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mc:AlternateContent xmlns:mc="http://schemas.openxmlformats.org/markup-compatibility/2006">
    <mc:Choice Requires="x15">
      <x15ac:absPath xmlns:x15ac="http://schemas.microsoft.com/office/spreadsheetml/2010/11/ac" url="G:\My Drive\MEDICINA 2020-2021\GRADIS\PENTRU ULBS_FINAL\"/>
    </mc:Choice>
  </mc:AlternateContent>
  <xr:revisionPtr revIDLastSave="0" documentId="13_ncr:1_{08FE617B-56C4-463F-9249-B33CABBAB1D1}" xr6:coauthVersionLast="47" xr6:coauthVersionMax="47" xr10:uidLastSave="{00000000-0000-0000-0000-000000000000}"/>
  <bookViews>
    <workbookView xWindow="-108" yWindow="-108" windowWidth="23256" windowHeight="12720" tabRatio="920" xr2:uid="{00000000-000D-0000-FFFF-FFFF00000000}"/>
  </bookViews>
  <sheets>
    <sheet name="Centralizator facultate" sheetId="39" r:id="rId1"/>
    <sheet name="IC01" sheetId="3" r:id="rId2"/>
    <sheet name="IC02" sheetId="4" r:id="rId3"/>
    <sheet name="IC03" sheetId="5" r:id="rId4"/>
    <sheet name="IC04" sheetId="6" r:id="rId5"/>
    <sheet name="IC05" sheetId="7" r:id="rId6"/>
    <sheet name="IC06" sheetId="8" r:id="rId7"/>
    <sheet name="IC07" sheetId="9" r:id="rId8"/>
    <sheet name="IC08" sheetId="10" r:id="rId9"/>
    <sheet name="IC09" sheetId="11" r:id="rId10"/>
    <sheet name="IC10" sheetId="12" r:id="rId11"/>
    <sheet name="IC11" sheetId="13" r:id="rId12"/>
    <sheet name="IC12" sheetId="14" r:id="rId13"/>
    <sheet name="IC13" sheetId="15" r:id="rId14"/>
    <sheet name="IC14" sheetId="16" r:id="rId15"/>
    <sheet name="IC15" sheetId="17" r:id="rId16"/>
    <sheet name="IC16" sheetId="18" r:id="rId17"/>
    <sheet name="IC17" sheetId="19" r:id="rId18"/>
    <sheet name="ID01" sheetId="20" r:id="rId19"/>
    <sheet name="ID02" sheetId="21" r:id="rId20"/>
    <sheet name="ID03" sheetId="22" r:id="rId21"/>
    <sheet name="ID04" sheetId="23" r:id="rId22"/>
    <sheet name="ID05" sheetId="24" r:id="rId23"/>
    <sheet name="ID06" sheetId="25" r:id="rId24"/>
    <sheet name="ID07" sheetId="26" r:id="rId25"/>
    <sheet name="ID08" sheetId="27" r:id="rId26"/>
    <sheet name="ID09" sheetId="28" r:id="rId27"/>
    <sheet name="ID10" sheetId="29" r:id="rId28"/>
    <sheet name="ID11" sheetId="30" r:id="rId29"/>
    <sheet name="ID12" sheetId="31" r:id="rId30"/>
    <sheet name="ID13" sheetId="32" r:id="rId31"/>
    <sheet name="ID14" sheetId="33" r:id="rId32"/>
    <sheet name="ID15" sheetId="34" r:id="rId33"/>
    <sheet name="ID16" sheetId="35" r:id="rId34"/>
    <sheet name="ID17" sheetId="36" r:id="rId35"/>
    <sheet name="ID18" sheetId="37" r:id="rId36"/>
  </sheets>
  <externalReferences>
    <externalReference r:id="rId37"/>
    <externalReference r:id="rId38"/>
    <externalReference r:id="rId39"/>
  </externalReferences>
  <definedNames>
    <definedName name="_xlnm._FilterDatabase" localSheetId="0" hidden="1">'Centralizator facultate'!$A$4:$WXA$148</definedName>
    <definedName name="_xlnm._FilterDatabase" localSheetId="1" hidden="1">'IC01'!$A$11:$AD$11</definedName>
    <definedName name="_xlnm._FilterDatabase" localSheetId="4" hidden="1">'IC04'!$A$15:$Z$867</definedName>
    <definedName name="_xlnm._FilterDatabase" localSheetId="14" hidden="1">'IC14'!$A$13:$P$191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S40" i="39" l="1"/>
  <c r="AO40" i="39"/>
  <c r="AQ40" i="39" s="1"/>
  <c r="AQ142" i="39"/>
  <c r="AP142" i="39"/>
  <c r="AQ141" i="39"/>
  <c r="AP141" i="39"/>
  <c r="AQ136" i="39"/>
  <c r="AP136" i="39"/>
  <c r="AQ111" i="39"/>
  <c r="AP111" i="39"/>
  <c r="AQ110" i="39"/>
  <c r="AP110" i="39"/>
  <c r="AQ100" i="39"/>
  <c r="AP100" i="39"/>
  <c r="AQ93" i="39"/>
  <c r="AP93" i="39"/>
  <c r="AQ91" i="39"/>
  <c r="AP91" i="39"/>
  <c r="AQ77" i="39"/>
  <c r="AP77" i="39"/>
  <c r="AQ74" i="39"/>
  <c r="AP74" i="39"/>
  <c r="AQ73" i="39"/>
  <c r="AP73" i="39"/>
  <c r="AQ72" i="39"/>
  <c r="AP72" i="39"/>
  <c r="AQ68" i="39"/>
  <c r="AP68" i="39"/>
  <c r="AQ58" i="39"/>
  <c r="AP58" i="39"/>
  <c r="AQ31" i="39"/>
  <c r="AP31" i="39"/>
  <c r="D151" i="39"/>
  <c r="Q147" i="39"/>
  <c r="K1990" i="6"/>
  <c r="K1989" i="6"/>
  <c r="K1988" i="6"/>
  <c r="K1987" i="6"/>
  <c r="K1986" i="6"/>
  <c r="K1985" i="6"/>
  <c r="K1984" i="6"/>
  <c r="K1983" i="6"/>
  <c r="K1982" i="6"/>
  <c r="K1981" i="6"/>
  <c r="K1980" i="6"/>
  <c r="K1979" i="6"/>
  <c r="K1978" i="6"/>
  <c r="K1977" i="6"/>
  <c r="K1976" i="6"/>
  <c r="K1975" i="6"/>
  <c r="K1974" i="6"/>
  <c r="K1973" i="6"/>
  <c r="K1972" i="6"/>
  <c r="K1971" i="6"/>
  <c r="K1970" i="6"/>
  <c r="K1969" i="6"/>
  <c r="K1968" i="6"/>
  <c r="K1967" i="6"/>
  <c r="K1966" i="6"/>
  <c r="K1965" i="6"/>
  <c r="K1964" i="6"/>
  <c r="K1963" i="6"/>
  <c r="K1962" i="6"/>
  <c r="K1961" i="6"/>
  <c r="K1960" i="6"/>
  <c r="AP40" i="39" l="1"/>
  <c r="AR40" i="39" s="1"/>
  <c r="AF147" i="39"/>
  <c r="AO6" i="39" l="1"/>
  <c r="AP6" i="39" s="1"/>
  <c r="AO7" i="39"/>
  <c r="AO8" i="39"/>
  <c r="AQ8" i="39" s="1"/>
  <c r="AO9" i="39"/>
  <c r="AP9" i="39" s="1"/>
  <c r="AP10" i="39"/>
  <c r="AO11" i="39"/>
  <c r="AP11" i="39" s="1"/>
  <c r="AO12" i="39"/>
  <c r="AP12" i="39" s="1"/>
  <c r="AO13" i="39"/>
  <c r="AP13" i="39" s="1"/>
  <c r="AO14" i="39"/>
  <c r="AQ14" i="39" s="1"/>
  <c r="AO15" i="39"/>
  <c r="AP15" i="39" s="1"/>
  <c r="AO16" i="39"/>
  <c r="AQ16" i="39" s="1"/>
  <c r="AO17" i="39"/>
  <c r="AP17" i="39" s="1"/>
  <c r="AO18" i="39"/>
  <c r="AP18" i="39" s="1"/>
  <c r="AO19" i="39"/>
  <c r="AP19" i="39" s="1"/>
  <c r="AO20" i="39"/>
  <c r="AP20" i="39" s="1"/>
  <c r="AO21" i="39"/>
  <c r="AP21" i="39" s="1"/>
  <c r="AO22" i="39"/>
  <c r="AQ22" i="39" s="1"/>
  <c r="AO23" i="39"/>
  <c r="AO24" i="39"/>
  <c r="AQ24" i="39" s="1"/>
  <c r="AO25" i="39"/>
  <c r="AP25" i="39" s="1"/>
  <c r="AO26" i="39"/>
  <c r="AO28" i="39"/>
  <c r="AQ28" i="39" s="1"/>
  <c r="AO29" i="39"/>
  <c r="AP29" i="39" s="1"/>
  <c r="AO30" i="39"/>
  <c r="AQ30" i="39" s="1"/>
  <c r="AO32" i="39"/>
  <c r="AQ32" i="39" s="1"/>
  <c r="AO33" i="39"/>
  <c r="AP33" i="39" s="1"/>
  <c r="AO34" i="39"/>
  <c r="AP34" i="39" s="1"/>
  <c r="AO35" i="39"/>
  <c r="AP35" i="39" s="1"/>
  <c r="AO36" i="39"/>
  <c r="AP36" i="39" s="1"/>
  <c r="AO37" i="39"/>
  <c r="AP37" i="39" s="1"/>
  <c r="AO38" i="39"/>
  <c r="AQ38" i="39" s="1"/>
  <c r="AO39" i="39"/>
  <c r="AO41" i="39"/>
  <c r="AP41" i="39" s="1"/>
  <c r="AO42" i="39"/>
  <c r="AP42" i="39" s="1"/>
  <c r="AO46" i="39"/>
  <c r="AO47" i="39"/>
  <c r="AP47" i="39" s="1"/>
  <c r="AO48" i="39"/>
  <c r="AQ48" i="39" s="1"/>
  <c r="AO49" i="39"/>
  <c r="AQ49" i="39" s="1"/>
  <c r="AO50" i="39"/>
  <c r="AQ50" i="39" s="1"/>
  <c r="AO51" i="39"/>
  <c r="AP51" i="39" s="1"/>
  <c r="AO52" i="39"/>
  <c r="AP52" i="39" s="1"/>
  <c r="AO53" i="39"/>
  <c r="AP53" i="39" s="1"/>
  <c r="AO54" i="39"/>
  <c r="AP54" i="39" s="1"/>
  <c r="AO55" i="39"/>
  <c r="AP55" i="39" s="1"/>
  <c r="AO56" i="39"/>
  <c r="AQ56" i="39" s="1"/>
  <c r="AO57" i="39"/>
  <c r="AQ57" i="39" s="1"/>
  <c r="AO59" i="39"/>
  <c r="AP59" i="39" s="1"/>
  <c r="AO60" i="39"/>
  <c r="AP60" i="39" s="1"/>
  <c r="AO61" i="39"/>
  <c r="AQ61" i="39" s="1"/>
  <c r="AO62" i="39"/>
  <c r="AP62" i="39" s="1"/>
  <c r="AO63" i="39"/>
  <c r="AP63" i="39" s="1"/>
  <c r="AO64" i="39"/>
  <c r="AQ64" i="39" s="1"/>
  <c r="AO65" i="39"/>
  <c r="AP65" i="39" s="1"/>
  <c r="AO66" i="39"/>
  <c r="AO67" i="39"/>
  <c r="AP67" i="39" s="1"/>
  <c r="AO69" i="39"/>
  <c r="AO70" i="39"/>
  <c r="AP70" i="39" s="1"/>
  <c r="AO71" i="39"/>
  <c r="AP71" i="39" s="1"/>
  <c r="AO75" i="39"/>
  <c r="AP75" i="39" s="1"/>
  <c r="AO76" i="39"/>
  <c r="AP76" i="39" s="1"/>
  <c r="AO78" i="39"/>
  <c r="AP78" i="39" s="1"/>
  <c r="AO79" i="39"/>
  <c r="AP79" i="39" s="1"/>
  <c r="AO80" i="39"/>
  <c r="AQ80" i="39" s="1"/>
  <c r="AO81" i="39"/>
  <c r="AP81" i="39" s="1"/>
  <c r="AR81" i="39" s="1"/>
  <c r="AO82" i="39"/>
  <c r="AP82" i="39" s="1"/>
  <c r="AO83" i="39"/>
  <c r="AP83" i="39" s="1"/>
  <c r="AO84" i="39"/>
  <c r="AP84" i="39" s="1"/>
  <c r="AO85" i="39"/>
  <c r="AO86" i="39"/>
  <c r="AQ86" i="39" s="1"/>
  <c r="AO87" i="39"/>
  <c r="AP87" i="39" s="1"/>
  <c r="AO88" i="39"/>
  <c r="AQ88" i="39" s="1"/>
  <c r="AO89" i="39"/>
  <c r="AP89" i="39" s="1"/>
  <c r="AO90" i="39"/>
  <c r="AQ90" i="39" s="1"/>
  <c r="AO92" i="39"/>
  <c r="AP92" i="39" s="1"/>
  <c r="AO94" i="39"/>
  <c r="AQ94" i="39" s="1"/>
  <c r="AO95" i="39"/>
  <c r="AP95" i="39" s="1"/>
  <c r="AO96" i="39"/>
  <c r="AQ96" i="39" s="1"/>
  <c r="AO97" i="39"/>
  <c r="AP97" i="39" s="1"/>
  <c r="AO98" i="39"/>
  <c r="AQ98" i="39" s="1"/>
  <c r="AO99" i="39"/>
  <c r="AP99" i="39" s="1"/>
  <c r="AO101" i="39"/>
  <c r="AP101" i="39" s="1"/>
  <c r="AO102" i="39"/>
  <c r="AQ102" i="39" s="1"/>
  <c r="AO103" i="39"/>
  <c r="AP103" i="39" s="1"/>
  <c r="AO104" i="39"/>
  <c r="AQ104" i="39" s="1"/>
  <c r="AO105" i="39"/>
  <c r="AP105" i="39" s="1"/>
  <c r="AO106" i="39"/>
  <c r="AP106" i="39" s="1"/>
  <c r="AO107" i="39"/>
  <c r="AP107" i="39" s="1"/>
  <c r="AO108" i="39"/>
  <c r="AP108" i="39" s="1"/>
  <c r="AO109" i="39"/>
  <c r="AP109" i="39" s="1"/>
  <c r="AO112" i="39"/>
  <c r="AQ112" i="39" s="1"/>
  <c r="AO113" i="39"/>
  <c r="AP113" i="39" s="1"/>
  <c r="AO114" i="39"/>
  <c r="AO115" i="39"/>
  <c r="AP115" i="39" s="1"/>
  <c r="AO116" i="39"/>
  <c r="AP116" i="39" s="1"/>
  <c r="AO117" i="39"/>
  <c r="AO118" i="39"/>
  <c r="AQ118" i="39" s="1"/>
  <c r="AO119" i="39"/>
  <c r="AP119" i="39" s="1"/>
  <c r="AO120" i="39"/>
  <c r="AQ120" i="39" s="1"/>
  <c r="AO121" i="39"/>
  <c r="AP121" i="39" s="1"/>
  <c r="AO122" i="39"/>
  <c r="AP122" i="39" s="1"/>
  <c r="AO123" i="39"/>
  <c r="AP123" i="39" s="1"/>
  <c r="AO124" i="39"/>
  <c r="AP124" i="39" s="1"/>
  <c r="AO125" i="39"/>
  <c r="AO126" i="39"/>
  <c r="AP126" i="39" s="1"/>
  <c r="AO127" i="39"/>
  <c r="AP127" i="39" s="1"/>
  <c r="AO128" i="39"/>
  <c r="AQ128" i="39" s="1"/>
  <c r="AO129" i="39"/>
  <c r="AP129" i="39" s="1"/>
  <c r="AO130" i="39"/>
  <c r="AP130" i="39" s="1"/>
  <c r="AO131" i="39"/>
  <c r="AP131" i="39" s="1"/>
  <c r="AO132" i="39"/>
  <c r="AP132" i="39" s="1"/>
  <c r="AO133" i="39"/>
  <c r="AO134" i="39"/>
  <c r="AO135" i="39"/>
  <c r="AP135" i="39" s="1"/>
  <c r="AO137" i="39"/>
  <c r="AP137" i="39" s="1"/>
  <c r="AO138" i="39"/>
  <c r="AO139" i="39"/>
  <c r="AP139" i="39" s="1"/>
  <c r="AO140" i="39"/>
  <c r="AP140" i="39" s="1"/>
  <c r="AO143" i="39"/>
  <c r="AP143" i="39" s="1"/>
  <c r="AO144" i="39"/>
  <c r="AQ144" i="39" s="1"/>
  <c r="AO145" i="39"/>
  <c r="AP145" i="39" s="1"/>
  <c r="AP94" i="39" l="1"/>
  <c r="AR94" i="39" s="1"/>
  <c r="AQ42" i="39"/>
  <c r="AS42" i="39" s="1"/>
  <c r="AQ135" i="39"/>
  <c r="AS135" i="39" s="1"/>
  <c r="AQ109" i="39"/>
  <c r="AS109" i="39" s="1"/>
  <c r="AP24" i="39"/>
  <c r="AR24" i="39" s="1"/>
  <c r="AP30" i="39"/>
  <c r="AR30" i="39" s="1"/>
  <c r="AP80" i="39"/>
  <c r="AR80" i="39" s="1"/>
  <c r="AQ37" i="39"/>
  <c r="AS37" i="39" s="1"/>
  <c r="AQ71" i="39"/>
  <c r="AS71" i="39" s="1"/>
  <c r="AP48" i="39"/>
  <c r="AR48" i="39" s="1"/>
  <c r="AR34" i="39"/>
  <c r="AR121" i="39"/>
  <c r="AP133" i="39"/>
  <c r="AR133" i="39" s="1"/>
  <c r="AP61" i="39"/>
  <c r="AR61" i="39" s="1"/>
  <c r="AQ108" i="39"/>
  <c r="AS108" i="39" s="1"/>
  <c r="AP144" i="39"/>
  <c r="AR144" i="39" s="1"/>
  <c r="AQ127" i="39"/>
  <c r="AS127" i="39" s="1"/>
  <c r="AQ119" i="39"/>
  <c r="AS119" i="39" s="1"/>
  <c r="AQ101" i="39"/>
  <c r="AS101" i="39" s="1"/>
  <c r="AP96" i="39"/>
  <c r="AR96" i="39" s="1"/>
  <c r="AP69" i="39"/>
  <c r="AR69" i="39" s="1"/>
  <c r="AQ63" i="39"/>
  <c r="AS63" i="39" s="1"/>
  <c r="AR12" i="39"/>
  <c r="AR113" i="39"/>
  <c r="AQ79" i="39"/>
  <c r="AS79" i="39" s="1"/>
  <c r="AQ34" i="39"/>
  <c r="AS34" i="39" s="1"/>
  <c r="AQ29" i="39"/>
  <c r="AS29" i="39" s="1"/>
  <c r="AR18" i="39"/>
  <c r="AR145" i="39"/>
  <c r="AR109" i="39"/>
  <c r="AQ126" i="39"/>
  <c r="AS126" i="39" s="1"/>
  <c r="AQ122" i="39"/>
  <c r="AS122" i="39" s="1"/>
  <c r="AQ95" i="39"/>
  <c r="AS95" i="39" s="1"/>
  <c r="AP38" i="39"/>
  <c r="AR38" i="39" s="1"/>
  <c r="AQ10" i="39"/>
  <c r="AR105" i="39"/>
  <c r="AR41" i="39"/>
  <c r="AR106" i="39"/>
  <c r="AP90" i="39"/>
  <c r="AR90" i="39" s="1"/>
  <c r="AQ55" i="39"/>
  <c r="AS55" i="39" s="1"/>
  <c r="AP49" i="39"/>
  <c r="AR49" i="39" s="1"/>
  <c r="AR137" i="39"/>
  <c r="AR101" i="39"/>
  <c r="AR37" i="39"/>
  <c r="AR130" i="39"/>
  <c r="AR126" i="39"/>
  <c r="AR122" i="39"/>
  <c r="AR97" i="39"/>
  <c r="AR33" i="39"/>
  <c r="AQ125" i="39"/>
  <c r="AS125" i="39" s="1"/>
  <c r="AS61" i="39"/>
  <c r="AR129" i="39"/>
  <c r="AR29" i="39"/>
  <c r="AP128" i="39"/>
  <c r="AR128" i="39" s="1"/>
  <c r="AP125" i="39"/>
  <c r="AR125" i="39" s="1"/>
  <c r="AP120" i="39"/>
  <c r="AR120" i="39" s="1"/>
  <c r="AP114" i="39"/>
  <c r="AR114" i="39" s="1"/>
  <c r="AP88" i="39"/>
  <c r="AR88" i="39" s="1"/>
  <c r="AR42" i="39"/>
  <c r="AQ36" i="39"/>
  <c r="AS36" i="39" s="1"/>
  <c r="AR20" i="39"/>
  <c r="AR89" i="39"/>
  <c r="AR25" i="39"/>
  <c r="AQ114" i="39"/>
  <c r="AS114" i="39" s="1"/>
  <c r="AQ106" i="39"/>
  <c r="AS106" i="39" s="1"/>
  <c r="AP102" i="39"/>
  <c r="AR102" i="39" s="1"/>
  <c r="AP98" i="39"/>
  <c r="AR98" i="39" s="1"/>
  <c r="AQ85" i="39"/>
  <c r="AS85" i="39" s="1"/>
  <c r="AP64" i="39"/>
  <c r="AR64" i="39" s="1"/>
  <c r="AP56" i="39"/>
  <c r="AR56" i="39" s="1"/>
  <c r="AQ39" i="39"/>
  <c r="AS39" i="39" s="1"/>
  <c r="AP28" i="39"/>
  <c r="AR28" i="39" s="1"/>
  <c r="AQ20" i="39"/>
  <c r="AS20" i="39" s="1"/>
  <c r="AP16" i="39"/>
  <c r="AR16" i="39" s="1"/>
  <c r="AQ12" i="39"/>
  <c r="AS12" i="39" s="1"/>
  <c r="AP8" i="39"/>
  <c r="AR8" i="39" s="1"/>
  <c r="AS144" i="39"/>
  <c r="AS128" i="39"/>
  <c r="AS120" i="39"/>
  <c r="AS112" i="39"/>
  <c r="AS104" i="39"/>
  <c r="AS96" i="39"/>
  <c r="AS88" i="39"/>
  <c r="AS80" i="39"/>
  <c r="AS64" i="39"/>
  <c r="AS56" i="39"/>
  <c r="AS48" i="39"/>
  <c r="AS32" i="39"/>
  <c r="AS28" i="39"/>
  <c r="AS24" i="39"/>
  <c r="AS16" i="39"/>
  <c r="AS8" i="39"/>
  <c r="AR53" i="39"/>
  <c r="AQ143" i="39"/>
  <c r="AS143" i="39" s="1"/>
  <c r="AQ138" i="39"/>
  <c r="AS138" i="39" s="1"/>
  <c r="AQ134" i="39"/>
  <c r="AS134" i="39" s="1"/>
  <c r="AQ130" i="39"/>
  <c r="AS130" i="39" s="1"/>
  <c r="AP118" i="39"/>
  <c r="AR118" i="39" s="1"/>
  <c r="AP85" i="39"/>
  <c r="AR85" i="39" s="1"/>
  <c r="AQ47" i="39"/>
  <c r="AS47" i="39" s="1"/>
  <c r="AP39" i="39"/>
  <c r="AR39" i="39" s="1"/>
  <c r="AQ23" i="39"/>
  <c r="AS23" i="39" s="1"/>
  <c r="AR140" i="39"/>
  <c r="AR132" i="39"/>
  <c r="AR124" i="39"/>
  <c r="AR116" i="39"/>
  <c r="AR108" i="39"/>
  <c r="AR92" i="39"/>
  <c r="AR84" i="39"/>
  <c r="AR76" i="39"/>
  <c r="AR60" i="39"/>
  <c r="AR52" i="39"/>
  <c r="AR36" i="39"/>
  <c r="AR9" i="39"/>
  <c r="AP138" i="39"/>
  <c r="AR138" i="39" s="1"/>
  <c r="AP134" i="39"/>
  <c r="AR134" i="39" s="1"/>
  <c r="AP23" i="39"/>
  <c r="AR23" i="39" s="1"/>
  <c r="AQ15" i="39"/>
  <c r="AS15" i="39" s="1"/>
  <c r="AQ7" i="39"/>
  <c r="AS7" i="39" s="1"/>
  <c r="AQ117" i="39"/>
  <c r="AS117" i="39" s="1"/>
  <c r="AQ66" i="39"/>
  <c r="AS66" i="39" s="1"/>
  <c r="AP50" i="39"/>
  <c r="AR50" i="39" s="1"/>
  <c r="AQ46" i="39"/>
  <c r="AS46" i="39" s="1"/>
  <c r="AQ26" i="39"/>
  <c r="AS26" i="39" s="1"/>
  <c r="AP7" i="39"/>
  <c r="AR7" i="39" s="1"/>
  <c r="AR143" i="39"/>
  <c r="AR139" i="39"/>
  <c r="AR135" i="39"/>
  <c r="AR131" i="39"/>
  <c r="AR127" i="39"/>
  <c r="AR123" i="39"/>
  <c r="AR119" i="39"/>
  <c r="AR115" i="39"/>
  <c r="AR107" i="39"/>
  <c r="AR103" i="39"/>
  <c r="AR99" i="39"/>
  <c r="AR95" i="39"/>
  <c r="AR87" i="39"/>
  <c r="AR83" i="39"/>
  <c r="AR79" i="39"/>
  <c r="AR75" i="39"/>
  <c r="AR71" i="39"/>
  <c r="AR67" i="39"/>
  <c r="AR63" i="39"/>
  <c r="AR59" i="39"/>
  <c r="AR55" i="39"/>
  <c r="AR51" i="39"/>
  <c r="AR47" i="39"/>
  <c r="AR35" i="39"/>
  <c r="AR19" i="39"/>
  <c r="AR15" i="39"/>
  <c r="AR11" i="39"/>
  <c r="AR13" i="39"/>
  <c r="AQ133" i="39"/>
  <c r="AS133" i="39" s="1"/>
  <c r="AP117" i="39"/>
  <c r="AR117" i="39" s="1"/>
  <c r="AP112" i="39"/>
  <c r="AR112" i="39" s="1"/>
  <c r="AP104" i="39"/>
  <c r="AR104" i="39" s="1"/>
  <c r="AQ87" i="39"/>
  <c r="AS87" i="39" s="1"/>
  <c r="AQ69" i="39"/>
  <c r="AS69" i="39" s="1"/>
  <c r="AP66" i="39"/>
  <c r="AR66" i="39" s="1"/>
  <c r="AQ62" i="39"/>
  <c r="AS62" i="39" s="1"/>
  <c r="AQ54" i="39"/>
  <c r="AS54" i="39" s="1"/>
  <c r="AP46" i="39"/>
  <c r="AR46" i="39" s="1"/>
  <c r="AP26" i="39"/>
  <c r="AR26" i="39" s="1"/>
  <c r="AP22" i="39"/>
  <c r="AR22" i="39" s="1"/>
  <c r="AQ18" i="39"/>
  <c r="AS18" i="39" s="1"/>
  <c r="AP14" i="39"/>
  <c r="AR14" i="39" s="1"/>
  <c r="AS118" i="39"/>
  <c r="AS102" i="39"/>
  <c r="AS98" i="39"/>
  <c r="AS94" i="39"/>
  <c r="AS90" i="39"/>
  <c r="AS86" i="39"/>
  <c r="AS50" i="39"/>
  <c r="AS38" i="39"/>
  <c r="AS30" i="39"/>
  <c r="AS22" i="39"/>
  <c r="AS14" i="39"/>
  <c r="AR21" i="39"/>
  <c r="AQ82" i="39"/>
  <c r="AS82" i="39" s="1"/>
  <c r="AR82" i="39"/>
  <c r="AR78" i="39"/>
  <c r="AR70" i="39"/>
  <c r="AR62" i="39"/>
  <c r="AR54" i="39"/>
  <c r="AR6" i="39"/>
  <c r="AR65" i="39"/>
  <c r="AR17" i="39"/>
  <c r="AQ103" i="39"/>
  <c r="AS103" i="39" s="1"/>
  <c r="AP86" i="39"/>
  <c r="AR86" i="39" s="1"/>
  <c r="AQ65" i="39"/>
  <c r="AS65" i="39" s="1"/>
  <c r="AP57" i="39"/>
  <c r="AR57" i="39" s="1"/>
  <c r="AQ53" i="39"/>
  <c r="AS53" i="39" s="1"/>
  <c r="AP32" i="39"/>
  <c r="AR32" i="39" s="1"/>
  <c r="AQ21" i="39"/>
  <c r="AS21" i="39" s="1"/>
  <c r="AQ13" i="39"/>
  <c r="AS13" i="39" s="1"/>
  <c r="AS57" i="39"/>
  <c r="AS49" i="39"/>
  <c r="AQ140" i="39"/>
  <c r="AS140" i="39" s="1"/>
  <c r="AQ132" i="39"/>
  <c r="AS132" i="39" s="1"/>
  <c r="AQ124" i="39"/>
  <c r="AS124" i="39" s="1"/>
  <c r="AQ116" i="39"/>
  <c r="AS116" i="39" s="1"/>
  <c r="AQ92" i="39"/>
  <c r="AS92" i="39" s="1"/>
  <c r="AQ84" i="39"/>
  <c r="AS84" i="39" s="1"/>
  <c r="AQ76" i="39"/>
  <c r="AS76" i="39" s="1"/>
  <c r="AQ60" i="39"/>
  <c r="AS60" i="39" s="1"/>
  <c r="AQ52" i="39"/>
  <c r="AS52" i="39" s="1"/>
  <c r="AQ145" i="39"/>
  <c r="AS145" i="39" s="1"/>
  <c r="AQ137" i="39"/>
  <c r="AS137" i="39" s="1"/>
  <c r="AQ129" i="39"/>
  <c r="AS129" i="39" s="1"/>
  <c r="AQ121" i="39"/>
  <c r="AS121" i="39" s="1"/>
  <c r="AQ113" i="39"/>
  <c r="AS113" i="39" s="1"/>
  <c r="AQ105" i="39"/>
  <c r="AS105" i="39" s="1"/>
  <c r="AQ97" i="39"/>
  <c r="AS97" i="39" s="1"/>
  <c r="AQ89" i="39"/>
  <c r="AS89" i="39" s="1"/>
  <c r="AQ81" i="39"/>
  <c r="AS81" i="39" s="1"/>
  <c r="AQ41" i="39"/>
  <c r="AS41" i="39" s="1"/>
  <c r="AQ33" i="39"/>
  <c r="AS33" i="39" s="1"/>
  <c r="AQ25" i="39"/>
  <c r="AS25" i="39" s="1"/>
  <c r="AQ17" i="39"/>
  <c r="AS17" i="39" s="1"/>
  <c r="AQ9" i="39"/>
  <c r="AS9" i="39" s="1"/>
  <c r="AQ78" i="39"/>
  <c r="AS78" i="39" s="1"/>
  <c r="AQ70" i="39"/>
  <c r="AS70" i="39" s="1"/>
  <c r="AQ6" i="39"/>
  <c r="AS6" i="39" s="1"/>
  <c r="AQ139" i="39"/>
  <c r="AS139" i="39" s="1"/>
  <c r="AQ131" i="39"/>
  <c r="AS131" i="39" s="1"/>
  <c r="AQ123" i="39"/>
  <c r="AS123" i="39" s="1"/>
  <c r="AQ115" i="39"/>
  <c r="AS115" i="39" s="1"/>
  <c r="AQ107" i="39"/>
  <c r="AS107" i="39" s="1"/>
  <c r="AQ99" i="39"/>
  <c r="AS99" i="39" s="1"/>
  <c r="AQ83" i="39"/>
  <c r="AS83" i="39" s="1"/>
  <c r="AQ75" i="39"/>
  <c r="AS75" i="39" s="1"/>
  <c r="AQ67" i="39"/>
  <c r="AS67" i="39" s="1"/>
  <c r="AQ59" i="39"/>
  <c r="AS59" i="39" s="1"/>
  <c r="AQ51" i="39"/>
  <c r="AS51" i="39" s="1"/>
  <c r="AQ35" i="39"/>
  <c r="AS35" i="39" s="1"/>
  <c r="AQ19" i="39"/>
  <c r="AS19" i="39" s="1"/>
  <c r="AQ11" i="39"/>
  <c r="AS11" i="39" s="1"/>
  <c r="E82" i="37" l="1"/>
  <c r="E81" i="37"/>
  <c r="E80" i="37"/>
  <c r="E79" i="37"/>
  <c r="E77" i="37"/>
  <c r="E71" i="37"/>
  <c r="E66" i="37"/>
  <c r="M81" i="36"/>
  <c r="L81" i="36"/>
  <c r="L76" i="36"/>
  <c r="M76" i="36" s="1"/>
  <c r="L75" i="36"/>
  <c r="M75" i="36" s="1"/>
  <c r="L74" i="36"/>
  <c r="M74" i="36" s="1"/>
  <c r="M73" i="36"/>
  <c r="M72" i="36"/>
  <c r="L71" i="36"/>
  <c r="M71" i="36" s="1"/>
  <c r="L70" i="36"/>
  <c r="M70" i="36" s="1"/>
  <c r="L69" i="36"/>
  <c r="M69" i="36" s="1"/>
  <c r="L68" i="36"/>
  <c r="M68" i="36" s="1"/>
  <c r="L67" i="36"/>
  <c r="M67" i="36" s="1"/>
  <c r="L66" i="36"/>
  <c r="M66" i="36" s="1"/>
  <c r="L61" i="36"/>
  <c r="M61" i="36" s="1"/>
  <c r="L60" i="36"/>
  <c r="M60" i="36" s="1"/>
  <c r="L59" i="36"/>
  <c r="M59" i="36" s="1"/>
  <c r="L54" i="36"/>
  <c r="M54" i="36" s="1"/>
  <c r="L53" i="36"/>
  <c r="M53" i="36" s="1"/>
  <c r="M51" i="36"/>
  <c r="L51" i="36"/>
  <c r="L50" i="36"/>
  <c r="M50" i="36" s="1"/>
  <c r="H48" i="36"/>
  <c r="M30" i="36"/>
  <c r="L30" i="36"/>
  <c r="L29" i="36"/>
  <c r="M29" i="36" s="1"/>
  <c r="M28" i="36"/>
  <c r="L28" i="36"/>
  <c r="L27" i="36"/>
  <c r="M27" i="36" s="1"/>
  <c r="L26" i="36"/>
  <c r="M26" i="36" s="1"/>
  <c r="F942" i="29"/>
  <c r="E941" i="29"/>
  <c r="F941" i="29" s="1"/>
  <c r="E940" i="29"/>
  <c r="F940" i="29" s="1"/>
  <c r="E939" i="29"/>
  <c r="F939" i="29" s="1"/>
  <c r="E938" i="29"/>
  <c r="F938" i="29" s="1"/>
  <c r="E937" i="29"/>
  <c r="F937" i="29" s="1"/>
  <c r="E902" i="29"/>
  <c r="F902" i="29" s="1"/>
  <c r="E901" i="29"/>
  <c r="F901" i="29" s="1"/>
  <c r="E900" i="29"/>
  <c r="F900" i="29" s="1"/>
  <c r="E899" i="29"/>
  <c r="F899" i="29" s="1"/>
  <c r="E898" i="29"/>
  <c r="F898" i="29" s="1"/>
  <c r="E897" i="29"/>
  <c r="F897" i="29" s="1"/>
  <c r="E896" i="29"/>
  <c r="F896" i="29" s="1"/>
  <c r="E895" i="29"/>
  <c r="F895" i="29" s="1"/>
  <c r="E894" i="29"/>
  <c r="F894" i="29" s="1"/>
  <c r="E893" i="29"/>
  <c r="F892" i="29"/>
  <c r="F891" i="29"/>
  <c r="E890" i="29"/>
  <c r="F890" i="29" s="1"/>
  <c r="E889" i="29"/>
  <c r="F889" i="29" s="1"/>
  <c r="E888" i="29"/>
  <c r="F888" i="29" s="1"/>
  <c r="E887" i="29"/>
  <c r="F887" i="29" s="1"/>
  <c r="E886" i="29"/>
  <c r="F886" i="29" s="1"/>
  <c r="F885" i="29"/>
  <c r="E885" i="29"/>
  <c r="E884" i="29"/>
  <c r="F884" i="29" s="1"/>
  <c r="E883" i="29"/>
  <c r="F883" i="29" s="1"/>
  <c r="E882" i="29"/>
  <c r="F882" i="29" s="1"/>
  <c r="E881" i="29"/>
  <c r="F881" i="29" s="1"/>
  <c r="F862" i="29"/>
  <c r="F861" i="29"/>
  <c r="F824" i="29"/>
  <c r="F823" i="29"/>
  <c r="F818" i="29"/>
  <c r="E817" i="29"/>
  <c r="F817" i="29" s="1"/>
  <c r="E816" i="29"/>
  <c r="F816" i="29" s="1"/>
  <c r="E815" i="29"/>
  <c r="F815" i="29" s="1"/>
  <c r="E814" i="29"/>
  <c r="F814" i="29" s="1"/>
  <c r="E813" i="29"/>
  <c r="F813" i="29" s="1"/>
  <c r="E812" i="29"/>
  <c r="F812" i="29" s="1"/>
  <c r="E810" i="29"/>
  <c r="F810" i="29" s="1"/>
  <c r="E809" i="29"/>
  <c r="F809" i="29" s="1"/>
  <c r="E808" i="29"/>
  <c r="F808" i="29" s="1"/>
  <c r="F788" i="29"/>
  <c r="D130" i="28"/>
  <c r="E129" i="28"/>
  <c r="D129" i="28"/>
  <c r="E123" i="28"/>
  <c r="D113" i="28"/>
  <c r="D107" i="28"/>
  <c r="D132" i="27"/>
  <c r="E131" i="27"/>
  <c r="D131" i="27"/>
  <c r="D122" i="27"/>
  <c r="D121" i="27"/>
  <c r="D115" i="27"/>
  <c r="E115" i="27" s="1"/>
  <c r="O536" i="16"/>
  <c r="O524" i="16"/>
  <c r="O518" i="16"/>
  <c r="O508" i="16"/>
  <c r="N508" i="16"/>
  <c r="O506" i="16"/>
  <c r="O504" i="16"/>
  <c r="O492" i="16"/>
  <c r="O490" i="16"/>
  <c r="O488" i="16"/>
  <c r="O485" i="16"/>
  <c r="O484" i="16"/>
  <c r="O462" i="16"/>
  <c r="O453" i="16"/>
  <c r="O452" i="16"/>
  <c r="O451" i="16"/>
  <c r="O441" i="16"/>
  <c r="O440" i="16"/>
  <c r="O439" i="16"/>
  <c r="O438" i="16"/>
  <c r="I287" i="15"/>
  <c r="I282" i="15"/>
  <c r="I255" i="15"/>
  <c r="K414" i="14"/>
  <c r="K413" i="14"/>
  <c r="K412" i="14"/>
  <c r="K411" i="14"/>
  <c r="K410" i="14"/>
  <c r="K409" i="14"/>
  <c r="K408" i="14"/>
  <c r="K407" i="14"/>
  <c r="K406" i="14"/>
  <c r="K405" i="14"/>
  <c r="K404" i="14"/>
  <c r="K403" i="14"/>
  <c r="K402" i="14"/>
  <c r="K401" i="14"/>
  <c r="K400" i="14"/>
  <c r="K399" i="14"/>
  <c r="K398" i="14"/>
  <c r="K397" i="14"/>
  <c r="K396" i="14"/>
  <c r="K395" i="14"/>
  <c r="K394" i="14"/>
  <c r="K393" i="14"/>
  <c r="K392" i="14"/>
  <c r="K391" i="14"/>
  <c r="K380" i="14"/>
  <c r="K378" i="14"/>
  <c r="K377" i="14"/>
  <c r="K376" i="14"/>
  <c r="K375" i="14"/>
  <c r="K374" i="14"/>
  <c r="K373" i="14"/>
  <c r="K372" i="14"/>
  <c r="K371" i="14"/>
  <c r="K368" i="14"/>
  <c r="K367" i="14"/>
  <c r="K364" i="14"/>
  <c r="K363" i="14"/>
  <c r="K362" i="14"/>
  <c r="K361" i="14"/>
  <c r="K360" i="14"/>
  <c r="K359" i="14"/>
  <c r="K358" i="14"/>
  <c r="K357" i="14"/>
  <c r="K356" i="14"/>
  <c r="K355" i="14"/>
  <c r="K354" i="14"/>
  <c r="K353" i="14"/>
  <c r="K352" i="14"/>
  <c r="K351" i="14"/>
  <c r="K350" i="14"/>
  <c r="K349" i="14"/>
  <c r="K348" i="14"/>
  <c r="K347" i="14"/>
  <c r="K346" i="14"/>
  <c r="K345" i="14"/>
  <c r="K344" i="14"/>
  <c r="K343" i="14"/>
  <c r="K342" i="14"/>
  <c r="K341" i="14"/>
  <c r="K340" i="14"/>
  <c r="K339" i="14"/>
  <c r="K338" i="14"/>
  <c r="K337" i="14"/>
  <c r="K336" i="14"/>
  <c r="K335" i="14"/>
  <c r="K334" i="14"/>
  <c r="K333" i="14"/>
  <c r="K332" i="14"/>
  <c r="K331" i="14"/>
  <c r="K330" i="14"/>
  <c r="K329" i="14"/>
  <c r="K328" i="14"/>
  <c r="K327" i="14"/>
  <c r="K326" i="14"/>
  <c r="K325" i="14"/>
  <c r="K324" i="14"/>
  <c r="K323" i="14"/>
  <c r="K322" i="14"/>
  <c r="K321" i="14"/>
  <c r="K320" i="14"/>
  <c r="K319" i="14"/>
  <c r="K318" i="14"/>
  <c r="K317" i="14"/>
  <c r="K316" i="14"/>
  <c r="K315" i="14"/>
  <c r="K314" i="14"/>
  <c r="K313" i="14"/>
  <c r="K312" i="14"/>
  <c r="K311" i="14"/>
  <c r="K310" i="14"/>
  <c r="M39" i="12"/>
  <c r="M38" i="12"/>
  <c r="N132" i="11"/>
  <c r="N114" i="11"/>
  <c r="N98" i="11"/>
  <c r="N97" i="11"/>
  <c r="N96" i="11"/>
  <c r="N95" i="11"/>
  <c r="N94" i="11"/>
  <c r="N89" i="11"/>
  <c r="N88" i="11"/>
  <c r="N87" i="11"/>
  <c r="N82" i="11"/>
  <c r="N81" i="11"/>
  <c r="N80" i="11"/>
  <c r="N77" i="11"/>
  <c r="N76" i="11"/>
  <c r="N74" i="11"/>
  <c r="N73" i="11"/>
  <c r="N72" i="11"/>
  <c r="N71" i="11"/>
  <c r="N70" i="11"/>
  <c r="N64" i="11"/>
  <c r="N63" i="11"/>
  <c r="N62" i="11"/>
  <c r="N61" i="11"/>
  <c r="N60" i="11"/>
  <c r="N59" i="11"/>
  <c r="N58" i="11"/>
  <c r="N57" i="11"/>
  <c r="N56" i="11"/>
  <c r="N55" i="11"/>
  <c r="N54" i="11"/>
  <c r="N53" i="11"/>
  <c r="N52" i="11"/>
  <c r="N51" i="11"/>
  <c r="N50" i="11"/>
  <c r="N49" i="11"/>
  <c r="K1959" i="6"/>
  <c r="K1958" i="6"/>
  <c r="K1957" i="6"/>
  <c r="K1956" i="6"/>
  <c r="K1955" i="6"/>
  <c r="K1954" i="6"/>
  <c r="K1953" i="6"/>
  <c r="K1952" i="6"/>
  <c r="K1951" i="6"/>
  <c r="K1950" i="6"/>
  <c r="K1949" i="6"/>
  <c r="K1948" i="6"/>
  <c r="K1947" i="6"/>
  <c r="K1946" i="6"/>
  <c r="K1945" i="6"/>
  <c r="K1944" i="6"/>
  <c r="K1943" i="6"/>
  <c r="K1942" i="6"/>
  <c r="K1941" i="6"/>
  <c r="K1939" i="6"/>
  <c r="K1938" i="6"/>
  <c r="K1937" i="6"/>
  <c r="K1936" i="6"/>
  <c r="K1935" i="6"/>
  <c r="K1934" i="6"/>
  <c r="K1933" i="6"/>
  <c r="K1932" i="6"/>
  <c r="K1931" i="6"/>
  <c r="K1930" i="6"/>
  <c r="K1929" i="6"/>
  <c r="K1928" i="6"/>
  <c r="K1927" i="6"/>
  <c r="K1926" i="6"/>
  <c r="K1925" i="6"/>
  <c r="K1924" i="6"/>
  <c r="K1923" i="6"/>
  <c r="K1922" i="6"/>
  <c r="K1921" i="6"/>
  <c r="K1920" i="6"/>
  <c r="K1919" i="6"/>
  <c r="K1918" i="6"/>
  <c r="K1911" i="6"/>
  <c r="K1910" i="6"/>
  <c r="K1909" i="6"/>
  <c r="K1908" i="6"/>
  <c r="K1907" i="6"/>
  <c r="K1906" i="6"/>
  <c r="K1905" i="6"/>
  <c r="K1904" i="6"/>
  <c r="K1903" i="6"/>
  <c r="K1902" i="6"/>
  <c r="K1901" i="6"/>
  <c r="K1900" i="6"/>
  <c r="K1899" i="6"/>
  <c r="K1898" i="6"/>
  <c r="K1897" i="6"/>
  <c r="K1896" i="6"/>
  <c r="K1895" i="6"/>
  <c r="K1894" i="6"/>
  <c r="K1893" i="6"/>
  <c r="V250" i="3"/>
  <c r="V249" i="3"/>
  <c r="V248" i="3"/>
  <c r="V247" i="3"/>
  <c r="V246" i="3"/>
  <c r="V243" i="3"/>
  <c r="V241" i="3"/>
  <c r="V240" i="3"/>
  <c r="V239" i="3"/>
  <c r="V238" i="3"/>
  <c r="V237" i="3"/>
  <c r="V236" i="3"/>
  <c r="V229" i="3"/>
  <c r="V228" i="3"/>
  <c r="V227" i="3"/>
  <c r="V226" i="3"/>
  <c r="E114" i="32" l="1"/>
  <c r="E113" i="32"/>
  <c r="E112" i="32"/>
  <c r="E111" i="32"/>
  <c r="E108" i="32"/>
  <c r="E105" i="32"/>
  <c r="E104" i="32"/>
  <c r="E102" i="32"/>
  <c r="E101" i="32"/>
  <c r="E100" i="32"/>
  <c r="E145" i="30"/>
  <c r="E144" i="30"/>
  <c r="F645" i="29"/>
  <c r="E645" i="29"/>
  <c r="E642" i="29"/>
  <c r="F642" i="29" s="1"/>
  <c r="E641" i="29"/>
  <c r="F641" i="29" s="1"/>
  <c r="E640" i="29"/>
  <c r="F640" i="29" s="1"/>
  <c r="E639" i="29"/>
  <c r="F639" i="29" s="1"/>
  <c r="E638" i="29"/>
  <c r="F638" i="29" s="1"/>
  <c r="E637" i="29"/>
  <c r="F637" i="29" s="1"/>
  <c r="E636" i="29"/>
  <c r="F636" i="29" s="1"/>
  <c r="E635" i="29"/>
  <c r="F635" i="29" s="1"/>
  <c r="E634" i="29"/>
  <c r="F634" i="29" s="1"/>
  <c r="E633" i="29"/>
  <c r="F633" i="29" s="1"/>
  <c r="E632" i="29"/>
  <c r="F632" i="29" s="1"/>
  <c r="E631" i="29"/>
  <c r="F629" i="29"/>
  <c r="E629" i="29"/>
  <c r="D622" i="29"/>
  <c r="D623" i="29" s="1"/>
  <c r="B622" i="29"/>
  <c r="B623" i="29" s="1"/>
  <c r="A622" i="29"/>
  <c r="A623" i="29" s="1"/>
  <c r="E620" i="29"/>
  <c r="E619" i="29"/>
  <c r="F619" i="29" s="1"/>
  <c r="E618" i="29"/>
  <c r="F618" i="29" s="1"/>
  <c r="E617" i="29"/>
  <c r="F617" i="29" s="1"/>
  <c r="E616" i="29"/>
  <c r="F605" i="29"/>
  <c r="E604" i="29"/>
  <c r="F604" i="29" s="1"/>
  <c r="E603" i="29"/>
  <c r="F603" i="29" s="1"/>
  <c r="E602" i="29"/>
  <c r="F602" i="29" s="1"/>
  <c r="E601" i="29"/>
  <c r="F601" i="29" s="1"/>
  <c r="E600" i="29"/>
  <c r="F600" i="29" s="1"/>
  <c r="E599" i="29"/>
  <c r="F599" i="29" s="1"/>
  <c r="F598" i="29"/>
  <c r="E598" i="29"/>
  <c r="F597" i="29"/>
  <c r="E597" i="29"/>
  <c r="F596" i="29"/>
  <c r="E596" i="29"/>
  <c r="F589" i="29"/>
  <c r="F588" i="29"/>
  <c r="E587" i="29"/>
  <c r="F587" i="29" s="1"/>
  <c r="E586" i="29"/>
  <c r="F586" i="29" s="1"/>
  <c r="E585" i="29"/>
  <c r="F585" i="29" s="1"/>
  <c r="E584" i="29"/>
  <c r="F584" i="29" s="1"/>
  <c r="E583" i="29"/>
  <c r="F583" i="29" s="1"/>
  <c r="E582" i="29"/>
  <c r="F582" i="29" s="1"/>
  <c r="E581" i="29"/>
  <c r="F581" i="29" s="1"/>
  <c r="E580" i="29"/>
  <c r="F580" i="29" s="1"/>
  <c r="D103" i="28"/>
  <c r="E103" i="28" s="1"/>
  <c r="E98" i="28"/>
  <c r="D98" i="28"/>
  <c r="C98" i="28"/>
  <c r="D90" i="28"/>
  <c r="D87" i="28"/>
  <c r="E87" i="28" s="1"/>
  <c r="C87" i="28"/>
  <c r="D85" i="28"/>
  <c r="E85" i="28" s="1"/>
  <c r="D105" i="27"/>
  <c r="E105" i="27" s="1"/>
  <c r="D102" i="27"/>
  <c r="E100" i="27"/>
  <c r="D100" i="27"/>
  <c r="E97" i="27"/>
  <c r="D97" i="27"/>
  <c r="E91" i="27"/>
  <c r="D88" i="27"/>
  <c r="E88" i="27" s="1"/>
  <c r="E87" i="27"/>
  <c r="D87" i="27"/>
  <c r="D85" i="27"/>
  <c r="E85" i="27" s="1"/>
  <c r="O398" i="16"/>
  <c r="O397" i="16"/>
  <c r="O396" i="16"/>
  <c r="J381" i="16"/>
  <c r="F381" i="16"/>
  <c r="D381" i="16"/>
  <c r="C381" i="16"/>
  <c r="B381" i="16"/>
  <c r="A381" i="16"/>
  <c r="B379" i="16"/>
  <c r="A379" i="16"/>
  <c r="O374" i="16"/>
  <c r="O373" i="16"/>
  <c r="O372" i="16"/>
  <c r="O362" i="16"/>
  <c r="O347" i="16"/>
  <c r="O345" i="16"/>
  <c r="L23" i="12"/>
  <c r="M23" i="12" s="1"/>
  <c r="L31" i="7"/>
  <c r="E72" i="32"/>
  <c r="E69" i="32"/>
  <c r="E98" i="31"/>
  <c r="E87" i="30"/>
  <c r="E86" i="30"/>
  <c r="E85" i="30"/>
  <c r="E84" i="30"/>
  <c r="E83" i="30"/>
  <c r="E82" i="30"/>
  <c r="E514" i="29"/>
  <c r="E513" i="29"/>
  <c r="E512" i="29"/>
  <c r="E511" i="29"/>
  <c r="E510" i="29"/>
  <c r="F509" i="29"/>
  <c r="E509" i="29"/>
  <c r="F508" i="29"/>
  <c r="E508" i="29"/>
  <c r="F507" i="29"/>
  <c r="E507" i="29"/>
  <c r="F506" i="29"/>
  <c r="E506" i="29"/>
  <c r="F505" i="29"/>
  <c r="E505" i="29"/>
  <c r="F504" i="29"/>
  <c r="E504" i="29"/>
  <c r="E501" i="29"/>
  <c r="XFD448" i="29"/>
  <c r="XFD447" i="29"/>
  <c r="XFD446" i="29"/>
  <c r="XFD445" i="29"/>
  <c r="XFD444" i="29"/>
  <c r="XFD443" i="29"/>
  <c r="XFD442" i="29"/>
  <c r="XFD441" i="29"/>
  <c r="F416" i="29"/>
  <c r="E415" i="29"/>
  <c r="F415" i="29" s="1"/>
  <c r="E414" i="29"/>
  <c r="E413" i="29"/>
  <c r="F413" i="29" s="1"/>
  <c r="E407" i="29"/>
  <c r="F407" i="29" s="1"/>
  <c r="E406" i="29"/>
  <c r="F406" i="29" s="1"/>
  <c r="E405" i="29"/>
  <c r="F405" i="29" s="1"/>
  <c r="E404" i="29"/>
  <c r="F404" i="29" s="1"/>
  <c r="E403" i="29"/>
  <c r="F403" i="29" s="1"/>
  <c r="E402" i="29"/>
  <c r="F402" i="29" s="1"/>
  <c r="E401" i="29"/>
  <c r="E400" i="29"/>
  <c r="F400" i="29" s="1"/>
  <c r="D70" i="28"/>
  <c r="E59" i="28"/>
  <c r="D57" i="28"/>
  <c r="E57" i="28" s="1"/>
  <c r="D70" i="27"/>
  <c r="E59" i="27"/>
  <c r="D57" i="27"/>
  <c r="E57" i="27" s="1"/>
  <c r="K201" i="14"/>
  <c r="K200" i="14"/>
  <c r="K199" i="14"/>
  <c r="K198" i="14"/>
  <c r="K197" i="14"/>
  <c r="K196" i="14"/>
  <c r="K194" i="14"/>
  <c r="K188" i="14"/>
  <c r="K187" i="14"/>
  <c r="K186" i="14"/>
  <c r="K185" i="14"/>
  <c r="K161" i="14"/>
  <c r="K153" i="14"/>
  <c r="K152" i="14"/>
  <c r="K151" i="14"/>
  <c r="N18" i="11"/>
  <c r="N17" i="11"/>
  <c r="K1338" i="6"/>
  <c r="K1337" i="6"/>
  <c r="K1336" i="6"/>
  <c r="K1335" i="6"/>
  <c r="K1333" i="6"/>
  <c r="K1331" i="6"/>
  <c r="K1330" i="6"/>
  <c r="K1329" i="6"/>
  <c r="K1328" i="6"/>
  <c r="K1327" i="6"/>
  <c r="K1326" i="6"/>
  <c r="K1325" i="6"/>
  <c r="K1324" i="6"/>
  <c r="K1323" i="6"/>
  <c r="K1322" i="6"/>
  <c r="K1321" i="6"/>
  <c r="K1320" i="6"/>
  <c r="K1319" i="6"/>
  <c r="K1318" i="6"/>
  <c r="K1317" i="6"/>
  <c r="K1316" i="6"/>
  <c r="K1315" i="6"/>
  <c r="K1314" i="6"/>
  <c r="K1313" i="6"/>
  <c r="K1312" i="6"/>
  <c r="K1301" i="6"/>
  <c r="K1300" i="6"/>
  <c r="K1299" i="6"/>
  <c r="V113" i="3"/>
  <c r="F113" i="3"/>
  <c r="E113" i="3"/>
  <c r="D113" i="3"/>
  <c r="C113" i="3"/>
  <c r="V108" i="3"/>
  <c r="V106" i="3"/>
  <c r="V105" i="3"/>
  <c r="E74" i="30" l="1"/>
  <c r="E73" i="30"/>
  <c r="E72" i="30"/>
  <c r="E356" i="29"/>
  <c r="E355" i="29"/>
  <c r="E354" i="29"/>
  <c r="E353" i="29"/>
  <c r="E352" i="29"/>
  <c r="E351" i="29"/>
  <c r="E350" i="29"/>
  <c r="E349" i="29"/>
  <c r="E348" i="29"/>
  <c r="E347" i="29"/>
  <c r="K1151" i="6"/>
  <c r="K1150" i="6"/>
  <c r="K1149" i="6"/>
  <c r="K1148" i="6"/>
  <c r="K1147" i="6"/>
  <c r="K1146" i="6"/>
  <c r="K1145" i="6"/>
  <c r="K1144" i="6"/>
  <c r="K1143" i="6"/>
  <c r="K1140" i="6"/>
  <c r="K1139" i="6"/>
  <c r="K1138" i="6"/>
  <c r="R45" i="39" l="1"/>
  <c r="Q45" i="39"/>
  <c r="P45" i="39"/>
  <c r="O45" i="39"/>
  <c r="N45" i="39"/>
  <c r="M45" i="39"/>
  <c r="L45" i="39"/>
  <c r="K45" i="39"/>
  <c r="J45" i="39"/>
  <c r="I45" i="39"/>
  <c r="H45" i="39"/>
  <c r="G45" i="39"/>
  <c r="F45" i="39"/>
  <c r="M44" i="39"/>
  <c r="L44" i="39"/>
  <c r="K44" i="39"/>
  <c r="J44" i="39"/>
  <c r="I44" i="39"/>
  <c r="H44" i="39"/>
  <c r="G44" i="39"/>
  <c r="F44" i="39"/>
  <c r="R43" i="39"/>
  <c r="Q43" i="39"/>
  <c r="P43" i="39"/>
  <c r="O43" i="39"/>
  <c r="N43" i="39"/>
  <c r="M43" i="39"/>
  <c r="L43" i="39"/>
  <c r="K43" i="39"/>
  <c r="J43" i="39"/>
  <c r="I43" i="39"/>
  <c r="H43" i="39"/>
  <c r="G43" i="39"/>
  <c r="F43" i="39"/>
  <c r="AC45" i="39"/>
  <c r="AB45" i="39"/>
  <c r="AA45" i="39"/>
  <c r="Z45" i="39"/>
  <c r="Y45" i="39"/>
  <c r="X45" i="39"/>
  <c r="W45" i="39"/>
  <c r="V45" i="39"/>
  <c r="U45" i="39"/>
  <c r="T45" i="39"/>
  <c r="AC44" i="39"/>
  <c r="AB44" i="39"/>
  <c r="AA44" i="39"/>
  <c r="Z44" i="39"/>
  <c r="Y44" i="39"/>
  <c r="X44" i="39"/>
  <c r="W44" i="39"/>
  <c r="AC43" i="39"/>
  <c r="AB43" i="39"/>
  <c r="AA43" i="39"/>
  <c r="Z43" i="39"/>
  <c r="Y43" i="39"/>
  <c r="X43" i="39"/>
  <c r="W43" i="39"/>
  <c r="V43" i="39"/>
  <c r="U43" i="39"/>
  <c r="T43" i="39"/>
  <c r="E28" i="33"/>
  <c r="E283" i="29"/>
  <c r="F283" i="29" s="1"/>
  <c r="E281" i="29"/>
  <c r="E282" i="29" s="1"/>
  <c r="F282" i="29" s="1"/>
  <c r="E280" i="29"/>
  <c r="F280" i="29" s="1"/>
  <c r="D47" i="28"/>
  <c r="E47" i="28" s="1"/>
  <c r="H17" i="23"/>
  <c r="H10" i="23"/>
  <c r="AO44" i="39" l="1"/>
  <c r="AP44" i="39" s="1"/>
  <c r="AR44" i="39" s="1"/>
  <c r="AO45" i="39"/>
  <c r="AO43" i="39"/>
  <c r="F281" i="29"/>
  <c r="AQ44" i="39" l="1"/>
  <c r="AS44" i="39" s="1"/>
  <c r="AP43" i="39"/>
  <c r="AR43" i="39" s="1"/>
  <c r="AQ43" i="39"/>
  <c r="AS43" i="39" s="1"/>
  <c r="AP45" i="39"/>
  <c r="AR45" i="39" s="1"/>
  <c r="AQ45" i="39"/>
  <c r="AS45" i="39" s="1"/>
  <c r="M21" i="36"/>
  <c r="M20" i="36"/>
  <c r="O139" i="16"/>
  <c r="O137" i="16"/>
  <c r="K1012" i="6"/>
  <c r="K1011" i="6"/>
  <c r="K1010" i="6"/>
  <c r="E60" i="30" l="1"/>
  <c r="E59" i="30"/>
  <c r="E58" i="30"/>
  <c r="E266" i="29"/>
  <c r="E265" i="29"/>
  <c r="F265" i="29" s="1"/>
  <c r="E263" i="29"/>
  <c r="E262" i="29"/>
  <c r="E261" i="29"/>
  <c r="E260" i="29"/>
  <c r="E259" i="29"/>
  <c r="E258" i="29"/>
  <c r="E257" i="29"/>
  <c r="E256" i="29"/>
  <c r="F256" i="29" s="1"/>
  <c r="E255" i="29"/>
  <c r="F255" i="29" s="1"/>
  <c r="E254" i="29"/>
  <c r="E253" i="29"/>
  <c r="F253" i="29" s="1"/>
  <c r="D41" i="28"/>
  <c r="D41" i="27"/>
  <c r="K863" i="6"/>
  <c r="K862" i="6"/>
  <c r="K861" i="6"/>
  <c r="V74" i="3"/>
  <c r="V73" i="3"/>
  <c r="V70" i="3"/>
  <c r="K736" i="6"/>
  <c r="K735" i="6"/>
  <c r="K734" i="6"/>
  <c r="K733" i="6"/>
  <c r="K732" i="6"/>
  <c r="I150" i="15"/>
  <c r="I149" i="15"/>
  <c r="I148" i="15"/>
  <c r="I147" i="15"/>
  <c r="I146" i="15"/>
  <c r="I145" i="15"/>
  <c r="I144" i="15"/>
  <c r="I143" i="15"/>
  <c r="I142" i="15"/>
  <c r="I141" i="15"/>
  <c r="I140" i="15"/>
  <c r="I139" i="15"/>
  <c r="I138" i="15"/>
  <c r="I137" i="15"/>
  <c r="I136" i="15"/>
  <c r="I135" i="15"/>
  <c r="I134" i="15"/>
  <c r="I133" i="15"/>
  <c r="I132" i="15"/>
  <c r="I131" i="15"/>
  <c r="I130" i="15"/>
  <c r="I129" i="15"/>
  <c r="I128" i="15"/>
  <c r="I127" i="15"/>
  <c r="I126" i="15"/>
  <c r="I125" i="15"/>
  <c r="I124" i="15"/>
  <c r="I123" i="15"/>
  <c r="I122" i="15"/>
  <c r="I121" i="15"/>
  <c r="O128" i="16"/>
  <c r="O126" i="16"/>
  <c r="O124" i="16"/>
  <c r="O123" i="16"/>
  <c r="F249" i="29"/>
  <c r="F248" i="29"/>
  <c r="E57" i="30"/>
  <c r="E56" i="30"/>
  <c r="E55" i="30"/>
  <c r="E54" i="30"/>
  <c r="E53" i="30"/>
  <c r="V27" i="39"/>
  <c r="U27" i="39"/>
  <c r="T27" i="39"/>
  <c r="R27" i="39"/>
  <c r="Q27" i="39"/>
  <c r="P27" i="39"/>
  <c r="O27" i="39"/>
  <c r="N27" i="39"/>
  <c r="AO27" i="39" l="1"/>
  <c r="AP27" i="39" s="1"/>
  <c r="AR27" i="39" s="1"/>
  <c r="H36" i="22"/>
  <c r="E150" i="29"/>
  <c r="E149" i="29"/>
  <c r="E148" i="29"/>
  <c r="E147" i="29"/>
  <c r="E146" i="29"/>
  <c r="E145" i="29"/>
  <c r="E142" i="29"/>
  <c r="D24" i="28"/>
  <c r="D24" i="27"/>
  <c r="F22" i="25"/>
  <c r="O81" i="16"/>
  <c r="O80" i="16"/>
  <c r="O79" i="16"/>
  <c r="O75" i="16"/>
  <c r="O74" i="16"/>
  <c r="V48" i="3"/>
  <c r="V46" i="3"/>
  <c r="V45" i="3"/>
  <c r="M17" i="36"/>
  <c r="E141" i="29"/>
  <c r="F141" i="29" s="1"/>
  <c r="E139" i="29"/>
  <c r="F139" i="29" s="1"/>
  <c r="E138" i="29"/>
  <c r="F138" i="29" s="1"/>
  <c r="E137" i="29"/>
  <c r="E136" i="29"/>
  <c r="E135" i="29"/>
  <c r="F135" i="29" s="1"/>
  <c r="E134" i="29"/>
  <c r="E133" i="29"/>
  <c r="D23" i="28"/>
  <c r="O68" i="16"/>
  <c r="O66" i="16"/>
  <c r="O65" i="16"/>
  <c r="N65" i="16"/>
  <c r="O64" i="16"/>
  <c r="O63" i="16"/>
  <c r="O62" i="16"/>
  <c r="O60" i="16"/>
  <c r="K33" i="14"/>
  <c r="K32" i="14"/>
  <c r="K487" i="6"/>
  <c r="K486" i="6"/>
  <c r="K485" i="6"/>
  <c r="K484" i="6"/>
  <c r="K483" i="6"/>
  <c r="K482" i="6"/>
  <c r="K481" i="6"/>
  <c r="K480" i="6"/>
  <c r="K479" i="6"/>
  <c r="K478" i="6"/>
  <c r="K469" i="6"/>
  <c r="K468" i="6"/>
  <c r="K467" i="6"/>
  <c r="K466" i="6"/>
  <c r="K465" i="6"/>
  <c r="K464" i="6"/>
  <c r="K463" i="6"/>
  <c r="K462" i="6"/>
  <c r="K461" i="6"/>
  <c r="V42" i="3"/>
  <c r="V41" i="3"/>
  <c r="AQ27" i="39" l="1"/>
  <c r="AS27" i="39" s="1"/>
  <c r="G56" i="16"/>
  <c r="E56" i="16"/>
  <c r="D56" i="16"/>
  <c r="B54" i="16"/>
  <c r="B55" i="16" s="1"/>
  <c r="B56" i="16" s="1"/>
  <c r="A54" i="16"/>
  <c r="A55" i="16" s="1"/>
  <c r="A56" i="16" s="1"/>
  <c r="G53" i="16"/>
  <c r="F31" i="14"/>
  <c r="C31" i="14"/>
  <c r="K30" i="14"/>
  <c r="J30" i="14"/>
  <c r="I30" i="14"/>
  <c r="H30" i="14"/>
  <c r="G30" i="14"/>
  <c r="F30" i="14"/>
  <c r="F29" i="14"/>
  <c r="C29" i="14"/>
  <c r="C30" i="14" s="1"/>
  <c r="B29" i="14"/>
  <c r="B30" i="14" s="1"/>
  <c r="A29" i="14"/>
  <c r="A30" i="14" s="1"/>
  <c r="F28" i="14"/>
  <c r="I415" i="6"/>
  <c r="H415" i="6"/>
  <c r="G415" i="6"/>
  <c r="C415" i="6"/>
  <c r="B415" i="6"/>
  <c r="A415" i="6"/>
  <c r="G37" i="3"/>
  <c r="C37" i="3"/>
  <c r="C36" i="3"/>
  <c r="C35" i="3"/>
  <c r="C34" i="3"/>
  <c r="E132" i="29" l="1"/>
  <c r="E131" i="29"/>
  <c r="E129" i="29"/>
  <c r="E128" i="29"/>
  <c r="F128" i="29" s="1"/>
  <c r="E127" i="29"/>
  <c r="F127" i="29" s="1"/>
  <c r="E126" i="29"/>
  <c r="F126" i="29" s="1"/>
  <c r="E125" i="29"/>
  <c r="F125" i="29" s="1"/>
  <c r="E124" i="29"/>
  <c r="F124" i="29" s="1"/>
  <c r="D21" i="28"/>
  <c r="E21" i="28" s="1"/>
  <c r="D21" i="27"/>
  <c r="E21" i="27" s="1"/>
  <c r="O52" i="16"/>
  <c r="O51" i="16"/>
  <c r="O48" i="16"/>
  <c r="O46" i="16"/>
  <c r="O45" i="16"/>
  <c r="I78" i="15"/>
  <c r="I77" i="15"/>
  <c r="I76" i="15"/>
  <c r="I75" i="15"/>
  <c r="I73" i="15"/>
  <c r="I72" i="15"/>
  <c r="I71" i="15"/>
  <c r="I69" i="15"/>
  <c r="K412" i="6"/>
  <c r="K411" i="6"/>
  <c r="K410" i="6"/>
  <c r="K409" i="6"/>
  <c r="K408" i="6"/>
  <c r="K407" i="6"/>
  <c r="K2017" i="6" s="1"/>
  <c r="V32" i="3"/>
  <c r="V31" i="3"/>
  <c r="E96" i="29"/>
  <c r="E94" i="29"/>
  <c r="E93" i="29"/>
  <c r="J24" i="13"/>
  <c r="M47" i="12"/>
  <c r="E21" i="32"/>
  <c r="E20" i="32"/>
  <c r="E28" i="30"/>
  <c r="E27" i="30"/>
  <c r="E26" i="30"/>
  <c r="E25" i="30"/>
  <c r="E24" i="30"/>
  <c r="E23" i="30"/>
  <c r="E22" i="30"/>
  <c r="E21" i="30"/>
  <c r="E20" i="30"/>
  <c r="E19" i="30"/>
  <c r="E92" i="29"/>
  <c r="E91" i="29"/>
  <c r="E90" i="29"/>
  <c r="E89" i="29"/>
  <c r="F89" i="29" s="1"/>
  <c r="E88" i="29"/>
  <c r="F88" i="29" s="1"/>
  <c r="E87" i="29"/>
  <c r="F87" i="29" s="1"/>
  <c r="E86" i="29"/>
  <c r="F86" i="29" s="1"/>
  <c r="E85" i="29"/>
  <c r="F85" i="29" s="1"/>
  <c r="E84" i="29"/>
  <c r="F84" i="29" s="1"/>
  <c r="D16" i="28"/>
  <c r="D16" i="27"/>
  <c r="O38" i="16"/>
  <c r="O36" i="16"/>
  <c r="O34" i="16"/>
  <c r="O33" i="16"/>
  <c r="O32" i="16"/>
  <c r="G64" i="15"/>
  <c r="I64" i="15" s="1"/>
  <c r="G63" i="15"/>
  <c r="I63" i="15" s="1"/>
  <c r="G62" i="15"/>
  <c r="I62" i="15" s="1"/>
  <c r="G61" i="15"/>
  <c r="I61" i="15" s="1"/>
  <c r="G60" i="15"/>
  <c r="I60" i="15" s="1"/>
  <c r="G59" i="15"/>
  <c r="I59" i="15" s="1"/>
  <c r="G58" i="15"/>
  <c r="I58" i="15" s="1"/>
  <c r="G57" i="15"/>
  <c r="I57" i="15" s="1"/>
  <c r="G56" i="15"/>
  <c r="I56" i="15" s="1"/>
  <c r="G55" i="15"/>
  <c r="I55" i="15" s="1"/>
  <c r="G54" i="15"/>
  <c r="I54" i="15" s="1"/>
  <c r="G53" i="15"/>
  <c r="I53" i="15" s="1"/>
  <c r="G52" i="15"/>
  <c r="I52" i="15" s="1"/>
  <c r="G51" i="15"/>
  <c r="I51" i="15" s="1"/>
  <c r="G50" i="15"/>
  <c r="I50" i="15" s="1"/>
  <c r="G49" i="15"/>
  <c r="I49" i="15" s="1"/>
  <c r="V26" i="3"/>
  <c r="V23" i="3"/>
  <c r="N143" i="11"/>
  <c r="I146" i="39" l="1"/>
  <c r="V20" i="3" l="1"/>
  <c r="D63" i="29" l="1"/>
  <c r="D62" i="29"/>
  <c r="D61" i="29"/>
  <c r="D60" i="29"/>
  <c r="D59" i="29"/>
  <c r="D58" i="29"/>
  <c r="D57" i="29"/>
  <c r="D56" i="29"/>
  <c r="D55" i="29"/>
  <c r="D54" i="29"/>
  <c r="D53" i="29"/>
  <c r="M93" i="36"/>
  <c r="AM147" i="39" s="1"/>
  <c r="O26" i="16"/>
  <c r="O25" i="16"/>
  <c r="O24" i="16"/>
  <c r="F146" i="39"/>
  <c r="E147" i="28"/>
  <c r="AE147" i="39" s="1"/>
  <c r="F1002" i="29"/>
  <c r="E318" i="30"/>
  <c r="AG147" i="39" s="1"/>
  <c r="E364" i="31"/>
  <c r="AH147" i="39" s="1"/>
  <c r="E181" i="32"/>
  <c r="AI147" i="39" s="1"/>
  <c r="E112" i="33"/>
  <c r="AJ147" i="39" s="1"/>
  <c r="E93" i="37"/>
  <c r="AN147" i="39" s="1"/>
  <c r="B11" i="33"/>
  <c r="B12" i="33" s="1"/>
  <c r="A11" i="33"/>
  <c r="A12" i="33" s="1"/>
  <c r="B15" i="32"/>
  <c r="B14" i="32"/>
  <c r="B13" i="32"/>
  <c r="B12" i="32"/>
  <c r="B12" i="31"/>
  <c r="A12" i="31"/>
  <c r="B11" i="31"/>
  <c r="A11" i="31"/>
  <c r="B10" i="31"/>
  <c r="A10" i="31"/>
  <c r="B9" i="31"/>
  <c r="A9" i="31"/>
  <c r="B38" i="29"/>
  <c r="A38" i="29"/>
  <c r="D26" i="29"/>
  <c r="D25" i="29"/>
  <c r="D23" i="29"/>
  <c r="B18" i="29"/>
  <c r="B20" i="29" s="1"/>
  <c r="A18" i="29"/>
  <c r="A20" i="29" s="1"/>
  <c r="B16" i="29"/>
  <c r="B17" i="29" s="1"/>
  <c r="B19" i="29" s="1"/>
  <c r="A16" i="29"/>
  <c r="A17" i="29" s="1"/>
  <c r="A19" i="29" s="1"/>
  <c r="E148" i="27"/>
  <c r="AD147" i="39" s="1"/>
  <c r="J21" i="16"/>
  <c r="C21" i="16"/>
  <c r="J20" i="16"/>
  <c r="H20" i="16"/>
  <c r="F20" i="16"/>
  <c r="F21" i="16" s="1"/>
  <c r="E20" i="16"/>
  <c r="D20" i="16"/>
  <c r="D21" i="16" s="1"/>
  <c r="B20" i="16"/>
  <c r="B21" i="16" s="1"/>
  <c r="A20" i="16"/>
  <c r="A21" i="16" s="1"/>
  <c r="E19" i="16"/>
  <c r="J17" i="16"/>
  <c r="F17" i="16"/>
  <c r="C17" i="16"/>
  <c r="B17" i="16"/>
  <c r="A17" i="16"/>
  <c r="J16" i="16"/>
  <c r="F16" i="16"/>
  <c r="F56" i="16" s="1"/>
  <c r="C16" i="16"/>
  <c r="J15" i="16"/>
  <c r="F15" i="16"/>
  <c r="D15" i="16"/>
  <c r="C15" i="16"/>
  <c r="B15" i="16"/>
  <c r="A15" i="16"/>
  <c r="I27" i="15"/>
  <c r="D27" i="15"/>
  <c r="B27" i="15"/>
  <c r="B28" i="15" s="1"/>
  <c r="B29" i="15" s="1"/>
  <c r="B30" i="15" s="1"/>
  <c r="A27" i="15"/>
  <c r="A28" i="15" s="1"/>
  <c r="A32" i="15" s="1"/>
  <c r="I26" i="15"/>
  <c r="D26" i="15"/>
  <c r="D30" i="15" s="1"/>
  <c r="B26" i="15"/>
  <c r="A26" i="15"/>
  <c r="I25" i="15"/>
  <c r="D25" i="15"/>
  <c r="D29" i="15" s="1"/>
  <c r="B25" i="15"/>
  <c r="A25" i="15"/>
  <c r="I24" i="15"/>
  <c r="D24" i="15"/>
  <c r="D28" i="15" s="1"/>
  <c r="B24" i="15"/>
  <c r="A24" i="15"/>
  <c r="I23" i="15"/>
  <c r="D23" i="15"/>
  <c r="B23" i="15"/>
  <c r="A23" i="15"/>
  <c r="I22" i="15"/>
  <c r="D22" i="15"/>
  <c r="B22" i="15"/>
  <c r="A22" i="15"/>
  <c r="I21" i="15"/>
  <c r="D21" i="15"/>
  <c r="B21" i="15"/>
  <c r="A21" i="15"/>
  <c r="I20" i="15"/>
  <c r="D20" i="15"/>
  <c r="B20" i="15"/>
  <c r="A20" i="15"/>
  <c r="I19" i="15"/>
  <c r="D19" i="15"/>
  <c r="B19" i="15"/>
  <c r="A19" i="15"/>
  <c r="I18" i="15"/>
  <c r="D18" i="15"/>
  <c r="B18" i="15"/>
  <c r="A18" i="15"/>
  <c r="I17" i="15"/>
  <c r="D17" i="15"/>
  <c r="C17" i="15"/>
  <c r="B17" i="15"/>
  <c r="A17" i="15"/>
  <c r="I16" i="15"/>
  <c r="K421" i="14"/>
  <c r="F20" i="14"/>
  <c r="F22" i="14" s="1"/>
  <c r="B19" i="14"/>
  <c r="A19" i="14"/>
  <c r="I18" i="14"/>
  <c r="H18" i="14"/>
  <c r="G18" i="14"/>
  <c r="I17" i="14"/>
  <c r="H17" i="14"/>
  <c r="G17" i="14"/>
  <c r="E17" i="14"/>
  <c r="B17" i="14"/>
  <c r="A17" i="14"/>
  <c r="J55" i="6"/>
  <c r="I55" i="6"/>
  <c r="H55" i="6"/>
  <c r="G55" i="6"/>
  <c r="D55" i="6"/>
  <c r="C55" i="6"/>
  <c r="B55" i="6"/>
  <c r="B51" i="6"/>
  <c r="A51" i="6"/>
  <c r="I48" i="6"/>
  <c r="I49" i="6" s="1"/>
  <c r="H48" i="6"/>
  <c r="H49" i="6" s="1"/>
  <c r="G48" i="6"/>
  <c r="G49" i="6" s="1"/>
  <c r="A48" i="6"/>
  <c r="A49" i="6" s="1"/>
  <c r="B46" i="6"/>
  <c r="A46" i="6"/>
  <c r="I45" i="6"/>
  <c r="H45" i="6"/>
  <c r="G45" i="6"/>
  <c r="B45" i="6"/>
  <c r="A45" i="6"/>
  <c r="A43" i="6"/>
  <c r="B40" i="6"/>
  <c r="A40" i="6"/>
  <c r="I38" i="6"/>
  <c r="H38" i="6"/>
  <c r="G38" i="6"/>
  <c r="I37" i="6"/>
  <c r="H37" i="6"/>
  <c r="G37" i="6"/>
  <c r="I36" i="6"/>
  <c r="H36" i="6"/>
  <c r="G36" i="6"/>
  <c r="I35" i="6"/>
  <c r="H35" i="6"/>
  <c r="G35" i="6"/>
  <c r="J33" i="6"/>
  <c r="J39" i="6" s="1"/>
  <c r="J46" i="6" s="1"/>
  <c r="J52" i="6" s="1"/>
  <c r="J32" i="6"/>
  <c r="J38" i="6" s="1"/>
  <c r="J44" i="6" s="1"/>
  <c r="J31" i="6"/>
  <c r="J37" i="6" s="1"/>
  <c r="J43" i="6" s="1"/>
  <c r="J50" i="6" s="1"/>
  <c r="I31" i="6"/>
  <c r="I32" i="6" s="1"/>
  <c r="I33" i="6" s="1"/>
  <c r="H31" i="6"/>
  <c r="H32" i="6" s="1"/>
  <c r="H33" i="6" s="1"/>
  <c r="G31" i="6"/>
  <c r="G32" i="6" s="1"/>
  <c r="G33" i="6" s="1"/>
  <c r="B31" i="6"/>
  <c r="B32" i="6" s="1"/>
  <c r="B33" i="6" s="1"/>
  <c r="A31" i="6"/>
  <c r="A32" i="6" s="1"/>
  <c r="A33" i="6" s="1"/>
  <c r="J30" i="6"/>
  <c r="J36" i="6" s="1"/>
  <c r="J42" i="6" s="1"/>
  <c r="J49" i="6" s="1"/>
  <c r="J29" i="6"/>
  <c r="J35" i="6" s="1"/>
  <c r="J41" i="6" s="1"/>
  <c r="J48" i="6" s="1"/>
  <c r="B29" i="6"/>
  <c r="A29" i="6"/>
  <c r="J28" i="6"/>
  <c r="J34" i="6" s="1"/>
  <c r="J40" i="6" s="1"/>
  <c r="J47" i="6" s="1"/>
  <c r="J53" i="6" s="1"/>
  <c r="D26" i="6"/>
  <c r="I147" i="39"/>
  <c r="J19" i="6"/>
  <c r="I19" i="6"/>
  <c r="H19" i="6"/>
  <c r="G19" i="6"/>
  <c r="C19" i="6"/>
  <c r="B19" i="6"/>
  <c r="A19" i="6"/>
  <c r="F18" i="6"/>
  <c r="F53" i="6" s="1"/>
  <c r="V268" i="3"/>
  <c r="F147" i="39" s="1"/>
  <c r="F13" i="3"/>
  <c r="E13" i="3"/>
  <c r="D13" i="3"/>
  <c r="C13" i="3"/>
  <c r="AC147" i="39"/>
  <c r="AA147" i="39"/>
  <c r="Z147" i="39"/>
  <c r="X147" i="39"/>
  <c r="W147" i="39"/>
  <c r="U147" i="39"/>
  <c r="T147" i="39"/>
  <c r="M147" i="39"/>
  <c r="L147" i="39"/>
  <c r="K147" i="39"/>
  <c r="J147" i="39"/>
  <c r="H147" i="39"/>
  <c r="G147" i="39"/>
  <c r="D152" i="39"/>
  <c r="AN146" i="39"/>
  <c r="AM146" i="39"/>
  <c r="AL146" i="39"/>
  <c r="AK146" i="39"/>
  <c r="AK148" i="39" s="1"/>
  <c r="AJ146" i="39"/>
  <c r="AI146" i="39"/>
  <c r="AH146" i="39"/>
  <c r="AG146" i="39"/>
  <c r="AF146" i="39"/>
  <c r="AE146" i="39"/>
  <c r="AD146" i="39"/>
  <c r="AC146" i="39"/>
  <c r="AB146" i="39"/>
  <c r="AA146" i="39"/>
  <c r="Z146" i="39"/>
  <c r="Y146" i="39"/>
  <c r="X146" i="39"/>
  <c r="W146" i="39"/>
  <c r="V146" i="39"/>
  <c r="U146" i="39"/>
  <c r="U148" i="39" s="1"/>
  <c r="T146" i="39"/>
  <c r="S146" i="39"/>
  <c r="R146" i="39"/>
  <c r="Q146" i="39"/>
  <c r="P146" i="39"/>
  <c r="O146" i="39"/>
  <c r="N146" i="39"/>
  <c r="M146" i="39"/>
  <c r="L146" i="39"/>
  <c r="K146" i="39"/>
  <c r="J146" i="39"/>
  <c r="H146" i="39"/>
  <c r="G146" i="39"/>
  <c r="E146" i="39"/>
  <c r="AO5" i="39"/>
  <c r="AQ5" i="39" s="1"/>
  <c r="E15" i="35"/>
  <c r="AL147" i="39" s="1"/>
  <c r="L16" i="34"/>
  <c r="AK147" i="39" s="1"/>
  <c r="F18" i="26"/>
  <c r="AB147" i="39"/>
  <c r="H20" i="24"/>
  <c r="Y147" i="39"/>
  <c r="L17" i="21"/>
  <c r="M19" i="20"/>
  <c r="I22" i="19"/>
  <c r="V147" i="39" s="1"/>
  <c r="H17" i="18"/>
  <c r="I17" i="17"/>
  <c r="P147" i="39"/>
  <c r="O147" i="39"/>
  <c r="N147" i="39"/>
  <c r="I23" i="10"/>
  <c r="H17" i="9"/>
  <c r="I17" i="8"/>
  <c r="L17" i="5"/>
  <c r="L18" i="4"/>
  <c r="AO146" i="39" l="1"/>
  <c r="V148" i="39"/>
  <c r="M148" i="39"/>
  <c r="H148" i="39"/>
  <c r="X148" i="39"/>
  <c r="AP5" i="39"/>
  <c r="AR5" i="39" s="1"/>
  <c r="AS5" i="39"/>
  <c r="O563" i="16"/>
  <c r="S147" i="39" s="1"/>
  <c r="S148" i="39" s="1"/>
  <c r="AJ148" i="39"/>
  <c r="I299" i="15"/>
  <c r="R147" i="39" s="1"/>
  <c r="AM148" i="39"/>
  <c r="A23" i="29"/>
  <c r="A21" i="29"/>
  <c r="B21" i="29"/>
  <c r="B23" i="29"/>
  <c r="AE148" i="39"/>
  <c r="AD148" i="39"/>
  <c r="A29" i="15"/>
  <c r="A30" i="15" s="1"/>
  <c r="J51" i="6"/>
  <c r="J45" i="6"/>
  <c r="F26" i="6"/>
  <c r="F30" i="6"/>
  <c r="F38" i="6"/>
  <c r="F43" i="6"/>
  <c r="F47" i="6"/>
  <c r="F20" i="6"/>
  <c r="F27" i="6"/>
  <c r="F35" i="6"/>
  <c r="F40" i="6"/>
  <c r="F49" i="6"/>
  <c r="F21" i="6"/>
  <c r="F28" i="6"/>
  <c r="F33" i="6"/>
  <c r="F44" i="6"/>
  <c r="F45" i="6" s="1"/>
  <c r="F51" i="6"/>
  <c r="F19" i="6"/>
  <c r="F22" i="6"/>
  <c r="F32" i="6"/>
  <c r="F37" i="6"/>
  <c r="F41" i="6"/>
  <c r="F48" i="6"/>
  <c r="F34" i="6"/>
  <c r="F23" i="6"/>
  <c r="F31" i="6"/>
  <c r="F52" i="6"/>
  <c r="F24" i="6"/>
  <c r="F39" i="6"/>
  <c r="F42" i="6"/>
  <c r="F25" i="6"/>
  <c r="F29" i="6"/>
  <c r="F36" i="6"/>
  <c r="F46" i="6"/>
  <c r="F50" i="6"/>
  <c r="F148" i="39"/>
  <c r="Y148" i="39"/>
  <c r="AI148" i="39"/>
  <c r="AA148" i="39"/>
  <c r="AG148" i="39"/>
  <c r="AB148" i="39"/>
  <c r="T148" i="39"/>
  <c r="Z148" i="39"/>
  <c r="AH148" i="39"/>
  <c r="AC148" i="39"/>
  <c r="AL148" i="39"/>
  <c r="AF148" i="39"/>
  <c r="AN148" i="39"/>
  <c r="W148" i="39"/>
  <c r="Q148" i="39"/>
  <c r="P148" i="39"/>
  <c r="O148" i="39"/>
  <c r="N148" i="39"/>
  <c r="L148" i="39"/>
  <c r="K148" i="39"/>
  <c r="J148" i="39"/>
  <c r="I148" i="39"/>
  <c r="G148" i="39"/>
  <c r="AO147" i="39" l="1"/>
  <c r="R148" i="39"/>
  <c r="AO148" i="39" s="1"/>
  <c r="A22" i="29"/>
  <c r="A25" i="29"/>
  <c r="B37" i="29"/>
  <c r="B28" i="29"/>
  <c r="B36" i="29" s="1"/>
  <c r="A37" i="29"/>
  <c r="A28" i="29"/>
  <c r="A36" i="29" s="1"/>
  <c r="B22" i="29"/>
  <c r="B25" i="29"/>
  <c r="B31" i="29" l="1"/>
  <c r="B27" i="29"/>
  <c r="B35" i="29" s="1"/>
  <c r="B30" i="29"/>
  <c r="B24" i="29"/>
  <c r="B29" i="29" s="1"/>
  <c r="B26" i="29"/>
  <c r="A30" i="29"/>
  <c r="A31" i="29"/>
  <c r="A27" i="29"/>
  <c r="A35" i="29" s="1"/>
  <c r="A26" i="29"/>
  <c r="A24" i="29"/>
  <c r="A29" i="29" s="1"/>
  <c r="B34" i="29" l="1"/>
  <c r="B33" i="29"/>
  <c r="A34" i="29"/>
  <c r="A33" i="29"/>
</calcChain>
</file>

<file path=xl/sharedStrings.xml><?xml version="1.0" encoding="utf-8"?>
<sst xmlns="http://schemas.openxmlformats.org/spreadsheetml/2006/main" count="40544" uniqueCount="9588">
  <si>
    <t>IC01</t>
  </si>
  <si>
    <t>IC02</t>
  </si>
  <si>
    <t>IC03</t>
  </si>
  <si>
    <t>IC04</t>
  </si>
  <si>
    <t>IC05</t>
  </si>
  <si>
    <t>IC06</t>
  </si>
  <si>
    <t>IC07</t>
  </si>
  <si>
    <t>IC08</t>
  </si>
  <si>
    <t>IC09</t>
  </si>
  <si>
    <t>IC10</t>
  </si>
  <si>
    <t>IC11</t>
  </si>
  <si>
    <t>IC12</t>
  </si>
  <si>
    <t>IC13</t>
  </si>
  <si>
    <t>IC14</t>
  </si>
  <si>
    <t>IC15</t>
  </si>
  <si>
    <t>IC16</t>
  </si>
  <si>
    <t>IC17</t>
  </si>
  <si>
    <t>ID01</t>
  </si>
  <si>
    <t>ID02</t>
  </si>
  <si>
    <t>ID03</t>
  </si>
  <si>
    <t>ID04</t>
  </si>
  <si>
    <t>ID05</t>
  </si>
  <si>
    <t>ID06</t>
  </si>
  <si>
    <t>ID07</t>
  </si>
  <si>
    <t>ID08</t>
  </si>
  <si>
    <t>ID09</t>
  </si>
  <si>
    <t>ID10</t>
  </si>
  <si>
    <t>ID11</t>
  </si>
  <si>
    <t>ID12</t>
  </si>
  <si>
    <t>ID13</t>
  </si>
  <si>
    <t>ID14</t>
  </si>
  <si>
    <t>ID15</t>
  </si>
  <si>
    <t>ID16</t>
  </si>
  <si>
    <t>ID17</t>
  </si>
  <si>
    <t>ID18</t>
  </si>
  <si>
    <t>Total</t>
  </si>
  <si>
    <t xml:space="preserve">IC01 - Articole indexate în WoS – SCIE, SSCI, AHCI, ESCI – și SCOPUS
Lucrări de conferință indexate în WoS – CPCI – și SCOPUS
</t>
  </si>
  <si>
    <t xml:space="preserve">Se ia în considerare și se punctează doar indexarea specifică a articolului/lucrării nu indexarea generică a revistei/conferinței; </t>
  </si>
  <si>
    <t>Se iau în considerare doar documentele indexate cu mențiunea „article” (în WoS/SCOPUS), „review” (în WoS/SCOPUS), „proceedings paper” (în WoS) și „conference paper/review” (în SCOPUS);</t>
  </si>
  <si>
    <t>Autorul care raportează lucrarea trebuie să aibă declarată afilierea la ULBS;</t>
  </si>
  <si>
    <t>Se acceptă raportarea de lucrări și pentru anii anteriori anului de raportare, în cazul în care indexarea acestora în WoS/SCOPUS s-a făcut cu întârziere.</t>
  </si>
  <si>
    <t>Titlul articolului</t>
  </si>
  <si>
    <t>Numele și prenumele autorilor (afilierea)</t>
  </si>
  <si>
    <t>Cod departament</t>
  </si>
  <si>
    <t>Titlul revistei</t>
  </si>
  <si>
    <t>Volum</t>
  </si>
  <si>
    <t>Număr</t>
  </si>
  <si>
    <t>ISSN revistă</t>
  </si>
  <si>
    <t>Link către articolul indexat în baza de date (WOS, Scopus)</t>
  </si>
  <si>
    <t>Link către articol pe site - ul revistei</t>
  </si>
  <si>
    <t>DOI articol (Digital object identifier)</t>
  </si>
  <si>
    <t>WOS Accession Number</t>
  </si>
  <si>
    <t>Paginile articolului (de la … până la …)</t>
  </si>
  <si>
    <t>Anul publicării</t>
  </si>
  <si>
    <t>Nr autori din România afiliați la instituții de educație/cercetare</t>
  </si>
  <si>
    <t xml:space="preserve">Nr. autori afiliați ULBS </t>
  </si>
  <si>
    <t>Nr. Total autori</t>
  </si>
  <si>
    <t>Punctaj individual</t>
  </si>
  <si>
    <t>TOTAL</t>
  </si>
  <si>
    <t>Informațiile incomplete / incorecte vor conduce la neluarea în calcul a indicatorului respectiv</t>
  </si>
  <si>
    <t>IC02 - Cărți/ capitole publicate la edituri internaționale de prestigiu (lista ULBS): autor, coordonator/editor, traducător</t>
  </si>
  <si>
    <t>Titularul ULBS care raportează lucrarea trebuie să aibă declarată afilierea la ULBS, indiferent de calitatea sa (autor/ coordonator/ traducător); în cazul declarării de afilieri la mai multe instituții, se împarte punctajul la numărul de instituții la care autorul își declară afilierea; în cazul în care autorul și-a declarat afilierea la mai multe structuri ale ULBS (de ex., un departament și un centru de cercetare), punctajul nu se împarte</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</si>
  <si>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t>
  </si>
  <si>
    <t>Dovada publicării volumului se face prin link către prezentarea volumului de pe site-ul editurii; prezentarea trebuie să conțină: titlul complet și data publicării volumului; ISBN-ul; numărul de pagini; numele autorilor, coordonatorilor și al traducătorilor; cuprinsul volumului; în cazul în care informațiile de pe site nu sunt complete, se vor furniza dovezi adiționale</t>
  </si>
  <si>
    <t>Nu se punctează reeditările; 
*Prin excepție, în domeniul Drept se acceptă și se punctează și reeditările, cu condiția ca acestea să fie determinate de revizuirea legislației la care se referă cartea reeditată</t>
  </si>
  <si>
    <t>Nu se punctează lucrările cu caracter didactic.</t>
  </si>
  <si>
    <r>
      <rPr>
        <sz val="10"/>
        <color theme="1"/>
        <rFont val="Arial Narrow"/>
        <family val="2"/>
      </rPr>
      <t xml:space="preserve">* </t>
    </r>
    <r>
      <rPr>
        <b/>
        <sz val="10"/>
        <color theme="1"/>
        <rFont val="Arial Narrow"/>
        <family val="2"/>
      </rPr>
      <t xml:space="preserve">Punctaje de referință:                                                                                                                                                                                                                                                                                                             
</t>
    </r>
    <r>
      <rPr>
        <sz val="10"/>
        <color theme="1"/>
        <rFont val="Arial Narrow"/>
        <family val="2"/>
      </rPr>
      <t>• autor de volume/capitole: 10 p./pagină;
• coordonare/editare de volum: 5 p./pagină;
• traducere de volume/capitole: 5 p./pagină.
*În domeniul</t>
    </r>
    <r>
      <rPr>
        <b/>
        <sz val="10"/>
        <color theme="1"/>
        <rFont val="Arial Narrow"/>
        <family val="2"/>
      </rPr>
      <t xml:space="preserve"> Drept</t>
    </r>
    <r>
      <rPr>
        <sz val="10"/>
        <color theme="1"/>
        <rFont val="Arial Narrow"/>
        <family val="2"/>
      </rPr>
      <t xml:space="preserve">, pentru toate publicațiile se aplică </t>
    </r>
    <r>
      <rPr>
        <b/>
        <sz val="10"/>
        <color theme="1"/>
        <rFont val="Arial Narrow"/>
        <family val="2"/>
      </rPr>
      <t>un coeficient de multiplicare de 2</t>
    </r>
    <r>
      <rPr>
        <sz val="10"/>
        <color theme="1"/>
        <rFont val="Arial Narrow"/>
        <family val="2"/>
      </rPr>
      <t>; coeficientul se aplică doar pentru lucrările din domeniul respectiv, nu și pentru publicațiile în alte domenii sau pentru cele cu caracter inter- sau multidisciplinar, 
*În oricare domeniu, în cazul traducerilor de cărți/capitole care, conform clasificării Academiei Române, sunt realizate în/din „</t>
    </r>
    <r>
      <rPr>
        <b/>
        <sz val="10"/>
        <color theme="1"/>
        <rFont val="Arial Narrow"/>
        <family val="2"/>
      </rPr>
      <t>limbi vechi</t>
    </r>
    <r>
      <rPr>
        <sz val="10"/>
        <color theme="1"/>
        <rFont val="Arial Narrow"/>
        <family val="2"/>
      </rPr>
      <t>” (latină, greacă veche, ebraică, slavonă) sau în/din „</t>
    </r>
    <r>
      <rPr>
        <b/>
        <sz val="10"/>
        <color theme="1"/>
        <rFont val="Arial Narrow"/>
        <family val="2"/>
      </rPr>
      <t>limbi străine mai puțin curente</t>
    </r>
    <r>
      <rPr>
        <sz val="10"/>
        <color theme="1"/>
        <rFont val="Arial Narrow"/>
        <family val="2"/>
      </rPr>
      <t>” (chineză, hindi, suedeză ș.a.), se aplică un c</t>
    </r>
    <r>
      <rPr>
        <b/>
        <sz val="10"/>
        <color theme="1"/>
        <rFont val="Arial Narrow"/>
        <family val="2"/>
      </rPr>
      <t>oeficient de multiplicare de 2</t>
    </r>
    <r>
      <rPr>
        <sz val="10"/>
        <color theme="1"/>
        <rFont val="Arial Narrow"/>
        <family val="2"/>
      </rPr>
      <t xml:space="preserve">.
</t>
    </r>
  </si>
  <si>
    <t>Titlul cărții</t>
  </si>
  <si>
    <t>ISBN</t>
  </si>
  <si>
    <t xml:space="preserve">Paginile capitolului/
cărții </t>
  </si>
  <si>
    <t>Nr autori afiliați la instituții de educație și cercetare din România</t>
  </si>
  <si>
    <t>Punctaj de referință*</t>
  </si>
  <si>
    <t>IC03 - Aplicații la competiții de cercetare (H2020/ Horizon Europa, UEFISCDI, SEE-PCC, POC-CD)</t>
  </si>
  <si>
    <t>Aplicația la proiect trebuie depusă prin ULBS, cu notificarea prealabilă a SSCDI, iar contabilitatea proiectelor contractate trebuie să se desfășoare prin Direcția Financiar-Contabilă a ULBS</t>
  </si>
  <si>
    <t>Punctajul se acordă integral doar pentru proiectele cu un buget de minim 250.000 lei contractat de către ULBS; pentru proiectele cu bugete mai mici, se diminuează proporțional și punctajul acordat</t>
  </si>
  <si>
    <t>Punctajul de referință se acordă doar în cazul în care aplicația a obținut minim 60% din punctaj SAU proiectul s-a clasat în primele 40% de locuri ale competiției;</t>
  </si>
  <si>
    <t xml:space="preserve">Punctajul se acordă în anul afișării rezultatelor competiției (în cazul proiectelor necontractate) sau în anul contractării (în cazul proiectelor contractate);
</t>
  </si>
  <si>
    <t>Punctajul se acordă o singură dată pe proiect;</t>
  </si>
  <si>
    <t>Punctajul se acordă directorului/responsabilului de proiect din partea ULBS; directorul/responsabilul poate decide împărțirea punctajului cu membrii echipei, în baza unei notificări scrise adresate SSCDI;</t>
  </si>
  <si>
    <r>
      <rPr>
        <sz val="10"/>
        <color theme="1"/>
        <rFont val="Arial Narrow"/>
        <family val="2"/>
      </rPr>
      <t xml:space="preserve">* </t>
    </r>
    <r>
      <rPr>
        <b/>
        <sz val="10"/>
        <color theme="1"/>
        <rFont val="Arial Narrow"/>
        <family val="2"/>
      </rPr>
      <t xml:space="preserve">Punctaje de referință:                                                                                                                                                                                                                                                                                                             </t>
    </r>
    <r>
      <rPr>
        <sz val="10"/>
        <color theme="1"/>
        <rFont val="Arial Narrow"/>
        <family val="2"/>
      </rPr>
      <t xml:space="preserve">
400 p./aplicație pentru proiectele în care ULBS este beneficiar/coordonator
200 p./aplicație pentru proiectele în care ULBS este partener
* pentru proiectele câștigătoare, se aplică un coeficient de multiplicare de 5 (proiectele UEFISCDI/ SEE-PCC/ POC-CD);
* pentru proiectele câștigătoare, se aplică un coeficient de multiplicare de 10 (proiectele H2020/Horizon Europa)
</t>
    </r>
  </si>
  <si>
    <t>Numele și prenumele</t>
  </si>
  <si>
    <t>Denumire proiect</t>
  </si>
  <si>
    <t>Denumire competiție</t>
  </si>
  <si>
    <t>Calitate ULBS 
(Beneficiar / coordonator sau partener)</t>
  </si>
  <si>
    <t>Director de proiect</t>
  </si>
  <si>
    <t>Cod Departament</t>
  </si>
  <si>
    <t>Site www cu rezultatele competiției</t>
  </si>
  <si>
    <t>anul competiției</t>
  </si>
  <si>
    <t>anul contractării</t>
  </si>
  <si>
    <t>buget ULBS</t>
  </si>
  <si>
    <t>*Punctaj de referință</t>
  </si>
  <si>
    <t>IC04 - Citări în publicații indexate WoS/ SCOPUS/ volume apărute la edituri internaționale de prestigiu</t>
  </si>
  <si>
    <t>Se specifică lucrarea citată (LCA) și lucrarea care citează (LCI); persoana care raportează trebuie să se afle printre autorii LCA și în această calitate să aibă declarată afilierea la ULBS; nu se punctează LCA la care autorul și-a declarat afilierea la alte instituții decât ULBS; în cazul în care în LCA autorul și-a declarat afiliere multiplă (la ULBS și la alte instituții), se împarte punctajul la numărul total de instituții la care autorul LCA și-a declarat afilierea;</t>
  </si>
  <si>
    <t>Punctajul se împarte între numărul de autori ai LCA afiliați la instituții de educație și cercetare din România (inclusiv doctoranzi sau studenți); la împărțirea punctajului nu se iau în calcul autorii afiliați la instituții din străinătate sau la instituții românești care nu sunt de educație și cercetare;</t>
  </si>
  <si>
    <t>Se ia în considerare o citare doar atunci când toate datele bibliografice esențiale ale LCA (autor, titlu, revistă/editură ș.a.) Sunt menționate în LCI; nu se consideră „citări” simplele mențiuni nominale, prezența într-o listă de acknowledgements etc.;</t>
  </si>
  <si>
    <t>Nu se punctează autocitările;</t>
  </si>
  <si>
    <t>Dacă într-un volum colectiv sau într-o selecție de lucrări de conferință, o LCA a fost citată în capitole având autori diferiți și titluri diferite, atunci se consideră că a fost citată în LCI diferite, care se consemnează și se punctează diferit;</t>
  </si>
  <si>
    <t>LCI trebuie să fi fost publicată în intervalul de raportare; nu există restricții pentru data de publicare a LCA;</t>
  </si>
  <si>
    <t>Pentru punctarea la acest indicator a citărilor în reviste, este obligatoriu ca LCI să fie indexată în WOS și/sau în SCOPUS, însă nu e obligatoriu ca și LCA să fie inclusă în WOS și/sau în SCOPUS.</t>
  </si>
  <si>
    <r>
      <rPr>
        <sz val="10"/>
        <color theme="1"/>
        <rFont val="Arial Narrow"/>
        <family val="2"/>
      </rPr>
      <t xml:space="preserve">* </t>
    </r>
    <r>
      <rPr>
        <b/>
        <sz val="10"/>
        <color theme="1"/>
        <rFont val="Arial Narrow"/>
        <family val="2"/>
      </rPr>
      <t xml:space="preserve">Punctaje de referință:                                                                                                                                                                                                                                                                                                             
</t>
    </r>
    <r>
      <rPr>
        <sz val="10"/>
        <color theme="1"/>
        <rFont val="Arial Narrow"/>
        <family val="2"/>
      </rPr>
      <t xml:space="preserve">• 50 p./citare.
</t>
    </r>
  </si>
  <si>
    <t>Numele și prenumele autorilor lucrării citate (se menționează în paranteză afilierea)</t>
  </si>
  <si>
    <t>Baza de date în care este este indexată LCI (WoS / SCOPUS) sau Editura internațională de prestigiu a LCI</t>
  </si>
  <si>
    <t>Nr autori din România afiliați la instituții de educație și cercetare</t>
  </si>
  <si>
    <t>IC05 - Keynote speaker la manifestări științifice organizate în străinătate.</t>
  </si>
  <si>
    <t>Se punctează doar evenimentele organizate de universități din Top 500 ARWU din anul raportării; universitățile respective trebuie să fie organizatori, și nu simple gazde ale evenimentului; Doar în domeniul Medicină, se punctează și „minicursurile; (keynote lectures, instructional course lectures etc.) prezentate în cadrul congreselor organizare de societățile internaționale de specialitate</t>
  </si>
  <si>
    <t>Calitatea de keynote speaker se verifică pe baza invitației adresate de către organizatori, a programului conferinței și a Dispoziției de deplasare; în program trebuie să se menționeze afilierea autorului la ULBS;</t>
  </si>
  <si>
    <t>Discursul trebuie să fi fost ținut într-o limbă străină de circulație internațională;</t>
  </si>
  <si>
    <t>Participarea s-a făcut prin deplasarea fizică a participantului la locul conferinței; nu se raportează prelegerile ținute online;</t>
  </si>
  <si>
    <t>Manifestarea trebuie să fi avut un caracter științific; Dacă un autor a ținut mai multe keynote speeches în cadrul aceleiași manifestări științifice, se punctează doar unul dintre ele, nu se consideră keynote speeches: prezentările din cadrul întâlnirilor de lucru ale echipelor unor proiecte internaționale; discursurile ținute în cadrul unor reuniuni cu caracter de formare profesională; rapoartele prezentate la întâlnirile unor asociații/organizații profesionale; prezentările instituționale ale profilului și activității ULBS ș.a.m.d</t>
  </si>
  <si>
    <t>Recunoașterea unei prezentări drept „keynote” se face doar în cazul manifestărilor științifice în cadrul cărora există o diferență clară între „plen” și „paneluri”; nu se raportează drept keynote speeches prezentările ținute la conferințe cu un număr redus de participanți, unde din principiu lucrările nu sunt împărțite pe paneluri.</t>
  </si>
  <si>
    <r>
      <rPr>
        <sz val="10"/>
        <color theme="1"/>
        <rFont val="Arial Narrow"/>
        <family val="2"/>
      </rPr>
      <t xml:space="preserve">* </t>
    </r>
    <r>
      <rPr>
        <b/>
        <sz val="10"/>
        <color theme="1"/>
        <rFont val="Arial Narrow"/>
        <family val="2"/>
      </rPr>
      <t xml:space="preserve">Punctaje de referință:                                                                                                                                                                                                                                                                                                             
</t>
    </r>
    <r>
      <rPr>
        <sz val="10"/>
        <color theme="1"/>
        <rFont val="Arial Narrow"/>
        <family val="2"/>
      </rPr>
      <t xml:space="preserve">• 100 p./keynote speech.
</t>
    </r>
  </si>
  <si>
    <t>Universitatea care organizează conferința</t>
  </si>
  <si>
    <t>Numele și prenumele autorilor (afilierea) invitați</t>
  </si>
  <si>
    <t>Titlul conferinței</t>
  </si>
  <si>
    <t xml:space="preserve">Anul </t>
  </si>
  <si>
    <t>Linkul conferinței</t>
  </si>
  <si>
    <t xml:space="preserve">Baza de date în care este indexată revista </t>
  </si>
  <si>
    <t>Link către articol</t>
  </si>
  <si>
    <t>se încarcă invitația adresată de organizatori in format PDF</t>
  </si>
  <si>
    <t>Limba în care s-a ținut prezentarea la conferință</t>
  </si>
  <si>
    <t>IC06 - Cereri de brevete depuse și brevete obținute (naționale, internaționale, triadice).</t>
  </si>
  <si>
    <t xml:space="preserve">Se va anexa documentul doveditor (înregistrarea in buletinul oficial aferent) și înregistrarea la Serviciul CDI/ CTC HPI-ULBS, respectiv dovada indexării in WoS; </t>
  </si>
  <si>
    <t>Se punctează doar brevetele/cererile al căror titular este ULBS; 
Punctajul aferent cererii se acordă pentru anul depunerii cererii; punctajul aferent brevetului se acordă pentru anul obținerii brevetului; cele două punctaje se acordă cumulativ (de ex., 200 + 1000 p.).</t>
  </si>
  <si>
    <t>Brevetul/cererea conține mențiunea afilierii la ULBS a autorului/inventatorului care face raportarea. În cazul declarării de afilieri la mai multe instituții, se împarte punctajul la numărul de instituții la care autorul își declară afilierea; în cazul în care autorul și-a declarat afilierea la mai multe structuri ale ULBS (de ex., un departament și un centru de cercetare), punctajul nu se împarte;</t>
  </si>
  <si>
    <t>Punctajul cererii/brevetului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t>
  </si>
  <si>
    <r>
      <rPr>
        <b/>
        <sz val="10"/>
        <color rgb="FF000000"/>
        <rFont val="Arial Narrow"/>
        <family val="2"/>
      </rPr>
      <t>* Punctaje de referință:</t>
    </r>
    <r>
      <rPr>
        <sz val="10"/>
        <color rgb="FF000000"/>
        <rFont val="Arial Narrow"/>
        <family val="2"/>
      </rPr>
      <t xml:space="preserve">
• 200 p./cerere de brevet ;
• 1.000 p./ brevet național (OSIM);
• 2.000 p./ brevet european/ internațional (EPO/USTPO);
• 4.000 p./ brevet triadic.</t>
    </r>
  </si>
  <si>
    <t>Titlul brevetului/ Numărul brevetului</t>
  </si>
  <si>
    <t>Numele și prenumele inventatorilor (se menționează în paranteză afilierea)</t>
  </si>
  <si>
    <t>Data înregistrării în buletinul oficial / Data indexarii cererii de brevet in TR</t>
  </si>
  <si>
    <t>IC07 - Evenimente internaționale și/sau activități de anvergură</t>
  </si>
  <si>
    <t>Se va verifica existența siglei ULBS pe materialele promoționale ale evenimentului;</t>
  </si>
  <si>
    <t>În cazul difuzării online a spectacolelor/filmelor de la literele (b), (c), (d) și (f), se punctează transmisia o singură dată, pentru fiecare rol (pentru fiecare canal instituțional de difuzare);</t>
  </si>
  <si>
    <t>La litera (g), expoziția personală se punctează doar dacă include peste 20 lucrări;</t>
  </si>
  <si>
    <t>La litera (h), mențiunile diferite pe aceeași pagină se punctează o singură dată.</t>
  </si>
  <si>
    <r>
      <rPr>
        <b/>
        <sz val="10"/>
        <color theme="1"/>
        <rFont val="Arial Narrow"/>
        <family val="2"/>
      </rPr>
      <t>* Punctaje de referință:</t>
    </r>
    <r>
      <rPr>
        <sz val="10"/>
        <color theme="1"/>
        <rFont val="Arial Narrow"/>
        <family val="2"/>
      </rPr>
      <t xml:space="preserve">
• </t>
    </r>
    <r>
      <rPr>
        <b/>
        <sz val="10"/>
        <color theme="1"/>
        <rFont val="Arial Narrow"/>
        <family val="2"/>
      </rPr>
      <t>a)        Organizare/management eveniment artistic (Artele spectacolului/Arte vizuale-resta</t>
    </r>
    <r>
      <rPr>
        <sz val="10"/>
        <color theme="1"/>
        <rFont val="Arial Narrow"/>
        <family val="2"/>
      </rPr>
      <t xml:space="preserve">urare):
• festival de Artele spectacolului: manager festival internațional = 1000 p.; manager festival național = 400 p.; manager secțiune în cadrul unui festival internațional = 300 p.; membru în echipa de management a unei secțiuni din cadrul unui festival internațional = 150 p.; manager pentru prezentarea unui spectacol în cadrul unui festival sau turneu, în străinătate = 200 p.; membru în echipa de management a prezentării unui spectacol în cadrul unui festival sau turneu, în străinătate = 100 p. 
• eveniment de Arte vizuale-restaurare: organizator eveniment internațional = 200 p
</t>
    </r>
    <r>
      <rPr>
        <b/>
        <sz val="10"/>
        <color theme="1"/>
        <rFont val="Arial Narrow"/>
        <family val="2"/>
      </rPr>
      <t>b)	Film de lung metraj (Artele spectacolului):</t>
    </r>
    <r>
      <rPr>
        <sz val="10"/>
        <color theme="1"/>
        <rFont val="Arial Narrow"/>
        <family val="2"/>
      </rPr>
      <t xml:space="preserve">
• regie = 600 p; rol principal = 450 p.; rol secundar = 200 p.; rol episodic = 100 p.
</t>
    </r>
    <r>
      <rPr>
        <b/>
        <sz val="10"/>
        <color theme="1"/>
        <rFont val="Arial Narrow"/>
        <family val="2"/>
      </rPr>
      <t>c)	Roluri în spectacole în cadrul instituțiilor producătoare (Artele spectacolului):</t>
    </r>
    <r>
      <rPr>
        <sz val="10"/>
        <color theme="1"/>
        <rFont val="Arial Narrow"/>
        <family val="2"/>
      </rPr>
      <t xml:space="preserve">
• rol în spectacol nou / premieră a unei stagiuni din cadrul unei instituții producătoare de spectacol (teatru național / de stat / independent): rol principal = 350 p.; rol secundar = 200 p.; rol episodic sau corp-ansamblu = 100 p.
</t>
    </r>
    <r>
      <rPr>
        <b/>
        <sz val="10"/>
        <color theme="1"/>
        <rFont val="Arial Narrow"/>
        <family val="2"/>
      </rPr>
      <t>d)	Roluri în spectacole jucate la festivaluri internaționale (Artele spectacolului):</t>
    </r>
    <r>
      <rPr>
        <sz val="10"/>
        <color theme="1"/>
        <rFont val="Arial Narrow"/>
        <family val="2"/>
      </rPr>
      <t xml:space="preserve">
• rol într-un spectacol invitat / selectat în programul unui festival internațional din străinătate și în cadrul FITS: rol principal = 100 p.; rol secundar = 50 p.; rol episodic sau corp-ansamblu = 40 p.
</t>
    </r>
    <r>
      <rPr>
        <b/>
        <sz val="10"/>
        <color theme="1"/>
        <rFont val="Arial Narrow"/>
        <family val="2"/>
      </rPr>
      <t>e)	Producție artistică în cadrul instituțiilor producătoare de spectacol (Artele spectacolului):</t>
    </r>
    <r>
      <rPr>
        <sz val="10"/>
        <color theme="1"/>
        <rFont val="Arial Narrow"/>
        <family val="2"/>
      </rPr>
      <t xml:space="preserve">
• regie spectacol = 450 p.; participarea regizorului la repetiții și reprezentarea publică a spectacolului în cadrul unui festival internațional (deplasare) sau în cadrul FITS = 100 p.;
• scenografie de spectacol/film = 300 p.;
•nconcept coregrafic spectacol de dans = 450 p.; concept coregrafic spectacol de teatru / teatru-dans: 200 p.;
• compoziție muzicală originală = 300 p.;
• autor de text dramatic / traducere de text dramatic pentru spectacol = 300 p.; dramaturg de producție = 200 p.
</t>
    </r>
    <r>
      <rPr>
        <b/>
        <sz val="10"/>
        <color theme="1"/>
        <rFont val="Arial Narrow"/>
        <family val="2"/>
      </rPr>
      <t>f)	Concerte internaționale (Muzică – inclusiv muzică religioasă):</t>
    </r>
    <r>
      <rPr>
        <sz val="10"/>
        <color theme="1"/>
        <rFont val="Arial Narrow"/>
        <family val="2"/>
      </rPr>
      <t xml:space="preserve">
• spectacol invitat / selectat în programul unui festival (deplasare) internațional din străinătate sau în cadrul FITS: solist = 120 puncte; membru cor/ansamblu/instrumentist = 60 p.
• concert de muzică religioasă în străinătate = 100 p.
</t>
    </r>
    <r>
      <rPr>
        <b/>
        <sz val="10"/>
        <color theme="1"/>
        <rFont val="Arial Narrow"/>
        <family val="2"/>
      </rPr>
      <t>g)	Expoziții în străinătate (Arte vizuale)</t>
    </r>
    <r>
      <rPr>
        <sz val="10"/>
        <color theme="1"/>
        <rFont val="Arial Narrow"/>
        <family val="2"/>
      </rPr>
      <t xml:space="preserve">:
• expoziție personala = 500 p.;
• participare la expoziție = 100 p.
</t>
    </r>
    <r>
      <rPr>
        <b/>
        <sz val="10"/>
        <color theme="1"/>
        <rFont val="Arial Narrow"/>
        <family val="2"/>
      </rPr>
      <t>h)	Vizibilitate internațională:</t>
    </r>
    <r>
      <rPr>
        <sz val="10"/>
        <color theme="1"/>
        <rFont val="Arial Narrow"/>
        <family val="2"/>
      </rPr>
      <t xml:space="preserve">
• menționare nominală într-un context cultural, pe o pagină web din străinătate (inclusiv social media) = 10 p./mențiune.
</t>
    </r>
  </si>
  <si>
    <t xml:space="preserve">Numele și prenumele </t>
  </si>
  <si>
    <t>Titlu eveniment</t>
  </si>
  <si>
    <t>Tipul evenimentului</t>
  </si>
  <si>
    <t>Data evenimentului</t>
  </si>
  <si>
    <t>Link-ul către site-ul evenimentului/ catolog/ pagină de FB etc.</t>
  </si>
  <si>
    <t xml:space="preserve">IC08 - Competiții sportive de nivel internațional și național
</t>
  </si>
  <si>
    <t>Punctajul pentru performanță sportivă se acordă pentru realizările cadrului didactic (și nu pentru realizările studenților);</t>
  </si>
  <si>
    <t>Punctajul pentru organizare se acordă organizatorului principal; acesta poate decide distribuirea punctajului între membrii echipei;</t>
  </si>
  <si>
    <t>În cadrul aceleiași competiții nu se pot cumula calitățile de organizator și participant;</t>
  </si>
  <si>
    <t>Se punctează doar competițiile organizate sub egida federațiilor sportive de specialitate;</t>
  </si>
  <si>
    <t>Se consideră competiții internaționale competițiile organizate în străinătate sau competițiile organizate în România în care minim 33% dintre participanți sunt din străinătate;</t>
  </si>
  <si>
    <t>Se consideră competiții naționale competițiile în care minim 33% dintre participanți sunt din alte județe;</t>
  </si>
  <si>
    <t>Participarea la competiții se certifică prin existența dovezilor specifice în format online sau document fizic asumat (site/ pagină electronică/ afiș; liste oficiale de înscriere; clasamente oficiale/diplome de participare/medalii etc.).</t>
  </si>
  <si>
    <r>
      <rPr>
        <sz val="10"/>
        <color theme="1"/>
        <rFont val="Arial Narrow"/>
        <family val="2"/>
      </rPr>
      <t xml:space="preserve">* Punctaje de referință:
</t>
    </r>
    <r>
      <rPr>
        <b/>
        <sz val="10"/>
        <color theme="1"/>
        <rFont val="Arial Narrow"/>
        <family val="2"/>
      </rPr>
      <t>a)        Organizare:</t>
    </r>
    <r>
      <rPr>
        <sz val="10"/>
        <color theme="1"/>
        <rFont val="Arial Narrow"/>
        <family val="2"/>
      </rPr>
      <t xml:space="preserve"> 
•        competiție internațională: 500 p.</t>
    </r>
    <r>
      <rPr>
        <sz val="10"/>
        <color theme="1"/>
        <rFont val="Arial Narrow"/>
        <family val="2"/>
      </rPr>
      <t>/ echipă organizatorică;</t>
    </r>
    <r>
      <rPr>
        <sz val="10"/>
        <color theme="1"/>
        <rFont val="Arial Narrow"/>
        <family val="2"/>
      </rPr>
      <t xml:space="preserve">
•        competiție națională: 300</t>
    </r>
    <r>
      <rPr>
        <sz val="10"/>
        <color theme="1"/>
        <rFont val="Arial Narrow"/>
        <family val="2"/>
      </rPr>
      <t xml:space="preserve"> p./ echipă organizatorică.</t>
    </r>
    <r>
      <rPr>
        <sz val="10"/>
        <color theme="1"/>
        <rFont val="Arial Narrow"/>
        <family val="2"/>
      </rPr>
      <t xml:space="preserve">
</t>
    </r>
    <r>
      <rPr>
        <b/>
        <sz val="10"/>
        <color theme="1"/>
        <rFont val="Arial Narrow"/>
        <family val="2"/>
      </rPr>
      <t>b)        Participare:</t>
    </r>
    <r>
      <rPr>
        <sz val="10"/>
        <color theme="1"/>
        <rFont val="Arial Narrow"/>
        <family val="2"/>
      </rPr>
      <t xml:space="preserve">
•        competiții de nivel internațional: 800 p. = Premiul I; 600 puncte = Premiul II; 400 p. = Premiul III; 200 p. = participare;
•        competiții de nivel național: 400 p. = Premiul I; 300 puncte = Premiul II; 200 p. = Premiul III; 100 p. = participare.
</t>
    </r>
  </si>
  <si>
    <t>calitatea (organizator sau participant)</t>
  </si>
  <si>
    <t xml:space="preserve">Punctaj individual </t>
  </si>
  <si>
    <t>IC09 - Articole în reviste indexate BDI (inclusiv ERIH Plus) sau în reviste neindexate; recenzii de carte apărute în reviste științifice.</t>
  </si>
  <si>
    <t>Se consideră reviste științifice (neindexate) doar acele reviste care: a) au girul unui comitet științific alcătuit din personalități cu activitate științifică prestigioasă pe plan național și internațional; b) au afișate pe site-ul lor niște norme riguroase de citare și de redactare a articolelor; c) utilizează procesul de peer-review; d) în conținutul lor, articolele au măcar rezumatul într-o limbă de circulație internațională;</t>
  </si>
  <si>
    <t>Autorul care raportează lucrarea trebuie să aibă declarată afilierea la ULBS; în cazul declarării de afilieri la mai multe instituții, se împarte punctajul la numărul de instituții la care autorul își declară afilierea; în cazul în care autorul își declară afilierea la mai multe structuri ale ULBS (de ex., un departament și un centru de cercetare), punctajul nu se împarte;</t>
  </si>
  <si>
    <t>Punctajul total al articolului se împarte la numărul de autori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t>
  </si>
  <si>
    <t>Articolele publicate în reviste indexate în mai multe BDI se raportează o singură dată, în funcție de încadrarea cea mai favorabilă (de ex., același articol nu poate fi raportat și la IC01, și la IC09).</t>
  </si>
  <si>
    <t>Paginile articolului (de la … pana la …)</t>
  </si>
  <si>
    <t>IC10 - Cărți/capitole publicate la edituri naționale (România sau Republica Moldova) sau la edituri internaționale care nu se află pe lista ULBS a editurilor de prestigiu: autor, coordonator/editor, traducător.</t>
  </si>
  <si>
    <t>Titularul ULBS care raportează lucrarea trebuie să aibă declarată afilierea la ULBS, indiferent de calitatea sa (autor/ coordonator/ traducător); în cazul declarării de afilieri la mai multe instituții, se împarte punctajul la numărul de instituții la care autorul își declară afilierea; în cazul în care autorul își declară afilierea la mai multe structuri ale ULBS (de ex., un departament și un centru de cercetare), punctajul nu se împarte;</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</si>
  <si>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t>
  </si>
  <si>
    <t>Dovada publicării volumului se face prin link către prezentarea volumului de pe site-ul editurii; prezentarea trebuie să conțină: titlul și data publicării volumului; ISBN-ul; numărul de pagini;</t>
  </si>
  <si>
    <t>Nu se punctează reeditările;</t>
  </si>
  <si>
    <t>Prin excepție, în domeniul drept se acceptă și se punctează și reeditările, cu condiția ca acestea să fie determinate de revizuirea legislației la care se referă cartea reeditată;</t>
  </si>
  <si>
    <t>Nu se punctează lucrările cu caracter didactic;</t>
  </si>
  <si>
    <r>
      <rPr>
        <sz val="10"/>
        <color theme="1"/>
        <rFont val="Arial Narrow"/>
        <family val="2"/>
      </rPr>
      <t xml:space="preserve">În oricare domeniu, în cazul traducerilor de cărți/capitole care, conform clasificării Academiei Române, sunt realizate în/din „limbi vechi” (latină, greacă veche, ebraică, slavonă) sau în/din „limbi străine mai puțin curente” (chineză, hindi, suedeză ș.a.), se aplică un </t>
    </r>
    <r>
      <rPr>
        <b/>
        <sz val="10"/>
        <color theme="1"/>
        <rFont val="Arial Narrow"/>
        <family val="2"/>
      </rPr>
      <t>coeficient de multiplicare de 2</t>
    </r>
    <r>
      <rPr>
        <sz val="10"/>
        <color theme="1"/>
        <rFont val="Arial Narrow"/>
        <family val="2"/>
      </rPr>
      <t>.</t>
    </r>
  </si>
  <si>
    <r>
      <rPr>
        <b/>
        <sz val="10"/>
        <color theme="1"/>
        <rFont val="Arial Narrow"/>
        <family val="2"/>
      </rPr>
      <t>* Punctaje de referință:</t>
    </r>
    <r>
      <rPr>
        <sz val="10"/>
        <color theme="1"/>
        <rFont val="Arial Narrow"/>
        <family val="2"/>
      </rPr>
      <t xml:space="preserve">
Pentru cărți/capitole publicate la edituri naționale (România și Republica Moldova):
•autor de volume/capitole: 2 p./pagină (se împarte la numărul de autori);
•coordonare/editare de volum: 1 p./pagină (se împarte la numărul de coordonatori);
•traducere de volume/capitole: 1 p./pagină (se împarte la numărul de traducători).
Pentru cărțile/capitolele publicate la </t>
    </r>
    <r>
      <rPr>
        <b/>
        <sz val="10"/>
        <color theme="1"/>
        <rFont val="Arial Narrow"/>
        <family val="2"/>
      </rPr>
      <t>edituri internaționale (</t>
    </r>
    <r>
      <rPr>
        <sz val="10"/>
        <color theme="1"/>
        <rFont val="Arial Narrow"/>
        <family val="2"/>
      </rPr>
      <t>altele decât cele de la IC02) se aplică un</t>
    </r>
    <r>
      <rPr>
        <b/>
        <sz val="10"/>
        <color theme="1"/>
        <rFont val="Arial Narrow"/>
        <family val="2"/>
      </rPr>
      <t xml:space="preserve"> coeficient de multiplicare de 2.</t>
    </r>
  </si>
  <si>
    <t>Numele și prenumele autorilor</t>
  </si>
  <si>
    <t>Editura</t>
  </si>
  <si>
    <t>ISBN-ul cărții</t>
  </si>
  <si>
    <t>Luna publicării</t>
  </si>
  <si>
    <t>Nr. pag.</t>
  </si>
  <si>
    <t>IC11 - Proiecte finanțate de Comisia Europeană (Horizon-MSCA ș.a.); alte linii internaționale de finanțare; programul COST, UEFISCDI (mobilități: MC, MCT, MCD ș.a.), ANCS, AFCN, Consiliul Local, Consiliul Județean ș.a.; proiecte cu terți</t>
  </si>
  <si>
    <t>Se punctează doar proiectele pentru care directorul a contribuit la scrierea aplicației;</t>
  </si>
  <si>
    <t>Se punctează doar proiectele contractate, nu și aplicațiile necâștigătoare/necontractate;</t>
  </si>
  <si>
    <t>Contabilitatea proiectelor trebuie să se desfășoare prin Direcția Financiar-Contabilă a ULBS;
În cazul proiectelor cu terții, cheltuielile cu personalul ULBS nu se iau în calcul în stabilirea valorii proiectului pe baza căreia se acordă punctajul;</t>
  </si>
  <si>
    <t>Punctajul se acordă o singură dată pe proiect, pentru anul în care a avut loc contractarea, indiferent dacă este vorba despre un buget multianual;</t>
  </si>
  <si>
    <t>Punctajul se acordă directorului/responsabilului de proiect din partea ULBS; directorul/responsabilul poate decide împărțirea punctajului cu membrii echipei, în baza unei notificări scrise adresate SSCDI.</t>
  </si>
  <si>
    <r>
      <rPr>
        <b/>
        <sz val="10"/>
        <color theme="1"/>
        <rFont val="Arial Narrow"/>
        <family val="2"/>
      </rPr>
      <t>* Punctaje de referință:</t>
    </r>
    <r>
      <rPr>
        <sz val="10"/>
        <color theme="1"/>
        <rFont val="Arial Narrow"/>
        <family val="2"/>
      </rPr>
      <t xml:space="preserve">
• 100 p., pentru proiectele cu valoare de sub 10.000 de lei;
• 200 p., pentru proiectele cu valoare cuprinsă între 10.000 și 100.000 de lei;
• 300 p., pentru proiectele cu valoare cuprinsă între 100.000 și 1.000.000 de lei;
• 400 p., pentru proiectele cu valoare de peste 1.000.000 de lei.
</t>
    </r>
  </si>
  <si>
    <t>Finanțator</t>
  </si>
  <si>
    <t xml:space="preserve">Suma contractului </t>
  </si>
  <si>
    <t>Suma încasată în anul de referință</t>
  </si>
  <si>
    <t>Se specifică lucrarea citată (= LCA) și lucrarea care citează (= LCI); persoana care raportează trebuie să se afle printre autorii LCA și în această calitate să aibă declarată afilierea la ULBS; nu se punctează LCA în care autorul și-a declarat afilierea la alte instituții decât ULBS; în cazul în care în LCA autorul și-a declarat afiliere multiplă (la ULBS și la alte instituții), se împarte punctajul la numărul total de instituții la care autorul LCA și-a declarat afilierea;</t>
  </si>
  <si>
    <t>Punctajul se împarte între numărul de autori ai LCA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menționează și afilierea acestora;</t>
  </si>
  <si>
    <t>Se ia în considerare o (singură) citare doar atunci când toate datele bibliografice esențiale ale LCA (autor, titlu, revistă/editură ș.a.) sunt menționate în LCI; nu se consideră „citări” simplele mențiuni nominale, prezența într-o listă de acknowledgements etc.;</t>
  </si>
  <si>
    <t>Nu se punctează autocitările (nu se raportează LCI pe a căror listă de autori se numără autorul LCA care face raportarea);</t>
  </si>
  <si>
    <t>Se consideră o (singură) citare atunci când se stabilește o asociere invariabilă între o LCA și o LCI; dacă mai multe LCA ale aceluiași autor sunt citate în aceeași LCI, aceste situații se consemnează și se punctează distinct; la fel, dacă aceeași LCA este citată în mai multe LCI, aceste situații se consemnează și se punctează distinct;</t>
  </si>
  <si>
    <t>Nu se punctează citările multiple (dacă o LCA este citată de mai multe ori într-o LCI, acest fapt se raportează ca o singură citare; regula se aplică și în situațiile în care aceeași LCA a fost citată în capitole/secțiuni diferite ale unei lucrări având același autor/aceiași autori, întrucât secțiunile respective reprezintă părți diferite ale aceleiași lucrări, și nu lucrări diferite);</t>
  </si>
  <si>
    <t>LCI trebuie să fi fost publicată în intervalul de raportare; nu există restricții pentru data de publicare a LCA.</t>
  </si>
  <si>
    <r>
      <rPr>
        <b/>
        <sz val="10"/>
        <color theme="1"/>
        <rFont val="Arial Narrow"/>
        <family val="2"/>
      </rPr>
      <t>*Punctaje de referință:</t>
    </r>
    <r>
      <rPr>
        <b/>
        <u/>
        <sz val="10"/>
        <color theme="1"/>
        <rFont val="Arial Narrow"/>
        <family val="2"/>
      </rPr>
      <t xml:space="preserve">
</t>
    </r>
    <r>
      <rPr>
        <sz val="10"/>
        <color theme="1"/>
        <rFont val="Arial Narrow"/>
        <family val="2"/>
      </rPr>
      <t xml:space="preserve">•       20 p./citare: reviste BDI/ERIH; volume apărute la edituri din străinătate (altele decât acelea de pe lista editurilor de prestigiu) și de pe listele CNCS (toate categoriile);
•      10 p./citare: reviste neindexate; volume apărute la alte edituri din România și Republica Moldova, teze de doctorat indexate în Google Scholar.
</t>
    </r>
  </si>
  <si>
    <t>În încadrarea revistelor, se ia în considerare indexarea/cotarea cea mai avantajoasă; indexarea/cotarea este probată prin link către baza de date aferentă;</t>
  </si>
  <si>
    <t>Verificarea componenței redacției/comitetului științific se face prin confruntarea datelor prezentate cu cele existente pe site-ul revistei/editurii; în cazul publicațiilor editate de către ULBS, punctajele se validează de către redactorul-șef al revistei, respectiv de către directorul Editurii ULBS</t>
  </si>
  <si>
    <t>Verificarea statutului de reviewer se face pe baza corespondenței recenzorului cu redacția revistei/editurii;</t>
  </si>
  <si>
    <t>Nu se pot cumula calități diferite (de ex.: recenzor și membru în redacție) în cadrul aceleiași reviste sau colecții editoriale; se optează pentru încadrarea cea mai avantajoasă;</t>
  </si>
  <si>
    <t xml:space="preserve">Statutul de guest editor se punctează doar în cazul editorilor care nu fac parte din redacția revistei; statutul de guest editor al unor numere diferite din aceeași publicație apărute în decursul aceluiași an calendaristic se punctează o singură dată; </t>
  </si>
  <si>
    <t>Cele două categorii de coeficienți de multiplicare pentru editare se pot aplica cumulativ; coeficienții din cadrul aceleiași categorii (de frecvență) se exclud reciproc;</t>
  </si>
  <si>
    <t>În categoria „reviste BDI” intră revistele ale căror articole sunt indexate în minim o BDI (cu toate datele bibliometrice necesare, inclusiv rezumatul articolelor); în categoria „reviste științifice neindexate ale ULBS” intră toate revistele care apar sub egida instituțională a ULBS și care nu sunt indexate în vreo BDI;</t>
  </si>
  <si>
    <t>Punctajul pentru editare se acordă doar în cazul revistelor care își respectă periodicitatea anunțată (care sunt cu numerele „la zi”);</t>
  </si>
  <si>
    <r>
      <rPr>
        <sz val="10"/>
        <color theme="1"/>
        <rFont val="Arial Narrow"/>
        <family val="2"/>
      </rPr>
      <t xml:space="preserve">SCIPIO, Google Scholar și Worldcat </t>
    </r>
    <r>
      <rPr>
        <b/>
        <sz val="10"/>
        <color theme="1"/>
        <rFont val="Arial Narrow"/>
        <family val="2"/>
      </rPr>
      <t>nu sunt BDI.</t>
    </r>
  </si>
  <si>
    <r>
      <rPr>
        <b/>
        <sz val="10"/>
        <color theme="1"/>
        <rFont val="Arial Narrow"/>
        <family val="2"/>
      </rPr>
      <t xml:space="preserve">*Punctaje de referință:
</t>
    </r>
    <r>
      <rPr>
        <b/>
        <sz val="10"/>
        <color theme="1"/>
        <rFont val="Arial Narrow"/>
        <family val="2"/>
      </rPr>
      <t>a)	Editare:</t>
    </r>
    <r>
      <rPr>
        <sz val="10"/>
        <color theme="1"/>
        <rFont val="Arial Narrow"/>
        <family val="2"/>
      </rPr>
      <t xml:space="preserve">
•	100 p. – redactor-șef/ coordonator de colecție editorială;
•	50 p. – membru în comitetul de redacție, în comitetul științific al publicației sau guest editor de număr tematic; membru în comitetul științific al unei colecții editoriale
Se aplică următorii </t>
    </r>
    <r>
      <rPr>
        <b/>
        <sz val="10"/>
        <color theme="1"/>
        <rFont val="Arial Narrow"/>
        <family val="2"/>
      </rPr>
      <t>coeficienți de multiplicare:</t>
    </r>
    <r>
      <rPr>
        <sz val="10"/>
        <color theme="1"/>
        <rFont val="Arial Narrow"/>
        <family val="2"/>
      </rPr>
      <t xml:space="preserve">
i) </t>
    </r>
    <r>
      <rPr>
        <i/>
        <sz val="10"/>
        <color theme="1"/>
        <rFont val="Arial Narrow"/>
        <family val="2"/>
      </rPr>
      <t>de calitate:</t>
    </r>
    <r>
      <rPr>
        <sz val="10"/>
        <color theme="1"/>
        <rFont val="Arial Narrow"/>
        <family val="2"/>
      </rPr>
      <t xml:space="preserve">
- 2,0 pentru reviste WoS, SCOPUS, ERIH Plus sau colecții editate la edituri internaționale de prestigiu;
ii) </t>
    </r>
    <r>
      <rPr>
        <i/>
        <sz val="10"/>
        <color theme="1"/>
        <rFont val="Arial Narrow"/>
        <family val="2"/>
      </rPr>
      <t>de frecvență</t>
    </r>
    <r>
      <rPr>
        <sz val="10"/>
        <color theme="1"/>
        <rFont val="Arial Narrow"/>
        <family val="2"/>
      </rPr>
      <t xml:space="preserve">:
- 1,5 pentru reviste cu 2 numere/an sau pentru colecții cu 2 volume/an;
- 2,0 pentru reviste cu 3-4 numere/an sau pentru colecții cu 3-4 volume/an;
- 2,5 pentru reviste cu 5-6 numere/an sau pentru colecții cu 5-6 volume/an;
- 3,0 pentru reviste cu peste 6 numere/an sau pentru colecții cu peste 6 volume/an.
</t>
    </r>
    <r>
      <rPr>
        <b/>
        <sz val="10"/>
        <color theme="1"/>
        <rFont val="Arial Narrow"/>
        <family val="2"/>
      </rPr>
      <t xml:space="preserve">b)	Recenzare:
</t>
    </r>
    <r>
      <rPr>
        <sz val="10"/>
        <color theme="1"/>
        <rFont val="Arial Narrow"/>
        <family val="2"/>
      </rPr>
      <t>•	10 p./raport de recenzare;
Se aplică următorul coeficient de multiplicare:
- 5,0 pentru reviste WoS, SCOPUS, ERIH Plus sau pentru volume recenzate la edituri internaționale de prestigiu.</t>
    </r>
  </si>
  <si>
    <t>Denumirea revistei</t>
  </si>
  <si>
    <t>Site www al revistei (link-ul unde este menționată componența comitetului editorial)</t>
  </si>
  <si>
    <t>Data raportului de recenzare</t>
  </si>
  <si>
    <t>Punctaj total de referință*</t>
  </si>
  <si>
    <t>IC14 - Organizare/participare la conferințe, colocvii, congrese, simpozioane, workshopuri științifice</t>
  </si>
  <si>
    <t>Punctajul lucrării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menționează și afilierea acestora;</t>
  </si>
  <si>
    <t>Elementele cumulative de recunoaștere a unei conferințe organizate în România sau în Republica Moldova ca fiind internațională sunt: (a) pagina de web a conferinței este redactată într-o limbă străină de circulație internațională; (b) lucrările conferinței sunt prezentate într-o limbă străină de circulație internațională; (c) cel puțin 15% dintre participanți SAU 2 keynote speakers sunt afiliați la instituții din străinătate.</t>
  </si>
  <si>
    <r>
      <rPr>
        <sz val="10"/>
        <color rgb="FF000000"/>
        <rFont val="Arial Narrow"/>
        <family val="2"/>
      </rPr>
      <t xml:space="preserve">Aplicarea </t>
    </r>
    <r>
      <rPr>
        <b/>
        <sz val="10"/>
        <color rgb="FF000000"/>
        <rFont val="Arial Narrow"/>
        <family val="2"/>
      </rPr>
      <t>coeficientului de multiplicare</t>
    </r>
    <r>
      <rPr>
        <sz val="10"/>
        <color rgb="FF000000"/>
        <rFont val="Arial Narrow"/>
        <family val="2"/>
      </rPr>
      <t xml:space="preserve"> presupune deplasarea fizică la locul conferinței; pentru manifestările științifice la care participarea s-a făcut online nu se aplică niciun coeficient de multiplicare;
-	la categoria a)</t>
    </r>
    <r>
      <rPr>
        <i/>
        <sz val="10"/>
        <color rgb="FF000000"/>
        <rFont val="Arial Narrow"/>
        <family val="2"/>
      </rPr>
      <t xml:space="preserve"> Organizare,</t>
    </r>
    <r>
      <rPr>
        <sz val="10"/>
        <color rgb="FF000000"/>
        <rFont val="Arial Narrow"/>
        <family val="2"/>
      </rPr>
      <t xml:space="preserve"> nu se pot cumula calități diferite (de ex.: organizator principal și recenzor) în cadrul aceleiași manifestări; se optează pentru încadrarea cea mai avantajoasă; 
-	la categoria b)</t>
    </r>
    <r>
      <rPr>
        <i/>
        <sz val="10"/>
        <color rgb="FF000000"/>
        <rFont val="Arial Narrow"/>
        <family val="2"/>
      </rPr>
      <t xml:space="preserve"> Prezentare</t>
    </r>
    <r>
      <rPr>
        <sz val="10"/>
        <color rgb="FF000000"/>
        <rFont val="Arial Narrow"/>
        <family val="2"/>
      </rPr>
      <t>, calitatea de keynote speaker nu se poate cumula cu prezentarea de lucrări sau de postere în cadrul aceluiași eveniment; se pot raporta cel mult două lucrări/postere sau o lucrare și un poster prezentate în cadrul aceleiași manifestări; se optează pentru încadrarea cea mai avantajoasă;</t>
    </r>
  </si>
  <si>
    <t>Statutul de keynote speaker la manifestări științifice din străinătate organizate de universități din Top 500 ARWU se punctează la IC05</t>
  </si>
  <si>
    <t>Se raportează la acest punct și manifestările științifice destinate doctoranzilor;</t>
  </si>
  <si>
    <t>La litera (b) se punctează doar prezentarea lucrărilor; publicarea lor se punctează distinct, în funcție de tipul publicației.</t>
  </si>
  <si>
    <r>
      <rPr>
        <b/>
        <sz val="10"/>
        <color rgb="FF000000"/>
        <rFont val="Arial Narrow"/>
        <family val="2"/>
      </rPr>
      <t>* Punctaje de referință:</t>
    </r>
    <r>
      <rPr>
        <sz val="10"/>
        <color rgb="FF000000"/>
        <rFont val="Arial Narrow"/>
        <family val="2"/>
      </rPr>
      <t xml:space="preserve">
</t>
    </r>
    <r>
      <rPr>
        <b/>
        <sz val="10"/>
        <color rgb="FF000000"/>
        <rFont val="Arial Narrow"/>
        <family val="2"/>
      </rPr>
      <t>a)</t>
    </r>
    <r>
      <rPr>
        <b/>
        <sz val="10"/>
        <color rgb="FF000000"/>
        <rFont val="Arial"/>
        <family val="2"/>
      </rPr>
      <t xml:space="preserve">	</t>
    </r>
    <r>
      <rPr>
        <b/>
        <sz val="10"/>
        <color rgb="FF000000"/>
        <rFont val="Arial Narrow"/>
        <family val="2"/>
      </rPr>
      <t>Organizare:</t>
    </r>
    <r>
      <rPr>
        <sz val="10"/>
        <color rgb="FF000000"/>
        <rFont val="Arial Narrow"/>
        <family val="2"/>
      </rPr>
      <t xml:space="preserve">
•</t>
    </r>
    <r>
      <rPr>
        <sz val="10"/>
        <color rgb="FF000000"/>
        <rFont val="Arial"/>
        <family val="2"/>
      </rPr>
      <t xml:space="preserve">	</t>
    </r>
    <r>
      <rPr>
        <sz val="10"/>
        <color rgb="FF000000"/>
        <rFont val="Arial Narrow"/>
        <family val="2"/>
      </rPr>
      <t>100 p. – organizator principal;
•</t>
    </r>
    <r>
      <rPr>
        <sz val="10"/>
        <color rgb="FF000000"/>
        <rFont val="Arial"/>
        <family val="2"/>
      </rPr>
      <t xml:space="preserve">	</t>
    </r>
    <r>
      <rPr>
        <sz val="10"/>
        <color rgb="FF000000"/>
        <rFont val="Arial Narrow"/>
        <family val="2"/>
      </rPr>
      <t>50 p. – membru în comitetul de organizare;
•</t>
    </r>
    <r>
      <rPr>
        <sz val="10"/>
        <color rgb="FF000000"/>
        <rFont val="Arial"/>
        <family val="2"/>
      </rPr>
      <t xml:space="preserve">	</t>
    </r>
    <r>
      <rPr>
        <sz val="10"/>
        <color rgb="FF000000"/>
        <rFont val="Arial Narrow"/>
        <family val="2"/>
      </rPr>
      <t>50 p. – membru în comitetul științific;
•</t>
    </r>
    <r>
      <rPr>
        <sz val="10"/>
        <color rgb="FF000000"/>
        <rFont val="Arial"/>
        <family val="2"/>
      </rPr>
      <t xml:space="preserve">	</t>
    </r>
    <r>
      <rPr>
        <sz val="10"/>
        <color rgb="FF000000"/>
        <rFont val="Arial Narrow"/>
        <family val="2"/>
      </rPr>
      <t>30 p. – recenzor;</t>
    </r>
    <r>
      <rPr>
        <b/>
        <sz val="10"/>
        <color rgb="FF000000"/>
        <rFont val="Arial Narrow"/>
        <family val="2"/>
      </rPr>
      <t xml:space="preserve">
b)</t>
    </r>
    <r>
      <rPr>
        <b/>
        <sz val="10"/>
        <color rgb="FF000000"/>
        <rFont val="Arial"/>
        <family val="2"/>
      </rPr>
      <t xml:space="preserve">	</t>
    </r>
    <r>
      <rPr>
        <b/>
        <sz val="10"/>
        <color rgb="FF000000"/>
        <rFont val="Arial Narrow"/>
        <family val="2"/>
      </rPr>
      <t>Prezentare</t>
    </r>
    <r>
      <rPr>
        <sz val="10"/>
        <color rgb="FF000000"/>
        <rFont val="Arial Narrow"/>
        <family val="2"/>
      </rPr>
      <t>:
•</t>
    </r>
    <r>
      <rPr>
        <sz val="10"/>
        <color rgb="FF000000"/>
        <rFont val="Arial"/>
        <family val="2"/>
      </rPr>
      <t xml:space="preserve">	</t>
    </r>
    <r>
      <rPr>
        <sz val="10"/>
        <color rgb="FF000000"/>
        <rFont val="Arial Narrow"/>
        <family val="2"/>
      </rPr>
      <t>50 p. – keynote speaker;
•</t>
    </r>
    <r>
      <rPr>
        <sz val="10"/>
        <color rgb="FF000000"/>
        <rFont val="Arial"/>
        <family val="2"/>
      </rPr>
      <t xml:space="preserve">	</t>
    </r>
    <r>
      <rPr>
        <sz val="10"/>
        <color rgb="FF000000"/>
        <rFont val="Arial Narrow"/>
        <family val="2"/>
      </rPr>
      <t>30 p. – prezentare de lucrare;
•</t>
    </r>
    <r>
      <rPr>
        <sz val="10"/>
        <color rgb="FF000000"/>
        <rFont val="Arial"/>
        <family val="2"/>
      </rPr>
      <t xml:space="preserve">	</t>
    </r>
    <r>
      <rPr>
        <sz val="10"/>
        <color rgb="FF000000"/>
        <rFont val="Arial Narrow"/>
        <family val="2"/>
      </rPr>
      <t xml:space="preserve">20 p. – prezentare de poster; participare la Noaptea Cercetătorilor sau la alte evenimente de popularizare a cunoașterii organizate de către ULBS.
Punctajele de referință se acordă pentru manifestări cu caracter național organizate în România sau în Republica Moldova.
Se aplică următorii </t>
    </r>
    <r>
      <rPr>
        <b/>
        <sz val="10"/>
        <color rgb="FF000000"/>
        <rFont val="Arial Narrow"/>
        <family val="2"/>
      </rPr>
      <t>coeficienți de multiplicare:</t>
    </r>
    <r>
      <rPr>
        <sz val="10"/>
        <color rgb="FF000000"/>
        <rFont val="Arial Narrow"/>
        <family val="2"/>
      </rPr>
      <t xml:space="preserve">
</t>
    </r>
    <r>
      <rPr>
        <i/>
        <sz val="10"/>
        <color rgb="FF000000"/>
        <rFont val="Arial Narrow"/>
        <family val="2"/>
      </rPr>
      <t>i) de locație:</t>
    </r>
    <r>
      <rPr>
        <sz val="10"/>
        <color rgb="FF000000"/>
        <rFont val="Arial Narrow"/>
        <family val="2"/>
      </rPr>
      <t xml:space="preserve">
- 1,5 pentru manifestări internaționale organizate în România sau Republica Moldova;
- 2,0 pentru manifestări științifice internaționale organizate în alte țări.
</t>
    </r>
    <r>
      <rPr>
        <i/>
        <sz val="10"/>
        <color rgb="FF000000"/>
        <rFont val="Arial Narrow"/>
        <family val="2"/>
      </rPr>
      <t>ii) de anvergură (doar pentru a) Organizare):</t>
    </r>
    <r>
      <rPr>
        <sz val="10"/>
        <color rgb="FF000000"/>
        <rFont val="Arial Narrow"/>
        <family val="2"/>
      </rPr>
      <t xml:space="preserve">
- 1,5 pentru manifestări științifice cu peste 100 de participanți;
- 2,0 pentru manifestări științifice cu peste 200 de participanți.</t>
    </r>
  </si>
  <si>
    <t xml:space="preserve">Denumirea conferinței </t>
  </si>
  <si>
    <t>Tipul conferinței 
(internațională / națională)</t>
  </si>
  <si>
    <t>Calitatea deorganizator sau participant</t>
  </si>
  <si>
    <t>Locația manifestării științifice (România sau în Republica Moldova/ străinătate)</t>
  </si>
  <si>
    <t>Anvergura (peste 100  sau peste 200 de participanți)</t>
  </si>
  <si>
    <t>Site-ul conferinței</t>
  </si>
  <si>
    <t>Data conferinței</t>
  </si>
  <si>
    <t>IC15 - Modele de utilitate (micul brevet) -Brevete II</t>
  </si>
  <si>
    <t xml:space="preserve">Se va anexa documentul doveditor pentru modelul de utilitate (înregistrarea in buletinul oficial aferent) și înregistrarea la Serviciul SCDI/ CTC HPI-ULBS; </t>
  </si>
  <si>
    <t>Se punctează doar brevetele/cererile al căror titular este ULBS;</t>
  </si>
  <si>
    <t>Brevetul/cererea conține mențiunea afilierii la ULBS a autorului/inventatorului care face raportarea; în cazul declarării de afilieri la mai multe instituții, se împarte punctajul la numărul de instituții la care autorul își declară afilierea; în cazul în care autorul și-a declarat afilierea la mai multe structuri ale ULBS (de ex., un departament și un centru de cercetare), punctajul nu se împarte;</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</si>
  <si>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t>
  </si>
  <si>
    <r>
      <rPr>
        <b/>
        <sz val="10"/>
        <color rgb="FF000000"/>
        <rFont val="Arial Narrow"/>
        <family val="2"/>
      </rPr>
      <t>*Punctaje de referință:</t>
    </r>
    <r>
      <rPr>
        <sz val="10"/>
        <color rgb="FF000000"/>
        <rFont val="Arial Narrow"/>
        <family val="2"/>
      </rPr>
      <t xml:space="preserve">
• 300 p./model de utilitate.
</t>
    </r>
  </si>
  <si>
    <t>La litera (a) – „spectacol la sediul teatrului”, se punctează fiecare spectacol coordonat o singură dată pe stagiune, indiferent de numărul reprezentațiilor programate;</t>
  </si>
  <si>
    <t>în cazul difuzării online a spectacolelor/filmelor de la literele (b), (c), (d) și (g), se punctează transmisia o singură dată, pentru fiecare rol (pentru fiecare canal instituțional de difuzare)</t>
  </si>
  <si>
    <t>La litera (h), expoziția personală se punctează doar dacă include peste 20 lucrări;</t>
  </si>
  <si>
    <t>La litera (i) se includ și paginile din Republica Moldova și paginile de limbă română din diaspora.</t>
  </si>
  <si>
    <r>
      <rPr>
        <b/>
        <sz val="10"/>
        <color rgb="FF000000"/>
        <rFont val="Arial Narrow"/>
        <family val="2"/>
      </rPr>
      <t>*Punctaj de referință:</t>
    </r>
    <r>
      <rPr>
        <sz val="10"/>
        <color rgb="FF000000"/>
        <rFont val="Arial Narrow"/>
        <family val="2"/>
      </rPr>
      <t xml:space="preserve">
a)	</t>
    </r>
    <r>
      <rPr>
        <b/>
        <sz val="10"/>
        <color rgb="FF000000"/>
        <rFont val="Arial Narrow"/>
        <family val="2"/>
      </rPr>
      <t>Organizare/management eveniment artistic (Artele spectacolului/Arte vizuale-restaurare)</t>
    </r>
    <r>
      <rPr>
        <sz val="10"/>
        <color rgb="FF000000"/>
        <rFont val="Arial Narrow"/>
        <family val="2"/>
      </rPr>
      <t xml:space="preserve">:
•	eveniment de Artele spectacolului: manager pentru prezentarea unui spectacol în cadrul unui festival în țară = 100 p.; manager pentru prezentarea unui spectacol în cadrul unei deplasări în țară = 50 p.; manager pentru premiera unui spectacol de la sediul teatrului = 150 p.; manager pentru reprezentațiile unui spectacol de la sediul teatrului, pe perioada unei stagiuni = 60 p.; responsabil marketing = 100 p.;
•	eveniment de Arte vizuale-restaurare: organizator eveniment național = 100 p.
b)	</t>
    </r>
    <r>
      <rPr>
        <b/>
        <sz val="10"/>
        <color rgb="FF000000"/>
        <rFont val="Arial Narrow"/>
        <family val="2"/>
      </rPr>
      <t>Film de scurt metraj (Artele spectacolului):</t>
    </r>
    <r>
      <rPr>
        <sz val="10"/>
        <color rgb="FF000000"/>
        <rFont val="Arial Narrow"/>
        <family val="2"/>
      </rPr>
      <t xml:space="preserve">
•	regie = 200 p; rol principal = 150 p.; rol secundar = 75 p.; rol episodic = 30 p.
c)	</t>
    </r>
    <r>
      <rPr>
        <b/>
        <sz val="10"/>
        <color rgb="FF000000"/>
        <rFont val="Arial Narrow"/>
        <family val="2"/>
      </rPr>
      <t>Roluri în spectacole în cadrul instituțiilor producătoare (Artele spectacolului)</t>
    </r>
    <r>
      <rPr>
        <sz val="10"/>
        <color rgb="FF000000"/>
        <rFont val="Arial Narrow"/>
        <family val="2"/>
      </rPr>
      <t xml:space="preserve">:
•	rol într-un spectacol curent al unei stagiuni din cadrul unei instituții producătoare de spectacol (teatru național / de stat / independent): rol principal = 30 p.; rol secundar = 15 p.; rol episodic sau corp-ansamblu = 100 p.; rol în spectacol-lectură = 30 p.;
d)	</t>
    </r>
    <r>
      <rPr>
        <b/>
        <sz val="10"/>
        <color rgb="FF000000"/>
        <rFont val="Arial Narrow"/>
        <family val="2"/>
      </rPr>
      <t>Roluri în spectacole jucate la festivaluri sau în deplasări naționale (Artele spectacolului):</t>
    </r>
    <r>
      <rPr>
        <sz val="10"/>
        <color rgb="FF000000"/>
        <rFont val="Arial Narrow"/>
        <family val="2"/>
      </rPr>
      <t xml:space="preserve">
•	rol într-un spectacol invitat / selectat în programul unui festival național sau al unei deplasări naționale: rol principal = 70 p.; rol secundar = 30 p.; rol episodic sau corp-ansamblu = 20 p.
e)	</t>
    </r>
    <r>
      <rPr>
        <b/>
        <sz val="10"/>
        <color rgb="FF000000"/>
        <rFont val="Arial Narrow"/>
        <family val="2"/>
      </rPr>
      <t>Roluri în spectacole de teatru de animație sau destinate unei categorii speciale de vârst</t>
    </r>
    <r>
      <rPr>
        <sz val="10"/>
        <color rgb="FF000000"/>
        <rFont val="Arial Narrow"/>
        <family val="2"/>
      </rPr>
      <t xml:space="preserve">ă (public tânăr și foarte tânăr, public senior etc.) în cadrul instituțiilor independente producătoare de spectacol (spectacol de stradă, performance, instalații etc.) – Artele spectacolului:
•	orice rol = 50 p.
f)	</t>
    </r>
    <r>
      <rPr>
        <b/>
        <sz val="10"/>
        <color rgb="FF000000"/>
        <rFont val="Arial Narrow"/>
        <family val="2"/>
      </rPr>
      <t>Producție artistică în cadrul instituțiilor producătoare de spectacol (Artele spectacolului):</t>
    </r>
    <r>
      <rPr>
        <sz val="10"/>
        <color rgb="FF000000"/>
        <rFont val="Arial Narrow"/>
        <family val="2"/>
      </rPr>
      <t xml:space="preserve">
•	regie reluare spectacol al unei stagiuni anterioare = 30 p.; regie adaptare spectacol la spațiu nou de joc = 60 p.; participarea regizorului la repetiții și reprezentarea publică a spectacolului în cadrul unui festival național / deplasare = 30 p.;
•	asistență regie spectacol = 100 p.; asistență scenografie, decor = 100 p.; asistență concept coregrafic: 100 p.;
•	concept video = 100 p.; coordonare mișcare scenică = 50 p.; coordonare muzicală spectacol = 50 p.; concept machiaj scenic = 50 p.;
•	workshop artistic = 50 p.; light design = 50 p.; sound design = 100 p.; regie de platou = 100 p.; design de costum de spectacol/film = 100 p.;
g)	</t>
    </r>
    <r>
      <rPr>
        <b/>
        <sz val="10"/>
        <color rgb="FF000000"/>
        <rFont val="Arial Narrow"/>
        <family val="2"/>
      </rPr>
      <t>Concerte naționale (Muzică – inclusiv muzică religioasă):</t>
    </r>
    <r>
      <rPr>
        <sz val="10"/>
        <color rgb="FF000000"/>
        <rFont val="Arial Narrow"/>
        <family val="2"/>
      </rPr>
      <t xml:space="preserve">
•	spectacol invitat / selectat în programul unui festival (deplasare) național: solist = 60 puncte; membru cor/ansamblu/instrumentist = 30 p.
•	concert de muzică religioasă în România = 50 p.
h)	</t>
    </r>
    <r>
      <rPr>
        <b/>
        <sz val="10"/>
        <color rgb="FF000000"/>
        <rFont val="Arial Narrow"/>
        <family val="2"/>
      </rPr>
      <t>Expoziții în străinătate (Arte vizuale):</t>
    </r>
    <r>
      <rPr>
        <sz val="10"/>
        <color rgb="FF000000"/>
        <rFont val="Arial Narrow"/>
        <family val="2"/>
      </rPr>
      <t xml:space="preserve">
•	expoziție personala = 300 p.;
•	participare la expoziție = 60 p.
i)	</t>
    </r>
    <r>
      <rPr>
        <b/>
        <sz val="10"/>
        <color rgb="FF000000"/>
        <rFont val="Arial Narrow"/>
        <family val="2"/>
      </rPr>
      <t>Vizibilitate națională (Artele spectacolului/ Arte vizuale/ Muzică):</t>
    </r>
    <r>
      <rPr>
        <sz val="10"/>
        <color rgb="FF000000"/>
        <rFont val="Arial Narrow"/>
        <family val="2"/>
      </rPr>
      <t xml:space="preserve">
•	menționare nominală într-un context cultural-artistic, pe o pagină web din România (inclusiv social media) = 5 p./mențiune.</t>
    </r>
  </si>
  <si>
    <t xml:space="preserve">Se va verifica existența siglei ULBS pe materialele promoționale ale evenimentului; </t>
  </si>
  <si>
    <t>Se punctează doar competițiile organizate de ULBS și de asociațiile sportive județene;</t>
  </si>
  <si>
    <t>Punctajul pentru organizare se acordă organizatorului principal; acesta poate decide distribuirea punctajului între membrii echipei; se va verifica apartenența persoanei la comitetul de organizare;</t>
  </si>
  <si>
    <t>Se consideră competiții regionale/locale competițiile în care minim 33% dintre participanți sunt din județul Sibiu.</t>
  </si>
  <si>
    <r>
      <rPr>
        <b/>
        <sz val="10"/>
        <color theme="1"/>
        <rFont val="Arial Narrow"/>
        <family val="2"/>
      </rPr>
      <t>*Punctaj de referință:</t>
    </r>
    <r>
      <rPr>
        <sz val="10"/>
        <color theme="1"/>
        <rFont val="Arial Narrow"/>
        <family val="2"/>
      </rPr>
      <t xml:space="preserve">
a)	</t>
    </r>
    <r>
      <rPr>
        <b/>
        <sz val="10"/>
        <color theme="1"/>
        <rFont val="Arial Narrow"/>
        <family val="2"/>
      </rPr>
      <t xml:space="preserve">Organizare: </t>
    </r>
    <r>
      <rPr>
        <sz val="10"/>
        <color theme="1"/>
        <rFont val="Arial Narrow"/>
        <family val="2"/>
      </rPr>
      <t xml:space="preserve">
•	competiție regională/locală: 100 p./ echipă organizatorică
b)	</t>
    </r>
    <r>
      <rPr>
        <b/>
        <sz val="10"/>
        <color theme="1"/>
        <rFont val="Arial Narrow"/>
        <family val="2"/>
      </rPr>
      <t>Participare:</t>
    </r>
    <r>
      <rPr>
        <sz val="10"/>
        <color theme="1"/>
        <rFont val="Arial Narrow"/>
        <family val="2"/>
      </rPr>
      <t xml:space="preserve">
•	competiții de nivel regional sau local: 200 p. = Premiul I; 150 puncte = Premiul II; 100 p. = Premiul III; 50 p. = participare.</t>
    </r>
  </si>
  <si>
    <t>Materiale didactice publicate la edituri internaționale de prestigiu (lista ULBS): autor, coordonator/editor, traducător</t>
  </si>
  <si>
    <t>Titularul ULBS care raportează lucrarea trebuie să aibă declarată afilierea la ULBS, indiferent de calitatea sa (autor/ coordonator/ traducător); în cazul declarării de afilieri la mai multe instituții, se împarte punctajul la numărul de instituții la care autorul își declară afilierea; în cazul în care autorul și-a declarat afilierea la mai multe structuri ale ULBS (de ex., un departament și un centru de cercetare), punctajul nu se împarte;</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</si>
  <si>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
Dovada publicării volumului se face prin link către prezentarea volumului de pe site-ul editurii; prezentarea trebuie să conțină: titlul complet și data publicării volumului; ISBN-ul; numărul de pagini; numele autorilor, coordonatorilor și al traducătorilor; cuprinsul volumului; în cazul în care informațiile de pe site nu sunt complete, se vor furniza dovezi adiționale;</t>
  </si>
  <si>
    <r>
      <rPr>
        <sz val="10"/>
        <color theme="1"/>
        <rFont val="Arial Narrow"/>
        <family val="2"/>
      </rPr>
      <t xml:space="preserve">În oricare domeniu, în cazul traducerilor de cărți/capitole care, conform clasificării Academiei Române, sunt realizate în/din „limbi vechi” (latină, greacă veche, ebraică, slavonă) sau în/din „limbi străine mai puțin curente” (chineză, hindi, suedeză ș.a.), </t>
    </r>
    <r>
      <rPr>
        <b/>
        <sz val="10"/>
        <color theme="1"/>
        <rFont val="Arial Narrow"/>
        <family val="2"/>
      </rPr>
      <t>se aplică un coeficient de multiplicare de 2.</t>
    </r>
  </si>
  <si>
    <r>
      <rPr>
        <b/>
        <sz val="10"/>
        <color theme="1"/>
        <rFont val="Arial Narrow"/>
        <family val="2"/>
      </rPr>
      <t>* Punctaje de referință:</t>
    </r>
    <r>
      <rPr>
        <sz val="10"/>
        <color theme="1"/>
        <rFont val="Arial Narrow"/>
        <family val="2"/>
      </rPr>
      <t xml:space="preserve">
•	autor de volume/capitole: 4 p./pagină;
•	coordonare/editare de volum: 2p./ pagină; 
•	traducere de volume/capitole: 2 p./pagină.</t>
    </r>
  </si>
  <si>
    <t>Titlul publicației</t>
  </si>
  <si>
    <t xml:space="preserve">Proiecte ERASMUS+ (exclusiv liniile KA2 și KA3), SEE/fonduri norvegiene (inclusiv ESAYEP), POR, POCU (doar proiectele de formare profesională).
Se punctează doar proiectele pentru care directorul a contribuit la scrierea aplicației; </t>
  </si>
  <si>
    <t>Se punctează doar proiectele câștigătoare/contractate, nu și aplicațiile necâștigătoare/necontractate;</t>
  </si>
  <si>
    <t>Contabilitatea proiectelor trebuie să se desfășoare prin Direcția Financiar-Contabilă a ULBS; valoarea de referință a proiectului este considerată bugetul alocat ULBS, nu bugetul general al proiectului;</t>
  </si>
  <si>
    <t>Punctajul se acordă o singură dată pe proiect, pentru anul în care a avut loc contractarea, indiferent dacă este vorba despre un proiect/buget multianual; 
Punctajul se acordă directorului/responsabilului de proiect din partea ULBS; directorul/responsabilul poate decide împărțirea punctajului cu membrii echipei, în baza unei notificări scrise adresate SSCDI.</t>
  </si>
  <si>
    <r>
      <rPr>
        <sz val="10"/>
        <color theme="1"/>
        <rFont val="Arial Narrow"/>
        <family val="2"/>
      </rPr>
      <t xml:space="preserve">* Punctaje de referință:
•	100 p., pentru proiectele cu valoare de sub 10.000 de lei;
•	200 p., pentru proiectele cu valoare cuprinsă între 10.000 și 100.000 de lei;
•	300 p., pentru proiectele cu valoare cuprinsă între 100.000 și 1.000.000 de lei;
•	400 p., pentru proiectele cu valoare de peste 1.000.000 de lei.
Punctajele de referință vizează proiectele în care ULBS este </t>
    </r>
    <r>
      <rPr>
        <b/>
        <sz val="10"/>
        <color theme="1"/>
        <rFont val="Arial Narrow"/>
        <family val="2"/>
      </rPr>
      <t>partener</t>
    </r>
    <r>
      <rPr>
        <sz val="10"/>
        <color theme="1"/>
        <rFont val="Arial Narrow"/>
        <family val="2"/>
      </rPr>
      <t xml:space="preserve">. În cazul în care ULBS este </t>
    </r>
    <r>
      <rPr>
        <b/>
        <sz val="10"/>
        <color theme="1"/>
        <rFont val="Arial Narrow"/>
        <family val="2"/>
      </rPr>
      <t>coordonator/ beneficiar</t>
    </r>
    <r>
      <rPr>
        <sz val="10"/>
        <color theme="1"/>
        <rFont val="Arial Narrow"/>
        <family val="2"/>
      </rPr>
      <t xml:space="preserve"> al proiectului, se aplică un </t>
    </r>
    <r>
      <rPr>
        <b/>
        <sz val="10"/>
        <color theme="1"/>
        <rFont val="Arial Narrow"/>
        <family val="2"/>
      </rPr>
      <t>coeficient de multiplicare de 2</t>
    </r>
    <r>
      <rPr>
        <sz val="10"/>
        <color theme="1"/>
        <rFont val="Arial Narrow"/>
        <family val="2"/>
      </rPr>
      <t>.</t>
    </r>
  </si>
  <si>
    <t>Punctajul se acordă doar dacă programul s-a organizat în anul universitar pentru care se face raportarea și dacă directorul/responsabilul de program a actualizat documentele pe baza căruia funcționează programul;
Punctajele/coeficienții pentru evaluare (instituțională sau periodică) se acordă doar dacă programul/instituția a obținut calificativul maxim; punctajele/coeficienții se acordă în anul în care se publică decizia cu rezultatul procesului evaluării;</t>
  </si>
  <si>
    <t>Punctajul per program se acordă directorului/responsabilului de program din partea ULBS; directorul/ responsabilul poate decide împărțirea punctajului cu alți colegi din cadrul programului, în baza unei notificări scrise adresate directorului de departament;</t>
  </si>
  <si>
    <r>
      <rPr>
        <sz val="10"/>
        <color theme="1"/>
        <rFont val="Arial Narrow"/>
        <family val="2"/>
      </rPr>
      <t xml:space="preserve">În cazul programelor de tip </t>
    </r>
    <r>
      <rPr>
        <i/>
        <sz val="10"/>
        <color theme="1"/>
        <rFont val="Arial Narrow"/>
        <family val="2"/>
      </rPr>
      <t>joint</t>
    </r>
    <r>
      <rPr>
        <sz val="10"/>
        <color theme="1"/>
        <rFont val="Arial Narrow"/>
        <family val="2"/>
      </rPr>
      <t xml:space="preserve"> sau </t>
    </r>
    <r>
      <rPr>
        <i/>
        <sz val="10"/>
        <color theme="1"/>
        <rFont val="Arial Narrow"/>
        <family val="2"/>
      </rPr>
      <t>multiple degree</t>
    </r>
    <r>
      <rPr>
        <sz val="10"/>
        <color theme="1"/>
        <rFont val="Arial Narrow"/>
        <family val="2"/>
      </rPr>
      <t>, cu coordonatori multipli, punctajul se acordă fiecărui coordonator;
Acolo unde e cazul, coeficienții de multiplicare se utilizează cumulativ;</t>
    </r>
  </si>
  <si>
    <t>În cazul evaluărilor instituționale, punctajul este acordat titularilor care au contribuit la evaluarea instituțională pe baza unei adrese a rectorului ULBS, cu aprobarea Consiliului de Administrație (în cazul evaluării ULBS), respectiv pe baza unei adrese a directorului CSUD, cu aprobarea CSUD (în cazul evaluării IOSUD-ULBS);</t>
  </si>
  <si>
    <t xml:space="preserve">Punctajele pentru programele/domeniile care au intrat în evaluarea instituțională se acordă distinct de punctajul-cadru pentru evaluarea instituțională (1500 p.), respectiv, dar directorii/responsabilii de programe/coordonatorii de domenii implicate în evaluarea instituțională nu vor mai putea primi puncte și din punctajul-cadru alocat evaluării instituționale. </t>
  </si>
  <si>
    <r>
      <rPr>
        <b/>
        <sz val="10"/>
        <color theme="1"/>
        <rFont val="Arial Narrow"/>
        <family val="2"/>
      </rPr>
      <t>* Punctaje de referință:</t>
    </r>
    <r>
      <rPr>
        <sz val="10"/>
        <color theme="1"/>
        <rFont val="Arial Narrow"/>
        <family val="2"/>
      </rPr>
      <t xml:space="preserve">
•	100 p./an – programe de licență sau de masterat; 
•	150 p./an – coordonator de domeniu de doctorat.
Coeficienți de multiplicare:
- se aplică un coeficient de 2 pentru programele în limbi străine (exclus domeniul Filologie);
- se aplică un coeficient de 3 pentru programele care au trecut printr-un proces de evaluare.
Se acordă 1500 p. pentru procesul de evaluare instituțională a ULBS și 750 p. pentru evaluarea IOSUD-ULBS. </t>
    </r>
  </si>
  <si>
    <t>Nivel licență, masterat sau doctorat</t>
  </si>
  <si>
    <t xml:space="preserve"> Program de tip joint sau multiple degree</t>
  </si>
  <si>
    <t>Director/responsabil de program din partea ULBS</t>
  </si>
  <si>
    <t>Denumire program</t>
  </si>
  <si>
    <t>ID04 - Premii ale studenților</t>
  </si>
  <si>
    <t>Premii obținute ca urmare a coordonării studenților care au participat la competiții naționale sau internaționale (științifice, artistice sau sportive)</t>
  </si>
  <si>
    <t>Se punctează doar competițiile care NU au fost organizate de către ULBS;</t>
  </si>
  <si>
    <t>Se punctează competițiile itinerante, organizate sub egida unui for superior (de exemplu, o asociație profesională), care au fost doar găzduite de către ULBS în anul de raportare.</t>
  </si>
  <si>
    <r>
      <rPr>
        <b/>
        <sz val="10"/>
        <color theme="1"/>
        <rFont val="Arial Narrow"/>
        <family val="2"/>
      </rPr>
      <t>*Punctaje de referință:</t>
    </r>
    <r>
      <rPr>
        <b/>
        <u/>
        <sz val="10"/>
        <color theme="1"/>
        <rFont val="Arial Narrow"/>
        <family val="2"/>
      </rPr>
      <t xml:space="preserve">
</t>
    </r>
    <r>
      <rPr>
        <sz val="10"/>
        <color theme="1"/>
        <rFont val="Arial Narrow"/>
        <family val="2"/>
      </rPr>
      <t>a)	Competiții individuale:
•	25 p. – Premiul I;
•	20 p. – Premiul II;
•	15 p. – Premiul III.
b)	Competiții de echipă (minim 2 membri):
•	100 p. – Premiul I;
•	80 p. – Premiul II;
•	60 p. – Premiul III.
Punctajele de mai sus au în vedere competițiile naționale. Pentru competițiile internaționale, se aplică un coeficient de multiplicare de 2.</t>
    </r>
  </si>
  <si>
    <t>Tipul competiției: naționale sau internaționale (științifice, artistice sau sportive)</t>
  </si>
  <si>
    <t>ID05 -  Profesor invitat</t>
  </si>
  <si>
    <t>Doar la universități din străinătate (exclus Republica Moldova)</t>
  </si>
  <si>
    <t>Calitatea de profesor invitat se verifică pe baza invitației adresate de către instituția din străinătate, a dispoziției de deplasare și altor dovezi adiționale (dacă e cazul);</t>
  </si>
  <si>
    <t>Predarea s-a făcut prin deplasarea fizică a participantului la sediul instituției care i-a adresat invitația; nu se raportează prelegerile și cursurile ținute online;</t>
  </si>
  <si>
    <t>Deplasarea trebuie să fi durat minim 7 zile;</t>
  </si>
  <si>
    <t>Dacă un cadru didactic a ținut mai multe prelegeri/cursuri în cadrul vizitei la aceeași instituție, se punctează doar una dintre ele;</t>
  </si>
  <si>
    <t>Activitățile de predare desfășurate în cadrul mobilităților ERASMUS+/SEE nu se includ în această categorie; se punctează doar deplasările finanțate de către instituția care adresează invitația sau din alte fonduri;</t>
  </si>
  <si>
    <t>Deplasările pentru care cadrul didactic a avut contract de muncă cu instituția din străinătate nu sunt considerate a fi invitații.</t>
  </si>
  <si>
    <r>
      <rPr>
        <b/>
        <sz val="10"/>
        <color theme="1"/>
        <rFont val="Arial Narrow"/>
        <family val="2"/>
      </rPr>
      <t xml:space="preserve">*Punctaje de referință:
</t>
    </r>
    <r>
      <rPr>
        <b/>
        <sz val="10"/>
        <color theme="1"/>
        <rFont val="Arial Narrow"/>
        <family val="2"/>
      </rPr>
      <t xml:space="preserve">•	</t>
    </r>
    <r>
      <rPr>
        <sz val="10"/>
        <color theme="1"/>
        <rFont val="Arial Narrow"/>
        <family val="2"/>
      </rPr>
      <t>100 p./invitație.</t>
    </r>
  </si>
  <si>
    <t>Denumirea Instituției gazdă</t>
  </si>
  <si>
    <t>Localitatea</t>
  </si>
  <si>
    <t>Țara</t>
  </si>
  <si>
    <t>Perioada deplasării 
de la    -până la
zz/ll/aa-  zz/ll/aa</t>
  </si>
  <si>
    <t>ID06 - Membru în comisii, consilii, comitete de conducere ale unor organisme naționale sau internaționale care reglementează și/sau evaluează activitatea didactică</t>
  </si>
  <si>
    <t>Comisii ARACIS, CNFIS, CNATDCU, CNCS, CEMU, CNSPIS, CCCDI, CNECSTDI, comisii naționale de revizuire a programelor la nivel preuniversitar și universitar, comisii de elaborare a unor strategii ale MEN ș.a.; comisii și consilii internaționale: comisii ale ENQA, EQAR, INQAAHE, EENQA, EUA ș.a.</t>
  </si>
  <si>
    <t>Se punctează doar comisiile în care titularul figurează în calitate de reprezentant al ULBS;</t>
  </si>
  <si>
    <t>Calitatea de membru al comisiilor respective trebuie să fi fost obținută în urma unui proces de selecție (alegeri sau concurs), nu prin simplă numire de către ULBS;</t>
  </si>
  <si>
    <t>Calitatea de membru în comisii diferite se punctează separat</t>
  </si>
  <si>
    <t>Se punctează doar calitatea de membru în comisiile/comitetele/consiliile cu rol de coordonare, nu și calitatea de membru în comisiile/comitetele/consiliile de lucru numite de către primele; de ex.: la ARACIS se punctează doar calitatea de membru în consiliul sau în comisiile (de specialitate/ consultativă/ instituțională ș.a.) ARACIS, nu și calitatea de membru în comisiile de evaluare/acreditare a diverselor instituții sau programe de studii.</t>
  </si>
  <si>
    <r>
      <rPr>
        <b/>
        <sz val="10"/>
        <color rgb="FF000000"/>
        <rFont val="Arial Narrow"/>
        <family val="2"/>
      </rPr>
      <t>* Punctaje de referință:</t>
    </r>
    <r>
      <rPr>
        <sz val="10"/>
        <color rgb="FF000000"/>
        <rFont val="Arial Narrow"/>
        <family val="2"/>
      </rPr>
      <t xml:space="preserve">
</t>
    </r>
    <r>
      <rPr>
        <sz val="10"/>
        <color rgb="FF000000"/>
        <rFont val="Arial Narrow"/>
        <family val="2"/>
      </rPr>
      <t>•	200 p./an – comisii, consilii sau comitete internaționale.
•	100 p./an – comisii, consilii sau comitete naționale;</t>
    </r>
  </si>
  <si>
    <t>Denumirea comisiei</t>
  </si>
  <si>
    <t>Link sau dovadă a rezultatului selecției ca membru în comisie</t>
  </si>
  <si>
    <t>ID07-Activitatea în cadrul alianțelor/ consorțiilor  universitare</t>
  </si>
  <si>
    <t>Implicarea în coordonarea, organizarea și implementarea de activități ale consorțiilor din care face ULBS (FORTHEM, Universitaria etc.)</t>
  </si>
  <si>
    <t>Se punctează doar participarea neremunerată la activitățile consorțiului; nu se punctează activitățile pentru care titularul a fost plătit ca membru al vreunei echipe de proiect;</t>
  </si>
  <si>
    <r>
      <rPr>
        <sz val="10"/>
        <color rgb="FF000000"/>
        <rFont val="Arial Narrow"/>
        <family val="2"/>
      </rPr>
      <t>Se punctează aici doar activitățile care implică</t>
    </r>
    <r>
      <rPr>
        <b/>
        <sz val="10"/>
        <color rgb="FF000000"/>
        <rFont val="Arial Narrow"/>
        <family val="2"/>
      </rPr>
      <t xml:space="preserve"> întregul consorțiu</t>
    </r>
    <r>
      <rPr>
        <sz val="10"/>
        <color rgb="FF000000"/>
        <rFont val="Arial Narrow"/>
        <family val="2"/>
      </rPr>
      <t>, nu și activitățile organizate cu implicarea tangențială a unuia/unora dintre membrii consorțiului;</t>
    </r>
  </si>
  <si>
    <t>Punctajul trebuie validat de către conducerea structurii administrative care implementează activitatea/evenimentul la nivelul ULBS (DIPPP, SSCDI ș.a.)</t>
  </si>
  <si>
    <t>De-a lungul unui an de raportare, un titular poate cumula mai multe calități (coordonator de eveniment X + responsabil de activitatea Y + contributor la orgaanizarea evenimentului Z), dar nu poate raporta mai multe evenimente în care a fost implicat în aceeași calitate (coordonator al activității X + coordonator al activității Y + coordonator al activității Z);</t>
  </si>
  <si>
    <r>
      <rPr>
        <b/>
        <sz val="10"/>
        <color rgb="FF000000"/>
        <rFont val="Arial Narrow"/>
        <family val="2"/>
      </rPr>
      <t>*Punctaje de referință:</t>
    </r>
    <r>
      <rPr>
        <sz val="10"/>
        <color rgb="FF000000"/>
        <rFont val="Arial Narrow"/>
        <family val="2"/>
      </rPr>
      <t xml:space="preserve">
•	50 p./an – coordonator activitate/ eveniment la nivelul consorțiului (ex.: programe, școli de vară ș.a.);
•	30 p./an – responsabil din partea ULBS pentru o anumită activitate de la nivelul consorțiului (pachet de lucru, activități transversale ș.a.);
•	20 p./an – contributor din partea ULBS la organizarea unui eveniment la nivelul consorțiului
</t>
    </r>
  </si>
  <si>
    <t>Denumirea consorțiului/alianței universitare</t>
  </si>
  <si>
    <t>calitatea de coordonator/
responsabil sau contributor</t>
  </si>
  <si>
    <t xml:space="preserve">Conform Statului de funcții al anului universitar pentru care se face raportarea </t>
  </si>
  <si>
    <t>Se raportează doar activitățile din norma de bază; nu se raportează și activitățile de predare în regim de plata cu ora.</t>
  </si>
  <si>
    <r>
      <rPr>
        <b/>
        <sz val="10"/>
        <color rgb="FF000000"/>
        <rFont val="Arial Narrow"/>
        <family val="2"/>
      </rPr>
      <t>*Punctaje de referință:</t>
    </r>
    <r>
      <rPr>
        <sz val="10"/>
        <color rgb="FF000000"/>
        <rFont val="Arial Narrow"/>
        <family val="2"/>
      </rPr>
      <t xml:space="preserve">
•</t>
    </r>
    <r>
      <rPr>
        <sz val="10"/>
        <color rgb="FF000000"/>
        <rFont val="Arial"/>
        <family val="2"/>
      </rPr>
      <t xml:space="preserve">	</t>
    </r>
    <r>
      <rPr>
        <sz val="10"/>
        <color rgb="FF000000"/>
        <rFont val="Arial Narrow"/>
        <family val="2"/>
      </rPr>
      <t xml:space="preserve">numărul de ore convenționale din norma de bază (maxim 16) x 28 de săptămâni.
</t>
    </r>
  </si>
  <si>
    <t>ID09-Pregătirea activității de predare</t>
  </si>
  <si>
    <t>Conform Statului de funcții al anului universitar pentru care se face raportarea</t>
  </si>
  <si>
    <r>
      <rPr>
        <b/>
        <sz val="10"/>
        <color rgb="FF000000"/>
        <rFont val="Arial Narrow"/>
        <family val="2"/>
      </rPr>
      <t>*Punctaje de referință:</t>
    </r>
    <r>
      <rPr>
        <sz val="10"/>
        <color rgb="FF000000"/>
        <rFont val="Arial Narrow"/>
        <family val="2"/>
      </rPr>
      <t xml:space="preserve">
•</t>
    </r>
    <r>
      <rPr>
        <sz val="10"/>
        <color rgb="FF000000"/>
        <rFont val="Arial"/>
        <family val="2"/>
      </rPr>
      <t xml:space="preserve">	</t>
    </r>
    <r>
      <rPr>
        <sz val="10"/>
        <color rgb="FF000000"/>
        <rFont val="Arial Narrow"/>
        <family val="2"/>
      </rPr>
      <t xml:space="preserve">numărul de ore convenționale din norma de bază (maxim 16) x 2 x 28 de săptămâni.
</t>
    </r>
  </si>
  <si>
    <t>ID10-Activități de evaluare</t>
  </si>
  <si>
    <t>Evaluări de parcurs; examene de semestru; restanțe și reexaminări; examene de admitere (licență, masterat, doctorat); examene de finalizare a studiilor (licență, disertație/modul psihopedagogic).</t>
  </si>
  <si>
    <t>La activitățile de evaluare periodică se raportează doar activitățile din norma de bază; nu se raportează și activitățile de predare în regim de plata cu ora;</t>
  </si>
  <si>
    <t>În afara examenului de semestru, se pot raporta cel mult o evaluare de parcurs la curs și cel mult una la seminar/laborator/curs practic;</t>
  </si>
  <si>
    <t>Numărul de studenți la restanțe = 25% din numărul de studenți înscriși la o anumită disciplină</t>
  </si>
  <si>
    <t xml:space="preserve">Numărul de studenți la reexaminări = 10% din numărul de studenți înscriși la o anumită disciplină;
</t>
  </si>
  <si>
    <r>
      <rPr>
        <b/>
        <sz val="10"/>
        <color rgb="FF000000"/>
        <rFont val="Arial Narrow"/>
        <family val="2"/>
      </rPr>
      <t>*Punctaje de referință:</t>
    </r>
    <r>
      <rPr>
        <sz val="10"/>
        <color rgb="FF000000"/>
        <rFont val="Arial Narrow"/>
        <family val="2"/>
      </rPr>
      <t xml:space="preserve">
•</t>
    </r>
    <r>
      <rPr>
        <sz val="10"/>
        <color rgb="FF000000"/>
        <rFont val="Arial"/>
        <family val="2"/>
      </rPr>
      <t xml:space="preserve"> </t>
    </r>
    <r>
      <rPr>
        <sz val="10"/>
        <color rgb="FF000000"/>
        <rFont val="Arial Narrow"/>
        <family val="2"/>
      </rPr>
      <t xml:space="preserve">      numărul de studenți (candidați/masteranzi) / [împărțit la] 3.
Se aplică următorii coeficienți de multiplicare (pentru cadrele didactice titulare ale disciplinei sau numite printr-o decizie a ULBS în comisia de examen):
- 2,0 pentru examenele de licență și admitere la primele două cicluri de studiu (licență + masterat);
- 3,0 pentru examenele de disertație și admitere la doctorat.
Se aplică, adițional, un coeficient de multiplicare de 0,5 pentru cadrele didactice care, fără a fi titulare ale unei discipline, asistă titularii în examinare în calitate de al doilea cadru didactic examinator.
</t>
    </r>
  </si>
  <si>
    <t>ID11-Coordonarea de lucrări de finalizare a studiilor</t>
  </si>
  <si>
    <t>Licență/ disertație/ modul psihopedagogic</t>
  </si>
  <si>
    <t xml:space="preserve">Se punctează doar coordonarea lucrărilor care au fost aduse în stadiul de susținere.
</t>
  </si>
  <si>
    <r>
      <rPr>
        <b/>
        <sz val="10"/>
        <color rgb="FF000000"/>
        <rFont val="Arial Narrow"/>
        <family val="2"/>
      </rPr>
      <t>*Punctaje de referință:</t>
    </r>
    <r>
      <rPr>
        <sz val="10"/>
        <color rgb="FF000000"/>
        <rFont val="Arial Narrow"/>
        <family val="2"/>
      </rPr>
      <t xml:space="preserve">
•       40 p. = membru în consiliile din Organigrama ULBS sau în Comisia de Etică;
•       60 p. = membru în Consiliul Departamentului;
•       60 p. = membru în Consiliul Facultății;
•       80 p. = membru în Senatul ULBS/ CSD/ CSUD;
•       100 p. = membru în Consiliul de Administrație;
•       comisii de concurs pentru ocuparea posturilor didactice și de cercetare: 30 p. – președinte / 20 p. – membru;
•       comisii de expertiză la nivel național/local (ca reprezentanți ai ULBS, cu mandat oficial): 20 p./comisie;
•       alte comisii de analiză a activității didactice: valoarea punctajului este stabilită de către instanța care instituie comisia, cu aprobarea forului decizional superior (nivel minim: Consiliul Facultății).</t>
    </r>
    <r>
      <rPr>
        <b/>
        <sz val="10"/>
        <color rgb="FF000000"/>
        <rFont val="Arial Narrow"/>
        <family val="2"/>
      </rPr>
      <t xml:space="preserve">
</t>
    </r>
    <r>
      <rPr>
        <sz val="10"/>
        <color rgb="FF000000"/>
        <rFont val="Arial Narrow"/>
        <family val="2"/>
      </rPr>
      <t xml:space="preserve">
</t>
    </r>
  </si>
  <si>
    <t xml:space="preserve">ID13-Coordonarea activității individuale a studenților
</t>
  </si>
  <si>
    <t>Consultații, tutorat, practică</t>
  </si>
  <si>
    <t xml:space="preserve">Consultații: punctajele se acordă se acordă cu condiția anunțării publice, la început de an universitar, a intervalului de consultații al cadrului didactic respectiv, la avizierul / pe site-ul departamentului;
</t>
  </si>
  <si>
    <t>Tutorat: punctajele se acordă se acordă cu condiția anunțării publice, la început de an universitar, a listei de tutori, la avizierul / pe site-ul departamentului; punctajele se acordă proporțional cu eficiența activității desfășurate, pe baza unor indicatori preciși, prin decizia consiliului structurii administrative care organizează programul de studiu (departament/ facultate);</t>
  </si>
  <si>
    <t>Practică de specialitate: punctajul nu se acordă atunci când practica este inclusă în norma de predare; punctajul nu se împarte între coordonatorii care coordonează formații diferite de practică.</t>
  </si>
  <si>
    <r>
      <rPr>
        <b/>
        <sz val="10"/>
        <color rgb="FF000000"/>
        <rFont val="Arial Narrow"/>
        <family val="2"/>
      </rPr>
      <t>*Punctaje de referință:</t>
    </r>
    <r>
      <rPr>
        <sz val="10"/>
        <color rgb="FF000000"/>
        <rFont val="Arial Narrow"/>
        <family val="2"/>
      </rPr>
      <t xml:space="preserve">
•       consultații = 56 de ore;
•       tutorat = 200 de ore;
•       practică de specialitate = un număr de ore egal cu acela din planurile de învățământ ale programului.
</t>
    </r>
  </si>
  <si>
    <t xml:space="preserve">Evenimente științifice, educaționale, culturale ș.a.m.d.; se includ în categoria destinatarilor și rezidenții, masteranzii și elevii.
</t>
  </si>
  <si>
    <t xml:space="preserve">Se punctează doar activitățile desfășurate sub egida ULBS;
</t>
  </si>
  <si>
    <t>Nu se punctează activitățile remunerate din surse externe (de ex.: școli de vară pontate și remunerate în cadrul unor proiecte).</t>
  </si>
  <si>
    <r>
      <rPr>
        <b/>
        <sz val="10"/>
        <color rgb="FF000000"/>
        <rFont val="Arial Narrow"/>
        <family val="2"/>
      </rPr>
      <t>*Punctaje de referință:</t>
    </r>
    <r>
      <rPr>
        <sz val="10"/>
        <color rgb="FF000000"/>
        <rFont val="Arial Narrow"/>
        <family val="2"/>
      </rPr>
      <t xml:space="preserve">
•      coordonare cerc științific studențesc (minim 10 întâlniri/an): 100 p.
•       manifestare științifică studențească (inclusiv competiții/concursuri): 60 p. = organizator principal/ 30 p. = membru în comitetul de organizare/ 30 p. = membru în comitetul științific/ 20 p. = recenzor/ 20 p. = asistență în organizare (calitățile anterioare nu se pot cumula); 10 p. = coordonare lucrare studențească prezentată la conferință; 50 p. = coordonare de echipă pentru competiții studențești naționale și internaționale.
•       școli de vară: 50 p./eveniment;
•       excursii de studii și vizite de documentare cu studenții: 8 p./zi;
•       evenimente cultural-artistice (lansări de carte, spectacole teatrale sau muzicale destinate studenților): 10 p./eveniment;
•       evenimente  sportive destinate studenților: 10 p./eveniment;
•       organizarea de: prelegeri ale unor personalități din domeniu; întâlniri dintre studenți și mediul de afaceri; procese simulate: 10 p./eveniment;
•       pregătirea elevilor pentru bacalaureat: 10 p./ședință;
•       prelegeri pe teme științifice, culturale și/sau civice, destinate mediului studențesc sau preuniversitar și ținute de către persoana care raportează: 10 p./prelegere.
</t>
    </r>
  </si>
  <si>
    <t xml:space="preserve">Proiecte internaționale (altele decât cele de la ID02), POCU (altele decât la ID02: practică studențească, antreprenoriat ș.a.), CNFP, AFCN, FDI, ROSE (doar liniile competitive), Consiliul Local, Consiliul Județean ș.a.
</t>
  </si>
  <si>
    <t xml:space="preserve">Se punctează doar proiectele pentru care directorul a contribuit la scrierea aplicației; </t>
  </si>
  <si>
    <t>Punctajul se acordă o singură dată pe proiect, pentru anul în care a avut loc contractarea, indiferent dacă este vorba despre un proiect/buget multianual;</t>
  </si>
  <si>
    <t xml:space="preserve">ID16-Mobilități de predare și formare
</t>
  </si>
  <si>
    <t>Se punctează atât mobilitățile de predare (STA), cât și acelea de formare (STT), câștigate în urma unui proces de selecție publică și în care cadrul didactic reprezintă ULBS; se punctează doar mobilitățile efectuate în format fizic.</t>
  </si>
  <si>
    <r>
      <rPr>
        <b/>
        <sz val="10"/>
        <color rgb="FF000000"/>
        <rFont val="Arial Narrow"/>
        <family val="2"/>
      </rPr>
      <t>*Punctaje de referință:</t>
    </r>
    <r>
      <rPr>
        <sz val="10"/>
        <color rgb="FF000000"/>
        <rFont val="Arial Narrow"/>
        <family val="2"/>
      </rPr>
      <t xml:space="preserve">
•      50 p./mobilitate;
</t>
    </r>
  </si>
  <si>
    <t xml:space="preserve">ID17-Publicarea de materiale didactice (II)
</t>
  </si>
  <si>
    <t>Manuale, cursuri, auxiliare, caiete de seminar, culegeri de exerciții, antologii de texte, ș.a., publicate cu ISBN, la edituri din România sau la edituri din străinătate care nu se află pe lista editurilor de prestigiu a ULBS</t>
  </si>
  <si>
    <t>Punctajul capitolului/cărții se împarte la numărul de autori/coordonatori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menționează și afilierea acestora;</t>
  </si>
  <si>
    <t>Dovada publicării volumului se face prin link către prezentarea volumului de pe site-ul editurii; prezentarea trebuie să conțină: titlul și data publicării volumului; ISBN-ul; numărul de pagini; numele autorilor, coordonatorilor și al traducătorilor; cuprinsul volumului; în cazul în care informațiile de pe site nu sunt complete, se vor furniza dovezi adiționale;</t>
  </si>
  <si>
    <t>O lucrare este considerată în mod obligatoriu didactică și, prin urmare, nu poate fi raportată la componenta științifică a GRADIS atunci când ea conține cel puțin unul dintre următoarele elemente: (a) își precizează în mod explicit caracterul didactic (prin specificații precum „curs”, „note de curs”, „manual”, „caiet de seminar” ș.a.m.d.); (b) cel puțin o treime din lucrare constituie o antologie de texte semnate de alți autori decât aceia ai volumului raportat; (c) conține, indiferent în ce proporție, sarcini didactice (teme, exerciții, probleme de rezolvat ș,a.m.d.); dincolo de aceste elemente, orice probleme de încadrare vor fi soluționate de către consiliul departamentului/centrului de cercetare la care se face raportarea;</t>
  </si>
  <si>
    <r>
      <rPr>
        <b/>
        <sz val="10"/>
        <color rgb="FF000000"/>
        <rFont val="Arial Narrow"/>
        <family val="2"/>
      </rPr>
      <t>*Punctaje de referință:</t>
    </r>
    <r>
      <rPr>
        <sz val="10"/>
        <color rgb="FF000000"/>
        <rFont val="Arial Narrow"/>
        <family val="2"/>
      </rPr>
      <t xml:space="preserve">
•       autor de volume/capitole: 2 p./pagină; 
•       coordonare/editare de volum: 1 p./pagină; se împarte la numărul de coordonatori;
•       traducere de volume/capitole: 1 p./pagină;
•       15 p./ fiecare material didactic publicat online pe platforma TeachOn
</t>
    </r>
  </si>
  <si>
    <t xml:space="preserve">ID18-Alte activități-suport
</t>
  </si>
  <si>
    <t>Formare, promovare, admitere ș.a.m.d.</t>
  </si>
  <si>
    <r>
      <t xml:space="preserve">* </t>
    </r>
    <r>
      <rPr>
        <b/>
        <sz val="10"/>
        <color theme="1"/>
        <rFont val="Arial Narrow"/>
        <family val="2"/>
      </rPr>
      <t>Punctaje de referință:</t>
    </r>
    <r>
      <rPr>
        <sz val="10"/>
        <color theme="1"/>
        <rFont val="Arial Narrow"/>
        <family val="2"/>
      </rPr>
      <t xml:space="preserve">
• articole în reviste recunoscute ERIH Plus: 150 p./articol;
• articole indexate în alte BDI: 100 p./articol;
• articole în reviste științifice neindexate: 50 p./articol;
• recenzii în reviste indexate WoS/SCOPUS: 50 p./recenzie;
• recenzii în alte tipuri de reviste științifice: 25 p./ recenzie.
.</t>
    </r>
  </si>
  <si>
    <t>Se raportează aici doar proiectele de cercetare, în sensul definiției acestei noțiuni din Art. 2 alin. (1) din Ordinul comun al MFP și MCI nr. 2326/2855/2017 din 29 august 2017, potrivit căruia 4:4„elementele definitorii” ale unui proiect de cercetare-dezvoltare și inovare sunt: 
„a) scopul; b) domeniul de cercetare, dezvoltare și inovare; c) obiectivele; d) perioada de desfășurare; e) tipul sursei de finanțare (public/privat/național/extern); f) bugetul, cu evidențierea distinctă a cheltuielilor corespunzătoare veniturilor din salarii și asimilate salariilor aferente personalului încadrat în proiect; g) caracterul de noutate și/sau inovativ al rezultatului; h) indicatorii de rezultat definiți.” Nu se iau în calcul proiectele de mobilități sau de popularizare a științei (ex.: H2020-MSCA, UEFISCDI-MC ș.a.);</t>
  </si>
  <si>
    <t>IC12 - Citări în publicații indexate BDI (inclusiv ERIH), în reviste neindexate și în volume publicate la edituri din țară și din străinătate, în teze de doctorat indexate în Google Scholar</t>
  </si>
  <si>
    <t>ID03 Coordonare programe de studiu (licență, masterat, doctorat)</t>
  </si>
  <si>
    <t xml:space="preserve">La orice tip de examen (admitere/ finalizare/ evaluare semestrială ș.a.) se ia în considerare și se punctează o singură probă, indiferent de numărul probelor efective din care e compus examenul.
</t>
  </si>
  <si>
    <t>Participarea în comisiile de admitere se punctează doar în cazul în care procesul presupune o examinare efectivă; nu se punctează în niciun fel la acest criteriu admiterile realizate doar pe bază de concurs de dosare;</t>
  </si>
  <si>
    <t>Tipul de activitate de evaluare</t>
  </si>
  <si>
    <t>Calitatea de titular sau asistent al titularului</t>
  </si>
  <si>
    <t>Lucrare coordonată (nume student, titlul lucrării, nivelul de studii finalizat prin această lucrare)</t>
  </si>
  <si>
    <t>Consiliul sau comisa (denumirea)</t>
  </si>
  <si>
    <t>ID12 - Calitatea de membru în diverse consilii și comisii care funcționează la nivelul ULBS/ local/ național</t>
  </si>
  <si>
    <r>
      <t>*Punctaje de referință:</t>
    </r>
    <r>
      <rPr>
        <sz val="10"/>
        <color rgb="FF000000"/>
        <rFont val="Arial Narrow"/>
        <family val="2"/>
      </rPr>
      <t xml:space="preserve">
•   10 p./ lucrare de finalizare (modul psihopedagogic);
•        20 p./ lucrare de licență;
•        30 p./ lucrare de disertație + licență programe de minim 5 ani. 
</t>
    </r>
  </si>
  <si>
    <t xml:space="preserve">Calitatea de membru în mai multe consilii și comisii se punctează separat.
</t>
  </si>
  <si>
    <t>Informații complete despre eveniment (denumire, tip de eveniment științific, cultural, etc. Perioada de desfăsurare, nr de participanți, calitatea de coordonator/membru în comitetul de organizare, recenzor sau alta)</t>
  </si>
  <si>
    <t xml:space="preserve">ID15-Aplicații câștigătoare la competiții de proiecte didactice  (II)
</t>
  </si>
  <si>
    <r>
      <t>*Punctaje de referință:</t>
    </r>
    <r>
      <rPr>
        <sz val="10"/>
        <color rgb="FF000000"/>
        <rFont val="Arial Narrow"/>
        <family val="2"/>
      </rPr>
      <t xml:space="preserve">
•      100 p., pentru proiectele cu valoare de sub 10.000 de lei;
•       200 p., pentru proiectele cu valoare cuprinsă între 10.000 și 100.000 de lei;
•       300 p., pentru proiectele cu valoare cuprinsă între 100.000 și 1.000.000 de lei;
•       400 p., pentru proiectele cu valoare de peste 1.000.000 de lei.
•       Punctajele de referință vizează proiectele în care ULBS este partener. În cazul în care ULBS este </t>
    </r>
    <r>
      <rPr>
        <b/>
        <sz val="10"/>
        <color rgb="FF000000"/>
        <rFont val="Arial Narrow"/>
        <family val="2"/>
      </rPr>
      <t>coordonator/ beneficiar</t>
    </r>
    <r>
      <rPr>
        <sz val="10"/>
        <color rgb="FF000000"/>
        <rFont val="Arial Narrow"/>
        <family val="2"/>
      </rPr>
      <t xml:space="preserve"> al proiectului, se aplică un </t>
    </r>
    <r>
      <rPr>
        <b/>
        <sz val="10"/>
        <color rgb="FF000000"/>
        <rFont val="Arial Narrow"/>
        <family val="2"/>
      </rPr>
      <t>coeficient de multiplicare de 2.</t>
    </r>
    <r>
      <rPr>
        <sz val="10"/>
        <color rgb="FF000000"/>
        <rFont val="Arial Narrow"/>
        <family val="2"/>
      </rPr>
      <t xml:space="preserve">
</t>
    </r>
  </si>
  <si>
    <t>Buget ULBS</t>
  </si>
  <si>
    <r>
      <t xml:space="preserve">În oricare domeniu, în cazul traducerilor de materiale didactice care, conform clasificării Academiei Române, sunt realizate în/din „limbi vechi” (latină, greacă veche, ebraică, slavonă) sau în/din „limbi străine mai puțin curente” (chineză, hindi, suedeză ș.a.), se aplică un </t>
    </r>
    <r>
      <rPr>
        <b/>
        <sz val="10"/>
        <color rgb="FF000000"/>
        <rFont val="Arial Narrow"/>
        <family val="2"/>
      </rPr>
      <t>coeficient de multiplicare de 2.</t>
    </r>
  </si>
  <si>
    <t>Tipul activității coordonate (consultații, tutorat, practică de specialitate)</t>
  </si>
  <si>
    <t xml:space="preserve">Se punctează activități de mobilitate de tip Erasmus+, SEE, CEEPUS ș.a. </t>
  </si>
  <si>
    <t>Informații complete despre mobilitatea efectuată (tip de mobilitate, instituția gazdă, localitatea, țara, perioada mobilității)</t>
  </si>
  <si>
    <t>Informații complete despre activitatea suport (tipul, denumirea, perioada desfășurării)</t>
  </si>
  <si>
    <r>
      <t xml:space="preserve">La activitățile de </t>
    </r>
    <r>
      <rPr>
        <b/>
        <sz val="10"/>
        <color rgb="FF000000"/>
        <rFont val="Arial Narrow"/>
        <family val="2"/>
      </rPr>
      <t>formare</t>
    </r>
    <r>
      <rPr>
        <sz val="10"/>
        <color rgb="FF000000"/>
        <rFont val="Arial Narrow"/>
        <family val="2"/>
      </rPr>
      <t>, se punctează doar activitățile la care cadrul didactic a participat la solicitarea instituției; nu se punctează activitățile de dezvoltare personală;</t>
    </r>
  </si>
  <si>
    <r>
      <t xml:space="preserve">La activitățile de </t>
    </r>
    <r>
      <rPr>
        <b/>
        <sz val="10"/>
        <color rgb="FF000000"/>
        <rFont val="Arial Narrow"/>
        <family val="2"/>
      </rPr>
      <t>promovare</t>
    </r>
    <r>
      <rPr>
        <sz val="10"/>
        <color rgb="FF000000"/>
        <rFont val="Arial Narrow"/>
        <family val="2"/>
      </rPr>
      <t>, pentru vizitele de promovare, punctajul/zi se împarte la membrii echipei, dacă vizita s-a desfășurat în Sibiu și se acordă fiecărui membru al echipei dacă a acut loc în afara localității;</t>
    </r>
    <r>
      <rPr>
        <sz val="10"/>
        <color rgb="FF000000"/>
        <rFont val="Arial Narrow"/>
        <family val="2"/>
      </rPr>
      <t xml:space="preserve">
Pentru materialele și acțiunile de promovare, punctajul se acordă per an universitar, nu per material/acțiune; în cazul în care mai multe persoane au contribuit la realizarea materialelor, punctajul se împarte între ele;
Pentru materialele și acțiunile de promovare, punctajul se acordă per an universitar, nu per material/acțiune; în cazul în care mai multe persoane au contribuit la realizarea materialelor, punctajul se împarte între ele;
Se poate puncta cel mult 1 coordonator de promovare la nivelul fiecărui departament și cel mult 1 coordonator la nivelul facultății (diferit de coordonatorii de la nivelul departamentelor);</t>
    </r>
  </si>
  <si>
    <r>
      <t xml:space="preserve">La </t>
    </r>
    <r>
      <rPr>
        <b/>
        <sz val="10"/>
        <color rgb="FF000000"/>
        <rFont val="Arial Narrow"/>
        <family val="2"/>
      </rPr>
      <t>activități administrative</t>
    </r>
    <r>
      <rPr>
        <sz val="10"/>
        <color rgb="FF000000"/>
        <rFont val="Arial Narrow"/>
        <family val="2"/>
      </rPr>
      <t xml:space="preserve">, punctajele se acordă după cum urmează:
-participarea la realizarea site-ului departamentului/facultății/centrului de cercetare ș.a.: 30 p./persoană, max. 2 persoane/structură administrativă;
-gestionarea paginii/paginilor de social media a(le) departamentului/facultății/centrului ș.a.: 30 p./persoană (pentru toate paginile de social media); max. 2 persoane/structură administrativă
</t>
    </r>
  </si>
  <si>
    <r>
      <t xml:space="preserve">La </t>
    </r>
    <r>
      <rPr>
        <b/>
        <sz val="10"/>
        <color rgb="FF000000"/>
        <rFont val="Arial Narrow"/>
        <family val="2"/>
      </rPr>
      <t>Alte activități-suport,</t>
    </r>
    <r>
      <rPr>
        <sz val="10"/>
        <color rgb="FF000000"/>
        <rFont val="Arial Narrow"/>
        <family val="2"/>
      </rPr>
      <t xml:space="preserve"> punctajele se acordă cu acordul Consiliului Departamentului.</t>
    </r>
  </si>
  <si>
    <r>
      <t>*Punctaje de referință:</t>
    </r>
    <r>
      <rPr>
        <sz val="10"/>
        <color rgb="FF000000"/>
        <rFont val="Arial Narrow"/>
        <family val="2"/>
      </rPr>
      <t xml:space="preserve">
a) </t>
    </r>
    <r>
      <rPr>
        <b/>
        <sz val="10"/>
        <color rgb="FF000000"/>
        <rFont val="Arial Narrow"/>
        <family val="2"/>
      </rPr>
      <t>Formare:</t>
    </r>
    <r>
      <rPr>
        <sz val="10"/>
        <color rgb="FF000000"/>
        <rFont val="Arial Narrow"/>
        <family val="2"/>
      </rPr>
      <t xml:space="preserve">
 •       participarea la workshopuri, seminare, programe de formare profesională: 8 p./zi
b) </t>
    </r>
    <r>
      <rPr>
        <b/>
        <sz val="10"/>
        <color rgb="FF000000"/>
        <rFont val="Arial Narrow"/>
        <family val="2"/>
      </rPr>
      <t>Promovare:</t>
    </r>
    <r>
      <rPr>
        <sz val="10"/>
        <color rgb="FF000000"/>
        <rFont val="Arial Narrow"/>
        <family val="2"/>
      </rPr>
      <t xml:space="preserve">
•       vizite de promovare a ofertei educaționale a ULBS în licee: 8 p./zi
•       realizarea de materiale promoționale cu oferta ULBS: 50 p.
•       coordonator acțiuni de promovare la nivelul departamentului/facultății: 20 p. </t>
    </r>
    <r>
      <rPr>
        <b/>
        <sz val="10"/>
        <color rgb="FF000000"/>
        <rFont val="Arial Narrow"/>
        <family val="2"/>
      </rPr>
      <t xml:space="preserve">
</t>
    </r>
    <r>
      <rPr>
        <sz val="10"/>
        <color rgb="FF000000"/>
        <rFont val="Arial Narrow"/>
        <family val="2"/>
      </rPr>
      <t xml:space="preserve">c) </t>
    </r>
    <r>
      <rPr>
        <b/>
        <sz val="10"/>
        <color rgb="FF000000"/>
        <rFont val="Arial Narrow"/>
        <family val="2"/>
      </rPr>
      <t>Activități administrative:</t>
    </r>
    <r>
      <rPr>
        <sz val="10"/>
        <color rgb="FF000000"/>
        <rFont val="Arial Narrow"/>
        <family val="2"/>
      </rPr>
      <t xml:space="preserve">
•       coordonare programe ID: 80 p./ program;
•       coordonare programe postuniversitare și/sau programe de formare continuă: 50 p./program
•       participarea la realizarea orarului: 80 p./persoană
•       participarea la realizarea site-ului departamentului/facultății/centrului de cercetare ș.a.: 30 p.
•       gestionarea paginii/paginilor de social media a(le) departamentului/facultății/centrului ș.a.: 30 p.
•       participarea la admitere (asistență): 8 p./zi.
d) </t>
    </r>
    <r>
      <rPr>
        <b/>
        <sz val="10"/>
        <color rgb="FF000000"/>
        <rFont val="Arial Narrow"/>
        <family val="2"/>
      </rPr>
      <t>Alte activități-suport:</t>
    </r>
    <r>
      <rPr>
        <sz val="10"/>
        <color rgb="FF000000"/>
        <rFont val="Arial Narrow"/>
        <family val="2"/>
      </rPr>
      <t xml:space="preserve">
•       max. 100 p. 
</t>
    </r>
  </si>
  <si>
    <t>Se raportează aici doar proiectele de cercetare, în sensul definiției acestei noțiuni din Art. 2 alin. (1) din Ordinul comun al MFP și MCI nr. 2326/2855/2017 din 29 august 2017, potrivit căruia „elementele definitorii” ale unui proiect de cercetare-dezvoltare și inovare sunt: „a) scopul; b) domeniul de cercetare, dezvoltare și inovare; c) obiectivele; d) perioada de desfășurare; e) tipul sursei de finanțare (public/privat/național/extern); f) bugetul, cu evidențierea distinctă a cheltuielilor corespunzătoare veniturilor din salarii și asimilate salariilor aferente personalului încadrat în proiect; g) caracterul de noutate și/sau inovativ al rezultatului; h) indicatorii de rezultat definiți.</t>
  </si>
  <si>
    <t>Numele conferinței</t>
  </si>
  <si>
    <t>ISBN (conference proceedings)</t>
  </si>
  <si>
    <t>Lucrare Citată (titlu)</t>
  </si>
  <si>
    <t>Link către LCI (lucrare care citează)</t>
  </si>
  <si>
    <t>LCI (lucrare care citează) 
(autori, titlu, revistă)</t>
  </si>
  <si>
    <t>Tipul documentui (articol, book review, etc.)</t>
  </si>
  <si>
    <t>Baza de date în care este indexată LCI (BDI, inclusiv ERIH) în reviste neindexate și în volume publicate la edituri din țară și din străinătate, în teze de doctorat indexate în Google Scholar</t>
  </si>
  <si>
    <t>LCA -lucrare citată- (titlu)</t>
  </si>
  <si>
    <t>LCI - lucrare care citează -(autori, titlu, revistă)</t>
  </si>
  <si>
    <t>IC13 -  Editor/Membru în comitetul editorial sau recenzor: Reviste indexate WoS, SCOPUS, BDI (inclusiv ERIH); reviste științifice neindexate ale ULBS; colecții de carte.</t>
  </si>
  <si>
    <t>Baza de date în care e idexată revista (WoS, Scopus, minim o BDI)</t>
  </si>
  <si>
    <t>IC16 - Evenimente artistice naționale și/sau de mai mică anvergură</t>
  </si>
  <si>
    <t>IC17 - Competiții sportive de nivel regional și local</t>
  </si>
  <si>
    <t>ID01 - Publicarea de materiale didactice la edituri internaționale de prestigiu din lista ULBS- (I)</t>
  </si>
  <si>
    <t>ID02 Aplicații câștigătoare la competiții de proiecte didactice (I)</t>
  </si>
  <si>
    <t xml:space="preserve">ID08-Activități de predare </t>
  </si>
  <si>
    <t>Locația</t>
  </si>
  <si>
    <t>Tipul revistei (zona rosie/Q1; zona galbena/Q2; AHCI&gt;5ani etc.)</t>
  </si>
  <si>
    <t>Punctajul total al articolului se împarte la numărul de autori afiliați la instituții de educație și cercetare din România (inclusiv doctoranzi sau studenți); La împărțirea punctajului nu se iau în calcul autorii afiliați la instituții din străinătate sau la instituții românești care nu sunt de educație și cercetare (de ex., companii, spitale etc.), deși în raportare se precizează și afilierea acestor autori;</t>
  </si>
  <si>
    <r>
      <t xml:space="preserve">* </t>
    </r>
    <r>
      <rPr>
        <b/>
        <sz val="10"/>
        <color theme="1"/>
        <rFont val="Arial Narrow"/>
        <family val="2"/>
      </rPr>
      <t xml:space="preserve">Punctaje de referință:                                                                                                                                                                                                                                                                                                          
</t>
    </r>
    <r>
      <rPr>
        <sz val="10"/>
        <color theme="1"/>
        <rFont val="Arial Narrow"/>
        <family val="2"/>
      </rPr>
      <t xml:space="preserve">• Articol în zona roşie / Q1 = 1500 de puncte;
• Articol in zona galbenă / Q2 = 1000 de puncte;
• Articole Wos Indexate În AHCI (Reviste Cu O Vechime De Indexare Mai Mare De 5 Ani În AHCI): 1200 P./Articol;
• Articole Wos Indexate În SCIE/SSCI – Q3, Q4, AHCI (Reviste Cu O Vechime De Indexare Mai Mică De 5 Ani În AHCI): 500 P./Articol;
• Articole Wos Indexate În ESCI Și/Sau SCOPUS: 300 P./Articol;
• Lucrări Prezentate La Conferințe Și Indexate În CPCI Și/Sau SCOPUS: 200 P./Articol. Pentru Articolele Publicate În Reviste Clasate Pe Locul 1 În Fiecare Domeniu (Conform JCR) se aplică Un Coeficient De Multiplicare De 2. Pentru articolele publicate în „Nature” sau „Science” se aplică un coeficient de multiplicare de 5;
Punctajul se împarte la numărul de autori cu afiliere la instituţiile de învăţământ şi cercetare din România, inclusiv la doctoranzi / studenţi. Punctajul NU se împarte cu autorii din străinătate sau cu autorii din mediul de afaceri (pentru acești autori se menţionează în paranteză instituţia de proveniență).
În domeniul </t>
    </r>
    <r>
      <rPr>
        <b/>
        <sz val="10"/>
        <color theme="1"/>
        <rFont val="Arial Narrow"/>
        <family val="2"/>
      </rPr>
      <t>Drept</t>
    </r>
    <r>
      <rPr>
        <sz val="10"/>
        <color theme="1"/>
        <rFont val="Arial Narrow"/>
        <family val="2"/>
      </rPr>
      <t>, pentru toate publicațiile se aplică un coeficient de multiplicare de 2; coeficientul se aplică doar pentru lucrările din domeniul respectiv, nu și pentru publicațiile în alte domenii sau pentru cele cu caracter inter- sau multidisciplinar.</t>
    </r>
  </si>
  <si>
    <t>Editura 
(Lista ULBS)</t>
  </si>
  <si>
    <t>Se consideră o (singură) citare atunci când se stabilește o asociere invariabilă între o LCA și o LCI; Nu se punctează citările multiple;</t>
  </si>
  <si>
    <t>Lista editurilor internaționale de prestigiu recunoscute de ULBS este diponibilă pe site-ul SCDI la adresa: https://cercetare.ulbsibiu.ro/ro/platforma-siepas/metodologie-siepas-2017/</t>
  </si>
  <si>
    <t>Titlul volumului /
 Titlul revistei</t>
  </si>
  <si>
    <t>ISBN / ISSN</t>
  </si>
  <si>
    <t>Durata contractului 
(LL/AA - LL/AA )</t>
  </si>
  <si>
    <t>Titlul documentului publicat</t>
  </si>
  <si>
    <t>Baza de date în care este indexat documentul</t>
  </si>
  <si>
    <t>Frecvența publicației</t>
  </si>
  <si>
    <t>Calitatea în cadrul comitetului organizatoric (organizator principal sau membru)</t>
  </si>
  <si>
    <t xml:space="preserve">Număr de ore convenționale pentru activitățile din norma de bază </t>
  </si>
  <si>
    <t>ID14 -Organizarea de evenimente/activități destinate studenților</t>
  </si>
  <si>
    <t>Nume declarant</t>
  </si>
  <si>
    <t>Facultate:</t>
  </si>
  <si>
    <t>Personal didactic: 1600
Cercetători titulari: 1800 din care min IC excelență
As cercetare: 450
CS III: 900
CS II: 1350
CS I: 1800</t>
  </si>
  <si>
    <t>Nr. crt.</t>
  </si>
  <si>
    <t>Grad didactic/
de cercetare la 01.01.2022</t>
  </si>
  <si>
    <t>Punctaj de referință</t>
  </si>
  <si>
    <t xml:space="preserve">TOTAL </t>
  </si>
  <si>
    <t>Punctaj centralizator individual semnat</t>
  </si>
  <si>
    <t>Punctaj centralizator facultate</t>
  </si>
  <si>
    <t>Diferente TOTAL - Centralizator individual</t>
  </si>
  <si>
    <t>Diferente TOTAL - Centralizator facultate</t>
  </si>
  <si>
    <t>TOTAL din baza 
(I1 ...I20)</t>
  </si>
  <si>
    <t>Diferenta total-total baza</t>
  </si>
  <si>
    <t>Numar cadre didactice și de cercetare centralizator facultate:</t>
  </si>
  <si>
    <t>Numar cadre didactice și de cercetare verficate:</t>
  </si>
  <si>
    <t>Diferenta:</t>
  </si>
  <si>
    <t>CS III</t>
  </si>
  <si>
    <t>CS II</t>
  </si>
  <si>
    <t>CS I</t>
  </si>
  <si>
    <t>Lector/SL</t>
  </si>
  <si>
    <t>Conf</t>
  </si>
  <si>
    <t>Prof</t>
  </si>
  <si>
    <t>CD</t>
  </si>
  <si>
    <t>Asistent cercetare</t>
  </si>
  <si>
    <t>Asistent universitar</t>
  </si>
  <si>
    <t xml:space="preserve">Pentru examenele de finalizare a studiilor (licență/disertație/modul psihopedagogic) și  pentru examenele de admitere se ia în calcul numărul de candidați care au susținut efectiv examenul, și nu acela al candidaților care s-au înscris la examen					</t>
  </si>
  <si>
    <t>Gligor Felicia</t>
  </si>
  <si>
    <t>Mihalache Cosmin</t>
  </si>
  <si>
    <t>Mihalache Manuela</t>
  </si>
  <si>
    <t>Morar Silviu</t>
  </si>
  <si>
    <t>Antonescu Elisabeta</t>
  </si>
  <si>
    <t>Boitan Minerva</t>
  </si>
  <si>
    <t>Cioca Gabriela</t>
  </si>
  <si>
    <t>Cormoş Gabriela</t>
  </si>
  <si>
    <t>Dura Horaţiu Emilian</t>
  </si>
  <si>
    <t>Grosu Florin</t>
  </si>
  <si>
    <t>Pumnea Pia Manuela</t>
  </si>
  <si>
    <t>Serb Bogdan Horaţiu</t>
  </si>
  <si>
    <t>Vonica Andreea Loredana</t>
  </si>
  <si>
    <t>Benea Tudor</t>
  </si>
  <si>
    <t>Bologa Virgiliu Cezar</t>
  </si>
  <si>
    <t>Butuca Anca</t>
  </si>
  <si>
    <t>Chiş Aurelia</t>
  </si>
  <si>
    <t>Cristian Adrian</t>
  </si>
  <si>
    <t>Dobrea Carmen Maximiliana</t>
  </si>
  <si>
    <t>Frum Adina</t>
  </si>
  <si>
    <t>Juncan Anca</t>
  </si>
  <si>
    <t>Mohor Cosmin Ioan</t>
  </si>
  <si>
    <t>Morgovan Claudiu</t>
  </si>
  <si>
    <t>Mureșan Maria Lucia</t>
  </si>
  <si>
    <t>Prodan Liiana Carmen</t>
  </si>
  <si>
    <t>Rus Luca Liviu</t>
  </si>
  <si>
    <t xml:space="preserve">Totan Maria </t>
  </si>
  <si>
    <t>Bocea Bogdan Axente</t>
  </si>
  <si>
    <t>Călin Teodora Damaris</t>
  </si>
  <si>
    <t>Diaconu Cristinel Gabriel</t>
  </si>
  <si>
    <t>Horşia Dragoş Ovidiu</t>
  </si>
  <si>
    <t>Cârstoc Ioana</t>
  </si>
  <si>
    <t>Muntean Andrei Cătălin</t>
  </si>
  <si>
    <t>Oprinca George Călin</t>
  </si>
  <si>
    <t>Topîrcean Elena</t>
  </si>
  <si>
    <t>Vecerzan Liliana</t>
  </si>
  <si>
    <t>Țăroi Mona</t>
  </si>
  <si>
    <t>FMED2</t>
  </si>
  <si>
    <t>The Impact of COVID-19 on Behavior and Physical and Mental Health of Romanian College Students</t>
  </si>
  <si>
    <t>Silisteanu, SC (Fac. Med Suceava); Totan, M (ULBS); Antonescu, OR (ULBS); Duica, L (ULBS); Antonescu, E (ULBS); Silisteanu, AE (Fac Polit Adm Cluj)</t>
  </si>
  <si>
    <t>Medicina</t>
  </si>
  <si>
    <t>1010-660X</t>
  </si>
  <si>
    <t>https://1510q6jlh-y-https-www-webofscience-com.z.e-nformation.ro/wos/woscc/full-record/WOS:000763020800001</t>
  </si>
  <si>
    <t>https://www.mdpi.com/1648-9144/58/2/246</t>
  </si>
  <si>
    <t>DOI: 10.3390/medicina58020246</t>
  </si>
  <si>
    <t>WOS:000763020800001</t>
  </si>
  <si>
    <t>1-10</t>
  </si>
  <si>
    <t>Q3</t>
  </si>
  <si>
    <t>Borderline Personality Disorder "Discouraged Type": A Case Report</t>
  </si>
  <si>
    <t>Duica, L (ULBS) ; Antonescu, E (UBS); Totan, M (ULBS); Bota, G (ULBS); Silisteanu, SC (Fac Med Suceava)</t>
  </si>
  <si>
    <t>https://1510q6jlh-y-https-www-webofscience-com.z.e-nformation.ro/wos/woscc/full-record/WOS:000769022300001</t>
  </si>
  <si>
    <t>https://www.mdpi.com/1648-9144/58/2/162</t>
  </si>
  <si>
    <t>DOI: 10.3390/medicina58020162</t>
  </si>
  <si>
    <t>WOS:000769022300001</t>
  </si>
  <si>
    <t>Sinziana Calina Silisteanu (Fac Med Suceava), Loredana Mitariu(ULBS), Remus Ranga(ulbs), Elisabeta Antonescu(ulbs), Corina Lavinia Duica(ULBS), Mihaela Racheriu(ULBS), Maria Totan(ULBS), Marinela Minodora Manea(UMF CLUJ)</t>
  </si>
  <si>
    <t>Potentiating the effect of treatment with voltaren gel using ultrasonic frequencies of 1 MHz</t>
  </si>
  <si>
    <t>FMED4</t>
  </si>
  <si>
    <t>SILIŞTEANU, A. E., &amp; Szakács, J. (2022). Study on the effects of the use of therapeutic ultrasound in the treatment of osteoarticular diseases. Balneo and PRM Research Journal, 13(1), 482-482.</t>
  </si>
  <si>
    <t>http://bioclima.ro/Balneo482.pdf</t>
  </si>
  <si>
    <t>wos</t>
  </si>
  <si>
    <t>Silisteanu, A. E., Antonescu, O. R., &amp; Racheriu, M. (2022). The role of the therapeutic physical exercise and the complex recovery treatment for the patients with chronic degenerative diseases during the COVID-19 pandemic. Balneo and PRM Research Journal, 13(4), 529-529.</t>
  </si>
  <si>
    <t>http://bioclima.ro/Balneo529.pdf</t>
  </si>
  <si>
    <t>Totan, M(ULBS) ; Gligor, FG(ULBS) ; Duica, L(ULBS); Grigore, N(ULBS); Silisteanu, S(Fac de Medicina Suceava) ; Maniu, I(ULBS); Antonescu, (ULBS) </t>
  </si>
  <si>
    <t>A Single-Center (Sibiu, Romania), Retrospective Study (March-November 2020) of COVID-19 Clinical and Epidemiological Features in Children</t>
  </si>
  <si>
    <t>Maniu, I., Maniu, G., &amp; Totan, M. (2022). Clinical and laboratory characteristics of pediatric COVID-19 population—a bibliometric analysis. Journal of Clinical Medicine, 11(20), 5987.</t>
  </si>
  <si>
    <t>https://www.mdpi.com/2077-0383/11/20/5987</t>
  </si>
  <si>
    <t>Deb, N., Roy, P., Biswakarma, A., Mary, T., Mahajan, S., Khan, J., &amp; Shah, A. (2023). Neurological Manifestations of COVID-19 and Monkeypox in Pediatric patients &amp; their management-A state of art systematic review. Pediatric Neurology.</t>
  </si>
  <si>
    <t>https://doi.org/10.1016/j.pediatrneurol.2023.05.011</t>
  </si>
  <si>
    <t>Antonescu, E (ULBS); Silisteanu, SC (F. Med. Duceava); Totan, M (ULBS)</t>
  </si>
  <si>
    <t>The role of electrotherapy in reducing the pain of patients with knee osteoarthritis during the COVID-19 pandemic</t>
  </si>
  <si>
    <t>SILIŞTEANU, A. E., &amp; SZAKÁCS, J. (2022). Assessment of the quality of life in patients with chronic degenerative osteoarticular diseases (gonarthrosis, coxarthrosis) in Suceava county. Balneo and PRM Research Journal, 13(2), 503-503.</t>
  </si>
  <si>
    <t>http://bioclima.ro/Balneo503.pdf</t>
  </si>
  <si>
    <t>Silisteanu, SC(Fac de Medicina Suceava); Antonescu(ULBS), E and Duica, (ULBS)</t>
  </si>
  <si>
    <t>Strategies for the recovery of patients with post stroke sequelae in the context of the COVID-19 pandemic</t>
  </si>
  <si>
    <t>Vizitiu, E., Constantinescu, M., &amp; Poraicu, C. (2022). Aquatic therapy in neuromotor recovery-case study. Balneo &amp; PRM Research Journal, 13(3).</t>
  </si>
  <si>
    <t>http://bioclima.ro/Balneo516.pdf</t>
  </si>
  <si>
    <t>Elements of biomechanics correlated to the body mass index in knee osteoarthritis</t>
  </si>
  <si>
    <t>Vizitiu, E., &amp; Constantinescu, M. (2022). Comparative study on the importance of physical activity on body composition in adults. Balneo and PRM Research Journal, 13(4), 530-530.</t>
  </si>
  <si>
    <t>http://bioclima.ro/Balneo530.pdf</t>
  </si>
  <si>
    <t xml:space="preserve">Duica, L ; Antonescu, E; Totan, M; Pirlog, M ; Silisteanu, SC
 (provided by Clarivate) 
Volume33
Issue5
Page2455-2460
Special IssueSI
DOI10.36721/PJPS.2020.33.5.SP.2455-2460.1
PublishedSEP 2020
Indexed2020-12-09
Document TypeArticle
Abstract
Stroke represents the third - leading cause of death after heart and neoplastic isease and is one of the biggest cause of disability worldwide. Cardioembolism, through its principal mechanism - atrial fibrillation - constitute an important cause of ischemic stroke. Otherwise, left ventricular hypertrophy (LVH) has been associated with a twofold increase in stroke risk. The study aims at highlighting significant associations between several risk factors of stroke LVH and atrial fibrillation (AF), respectively LVH and cardiac stenosis contributeng to ischemic stroke. The study comprised of 256 patients with stroke, hospitalized in the County Clinical Emergency Hospital, Sibiu, Romania; they were examined by ultrasound by echocardiography and carotid Duplex echography. The patients were divided in subgroups that were later compared to one another: 167 patients had atrial fibrillation (group A), 89 patients did not have atrial fibrillation (group B). Then both groups were divided in 2 subgroups (with or without LVH). It has been identified another two groups (66 patients with carotid stenosis &lt;50%) and 116 patients with carotid stenosis &gt;50% and each group was divided in 2 subgroups (with or without LVH). LVH is an important contributing factor in ischemic stroke in patients also presenting carotid stenosis &gt; 50%.
Keywords
Author KeywordsStrokeLVHhypertensive cardiopathycarotid stenosiscarotid duplex echography
Keywords PlusLEFT-VENTRICULAR HYPERTROPHYATRIAL-FIBRILLATIONRISK
Author Information
Corresponding Address
Antonescu, Elisabeta
(corresponding author)
Lucian Blaga Univ Sibiu, Fac Med, Sibiu, Romania
Corresponding Address
Antonescu, Elisabeta
(corresponding author)
Cty Clin Emergency Hosp, Sibiu, Romania
Addresses
1 Lucian Blaga Univ Sibiu, Fac Med, Sibiu, Romania
2 Cty Clin Emergency Hosp, Sibiu, Romania
3 Hosp Psychiat Doctor Gheorghe Preda, Sibiu, Romania
4 Childrens Hosp, Sibiu, Romania
5 Univ Med &amp; Pharm Craiova, Fac Med, Craiova, Romania
E-mail Addressesbety_antonescu@yahoo.com
Categories/ Classification
Research AreasPharmacology &amp; Pharmacy
Citation Topics
1 Clinical &amp; Life Sciences
1.37 Cardiology - General
1.37.467 Echocardiography
Web of Science CategoriesPharmacology &amp; Pharmacy
MeSH Terms From MEDLINE®
Funding
Funding agency
Grant number
</t>
  </si>
  <si>
    <t>Contribution of mechanical and electrical cardiovascular factors in patients with ischemic stroke</t>
  </si>
  <si>
    <t>The importance of balance and postural control in the recovery of stroke patients</t>
  </si>
  <si>
    <t>Alsaedi, R., Dhifli, A., &amp; Ghanmi, A. (2022). Different approach on elliptic curves mathematical models study and their applications. Analele ştiinţifice ale Universităţii" Ovidius" Constanţa. Seria Matematică, 30(1), 43-56.</t>
  </si>
  <si>
    <t>https://sciendo.com/article/10.2478/auom-2022-0003</t>
  </si>
  <si>
    <t>Todor, IS ; Marisca, OT; Rugina, D ; Diaconeasa, Z ; Leopold, LF; Coman, C ; Antonescu, E ; Szabo, L ; Iancu, SD ; Balint, Z ; Leopold, N </t>
  </si>
  <si>
    <t>Photothermal property assessment of gold nanoparticle assemblies obtained by hydroxylamine reduction</t>
  </si>
  <si>
    <t>Zhang, Q., Hou, D., Wen, X., Xin, M., Li, Z., Wu, L., &amp; Pathak, J. L. (2022). Gold nanomaterials for oral cancer diagnosis and therapy: advances, challenges, and prospects. Materials Today Bio, 15, 100333.</t>
  </si>
  <si>
    <t>https://www.sciencedirect.com/science/article/pii/S2590006422001314</t>
  </si>
  <si>
    <t>Antonescu, E (ULBS); Totan, M (ULBS); Silisteanu, SC (F. Med. Duceava)</t>
  </si>
  <si>
    <t>The quality of life - an indicator for assessing the recovery program in patients diagnosed with degenerative disorders</t>
  </si>
  <si>
    <t>Hosu, CD ; Moisoiu, V ; Stefancu, A  ; Antonescu, E ; Leopold, LF  ; Leopold, N, Fodor D</t>
  </si>
  <si>
    <t>Raman spectroscopy applications in rheumatology</t>
  </si>
  <si>
    <t>Lucas, I. T., Bazin, D., &amp; Daudon, M. (2022). Raman opportunities in the field of pathological calcifications. Comptes Rendus. Chimie, 25(S1), 83-103.</t>
  </si>
  <si>
    <t>https://comptes-rendus.academie-sciences.fr/chimie/articles/10.5802/crchim.110/#article-div</t>
  </si>
  <si>
    <t>Castro, N. J., Babakhanova, G., Hu, J., &amp; Athanasiou, K. A. (2022). Nondestructive testing of native and tissue-engineered medical products: adding numbers to pictures. Trends in biotechnology, 40(2), 194-209.</t>
  </si>
  <si>
    <t>https://www.sciencedirect.com/science/article/pii/S0167779921001517?casa_token=fIWkCdVz7WEAAAAA:RKAU22fDXD0Fo22RE8TzcmsLXMeUbUOv9nk9138gB9TxeLCykB8kVpqG7hP2nHtHLkTRwOaKRA</t>
  </si>
  <si>
    <t>Zhang, F., Tan, Y., Ding, J., Cao, D., Gong, Y., Zhang, Y., ... &amp; Yin, T. (2022). Application and Progress of Raman Spectroscopy in Male Reproductive System. Frontiers in Cell and Developmental Biology, 9, 3896.</t>
  </si>
  <si>
    <t>https://www.frontiersin.org/articles/10.3389/fcell.2021.823546/full</t>
  </si>
  <si>
    <t>Clarke, E. J., Lima, C., Anderson, J. R., Castanheira, C., Beckett, A., James, V., ... &amp; Peffers, M. J. (2022). Optical photothermal infrared spectroscopy can differentiate equine osteoarthritic plasma extracellular vesicles from healthy controls. Analytical Methods, 14(37), 3661-3670.</t>
  </si>
  <si>
    <t>https://pubs.rsc.org/en/content/articlehtml/2022/ay/d2ay00779g</t>
  </si>
  <si>
    <t xml:space="preserve">Totan, M ; Antonescu, E ; Catana, MG ; Mitariu, MMC ; Duica, L ; Roman-Filip, C ; Comaneanu, RM ; Mitariu, SIC </t>
  </si>
  <si>
    <t>C-Reactive Protein - A Predictable Biomarker in Ischemic Stroke</t>
  </si>
  <si>
    <t>Lin, X., Yu, C., Ding, H., Ma, X., Guo, F., Chen, D., &amp; Fan, Y. (2022). The study of serum C-reactive protein, serum cystatin C, and carbohydrate antigen 125 in patients with acute ischemic stroke. Cellular and Molecular Biology, 68(5), 89-95.</t>
  </si>
  <si>
    <t>https://www.cellmolbiol.org/index.php/CMB/article/view/4397</t>
  </si>
  <si>
    <t>Silisteanu, SC (F. Med. Suceava); Antonescu, E (ULBS); Totan, M (ULBS)</t>
  </si>
  <si>
    <t>Study on the importance of medical treatment and physical methods in recovering patients with knee osteoarthritis</t>
  </si>
  <si>
    <t>SILIŞTEANU, A. E., &amp; Szakács, J. (2022). Study on the effects of the use of therapeutic ultrasound in the treatment of osteoarticular diseases. Balneo and PRM Research Journal, 13(1), 482-482.</t>
  </si>
  <si>
    <t>Antonescu, E; Bota, G ; Serb, B ; Atasie, D ; Tataru, CD ; Totan, M ; Duicau, L ; Silisteanu, SC ; Szakacs, J ; Arghir, OC; Oswald, I ; Manea, MM </t>
  </si>
  <si>
    <t>Study of the Total Serum Concentration of Serrum Ionized Magnesium in Children and Adolescents from Sibiu Area</t>
  </si>
  <si>
    <t>Vizitiu, E., &amp; CONSTANTINESCU, M. (2022). Study on the impact of the therapeutic swimming on elderly women diagnosed with osteoporosis. Balneo and PRM Research Journal, 13(1).</t>
  </si>
  <si>
    <t>http://bioclima.ro/Balneo495.pdf</t>
  </si>
  <si>
    <t>Silisteanu, SC(Fac de medicina Suceava); Silisteanu, AE(ULBS master) and Antonescu, E(ULBS)</t>
  </si>
  <si>
    <t>The study on the importance of effects after the ultrasound use in the recovery of patients with lower lumbar discopathy</t>
  </si>
  <si>
    <t>Birlutiu, V; Stef, L; Mitariu, SIC ; Roman-Filip, C  ; Duica, L ; Antonescu, E ; Pirlog, M ; Purnichi, T ; Silisteanu, SC ; Manea, MM (Manea, Marinela Minodora)</t>
  </si>
  <si>
    <t>The Biochemical Biomarkers Determination in Alzheimer Dementia</t>
  </si>
  <si>
    <t>Totan, M (ULBS); Gligor, FG (ULBS); Bojita, M (UMF Cluj); Grigore, C (Sp. Ped); Grigore, C (indep)</t>
  </si>
  <si>
    <t>Quantitative Spectrophotometric Determinations of Fe3+ in Iron Polymaltose Solution</t>
  </si>
  <si>
    <t>Maundu, M., Ouma, L., &amp; Maingi, F. (2022). Effects of alum, soda ash, and carbon dioxide on 40–50 year old concrete wastewater tanks. Physical Sciences Reviews.</t>
  </si>
  <si>
    <t>https://www.degruyter.com/document/doi/10.1515/psr-2021-0227/html?lang=en&amp;casa_token=C9I6bOomdUQAAAAA:Ym6TggIxFDt3bXinHj0JheBitt8B0Z3ODa_Y91SH1fM5U5s_p-XutZF6kKJCbChACmflHARhYLCw</t>
  </si>
  <si>
    <t>Vizitiu, E., &amp; Constantinescu, M. (2022). Study on the impact of the therapeutic swimming on elderly women diagnosed with osteoporosis. Balneo and PRM Research Journal, 13(1).</t>
  </si>
  <si>
    <t>Farhood, A. S., &amp; Taha, D. N. (2022). A new merging-zone flow injection system for the quantification of ferrous and ferric ions in aqueous solution and sludge of wastewater. 분석과학, 35(5), 218-227.</t>
  </si>
  <si>
    <t>https://www.dbpia.co.kr/Journal/articleDetail?nodeId=NODE11149122</t>
  </si>
  <si>
    <t>Silisteanu, SC(Fac de Med Suceava) ; Antonescu, E(ULBS); Szakacs, J(UMFST TG. MURES); Totan, (ULBS); Roman-Filip, C(ULBS)  ; Serb, BH(ULBS)  ; Mitariu, MC(ULBS) ; Grigore, N(ULBS) ; Mitariu, SIC (ULBS)</t>
  </si>
  <si>
    <t>Study on Changes in Some Physiological Parameters Under the Action of Therapeutic Ultrasound</t>
  </si>
  <si>
    <t>Barzegar-Fallah, A., Gandhi, K., Rizwan, S. B., Slatter, T. L., &amp; Reynolds, J. N. (2022). Harnessing Ultrasound for Targeting Drug Delivery to the Brain and Breaching the Blood–Brain Tumour Barrier. Pharmaceutics, 14(10), 2231.</t>
  </si>
  <si>
    <t>https://www.mdpi.com/1999-4923/14/10/2231</t>
  </si>
  <si>
    <t>Antonescu, E (ULBS); Totan, M(ULBS) ; Boitor, GC (ULBS); Szakacs, J(UMFST TG MURES) ; Silisteanu, SC (Fac de Med Suceava); Fleaca, SR(ULBS) ; Mitariu, SC(ULBS) ; Serb, BH (ULBS)</t>
  </si>
  <si>
    <t>The Reference Intervals Used in Pediatric Medical Analysis Laboratories to Interpret the Results Analysis for Total Serum Calcium</t>
  </si>
  <si>
    <r>
      <rPr>
        <sz val="8"/>
        <color rgb="FF222222"/>
        <rFont val="Arial"/>
        <family val="2"/>
      </rPr>
      <t>SILIŞTEANU, A. E., &amp; Szakács, J. (2022). Study on the effects of the use of therapeutic ultrasound in the treatment of osteoarticular diseases. </t>
    </r>
    <r>
      <rPr>
        <i/>
        <sz val="8"/>
        <color rgb="FF222222"/>
        <rFont val="Arial"/>
        <family val="2"/>
      </rPr>
      <t>Balneo and PRM Research Journal</t>
    </r>
    <r>
      <rPr>
        <sz val="8"/>
        <color rgb="FF222222"/>
        <rFont val="Arial"/>
        <family val="2"/>
      </rPr>
      <t>, </t>
    </r>
    <r>
      <rPr>
        <i/>
        <sz val="8"/>
        <color rgb="FF222222"/>
        <rFont val="Arial"/>
        <family val="2"/>
      </rPr>
      <t>13</t>
    </r>
    <r>
      <rPr>
        <sz val="8"/>
        <color rgb="FF222222"/>
        <rFont val="Arial"/>
        <family val="2"/>
      </rPr>
      <t>(1), 482-482.</t>
    </r>
  </si>
  <si>
    <t>Antonescu, E(ULBS); Szakacs, J(UMSFT TG MURES) and Totan, M(ULBS)</t>
  </si>
  <si>
    <t>Determination of reference intervals for total calcium and magnesium specific for children and adolescents in Sibiu area</t>
  </si>
  <si>
    <t>Nan, J., Li, X., Zhang, X., Zheng, R., Men, S., Guo, G., ... &amp; Dong, J. (2022). Reference Intervals and Regularity Analysis of Biochemical Makers in 3-Year-Old Children. Clinical Laboratory, 68(3).</t>
  </si>
  <si>
    <t>https://www.clin-lab-publications.com/article/4052</t>
  </si>
  <si>
    <t>Leopold, (UBB CLUJ) ; Cinta-Pinzaru, S(UBB CLUJ)  ; Baia, M (UBB CJUJ) ; Antonescu, E (ULB SIBIU) ; Cozar, O(UBB CLUJ)  ; Kiefer, W(Universität Würzburg) ; Popp, J (Friedrich Schiller Universität Jena)</t>
  </si>
  <si>
    <t>Raman and surface-enhanced Raman study of thiamine at different pH values</t>
  </si>
  <si>
    <t>Abyar, F., &amp; Novak, I. (2022). Investigation on the electronic structures of thiamine and related compounds: Free base or salt?. Journal of Photochemistry and Photobiology A: Chemistry, 430, 113988.</t>
  </si>
  <si>
    <t>https://www.sciencedirect.com/science/article/pii/S1010603022002179?casa_token=aWwwQemlpPAAAAAA:NBWd9jbfptcvlM9IxLrpequKXZZk3zrFBNwcZH3qdLlW1_cp3u1sFO1JzjtkycxVy49hSIDrPw</t>
  </si>
  <si>
    <t>Duica, L (ULBS ); Antonescu, E (ULBS ); Totan, M (ULBS ); Pirlog, M (UMF Craiova) ; Silisteanu, SC (F. Med. Suceava)
, 
Antonescu, E.
, 
Totan, M.
, 
Pirlog, M.
, 
Silisteanu, S.C.</t>
  </si>
  <si>
    <t>Kostenko, E.V., Petrova, L.V., Neprintseva, N.V., Shurupova, S.T., Kucherova, A.V., Remote Monitoring of Cardiovascular Risks of Medical Rehabilitation of Ischemic Stroke Patients Using Information and Telecommunication Systems, Vestnik Vosstanovitel'noj Mediciny</t>
  </si>
  <si>
    <t>https://www.ahajournals.org/doi/10.1161/STROKEAHA.122.038885</t>
  </si>
  <si>
    <t>Scopus</t>
  </si>
  <si>
    <t>Duică, L. (ulbs), Antonescu, E.(ulbs),Totan, M. (ulbs), Boța, G. (ulbs),Silișteanu, S.C. (F. Med Suceava)</t>
  </si>
  <si>
    <t>WOS</t>
  </si>
  <si>
    <t>Antonescu, E; Silisteanu, SC and Totan, M</t>
  </si>
  <si>
    <t>The Annals of the “Ştefan cel Mare” University of Suceava. Physical Education and Sport Section. The Science and Art of Movement eISSN 2601 - 341X, ISSN 1844-9131</t>
  </si>
  <si>
    <t>https://web.archive.org/web/20220606202508id_/https://usv.ro/fisiere_utilizator/file/fefs/revista/vol_XIV_issue_2/13.REHABILITATION_THERAPY_AFTER_TOTAL_HIP_ARTHROPLASTY_CONSTANTINESCU_MIHAI.pdf</t>
  </si>
  <si>
    <t>ERIN, INDEX COPERNICUS, ETC</t>
  </si>
  <si>
    <t>Silişteanu, S. C. (2022). Impact of the COVID-19 pandemic on the physical and mental health of the elderly. In Biomedical Engineering Applications for People with Disabilities and the Elderly in the COVID-19 Pandemic and Beyond (pp. 335-345). Academic Press.</t>
  </si>
  <si>
    <t>https://www.sciencedirect.com/science/article/pii/B9780323851749000121</t>
  </si>
  <si>
    <t>Science Direct</t>
  </si>
  <si>
    <t>Leopold, N ; Cinta-Pinzaru, S  ; Baia, M  ; Antonescu, E  ; Cozar, O  ; Kiefer, W ; Popp, J </t>
  </si>
  <si>
    <t>https://onlinelibrary.wiley.com/doi/abs/10.1002/9781119865544.ch6</t>
  </si>
  <si>
    <t>google scholar</t>
  </si>
  <si>
    <t>Sherman, L. M. (2022). Analyte Detection Schemes Using Functionalized Nanomaterials and Surface-Enhanced Raman Scattering. University of Notre Dame.</t>
  </si>
  <si>
    <t>https://www.proquest.com/openview/763e428be9f391cb0b50fdc18a2e2fa3/1?pq-origsite=gscholar&amp;cbl=18750&amp;diss=y</t>
  </si>
  <si>
    <t>Lavinia Duică, Elisabeta Antonescu, Maria Totan, Gabriela Boța, Sînziana Călina Siliștean</t>
  </si>
  <si>
    <t>Borderline Personality Disorder “Discouraged Type”: A Case Report</t>
  </si>
  <si>
    <t>Deepika, S., Suhitha, R., Alekhya, D., Prasad, V., &amp; Kumar, S. (2022, December). A Study on Borderline Personality Disorder using Machine Learning and Conventional Methods. In 2022 5th International Conference on Contemporary Computing and Informatics (IC3I) (pp. 1442-1446). IEEE.</t>
  </si>
  <si>
    <t>https://ieeexplore.ieee.org/abstract/document/10072886</t>
  </si>
  <si>
    <t>Elisabeta Antonescu, SC Silisteanu</t>
  </si>
  <si>
    <t>Study on the influence of ultrasound intensity in chronic back pain treatment</t>
  </si>
  <si>
    <t>MARIA TOTAN, ELISABETA ANTONESCU, LAVINIA DUICA, CORINA ROMAN-FILIP, SINZIANA CALINA SILISTEANU</t>
  </si>
  <si>
    <t>Study of a Standardized Plant Extract Used as an Anti-Inflammatory Drug to Reduce Joint Pain</t>
  </si>
  <si>
    <t>KUTTAPPAN, S., &amp; AMALRAJ, A. (2022). Most Modern Approach to the Phytochemistry and Therapeutic Potential of Boswellia in Ayurvedic Formulations. Chemistry, Biological Activities and Therapeutic Applications of Medicinal Plants in Ayurveda, 73.</t>
  </si>
  <si>
    <t>https://books.google.ro/books?hl=ro&amp;lr=&amp;id=Vb2cEAAAQBAJ&amp;oi=fnd&amp;pg=PA73&amp;ots=Q4i8qBXPWu&amp;sig=Wxl_5ONOsazfIpi2E3cpToeWUs8&amp;redir_esc=y#v=onepage&amp;q&amp;f=false</t>
  </si>
  <si>
    <t>ANTONESCU ELISABETA</t>
  </si>
  <si>
    <t>24.06.2022</t>
  </si>
  <si>
    <t>12.07.2022</t>
  </si>
  <si>
    <t>Life</t>
  </si>
  <si>
    <t>21.07.2022</t>
  </si>
  <si>
    <t>Children</t>
  </si>
  <si>
    <t>10.08.2022</t>
  </si>
  <si>
    <t>19.08.2022</t>
  </si>
  <si>
    <t>23.08.2022</t>
  </si>
  <si>
    <t>31.08.2022</t>
  </si>
  <si>
    <t>Journal of Clinical Medicine</t>
  </si>
  <si>
    <t>21.09.2022</t>
  </si>
  <si>
    <t>Viruses</t>
  </si>
  <si>
    <t>13.10.2022</t>
  </si>
  <si>
    <t>International Journal of Environmental Research and Public Health</t>
  </si>
  <si>
    <t>17.11.2022</t>
  </si>
  <si>
    <t>Diagnostics</t>
  </si>
  <si>
    <t>28.11.2022</t>
  </si>
  <si>
    <t>22.12.2022</t>
  </si>
  <si>
    <t>08.11.2022</t>
  </si>
  <si>
    <t>24.11.2022</t>
  </si>
  <si>
    <t>Metode moderne de diagnostic si tratament in patologia pediatrica</t>
  </si>
  <si>
    <t>Reviste stiintifice neindexate ale ULBS</t>
  </si>
  <si>
    <t>http://www.conferintapediatriesibiu.ro/</t>
  </si>
  <si>
    <t>Editare</t>
  </si>
  <si>
    <t>1,00</t>
  </si>
  <si>
    <t>Recenzare</t>
  </si>
  <si>
    <t>10*24</t>
  </si>
  <si>
    <t>METODE MODERNE DE DIAGNOSTIC ȘI TRATAMENT ÎN PATOLOGIA PEDIATRICĂ</t>
  </si>
  <si>
    <t>Nationala</t>
  </si>
  <si>
    <t>Organizator</t>
  </si>
  <si>
    <t>Sibiu/Romania</t>
  </si>
  <si>
    <t>100,00</t>
  </si>
  <si>
    <t>www.conferintapediatriesibiu.ro</t>
  </si>
  <si>
    <t>Organizator principal</t>
  </si>
  <si>
    <t>24-25 noiembrie 2022</t>
  </si>
  <si>
    <t>participant</t>
  </si>
  <si>
    <t>Utilizarea scintigrafiei în explorarea glandelor salivare la adolescenti (Mihalache Cosmin, Antonescu Elisabeta)</t>
  </si>
  <si>
    <t>nationala</t>
  </si>
  <si>
    <t>www.conferintapediatrie.sibiu</t>
  </si>
  <si>
    <t>Optimizarea în expunerea medicală din radiologia pediatrică ( Antonescu Elisabeta)</t>
  </si>
  <si>
    <t>Membru in comitetul stiintific</t>
  </si>
  <si>
    <t>Noaptea Cercetatorilor</t>
  </si>
  <si>
    <t>https://noapteacercetatorilor.ulbsibiu.ro/ro/</t>
  </si>
  <si>
    <t>Metode moderne de diagnostic folosind trasori redioactivi.</t>
  </si>
  <si>
    <t>30 septembrie 2022</t>
  </si>
  <si>
    <t>17th National Conference of Biophysics
with International Participation (CNB 2022)</t>
  </si>
  <si>
    <t>Internationala</t>
  </si>
  <si>
    <t>Targu Mures/Romania</t>
  </si>
  <si>
    <t>200</t>
  </si>
  <si>
    <t>https://biofiz.umfst.ro/</t>
  </si>
  <si>
    <t>Membru in comitetul de organizare</t>
  </si>
  <si>
    <t>23-25 sept 2022</t>
  </si>
  <si>
    <t>17th National Conference of Biophysics with International Participation (CNB 2022)</t>
  </si>
  <si>
    <t>THE RELATIONSHIP OF BODY MASS INDEX ON THE RADIATION DOSE RECEIVED DURING COMPUTED TOMOGRAPHIC IMAGING OF THE ABDOMEN AND PELVIS  Elisabeta Antonescu, Ioan George Oswald, Julianna Szakács, Mihaela Racheriu</t>
  </si>
  <si>
    <t>Participant</t>
  </si>
  <si>
    <t>STUDIES ON CHANGES IN CRYSTAL TRANSPARENCY UNDER THE ACTION OF IONIZING RADIATION
Ioan Oswald, Juliánna Szakács, Elisabeta Antonescu</t>
  </si>
  <si>
    <t>Examen final curs Biofizica MDI + Evaluare pe parcurs</t>
  </si>
  <si>
    <t>Titular</t>
  </si>
  <si>
    <t>2(45/3)</t>
  </si>
  <si>
    <t>Restante Biofizica MDI</t>
  </si>
  <si>
    <t>25%45/3</t>
  </si>
  <si>
    <t>Reexaminare Biofizica MDI</t>
  </si>
  <si>
    <t>10%45/3</t>
  </si>
  <si>
    <t>Examen final curs Radioprotectie MGIII + Evaluare pe parcurs</t>
  </si>
  <si>
    <t>2(60/3)</t>
  </si>
  <si>
    <t>Restante curs Radioprotectie MGIII</t>
  </si>
  <si>
    <t>25%60/3</t>
  </si>
  <si>
    <t>Examen final curs FARMA 1 + Evaluare pe parcurs</t>
  </si>
  <si>
    <t>2(36/3)</t>
  </si>
  <si>
    <t>Restante FARMA I</t>
  </si>
  <si>
    <t>25%36/3</t>
  </si>
  <si>
    <t>Reexaminare FARMA I</t>
  </si>
  <si>
    <t>10%36/3</t>
  </si>
  <si>
    <t>Examen final curs Biotehnica MGI+ Evaluare pe parcurs</t>
  </si>
  <si>
    <t>Restanta curs Biotehnica  MG I</t>
  </si>
  <si>
    <t>Examen MGI laborator, o grupa</t>
  </si>
  <si>
    <t>15 /3</t>
  </si>
  <si>
    <t>Examen   MDI laborator, o grupa</t>
  </si>
  <si>
    <t>Examen final curs Biofizica MG1+Evaluare pe parcurs</t>
  </si>
  <si>
    <t>Asistent al titularului</t>
  </si>
  <si>
    <t>2(150/3)*0.5</t>
  </si>
  <si>
    <t>Restanta MG1</t>
  </si>
  <si>
    <t>25%150/3*0.5</t>
  </si>
  <si>
    <t>Examen final curs Biofizica AMG+Evaluare pe parcurs</t>
  </si>
  <si>
    <t>2(80/3)*0.5</t>
  </si>
  <si>
    <t>Restanta AMG1</t>
  </si>
  <si>
    <t>25%80/3*0.5</t>
  </si>
  <si>
    <t>Examen final curs Biofizica TD+Evaluare pe parcurs</t>
  </si>
  <si>
    <t>2(25/3)*0.5</t>
  </si>
  <si>
    <t>Restanta TD1</t>
  </si>
  <si>
    <t>25%25/3*0.5</t>
  </si>
  <si>
    <t>Examen final curs Fizica farmaceutica FARMA I, sem 2+Evaluare pe parcurs</t>
  </si>
  <si>
    <t>2(36/3)*0.5</t>
  </si>
  <si>
    <t>Restanta Farma I Sem. II</t>
  </si>
  <si>
    <t>25%36/3*0.5</t>
  </si>
  <si>
    <t>Examen final curs Biofizica radiatiilor MGI+ Evaluare pe parcurs</t>
  </si>
  <si>
    <t>2(30/3)*0.5</t>
  </si>
  <si>
    <t>Examen final Curs Radioprotectie MD IV+Evaluare pe racurs</t>
  </si>
  <si>
    <t>Participare la comisia de licenta AMG (examen practic)</t>
  </si>
  <si>
    <t>Titulari</t>
  </si>
  <si>
    <t>48,66</t>
  </si>
  <si>
    <t>Admitere</t>
  </si>
  <si>
    <t>494,66</t>
  </si>
  <si>
    <t>Halip Vasile, Studiul influenței indicelui de masă corporală asupra dozei de radiații ionizante absorbite de pacient în timpul procedurilor radiologice, licenta</t>
  </si>
  <si>
    <t>Comisie concurs pentru ocupare post didactic anexa 3 nr 47/08.12.2023</t>
  </si>
  <si>
    <t>Membru in consiliul facultatii</t>
  </si>
  <si>
    <t>Comisie contestatii concurs as.univ.poz 71, Anatomie, anexa 4 nr.08.12.2021 la hotararea Senatului nr. 4874/16.12.202</t>
  </si>
  <si>
    <t>Comisie contestatii concurs conf.poz 21, Biochimie, anexa  la hotararea Senatului nr. 2083/30.05.2022</t>
  </si>
  <si>
    <t>Comisie contestatii concurs sef de lucrari .poz 52, Fiziologie, anexa  la hotararea Senatului nr. 2083/30.05.2022</t>
  </si>
  <si>
    <t>Consultatii Biofizica Medicina Dentara I</t>
  </si>
  <si>
    <t>Consultatii Fizica farmaceutica, Farmacie I</t>
  </si>
  <si>
    <t>Consultatii Biotehnica, Medicina anul I</t>
  </si>
  <si>
    <t>Consultatii Radioprotectie, Medicina anul III</t>
  </si>
  <si>
    <t>Tutorat</t>
  </si>
  <si>
    <t>Asklepios - International Congress for Students and Young Physicians, 2022, coordonare lucrare studenteasca prezentata la conferinta/Membru in comitetul stiintific</t>
  </si>
  <si>
    <t>Coordonare cerc stiintific</t>
  </si>
  <si>
    <t>Coordonare lucrare studenteasca Asklepios</t>
  </si>
  <si>
    <t>Alte activitati suport(promovare facultate, insotire grupuri de vizita elevi liceu, participare la licenta -asistenta- (septembrie))</t>
  </si>
  <si>
    <t>Arseniu Anca Maria</t>
  </si>
  <si>
    <t>Microbial Resistance to Antibiotics and Effective Antibiotherapy</t>
  </si>
  <si>
    <t>Adriana Aurelia Chis (ULBS)
, Luca Liviu Rus (ULBS), Claudiu Morgovan (ULBS), Anca Maria Arseniu (ULBS), Adina Frum (ULBS),
Andreea Loredana Vonica-Tincu (ULBS), Felicia Gabriela Gligor (ULBS), Maria Lucia Muresan (ULBS)
and Carmen Maximiliana Dobrea (ULBS)</t>
  </si>
  <si>
    <t>Biomedicines</t>
  </si>
  <si>
    <t>2227-9059</t>
  </si>
  <si>
    <t>https://www.webofscience.com/wos/woscc/full-record/WOS:000801501200001</t>
  </si>
  <si>
    <t>https://www.mdpi.com/2227-9059/10/5/1121</t>
  </si>
  <si>
    <t>10.3390/biomedicines10051121</t>
  </si>
  <si>
    <t>Q2</t>
  </si>
  <si>
    <t>Valorization of Grape Pomace and Berries as a New and Sustainable Dietary Supplement: Development, Characterization, and Antioxidant Activity Testing</t>
  </si>
  <si>
    <t>Adina Frum (ULBS), Carmen Maximiliana Dobrea (ULBS), Luca Liviu Rus (ULBS), Lidia-Ioana Virchea (ULBS),
Claudiu Morgovan (ULBS), Adriana Aurelia Chis (ULBS), Anca Maria Arseniu (ULBS), Anca Butuca (ULBS), Felicia Gabriela Gligor (ULBS),
Laura Gratiela Vicas (Universitatea din Oradea), Ovidiu Tita (ULBS) and Cecilia Georgescu (ULBS)</t>
  </si>
  <si>
    <t>Nutrients</t>
  </si>
  <si>
    <t>2072-6643</t>
  </si>
  <si>
    <t>https://www.webofscience.com/wos/woscc/full-record/WOS:000839729600001</t>
  </si>
  <si>
    <t>https://www.mdpi.com/2072-6643/14/15/3065</t>
  </si>
  <si>
    <t>10.3390/nu14153065</t>
  </si>
  <si>
    <t>Q1</t>
  </si>
  <si>
    <t>Biopolymeric Prodrug Systems as Potential Antineoplastic Therapy</t>
  </si>
  <si>
    <t>Adriana Aurelia Chis (ULBS), Anca Maria Arseniu (ULBS), Claudiu Morgovan (ULBS), Carmen Maximiliana Dobrea (ULBS)
Adina Frum (ULBS) , Anca Maria Juncan (ULBS)
, Anca Butuca (ULBS), Steliana Ghibu (UMF Cluj)
, Felicia Gabriela Gligor (ULBS)
and Luca Liviu Rus (ULBS)</t>
  </si>
  <si>
    <t>Pharmaceutics</t>
  </si>
  <si>
    <t>1999-4923</t>
  </si>
  <si>
    <t>https://www.webofscience.com/wos/woscc/full-record/WOS:000857755800001</t>
  </si>
  <si>
    <t>https://www.mdpi.com/1999-4923/14/9/1773</t>
  </si>
  <si>
    <t>10.3390/pharmaceutics14091773</t>
  </si>
  <si>
    <t>Post-Marketing Surveillance of Statins-A Descriptive Analysis of Psychiatric Adverse Reactions in EudraVigilance</t>
  </si>
  <si>
    <t>Gabriela Pop (ULBS), Andreea Farcas (UMF Cluj), Anca Butuca (ULBS), Claudiu Morgovan (ULBS), Anca-Maria Arseniu (ULBS), Manuela Pumnea (ULBS), Minodora Teodoru (ULBS), Felicia Gabriela Gligor (ULBS)</t>
  </si>
  <si>
    <t>Pharmaceuticals</t>
  </si>
  <si>
    <t>1424-8247</t>
  </si>
  <si>
    <t>https://1510q6h16-y-https-www-webofscience-com.z.e-nformation.ro/wos/woscc/full-record/WOS:000902920300001</t>
  </si>
  <si>
    <t>https://www.mdpi.com/1424-8247/15/12/1536</t>
  </si>
  <si>
    <t xml:space="preserve">10.3390/ph15121536 </t>
  </si>
  <si>
    <t>Anca-Maria Borcea (UMF Cluj, ULB Sibiu), Gabriel Marc (UMF Cluj), Ioana Ionuț (UMF Cluj), Dan C Vodnar (USAMV Cluj), Laurian Vlase (UMF Cluj), Felicia Gligor (ULB Sibiu), Andreea Pricopie (UMF Cluj),  Adrian Pîrnău (INCDTIM Cluj), Brîndușa Tiperciuc (UMF Cluj), Ovidiu Oniga (UMF Cluj)</t>
  </si>
  <si>
    <t>A Novel Series of Acylhydrazones as Potential Anti-Candida Agents: Design, Synthesis, Biological Evaluation and In Silico Studies</t>
  </si>
  <si>
    <t xml:space="preserve">Ulchina I, Graur V, Tsapkov V, Chumakov Y, Garbuz O, Burduniuc O, Ceban E, Gulea A. Introducing N-Heteroaromatic Bases into Copper(II) Thiosemicarbazon Complexes: A Way to Change their Biological Activity. ChemistryOpen. 2022 Dec;11(12):e202200208. </t>
  </si>
  <si>
    <t>https://pubmed.ncbi.nlm.nih.gov/36541654/</t>
  </si>
  <si>
    <t>WoS</t>
  </si>
  <si>
    <t>Andreea-Iulia Pricopie (UMF Cluj), Ioana Ionuț  (UMF Cluj), Gabriel Marc  (UMF Cluj), Anca-Maria Arseniu (ULB Sibiu, UMF Cluj), Laurian Vlase  (UMF Cluj), Adriana Grozav  (UMF Cluj), Luiza Ioana Găină  (UBB Cluj), Dan C Vodnar  (USAMV Cluj), Adrian Pîrnău (ITIM Cluj) , Brîndușa Tiperciuc  (UMF Cluj), Ovidiu Oniga  (UMF Cluj)</t>
  </si>
  <si>
    <t>Design and Synthesis of Novel 1,3-Thiazole and 2-Hydrazinyl-1,3-Thiazole Derivatives as Anti-Candida Agents: In Vitro Antifungal Screening, Molecular Docking Study, and Spectroscopic Investigation of their Binding Interaction with Bovine Serum Albumin</t>
  </si>
  <si>
    <t>Tay NF, Duran M, Kayagil İ, Yurttaş L, Göger G, Göger F, et al. Synthesis, antimicrobial and antioxidant activities of pyridyl substituted thiazolyl triazole derivatives. Braz J Pharm Sci. 2022;58:e191026.</t>
  </si>
  <si>
    <t>https://www.scielo.br/j/bjps/a/dd8qwskCDP5LCZgMnyNhzhx/?lang=en</t>
  </si>
  <si>
    <t>Adeleke, A.A., Zamisa, S.J., Islam, M.S. et al. A study of structure–activity relationship and anion-controlled quinolinyl Ag(I) complexes as antimicrobial and antioxidant agents as well as their interaction with macromolecules. Biometals 35, 363–394 (2022).</t>
  </si>
  <si>
    <t>https://link.springer.com/article/10.1007/s10534-022-00377-6</t>
  </si>
  <si>
    <t xml:space="preserve">Sindhu MS, Poonkothai M, Thirumalaisamy R. Phenolic and terpene compounds from Plectranthus amboinicus (Lour.) Spreng. Act as promising hepatic anticancer agents screened through in silico and in vitro approaches. South African J Bot. 2022 Sep;149:145–59. </t>
  </si>
  <si>
    <t>https://www.sciencedirect.com/science/article/abs/pii/S0254629922002903</t>
  </si>
  <si>
    <t xml:space="preserve">Oliveira NJC, Teixeira INS, Fernandes PO, Veríssimo GC, Valério AD, Moreira CP de S, et al. Computer-aided molecular design, synthesis and evaluation of antifungal activity of heterocyclic compounds. J Mol Struct. 2022 Nov;1267:133573. </t>
  </si>
  <si>
    <t>https://www.sciencedirect.com/science/article/abs/pii/S0022286022012297</t>
  </si>
  <si>
    <t>Anca-Maria Borcea (UMF Cluj, ULB Sibiu), Ioana Ionuț (UMF Cluj), Ovidiu Crișan (UMF Cluj), Ovidiu Oniga (UMF Cluj)</t>
  </si>
  <si>
    <t>An Overview of the Synthesis and Antimicrobial, Antiprotozoal, and Antitumor Activity of Thiazole and Bisthiazole Derivatives</t>
  </si>
  <si>
    <t xml:space="preserve">Rastogi N, Harrison DA, Rahman M. Synthesis and Antifungal Activity of Some New Derivatives of Isomeric Dichloroindolin-2,3-diones. INDIAN J Heterocycl Chem. 2022;32(1):35–9. </t>
  </si>
  <si>
    <t>https://connectjournals.com/toc.php?aid=%20Masihur%20Rahman%20&amp;&amp;bookmark=CJ-001644&amp;&amp;volume=32&amp;&amp;issue_id=01&amp;&amp;month=Mar&amp;year=2022#</t>
  </si>
  <si>
    <t xml:space="preserve">SINGAGARI S, SUNDARARAJAN R. Novel pyrazole substituted oxazole derivatives: Design, insilico studies, synthesis &amp; biological activities. J.Res.Pharm. 2022; 26(3): 625-640. </t>
  </si>
  <si>
    <t>https://jrespharm.com/abstract.php?id=1048</t>
  </si>
  <si>
    <t>Scarim Benito Cauê *, Chin Man Chung , Recent Trends in Drug Development for the Treatment of Adenocarcinoma Breast Cancer: Thiazole, Triazole, and Thiosemicarbazone Analogues as Efficient Scaffolds, Anti-Cancer Agents in Medicinal Chemistry 2022; 22(12) .</t>
  </si>
  <si>
    <t>https://www.eurekaselect.com/article/119181</t>
  </si>
  <si>
    <t xml:space="preserve">Duc Xuan Dau*, Chung Thi Nguyen, Recent Development in the Synthesis of Thiazoles, Current Organic Synthesis 2022; 19(6) . </t>
  </si>
  <si>
    <t>https://www.eurekaselect.com/article/120945</t>
  </si>
  <si>
    <t>Bo Luo and Yuli Ning. Comprehensive Overview of Carboxamide Derivatives as Succinate Dehydrogenase Inhibitors. Journal of Agricultural and Food Chemistry 2022 70 (4), 957-975</t>
  </si>
  <si>
    <t>https://pubs.acs.org/doi/10.1021/acs.jafc.1c06654</t>
  </si>
  <si>
    <t>Alzahrani AY, Ammar YA, Abu-Elghait M, Salem MA, Assiri MA, Ali TE, et al. Development of novel indolin-2-one derivative incorporating thiazole moiety as DHFR and quorum sensing inhibitors: Synthesis, antimicrobial, and antibiofilm activities with molecular modelling study. Bioorg Chem. 2022 Feb;119:105571.</t>
  </si>
  <si>
    <t>https://www.sciencedirect.com/science/article/abs/pii/S0045206821009494</t>
  </si>
  <si>
    <t>Shaik BB, Seboletswe P, Mohite SB, Katari NK, Bala MD, Karpoormath R, et al. Lemon Juice: A Versatile Biocatalyst and Green Solvent in Organic Transformations. ChemistrySelect. 2022 Feb 4;7(5):e202103701.</t>
  </si>
  <si>
    <t>https://chemistry-europe.onlinelibrary.wiley.com/doi/abs/10.1002/slct.202103701</t>
  </si>
  <si>
    <t>Ghasemi L, Behzad M, Khaleghian A, Abbasi A, Abedi A. Synthesis and characterization of two new mixed‐ligand Cu(II) complexes of a tridentate NN’O type Schiff base ligand and N‐donor heterocyclic co‐ligands: In vitro anticancer assay, DNA/human leukemia/COVID‐19 molecular docking studies, and pharmacophore m. Appl Organomet Chem. 2022 May 24;36(5):e6639.</t>
  </si>
  <si>
    <t>https://pubmed.ncbi.nlm.nih.gov/35538931/</t>
  </si>
  <si>
    <t xml:space="preserve">Çakmak Ş, Koşar Kırca B, Veyisoğlu A, Yakan H, Ersanlı CC, Kütük H. Experimental and theoretical investigations on a furan-2-carboxamide-bearing thiazole: synthesis, molecular characterization by IR/NMR/XRD, electronic characterization by DFT, Hirshfeld surface analysis and biological activity. Acta Crystallogr C Struct Chem. 2022 Mar 1;78(Pt 3):201-211. </t>
  </si>
  <si>
    <t>https://pubmed.ncbi.nlm.nih.gov/35245217/</t>
  </si>
  <si>
    <t xml:space="preserve">Li P, Yang S-F, Fang Z-L, Cui H-R, Liang S, Tian H-Y, et al. An efficient one-pot synthesis of 2-aminothiazoles via electrochemically oxidative α-C-H functionalization of ketones with thioureas. J Environ Chem Eng. 2022 Jun;10(3):107487. </t>
  </si>
  <si>
    <t>https://www.sciencedirect.com/science/article/abs/pii/S2213343722003608</t>
  </si>
  <si>
    <t>Elmaaty, T.A., El-Taweel, F., El-Farh, A.A. et al. Dyeing Nylon-6 Fabric with New 2-Chloro-N-(4-Aryl-5-Arylazo-Thiazol-2-Yl)-Acetamide Dyes in Supercritical Carbon Dioxide. Fibers Polym 23, 1602–1613 (2022).</t>
  </si>
  <si>
    <t>https://link.springer.com/article/10.1007/s12221-022-4449-9</t>
  </si>
  <si>
    <t xml:space="preserve">Emori W, Ogunwale GJ, Louis H, Agwamba EC, Wei K, Unimuke TO, et al. Spectroscopic (UV–vis, FT-IR, FT-Raman, and NMR) analysis, structural benchmarking, molecular properties, and the in-silico cerebral anti-ischemic activity of 2-amino-6-ethoxybenzothiazole. J Mol Struct. 2022 Oct;1265:133318. </t>
  </si>
  <si>
    <t>https://www.sciencedirect.com/science/article/abs/pii/S0022286022009747</t>
  </si>
  <si>
    <t>Zhou, X., Liu, F., Xiong, S. et al. Preparation and properties of antibacterial styrene-acrylic emulsion containing thiazole structure and its application as coating. J Coat Technol Res 19, 1365–1379 (2022).</t>
  </si>
  <si>
    <t>https://link.springer.com/article/10.1007/s11998-021-00589-4</t>
  </si>
  <si>
    <t>Salem, M.G.; El-Maaty, D.M.A.; El-Deen, Y.I.M.; Elesawy, B.H.; Askary, A.E.; Saleh, A.; Saied, E.M.; Behery, M.E. Novel 1,3-Thiazole Analogues with Potent Activity against Breast Cancer: A Design, Synthesis, In Vitro, and In Silico Study. Molecules 2022, 27, 4898.</t>
  </si>
  <si>
    <t>https://www.mdpi.com/1420-3049/27/15/4898</t>
  </si>
  <si>
    <t xml:space="preserve">Lu Y-X, Zhu L-W, Lv T, Chen B-H. Synthesis of 2,4-diarylthiazoles throuth palladium-catalyzed cyclization of sulfoxonium ylides and benzothioamide. Tetrahedron Lett [Internet]. 2022 Aug;105:154051. </t>
  </si>
  <si>
    <t>https://www.sciencedirect.com/science/article/abs/pii/S0040403922005007</t>
  </si>
  <si>
    <t xml:space="preserve">Othman IMM, Alamshany ZM, Tashkandi NY, Nossier ES, Anwar MM, Radwan HA. Chemical synthesis and molecular docking study of new thiazole, thiophene, and thieno[2,3-d]pyrimidine derivatives as potential antiproliferative and antimicrobial agents. J Mol Struct [Internet]. 2022 Dec;1270:133926. </t>
  </si>
  <si>
    <t>https://www.sciencedirect.com/science/article/abs/pii/S0022286022015794</t>
  </si>
  <si>
    <t xml:space="preserve">Yue Y, Tu Q, Guo Y, Wang Y, Xu Y, Zhang Y, et al. Comparison of the interactions of fanetizole with pepsin and trypsin: Spectroscopic and molecular docking approach. J Mol Liq [Internet]. 2022 Nov;365:120095. </t>
  </si>
  <si>
    <t>https://www.sciencedirect.com/science/article/abs/pii/S0167732222016348</t>
  </si>
  <si>
    <t>Kartsev, V.; Geronikaki, A.; Zubenko, A.; Petrou, A.; Ivanov, M.; Glamočlija, J.; Sokovic, M.; Divaeva, L.; Morkovnik, A.; Klimenko, A. Synthesis and Antimicrobial Activity of New Heteroaryl(aryl) Thiazole Derivatives Molecular Docking Studies. Antibiotics 2022, 11, 1337.</t>
  </si>
  <si>
    <t>https://www.mdpi.com/2079-6382/11/10/1337</t>
  </si>
  <si>
    <t xml:space="preserve">Singh A, Malhotra D, Singh K, Chadha R, Bedi PMS. Thiazole derivatives in medicinal chemistry: Recent advancements in synthetic strategies, structure activity relationship and pharmacological outcomes. J Mol Struct [Internet]. 2022 Oct;1266:133479. </t>
  </si>
  <si>
    <t>https://www.sciencedirect.com/science/article/abs/pii/S0022286022011358</t>
  </si>
  <si>
    <t xml:space="preserve">Elmorsy, M.R., Mahmoud, S.E., Fadda, A.A. et al. Synthesis, biological evaluation and molecular docking of new triphenylamine-linked pyridine, thiazole and pyrazole analogues as anticancer agents. BMC Chemistry 16, 88 (2022). </t>
  </si>
  <si>
    <t>https://bmcchem.biomedcentral.com/articles/10.1186/s13065-022-00879-x</t>
  </si>
  <si>
    <t xml:space="preserve">Yaman M, İpek Dirin E, Kaplan G, Seferoğlu N, Seferoğlu Z. The synthesis, photophysical properties, DFT study and textile applications of fluorescent azo dyes bearing coumarin-thiazole. J Mol Liq [Internet]. 2022 Dec;368:120718. </t>
  </si>
  <si>
    <t>https://www.sciencedirect.com/science/article/abs/pii/S0167732222022577</t>
  </si>
  <si>
    <t xml:space="preserve">Kumar, M., Kumar, V., Singh, V. et al. Synthesis, in silico studies and biological screening of (E)-2-(3-(substitutedstyryl)-5-(substitutedphenyl)-4,5-dihydropyrazol-1-yl)benzo[d]thiazole derivatives as an anti-oxidant, anti-inflammatory and antimicrobial agents. BMC Chemistry 16, 103 (2022). </t>
  </si>
  <si>
    <t>https://bmcchem.biomedcentral.com/articles/10.1186/s13065-022-00901-2</t>
  </si>
  <si>
    <t>Adriana Aurelia Chis (ULB Sibiu), Carmen Dobrea  (ULB Sibiu), Claudiu Morgovan  (ULB Sibiu), Anca Maria Arseniu  (ULB Sibiu), Luca Liviu Rus (ULB Sibiu), Anca Butuca  (ULB Sibiu), Anca Maria Juncan (ULB Sibiu), Maria Totan  (ULB Sibiu), Andreea Loredana Vonica-Tincu  (ULB Sibiu), Gabriela Cormos  (ULB Sibiu), Andrei Catalin Muntean  (ULB Sibiu), Maria Lucia Muresan (ULB Sibiu), Felicia Gabriela Gligor  (ULB Sibiu), Adina Frum  (ULB Sibiu)</t>
  </si>
  <si>
    <t>Applications and limitations of dendrimers in biomedicine</t>
  </si>
  <si>
    <r>
      <rPr>
        <sz val="10"/>
        <color theme="1"/>
        <rFont val="Arial Narrow"/>
        <family val="2"/>
      </rPr>
      <t xml:space="preserve">Sharma, AR; Lee, YH; Bat-Ulzii, A; Bhattacharya, M; Chakraborty, C; Lee, SS; </t>
    </r>
    <r>
      <rPr>
        <i/>
        <sz val="10"/>
        <color theme="1"/>
        <rFont val="Arial Narrow"/>
        <family val="2"/>
      </rPr>
      <t>Recent advances of metal-based nanoparticles in nucleic acid delivery for therapeutic applications</t>
    </r>
    <r>
      <rPr>
        <sz val="10"/>
        <color theme="1"/>
        <rFont val="Arial Narrow"/>
        <family val="2"/>
      </rPr>
      <t>; JOURNAL OF NANOBIOTECHNOLOGY</t>
    </r>
  </si>
  <si>
    <t>https://jnanobiotechnology.biomedcentral.com/articles/10.1186/s12951-022-01650-z</t>
  </si>
  <si>
    <t>Xavier, DA; Varghese, ES; Baby, A; Mathew, D; Kaabar, MKA; Distance based topological descriptors of zinc porphyrin dendrimer; JOURNAL OF MOLECULAR STRUCTURE</t>
  </si>
  <si>
    <t xml:space="preserve">https://www.sciencedirect.com/science/article/abs/pii/S0022286022012704?via%3Dihub </t>
  </si>
  <si>
    <t>Gonzalez-Mendez, I; Loera-Loera, E; Sorroza-Martinez, K; Vonlanthen, M; Synthesis of beta-Cyclodextrin-Decorated Dendritic Compounds Based on EDTA; PHARMACEUTICS</t>
  </si>
  <si>
    <t>https://www.mdpi.com/1999-4923/14/11/2363</t>
  </si>
  <si>
    <t>Younis, NK; Roumieh, R; Bassil, EP; Ghoubaira, JA; Kobeissy, F; Eid, AH; Nanoparticles: Attractive tools to treat colorectal cancer; SEMINARS IN CANCER BIOLOGY</t>
  </si>
  <si>
    <t>https://www.sciencedirect.com/science/article/abs/pii/S1044579X22001924?via%3Dihub</t>
  </si>
  <si>
    <t>Chaves, JB; de Moraes, BPT; Ferrarini, SR; da Fonseca, FN; Silva, AR; Goncalves-de-Albuquerque, CF; Potential of nanoformulations in malaria treatment; FRONTIERS IN PHARMACOLOGY</t>
  </si>
  <si>
    <t>https://www.frontiersin.org/articles/10.3389/fphar.2022.999300/full</t>
  </si>
  <si>
    <t>Abosalha, AK; Boyajian, J; Ahmad, W; Islam, P; Ghebretatios, M; Schaly, S; Thareja, R; Arora, K; Prakash, S; Clinical pharmacology of siRNA therapeutics: current status and future prospects; EXPERT REVIEW OF CLINICAL PHARMACOLOGY</t>
  </si>
  <si>
    <t>https://www.tandfonline.com/doi/full/10.1080/17512433.2022.2136166</t>
  </si>
  <si>
    <t xml:space="preserve">Srinivasan, V; Palanisamy, P; Carbon Nanotubes: An Optimistic Nanomaterial with Superfluity Characteristics in Drug Delivery for the Treatment of Arthritis; INDIAN JOURNAL OF PHARMACEUTICAL EDUCATION AND RESEARCH </t>
  </si>
  <si>
    <t>https://www.ijper.org/article/1862</t>
  </si>
  <si>
    <t xml:space="preserve">Choudhury, H; Pandey, M; Mohgan, R; Jong, JSJ; David, RN; Ngan, WY; Chin, TL; Ting, S; Kesharwani, P; Gorain, B; Dendrimer-based delivery of macromolecules for the treatment of brain tumor; BIOMATERIALS ADVANCES  </t>
  </si>
  <si>
    <t>https://www.sciencedirect.com/science/article/abs/pii/S2772950822003958?via%3Dihub</t>
  </si>
  <si>
    <t xml:space="preserve">Zeinabad, HA; Szegezdi, E; TRAIL in the Treatment of Cancer: From Soluble Cytokine to Nanosystems; CANCERS </t>
  </si>
  <si>
    <t>https://www.mdpi.com/2072-6694/14/20/5125</t>
  </si>
  <si>
    <t xml:space="preserve">Nazli, A; He, DL; Liao, DD; Khan, MZI; Huang, C; He, Y; Strategies and progresses for enhancing targeted antibiotic delivery; ADVANCED DRUG DELIVERY REVIEWS </t>
  </si>
  <si>
    <t>https://www.sciencedirect.com/science/article/abs/pii/S0169409X22003921?via%3Dihub</t>
  </si>
  <si>
    <t>Alhaj-Suliman, SO; Wafa, EI; Salem, AK; Engineering nanosystems to overcome barriers to cancer diagnosis and treatment; ADVANCED DRUG DELIVERY REVIEWS</t>
  </si>
  <si>
    <t>https://www.sciencedirect.com/science/article/abs/pii/S0169409X22003726?via%3Dihub</t>
  </si>
  <si>
    <t>Bacha, K; Estager, J; Brassart-Pasco, S; Chemotti, C; Fernandes, AE; Mbakidi, JP; Deleu, M; Bouquillon, S; Synthesis and Activity of Ionic Antioxidant-Functionalized PAMAMs and PPIs; POLYMERS</t>
  </si>
  <si>
    <t>https://www.mdpi.com/2073-4360/14/17/3513</t>
  </si>
  <si>
    <t>Liu, JB; Xavier, DA; Varghese, ES; Baby, A; Mathew, D; Molecular Descriptors of Porphyrin-based Dendrimer; POLYCYCLIC AROMATIC COMPOUNDS</t>
  </si>
  <si>
    <t>https://www.tandfonline.com/doi/full/10.1080/10406638.2022.2112714</t>
  </si>
  <si>
    <t>Sarkar, M; Wang, Y; Ekpenyong, O; Liang, D; Xie, H; Pharmacokinetic behaviors of soft nanoparticulate formulations of chemotherapeutics; WILEY INTERDISCIPLINARY REVIEWS-NANOMEDICINE AND NANOBIOTECHNOLOGY</t>
  </si>
  <si>
    <t>https://wires.onlinelibrary.wiley.com/doi/10.1002/wnan.1846</t>
  </si>
  <si>
    <t>Delbreil, P; Rabanel, JM; Banquy, X; Brambilla, D; Therapeutic nanotechnologies for Alzheimer's disease: A critical analysis of recent trends and findings; ADVANCED DRUG DELIVERY REVIEWS</t>
  </si>
  <si>
    <t>https://www.sciencedirect.com/science/article/abs/pii/S0169409X22002873?via%3Dihub</t>
  </si>
  <si>
    <t>Kumar, SSD; Abrahamse, H; Recent advances in the development of biocompatible nanocarriers and their cancer cell targeting efficiency in photodynamic therapy; FRONTIERS IN CHEMISTRY</t>
  </si>
  <si>
    <t>https://www.frontiersin.org/articles/10.3389/fchem.2022.969809/full</t>
  </si>
  <si>
    <t>Awasthi, A; Vishwas, S; Gulati, M; Corrie, L; Kaur, J; Khursheed, R; Alam, A; Alkhayl, FFA; Khan, FR; Nagarethinam, S; Kumar, R; Arya, KR; Kumar, B; Chellappan, DK; Gupta, G; Dua, K; Singh, SK; Expanding arsenal against diabetic wounds using nanomedicines and nanomaterials: Success so far and bottlenecks; JOURNAL OF DRUG DELIVERY SCIENCE AND TECHNOLOGY</t>
  </si>
  <si>
    <t>https://www.sciencedirect.com/science/article/abs/pii/S1773224722004452?via%3Dihub</t>
  </si>
  <si>
    <t>Xu, H; Li, S; Liu, YS; Nanoparticles in the diagnosis and treatment of vascular aging and related diseases; SIGNAL TRANSDUCTION AND TARGETED THERAPY</t>
  </si>
  <si>
    <t>https://www.nature.com/articles/s41392-022-01082-z</t>
  </si>
  <si>
    <t>Rajagopal, P; Jayandharan, GR; Krishnan, UM; Polyketal-based nanocarriers: A new class of stimuli-responsive delivery systems for therapeutic applications; EUROPEAN POLYMER JOURNAL</t>
  </si>
  <si>
    <t>https://www.sciencedirect.com/science/article/abs/pii/S0014305722002944?via%3Dihub</t>
  </si>
  <si>
    <t>Lin, JF; Yin, MM; Liu, XM; Meng, FL; Luo, L; Nanomaterials Based on Functional Polymers for Sensitizing Cancer Radiotherapy; MACROMOLECULAR RAPID COMMUNICATIONS</t>
  </si>
  <si>
    <t>https://onlinelibrary.wiley.com/doi/10.1002/marc.202200194</t>
  </si>
  <si>
    <t>El Tokhy, SS; Elgizawy, SA; Osman, MA; Goda, AE; Unsworth, LD; Tailoring dexamethasone loaded albumin nanoparticles: A full factorial design with enhanced anti-inflammatory activity In vivo; JOURNAL OF DRUG DELIVERY SCIENCE AND TECHNOLOGY</t>
  </si>
  <si>
    <t>https://www.sciencedirect.com/science/article/abs/pii/S1773224722003215?via%3Dihub</t>
  </si>
  <si>
    <t>Cruz-Nova, P; Ancira-Cortez, A; Ferro-Flores, G; Ocampo-Garcia, B; Gibbens-Bandala, B; Controlled-Release Nanosystems with a Dual Function of Targeted Therapy and Radiotherapy in Colorectal Cancer; PHARMACEUTICS</t>
  </si>
  <si>
    <t>https://www.mdpi.com/1999-4923/14/5/1095</t>
  </si>
  <si>
    <t>Ben-Arzi, A; Ehrlich, R; Neumann, R; Retinal Diseases: The Next Frontier in Pharmacodelivery; PHARMACEUTICS</t>
  </si>
  <si>
    <t>https://www.mdpi.com/1999-4923/14/5/904</t>
  </si>
  <si>
    <t>Crintea, A; Dutu, AG; Sovrea, A; Constantin, AM; Samasca, G; Masalar, AL; Ifju, B; Linga, E; Neamti, L; Tranca, RA; Fekete, Z; Silaghi, CN; Craciun, AM; Nanocarriers for Drug Delivery: An Overview with Emphasis on Vitamin D and K Transportation;  NANOMATERIALS</t>
  </si>
  <si>
    <t xml:space="preserve">https://www.mdpi.com/2079-4991/12/8/1376 </t>
  </si>
  <si>
    <t>Bruno, F; Granata, V; Bellisari, FC; Sgalambro, F; Tommasino, E; Palumbo, P; Arrigoni, F; Cozzi, D; Grassi, F; Brunese, MC; Pradella, S; Stefano, MLMD; Cutolo, C; Di Cesare, E; Splendiani, A; Giovagnoni, A; Miele, V; Grassi, R; Masciocchi, C; Barile, A; Advanced Magnetic Resonance Imaging (MRI) Techniques: Technical Principles and Applications in Nanomedicine; CANCERS</t>
  </si>
  <si>
    <t xml:space="preserve">https://www.mdpi.com/2072-6694/14/7/1626 </t>
  </si>
  <si>
    <t xml:space="preserve">Jampilek, J; Kralova, K; Advances in Nanostructures for Antimicrobial Therapy; MATERIALS  </t>
  </si>
  <si>
    <t xml:space="preserve">https://www.mdpi.com/1996-1944/15/7/2388 </t>
  </si>
  <si>
    <t>Rahiman, N; Mohammadi, M; Alavizadeh, SH; Arabi, L; Badiee, A; Jaafari, MR; Recent advancements in nanoparticle-mediated approaches for restoration of multiple sclerosis; JOURNAL OF CONTROLLED RELEASE</t>
  </si>
  <si>
    <t xml:space="preserve">https://www.sciencedirect.com/science/article/abs/pii/S0168365922000839?via%3Dihub </t>
  </si>
  <si>
    <t>Fraguas-Sanchez, AI; Lozza, I; Torres-Suarez, AI; Actively Targeted Nanomedicines in Breast Cancer: From Pre-Clinal Investigation to Clinic; CANCERS</t>
  </si>
  <si>
    <t xml:space="preserve">https://www.mdpi.com/2072-6694/14/5/1198 </t>
  </si>
  <si>
    <t>Habib, S; Singh, M; Angiopep-2-Modified Nanoparticles for Brain-Directed Delivery of Therapeutics: A Review; POLYMERS</t>
  </si>
  <si>
    <t xml:space="preserve">https://www.mdpi.com/2073-4360/14/4/712 </t>
  </si>
  <si>
    <t>Quintana-Sanchez, S; Gomez-Casanova, N; Sanchez-Nieves, J; Gomez, R; Rachuna, J; Wasik, S; Semaniak, J; Maciejewska, B; Drulis-Kawa, Z; Ciepluch, K; de la Mata, FJ; Arabski, M; The Antibacterial Effect of PEGylated Carbosilane Dendrimers on P. aeruginosa Alone and in Combination with Phage-Derived Endolysin; INTERNATIONAL JOURNAL OF MOLECULAR SCIENCES</t>
  </si>
  <si>
    <t xml:space="preserve">https://www.mdpi.com/1422-0067/23/3/1873 </t>
  </si>
  <si>
    <t>Moslah, W; Aissaoui-Zid, D; Aboudou, S; Abdelkafi-Koubaa, Z; Potier-Cartereau, M; Lemettre, A; ELBini-Dhouib, I; Marrakchi, N; Gigmes, D; Vandier, C; Luis, J; Mabrouk, K; Srairi-Abid, N; Strengthening Anti-Glioblastoma Effect by Multi-Branched Dendrimers Design of a Scorpion Venom Tetrapeptide; MOLECULES</t>
  </si>
  <si>
    <t xml:space="preserve">https://www.mdpi.com/1420-3049/27/3/806 </t>
  </si>
  <si>
    <t xml:space="preserve">Rodriguez-Izquierdo, I; Sepulveda-Crespo, D; Lasso, JM; Resino, S; Munoz-Fernandez, MA; Baseline and time-updated factors in preclinical development of anionic dendrimers as successful anti-HIV-1 vaginal microbicides; WILEY INTERDISCIPLINARY REVIEWS-NANOMEDICINE AND NANOBIOTECHNOLOGY  </t>
  </si>
  <si>
    <t xml:space="preserve">https://wires.onlinelibrary.wiley.com/doi/10.1002/wnan.1774 </t>
  </si>
  <si>
    <t>Singh, D; Kaur, P; Attri, S; Singh, S; Sharma, P; Mohana, P; Kaur, K; Kaur, H; Singh, G; Rashid, F; Singh, D; Kumar, A; Rajput, A; Bedi, N; Singh, B; Buttar, HS; Arora, S; Recent Advances in the Local Drug Delivery Systems for Improvement of Anticancer Therapy; CURRENT DRUG DELIVERY</t>
  </si>
  <si>
    <t xml:space="preserve">https://www.eurekaselect.com/article/119406 </t>
  </si>
  <si>
    <t>Rajendran, R; Menon, KN; Nair, SC; Nanotechnology Approaches for Enhanced CNS Drug Delivery in the Management of Schizophrenia; ADVANCED PHARMACEUTICAL BULLETIN</t>
  </si>
  <si>
    <t xml:space="preserve">https://apb.tbzmed.ac.ir/Article/apb-29139 </t>
  </si>
  <si>
    <t>Zarei, Z; Mirjalili, M; Kermanshahi, PN; Optimization of Dendrimer Polyamidoamin Electrospun Nanofibers: Preparation and Properties; IRANIAN JOURNAL OF BIOTECHNOLOGY</t>
  </si>
  <si>
    <t xml:space="preserve">http://www.ijbiotech.com/article_143252.html </t>
  </si>
  <si>
    <t xml:space="preserve">Martel-Estrada, SA, Morales-Cardona, AI, Vargas-Requena, CL,; Rubio-Lara, JA, Martinez-Perez, CA,; Jimenez-Vega, F. Delivery systems in nanocosmeceuticals,REVIEWS ON ADVANCED MATERIALS SCIENCE </t>
  </si>
  <si>
    <t>https://www.degruyter.com/document/doi/10.1515/rams-2022-0282/html</t>
  </si>
  <si>
    <t>Delivery systems in nanocosmeceuticals</t>
  </si>
  <si>
    <t>Xavier, DA, Akhila, S, Alsinai, A, Julietraja, K, Ahmed, H, Raja, AA, Varghese, ES. Distance-Based Structure Characterization of PAMAM-Related Dendrimers Nanoparticle, Journal of Nanomaterials</t>
  </si>
  <si>
    <t>https://www.hindawi.com/journals/jnm/2022/2911196/</t>
  </si>
  <si>
    <t>Mostovaya, O, Shiabiev, I, Pysin, D, Stanavaya, A, Abashkin, V, Shcharbin, D, Padnya, P, Stoikov, I. PAMAM-Calix-Dendrimers: Second Generation Synthesis, Fluorescent Properties and Catecholamines Binding, Pharmaceutics</t>
  </si>
  <si>
    <t>https://www.mdpi.com/1999-4923/14/12/2748</t>
  </si>
  <si>
    <t xml:space="preserve">Balayan, S, Chauhan, N, Rosario, W,; Jain, U. Biosensor development for C-reactive protein detection: A review, Applied Surface Science Advances </t>
  </si>
  <si>
    <t>https://www.sciencedirect.com/science/article/pii/S2666523922001337?via%3Dihub</t>
  </si>
  <si>
    <t>Chis, AA (ULBS), Dobrea, CM (ULBS), Rus, LL (ULBS), Frum, A (ULBS), Morgovan, C (ULBS), Butuca, A (ULBS), Totan, M (ULBS), Juncan, AM ULBS), Gligor, FG (ULBS), Arseniu, AM (ULBS)</t>
  </si>
  <si>
    <t>Dendrimers as Non-Viral Vectors in Gene-Directed Enzyme Prodrug Therapy</t>
  </si>
  <si>
    <t>Chen, YR, Liu, CB, Yang, ZJ, Sun, YL, Chen, X, Liu, L. Fabrication of zein-based hydrophilic nanoparticles for efficient gene delivery by layer-by-layer assembly, Structure, Function and Interactions, International Journal of Biological Macromolecules</t>
  </si>
  <si>
    <t>https://www.sciencedirect.com/journal/international-journal-of-biological-macromolecules</t>
  </si>
  <si>
    <t>Arseniu Anca-Maria</t>
  </si>
  <si>
    <t>https://www.mdpi.com/journal/biomedicines/special_issues/Drug_Delivery_Europe</t>
  </si>
  <si>
    <t>Guest Editor</t>
  </si>
  <si>
    <t>Antibiotics</t>
  </si>
  <si>
    <t>https://www.mdpi.com/journal/antibiotics</t>
  </si>
  <si>
    <t>03.01.2022</t>
  </si>
  <si>
    <t>Applied Sciences</t>
  </si>
  <si>
    <t>https://www.mdpi.com/journal/applsci</t>
  </si>
  <si>
    <t>23.01.2022</t>
  </si>
  <si>
    <t>11.02.2022</t>
  </si>
  <si>
    <t>01.03.2022</t>
  </si>
  <si>
    <t>21.03.2022</t>
  </si>
  <si>
    <t>https://www.mdpi.com/journal/pharmaceutics</t>
  </si>
  <si>
    <t>11.04.2022</t>
  </si>
  <si>
    <t>Molecules</t>
  </si>
  <si>
    <t>https://www.mdpi.com/journal/molecules</t>
  </si>
  <si>
    <t>08.05.2022</t>
  </si>
  <si>
    <t>23.05.2022</t>
  </si>
  <si>
    <t>14.06.2022</t>
  </si>
  <si>
    <t>Journal of Fungi</t>
  </si>
  <si>
    <t>https://www.mdpi.com/journal/jof</t>
  </si>
  <si>
    <t>04.07.2022</t>
  </si>
  <si>
    <t>26.07.2022</t>
  </si>
  <si>
    <t>25.08.2022</t>
  </si>
  <si>
    <t>04.10.2022</t>
  </si>
  <si>
    <t>CONFERINȚA ȘTIINȚIFICĂ: Actualități și perspective în cercetarea farmaceutică, Sibiu, 17 Decembrie 2022, Ediția I - membru in comitetul stiintific</t>
  </si>
  <si>
    <t>Romania</t>
  </si>
  <si>
    <t>peste 100 participanti</t>
  </si>
  <si>
    <t>https://www.google.com/search?rlz=1C1GCEA_enRO1038RO1038&amp;q=Actualit%C4%83%C8%9Bi+%C8%99i+perspective+%C3%AEn+cercetarea+farmaceutic%C4%83+Sibiu,+17+Decembrie+2022&amp;tbm=isch&amp;source=univ&amp;fir=FfQ1J8M0Kj7I2M%252CV7iZdgvliPlM0M%252C_%253BZAH2upEjDdkPQM%252CV7iZdgvliPlM0M%252C_%253Br_c4Apta6Ubk6M%252Cf6cxyWbSZNNNbM%252C_%253BjBjEW8VKxkxKRM%252Cf6cxyWbSZNNNbM%252C_%253B60MIC9kcAi85eM%252C5Po9TYef8LqvkM%252C_%253Bh-znTTLyFOtHuM%252C5Po9TYef8LqvkM%252C_%253BPKk_7k-IED1d8M%252Cf6cxyWbSZNNNbM%252C_%253BpV9jkjTuHiztDM%252CV7iZdgvliPlM0M%252C_%253B4vbA7FIipljXYM%252CMij5CSGpK5fAHM%252C_%253Bz-jr-w7Ry0PggM%252CuN759yALMZRRtM%252C_&amp;usg=AI4_-kSDfH5A3gGJWzJcw-rpuYI7z7cAlQ&amp;sa=X&amp;ved=2ahUKEwj5kcTFuNT_AhXSO-wKHRTLDx0Q7Al6BAgvEBM&amp;biw=1536&amp;bih=754&amp;dpr=1.25#imgrc=FfQ1J8M0Kj7I2M</t>
  </si>
  <si>
    <t>Membru</t>
  </si>
  <si>
    <t>17 Decembrie 2022</t>
  </si>
  <si>
    <t>Actualități și perspective în cercetarea farmaceutică</t>
  </si>
  <si>
    <t>Națională</t>
  </si>
  <si>
    <t>Autor lucrare</t>
  </si>
  <si>
    <t>https://sites.google.com/view/apcf2022</t>
  </si>
  <si>
    <t>17.12.2023</t>
  </si>
  <si>
    <t>German Pharm-Tox Summit 2022</t>
  </si>
  <si>
    <t>Autor poster</t>
  </si>
  <si>
    <t>Germania</t>
  </si>
  <si>
    <t>peste 200 participanti</t>
  </si>
  <si>
    <t>https://en.instaff.jobs/exhibitions/2022/bonn/german-pharm-tox-summit-2022/12790</t>
  </si>
  <si>
    <t>07.03-10.03.2022</t>
  </si>
  <si>
    <t>Anca-Maria Arseniu</t>
  </si>
  <si>
    <t>Examen de semestru - Chimie farmaceutică, an III, sem I</t>
  </si>
  <si>
    <t>Examen de semestru - Chimie farmaceutică, an III, sem II</t>
  </si>
  <si>
    <t>Examen de semestru - Farmacognozie, Fitoterapie, an III, sem II</t>
  </si>
  <si>
    <t>Examen de semestru - Farmacologie și farmacoterapie, an III, sem II</t>
  </si>
  <si>
    <t>Examen de semestru - Chimie farmaceutică, an IV, sem II</t>
  </si>
  <si>
    <t>Examen de semestru - Medicamente biologice și controlul biologic al medicamentelor, an IV, sem II</t>
  </si>
  <si>
    <t>Admitere,licenta</t>
  </si>
  <si>
    <t>Giuroiu Melania-Elena. Opțiuni terapeutice și managementul astmului bronșic. Licență</t>
  </si>
  <si>
    <t>Nițulescu Andra. Abordări farmacologice în acneea vulgară. Licență</t>
  </si>
  <si>
    <t>Stan Martina Nicoleta Camelia. Abordarea terapeutică a pacientului cu dislipidemie. Licență</t>
  </si>
  <si>
    <t>Vaporu Livia-Florina. Aspecte terapeutice în schizofrenie și alte tulburări psihotice. Licență</t>
  </si>
  <si>
    <t>Consultatii</t>
  </si>
  <si>
    <t>Manifestare științitică: XIII INTERNATIONAL CONGRESS FOR MEDICAL STUDENTS AND YOUNG PHYSICIANS - ASKLEPIOS, Sibiu, 19 și 22 mai 2022, coordonare lucrare: THE EVOLUTION OF ANTIBIOTIC CONSUMPTION IN A HOSPITAL PHARMACY FROM SIBIU COUNTY, ROMANIA, Author: Badiu Alina-Cristina, Co-author: Teona-Maria Badiu, Coordinator: Assistant Professor Anca-Maria Arseniu, PhD</t>
  </si>
  <si>
    <t>Manifestare științitică: XIII INTERNATIONAL CONGRESS FOR MEDICAL STUDENTS AND YOUNG PHYSICIANS - ASKLEPIOS, Sibiu, 19 și 22 mai 2022, coordonare lucrare: AN OVERVIEW OF THE SAFETY PROFILE OF NONSTEROIDAL ANTI-INFLAMMATORY DRUGS DURING PREGNANCY, Author: Grigorie Ana Maria Mihaela, First co-author: Coaciu Cristina (Ilare), Second co-author: Bobeș Alexandra Maria, Coordinator: Assistant Professor Anca-Maria Arseniu, PhD</t>
  </si>
  <si>
    <t>Farmacie – Teste grilă pentru examenul de licență</t>
  </si>
  <si>
    <t>Arseniu Anca Maria
Butucă Anca
Cioca Gabriela
Dobrea Carmen Maximiliana
Frum Adina
Gligor Felicia Gabriela
Juncan Anca Maria
Morgovan Claudiu
Muntean Andrei Cătălin
Rus Luca Liviu
Vonica Ţincu Andreea Loredana</t>
  </si>
  <si>
    <t>Editura ULBS</t>
  </si>
  <si>
    <t>978-606-12-1930-8</t>
  </si>
  <si>
    <t>Real-Time Spiral CMR Is Superior to Conventional Segmented Cine-Imaging for Left-Ventricular Functional Assessment in Patients with Arrhythmia</t>
  </si>
  <si>
    <t>Nicoleta Nita (University Medical Center, Ulm, Germany)
Johannes Kersten (University Medical Center, Ulm, Germany)
Alexander Pott (University Medical Center, Ulm, Germany)
Fabian Weber (University Medical Center, Ulm, Germany)
Temsgen Tesfay (University Medical Center, Ulm, Germany)
Marius-Tudor Benea (ULBS, Sibiu, Romania)
Patrick Metze (University Medical Center, Ulm, Germany)
Hao Li (University Medical Center, Ulm, Germany)
Wolfgang Rottbauer (University Medical Center, Ulm, Germany)
Volker Rasche (University Medical Center, Ulm, Germany)
Dominik Buckert (University Medical Center, Ulm, Germany)</t>
  </si>
  <si>
    <t>JOURNAL OF CLINICAL MEDICINE</t>
  </si>
  <si>
    <t>2077-0383</t>
  </si>
  <si>
    <t>https://www-webofscience-com.am.e-nformation.ro/wos/woscc/full-record/WOS:000785394900001</t>
  </si>
  <si>
    <t>https://www.mdpi.com/2077-0383/11/8/2088</t>
  </si>
  <si>
    <t>10.3390/jcm11082088</t>
  </si>
  <si>
    <t>785394900001</t>
  </si>
  <si>
    <t>1-16, Article number 2088</t>
  </si>
  <si>
    <t>zona galbenă/Q2</t>
  </si>
  <si>
    <t>-</t>
  </si>
  <si>
    <t>Tudor Benea</t>
  </si>
  <si>
    <t>International Journal of Computers Communications &amp; Control (IJCCC)</t>
  </si>
  <si>
    <t>http://univagora.ro/jour/index.php/ijccc</t>
  </si>
  <si>
    <t>05.03.2022</t>
  </si>
  <si>
    <t>6 volume/an</t>
  </si>
  <si>
    <t>Evaluare periodică de parcurs MG1, MD1</t>
  </si>
  <si>
    <t>Evaluare periodică de laborator MG1 (6gr), MD1 (tot)</t>
  </si>
  <si>
    <t>Examene de semestru MG1 și MD1</t>
  </si>
  <si>
    <t>Restanțe și măriri MD1</t>
  </si>
  <si>
    <t>Examene admitere licență, master</t>
  </si>
  <si>
    <t>Membru comisii Corectură și Suport tehnic</t>
  </si>
  <si>
    <t>Examene licență MG, MD, Farma, AMG, TD și dizertație</t>
  </si>
  <si>
    <t>HOINARU Gabriela-Adelina, Determinarea disfuncției diastolice a ventriculului stâng integrând un nou parametru: determinarea liniilor B, licență 6 ani</t>
  </si>
  <si>
    <t>Asklepios 2022, congres internațional pentru studenți, 12-22 mai 2022 - asistență în organizare, ca membru al juriului în cadrul uneia dintre sesiuni</t>
  </si>
  <si>
    <t>Bocea Bogdan-Axente</t>
  </si>
  <si>
    <t>organizator</t>
  </si>
  <si>
    <t>BOCEA BOGDAN AXENTE</t>
  </si>
  <si>
    <t>EXAMEN</t>
  </si>
  <si>
    <t>ADMITERE</t>
  </si>
  <si>
    <t>FMED 2</t>
  </si>
  <si>
    <t>Alte activitati suport</t>
  </si>
  <si>
    <t>Consiliul Facultatii</t>
  </si>
  <si>
    <t>Comisie concurs ocupare post didactic Asistent universitar perioada determinata, pozilia 71, disciplinele: Anatomie Ei embriologie l; Anatomie si embriologie II</t>
  </si>
  <si>
    <t>Comisia de contestatii sem I</t>
  </si>
  <si>
    <t>Comisia de contestatii sem II</t>
  </si>
  <si>
    <t>Biologie celulara si moleculara AMG I - evaluare</t>
  </si>
  <si>
    <t>titular</t>
  </si>
  <si>
    <t>Biologie celulara si moleculara AMG I - evaluare finala</t>
  </si>
  <si>
    <t>Biologie celulara si moleculara Farmacie II - evaluare</t>
  </si>
  <si>
    <t>Biologie celulara si moleculara Farmacie II - evaluare finala</t>
  </si>
  <si>
    <t>Biologie celulara si moleculara MD I - evaluare</t>
  </si>
  <si>
    <t>asistent al titularului</t>
  </si>
  <si>
    <t>Biologie celulara si moleculara MD I - evaluare finala</t>
  </si>
  <si>
    <t>Biologie celulara si moleculara Medicina I - evaluare</t>
  </si>
  <si>
    <t>Biologie celulara si moleculara Medicina I - evaluare finala</t>
  </si>
  <si>
    <t>Admitere licenta</t>
  </si>
  <si>
    <t>PHARMACEUTICALS</t>
  </si>
  <si>
    <t>https://www.webofscience.com/wos/woscc/full-record/WOS:000902920300001</t>
  </si>
  <si>
    <t>https://www.mdpi.com/1999124</t>
  </si>
  <si>
    <t>10.3390/ph15121536</t>
  </si>
  <si>
    <t>WOS:000902920300001</t>
  </si>
  <si>
    <t>1536</t>
  </si>
  <si>
    <t>PHARMACEUTICS</t>
  </si>
  <si>
    <t xml:space="preserve"> 1999-4923</t>
  </si>
  <si>
    <t>WOS:000857755800001</t>
  </si>
  <si>
    <t>1773</t>
  </si>
  <si>
    <t>Determination of Zn2+ in Solid Pharmaceutical Dosage Forms by Means of Spectrophotometry in Micellar Media: Method Validation</t>
  </si>
  <si>
    <t>APPLIED SCIENCES-BASEL</t>
  </si>
  <si>
    <t>2076-3417</t>
  </si>
  <si>
    <t>https://www.webofscience.com/wos/woscc/full-record/WOS:000794472300001</t>
  </si>
  <si>
    <t>https://www.mdpi.com/1609348</t>
  </si>
  <si>
    <t>https://doi.org/10.3390/app12094476</t>
  </si>
  <si>
    <t>WOS:000794472300001</t>
  </si>
  <si>
    <t>4476</t>
  </si>
  <si>
    <t>NUTRIENTS</t>
  </si>
  <si>
    <t>WOS:000839729600001</t>
  </si>
  <si>
    <t>3065</t>
  </si>
  <si>
    <t xml:space="preserve">Morgovan C (ULBS), Ghibu S (UMF Cluj), Juncan AM (ULBS), Rus LL (ULBS), Butuca A (ULBS), Vonica L (ULBS), Muntean A (ULBS), Mos L (Universitatea de Vest Arad), Gligor F (ULBS), Olah NK (UMF Cluj).  </t>
  </si>
  <si>
    <t>NUTRIVIGILANCE: A NEW ACTIVITY IN THE FIELD OF DIETARY SUPPLEMENTS</t>
  </si>
  <si>
    <t>Cordingley, DM; Cornish, SM; Omega-3 Fatty Acids for the Management of Osteoarthritis: A Narrative Review; NUTRIENTS</t>
  </si>
  <si>
    <t xml:space="preserve">https://www.mdpi.com/2072-6643/14/16/3362 </t>
  </si>
  <si>
    <t>Vujic, M; Lusic, D; Bosnir, J; Pezo, LL; Kuharic, Z; Lasic, D; Sabaric, J; Barusic, L; Assessment of Metal Intake by Selected Food Supplements Based on Beehive Products; FOODS</t>
  </si>
  <si>
    <t xml:space="preserve">https://www.mdpi.com/2304-8158/11/9/1279 </t>
  </si>
  <si>
    <t>Staszak, M; Membrane technologies for sports supplementation; PHYSICAL SCIENCES REVIEWS</t>
  </si>
  <si>
    <t xml:space="preserve">https://www.degruyter.com/document/doi/10.1515/psr-2021-0048/html </t>
  </si>
  <si>
    <t>da Silva, TN, de Lima, EV, Barradas, TN, Testa, CG, Picciani, PHS, Figueiredo, CP, do Carmo, FA, Clarke, JR. Nanosystems for gene therapy targeting brain damage caused by viral infections, Materials Today Bio</t>
  </si>
  <si>
    <t>https://www.sciencedirect.com/science/article/pii/S2590006422003234?via%3Dihub</t>
  </si>
  <si>
    <t>Zilele medicale sibiene</t>
  </si>
  <si>
    <t>Coferinta nationala</t>
  </si>
  <si>
    <t>peste 200 de participanti</t>
  </si>
  <si>
    <t>www.zms.ro</t>
  </si>
  <si>
    <t>13-15 aprilie 2022</t>
  </si>
  <si>
    <t>MEMBRU</t>
  </si>
  <si>
    <t>peste 100 de participanti</t>
  </si>
  <si>
    <t>mebru in comitetul stiintific</t>
  </si>
  <si>
    <t>50x1,5</t>
  </si>
  <si>
    <t>350x2</t>
  </si>
  <si>
    <t>Examen licentă - 5 ani</t>
  </si>
  <si>
    <t>Examen analiza medicamentului</t>
  </si>
  <si>
    <t>53/3=17,66</t>
  </si>
  <si>
    <t>Examen analiza medicamentului- restanta</t>
  </si>
  <si>
    <t>7/3=2,33</t>
  </si>
  <si>
    <t>Examen medicamente biologice</t>
  </si>
  <si>
    <t>40/3=13,33</t>
  </si>
  <si>
    <t>Examen chimie analitica</t>
  </si>
  <si>
    <t>27/3=9</t>
  </si>
  <si>
    <t>Examen chimie analitica- restanta</t>
  </si>
  <si>
    <t>6/3=2</t>
  </si>
  <si>
    <t>Bianca Maria IONESCU - SIGURANȚA ŞI NESIGURANȚA VACCINURILOR ANTI-COVID- licenta</t>
  </si>
  <si>
    <t>FMED3</t>
  </si>
  <si>
    <t>Denisa Maria ȘERBAN-PROFILAXIA INFECȚIEI CU HPV LA BĂRBAȚI</t>
  </si>
  <si>
    <t>Aniela Miruna TRUȘCĂ - INCOMPATIBILITATEA DE RH ÎN SARCINĂ</t>
  </si>
  <si>
    <t>FMED5</t>
  </si>
  <si>
    <t>Lidia Daiana SZABO - Particularități farmacocinetice ale analogilor de insulină</t>
  </si>
  <si>
    <t>Butucă Anca</t>
  </si>
  <si>
    <t>Practică de specialitate</t>
  </si>
  <si>
    <t>Consultații</t>
  </si>
  <si>
    <t>Aspects of Laboratory Diagnosis in the infction caused by Microsporum canis.A series of three pediatric cases.</t>
  </si>
  <si>
    <t>articol</t>
  </si>
  <si>
    <t>Calin Teodora,ULBS,Laborator de Diagnostic si Investigare in Sanatate Publica Sibiu</t>
  </si>
  <si>
    <t>Acta Medica Transilvanica</t>
  </si>
  <si>
    <t>ISSN 2285-7079</t>
  </si>
  <si>
    <t>vol.27 no.3 pag.50-52,septembrie 2022</t>
  </si>
  <si>
    <t>INDEX COPERNICUS EBSCOhost™,ULRICH'S , OPEN J-GATE,  DRJI,  DOAJ, GENAMICS.</t>
  </si>
  <si>
    <t>Calin Teodora Damaris</t>
  </si>
  <si>
    <t>examen laborator AMGI 5 gr, MG 1 4 grupe, MG 2 4 grupe</t>
  </si>
  <si>
    <t>tutlar</t>
  </si>
  <si>
    <t>200/3</t>
  </si>
  <si>
    <t>restante</t>
  </si>
  <si>
    <t>TITULAR</t>
  </si>
  <si>
    <t>25 %450/3</t>
  </si>
  <si>
    <t>Exame final AMG 1 SEM, MG 2 SEM., MD 2 SEM</t>
  </si>
  <si>
    <t>asistenta titular</t>
  </si>
  <si>
    <t>450/3X0,5</t>
  </si>
  <si>
    <t>admitere</t>
  </si>
  <si>
    <t>Chis, AA (ULBS); Arseniu, AM (ULBS) ; Morgovan, C (ULBS) ; Dobrea, CM (ULBS); Frum, A (ULBS); Juncan, AM (ULBS); Butuca, A (ULBS); Ghibu, S (UMF Cluj); Gligor, FG (ULBS); Rus, LL (ULBS)</t>
  </si>
  <si>
    <t>Rus, LL (ULBS); Juncan, AM (ULBS); Craciun, VI; (ULBS) Frum, A (ULBS); Heghes, SC (UMF Cluj); Butuca, A (ULBS); Dobrea, CM (ULBS); Chis, AA (ULBS); Muntean, AC (ULBS); Vonica-Tincu, AL (ULBS); Morgovan, C (ULBS)</t>
  </si>
  <si>
    <t>Appl. Sci.</t>
  </si>
  <si>
    <t>https://www.mdpi.com/2076-3417/12/9/4476</t>
  </si>
  <si>
    <t>10.3390/app12094476</t>
  </si>
  <si>
    <t>Chiș, A.A. (ULBS); Rus, L.L. (ULBS); Morgovan, C. (ULBS); Arseniu, A.M. (ULBS); Frum, A. (ULBS); Vonica-Țincu, A.L. (ULBS); Gligor, F.G. (ULBS); Mureșan, M.L. (ULBS; Dobrea, C.M. (ULBS)</t>
  </si>
  <si>
    <t>WOS:000801501200001</t>
  </si>
  <si>
    <t>1121</t>
  </si>
  <si>
    <t>Frum, A. (ULBS); Dobrea, C.M;)ULBS) Rus, L.L. (ULBS); Virchea, L.-I.I.(ULBS); Morgovan, C.(ULBS); Chis, A.A (ULBS); Arseniu, A.M. (ULBS); Butuca, A. (ULBS); Gligor, F.G. (ULBS); Vicas, L.G (UO).; Tita, O.(ULBS); Georgescu, C. (ULBS)</t>
  </si>
  <si>
    <r>
      <rPr>
        <sz val="10"/>
        <color theme="1"/>
        <rFont val="Arial Narrow"/>
        <family val="2"/>
      </rPr>
      <t>Ghibu, S (UMF Cluj); Juncan, AM (ULBS); Rus, LL (ULBS) ; Frum, A (ULBS);</t>
    </r>
    <r>
      <rPr>
        <b/>
        <sz val="10"/>
        <color theme="1"/>
        <rFont val="Arial Narrow"/>
        <family val="2"/>
      </rPr>
      <t xml:space="preserve"> </t>
    </r>
    <r>
      <rPr>
        <sz val="10"/>
        <color theme="1"/>
        <rFont val="Arial Narrow"/>
        <family val="2"/>
      </rPr>
      <t>Dobrea, CM</t>
    </r>
    <r>
      <rPr>
        <sz val="10"/>
        <color theme="1"/>
        <rFont val="Arial Narrow"/>
        <family val="2"/>
      </rPr>
      <t xml:space="preserve"> (ULBS); </t>
    </r>
    <r>
      <rPr>
        <b/>
        <sz val="10"/>
        <color theme="1"/>
        <rFont val="Arial Narrow"/>
        <family val="2"/>
      </rPr>
      <t xml:space="preserve">Chis, AA </t>
    </r>
    <r>
      <rPr>
        <sz val="10"/>
        <color theme="1"/>
        <rFont val="Arial Narrow"/>
        <family val="2"/>
      </rPr>
      <t>(ULBS); Gligor, FG (ULBS); Morgovan, C. (ULBS)</t>
    </r>
  </si>
  <si>
    <t>The Particularities of Pharmaceutical Care in Improving Public Health Service during the COVID-19 Pandemic</t>
  </si>
  <si>
    <t>Wong, LS,; Ram, S, Scahill, S. Community Pharmacists' Beliefs about Suboptimal Practice during the Times of COVID-19, Pharmacy</t>
  </si>
  <si>
    <t>https://www.mdpi.com/2226-4787/10/6/140</t>
  </si>
  <si>
    <r>
      <rPr>
        <sz val="10"/>
        <color theme="1"/>
        <rFont val="Arial Narrow"/>
        <family val="2"/>
      </rPr>
      <t xml:space="preserve">Ghibu, S (UMF Cluj); Juncan, AM (ULBS); Rus, LL (ULBS) ; Frum, A (ULBS); </t>
    </r>
    <r>
      <rPr>
        <sz val="10"/>
        <color theme="1"/>
        <rFont val="Arial Narrow"/>
        <family val="2"/>
      </rPr>
      <t>Dobrea, CM</t>
    </r>
    <r>
      <rPr>
        <b/>
        <sz val="10"/>
        <color theme="1"/>
        <rFont val="Arial Narrow"/>
        <family val="2"/>
      </rPr>
      <t xml:space="preserve"> </t>
    </r>
    <r>
      <rPr>
        <sz val="10"/>
        <color theme="1"/>
        <rFont val="Arial Narrow"/>
        <family val="2"/>
      </rPr>
      <t xml:space="preserve">(ULBS); </t>
    </r>
    <r>
      <rPr>
        <b/>
        <sz val="10"/>
        <color theme="1"/>
        <rFont val="Arial Narrow"/>
        <family val="2"/>
      </rPr>
      <t>Chis, AA</t>
    </r>
    <r>
      <rPr>
        <sz val="10"/>
        <color theme="1"/>
        <rFont val="Arial Narrow"/>
        <family val="2"/>
      </rPr>
      <t xml:space="preserve"> (ULBS); Gligor, FG (ULBS); Morgovan, C. (ULBS)</t>
    </r>
  </si>
  <si>
    <t>Cen, ZF, Tang, PK, Hu, H (Hu, Hao, Cavaco, A, Zeng, LX, Lei, SL, Ung, COL. Systematic literature review of adopting eHealth in pharmaceutical care during COVID-19 pandemic: recommendations for strengthening pharmacy services, BMJ Open</t>
  </si>
  <si>
    <t>https://bmjopen.bmj.com/content/12/11/e066246</t>
  </si>
  <si>
    <r>
      <rPr>
        <sz val="10"/>
        <color theme="1"/>
        <rFont val="Arial Narrow"/>
        <family val="2"/>
      </rPr>
      <t xml:space="preserve">Ghibu, S (UMF Cluj); Juncan, AM (ULBS); Rus, LL (ULBS) ; Frum, A (ULBS); Dobrea, CM (ULBS); </t>
    </r>
    <r>
      <rPr>
        <b/>
        <sz val="10"/>
        <color theme="1"/>
        <rFont val="Arial Narrow"/>
        <family val="2"/>
      </rPr>
      <t>Chis, AA</t>
    </r>
    <r>
      <rPr>
        <sz val="10"/>
        <color theme="1"/>
        <rFont val="Arial Narrow"/>
        <family val="2"/>
      </rPr>
      <t xml:space="preserve"> (ULBS); Gligor, FG (ULBS); Morgovan, C. (ULBS)</t>
    </r>
  </si>
  <si>
    <t>Hu, QY, Hu, HY, Hu, M, Zhang, J, Gou, LW, Shi, SP, Zhou, JY, Zhou, NT, Huang, Z. Use of failure mode and effect analysis to reduce patient safety risks in purchasing prescription drugs from online pharmacies in China, Front. Med.</t>
  </si>
  <si>
    <t>https://www.frontiersin.org/articles/10.3389/fmed.2022.913214/full</t>
  </si>
  <si>
    <t>Kharaba, Z. Moutraji, SA., Al Khawaldeh, RA, Alfoteih, Y,; Al Meslamani, AZ. What has changed in the pharmaceutical care after COVID-19: Pharmacists' perspective, Pharm Pract (Granada)</t>
  </si>
  <si>
    <t>https://pharmacypractice.org/index.php/pp/article/view/2656</t>
  </si>
  <si>
    <r>
      <rPr>
        <b/>
        <sz val="10"/>
        <color theme="1"/>
        <rFont val="Arial Narrow"/>
        <family val="2"/>
      </rPr>
      <t>Chis, AA</t>
    </r>
    <r>
      <rPr>
        <sz val="10"/>
        <color theme="1"/>
        <rFont val="Arial Narrow"/>
        <family val="2"/>
      </rPr>
      <t xml:space="preserve"> (ULBS), Dobrea, CM (ULBS), Rus, LL (ULBS), Frum, A (ULBS), Morgovan, C (ULBS), Butuca, A (ULBS), Totan, M (ULBS), Juncan, AM ULBS), Gligor, FG (ULBS), Arseniu, AM (ULBS)</t>
    </r>
  </si>
  <si>
    <r>
      <rPr>
        <b/>
        <sz val="10"/>
        <color theme="1"/>
        <rFont val="Arial Narrow"/>
        <family val="2"/>
      </rPr>
      <t>Adriana Aurelia Chis</t>
    </r>
    <r>
      <rPr>
        <sz val="10"/>
        <color theme="1"/>
        <rFont val="Arial Narrow"/>
        <family val="2"/>
      </rPr>
      <t xml:space="preserve"> (ULB Sibiu), Carmen Dobrea  (ULB Sibiu), Claudiu Morgovan  (ULB Sibiu), Anca Maria Arseniu  (ULB Sibiu), Luca Liviu Rus (ULB Sibiu), Anca Butuca  (ULB Sibiu), Anca Maria Juncan (ULB Sibiu), Maria Totan  (ULB Sibiu), Andreea Loredana Vonica-Tincu  (ULB Sibiu), Gabriela Cormos  (ULB Sibiu), Andrei Catalin Muntean  (ULB Sibiu), Maria Lucia Muresan (ULB Sibiu), Felicia Gabriela Gligor  (ULB Sibiu), Adina Frum  (ULB Sibiu)</t>
    </r>
  </si>
  <si>
    <r>
      <rPr>
        <b/>
        <sz val="10"/>
        <color theme="1"/>
        <rFont val="Arial Narrow"/>
        <family val="2"/>
      </rPr>
      <t>Adriana Aurelia Chis</t>
    </r>
    <r>
      <rPr>
        <sz val="10"/>
        <color theme="1"/>
        <rFont val="Arial Narrow"/>
        <family val="2"/>
      </rPr>
      <t xml:space="preserve"> (ULB Sibiu), </t>
    </r>
    <r>
      <rPr>
        <sz val="10"/>
        <color theme="1"/>
        <rFont val="Arial Narrow"/>
        <family val="2"/>
      </rPr>
      <t>Carmen Dobrea  (ULB Sibiu)</t>
    </r>
    <r>
      <rPr>
        <sz val="10"/>
        <color theme="1"/>
        <rFont val="Arial Narrow"/>
        <family val="2"/>
      </rPr>
      <t>, Claudiu Morgovan  (ULB Sibiu), Anca Maria Arseniu  (ULB Sibiu), Luca Liviu Rus (ULB Sibiu), Anca Butuca  (ULB Sibiu), Anca Maria Juncan (ULB Sibiu), Maria Totan  (ULB Sibiu), Andreea Loredana Vonica-Tincu  (ULB Sibiu), Gabriela Cormos  (ULB Sibiu), Andrei Catalin Muntean  (ULB Sibiu), Maria Lucia Muresan (ULB Sibiu), Felicia Gabriela Gligor  (ULB Sibiu), Adina Frum  (ULB Sibiu)</t>
    </r>
  </si>
  <si>
    <t>Chiș Adriana Aurelia</t>
  </si>
  <si>
    <t>antibiotics</t>
  </si>
  <si>
    <t>Web of Science</t>
  </si>
  <si>
    <t>molecules</t>
  </si>
  <si>
    <t>ijerph</t>
  </si>
  <si>
    <t>https://www.mdpi.com/journal/ijerph</t>
  </si>
  <si>
    <t>nutrients</t>
  </si>
  <si>
    <t>https://www.mdpi.com/journal/nutrients</t>
  </si>
  <si>
    <t>applsci</t>
  </si>
  <si>
    <t>pharmacy</t>
  </si>
  <si>
    <t>https://www.mdpi.com/journal/pharmacy</t>
  </si>
  <si>
    <t>Conferinta nationala</t>
  </si>
  <si>
    <t>membru</t>
  </si>
  <si>
    <t>Peste 100 de participanti</t>
  </si>
  <si>
    <t>https://sites.google.com/view/apcf2022?pli=1</t>
  </si>
  <si>
    <t>17.12.2022</t>
  </si>
  <si>
    <t xml:space="preserve">Zilele Medicale Sibiene </t>
  </si>
  <si>
    <t>https://zms.ro/</t>
  </si>
  <si>
    <t>13-15.04.2022</t>
  </si>
  <si>
    <t>Chis Adriana Aurelia</t>
  </si>
  <si>
    <t>Examen de semestru - Chimie Farmaceutica anul III/ I</t>
  </si>
  <si>
    <t>Examen de semestru - Chimie Farmaceutica anul IV/ I</t>
  </si>
  <si>
    <t>Examen de laborator - Chimie Farmaceutica anul IV/ I</t>
  </si>
  <si>
    <t>Examen de semestru - Chimie Farmaceutica anul III/ II</t>
  </si>
  <si>
    <t>Examen de semestru - Chimie Farmaceutica anul IV/ II</t>
  </si>
  <si>
    <t>Colocviu - Terminologie Medicala si Farmaceutica</t>
  </si>
  <si>
    <t>Colocviu Homeopatie</t>
  </si>
  <si>
    <t>Licenta</t>
  </si>
  <si>
    <t>Andrei Giurea Andrada: Strategii de utilizare în scop terapeutic al unor reacții adverse. Finalizat licenta septembrie</t>
  </si>
  <si>
    <t>Comșa Ramona: Benzimidazoli cu aplicații în terapeutică. Finalizat licență septembrie</t>
  </si>
  <si>
    <t>Găgeanu Marius: Derivații de piperazină cu aplicații terapeutice. Finalizat Licență septembrie</t>
  </si>
  <si>
    <t>Grigorescu Ciprian: Noi ținte în terapia antiagregantă plachetară, în patologia coronariană și arterială periferică. Finalizat licență septembrie</t>
  </si>
  <si>
    <t>FMED6</t>
  </si>
  <si>
    <t>Petrișor Nicoleta: Benzodiazepine. Finalizat licență septembrie</t>
  </si>
  <si>
    <t>FMED7</t>
  </si>
  <si>
    <t>Popa Andra Maria:Eficiența medicamentelor antiagregante plachetare în neoplasm. Finalizat licență septembrie</t>
  </si>
  <si>
    <t>FMED8</t>
  </si>
  <si>
    <t>Proteasa Elisabeta: Nootropice în îmbunătățirea funcției cognitive. Finalizat licență septembrie</t>
  </si>
  <si>
    <t>FMED9</t>
  </si>
  <si>
    <t>Rizea Ana Violeta: Antimicotice utilizate în terapeutică. Finalizat licență septembrie</t>
  </si>
  <si>
    <t>FMED10</t>
  </si>
  <si>
    <t>Rusu Andreea Irina: Anticorpii monoclonali ca alternativă terapeutică în COVID-19. Finalizat licență septembrie</t>
  </si>
  <si>
    <t>FMED11</t>
  </si>
  <si>
    <t>Vingărzan Paula Mădălina: Plasturi transdermici utilizați în terapie. Finalizat licență septembrie</t>
  </si>
  <si>
    <t>Practica de specialitate anul V</t>
  </si>
  <si>
    <t>CONFERINȚA ȘTIINȚIFICĂ: Actualități și perspective în cercetarea farmaceutică, Sibiu, 17 Decembrie 2022, Ediția I coordonare lucrare: Dislipidemia Familială – Factori Predispozanți și Medicație Specifică, Petria C., Roth A., Tudor A</t>
  </si>
  <si>
    <t>CONFERINȚA ȘTIINȚIFICĂ: Actualități și perspective în cercetarea farmaceutică, Sibiu, 17 Decembrie 2022, Ediția I coordonare lucrare: Implicațiile Neurotransmițătorilor în Schizofrenie, Roth A., Petria C.</t>
  </si>
  <si>
    <t>CONFERINȚA ȘTIINȚIFICĂ: Actualități și perspective în cercetarea farmaceutică, Sibiu, 17 Decembrie 2022, Ediția I coordonare lucrare:Inhibitorii Cotransportatorului de Sodiu-Glucoză-2 (SGLT2): Eficiența în Diabet şi Insuficiența Cardiacă, Tudor E.A., Petria E. C.</t>
  </si>
  <si>
    <t>The Effects of Pandemic Restrictions on Public Health-Improvements in Urban Air Quality</t>
  </si>
  <si>
    <t>Cioca, G (Cioca, Gabriela) [1] ; Nerisanu, RA (Nerisanu, Raluca Andreea) [2]
[1] Lucian Blaga Univ Sibiu, Fac Med, Preclin Dept, Sibiu 550024, Romania
2 Lucian Blaga Univ Sibiu, Fac Econ Sci, Dept Finance &amp; Accounting, Sibiu 550324, Romania</t>
  </si>
  <si>
    <t>INTERNATIONAL JOURNAL OF ENVIRONMENTAL RESEARCH AND PUBLIC HEALTH</t>
  </si>
  <si>
    <t>1660-4601</t>
  </si>
  <si>
    <t>https://www.webofscience.com/wos/woscc/full-record/WOS:000839370500001</t>
  </si>
  <si>
    <t>https://www.mdpi.com/1660-4601/19/15/9022</t>
  </si>
  <si>
    <t>10.3390/ijerph19159022</t>
  </si>
  <si>
    <t>1-23</t>
  </si>
  <si>
    <t>Anthropogenic Sewage Water Circuit as Vector for SARS-CoV-2 Viral ARN Transport and Public Health Assessment, Monitoring and Forecasting-Sibiu Metropolitan Area (Transylvania/Romania) Study Case</t>
  </si>
  <si>
    <t>Boeras, I (Boeras, Ioana) [1] ; Curtean-Banaduc, A (Curtean-Banaduc, Angela) [1] ; Banaduc, D (Banaduc, Doru) [1] ; Cioca, G (Cioca, Gabriela) [2]
[1] Lucian Blaga Univ Sibiu, Fac Sci, Appl Ecol Res Ctr, Sibiu 550012, Romania
[2] Lucian Blaga Univ Sibiu, Fac Med, Preclin Dept, Sibiu 550169, Romania</t>
  </si>
  <si>
    <t>https://www.webofscience.com/wos/woscc/full-record/WOS:000857603300001</t>
  </si>
  <si>
    <t>https://www.mdpi.com/1660-4601/19/18/11725</t>
  </si>
  <si>
    <t>10.3390/ijerph191811725</t>
  </si>
  <si>
    <t>2-12</t>
  </si>
  <si>
    <t>Bungau, S; Tit, DM; Fodor, K; Cioca, G; Agop, M; Iovan, C; Cseppento, DCN; Bumbu, A; Bustea, C</t>
  </si>
  <si>
    <t>Aspects Regarding the Pharmaceutical Waste Management in Romania</t>
  </si>
  <si>
    <t>Rogowska, J.; Zimmermann, A. Household Pharmaceutical Waste Disposal as a Global Problem—A Review. Int. J. Environ. Res. Public Health 2022, 19, 15798. https://doi.org/10.3390/ijerph192315798</t>
  </si>
  <si>
    <t>https://www.mdpi.com/1660-4601/19/23/15798</t>
  </si>
  <si>
    <t>Wang, C.; Zhu, B.; Guo, Y.; Tian, S.; Zhang, Z.; Hou, X. Assessment of the Pollution of Soil Heavy Metal(loid)s and Its Relation with Soil Microorganisms in Wetland Soils. Sustainability 2022, 14, 12164. https://doi.org/10.3390/su141912164</t>
  </si>
  <si>
    <t>https://www.mdpi.com/2071-1050/14/19/12164</t>
  </si>
  <si>
    <t>Toma, A; Crisan, O. ETHICS AND BUSINESS IN COMMUNITY PHARMACIES - A FRAMEWORK FOR AN ETHICAL DIALOGUE, Farmacia, Volume 70, Issue 5, Page 985-990, DOI10.31925/farmacia.2022.5.25</t>
  </si>
  <si>
    <t>https://farmaciajournal.com/issue-articles/ethics-and-business-in-community-pharmacies-a-framework-for-an-ethical-dialogue/</t>
  </si>
  <si>
    <t>Adedeji-Adenola, H; Adesina, A; Obono, M; Onedo, T; Okafor, GU; Longe, M; Oyawole, M, Knowledge, perception and practice of pharmaceutical waste disposal among the public in Lagos State, Nigeria, Pan African Medical Journal, Volume 42, Article Number 106, DOI10.11604/pamj.2022.42.106.34529</t>
  </si>
  <si>
    <t>https://www.panafrican-med-journal.com/content/article/42/106/full/</t>
  </si>
  <si>
    <t>Yoon, C.-W.; Kim, M.-J.; Park, Y.-S.; Jeon, T.-W.; Lee, M.-Y. A Review of Medical Waste Management Systems in the Republic of Korea for Hospital and Medical Waste Generated from the COVID-19 Pandemic. Sustainability 2022, 14, 3678. https://doi.org/10.3390/su14063678</t>
  </si>
  <si>
    <t>https://www.mdpi.com/2071-1050/14/6/3678</t>
  </si>
  <si>
    <t>Demian da Silveira Barcellos, Mario Procopiuck, Harry Alberto Bollmann, Management of pharmaceutical micropollutants discharged in urban waters: 30 years of systematic review looking at opportunities for developing countries, Science of The Total Environment, Volume 809, 2022, 151128, ISSN 0048-9697, https://doi.org/10.1016/j.scitotenv.2021.151128.</t>
  </si>
  <si>
    <t>https://1510a6k2v-y-https-www-sciencedirect-com.z.e-nformation.ro/science/article/pii/S0048969721062069?via%3Dihub</t>
  </si>
  <si>
    <t>Khan, F., Ali, Y. Implementation of the circular supply chain management in the pharmaceutical industry. Environ Dev Sustain 24, 13705–13731 (2022). https://doi.org/10.1007/s10668-021-02007-6</t>
  </si>
  <si>
    <t>https://1510g6k32-y-https-link-springer-com.z.e-nformation.ro/article/10.1007/s10668-021-02007-6</t>
  </si>
  <si>
    <t>Pedro Augusto Bertucci Lima, Fernanda Camila Martinez Delgado, Thalita Lacerda dos Santos, Anna Patrícya Florentino,Medications reverse logistics: A systematic literature review and a method for improving the Brazilian case,Cleaner Logistics and Supply Chain,Volume 3,2022,100024,ISSN 2772-3909,https://doi.org/10.1016/j.clscn.2021.100024.</t>
  </si>
  <si>
    <t>https://1510a6kww-y-https-www-sciencedirect-com.z.e-nformation.ro/science/article/pii/S277239092100024X?via%3Dihub</t>
  </si>
  <si>
    <t>SCOPUS</t>
  </si>
  <si>
    <t>Meisam Ranjbari, Zahra Shams Esfandabadi, Tetiana Shevchenko, Naciba Chassagnon-Haned, Wanxi Peng, Meisam Tabatabaei, Mortaza Aghbashlo,Mapping healthcare waste management research: Past evolution, current challenges, and future perspectives towards a circular economy transition,Journal of Hazardous Materials,Volume 422,2022,126724,ISSN 0304-3894,https://doi.org/10.1016/j.jhazmat.2021.126724.</t>
  </si>
  <si>
    <t>https://1510a6kww-y-https-www-sciencedirect-com.z.e-nformation.ro/science/article/pii/S0304389421016897?via%3Dihub</t>
  </si>
  <si>
    <t>Nastiti, A;Riyanto, AR;Supriatin, A;Roosmini, D;Kusumah, SWD;Milhan, R;Geerling, G; Self-Reported Pharmaceutical Storage, Use, and Improper Disposal to The Environment Among Urban Parents in Indonesia,IOP Conference Series: Earth and Environmental Science, 2022,IOP Publishing,ISSN 1755-1315</t>
  </si>
  <si>
    <t>https://iopscience.iop.org/article/10.1088/1755-1315/1111/1/012045</t>
  </si>
  <si>
    <t>Hassane Lgaz, Mustafa R. Al-Hadeethi, Rachid Salghi, Han-Seung Lee,Chapter 13 -Pharmaceutical drugs as corrosion inhibitors I,Editor(s): Lei Guo, Chandrabhan Verma, Dawei Zhang,Eco-Friendly Corrosion Inhibitors,Elsevier,2022,Pages 195-210,ISBN 9780323911764,https://doi.org/10.1016/B978-0-323-91176-4.00004-0.</t>
  </si>
  <si>
    <t>https://1510a6kww-y-https-www-sciencedirect-com.z.e-nformation.ro/science/article/abs/pii/B9780323911764000040?via%3Dihub</t>
  </si>
  <si>
    <t>Nicoleta Plesu, Lavinia Macarie, Adriana Popa, Gheorghe Ilia,Chapter 19 - Polymeric supports for water treatment applications,Editor(s): Zahid Amjad, Konstantinos D. Demadis, Water-Formed Deposits,Elsevier,2022,Pages 397-433,ISBN 9780128228968,https://doi.org/10.1016/B978-0-12-822896-8.00026-1.</t>
  </si>
  <si>
    <t>https://1510a6kww-y-https-www-sciencedirect-com.z.e-nformation.ro/science/article/abs/pii/B9780128228968000261?via%3Dihub</t>
  </si>
  <si>
    <t>Rapolti, L., Holonec, R., Grindei, L., Viman, O. (2022). Automated Sorting of Pharmaceutical Waste Using Machine Vision Technology. In: Vlad, S., Roman, N.M. (eds) 7th International Conference on Advancements of Medicine and Health Care through Technology. MEDITECH 2020. IFMBE Proceedings, vol 88. Springer, Cham. https://doi.org/10.1007/978-3-030-93564-1_45</t>
  </si>
  <si>
    <t>https://1510g6kxw-y-https-link-springer-com.z.e-nformation.ro/chapter/10.1007/978-3-030-93564-1_45#citeas</t>
  </si>
  <si>
    <t>GLEVITZKY, I., DUMITREL, G.A., GLEVITZKY, M., PASCA, B., OTRISAL, P.[Univ Def, Nucl Biol &amp; Chem Def Inst, Vita Nejedleho 68201, Vyskov, Czech Republic], BUNGAU, S., CIOCA, G., PANTIS, C., POPA, M.</t>
  </si>
  <si>
    <t>Statistical Analysis of the Relationship Between Antioxidant Activity and the Structure of Flavonoid Compounds</t>
  </si>
  <si>
    <t>Alshabi, AM; Alkahtani, SA; Shaikh, IA; Orabi, MAA; Abdel-Wahab, BA; Walbi, IA; Habeeb, MS; Khateeb, MM; Shettar, AK; Hoskeri, JH, Tribulus terrestris Cytotoxicity against Breast Cancer MCF-7 and Lung Cancer A549 Cell Lines Is Mediated via Activation of Apoptosis, Caspase-3, DNA Degradation, and Suppressing Bcl-2 Activity, SEPARATIONS, e-ISSN 2297-8739, NOV 2022, Vol 9, Issue 11, DOI: 10.3390/separations9110383</t>
  </si>
  <si>
    <t>https://www.mdpi.com/2297-8739/9/11/383</t>
  </si>
  <si>
    <t>Gasmi, A; Mujawdiya, PK; Noor, S; Lysiuk, R; Darmohray, R; Piscopo, S; Lenchyk, L; Antonyak, H; Dehtiarova, K; Shanaida, M; Polishchuk, A; Shanaida, V; Peana, M; Bjorklund, G, Polyphenols in Metabolic Diseases, MOLECULES, e-ISSN 1420-3049, OCT 2022, Vol 27, Issue 19, DOI: 10.3390/molecules27196280</t>
  </si>
  <si>
    <t>https://www.mdpi.com/1420-3049/27/19/6280</t>
  </si>
  <si>
    <t>Shah, M; Bibi, S; Kamal, Z; Al-Sabahi, JN; Alam, T; Ullah, O; Murad, W; Rehman, NU; Al-Harrasi, A, Bridging the Chemical Profile and Biomedical Effects of Scutellaria edelbergii Essential Oils, ANTIOXIDANTS, e-ISSN 2076-3921, SEP 2022, Vol 11, Issue 9, DOI: 10.3390/antiox11091723</t>
  </si>
  <si>
    <t>https://www.mdpi.com/2076-3921/11/9/1723</t>
  </si>
  <si>
    <t>Gavra, DI; Endres, L; Peto, A; Jozsa, L; Feher, P; Ujhelyi, Z; Pallag, A; Marian, E; Vicas, LG; Ghitea, TC; Muresan, M; Bacskay, I; Jurca, T; In Vitro and Human Pilot Studies of Different Topical Formulations Containing Rosa Species for the Treatment of Psoriasis, MOLECULES, e-ISSN 1420-3049, SEP 2022, vol 27, issue 17, DOI:10.3390/molecules27175499.</t>
  </si>
  <si>
    <t>https://www.mdpi.com/1420-3049/27/17/5499</t>
  </si>
  <si>
    <t>Ahmadi, A; Jamialahmadi, T; Sahebkar, A; Polyphenols and atherosclerosis: A critical review of clinical effects on LDL oxidation, PHARMACOLOGICAL RESEARCH, e-ISSN-1096-1186, OCT 2022, vol 184, DOI:10.1016/j.phrs.2022.106414.</t>
  </si>
  <si>
    <t>https://1510a6k9j-y-https-www-sciencedirect-com.z.e-nformation.ro/science/article/pii/S1043661822003590?via%3Dihub</t>
  </si>
  <si>
    <t>Malik, N; Amber, S; Zahid, S; Rosmarinus officinalis and Methylphenidate Exposure Improves Cognition and Depression and Regulates Anxiety-Like Behavior in AlCl3-Induced Mouse Model of Alzheimer's Disease FRONTIERS IN PHARMACOLOGY, e-ISSN 1663-9812,  AUG 12, 2022, vol 13, DOI:10.3389/fphar.2022.943163.</t>
  </si>
  <si>
    <t>https://www.frontiersin.org/articles/10.3389/fphar.2022.943163/full</t>
  </si>
  <si>
    <t>Shah, M; Mubin, S; ul Hassan, SS; Tagde, P; Ullah, O; Rahman, MH; Al-Harrasi, A; Rehman, NU; Murad, W, Phytochemical Profiling and Bio-Potentiality of Genus Scutellaria: Biomedical Approach, BIOMOLECULES, e-ISSN 2218-273X, JUL 2022, vol 12, issue 7, DOI:10.3390/biom12070936.</t>
  </si>
  <si>
    <t>https://www.mdpi.com/2218-273X/12/7/936</t>
  </si>
  <si>
    <t>Afata, TN; Nemo, R; Ishete, N; Tucho, GT; Dekebo, A; Phytochemical investigation, physicochemical characterization, and antimicrobial activities of Ethiopian propolis, ARABIAN JOURNAL OF CHEMISTRY, e-ISSN 1878-5379, JUL 2022, vol 15, issue 7, DOI:10.1016/j.arabjc.2022.1039311878-5352.</t>
  </si>
  <si>
    <t>https://www.sciencedirect.com/science/article/pii/S1878535222002477</t>
  </si>
  <si>
    <t>Ahmed, M.; Khan, K.-u.-R.; Ahmad, S.; Aati, H.Y.; Ovatlarnporn, C.; Rehman, M.S.-u.; Javed, T.; Khursheed, A.; Ghalloo, B.A.; Dilshad, R.; et al. Comprehensive Phytochemical Profiling, Biological Activities, and Molecular Docking Studies of Pleurospermum candollei: An Insight into Potential for Natural Products Development. Molecules 2022, 27, 4113. https://doi.org/10.3390/molecules27134113</t>
  </si>
  <si>
    <t>https://www.mdpi.com/1420-3049/27/13/4113</t>
  </si>
  <si>
    <t>Anuradha Khuntia, Miquel Martorell, Kaliappan Ilango, Simona Gabriela Bungau, Andrei-Flavius Radu, Tapan Behl, Javad Sharifi-Rad, Theoretical evaluation of Cleome species' bioactive compounds and therapeutic potential: A literature review, Biomedicine &amp; Pharmacotherapy, Volume 151, 2022, 113161, ISSN 0753-3322, https://doi.org/10.1016/j.biopha.2022.113161.</t>
  </si>
  <si>
    <t>https://1510a6k9j-y-https-www-sciencedirect-com.z.e-nformation.ro/science/article/pii/S0753332222005509?via%3Dihub</t>
  </si>
  <si>
    <t>Yaghoubian, I.; Antar, M.; Ghassemi, S.; Modarres-Sanavy, S.A.M.; Smith, D.L. The Effects of Hydro-Priming and Colonization with Piriformospora indica and Azotobacter chroococcum on Physio-Biochemical Traits, Flavonolignans and Fatty Acids Composition of Milk Thistle (Silybum marianum) under Saline Conditions. Plants 2022, 11, 1281. https://doi.org/10.3390/plants11101281</t>
  </si>
  <si>
    <t>https://www.mdpi.com/2223-7747/11/10/1281</t>
  </si>
  <si>
    <t>Burlou-Nagy, C.; Bănică, F.; Jurca, T.; Vicaș, L.G.; Marian, E.; Muresan, M.E.; Bácskay, I.; Kiss, R.; Fehér, P.; Pallag, A. Echinacea purpurea (L.) Moench: Biological and Pharmacological Properties. A Review. Plants 2022, 11, 1244. https://doi.org/10.3390/plants11091244</t>
  </si>
  <si>
    <t>https://www.mdpi.com/2223-7747/11/9/1244</t>
  </si>
  <si>
    <t>El Khomsi, M.; Kara, M.; Hmamou, A.; Assouguem, A.; Al Kamaly, O.; Saleh, A.; Ercisli, S.; Fidan, H.; Hmouni, D. In Vitro Studies on the Antimicrobial and Antioxidant Activities of Total Polyphenol Content of Cynara humilis from Moulay Yacoub Area (Morocco). Plants 2022, 11, 1200. https://doi.org/10.3390/plants11091200</t>
  </si>
  <si>
    <t>https://www.mdpi.com/2223-7747/11/9/1200</t>
  </si>
  <si>
    <t>Celaya, LS; Molina, AC; Gonzalez, MA; Villa, WC; Silva, LR; Viturro, CI, Bioactive phenolic compounds and organic acids in the decoction of fruits and leaves of Schinus areira L., BOLETIN LATINOAMERICANO Y DEL CARIBE DE PLANTAS MEDICINALES Y AROMATICAS, MAY 2022, vol 21, issue 3, DOI:10.37360/blacpma.22.21.3.20.</t>
  </si>
  <si>
    <t>https://blacpma.ms-editions.cl/index.php/blacpma/article/view/247/253</t>
  </si>
  <si>
    <t>Mohammed, HA; Qureshi, KA; Ali, HM; Al-Omar, MS; Khan, O; Mohammed, SAABio-Evaluation of the Wound Healing Activity of Artemisia judaica L. as Part of the Plant's Use in Traditional Medicine; Phytochemical, Antioxidant, Anti-Inflammatory, and Antibiofilm Properties of the Plant's Essential Oils, ANTIOXIDANTS, e-ISSN 2076-3921, FEB 2022, DOI:11210.3390/antiox11020332.</t>
  </si>
  <si>
    <t>https://www.mdpi.com/2076-3921/11/2/332</t>
  </si>
  <si>
    <t>Kamal, F.Z.; Stanciu, G.D.; Lefter, R.; Cotea, V.V.; Niculaua, M.; Ababei, D.C.; Ciobica, A.; Ech-Chahad, A. Chemical Composition and Antioxidant Activity of Ammi visnaga L. Essential Oil. Antioxidants 2022, 11, 347. https://doi.org/10.3390/antiox11020347</t>
  </si>
  <si>
    <t>https://www.mdpi.com/2076-3921/11/2/347</t>
  </si>
  <si>
    <t>Taskesenlioglu, M.Y.; Ercisli, S.; Kupe, M.; Ercisli, N. History of Grape in Anatolia and Historical Sustainable Grape Production in Erzincan Agroecological Conditions in Turkey. Sustainability 2022, 14, 1496. https://doi.org/10.3390/su14031496</t>
  </si>
  <si>
    <t>https://www.mdpi.com/2071-1050/14/3/1496</t>
  </si>
  <si>
    <t>Viera, W.; Shinohara, T.; Samaniego, I.; Sanada, A.; Terada, N.; Ron, L.; Suárez-Tapia, A.; Koshio, K. Phytochemical Composition and Antioxidant Activity of Passiflora spp. Germplasm Grown in Ecuador. Plants 2022, 11, 328. https://doi.org/10.3390/plants11030328</t>
  </si>
  <si>
    <t>https://www.mdpi.com/2223-7747/11/3/328</t>
  </si>
  <si>
    <t>Abutaha, N; AL-Mekhlafi, FA; Almutairi, BO; Wadaan, MAS-phase cell cycle arrest, and apoptotic potential of Echium arabicum phenolic fraction in hepatocellular carcinoma HepG2 cells, JOURNAL OF KING SAUD UNIVERSITY SCIENCE, e-ISSN 2213-686X, JAN 2022, DOI:34110.1016/j.jksus.2021.101735.</t>
  </si>
  <si>
    <t>https://1510a6k9j-y-https-www-sciencedirect-com.z.e-nformation.ro/science/article/pii/S1018364721003979?via%3Dihub</t>
  </si>
  <si>
    <t>Mishra Supriya, Singh Jeet Vikram, Chawla A Pooja and Chawla Viney*, Neuroprotective Role of Nutritional Supplementation in Athletes, Current Molecular Pharmacology 2022; 15(1) . https://dx.doi.org/10.2174/1874467214666211209144721</t>
  </si>
  <si>
    <t>https://www.eurekaselect.com/article/119320</t>
  </si>
  <si>
    <t>Todorova, V.; Ivanov, K.; Ivanova, S. Comparison between the Biological Active Compounds in Plants with Adaptogenic Properties (Rhaponticum carthamoides, Lepidium meyenii, Eleutherococcus senticosus and Panax ginseng). Plants 2022, 11, 64. https://doi.org/10.3390/plants11010064</t>
  </si>
  <si>
    <t>https://www.mdpi.com/2223-7747/11/1/64</t>
  </si>
  <si>
    <t>Brčić Karačonji, I.; Jurica, K.; Gašić, U.; Dramićanin, A.; Tešić, Ž.; Milojković Opsenica, D. Comparative Study on the Phenolic Fingerprint and Antioxidant Activity of Strawberry Tree (Arbutus unedo L.) Leaves and Fruits. Plants 2022, 11, 25. https://doi.org/10.3390/plants11010025</t>
  </si>
  <si>
    <t>https://www.mdpi.com/2223-7747/11/1/25</t>
  </si>
  <si>
    <t>Qazi, N.G.; Khan, A.-u.; Abbasi, S.W.; Shah, F.A.; Rasheed, F.; Ali, F.; Hassan, S.S.u.; Bungau, S. Pharmacological Basis of Rumex hastatus D. Don in Gastrointestinal Diseases with Focusing Effects on H+/K+-ATPase, Calcium Channels Inhibition and PDE Mediated Signaling: Toxicological Evaluation on Vital Organs. Molecules 2022, 27, 5919. https://doi.org/10.3390/molecules27185919</t>
  </si>
  <si>
    <t>https://www.mdpi.com/1420-3049/27/18/5919</t>
  </si>
  <si>
    <t>Zhimin Miao, Yuxin Zhao, Meiwan Chen, Chengwei He, Using flavonoids as a therapeutic intervention against rheumatoid arthritis: The known and unknown,Pharmacological Research - Modern Chinese Medicine,Volume 3,2022,100014,ISSN 2667-1425, https://doi.org/10.1016/j.prmcm.2021.100014.</t>
  </si>
  <si>
    <t>https://1510a6kww-y-https-www-sciencedirect-com.z.e-nformation.ro/science/article/pii/S2667142521000130?via%3Dihub</t>
  </si>
  <si>
    <t>XIE Leyi;ZHANG Bing;LI Hongyan; Study on the Stability and Antioxidant Activity of Phenolics in Green Tea,Citrus Peel and Soybean before and after in Vitro Digestion, Science and Technology of Food Industry. 2022(15) Page:374-382, DOI：10.13386/j.issn1002-0306.2021110224</t>
  </si>
  <si>
    <t>http://kns.cnki.net/kcms/detail/detail.aspx?doi=10.13386/j.issn1002-0306.2021110224</t>
  </si>
  <si>
    <t>Bungau S., Suciu R., Bumbu A., Cioca G., Tit D.M.</t>
  </si>
  <si>
    <t>Study on hospital waste management in Medical Rehabilitation Clinical Hospital, Baile Felix</t>
  </si>
  <si>
    <t>Asiamah, Nestor MSc; Aggrey, Mavis MPH†; Adu-Gyamfi, Kwame MBA‡; Opuni, Frank Frimpong MBA§. Construction of a Scale Assessing Patients’ Perceptions Regarding Sanitation and Hygiene in a Clinical Setting. Journal of Patient Safety 18(2):p e534-e541, March 2022. | DOI: 10.1097/PTS.0000000000000862</t>
  </si>
  <si>
    <t>https://journals.lww.com/journalpatientsafety/Abstract/2022/03000/Construction_of_a_Scale_Assessing_Patients_.34.aspx</t>
  </si>
  <si>
    <t>OPREA, O.B., APOSTOL, L., BUNGAU, S., CIOCA, G., SAMUEL, A.D., BADEA, M., GACEU, L.</t>
  </si>
  <si>
    <t>Researches on the Chemical Composition and the Rheological Properties of Wheat and Grape Epicarp Flour Mixes</t>
  </si>
  <si>
    <t>Ali Ahmadi, Tannaz Jamialahmadi, Amirhossein Sahebkar, Polyphenols and atherosclerosis: A critical review of  clinical effects on LDL oxidation, Pharmacological Research, Volume 184, 2022, 106414, ISSN 1043-6618, https://doi.org/10.1016/j.phrs.2022.106414.</t>
  </si>
  <si>
    <t>Fontana, Mauro, Murowaniecki Otero, Deborah, Pereira, Aline Machado, Santos, Roberta Bascke, Gularte, Márcia Arocha,Grape Pomace Flour for Incorporation into Cookies: Evaluation of Nutritional, Sensory and Technological Characteristics, Journal of Culinary Science &amp; Technology, 2022/06/09, 1, 20, Taylor &amp; Francis,ISSN 1542-8052, doi:10.1080/15428052.2022.2086956</t>
  </si>
  <si>
    <t>https://1511m6kbm-y-https-www-tandfonline-com.z.e-nformation.ro/doi/abs/10.1080/15428052.2022.2086956?journalCode=wcsc20</t>
  </si>
  <si>
    <t>Alexandru, B.A.; Rat, L.A.; Moldovan, A.F.; Mihancea, P.; Mariș, L. An Open-Label Trial Study of Quality-of-Life Assessment in Irritable Bowel Syndrome and Their Treatment. Medicina 2022, 58, 763. https://doi.org/10.3390/medicina58060763</t>
  </si>
  <si>
    <t>https://www.mdpi.com/1648-9144/58/6/763</t>
  </si>
  <si>
    <t>Al-Warhi, T.; Zahran, E.M.; Selim, S.; Al-Sanea, M.M.; Ghoneim, M.M.; Maher, S.A.; Mostafa, Y.A.; Alsenani, F.; Elrehany, M.A.; Almuhayawi, M.S.; et al. Antioxidant and Wound Healing Potential of Vitis vinifera Seeds Supported by Phytochemical Characterization and Docking Studies. Antioxidants 2022, 11, 881. https://doi.org/10.3390/antiox11050881</t>
  </si>
  <si>
    <t>https://www.mdpi.com/2076-3921/11/5/881</t>
  </si>
  <si>
    <t>Endres, L; Tit, DM; Bungau, S; Cioca, G; Daim, MA [Suez Canal Univ, Fac Vet Med, Ismailia 41522, Egypt]; Buhas, C; Pop, O; Sava, C</t>
  </si>
  <si>
    <t>Markers Usefulness in the Melanic Metastatic Cellular Epitops Identification in the Sentinel Lymph Node</t>
  </si>
  <si>
    <t>Xin Zhang, Changrui Ding, Zigang Zhao,Exploring a 7-gene prognostic model based on ferroptosis for efficiently guiding immunotherapy in melanoma patients,Advances in Medical Sciences,Volume 67, Issue 2,2022,Pages 364-378,ISSN 1896-1126,https://doi.org/10.1016/j.advms.2022.09.004.</t>
  </si>
  <si>
    <t>https://1510a6k9j-y-https-www-sciencedirect-com.z.e-nformation.ro/science/article/pii/S1896112622000384?via%3Dihub</t>
  </si>
  <si>
    <t>Morosini, C (Italia); Marsoni, M (Italia); Torretta, V (Italia); Conti, F (Italia); Ragazzi, M (Italia); Rada, EC (Italia); Cioca, G</t>
  </si>
  <si>
    <t>Factors Affecting Spatial and Temporal Concentration Variability of Pharmaceuticals: Comparison between Two WWTPs</t>
  </si>
  <si>
    <t>Rodríguez-Serin, H.; Gamez-Jara, A.; De La Cruz-Noriega, M.; Rojas-Flores, S.; Rodriguez-Yupanqui, M.; Gallozzo Cardenas, M.; Cruz-Monzon, J. Literature Review: Evaluation of Drug Removal Techniques in Municipal and Hospital Wastewater. Int. J. Environ. Res. Public Health 2022, 19, 13105. https://doi.org/10.3390/ijerph192013105</t>
  </si>
  <si>
    <t>https://www.mdpi.com/1660-4601/19/20/13105</t>
  </si>
  <si>
    <t>Paun, V. A. (FRANTA); Popa, M.; Desbrieres, J. (FRANTA); Peptu, C. A.; Dragan, S. V.; Zegan, G.; Cioca, G.</t>
  </si>
  <si>
    <t>Liposome Loaded Chitosan Hydrogels, a Promising Way to Reduce the Burst Effect in Drug Release A comparativ analysis</t>
  </si>
  <si>
    <t>Huan Liu, Xinyu Meng, Lei Li, Yongmei Xia, Xueyi Hu, Yun Fang,The incorporated hydrogel of chitosan-oligoconjugated linoleic acid vesicles and the protective sustained release for curcumin in the gel,International Journal of Biological Macromolecules,Volume 227,2022,Pages 17-26,ISSN 0141-8130, https://doi.org/10.1016/j.ijbiomac.2022.12.049.</t>
  </si>
  <si>
    <t>https://1510a6k9j-y-https-www-sciencedirect-com.z.e-nformation.ro/science/article/pii/S0141813022029518?via%3Dihub</t>
  </si>
  <si>
    <t>Greiciele da S. Ferreira, Daniel J. da Silva, Leonardo Zanata, Alana G. Souza, Rafaela R. Ferreira, Derval S. Rosa, Antimicrobial cotton wipes functionalized with Melaleuca alternifolia Pickering emulsions stabilized with cellulose nanofibrils, Carbohydrate Polymer Technologies and Applications, Volume 3, 2022, 100208, ISSN 2666-8939, https://doi.org/10.1016/j.carpta.2022.100208.</t>
  </si>
  <si>
    <t>https://1510a6k9j-y-https-www-sciencedirect-com.z.e-nformation.ro/science/article/pii/S2666893922000263?via%3Dihub</t>
  </si>
  <si>
    <t>S. Peers, A. Montembault, C. Ladavière,Chitosan hydrogels incorporating colloids for sustained drug delivery,Carbohydrate Polymers,Volume 275,2022,118689,ISSN 0144-8617,https://doi.org/10.1016/j.carbpol.2021.118689.</t>
  </si>
  <si>
    <t>https://1510a6kww-y-https-www-sciencedirect-com.z.e-nformation.ro/science/article/pii/S0144861721010766?via%3Dihub</t>
  </si>
  <si>
    <t>Apostol, L; Berca, L; Mosoiu, C; Badea, M; Bungau, S; Oprea, OB; Cioca, G</t>
  </si>
  <si>
    <t>Partially Defatted Pumpkin (Cucurbita maxima) Seeds - a Rich Source of Nutrients for Use in Food Products</t>
  </si>
  <si>
    <t>Moldovan, F.; Gligor, A.; Moldovan, L.; Bataga, T. The Impact of the COVID-19 Pandemic on the Orthopedic Residents: A Pan-Romanian Survey. Int. J. Environ. Res. Public Health 2022, 19, 9176. https://doi.org/10.3390/ijerph19159176</t>
  </si>
  <si>
    <t>https://www.mdpi.com/1660-4601/19/15/9176</t>
  </si>
  <si>
    <t>LI, Y., S RAMASWAMY, H., LI, J., GAO, Y., YANG, C., ZHANG, X., IRSHAD, A., &amp; REN, Y.. (2022). Nutrient evaluation of the seed, pulp, flesh, and peel of spaghetti squash. Food Science and Technology, 42, e70920. https://doi.org/10.1590/fst.70920</t>
  </si>
  <si>
    <t>https://www.scielo.br/j/cta/a/65XCHM4LhwWKQLqmZLCFCwq/?lang=en#</t>
  </si>
  <si>
    <t>Moisa, C; Lupitu, A; Pop, G; Chambre, DR; Copolovici, L; Cioca, G; Bungau, S; Copolovici, DM</t>
  </si>
  <si>
    <t>Variation of the Chemical Composition of Thymus Vulgaris Essential Oils by Phenological Stages</t>
  </si>
  <si>
    <t>Kim, M.; Sowndhararajan, K.; Deepa, P.; Kim, S. Variations in the Chemical Composition of Essential Oils in Native Populations of Korean Thyme, Thymus quinquecostatus Celak. Molecules 2022, 27, 7203. https://doi.org/10.3390/molecules27217203</t>
  </si>
  <si>
    <t>https://www.mdpi.com/1420-3049/27/21/7203</t>
  </si>
  <si>
    <t>Shah, M.; Bibi, S.; Kamal, Z.; Al-Sabahi, J.N.; Alam, T.; Ullah, O.; Murad, W.; Rehman, N.U.; Al-Harrasi, A. Bridging the Chemical Profile and Biomedical Effects of Scutellaria edelbergii Essential Oils. Antioxidants 2022, 11, 1723. https://doi.org/10.3390/antiox11091723</t>
  </si>
  <si>
    <t>Ullah, R; Akermi, S; Smaoui, S; Fourati, M; Elhadef, K; Chaari, M; Chakchouk Mtibaa, A; Mellouli, L; In-Depth Study of Thymus vulgaris Essential Oil: Towards Understanding the Antibacterial Target Mechanism and Toxicological and Pharmacological Aspects; BioMed Research International, 2022, ISSN 2314-6133, DOI: 10.1155/2022/3368883.</t>
  </si>
  <si>
    <t>https://www.hindawi.com/journals/bmri/2022/3368883/</t>
  </si>
  <si>
    <t>Konstantinović, B.; Popov, M.; Samardžić, N.; Aćimović, M.; Šućur Elez, J.; Stojanović, T.; Crnković, M.; Rajković, M. The Effect of Thymus vulgaris L. Hydrolate Solutions on the Seed Germination, Seedling Length, and Oxidative Stress of Some Cultivated and Weed Species. Plants 2022, 11, 1782. https://doi.org/10.3390/plants11131782</t>
  </si>
  <si>
    <t>https://www.mdpi.com/2223-7747/11/13/1782</t>
  </si>
  <si>
    <t>Mohammed, H.A.; Qureshi, K.A.; Ali, H.M.; Al-Omar, M.S.; Khan, O.; Mohammed, S.A.A. Bio-Evaluation of the Wound Healing Activity of Artemisia judaica L. as Part of the Plant’s Use in Traditional Medicine; Phytochemical, Antioxidant, Anti-Inflammatory, and Antibiofilm Properties of the Plant’s Essential Oils. Antioxidants 2022, 11, 332. https://doi.org/10.3390/antiox11020332</t>
  </si>
  <si>
    <t>Miccoli, A; Restani, P (Italia); Floroian, L; Taus, N; Badea, M; Cioca, G; Bungau, S</t>
  </si>
  <si>
    <t>Sensitive Electrochemical Detection Method of Melatonin in Food Supplements</t>
  </si>
  <si>
    <t>Xin-yue Zhang, Yuan Zhang, Yu Zhou, Zhi-fei Liu, Bin-bin Wei, Xue-song Feng, Melatonin in different food samples: Recent update on distribution, bioactivities, pretreatment and analysis techniques,Food Research International,Volume 163,2022,112272,ISSN 0963-9969, https://doi.org/10.1016/j.foodres.2022.112272.</t>
  </si>
  <si>
    <t>https://1510a6kru-y-https-www-sciencedirect-com.z.e-nformation.ro/science/article/pii/S0963996922013308?via%3Dihub</t>
  </si>
  <si>
    <t>Ursachi, C.Ș.; Munteanu, F.-D.; Cioca, G.</t>
  </si>
  <si>
    <t>The Safety of Slaughterhouse Workers during the Pandemic Crisis.</t>
  </si>
  <si>
    <t>H. Thiessen, N. Käding, B. Gebel, M. Borsche, S. Graspeuntner, L. Kirchhoff, M. Ehlers, J. Rahmöller, S. Taube, J. Kramer, C. Klein, A. Katalinic, J. Rupp,Risk assessment of SARS-CoV-2 transmission in hospitality employees in a highly frequented tourist area,Heliyon, Volume 8, Issue 12,2022,ISSN 2405-8440,https://doi.org/10.1016/j.heliyon.2022.e12177.</t>
  </si>
  <si>
    <t>https://1510a6kru-y-https-www-sciencedirect-com.z.e-nformation.ro/science/article/pii/S240584402203465X?via%3Dihub</t>
  </si>
  <si>
    <t>Chen, C, Feng, Y, Chen, Z, et al. SARS-CoV-2 cold-chain transmission: Characteristics, risks, and strategies. J Med Virol. 2022; 94: 3540- 3547. doi:10.1002/jmv.27750</t>
  </si>
  <si>
    <t>https://1511h6ksl-y-https-onlinelibrary-wiley-com.z.e-nformation.ro/doi/10.1002/jmv.27750</t>
  </si>
  <si>
    <t>Zhang, C.; Yang, Y.; Feng, Z.; Xiao, C.; Liu, Y.; Song, X.; Lang, T. Cold Chain Food and COVID-19 Transmission Risk: From the Perspective of Consumption and Trade. Foods 2022, 11, 908. https://doi.org/10.3390/foods11070908</t>
  </si>
  <si>
    <t>https://www.mdpi.com/2304-8158/11/7/908</t>
  </si>
  <si>
    <t>Pizarro AB, Persad E, Durao S, Nussbaumer-Streit B, Engela-Volker JS, McElvenny D, Rhodes S, Stocking K, Fletcher T, Martin C, Noertjojo K, Sampson O, Verbeek JH, Jørgensen KJ, Bruschettini M. Workplace interventions to reduce the risk of SARS‐CoV‐2 infection outside of healthcare settings. Cochrane Database of Systematic Reviews 2022, Issue 5. Art. No.: CD015112. DOI: 10.1002/14651858.CD015112.pub2. Accessed 25 June 2023.</t>
  </si>
  <si>
    <t>https://www.cochranelibrary.com/cdsr/doi/10.1002/14651858.CD015112.pub2/full</t>
  </si>
  <si>
    <t>Carme Miret, Miquel Alsedà, Pere Godoy,COVID-19 vaccination coverage and associated factors in seasonal fruit workers in Lleida,Vacunas,Volume 23, Supplement 2,2022,Pages S44-S51,ISSN 1576-9887,https://doi.org/10.1016/j.vacun.2022.05.001.</t>
  </si>
  <si>
    <t>https://1510a6kru-y-https-www-sciencedirect-com.z.e-nformation.ro/science/article/pii/S1576988722000565?via%3Dihub</t>
  </si>
  <si>
    <t>A. Nienhaus.COVID-19 als Berufskrankheit und Arbeitsunfall – Diagnostik, Management und Begutachtung aus Sicht der BGW. 2022; 48: 276-285. doi: 10.5414/ATX2626.</t>
  </si>
  <si>
    <t>https://www.dustri.com/article_response_page.html?artId=189594&amp;doi=10.5414/ATX2626&amp;L=1</t>
  </si>
  <si>
    <t>Quehl, Henriette Elisabeth, Haas, Rainer, Pöchtrager, Siegfried and Meixner, Oliver. "Eine qualitative Studie zu den Auswirkungen der COVID-19-Pandemie auf die österreichische Landwirtschaft" Die Bodenkultur: Journal of Land Management, Food and Environment, vol.73, no.2, 2022, pp.75-95. https://doi.org/10.2478/boku-2022-0006</t>
  </si>
  <si>
    <t>https://sciendo.com/article/10.2478/boku-2022-0006</t>
  </si>
  <si>
    <t>Hezekiah Kehinde Adesokan et al. Predictors of COVID-19 pandemic-associated mental health outcomes of slaughterhouse managers in selected states of Nigeria, 2020. PAMJ - One Health. 2022;7:20. [doi: 10.11604/pamj-oh.2022.7.20.30223]</t>
  </si>
  <si>
    <t>https://www.one-health.panafrican-med-journal.com/content/article/7/20/full/</t>
  </si>
  <si>
    <t>Narelle Fegan, Catherine M. McAuley, Jessica A. Gray, Lesley L. Duffy, Azedah Namvar, Keith Warriner, Chapter 26 - Current trends in zoonoses and foodborne pathogens linked to the consumption of meat,Editor(s): Peter Purslow,In Woodhead Publishing Series in Food Science, Technology and Nutrition, New Aspects of Meat Quality (Second Edition), Woodhead Publishing, 2022, Pages 717-754, ISBN 9780323858793, https://doi.org/10.1016/B978-0-323-85879-3.00020-9.</t>
  </si>
  <si>
    <t>https://1510a6kru-y-https-www-sciencedirect-com.z.e-nformation.ro/science/article/abs/pii/B9780323858793000209?via%3Dihub</t>
  </si>
  <si>
    <t>Yalçın, H. , Kale, M. , Gürsoy, O. , Saltık, H. S. &amp; Yılmaz, Y. (2022). Presence of Rotavirus and Astrovirus in Employees, Tools and Equipment of Slaughterhouses and Meat Processing Plants . Akademik Gıda , 20 (2) , 132-137 . DOI: 10.24323/akademik-gida.1149769</t>
  </si>
  <si>
    <t>https://dergipark.org.tr/en/pub/akademik-gida/issue/71469/1149769#article_cite</t>
  </si>
  <si>
    <t>Năstuneac, V.; Panainte-Lehăduș, M.; Moșneguțu, E.F.; Gavrilaș, S.; Cioca, G.; Munteanu, F.-D</t>
  </si>
  <si>
    <t>Removal of Cypermethrin from Water by Using Fucus Spiralis Marine Alga.</t>
  </si>
  <si>
    <t>Makrigianni, E.A.; Papadaki, E.S.; Chatzimitakos, T.; Athanasiadis, V.; Bozinou, E.; Lalas, S.I. Application of Humic and Fulvic Acids as an Alternative Method of Cleaning Water from Plant Protection Product Residues. Separations 2022, 9, 313. https://doi.org/10.3390/separations9100313</t>
  </si>
  <si>
    <t>https://www.mdpi.com/2297-8739/9/10/313</t>
  </si>
  <si>
    <t>Bungau,S; Tit, DM; Popa, VC; Sabau, A; Cioca, G</t>
  </si>
  <si>
    <t>Practices and Attitudes regarding the Employment of People with Disabilities in Romania</t>
  </si>
  <si>
    <t>Cseppento, CDN; Iovanovici, DC; Andronie-Cioara, FL; Tarce, AG; Bochis, CF; Bochis, SA; Dogaru, BG; The recovery management of patients with operated extramedullary spinal arteriovenous fistula, evolution and socio-professional reintegration: case report and review of the literature, BALNEO AND PRM RESEARCH JOURNAL, Volume13, Issue 1, DOI10.12680/balneo.2022.490.</t>
  </si>
  <si>
    <t>https://1510q6kr4-y-https-www-webofscience-com.z.e-nformation.ro/wos/woscc/full-record/WOS:000773571100005</t>
  </si>
  <si>
    <t>Rada, EC (Italia); Passamani, G (Italia); Ragazzi, M (Italia); Torretta, V (Italia); Istrate, IA; Cioca, G</t>
  </si>
  <si>
    <t>Dioxin Contamination after a Hypothetical Accidental Fire in Baled Municipal Solid Waste Storage</t>
  </si>
  <si>
    <t>Ramadan, B.S., Rachman, I., Ikhlas, N. et al. A comprehensive review of domestic-open waste burning: recent trends, methodology comparison, and factors assessment. J Mater Cycles Waste Manag 24, 1633–1647 (2022). https://doi.org/10.1007/s10163-022-01430-9</t>
  </si>
  <si>
    <t>https://1510g6kt4-y-https-link-springer-com.z.e-nformation.ro/article/10.1007/s10163-022-01430-9</t>
  </si>
  <si>
    <t>Muhammad AI, Anders L, William H,Safety at waste and recycling industry: Detection and mitigation of waste fire accidents,Waste Management,Volume 141,2022,Pages 271-281,ISSN 0956-053X,https://doi.org/10.1016/j.wasman.2022.02.004.</t>
  </si>
  <si>
    <t>https://1510a6kru-y-https-www-sciencedirect-com.z.e-nformation.ro/science/article/pii/S0956053X22000629?via%3Dihub</t>
  </si>
  <si>
    <t>Popitanu, C; Cioca, G; Copolovici, L; Iosif, D; Munteanu, FD; Copolovici, D</t>
  </si>
  <si>
    <t>The Seasonality Impact of the BTEX Pollution on the Atmosphere of Arad City, Romania</t>
  </si>
  <si>
    <t>Nor Syamimi Sufiera Limi Hawari, Mohd Talib Latif, Haris Hafizal Abd Hamid, Teoh Hwai Leng, Murnira Othman, Anis Asma Ahmad Mohtar, Azliyana Azhari, Doreena Dominick,The concentration of BTEX in selected urban areas of Malaysia during the COVID-19 pandemic lockdown,Urban Climate,Volume 45,2022,101238,ISSN 2212-0955, https://doi.org/10.1016/j.uclim.2022.101238.</t>
  </si>
  <si>
    <t>https://1510a6kru-y-https-www-sciencedirect-com.z.e-nformation.ro/science/article/pii/S2212095522001560?via%3Dihub</t>
  </si>
  <si>
    <t>Kevin Emeka Agbo, Christophe Walgraeve, Lore Vandermeersch, John Ikechukwu Eze, Pius Oziri Ukoha, Herman Van Langenhove,Residential VOCs concentration levels in Nsukka, Nigeria, Atmospheric Environment,Volume 289,2022,119307,ISSN 1352-2310, https://doi.org/10.1016/j.atmosenv.2022.119307.</t>
  </si>
  <si>
    <t>https://1510a6kru-y-https-www-sciencedirect-com.z.e-nformation.ro/science/article/pii/S1352231022003727?via%3Dihub</t>
  </si>
  <si>
    <t>DIANA E. PANAIT, ANDREEA C. JUFA, LAURA FLOROIAN, ALINA M. PASCU, MIHAELA BADEA, MARIA POPA, EUGEN-VICTOR MACOCIAN, GABRIELA CIOCA, SIMONA BUNGAU</t>
  </si>
  <si>
    <t>Electromagnetic Pollution of the Environment Due Leakage
Radiation from Microwave Ovens</t>
  </si>
  <si>
    <t>Paulina Guzik, Andrzej Szymkowiak, Piotr Kulawik, Marzena Zając, Władysław Migdał,The confrontation of consumer beliefs about the impact of microwave-processing on food and human health with existing research,Trends in Food Science &amp; Technology,Volume 119,2022, Pages 110-121,ISSN 0924-2244, https://doi.org/10.1016/j.tifs.2021.11.011.</t>
  </si>
  <si>
    <t>https://1510a6kru-y-https-www-sciencedirect-com.z.e-nformation.ro/science/article/pii/S0924224421006117?via%3Dihub</t>
  </si>
  <si>
    <t>Elian, V; Cioca, G; Pantea, AS; Dobjanschi, C; Serafinceanu, C</t>
  </si>
  <si>
    <t>METABOLIC SYNDROME AND CHRONIC KIDNEY DISEASE: PATHOGENIC, CLINICAL, AND THERAPEUTIC CORRELATIONS</t>
  </si>
  <si>
    <t>Rotaru M, Iancu GM and Baldovin I: A prospective study on hyperhomocysteinemia as an aggravating factor in chronic venous insufficiency. Exp Ther Med 24: 449, 2022</t>
  </si>
  <si>
    <t>https://www.spandidos-publications.com/10.3892/etm.2022.11376</t>
  </si>
  <si>
    <t>SANTOS, B.T. (Cuba), BUNGAU, S., PEREZ, C.F.(Cuba), NAPOLES, Y.M.(USA), BOURZAC, J.F.I.(Cuba), HERNANDEZ, R.O.(Cuba), GONZALEZ, W.R.(Cuba), CIOCA, G., ALEYA, L.(France), GONZALEZ, V.G.S.(Cuba)</t>
  </si>
  <si>
    <t>Immuno-toxicological Evaluation of the Adjuvant Formulations for Experimental Anti-meningococcal Vaccines without Aluminium Hydroxide</t>
  </si>
  <si>
    <t>Saber, S., Alomar, S.Y. &amp; Yahya, G. Blocking prostanoid receptors switches on multiple immune responses and cascades of inflammatory signaling against larval stages in snail fever. Environ Sci Pollut Res 29, 43546–43555 (2022). https://doi.org/10.1007/s11356-022-20108-1</t>
  </si>
  <si>
    <t>https://1510g6kt4-y-https-link-springer-com.z.e-nformation.ro/article/10.1007/s11356-022-20108-1#citeas</t>
  </si>
  <si>
    <t>Reynaldo Oliva-Hernández, Mildrey Fariñas-Medina, Tamara Hernández-Salazar, Ambar Oyarzabal-Vera, Juan F. Infante-Bourzac, Sandra Rodríguez-Salgueiro, Laura M. Rodríguez, Yisabel Arranguren-Masorra, Yanet Climent-Ruíz, Sonsire Fernández-Castillo, Daniel G-Rivera, Darielys Santana-Mederos, Belinda Sánchez-Ramírez, Dagmar García-Rivera, Yury Valdés-Barbín, Vicente Vérez-Bencomo, Repeat-dose and local tolerance toxicity of SARS-CoV-2 FINLAY-FR-02 vaccine candidate in Sprague Dawley rats,Toxicology,Volume 471,2022, 153161,ISSN 0300-483X, https://doi.org/10.1016/j.tox.2022.153161.</t>
  </si>
  <si>
    <t>https://1510a6kru-y-https-www-sciencedirect-com.z.e-nformation.ro/science/article/pii/S0300483X22000737?via%3Dihub</t>
  </si>
  <si>
    <t>Cioca, G; Nerisanu, RA</t>
  </si>
  <si>
    <t>Fu, R.; Xie, L.; Liu, T.; Huang, J.; Zheng, B. Chinese Economic Growth Projections Based on Mixed Data of Carbon Emissions under the COVID-19 Pandemic. Sustainability 2022, 14, 16762. https://doi.org/10.3390/su142416762</t>
  </si>
  <si>
    <t>https://www.mdpi.com/2071-1050/14/24/16762</t>
  </si>
  <si>
    <t>Buhas, CL; Judea-Pusta, C; Buhas, BA; Bungau, S; Judea, AS; Sava, C; Popa, VC; Cioca, G; Tit, DM</t>
  </si>
  <si>
    <t>Physical, Psychological and Sexual Abuse of the Minor in the Families from the Northwestern Region of Romania-Social and Medical Forensics</t>
  </si>
  <si>
    <t>Ma, X.; Zhang, Z.; Li, X.; Li, Y. The Relationship between the Outdoor School Violence Distribution and the Outdoor Campus Environment: An Empirical Study from China. Int. J. Environ. Res. Public Health 2022, 19, 7613. https://doi.org/10.3390/ijerph19137613</t>
  </si>
  <si>
    <t>https://www.mdpi.com/1660-4601/19/13/7613</t>
  </si>
  <si>
    <t>Danescu, IL; Tudosie, MS; Caragea, G; Avram, R; Stefani, C; Cioca, G; Macovei, RA</t>
  </si>
  <si>
    <t>Survival following repetitive ventricular fibrillation caused by monoamine oxidase inhibitor overdosing (MAOI).</t>
  </si>
  <si>
    <t>Enescu, D.M.; Parasca, S.V.; Badoiu, S.C.; Miricescu, D.; Ripszky Totan, A.; Stanescu-Spinu, I.-I.; Greabu, M.; Jinga, V. Hypoxia-Inducible Factors and Burn-Associated Acute Kidney Injury—A New Paradigm? Int. J. Mol. Sci. 2022, 23, 2470. https://doi.org/10.3390/ijms23052470</t>
  </si>
  <si>
    <t>https://www.mdpi.com/1422-0067/23/5/2470</t>
  </si>
  <si>
    <t>Mihaela Bogdan, Simona Bungau, Delia Mirela Tit, Lucian Copolovici, Tapan Behl, Pavel Otrisal, Lotfi Aleya, Gabriela Cioca, Doina Berescu, Diana Uivarosan, Dana Maria Copolovici</t>
  </si>
  <si>
    <t>Variations in the Chemical Composition of the Essential Oil of Lavandula angustifolia Mill., Moldoveanca 4 Romanian Variety</t>
  </si>
  <si>
    <t>Georgieva, R. , Kırchev, H. , Delıbaltova, V. , Matev, A. , Chavdarov, P. &amp; Raycheva, T. (2022). Essential Oil Chemical Composition of Lavender Varieties Cultivated in an Untraditional Agro-Ecological Region . Yuzuncu Yıl University Journal of Agricultural Sciences , 32 (1) , 98-105 . DOI: 10.29133/yyutbd.998772</t>
  </si>
  <si>
    <t>https://dergipark.org.tr/en/pub/yyutbd/issue/69000/998772#article_cite</t>
  </si>
  <si>
    <t>Ghitea, Timea Claudia; Bungau, Simona; Tit, Delia Mirela; Purza, Lavinia; Otrisal, Pavel (Czech Republic); Aleya, Lotfi (Franţa); Cioca, Gabriela; Pantis, Carmen; Lazar, Liviu</t>
  </si>
  <si>
    <t>The effects of oregano oil on fungal infections associated with metabolic syndrome</t>
  </si>
  <si>
    <t>Lucian Copolovici, Daniela Timis, Monica Taschina, Dana Copolovici, Gabriela Cioca, Simona Bungau</t>
  </si>
  <si>
    <t>Diclofenac Influence on Photosynthetic Parameters and Volatile Organic Compounds Emision from Phaseolus vulgaris L.Plants</t>
  </si>
  <si>
    <t>Robert Biczak, Barbara Pawłowska,Reaction of spring barley seedlings and H. incongruens crustaceans to the presence of acetylsalicylic acid in soil,Journal of Environmental Management,Volume 302, Part A,2022,113936,ISSN 0301-4797, https://doi.org/10.1016/j.jenvman.2021.113936.</t>
  </si>
  <si>
    <t>https://1510a6kww-y-https-www-sciencedirect-com.z.e-nformation.ro/science/article/pii/S0301479721019988?via%3Dihub</t>
  </si>
  <si>
    <t>Farmacologie pentru medici - capitolul Farmacotoxicologie. Reactiile adverse ale medicamentelor</t>
  </si>
  <si>
    <t>Editura Medicala</t>
  </si>
  <si>
    <t>978-973-39-0926-2</t>
  </si>
  <si>
    <t>Mic atlas de histologie generală https://www.technomedia.ro/links/Mic-atlas-de-histologie-generala.html</t>
  </si>
  <si>
    <t>Florin Grosu</t>
  </si>
  <si>
    <t>TechnoMedia</t>
  </si>
  <si>
    <t>978-606-616-491-7</t>
  </si>
  <si>
    <t>mai 2023</t>
  </si>
  <si>
    <t>The role of IMMUnity in tackling PARKinson’s disease through a Translational NETwork (IMMUPARKNET)</t>
  </si>
  <si>
    <t>COST</t>
  </si>
  <si>
    <t xml:space="preserve">Cioca Gabriela
</t>
  </si>
  <si>
    <t>septembrie 2022 - septembrie 2026</t>
  </si>
  <si>
    <t>Frontiers in Medicine</t>
  </si>
  <si>
    <t>WOS, Scopus</t>
  </si>
  <si>
    <t>https://www.frontiersin.org/articles/10.3389/fmed.2022.939421/full</t>
  </si>
  <si>
    <t>06.09.2022</t>
  </si>
  <si>
    <t>https://www.frontiersin.org/journals/medicine/editors</t>
  </si>
  <si>
    <t>Zilele Medicale Sibiene 2022</t>
  </si>
  <si>
    <t>Participant cu lucrarea- Riscurile cardiovasculare ale medicamentelor non-cardiovasculare</t>
  </si>
  <si>
    <t>&lt; 100</t>
  </si>
  <si>
    <t>https://zms.ro/program/</t>
  </si>
  <si>
    <t>PARTICULARITĂŢI DIAGONSTICE ŞI TERAPEUTICE ALE BOLILOR SISTEMULUI NERVOS CENTRAL ŞI PERIFERIC</t>
  </si>
  <si>
    <t>Participant cu lucrarea - INTERACȚIUNI MEDICAMENTOASE SEMNIFICATIVE CLINIC LA PACIENTUL NEURO-CRITIC</t>
  </si>
  <si>
    <t>https://sites.google.com/ulbsibiu.ro/ttavc2022/pagina-de-pornire</t>
  </si>
  <si>
    <t>28.10.2022</t>
  </si>
  <si>
    <t>&lt;100</t>
  </si>
  <si>
    <t>Farmacologie clinica MG IV, sem I, curs si LP - 5 ore conv.
Farmacologie clinica AMG III, sem II curs - 1 ora conv.
Farmacologie MD II, sem II, curs - 2 ore conv.</t>
  </si>
  <si>
    <t>Farmacologie clinica MG IV (126 studenti) - evaluare finala</t>
  </si>
  <si>
    <t>Farmacologie clinica AMG III (80 studenti) - evaluare finala</t>
  </si>
  <si>
    <t xml:space="preserve">Farmacologie MD II (40 studenti) - evaluare </t>
  </si>
  <si>
    <t>Farmacologie MD II (40 studenti) - evaluare finala</t>
  </si>
  <si>
    <t>Examen licenta Medicina</t>
  </si>
  <si>
    <t>Examen licenta AMG</t>
  </si>
  <si>
    <t>Cojan Cristina, Studiul reactiilor adverse cutaneo-mucoase induse de terapia antihipertensiva, licenta Medicina</t>
  </si>
  <si>
    <t>Marcu Alin Petrisor, Siguranta si eficienta betablocantelor in sindromul coronarian acut, licenta Medicina</t>
  </si>
  <si>
    <t>Lixandru George Adrian, Studiul eficientei medicamentelor inhibitoare ale SRAA in ameliorarea functiei endoteliale la pacientul cu sindrom metabolic.</t>
  </si>
  <si>
    <t>Cioca Alexandru Ioan, Ingrijirea pacientului cu COVID-19, licenta AMG</t>
  </si>
  <si>
    <t>Zotica AnaMaria Cristina, Ingrijirea pacientului cu cancer gastric stadiul IV, licenta AMG.</t>
  </si>
  <si>
    <t>Craciun Larisa-Margareta, Plan de ingrijire al pacientului cu hepatocarcinom, licenta AMG</t>
  </si>
  <si>
    <t>SCEAC</t>
  </si>
  <si>
    <t>Comisie concurs ocupare post didactic conferentiar univ poz 21, Facultatea de Medicina, Departament Preclinic, membru comisie</t>
  </si>
  <si>
    <t xml:space="preserve">Ministerul Sanatatii - Comisia de farmacologie clinica, toxicologie si toxicodependenta </t>
  </si>
  <si>
    <t xml:space="preserve">Cioca Gabriela </t>
  </si>
  <si>
    <t>Tutorat, Medicina, an 2</t>
  </si>
  <si>
    <t>Consultatii, Medicina an 4</t>
  </si>
  <si>
    <t>Consultatii, AMG an 3</t>
  </si>
  <si>
    <t>Consultatii, MD an 2</t>
  </si>
  <si>
    <t>Realizarea orarului Medicina, an univ 2021-2022</t>
  </si>
  <si>
    <t>Non-Viral Vectors for Delivery of Nucleic Acid Therapies for Cancer</t>
  </si>
  <si>
    <r>
      <rPr>
        <sz val="8"/>
        <color rgb="FF222222"/>
        <rFont val="Arial"/>
        <family val="2"/>
      </rPr>
      <t>Yan, Xu, et al. "Silver nanoclusters show advantages in macrophage tracing in vivo and modulation of anti-tumor immuno-microenvironment." </t>
    </r>
    <r>
      <rPr>
        <i/>
        <sz val="8"/>
        <color rgb="FF222222"/>
        <rFont val="Arial"/>
        <family val="2"/>
      </rPr>
      <t>Journal of Controlled Release</t>
    </r>
    <r>
      <rPr>
        <sz val="8"/>
        <color rgb="FF222222"/>
        <rFont val="Arial"/>
        <family val="2"/>
      </rPr>
      <t> 348 (2022): 470-482.</t>
    </r>
  </si>
  <si>
    <t>https://www.sciencedirect.com/science/article/pii/S0168365922003352</t>
  </si>
  <si>
    <r>
      <rPr>
        <sz val="8"/>
        <color rgb="FF222222"/>
        <rFont val="Arial"/>
        <family val="2"/>
      </rPr>
      <t>Kanvinde, Shrey, et al. "Non-viral vectors for delivery of nucleic acid therapies for cancer." </t>
    </r>
    <r>
      <rPr>
        <i/>
        <sz val="8"/>
        <color rgb="FF222222"/>
        <rFont val="Arial"/>
        <family val="2"/>
      </rPr>
      <t>BioTech</t>
    </r>
    <r>
      <rPr>
        <sz val="8"/>
        <color rgb="FF222222"/>
        <rFont val="Arial"/>
        <family val="2"/>
      </rPr>
      <t> 11.1 (2022): 6.</t>
    </r>
  </si>
  <si>
    <t>https://www.mdpi.com/2673-6284/11/1/6</t>
  </si>
  <si>
    <r>
      <rPr>
        <sz val="8"/>
        <color rgb="FF222222"/>
        <rFont val="Arial"/>
        <family val="2"/>
      </rPr>
      <t>Chowdhury, Silvia, Istvan Toth, and Rachel J. Stephenson. "Dendrimers in vaccine delivery: Recent progress and advances." </t>
    </r>
    <r>
      <rPr>
        <i/>
        <sz val="8"/>
        <color rgb="FF222222"/>
        <rFont val="Arial"/>
        <family val="2"/>
      </rPr>
      <t>Biomaterials</t>
    </r>
    <r>
      <rPr>
        <sz val="8"/>
        <color rgb="FF222222"/>
        <rFont val="Arial"/>
        <family val="2"/>
      </rPr>
      <t> 280 (2022): 121303.</t>
    </r>
  </si>
  <si>
    <t>https://www.sciencedirect.com/science/article/abs/pii/S0142961221006591</t>
  </si>
  <si>
    <r>
      <rPr>
        <sz val="8"/>
        <color rgb="FF222222"/>
        <rFont val="Arial"/>
        <family val="2"/>
      </rPr>
      <t>Chiș, Adriana Aurelia, et al. "Microbial resistance to antibiotics and effective antibiotherapy." </t>
    </r>
    <r>
      <rPr>
        <i/>
        <sz val="8"/>
        <color rgb="FF222222"/>
        <rFont val="Arial"/>
        <family val="2"/>
      </rPr>
      <t>Biomedicines</t>
    </r>
    <r>
      <rPr>
        <sz val="8"/>
        <color rgb="FF222222"/>
        <rFont val="Arial"/>
        <family val="2"/>
      </rPr>
      <t> 10.5 (2022): 1121.</t>
    </r>
  </si>
  <si>
    <r>
      <rPr>
        <sz val="8"/>
        <color rgb="FF222222"/>
        <rFont val="Arial"/>
        <family val="2"/>
      </rPr>
      <t>Yu, Shuxin, et al. "Cyclodextrin-dendrimers nanocomposites functionalized high performance liquid chromatography stationary phase for efficient separation of aromatic compounds." </t>
    </r>
    <r>
      <rPr>
        <i/>
        <sz val="8"/>
        <color rgb="FF222222"/>
        <rFont val="Arial"/>
        <family val="2"/>
      </rPr>
      <t>Journal of Chromatography A</t>
    </r>
    <r>
      <rPr>
        <sz val="8"/>
        <color rgb="FF222222"/>
        <rFont val="Arial"/>
        <family val="2"/>
      </rPr>
      <t> 1662 (2022): 462730.</t>
    </r>
  </si>
  <si>
    <t>https://www.sciencedirect.com/science/article/abs/pii/S0021967321008529</t>
  </si>
  <si>
    <r>
      <rPr>
        <sz val="8"/>
        <color rgb="FF222222"/>
        <rFont val="Arial"/>
        <family val="2"/>
      </rPr>
      <t>Mai, Ruiyao, et al. "Design, Synthesis, and Bioevaluation of Novel Enzyme-Triggerable Cell Penetrating Peptide-Based Dendrimers for Targeted Delivery of Camptothecin and Cancer Therapy." </t>
    </r>
    <r>
      <rPr>
        <i/>
        <sz val="8"/>
        <color rgb="FF222222"/>
        <rFont val="Arial"/>
        <family val="2"/>
      </rPr>
      <t>Journal of Medicinal Chemistry</t>
    </r>
    <r>
      <rPr>
        <sz val="8"/>
        <color rgb="FF222222"/>
        <rFont val="Arial"/>
        <family val="2"/>
      </rPr>
      <t> 65.7 (2022): 5850-5865.</t>
    </r>
  </si>
  <si>
    <t>https://pubs.acs.org/doi/abs/10.1021/acs.jmedchem.2c00287</t>
  </si>
  <si>
    <r>
      <rPr>
        <sz val="8"/>
        <color rgb="FF222222"/>
        <rFont val="Arial"/>
        <family val="2"/>
      </rPr>
      <t>Mostovaya, Olga, et al. "PAMAM-Calix-Dendrimers: Second Generation Synthesis, Fluorescent Properties and Catecholamines Binding." </t>
    </r>
    <r>
      <rPr>
        <i/>
        <sz val="8"/>
        <color rgb="FF222222"/>
        <rFont val="Arial"/>
        <family val="2"/>
      </rPr>
      <t>Pharmaceutics</t>
    </r>
    <r>
      <rPr>
        <sz val="8"/>
        <color rgb="FF222222"/>
        <rFont val="Arial"/>
        <family val="2"/>
      </rPr>
      <t> 14.12 (2022): 2748.</t>
    </r>
  </si>
  <si>
    <r>
      <rPr>
        <sz val="8"/>
        <color rgb="FF222222"/>
        <rFont val="Arial"/>
        <family val="2"/>
      </rPr>
      <t>da Silva, Talita Nascimento, et al. "Nanosystems for gene therapy targeting brain damage caused by viral infections." </t>
    </r>
    <r>
      <rPr>
        <i/>
        <sz val="8"/>
        <color rgb="FF222222"/>
        <rFont val="Arial"/>
        <family val="2"/>
      </rPr>
      <t>Materials Today Bio</t>
    </r>
    <r>
      <rPr>
        <sz val="8"/>
        <color rgb="FF222222"/>
        <rFont val="Arial"/>
        <family val="2"/>
      </rPr>
      <t> (2022): 100525.</t>
    </r>
  </si>
  <si>
    <t>https://www.sciencedirect.com/science/article/pii/S2590006422003234</t>
  </si>
  <si>
    <r>
      <rPr>
        <sz val="8"/>
        <color rgb="FF222222"/>
        <rFont val="Arial"/>
        <family val="2"/>
      </rPr>
      <t>Balayan, Sapna, et al. "Biosensor development for C-reactive protein detection: A review." </t>
    </r>
    <r>
      <rPr>
        <i/>
        <sz val="8"/>
        <color rgb="FF222222"/>
        <rFont val="Arial"/>
        <family val="2"/>
      </rPr>
      <t>Applied Surface Science Advances</t>
    </r>
    <r>
      <rPr>
        <sz val="8"/>
        <color rgb="FF222222"/>
        <rFont val="Arial"/>
        <family val="2"/>
      </rPr>
      <t> 12 (2022): 100343.</t>
    </r>
  </si>
  <si>
    <t>https://www.sciencedirect.com/science/article/pii/S2666523922001337</t>
  </si>
  <si>
    <r>
      <rPr>
        <sz val="8"/>
        <color rgb="FF222222"/>
        <rFont val="Arial"/>
        <family val="2"/>
      </rPr>
      <t>Yadav, Dhananjay, et al. "Nanoparticle-Based Inhalation Therapy for Pulmonary Diseases." </t>
    </r>
    <r>
      <rPr>
        <i/>
        <sz val="8"/>
        <color rgb="FF222222"/>
        <rFont val="Arial"/>
        <family val="2"/>
      </rPr>
      <t>Current Drug Metabolism</t>
    </r>
    <r>
      <rPr>
        <sz val="8"/>
        <color rgb="FF222222"/>
        <rFont val="Arial"/>
        <family val="2"/>
      </rPr>
      <t> (2022).</t>
    </r>
  </si>
  <si>
    <t>https://www.ingentaconnect.com/content/ben/cdm/2022/00000023/00000011/art00004;jsessionid=4il33a3t62ogm.x-ic-live-03</t>
  </si>
  <si>
    <r>
      <rPr>
        <sz val="8"/>
        <color rgb="FF222222"/>
        <rFont val="Arial"/>
        <family val="2"/>
      </rPr>
      <t>Hock, Nathalie, et al. "Thiolated nanoparticles for biomedical applications: mimicking the workhorses of our body." </t>
    </r>
    <r>
      <rPr>
        <i/>
        <sz val="8"/>
        <color rgb="FF222222"/>
        <rFont val="Arial"/>
        <family val="2"/>
      </rPr>
      <t>Advanced Science</t>
    </r>
    <r>
      <rPr>
        <sz val="8"/>
        <color rgb="FF222222"/>
        <rFont val="Arial"/>
        <family val="2"/>
      </rPr>
      <t> 9.1 (2022): 2102451.</t>
    </r>
  </si>
  <si>
    <t>https://onlinelibrary.wiley.com/doi/full/10.1002/advs.202102451</t>
  </si>
  <si>
    <r>
      <rPr>
        <sz val="8"/>
        <color rgb="FF222222"/>
        <rFont val="Arial"/>
        <family val="2"/>
      </rPr>
      <t>Swilley‐Sanchez, Sarah N., Zhao Li, and John B. Matson. "Macromolecular and Supramolecular Approaches for H 2 S Delivery." </t>
    </r>
    <r>
      <rPr>
        <i/>
        <sz val="8"/>
        <color rgb="FF222222"/>
        <rFont val="Arial"/>
        <family val="2"/>
      </rPr>
      <t>Hydrogen Sulfide: Chemical Biology Basics, Detection Methods, Therapeutic Applications, and Case Studies</t>
    </r>
    <r>
      <rPr>
        <sz val="8"/>
        <color rgb="FF222222"/>
        <rFont val="Arial"/>
        <family val="2"/>
      </rPr>
      <t> (2022): 373-425.</t>
    </r>
  </si>
  <si>
    <t>https://onlinelibrary.wiley.com/doi/abs/10.1002/9781119799900.ch15</t>
  </si>
  <si>
    <r>
      <rPr>
        <sz val="8"/>
        <color rgb="FF222222"/>
        <rFont val="Arial"/>
        <family val="2"/>
      </rPr>
      <t>Martel-Estrada, Santos-Adriana, et al. "Delivery systems in nanocosmeceuticals." </t>
    </r>
    <r>
      <rPr>
        <i/>
        <sz val="8"/>
        <color rgb="FF222222"/>
        <rFont val="Arial"/>
        <family val="2"/>
      </rPr>
      <t>Reviews on Advanced Materials Science</t>
    </r>
    <r>
      <rPr>
        <sz val="8"/>
        <color rgb="FF222222"/>
        <rFont val="Arial"/>
        <family val="2"/>
      </rPr>
      <t> 61.1 (2022): 901-930.</t>
    </r>
  </si>
  <si>
    <t>https://www.degruyter.com/document/doi/10.1515/rams-2022-0282/html?lang=de</t>
  </si>
  <si>
    <r>
      <rPr>
        <sz val="8"/>
        <color rgb="FF222222"/>
        <rFont val="Arial"/>
        <family val="2"/>
      </rPr>
      <t>Torres-Pérez, Sergio Andrés, et al. "Structural and physicochemical characteristics of one-step PAMAM dendrimeric nanoparticles." </t>
    </r>
    <r>
      <rPr>
        <i/>
        <sz val="8"/>
        <color rgb="FF222222"/>
        <rFont val="Arial"/>
        <family val="2"/>
      </rPr>
      <t>Colloids and Surfaces A: Physicochemical and Engineering Aspects</t>
    </r>
    <r>
      <rPr>
        <sz val="8"/>
        <color rgb="FF222222"/>
        <rFont val="Arial"/>
        <family val="2"/>
      </rPr>
      <t> 633 (2022): 127819.</t>
    </r>
  </si>
  <si>
    <t>https://www.sciencedirect.com/science/article/abs/pii/S0927775721016885</t>
  </si>
  <si>
    <r>
      <rPr>
        <sz val="8"/>
        <color rgb="FF222222"/>
        <rFont val="Arial"/>
        <family val="2"/>
      </rPr>
      <t>Dey, Asmita Deka, et al. "Dendrimers as nanoscale vectors: Unlocking the bars of cancer therapy." </t>
    </r>
    <r>
      <rPr>
        <i/>
        <sz val="8"/>
        <color rgb="FF222222"/>
        <rFont val="Arial"/>
        <family val="2"/>
      </rPr>
      <t>Seminars in Cancer Biology</t>
    </r>
    <r>
      <rPr>
        <sz val="8"/>
        <color rgb="FF222222"/>
        <rFont val="Arial"/>
        <family val="2"/>
      </rPr>
      <t>. Academic Press, 2022.</t>
    </r>
  </si>
  <si>
    <t>https://www.sciencedirect.com/science/article/abs/pii/S1044579X22001377</t>
  </si>
  <si>
    <t xml:space="preserve">Emilie Moulin(SAMS research group - University of Strasbourg) , Gabriela Cormos (ULBSibiu), Nicolas Giuseppone (SAMS research group - University of Strasbourg) </t>
  </si>
  <si>
    <t>Dynamic combinatorial chemistry as a tool for the design of functional materials and devices</t>
  </si>
  <si>
    <r>
      <rPr>
        <sz val="10"/>
        <color rgb="FF222222"/>
        <rFont val="Arial Narrow"/>
        <family val="2"/>
      </rPr>
      <t>Hollstein, Selina, et al. "Dynamic Covalent Self‐Assembly of Chloride‐and Ion‐Pair‐Templated Cryptates." </t>
    </r>
    <r>
      <rPr>
        <i/>
        <sz val="10"/>
        <color rgb="FF222222"/>
        <rFont val="Arial Narrow"/>
        <family val="2"/>
      </rPr>
      <t>Angewandte Chemie International Edition</t>
    </r>
    <r>
      <rPr>
        <sz val="10"/>
        <color rgb="FF222222"/>
        <rFont val="Arial Narrow"/>
        <family val="2"/>
      </rPr>
      <t> 61.28 (2022): e202201831.</t>
    </r>
  </si>
  <si>
    <t>https://onlinelibrary.wiley.com/doi/full/10.1002/anie.20220183</t>
  </si>
  <si>
    <r>
      <rPr>
        <sz val="10"/>
        <color rgb="FF222222"/>
        <rFont val="Arial Narrow"/>
        <family val="2"/>
      </rPr>
      <t>Qin, Shilong, et al. "Aggregation-induced emission luminogens and tunable multicolor polymer networks modulated by dynamic covalent chemistry." </t>
    </r>
    <r>
      <rPr>
        <i/>
        <sz val="10"/>
        <color rgb="FF222222"/>
        <rFont val="Arial Narrow"/>
        <family val="2"/>
      </rPr>
      <t>Chinese Chemical Letters</t>
    </r>
    <r>
      <rPr>
        <sz val="10"/>
        <color rgb="FF222222"/>
        <rFont val="Arial Narrow"/>
        <family val="2"/>
      </rPr>
      <t> 33.6 (2022): 3267-3271.</t>
    </r>
  </si>
  <si>
    <t>https://www.sciencedirect.com/science/article/abs/pii/S1001841721009323</t>
  </si>
  <si>
    <r>
      <rPr>
        <sz val="10"/>
        <color rgb="FF222222"/>
        <rFont val="Arial Narrow"/>
        <family val="2"/>
      </rPr>
      <t>Jia, Shuaipeng, Hebo Ye, and Lei You. "Interplay between chalcogen bonds and dynamic covalent bonds." </t>
    </r>
    <r>
      <rPr>
        <i/>
        <sz val="10"/>
        <color rgb="FF222222"/>
        <rFont val="Arial Narrow"/>
        <family val="2"/>
      </rPr>
      <t>Organic Chemistry Frontiers</t>
    </r>
    <r>
      <rPr>
        <sz val="10"/>
        <color rgb="FF222222"/>
        <rFont val="Arial Narrow"/>
        <family val="2"/>
      </rPr>
      <t> 9.15 (2022): 3966-3975.</t>
    </r>
  </si>
  <si>
    <t>https://pubs.rsc.org/en/content/articlehtml/2022/qo/d2qo00684g</t>
  </si>
  <si>
    <r>
      <rPr>
        <sz val="10"/>
        <color rgb="FF222222"/>
        <rFont val="Arial Narrow"/>
        <family val="2"/>
      </rPr>
      <t>Mao, Liang-Liang, et al. "Synthesis of finite molecular nanotubes by connecting axially functionalized macrocycles." </t>
    </r>
    <r>
      <rPr>
        <i/>
        <sz val="10"/>
        <color rgb="FF222222"/>
        <rFont val="Arial Narrow"/>
        <family val="2"/>
      </rPr>
      <t>CCS Chemistry</t>
    </r>
    <r>
      <rPr>
        <sz val="10"/>
        <color rgb="FF222222"/>
        <rFont val="Arial Narrow"/>
        <family val="2"/>
      </rPr>
      <t> 4.12 (2022): 3772-3780.</t>
    </r>
  </si>
  <si>
    <t>https://www.chinesechemsoc.org/doi/full/10.31635/ccschem.022.202101728</t>
  </si>
  <si>
    <r>
      <rPr>
        <sz val="10"/>
        <color rgb="FF222222"/>
        <rFont val="Arial Narrow"/>
        <family val="2"/>
      </rPr>
      <t>Bartolec, Boris, et al. "Selection of diverse polymorphic structures from a small dynamic molecular network controlled by the environment." </t>
    </r>
    <r>
      <rPr>
        <i/>
        <sz val="10"/>
        <color rgb="FF222222"/>
        <rFont val="Arial Narrow"/>
        <family val="2"/>
      </rPr>
      <t>Chemical Science</t>
    </r>
    <r>
      <rPr>
        <sz val="10"/>
        <color rgb="FF222222"/>
        <rFont val="Arial Narrow"/>
        <family val="2"/>
      </rPr>
      <t> 13.48 (2022): 14300-14304.</t>
    </r>
  </si>
  <si>
    <t>https://pubs.rsc.org/en/content/articlehtml/2022/sc/d2sc03909e</t>
  </si>
  <si>
    <r>
      <rPr>
        <sz val="10"/>
        <color rgb="FF222222"/>
        <rFont val="Arial Narrow"/>
        <family val="2"/>
      </rPr>
      <t>Priegue, Juan M., et al. "1D alignment of proteins and other nanoparticles by using reversible covalent bonds on cyclic peptide nanotubes." </t>
    </r>
    <r>
      <rPr>
        <i/>
        <sz val="10"/>
        <color rgb="FF222222"/>
        <rFont val="Arial Narrow"/>
        <family val="2"/>
      </rPr>
      <t>Organic Chemistry Frontiers</t>
    </r>
    <r>
      <rPr>
        <sz val="10"/>
        <color rgb="FF222222"/>
        <rFont val="Arial Narrow"/>
        <family val="2"/>
      </rPr>
      <t> 9.5 (2022): 1226-1233.</t>
    </r>
  </si>
  <si>
    <t>https://pubs.rsc.org/en/content/articlelanding/2022/qo/d1qo01349a/unauth</t>
  </si>
  <si>
    <r>
      <rPr>
        <sz val="10"/>
        <color rgb="FF222222"/>
        <rFont val="Arial Narrow"/>
        <family val="2"/>
      </rPr>
      <t>Caillaud, Kilian, and Catherine Ladaviere. "Water‐Soluble (Poly) acylhydrazones: Syntheses and Applications." </t>
    </r>
    <r>
      <rPr>
        <i/>
        <sz val="10"/>
        <color rgb="FF222222"/>
        <rFont val="Arial Narrow"/>
        <family val="2"/>
      </rPr>
      <t>Macromolecular Chemistry and Physics</t>
    </r>
    <r>
      <rPr>
        <sz val="10"/>
        <color rgb="FF222222"/>
        <rFont val="Arial Narrow"/>
        <family val="2"/>
      </rPr>
      <t> 223.15 (2022): 2200064.</t>
    </r>
  </si>
  <si>
    <t>https://onlinelibrary.wiley.com/doi/abs/10.1002/macp.202200064</t>
  </si>
  <si>
    <t>JJiang, G., Hai, Y., Ye, H., &amp; You, L. (2022). Dynamic covalent chemistry constrained diphenylethenes: control over reactivity and luminescence both in solution and in the solid state. Organic Chemistry Frontiers, 9(5), 1343-1353.</t>
  </si>
  <si>
    <t>https://pubs.rsc.org/en/content/articlelanding/2022/qo/d2qo00057a/unauth</t>
  </si>
  <si>
    <t>Li, Ziyi, et al. "Dynamic Covalent Reacthttps://chemistry-europe.onlinelibrary.wiley.com/doi/abs/10.1002/ejoc.202101461ions Controlled by Ring‐Chain Tautomerism of 2‐Formylbenzoic Acid." European Journal of Organic Chemistry 2022.5 (2022): e202101461.</t>
  </si>
  <si>
    <t>https://chemistry-europe.onlinelibrary.wiley.com/doi/abs/10.1002/ejoc.202101461</t>
  </si>
  <si>
    <t xml:space="preserve">Silberg, Ioan A (UBB Cluj-Napoca)., Gabriela Cormos (ULB Sibiu), and Daniela Carmen Oniciu (University of Florida). </t>
  </si>
  <si>
    <t>Retrosynthetic approach to the synthesis of phenothiazines</t>
  </si>
  <si>
    <r>
      <rPr>
        <sz val="10"/>
        <color rgb="FF222222"/>
        <rFont val="Arial Narrow"/>
        <family val="2"/>
      </rPr>
      <t>Kisiel-Nawrot, Ewa, et al. "Design, Synthesis and Antimicrobial Properties of New Tetracyclic Quinobenzothiazine Derivatives." </t>
    </r>
    <r>
      <rPr>
        <i/>
        <sz val="10"/>
        <color rgb="FF222222"/>
        <rFont val="Arial Narrow"/>
        <family val="2"/>
      </rPr>
      <t>International Journal of Molecular Sciences</t>
    </r>
    <r>
      <rPr>
        <sz val="10"/>
        <color rgb="FF222222"/>
        <rFont val="Arial Narrow"/>
        <family val="2"/>
      </rPr>
      <t> 23.23 (2022): 15078.</t>
    </r>
  </si>
  <si>
    <t>https://www.mdpi.com/1422-0067/23/23/15078</t>
  </si>
  <si>
    <r>
      <rPr>
        <sz val="9"/>
        <color rgb="FF222222"/>
        <rFont val="Arial Narrow"/>
        <family val="2"/>
      </rPr>
      <t>HĂDADE, Niculina D., and Ion GROSU. "MACROCYCLIC COMPOUNDS FORMED IN THE REACTION OF 3, 7-BIS (ORTHO-, META-OR PARA-FORMYLPHENYL) PHENOTHIAZINES WITH META-BIS (AMINOMETHYL) BENZENE: EXPERIMENTAL AND THEORETICAL INVESTIGATIONS." </t>
    </r>
    <r>
      <rPr>
        <i/>
        <sz val="9"/>
        <color rgb="FF222222"/>
        <rFont val="Arial Narrow"/>
        <family val="2"/>
      </rPr>
      <t>Rev. Roum. Chim</t>
    </r>
    <r>
      <rPr>
        <sz val="9"/>
        <color rgb="FF222222"/>
        <rFont val="Arial Narrow"/>
        <family val="2"/>
      </rPr>
      <t> 67.3 (2022): 141-149.</t>
    </r>
  </si>
  <si>
    <t>https://revroum.lew.ro/wp-content/uploads/2022/03/Art%2001.pdf</t>
  </si>
  <si>
    <t>GABRIELA CORMOS(ULB Sibiu), MONA IONAS (ULB Sibiu), GABRIELA BOTA (ULBSibiu) , LAURA STEF (ULBSibiu) , GHEORGHE CORNEL BOITOR (ULBSibiu) , ALINA ORMENISAN (UMF Targu Mures) , MARIUS MARIS (Univ. Titu Maiorescu Bucuresti) , MIHAELA CERNUSCA MITARIU (ULB Sibiu)</t>
  </si>
  <si>
    <t>The Contribution of Salivary pH in Periodontal Health Assessment</t>
  </si>
  <si>
    <r>
      <rPr>
        <sz val="10"/>
        <color rgb="FF222222"/>
        <rFont val="Arial Narrow"/>
        <family val="2"/>
      </rPr>
      <t>Koppolu, Pradeep, et al. "Correlation of blood and salivary pH levels in healthy, gingivitis, and periodontitis patients before and after non-surgical periodontal therapy." </t>
    </r>
    <r>
      <rPr>
        <i/>
        <sz val="10"/>
        <color rgb="FF222222"/>
        <rFont val="Arial Narrow"/>
        <family val="2"/>
      </rPr>
      <t>Diagnostics</t>
    </r>
    <r>
      <rPr>
        <sz val="10"/>
        <color rgb="FF222222"/>
        <rFont val="Arial Narrow"/>
        <family val="2"/>
      </rPr>
      <t> 12.1 (2022): 97.</t>
    </r>
  </si>
  <si>
    <t>https://www.mdpi.com/2075-4418/12/1/97</t>
  </si>
  <si>
    <t>Gabriela CORMOS</t>
  </si>
  <si>
    <t>referent</t>
  </si>
  <si>
    <t>Cormos Gabriela</t>
  </si>
  <si>
    <t>Examen semestru</t>
  </si>
  <si>
    <t>9,33</t>
  </si>
  <si>
    <t>restanta</t>
  </si>
  <si>
    <t>2,33</t>
  </si>
  <si>
    <t>Colocviu</t>
  </si>
  <si>
    <t>comisie concurs asist. univ. poz.75</t>
  </si>
  <si>
    <t>comisie concurs sef lucr.poz 52</t>
  </si>
  <si>
    <t>comisie concurs asist. Univ. poz 65</t>
  </si>
  <si>
    <t>Crisu Alexandra</t>
  </si>
  <si>
    <t>Biologie celulara si moleculara Medicina I, sem I- evaluare</t>
  </si>
  <si>
    <t>Biologie celulara si moleculara Medicina I, sem I - evaluare finala</t>
  </si>
  <si>
    <t>Biologie celulara si moleculara MD I, sem I - evaluare</t>
  </si>
  <si>
    <t>Biologie celulara si moleculara MD I, sem I - evaluare finala</t>
  </si>
  <si>
    <t>Morfopatologie Medicina III, sem I - evaluare</t>
  </si>
  <si>
    <t>Morfopatologie Medicina III, sem I - evaluare finala</t>
  </si>
  <si>
    <t xml:space="preserve">Licenta Medicina </t>
  </si>
  <si>
    <t>Crisu Bota</t>
  </si>
  <si>
    <t>Crişu Bota Alexandra Felicia</t>
  </si>
  <si>
    <t>DIACONU CRISTINEL GABRIEL</t>
  </si>
  <si>
    <t>ADMITERE LICENTA 494,66</t>
  </si>
  <si>
    <t>EVALUARE PERIODICA SEMINAR</t>
  </si>
  <si>
    <t xml:space="preserve">COEXAMINATOR </t>
  </si>
  <si>
    <t>ASISTENT</t>
  </si>
  <si>
    <t>RESTANTE</t>
  </si>
  <si>
    <t>REEXAMINARI</t>
  </si>
  <si>
    <t>Asistent universitar, pozitlia 37, disciplinele: Radiologie; Radiologie generala,; Radiologie in rnedicina dentara; Radiologie si imagistica medicala - 6 semestre</t>
  </si>
  <si>
    <t>Asistent universitar, pozitia 75, disciplinele: Histologie; Histologia cavitatii bucale; Histologie. Anatomie
patologica - 6 semestre</t>
  </si>
  <si>
    <t>Asistent universitar, pozilia 71, disciplinele: Anatomie si embriologie l; Anatomie si embriologie II;
Anatomie topografica - 6 semestre</t>
  </si>
  <si>
    <t>Rus, LL (ULBS); Juncan, AM (ULBS); Craciun (ULBS); Frum, A (ULBS); Heghes, SC (UMF Cluj); Butuca, A (ULBS); Dobrea, CM (ULBS) ; Chis, AA (ULBS) ; Muntean, AC ((ULBS); Vonica-Tincu, AL (ULBS) ; Morgovan, C (ULBS)</t>
  </si>
  <si>
    <t xml:space="preserve"> Applied Sciences </t>
  </si>
  <si>
    <t>zona galbena/Q2</t>
  </si>
  <si>
    <t xml:space="preserve">Chis, AA (ULBS) ; Rus, LL (ULBS); Morgovan, C (ULBS); Arseniu, AM (ULBS); Frum, A (ULBS); Vonica-Tincu, AL (ULBS); Gligor, FG (ULBS); Muresan, ML (ULBS); Dobrea, CM (ULBS) </t>
  </si>
  <si>
    <t>https://doi.org/10.3390/biomedicines10051121</t>
  </si>
  <si>
    <t>Frum, A (ULBS); Dobrea, CM (ULBS); Rus, LL (ULBS); Virchea, LI (ULBS); Morgovan, C (ULBS); Chis, AA (ULBS); Arseniu, AM (ULBS); Butuca, A (ULBS); Gligor, FG (ULBS); Vicas, LG (U Oradea) Tita, O (ULBS); Georgescu, C (ULBS)</t>
  </si>
  <si>
    <r>
      <rPr>
        <sz val="10"/>
        <color theme="1"/>
        <rFont val="Arial Narrow"/>
        <family val="2"/>
      </rPr>
      <t>Ghibu, S (UMF Cluj); Juncan, AM (ULBS); Rus, LL (ULBS) ; Frum, A (ULBS);</t>
    </r>
    <r>
      <rPr>
        <b/>
        <sz val="10"/>
        <color theme="1"/>
        <rFont val="Arial Narrow"/>
        <family val="2"/>
      </rPr>
      <t xml:space="preserve"> Dobrea, CM</t>
    </r>
    <r>
      <rPr>
        <sz val="10"/>
        <color theme="1"/>
        <rFont val="Arial Narrow"/>
        <family val="2"/>
      </rPr>
      <t xml:space="preserve"> (ULBS); Chis, AA (ULBS); Gligor, FG (ULBS); Morgovan, C. (ULBS)</t>
    </r>
  </si>
  <si>
    <r>
      <rPr>
        <sz val="10"/>
        <color theme="1"/>
        <rFont val="Arial Narrow"/>
        <family val="2"/>
      </rPr>
      <t xml:space="preserve">Ghibu, S (UMF Cluj); Juncan, AM (ULBS); Rus, LL (ULBS) ; Frum, A (ULBS); </t>
    </r>
    <r>
      <rPr>
        <b/>
        <sz val="10"/>
        <color theme="1"/>
        <rFont val="Arial Narrow"/>
        <family val="2"/>
      </rPr>
      <t xml:space="preserve">Dobrea, CM </t>
    </r>
    <r>
      <rPr>
        <sz val="10"/>
        <color theme="1"/>
        <rFont val="Arial Narrow"/>
        <family val="2"/>
      </rPr>
      <t>(ULBS); Chis, AA (ULBS); Gligor, FG (ULBS); Morgovan, C. (ULBS)</t>
    </r>
  </si>
  <si>
    <r>
      <rPr>
        <sz val="10"/>
        <color theme="1"/>
        <rFont val="Arial Narrow"/>
        <family val="2"/>
      </rPr>
      <t xml:space="preserve">Ghibu, S (UMF Cluj); Juncan, AM (ULBS); Rus, LL (ULBS) ; Frum, A (ULBS); </t>
    </r>
    <r>
      <rPr>
        <b/>
        <sz val="10"/>
        <color theme="1"/>
        <rFont val="Arial Narrow"/>
        <family val="2"/>
      </rPr>
      <t>Dobrea, CM</t>
    </r>
    <r>
      <rPr>
        <sz val="10"/>
        <color theme="1"/>
        <rFont val="Arial Narrow"/>
        <family val="2"/>
      </rPr>
      <t xml:space="preserve"> (ULBS); Chis, AA (ULBS); Gligor, FG (ULBS); Morgovan, C. (ULBS)</t>
    </r>
  </si>
  <si>
    <r>
      <rPr>
        <sz val="10"/>
        <color theme="1"/>
        <rFont val="Arial Narrow"/>
        <family val="2"/>
      </rPr>
      <t xml:space="preserve">Chis, AA (ULBS), </t>
    </r>
    <r>
      <rPr>
        <b/>
        <sz val="10"/>
        <color theme="1"/>
        <rFont val="Arial Narrow"/>
        <family val="2"/>
      </rPr>
      <t>Dobrea, CM</t>
    </r>
    <r>
      <rPr>
        <sz val="10"/>
        <color theme="1"/>
        <rFont val="Arial Narrow"/>
        <family val="2"/>
      </rPr>
      <t xml:space="preserve"> (ULBS), Rus, LL (ULBS), Frum, A (ULBS), Morgovan, C (ULBS), Butuca, A (ULBS), Totan, M (ULBS), Juncan, AM ULBS), Gligor, FG (ULBS), Arseniu, AM (ULBS)</t>
    </r>
  </si>
  <si>
    <r>
      <rPr>
        <sz val="10"/>
        <color theme="1"/>
        <rFont val="Arial Narrow"/>
        <family val="2"/>
      </rPr>
      <t xml:space="preserve">Adriana Aurelia Chis (ULB Sibiu), </t>
    </r>
    <r>
      <rPr>
        <b/>
        <sz val="10"/>
        <color theme="1"/>
        <rFont val="Arial Narrow"/>
        <family val="2"/>
      </rPr>
      <t>Carmen Dobrea  (ULB Sibiu)</t>
    </r>
    <r>
      <rPr>
        <sz val="10"/>
        <color theme="1"/>
        <rFont val="Arial Narrow"/>
        <family val="2"/>
      </rPr>
      <t>, Claudiu Morgovan  (ULB Sibiu), Anca Maria Arseniu  (ULB Sibiu), Luca Liviu Rus (ULB Sibiu), Anca Butuca  (ULB Sibiu), Anca Maria Juncan (ULB Sibiu), Maria Totan  (ULB Sibiu), Andreea Loredana Vonica-Tincu  (ULB Sibiu), Gabriela Cormos  (ULB Sibiu), Andrei Catalin Muntean  (ULB Sibiu), Maria Lucia Muresan (ULB Sibiu), Felicia Gabriela Gligor  (ULB Sibiu), Adina Frum  (ULB Sibiu)</t>
    </r>
  </si>
  <si>
    <r>
      <rPr>
        <sz val="10"/>
        <color theme="1"/>
        <rFont val="Arial Narrow"/>
        <family val="2"/>
      </rPr>
      <t xml:space="preserve">Frum, A (ULBS); Georgescu, C (ULBS) ; Gligor, FG (ULBS); Lengyel, E (ULBS); Stegarus, DI (ULBS) ; </t>
    </r>
    <r>
      <rPr>
        <b/>
        <sz val="10"/>
        <color theme="1"/>
        <rFont val="Arial Narrow"/>
        <family val="2"/>
      </rPr>
      <t xml:space="preserve">Dobrea, CM </t>
    </r>
    <r>
      <rPr>
        <sz val="10"/>
        <color theme="1"/>
        <rFont val="Arial Narrow"/>
        <family val="2"/>
      </rPr>
      <t>(ULBS) ; Tita, O ((ULBS)</t>
    </r>
  </si>
  <si>
    <t>Identification and Quantification of Phenolic Compounds From Red Grape Pomace</t>
  </si>
  <si>
    <t xml:space="preserve">Kainat, S; Arshad, MS ; Khalid, W; Khalid, MZ; Koraqi, H; Afzal, MF; Noreen, S; Aziz, Z; Al-Farga, A. Sustainable novel extraction of bioactive compounds from fruits and vegetables waste for functional foods: a review, International Journal of Food Properties
</t>
  </si>
  <si>
    <t>https://www.tandfonline.com/doi/full/10.1080/10942912.2022.2144884</t>
  </si>
  <si>
    <t>Bran, Petronela Elena, Nicuþã, Daniela, Grosu, Luminiþa, Patriciu, Oana-Irina and Alexa, Irina-Claudia. "Investigation regarding the potential application of grape pomace extracts on in vitro plant growth and development" Ovidius University Annals of Chemistry</t>
  </si>
  <si>
    <t>https://sciendo.com/article/10.2478/auoc-2022-0020</t>
  </si>
  <si>
    <r>
      <rPr>
        <sz val="10"/>
        <color rgb="FF000000"/>
        <rFont val="Arial Narrow"/>
        <family val="2"/>
      </rPr>
      <t xml:space="preserve">Frum Adina (ULBS), Georgescu Cecilia (ULBS), Gligor Felicia (ULBS), </t>
    </r>
    <r>
      <rPr>
        <b/>
        <sz val="10"/>
        <color rgb="FF000000"/>
        <rFont val="Arial Narrow"/>
        <family val="2"/>
      </rPr>
      <t>Dobrea Carmen</t>
    </r>
    <r>
      <rPr>
        <sz val="10"/>
        <color rgb="FF000000"/>
        <rFont val="Arial Narrow"/>
        <family val="2"/>
      </rPr>
      <t xml:space="preserve"> (ULBS), Tita Ovidiu (ULBS)</t>
    </r>
  </si>
  <si>
    <t>Identification and Quantification of Phenolic Compounds from Red Currant (Ribes rubrum L.) and Raspberries (Rubus idaeus L.)</t>
  </si>
  <si>
    <t>Cosme F, Pinto T, Aires A, Morais MC, Bacelar E, Anjos R, Ferreira-Cardoso J, Oliveira I, Vilela A, Gonçalves B. Red Fruits Composition and Their Health Benefits—A Review. Foods.</t>
  </si>
  <si>
    <t>https://www.mdpi.com/2304-8158/11/5/644</t>
  </si>
  <si>
    <t>Norma Piña-Contreras, Alma Gabriela Martínez-Moreno, Jessica Del Pilar Ramírez-Anaya, Ana Cristina Espinoza-Gallardo, and Elia Herminia Miramontes Valdés. Raspberry (Rubus idaeus L.), a Promising Alternative in the Treatment of Hyperglycemia and Dyslipidemias. Journal of Medicinal Food.</t>
  </si>
  <si>
    <t>https://www.liebertpub.com/doi/pdf/10.1089/jmf.2021.0046?download=true</t>
  </si>
  <si>
    <t>Ropelewska E. Assessment of the Influence of Storage Conditions and Time on Red Currants (Ribes rubrum L.) Using Image Processing and Traditional Machine Learning. Agriculture.</t>
  </si>
  <si>
    <t>https://www.mdpi.com/2077-0472/12/10/1730</t>
  </si>
  <si>
    <t>Casas-Godoy L, Campos-Valdez AR, Alcázar-Valle M, Barrera-Martínez I. Comparison of Extraction Techniques for the Recovery of Sugars, Antioxidant and Antimicrobial Compounds from Agro-Industrial Wastes. Sustainability.</t>
  </si>
  <si>
    <t>https://www.mdpi.com/2071-1050/14/10/5956</t>
  </si>
  <si>
    <t>Gizem Gülmez, Ali Sen, Turgut Sekerler, Fatma Kader Algül, Özlem Tugçe Çilingir-Kaya, Azize Sener. The antioxidant, anti-inflammatory, and antiplatelet effects of Ribes rubrum L. fruit extract in the diabetic rats. Journal of Food Biochemistry.</t>
  </si>
  <si>
    <t>https://onlinelibrary.wiley.com/doi/abs/10.1111/jfbc.14124</t>
  </si>
  <si>
    <t>Chittaranjan Kole- Editor. Genomic Designing for Biotic Stress Resistant Fruit Crops. Springer Cham</t>
  </si>
  <si>
    <t>https://link.springer.com/book/10.1007/978-3-030-91802-6</t>
  </si>
  <si>
    <t>Springer</t>
  </si>
  <si>
    <r>
      <rPr>
        <sz val="10"/>
        <color rgb="FF000000"/>
        <rFont val="Arial Narrow"/>
        <family val="2"/>
      </rPr>
      <t xml:space="preserve">Gligor, Felicia Gabriela (ULBS) ; Frum, Adina (ULBS); Vicas, Laura Gratiela(Univ. Oradea); Totan, Maria (ULBS) ; Roman-Filip, Corina(ULBS); </t>
    </r>
    <r>
      <rPr>
        <b/>
        <sz val="10"/>
        <color rgb="FF000000"/>
        <rFont val="Arial Narrow"/>
        <family val="2"/>
      </rPr>
      <t>Dobrea, Carmen Maximiliana</t>
    </r>
    <r>
      <rPr>
        <sz val="10"/>
        <color rgb="FF000000"/>
        <rFont val="Arial Narrow"/>
        <family val="2"/>
      </rPr>
      <t xml:space="preserve"> (ULBS)</t>
    </r>
  </si>
  <si>
    <t>Determination of a Mixture of Plantago lanceolata L. and Salvia officinalis L. by High-Performance Liquid Chromatography with Ultraviolet Detection (HPLC-UV)</t>
  </si>
  <si>
    <t>Sanna, F.; Piluzza, G.; Campesi, G.; Molinu, M.G.; Re, G.A.; Sulas, L. Antioxidant Contents in a Mediterranean Population of Plantago lanceolata L. Exploited for Quarry Reclamation Interventions. Plants</t>
  </si>
  <si>
    <t>https://www.mdpi.com/2223-7747/11/6/791</t>
  </si>
  <si>
    <t>Frum Adina (ULBS), Georgescu Cecilia (ULBS), Gligor Felicia (ULBS), Dobrea Carmen (ULBS), Tita Ovidiu (ULBS)</t>
  </si>
  <si>
    <t>Monge Sevilla Raul Daniel, Evaluación de la capacidad antioxidante y composición de tres frutas nativas del
Ecuador, Facultad de Ciencias Químicas, Universidad Central del Ecuador, teză de doctorat</t>
  </si>
  <si>
    <t>http://www.dspace.uce.edu.ec/handle/25000/28331</t>
  </si>
  <si>
    <t>Teză de doctorat indexata în Google Scholar</t>
  </si>
  <si>
    <t>Göncü, A., Kuzumoğlu, Y. &amp; Çelik, İ. Ticari olarak satılan nar, karadut, ahududu ve frenk üzümü meyve sularından pestil üretilmesi ve bazı kalite özelliklerinin belirlenmesi. Harran Tarım ve Gıda Bilimleri Dergisi</t>
  </si>
  <si>
    <t>https://dergipark.org.tr/en/pub/harranziraat/issue/74011/1127062</t>
  </si>
  <si>
    <t>BDI</t>
  </si>
  <si>
    <t>Felicia G. Gligor (ULBS), Carmen M. Dobrea (ULBS), Cecilia Georgescu (ULBS), Loredana A. Vonica Gligor (ULBS), Adina Frum (ULBS), Maria Totan (ULBS)</t>
  </si>
  <si>
    <t>SILYMARIN FOOD SUPPLEMENTS – ORAL SOLID DOSAGE FORMS</t>
  </si>
  <si>
    <t>Polovnikova D, Evlash V, Aksonova O, Gubsky S. Muffin Enriched with Bioactive Compounds from Milk Thistle By-Product: Baking and Physico–Chemical Properties and Sensory Characteristics. Biology and Life Sciences Forum.</t>
  </si>
  <si>
    <t>https://www.mdpi.com/2673-9976/18/1/49</t>
  </si>
  <si>
    <t>https://www.mdpi.com/journal/pharmaceutics/special_issues/ODKZLDI71Z</t>
  </si>
  <si>
    <t>09.05.2022</t>
  </si>
  <si>
    <t>Psychiatry International</t>
  </si>
  <si>
    <t>EBSCO, DOAJ</t>
  </si>
  <si>
    <t>https://www.mdpi.com/journal/psychiatryint</t>
  </si>
  <si>
    <t>10.06.2022</t>
  </si>
  <si>
    <t>10.07.2022</t>
  </si>
  <si>
    <t>Processes</t>
  </si>
  <si>
    <t>https://www.mdpi.com/journal/processes</t>
  </si>
  <si>
    <t>31.07.2022</t>
  </si>
  <si>
    <t xml:space="preserve">https://www.mdpi.com/journal/molecules </t>
  </si>
  <si>
    <t>05.09.2022</t>
  </si>
  <si>
    <t>Allergies</t>
  </si>
  <si>
    <t xml:space="preserve">https://www.mdpi.com/journal/allergies </t>
  </si>
  <si>
    <t>23.09.2022</t>
  </si>
  <si>
    <t>Sustainability</t>
  </si>
  <si>
    <t>https://www.mdpi.com/journal/sustainability</t>
  </si>
  <si>
    <t>12.11.2022</t>
  </si>
  <si>
    <t>06.12.2022</t>
  </si>
  <si>
    <t>27.12.2022</t>
  </si>
  <si>
    <t>Examen de semestru - Toxicologie I</t>
  </si>
  <si>
    <t>Evaluare laborator - Toxicologie I</t>
  </si>
  <si>
    <t>Examen de semestru - Toxicologie II</t>
  </si>
  <si>
    <t>Evaluare laborator - Toxicologie II</t>
  </si>
  <si>
    <t>Evaluare laborator - Chimia si igiena mediului</t>
  </si>
  <si>
    <t>Evaluare de semestru - Chimia si igiena mediului</t>
  </si>
  <si>
    <t>Ion Gabriel Claudiu, Riscul consumului de alcool în pandemie, licență programe de minim 5 ani</t>
  </si>
  <si>
    <t>Constantin Veronica, Riscul fumatului in pandemie, licență programe de minim 5 ani</t>
  </si>
  <si>
    <t>Lazar Bianca Stefania, Interacțiuni ale suplimentelor alimentare conținând extracte vegetale, licență programe de minim 5 ani</t>
  </si>
  <si>
    <t>Diaconu Delia, Interacțiuni, contraindicații și efecte adverse ale retinoizilor, licență programe de minim 5 ani</t>
  </si>
  <si>
    <t>Turcu Maria Alisia, Evaluarea relatiei risc-beneficiu in cazul medicamentelor antidepresive, licență programe de minim 5 ani</t>
  </si>
  <si>
    <t>Practica de specialitate an I Farmacie</t>
  </si>
  <si>
    <r>
      <rPr>
        <sz val="10"/>
        <color theme="1"/>
        <rFont val="Arial Narrow"/>
        <family val="2"/>
      </rPr>
      <t xml:space="preserve">Arseniu Anca Maria
Butucă Anca
Cioca Gabriela
</t>
    </r>
    <r>
      <rPr>
        <b/>
        <sz val="10"/>
        <color theme="1"/>
        <rFont val="Arial Narrow"/>
        <family val="2"/>
      </rPr>
      <t>Dobrea Carmen Maximiliana</t>
    </r>
    <r>
      <rPr>
        <sz val="10"/>
        <color theme="1"/>
        <rFont val="Arial Narrow"/>
        <family val="2"/>
      </rPr>
      <t xml:space="preserve">
Frum Adina
Gligor Felicia Gabriela
Juncan Anca Maria
Morgovan Claudiu
Muntean Andrei Cătălin
Rus Luca Liviu
Vonica Ţincu Andreea Loredana</t>
    </r>
  </si>
  <si>
    <t>Additive Manufactured Magnesium-Based Scaffolds for Tissue Engineering</t>
  </si>
  <si>
    <t>Iulian Antoniac(Univ.Politehnica Bucuresti), Veronica Paltanea(Univ.Politehnica Bucuresti), Gheorghe Paltanea(Univ.Politehnica Bucuresti), Aurora Antoniac(Univ.Politehnica Bucuresti), Iosif Vasile Nemoianu(Univ.Politehnica Bucuresti),Mircea Ionut Petrescu(Univ.Politehnica Bucuresti), Horatiu Dura(ULBS), Alin Danut Bodog(universitatea din Oradea)</t>
  </si>
  <si>
    <t>Materials</t>
  </si>
  <si>
    <t>1996-1944</t>
  </si>
  <si>
    <t>https://1510q6tod-y-https-www-webofscience-com.z.e-nformation.ro/wos/woscc/full-record/WOS:000897445600001</t>
  </si>
  <si>
    <t>file:///C:/Users/BETI/Downloads/materials-15-08693.pdf</t>
  </si>
  <si>
    <t>10.3390/ma15238693</t>
  </si>
  <si>
    <t>WOS:000897445600001</t>
  </si>
  <si>
    <t>1-33</t>
  </si>
  <si>
    <t>Failure in Medical Practice: Human Error, System Failure, or Case Severity?</t>
  </si>
  <si>
    <t>MD Roman(ULBS), SR Fleaca(ULBS), AG Boicean(ULBS), CI Mohor(ULBS), S Morar(ULBS), H Dura(ULBS), AN Cristian(ULBS), D Bratu(ULBS), C Tanasescu(ULBS), A Teodoru(ULBS), Radu Necula (Univ Transilvania Brasov), Octav Russu (UMFST Tg Mures)</t>
  </si>
  <si>
    <t>HEALTHCARE</t>
  </si>
  <si>
    <t>2227-9032</t>
  </si>
  <si>
    <t>file:///C:/Users/BETI/Downloads/healthcare-10-02495.pdf</t>
  </si>
  <si>
    <t>https://www.mdpi.com/2227-9032/10/12/2495</t>
  </si>
  <si>
    <t>10.3390/healthcare10122495</t>
  </si>
  <si>
    <t>WOS:000903158200001</t>
  </si>
  <si>
    <t>1-9</t>
  </si>
  <si>
    <t>Bone Cements Used for Hip Prosthesis Fixation: The Influence of the Handling Procedures on Functional Properties Observed during In Vitro Study</t>
  </si>
  <si>
    <t>Alina Robu(Univ.Politehnica Bucuresti),         Robert Ciocoiu (Univ.Politehnica Bucuresti),        Aurora Antoniac(Univ.Politehnica Bucuresti),   Iulian Antoniac (Univ.Politehnica Bucuresti, Academy of Romanian Scientists),            Anca Daniela Raiciu(
S.C. HOFIGAL EXPORT IMPORT S.A)                 Horatiu Dura (ULBS)    Norin Forna (UMF Gr.T.Popa Iasi)         Mihai Bogdan Cristea ( UMF Carol Davila)  Ioana Dana Carstoc (ULBS)</t>
  </si>
  <si>
    <t xml:space="preserve">Materials  </t>
  </si>
  <si>
    <t>https://1510q7ha9-y-https-www-webofscience-com.z.e-nformation.ro/wos/woscc/full-record/WOS:000796111800001</t>
  </si>
  <si>
    <t>https://www.mdpi.com/1996-1944/15/9/2967</t>
  </si>
  <si>
    <t>10.3390/ma15092967</t>
  </si>
  <si>
    <t>WOS:000796111800001</t>
  </si>
  <si>
    <t>1-11</t>
  </si>
  <si>
    <t>A Rare Case of Polysplenia Syndrome Associated with Severe Cardiac Malformations and Congenital Alveolar Dysplasia in a One-Month-Old Infant: A Complete Macroscopic and Histopathologic Study</t>
  </si>
  <si>
    <t>Cosmin Ioan Mohor(ULBS) Sorin Radu Fleaca(ULBS) Alexandra Oprinca Muja(ULBS)               George Calin Oprinca(ULBS) Mihai Dan Roman(ULBS) Radu Chicea(ULBS)    Adrian Gheorghe Boicean(ULBS)          Horatiu Dura(ULBS)    Ciprian Tanasescu(ULBS)  Nicolas Catalin Ionut Ion(ULBS)                        Mihai Faur(ULBS)     Ciprian Ionut Bacila(ULBS) Florina Batar(ULBS)       Calin Ilie Mohor (ULBS)</t>
  </si>
  <si>
    <t>JOURNAL OF CARDIOVASCULAR DEVELOPMENT AND DISEASE</t>
  </si>
  <si>
    <t>2308-3425</t>
  </si>
  <si>
    <t>https://1510q7ha9-y-https-www-webofscience-com.z.e-nformation.ro/wos/woscc/full-record/WOS:000802637700001</t>
  </si>
  <si>
    <t>https://www.mdpi.com/2308-3425/9/5/135</t>
  </si>
  <si>
    <t>10.3390/jcdd9050135</t>
  </si>
  <si>
    <t>WOS:000802637700001</t>
  </si>
  <si>
    <t>Treatment of Knee Osteochondral Fractures</t>
  </si>
  <si>
    <t>Mihai Alexandru Cordunianu (Faculty of Medicine Titu Maiorescu University) Iulian Antoniac (Univ.Politehnica Bucuresti)         Marius Niculescu (Faculty of Medicine, Titu Maiorescu University) , Gheorghe Paltanea (Univ.Politehnica Bucuresti)            Anca Daniela Raiciu (S.C. Hofigal S.A) Horatiu Dura (ULBS) Norin Forna ( UMF Gr. T. Popa)        Ioana Dana Carstoc (ULBS)                Mihai Bogdan Cristea ( UMF Carol Davila)</t>
  </si>
  <si>
    <t xml:space="preserve">Healthcare </t>
  </si>
  <si>
    <t>https://1510q7ha9-y-https-www-webofscience-com.z.e-nformation.ro/wos/woscc/full-record/WOS:000816197000001</t>
  </si>
  <si>
    <t>https://www.mdpi.com/2227-9032/10/6/1061</t>
  </si>
  <si>
    <t>10.3390/healthcare10061061</t>
  </si>
  <si>
    <t>1-12</t>
  </si>
  <si>
    <t>Effect of patella resurfacing on functional outcome and revision rate in primary total knee arthroplasty (Review)</t>
  </si>
  <si>
    <t>EXPERIMENTAL AND THERAPEUTIC MEDICINE</t>
  </si>
  <si>
    <t>1792-1015</t>
  </si>
  <si>
    <t>https://1510q7ha9-y-https-www-webofscience-com.z.e-nformation.ro/wos/woscc/full-record/WOS:000731048900001</t>
  </si>
  <si>
    <t>https://www.spandidos-publications.com/10.3892/etm.2021.11027</t>
  </si>
  <si>
    <t>10.3892/etm.2021.11027</t>
  </si>
  <si>
    <t>WOS:000731048900001</t>
  </si>
  <si>
    <t>1-16</t>
  </si>
  <si>
    <t>Robu, A ; Ciocoiu, R ; Antoniac, A ; Antoniac, I ; Raiciu, AD  ; Dura, H  ; Forna, N  ; Cristea, MB  ; Carstoc, ID </t>
  </si>
  <si>
    <t>FMED22</t>
  </si>
  <si>
    <t>Gheorghita, D., Grosu, E., Robu, A., Ditu, L. M., Deleanu, I. M., Gradisteanu Pircalabioru, G., ... &amp; Antoniac, V. I. (2022). EsseNtial oils as antimicrobial active substances in wound dressings. Materials, 15(19), 6923.</t>
  </si>
  <si>
    <t>https://www.mdpi.com/1996-1944/15/19/6923</t>
  </si>
  <si>
    <r>
      <rPr>
        <sz val="8"/>
        <color rgb="FF222222"/>
        <rFont val="Arial"/>
        <family val="2"/>
      </rPr>
      <t>Robu, A., Antoniac, A., Ciocoiu, R., Grosu, E., Rau, J. V., Fosca, M., ... &amp; Gradinaru, S. (2022). Effect of the Antimicrobial Agents Peppermint Essential Oil and Silver Nanoparticles on Bone Cement Properties. </t>
    </r>
    <r>
      <rPr>
        <i/>
        <sz val="8"/>
        <color rgb="FF222222"/>
        <rFont val="Arial"/>
        <family val="2"/>
      </rPr>
      <t>Biomimetics</t>
    </r>
    <r>
      <rPr>
        <sz val="8"/>
        <color rgb="FF222222"/>
        <rFont val="Arial"/>
        <family val="2"/>
      </rPr>
      <t>, </t>
    </r>
    <r>
      <rPr>
        <i/>
        <sz val="8"/>
        <color rgb="FF222222"/>
        <rFont val="Arial"/>
        <family val="2"/>
      </rPr>
      <t>7</t>
    </r>
    <r>
      <rPr>
        <sz val="8"/>
        <color rgb="FF222222"/>
        <rFont val="Arial"/>
        <family val="2"/>
      </rPr>
      <t>(3), 137.</t>
    </r>
  </si>
  <si>
    <t>https://www.mdpi.com/2313-7673/7/3/137</t>
  </si>
  <si>
    <t>Mihaela Stoica, Adrian T Brate, Mihaela Bucuţă, Horatiu Dura, Silviu Morar</t>
  </si>
  <si>
    <t>The Association of Loneliness at the Workplace with Organisational Variables</t>
  </si>
  <si>
    <t>https://www.frontiersin.org/articles/10.3389/fpubh.2022.903975/full</t>
  </si>
  <si>
    <t>Google Scholar</t>
  </si>
  <si>
    <t>Sorin Radu Fleaca, Cosmin Ioan Mohor, Horatiu Dura, Radu Chicea, Calin Mohor, Adrian Boicean, Mihai Dan Roman</t>
  </si>
  <si>
    <t>Effect of patella resurfacing on functional outcome and revision rate in primary total knee arthroplasty</t>
  </si>
  <si>
    <t>Amirapu, S. L., Nelapati, G. S., Yalamanchili, H., Badgayan, N. D., &amp; Sahu, S. K. (2022). HDPE based polymeric nanodiamond nanocomposite for total knee arthoplasty: A finite element based approach. Materials Today: Proceedings, 56, 1622-1628.</t>
  </si>
  <si>
    <t>https://www.sciencedirect.com/science/article/abs/pii/S2214785322016297</t>
  </si>
  <si>
    <t>Li, C., He, P., Liu, Y., &amp; Xu, D. (2022). Digital study on the relationship between position of patellar high point and shape of osteotomy surface in Chinese. Zhongguo xiu fu Chong Jian wai ke za zhi= Zhongguo Xiufu Chongjian Waike Zazhi= Chinese Journal of Reparative and Reconstructive Surgery, 36(7), 853-859.</t>
  </si>
  <si>
    <t>https://europepmc.org/article/med/35848182</t>
  </si>
  <si>
    <t>昌钊李, 沛恒何, 勇刘, &amp; 栋梁徐. (2022). 国人髌骨嵴高点位置与截骨面形态关系的数字化研究. Chinese Journal of Reparative and Reconstructive Surgery, 36(7), 853.</t>
  </si>
  <si>
    <t>https://www.ncbi.nlm.nih.gov/pmc/articles/PMC9288918/</t>
  </si>
  <si>
    <t>Silviu Morar, Horaţiu Dura, Adrian Cristian, Dan Perju-Dumbravă, Adrian Boicean, Mihaela Cernuşcă-Miţariu, Romeo Mihăilă</t>
  </si>
  <si>
    <t>Hydatid cyst–a rare etiology of sudden death. Case report and literature review</t>
  </si>
  <si>
    <t>Mahjoub, Y., Boussaid, M., Mesrati, M. A., Hadj, M. B., Limem, H., Abdeljalil, N., ... &amp; Aissaoui, A. (2022). Hydatid Disease, an Uncommon Etiology of Death in Forensic Practice. The American Journal of Forensic Medicine and Pathology, 43(2), 121-125.</t>
  </si>
  <si>
    <t>https://journals.lww.com/amjforensicmedicine/Abstract/2022/06000/Hydatid_Disease,_an_Uncommon_Etiology_of_Death_in.5.aspx</t>
  </si>
  <si>
    <t>DURA HORATIU</t>
  </si>
  <si>
    <t>Conferința Psihiatrie și Psihologie Medico-Legală</t>
  </si>
  <si>
    <t>NATIONALA</t>
  </si>
  <si>
    <t>Orgfanizator principal</t>
  </si>
  <si>
    <t>Peste 100</t>
  </si>
  <si>
    <t>conferinta@medicina-psihiatrie.ro</t>
  </si>
  <si>
    <t>8-10.12.2022</t>
  </si>
  <si>
    <t>Măsurile de siguranță cu caracter medical - abordare interdisciplinară, Iana Carstoc, Horatiu Dura</t>
  </si>
  <si>
    <t>30x1.5</t>
  </si>
  <si>
    <t>Actualitati si perspective in medicina invaziva, 2022</t>
  </si>
  <si>
    <t>https://eventsdesign.ro/sibiumed/</t>
  </si>
  <si>
    <t>27-29.10.2022</t>
  </si>
  <si>
    <t>Presedinte comisia de contestatii as. univ. poz 71 dep Preclinic conf. anexa 4 la hotararea CA nr.47/08.12.2021</t>
  </si>
  <si>
    <t>Presedinte comisia de contestatii as. univ. poz 75 dep Preclinic conf. anexa 4 la hotararea CA nr.47/08.12.2021</t>
  </si>
  <si>
    <t>FMED</t>
  </si>
  <si>
    <t>ALTE ACTIVITATI SUPORT</t>
  </si>
  <si>
    <t>Topical Dosage Formulation of Lyophilized Philadelphus coronarius L. Leaf and Flower: Antimicrobial, Antioxidant and Anti-Inflammatory Assessment of the Plant</t>
  </si>
  <si>
    <t>Petõ, Ágota (Univ. Debrecen), Dóra Kósa (Univ. Debrecen), Ádám Haimhoffer (Univ. Debrecen), Dániel Nemes (Univ. Debrecen), Pálma Fehér (Univ. Debrecen), Zoltán Ujhelyi (Univ. Debrecen), Miklós Vecsernyés (Univ. Debrecen), Judit Váradi (Univ. Debrecen), Ferenc Fenyvesi (Univ. Debrecen), Adina Frum (ULBS), Felicia Gabriela Gligor (ULBS), Laura Gratiela Vicas (Univ. Oradea), Eleonora Marian (Univ. Oradea), Tunde Jurca (Univ. Oradea), Annamaria Pallag (Univ. Oradea), Mariana Eugenia Muresan (Univ. Oradea), Zoltán Tóth (Univ. Debrecen) , Ildikó Bácskay (Univ. Debrecen)</t>
  </si>
  <si>
    <t>1420-3049</t>
  </si>
  <si>
    <t>https://www.webofscience.com/wos/woscc/full-record/WOS:000794362600001</t>
  </si>
  <si>
    <t>https://www.mdpi.com/1420-3049/27/9/2652</t>
  </si>
  <si>
    <t>https://doi.org/10.3390/molecules27092652</t>
  </si>
  <si>
    <t>WOS:000794362600001</t>
  </si>
  <si>
    <t>2652</t>
  </si>
  <si>
    <t>Geographic Variability of Berry Phytochemicals with Antioxidant and Antimicrobial Properties</t>
  </si>
  <si>
    <t>Georgescu, Cecilia (ULBS), Adina Frum (ULBS), Lidia-Ioana Virchea (ULBS), Anastasiia Sumacheva (Univ. Saint Petresburg), Mark Shamtsyan (Univ. Saint Petresburg), Felicia-Gabriela Gligor (ULBS), Neli Kinga Olah (Univ. Arad), Endre Mathe (Univ. Arad, Univ. Debrecen), Monica Mironescu (ULBS)</t>
  </si>
  <si>
    <t>https://www.webofscience.com/wos/woscc/full-record/WOS:000839901800001</t>
  </si>
  <si>
    <t>https://www.mdpi.com/1420-3049/27/15/4986</t>
  </si>
  <si>
    <t>https://doi.org/10.3390/molecules27154986</t>
  </si>
  <si>
    <t>WOS:000839901800001</t>
  </si>
  <si>
    <t>4986</t>
  </si>
  <si>
    <t>Ghibu, S (UMF Cluj); Juncan, AM (ULBS); Rus, LL (ULBS) ; Frum, A (ULBS); Dobrea, CM (ULBS); Chis, AA (ULBS); Gligor, FG (ULBS); Morgovan, C. (ULBS)</t>
  </si>
  <si>
    <t>Neamtu, Andreea-Adriana (Univ. Oradea); Szoke-Kovacs, Rita(Univ. Debrecen); Mihok, Emoke (Univ. Debrecen); Georgescu, Cecilia (ULBS); Turcus, Violeta (Univ. Arad); Olah, Neli Kinga (Univ. Arad) ; Frum, Adina (ULBS); Tita, Ovidiu (ULBS); Neamtu, Carmen (Univ. Arad) ; Szoke-Kovacs, Zsombor (Univ. Debrecen); Cziaky, Zoltan (Univ. Nyiregyhaza) ; Mathe, Endre (Univ. Arad, Univ. Debrecen)</t>
  </si>
  <si>
    <t>Bilberry (Vaccinium myrtillus L.) Extracts Comparative Analysis Regarding Their Phytonutrient Profiles, Antioxidant Capacity along with the In Vivo Rescue Effects Tested on a Drosophila melanogaster High-Sugar Diet Model</t>
  </si>
  <si>
    <t>Darif, D; Irahal, IN; Hammi, I; Kihel, A; Kachmar, MR; Riyad, M; Hmimid, F; Akarid, K. Capparis spinosa inhibits Leishmania major growth through nitric oxide production in vitro and arginase inhibition in silico. EXPERIMENTAL PARASITOLOGY</t>
  </si>
  <si>
    <t>https://www.sciencedirect.com/science/article/abs/pii/S0014489422002466?via%3Dihub</t>
  </si>
  <si>
    <t>Yu, XH; Yue, YH; Shi, HZ; Xu, KY; Zhang, CG; Wan, Y; Feng, S. Bilberry Anthocyanins (Vaccinium myrtillus L.) Induced Apoptosis of B16-F10 Cells and Diminished the Effect of Dacarbazine. NUTRITION AND CANCER-AN INTERNATIONAL JOURNAL</t>
  </si>
  <si>
    <t>https://www.tandfonline.com/doi/abs/10.1080/01635581.2022.2157450?journalCode=hnuc20</t>
  </si>
  <si>
    <t>Guevara-Terán, M.; Padilla-Arias, K.; Beltrán-Novoa, A.; González-Paramás, A.M.; Giampieri, F.; Battino, M.; Vásquez-Castillo, W.; Fernandez-Soto, P.; Tejera, E.; Alvarez-Suarez, J.M. Influence of Altitudes and Development Stages on the Chemical Composition, Antioxidant, and Antimicrobial Capacity of the Wild Andean Blueberry (Vaccinium floribundum Kunth). Molecules</t>
  </si>
  <si>
    <t>https://www.mdpi.com/1420-3049/27/21/7525</t>
  </si>
  <si>
    <t>Popescu, D.I.; Lengyel, E.; Apostolescu, F.G.; Soare, L.C.; Botoran, O.R.; Sutan, N.A. Volatile Compounds and Antioxidant and Antifungal Activity of Bud and Needle Extracts from Three Populations of Pinus mugo Turra Growing in Romania. Horticulturae</t>
  </si>
  <si>
    <t>https://www.mdpi.com/2311-7524/8/10/952</t>
  </si>
  <si>
    <t>Zuzana Vaneková, Judith M. Rollinger. Bilberries: Curative and Miraculous – A Review on Bioactive Constituents and Clinical Research. Frontiers in Pharmacology.</t>
  </si>
  <si>
    <t>https://www.frontiersin.org/articles/10.3389/fphar.2022.909914/full</t>
  </si>
  <si>
    <t>Kamila Borowiec, Anna Stachniuk, Dominik Szwajgier, Alicja Trzpil. Polyphenols composition and the biological effects of six selected small dark fruits.Food Chemistry</t>
  </si>
  <si>
    <t>https://www.sciencedirect.com/science/article/pii/S0308814622012432?via%3Dihub</t>
  </si>
  <si>
    <t>Chehri, A ; Yarani, R; Yousefi, Z; Shakouri, SK; Ostadrahimi, A; Mobasseri, M; Araj-Khodaei, M. Phytochemical and pharmacological anti-diabetic properties of bilberries (Vaccinium myrtillus), recommendations for future studies. PRIMARY CARE DIABETES</t>
  </si>
  <si>
    <t>https://www.primary-care-diabetes.com/article/S1751-9918(21)00233-3/fulltext</t>
  </si>
  <si>
    <t>Nadia Ruscinc MSc, Ana Lucía Morocho-Jácome PhD, Renata Miliani Martinez MSc, Wagner Vidal Magalhães MSc, Cassiano Carlos Escudeiro BSChem, Jeanine Giarolla PhD, Catarina Rosado PhD, Maria Valéria Robles Velasco PhD, André Rolim Baby PhD. Vaccinium myrtillus L. extract associated with octocrylene, bisoctrizole, and titanium dioxide: in vitro and in vivo tests to evaluate safety and efficacy. JOURNAL OF COSMETIC DERMATOLOGY</t>
  </si>
  <si>
    <t>https://onlinelibrary.wiley.com/doi/10.1111/jocd.14779</t>
  </si>
  <si>
    <t>Andrea Cerrato, Susy Piovesana, Sara Elsa Aita, Chiara Cavaliere, Simona Felletti, Aldo Lagana, Carmela Maria Montone, Celia Vargas-de-la-Cruz, Anna Laura Capriotti. Detailed investigation of the composition and transformations of phenolic compounds in fresh and fermented Vaccinium floribundum berry extracts by high-resolution mass spectrometry and bioinformatics. Phytochemical Analysis</t>
  </si>
  <si>
    <t>https://analyticalsciencejournals.onlinelibrary.wiley.com/doi/10.1002/pca.3105</t>
  </si>
  <si>
    <t>Frum, Adina (ULBS) ; Georgescu, Cecilia(ULBS); Gligor, Felicia G.(ULBS); Lengyel, Ecaterina (ULBS); Stegarus, Diana I.(ULBS); Dobrea, Carmen M.(ULBS); Tita, Ovidiu(ULBS)</t>
  </si>
  <si>
    <t>IDENTIFICATION AND QUANTIFICATION OF PHENOLIC COMPOUNDS FROM RED GRAPE POMACE</t>
  </si>
  <si>
    <t>Sumaya Kainat, Muhamad Sajid Arshad, Waseem Khalid, Muhammad Zubair Khalid, Hyrije Koraqi, Muhammad Faizan Afzal, Sana Noreen, Zaira Aziz &amp; Ammar Al-Farga (2022) Sustainable novel extraction of bioactive compounds from fruits and vegetables waste for functional foods: a review, International Journal of Food Properties</t>
  </si>
  <si>
    <t>https://www.tandfonline.com/action/showCitFormats?doi=10.1080%2F10942912.2022.2144884</t>
  </si>
  <si>
    <t>Gligor, Felicia Gabriela (ULBS) ; Frum, Adina (ULBS); Vicas, Laura Gratiela(Univ. Oradea); Totan, Maria (ULBS) ; Roman-Filip, Corina(ULBS); Dobrea, Carmen Maximiliana (ULBS)</t>
  </si>
  <si>
    <t>Muresan, Mariana (Univ. Oradea), Diana Olteanu (UMF Cluj), Gabriela Adriana Filip (UMF Cluj), Simona Clichici (UMF Cluj), Ioana Baldea (UMF Cluj), Tunde Jurca (Univ. Oradea), Annamaria Pallag (Univ. Oradea), Eleonora Marian (Univ. Oradea), Adina Frum (ULBS), Felicia Gabriela Gligor (ULBS), Paula Svera (INCEMC Timisoara), Bogdan Stanciu (UMF Cluj), Laura Vicas (Univ. Oradea)</t>
  </si>
  <si>
    <t>Extract-Entrapped Liposomes versus Quercetin-Entrapped Liposomes on Doxorubicin-Induced Toxicity on HUVECs</t>
  </si>
  <si>
    <t>Algieri C, Bernardini C, Oppedisano F, La Mantia D, Trombetti F, Palma E, Forni M, Mollace V, Romeo G, Troisio I, et al. The Impairment of Cell Metabolism by Cardiovascular Toxicity of Doxorubicin Is Reversed by Bergamot Polyphenolic Fraction Treatment in Endothelial Cells. International Journal of Molecular Sciences</t>
  </si>
  <si>
    <t>https://www.mdpi.com/1422-0067/23/16/8977</t>
  </si>
  <si>
    <t>Ielciu I, Niculae M, Pall E, Barbãlatã C, Tomuþã I, Olah N-K, Burtescu RF, Benedec D, Oniga I, Hanganu D. Antiproliferative and Antimicrobial Effects of Rosmarinus officinalis L. Loaded Liposomes. Molecules.</t>
  </si>
  <si>
    <t>https://www.mdpi.com/1420-3049/27/13/3988</t>
  </si>
  <si>
    <t>Kumari S, Goyal A, Sönmez Gürer E, Algin Yapar E, Garg M, Sood M, Sindhu RK. Bioactive Loaded Novel Nano-Formulations for Targeted Drug Delivery and Their Therapeutic Potential. Pharmaceutics. 2022</t>
  </si>
  <si>
    <t>https://www.mdpi.com/1999-4923/14/5/1091</t>
  </si>
  <si>
    <t xml:space="preserve">Ropelewska, E. Application of Imaging and Artificial Intelligence for Quality Monitoring of Stored Black Currant (Ribes nigrum L.). Foods </t>
  </si>
  <si>
    <t>https://www.mdpi.com/2304-8158/11/22/3589</t>
  </si>
  <si>
    <t>Gavra DI, Endres L, Petõ Á, Józsa L, Fehér P, Ujhelyi Z, Pallag A, Marian E, Vicas LG, Ghitea TC, et al. In Vitro and Human Pilot Studies of Different Topical Formulations Containing Rosa Species for the Treatment of Psoriasis. Molecules.</t>
  </si>
  <si>
    <t>Frum Adina (ULBS)</t>
  </si>
  <si>
    <t>HPLC Determination of Polyphenols from Calendula officinalis L. Flowers</t>
  </si>
  <si>
    <t>Barzdina, A.; Paulausks, A.; Bandere, D.; Brangule, A. The Potential Use of Herbal Fingerprints by Means of HPLC and TLC for Characterization and Identification of Herbal Extracts and the Distinction of Latvian Native Medicinal Plants. Molecules</t>
  </si>
  <si>
    <t>https://www.mdpi.com/1420-3049/27/8/2555</t>
  </si>
  <si>
    <t>Reza Chamansara, Romina Rashidfarokhi, Ezgi Ak Sakalli, Nesrin Öztinen, Müberra Kosar. Comparison of Commercial Calendula officinalis L.
Samples with Pharmacopeial Drug: Antiradical Activities
and Chemical Profiles. Journal of Research in Pharmacy</t>
  </si>
  <si>
    <t>https://web.p.ebscohost.com/ehost/pdfviewer/pdfviewer?vid=1&amp;sid=d5b39c94-a365-4d45-9e6c-128d6da9567e%40redis</t>
  </si>
  <si>
    <t>Tufeanu, R.E.(ULBS), Georgescu, C.(ULBS), Frum, A.(ULBS), Tita, M.A.(ULBS), Tita, O.(ULBS)</t>
  </si>
  <si>
    <t>Minerals and Total Polyphenolic Content of Some Vegetal Powders.</t>
  </si>
  <si>
    <t>Laura Maletti, Veronica D'Eusanio, Lisa Lancellotti, Andrea Marchetti, Luca Pincelli, Lorenzo Strani, Lorenzo Tassi. Candying process for enhancing pre-waste watermelon rinds to increase food sustainability.Future Foods.</t>
  </si>
  <si>
    <t>https://www.sciencedirect.com/science/article/pii/S2666833522000697</t>
  </si>
  <si>
    <t>Virchea, L. I. (ULBS), Gligor, F. G. (ULBS), Frum, A. (ULBS), Mironescu, M. (ULBS), Myachikova, N. I.(Univ. Belgorod), Georgescu, C. (ULBS)</t>
  </si>
  <si>
    <t>Phytochemical analysis and antioxidant assay of Melissa officinalis L. (lemon balm)</t>
  </si>
  <si>
    <t>Dönmez: Volatile oil composition of Teucrium species of natural and cultivated origin in the Lake District of Turkey. APPLIED ECOLOGY AND ENVIRONMENTAL RESEARCH</t>
  </si>
  <si>
    <t>https://aloki.hu/pdf/2003_22352245.pdf</t>
  </si>
  <si>
    <t>Analytical Letters</t>
  </si>
  <si>
    <t>https://www.tandfonline.com/journals/lanl20</t>
  </si>
  <si>
    <t>25.05.2022</t>
  </si>
  <si>
    <t>Future Foods</t>
  </si>
  <si>
    <t>https://www.sciencedirect.com/journal/future-foods</t>
  </si>
  <si>
    <t>18.04.2022</t>
  </si>
  <si>
    <t>Agronomy</t>
  </si>
  <si>
    <t>https://www.mdpi.com/journal/agronomy</t>
  </si>
  <si>
    <t>03.04.2022</t>
  </si>
  <si>
    <t>14.10.2022</t>
  </si>
  <si>
    <t>Foods</t>
  </si>
  <si>
    <t>https://www.mdpi.com/journal/foods</t>
  </si>
  <si>
    <t>04.08.2022</t>
  </si>
  <si>
    <t>22.07.2022</t>
  </si>
  <si>
    <t>20.06.2022</t>
  </si>
  <si>
    <t>02.12.2022</t>
  </si>
  <si>
    <t>12.09.2022</t>
  </si>
  <si>
    <t>23.02.2022</t>
  </si>
  <si>
    <t>17.01.2022</t>
  </si>
  <si>
    <t>12.05.2022</t>
  </si>
  <si>
    <t>13.04-15.04.2022</t>
  </si>
  <si>
    <t>Examen de semestru</t>
  </si>
  <si>
    <t>Evaluare laborator</t>
  </si>
  <si>
    <t xml:space="preserve">Examen de semestru </t>
  </si>
  <si>
    <t>Buta Diana, Suplimente alimentare utilizate ca adjuvante în tratamentul unor afecțiuni ale tubului digestiv, licență programe de minim 5 ani</t>
  </si>
  <si>
    <t>Dindirică Florentina, Suplimente alimentare utilizate ca adjuvante în tratamentul afecțiunilor tractului respirator, licență programe de minim 5 ani</t>
  </si>
  <si>
    <t>Nicoară Denisa, Percepția consumatorilor despre utilizarea suplimentelor alimentare cu vitamine şi minerale în România, licență programe de minim 5 ani</t>
  </si>
  <si>
    <t>Muntean Bianca, Analiza fizico-chimică a unor tipuri de miere autohtonă, licență programe de minim 5 ani</t>
  </si>
  <si>
    <r>
      <rPr>
        <sz val="10"/>
        <color theme="1"/>
        <rFont val="Arial Narrow"/>
        <family val="2"/>
      </rPr>
      <t xml:space="preserve">Arseniu Anca Maria
Butucă Anca
Cioca Gabriela
Dobrea Carmen Maximiliana
</t>
    </r>
    <r>
      <rPr>
        <b/>
        <sz val="10"/>
        <color theme="1"/>
        <rFont val="Arial Narrow"/>
        <family val="2"/>
      </rPr>
      <t>Frum Adina</t>
    </r>
    <r>
      <rPr>
        <sz val="10"/>
        <color theme="1"/>
        <rFont val="Arial Narrow"/>
        <family val="2"/>
      </rPr>
      <t xml:space="preserve">
Gligor Felicia Gabriela
Juncan Anca Maria
Morgovan Claudiu
Muntean Andrei Cătălin
Rus Luca Liviu
Vonica Ţincu Andreea Loredana</t>
    </r>
  </si>
  <si>
    <t>Chimie: Teste grilă pentru admitere</t>
  </si>
  <si>
    <r>
      <rPr>
        <sz val="10"/>
        <color theme="1"/>
        <rFont val="Arial Narrow"/>
        <family val="2"/>
      </rPr>
      <t xml:space="preserve">Gabriela Cormoș, Gligor Felicia Gabriela, Rus Luca Liviu, </t>
    </r>
    <r>
      <rPr>
        <b/>
        <sz val="10"/>
        <color theme="1"/>
        <rFont val="Arial Narrow"/>
        <family val="2"/>
      </rPr>
      <t>Frum Adina</t>
    </r>
    <r>
      <rPr>
        <sz val="10"/>
        <color theme="1"/>
        <rFont val="Arial Narrow"/>
        <family val="2"/>
      </rPr>
      <t>, Muntean Andrei Cătălin</t>
    </r>
  </si>
  <si>
    <t>978-606-12-1920-9</t>
  </si>
  <si>
    <t>Pop Gabriela (ULBS), Farcas Andreea (Iuliu Hatieganu Univ Med &amp; Pharm), Butuca Anca (ULBS), Morgovan Claudiu (ULBS), Arseniu Anca Maria (ULBS), Pumnea Manuela (ULBS), Teodoru Minodora (ULBS), Gligor Felicia Gabriela (ULBS)</t>
  </si>
  <si>
    <t>https://1510q6ioh-y-https-www-webofscience-com.z.e-nformation.ro/wos/woscc/full-record/WOS:000902920300001</t>
  </si>
  <si>
    <t>DOI:10.3390/ph15121536</t>
  </si>
  <si>
    <t>DOI:10.3390/pharmaceutics14091773</t>
  </si>
  <si>
    <t>DOI:10.3390/molecules27154986</t>
  </si>
  <si>
    <t>DOI:10.3390/nu14153065</t>
  </si>
  <si>
    <t>DOI:10.3390/biomedicines10051121</t>
  </si>
  <si>
    <t>DOI:10.3390/molecules27092652</t>
  </si>
  <si>
    <t>Al-Ani Israa (Al Ahliyya Amman Univ, Fac Pharm, Amman, Jordan), Hamad Mohammed (King Saud Bin Abdulaziz Univ Hlth Sci, Coll Sci &amp; Hlth Profess, Dept Basic Sci, Jeddah, Saudi Arabia), Al-Shdefat Ramadan (Jadara Univ, Fac Pharm, Irbid, Jordan), Mansoor Kenza (Univ Petra, Fac Pharm &amp; Med Sci, Amman, Jordan), Gligor Felicia (ULBS), Abu Dayyih Wael (Univ Petra, Fac Pharm &amp; Med Sci, Amman, Jordan)</t>
  </si>
  <si>
    <t>DEVELOPMENT AND VALIDATION OF A STABILITY INDICATING RP-HPLC METHOD OF APIXABAN IN COMMERCIAL DOSAGE FORM</t>
  </si>
  <si>
    <t>Sonia T. Hassib, Marwa A. Moffid, Noha A. Aly, Eman A. Mostafa, Development of a multivariate model with desirability-based optimization for simultaneous determination of five co-administrated drugs for the management of COVID-19 infection in their dosage forms via validated RP-HPLC method, Journal of Liquid Chromatography &amp; Related Technologies</t>
  </si>
  <si>
    <t>https://doi.org/10.1080/10826076.2023.2168691</t>
  </si>
  <si>
    <t>Suresh Salakolusu, Ganapavarapu Veera Raghava Sharma, Naresh Kumar Katari, Umamaheshwar Puppala, Muralidharan Kaliyapermal, Rajani Vijay, Raju Doddipalla, Mahesh Kumar Reddy Geereddi, Identification, isolation, and structural characterization of novel forced degradation products of apixaban using advanced analytical techniques, Journal of separation science</t>
  </si>
  <si>
    <t>https://doi.org/10.1002/jssc.202200466</t>
  </si>
  <si>
    <t xml:space="preserve">Shuxin Yu, Xuming Sha, Xiaoqian Zhou, Dandan Guo, Bowen Han, Shaohua Huang, Yan Zhu, Cyclodextrin-dendrimers nanocomposites functionalized high performance liquid chromatography stationary phase for efficient separation of aromatic compounds, Journal of Chromatography A </t>
  </si>
  <si>
    <t>https://doi.org/10.1016/j.chroma.2021.462730</t>
  </si>
  <si>
    <t>Vicas Laura Gratiela (Univ Oradea), Jurca Tunde (Univ Oradea), Baldea Ioana (Iuliu Hatieganu Univ Med &amp; Pharm), Filip Gabriela Adriana (Iuliu Hatieganu Univ Med &amp; Pharm), Olteanu Diana (Iuliu Hatieganu Univ Med &amp; Pharm), Clichici Simona Valeria (Iuliu Hatieganu Univ Med &amp; Pharm), Pallag Annamaria (Univ Oradea), Marian Eleonora (Univ Oradea), Micle Otilia (Univ Oradea), Crivii Carmen Bianca (Iuliu Hatieganu Univ Med &amp; Pharm), Suciu Tudor (Iuliu Hatieganu Univ Med &amp; Pharm), Craciun Izabela (ULBS), Gligor Felicia Gabriela (ULBS), Muresan Mariana (Univ Oradea)</t>
  </si>
  <si>
    <t>Physalis alkekengiL. Extract Reduces the Oxidative Stress, Inflammation and Apoptosis in Endothelial Vascular Cells Exposed to Hyperglycemia</t>
  </si>
  <si>
    <t>Bing-Wei He, Fei-Fei Wang, Li-Ping Qu, Anti-Inflammatory and Antioxidant Properties of Physalis alkekengi L. Extracts In Vitro and In Vivo: Potential Application for Skin Care, Evidence-Based Complementary and Alternative Medicine</t>
  </si>
  <si>
    <t>https://doi.org/10.1155/2022/7579572</t>
  </si>
  <si>
    <t xml:space="preserve">Venelina Popova, Zhana Petkova, Nadezhda Mazova, Tanya Ivanova, Nadezhda Petkova, Magdalena Stoyanova, Albena Stoyanova, Sezai Ercisli, Zuhal Okcu, Sona Skrovankova, Jiri Mlcek, Chemical Composition Assessment of Structural Parts (Seeds, Peel, Pulp) of Physalis alkekengi L. Fruits, Molecules </t>
  </si>
  <si>
    <t>https://doi.org/10.3390/molecules27185787</t>
  </si>
  <si>
    <t>Panahishokouh Mahsa, Noroozian Maryam, Mohammadia, Fatemeh, Khanavi Mahnaz, Mirimoghaddam Mahnaz, Savar Seyed, Nikoosokhan Maryam, Honarmand Hooshyar, Mohebbi Niayesh, Evaluation of the Effectiveness of an Herbal Formulation of Boswellia sacra Flueck. In Improving Cognitive and Behavioral Symptoms in Patients with Cognitive Impairment and Alzheimer's Disease, JOURNAL OF RESEARCH IN PHARMACY PRACTICE</t>
  </si>
  <si>
    <t>https://1510q6ioh-y-https-www-webofscience-com.z.e-nformation.ro/wos/woscc/full-record/WOS:000974233800001</t>
  </si>
  <si>
    <t>Venelina Popova, Nadezhda Mazova, Tanya Ivanova, Nadezhda Petkova, Magdalena Stoyanova, Albena Stoyanova, Sezai Ercisli, Amine Assouguem, Mohammed Kara, Samar Zuhair Alshawwa, Omkulthom Al Kamaly, Phytonutrient Composition of Two Phenotypes of Physalis alkekengi L. Fruit, Horticulturae</t>
  </si>
  <si>
    <t>https://doi.org/10.3390/horticulturae8050373</t>
  </si>
  <si>
    <t>Claudiu Morgovan (ULBS-Facultatea de Medicină), Smaranda Adina Cosma (UBB-Facultatea de Business), Madalina Valeanu (UMF Iuliu Hatieganu-Facultatea de Medicină), Anca Maria Juncan (ULBS-Facultatea de Medicină), Luca Liviu Rus (ULBS-Facultatea de Medicina), Felicia Gabriela Gligor (ULBS-Facultatea de Medicină), Anca Butuca (ULBS-Facultatea de Medicină), Delia Mirela Tit (Universitatea din Oradea -Dep Farmacie), Simona Bungau (Universitatea din Oradea -Dep Farmacie), Steliana Ghibu (UMF Iuliu Hatieganu-Facultatea de Farmacie)</t>
  </si>
  <si>
    <t>An Exploratory Research of 18 Years on the Economic Burden of Diabetes for the Romanian National Health Insurance System</t>
  </si>
  <si>
    <t>Cornelia Bala, Adriana Rusu, Dana Ciobanu, Gabriela Roman, Length of Hospital Stay, Hospitalization Costs, and Their Drivers in Adults with Diabetes in the Romanian Public Hospital System, Int. J. Environ. Res. Public Health</t>
  </si>
  <si>
    <t>https://doi.org/10.3390/ijerph191610035</t>
  </si>
  <si>
    <t>Tapan Behl, Amit Gupta, Aayush Sehgal, Ali Albarrati, Mohammed Albratty, Abdulkarim M. Meraya, Asim Najmi, Saurabh Bhatia, Simona Bungau, Exploring protein tyrosine phosphatases (PTP) and PTP-1B inhibitors in management of diabetes mellitus, Biomedicine &amp; Pharmacotherapy</t>
  </si>
  <si>
    <t>https://doi.org/10.1016/j.biopha.2022.113405</t>
  </si>
  <si>
    <t>Vlad-Theodor Cotrobas-Dascalu, Dana Badau, Marius Stoica, Adina Andreea Dreve, Corina Michaela Lorenta Predescu, Carmen Liliana Gherghel, Mircea Bratu, Popescu Raducu, Antoanela Oltean, Adela Badau, Impact of Kinesiotherapy and Hydrokinetic Therapy on the Rehabilitation of Balance, Gait and Functional Capacity in Patients with Lower Limb Amputation: A Pilot Study, J. Clin. Med.</t>
  </si>
  <si>
    <t>https://doi.org/10.3390/jcm11144108</t>
  </si>
  <si>
    <t>Dorel Dulău, Lisa Craiut, Delia Mirela Tit, Camelia Buhas, Alexandra Georgiana Tarce, Diana Uivarosan, Effects of Hospital Decentralization Processes on Patients’ Satisfaction: Evidence from Two Public Romanian Hospitals across Two Decades, Sustainability</t>
  </si>
  <si>
    <t>https://doi.org/10.3390/su14084818</t>
  </si>
  <si>
    <t>Qian Xing, Wenxi Tang, Mingyang Li, Shuailong Li, Has the Volume-Based Drug Purchasing Approach Achieved Equilibrium among Various Stakeholders? Evidence from China, Int. J. Environ. Res. Public Health</t>
  </si>
  <si>
    <t>https://doi.org/10.3390/ijerph19074285</t>
  </si>
  <si>
    <t>Gligor, Felicia Gabriela (ULBS); Frum, Adina (ULBS); Vicas, Laura Gratiela (Univ. Oradea); Totan, Maria (ULBS) ; Roman-Filip, Corina(ULBS); Dobrea, Carmen Maximiliana (ULBS)</t>
  </si>
  <si>
    <t>Craciun Veronica Isabela (Polisano Pharmaceut SA), Gligor Felicia Gabriela (ULBS), Juncan Anca Maria (ULBS), Chis Adriana Aurelia (Polisano Pharmaceut SA, ULBS), Rus Luca Liviu (Polisano Pharmaceut SA, ULBS)</t>
  </si>
  <si>
    <t>A New, Rapid and Efficient HPLC Method to Assay Resveratrol in Food Supplements</t>
  </si>
  <si>
    <t>Huan Lu, Jiangxue An, Yan Huang, Hanyue Cui, Jing Yang, Dr. Li Li, Yaping Ding, Molecularly Imprinted Electrochemical Sensor Based on Nitrogen-doped Molybdenum Carbide Nanosphere for Trace Analysis of Resveratrol, CHEMISTRY AN ASIAN JOURNAL</t>
  </si>
  <si>
    <t>https://doi.org/10.1002/asia.202200453</t>
  </si>
  <si>
    <t xml:space="preserve">Morgovan, C (ULBS); Ghibu, S (UMF Iuliu Hatieganu); Juncan, AM (ULBS) Rus, LL (ULBS); Butuca, A (ULBS); Vonica, L (ULBS); Muntean, A (ULBS); Mos, L (Universitatea Vasile Goldis); Gligor, F (ULBS); Olah, NK (Universitatea Vasile Goldis)
</t>
  </si>
  <si>
    <t xml:space="preserve">NUTRIVIGILANCE: A NEW ACTIVITY IN THE FIELD OF DIETARY SUPPLEMENTS
</t>
  </si>
  <si>
    <t>Cordingley DM, Cornish SM, Omega-3 Fatty Acids for the Management of Osteoarthritis: A Narrative Review, NUTRIENTS</t>
  </si>
  <si>
    <t>https://doi.org/10.3390/nu14163362</t>
  </si>
  <si>
    <t>Mario Vujić, Dražen Lušić, Jasna Bošnir, Lato L. Pezo, Željka Kuharić, Dario Lasić, Jasenka Šabarić, Lidija Barušić, Darija Vukić Lušić, Assessment of Metal Intake by Selected Food Supplements Based on Beehive Products, Foods</t>
  </si>
  <si>
    <t>https://doi.org/10.3390/foods11091279</t>
  </si>
  <si>
    <t>Staszak M, Membrane technologies for sports supplementation, PHYSICAL SCIENCES REVIEWS</t>
  </si>
  <si>
    <t>https://doi.org/10.1515/psr-2021-0048</t>
  </si>
  <si>
    <t>Antonescu (Mintas) Ina-Andreea (Univ Oradea), Jurca Tunde (Univ Oradea), Gligor Felicia (ULBS), Craciun Izabela (ULBS), Fritea Luminita (Univ Oradea), Patay Eva Brigitta (Univ Pecs), Muresan Mariana (Univ Oradea), Udeanu Denisa Ioana (Univ Med &amp; Pharm Carol Davila), Ionita Corina Ana (Univ Med &amp; Pharm Carol Davila), Antonescu Angela (Univ Oradea), Bodog Florian (Univ Oradea)</t>
  </si>
  <si>
    <t>COMPARATIVE PHYTOCHEMICAL AND ANTIOXIDATIVE CHARACTERIZATION OF TRIFOLIUM PRATENSE L. AND OCIMUM BASILICUM L.</t>
  </si>
  <si>
    <t>Ligia Elena Duțu, Maria Lidia Popescu, Carmen Nicoleta Purdel, Elena Iuliana Ilie, Emanuela-Alice Luță, Liliana Costea, Cerasela Elena Gîrd, Traditional Medicinal Plants—A Possible Source of Antibacterial Activity on Respiratory Diseases Induced by Chlamydia pneumoniae, Haemophilus influenzae, Klebsiella pneumoniae and Moraxella catarrhalis, Diversity</t>
  </si>
  <si>
    <t>https://doi.org/10.3390/d14020145</t>
  </si>
  <si>
    <t>Borcea Anca-Maria (Iuliu Hatieganu Univ Med &amp; Pharm, ULBS), Marc Gabriel (Iuliu Hatieganu Univ Med &amp; Pharm), Ionut Ioana (Iuliu Hatieganu Univ Med &amp; Pharm), Vodnar Dan C. (Univ Agr Sci &amp; Vet Med), Vlase Laurian (Iuliu Hatieganu Univ Med &amp; Pharm), Gligor Felicia (ULBS), Pricopie Andreea (Iuliu Hatieganu Univ Med &amp; Pharm), Pirnau Adrian (Natl Inst Res &amp; Dev Isotop &amp; Mol Technol), Tiperciuc Brindusa (Iuliu Hatieganu Univ Med &amp; Pharm), Oniga Ovidiu (Iuliu Hatieganu Univ Med &amp; Pharm)</t>
  </si>
  <si>
    <t>Ianina Ulchina, Vasilii Graur, Victor Tsapkov, Yurii Chumakov, Olga Garbuz, Olga Burduniuc, Emil Ceban, Aurelian Gulea, Introducing N-Heteroaromatic Bases into Copper(II) Thiosemicarbazon Complexes: A Way to Change their Biological Activity, ChemistryOpen</t>
  </si>
  <si>
    <t>https://doi.org/10.1002/open.202200208</t>
  </si>
  <si>
    <t>Roman-Filip Corina (ULBS, Univ Emergency Cty Hosp Sibiu), Catana Maria-Gabriela (Univ Emergency Cty Hosp Sibiu), Bereanu Alina (ULBS), Lazaroae Ana (Univ Emergency Cty Hosp Sibiu), Gligor Felicia (ULBS), Sava Mihai (ULBS, Univ Emergency Cty Hosp Sibiu)</t>
  </si>
  <si>
    <t>THERAPEUTIC PLASMA EXCHANGE AND DOUBLE FILTRATION PLASMAPHERESIS IN SEVERE NEUROIMMUNE DISORDERS</t>
  </si>
  <si>
    <t>Xiaoyue Zhang, Wenchao Hong, Na Li, Xiaohui Gong, Cheng Cai, Optimal stage of initiating continuous renal replacement therapy in the treatment of neonatal acute kidney injury, Experimental
and Therapeutic
Medicine</t>
  </si>
  <si>
    <t>https://www.spandidos-publications.com/10.3892/etm.2022.11669</t>
  </si>
  <si>
    <t>Aras Merih Reis, Ates Mehlika Panpalli, Albayrak Murat, Ozturk Hacer Berna Aacan, Yildiz Abdulkerim, Yilmaz Fatma, Saglam Bugra, Comoglu Selim Selcuk, Therapeutic Plasma Exchange in Neurological Disorders: A 9-year Experience, UHOD-ULUSLARARASI HEMATOLOJI-ONKOLOJI DERGISI</t>
  </si>
  <si>
    <t>https://1510q6ioh-y-https-www-webofscience-com.z.e-nformation.ro/wos/woscc/full-record/WOS:000901142800002</t>
  </si>
  <si>
    <t>Totan Maria (ULBS), Antonescu Elisabeta (ULBS), Gligor Felicia G. (ULBS)</t>
  </si>
  <si>
    <t>Farhood AS, Taha DN, A new merging-zone flow injection system for the quantification of ferrous and ferric ions in aqueous solution and sludge of wastewater, ANALYTICAL SCIENCE AND TECHNOLOGY</t>
  </si>
  <si>
    <t>https://doi.org/10.5806/AST.2022.35.5.218</t>
  </si>
  <si>
    <t>Maundu M, Ouma, L, Maingi F, Effects of alum, soda ash, and carbon dioxide on 40-50 year old concrete wastewater tanks, PHYSICAL SCIENCES REVIEWS</t>
  </si>
  <si>
    <t>https://doi.org/10.1515/psr-2021-0227</t>
  </si>
  <si>
    <t>Elena Vizitiu, Mihai Constantinescu, Study on the impact of the therapeutic swimming on elderly
women diagnosed with osteoporosis, Balneo and PRM Research Journal</t>
  </si>
  <si>
    <t>Frum Adina (ULBS); Georgescu Cecilia (ULBS); Gligor Felicia G. (ULBS); Lengyel Ecaterina (ULBS); Stegarus Diana I. (ULBS); Dobrea,Carmen M. (ULBS); Tita Ovidiu (ULBS)</t>
  </si>
  <si>
    <t>Moisei Anca (ULBS), Totan Maria (ULBS), Gligor Felicia Gabriela (ULBS), Craciun Isabela (Polisano Pharmaceut SRL,), Todoran Nicoleta (Univ Med &amp; Pharm Targu Mures), Chis Aurelia Adriana (ULBS), Popa Daniela Elena (Carol Davila Univ Med &amp; Pharm)</t>
  </si>
  <si>
    <t>THE SIMULTANEOUS DETERMINATION OF CANDESARTAN, AMLODIPINE AND HYDROCHLOROTHIAZIDE BY HIGH-PERFORMANCE LIQUID CHROMATOGRAPHY, FROM A MIXTURE AND PHARMACEUTICAL FORMULATIONS</t>
  </si>
  <si>
    <t>Sarah S. Saleh, Hayam M. Lotfy, Gizem Tiris, Nevin Erk, Omnia A. El-Naem, The power of High Impact Amplitude Manipulation (HIAM) technique for extracting the basic spectra of two Fixed-dose combinations (FDC) -Spectrophotometric purity analysis via spectral contrast angle, Spectrochimica Acta Part A: Molecular and Biomolecular Spectroscopy</t>
  </si>
  <si>
    <t>https://doi.org/10.1016/j.saa.2022.121036</t>
  </si>
  <si>
    <t>Vicas Laura (Univ Oradea), Teusdea Alin (Univ Oradea), Vicas Simona (Univ Oradea), Marian Eleonora (Univ Oradea), Tunde Turca (Univ Oradea), Muresan Mariana (Univ Oradea), Gligor Felicia (ULBS)</t>
  </si>
  <si>
    <t>ASSESSMENT OF ANTIOXIDANT CAPACITY OF SOME EXTRACTS FOR FURTHER USE IN THERAPY</t>
  </si>
  <si>
    <t>Foss K, Przybylowicz KE, Sawicki T, Antioxidant Activity and Profile of Phenolic Compounds in Selected Herbal Plants, PLANT FOODS FOR HUMAN NUTRITION</t>
  </si>
  <si>
    <t>https://doi.org/10.1007/s11130-022-00989-w</t>
  </si>
  <si>
    <t>Marija Petrović, Marina Jovanović, Steva Lević, Viktor Nedović, Dragana Mitić-Ćulafić, Tanja Živković Semren, Sonja Veljović , Valorization potential of Plantago major L. solid waste remaining after industrial tincture production: Insight into the chemical composition and bioactive properties,  Waste and Biomass Valorization</t>
  </si>
  <si>
    <t>https://doi.org/10.1007/s12649-021-01608-6</t>
  </si>
  <si>
    <t>Totan Maria (Pediat Clin Hosp, Sibiu), Gligor Felicia G. (ULBS), Bojita Marius (Univ Med &amp; Pharm Cluj Napoca), Grigore Camelia (Pediat Clin Hosp, Sibiu), Grigore Cristina (Univ Med &amp; Pharm Cluj Napoca)</t>
  </si>
  <si>
    <t>Determining hemoglobin reference values in children and teenagers from Sibiu area</t>
  </si>
  <si>
    <t>Vahid Falahati, Ali Ghasemi, Kazem Ghaffari, Aziz Eghbali, Sanaz Khodabakhshi, Amir Almasi-Hashiani, Bahman Sadeghi-Sedeh, Mostafa Shanbehzadeh, Comparison of the effect of ferrous sulfate and ferrous gluconate on prophylaxis of iron deficiency in toddlers 6-24 months old: A randomized clinical trial, J Edu Health Promot</t>
  </si>
  <si>
    <t>https://www.jehp.net//article.asp?issn=2277-9531;year=2022;volume=11;issue=1;spage=368;epage=368;aulast=Falahati</t>
  </si>
  <si>
    <t>Chis Adriana Aurelia (ULBS), Rus Luca Liviu (ULBS), Morgovan Claudiu (ULBS), Arseniu Anca Maria (ULBS) Frum Adina (ULBS), Vonica-Tincu Andreea Loredana (ULBS), Gligor Felicia Gabriela (ULBS), Muresan Maria Lucia (ULBS), Dobrea Carmen Maximiliana (ULBS)</t>
  </si>
  <si>
    <t>Xin Lu, Cejun Zhong, Haifeng Chen, Xiaoqi Xie, Xiaoju Lv, Treatment of Central Nervous System Infection Caused by Multidrug-Resistant Klebsiella pneumoniae with Colistin Sulfate Intravenously and Intrathecally: A Case Report, Pharmaceuticals</t>
  </si>
  <si>
    <t>https://doi.org/10.3390/ph15121482</t>
  </si>
  <si>
    <t>Rui YP, Qiu G, Analysis of Gut Microbial Communities and Resistance Genes in Pigs and Chickens in Central China, ANIMALS</t>
  </si>
  <si>
    <t>https://doi.org/10.3390/ani12233404</t>
  </si>
  <si>
    <t>Vincenzo Taresco, Isotta Tulini, Iolanda Francolini, Antonella Piozzi, Polyglycerol Adipate-Grafted Polycaprolactone Nanoparticles as Carriers for the Antimicrobial Compound Usnic Acid, Int. J. Mol. Sci.</t>
  </si>
  <si>
    <t>https://doi.org/10.3390/ijms232214339</t>
  </si>
  <si>
    <t>Chis, AA (ULBS), Dobrea, CM (ULBS), Rus, LL (ULBS), Frum, A (ULBS), Morgovan, C (ULBS), Butuca, A (ULBS), Totan, M (ULBS), Juncan, AM (ULBS), Gligor, FG (ULBS), Arseniu, AM (ULBS)</t>
  </si>
  <si>
    <t>Muresan Mariana (Univ Oradea), Olteanu Diana (Iuliu Hatieganu Univ Med &amp; Pharm), Filip Gabriela Adriana (Iuliu Hatieganu Univ Med &amp; Pharm), Clichici Simona (Iuliu Hatieganu Univ Med &amp; Pharm), Baldea Ioana (Iuliu Hatieganu Univ Med &amp; Pharm), Jurca Tunde (Univ Oradea), Pallag Annamaria (Univ Oradea), Marian Eleonora (Univ Oradea), Frum Adina (ULBS), Gligor Felicia Gabriela (ULBS), Svera Paula (INCEMC Natl Inst Res &amp; Dev Elect &amp; Condensed Matt, Timișoara), Stancu Bogdan (Iuliu Hatieganu Univ Med &amp; Pharm), Vicas Laura (Univ Oradea)</t>
  </si>
  <si>
    <t>Comparative Study of the Pharmacological Properties and Biological Effects of Polygonum aviculare L. herba Extract-Entrapped Liposomes versus Quercetin-Entrapped Liposomes on Doxorubicin-Induced Toxicity on HUVECs</t>
  </si>
  <si>
    <t>Cristina Algieri, Chiara Bernardini, Francesca Oppedisano, Debora La Mantia, Fabiana Trombetti, Ernesto Palma, Monica Forni, Vincenzo Mollace, Giovanni Romeo, Ilaria Troisio, Salvatore Nesci, The Impairment of Cell Metabolism by Cardiovascular Toxicity of Doxorubicin Is Reversed by Bergamot Polyphenolic Fraction Treatment in Endothelial Cells, Int. J. Mol. Sci.</t>
  </si>
  <si>
    <t>https://doi.org/10.3390/ijms23168977</t>
  </si>
  <si>
    <t>Irina Ielciu, Mihaela Niculae, Emoke Pall, Cristina Barbălată, Ioan Tomuţă, Neli-Kinga Olah, Ramona Flavia Burtescu, Daniela Benedec, Ilioara Oniga, Daniela Hanganu, Antiproliferative and Antimicrobial Effects of Rosmarinus officinalis L. Loaded Liposomes, Molecules</t>
  </si>
  <si>
    <t>https://doi.org/10.3390/molecules27133988</t>
  </si>
  <si>
    <t xml:space="preserve">Sapna Kumari, Anju Goyal, Eda Sönmez Gürer, Evren Algın Yapar, Madhukar Garg, Meenakshi Sood, Rakesh K. Sindhu, Bioactive Loaded Novel Nano-Formulations for Targeted Drug Delivery and Their Therapeutic Potential, Pharmaceutics </t>
  </si>
  <si>
    <t>https://doi.org/10.3390/pharmaceutics14051091</t>
  </si>
  <si>
    <t>Gavriloglou V.A., Kontogiorgis C., Constantinidis T.C., Pharmaceutical Care and its Importance through Pharmacoepidemiological Studies, Pharmakeftiki</t>
  </si>
  <si>
    <t>https://151096itm-y-https-www-scopus-com.z.e-nformation.ro/record/display.uri?eid=2-s2.0-85140411646&amp;origin=resultslist&amp;sort=plf-f&amp;cite=2-s2.0-85115622452&amp;src=s&amp;imp=t&amp;sid=7134863110f3c2eeaae5c4392aa4147e&amp;sot=cite&amp;sdt=a&amp;sl=0&amp;relpos=9&amp;citeCnt=0&amp;searchTerm=</t>
  </si>
  <si>
    <t>Adriana Aurelia Chis (ULBS), Anca Maria Arseniu (ULBS), Claudiu Morgovan (ULBS), Carmen Maximiliana Dobrea (ULBS), Adina Frum (ULBS), Anca Maria Juncan (ULBS), Anca Butuca (ULBS), Steliana Ghibu (“Iuliu Haţieganu” University of Medicine and Pharmacy), Felicia Gabriela Gligor (ULBS), Luca Liviu Rus (ULBS)</t>
  </si>
  <si>
    <t>Bin Yu, Yanli Li, Yuxian Lin, Yuanying Zhu, Teng Hao, Yan Wu, Zheng Sun, Xin Yang, Hui Xu, Research progress of natural silk fibroin and the application for drug delivery in chemotherapies, Front Pharmacol.</t>
  </si>
  <si>
    <t>https://www.ncbi.nlm.nih.gov/pmc/articles/PMC9845586/</t>
  </si>
  <si>
    <t>Adriana Aurelia CHIS (ULBS), Isabela CRACIUN (ULBS), Carmen Maximiliana DOBREA (ULBS),
Felicia Gabriela GLIGOR (ULBS), Angela BARBAT (ULBS), Luca Liviu RUS (ULBS)</t>
  </si>
  <si>
    <t>Preformulation and preliminary formulation
studies of mesalazine
gastro-resistant tablets</t>
  </si>
  <si>
    <t>CĂTĂLIN DONEA, DANIELA ELENA POPA, ANNE-MARIE CIOBANU, PETRU CRĂCIUN, DOINA DRĂGĂNESCU, MIRCEA HÎRJĂU, GEORGE TRAIAN ALEXANDRU BURCEA- DRAGOMIROIU, DUMITRU LUPULIASA, EVALUATION OF THE GRANULOMETRY IMPACT OF THE COMPRESSION MIXTURE IN THE FORMULATION DEVELOPMENT OF TABLETS, Farmacia</t>
  </si>
  <si>
    <t>https://farmaciajournal.com/issue-articles/evaluation-of-the-granulometry-impact-of-the-compression-mixture-in-the-formulation-development-of-tablets/</t>
  </si>
  <si>
    <t>Halevas E.G., Avgoulas D.I., Katsipis G., Pantazaki A.A.,  Flavonoid-liposomes formulations: Physico-chemical characteristics, biological activities and therapeutic applications, European Journal of Medicinal Chemistry Reports</t>
  </si>
  <si>
    <t>https://151096itm-y-https-www-scopus-com.z.e-nformation.ro/record/display.uri?eid=2-s2.0-85145737181&amp;origin=resultslist&amp;sort=plf-f&amp;cite=2-s2.0-85114939400&amp;src=s&amp;imp=t&amp;sid=eaf0aa98448669d26922a5c9476ed426&amp;sot=cite&amp;sdt=a&amp;sl=0&amp;relpos=1&amp;citeCnt=2&amp;searchTerm=</t>
  </si>
  <si>
    <t>Kumari S., Goyal A., Garg M., Phytoconstituents Based Novel Nano-Formulations: An Approach, ECS Transactions</t>
  </si>
  <si>
    <t>https://151096itm-y-https-www-scopus-com.z.e-nformation.ro/record/display.uri?eid=2-s2.0-85130531234&amp;origin=resultslist&amp;sort=plf-f&amp;cite=2-s2.0-85114939400&amp;src=s&amp;imp=t&amp;sid=eaf0aa98448669d26922a5c9476ed426&amp;sot=cite&amp;sdt=a&amp;sl=0&amp;relpos=5&amp;citeCnt=2&amp;searchTerm=</t>
  </si>
  <si>
    <t>Yanyan Fang, Jian Liu, Ling Xin, Jianting Wen, Jinchen Guo, Dan Huang, Xu Li, Exploration of the Immuno-Inflammatory Potential Targets of Xinfeng Capsule in Patients with Ankylosing Spondylitis Based on Data Mining, Network Pharmacology, and Molecular Docking, Evidence-Based Complementary and Alternative Medicine</t>
  </si>
  <si>
    <t>https://doi.org/10.1155/2022/5382607</t>
  </si>
  <si>
    <t>Safy Hadiya, Reham A Ibrahem, Rehab M Abd El-Baky, Mahmoud Elsabahy, Sherine A. Aly, NANOPARTICLES BASED COMBINED ANTIMICROBIAL DRUG DELIVERY SYSTEM AS A SOLUTION FOR BACTERIAL RESISTANCE, Bulletin of Pharmaceutical Sciences. Assiut</t>
  </si>
  <si>
    <t>https://bpsa.journals.ekb.eg/article_271825.html</t>
  </si>
  <si>
    <t>Joshi R., Shah P., Tuli H.S., Kaur G., Nanotherapeutics as potential carriers for the delivery of anticancer drugs (Book Chapter), Nanotherapeutics in Cancer: Materials, Diagnostics, and Clinical Applications</t>
  </si>
  <si>
    <t>https://www.taylorfrancis.com/chapters/edit/10.1201/9781003334538-8/nanotherapeutics-potential-carriers-delivery-anticancer-drugs-ruchira-joshi-priyanka-shah-singh-hardeep-tuli-ginpreet-kaur</t>
  </si>
  <si>
    <t>Asmita Deka Dey, Ashkan Bigham, Yasaman Esmaeili, Milad Ashrafizadeh, Farnaz Dabbagh Moghaddam, Shing Cheng Tan, Satar Yousefiasl, Saurav Sharma, Aziz Maleki, Navid Rabiee, Alan Prem Kumar, Vijay Kumar Thakur, Gorka Orive, Esmaeel Sharifi, Arun Kumar, Pooyan Makvandi, Dendrimers as nanoscale vectors: Unlocking the bars of cancer therapy, Seminars in Cancer Biology</t>
  </si>
  <si>
    <t>https://doi.org/10.1016/j.semcancer.2022.06.003</t>
  </si>
  <si>
    <t>Swilley-Sanchez S.N., Li Z., Matson J.B., Macromolecular and supramolecular approaches for H2S delivery (Book Chapter), Hydrogen Sulfide: Chemical Biology Basics, Detection Methods, Therapeutic Applications, and Case Studies</t>
  </si>
  <si>
    <t>https://doi.org/10.1002/9781119799900.ch15</t>
  </si>
  <si>
    <t>Yadav D., Wairagu P.M., Kwak M., Jin J.-O., Nanoparticle-Based Inhalation Therapy for Pulmonary Diseases, Current Drug Metabolism</t>
  </si>
  <si>
    <t>https://www.eurekaselect.com/article/125295</t>
  </si>
  <si>
    <t>Ruiyao Mai, Bulian Deng, Huiting Zhao, Ling Li, Yuyu Fang, Siming Li, Xin Deng, Jianjun Chen, Design, Synthesis, and Bioevaluation of Novel Enzyme-Triggerable Cell Penetrating Peptide-Based Dendrimers for Targeted Delivery of Camptothecin and Cancer Therapy, J. Med. Chem.</t>
  </si>
  <si>
    <t>https://doi.org/10.1021/acs.jmedchem.2c00287</t>
  </si>
  <si>
    <t>Kanvinde S., Kulkarni T., Deodha, S., Bhattacharya D., Dasgupta A., Non-Viral Vectors for Delivery of Nucleic Acid Therapies for Cancer, BioTech</t>
  </si>
  <si>
    <t>https://doi.org/10.3390/biotech11010006</t>
  </si>
  <si>
    <t>Sergio Andrés Torres-Pérez, Luis Vallejo-Castillo, Said Vázquez-Leyva, Luis Gerardo Zepeda-Vallejo, José Enrique Herbert-Pucheta, Childérick Severac, Etienne Dague, Sonia Mayra Pérez-Tapia, Eva Ramón-Gallegos, Structural and physicochemical characteristics of one-step PAMAM dendrimeric nanoparticles, Colloids and Surfaces A: Physicochemical and Engineering Aspects</t>
  </si>
  <si>
    <t xml:space="preserve">https://doi.org/10.1016/j.colsurfa.2021.127819
</t>
  </si>
  <si>
    <t>Monika Müllerová, Dina Maciel, Nádia Nunes, Dominika Wrobel, Marcel Stofik, Lucie Červenková Št́astná, Alena Krupková, Petra Cuřínová, Kateřina Nováková,  Matěj Božík, Marek Malý, Jan Malý, João Rodrigues, Tomáš Strašák, Carbosilane Glycodendrimers for Anticancer Drug Delivery: Synthetic Route, Characterization, and Biological Effect of Glycodendrimer–Doxorubicin Complexes, Biomacromolecules</t>
  </si>
  <si>
    <t>https://doi.org/10.1021/acs.biomac.1c01264</t>
  </si>
  <si>
    <t>Wang X., Shukla S.K., Gupta V., Recent advances in dendrimer-based nanocarriers (Book Chapter), Multifunctional Nanocarriers</t>
  </si>
  <si>
    <t>https://doi.org/10.1016/B978-0-323-85041-4.00011-1</t>
  </si>
  <si>
    <t>Gajbhiye S., Dendrimers for skin delivery of cosmeceuticals (Book Chapter),  Nanocosmeceuticals: Innovation, Application, and Safety</t>
  </si>
  <si>
    <t>https://doi.org/10.1016/B978-0-323-91077-4.00011-9</t>
  </si>
  <si>
    <t>Bhattacharya S., Mukherjee S., Cassinadane A.V., Kapil M.J., Sharma N., NANOTECHNOLOGY TO DESIGN PHARMACEUTICALS TO TARGET SPECIFIC ORGANS OR CELLS IN THE BODY SUCH AS CANCER CELLS, AND ENHANCE THE EFFECTIVENESS OF THERAPY, Journal of Pharmaceutical Negative Results</t>
  </si>
  <si>
    <t>https://pnrjournal.com/index.php/home/article/view/1173/948</t>
  </si>
  <si>
    <t>Jeevanandam J., Pan S., Danquah M.K., Rodrigues J., Dendrimers and dendrimersomes as a novel tool for effective drug delivery applications (Book Chapter),  Systems of Nanovesicular Drug Delivery</t>
  </si>
  <si>
    <t>https://doi.org/10.1016/B978-0-323-91864-0.00016-4</t>
  </si>
  <si>
    <t>Gibbens-Bandala B., Trujillo-Nolasco M., Cruz-Nova P., Aranda-Lara L., Ocampo-García B., Dendrimers as Targeted Systems for Selective Gene and Drug Delivery, Nanotechnology in the Life Sciences</t>
  </si>
  <si>
    <t>https://1510g6iy0-y-https-link-springer-com.z.e-nformation.ro/chapter/10.1007/978-3-031-12658-1_13</t>
  </si>
  <si>
    <t>Vigneshwaran N., Arputharaj A., Ashtaputre N.M., D’Souza C., Application of nanocrystals as antimicrobials (Book Chapter), Industrial Applications of Nanocrystals</t>
  </si>
  <si>
    <t>https://doi.org/10.1016/B978-0-12-824024-3.00021-X</t>
  </si>
  <si>
    <t>Darbasizadeh B., Feyzi-barnaji B., Naderi N., Toxicity and biocompatibility of nanomaterials: In vivo studies (Book Chapter), Emerging Nanomaterials and Nano-based Drug Delivery Approaches to Combat Antimicrobial Resistance</t>
  </si>
  <si>
    <t>https://doi.org/10.1016/B978-0-323-90792-7.00014-2</t>
  </si>
  <si>
    <t>Mahboubi A., Moghimi H.R., Mortazavi S.M., Gorji-bahri G., Gandomkarzadeh M., Overcoming antimicrobial resistance by nanoparticles (Book Chapter), Emerging Nanomaterials and Nano-based Drug Delivery Approaches to Combat Antimicrobial Resistance</t>
  </si>
  <si>
    <t>https://doi.org/10.1016/B978-0-323-90792-7.00018-X</t>
  </si>
  <si>
    <t>Chowdhury S., Toth I., Stephenson R.J., Dendrimers in vaccine delivery: Recent progress and advances, Biomaterials</t>
  </si>
  <si>
    <t>https://doi.org/10.1016/j.biomaterials.2021.121303</t>
  </si>
  <si>
    <t>Nathalie Hock, Giuseppe Francesco Racaniello, Sam Aspinall, Nunzio Denora, Vitaliy V. Khutoryanskiy, Andreas Bernkop-Schnürch, Thiolated Nanoparticles for Biomedical Applications: Mimicking the Workhorses of Our Body, Advanced Science</t>
  </si>
  <si>
    <t>https://doi.org/10.1002/advs.202102451</t>
  </si>
  <si>
    <t>Xu Yan, Yu Qi, Liting Ren, Juan Ma, Ming Xu, Tian Xia, Sijin Liu, Silver nanoclusters show advantages in macrophage tracing in vivo and modulation of anti-tumor immuno-microenvironment, Journal of Controlled Release</t>
  </si>
  <si>
    <t>https://doi.org/10.1016/j.jconrel.2022.06.006</t>
  </si>
  <si>
    <t>Jha A., Pathak Y., Polymeric nanomaterials for infectious diseases (Book Chapter),  Nanotheranostics for Treatment and Diagnosis of Infectious Diseases</t>
  </si>
  <si>
    <t>https://doi.org/10.1016/B978-0-323-91201-3.00007-4</t>
  </si>
  <si>
    <t>Sun D., Sun,L., Su F.,  Influence of Optimal Management of Hyperglycemia and Intensive Nursing on Blood Glucose Control Level and Complications in Patients with Postoperative Cerebral Hemorrhage, Computational and Mathematical Methods in Medicine</t>
  </si>
  <si>
    <t>https://doi.org/10.1155/2022/8553539</t>
  </si>
  <si>
    <t>G. Vo Van Regnault, M. C. Costa, A. Adanić Pajić, A. P. Bico, S. Bischofova, U. Blaznik, F. Menniti-Ippolito, K. Pilegaard, C. Rodrigues, I. Margaritis, The need for European harmonization of Nutrivigilance in a public health perspective: a comprehensive review, Critical Reviews in Food Science and Nutrition</t>
  </si>
  <si>
    <t>https://doi.org/10.1080/10408398.2021.1926904</t>
  </si>
  <si>
    <t>Firdaous Faiza Fedoul, Boumediene Meddah,  Mohammed Larouci, Aicha Tir Touil, Yahya Merazi, Nabila Bekhti, Alessandra Piras, Danilo Falconieri, Yavuz Selim Cakmak, Medicinal Applications, Chemical Compositions, and Biological Effects of Algerian Ocimum basilicum L.var Genovese with the Conversion of Experimental Doses to Humans, Journal of Applied Biotechnology Reports</t>
  </si>
  <si>
    <t>https://www.biotechrep.ir/article_152066.html</t>
  </si>
  <si>
    <t>Vosloban C.M., Chedea V.S., GRAPE POMACE GENERATION, CONDITIONING, AND BIOCHEMICAL COMPOSITION-GENERAL ASPECTS (Book Chapter), Grape Pomace in Health and Disease Prevention</t>
  </si>
  <si>
    <t>https://151096itm-y-https-www-scopus-com.z.e-nformation.ro/record/display.uri?eid=2-s2.0-85142033462&amp;origin=resultslist&amp;sort=plf-f&amp;cite=2-s2.0-85044304420&amp;src=s&amp;imp=t&amp;sid=a86421b4759aa0caf73d725976d9e236&amp;sot=cite&amp;sdt=a&amp;sl=0&amp;relpos=3&amp;citeCnt=0&amp;searchTerm=</t>
  </si>
  <si>
    <t>Mark J. de Keijzer, Daniel J. de Klerk, Lianne R. de Haan, Robert T. van Kooten, Leonardo P. Franchi, Lionel M. Dias, Tony G. Kleijn, Diederick J. van Doorn &amp; Michal Heger on behalf of the Photodynamic Therapy Study Group, Inhibition of the HIF-1 Survival Pathway as a Strategy to Augment Photodynamic Therapy Efficacy, Photodynamic Therapy</t>
  </si>
  <si>
    <t>https://doi.org/10.1007/978-1-0716-2099-1_19</t>
  </si>
  <si>
    <t>Birutė Frercks, Dalia Gelvonauskienė, Ana D. Juškytė, Sidona Sikorskaitė-Gudžiūnienė, Ingrida Mažeikienė, Vidmantas Bendokas, Julie Graham, Development of Biotic Stress Tolerant Berries, Genomic Designing for Biotic Stress Resistant Fruit Crops</t>
  </si>
  <si>
    <t>https://doi.org/10.1007/978-3-030-91802-6_9</t>
  </si>
  <si>
    <t>Lidia-Ioana Virchea (ULBS), Felicia Gabriela Gligor (ULBS), Adina Frum (ULBS), Monica Mironescu (ULBS), Nina I. Myachikova (Belgorod State National Research University), Cecilia Georgescu (ULBS)</t>
  </si>
  <si>
    <t>Phytochemical analysis and antioxidant assay of Melissa officinalis L. (lemon balm)</t>
  </si>
  <si>
    <t>FSAA2</t>
  </si>
  <si>
    <t>DÖNMEZ, İ. E., VOLATILE OIL COMPOSITION OF TEUCRIUM SPECIES OF
NATURAL AND CULTIVATED ORIGIN IN THE LAKE DISTRICT OF TURKEY, APPLIED ECOLOGY AND ENVIRONMENTAL RESEARCH</t>
  </si>
  <si>
    <t xml:space="preserve">http://dx.doi.org/10.15666/aeer/2003_22352245
</t>
  </si>
  <si>
    <t>Michaella B. Ordonio, Randa Mohammed Zaki, Amal Ali Elkordy, Dendrimers-Based Drug Delivery System: A Novel Approach in Addressing Parkinson’s Disease, Future Pharmacol.</t>
  </si>
  <si>
    <t>https://doi.org/10.3390/futurepharmacol2040027</t>
  </si>
  <si>
    <t>Sarah F. Kokaz, Pran Kishore Deb, Pobitra Borah, Ratnali Bania, Katharigatta N. Venugopala, Anroop B. Nair, Vinayak Singh, Nizar A. Al-Shar'i, Wafa Hourani, Gaurav Gupta, Rakesh K. Tekade, Dendrimers: Properties and Applications in Biomedical Field, Nanoengineering of Biomaterials</t>
  </si>
  <si>
    <t>https://doi.org/10.1002/9783527832095.ch25</t>
  </si>
  <si>
    <t>Shrey Kanvinde, Tanmay Kulkarni, Suyash Deodhar , Deep Bhattacharya, Aneesha Dasgupta, Non-Viral Gene Therapy Vectors for Cancer Treatment, BioTech</t>
  </si>
  <si>
    <t>https://www.preprints.org/manuscript/202201.0372/v1</t>
  </si>
  <si>
    <t>Rajashree Sahoo, A. Swaroop Sanket, Sanghamitra Pati, Rajni Kant, Gaurav Raj Dwivedi, Nanoparticles: Warheads to Overcome the Resistance Mechanism of Bacterial Superbugs, Nanotechnology for Infectious Diseases</t>
  </si>
  <si>
    <t>https://doi.org/10.1007/978-981-16-9190-4_15</t>
  </si>
  <si>
    <t>Kammila Martins Nicolau Costa, Luana Beatriz Camêlo de Sousa, Demis Ferreira de Melo, Diego Paulo da Silva Lima, Bolivar Ponciano Goulart de Lima Damasceno, João Augusto Oshiro-Júnior, siRNA Loaded in Drug Delivery Nanosystems as a Strategy for Breast Cancer Treatment, Interdisciplinary Cancer Research</t>
  </si>
  <si>
    <t>https://doi.org/10.1007/16833_2022_88</t>
  </si>
  <si>
    <t>Nilotpal Borah, Abhijit Gogoi, Jiban Saikia, Dendrimeric Entities as Chemical Alternatives Toward Antimicrobial Therapy, Alternatives to Antibiotics</t>
  </si>
  <si>
    <t>https://doi.org/10.1007/978-981-19-1854-4_15</t>
  </si>
  <si>
    <t>Reza Achmad Maulana, Faizah Fulyani, Gemala Anjani, Nanocarriers System for Vitamin D as Nutraceutical in Type 2 Diabetes: A Review, Open Access Maced J Med Sci</t>
  </si>
  <si>
    <t>https://doi.org/10.3889/oamjms.2022.9507</t>
  </si>
  <si>
    <t>Mishra S, Raval M, Singh V, Tiwari AK, Synthetic receptors in medicine, Progress in Molecular Biology and Translational Science</t>
  </si>
  <si>
    <t>https://doi.org/10.1016/bs.pmbts.2022.09.011</t>
  </si>
  <si>
    <t>Leena Chacko, Sagnik Nag, Saikat Dewanjee, Subhrojyoti Ghosh, Jayalakshmi Vallamkondu, Oishi Mitra, Anuvab Dey, Tiyasa Bhuniya, Hari Prasad Reddy Paluru, P. Hemachandra Reddy, Ramesh Kandimalla, Nano-Theranostics Approaches and Mitochondrial Targeted Drug Delivery: Alzheimer ’s Disease Therapeutic Interventions, Preprints.org</t>
  </si>
  <si>
    <t>https://www.preprints.org/manuscript/202211.0032/v1</t>
  </si>
  <si>
    <t>Arsalan Mado Mahmood, Synthesis and Energy Storage Performance of
Novel Redox-Active Polymers, Doctoral dissertation, Universität Osnabrück</t>
  </si>
  <si>
    <t>https://osnadocs.ub.uni-osnabrueck.de/bitstream/ds-202203216467/6/thesis_mahmood.pdf</t>
  </si>
  <si>
    <t>Alizadeh Zeinabad Hojjat, Generation of natural killer cell-mimic nanoparticles to target
tumour cells, NUI Galway</t>
  </si>
  <si>
    <t>https://aran.library.nuigalway.ie/handle/10379/17398</t>
  </si>
  <si>
    <t xml:space="preserve">Pradeep Kumar, Gajendra Kumar Aseri, Neelam Jain, Vishal Saxena, Pradeep Kumar, Dendrimer A Polymeric Molecules For Enhance
Drug Delivery With Reduce Cytotoxicity For
Treatment Of Leishmaniasis, NeuroQuantology
</t>
  </si>
  <si>
    <t>https://www.researchgate.net/profile/Neelam-Jain-5/publication/369857237_Dendrimer_A_Polymeric_Molecules_For_Enhance_Drug_Delivery_With_Reduce_Cytotoxicity_For_Treatment_Of_Leishmaniasis_Dendrimer_A_Polymeric_Molecules_For_Enhance_Drug_Delivery_With_Reduce_Cytotoxicity_For/links/642fa58b20f25554da158933/Dendrimer-A-Polymeric-Molecules-For-Enhance-Drug-Delivery-With-Reduce-Cytotoxicity-For-Treatment-Of-Leishmaniasis-Dendrimer-A-Polymeric-Molecules-For-Enhance-Drug-Delivery-With-Reduce-Cytotoxicity-For.pdf</t>
  </si>
  <si>
    <t>Trecáková Viktória, Formulation, characterization and skin application of Imiquimod loaded liposomes in combination with dendrimers, Univerzita Karlova, Farmaceutická fakulta v Hradci Králové</t>
  </si>
  <si>
    <t>https://dspace.cuni.cz/handle/20.500.11956/173578</t>
  </si>
  <si>
    <t>Schiller Stefan, Scalable processes to manufacture nanoparticulate dosage forms for oral vaccination, Dissertation
zur Erlangung des Grades
des Doktors der Naturwissenschaften
der Naturwissenschaftlich-Technischen Fakultät
der Universität des Saarlandes</t>
  </si>
  <si>
    <t>https://publikationen.sulb.uni-saarland.de/handle/20.500.11880/35571</t>
  </si>
  <si>
    <t>Namrata Dwivedi, Priyanka Saha, Chapter 12 - Uncovering the limitation of nanodrug delivery system: Backdrop to the game changer, Advances in Nanotechnology-Based Drug Delivery Systems</t>
  </si>
  <si>
    <t>https://doi.org/10.1016/B978-0-323-88450-1.00006-5</t>
  </si>
  <si>
    <t>Fahima Alam, Kevin Sneed, Yashwant V Pathak, Recent Trends in Treating Wound Healing Using Nano Drugs Delivery Systems, Journal of Pharmaceutical Research and Development</t>
  </si>
  <si>
    <t>https://unisciencepub.com/storage/2022/03/Recent-Trends-in-Treating-Wound-Healing-Using-Nano-Drugs-Delivery-Systems.pdf</t>
  </si>
  <si>
    <t>Rajappa Margret Chandira, Palanisamy Pethappachetty, Nagasubramanian Venkatasubramaniam,
Dominic Antony Samy, Formulation and Comparison of Glucomannan
Metallocomplexes Made of Cobalt and Copper, Asian Journal of Biological and Life Sciences</t>
  </si>
  <si>
    <t>https://ajbls.com/sites/default/files/AsianJBiolLifeSci-11-2-564.pdf</t>
  </si>
  <si>
    <t>Mario Vujić, Kvaliteta i sigurnost dodataka prehrani na bazi pčelinjih proizvoda, DISERTACIJA Sveučilište u Zagrebu, Prehrambeno-biotehnološki fakultet</t>
  </si>
  <si>
    <t>https://dr.nsk.hr/islandora/object/pbf%3A4310</t>
  </si>
  <si>
    <t>Monge Sevilla, Raul Daniel, Evaluación de la capacidad antioxidante y composición de tres frutas nativas del Ecuador, (Master's thesis, Quito: UCE)</t>
  </si>
  <si>
    <t>Samuilytė Karolina, Funkcionaliųjų arbatų kompozicijų kūrimas naudojant maistines (įskaitant ir prieskonines) žoleles, Master thesis</t>
  </si>
  <si>
    <t xml:space="preserve">https://lsmu.lt/cris/handle/20.500.12512/113911 </t>
  </si>
  <si>
    <t>NURZYŃSKA-WIERDAK RENATA, Malina właściwa (Rubus idaeus L.) - owocodajna roślina o działaniu prozdrowotnym, Annales Horticulturae</t>
  </si>
  <si>
    <t>https://web.p.ebscohost.com/abstract?direct=true&amp;profile=ehost&amp;scope=site&amp;authtype=crawler&amp;jrnl=25444484&amp;AN=157560204&amp;h=ZlsI6pgXChkINNZiVf8F3PeLaMVRwQvw6yTd9SLE0xeq4vCIThbp74ZB12U6piHW9eT1XgE5YdDA4FBY1rkUtw%3d%3d&amp;crl=c&amp;resultNs=AdminWebAuth&amp;resultLocal=ErrCrlNotAuth&amp;crlhashurl=login.aspx%3fdirect%3dtrue%26profile%3dehost%26scope%3dsite%26authtype%3dcrawler%26jrnl%3d25444484%26AN%3d157560204</t>
  </si>
  <si>
    <t>Ali GÖNCÜ,  Yasemin KUZUMOĞLU, İlyas ÇELİK, Ticari olarak satılan nar, karadut, ahududu ve frenk üzümü meyve sularından pestil üretilmesi ve bazı kalite özelliklerinin belirlenmesi, Harran Tarım ve Gıda Bilimleri Dergisi</t>
  </si>
  <si>
    <t>https://doi.org/10.29050/harranziraat.1127062</t>
  </si>
  <si>
    <t>Cavaco, Afonso, A systematic literature review of adopting eHealth in pharmaceutical care during COVID-19 pandemic: recommendations for strengthening pharmacy services, BMJ Open</t>
  </si>
  <si>
    <t>https://www.scienceopen.com/document_file/a753e79a-0347-4a76-939f-05406974b2e1/PubMedCentral/a753e79a-0347-4a76-939f-05406974b2e1.pdf</t>
  </si>
  <si>
    <t xml:space="preserve"> Lopes Ricardo José Leitão, Desenvolvimento de serviços farmacêuticos no período pós-pandemia, Mestrado Integrado em Ciências Farmacêuticas</t>
  </si>
  <si>
    <t>https://repositorio.ul.pt/handle/10451/57753</t>
  </si>
  <si>
    <t>Παπαβασιλείου Αθανάσιος. Λειτουργίες κατά την περίοδο της πανδημίας COVID-19 στο ελληνικό φαρμακείο. Προτάσεις για την προστασία του προσωπικού και των πελατών-ασθενών., Πρόγραμμα Μεταπτυχιακών Σπουδών Διοίκηση Υπηρεσιών Υγείας</t>
  </si>
  <si>
    <t>https://dspace.lib.uom.gr/handle/2159/27196</t>
  </si>
  <si>
    <t>Elizabeth Orozco Beltran, Elida Marcela Aguilar Bravo, Actividades del farmacéutico en la pandemia por SARS-CoV-2, REVISTA DE CIENCIAS FARMACÉUTICAS Y BIOMEDICINA</t>
  </si>
  <si>
    <t>https://rcfb.uanl.mx/index.php/rcfb/article/view/379</t>
  </si>
  <si>
    <t>Benard Mutua, Rose Chelangat, Barasa Mustafa, Tom Were, Julie Makani, George Sowayi, Patrick Okoth, High-performance liquid chromatography local reference ranges of hemoglobin fractions (HbA, HbA2, and HbF) in detection of hemoglobinopathies in western Kenya, The Egyptian Journal of Internal Medicine</t>
  </si>
  <si>
    <t>https://doi.org/10.1186/s43162-022-00187-9</t>
  </si>
  <si>
    <t>Bolu Sun, Dan Wu, Yanlei Sun, Hongxia Shi, Lin Yang, Chengyang Gao, Lei Kan, Quhuan Ma, Xiaofeng Shi, Study and Application of Molecularly Imprinted Electrochemical Sensor Based on AuNPs/N-GR@CS for Highly Selective Recognition of Trace Hyperoside, ECS Advances</t>
  </si>
  <si>
    <t>https://iopscience.iop.org/article/10.1149/2754-2734/ac948c/meta</t>
  </si>
  <si>
    <t>Bushra Hosien, Howida Belhaj, Ahmed Atia, Characteristics of Antibiotic-Resistant Bacteria in Libya Based on Different Source of Infections, Libyan International Medical University Journal</t>
  </si>
  <si>
    <t>https://www.thieme-connect.com/products/ejournals/html/10.1055/s-0042-1759621</t>
  </si>
  <si>
    <t>Niemčić Janko, Rezistencija na antibiotike u jedinici intenzivnog liječenja, DIPLOMSKI RAD</t>
  </si>
  <si>
    <t>https://repozitorij.mef.unizg.hr/islandora/object/mef:5245</t>
  </si>
  <si>
    <t>Aslan M, Lipozomal enkapsüle edilmiş bazı bitki ekstraktlarının ekmek ve yaş makarna formülasyonlarında doğal koruyucu olarak kullanımı, (Yayınlanmamış Doktora Tezi). Necmettin Erbakan Üniversitesi, Fen Bilimleri Enstitüsü Gıda Mühendisliği Anabilim Dalı, Konya</t>
  </si>
  <si>
    <t>https://acikerisim.erbakan.edu.tr/xmlui/handle/20.500.12452/8751</t>
  </si>
  <si>
    <t>Ágota, Pető, Gyógyszerészeti segédanyagok és külsőleges gyógyszerformák biokompatibilitási, in vitro és in vivo vizsgálata, Doktori (PhD) Ertekezes, Debreceni Egyetem</t>
  </si>
  <si>
    <t>https://dea.lib.unideb.hu/server/api/core/bitstreams/a8a0ac26-f5f5-4bcc-8f84-d1d52f9ee8d9/content?authentication-token=eyJhbGciOiJIUzI1NiJ9.eyJlaWQiOiJjMTc5ZjhmNy0wZTZiLTRmMzUtOWYxYy0wZmEwZDI1NmM2M2Ei</t>
  </si>
  <si>
    <t>Marina Topkoska, Martina Miloshevska, Marjan Piponski, Elena Lazarevska Todevska, Irena Slaveska Spirevska, Jelena Acevska, Development of RP HPLC method with gradient elution for
simultaneous Resveratrol and Vitamin E determination in solid
dosage forms, Macedonian pharmaceutical bulletin</t>
  </si>
  <si>
    <t>http://bulletin.mfd.org.mk/volumes/Volume%2068_3/68_3_077.pdf</t>
  </si>
  <si>
    <t>Felicia G. Gligor (ULBS), Carmen M. Dobrea (ULBS), Cecilia Georgescu (ULBS),
Loredana A. Vonica Gligor (ULBS), Adina Frum (ULBS), Maria Totan (ULBS)</t>
  </si>
  <si>
    <t xml:space="preserve">SILYMARIN FOOD SUPPLEMENTS-ORAL SOLID DOSAGE FORMS
</t>
  </si>
  <si>
    <t>Daria Polovnikova, Victoria Evlash, Olena Aksonova, Sergey Gubsky, Muffin Enriched with Bioactive Compounds from Milk Thistle By-Product: Baking and Physico–Chemical Properties and Sensory Characteristics †, Biol. Life Sci. Forum</t>
  </si>
  <si>
    <t>https://doi.org/10.3390/Foods2022-12930</t>
  </si>
  <si>
    <t>Frum A (ULBS), Georgescu C (ULBS), Birca AG (Technical University of Moldova), Gligor FG (ULBS), Tița O (ULBS)</t>
  </si>
  <si>
    <t>Исследование качественного и количественного состава фенольных соединений черники (Vaccinium myrtillus L. ) как сырья для пищевой и фармацевтической промышленности</t>
  </si>
  <si>
    <t>ALEKSEENKO ELENA VIKTOROVNA, KARIMOV NATALIA YURIEVNA, ЯГОДЫ ЧЕРНИКИ - ПЕРСПЕКТИВНЫЙ ИСТОЧНИК ЭФФЕКТИВНЫХ И БЕЗОПАСНЫХ ПИЩЕВЫХ ИНГРЕДИЕНТОВ,  
ПЕРСПЕКТИВЫ И РИСКИ ИННОВАЦИОННОЙ ПИЩЕВОЙ И ХИМИЧЕСКОЙ ПРОМЫШЛЕННОСТИ</t>
  </si>
  <si>
    <t>https://elibrary.ru/item.asp?id=49830316</t>
  </si>
  <si>
    <t>Gabidzashvili Manana, Guleishvili Nino, Inga Bochoidze, POLYPHENOL COMPOSITION OF THE FRUIT AND STEM OF ELDERFLOWER WILD-GROWING IN GEORGIA, World Science</t>
  </si>
  <si>
    <t>https://doi.org/10.31435/rsglobal_ws/28022022/7782</t>
  </si>
  <si>
    <t>ANDREI CATALIN MUNTEAN (ULBS), ANCA MARIA JUNCAN (ULBS), DANA GEORGIANA MOISA (S.C. Laboratoarele Fares Bio Vital S.R.L), ANDREEA LOREDANA VONICA (ULBS),
LUCA LIVIU RUS (ULBS), CLAUDIU MORGOVAN (ULBS), FELICIA GABRIELA GLIGOR (ULBS), ANCA BUTUCA (ULBS), ADRIANA STANILA (Clinica Ofta Tota)</t>
  </si>
  <si>
    <t>Primary Packaging and Stability Evaluation of a Serum Used
for the Periorbital Area of the Sensitive Eye</t>
  </si>
  <si>
    <t>Ali K. Albdeery, Ajil A. Alzamily, Evaluation of the effect of injectionsof both
platelet-rich plasma and hyaluronic acid in patients
with earlyknee osteoarthritis via the concentration
of interleukin-1β in serum, JOURNAL OF BIOMEDICINE AND BIOCHEMISTRY</t>
  </si>
  <si>
    <t>https://biomedbiochem.com/article_20770_ed22b1b2bfded3985ba812def07e832e.pdf</t>
  </si>
  <si>
    <t xml:space="preserve">ANCA MARIA JUNCAN (ULBS), LUCA LIVIU RUS (ULBS), FELICIA GABRIELA GLIGOR (ULBS), CLAUDIU MORGOVAN (ULBS) </t>
  </si>
  <si>
    <t>Determination of alpha-tocopherol acetate in an anti-aging cosmetic cream by gas chromatography</t>
  </si>
  <si>
    <t>Dorken, Eftal Alp., Bitkisel ve Mikroalg Içerikli Kremlerin Geliştirilmesi, Antioksidan ve Anti-Tirosinaz Enzim Aktivitelerinin Analitik Yöntemlerle Araştırılması, Bursa Uludag University (Turkey) ProQuest Dissertations Publishing</t>
  </si>
  <si>
    <t>https://www.proquest.com/openview/28ee42177dd8d629c220405122132806/1?pq-origsite=gscholar&amp;cbl=2026366&amp;diss=y</t>
  </si>
  <si>
    <t>Gligor Felicia Gabriela</t>
  </si>
  <si>
    <t>07.04.2022</t>
  </si>
  <si>
    <t>agriculture</t>
  </si>
  <si>
    <t>14.07.2022</t>
  </si>
  <si>
    <t>Plants</t>
  </si>
  <si>
    <t>28.09.2022</t>
  </si>
  <si>
    <t xml:space="preserve">Molecules </t>
  </si>
  <si>
    <t>09.11.2022</t>
  </si>
  <si>
    <t>oraganozator</t>
  </si>
  <si>
    <t>presedinte</t>
  </si>
  <si>
    <t>https://sites.google.com/view/apcf2023</t>
  </si>
  <si>
    <t>17.12.2024</t>
  </si>
  <si>
    <t>https://sites.google.com/view/apcf2024</t>
  </si>
  <si>
    <t>17.12.2025</t>
  </si>
  <si>
    <t>https://sites.google.com/view/apcf2025</t>
  </si>
  <si>
    <t>17.12.2026</t>
  </si>
  <si>
    <t>ARACIS</t>
  </si>
  <si>
    <t>https://www.aracis.ro/registrul-national-al-evaluatorilor-cadre-didactice/</t>
  </si>
  <si>
    <t>Evaluare de parcurs Biochimie generală și aplicată</t>
  </si>
  <si>
    <t>paticipare comisii admitere 734 candidati</t>
  </si>
  <si>
    <t>742/3*2</t>
  </si>
  <si>
    <t>participare comisii licenta Farma 57 candidati</t>
  </si>
  <si>
    <t>57/3*2</t>
  </si>
  <si>
    <t>Evaluare de parcurs Biochimie II</t>
  </si>
  <si>
    <t>Evaluare de parcurs Biochimia clinică</t>
  </si>
  <si>
    <t>Examen de semestru Biochimie generală și aplicată</t>
  </si>
  <si>
    <t>Examen de semestru Biochimie II</t>
  </si>
  <si>
    <t>Examen de semestru Biochimia clinică</t>
  </si>
  <si>
    <t>Examen de semestru Biochimia metabolismului</t>
  </si>
  <si>
    <t>Restanțe</t>
  </si>
  <si>
    <t>203*25%</t>
  </si>
  <si>
    <t>Reexaminări</t>
  </si>
  <si>
    <t>203*10%</t>
  </si>
  <si>
    <t>Senatul ULBS</t>
  </si>
  <si>
    <t>Comisii de concurs pentru ocuparea posturilor didactice</t>
  </si>
  <si>
    <t>membru CSD</t>
  </si>
  <si>
    <t>licență</t>
  </si>
  <si>
    <t>Farmacie</t>
  </si>
  <si>
    <t>rezidentiat</t>
  </si>
  <si>
    <t>Analize medico-farmaceutice de laborator</t>
  </si>
  <si>
    <t>Florin  Grosu</t>
  </si>
  <si>
    <t>Consultatii MG Histologie</t>
  </si>
  <si>
    <t>Examen de parcurs</t>
  </si>
  <si>
    <t>Titular an 1: MG 150 studenti</t>
  </si>
  <si>
    <t>Titular an 2: MG120 studenti</t>
  </si>
  <si>
    <t xml:space="preserve">Examen final </t>
  </si>
  <si>
    <t>Examen Restanta</t>
  </si>
  <si>
    <t>Titular: AMG 75 studenti</t>
  </si>
  <si>
    <t>Titular: Stoma 45 studenti</t>
  </si>
  <si>
    <t>Titular: Tehnica Dentara 25 studenti</t>
  </si>
  <si>
    <t>FEMD2</t>
  </si>
  <si>
    <t>Curs histologie a  cavitatii bucale, Citologia, Histologia Aplicata. Histologia</t>
  </si>
  <si>
    <t>Cogresul National de Radiologie si Imagistica Medicala</t>
  </si>
  <si>
    <t>national</t>
  </si>
  <si>
    <r>
      <rPr>
        <b/>
        <sz val="10"/>
        <color theme="1"/>
        <rFont val="Arial Narrow"/>
        <family val="2"/>
      </rPr>
      <t xml:space="preserve">Participant </t>
    </r>
    <r>
      <rPr>
        <sz val="10"/>
        <color theme="1"/>
        <rFont val="Arial Narrow"/>
        <family val="2"/>
      </rPr>
      <t xml:space="preserve">  "1. 	Caz rar de recădere testiculară tardivă a leucemiei acute limfoblastice la adult, la 5 ani de la diagnostic și la 4 ani de la allotransplant" </t>
    </r>
    <r>
      <rPr>
        <b/>
        <sz val="10"/>
        <color theme="1"/>
        <rFont val="Arial Narrow"/>
        <family val="2"/>
      </rPr>
      <t>autori</t>
    </r>
    <r>
      <rPr>
        <sz val="10"/>
        <color theme="1"/>
        <rFont val="Arial Narrow"/>
        <family val="2"/>
      </rPr>
      <t>: Andrei D. Epure, Carmen Naicu, Andrei L. Diniaș, Andreea B.C. Opîrlescu, Dorotheia M. Gheorghiță, Mihaela Racheriu, Florin Grosu</t>
    </r>
  </si>
  <si>
    <t>Bucuresti</t>
  </si>
  <si>
    <t>peste 200</t>
  </si>
  <si>
    <t>https://srim2022.medical-congresses.ro/</t>
  </si>
  <si>
    <t>21-14 Septembrie 2022</t>
  </si>
  <si>
    <r>
      <rPr>
        <b/>
        <sz val="10"/>
        <color theme="1"/>
        <rFont val="Arial Narrow"/>
        <family val="2"/>
      </rPr>
      <t>Participant</t>
    </r>
    <r>
      <rPr>
        <sz val="10"/>
        <color theme="1"/>
        <rFont val="Arial Narrow"/>
        <family val="2"/>
      </rPr>
      <t xml:space="preserve"> "2.	Adenocarcinom de vezică urinară cu leziune tisulară de uracă " </t>
    </r>
    <r>
      <rPr>
        <b/>
        <sz val="10"/>
        <color theme="1"/>
        <rFont val="Arial Narrow"/>
        <family val="2"/>
      </rPr>
      <t>autori:</t>
    </r>
    <r>
      <rPr>
        <sz val="10"/>
        <color theme="1"/>
        <rFont val="Arial Narrow"/>
        <family val="2"/>
      </rPr>
      <t xml:space="preserve"> </t>
    </r>
    <r>
      <rPr>
        <sz val="10"/>
        <color theme="1"/>
        <rFont val="Arial Narrow"/>
        <family val="2"/>
      </rPr>
      <t>Paula-Ștefana Muntean, Anca Branga, Delia Coțofană, Iulia-Paula Cârpătorea, Ștefania Giuliana Dinca, Marius Roșian, Ionuț-Octavian Nastase, Ștefana Dobra Dina, Mihaela Racheriu, Florin Gros</t>
    </r>
    <r>
      <rPr>
        <i/>
        <sz val="10"/>
        <color theme="1"/>
        <rFont val="Arial Narrow"/>
        <family val="2"/>
      </rPr>
      <t>u</t>
    </r>
  </si>
  <si>
    <t>Grsou Florin</t>
  </si>
  <si>
    <r>
      <rPr>
        <b/>
        <sz val="10"/>
        <color theme="1"/>
        <rFont val="Arial Narrow"/>
        <family val="2"/>
      </rPr>
      <t xml:space="preserve">Participant " </t>
    </r>
    <r>
      <rPr>
        <sz val="10"/>
        <color theme="1"/>
        <rFont val="Arial Narrow"/>
        <family val="2"/>
      </rPr>
      <t xml:space="preserve">3.	Hipertensiunea intracraniană idiopatică și rolul stenozei de sinus venos transvers – review neuroimagistic ilustrat de un caz clinic " </t>
    </r>
    <r>
      <rPr>
        <b/>
        <sz val="10"/>
        <color theme="1"/>
        <rFont val="Arial Narrow"/>
        <family val="2"/>
      </rPr>
      <t>autori:</t>
    </r>
    <r>
      <rPr>
        <sz val="10"/>
        <color theme="1"/>
        <rFont val="Arial Narrow"/>
        <family val="2"/>
      </rPr>
      <t xml:space="preserve"> Haranguș Mihai., Ureche Lm., Juravle C., Colțea P., Mănișor Me., Beaujeux R., Florin Grosu</t>
    </r>
  </si>
  <si>
    <r>
      <rPr>
        <b/>
        <sz val="10"/>
        <color theme="1"/>
        <rFont val="Arial Narrow"/>
        <family val="2"/>
      </rPr>
      <t xml:space="preserve">Participant </t>
    </r>
    <r>
      <rPr>
        <sz val="10"/>
        <color theme="1"/>
        <rFont val="Arial Narrow"/>
        <family val="2"/>
      </rPr>
      <t xml:space="preserve">"4.	Fibrosarcom de gambă cu determinări secundare pulmonare la un pacient de 64 de ani, tratat chimioterapic pentru leucemie cu celule păroase – prezentare de caz " </t>
    </r>
    <r>
      <rPr>
        <b/>
        <sz val="10"/>
        <color theme="1"/>
        <rFont val="Arial Narrow"/>
        <family val="2"/>
      </rPr>
      <t xml:space="preserve">autori </t>
    </r>
    <r>
      <rPr>
        <sz val="10"/>
        <color theme="1"/>
        <rFont val="Arial Narrow"/>
        <family val="2"/>
      </rPr>
      <t>Andreea-Maria Corcheș, Ionuț-Octavian Năstase, Andreea Alina Dan, Oana Geană, Mihaela Moraru, Florin Grosu</t>
    </r>
  </si>
  <si>
    <r>
      <rPr>
        <b/>
        <sz val="10"/>
        <color theme="1"/>
        <rFont val="Arial Narrow"/>
        <family val="2"/>
      </rPr>
      <t>Participant "5.</t>
    </r>
    <r>
      <rPr>
        <sz val="10"/>
        <color theme="1"/>
        <rFont val="Arial Narrow"/>
        <family val="2"/>
      </rPr>
      <t xml:space="preserve">Tumoră granuloasă de tip adult a glandei suprarenale - prezentare de caz " </t>
    </r>
    <r>
      <rPr>
        <b/>
        <sz val="10"/>
        <color theme="1"/>
        <rFont val="Arial Narrow"/>
        <family val="2"/>
      </rPr>
      <t xml:space="preserve">autori: </t>
    </r>
    <r>
      <rPr>
        <sz val="10"/>
        <color theme="1"/>
        <rFont val="Arial Narrow"/>
        <family val="2"/>
      </rPr>
      <t>Ramona Maria Socaciu, Ionuț-Octavian Năstase, Teodora Cârpătorea, Maria Bădina, Mariana Sandu, Oana Geană, Mihaela Moraru, Ioana Nistor, Florin Grosu</t>
    </r>
  </si>
  <si>
    <r>
      <rPr>
        <b/>
        <sz val="10"/>
        <color theme="1"/>
        <rFont val="Arial Narrow"/>
        <family val="2"/>
      </rPr>
      <t xml:space="preserve">Participant </t>
    </r>
    <r>
      <rPr>
        <sz val="10"/>
        <color theme="1"/>
        <rFont val="Arial Narrow"/>
        <family val="2"/>
      </rPr>
      <t>"6.	Aportul evaluării CT la pacienții SARS-CoV-2 pozitiv în perioada martie 2020-iulie 2021 în județul Sibiu</t>
    </r>
    <r>
      <rPr>
        <b/>
        <sz val="10"/>
        <color theme="1"/>
        <rFont val="Arial Narrow"/>
        <family val="2"/>
      </rPr>
      <t>" autori:</t>
    </r>
    <r>
      <rPr>
        <sz val="10"/>
        <color theme="1"/>
        <rFont val="Arial Narrow"/>
        <family val="2"/>
      </rPr>
      <t xml:space="preserve"> Ciprian Juravle, Dina Dobra, Mihaela Racheriu, Cristina Dragota, Mariana Sandu, Andreea Dan, Ileana Prăvariu, Florin Grosu</t>
    </r>
  </si>
  <si>
    <r>
      <rPr>
        <b/>
        <sz val="11"/>
        <color theme="1"/>
        <rFont val="Calibri"/>
        <family val="2"/>
      </rPr>
      <t xml:space="preserve">Participant </t>
    </r>
    <r>
      <rPr>
        <sz val="11"/>
        <color theme="1"/>
        <rFont val="Calibri"/>
        <family val="2"/>
      </rPr>
      <t xml:space="preserve">"7.	Trombectomia mecanică în tromboza de sinusuri venoase cerebrale. Review al literaturii de specialitate plecând de la 3 cazuri clinic " </t>
    </r>
    <r>
      <rPr>
        <b/>
        <sz val="11"/>
        <color theme="1"/>
        <rFont val="Calibri"/>
        <family val="2"/>
      </rPr>
      <t xml:space="preserve">autori: </t>
    </r>
    <r>
      <rPr>
        <sz val="11"/>
        <color theme="1"/>
        <rFont val="Calibri"/>
        <family val="2"/>
      </rPr>
      <t>Ciprian Juravle, Luisa Maria Ureche, Mihai Haranguș, Petru Colțea, Sobco Danka Elena, Remy Beaujeux, Monica Elena Mănișor, Florin Grosu</t>
    </r>
  </si>
  <si>
    <t>GROSU FLORIN</t>
  </si>
  <si>
    <t>URMARIRE IRM A ARTICULATIILOR SACRO-ILIACE A PACIENTILOR CU SPONDILARTRITA NON-AXIALA</t>
  </si>
  <si>
    <t>RMN Diagnostica</t>
  </si>
  <si>
    <t>12 luni</t>
  </si>
  <si>
    <t>15000 lei</t>
  </si>
  <si>
    <t>Halmaciu, I (Halmaciu, Ioana) [1] , [2] ; Arbanasi, EM (Arbanasi, Emil Marian) [3] ; Kaller, R (Kaller, Reka) [3] ; Muresan, AV (Muresan, Adrian Vasile) [3] , [4] ; Arbanasi, EM (Arbanasi, Eliza Mihaela) [5] ; Bacalbasa, N (Bacalbasa, Nicolae) [6] ; Suciu, BA (Suciu, Bogdan Andrei) [2] , [7] ; Cojocaru, II (Cojocaru, Ioana Iulia) [7] ; Runcan, AI (Runcan, Andreea Ioana) [1] ; Grosu, F (Grosu, Florin) [8] ; Vunvulea, V (Vunvulea, Vlad) [1] ; Russu, E (Russu, Eliza) [3] , [4] 1 Mures Cty Emergency Hosp, Dept Radiol, Targu Mures 540136, Romania
2 George Emil Palade Univ Med Pharm Sci &amp; Technol T, Dept Anat, Targu Mures 540139, Romania
3 Mures Cty Emergency Hosp, Clin Vasc Surg, Targu Mures 540136, Romania
4 George Emil Palade Univ Med Pharm Sci &amp; Technol T, Dept Surg, Targu Mures 540139, Romania
5 George Emil Palade Univ Med Pharm Sci &amp; Technol T, Fac Pharm, Targu Mures 540139, Romania
6 Carol Davila Univ Med &amp; Pharm, Dept Obstet &amp; Gynecol, Bucharest 020021, Romania
7 Mures Cty Emergency Hosp, Clin Surg 1, Targu Mures 540136, Romania
8 Lucian Blaga Univ Sibiu, Dept Histol, Sibiu 550169, Romania</t>
  </si>
  <si>
    <t>Chest CT Severity Score and Systemic Inflammatory Biomarkers as Predictors of the Need for Invasive Mechanical Ventilation and of COVID-19 Patients' Mortality</t>
  </si>
  <si>
    <t>Fois, Sara Solveig; Zinellu, Elisabetta; Zinellu, Angelo; Merella, Michela; Pau, Maria Carmina; Carru, Ciriaco; Fois, Alessandro Giuseppe; Pirina, Pietro. Comparison of Clinical Features, Complete Blood Count Parameters, and Outcomes between Two Distinct Waves of COVID-19: A Monocentric Report from Italy. HEALTHCARE.</t>
  </si>
  <si>
    <t>https://www.mdpi.com/2227-9032/10/12/2427</t>
  </si>
  <si>
    <t xml:space="preserve">Akacsos-Szasz, OZ (Akacsos-Szasz, Orsolya-Zsuzsa) [1] ; Pal, S (Pal, Sandor) [2] ; Nyulas, KI (Nyulas, Kinga-Ilona) [1] ; Nemes-Nagy, E (Nemes-Nagy, Eniko) [3] ; Farr, AM (Farr, Ana-Maria) [4] ; Denes, L (Denes, Lorand) [5] ; Szilveszter, M (Szilveszter, Monika) [6] ; Ban, EG (Ban, Erika-Gyongyi) [7] ; Tilinca, MC (Tilinca, Mariana Cornelia) [8] ; Simon-Szabo, Z (Simon-Szabo, Zsuzsanna) [4] Pathways of Coagulopathy and Inflammatory Response in SARS-CoV-2 Infection among Type 2 Diabetic Patients INTERNATIONAL JOURNAL OF MOLECULAR SCIENCES;                                                                               </t>
  </si>
  <si>
    <t>https://www.mdpi.com/1422-0067/24/5/4319</t>
  </si>
  <si>
    <t>Fuzio, D (Fuzio, Diana) [1] ; Inchingolo, AM (Inchingolo, Angelo Michele) [2] ; Ruggieri, V (Ruggieri, Vitalba) [1] ; Fasano, M (Fasano, Massimo) [3] ; Federico, M (Federico, Maria) [3] ; Mandorino, M (Mandorino, Manuela) [2] ; Dirienzo, L (Dirienzo, Lavinia) [4] ; Scacco, S (Scacco, Salvatore) [5] ; Rizzello, A (Rizzello, Alessandro) [5] ; Delvecchio, M (Delvecchio, Maurizio) [6] ; Parise, M (Parise, Massimiliano) [7] ; Rana, R (Rana, Roberto) [7] ; Faccilongo, N (Faccilongo, Nicola) [7] ; Rapone, B (Rapone, Biagio) [2] ; Inchingolo, F (Inchingolo, Francesco) [2] ; Mancini, A (Mancini, Antonio) [2] ; Fatone, MC (Fatone, Maria Celeste) [8] ; Gnoni, A (Gnoni, Antonio) [5] ; Dipalma, G (Dipalma, Gianna) [2] ; Dirienzo, G (Dirienzo, Giovanni) [1] Inflammation as Prognostic Hallmark of Clinical Outcome in Patients with SARS-CoV-2 Infection LIFE-BASEL;</t>
  </si>
  <si>
    <t>https://www.mdpi.com/2075-1729/13/2/322</t>
  </si>
  <si>
    <t xml:space="preserve"> He, Q (He, Qiang) [1] , [2] , [3] ; Wang, S (Wang, Shuo) [4] ; Chen, HA (Chen, Haoan) [5] ; Long, LL (Long, Lili) [1] , [2] , [3] ; Xiao, B (Xiao, Bo) [1] , [2] , [3] ; Hu, K (Hu, Kai) [1] , [2] , [3] The neutrophil-to-lymphocyte and monocyte-to-lymphocyte ratios are independently associated with clinical outcomes of viral encephalitis FRONTIRES IN NEUROLOGY      </t>
  </si>
  <si>
    <t>https://www.frontiersin.org/articles/10.3389/fneur.2022.1051865/full</t>
  </si>
  <si>
    <t xml:space="preserve">Botos, Ioana Denisa; Pantis, Carmen; Bodolea, Constantin; Nemes, Andrada; Crisan, Dana; Avram, Lucretia; Negrau, Marcel Ovidiu; Hiriscau, Ioana Elisabeta; Craciun, Rares; Puia, Cosmin Ioan. The Dynamics of the Neutrophil-to-Lymphocyte and Platelet-to-Lymphocyte Ratios Predict Progression to Septic Shock and Death in Patients with Prolonged Intensive Care Unit Stay. MEDICINA-LITHUANIA.                                                        </t>
  </si>
  <si>
    <t>https://www.mdpi.com/1648-9144/59/1/32</t>
  </si>
  <si>
    <t>2075-4418</t>
  </si>
  <si>
    <t>https://www.webofscience.com/wos/woscc/full-record/WOS:000857473000001</t>
  </si>
  <si>
    <t>https://www.mdpi.com/2075-4418/12/9/2089</t>
  </si>
  <si>
    <t>doi.org/10.3390/diagnostics12092089</t>
  </si>
  <si>
    <t>WOS:000857473000001</t>
  </si>
  <si>
    <t>2089</t>
  </si>
  <si>
    <t>Incidental finding of solitary fibrous tumor of male breast: case report and review of literature</t>
  </si>
  <si>
    <t xml:space="preserve">El-helou, E (El-helou, Etienne) [1] ; Zaiter, M (Zaiter, Manar) [2] ; Hoang, H (Hoang, Huu) [1] ; Lelie, B (Lelie, Bart) [3] ; Larsimont, D (Larsimont, Denis) [4] ; Awada, A (Awada, Ahmad) [5] ; Grosu, F (Grosu, Florin) [6] , [7] ; Veys, I (Veys, Isabelle) [1] ; Pop, C (Pop, Catalin) [1] , [8]   1 Univ Libre Bruxelles, Jules Bordet Inst, Dept Surg Oncol, Brussels, Belgium
2 Univ Libre Bruxelles, Jules Bordet Inst, Dept Radiol, Brussels, Belgium
3 Dept Pathol, AZ Zeno, Knokke Heist, Belgium
4 Univ Libre Bruxelles, Jules Bordet Inst, Dept Pathol, Brussels, Belgium
5 Univ Libre Bruxelles, Jules Bordet Inst, Dept Med Oncol, Brussels, Belgium
6 Emergency Cty Hosp, Dept Radiol, Sibiu, Romania
7 Emergency Cty Hosp Sibiu, Dept Radiol, 2-4 Corneliu Coposu St, Sibiu 550245, Romania
8 Univ Libre Bruxelles, Jules Bordet Inst, Dept Surg, 90 Rue Meylemeersch, B-1070 Brussels, Belgium
</t>
  </si>
  <si>
    <t>Romanian Journal of
Morphology &amp; Embryology</t>
  </si>
  <si>
    <t>2066–8279 d</t>
  </si>
  <si>
    <t>https://www.webofscience.com/wos/woscc/full-record/WOS:000936476800008</t>
  </si>
  <si>
    <t>https://rjme.ro/RJME/resources/files/630422653657.pdf</t>
  </si>
  <si>
    <t>doi: 10.47162/RJME.63.4.08</t>
  </si>
  <si>
    <t>WOS:000936476800008</t>
  </si>
  <si>
    <t>653-657</t>
  </si>
  <si>
    <t>Q4</t>
  </si>
  <si>
    <t>Horsia Dragos Ovidiu</t>
  </si>
  <si>
    <t>FACULTATEA DE MEDICINA
Departament Preclinic
Asistent universitar, pozilia 71, disciplinele: Anatomie Ei embriologie l; Anatomie si embriologie II;
Anatomie topograficd - 6 semestre</t>
  </si>
  <si>
    <t>Asistent universitar, pozi{ia 75, disciplinele: Histologie; Histologia cavitalii bucale; Histologie. Anatomie Patologica - 6 semestre</t>
  </si>
  <si>
    <t>Comisie de admitere</t>
  </si>
  <si>
    <t>13,5</t>
  </si>
  <si>
    <t>Clinical and Anatomopathological Correlations in Glioblastoma Multiforme</t>
  </si>
  <si>
    <t>Articol</t>
  </si>
  <si>
    <t>Horsia Dragos (afiliere ULBS)</t>
  </si>
  <si>
    <t>Acta Medica Transilvanica, Vol. 27, No. 3</t>
  </si>
  <si>
    <t>ISSN: 1453-1968    Online ISSN 2285-7079</t>
  </si>
  <si>
    <t>38-40</t>
  </si>
  <si>
    <t>Indexed in Index Copernicus şi EBSCOhost, ULRICH'S, OPEN J-GATE, Directory of Research Journal Indexing (DRJI), Directory of Open Access Journals (DOAJ), Genamics</t>
  </si>
  <si>
    <t>Arseniu A., Butucă A., Cioca G., Gligor F., Dobrea C.M., Frum A., Juncan A.M., Morgovan C., Muntean A.C., Rus L.L.</t>
  </si>
  <si>
    <t>ULBS</t>
  </si>
  <si>
    <t>Juncan Anca Maria</t>
  </si>
  <si>
    <t>XIII edition of the ASKLEPIOS International
Congress for Students and Young Physicians, coordonare lucrare studențească</t>
  </si>
  <si>
    <t>consultații</t>
  </si>
  <si>
    <t>tutorat</t>
  </si>
  <si>
    <t>Denisa-Iulia CÎNDULEȚ, PROBIOTICE ÎN COSMETICE ŞI PRODUSE DE ÎNGRIJIRE PERSONALĂ:
TENDINŢE ŞI PROVOCĂRI, Licenţă Specializarea Farmacie</t>
  </si>
  <si>
    <t>Raluca Mihaela COSAC, TERAPIA TOPICĂ ȘI TRATAMENTUL COSMETIC ÎN AFECȚIUNI CUTANATE:
PSORIASIS, VITILIGO ȘI LICHEN PLAN, Licenţă Specializarea Farmacie</t>
  </si>
  <si>
    <t>Dayana-Maria GOTTSCHLING, POSIBILITĂȚI DE TRATAMENT COSMETIC A HIPERPIGMENTAȚIEI PERIORBITALE
ȘI ALE ALTOR DEFECTE ESTETICE ALE REGIUNII PALPEBRALE, Licenţă Specializarea Farmacie</t>
  </si>
  <si>
    <t>Doriana GROZA, TRATAMENTUL TOPIC ADJUVANT ÎN PREVENȚIA ȘI AMELIORAREA
AFECȚIUNILOR CUTANATE CAUZATE DE CĂTRE CHIMIO- ȘI RADIOTERAPIE, Licenţă Specializarea Farmacie</t>
  </si>
  <si>
    <t>Andra Adriana MUSCĂ, EVALUAREA RISCULUI ȘI MANAGEMENTUL COMPOZIȚIILOR DE
PARFUMARE, Licenţă Specializarea Farmacie</t>
  </si>
  <si>
    <t>examen Licență</t>
  </si>
  <si>
    <t>restanțe</t>
  </si>
  <si>
    <t>examen de semestru</t>
  </si>
  <si>
    <t>evaluare pe parcurs/proiect</t>
  </si>
  <si>
    <t>asistență titular</t>
  </si>
  <si>
    <t>Anca Maria Juncan</t>
  </si>
  <si>
    <t>Actualități și perspective
în cercetarea farmaceutică</t>
  </si>
  <si>
    <t>națională</t>
  </si>
  <si>
    <t>România</t>
  </si>
  <si>
    <t>peste 100</t>
  </si>
  <si>
    <t>XIII edition of the ASKLEPIOS International
Congress for Students and Young Physicians</t>
  </si>
  <si>
    <t>https://www.google.com/imgres?imgurl=https%3A%2F%2Flookaside.fbsbx.com%2Flookaside%2Fcrawler%2Fmedia%2F%3Fmedia_id%3D4610907955682143&amp;tbnid=XCPRE1wCYI2wvM&amp;vet=12ahUKEwihmo7YutT_AhUNuqQKHcMnA-cQMygBegQIARAn..i&amp;imgrefurl=https%3A%2F%2Fwww.facebook.com%2Fcongress.asklepios%2F&amp;docid=ap-8SqC0-mCNAM&amp;w=820&amp;h=360&amp;q=XIII%20edition%20of%20the%20ASKLEPIOS%20International%20Congress%20for%20Students%20and%20Young%20Physicians&amp;ved=2ahUKEwihmo7YutT_AhUNuqQKHcMnA-cQMygBegQIARAn</t>
  </si>
  <si>
    <t>20 Mai 2022</t>
  </si>
  <si>
    <t>https://www.google.com/imgres?imgurl=https%3A%2F%2Flookaside.fbsbx.com%2Flookaside%2Fcrawler%2Fmedia%2F%3Fmedia_id%3D4743211479118456&amp;tbnid=FNyR6J7h__HlJM&amp;vet=12ahUKEwihmo7YutT_AhUNuqQKHcMnA-cQMygTegQIARBL..i&amp;imgrefurl=https%3A%2F%2Fwww.facebook.com%2Fcongress.asklepios%2F%3Flocale%3Det_EE&amp;docid=oHj7DHHFCGUj1M&amp;w=743&amp;h=960&amp;q=XIII%20edition%20of%20the%20ASKLEPIOS%20International%20Congress%20for%20Students%20and%20Young%20Physicians&amp;ved=2ahUKEwihmo7YutT_AhUNuqQKHcMnA-cQMygTegQIARBL</t>
  </si>
  <si>
    <t>Antioxidants</t>
  </si>
  <si>
    <t>Scopus, SCIE (Web of Science), PubMed, PMC, FSTA, AGRICOLA, CAPlus / SciFinder</t>
  </si>
  <si>
    <t>https://www.mdpi.com/journal/antioxidants/submission_reviewers</t>
  </si>
  <si>
    <t>REVIEWER BOARD</t>
  </si>
  <si>
    <t>50*3</t>
  </si>
  <si>
    <t xml:space="preserve">International Journal of Pharmaceutical &amp; Phytopharmacological Research (eIJPPR) </t>
  </si>
  <si>
    <t>Thomson Reuters (Emerging Sources Citation Index)
Index Copernicus,Poland
Chemical Abstract Services (CAS), USA
EBSCO,USA
Hinari (WHO,Geneva)
Ulrich’s International Periodical Directory (USA)
Science Central
Get Cited
Directory of Open Access Journals (DOAJ)
Pharmaceutical Journal
Pharmaceutical Science Open Access Resources (PSOAR)
Ayurbhishak
New Jour
Open J-Gate
Google Scholar</t>
  </si>
  <si>
    <t>https://eijppr.com/journal-page/editorial-team</t>
  </si>
  <si>
    <t>WoS/Scopus</t>
  </si>
  <si>
    <t>Cosmetics</t>
  </si>
  <si>
    <t>Juncan, A.M (ULBS).; Moisă, D.G (ULBS).; Santini, A. (University of Napoli Federico II,); Morgovan, C (ULBS).; Rus, L.-L.(ULBS); Vonica-Țincu, A.L.(ULBS); Loghin, F.(UMF Cluj)</t>
  </si>
  <si>
    <t>Advantages of Hyaluronic Acid and Its Combination with Other Bioactive Ingredients in Cosmeceuticals</t>
  </si>
  <si>
    <t>BRAGA, J. B.; SANTOS, C. C.; COSTA, F. D.; ALVES, T. V. G. . Use of hyaluronic acid in facial harmonization procedures by aesthetic pharmacist: an integrative review. Research, Society and Development</t>
  </si>
  <si>
    <t>https://rsdjournal.org/index.php/rsd/article/view/26949</t>
  </si>
  <si>
    <t xml:space="preserve"> Harwansh, RK, Deshmukh, R. Recent Insight into UV-induced Oxidative Stress and Role of Herbal Bioactives in the Management of Skin Aging, Current Pharmaceutical Biotechnology</t>
  </si>
  <si>
    <t>https://www.ingentaconnect.com/content/ben/cpb/pre-prints/content-37102487</t>
  </si>
  <si>
    <t>T Eriksson, L Quakkelaar, A Parkstam, A Karlsson, Exploration of bioactive additives for hyaluronan based hydrogels: A literature study. Uppsala Universitet</t>
  </si>
  <si>
    <t>https://www.diva-portal.org/smash/record.jsf?pid=diva2%3A1672272&amp;dswid=4390</t>
  </si>
  <si>
    <t>Giannakopoulou A, Safety assessment of innovative natural ingredients of cosmetic products
obtained from renewable sources, University of West Attica Athens</t>
  </si>
  <si>
    <t>https://polynoe.lib.uniwa.gr/xmlui/handle/11400/2845</t>
  </si>
  <si>
    <t>Chocarro Wrona, C. New biomimetic materials and bioinks with application in rengenerative engineering of carilage and skin, Universidad de Granada</t>
  </si>
  <si>
    <t>https://digibug.ugr.es/handle/10481/76802</t>
  </si>
  <si>
    <t>Theodosiou E, Hyaluronic acid, a promising active ingredient: Newer forms of
hyaluronic acid and applications in cosmetic products, University of West Attica Athens</t>
  </si>
  <si>
    <t>https://polynoe.lib.uniwa.gr/xmlui/handle/11400/4035</t>
  </si>
  <si>
    <t>Amer, S. Management Of Gap Distance Around Immediate Implants With Topical Melatonin Gel and Hyaluronic Acid ( A Randomized Clinical Trial), Egyptian Dental Journal</t>
  </si>
  <si>
    <t>https://edj.journals.ekb.eg/article_249011.html</t>
  </si>
  <si>
    <t>Nguyen, TH,FORMULATION AND EVALUVATION OF SKIN CREAM WITH NANO SILVER SYNTHESIZED FROM PASSION FRUIT PEEL, Tra Vinh University Journal of Science</t>
  </si>
  <si>
    <t>http://journal.tvu.edu.vn/index.php/journal/article/view/1401</t>
  </si>
  <si>
    <t>Craciun, VI, Gligor, FG (ULBS), Juncan, AM (ULBS), Chis, AA (ULBS), Rus, LL. (ULBS)</t>
  </si>
  <si>
    <t>M Topkoska, M Miloshevska, M Piponski, E Lazarevska, Development of RP HPLC method with gradient elution for
simultaneous Resveratrol and Vitamin E determination in solid
dosage forms, Macedonian pharmaceutical bulletin</t>
  </si>
  <si>
    <t>AC Muntean, AM Juncan, DG Moisa, AL Vonica, LL Rus, C Morgovan, F. Gligor, A. Butuca, A. Stanila</t>
  </si>
  <si>
    <t>Primary packaging and stability evaluation of a serum used for the periorbital area of the sensitive eye</t>
  </si>
  <si>
    <t>AK Albdeery, AA Alzamily, Evaluation of the effect of injectionsof both
platelet-rich plasma and hyaluronic acid in patients
with earlyknee osteoarthritis via the concentration
of interleukin-1β in serum, JOURNAL OF BIOMEDICINE AND BIOCHEMISTRY</t>
  </si>
  <si>
    <t xml:space="preserve">Shikina, EV,  Kovalevsky, RA,  Shirkovskaya, AI  Toukach, PV. Prospective bacterial and fungal sources of hyaluronic acid: A review,  Computational and Structural Biotechnology Journal
</t>
  </si>
  <si>
    <t>https://www.sciencedirect.com/science/article/pii/S2001037022005074?via%3Dihub</t>
  </si>
  <si>
    <t xml:space="preserve">Faivre, J, Pigweh, AI,  Iehl, J, Maffert, P, Goekjian, P, Bourdon, F.Crosslinking hyaluronic acid soft-tissue fillers: current status and perspectives from an industrial point of view, Expert Review of Medical Devices </t>
  </si>
  <si>
    <t>https://www.tandfonline.com/doi/full/10.1080/17434440.2021.2014320</t>
  </si>
  <si>
    <t>Derwich, M, Lassmann, L, Machut, K, Zoltowska, A, Pawlowska, E. General Characteristics, Biomedical and Dental Application, and Usage of Chitosan in the Treatment of Temporomandibular Joint Disorders: A Narrative Review, Pharmaceutics</t>
  </si>
  <si>
    <t>https://www.mdpi.com/1999-4923/14/2/305</t>
  </si>
  <si>
    <t>Dietert, RR, Dietert, JM. Using Microbiome-Based Approaches to Deprogram Chronic Disorders and Extend the Healthspan following Adverse Childhood Experiences, Microorganisms</t>
  </si>
  <si>
    <t>https://www.mdpi.com/2076-2607/10/2/229</t>
  </si>
  <si>
    <t>Balwierz, R, Biernat, P, Schafer, N, Marciniak, D, Krzeszewska-Zareba, A, [3] ; Skotnicka-Graca, U, Kurek-Gorecka, A. ASSESSMENT OF THE MOISTURIZING POTENTIAL OF A TWO-PHASE TOPICAL CARE PRODUCT CONTAINING VEGETABLE OILS, GLYCERIN, PANTHENOL, AND SODIUM HYALURONATE - A PRELIMINARY STUDIES, Acta Poloniae Pharmaceutica – Drug Research</t>
  </si>
  <si>
    <t>https://www.ptfarm.pl/download/?file=File%2FActa_Poloniae%2F2022%2F2%2F245.pdf</t>
  </si>
  <si>
    <t>Li, S, Xu, JW, Li, R, Wang, YK, Zhang, MY, Li, J, Yin, SZ, Liu, GD, Zhang, LJ, Li, BQ, Gu, Q, Su, YW. Stretchable Electronic Facial Masks for Sonophoresis, ACS Nano</t>
  </si>
  <si>
    <t>https://pubs.acs.org/doi/10.1021/acsnano.1c11181</t>
  </si>
  <si>
    <t xml:space="preserve">Ding, Z, Dan, NH, Chen, YN. Study of a Hydrophilic Healing-Promoting Porcine Acellular Dermal Matrix, Precesses </t>
  </si>
  <si>
    <t>https://www.mdpi.com/2227-9717/10/5/916</t>
  </si>
  <si>
    <t>Isa, ILM, Mokhtar, SA, Abbah, SA, Fauzi, MB, Devitt, A, Pandit, A. Intervertebral Disc Degeneration: Biomaterials and Tissue Engineering Strategies toward Precision Medicine, Adv. Healthcare Mater.</t>
  </si>
  <si>
    <t>https://onlinelibrary.wiley.com/doi/10.1002/adhm.202102530</t>
  </si>
  <si>
    <t>Ding, YW,Wang, ZY, Ren, ZW, Zhang, XW, Wei, DX. Advances in modified hyaluronic acid-based hydrogels for skin wound healing, Biomaterials Science</t>
  </si>
  <si>
    <t>https://pubs.rsc.org/en/content/articlelanding/2022/BM/D2BM00397J</t>
  </si>
  <si>
    <t>Carlomagno, F, Roveda, G, Michelotti, A, Ruggeri, F, Tursi, F. Anti-Skin-Aging Effect of a Treatment with a Cosmetic Product and a Food Supplement Based on a New Hyaluronan: A Randomized Clinical Study in Healthy Women, Cosmetics</t>
  </si>
  <si>
    <t>https://www.mdpi.com/2079-9284/9/3/54</t>
  </si>
  <si>
    <t>Cardoso, LMD, Barreto, T, Gama, JFG, Alves, LA. Natural Biopolymers as Additional Tools for Cell Microencapsulation Applied to Cellular Therapy, Polymers</t>
  </si>
  <si>
    <t>https://www.mdpi.com/2073-4360/14/13/2641</t>
  </si>
  <si>
    <t>Casey-Power, S, Ryan, R, Behl, G, McLoughlin, P, Byrne, ME, Fitzhenry, L. Hyaluronic Acid: Its Versatile Use in Ocular Drug Delivery with a Specific Focus on Hyaluronic Acid-Based Polyelectrolyte Complexes, Pharmaceutics</t>
  </si>
  <si>
    <t>Hyaluronic Acid: Its Versatile Use in Ocular Drug Delivery with a Specific Focus on Hyaluronic Acid-Based Polyelectrolyte Complexes</t>
  </si>
  <si>
    <t>Duschek, N, Cajkovsky, M, Prinz, V, Muller, D, Hundsamer, A, Baierl, A, Mollhoff, N, Sulovsky, M, Frank, K. An open-label, 4-week, prospective clinical study evaluating the efficacy and safety of a novel targeted skin care line addressing five common skin conditions, Journal of Cosmetic Dermatology</t>
  </si>
  <si>
    <t>https://onlinelibrary.wiley.com/doi/10.1111/jocd.15223</t>
  </si>
  <si>
    <t>Xu, HL, Wu, ZY, Zhao, D, Liang, HY, Yuan, HX, Wang, CT. Preparation and characterization of electrospun nanofibers-based facial mask containing hyaluronic acid as a moisturizing component and huangshui polysaccharide as an antioxidant component, International Journal of Biological Macromolecules</t>
  </si>
  <si>
    <t>https://www.sciencedirect.com/science/article/pii/S014181302201251X?via%3Dihub</t>
  </si>
  <si>
    <t>Gomri, F,; Vischer, S, Turzi, A, Berndt, S. Swiss Medical Devices for Autologous Regenerative Medicine: From Innovation to Clinical Validation, Pharmaceutics</t>
  </si>
  <si>
    <t>https://www.mdpi.com/1999-4923/14/8/1617</t>
  </si>
  <si>
    <t xml:space="preserve">Stanciauskaite, M, Marksa, M, Ivanauskas, L, Ramanauskiene, K. Balsam Poplar Buds: Extraction of Potential Phenolic Compounds with Polyethylene Glycol Aqueous Solution, Thermal Sterilization of Extracts and Challenges to Their Application in Topical Ocular Formulations, Antioxidants </t>
  </si>
  <si>
    <t>https://www.mdpi.com/2076-3921/11/9/1771</t>
  </si>
  <si>
    <t>Ha, NG,; Lee, SH, Lee, EH, Chang, M, Yoo, J, Lee, WJ. Safety and efficacy of a new hydrogel based on hyaluronic acid as cosmeceutical for xerosis, Journal of Cosmetic Dermatology</t>
  </si>
  <si>
    <t>https://onlinelibrary.wiley.com/doi/10.1111/jocd.15368</t>
  </si>
  <si>
    <t xml:space="preserve">Khachatryan, G, Khachatryan, L, Krystyjan, M,; Lenart-Boron, A, Krzan, M, Kulik, K, Bialecka, A, Grabacka, M, Nowak, N, Khachatryan, K. Preparation of Nano/Microcapsules of Ozonated Olive Oil in Hyaluronan Matrix and Analysis of Physicochemical and Microbiological (Biological) Properties of the Obtained Biocomposite, Int. J. Mol. Sci. </t>
  </si>
  <si>
    <t>https://www.mdpi.com/1422-0067/23/22/14005</t>
  </si>
  <si>
    <t xml:space="preserve">Liu, JK. Natural products in cosmetics, Natural Products and Bioprospecting. </t>
  </si>
  <si>
    <t>https://link.springer.com/article/10.1007/s13659-022-00363-y</t>
  </si>
  <si>
    <t>Miura, S, Yamagishi, R, Miyazaki, R, Yasuda, K, Kawano, Y, Yokoyama, Y, Sugino, N, Kameda, T, Takei, S. Fabrication of High-Resolution Fine Microneedles Derived from Hydrolyzed Hyaluronic Acid Gels in Vacuum Environment Imprinting Using Water Permeable Mold, Gels</t>
  </si>
  <si>
    <t>https://www.mdpi.com/2310-2861/8/12/785</t>
  </si>
  <si>
    <t xml:space="preserve">Bhat, AA,Gupta, G,  Alharbi, KS, Afzal, O, Altamimi, ASA,; Almalki, WH, Kazmi, I, Al-Abbasi, FA, Alzarea, SI. Polysaccharide-Based Nanomedicines Targeting Lung Cancer, Pharmaceutics </t>
  </si>
  <si>
    <t>https://www.mdpi.com/1999-4923/14/12/2788</t>
  </si>
  <si>
    <t>Rather, LJ, Mir, SS, Ganie, SA, Shahid-ul-Islam, Li, Q. Research progress, challenges, and perspectives in microbial pigment production for industrial applications- A review, Dyes and Pigments</t>
  </si>
  <si>
    <t>https://www.sciencedirect.com/science/article/abs/pii/S0143720822009111?via%3Dihub</t>
  </si>
  <si>
    <t>Liegertova, M, Semeradtova, A, Kocholata, M, Prusova, M, Nemcova, L, Stofik, M, Krizenecka, S, Maly, J, Janouskova, O. Mucus-derived exosome-like vesicles from the Spanish slug (Arion vulgaris): taking advantage of invasive pest species in biotechnology, Scientific Reports</t>
  </si>
  <si>
    <t>https://www.nature.com/articles/s41598-022-26335-3</t>
  </si>
  <si>
    <t xml:space="preserve">Sagdiev, N.J., Ziyavitdinov, J.F., Berdiev, N.Sh., Vypova, N.L., Asrorov, A.M. Low abundant bovine colostrum proteins in combination with amaranth oil reveal topical analgesic activity, Nova Biotechnologica et Chimica </t>
  </si>
  <si>
    <t>https://journals.scicell.org/index.php/NBC/article/view/1246</t>
  </si>
  <si>
    <t>Yuan, Z.-H., Liu, Y.-T., Qu, Z.-H., Lin, X.-Y., Wang, P.-L. Research progress on improvement of functions of small molecular compounds of traditional Chinese medicine based on supramolecular properties of hyaluronic acid, Yaoxue Xuebao</t>
  </si>
  <si>
    <t>http://kns.cnki.net/kcms/detail/detail.aspx?doi=10.16438/j.0513-4870.2021-1222</t>
  </si>
  <si>
    <t>Silva, A.M., Cruz, A.T., Nobre, J., (...), Severino, P., Souto, E.B. Lipid nanoparticles-based semisolid formulations for cosmetic applications: focus on cellulite, Nanotechnology and Regenerative Medicine: History, Techniques, Frontiers, and Applications</t>
  </si>
  <si>
    <t>https://www.sciencedirect.com/science/article/abs/pii/B9780323904711000141?via%3Dihub</t>
  </si>
  <si>
    <t>Al-Halaseh, L.K., Al-Jawabri, N.A., Tarawneh, S.K., (...), Al-Samydai, A.M., Ahmed, M.A. A review of the cosmetic use and potentially therapeutic importance of hyaluronic acid, Journal of Applied Pharmaceutical Science</t>
  </si>
  <si>
    <t>https://japsonline.com/abstract.php?article_id=3676&amp;sts=2</t>
  </si>
  <si>
    <t>Moholkar, D.N., Sadalage, P.S., Peixoto, D., Paiva-Santos, A.C., Pawar, K.D. Recent advances in biopolymer-based formulations for wound healing applications, European Polymer Journal</t>
  </si>
  <si>
    <t>https://www.sciencedirect.com/science/article/abs/pii/S0014305721005188?via%3Dihub</t>
  </si>
  <si>
    <t xml:space="preserve">Morgovan, C (ULBS); Ghibu, S (UMF Cluj); Juncan, AM (ULBS); Rus, LL (ULBS); Butuca, A (ULBS); Vonica, L (ULBS) ; Muntean, A (ULBS ; Mos, L (UVVG) ; Gligor, F (ULBS) ; Olah, NK (UVVG) </t>
  </si>
  <si>
    <t>Cordingley, DM, Cornish, SM. Omega-3 Fatty Acids for the Management of Osteoarthritis: A Narrative Review, Nutrients</t>
  </si>
  <si>
    <t>https://www.mdpi.com/2072-6643/14/16/3362</t>
  </si>
  <si>
    <t>Vujic, M, Lusic, D, Bosnir, J, Pezo, LL, Kuharic, Z, Lasic, D, Sabaric, J,; Barusic, L, Lusic, DV. Assessment of Metal Intake by Selected Food Supplements Based on Beehive Products, Foods</t>
  </si>
  <si>
    <t>https://www.mdpi.com/2304-8158/11/9/1279</t>
  </si>
  <si>
    <t xml:space="preserve">Staszak, M. Membrane technologies for sports supplementation, Physical Sciences Reviews  </t>
  </si>
  <si>
    <t>https://www.degruyter.com/document/doi/10.1515/psr-2021-0048/html</t>
  </si>
  <si>
    <t>Vo Van Regnault, G., Costa, M.C., Adanić Pajić, A., (...), Rodrigues, C., Margaritis, I. The need for European harmonization of Nutrivigilance in a public health perspective: a comprehensive review, Critical Reviews in Food Science and Nutrition</t>
  </si>
  <si>
    <t>https://www.tandfonline.com/doi/abs/10.1080/10408398.2021.1926904?journalCode=bfsn20</t>
  </si>
  <si>
    <t>Morgovan, C (ULBS) ; Cosma, SA (UBB); Valeanu, M (UMF Cluj); Juncan, AM (ULBS); Rus, LL (ULBS); Gligor, FG (ULBS); Butuca, A (Butuca, Anca) [1] ; Tit, DM (Univ. Oradea); Bungau, S (Univ. Oradea); Ghibu, S. (UMF Cluj)</t>
  </si>
  <si>
    <t xml:space="preserve">Bala, C, Rusu, A, Ciobanu, D,; Roman, G.Length of Hospital Stay, Hospitalization Costs, and Their Drivers in Adults with Diabetes in the Romanian Public Hospital System, nt. J. Environ. Res. Public Health </t>
  </si>
  <si>
    <t>https://www.mdpi.com/1660-4601/19/16/10035</t>
  </si>
  <si>
    <t>Behl, T,; Gupta, A, Sehgal, A, Albarrati, A,; Albratty, M, Meraya, AM,; Najmi, A, Bhatia, S, Bungau, S. Exploring protein tyrosine phosphatases (PTP) and PTP-1B inhibitors in management of diabetes mellitus, Biomedicine &amp; Pharmacotherapy</t>
  </si>
  <si>
    <t>https://www.sciencedirect.com/science/article/pii/S0753332222007946?via%3Dihub</t>
  </si>
  <si>
    <t>Cotrobas-Dascalu, VT, Badau, D, Stoica, M, Dreve, AA, Predescu, CML, Gherghel, CL, Bratu, M, Raducu, P,; Oltean, A, Badau, A. Impact of Kinesiotherapy and Hydrokinetic Therapy on the Rehabilitation of Balance, Gait and Functional Capacity in Patients with Lower Limb Amputation: A Pilot Study, J. Clin. Med.</t>
  </si>
  <si>
    <t>https://www.mdpi.com/2077-0383/11/14/4108</t>
  </si>
  <si>
    <t>Dulau, D, Craiut, L, Tit, DM, Buhas, C, Tarce, AG, Uivarosan, D. Effects of Hospital Decentralization Processes on Patients' Satisfaction: Evidence from Two Public Romanian Hospitals across Two Decades, Sustainability</t>
  </si>
  <si>
    <t>https://www.mdpi.com/2071-1050/14/8/4818</t>
  </si>
  <si>
    <t>Xing, Q, Tang, WX, Li, MY, Li, SL. Has the Volume-Based Drug Purchasing Approach Achieved Equilibrium among Various Stakeholders? Evidence from China, nt. J. Environ. Res. Public Health</t>
  </si>
  <si>
    <t>https://www.mdpi.com/1660-4601/19/7/4285</t>
  </si>
  <si>
    <t>Lu, H, An, JX, Huang, Y, Cui, HY,; Yang, J,; Li, L, Ding, YP. Molecularly Imprinted Electrochemical Sensor Based on Nitrogen-doped Molybdenum Carbide Nanosphere for Trace Analysis of Resveratrol, Chemistry—An Asian Journal</t>
  </si>
  <si>
    <t>https://onlinelibrary.wiley.com/doi/10.1002/asia.202200453</t>
  </si>
  <si>
    <t>Frum, A, Dobrea, CM, Rus, LL, Virchea, LI,; Morgovan, C, Chis, AA, Arseniu, AM, Butuca, A, Gligor, FG,; Vicas, LG, Tita, O, Georgescu, C. Valorization of Grape Pomace and Berries as a New and Sustainable Dietary Supplement: Development, Characterization, and Antioxidant Activity Testing, Nutrients</t>
  </si>
  <si>
    <t>Georgescu, C,; Frum, A, Virchea, LI, Sumacheva, A, Shamtsyan, M, Gligor, FG, Olah, NK, Mathe, E, Mironescu, M. Geographic Variability of Berry Phytochemicals with Antioxidant and Antimicrobial Properties, Molecules</t>
  </si>
  <si>
    <t xml:space="preserve">Avram, N; Heghes, SC (UMF Cluj); Rus, LL (ULBS) ; Juncan, AM (ULBS); Rus, LM (UMF Cluj); Filip, L (UMF Cluj); Roman-Filip, C (ULBS) </t>
  </si>
  <si>
    <t>HPLC-UV Determination of Dextromethorphan in Syrup Method validation</t>
  </si>
  <si>
    <t>Yang, FT, Du, XY,; Wang, Z, Dong, YM. A Gas Chromatography Flame Ionization Detector Method for Rapid Simultaneous Separation and Determination of Six Active Ingredients of Anticold Drug, Current Pharmaceutical Analysis</t>
  </si>
  <si>
    <t>https://www.eurekaselect.com/article/113093</t>
  </si>
  <si>
    <t>Juncan, A.M. (ULBS), 
Morgovan, C. (ULBS), 
Rus, L.L. (ULBS)</t>
  </si>
  <si>
    <t>Selection and Application of Synthetic versus Natural Emollients in the Formulation of Skin Care Products</t>
  </si>
  <si>
    <t xml:space="preserve">Aziz, A.A., Nordin, F.N.M., Zakaria, Z., Abu Bakar, N.K. A systematic literature review on the current detection tools for authentication analysis of cosmetic ingredients, Journal of Cosmetic Dermatology </t>
  </si>
  <si>
    <t>https://onlinelibrary.wiley.com/doi/epdf/10.1111/jocd.14402</t>
  </si>
  <si>
    <t>Loch, C.D.O., Souza, P.D.C., Frigieri, I., (...), Oshiro Júnior, J.A., Chiari-Andréo, B.G. Development and characterization of highly structured rinse-off conditioners containing vegetable oils, Journal of Dispersion Science and Technology</t>
  </si>
  <si>
    <t>https://www.tandfonline.com/doi/abs/10.1080/01932691.2020.1851247?journalCode=ldis20</t>
  </si>
  <si>
    <t>Hubert, C., Meriadec, C., Panizza, P., Artzner, F., De Clermont-Gallerande, H.Comparison between a wax/volatile oil mixture and vegetable butters in a long-lasting make-up formula: A rheological and structural study compared to product performance, OCL - Oilseeds and fats, Crops and Lipids</t>
  </si>
  <si>
    <t>https://www.ocl-journal.org/articles/ocl/full_html/2020/01/ocl200038/ocl200038.html</t>
  </si>
  <si>
    <t>Rus, LL (ULBS); Juncan, AM (ULBS); Craciun, VI; Frum, A (ULBS); Heghes, SC (UMF Cluj); Butuca, A (ULBS); Dobrea, CM (ULBS); Chis, AA (ULBS); Muntean, AC (ULBS); Vonica-Tincu, AL (ULBS); Morgovan, C (ULBS)</t>
  </si>
  <si>
    <t>Copernicus, EBSCO, DOAJ</t>
  </si>
  <si>
    <t>www.amt.ro</t>
  </si>
  <si>
    <t>membru comitet de redactie</t>
  </si>
  <si>
    <t>Revista Romana de Anatomie Functionala si Clinica, Macro- si Microscopica si de Antropologie</t>
  </si>
  <si>
    <t>www.revanatomie.ro</t>
  </si>
  <si>
    <t>AL XXII-LEA CONGRES NAȚIONAL AL SOCIETĂȚII ROMÂNE DE ANATOMIE CU PARTICIPARE INTERNATIONALĂ</t>
  </si>
  <si>
    <t>nationala cu participare internationala</t>
  </si>
  <si>
    <t>Brasov</t>
  </si>
  <si>
    <t>https://unitbv.ro/cercetare/evenimente</t>
  </si>
  <si>
    <t>12-14 mai</t>
  </si>
  <si>
    <t>TOPOGRAPHY OF THE MAXILLARY ARTERY</t>
  </si>
  <si>
    <t>prezentare</t>
  </si>
  <si>
    <t>prezentare lucrare</t>
  </si>
  <si>
    <t>TOPOGRAPHY OF THE PTERIGOMAXILLARY REGION AND ITS PARTICULARITIES</t>
  </si>
  <si>
    <t>comitet stiintific</t>
  </si>
  <si>
    <t>Sibiu</t>
  </si>
  <si>
    <t>https://conferintapediatriesibiu.ro</t>
  </si>
  <si>
    <t>24-25 nov.</t>
  </si>
  <si>
    <t>Utilizarea scintigrafiei în explorarea glandelor salivare la adolescenti</t>
  </si>
  <si>
    <t>lucrare</t>
  </si>
  <si>
    <t>Med 1sem. 1 Anatomie</t>
  </si>
  <si>
    <t>3x28</t>
  </si>
  <si>
    <t>Med 1 sem 2Anatomie</t>
  </si>
  <si>
    <t>2x28</t>
  </si>
  <si>
    <t>Med 2 sem 1Anatomie</t>
  </si>
  <si>
    <t>MD 1 sem 2Anatomie</t>
  </si>
  <si>
    <t>3x2x28</t>
  </si>
  <si>
    <t>Med 1sem. 2 Anatomie</t>
  </si>
  <si>
    <t>2x2x28</t>
  </si>
  <si>
    <t>Med 2sem. 1 Anatomie</t>
  </si>
  <si>
    <t>MD 1sem. 2 Anatomie</t>
  </si>
  <si>
    <t>Examene semestru MED1 Anato sem 1</t>
  </si>
  <si>
    <t>Examene semestru MED1 Anato sem 2</t>
  </si>
  <si>
    <t>Examene semestru MED2 Anato sem 1</t>
  </si>
  <si>
    <t>Examene semestru MD1 Anato sem 1</t>
  </si>
  <si>
    <t>Evaluare semestru MED1 Anato sem 1</t>
  </si>
  <si>
    <t>Evaluare semestru MED1 Anato sem 2</t>
  </si>
  <si>
    <t>Evaluare semestru MED2 Anato sem 1</t>
  </si>
  <si>
    <t>Evaluare semestru MD1 Anato sem 2</t>
  </si>
  <si>
    <t>Restante semestru MED1 Anato sem 1</t>
  </si>
  <si>
    <t>Restante semestru MED1 Anato sem 2</t>
  </si>
  <si>
    <t>Restante semestru MED2 Anato sem 1</t>
  </si>
  <si>
    <t>Restante semestru MD1 Anato sem 2</t>
  </si>
  <si>
    <t>Disertatie MED6</t>
  </si>
  <si>
    <t>Examen semestru MD1 Anato sem 1</t>
  </si>
  <si>
    <t>Asistenta</t>
  </si>
  <si>
    <t>Examen semestru MED3 Anatomie sectionala sem 1</t>
  </si>
  <si>
    <t>Examen semestru MED1 Anatomie topografica sem II</t>
  </si>
  <si>
    <t>admitere licenta</t>
  </si>
  <si>
    <t>consiliul departamentului</t>
  </si>
  <si>
    <t>consiliul facultatii</t>
  </si>
  <si>
    <t>senatul ULBS</t>
  </si>
  <si>
    <t xml:space="preserve">4 comisii concurs presedinte </t>
  </si>
  <si>
    <t>consultatii MED1 sem1</t>
  </si>
  <si>
    <t>consultatii MED1 sem2</t>
  </si>
  <si>
    <t>consultatii MED2 sem1</t>
  </si>
  <si>
    <t>consultatii MD1 sem1</t>
  </si>
  <si>
    <t>Activitati promovare, etc</t>
  </si>
  <si>
    <t>Sonication contribution to identifying prosthetic joint infection with Ralstonia pickettii: a case report and review of the literature</t>
  </si>
  <si>
    <t>Batarilo, I (Batarilo, I.) [1] ; Maravic-Vlahovicek, G (Maravic-Vlahovicek, G.) [2] ; Bedenic, B (Bedenic, B.) [3] , [4] ; Kazazic, S (Kazazic, S.) [5] ; Bingulac-Popovic, J (Bingulac-Popovic, J.) [1] ; Slade-Vitkovic, M (Slade-Vitkovic, M.) [1] ; Katic, S (Katic, S.) [4] ; Jukic, I (Jukic, I.) [1] , [6]Oxacillinases and antimicrobial susceptibility of Ralstonia pickettii from pharmaceutical water systems in Croatia, Letters in Applied Microbiology</t>
  </si>
  <si>
    <t xml:space="preserve">Birlutiu, RM (ULBS] ,  Birlutiu, V (ULBS)] ,  ; Mihalache, M (ULBS) ; Mihalache, C (ULBS); Cismasiu, RS </t>
  </si>
  <si>
    <t>Diagnosis and management of orthopedic implant-associated infection: a comprehensive review of the literature</t>
  </si>
  <si>
    <t xml:space="preserve">Sadaphal, V (Sadaphal, Varun) [1] ; Prasad, B (Prasad, Bibin) [1] ; Kay, W (Kay, Walker) [2] ; Nehring, L (Nehring, Lisa) [2] ; Nyugen, T (Trung Nyugen) [1] ; Tepper, J (Tepper, John) [3] ; Tanner, M (Tanner, Melissa) [4] ; Williams, D (Williams, Dustin) [2] , [5] , [6] , [7] ; Ashton, N (Ashton, Nicholas) [2] ; Greenberg, DE (Greenberg, David E.) [8] , [9]Feasibility of heating metal implants with alternating magnetic fields (AMF) in scaled up models,International Journal of Hyperthermia </t>
  </si>
  <si>
    <t>Birlutiu, RM (Birlutiu, Rares Mircea) [1] ; Stoica, CI (Stoica, Cristian Ioan) [2] ; Russu, O (Russu, Octav) [3] ; Cismasiu, RS (Cismasiu, Razvan Silviu) [2] ; Birlutiu, V (Birlutiu, Victoria) [4Positivity Trends of Bacterial Cultures from Cases of Acute and Chronic Periprosthetic Joint Infections, Journal of Clinical Medicine</t>
  </si>
  <si>
    <t>Is SARS-CoV-2 Directly Responsible for Cardiac Injury? Clinical Aspects and Postmortem Histopathologic and Immunohistochemical Analysis</t>
  </si>
  <si>
    <t>Victoria Birlutiu George-Calin Oprinca , Lilioara-Alexandra Oprinca-Muja , Manuela Mihalache, Rares-Mircea Birlutiu</t>
  </si>
  <si>
    <t>Microorganism</t>
  </si>
  <si>
    <t>Microorganisms | An Open Access Journal from MDPI</t>
  </si>
  <si>
    <t> https://doi.org/10.3390/microorganisms10071258</t>
  </si>
  <si>
    <t>FAECAL MICROBIOTA TRANSPLANT BEYOND THE
GUIDELINES?</t>
  </si>
  <si>
    <t>Daniel Popa, Manuela Mihalache, Bogdan Neamtu</t>
  </si>
  <si>
    <t>28-30</t>
  </si>
  <si>
    <t>Med 2 sem 1 BVP</t>
  </si>
  <si>
    <t>Med 2 sem 2 BVP</t>
  </si>
  <si>
    <t>Med 2 sem 2 Im</t>
  </si>
  <si>
    <t>MD 2 sem 2 BVP</t>
  </si>
  <si>
    <t>MD 3 sem 2 Im</t>
  </si>
  <si>
    <t>1x28</t>
  </si>
  <si>
    <t>1x2x28</t>
  </si>
  <si>
    <t>Examene semestru MED2 BVP sem 1</t>
  </si>
  <si>
    <t>Examene semestru MED2 BVP sem 2</t>
  </si>
  <si>
    <t>Examene semestru MED2 Im sem 2</t>
  </si>
  <si>
    <t>Examene semestru MD2 BVP sem 2</t>
  </si>
  <si>
    <t>Examene semestru MD3 Im sem 2</t>
  </si>
  <si>
    <t>Evaluare semestru MED2 BVP sem 1</t>
  </si>
  <si>
    <t>Evaluare semestru MED2 BVP sem 2</t>
  </si>
  <si>
    <t>Evaluare semestru MED2 Im sem 2</t>
  </si>
  <si>
    <t>Evaluare semestru MD2 BVP sem 2</t>
  </si>
  <si>
    <t>Evaluare semestru MD3 Im sem 2</t>
  </si>
  <si>
    <t>Restante semestru MED2 BVP sem 1</t>
  </si>
  <si>
    <t>Restante semestru MED2 BVP sem 2</t>
  </si>
  <si>
    <t>Restante semestru MED2 Im sem 2</t>
  </si>
  <si>
    <t>Restante semestru MD2 BVP sem 2</t>
  </si>
  <si>
    <t>Restante semestru MD3 Im sem 2</t>
  </si>
  <si>
    <t>79,33</t>
  </si>
  <si>
    <t>Examen semestru AM1 BVP sem 1</t>
  </si>
  <si>
    <t>Examen semestru F2BVP sem 1</t>
  </si>
  <si>
    <t>Examen semestru F2 Imun sem 2</t>
  </si>
  <si>
    <t>Examen semestru AM2 Im sem 1</t>
  </si>
  <si>
    <t>Examen semestru TD1 BVP sem 2</t>
  </si>
  <si>
    <t>Examen semestru Bio3 Im sem 2</t>
  </si>
  <si>
    <t>Evaluare semestru AM1 BVP sem 1</t>
  </si>
  <si>
    <t>Evaluare semestru F2BVP sem 1</t>
  </si>
  <si>
    <t>Evaluare semestru F2 Imun sem 2</t>
  </si>
  <si>
    <t>Evaluare semestru AM2 Im sem 1</t>
  </si>
  <si>
    <t>Evaluare semestru TD1 BVP sem 2</t>
  </si>
  <si>
    <t>Evaluare semestru Bio3 Im sem 2</t>
  </si>
  <si>
    <t>Disertatie AM4</t>
  </si>
  <si>
    <t>consultatii Med 2 sem 1 BVP</t>
  </si>
  <si>
    <t>consultatii Med 2 sem 2 BVP</t>
  </si>
  <si>
    <t>consultatii Med 2 sem 2 Im</t>
  </si>
  <si>
    <t>consultatii MD 2 sem 2  BVP</t>
  </si>
  <si>
    <t>consultatii MD 3 sem 2 Im</t>
  </si>
  <si>
    <t xml:space="preserve">tiu, RM (ULBS)  ; Roman, MD (ULBS)  ; Cismasiu, RS  ; Fleaca, SR (ULBS) [ ; Popa, CM  ; Mihalache, M (ULBS) ; Birlutiu, V (ULBS) </t>
  </si>
  <si>
    <t>Wu, HHL (Wu, Henry H. L.) [1] ; Collier, J (Collier, Joanne) [2] ; Crosby, L (Crosby, Laurie) [2] ; Holder, D (Holder, David) [3] ; Trautt, E (Trautt, Elizabeth) [3] ; Lewis, D (Lewis, David) [2] ; Poulikakos, D (Poulikakos, Dimitrios) [2] ; Chinnadurai, R (Chinnadurai, Rajkumar) [2] , [4]Peritoneal dialysis-associated peritonitis presenting with Ralstonia pickettii infection: A novel series of three cases during the COVID-19 pandemic, Seminars in Dialysis</t>
  </si>
  <si>
    <t>Fiore, F (Fiore, Francesca) [1] ; Cacciatore, S (Cacciatore, Stefano) [3] ; Tupputi, S (Tupputi, Salvatore) [1] ; Agostino, C (Agostino, Clara) [1] ; Montenero, R (Montenero, Rossella) [1] ; Spaziani, G (Spaziani, Giovanni) [1] ; Elmi, D (Elmi, Daniele) [1] ; Medei, M (Medei, Martina) [1] ; Antocicco, M (Antocicco, Manuela) [1] ; Mammarella, F (Mammarella, Federica) [1]A Case of Ralstonia pickettii Bloodstream Infection and the Growing Problem of Healthcare Associated Infections in Frail Older Adults, Annals of Geriatric Medicine and Research</t>
  </si>
  <si>
    <t>An outbreak of Ralstonia pickettii bloodstream infection and clinical outcomes
By:Menekse, S (Menekse, Sirin) [1] ; Haciseyitoglu, D (Haciseyitoglu, Demet) [2] ; Yildiz, SS (Yildiz, Serap Suzuk) [3] ; Bayrakdar, F (Bayrakdar, Fatma) [3]</t>
  </si>
  <si>
    <t>Birlutiu, RM (Birlutiu, Rares Mircea) [1] ; Stoica, CI (Stoica, Cristian Ioan) [2] ; Russu, O (Russu, Octav) [3] ; Cismasiu, RS (Cismasiu, Razvan Silviu) [2] ; Birlutiu, V (Birlutiu, Victoria) [4]
Positivity Trends of Bacterial Cultures from Cases of Acute and Chronic Periprosthetic Joint Infections, Journal of Clinical Medicine</t>
  </si>
  <si>
    <t>Olteanu AL, Mihaila RG (ULBS), Mihalace M (ULBS)</t>
  </si>
  <si>
    <t>Evaluation of thrombin generation in classical Philadelphia-negative myeloproliferative neoplasms</t>
  </si>
  <si>
    <t>Lim, HY (Lim, Hui Yin) [1] , [2] , [3] ; Donnan, G (Donnan, Geoffrey) [4] ; Nandurkar, H (Nandurkar, Harshal) [2] ; Ho, P (Ho, Prahlad) [1] Global coagulation assays in hypercoagulable states, Journal of Thrombosis and Thrombolysis</t>
  </si>
  <si>
    <t>Birlutiu, RM (ULBS) ; Mihalache, M (ULBS] ; Mihalache, P (ULBS) ; Cismasiu, RS ; Birlutiu, V (ULBS)</t>
  </si>
  <si>
    <t>Mid-term follow-up results after implementing a new strategy for the diagnosis and management of periprosthetic joint infections</t>
  </si>
  <si>
    <t>Birlutiu, RM (Birlutiu, Rares Mircea) [1] ; Stoica, CI (Stoica, Cristian Ioan) [2] ; Russu, O (Russu, Octav) [3] ; Cismasiu, RS (Cismasiu, Razvan Silviu) [2] ; Birlutiu, V (Birlutiu, Victoria) [4], Positivity Trends of Bacterial Cultures from Cases of Acute and Chronic Periprosthetic Joint Infections, Journal of Clinical Medicine</t>
  </si>
  <si>
    <t>Birlutiu, RM (ULBS] ,  Birlutiu, V (ULBS)] ,  ; Mihalache, M (ULBS) ; ); Cismasiu, RS</t>
  </si>
  <si>
    <t>bbFISH-ing in the sonication fluid</t>
  </si>
  <si>
    <t>Gatti, G (Gatti, Giulia) [1] ; Taddei, F (Taddei, Francesca) [1] ; Brandolini, M (Brandolini, Martina) [1] ; Mancini, A (Mancini, Andrea) [1] ; Denicolo, A (Denicolo, Agnese) [1] ; Congestri, F (Congestri, Francesco) [1] ; Manera, M (Manera, Martina) [1] ; Arfilli, V (Arfilli, Valentina) [1] ; Battisti, A (Battisti, Arianna) [1] ; Zannoli, S (Zannoli, Silvia) [1] ; Molecular Approach for the Laboratory Diagnosis of Periprosthetic Joint Infections, Microorganism</t>
  </si>
  <si>
    <t>Birlutiu, RM (ULBS] ,  Birlutiu, V (ULBS)] ,  ; Mihalache, M (ULBS) ;  Cismasiu, RS</t>
  </si>
  <si>
    <t>Birlutiu, RM (Birlutiu, Rares Mircea) [1] ; Stoica, CI (Stoica, Cristian Ioan) [2] ; Russu, O (Russu, Octav) [3] ; Cismasiu, RS (Cismasiu, Razvan Silviu) [2] ; Birlutiu, V (Birlutiu, Victoria) [4]Positivity Trends of Bacterial Cultures from Cases of Acute and Chronic Periprosthetic Joint Infections, Journal of Clinical Medicine</t>
  </si>
  <si>
    <t>Fleaca, SR (Fleaca, Sorin Radu) [1] ; Mohor, CI (Mohor, Cosmin Ioan) [2] ; Dura, H (Dura, Horatiu) [2] ; Chicea, R (Chicea, Radu) [1] ; Mohor, C (Mohor, Calin) [2] ; Boicean, A (Boicean, Adrian) [3] ; Roman, MD (Roman, Mihai Dan) [1]</t>
  </si>
  <si>
    <t>1792-0981</t>
  </si>
  <si>
    <t>https://www.webofscience.com/wos/woscc/full-record/WOS:000731048900001</t>
  </si>
  <si>
    <t>Clinical and biological factors with prognostic value in acute pancreatitis</t>
  </si>
  <si>
    <t>Faur, M (Faur, Mihai) [1] , [2] ; Dumitrescu, D (Dumitrescu, Dan) [3] , [4] , [6] ; Sabau, D (Sabau, Dan) [1] , [2] ; Tanasescu, C (Tanasescu, Ciprian) [1] , [2] ; Cretu, D (Cretu, Dan) [1] , [2] ; Tanasescu, D (Tanasescu, Denisa) [5] ; Constantin, VD (Constantin, Vlad Denis) [3] ; Mohor, C (Mohor, Calin) [1] , [2]</t>
  </si>
  <si>
    <t>JOURNAL OF MIND AND MEDICAL SCIENCES</t>
  </si>
  <si>
    <t>2392-7674</t>
  </si>
  <si>
    <t>https://www.webofscience.com/wos/woscc/full-record/WOS:000889305500014</t>
  </si>
  <si>
    <t>10.22543/2392-7674.1352</t>
  </si>
  <si>
    <t>WOS:000889305500014</t>
  </si>
  <si>
    <t>Laparoscopic versus open surgical treatment of umbilical hernia</t>
  </si>
  <si>
    <t>Moisin, A (Moisin, Andrei) [1] ; Faur, M (Faur, Mihai) [1] , [2] ; Popa, C (Popa, Carmen) [1] ; Gherman, CD (Gherman, Claudia Diana) [3] ; Dumitrescu, V (Dumitrescu, Victor) [4] , [5] ; Tanasescu, D (Tanasescu, Denisa) [6] ; Boicean, A (Boicean, Adrain) [1] , [7] ; Balasescu, S (Balasescu, Simona) [5] ; Comandasu, M (Comandasu, Meda) [5] ; Dumitrescu, D (Dumitrescu, Dan) [4] , [5] ; Zgura, A (Zgura, Anca) [4] , [8] ; Mohor, C (Mohor, Calin) [1] , [9]</t>
  </si>
  <si>
    <t>https://www.webofscience.com/wos/woscc/full-record/WOS:000786532500013</t>
  </si>
  <si>
    <t>10.22543/7674.91.P143151</t>
  </si>
  <si>
    <t>WOS:000786532500013</t>
  </si>
  <si>
    <t>Mohor, CI (Mohor, Cosmin Ioan) [1] ; Fleaca, SR (Fleaca, Sorin Radu) [2] ; Muja, AO (Muja, Alexandra Oprinca) [1] ; Oprinca, GC (Oprinca, George Calin) [1] ; Roman, MD (Roman, Mihai Dan) [2] ; Chicea, R (Chicea, Radu) [2] ; Boicean, AG (Boicean, Adrian Gheorghe) [3] ; Dura, H (Dura, Horatiu) [1] ; Tanasescu, C (Tanasescu, Ciprian) [2] ; Ion, NCI (Ion, Nicolas Catalin Ionut) [2] ; Faur, M (Faur, Mihai) [2] ; Bacila, CI (Bacila, Ciprian Ionut) [3] ; Batar, F (Batar, Florina) [3] ; Mohor, CI (Mohor, Calin Ilie</t>
  </si>
  <si>
    <t>https://www.webofscience.com/wos/woscc/full-record/WOS:000802637700001</t>
  </si>
  <si>
    <t>Outcomes in revision total knee arthroplasty (Review)</t>
  </si>
  <si>
    <t xml:space="preserve">EXPERIMENTAL AND THERAPEUTIC MEDICINE
</t>
  </si>
  <si>
    <t>https://www.webofscience.com/wos/woscc/full-record/WOS:000722315800001</t>
  </si>
  <si>
    <t>10.3892/etm.2021.10951</t>
  </si>
  <si>
    <t>WOS:000722315800001</t>
  </si>
  <si>
    <t xml:space="preserve">Calin Mohor </t>
  </si>
  <si>
    <t>Calin Mohor</t>
  </si>
  <si>
    <t>licenta</t>
  </si>
  <si>
    <t>examen curs</t>
  </si>
  <si>
    <t>examene partiale</t>
  </si>
  <si>
    <t>examene lp</t>
  </si>
  <si>
    <t>membru consiliul facultatii</t>
  </si>
  <si>
    <t xml:space="preserve">membru consiliul departamentului </t>
  </si>
  <si>
    <t>comisi concurs</t>
  </si>
  <si>
    <t>alte comisii</t>
  </si>
  <si>
    <t xml:space="preserve">comisie medic specialist </t>
  </si>
  <si>
    <t>Mohor Calin Ilie</t>
  </si>
  <si>
    <t xml:space="preserve">Mohor Calin </t>
  </si>
  <si>
    <t>practica - coordonator</t>
  </si>
  <si>
    <t>materie</t>
  </si>
  <si>
    <t xml:space="preserve">Cerc Anatomie </t>
  </si>
  <si>
    <t>seminarii, materiale promotionale,admitere</t>
  </si>
  <si>
    <t>Modern therapeutic options in diabetic foot ulcer.</t>
  </si>
  <si>
    <t>Tanasescu, Denisa(Universitate Lucian Blaga Sibiu); Moisin, Andrei (SIBIU CTY EMERGENCY CLIN HOSP); Fleaca, Radu(Universitate Lucian Blaga Sibiu); Popa, Carmen (SIBIU CTY EMERGENCY CLIN HOSP); Bacila, Ciprian (Universitate Lucian Blaga Sibiu); Mohor, Cosmin (Universitate Lucian Blaga Sibiu); Gherman, Claudia Diana (IULIU HATIEGANU UNIV MED &amp; PHARM, CLUJ NAPOCA ); Gaspar, Bogdan (CAROL DAVILA UNIV MED &amp; PHARM) ; Ciprian Tanasescu (Universitate Lucian Blaga Sibiu)</t>
  </si>
  <si>
    <t xml:space="preserve"> JOURNAL OF MIND AND MEDICAL SCIENCES</t>
  </si>
  <si>
    <t>https://www.webofscience.com/wos/woscc/full-record/WOS:000889305500011</t>
  </si>
  <si>
    <t>https://scholar.valpo.edu/jmms/vol9/iss2/11/</t>
  </si>
  <si>
    <t>10.22543/2392-7674.1351</t>
  </si>
  <si>
    <t>WOS:000889305500011</t>
  </si>
  <si>
    <t>285-293</t>
  </si>
  <si>
    <t>ESCI</t>
  </si>
  <si>
    <t>Sorin Radu Fleaca (Universitatea Lucian Blaga Sibiu), Cosmin Ioan Mohor (Universitatea Lucian Blaga Sibiu), Horatiu Dura (Universitatea Lucian Blaga Sibiu), Radu Chicea (Universitatea Lucian Blaga Sibiu), Calin Mohor (Universitatea Lucian Blaga Sibiu) , Adrian Boicean (Universitatea Lucian Blaga Sibiu), Mihai Dan Roman (Universitatea Lucian Blaga Sibiu)</t>
  </si>
  <si>
    <t>Mihai Dan Roman(Universitatea Lucian Blaga Sibiu), Octav Russu (George Emil Palade University of Medicine Tg.Mures), Calin Mohor(Universitatea Lucian Blaga Sibiu), Radu Necula (Transilvania University Brasov), Adrian Boicean(Universitatea Lucian Blaga Sibiu), Adrian Todor (Iuliu Hatieganu University of Medicine and Pharmacy Cluj Napoca), Cosmin Mohor(Universitatea Lucian Blaga Sibiu), Sorin Radu Fleaca(Universitatea Lucian Blaga Sibiu)</t>
  </si>
  <si>
    <t>https://www.spandidos-publications.com/10.3892/etm.2021.10951/abstract</t>
  </si>
  <si>
    <t>Cosmin Ioan Mohor, Sorin Radu Fleaca , Alexandra Oprinca Muja, George Calin Oprinca, Mihai Dan Roman, Radu Chicea, Adrian Gheorghe Boicean, Horatiu Dura, Ciprian Tanasescu, Nicolas Catalin Ionut Ion, Mihai Faur, Ciprian Ionut Bacila, Florina Batar, Calin Ilie Mohor (Universitatea Lucian Blaga Sibiu)</t>
  </si>
  <si>
    <t>Meniscal Tear Management Associated with ACL Reconstruction</t>
  </si>
  <si>
    <t>Mihai Dan Roman(Universitatea Lucian Blaga Sibiu),Cosmin Ioan Mohor(Universitatea Lucian Blaga Sibiu),Petru Razvan Melinte (University of Medicine and Pharmacy of Craiova),Radu Chicea(Universitatea Lucian Blaga Sibiu), Vlad Alexandru Georgeanu (University of Medicine and Pharmacy “Carol Davila of Bucharest),Adrian Hasegan(Universitatea Lucian Blaga Sibiu) ,Adrian Gheorghe Boicean(Universitatea Lucian Blaga Sibiu), Sorin Radu Fleacă(Universitatea Lucian Blaga Sibiu)</t>
  </si>
  <si>
    <t>https://www.webofscience.com/wos/woscc/full-record/WOS:000816030100001</t>
  </si>
  <si>
    <t>https://www.mdpi.com/2076-3417/12/12/6175</t>
  </si>
  <si>
    <t>10.3390/app12126175</t>
  </si>
  <si>
    <t>WOS:000816030100001</t>
  </si>
  <si>
    <t xml:space="preserve">Mihai Dan Roman (Universitatea Lucian Blaga Sibiu), Sorin Radu Fleacă (Universitatea Lucian Blaga Sibiu), Adrian Gheorghe Boicean (Universitatea Lucian Blaga Sibiu), Cosmin Ioan Mohor (Universitatea Lucian Blaga Sibiu), Silviu Morar (Universitatea Lucian Blaga Sibiu), Horatiu Dura (Universitatea Lucian Blaga Sibiu), Adrian Nicolae Cristian (Universitatea Lucian Blaga Sibiu), Dan Bratu (Universitatea Lucian Blaga Sibiu), Ciprian Tanasescu (Universitatea Lucian Blaga Sibiu), Adrian Teodoru (Universitatea Lucian Blaga Sibiu), Radu Necula(UMF Tg.Mures) , Octav Russu (UMF Tg.Mures) </t>
  </si>
  <si>
    <t>https://www.webofscience.com/wos/woscc/full-record/WOS:000903158200001</t>
  </si>
  <si>
    <t>Cosmin Ioan MOHOR</t>
  </si>
  <si>
    <t>Actualitati in medicina invaziva</t>
  </si>
  <si>
    <t>comitet organizare</t>
  </si>
  <si>
    <t xml:space="preserve">noiembrie </t>
  </si>
  <si>
    <t xml:space="preserve">Cosmin-Ioan Mohor </t>
  </si>
  <si>
    <t>Cosmin-Ioan Mohor</t>
  </si>
  <si>
    <t>indrumator practica</t>
  </si>
  <si>
    <t>Evenimente ulbs</t>
  </si>
  <si>
    <t>Mohor  Cosmin-Ioan</t>
  </si>
  <si>
    <t>Mohor Călin Ilie</t>
  </si>
  <si>
    <t>The role of psychological autopsy in investigating a case of atypical suicide in schizophrenia: a case report with a brief review of literature</t>
  </si>
  <si>
    <t>Crisan, RM; Bacila, CI; Morar, S</t>
  </si>
  <si>
    <t>Egyptian Journal of Forensic Sciences</t>
  </si>
  <si>
    <t>2090-536X</t>
  </si>
  <si>
    <t>https://www.webofscience.com/wos/woscc/full-record/WOS:000821598100001</t>
  </si>
  <si>
    <t xml:space="preserve">https://ejfs.springeropen.com/articles/10.1186/s41935-022-00291-5 </t>
  </si>
  <si>
    <t>10.1186/s41935-022-00291-5</t>
  </si>
  <si>
    <t>WOS:000821598100001</t>
  </si>
  <si>
    <t xml:space="preserve">Articol (review)WoS indexat in ESCI </t>
  </si>
  <si>
    <t>Completed Suicide Linked to the COVID-19 Pandemic by Using the Psychological Autopsy Method in Sibiu County, Romania: Case Series and Literature Review.</t>
  </si>
  <si>
    <t>Crisan RM, Băcilă CI, Toboltoc PC, Morar S.</t>
  </si>
  <si>
    <t>Healthcare</t>
  </si>
  <si>
    <t>eISSN 2227-9032</t>
  </si>
  <si>
    <t>https://www.webofscience.com/wos/woscc/full-record/WOS:000902579500001</t>
  </si>
  <si>
    <t>https://www.mdpi.com/2227-9032/10/12/2377</t>
  </si>
  <si>
    <t>10.3390/healthcare10122377</t>
  </si>
  <si>
    <t>WOS:000902579500001</t>
  </si>
  <si>
    <t>Roman MD, Fleacă SR, Boicean AG, Mohor CI, Morar S, Dura H, Cristian AN, Bratu D, Tanasescu C, Teodoru A, Necula R, Russu O.</t>
  </si>
  <si>
    <t>Stoica M., Brate A.T., Bucuta M., Dura H., Morar S</t>
  </si>
  <si>
    <t>The association of loneliness at the workplace with organisational variables</t>
  </si>
  <si>
    <t>Workplace Loneliness: The Benefits and Detriments of Working From Home
Wax, Amy;
Deutsch, Caleb;
Lindner, Chloe;
Lindner, Steven J.;
Hopmeyer, Andrea Frontiers in Public HealthOpen AccessVolume 1027 May 2022 Article number 903975</t>
  </si>
  <si>
    <t>https://151096gzw-y-https-www-scopus-com.z.e-nformation.ro/record/display.uri?eid=2-s2.0-85131903997&amp;origin=resultslist&amp;sort=plf-f&amp;cite=2-s2.0-84904381236&amp;src=s&amp;imp=t&amp;sid=5513995c293e9a794a870cfc7146e3ad&amp;sot=cite&amp;sdt=a&amp;sl=0&amp;relpos=0&amp;citeCnt=2&amp;searchTerm=</t>
  </si>
  <si>
    <t xml:space="preserve">Scopus	</t>
  </si>
  <si>
    <t xml:space="preserve">Verbal Autopsy as a Tool for Defining Causes of Death in Specific Healthcare Contexts: Study of Applicability through a Traditional Literature Review    - Bailo, P (Bailo, Paolo) ; Gibelli, F (Gibelli, Filippo) ; Ricci, G (Ricci, Giovanna) ; Sirignano, A (Sirignano, Ascanio)  -INTERNATIONAL JOURNAL OF ENVIRONMENTAL RESEARCH AND PUBLIC HEALTH </t>
  </si>
  <si>
    <t>https://pubmed.ncbi.nlm.nih.gov/36142022/</t>
  </si>
  <si>
    <t>Silviu Morar, Dan Perju Dumbrava, Adrian Cristian</t>
  </si>
  <si>
    <t>Ethical and legal aspects of the use of the dead human body for teaching and scientific purposes</t>
  </si>
  <si>
    <t>SV S, Maria Francis Y, Karunakaran B, et al. (March 07, 2022) Donor Oath: Respect to the Mortal Teacher to Learn Ethics and Humanitarian Values of Anatomy. Cureus 14(3): e22941. doi:10.7759/cureus.22941</t>
  </si>
  <si>
    <t>https://www.cureus.com/articles/88292-donor-oath-respect-to-the-mortal-teacher-to-learn-ethics-and-humanitarian-values-of-anatomy#!/</t>
  </si>
  <si>
    <t>D. Perju-Dumbravă, S. Morar, O. Chiroban, E. Lechinţan, A. Cioca</t>
  </si>
  <si>
    <t>Suicidal poisoning by ingestion of Taxus Baccata leaves. Case report and literature review</t>
  </si>
  <si>
    <t>Natural Taxanes: From Plant Composition to Human Pharmacology and Toxicity - Niznansky, L (Niznansky, Lubos) ; Osinova, D (Osinova, Denisa) ; Kuruc, R (Kuruc, Roman) ; Szabo, AH (Szabo, Alexandra Hengerics) ; Szoradova, A (Szoradova, Andrea) ; Masar, M (Masar, Marian) ; Niznanska, Z (Niznanska, Zofia) - INTERNATIONAL JOURNAL OF MOLECULAR SCIENCES</t>
  </si>
  <si>
    <t>https://pubmed.ncbi.nlm.nih.gov/36555256/</t>
  </si>
  <si>
    <t>Fatal ingestion of Taxus baccata: English yew - Elizabeth W. L. Brooks-Lim MBChB, FRCPath, Sandrine A. Mérette PhD, Barbara J. Hawkins PhD, Carolyn Maxwell, Andrew Washbrook BA, Aaron M. Shapiro PhD - JOURNAL OF FORENSIC SCIENCES</t>
  </si>
  <si>
    <t>https://onlinelibrary.wiley.com/doi/abs/10.1111/1556-4029.14941</t>
  </si>
  <si>
    <t>Romanian Journal of Legal Medicine</t>
  </si>
  <si>
    <t>https://www.rjlm.ro/index.php/editorialboard</t>
  </si>
  <si>
    <t>50x2</t>
  </si>
  <si>
    <t>3-4 nr pe an</t>
  </si>
  <si>
    <t>Journal of Intercultural Management and Ethics</t>
  </si>
  <si>
    <t>BDI (CEEOL, ICI, PBN, EuroPub)</t>
  </si>
  <si>
    <t>https://jime.csesm.org/index.php/JIME/IA</t>
  </si>
  <si>
    <t>Covid-19 vaccination based on the use of biotechnologies and patient compliance: ethical and philosophical aspects - 7 martie 2022</t>
  </si>
  <si>
    <t>Informed consent in medical law in the Romanian legal system. A comparative law perspective - 27 martie 2022</t>
  </si>
  <si>
    <t>IMPORTANCE OF THE RELATIONSHIP BETWEEN FAITH-SPIRITUALITY-MEDICINE, TO IMPROVE THE QUALITY OF LIFE - 10 iunie 2022</t>
  </si>
  <si>
    <t>Zilele Medicale Sibiene 2022, eveniment hibrid, Sibiu</t>
  </si>
  <si>
    <t>participant - prezentare lucrare „Aprecieri critice asupra stabilirii diagnosticului de sindrom de stres posttraumatic”</t>
  </si>
  <si>
    <t>Sibiu, Romania</t>
  </si>
  <si>
    <t>http://zms.ro</t>
  </si>
  <si>
    <t>participant - prezentare lucrare „Examinarea medico-legală psihiatrică fără examinarea persoanei - o situație de excepție”</t>
  </si>
  <si>
    <t>participant - prezentare lucrare „Colaborarea între psihiatri și medici legiști în elaborarea certificatului medico-legal psihiatric”</t>
  </si>
  <si>
    <t>participant - prezentare lucrare „Sindromul burnout la personalul implicat în activități prosecturale, în contextul pandemic actual”</t>
  </si>
  <si>
    <t>Conferința Clujeană de Medicină Legală - ediția a V-a, Cluj-Napoca</t>
  </si>
  <si>
    <t>participant - prezentare lucrare „Rolul autopsiei psihologice în evaluarea suicidului cu final letal la adolescenți, în perioada pandemiei COVID-19”</t>
  </si>
  <si>
    <t>Cluj-Napoca, Romania</t>
  </si>
  <si>
    <t>https://www.ccml.ro/schedule/</t>
  </si>
  <si>
    <t>29 septembrie-2 octombrie 2022</t>
  </si>
  <si>
    <t>Congresul Naţional de Medicină Legală cu participare internaţională</t>
  </si>
  <si>
    <t>memebru Comitet stiintific</t>
  </si>
  <si>
    <t>Sinaia, Romania</t>
  </si>
  <si>
    <t>https://eventer.ro/project/congresul-national-de-medicina-legala-2022/</t>
  </si>
  <si>
    <t>26-28 octombrie 2022</t>
  </si>
  <si>
    <t>prezentare lucrare „Aspecte specifice ale deceselor datorate heteroagresiunii, în cazuistica Serviciului Județean de Medicină Legală Sibiu - studiu retrospectiv al perioadei 2007-2021”</t>
  </si>
  <si>
    <t>Conferinţa naţională „Actualităţi şi perspective în medicina invazivă” - a 4-a ediție</t>
  </si>
  <si>
    <t>membru al Comitetului de organizare (organizator principal)</t>
  </si>
  <si>
    <t xml:space="preserve"> organizator principal</t>
  </si>
  <si>
    <t>27-29 octombrie 2022</t>
  </si>
  <si>
    <t>prezentare lucrare „Analiza intoxicațiilor acute cu final letal din cazuistica Serviciului Județean de Medicină Legală Sibiu, în perioada 2012-2021”</t>
  </si>
  <si>
    <t>prezentare lucrare „Investigarea deceselor evitabile cu implicații medico-legale din Sibiu, din perioada 2016-2021”</t>
  </si>
  <si>
    <t>prezentare lucrare „Evaluarea medico-legală a cazurilor de cădere și precipitare autopsiate în cadrul Serviciului Județean de Medicină Legală Sibiu, în perioada 2017-2021”</t>
  </si>
  <si>
    <t>A XVII-a Conferinţă Naţională de Bioetică cu participare internaţională, cu tema „Bioetică și transumanism - între promisiuni și consecințe”, online</t>
  </si>
  <si>
    <t>Iasi, Romanaia</t>
  </si>
  <si>
    <t xml:space="preserve">https://conferintadebioetica.ro </t>
  </si>
  <si>
    <t>8-10 decembrie 2022</t>
  </si>
  <si>
    <t>prezentare lucrare „Ar trebui să încercăm transumanismul? O dezbatere etică asupra beneficiilor și riscurilor îmbunătățirii artificiale a ființei umane”</t>
  </si>
  <si>
    <t>https://conferintadebioetica.ro</t>
  </si>
  <si>
    <t>Conferința „Psihiatrie și psihologie medico-legală - inter și transdisciplinaritate” - ediția a 2-a</t>
  </si>
  <si>
    <t>http://www.medicina-psihiatrie.ro/conferinte/</t>
  </si>
  <si>
    <t>prezentare lucrare „Rolul medicului legist în gestionarea reacției de doliu”</t>
  </si>
  <si>
    <t xml:space="preserve">prezentare lucrare „Investigarea trecutului psihiatric în decesele datorate sevrajului etanolic - prezentări de caz și date din literatură” </t>
  </si>
  <si>
    <t xml:space="preserve">prezentare lucrare „Autopsia medico-legală a pacienților psihiatrici internați - între utilitate practică și rol de prevenție a abuzurilor” </t>
  </si>
  <si>
    <t>keynote speaker (conducere masa rotunda) - „Protecția juridică a persoanelor incapabile - între reglementările vechi și noi”</t>
  </si>
  <si>
    <t>prezentare lucrare „Criminalitatea feminină - cauze și efecte sociale. Prezentare de caz.”</t>
  </si>
  <si>
    <t>9x28=252</t>
  </si>
  <si>
    <t>9x2x28=504</t>
  </si>
  <si>
    <t>examen Med Legala MG VI - 111 studenti</t>
  </si>
  <si>
    <t>111/3=37</t>
  </si>
  <si>
    <t>colocviu  Deontol.Bioetica MG IV - 126 studenti</t>
  </si>
  <si>
    <t>126/3=42</t>
  </si>
  <si>
    <t>colocviu Deontol. Bioetica Farmacie IV - 40 studenti</t>
  </si>
  <si>
    <t>colocviu Deontol. Bioetica AMG IV - 79 studenti</t>
  </si>
  <si>
    <t>79/3=26,33</t>
  </si>
  <si>
    <t>examen Deontol.Bioetica MD VI - 34 studenti</t>
  </si>
  <si>
    <t>34/3=11,33</t>
  </si>
  <si>
    <t>colocviu Med Legala Drept IV - 30 studenti</t>
  </si>
  <si>
    <t>30/3=10</t>
  </si>
  <si>
    <t>examen disertatie Master Management sanitar - 70 studenti</t>
  </si>
  <si>
    <t>70/3x3=70</t>
  </si>
  <si>
    <t>Coserea Miruna Elena - „Studiu retrospectiv al deceselor datorate caderii si precipitarii, in cazuistica SJML Sibiu, in perioada 2017-2021” - Licenta Medicina (6 ani studiu)</t>
  </si>
  <si>
    <t>Oana-Albu Maria-Ioana - „Investigarea deceselor datorate intoxicatiilor acute, in cazuistica SJML Sibiu, in perioada 2012-2021” - Licenta Medicina (6 ani studiu)</t>
  </si>
  <si>
    <t>Opris Stefania Noemi - „Particularitati ale deceselor datorate heteroagresiunii, in cazuistica SJML Sibiu, in perioada 2007-2021” - Licenta Medicina (6 ani studiu)</t>
  </si>
  <si>
    <t>Neamtu Mihaela-Maria - „Analiza retrospectiva a deceselor datorate arsurilor, in cazuistica SJML Sibiu, in perioada 2007-2021” - Licenta Medicina (6 ani studiu)</t>
  </si>
  <si>
    <t>membru Consiliu Departament</t>
  </si>
  <si>
    <t>membru Consiliu Facultate</t>
  </si>
  <si>
    <t>membru Senat</t>
  </si>
  <si>
    <t>membru (si vicepresedinte) Comisia de etica universitara</t>
  </si>
  <si>
    <t>membru Comisia de etica cercetarii</t>
  </si>
  <si>
    <t>membru Comisia de Patrimoniu Senat ULBS</t>
  </si>
  <si>
    <t>membru comisie contestatii post asist univ poz 71 Anatomie per determ</t>
  </si>
  <si>
    <t>membru comisie contestatii post asist univ poz 75 Histologie per determ</t>
  </si>
  <si>
    <r>
      <rPr>
        <sz val="10"/>
        <color theme="1"/>
        <rFont val="Arial Narrow"/>
        <family val="2"/>
      </rPr>
      <t xml:space="preserve">Al XIII-lea Congres cu participare internațională pentru studenți și medici rezidenți Asklepios 2022, Sibiu, 19-21 mai 2022 - </t>
    </r>
    <r>
      <rPr>
        <b/>
        <sz val="10"/>
        <color theme="1"/>
        <rFont val="Arial Narrow"/>
        <family val="2"/>
      </rPr>
      <t>membru al Comitetului ştiinţific</t>
    </r>
  </si>
  <si>
    <r>
      <rPr>
        <b/>
        <sz val="10"/>
        <color theme="1"/>
        <rFont val="Arial Narrow"/>
        <family val="2"/>
      </rPr>
      <t>prelegere</t>
    </r>
    <r>
      <rPr>
        <sz val="10"/>
        <color theme="1"/>
        <rFont val="Arial Narrow"/>
        <family val="2"/>
      </rPr>
      <t xml:space="preserve"> (lector invitat) „SPD - mecanismul discriminării” , 20 mai 2022 - in cadrul celui de-al XIII-lea Congres cu participare internațională pentru studenți și medici rezidenți Asklepios 2022, Sibiu, 19-21 mai 2022</t>
    </r>
  </si>
  <si>
    <r>
      <rPr>
        <b/>
        <sz val="10"/>
        <color theme="1"/>
        <rFont val="Arial Narrow"/>
        <family val="2"/>
      </rPr>
      <t>coordonator</t>
    </r>
    <r>
      <rPr>
        <sz val="10"/>
        <color theme="1"/>
        <rFont val="Arial Narrow"/>
        <family val="2"/>
      </rPr>
      <t xml:space="preserve"> al lucrării „Current data on the profile of the person who commits suicide by hanging” (Atitinei Anda) - prezentata la al XIII-lea Congres cu participare internațională pentru studenți și medici rezidenți Asklepios 2022, Sibiu, 19-21 mai 2022</t>
    </r>
  </si>
  <si>
    <r>
      <rPr>
        <b/>
        <sz val="10"/>
        <color theme="1"/>
        <rFont val="Arial Narrow"/>
        <family val="2"/>
      </rPr>
      <t>coordonator</t>
    </r>
    <r>
      <rPr>
        <sz val="10"/>
        <color theme="1"/>
        <rFont val="Arial Narrow"/>
        <family val="2"/>
      </rPr>
      <t xml:space="preserve"> al lucrării „News about epidemiological coordinates of electrocution death” (Iordache Ștefania Cristina, Atitinei Anda, Cătănescu Andrei) - prezentata la al XIII-lea Congres cu participare internațională pentru studenți și medici rezidenți Asklepios 2022, Sibiu, 19-21 mai 2022</t>
    </r>
  </si>
  <si>
    <r>
      <rPr>
        <sz val="10"/>
        <color theme="1"/>
        <rFont val="Arial Narrow"/>
        <family val="2"/>
      </rPr>
      <t xml:space="preserve">Arseniu Anca Maria
Butucă Anca
Cioca Gabriela
Dobrea Carmen Maximiliana
Frum Adina
Gligor Felicia Gabriela
Juncan Anca Maria
</t>
    </r>
    <r>
      <rPr>
        <b/>
        <sz val="10"/>
        <color theme="1"/>
        <rFont val="Arial Narrow"/>
        <family val="2"/>
      </rPr>
      <t>Morgovan Claudiu</t>
    </r>
    <r>
      <rPr>
        <sz val="10"/>
        <color theme="1"/>
        <rFont val="Arial Narrow"/>
        <family val="2"/>
      </rPr>
      <t xml:space="preserve">
Muntean Andrei Cătălin
Rus Luca Liviu
Vonica Ţincu Andreea Loredana</t>
    </r>
  </si>
  <si>
    <t>Amuzan Mihaela Roxana, Actualități în farmacoterapia insuficienței cardiace, licenta</t>
  </si>
  <si>
    <t>Mircea Delia Rodica, RISCURILE ȘI BENEFICIILE ADMINISTRĂRII CONTRACEPTIVELOR ORALE, licenta</t>
  </si>
  <si>
    <t>Motoc Iulia, Farmacoterapia sclerozei multiple, licenta</t>
  </si>
  <si>
    <t>Richea Andreea Ioana, Dislipidemii – aspecte fizo-patologice și farmacologice, licenta</t>
  </si>
  <si>
    <t>Riureanu Georgiana, Farmacoterapia bolii COVID-19, licenta</t>
  </si>
  <si>
    <t>Examen semestru - Farmacie clinica</t>
  </si>
  <si>
    <t>Examen practic - Asistenta farmaceutica</t>
  </si>
  <si>
    <t>Asistent</t>
  </si>
  <si>
    <t>Examen practic - Legislatie farmaceutica</t>
  </si>
  <si>
    <t>Examen practic - Farmacie clinica</t>
  </si>
  <si>
    <t>Examen pracic - Farmacologie semestrul 1</t>
  </si>
  <si>
    <t>Examen pracic - Farmacologie semestrul 2</t>
  </si>
  <si>
    <t xml:space="preserve">Examen licenta Farmacie septembrie 2022 </t>
  </si>
  <si>
    <t>CONFERINȚA ȘTIINȚIFICĂ: Actualități și perspective în cercetarea farmaceutică, Sibiu, 17 Decembrie 2022, Ediția I - membru in comitetul de organizare</t>
  </si>
  <si>
    <t>88th Annual Meeting of the German Society for Experimental and Clinical Pharmacology and Toxicology (DGPT), 7 March – 10 March 2022, Digital, Germany</t>
  </si>
  <si>
    <t>https://www.ncbi.nlm.nih.gov/pmc/articles/PMC8899446/</t>
  </si>
  <si>
    <t>7-10 Martie 2022</t>
  </si>
  <si>
    <t>Thomson Reuters (Emerging Sources Citation Index)</t>
  </si>
  <si>
    <t>https://eijppr.com/en/journal-page/editorial-team</t>
  </si>
  <si>
    <t>membru in comitetul editorial</t>
  </si>
  <si>
    <t>Frontiers in Public Health - Health Economics</t>
  </si>
  <si>
    <t>https://www.frontiersin.org/my-frontiers/overview</t>
  </si>
  <si>
    <t>15.01.2022</t>
  </si>
  <si>
    <t>Indian Journal of Pharmacology</t>
  </si>
  <si>
    <t>https://www.ijp-online.com/</t>
  </si>
  <si>
    <t>30.11.2022</t>
  </si>
  <si>
    <t>Internatioanal Journal of Envirornmental Research and Public Health</t>
  </si>
  <si>
    <t>09.01.2022</t>
  </si>
  <si>
    <t>31.01.2022</t>
  </si>
  <si>
    <t>12.12.2022</t>
  </si>
  <si>
    <t>04.12.2022</t>
  </si>
  <si>
    <t>31.03.2022</t>
  </si>
  <si>
    <t>https://www.mdpi.com/journal/healthcare</t>
  </si>
  <si>
    <t>04.05.2022</t>
  </si>
  <si>
    <t>03.06.2022</t>
  </si>
  <si>
    <t>07.30.2022</t>
  </si>
  <si>
    <t>10.03.2022</t>
  </si>
  <si>
    <t>Pharmacy</t>
  </si>
  <si>
    <t>30.05.2022</t>
  </si>
  <si>
    <t>https://www.mdpi.com/journal/pharmaceuticals</t>
  </si>
  <si>
    <t>21.06.2022</t>
  </si>
  <si>
    <t>30.07.2022</t>
  </si>
  <si>
    <t>Helyon</t>
  </si>
  <si>
    <t>https://www.sciencedirect.com/journal/heliyon</t>
  </si>
  <si>
    <t>30.08.2022</t>
  </si>
  <si>
    <t>29.10.2022</t>
  </si>
  <si>
    <t>Cancers</t>
  </si>
  <si>
    <t>https://www.mdpi.com/journal/cancers</t>
  </si>
  <si>
    <t>19.12.2022</t>
  </si>
  <si>
    <t>24.10.2022</t>
  </si>
  <si>
    <t>https://www.mdpi.com/journal/jcm</t>
  </si>
  <si>
    <t>Metabolites</t>
  </si>
  <si>
    <t>https://www.mdpi.com/journal/metabolites</t>
  </si>
  <si>
    <t>17.07.2022</t>
  </si>
  <si>
    <t>23.07.2022</t>
  </si>
  <si>
    <t>11.12.2022</t>
  </si>
  <si>
    <t>04.04.2022</t>
  </si>
  <si>
    <t>24.01.2022</t>
  </si>
  <si>
    <r>
      <rPr>
        <sz val="10"/>
        <color theme="1"/>
        <rFont val="Arial Narrow"/>
        <family val="2"/>
      </rPr>
      <t xml:space="preserve">Smaranda Cosma (UBB Cluj-Napoca), Bota Marius (UBB Cluj-Napoca), Fleseriu Cristina (UBB Cluj-Napoca), </t>
    </r>
    <r>
      <rPr>
        <b/>
        <sz val="10"/>
        <color theme="1"/>
        <rFont val="Arial Narrow"/>
        <family val="2"/>
      </rPr>
      <t xml:space="preserve">Claudiu Morgovan (ULB Sibiu), </t>
    </r>
    <r>
      <rPr>
        <sz val="10"/>
        <color theme="1"/>
        <rFont val="Arial Narrow"/>
        <family val="2"/>
      </rPr>
      <t>Madalina Valeanu (UMF Cluj-Napoca), Dan Cosma (UMF Cluj-Napoca)</t>
    </r>
  </si>
  <si>
    <t>Measuring Patients’ Perception and Satisfaction with the Romanian Healthcare System</t>
  </si>
  <si>
    <t>Women's assessment of the quality of hospital-based perinatal care by mode of birth in Romania during the COVID-19 pandemic: Results from the IMAgiNE EURO study</t>
  </si>
  <si>
    <t>https://www.webofscience.com/wos/woscc/full-record/WOS:000522460200330</t>
  </si>
  <si>
    <t>Web of science</t>
  </si>
  <si>
    <t>Exploring Marketing Insights for Healthcare: Trends and Perspectives Based on Literature Investigation</t>
  </si>
  <si>
    <t>Sustainable development goals and corporate reporting: An empirical investigation of the oil and gas industry</t>
  </si>
  <si>
    <t>Effects of Hospital Decentralization Processes on Patients' Satisfaction: Evidence from Two Public Romanian Hospitals across Two Decades</t>
  </si>
  <si>
    <t>Testing the Effectiveness of the Health Belief Model in Predicting Preventive Behavior During the COVID-19 Pandemic: The Case of Romania and Italy</t>
  </si>
  <si>
    <t>A Novel Data-Driven Adaptive Technique to Generate a Physician Visiting Schedule for Better Patient Experience</t>
  </si>
  <si>
    <r>
      <rPr>
        <sz val="10"/>
        <color theme="1"/>
        <rFont val="Arial Narrow"/>
        <family val="2"/>
      </rPr>
      <t xml:space="preserve">Ghibu Steliana (UMF Cluj-Napoca), Craciun Cristina Elena (UMF Cluj-Napoca), Rusu Rzavan (UMF Cluj-Napoca), </t>
    </r>
    <r>
      <rPr>
        <b/>
        <sz val="10"/>
        <color theme="1"/>
        <rFont val="Arial Narrow"/>
        <family val="2"/>
      </rPr>
      <t>Morgovan Claudiu (ULBS)</t>
    </r>
    <r>
      <rPr>
        <sz val="10"/>
        <color theme="1"/>
        <rFont val="Arial Narrow"/>
        <family val="2"/>
      </rPr>
      <t>, Mogosan Cristina (UMF Cluj-Napoca), Rochette Luc (Universite de Bourgogne), Gal Adrian Florin (USAMV Cluj-Napoca), Dronca Maria (UMF Cluj-Napoca)</t>
    </r>
  </si>
  <si>
    <t>Impact of Alpha-Lipoic Acid Chronic Discontinuous Treatment in Cardiometabolic Disorders and Oxidative Stress Induced by Fructose Intake in Rats</t>
  </si>
  <si>
    <t>Alpha-lipoic acid activates AMPK to protect against oxidative stress and apoptosis in rats with diabetic peripheral neuropathy</t>
  </si>
  <si>
    <t>https://www.webofscience.com/wos/woscc/summary/efedabd2-a687-470f-8fdf-024c8b4700e6-932bbdbb/date-descending/1(overlay:export/exc)</t>
  </si>
  <si>
    <t>The Effect of beta-Carotene, Tocopherols and Ascorbic Acid as Anti-Oxidant Molecules on Human and Animal In Vitro/In Vivo Studies: A Review of Research Design and Analytical Techniques Used</t>
  </si>
  <si>
    <t>The Protective Effect of alpha-Lipoic Acid against Gold Nanoparticles (AuNPs)-Mediated Liver Damage Is Associated with Upregulating Nrf2 and Suppressing NF-kappa B</t>
  </si>
  <si>
    <r>
      <rPr>
        <sz val="10"/>
        <color theme="1"/>
        <rFont val="Arial Narrow"/>
        <family val="2"/>
      </rPr>
      <t>Pop, Cristina (UMF Iuliu Hatieganu Cluj-Napoca); Stefan, Maria-Georgia (UMF Iuliu Hatieganu Cluj-Napoca); Muntean, Dana-Maria (UMF Iuliu Hatieganu Cluj-Napoca); Stoicescu, Laurentiu (UMF Iuliu Hatieganu Cluj-Napoca); Gal, Adrian Florin (USAMV Cluj-Napoca); Kiss, Bela (UMF Iuliu Hatieganu Cluj-Napoca); </t>
    </r>
    <r>
      <rPr>
        <b/>
        <sz val="10"/>
        <color theme="1"/>
        <rFont val="Arial Narrow"/>
        <family val="2"/>
      </rPr>
      <t>Morgovan, Claudiu (Universitatea Lucian Blaga Sibiu);</t>
    </r>
    <r>
      <rPr>
        <sz val="10"/>
        <color theme="1"/>
        <rFont val="Arial Narrow"/>
        <family val="2"/>
      </rPr>
      <t> Loghin Felicia (UMF Iuliu Hatieganu Cluj-Napoca); Rochette, Luc (Universite de Bourgogne, Dijon, France); Lauzier, Benjamin (Universite de Nantes); Mogosan, Cristina (UMF Iuliu Hatieganu Cluj-Napoca); Ghibu,  Steliana (UMF Iuliu Hatieganu Cluj-Napoca)</t>
    </r>
  </si>
  <si>
    <t>Protective Effects of a Discontinuous Treatment with Alpha-Lipoic Acid in Obesity-Related Heart Failure with Preserved Ejection Fraction, in Rats</t>
  </si>
  <si>
    <t>Ferroptosis: The Potential Target in Heart Failure with Preserved Ejection Fraction</t>
  </si>
  <si>
    <t>https://www.webofscience.com/wos/woscc/summary/88d34408-c316-4631-a156-d5c209bb65ea-932c23d3/date-descending/1(overlay:export/exc)</t>
  </si>
  <si>
    <t>Curcumin-Loaded Microspheres Are Effective in Preventing Oxidative Stress and Intestinal Inflammatory Abnormalities in Experimental Ulcerative Colitis in Rats</t>
  </si>
  <si>
    <t>Metformin and alpha lipoic acid ameliorate hypothyroidism and its complications in adult male rats</t>
  </si>
  <si>
    <t>Targeting the Metabolic-Inflammatory Circuit in Heart Failure With Preserved Ejection Fraction</t>
  </si>
  <si>
    <t>Effects of moxibustion at bilateral Feishu (BL13) and Xinshu (BL15) combined with benazepril on myocardial cells apoptosis index and apoptosis-related proteins cytochrome c and apoptosis-inducing factor in rats with chronic heart failure</t>
  </si>
  <si>
    <r>
      <rPr>
        <sz val="10"/>
        <color theme="1"/>
        <rFont val="Arial Narrow"/>
        <family val="2"/>
      </rPr>
      <t xml:space="preserve">Daliana Minda, Ioana Zinuca Pavel, Florin Borcan, Dorina Coricovac, Iulia Pinzaru, Florina Andrica, </t>
    </r>
    <r>
      <rPr>
        <b/>
        <u/>
        <sz val="10"/>
        <color theme="1"/>
        <rFont val="Arial Narrow"/>
        <family val="2"/>
      </rPr>
      <t>Claudiu Morgovan</t>
    </r>
    <r>
      <rPr>
        <sz val="10"/>
        <color theme="1"/>
        <rFont val="Arial Narrow"/>
        <family val="2"/>
      </rPr>
      <t>, Lucian Dumitru Nita, Codruta Soica, Danina Muntean, Claudia Crina Toma</t>
    </r>
  </si>
  <si>
    <t>Beneficial Effects of a Lupeol-Cyclodextrin Complex in a Murine Model of Photochemical Skin Carcinoma</t>
  </si>
  <si>
    <t>Novel Chloro-Substituted Salicylanilide Derivatives and Their beta-Cyclodextrin Complexes: Synthesis, Characterization, and Antibacterial Activity</t>
  </si>
  <si>
    <t>https://www.webofscience.com/wos/woscc/summary/aa70c680-7d02-4c25-a5da-b4a8152cbd91-932c5be4/date-descending/1(overlay:export/exc)</t>
  </si>
  <si>
    <t>Molecular pharmacology and therapeutic advances of the pentacyclic triterpene lupeol</t>
  </si>
  <si>
    <t>54.	Carmen Popescu, Candice Popescu, Bogdan Popescu, Darin Daas, Claudiu Morgovan, Neli Kinga Olah</t>
  </si>
  <si>
    <t>Sea buckthornoil and Maize germs oi</t>
  </si>
  <si>
    <t>https://www.webofscience.com/wos/woscc/summary/9709f8ad-c14c-4790-881c-c744cdfdb71b-932cba53/date-descending/1(overlay:export/exc)</t>
  </si>
  <si>
    <t>Post-Marketing Surveillance of Statins—A Descriptive Analysis of Psychiatric Adverse Reactions in EudraVigilance</t>
  </si>
  <si>
    <t>Pop, G. (ULBS); Farcaș, A. (UMFIHCN); Butucă, A. (ULBS); Morgovan, C.(ULBS); Arseniu, A.M.(ULBS); Pumnea, M.(ULBS); Teodoru, M. (ULBS); Gligor, F.G. (ULBS)</t>
  </si>
  <si>
    <t>Determination of Zn2+ in Solid Pharmaceutical Dosage Forms by Means of Spectrophotometry in Micellar Media: Method Validation Spectrophotometry in Micellar Media: Method Validation</t>
  </si>
  <si>
    <t>Rus, LL (ULBS); Juncan, AM (ULBS); Craciun, VI (ULBS); Frum, A (ULBS); Heghes, SC (UMF Cj); Butuca, A (ULBS); Dobrea, CM (ULBS); Chis, AA (ULBS); Muntean, AC (ULBS); Vonica-Tincu, AL (ULBS); Morgovan, C (ULBS)</t>
  </si>
  <si>
    <t xml:space="preserve">Muntean, AC (ULBS); Negoi, OI (ULBS); Rus, LL (ULBS); Vonica, AL (ULBS); Tomuta, I (UMF Cj) </t>
  </si>
  <si>
    <t>FORMULATION OF ORODISPERSIBLE TABLETS CONTAINING PARACETAMOL AND THEIR IN VITRO CHARACTERIZATION - A QbD APPROACH</t>
  </si>
  <si>
    <t>Lee, SH; Kim, JK; Jee, JP; Jang, DJ; Park, YJ; Kim, JE; Quality by Design (QbD) application for the pharmaceutical development process; JOURNAL OF PHARMACEUTICAL INVESTIGATION</t>
  </si>
  <si>
    <t xml:space="preserve">https://link.springer.com/article/10.1007/s40005-022-00575-x </t>
  </si>
  <si>
    <t>Vlad, RA; Antonoaea, P; Todoran, N; Redai, EM; Birsan, M; Muntean, DL; Imre, S; Hancu, G; Farczadi, L; Ciurba, A; Development and Evaluation of Cannabidiol Orodispersible Tablets Using a 2(3)-Factorial Design; PHARMACEUTICS</t>
  </si>
  <si>
    <t xml:space="preserve">https://www.mdpi.com/1999-4923/14/7/1467 </t>
  </si>
  <si>
    <t xml:space="preserve">Demchuk, M; Chubka, M; Pavliuk, B; Hroshovyi, T; APPLICATION OF RESPONSE SURFACE METHODOLOGY TO OPTIMIZE THE TECHNOLOGY OF METFORMIN ORAL DISSOLVING TABLETS; FARMACIA  </t>
  </si>
  <si>
    <t xml:space="preserve">https://farmaciajournal.com/issue-articles/application-of-response-surface-methodology-to-optimize-the-technology-of-metformin-oral-dissolving-tablets/ </t>
  </si>
  <si>
    <t>Rus, LL (ULBS); Casian, T (UMF CJ); Iovanov, RI (UMF CJ); Orzea, RM (UMF CJ); Onisor, I (UMF CJ); Muntean, AC (ULBS); Tomuta, I (UMF CJ)</t>
  </si>
  <si>
    <t>QUANTITATIVE CHARACTERIZATION OF SUSTAINED RELEASE TABLETS WITH DICLOFENAC SODIUM BY MEANS OF NEAR-INFRARED SPECTROSCOPY AND CHEMOMETRY</t>
  </si>
  <si>
    <t>Sousa, AS; Serra, J; Estevens, C; Costa, R; Ribeiro, AJ; A quality by design approach in oral extended release drug delivery systems: where we are and where we are going?; JOURNAL OF PHARMACEUTICAL INVESTIGATION</t>
  </si>
  <si>
    <t xml:space="preserve">https://link.springer.com/article/10.1007/s40005-022-00603-w </t>
  </si>
  <si>
    <t>Muntean Andrei Catalin</t>
  </si>
  <si>
    <t>Journal of Drug Delivery Science and Technology</t>
  </si>
  <si>
    <t>https://www.sciencedirect.com/journal/journal-of-drug-delivery-science-and-technology</t>
  </si>
  <si>
    <t>lunar</t>
  </si>
  <si>
    <t>Examen Admitere-comisia de elaborare a subiectelor</t>
  </si>
  <si>
    <t>examen de licenta - farmacie</t>
  </si>
  <si>
    <t>examen de semestru I Tehnologie farmaceutica an III</t>
  </si>
  <si>
    <t>examen de semestru II Tehnologie farmaceutica an III</t>
  </si>
  <si>
    <t>examen de semestru Biofarmacie si farmacocinetica</t>
  </si>
  <si>
    <t>examen de semestru I Tehnologie farmaceutica an IV</t>
  </si>
  <si>
    <t>examen de semestru II Tehnologie farmaceutica an IV</t>
  </si>
  <si>
    <t>reexaminare II Tehnologie farmaceutica an III</t>
  </si>
  <si>
    <t>reexaminare II Tehnologie farmaceutica an IV</t>
  </si>
  <si>
    <t>examen semestru Chimie analitica si analiza instrumentala</t>
  </si>
  <si>
    <t>reexaminare Chimie analitica si analiza instrumentala</t>
  </si>
  <si>
    <t>re-reexaminare Chimie analitica si analiza instrumentala</t>
  </si>
  <si>
    <t>examen semestru Biochimie TD</t>
  </si>
  <si>
    <t>examen practica de vara an IV</t>
  </si>
  <si>
    <t>examen practica de vara an III</t>
  </si>
  <si>
    <t>Bresan Mihaela, Analiza activitatii de preparare a formelor farmaceutice de uz extern intr-o farmacie din municipiul Sebes, lucrare de licenta 5 ani, 2 coordonatori</t>
  </si>
  <si>
    <t>Ducoiu Andreea, Tehnici de preparare a comprimatelor multistrat, lucrare de licenta 5 ani, 2 coordonatori</t>
  </si>
  <si>
    <t>Paun Liviu-Victor, Prepararea si utilizarea suspensiilor in industria farmaceutica, lucrare de licenta 5 ani, 2 coordonatori</t>
  </si>
  <si>
    <t>Participare la realizarea orarului</t>
  </si>
  <si>
    <t>Promovarea FMED la TEDULBS 2022</t>
  </si>
  <si>
    <t>MUREȘAN MARIA LUCIA</t>
  </si>
  <si>
    <t>FORMARE/ INSTRUMENTAR DIGITAL PENTRU MANAGEMENTUL ACTIVITĂȚII ȘI CARIEREI ACADEMICE din cadrul proiectului DIGI_EDU21, 15.12.2021</t>
  </si>
  <si>
    <t xml:space="preserve">VIZITĂ PLANTEXTRAKT ȘI GRĂDINA BOTANICĂ DIN CLUJ-NAPOCA 12.05.2022 cu 42 de studenti ( studentii din anul 3 de la specializarea Farmacie, Biologie, Ecologie) </t>
  </si>
  <si>
    <t>TUTORAT</t>
  </si>
  <si>
    <t>CONSULTATII</t>
  </si>
  <si>
    <t>Comisie posturi didactice scoase la concurs pe perioada nedeterminată, semestrul I</t>
  </si>
  <si>
    <t>EXAMEN DE SEMESTRU FARMACOGNOZIE.FITOTERAPIE SEM 1</t>
  </si>
  <si>
    <t>EXAMEN DE SEMESTRU FARMACOGNOZIE.FITOTERAPIE SEM 2</t>
  </si>
  <si>
    <t>EVALUARE LABORATOR</t>
  </si>
  <si>
    <t>EXAMEN DE LICENȚĂ</t>
  </si>
  <si>
    <t>From nature into the pharmacy</t>
  </si>
  <si>
    <t>internațională</t>
  </si>
  <si>
    <t>https://brukenthalnaturale.wordpress.com/2022/07/27/webinar-from-nature-into-the-pharmacy/</t>
  </si>
  <si>
    <t>29.07.2022</t>
  </si>
  <si>
    <t>PSE Meeting -Natural products in drug discovery and development</t>
  </si>
  <si>
    <t>https://psemeetingiasi2022.eu/</t>
  </si>
  <si>
    <t>19.09.2022</t>
  </si>
  <si>
    <t>Noaptea cercetătorilor</t>
  </si>
  <si>
    <t>https://noapteacercetatorilor.ro/nc/evenimente-anterioare/noaptea-cercetatorilor-2021/sibiu/</t>
  </si>
  <si>
    <t>24.09.2021</t>
  </si>
  <si>
    <t>membru în comitetul științific</t>
  </si>
  <si>
    <t>https://sites.google.com/view/apcf2022/apcf-2022</t>
  </si>
  <si>
    <r>
      <rPr>
        <b/>
        <sz val="10"/>
        <color theme="1"/>
        <rFont val="Arial Narrow"/>
        <family val="2"/>
      </rPr>
      <t>Mureșan Maria Lucia</t>
    </r>
    <r>
      <rPr>
        <sz val="10"/>
        <color theme="1"/>
        <rFont val="Arial Narrow"/>
        <family val="2"/>
      </rPr>
      <t xml:space="preserve"> (ULBSibiu), Benedec Daniela (UMF Cluj-Napoca), Vlase Laurian (UMF Cluj-Napoca), Oprean Radu (UMF Cluj-Napoca), Toiu Anca (UMF Cluj-Napoca), Oniga Ilioara (UMF Cluj-Napoca)</t>
    </r>
  </si>
  <si>
    <r>
      <t xml:space="preserve">Screening of polyphenolic compounds , antioxidant and antimicrobial properties of </t>
    </r>
    <r>
      <rPr>
        <i/>
        <sz val="10"/>
        <color theme="1"/>
        <rFont val="Arial Narrow"/>
        <family val="2"/>
      </rPr>
      <t>Tanacetum vulgare</t>
    </r>
    <r>
      <rPr>
        <sz val="10"/>
        <color theme="1"/>
        <rFont val="Arial Narrow"/>
        <family val="2"/>
      </rPr>
      <t xml:space="preserve"> from Transylvania</t>
    </r>
  </si>
  <si>
    <t>Di Simone S., Acquaviva A., Libero M.L., Chiavaroli A., Recinella L., Leone Sh.,Orlando G., Zengin G., Tacchini M., Menghini L., Ferrante C., The Association of Tanacetum parthenium and Salix alba Extracts reduces cortex serotonin turnover, in an ex vivo experimental model of migraine, Processes</t>
  </si>
  <si>
    <t>https://www.mdpi.com/2227-9717/10/2/280</t>
  </si>
  <si>
    <t>Herbina N., Ruban O., Andryushayev L.H., Intensification of the extraction process of flavonoids and hydroxycinnamic acids from Tanacetum vulgare L. flowers, Journal of reports in Pharmaceutical sciences</t>
  </si>
  <si>
    <t>https://www.jrpsjournal.com/temp/JRepPharmaSci111125-4580848_124328.pdf</t>
  </si>
  <si>
    <r>
      <rPr>
        <b/>
        <sz val="10"/>
        <color theme="1"/>
        <rFont val="Arial Narrow"/>
        <family val="2"/>
      </rPr>
      <t>Mureșan Maria Lucia</t>
    </r>
    <r>
      <rPr>
        <sz val="10"/>
        <color theme="1"/>
        <rFont val="Arial Narrow"/>
        <family val="2"/>
      </rPr>
      <t xml:space="preserve"> (ULB Sibiu), Cozma-Petruț Anamaria (UMF Cluj-Napoca), Revnic Cornelia (UMF Cluj-Napoca), Hanganu D. (UMF Cluj-Napoca), Dinte Elena ( UMF Cluj-Napoca), Balea Anamaria ( USAMV- Cluj-Napoca), Oniga Ilioara (UMF Cluj-Napoca)</t>
    </r>
  </si>
  <si>
    <t>Anti-giardia activity of Tanacetum vulgare flowers extract on infected mice</t>
  </si>
  <si>
    <t>Piatkowska E., Biel W., Witkowicz R., Kepinska-Pacelik J., Chemical composition and antioxidant activity of Asteraceae family, Appl. Sci</t>
  </si>
  <si>
    <t>https://www.mdpi.com/2076-3417/12/23/12293</t>
  </si>
  <si>
    <r>
      <t xml:space="preserve">Chiș Adriana (ULB-Sibiu), Rus Luca Liviu  (ULB-Sibiu), Morgovan Claudiu  (ULB-Sibiu), Arseniu Anca Maria  (ULB-Sibiu), Frum Adina  (ULB-Sibiu), Vonica-Țincu Andreea-Loredana  (ULB-Sibiu), Gligor Felicia Gabriela  (ULB-Sibiu), </t>
    </r>
    <r>
      <rPr>
        <b/>
        <sz val="10"/>
        <color theme="1"/>
        <rFont val="Arial Narrow"/>
        <family val="2"/>
      </rPr>
      <t>Mureșan Maria Lucia  (ULB-Sibiu)</t>
    </r>
    <r>
      <rPr>
        <sz val="10"/>
        <color theme="1"/>
        <rFont val="Arial Narrow"/>
        <family val="2"/>
      </rPr>
      <t>, Dobrea Carmen Maximiliana  (ULB-Sibiu)</t>
    </r>
  </si>
  <si>
    <t>Microbial resistance to antibiotics and effective antibiotherapy</t>
  </si>
  <si>
    <t>Taresco V., Tulini I., Francolini I., Piozzi A., Polyglycerol adipate-grafted polycaprolactone nanoparticles as carriers for the antimicrobial compound usnic acid, J.Mol.Sci</t>
  </si>
  <si>
    <t>https://www.mdpi.com/1422-0067/23/22/14339</t>
  </si>
  <si>
    <t>Lu X., Zhong C., Chen H., Xie X., Lv X., Treatment of central nervous system infection caused by multidrug-resistant Klebsiella pneumoniae with Colistin sulfate intravenously and intrathecally: A case report, Pharmaceuticals</t>
  </si>
  <si>
    <t>https://www.mdpi.com/1424-8247/15/12/1482</t>
  </si>
  <si>
    <t>Rui Y., Qiu G., Analysis of gut microbial communities and resistance genes in pigs and chickens in central China, Animals</t>
  </si>
  <si>
    <t>https://www.mdpi.com/2076-2615/12/23/3404</t>
  </si>
  <si>
    <t>Hosien B., Belhaj H., Atia A., Characteristics of antibiotic-resistant bacteria in Libya based on different source of infections, Libyan International Medical University Journal</t>
  </si>
  <si>
    <t>https://www.thieme-connect.com/products/ejournals/pdf/10.1055/s-0042-1759621.pdf</t>
  </si>
  <si>
    <t xml:space="preserve">Mureșan Maria Lucia (ULB-Sibiu) </t>
  </si>
  <si>
    <t>Variability of chemical composition in Tanacetum vulgare L. essential oils over the world</t>
  </si>
  <si>
    <r>
      <t xml:space="preserve">Adriana Aurelia Chis (ULB Sibiu), Carmen Dobrea  (ULB Sibiu), Claudiu Morgovan  (ULB Sibiu), Anca Maria Arseniu  (ULB Sibiu), Luca Liviu Rus (ULB Sibiu), Anca Butuca  (ULB Sibiu), Anca Maria Juncan (ULB Sibiu), Maria Totan  (ULB Sibiu), Andreea Loredana Vonica-Tincu  (ULB Sibiu), Gabriela Cormos  (ULB Sibiu), Andrei Catalin Muntean  (ULB Sibiu), </t>
    </r>
    <r>
      <rPr>
        <b/>
        <sz val="10"/>
        <color theme="1"/>
        <rFont val="Arial Narrow"/>
        <family val="2"/>
      </rPr>
      <t>Maria Lucia Muresan (ULB Sibiu)</t>
    </r>
    <r>
      <rPr>
        <sz val="10"/>
        <color theme="1"/>
        <rFont val="Arial Narrow"/>
        <family val="2"/>
      </rPr>
      <t>, Felicia Gabriela Gligor  (ULB Sibiu), Adina Frum  (ULB Sibiu)</t>
    </r>
  </si>
  <si>
    <r>
      <t xml:space="preserve">Sharma, AR; Lee, YH; Bat-Ulzii, A; Bhattacharya, M; Chakraborty, C; Lee, SS; </t>
    </r>
    <r>
      <rPr>
        <i/>
        <sz val="10"/>
        <color theme="1"/>
        <rFont val="Arial Narrow"/>
        <family val="2"/>
      </rPr>
      <t>Recent advances of metal-based nanoparticles in nucleic acid delivery for therapeutic applications</t>
    </r>
    <r>
      <rPr>
        <sz val="10"/>
        <color theme="1"/>
        <rFont val="Arial Narrow"/>
        <family val="2"/>
      </rPr>
      <t>; JOURNAL OF NANOBIOTECHNOLOGY</t>
    </r>
  </si>
  <si>
    <t>FARMACIA</t>
  </si>
  <si>
    <t>2065-0019</t>
  </si>
  <si>
    <t>https://www.webofscience.com/wos/woscc/full-record/WOS:000734305000016</t>
  </si>
  <si>
    <t xml:space="preserve">https://farmaciajournal.com/wp-content/uploads/art-16-Muresan_Cozma-Petrut_Oniga_1128-1132.pdf </t>
  </si>
  <si>
    <t>https://doi.org/10.31925/farmacia.2021.6.16</t>
  </si>
  <si>
    <t>000734305000016</t>
  </si>
  <si>
    <t>1128-1132</t>
  </si>
  <si>
    <t>Microbial Resistance to Antibiotics and effective antibiotherapy</t>
  </si>
  <si>
    <t>BIOMEDICINES</t>
  </si>
  <si>
    <t>000801501200001</t>
  </si>
  <si>
    <t>1-38</t>
  </si>
  <si>
    <t>Oprinca, George-Calin (Universitatea Lucian Blaga Sibiu); Oprinca-Muja, Lilioara-Alexandra (Universitatea Lucian Blaga Sibiu); Mihalache, Manuela (Universitatea Lucian Blaga Sibiu); Birlutiu, Rares-Mircea (Spitalul Clinic Foișor Bucuresti); Birlutiu, Victoria (Universitatea Lucian Blaga Sibiu)</t>
  </si>
  <si>
    <t>Microorganisms</t>
  </si>
  <si>
    <t>2076-2607</t>
  </si>
  <si>
    <t>https://www.webofscience.com/wos/woscc/full-record/WOS:000832267500001</t>
  </si>
  <si>
    <t>https://www.mdpi.com/2076-2607/10/7/1258</t>
  </si>
  <si>
    <t>10.3390/microorganisms10071258</t>
  </si>
  <si>
    <t>WOS:000832267500001</t>
  </si>
  <si>
    <t>Cosmin Ioan Mohor (Universitatea Lucian Blaga Sibiu), Sorin Radu Fleaca(Universitatea Lucian Blaga Sibiu), Alexandra Oprinca Muja(Universitatea Lucian Blaga Sibiu), George Calin Oprinca(Universitatea Lucian Blaga Sibiu), Mihai Dan Roman(Universitatea Lucian Blaga Sibiu), Radu Chicea(Universitatea Lucian Blaga Sibiu), Adrian Gheorghe Boicean(Universitatea Lucian Blaga Sibiu), Horatiu Dura(Universitatea Lucian Blaga Sibiu), Ciprian Tanasescu(Universitatea Lucian Blaga Sibiu), Nicolas Catalin Ionut Ion(Universitatea Lucian Blaga Sibiu), Mihai Faur(Universitatea Lucian Blaga Sibiu), Ciprian Ionut Bacila(Universitatea Lucian Blaga Sibiu), Florina Batar(Universitatea Lucian Blaga Sibiu), Calin Ilie Mohor(Universitatea Lucian Blaga Sibiu)</t>
  </si>
  <si>
    <t>George-Călin Oprinca (Universitatea Lucian Blaga Sibiu) Alexandra Muja (Universitatea Lucian Blaga Sibiu)</t>
  </si>
  <si>
    <t>Postmortem examination of three SARS-CoV-2-positive autopsies including histopathologic and immunohistochemical analysis</t>
  </si>
  <si>
    <t>The trajectory of COVID-19 cardiopulmonary disease: insights from an autopsy study of community-based, pre-hospital deaths. Milross, L (Milross, Luke) ; Majo, J (Majo, Joaquim) ; Pulle, J (Pulle, Julian) ; Hoggard, S (Hoggard, Sam) ; Cooper, N (Cooper, Nigel) ; Hunter, B (Hunter, Bethany) ; Duncan, CJA (Duncan, Christopher J. A.) ; Filby, A (Filby, Andrew) ; Fisher, AJ (Fisher, Andrew J.). ERJ OPEN RESEARCH</t>
  </si>
  <si>
    <t>https://www.webofscience.com/wos/woscc/full-record/WOS:000901852500003</t>
  </si>
  <si>
    <t>Development of transgenic models susceptible and resistant to SARS-CoV-2 infection in FVB background mice. Seo, SM (Seo, Sun-Min) ; Son, JH (Son, Jae Hyung) ; Lee, JH (Lee, Ji-Hun) ; Kim, NW (Kim, Na-Won) ; Yoo, ES (Yoo, Eun-Seon) ; Kang, AR (Kang, Ah-Reum) ; Jang, JY (Jang, Ji Yun) ; On, DI (On, Da In) ; Noh, HA (Noh, Hyun Ah) ; Yun, JW (Yun, Jun-Won) ; Park, JW (Park, Jun Won) ; Choi, KS (Choi, Kang-Seuk) ; Lee, HY (Lee, Ho-Young) ; Shin, JS (Shin, Jeon-Soo) ; Seo, JY (Seo, Jun-Young) ; Nam, KT (Nam, Ki Taek) ; Lee, H (Lee, Ho) ; Seong, JK (Seong, Je Kyung) ; Choi, YK (Choi, Yang-Kyu). PLOS ONE</t>
  </si>
  <si>
    <t>https://www.webofscience.com/wos/woscc/full-record/WOS:000927589400003</t>
  </si>
  <si>
    <t>Findings and inferences from full autopsies, minimally invasive autopsies and biopsy studies in patients who died as a result of COVID19-A systematic review. Raviraj, KG (Raviraj, K. G.) ; Shobhana, SS (Shobhana, S. S.). FORENSIC SCIENCE MEDICINE AND PATHOLOGY</t>
  </si>
  <si>
    <t>https://www.webofscience.com/wos/woscc/full-record/WOS:000823345500001</t>
  </si>
  <si>
    <t>The Reassessed Potential of SARS-CoV-2 Attenuation for COVID-19 Vaccine Development-A Systematic Review. Golawski, M (Golawski, Marcin) ; Lewandowski, P (Lewandowski, Piotr) ; Jablonska, I (Jablonska, Iwona) ; Delijewski, M (Delijewski, Marcin). VIRUSES-BASEL</t>
  </si>
  <si>
    <t>https://www.webofscience.com/wos/woscc/full-record/WOS:000801290600001</t>
  </si>
  <si>
    <t>Histopathological and virological features of lung, heart and liver percutaneous tissue core biopsy in patients with COVID-19: A clinicopathological case series. Ramos-Rincon, JM (Ramos-Rincon, Jose-Manuel) ; Alenda, C (Alenda, Cristina) ; Garcia-Sevila, R (Garcia-Sevila, Raquel) ; Silva-Ortega, S (Silva-Ortega, Sandra) ; Garcia-Navarro, M (Garcia-Navarro, Mar) ; Vidal, I (Vidal, Inmaculada) ; Ribes, I (Ribes, Isabel) ; Portilla, J (Portilla, Julia) ; Cintas, A (Cintas, Alejandro) ; Moreno-Perez, O (Moreno-Perez, Oscar) ; Sanchez-Martinez, R (Sanchez-Martinez, Rosario) ; Merino, E (Merino, Esperanza) ; Aranda, I (Aranda, Ignacio). MALAYSIAN JOURNAL PATHOLOGY</t>
  </si>
  <si>
    <t>https://www.webofscience.com/wos/woscc/full-record/WOS:000799237400009</t>
  </si>
  <si>
    <t>Post-COVID Complications after Pressure Ulcer Surgery in Patients with Spinal Cord Injury Associate with Creatine Kinase Upregulation in Adipose Tissue. Martinez-Torija, M (Martinez-Torija, Mario) ; Esteban, PF (Esteban, Pedro F.) ; Espino-Rodriguez, FJ (Javier Espino-Rodriguez, Francisco) ; Paniagua-Torija, B (Paniagua-Torija, Beatriz) ; Molina-Holgado, E (Molina-Holgado, Eduardo) ; Ceruelo, S (Ceruelo, Silvia) ; Barroso-Garcia, G (Barroso-Garcia, Gemma) ; Arandilla, AG (Arandilla, Alba G.) ; Lopez-Almodovar, LF (Lopez-Almodovar, Luis F.) ; Arevalo-Martin, A (Arevalo-Martin, Angel) ; Moreno, JA (Antonio Moreno, Juan) ; Garcia-Ovejero, D (Garcia-Ovejero, Daniel) ; Duran-Ruiz, MC (Duran-Ruiz, M. Carmen) ; Moreno-Luna, R (Moreno-Luna, Rafael) . CELLS</t>
  </si>
  <si>
    <t>https://www.webofscience.com/wos/woscc/full-record/WOS:000786270800001</t>
  </si>
  <si>
    <t>Comorbidities and autopsy findings of COVID-19 deaths and their association with time to death: a systematic review and meta-analysis. Martin-Martin, J (Martin-Martin, Jaime) ; Martin-Cazorla, F (Martin-Cazorla, Fernando) ; Suarez, J (Suarez, Juan) ; Rubio, L (Rubio, Leticia) ; Martin-de-las-Heras, S (Martin-de-las-Heras, Stella). CURRENT MEDICAL RESEARCH AND OPINION</t>
  </si>
  <si>
    <t>https://www.webofscience.com/wos/woscc/full-record/WOS:000777151200001</t>
  </si>
  <si>
    <t>Full efficacy and long-term immunogenicity induced by the SARS-CoV-2 vaccine candidate MVA-CoV2-S in mice. Lazaro-Frias, A (Lazaro-Frias, Adrian) ; Perez, P (Perez, Patricia) ; Zamora, C (Zamora, Carmen) ; Sanchez-Cordon, PJ (Sanchez-Cordon, Pedro J.) ; Guzman, M (Guzman, Maria) ; Luczkowiak, J (Luczkowiak, Joanna) ; Delgado, R (Delgado, Rafael) ; Casasnovas, JM (Casasnovas, Jose M.) ; Esteban, M (Esteban, Mariano) ; Garcia-Arriaza, J (Garcia-Arriaza, Juan). NPJ VACCINES</t>
  </si>
  <si>
    <t>https://www.webofscience.com/wos/woscc/full-record/WOS:000753413900002</t>
  </si>
  <si>
    <t>Effects of Human Nucleolus Upon Guest Viral-Life, Focusing in COVID-19 Infection: A Mini-Review. Bahadori, Mosle Azizi, Mohammad Hossein Dabiri, ShahriarBahadori, Neda. Iranian Journal of Pathology</t>
  </si>
  <si>
    <t>https://www.scopus.com/record/display.uri?eid=2-s2.0-85124595425&amp;citeCnt=9_DELIM_9_DELIM_CTODS_1657435697_DELIM_1&amp;origin=resultslist&amp;sort=plf-f&amp;refeid=2-s2.0-85089870483&amp;src=s&amp;imp=t&amp;sid=3b116c134aaca4d591f0d3cf5bac9840&amp;sot=ctocbw&amp;sdt=a&amp;sessionSearchId=3b116c134aaca4d591f0d3cf5bac9840&amp;relpos=1&amp;citeCnt=0</t>
  </si>
  <si>
    <t>Victoria Birlutiu (Universitatea Lucian Blaga Sibiu), Alin Iulian Feiereisz (SCJU Sibiu), George Oprinca (Universitatea Lucian Blaga Sibiu), Simona Dobritoiu (SCJU Sibiu), Maria Rotaru (Universitatea Lucian Blaga Sibiu), Rares Mircea Birlutiu, Gabriela Mariana  Iancu (Universitatea Lucian Blaga Sibiu)</t>
  </si>
  <si>
    <t>Cutaneous manifestations associated with anosmia, ageusia and enteritis in SARS-CoV-2 infection – A possible pattern? Observational study and review of the literature</t>
  </si>
  <si>
    <t>German S1 Guideline Long-/Post-COVID. Koczulla, AR (Koczulla, A. R.) ; Ankermann, T (Ankermann, T.) ; Behrends, U (Behrends, U.) ; Berlit, P (Berlit, P.) ; Berner, R (Berner, R.) ; Boing, S (Boeing, S.) ; Brinkmann, F (Brinkmann, F.) ; Frank, U (Frank, U.) ; Franke, C (Franke, C.) ; Glockl, R (Gloeckl, R.) ; Gogoll, C (Gogoll, C.) ; Hauser, W (Haeuser, W.) ; Hohberger, B (Hohberger, B.) ; Huber, G (Huber, G.) ; Hummel, T (Hummel, T.) ; Kollner, V (Koellner, V) ; Krause, S (Krause, S.) ; Kronsbein, J (Kronsbein, J.) ; Maibaum, T (Maibaum, T.) ; Otto-Thone, A (Otto-Thoene, A.) ; Pecks, U (Pecks, U.) ; Peters, EMJ (Peters, E. M. J.) ; Peters, S (Peters, S.) ; Pfeifer, M (Pfeifer, M.) ; Platz, T (Platz, T.) ; Pletz, M (Pletz, M.) ; Powitz, F (Powitz, F.) ; Rabe, KF (Rabe, K. F.) ; Scheibenbogen, C (Scheibenbogen, C.) ; Schneider, D (Schneider, D.) ; Stallmach, A (Stallmach, A.) ; Stegbauer, M (Stegbauer, M.) ; Tenenbaum, T (Tenenbaum, T.) ; Topfner, N (Toepfner, N.) ; Von Versen-Hoynck, F (Von Versen-Hoeynck, F.) ; Wagner, HO (Wagner, H. O.) ; Waller, C (Waller, C.) ; Widmann, CN (Widmann, C. N.) ; Winterholler, C (Winterholler, C.) ; Wirtz, H (Wirtz, H.) ; Zwick, R (Zwick, R.). PNEUMOLOGIE</t>
  </si>
  <si>
    <t>https://www.webofscience.com/wos/woscc/full-record/WOS:000895095600011</t>
  </si>
  <si>
    <t>Wos</t>
  </si>
  <si>
    <t>Pathobiology of Cutaneous Manifestations Associated with COVID-19 and Their Management. Masood, W (Masood, Waniyah) ; Ahmad, S (Ahmad, Shahzaib) ; Khan, NA (Khan, Noor Ayman) ; Shakir, A (Shakir, Amaima) ; Rokni, GR (Rokni, Ghasem Rahmatpour) ; Gold, MH (Gold, Michael H.) ; Cockerell, CJ (Cockerell, Clay J.) ; Schwartz, RA (Schwartz, Robert A.) ; Goldust, M (Goldust, Mohamad). VIRUSES-BASEL</t>
  </si>
  <si>
    <t>https://www.webofscience.com/wos/woscc/full-record/WOS:000857143500001</t>
  </si>
  <si>
    <t>SARS-CoV-2 and Skin: New Insights and Perspectives. Cazzato, G (Cazzato, Gerardo) ; Cascardi, E (Cascardi, Eliano) ; Colagrande, A (Colagrande, Anna) ; Foti, C (Foti, Caterina) ; Stellacci, A (Stellacci, Alessandra) ; Marrone, M (Marrone, Maricla) ; Ingravallo, G (Ingravallo, Giuseppe) ; Arezzo, F (Arezzo, Francesca) ; Loizzi, V (Loizzi, Vera) ; Solimando, AG (Solimando, Antonio Giovanni) ; Parente, P (Parente, Paola) ; Maiorano, E (Maiorano, Eugenio) ; Cormio, G (Cormio, Gennaro) ; Vacca, A (Vacca, Angelo) ; Resta, L (Resta, Leonardo). BIOMOLECULES</t>
  </si>
  <si>
    <t>https://www.webofscience.com/wos/woscc/full-record/WOS:000856327700001</t>
  </si>
  <si>
    <t>Our experience with 80 cases of SARS-CoV-2-Clostridioides difficile co-infection: An observational study. Birlutiu, V (Birlutiu, Victoria) ; Dobritoiu, ES (Dobritoiu, Elena Simona) ; Lupu, CD (Lupu, Claudia Daniela) ; Herteliu, C (Herteliu, Claudiu) ; Birlutiu, RM (Birlutiu, Rares Mircea) ; Dragomirescu, D (Dragomirescu, Dan) ; Vorovenci, A (Vorovenci, Andreea). MEDICINE</t>
  </si>
  <si>
    <t>https://www.webofscience.com/wos/woscc/full-record/WOS:000822042900016</t>
  </si>
  <si>
    <t>Association of hiccup and SARS-CoV-2 infection with the administration of dexamethasone: a case report. Birlutiu, V (Birlutiu, Victoria) ; Sofariu, CR (Sofariu, Ciprian Radu). GERMS</t>
  </si>
  <si>
    <t>https://www.webofscience.com/wos/woscc/full-record/WOS:000782848300011</t>
  </si>
  <si>
    <t>Oprinca George-Călin</t>
  </si>
  <si>
    <t>Examen admitere licență</t>
  </si>
  <si>
    <t>Pumnea manuela</t>
  </si>
  <si>
    <t>fmed2</t>
  </si>
  <si>
    <t>pUMNEA MANUELA</t>
  </si>
  <si>
    <t>Pumnea Manuela</t>
  </si>
  <si>
    <t>EXAMENE, EXAMINARI PE PARCURS</t>
  </si>
  <si>
    <t>diverse comisii</t>
  </si>
  <si>
    <t>PUMNEA MANUELA</t>
  </si>
  <si>
    <t>tutore</t>
  </si>
  <si>
    <t>Luca Liviu Rus (ULBS) 
, Anca Maria Juncan (ULBS), Veronica Isabela Crăciun (ULBS), Adina Frum (ULBS),
Simona-Codruta Heghes (UMF Cluj), Anca Butuca (ULBS), Carmen Maximiliana Dobrea (ULBS), Adriana Aurelia Chis (ULBS),
Andrei Catalin Muntean (ULBS), Andreea Loredana Vonica-Tincu (ULBS),  and Claudiu Morgovan (ULBS)</t>
  </si>
  <si>
    <t>Applied-Sciences-Basel</t>
  </si>
  <si>
    <t>Sharma, AR; Lee, YH; Bat-Ulzii, A; Bhattacharya, M; Chakraborty, C; Lee, SS; Recent advances of metal-based nanoparticles in nucleic acid delivery for therapeutic applications; JOURNAL OF NANOBIOTECHNOLOGY</t>
  </si>
  <si>
    <t>Rus Luca-Liviu</t>
  </si>
  <si>
    <t>05.04.2022</t>
  </si>
  <si>
    <t>12.04.2022</t>
  </si>
  <si>
    <t>26.05.2022</t>
  </si>
  <si>
    <t>01.06.2022</t>
  </si>
  <si>
    <t>Quantum Beam Science</t>
  </si>
  <si>
    <t>15.07.2022</t>
  </si>
  <si>
    <t>28.07.2022</t>
  </si>
  <si>
    <t>27.09.2022</t>
  </si>
  <si>
    <t>26.08.2022</t>
  </si>
  <si>
    <t>06.10.2022</t>
  </si>
  <si>
    <t>03.10.2022</t>
  </si>
  <si>
    <t>29.11.2022</t>
  </si>
  <si>
    <t>Admitere licenta - comisie redactare subiecte</t>
  </si>
  <si>
    <t>Evaluare Chimie Fizica sem I - sesiune</t>
  </si>
  <si>
    <t>Evaluare Chimie Fizica sem I - restante sem I</t>
  </si>
  <si>
    <t>Evaluare Chimie Fizica sem II - sesiune</t>
  </si>
  <si>
    <t>Evaluare Chimie Fizica sem II - toamna</t>
  </si>
  <si>
    <t xml:space="preserve">FMED2 </t>
  </si>
  <si>
    <t>Membru comisie concurs pe post</t>
  </si>
  <si>
    <t>Membru in comisia de analiza a indeplinirii standardelor ULBS 2083/30.05.2023</t>
  </si>
  <si>
    <t>Membru in comisia de analiza a indeplinirii standardelor ULBS, 4874/16.12.2021</t>
  </si>
  <si>
    <t>Gabriela Cormoș, Gligor Felicia Gabriela, Rus Luca Liviu, Frum Adina, Muntean Andrei Cătălin</t>
  </si>
  <si>
    <t>Serb Bogdan Horatiu</t>
  </si>
  <si>
    <t>Farmacologie, Medicina an III, sem I, II</t>
  </si>
  <si>
    <t>Farmacologie, Medicina an III, sem I</t>
  </si>
  <si>
    <t>Farmacologie, Medicina an III, sem II</t>
  </si>
  <si>
    <t>ET Tâlvan(ULBS), C Mohor(ULBS), D Chisnoiu, V Cristea, RS Câmpian (UMF Cj)</t>
  </si>
  <si>
    <t xml:space="preserve">
Expression of interleukin (IL)-1β, IL-8, IL-10 and IL-13 in chronic adult periodontitis progression</t>
  </si>
  <si>
    <t>Agger, A. E., Reseland, J. E., Hjelkrem, E., Lian, A. M., Hals, E. K. B., Zandi, H., &amp; Sunde, P. T. (2022). Disease-related cytokine markers in persistent apical periodontitis–associated with comorbidities?.</t>
  </si>
  <si>
    <t>https://www.researchsquare.com/article/rs-2041508/latest.pdf</t>
  </si>
  <si>
    <t>http://cml3.mu-sofia.bg:8080/xmlui/handle/10861/2005</t>
  </si>
  <si>
    <t>https://search.proquest.com/openview/97f0429a674b995e7a6865c221016b63/1?pq-origsite=gscholar&amp;cbl=2026366&amp;diss=y</t>
  </si>
  <si>
    <t>ДЄНЬГА, А. Е. ПАТОГЕНЕТИЧНЕ ОБҐРУНТУВАННЯ КОМПЛЕКСНОГО ЛІКУВАННЯ ЗУБО-ЩЕЛЕПНИХ АНОМАЛІЙ У ДОРОСЛИХ ПАЦІЄНТІВ З МЕТАБОЛІЧНИМ СИНДРОМОМ (клініко-експериментальне дослідження).</t>
  </si>
  <si>
    <t>https://www.instom.od.ua/images/dissertations/pdf/%D0%90%D0%B2%D1%82%D0%BE%D1%80%D0%B5%D1%84%D0%B5%D1%80%D0%B0%D1%82%20%D0%94%D1%94%D0%BD%D1%8C%D0%B3%D0%B0%20%D0%90%D0%95.pdf</t>
  </si>
  <si>
    <t>Pashova-Tasseva, Z., Dosseva-Panova, V., Tosheva, E., Savov, A., &amp; Mlachkova, A. Influence of gene polymorphism of IL-13.</t>
  </si>
  <si>
    <t>https://scholar.google.com/citations?view_op=view_citation&amp;hl=ro&amp;user=Lu97iHYAAAAJ&amp;citation_for_view=Lu97iHYAAAAJ:UeHWp8X0CEIC</t>
  </si>
  <si>
    <t>Tâlvan Elena</t>
  </si>
  <si>
    <t>ASKLEPIOS</t>
  </si>
  <si>
    <t>naționale</t>
  </si>
  <si>
    <t>mai 2022</t>
  </si>
  <si>
    <t>https://www.facebook.com/congress.asklepios/?locale=ro_RO</t>
  </si>
  <si>
    <t>examen</t>
  </si>
  <si>
    <t>asistent</t>
  </si>
  <si>
    <t>coordonare lucrare științifică studențească</t>
  </si>
  <si>
    <t>Talvan Elena-incadrata cu 01.10.2022</t>
  </si>
  <si>
    <t>TAROI MONA</t>
  </si>
  <si>
    <t>EXAMEN SEMESTRU - IGIENA MDII 40 STUD 3GR</t>
  </si>
  <si>
    <t>ASISTENT AL TITULARULUI</t>
  </si>
  <si>
    <t>6,66</t>
  </si>
  <si>
    <t>EVAL. PE PARCURS - IGIENA MDII 40 STUD 3GR</t>
  </si>
  <si>
    <t>13,33</t>
  </si>
  <si>
    <t>EXAMEN PRACTIC - IGIENA MDII 40 STUD 3GR</t>
  </si>
  <si>
    <t>EXAMEN SEMESTRU - IGIENA TDII 30 STUD 2GR</t>
  </si>
  <si>
    <t>EVAL. PE PARCURS - IGIENA TDII 30 STUD 2GR</t>
  </si>
  <si>
    <t>EXAMEN PRACTIC - IGIENA MDII 30 STUD 2GR</t>
  </si>
  <si>
    <t>EXAMEN PE SEMESTRU - IGIENA AMGI 67STUD 3GR</t>
  </si>
  <si>
    <t>11,16</t>
  </si>
  <si>
    <t>EVAL. PE PARCURS - IGIENA AMGI 67STUD 3GR</t>
  </si>
  <si>
    <t>EXAMEN PRACTIC - IGIENA AMGI 67STUD 3GR</t>
  </si>
  <si>
    <t>EAXAMEN PE SEMESTRU - IGIENA MGII 120STUD 8GR</t>
  </si>
  <si>
    <t>EVAL. PE PARCURS - IGIENA MGII 120STUD 8GR</t>
  </si>
  <si>
    <t>EXAMEN PRACTIC - IGIENA MGII 120STUD 8GR</t>
  </si>
  <si>
    <t>PARTICIPARE COMISII ADMITERE 742 CANDIDATI</t>
  </si>
  <si>
    <t xml:space="preserve">PARTICIPARE COMISII DIZERTATIE </t>
  </si>
  <si>
    <t>Taroi Mona</t>
  </si>
  <si>
    <t>prezentare lucrare - „Protecția juridică a persoanelor incapabile - între reglementările vechi și noi”</t>
  </si>
  <si>
    <t>13x28=364</t>
  </si>
  <si>
    <t xml:space="preserve">Topircean Elena </t>
  </si>
  <si>
    <t>13x2x28=728</t>
  </si>
  <si>
    <t>Topircean Elena</t>
  </si>
  <si>
    <t>colocviu Deontol. Bioetica Farmacie II - 40 studenti</t>
  </si>
  <si>
    <t>colocviu Med Legala MD V  -  29 studenti</t>
  </si>
  <si>
    <t>29/3=9,66</t>
  </si>
  <si>
    <t>colocviu Etică și integritate academică AMG I - 67 studenți</t>
  </si>
  <si>
    <t>67/3=22,33</t>
  </si>
  <si>
    <t>examen admitere Licență</t>
  </si>
  <si>
    <t>Licență Medicina</t>
  </si>
  <si>
    <t>Handolescu Diana-Ionela - „Morțile neviolente in cazuistica SJML Sibiu, in perioada 2016-2021” - Licenta Medicina (6 ani studiu)</t>
  </si>
  <si>
    <t>Hiticaș Bogdan-Adrian - „Decesele evitabile - problemă de sănătate publică in judetul Sibiu - SJML Sibiu” - Licenta Medicina (6 ani studiu)</t>
  </si>
  <si>
    <r>
      <rPr>
        <b/>
        <sz val="10"/>
        <color theme="1"/>
        <rFont val="Arial Narrow"/>
        <family val="2"/>
      </rPr>
      <t>coordonator</t>
    </r>
    <r>
      <rPr>
        <sz val="10"/>
        <color theme="1"/>
        <rFont val="Arial Narrow"/>
        <family val="2"/>
      </rPr>
      <t xml:space="preserve"> al lucrării „Sinucidere în cazul unei persoane cu antecedente psihiatrice - prezentare de caz” (Pîrlea Ioana-Raluca) - prezentata la Conferința „Psihiatrie și psihologie medico-legală - inter și transdisciplinaritate” - ediția a 2-a, Sibiu, 8-10 decembrie 2022</t>
    </r>
  </si>
  <si>
    <t>coordonator al lucrării „Sfârșit letal al unui minor ca a utilizat trotineta ca mijloc de deplasare” (Gîndilă Cosmin-Ioan) - prezentata la Conferința „Psihiatrie și psihologie medico-legală - inter și transdisciplinaritate” - ediția a 2-a, Sibiu, 8-10 decembrie 2022</t>
  </si>
  <si>
    <t>coordonator al lucrării „Cancerul gastric în etiologia morții subite” (Pampu Ramona-Mioara) - prezentata la Conferința „Psihiatrie și psihologie medico-legală - inter și transdisciplinaritate” - ediția a 2-a, Sibiu, 8-10 decembrie 2022</t>
  </si>
  <si>
    <t>coordonator al lucrării „Decompensarea cardiacă în contextul apariției unei fracturi de femur” (Ghenoiu Ana Bianca) - prezentata la Conferința „Psihiatrie și psihologie medico-legală - inter și transdisciplinaritate” - ediția a 2-a, Sibiu, 8-10 decembrie 2022</t>
  </si>
  <si>
    <t>coordonator al lucrării „Posibile consecințe ale nesupravegherii minorilor - prezentare de caz” (Hanzu Ioana) - prezentata la Conferința „Psihiatrie și psihologie medico-legală - inter și transdisciplinaritate” - ediția a 2-a, Sibiu, 8-10 decembrie 2022</t>
  </si>
  <si>
    <t>coordonator al lucrării „Violența domesctică cu sfârșit letal - prezentare de caz” (Hanzu Ioana) - prezentata la Conferința „Psihiatrie și psihologie medico-legală - inter și transdisciplinaritate” - ediția a 2-a, Sibiu, 8-10 decembrie 2022</t>
  </si>
  <si>
    <t>coordonator al lucrării „Prezentarea unui caz de omucidere cu autor bolnav psihic” (Guțiu Denisa Rodica) - prezentata la Conferința „Psihiatrie și psihologie medico-legală - inter și transdisciplinaritate” - ediția a 2-a, Sibiu, 8-10 decembrie 2022</t>
  </si>
  <si>
    <t>coordonator al lucrării „Perspectivă asupra unui decade a suicidului în județul Sibiu” (Guțiu Denisa Rodica) - prezentata la Conferința „Psihiatrie și psihologie medico-legală - inter și transdisciplinaritate” - ediția a 2-a, Sibiu, 8-10 decembrie 2022</t>
  </si>
  <si>
    <t>coordonator al lucrării „AVC-ul hemoragic - cauza unui evenment de trafic rutier” (Grosu Cristian) - prezentata la Conferința „Psihiatrie și psihologie medico-legală - inter și transdisciplinaritate” - ediția a 2-a, Sibiu, 8-10 decembrie 2022</t>
  </si>
  <si>
    <t>coordonator al lucrării „Incidența deceselor datorate traumatismelor cranio-cerebrale în județul Sibiu, în perioada 2019-2021” (Pampu Ana-Maria) - prezentata la Conferința „Psihiatrie și psihologie medico-legală - inter și transdisciplinaritate” - ediția a 2-a, Sibiu, 8-10 decembrie 2022</t>
  </si>
  <si>
    <t>coordonator al lucrării „Deces datorat complicațiilor septice apărute în evoluția unui AVC hemoragic - prezentare de caz” (Nicolae Andruța-Gabriela) - prezentata la Conferința „Psihiatrie și psihologie medico-legală - inter și transdisciplinaritate” - ediția a 2-a, Sibiu, 8-10 decembrie 2022</t>
  </si>
  <si>
    <t>coordonator al lucrării „Analiza agresiunilor sexuale în cazuistica SJML Sibiu, în perioada 2018-2020” (Bunău Bianca-Giorgiana) - prezentata la Conferința „Psihiatrie și psihologie medico-legală - inter și transdisciplinaritate” - ediția a 2-a, Sibiu, 8-10 decembrie 2022</t>
  </si>
  <si>
    <t>coordonator al lucrării „Afixie mecanică cu bol alimentar cu sfârșit letal” (Badîrcu Oana-Maria) - prezentata la Conferința „Psihiatrie și psihologie medico-legală - inter și transdisciplinaritate” - ediția a 2-a, Sibiu, 8-10 decembrie 2022</t>
  </si>
  <si>
    <t>coordonator al lucrării „Anevrism cerebral rupt cu hemoragie subarahnoidiană consecutivă - prezentare de caz” (Alecu Sorina-adelina) - prezentata la Conferința „Psihiatrie și psihologie medico-legală - inter și transdisciplinaritate” - ediția a 2-a, Sibiu, 8-10 decembrie 2022</t>
  </si>
  <si>
    <t>coordonator al lucrării „Ponderea morților violente în cazuistica SJML Sibiu, în perioada 2019-2021” (Marchidanu Alina Iulia) - prezentata la Conferința „Psihiatrie și psihologie medico-legală - inter și transdisciplinaritate” - ediția a 2-a, Sibiu, 8-10 decembrie 2022</t>
  </si>
  <si>
    <t>coordonator al lucrării „Efectele curentului de înaltă tensiune asupra corpului uman - prezentare de caz” (Marchidanu Alina Iulia) - prezentata la Conferința „Psihiatrie și psihologie medico-legală - inter și transdisciplinaritate” - ediția a 2-a, Sibiu, 8-10 decembrie 2022</t>
  </si>
  <si>
    <t>coordonator al lucrării „Lipsa complianței terapeutice la un pacient cu infecție SARS CoV2” (Băniță Ana-Maria) - prezentata la Conferința „Psihiatrie și psihologie medico-legală - inter și transdisciplinaritate” - ediția a 2-a, Sibiu, 8-10 decembrie 2022</t>
  </si>
  <si>
    <t>coordonator al lucrării „Traumatism cranio-cerebral acut în contextul unui accident casnic” (Trufică Simona Adriana) - prezentata la Conferința „Psihiatrie și psihologie medico-legală - inter și transdisciplinaritate” - ediția a 2-a, Sibiu, 8-10 decembrie 2022</t>
  </si>
  <si>
    <t>coordonator al lucrării „Incidența sinuciderilor în cazuistica SJML Sibiu în perioada 201-2021” (Popa Maria-Mihaela) - prezentata la Conferința „Psihiatrie și psihologie medico-legală - inter și transdisciplinaritate” - ediția a 2-a, Sibiu, 8-10 decembrie 2022</t>
  </si>
  <si>
    <t>coordonator al lucrării „Moarte violentă la un copil de 3 ani - prezentare de caz” (Popa Maria-Mihaela) - prezentata la Conferința „Psihiatrie și psihologie medico-legală - inter și transdisciplinaritate” - ediția a 2-a, Sibiu, 8-10 decembrie 2022</t>
  </si>
  <si>
    <t>Clinical and Laboratory Characteristics of Pediatric COVID-19 Population—A Bibliometric Analysis</t>
  </si>
  <si>
    <t>Ionela Maniu (ULBS), George Maniu (ULBS), Maria Totan (ULBS)</t>
  </si>
  <si>
    <t>J. Clin. Med.</t>
  </si>
  <si>
    <t>https://1510q0fzk-y-https-www-webofscience-com.z.e-nformation.ro/wos/woscc/full-record/WOS:000875196000001</t>
  </si>
  <si>
    <t>https://doi.org/10.3390/jcm11205987</t>
  </si>
  <si>
    <t>WOS:000875196000001</t>
  </si>
  <si>
    <t>p.1-15</t>
  </si>
  <si>
    <t>Why do we have to reduce the use of mobile phones in hospitals</t>
  </si>
  <si>
    <t>Grigore C (Sp. Pediatrie), Cristea S. (Sp. Pediatrie),  Totan M (ULBS), Grigore N (ULBS)</t>
  </si>
  <si>
    <t>CLINICA CHIMICA ACTA</t>
  </si>
  <si>
    <t>SI</t>
  </si>
  <si>
    <t>1873-3492</t>
  </si>
  <si>
    <t>https://1510q6g9r-y-https-www-webofscience-com.z.e-nformation.ro/wos/woscc/full-record/WOS:000811569200398</t>
  </si>
  <si>
    <t>DOI10.1016/j.cca.2022.04.101</t>
  </si>
  <si>
    <t>WOS:000811569200398</t>
  </si>
  <si>
    <t>S200-S200</t>
  </si>
  <si>
    <t>24th IFCC-EFLM European Congress of Clinical Chemistry and Laboratory Medicine</t>
  </si>
  <si>
    <t>Munich, Germania</t>
  </si>
  <si>
    <t>How levels of reference ranges can influence the costs of public healthcare national programmes</t>
  </si>
  <si>
    <t>S273-S273</t>
  </si>
  <si>
    <t>Medicina-Lithuania</t>
  </si>
  <si>
    <t>https://1510q6ieb-y-https-www-webofscience-com.z.e-nformation.ro/wos/woscc/full-record/WOS:000769022300001</t>
  </si>
  <si>
    <t>DOI10.3390/medicina58020162</t>
  </si>
  <si>
    <t>p.1-7</t>
  </si>
  <si>
    <t>https://1510q6ieb-y-https-www-webofscience-com.z.e-nformation.ro/wos/woscc/full-record/WOS:000763020800001</t>
  </si>
  <si>
    <t>https://www.ncbi.nlm.nih.gov/pmc/articles/PMC8876025/pdf/medicina-58-00246.pdf</t>
  </si>
  <si>
    <t>DOI10.3390/medicina58020246</t>
  </si>
  <si>
    <t>p:1-10</t>
  </si>
  <si>
    <t>Adriana Aurelia Chis (ULB Sibiu), Carmen Dobrea (ULB Sibiu), Claudiu Morgovan (ULB Sibiu), Anca Maria Arseniu (ULB Sibiu), Luca Liviu Rus (ULB Sibiu), Anca Butuca (ULB Sibiu), Anca Maria Juncan (ULB Sibiu), Maria Totan (ULB Sibiu), Andreea Loredana Vonica-Tincu (ULB Sibiu), Gabriela Cormos (ULB Sibiu), Andrei Catalin Muntean (ULB Sibiu), Maria Lucia Muresan (ULB Sibiu), Felicia Gabriela Gligor (ULB Sibiu), Adina Frum (ULB Sibiu)</t>
  </si>
  <si>
    <t>Martel-Estrada, SA, Morales-Cardona, AI, Vargas-Requena, CL,; Rubio-Lara, JA, Martinez-Perez, CA,; Jimenez-Vega, F. Delivery systems in nanocosmeceuticals,REVIEWS ON ADVANCED MATERIALS SCIENCE</t>
  </si>
  <si>
    <t>Maria Totan (ULBS), Elisabeta Antonescu (ULBS), Maria Gabriela Catana (ULBS), MM Cernusca-Mitariu (ULBS), Lavinia Duica(ULBS), Corina Roman-Filip(ULBS), Raluca Monica Comaneanu (F. Med. Titu Maiorescu), SI Cernusca-Mitariu(ULBS)</t>
  </si>
  <si>
    <t>Balayan, S, Chauhan, N, Rosario, W,; Jain, U. Biosensor development for C-reactive protein detection: A review, Applied Surface Science Advances</t>
  </si>
  <si>
    <t>https://www.sciencedirect.com/science/article/abs/pii/S0022286022012704?via%3Dihub</t>
  </si>
  <si>
    <t>Srinivasan, V; Palanisamy, P; Carbon Nanotubes: An Optimistic Nanomaterial with Superfluity Characteristics in Drug Delivery for the Treatment of Arthritis; INDIAN JOURNAL OF PHARMACEUTICAL EDUCATION AND RESEARCH</t>
  </si>
  <si>
    <t>Choudhury, H; Pandey, M; Mohgan, R; Jong, JSJ; David, RN; Ngan, WY; Chin, TL; Ting, S; Kesharwani, P; Gorain, B; Dendrimer-based delivery of macromolecules for the treatment of brain tumor; BIOMATERIALS ADVANCES</t>
  </si>
  <si>
    <t>Zeinabad, HA; Szegezdi, E; TRAIL in the Treatment of Cancer: From Soluble Cytokine to Nanosystems; CANCERS</t>
  </si>
  <si>
    <t>Nazli, A; He, DL; Liao, DD; Khan, MZI; Huang, C; He, Y; Strategies and progresses for enhancing targeted antibiotic delivery; ADVANCED DRUG DELIVERY REVIEWS</t>
  </si>
  <si>
    <t>Crintea, A; Dutu, AG; Sovrea, A; Constantin, AM; Samasca, G; Masalar, AL; Ifju, B; Linga, E; Neamti, L; Tranca, RA; Fekete, Z; Silaghi, CN; Craciun, AM; Nanocarriers for Drug Delivery: An Overview with Emphasis on Vitamin D and K Transportation; NANOMATERIALS</t>
  </si>
  <si>
    <t>https://www.mdpi.com/2079-4991/12/8/1376</t>
  </si>
  <si>
    <t>https://www.mdpi.com/2072-6694/14/7/1626</t>
  </si>
  <si>
    <t>Jampilek, J; Kralova, K; Advances in Nanostructures for Antimicrobial Therapy; MATERIALS</t>
  </si>
  <si>
    <t>https://www.mdpi.com/1996-1944/15/7/2388</t>
  </si>
  <si>
    <t>https://www.sciencedirect.com/science/article/abs/pii/S0168365922000839?via%3Dihub</t>
  </si>
  <si>
    <t>https://www.mdpi.com/2072-6694/14/5/1198</t>
  </si>
  <si>
    <t>https://www.mdpi.com/2073-4360/14/4/712</t>
  </si>
  <si>
    <t>https://www.mdpi.com/1422-0067/23/3/1873</t>
  </si>
  <si>
    <t>https://www.mdpi.com/1420-3049/27/3/806</t>
  </si>
  <si>
    <t>Rodriguez-Izquierdo, I; Sepulveda-Crespo, D; Lasso, JM; Resino, S; Munoz-Fernandez, MA; Baseline and time-updated factors in preclinical development of anionic dendrimers as successful anti-HIV-1 vaginal microbicides; WILEY INTERDISCIPLINARY REVIEWS-NANOMEDICINE AND NANOBIOTECHNOLOGY</t>
  </si>
  <si>
    <t>https://wires.onlinelibrary.wiley.com/doi/10.1002/wnan.1774</t>
  </si>
  <si>
    <t>https://www.eurekaselect.com/article/119406</t>
  </si>
  <si>
    <t>https://apb.tbzmed.ac.ir/Article/apb-29139</t>
  </si>
  <si>
    <t>http://www.ijbiotech.com/article_143252.html</t>
  </si>
  <si>
    <t>Zeng, TY; Zhang, SZ; Shi, XB; Wang, W; Yan, W; Yang, K, On the sulfide stress cracking resistance of a 125 ksi grade high-strength low-alloyed steel for oil country tubular goods, CORROSION SCIENCE</t>
  </si>
  <si>
    <t>https://www.sciencedirect.com/science/article/abs/pii/S0010938X22006990#preview-section-references</t>
  </si>
  <si>
    <t>Dey, AD; Bigham, A; Esmaeili, Y; Ashrafizadeh, M; Moghaddam, FD; Tan, SC; Yousefiasl, S; Sharma, S; Maleki, A; Rabiee, N; Kumar, AP; Thakur, VK; Orive, G; Sharifi, E; Kumar, A; Makvandi, P, Dendrimers as nanoscale vectors: Unlocking the bars of cancer therapy, SEMINARS IN CANCER BIOLOGY</t>
  </si>
  <si>
    <t>https://www.sciencedirect.com/science/article/abs/pii/S1044579X22001377#preview-section-references</t>
  </si>
  <si>
    <t>Totan, M(ULBS) ; Gligor, FG(ULBS) ; Duica, L(ULBS); Grigore, N(ULBS); Silisteanu, S(Fac de Medicina Suceava) ; Maniu, I(ULBS); Antonescu, (ULBS)</t>
  </si>
  <si>
    <t>Maniu, I., Maniu, G., &amp; Totan, M. (2022). Clinical and laboratory characteristics of pediatric COVID-19 population—a bibliometric analysis. Journal of Clinical Medicine, 11(20), 5987.</t>
  </si>
  <si>
    <t>Deb, N., Roy, P., Biswakarma, A., Mary, T., Mahajan, S., Khan, J., &amp; Shah, A. (2023). Neurological Manifestations of COVID-19 and Monkeypox in Pediatric patients &amp; their management-A state of art systematic review. Pediatric Neurology.</t>
  </si>
  <si>
    <t>Antonescu, E (ULBS); Totan, M (ULBS); Boitor, GC (ULBS); Szakacs, J (UMF MURES); Silisteanu, SC (F. Med. Suceava); Fleaca, SR (ULBS); Mitariu, SC (ULBS); Serb, BH (ULBS)</t>
  </si>
  <si>
    <t xml:space="preserve">Vizitiu, E; Constantinescu, M, Study on the impact of the therapeutic swimming on elderly women diagnosed with osteoporosis, Balneo Research Journal
</t>
  </si>
  <si>
    <t xml:space="preserve">Silisteanu, SC (F. Med Suceava) ; Antonescu, E (ULBS); Szakacs, J (UMF Tg. mures); Totan, M (ULBS); Roman-Filip, C (ULBS); Serb, BH (ULBS); Mitariu, MC (ULBS); Grigore, N (ULBS); Mitariu, SIC (ULBS) </t>
  </si>
  <si>
    <t>Barzegar-Fallah, A; Gandhi, K; Rizwan, SB; Slatter, TL; Reynolds, JNJ, Harnessing Ultrasound for Targeting Drug Delivery to the Brain and Breaching the Blood-Brain Tumour Barrier, Pharmaceutics</t>
  </si>
  <si>
    <t>https://www.ncbi.nlm.nih.gov/pmc/articles/PMC9607160/pdf/pharmaceutics-14-02231.pdf</t>
  </si>
  <si>
    <t>Totan, M (ULBS); Antonescu, E (ULBS); Catana, MG (ULBS); Mitariu, MMC (ULBS); Duica, L (ULBS); Roman-Filip, C (ULBS); Comaneanu, RM (F. Med. Buc); Mitariu, SIC (ULBS)</t>
  </si>
  <si>
    <t>Lin, XQ; Yu, CY; Fan, YM, The study of serum C-reactive protein, serum cystatin C, and carbohydrate antigen 125 in patients with acute ischemic stroke, Cellular and molecura Biology</t>
  </si>
  <si>
    <t>file:///C:/Users/User/Downloads/4397-Article%20Text-10049-10555-10-20220827.pdf</t>
  </si>
  <si>
    <t xml:space="preserve">Silisteanu, AE; Antonescu, OR and Racheriu, M, The role of the therapeutic physical exercise and the complex recovery treatment for the patients with chronic degenerative diseases during the COVID-19 pandemic, , Balneo Research Journal </t>
  </si>
  <si>
    <t>Silisteanu, AE; Szakacs, J; Study on the effects of the use of therapeutic ultrasound in the treatment of osteoarticular diseases, Balneo Research Journal</t>
  </si>
  <si>
    <t xml:space="preserve">Study on the importance of medical treatment and physical methods in recovering patients with knee osteoarthritis
</t>
  </si>
  <si>
    <t>Vizitiu, E and Constantinescu, M, Comparative study on the importance of physical activity on body composition in adults, Balneo Research Journal</t>
  </si>
  <si>
    <t>Szakacs, J and Silisteanu, AE, Assessment of the quality of life in patients with chronic degenerative osteoarticular diseases (gonarthrosis, coxarthrosis), Balneo Research Journal</t>
  </si>
  <si>
    <t>Silisteanu, AE and Szakacs, J, Study on the effects of the use of therapeutic ultrasound in the treatment of osteoarticular diseases, Balneo Research Journal</t>
  </si>
  <si>
    <t xml:space="preserve">Antonescu, E (ULBS); Bota, G (ULBS); Serb, B (ULBS); Atasie, D (ULBS); Tataru, CD (ULBS); Totan, M (ULBS); Duica, L (ULBS); Silisteanu, SC (F. Med. Suceava); Szakacs, J (UMF Tg. Mures); Arghir, OC (F. Med. Ovidius); Oswald, I (Univ. Oradea) Manea, MM (UMF Iuliu Hateganu) </t>
  </si>
  <si>
    <t>Vizitiu, E and Constantinescu, M, Study on the impact of the therapeutic swimming on elderly women diagnosed with osteoporosis, Balneo Research Journal</t>
  </si>
  <si>
    <t>Falahati, V; Ghasemi, A; (...); Shanbehzadeh, M; Comparison of the effect of ferrous sulfate and ferrous gluconate on prophylaxis of iron deficiency in toddlers 6-24 months old: A randomized clinical trial, JOURNAL OF EDUCATION AND HEALTH PROMOTION</t>
  </si>
  <si>
    <t>https://www.ncbi.nlm.nih.gov/pmc/articles/PMC9818626/pdf/JEHP-11-368.pdf</t>
  </si>
  <si>
    <t>Totan, M (ULBS); Antonescu, E (ULBS); Gligor, FG (ULBS)</t>
  </si>
  <si>
    <t>Farhood, AS and Taha, DN; A new merging-zone flow injection system for the quantification of ferrous and ferric ions in aqueous solution and sludge of wastewater, ANALYTICAL SCIENCE AND TECHNOLOGY</t>
  </si>
  <si>
    <t>file:///C:/Users/User/Downloads/Anewmerging-zoneflowinjectionsystemforthequantificationofferrous.pdf</t>
  </si>
  <si>
    <t>Maundu, M; Ouma, L and Maingi, F, Effects of alum, soda ash, and carbon dioxide on 40-50 year old concrete wastewater tanks, 
PHYSICAL SCIENCES REVIEWS</t>
  </si>
  <si>
    <t>https://www.degruyter.com/document/doi/10.1515/psr-2021-0227/html?lang=de</t>
  </si>
  <si>
    <t>Grigore, N (ULBS); Pirvut, V (ULBS); Totan, M (ULBS); Bratu, D (ULBS); Mitariu, SIC (ULBS); Mitariu, MC (ULBS); Chicea, R (ULBS); Sava, M (ULBS); Hasegan, A (ULBS)</t>
  </si>
  <si>
    <t>The Evaluation of Biochemical and Microbiological Parameters in the Diagnosis of Emphysematous Pyelonephritis</t>
  </si>
  <si>
    <t>Ngo, XT; Nguyen, TT; (...); Vuong, HG; Prevalence and Risk Factors of Mortality in Emphysematous Pyelonephritis Patients: A Meta-Analysis; WORLD JOURNAL OF SURGERY</t>
  </si>
  <si>
    <t>https://pubmed.ncbi.nlm.nih.gov/35802159/</t>
  </si>
  <si>
    <t>Moisei, A (ULBS); Totan, M (ULBS); Gligor, FG (ULBS); Craciun, I (ULBS); Todoran, N (UMF Tg. Mures); Chis, AA (ULBS); Popa, DE (UMF Tg. Mures)</t>
  </si>
  <si>
    <t>Saleh, SSS; Lotfy, HMM; (...); El-Naem, OAA; 
The power of High Impact Amplitude Manipulation (HIAM) technique for extracting the basic spectra of two Fixed-dose combinations (FDC) - Spectrophotometric purity analysis via spectral contrast angle, SPECTROCHIMICA ACTA PART A-MOLECULAR AND BIOMOLECULAR SPECTROSCOPY</t>
  </si>
  <si>
    <t>https://www.sciencedirect.com/science/article/abs/pii/S1386142522001846</t>
  </si>
  <si>
    <t>Chis, AA (ULBS); Dobrea, CM (ULBS); Rus, LL (ULBS); Frum, A (ULBS); Morgovan, C (ULBS); Butuca, A (ULBS); Totan, M (ULBS); Juncan, AM (ULBS); Gligor, FG (ULBS); Arseniu, AM (ULBS)</t>
  </si>
  <si>
    <t>Chen, Yiran; Liu, Chaobing; Yang, Zhaojun; Sun, Yanlin; Chen, Xin; Liu, Liang, Fabrication of zein-based hydrophilic nanoparticles for efficient gene delivery by layer-by-layer assembly, INTERNATIONAL JOURNAL OF BIOLOGICAL MACROMOLECULES</t>
  </si>
  <si>
    <t>https://pdf.sciencedirectassets.com/271248/1-s2.0-S0141813022X00202/1-s2.0-S0141813022014726/main.pdf?X-Amz-Security-Token=IQoJb3JpZ2luX2VjEKn%2F%2F%2F%2F%2F%2F%2F%2F%2F%2FwEaCXVzLWVhc3QtMSJIMEYCIQC7naa5%2Fj3knrIIWIZ2w%2Fc0t4hzFbu4Pmq%2FM85kvfpTvgIhAKUaeFulljOow%2Fbqx%2FsLT3U30SNA%2FL57BYfRKIuUk2VWKrIFCBIQBRoMMDU5MDAzNTQ2ODY1IgzooqUBVfp3fCZz6%2BEqjwUxebHTIjENwxt4bwa5so7xsnraFBgwRuNivHNpTlK6zsvB2VwHLsyFF3qu9EEZh7v2J8Nuq7d2xCZMyuR4q96zDJhaqZMFzVs0R6Ab3HLvWjBaspRphuNGd4pEchgTsC1RdBhrUsc3ik7gACxnB75tDEPH14kOahAjfnzcz26Nzp1oGsA2dbtHUzVV4O0xlr%2BisWisCanEUg9LHJFPXssnUKiSANOAFcOwzy%2B1ffdHwyr08yxyjW3r6DjYASaL9zwCk%2FyPHoYhogoVYNpGkn0Cz%2FU8cOa90JV5HOgPGF9Nw3RNcuMjjlGxjI36HBwU5RHvF0qPLdzx%2BXqcB4MCZ2mWwesBHL0j8CKw%2FgDF5rB5tA2qjI29Moupw089wGffg76LP1jRAcMz61gyIPt%2FJmJX3RK19ZqQkF4q0zt6tpsXd8dzWZ08%2BeGZArf7LpesEc7yKJb2dLJnx3ztWoj5W24wmQSPSyuiRCPJxUoqCV2jP5PESy1vP%2BDJhk5aVYjsLtx3TYaBTzxfSY%2FSJZOH4OUWRRniRyBdKEikfniyQPWhDgtI4YkYgSy09YTK73epLIImUjHJOtIy7oyvgIQsr3zAT4eiOUvZ%2F8tw4YcG%2FI23IFxRG88MHDvsv10mP2UWK346bOuqnLOPCK4rejdnpfWmHgupWJHi1B0uWP88diTJOc0Pggw5lYDn3x94KS2UnYuZXPoABihJ2OaL3jHMWU50Ipo471mz%2BoOeloLPz%2BJklnxfTZ4HS%2FZH83yZxBuwROAdwBxzr8DhYgxtKI4KKnrARcodIAq1rY2PqfnP7wJZU9moF%2F4SP%2BTEGRo94UVUGSMGBOo43R22uVIN6AC5TmGHfBxV8njJDL2o4KgM1it3MLLg2qQGOrABz%2BSP390rSAeeMkwKtEnRKSsMCrfzUkFGvUYoPQEjU5Lh589RlVRZjm49lTd%2BVjIkuULwliPMXX4JkgczpbTbUXhVyXx0YwGJ6RghWM8dTJhf1IVuZzHNKpH%2FJdc3lM%2Bf1DjRGQ0ulFJNDJsM2gfyFp5AarOnMOk1kfosnXb7Im8yBvizqkHhzAkAsxQmoq%2FTxjnt1hDOE0Iv1mE%2BC4ZgObaM8tlvLc9hjcOOzB%2FNa2E%3D&amp;X-Amz-Algorithm=AWS4-HMAC-SHA256&amp;X-Amz-Date=20230624T093254Z&amp;X-Amz-SignedHeaders=host&amp;X-Amz-Expires=300&amp;X-Amz-Credential=ASIAQ3PHCVTY6GCWB7OO%2F20230624%2Fus-east-1%2Fs3%2Faws4_request&amp;X-Amz-Signature=c5baae1311c34fc7d9df598afee10882c7de8ebee05feec1f785a699ae35ba54&amp;hash=05ff1a4eb73e7e09457745a3ab086de5667c43208152133922bed31fbce7a5c7&amp;host=68042c943591013ac2b2430a89b270f6af2c76d8dfd086a07176afe7c76c2c61&amp;pii=S0141813022014726&amp;tid=spdf-d2fadda8-6c9a-47f0-97af-a7b4dcf0effd&amp;sid=185b6c7b2f8fe6492e38c879d44f64b26b11gxrqb&amp;type=client&amp;tsoh=d3d3LnNjaWVuY2VkaXJlY3QuY29t&amp;ua=1709520b07510752545a&amp;rr=7dc3f7580b0c8eea&amp;cc=ro</t>
  </si>
  <si>
    <t>Antonescu, E (ULBS); Silisteanu, SC (ULBS); Totan, M (ULBS)</t>
  </si>
  <si>
    <t xml:space="preserve">Vizitiu, E; Constantinescu, M, Comparative study on the importance of physical activity on body composition in adults, Balneo Research Journal
</t>
  </si>
  <si>
    <t>Szakacs, J; Silisteanu, AE, Assessment of the quality of life in patients with chronic degenerative osteoarticular diseases (gonarthrosis, coxarthrosis), BALNEO AND PRM RESEARCH JOURNAL</t>
  </si>
  <si>
    <t>Duica, L (ULBS ); Antonescu, E (ULBS ); Totan, M (ULBS ); Pirlog, M (UMF Craiova) ; Silisteanu, SC (F. Med. Suceava)</t>
  </si>
  <si>
    <t xml:space="preserve">Vizitiu, E; Constantinescu, M; Poraicu, C; Aquatic therapy in neuromotor recovery - case study, </t>
  </si>
  <si>
    <t xml:space="preserve">Vizitiu, E; Constantinescu, M,Comparative study on the importance of physical activity on body composition in adults, BALNEO AND PRM RESEARCH JOURNAL
, </t>
  </si>
  <si>
    <t>Szakacs, J; Silisteanu, AE, Assessment of the quality of life in patients with chronic degenerative osteoarticular diseases (gonarthrosis, coxarthrosis) ,BALNEO AND PRM RESEARCH JOURNAL</t>
  </si>
  <si>
    <t xml:space="preserve">The role of electrotherapy in reducing the pain of patients with knee osteoarthritis during the COVID-19 pandemic
</t>
  </si>
  <si>
    <t>Silisteanu, A. E., Antonescu, O. R., &amp; Racheriu, M. (2022). The role of the therapeutic physical exercise and the complex recovery treatment for the patients with chronic degenerative diseases during the COVID-19 pandemic. Balneo and PRM Research Journal, 13(4), 529-529.</t>
  </si>
  <si>
    <t>https://doi.org/10.1016/j.colsurfa.2021.127819</t>
  </si>
  <si>
    <t>Deepika, S., Sri Hasitha, D., Suhitha, R., (...), VenkataVara Prasad, P., Kumar, S, A Study on Borderline Personality Disorder using Machine Learning and Conventional Methods , Proceedings of 5th International Conference on Contemporary Computing and Informatics, IC3I 2022</t>
  </si>
  <si>
    <t>https://dblp.org/db/conf/ic3i/ic3i2022.html</t>
  </si>
  <si>
    <t>Kostenko, E.V., Petrova, L.V., Neprintseva, N.V., Shurupova, S.T., Kucherova, A.V., Remote Monitoring of Cardiovascular Risks of Medical Rehabilitation of Ischemic Stroke Patients Using Information and Telecommunication Systems,  Vestnik Vosstanovitel'noj Mediciny</t>
  </si>
  <si>
    <t>Maniu I. (ULBS); Maniu G. (ULBS); Totan M. (ULBS)</t>
  </si>
  <si>
    <t>Clinical and laboratory characteristics of pediatric COVID-19 population—a bibliometric analysis</t>
  </si>
  <si>
    <t>Dela Riadi, Indang Trihandini, Survival of COVID-19 patients research trends 2020-2022: a bibliographic study, BKM Public Health &amp; Community Medicine</t>
  </si>
  <si>
    <t>https://www.researchgate.net/profile/Dela-Riadi/publication/366064654_Survival_of_COVID-19_patients_research_trends_2020-2022_a_bibliographic_study/links/6397a7de095a6a77742501f0/Survival-of-COVID-19-patients-research-trends-2020-2022-a-bibliographic-study.pdf</t>
  </si>
  <si>
    <t>Fatma Sargın, Turkey-based COVID-19 publications in pediatrics: A bibliographic analysis, Annals of Clinical and Analytical Medicine</t>
  </si>
  <si>
    <t>https://www.researchgate.net/profile/Fatma-Sargin-3/publication/369881544_Turkey-based_COVID-19_publications_in_pediatrics_A_bibliographic_analysis/links/643087f220f25554da17bfb4/Turkey-based-COVID-19-publications-in-pediatrics-A-bibliographic-analysis.pdf</t>
  </si>
  <si>
    <t>Arsalan Mado Mahmood, Synthesis and Energy Storage Performance of</t>
  </si>
  <si>
    <t>Felicia G. Gligor (ULBS), Carmen M. Dobrea (ULBS), Cecilia Georgescu (ULBS),
 Loredana A. Vonica Gligor (ULBS), Adina Frum (ULBS), Maria Totan (ULBS)</t>
  </si>
  <si>
    <t>SILYMARIN FOOD SUPPLEMENTS-ORAL SOLID DOSAGE FORMS</t>
  </si>
  <si>
    <t>M. TOTAN (ULBS), E. ANTONESCU (ULBS), M. G. CATANA (ULBS), M. M. CERNUSCA MITARIU (ULBS), L. DUICA (ULBS), C. ROMAN FILIP (ULBS), R. M. COMANEANU (F. Med. Titu Maiorescu)
, SEBASTIAN IOAN CERNUSCA MITARIU (ULBS)</t>
  </si>
  <si>
    <t>Lin, X., Yu, C., Ding, H., Ma, X., Guo, F., Chen, D., &amp; Fan, Y., The study of serum C-reactive protein, serum cystatin C, and carbohydrate antigen 125 in patients with acute ischemic stroke. Cellular and Molecular Biology.</t>
  </si>
  <si>
    <t>file:///C:/Users/User/Downloads/4397-Article%20Text-10049-10555-10-20220827%20(1).pdf</t>
  </si>
  <si>
    <t>Maundu, M., Ouma, L., &amp; Maingi, F. (2022). Effects of alum, soda ash, and carbon dioxide on 40–50 year old concrete wastewater tanks. Physical Sciences Reviews.</t>
  </si>
  <si>
    <t>file:///C:/Users/User/Downloads/10.1515_psr-2021-0227.pdf</t>
  </si>
  <si>
    <t>TOTAN MARIA</t>
  </si>
  <si>
    <t>Int. J. Environ. Res. Public Health</t>
  </si>
  <si>
    <t>J. Pers. Med</t>
  </si>
  <si>
    <t>LIFE</t>
  </si>
  <si>
    <t xml:space="preserve">Environmental Research and Public Health </t>
  </si>
  <si>
    <t>European Journal of Investigation in Health Psyhology and Education</t>
  </si>
  <si>
    <t>Sustenability</t>
  </si>
  <si>
    <t>https://conferintapediatriesibiu.ro/</t>
  </si>
  <si>
    <t>10*50</t>
  </si>
  <si>
    <t>Totan Maria</t>
  </si>
  <si>
    <t>Metode moderne de diagnostic şi tratament în patologia pediatrică</t>
  </si>
  <si>
    <t>ROMÂNIA</t>
  </si>
  <si>
    <t>peste 100 participati</t>
  </si>
  <si>
    <t>organizator pricipal</t>
  </si>
  <si>
    <t>22-23 Nov. 2022</t>
  </si>
  <si>
    <t>membru în comitetul stiințific</t>
  </si>
  <si>
    <t>membru comitet stiintific</t>
  </si>
  <si>
    <t>17 Decembeie 2022</t>
  </si>
  <si>
    <t>The 6th International Conference 
New Trends on 
Sensing - Monitoring - Telediagnosis 
for Life Sciences</t>
  </si>
  <si>
    <t>https://www.healthfoodenviron.unitbv.ro/2022/</t>
  </si>
  <si>
    <t>perezentare lucrare stiinfica -Clinical and paraclinical evaluations of deficiency rickets</t>
  </si>
  <si>
    <t>8-10 Spetembrie2022</t>
  </si>
  <si>
    <t>FOOD SAFETY AND HEALTHY LIVING FSHL –2022</t>
  </si>
  <si>
    <t>International Summer School</t>
  </si>
  <si>
    <t>https://fshl.ro/2022/</t>
  </si>
  <si>
    <t>perezentare lucrare stiinfica -Evaluări clinice și paraclinice ale rahitismului carențial</t>
  </si>
  <si>
    <t>5-8 Spetembrie2022</t>
  </si>
  <si>
    <t>Conferința Națională a Asociației de Medicină de Laborator din România,</t>
  </si>
  <si>
    <t>peste 200 participati</t>
  </si>
  <si>
    <t>https://amlr.medical-congresses.ro/conferinta-2022-2/</t>
  </si>
  <si>
    <t>perezentare lucrare stiinfica - Infectia cu Giardia lamblia si infectiile resiparorii si alimentare la copii</t>
  </si>
  <si>
    <t>25 – 27 mai 2022</t>
  </si>
  <si>
    <t>A XV-a Conferință Națională de Microbiologie și Epidemiologie</t>
  </si>
  <si>
    <t>https://www.srm.ro/evenimente/urmatorul-eveniment/</t>
  </si>
  <si>
    <t>perezentare lucrare stiinfica -Prevalence and management of rotavirus infection in children</t>
  </si>
  <si>
    <t>3-5 Spetembrie2022</t>
  </si>
  <si>
    <t>perezentare lucrare stiinfica -Probleme si solutii in realizarea secventierii SARS-COV-2</t>
  </si>
  <si>
    <t xml:space="preserve">perezentare lucrare stiinfica - Caracteristici clinice ale pacienților pediatrici infectați cu COVID-19  </t>
  </si>
  <si>
    <t>22 Nov. 2022</t>
  </si>
  <si>
    <t>perezentare lucrare stiinfica -Caracteristici paraclinice ale pacienților pediatrici infectați cu COVID-19</t>
  </si>
  <si>
    <t>Zilele Medicale Sibiene</t>
  </si>
  <si>
    <t>&gt; 200 participati</t>
  </si>
  <si>
    <t>https://zms.ro/pdf</t>
  </si>
  <si>
    <t>perezentare lucrare stiinfica -Corelația dintre numărul de cazuri și rata de pozitivitate a RT PCR-COVID pe parcursul unui an de pandemie</t>
  </si>
  <si>
    <t>13-14 Apr.2022</t>
  </si>
  <si>
    <t>perezentare lucrare stiinfica -- Evolutia infectiei SARS COV-2 la copii</t>
  </si>
  <si>
    <t>Noaptea cercetatorilor</t>
  </si>
  <si>
    <t>https://noapteacercetatorilor.ulbsibiu.ro/ro/program/facultatea-de-medicina/</t>
  </si>
  <si>
    <t>proiect -  Metode moderne de diagnostic folosind trasori radioactivi</t>
  </si>
  <si>
    <t>prezentare lucrare stiintifica - Obezitatea cu Greutate Normală și Riscul Cardio-Metabolic</t>
  </si>
  <si>
    <t xml:space="preserve">participare comisii licenta  TD 21 candidati </t>
  </si>
  <si>
    <t>21/3*2</t>
  </si>
  <si>
    <t xml:space="preserve">participare comisii licenta  AMG 73  candidati </t>
  </si>
  <si>
    <t>73/3*2</t>
  </si>
  <si>
    <t xml:space="preserve">participare comisii licenta  MD 56  candidati </t>
  </si>
  <si>
    <t>56/3*2</t>
  </si>
  <si>
    <t xml:space="preserve">participare comisii licenta  MG 119 candidati </t>
  </si>
  <si>
    <t>119/3*2</t>
  </si>
  <si>
    <t xml:space="preserve">participare comisii licenta  Farma  57 candidati </t>
  </si>
  <si>
    <t>Evaluare pe parcurs -AMG CURS, 80 s</t>
  </si>
  <si>
    <t>80/3</t>
  </si>
  <si>
    <t>Examen semestru -AMG CURS, 80 s</t>
  </si>
  <si>
    <t>Restanta Biochimie Sem I -AMG CURS, 80 s</t>
  </si>
  <si>
    <t>80*25%</t>
  </si>
  <si>
    <t>Reexaminare Biochimie Sem I -AMG CURS, 80 s</t>
  </si>
  <si>
    <t>80*10%</t>
  </si>
  <si>
    <t>Evaluare pe parcurs -F IV- Met. Med. CURS, 43 s</t>
  </si>
  <si>
    <t>43/3</t>
  </si>
  <si>
    <t>Examen semestru -F IV-Met. med CURS, 43 s</t>
  </si>
  <si>
    <t>Restanta Met. Med -F IV CURS, 43 s</t>
  </si>
  <si>
    <t>43*25%</t>
  </si>
  <si>
    <t>Reexaminare Met. Med -F IV CURS, 43 s</t>
  </si>
  <si>
    <t>43*10%</t>
  </si>
  <si>
    <t>Evaluare pe parcurs Sem I-MG I 30 s</t>
  </si>
  <si>
    <t>Examen semestru Sem I -Bioch-MG I 30 s</t>
  </si>
  <si>
    <t>Restanta Sem I -Bioch-MG I 30 s</t>
  </si>
  <si>
    <t>30*25%</t>
  </si>
  <si>
    <t>Reexaminare Sem I -Bioch-MG I 30 s</t>
  </si>
  <si>
    <t>30*10%</t>
  </si>
  <si>
    <t>Evaluare pe parcurts Biochimie SI, SII -Farma III Lp-30s</t>
  </si>
  <si>
    <t>Examen semestru Biochimie SI, SII -Farma III Lp-30s</t>
  </si>
  <si>
    <t>Restanta Biochimie SI, SII -Farma III Lp-30s</t>
  </si>
  <si>
    <t>Reexaminare Biochimie SI, SII -Farma III Lp-30s</t>
  </si>
  <si>
    <t>Evaluare pe parcurs Sem II-Biochimie, MG I Lp-45s</t>
  </si>
  <si>
    <t>45/3</t>
  </si>
  <si>
    <t>Examen semestru Biochimie II-MG I Lp, -45s</t>
  </si>
  <si>
    <t>Restanta Biochimie II-MG I Lp, -45s</t>
  </si>
  <si>
    <t>45*25%</t>
  </si>
  <si>
    <t>ReexaminareBiochimie II-MG I Lp, -45s</t>
  </si>
  <si>
    <t>45*10%</t>
  </si>
  <si>
    <t xml:space="preserve">TOTAN MARIA          </t>
  </si>
  <si>
    <t>Evaluare pe parcurs Sem I-MG I 147 s</t>
  </si>
  <si>
    <t>147/3</t>
  </si>
  <si>
    <t>Examen Sem I-MG I 147 s</t>
  </si>
  <si>
    <t>Restanta Biochimie I-MG -147s</t>
  </si>
  <si>
    <t xml:space="preserve">asistent al titularului 
</t>
  </si>
  <si>
    <t>147*25%</t>
  </si>
  <si>
    <t>Reexaminare Biochimie I-MG -147s</t>
  </si>
  <si>
    <t>147*10%</t>
  </si>
  <si>
    <t>Examen Sem II-MG I 147 s</t>
  </si>
  <si>
    <t>Restanta Biochimie II-MG -147s</t>
  </si>
  <si>
    <t>Reexaminare Biochimie II-MG -147s</t>
  </si>
  <si>
    <t>Examen semestru Biochimie generala si aplicata -Farma III Lp-45s</t>
  </si>
  <si>
    <t>Restanta Biochimie generala si aplicata -Farma III Lp-45s</t>
  </si>
  <si>
    <t>Examen semestru Biochimie II-MG -147s</t>
  </si>
  <si>
    <t>Examen semestru Biochimie aplicata-Bio II Lp-30s</t>
  </si>
  <si>
    <t>40/3</t>
  </si>
  <si>
    <t>Ioana Mihaela, Deficitul de vitamina D la copii şi adolescenţi- lucrare sustinuta</t>
  </si>
  <si>
    <t>Costache Iulia Mihaela, Virusul SARS-COV-2 și afecțiunile cardiace: manifestări clinice, tratament și urmări - lucarae sustinuta</t>
  </si>
  <si>
    <t>Crivat cristina Georgeta, Intoxicația cu etanol. Metode de dozare a etanolului din sânge -lucrare sustinuta</t>
  </si>
  <si>
    <t>Marinel Ana-Maria, Depresia și anxietatea în cazul pacienților infectați cu virusul SARS CoV–2 - lucrare sustinuta</t>
  </si>
  <si>
    <t>Rosaca Elena Roxana,Importanța parametrilor de laborator  în diagnosticul și prognosticul COVID-19-lucrare sustinuta</t>
  </si>
  <si>
    <t>Comisia acordare gradatie de merit 4497/1.07.2022</t>
  </si>
  <si>
    <t>Comisie concurs, S.l 52/nr.2083-membru</t>
  </si>
  <si>
    <t>Comisie concurs, As.61 /nr.47-membru</t>
  </si>
  <si>
    <t>Tutorat -FARMA</t>
  </si>
  <si>
    <t>Consultatii MG I</t>
  </si>
  <si>
    <t>Consultatii Farma III</t>
  </si>
  <si>
    <t>Asklepios - International Congress for Students and Young Physicians, 2022, Membru in comitetul stiintific</t>
  </si>
  <si>
    <t>Asklepios - International Congress for Students and Young Physicians, 2022, coordonare lucrare studenteasca prezentata la conferinta</t>
  </si>
  <si>
    <t>Alte activitati suport (promovarea Facultatii, participare la workshopuri, seminare,etc)</t>
  </si>
  <si>
    <t>Characteristics  of  SARS  COV-2  infection  in a patients with prostate neoplasm: Case report</t>
  </si>
  <si>
    <t>Tudor  I,  Jerpelea  ME,  Vecerzan  L.</t>
  </si>
  <si>
    <r>
      <rPr>
        <sz val="12"/>
        <color theme="1"/>
        <rFont val="Arial Narrow"/>
        <family val="2"/>
      </rPr>
      <t>Acta Medica Transilvanica, vol. 27, Nr.1</t>
    </r>
    <r>
      <rPr>
        <sz val="12"/>
        <color theme="1"/>
        <rFont val="Times New Roman"/>
        <family val="1"/>
      </rPr>
      <t xml:space="preserve">  </t>
    </r>
  </si>
  <si>
    <t>56-58</t>
  </si>
  <si>
    <t>The evolution of primary ureteral leiomyosarcoma: Case study</t>
  </si>
  <si>
    <t>Bădic E.C., Vecerzan L</t>
  </si>
  <si>
    <t>Acta Medica Transilvanica, vol. 27, Nr.3</t>
  </si>
  <si>
    <t>41-43</t>
  </si>
  <si>
    <t>16th Bialystok International Medical Congress for Young Scientists</t>
  </si>
  <si>
    <t>internationala</t>
  </si>
  <si>
    <t xml:space="preserve"> Polonia </t>
  </si>
  <si>
    <t>https://bimc.umb.edu.pl/</t>
  </si>
  <si>
    <t>6th-7th of May, 2022,</t>
  </si>
  <si>
    <t>International Congress   of  Medical    Sciences  for  students  and  young  doctors.</t>
  </si>
  <si>
    <t>Sofia, Bulgaria</t>
  </si>
  <si>
    <t>https://icmsbg.org/</t>
  </si>
  <si>
    <t>12-15  Mai  2022</t>
  </si>
  <si>
    <t>2nd Oncohub Conference, Connecting scientist and physicians for next generation cancer management</t>
  </si>
  <si>
    <t>https://www.oncohub.ro/oncohub2022</t>
  </si>
  <si>
    <t>21 - 23 September 2022</t>
  </si>
  <si>
    <t>Congresul Național de Oncologie</t>
  </si>
  <si>
    <t>https://congresoncologie.ro/</t>
  </si>
  <si>
    <t>5-8 octombrie</t>
  </si>
  <si>
    <t>The International Surgical Congress for students</t>
  </si>
  <si>
    <t>https://umfcd.ro/surgicon-the-international-surgical-congress-for-students-27-30-octombrie-2022/</t>
  </si>
  <si>
    <t xml:space="preserve"> 27-30 oct, 2022</t>
  </si>
  <si>
    <t>evaluare lucrări practice Medicină Generală anul lll</t>
  </si>
  <si>
    <t>titular (5 semigrupe)</t>
  </si>
  <si>
    <t>evaluare lucrări practice Medicina Dentara anul ll</t>
  </si>
  <si>
    <t>titular (3 grupe)</t>
  </si>
  <si>
    <t>evaluare lucrări practice Asistență Medicală Generală anul l</t>
  </si>
  <si>
    <t>titular (1 grupă)</t>
  </si>
  <si>
    <t>admitere (licență + master)</t>
  </si>
  <si>
    <t>licență (toate specializările)</t>
  </si>
  <si>
    <t>Alexandru Cioca- Îngrijirea pacientului cu COVID-19, Licenta AMG, 2022</t>
  </si>
  <si>
    <t xml:space="preserve"> Zotica Elena Cristina- Îngrijirea pacientului cu cancer gastric stadiu IV, Licenta AMG 2022</t>
  </si>
  <si>
    <t xml:space="preserve"> Crăciun Larisa- Îngrijirea pacientului cu hepatocarcinom, Licenta, AMG 2022</t>
  </si>
  <si>
    <t>Rus, Luca Liviu; Juncan, Anca Maria; Craciun, Veronica Isabela; Frum, Adina; Heghes, Simona-Codruta; Butuca, Anca; Dobrea, Carmen Maximiliana; Chis, Adriana Aurelia; Muntean, Andrei Catalin; Vonica-Tincu, Andreea Loredana; Morgovan, Claudiu</t>
  </si>
  <si>
    <t>Applied Sciences - Basel</t>
  </si>
  <si>
    <t>https://www.webofscience.com/wos/alldb/full-record/WOS:000794472300001</t>
  </si>
  <si>
    <t>4476 1-12</t>
  </si>
  <si>
    <t xml:space="preserve">Chis, Adriana Aurelia; Rus, Luca Liviu; Morgovan, Claudiu; Arseniu, Anca Maria; Frum, Adina; Vonica-Tincu, Andreea Loredana; Gligor, Felicia Gabriela; Muresan, Maria Lucia; Dobrea, Carmen Maximiliana </t>
  </si>
  <si>
    <t>https://www.webofscience.com/wos/alldb/full-record/WOS:000801501200001</t>
  </si>
  <si>
    <t>1121 1-38</t>
  </si>
  <si>
    <t xml:space="preserve">Rui, YP ; Qiu, G. Analysis of Gut Microbial Communities and Resistance Genes in Pigs and Chickens in Central China. Animals
</t>
  </si>
  <si>
    <t xml:space="preserve">Lu, X; Zhong, CJ; Chen, HF; Xie, XQ; Lv, XJ. Treatment of Central Nervous System Infection Caused by Multidrug-Resistant Klebsiella pneumoniae with Colistin Sulfate Intravenously and Intrathecally: A Case Report.  Pharmaceuticals
</t>
  </si>
  <si>
    <t xml:space="preserve">Taresco, V; Tulini, I; Francolini, I; Piozzi, A. Polyglycerol Adipate-Grafted Polycaprolactone Nanoparticles as Carriers for the Antimicrobial Compound Usnic Acid. International Journal of Molecular Sciences
</t>
  </si>
  <si>
    <t>Juncan, AM (ULB SIBIU); Moisa, DG (ULB SIBIU); Santini, A (Univ. Napoli); Morgovan, C (ULB SIBIU); Rus, LL (ULB SIBIU); Vonica-Tincu, AL (ULB SIBIU); Loghin, F (UMF Cluj)</t>
  </si>
  <si>
    <t>Liegertova, M; Semeradtova, A; Kocholata, M; Prusova, M; Nemcova, L; Stofik, M; Krizenecka, S; Maly, J; Janouskova, O. Mucus-derived exosome-like vesicles from the Spanish slug (Arion vulgaris): taking advantage of invasive pest species in biotechnology. Scientific reports</t>
  </si>
  <si>
    <t>Rather, LJ; Mir, SS; Ganie, SA; Shahid-ul-Islam; Li, Q. Research progress, challenges, and perspectives in microbial pigment production for industrial applications - A review. Dyes and Pigments</t>
  </si>
  <si>
    <t>Bhat, AA; Gupta, G; Alharbi, KS; Afzal, O; Altamimi, ASA ; Almalki, WH; Kazmi, I; Al-Abbasi, FA; Alzarea, SI; Chellappan, DK; Singh, SK; MacLoughlin, R; Oliver, BG; Dua, K. Polysaccharide-Based Nanomedicines Targeting Lung Cancer. Pharmaceutics</t>
  </si>
  <si>
    <t>Miura, S; Yamagishi, R; Miyazaki, R; Yasuda, K; Kawano, Y; Yokoyama, Y; Sugino, N; Kameda, T; Takei, S. Fabrication of High-Resolution Fine Microneedles Derived from Hydrolyzed Hyaluronic Acid Gels in Vacuum Environment Imprinting Using Water Permeable Mold. Gels</t>
  </si>
  <si>
    <t>Liu, JK. Natural products in cosmetics. Natural Products and Bioprospecting</t>
  </si>
  <si>
    <t>Khachatryan, G; Khachatryan, L; Krystyjan, M; Lenart-Boron, A; Krzan, M; Kulik, K; Bialecka, A; Grabacka, M; Nowak, N; Khachatryan, K. Preparation of Nano/Microcapsules of Ozonated Olive Oil in Hyaluronan Matrix and Analysis of Physicochemical and Microbiological (Biological) Properties of the Obtained Biocomposite. International Journal of Molecular Sciences</t>
  </si>
  <si>
    <t>Ha, NG; Lee, SH; Lee, EH; Chang, M; Yoo, J; Lee, WJ. Safety and efficacy of a new hydrogel based on hyaluronic acid as cosmeceutical for xerosis. Journal of Cosmetic Dermatology</t>
  </si>
  <si>
    <t>Stanciauskaite, M; Marksa, M; Ivanauskas, L; Ramanauskiene, K. Balsam Poplar Buds: Extraction of Potential Phenolic Compounds with Polyethylene Glycol Aqueous Solution, Thermal Sterilization of Extracts and Challenges to Their Application in Topical Ocular Formulations. Antioxidants</t>
  </si>
  <si>
    <t>Xu, HL; Wu, ZY; Zhao, D; Liang, HY; Yuan, HX; Wang, CT. Preparation and characterization of electrospun nanofibers-based facial mask containing hyaluronic acid as a moisturizing component and huangshui polysaccharide as an antioxidant component. International Journal of Biological Macromolecules</t>
  </si>
  <si>
    <t>Gomri, F; Vischer, S; Turzi, A; Berndt, S. Swiss Medical Devices for Autologous Regenerative Medicine: From Innovation to Clinical Validation. Pharmaceutics</t>
  </si>
  <si>
    <t>Duschek, N; Cajkovsky, M; Prinz, V; Muller, D; Hundsamer, A; Baierl, A; Mollhoff, N; Sulovsky, M; Frank, K. An open-label, 4-week, prospective clinical study evaluating the efficacy and safety of a novel targeted skin care line addressing five common skin conditions. Journal of Cosmetic Dermatology</t>
  </si>
  <si>
    <t>Casey-Power, S; Ryan, R; Behl, G ; McLoughlin, P; Byrne, ME; Fitzhenry, L. Hyaluronic Acid: Its Versatile Use in Ocular Drug Delivery with a Specific Focus on Hyaluronic Acid-Based Polyelectrolyte Complexes. Pharmaceutics</t>
  </si>
  <si>
    <t>https://www.mdpi.com/1999-4923/14/7/1479</t>
  </si>
  <si>
    <t>Cardoso, LMD; Barreto, T; Gama, JFG; Alves, LA. Natural Biopolymers as Additional Tools for Cell Microencapsulation Applied to Cellular Therapy. Polymers</t>
  </si>
  <si>
    <t>Carlomagno, F; Roveda, G; Michelotti, A; Ruggeri, F; Tursi, F. Anti-Skin-Aging Effect of a Treatment with a Cosmetic Product and a Food Supplement Based on a New Hyaluronan: A Randomized Clinical Study in Healthy Women. Cosmetics</t>
  </si>
  <si>
    <t>Ding, YW; Wang, ZY; Ren, ZW; Zhang, XW; Wei, DX. Advances in modified hyaluronic acid-based hydrogels for skin wound healing. Biomaterials Science</t>
  </si>
  <si>
    <t>Isa, ILM; Mokhtar, SA; Abbah, SA; Fauzi, MB; Devitt, A; Pandit, A. Intervertebral Disc Degeneration: Biomaterials and Tissue Engineering Strategies toward Precision Medicine. Advanced Healthcare Materials</t>
  </si>
  <si>
    <t>Ding, Z; Dan, NH; Chen, YN. Study of a Hydrophilic Healing-Promoting Porcine Acellular Dermal Matrix. Processes</t>
  </si>
  <si>
    <t>Li, S; Xu, JW; Li, R; Wang, YK; Zhang, MY; Li, J; Yin, SZ; Liu, GD; Zhang, LJ; Li, BQ; Gu, Q; Su, YW. Stretchable Electronic Facial Masks for Sonophoresis. ACS Nano</t>
  </si>
  <si>
    <t>Balwierz, R; Biernat, P; Schafer, N; Marciniak, D; Krzeszewska-Zareba, A; Skotnicka-Graca, U; Kurek-Gorecka, A. ASSESSMENT OF THE MOISTURIZING POTENTIAL OF A TWO-PHASE TOPICAL CARE PRODUCT CONTAINING VEGETABLE OILS, GLYCERIN, PANTHENOL, AND SODIUM HYALURONATE - A PRELIMINARY STUDIES. Acta Poloniae Pharmaceutica</t>
  </si>
  <si>
    <t>Dietert, RR; Dietert, JM. Using Microbiome-Based Approaches to Deprogram Chronic Disorders and Extend the Healthspan following Adverse Childhood Experiences. Microorganisms</t>
  </si>
  <si>
    <t>Derwich, M; Lassmann, L; Machut, K; Zoltowska, A; Pawlowska, E. General Characteristics, Biomedical and Dental Application, and Usage of Chitosan in the Treatment of Temporomandibular Joint Disorders: A Narrative Review. Pharmaceutics</t>
  </si>
  <si>
    <t>Sagdiev, N.J., Ziyavitdinov, J.F., Berdiev, N.Sh., (...), Vypova, N.L., Asrorov, A.M., Low abundant bovine colostrum proteins in combination with amaranth oil reveal topical analgesic activity, Nova Biotechnologica et Chimica
21(1),e1246</t>
  </si>
  <si>
    <t>https://www.scopus.com/record/display.uri?eid=2-s2.0-85134414605&amp;origin=resultslist&amp;sort=plf-f&amp;cite=2-s2.0-85111578822&amp;src=s&amp;nlo=&amp;nlr=&amp;nls=&amp;imp=t&amp;sid=e638069ce631c0294880562c28e76aec&amp;sot=cite&amp;sdt=cl&amp;cluster=scopubyr%2c%222022%22%2ct&amp;sl=0&amp;relpos=14&amp;citeCnt=0&amp;searchTerm=</t>
  </si>
  <si>
    <t>Yuan, Z.-H., Liu, Y.-T., Qu, Z.-H., (...), Lin, X.-Y., Wang, P.-L., Research progress on improvement of functions of small molecular compounds of traditional Chinese medicine based on supramolecular properties of hyaluronic acid, Yaoxue Xuebao
57(5), pp. 1245-1251</t>
  </si>
  <si>
    <t>https://www.scopus.com/record/display.uri?eid=2-s2.0-85132582004&amp;origin=resultslist&amp;sort=plf-f&amp;cite=2-s2.0-85111578822&amp;src=s&amp;nlo=&amp;nlr=&amp;nls=&amp;imp=t&amp;sid=e638069ce631c0294880562c28e76aec&amp;sot=cite&amp;sdt=cl&amp;cluster=scopubyr%2c%222022%22%2ct&amp;sl=0&amp;relpos=18&amp;citeCnt=0&amp;searchTerm=</t>
  </si>
  <si>
    <t>Silva, A.M., Cruz, A.T., Nobre, J., (...), Severino, P., Souto, E.B., Lipid nanoparticles-based semisolid formulations for cosmetic applications: focus on cellulite (  Book Chapter), 	Nanotechnology and Regenerative Medicine: History, Techniques, Frontiers, and Applicationspp. 179-193 Editura Elsevier</t>
  </si>
  <si>
    <t>https://www.scopus.com/record/display.uri?eid=2-s2.0-85150130127&amp;origin=resultslist&amp;sort=plf-f&amp;cite=2-s2.0-85111578822&amp;src=s&amp;nlo=&amp;nlr=&amp;nls=&amp;imp=t&amp;sid=e638069ce631c0294880562c28e76aec&amp;sot=cite&amp;sdt=cl&amp;cluster=scopubyr%2c%222022%22%2ct&amp;sl=0&amp;relpos=23&amp;citeCnt=0&amp;searchTerm=</t>
  </si>
  <si>
    <t>Al-Halaseh, L.K., Al-Jawabri, N.A., Tarawneh, S.K., (...), Al-Samydai, A.M., Ahmed, M.A., A review of the cosmetic use and potentially therapeutic importance of hyaluronic acid, Journal of Applied Pharmaceutical Science
12(7), pp. 34-41</t>
  </si>
  <si>
    <t>https://www.scopus.com/record/display.uri?eid=2-s2.0-85134005279&amp;origin=resultslist&amp;sort=plf-f&amp;cite=2-s2.0-85111578822&amp;src=s&amp;nlo=&amp;nlr=&amp;nls=&amp;imp=t&amp;sid=e638069ce631c0294880562c28e76aec&amp;sot=cite&amp;sdt=cl&amp;cluster=scopubyr%2c%222022%22%2ct&amp;sl=0&amp;relpos=25&amp;citeCnt=2&amp;searchTerm=</t>
  </si>
  <si>
    <t>Faivre, J; Pigweh, AI; Iehl, J; Maffert, P; Goekjian, P; Bourdon, F. Crosslinking hyaluronic acid soft-tissue fillers: current status and perspectives from an industrial point of view. Expert Review of Medical Devices</t>
  </si>
  <si>
    <t>Shikina, EV; Kovalevsky, RA; Shirkovskaya, AI; Toukach, PV. Prospective bacterial and fungal sources of hyaluronic acid: A review. Computational and Structural Biotechnology Journal</t>
  </si>
  <si>
    <t xml:space="preserve">Muntean, AC; Negoi, OI; Rus, LL; Vonica, AL; Tomuta, I </t>
  </si>
  <si>
    <t>Lee, SH; Kim, JK; Jee, JP; Jang, DJ; Park, YJ; Kim, JE; Quality by Design (QbD) application for the pharmaceutical development process; JOURNAL OF PHARMACEUTICAL INVESTIGATIONJOURNAL OF PHARMACEUTICAL INVESTIGATION</t>
  </si>
  <si>
    <t>https://link.springer.com/article/10.1007/s40005-022-00575-x</t>
  </si>
  <si>
    <t>https://www.mdpi.com/1999-4923/14/7/1467</t>
  </si>
  <si>
    <t>https://farmaciajournal.com/issue-articles/application-of-response-surface-methodology-to-optimize-the-technology-of-metformin-oral-dissolving-tablets/</t>
  </si>
  <si>
    <t xml:space="preserve">Achim M (UMF Cluj), Tefas LR (UMF Cluj), Iovanov R (UMF Cluj), Vonica-Gligor AL (ULBS), Barbu-Tudoran L (UBB Cluj), Tomuta I (UMF Cluj). </t>
  </si>
  <si>
    <t>Preparation and In Vitro Evaluation of Felodipine-loaded Poly(epsilon-caprolactone) Microspheres: Quality by Design Approach.</t>
  </si>
  <si>
    <t>Sharma, N ; Arora, S ; Behl, T ; Singh, S; Kumar, R. Quality by Design Approach for Formulation and Optimization of Microparticles Based Inhalable Phytopharmaceuticals of Trigonella Foenum-Graecum and Alpinia Galanga. Biointerface Research in Applied Chemistry</t>
  </si>
  <si>
    <t>https://biointerfaceresearch.com/wp-content/uploads/2021/06/20695837122.20502067.pdf</t>
  </si>
  <si>
    <t>Sadoun-Daikha, O., González Rodríguez, M.L., Azouz, L.H., Rabasco, A.M., Rezgui, F., Central composite design optimization for a controlled valsartan release from polycaprolactone microspheres, Journal of Applied Polymer Science</t>
  </si>
  <si>
    <t>https://onlinelibrary.wiley.com/doi/abs/10.1002/app.51584</t>
  </si>
  <si>
    <t>Nutrivigilance: A New Activity in the Field of Dietary Supplements.</t>
  </si>
  <si>
    <t>Vo Van Regnault, G., Costa, M.C., Adanić Pajić, A., (...), Rodrigues, C., Margaritis, I., The need for European harmonization of Nutrivigilance in a public health perspective: a comprehensive review, Critical Reviews in Food Science and Nutrition</t>
  </si>
  <si>
    <t>https://pubmed.ncbi.nlm.nih.gov/34036844/</t>
  </si>
  <si>
    <t>Staszak, M., Membrane technologies for sports supplementation  (Book Chapter), Membrane Technologies: From Academia to Industry editura De Gruyter</t>
  </si>
  <si>
    <t>https://www.degruyter.com/document/doi/10.1515/9783110688269/html</t>
  </si>
  <si>
    <t>Tibor Casian, Andra Reznek, Andreea Loredana Vonica-Gligor, Jeroen Van Renterghem, Thomas De Beer, IoanTomuță</t>
  </si>
  <si>
    <t>Development, validation and comparison of near infrared and Raman spectroscopic methods for fast characterization of tablets with amlodipine and valsartan</t>
  </si>
  <si>
    <t>Jin, C; Zhao, LJ; Feng, Y; Hong, YL; Shen, L; Lin, X. Simultaneous modeling prediction of three key quality attributes of tablets by powder physical properties. International Journal of Pharmaceutics</t>
  </si>
  <si>
    <t>https://linkinghub.elsevier.com/retrieve/pii/S0378517322008997</t>
  </si>
  <si>
    <t>Ciza, PH; Sacre, PY; Waffo, C; Kimbeni, TM; Masereel, B; Hubert, P; Ziemons, E; Marini, RD.Comparison of several strategies for the deployment of a multivariate regression model on several handheld NIR instruments. Application to the quality control of medicines. Journal of Pharmaceutical and Biomedical Analysis</t>
  </si>
  <si>
    <t>https://pubmed.ncbi.nlm.nih.gov/35430411/</t>
  </si>
  <si>
    <t>Al-Muraisy, S.A.A., Soares, L.A., Chuayboon, S., (...), van Lier, J.B., Lindeboom, R.E.F., Solar-driven steam gasification of oil palm empty fruit bunch to produce syngas: Parametric optimization via central composite design, Fuel Processing Technology</t>
  </si>
  <si>
    <t>https://www.sciencedirect.com/science/article/pii/S0378382021003994</t>
  </si>
  <si>
    <t>Tomuţă I (UMF Cluj),  Iovanov R (UMF Cluj), Bodoki E (UMF Cluj), Vonica L (ULBS)</t>
  </si>
  <si>
    <t>Development and validation of NIR-chemometric methods for chemical and pharmaceutical characterization of meloxicam tablets</t>
  </si>
  <si>
    <t>Antonio, M; Carneiro, RL; Maggio, RM.  A comparative approach of MIR, NIR and Raman based chemometric strategies for quantification of Form I of Meloxicam in commercial bulk drug. Microchemical Journal</t>
  </si>
  <si>
    <t>https://www.sciencedirect.com/science/article/abs/pii/S0026265X22004039?via%3Dihub</t>
  </si>
  <si>
    <t>da Silva, TN; de Lima, EV; Barradas, TN; Testa, CG; Picciani, PHS; Figueiredo, CP; do Carmo, FA; Clarke, JR. Nanosystems for gene therapy targeting brain damage caused by viral infections. Materials Today Bio</t>
  </si>
  <si>
    <t>Martel-Estrada, SA; Morales-Cardona, AI; Vargas-Requena, CL; Rubio-Lara, JA; Martinez-Perez, CA; Jimenez-Vega, F. Delivery systems in nanocosmeceuticals. Reviews on Advanced Materials Science</t>
  </si>
  <si>
    <t>Xavier, DA; Akhila, S; Alsinai, A; Julietraja, K; Ahmed, H; Raja, AA; Varghese, ES. Distance-Based Structure Characterization of PAMAM-Related Dendrimers Nanoparticle. Journal of Nanomaterials</t>
  </si>
  <si>
    <t>Mostovaya, O; Shiabiev, I; Pysin, D; Stanavaya, A; Abashkin, V; Shcharbin, D; Padnya, P; Stoikov, I. PAMAM-Calix-Dendrimers: Second Generation Synthesis, Fluorescent Properties and Catecholamines Binding. Pharmaceutics</t>
  </si>
  <si>
    <t>Balayan, S; Chauhan, N; Rosario, W; Jain, U. Biosensor development for C-reactive protein detection: A review. Applied Surface Science Advances</t>
  </si>
  <si>
    <t>https://www.sciencedirect.com/science/article/pii/S2666523922001337?via%3Dih</t>
  </si>
  <si>
    <t>Gonzalez-Mendez, I; Loera-Loera, E; Sorroza-Martinez, K; Vonlanthen, M; Synthesis of beta-Cyclodextrin-Decorated Dendritic Compounds Based on EDTA Core: A New Class of PAMAM Dendrimer Analogs
PHARMACEUTICS</t>
  </si>
  <si>
    <t>Zeng, TY; Zhang, SZ; Shi, XB; Wang, W; Yan, W; Yang, K. On the sulfide stress cracking resistance of a 125 ksi grade high-strength low-alloyed steel for oil country tubular goods. Corrosion Science</t>
  </si>
  <si>
    <t>https://www.sciencedirect.com/science/article/abs/pii/S0010938X22006990?via%3Dihub</t>
  </si>
  <si>
    <t>https://www.tandfonline.com/doi/abs/10.1080/17512433.2022.2136166?journalCode=ierj20</t>
  </si>
  <si>
    <t>Dey, AD; Bigham, A; Esmaeili, Y; Ashrafizadeh, M; Moghaddam, FD; Tan, SC; Yousefiasl, S ; Sharma, S; Maleki, A; Rabiee, N; Kumar, AP ; Thakur, VK; Orive, G; Sharifi, E; Kumar, A; Makvandi, P. Dendrimers as nanoscale vectors: Unlocking the bars of cancer therapy. Seminars in Cancer Biology</t>
  </si>
  <si>
    <t>https://www.sciencedirect.com/science/article/abs/pii/S1044579X22001377?via%3Dihub</t>
  </si>
  <si>
    <t>https://www.tandfonline.com/doi/abs/10.1080/10406638.2022.2112714?journalCode=gpol20</t>
  </si>
  <si>
    <t>Yadav, D; Wairagu, PM; Kwak, M; Jin, JO. Nanoparticle-Based Inhalation Therapy for Pulmonary Diseases. Current Drug Metabolism</t>
  </si>
  <si>
    <t>https://www.ijbiotech.com/article_143252.html</t>
  </si>
  <si>
    <t>Yan, X., Qi, Y., Ren, L., (...), Xia, T., Liu, S., Silver nanoclusters show advantages in macrophage tracing in vivo and modulation of anti-tumor immuno-microenvironment, Journal of Controlled Release
348, pp. 470-482</t>
  </si>
  <si>
    <t>https://www.scopus.com/record/display.uri?eid=2-s2.0-85132751579&amp;origin=resultslist&amp;sort=plf-f&amp;cite=2-s2.0-85090318931&amp;src=s&amp;nlo=&amp;nlr=&amp;nls=&amp;imp=t&amp;sid=c8320e85169bf2c6b17f0464f70121cd&amp;sot=cite&amp;sdt=cl&amp;cluster=scopubyr%2c%222022%22%2ct&amp;sl=0&amp;relpos=4&amp;citeCnt=2&amp;searchTerm=</t>
  </si>
  <si>
    <t>Jha, A., Pathak, Y., Polymeric nanomaterials for infectious diseases (Book Chapter), Nanotheranostics for Treatment and Diagnosis of Infectious Diseases, Editura Elsevier</t>
  </si>
  <si>
    <t>https://www.scopus.com/record/display.uri?eid=2-s2.0-85137542353&amp;origin=resultslist&amp;txGid=034d11e1c053194d9b0fe166b5059589</t>
  </si>
  <si>
    <t>Hadiya, S., Ibrahem, R.A., Abd El-Baky, R.M., Elsabahy, M., Aly, S.A., NANOPARTICLES BASED COMBINED ANTIMICROBIAL DRUG DELIVERY SYSTEM AS A SOLUTION FOR BACTERIAL RESISTANCE, Bulletin of Pharmaceutical Sciences. Assiut
45(2), pp. 1121-1141</t>
  </si>
  <si>
    <t>https://www.scopus.com/record/display.uri?eid=2-s2.0-85145839645&amp;origin=resultslist&amp;sort=plf-f&amp;cite=2-s2.0-85090921285&amp;src=s&amp;nlo=&amp;nlr=&amp;nls=&amp;imp=t&amp;sid=e62431599b96ff8ceeae796bb56a07ff&amp;sot=cite&amp;sdt=cl&amp;cluster=scopubyr%2c%222022%22%2ct%2bscoprefnameauid%2c%22Arseniu%2c+A.M.%2357287452500%22%2cf%2c%22Chi%c8%99%2c+A.A.%2357190815563%22%2cf%2c%22Frum%2c+A.%2357195926327%22%2cf%2c%22Gligor%2c+F.G.%2324586850800%22%2cf&amp;sl=0&amp;relpos=0&amp;citeCnt=1&amp;searchTerm=</t>
  </si>
  <si>
    <t>Joshi, R., Shah, P., Tuli, H.S., Kaur, G., Nanotherapeutics as potential carriers for the delivery of anticancer drugs (Book Chapter), Nanotherapeutics in Cancer: Materials, Diagnostics, and Clinical Applications
pp. 211-240</t>
  </si>
  <si>
    <t>https://www.scopus.com/record/display.uri?eid=2-s2.0-85142569596&amp;origin=resultslist&amp;sort=plf-f&amp;cite=2-s2.0-85090921285&amp;src=s&amp;nlo=&amp;nlr=&amp;nls=&amp;imp=t&amp;sid=e62431599b96ff8ceeae796bb56a07ff&amp;sot=cite&amp;sdt=cl&amp;cluster=scopubyr%2c%222022%22%2ct%2bscoprefnameauid%2c%22Arseniu%2c+A.M.%2357287452500%22%2cf%2c%22Chi%c8%99%2c+A.A.%2357190815563%22%2cf%2c%22Frum%2c+A.%2357195926327%22%2cf%2c%22Gligor%2c+F.G.%2324586850800%22%2cf&amp;sl=0&amp;relpos=4&amp;citeCnt=0&amp;searchTerm=</t>
  </si>
  <si>
    <t>Swilley-Sanchez, S.N., Li, Z., Matson, J.B., Macromolecular and supramolecular approaches for H2S delivery (Book Chapter), Hydrogen Sulfide: Chemical Biology Basics, Detection Methods, Therapeutic Applications, and Case Studies
pp. 373-425 Editura Wiley</t>
  </si>
  <si>
    <t>https://www.scopus.com/record/display.uri?eid=2-s2.0-85143540514&amp;origin=resultslist&amp;txGid=1f72028eee2a95488d6ec80fae11fe30</t>
  </si>
  <si>
    <t>Mai, R., Deng, B., Zhao, H., (...), Deng, X., Chen, J., Design, Synthesis, and Bioevaluation of Novel Enzyme-Triggerable Cell Penetrating Peptide-Based Dendrimers for Targeted Delivery of Camptothecin and Cancer Therapy, Journal of Medicinal Chemistry
65(7), pp. 5850-5865</t>
  </si>
  <si>
    <t>https://www.scopus.com/record/display.uri?eid=2-s2.0-85128488771&amp;origin=resultslist&amp;sort=plf-f&amp;cite=2-s2.0-85090921285&amp;src=s&amp;nlo=&amp;nlr=&amp;nls=&amp;imp=t&amp;sid=e62431599b96ff8ceeae796bb56a07ff&amp;sot=cite&amp;sdt=cl&amp;cluster=scopubyr%2c%222022%22%2ct%2bscoprefnameauid%2c%22Arseniu%2c+A.M.%2357287452500%22%2cf%2c%22Chi%c8%99%2c+A.A.%2357190815563%22%2cf%2c%22Frum%2c+A.%2357195926327%22%2cf%2c%22Gligor%2c+F.G.%2324586850800%22%2cf&amp;sl=0&amp;relpos=25&amp;citeCnt=2&amp;searchTerm=</t>
  </si>
  <si>
    <t>Kanvinde, S., Kulkarni, T., Deodhar, S., Bhattacharya, D., Dasgupta, A., Non-Viral Vectors for Delivery of Nucleic Acid Therapies for Cancer, BioTech
11(1),6</t>
  </si>
  <si>
    <t>https://www.scopus.com/record/display.uri?eid=2-s2.0-85126644521&amp;origin=resultslist&amp;sort=plf-f&amp;cite=2-s2.0-85090921285&amp;src=s&amp;nlo=&amp;nlr=&amp;nls=&amp;imp=t&amp;sid=e62431599b96ff8ceeae796bb56a07ff&amp;sot=cite&amp;sdt=cl&amp;cluster=scopubyr%2c%222022%22%2ct%2bscoprefnameauid%2c%22Arseniu%2c+A.M.%2357287452500%22%2cf%2c%22Chi%c8%99%2c+A.A.%2357190815563%22%2cf%2c%22Frum%2c+A.%2357195926327%22%2cf%2c%22Gligor%2c+F.G.%2324586850800%22%2cf&amp;sl=0&amp;relpos=29&amp;citeCnt=9&amp;searchTerm=</t>
  </si>
  <si>
    <t>Torres-Pérez, S.A., Vallejo-Castillo, L., Vázquez-Leyva, S., (...), Pérez-Tapia, S.M., Ramón-Gallegos, E., Structural and physicochemical characteristics of one-step PAMAM dendrimeric nanoparticles. Colloids and Surfaces A: Physicochemical and Engineering Aspects
633,127819</t>
  </si>
  <si>
    <t>https://www.scopus.com/record/display.uri?eid=2-s2.0-85119443561&amp;origin=resultslist&amp;sort=plf-f&amp;cite=2-s2.0-85090921285&amp;src=s&amp;nlo=&amp;nlr=&amp;nls=&amp;imp=t&amp;sid=e62431599b96ff8ceeae796bb56a07ff&amp;sot=cite&amp;sdt=cl&amp;cluster=scopubyr%2c%222022%22%2ct%2bscoprefnameauid%2c%22Arseniu%2c+A.M.%2357287452500%22%2cf%2c%22Chi%c8%99%2c+A.A.%2357190815563%22%2cf%2c%22Frum%2c+A.%2357195926327%22%2cf%2c%22Gligor%2c+F.G.%2324586850800%22%2cf&amp;sl=0&amp;relpos=35&amp;citeCnt=1&amp;searchTerm=</t>
  </si>
  <si>
    <t>Yu, S., Sha, X., Zhou, X., (...), Huang, S., Zhu, Y., Cyclodextrin-dendrimers nanocomposites functionalized high performance liquid chromatography stationary phase for efficient separation of aromatic compounds, Journal of Chromatography A
1662,462730</t>
  </si>
  <si>
    <t>https://www.scopus.com/record/display.uri?eid=2-s2.0-85120887657&amp;origin=resultslist&amp;sort=plf-f&amp;cite=2-s2.0-85090921285&amp;src=s&amp;nlo=&amp;nlr=&amp;nls=&amp;imp=t&amp;sid=e62431599b96ff8ceeae796bb56a07ff&amp;sot=cite&amp;sdt=cl&amp;cluster=scopubyr%2c%222022%22%2ct%2bscoprefnameauid%2c%22Arseniu%2c+A.M.%2357287452500%22%2cf%2c%22Chi%c8%99%2c+A.A.%2357190815563%22%2cf%2c%22Frum%2c+A.%2357195926327%22%2cf%2c%22Gligor%2c+F.G.%2324586850800%22%2cf&amp;sl=0&amp;relpos=36&amp;citeCnt=5&amp;searchTerm=</t>
  </si>
  <si>
    <t>Müllerová, M., Maciel, D., Nunes, N., (...), Rodrigues, J., Strašák, T., Carbosilane Glycodendrimers for Anticancer Drug Delivery: Synthetic Route, Characterization, and Biological Effect of Glycodendrimer-Doxorubicin Complexes, Biomacromolecules
23(1), pp. 276-290</t>
  </si>
  <si>
    <t>https://pubs.acs.org/doi/10.1021/acs.biomac.1c01264</t>
  </si>
  <si>
    <t>Wang, X., Shukla, S.K., Gupta, V., Recent advances in dendrimer-based nanocarriers (Book Chapter), Multifunctional Nanocarriers
pp. 27-51 Editura Elsevier</t>
  </si>
  <si>
    <t>https://www.sciencedirect.com/science/article/abs/pii/B9780323850414000111?via%3Dihub</t>
  </si>
  <si>
    <t>Gajbhiye, S., Dendrimers for skin delivery of cosmeceuticals (Book Chapter), 	Nanocosmeceuticals: Innovation, Application, and Safety
pp. 389-429 Editura Elsevier</t>
  </si>
  <si>
    <t>https://www.scopus.com/record/display.uri?eid=2-s2.0-85143346184&amp;origin=resultslist&amp;txGid=94c02b18587741b7a21759b3e17c6a7e</t>
  </si>
  <si>
    <t>Bhattacharya, S., Mukherjee, S., Cassinadane, A.V., Kapil, M.J., Sharma, N., NANOTECHNOLOGY TO DESIGN PHARMACEUTICALS TO TARGET SPECIFIC ORGANS OR CELLS IN THE BODY SUCH AS CANCER CELLS, AND ENHANCE THE EFFECTIVENESS OF THERAPY, Journal of Pharmaceutical Negative Results
13, pp. 1428-1433</t>
  </si>
  <si>
    <t>Jeevanandam, J., Pan, S., Danquah, M.K., Rodrigues, J., Dendrimers and dendrimersomes as a novel tool for effective drug delivery applications (Book Chapter), Systems of Nanovesicular Drug Delivery
pp. 311-322 Editura Elsevier</t>
  </si>
  <si>
    <t>https://www.scopus.com/record/display.uri?eid=2-s2.0-85142837377&amp;origin=resultslist&amp;txGid=100d83e56c76ed5292fac1ca8e952570</t>
  </si>
  <si>
    <t>Gibbens-Bandala, B., Trujillo-Nolasco, M., Cruz-Nova, P., Aranda-Lara, L., Ocampo-García, B., Dendrimers as Targeted Systems for Selective Gene and Drug Delivery, Nanotechnology in the Life Sciences
pp. 361-397</t>
  </si>
  <si>
    <t>https://link.springer.com/chapter/10.1007/978-3-031-12658-1_13</t>
  </si>
  <si>
    <t>Vigneshwaran, N., Arputharaj, A., Ashtaputre, N.M., D’Souza, C., Application of nanocrystals as antimicrobials (Book Chapter), Industrial Applications of Nanocrystals
pp. 315-328 Editura Elsevier</t>
  </si>
  <si>
    <t>https://www.scopus.com/record/display.uri?eid=2-s2.0-85138873960&amp;origin=resultslist&amp;txGid=6f491a960cb25427f58b796209f5ad52</t>
  </si>
  <si>
    <t>Darbasizadeh, B., Feyzi-barnaji, B., Naderi, N., Toxicity and biocompatibility of nanomaterials: In vivo studies (Book Chapter)Emerging Nanomaterials and Nano-based Drug Delivery Approaches to Combat Antimicrobial Resistance
pp. 701-732 Editura Elsevier</t>
  </si>
  <si>
    <t>https://www.scopus.com/record/display.uri?eid=2-s2.0-85137937398&amp;origin=resultslist&amp;txGid=d37b4e0e4d46bcde0b6ebcc7abc4d282</t>
  </si>
  <si>
    <t>Mahboubi, A., Moghimi, H.R., Mortazavi, S.M., Gorji-bahri, G., Gandomkarzadeh, M., Overcoming antimicrobial resistance by nanoparticles (Book Chapter), Emerging Nanomaterials and Nano-based Drug Delivery Approaches to Combat Antimicrobial Resistance
pp. 57-96, Editura Elsevier</t>
  </si>
  <si>
    <t>https://www.scopus.com/record/display.uri?eid=2-s2.0-85137937398&amp;origin=resultslist&amp;txGid=5eb10a8125380832679b2bb2d792b626</t>
  </si>
  <si>
    <t>Chowdhury, S., Toth, I., Stephenson, R.J., Dendrimers in vaccine delivery: Recent progress and advances, Biomaterials
280,121303</t>
  </si>
  <si>
    <t>https://www.sciencedirect.com/science/article/abs/pii/S0142961221006591?via%3Dihub</t>
  </si>
  <si>
    <t>Hock, N., Racaniello, G.F., Aspinall, S., (...), Khutoryanskiy, V.V., Bernkop-Schnürch, A., Thiolated Nanoparticles for Biomedical Applications: Mimicking the Workhorses of Our Body, Advanced Science
9(1),2102451</t>
  </si>
  <si>
    <t>https://onlinelibrary.wiley.com/doi/10.1002/advs.202102451</t>
  </si>
  <si>
    <t>Porfire, A (UMF Cluj); Rus, L (ULBS); Vonica, AL (ULBS); Tomuta, I (UMF Cluj)</t>
  </si>
  <si>
    <t>High-throughput NIR-chemometric methods for determination of drug content and pharmaceutical properties of indapamide powder blends for tabletting</t>
  </si>
  <si>
    <t xml:space="preserve">Shikha Atteri, Sanjay Kumar, Abhishek Pathak, Kamal Jeet, Rajni Devi, Poonam Dogra, &amp; Rajat Jaswal. (2022). A Review On: Process Validation and Quality Parameters of Atorvastatin Calcium. International Journal for Research in Applied Sciences and Biotechnology, 9(3), 174–180. </t>
  </si>
  <si>
    <t>https://www.ijrasb.com/index.php/ijrasb/article/view/401</t>
  </si>
  <si>
    <t>Yaginuma, Keita, Development of practical soft sensors for water content monitoring in fluidized bed granulation considering pharmaceutical lifecycle</t>
  </si>
  <si>
    <t>https://repository.kulib.kyoto-u.ac.jp/dspace/handle/2433/275363</t>
  </si>
  <si>
    <t>teza de doctorat Google Scholar</t>
  </si>
  <si>
    <t>Hawraa Abdul Hadi Abdul Ameer, Spectrophotometric Determination of Micro Amount
for Zn(II) and Cr(III) by Azo Imidazole Derivative,
Study of Thermodynamic Functions and Their
Analytical Application.</t>
  </si>
  <si>
    <t>https://uokerbala.edu.iq/wp-content/uploads/2022/12/Rp_Spectrophotometric-Determination-of-Micro-Amount-for-ZnII-and-CrIII-by-Azo-Imidazole-Derivative-Study-of-Thermodynamic-Functions-and.pdf</t>
  </si>
  <si>
    <t>Gligor F, Dobrea C, Georgescu C, Vonica Gligor L, Frum A, Totan M</t>
  </si>
  <si>
    <t>SÎRBU C, TOMUTA I, ACHIM M , RUS LL, VONICA L,  DINTE E</t>
  </si>
  <si>
    <t>QUANTITATIVE CHARACTERIZATION OF
POWDER BLENDS FOR TABLETS WITH
INDAPAMIDE BY NEAR-INFRARED
SPECTROSCOPY AND CHEMOMETRY</t>
  </si>
  <si>
    <t>Sousa, A.S., Serra, J., Estevens, C. et al. A quality by design approach in oral extended release drug delivery systems: where we are and where we are going?. J. Pharm. Investig. 53, 269–306 (2023)</t>
  </si>
  <si>
    <t>https://link.springer.com/article/10.1007/s40005-022-00603-w</t>
  </si>
  <si>
    <t>Vonica-Tincu Andreea Loredana</t>
  </si>
  <si>
    <t>https://zms.ro/wp-content/uploads/2022/04/22_04_11_Program-ZMS-2022.pdf</t>
  </si>
  <si>
    <t>13.04.2022</t>
  </si>
  <si>
    <t>Conferinta stiintifica Actualitati si perspective in cercetarea farmaceutica</t>
  </si>
  <si>
    <t xml:space="preserve"> membru in comitetul stiintific</t>
  </si>
  <si>
    <t xml:space="preserve"> 17.12.2022</t>
  </si>
  <si>
    <t>Rezidentiat</t>
  </si>
  <si>
    <t>Rezidentiat Farmacie Generala</t>
  </si>
  <si>
    <t>examen de licenta</t>
  </si>
  <si>
    <t>restanta semestrul I Analiza Medicamentului</t>
  </si>
  <si>
    <t>Practica de specialtiate an III Farmacie</t>
  </si>
  <si>
    <t>11.5x28=322</t>
  </si>
  <si>
    <t>11.5x2x28=644</t>
  </si>
  <si>
    <t>colocviu Etică și integritate academică AMG III - 79+ studenți</t>
  </si>
  <si>
    <t>79/3=26.33</t>
  </si>
  <si>
    <t>colocviu Etică și integritate academică TD III - 25+ studenți</t>
  </si>
  <si>
    <t>25/3=8.33</t>
  </si>
  <si>
    <t>colocviu Etică și integritate academică TD II - 30+ studenți</t>
  </si>
  <si>
    <t>colocviu Nondiscriminare în sistemul de sănătate TD II  -  30 studenti</t>
  </si>
  <si>
    <t>colocviu Etică și integritate academică FARIV - 36+ studenți</t>
  </si>
  <si>
    <t>36/3=12</t>
  </si>
  <si>
    <t>colocviu Etică și integritate academică MDI - 41+ studenți</t>
  </si>
  <si>
    <t>41/3=13.66</t>
  </si>
  <si>
    <t>colocviu Etică și integritate academică MedIV - 118+ studenți</t>
  </si>
  <si>
    <t>118/3=39.33</t>
  </si>
  <si>
    <t>colocviu Etică și integritate academică FarII- 28+ studenți</t>
  </si>
  <si>
    <t>28/3=9.33</t>
  </si>
  <si>
    <t>colocviu Medicină legală AMGIV - 79 studenți</t>
  </si>
  <si>
    <t>membru Comisia de Marketing</t>
  </si>
  <si>
    <t>membru Comisia de Contestații</t>
  </si>
  <si>
    <t>membru Consiliu de Administrație Spitalul Clinic de Psihiatrie - reprezentat ULBS</t>
  </si>
  <si>
    <t>Pop Gabriela (ULBS), Andreea Farcaș(UMF Cluj N)., Anca Butucă(ULBS), Claudiu Morgovan(ULBS), Anca Maria Arseniu(ULBS), Manuela Pumnea(ULBS), Minodora Teodoru(ULBS),Felicia Gabriela Gligor(ULBS).</t>
  </si>
  <si>
    <t>Chis Adriana Aurelia(ULBS), Anca Maria Arseniu(ULBS), Claudiu Morgovan(ULBS), Carmen Maximiliana Dobrea(ULBS), Adina Frum(ULBS), Anca Maria Juncan(ULBS), Anca Butuca(ULBS), Steliana Ghibu(UMF Cluj N.), Felicia Gabriela Gligor(ULBS), Luca Liviu Rus(ULBS).</t>
  </si>
  <si>
    <t>Rus Luca Liviu-(ULBS), Anca Maria Juncan(ULBS), Veronica Isabela Crăciun(ULBS), Adina Frum(ULBS), Simona-Codruța Hegheș(UMF Cluj. N.), Anca Butuca(ULBS), Carmen Maximiliana Dobrea(ULBS), Adriana Aurelia Chis(ULBS), Andrei Catalin Muntean(ULBS), Andreea Loredana Vonica-Ţincu(ULBS), Claudiu Morgovan(ULBS)</t>
  </si>
  <si>
    <t>Frum Adina(ULBS), Carmen Maximiliana Dobrea(ULBS), Luca Liviu Rus(ULBS), Lidia-Ioana Virchea(ULBS), Claudiu Morgovan(ULBS), Adriana Aurelia Chis(ULBS), Anca Maria Arseniu(ULBS), Anca Butuca(ULBS), Felicia Gabriela Gligor(ULBS), Laura Gratiela Vicas(UMF Oradea), Ovidiu Tita(ULBS), Cecilia Georgescu(ULBS)</t>
  </si>
  <si>
    <t>Mureșan Maria-Lucia(ULB Sibiu), Cozma-Petruț Anamaria (UMF Cluj-Napoca), Benedec Daniela (UMF Cluj-Napoca), Revnic Cornelia (UMF Cluj-Napoca), Hanganu Daniela (UMF Cluj-Napoca), Dinte Elena (UMF Cluj-Napoca), Balea Anamaria (USAMV Cluj-Napoca), Oniga Ilioara (UMF Cluj-Napoca)</t>
  </si>
  <si>
    <t>Chis Adriana Aurelia (ULB Sibiu), Rus Luca Liviu ULB Sibiu),Morgovan Claudiu ULB Sibiu), Arseniu Anca Maria (ULB Sibiu), Frum Adina (ULB Sibiu), Vonica-Tincu Andreea Loredana (ULB Sibiu), Gligor Felicia Gabriela (ULB Sibiu), Muresan Maria Lucia (ULB Sibiu), Dobrea Carmen Maximiliana (ULB Sibiu)</t>
  </si>
  <si>
    <r>
      <t>Fleaca, SR</t>
    </r>
    <r>
      <rPr>
        <u/>
        <sz val="11"/>
        <color rgb="FF000000"/>
        <rFont val="Arial Narrow"/>
        <family val="2"/>
      </rPr>
      <t> (Fleaca, Sorin Radu) </t>
    </r>
    <r>
      <rPr>
        <u/>
        <sz val="11"/>
        <color rgb="FF5D33BF"/>
        <rFont val="Arial Narrow"/>
        <family val="2"/>
      </rPr>
      <t>[1] </t>
    </r>
    <r>
      <rPr>
        <u/>
        <sz val="11"/>
        <color rgb="FF000000"/>
        <rFont val="Arial Narrow"/>
        <family val="2"/>
      </rPr>
      <t>; Mohor, CI (Mohor, Cosmin Ioan) </t>
    </r>
    <r>
      <rPr>
        <u/>
        <sz val="11"/>
        <color rgb="FF5D33BF"/>
        <rFont val="Arial Narrow"/>
        <family val="2"/>
      </rPr>
      <t>[2] </t>
    </r>
    <r>
      <rPr>
        <u/>
        <sz val="11"/>
        <color rgb="FF000000"/>
        <rFont val="Arial Narrow"/>
        <family val="2"/>
      </rPr>
      <t>; Dura, H (Dura, Horatiu) </t>
    </r>
    <r>
      <rPr>
        <u/>
        <sz val="11"/>
        <color rgb="FF5D33BF"/>
        <rFont val="Arial Narrow"/>
        <family val="2"/>
      </rPr>
      <t>[2] </t>
    </r>
    <r>
      <rPr>
        <u/>
        <sz val="11"/>
        <color rgb="FF000000"/>
        <rFont val="Arial Narrow"/>
        <family val="2"/>
      </rPr>
      <t>; Chicea, R (Chicea, Radu) </t>
    </r>
    <r>
      <rPr>
        <u/>
        <sz val="11"/>
        <color rgb="FF5D33BF"/>
        <rFont val="Arial Narrow"/>
        <family val="2"/>
      </rPr>
      <t>[1] </t>
    </r>
    <r>
      <rPr>
        <u/>
        <sz val="11"/>
        <color rgb="FF000000"/>
        <rFont val="Arial Narrow"/>
        <family val="2"/>
      </rPr>
      <t>; Mohor, C (Mohor, Calin) </t>
    </r>
    <r>
      <rPr>
        <u/>
        <sz val="11"/>
        <color rgb="FF5D33BF"/>
        <rFont val="Arial Narrow"/>
        <family val="2"/>
      </rPr>
      <t>[2] </t>
    </r>
    <r>
      <rPr>
        <u/>
        <sz val="11"/>
        <color rgb="FF000000"/>
        <rFont val="Arial Narrow"/>
        <family val="2"/>
      </rPr>
      <t>; Boicean, A (Boicean, Adrian) </t>
    </r>
    <r>
      <rPr>
        <u/>
        <sz val="11"/>
        <color rgb="FF5D33BF"/>
        <rFont val="Arial Narrow"/>
        <family val="2"/>
      </rPr>
      <t>[3] </t>
    </r>
    <r>
      <rPr>
        <u/>
        <sz val="11"/>
        <color rgb="FF000000"/>
        <rFont val="Arial Narrow"/>
        <family val="2"/>
      </rPr>
      <t>; Roman, MD (Roman, Mihai Dan) </t>
    </r>
    <r>
      <rPr>
        <u/>
        <sz val="11"/>
        <color rgb="FF5D33BF"/>
        <rFont val="Arial Narrow"/>
        <family val="2"/>
      </rPr>
      <t>[1]</t>
    </r>
  </si>
  <si>
    <r>
      <t>Roman, MD (Roman, Mihai Dan) </t>
    </r>
    <r>
      <rPr>
        <sz val="11"/>
        <color rgb="FF5D33BF"/>
        <rFont val="Arial Narrow"/>
        <family val="2"/>
      </rPr>
      <t>[1] </t>
    </r>
    <r>
      <rPr>
        <sz val="11"/>
        <color rgb="FF000000"/>
        <rFont val="Arial Narrow"/>
        <family val="2"/>
      </rPr>
      <t>; Russu, O (Russu, Octav) </t>
    </r>
    <r>
      <rPr>
        <sz val="11"/>
        <color rgb="FF5D33BF"/>
        <rFont val="Arial Narrow"/>
        <family val="2"/>
      </rPr>
      <t>[2] </t>
    </r>
    <r>
      <rPr>
        <sz val="11"/>
        <color rgb="FF000000"/>
        <rFont val="Arial Narrow"/>
        <family val="2"/>
      </rPr>
      <t>; Mohor, C (Mohor, Calin) </t>
    </r>
    <r>
      <rPr>
        <sz val="11"/>
        <color rgb="FF5D33BF"/>
        <rFont val="Arial Narrow"/>
        <family val="2"/>
      </rPr>
      <t>[1] </t>
    </r>
    <r>
      <rPr>
        <sz val="11"/>
        <color rgb="FF000000"/>
        <rFont val="Arial Narrow"/>
        <family val="2"/>
      </rPr>
      <t>; Necula, R (Necula, Radu) </t>
    </r>
    <r>
      <rPr>
        <sz val="11"/>
        <color rgb="FF5D33BF"/>
        <rFont val="Arial Narrow"/>
        <family val="2"/>
      </rPr>
      <t>[3] </t>
    </r>
    <r>
      <rPr>
        <sz val="11"/>
        <color rgb="FF000000"/>
        <rFont val="Arial Narrow"/>
        <family val="2"/>
      </rPr>
      <t>; Boicean, A (Boicean, Adrian) </t>
    </r>
    <r>
      <rPr>
        <sz val="11"/>
        <color rgb="FF5D33BF"/>
        <rFont val="Arial Narrow"/>
        <family val="2"/>
      </rPr>
      <t>[1] </t>
    </r>
    <r>
      <rPr>
        <sz val="11"/>
        <color rgb="FF000000"/>
        <rFont val="Arial Narrow"/>
        <family val="2"/>
      </rPr>
      <t>; Todor, A (Todor, Adrian) </t>
    </r>
    <r>
      <rPr>
        <sz val="11"/>
        <color rgb="FF5D33BF"/>
        <rFont val="Arial Narrow"/>
        <family val="2"/>
      </rPr>
      <t>[4] </t>
    </r>
    <r>
      <rPr>
        <sz val="11"/>
        <color rgb="FF000000"/>
        <rFont val="Arial Narrow"/>
        <family val="2"/>
      </rPr>
      <t>; Mohor, C (Mohor, Cosmin) </t>
    </r>
    <r>
      <rPr>
        <sz val="11"/>
        <color rgb="FF5D33BF"/>
        <rFont val="Arial Narrow"/>
        <family val="2"/>
      </rPr>
      <t>[1] </t>
    </r>
    <r>
      <rPr>
        <sz val="11"/>
        <color rgb="FF000000"/>
        <rFont val="Arial Narrow"/>
        <family val="2"/>
      </rPr>
      <t>; Fleaca, SR (Fleaca, Sorin Radu) </t>
    </r>
    <r>
      <rPr>
        <sz val="11"/>
        <color rgb="FF5D33BF"/>
        <rFont val="Arial Narrow"/>
        <family val="2"/>
      </rPr>
      <t>[1]</t>
    </r>
  </si>
  <si>
    <t>Mihăilă Romeo Gabriel</t>
  </si>
  <si>
    <t>Profesor – Coord. doctorat</t>
  </si>
  <si>
    <t>Roman Filip Carmen Corina</t>
  </si>
  <si>
    <t>Rotaru Maria</t>
  </si>
  <si>
    <t>Bîrluţiu Victoria</t>
  </si>
  <si>
    <t>Conferențiar – Coord. doctorat</t>
  </si>
  <si>
    <t>Boicean Adrian Gheorghe</t>
  </si>
  <si>
    <t>Conferențiar</t>
  </si>
  <si>
    <t>Chicea Liana Maria</t>
  </si>
  <si>
    <t>Cipăian Remus Călin</t>
  </si>
  <si>
    <t>Duică Corina Lavinia</t>
  </si>
  <si>
    <t>Conferentiar</t>
  </si>
  <si>
    <t>Popa Florina Ligia</t>
  </si>
  <si>
    <t>Stanciu Mihaela</t>
  </si>
  <si>
    <t>Atasie Diter</t>
  </si>
  <si>
    <t>Șef Lucrări</t>
  </si>
  <si>
    <t>Cazan Corina</t>
  </si>
  <si>
    <t>Coca Ramona Maria</t>
  </si>
  <si>
    <t>Dobrotă Luminiţa</t>
  </si>
  <si>
    <t>Iancu Gabriela Mariana</t>
  </si>
  <si>
    <t>Mutu Cătălin Cosmin</t>
  </si>
  <si>
    <t>Sef Lucrari</t>
  </si>
  <si>
    <t>Neamțu Bogdan</t>
  </si>
  <si>
    <t>Orga Dumitriu Dan-Ioan</t>
  </si>
  <si>
    <t>Petraşcu Ovidiu Ioan</t>
  </si>
  <si>
    <t>Săceleanu Mircea Vicențiu</t>
  </si>
  <si>
    <t>Scridon Elena</t>
  </si>
  <si>
    <t>Teodoru Minodora</t>
  </si>
  <si>
    <t>Bebeselea Andra</t>
  </si>
  <si>
    <t>Dascălu Daciana</t>
  </si>
  <si>
    <t>Lebădă Ioana Codruța</t>
  </si>
  <si>
    <t>Mătăcuță Ioana</t>
  </si>
  <si>
    <t>Mitea Raluca Daria</t>
  </si>
  <si>
    <t>Popa Iulian Daniel</t>
  </si>
  <si>
    <t>Popescu Adriana</t>
  </si>
  <si>
    <t>Rezi Elena Cristina</t>
  </si>
  <si>
    <t>Vidrighin Anca</t>
  </si>
  <si>
    <t>Urluescu Mădălina Loredana</t>
  </si>
  <si>
    <t>Warfarin involvement, in comparison to NOACs, in the development of systemic atherosclerosis</t>
  </si>
  <si>
    <t>Mihaila R</t>
  </si>
  <si>
    <t>Biomed Pap Med Fac Univ Palacky Olomouc Czech Repub</t>
  </si>
  <si>
    <t>ISSN 1213-8118 eISSN 1804-7521</t>
  </si>
  <si>
    <t>https://www.webofscience.com/wos/woscc/full-record/WOS:000764821300001</t>
  </si>
  <si>
    <t>https://biomed.papers.upol.cz/artkey/bio-202202-0004_warfarin-involvement-in-comparison-to-noacs-in-the-development-of-systemic-atherosclerosis.php</t>
  </si>
  <si>
    <t xml:space="preserve">https://doi.org/10.5507/bp.2022.008 </t>
  </si>
  <si>
    <t>WOS:000764821300001</t>
  </si>
  <si>
    <t>150-154</t>
  </si>
  <si>
    <t>Mihaila Romeo</t>
  </si>
  <si>
    <t>The Influence of Periodontal Disease on Oral Health Quality of Life in Patients with Cardiovascular Disease: A Cross-Sectional Observational Single-Center Study</t>
  </si>
  <si>
    <t>Lăzureanu PC, Popescu F, Tudor A, Stef L, Negru AG, Mihăilă R</t>
  </si>
  <si>
    <t xml:space="preserve">ISSN1010-660X eISSN1648-9144 </t>
  </si>
  <si>
    <t>https://www.webofscience.com/wos/woscc/full-record/WOS:000801523100001</t>
  </si>
  <si>
    <t>https://www.mdpi.com/1648-9144/58/5/584</t>
  </si>
  <si>
    <t>https://doi.org/10.3390/medicina58050584</t>
  </si>
  <si>
    <t>WOS:000801523100001</t>
  </si>
  <si>
    <t>584</t>
  </si>
  <si>
    <t>Role of biological markers and CT severity score in predicting mortality in patients with COVID‑19: An observational retrospective study</t>
  </si>
  <si>
    <t>Todor SB, Bîrluțiu V, Topîrcean D, Mihăilă RG</t>
  </si>
  <si>
    <t xml:space="preserve">Experimental and Therapeutic Medicine </t>
  </si>
  <si>
    <t>ISSN1792-0981 eISSN1792-1015</t>
  </si>
  <si>
    <t>https://www.webofscience.com/wos/woscc/full-record/WOS:000868255100001</t>
  </si>
  <si>
    <t>https://www.spandidos-publications.com/10.3892/etm.2022.11634</t>
  </si>
  <si>
    <t>DOI: 10.3892/etm.2022.11634</t>
  </si>
  <si>
    <t xml:space="preserve">NumberWOS:000868255100001 </t>
  </si>
  <si>
    <t>698</t>
  </si>
  <si>
    <t>A prospective study on hyperhomocysteinemia as an aggravating factor in chronic venous insufficiency</t>
  </si>
  <si>
    <t>Maria Rotaru (ULBS), Gabriela Mariana Iancu (ULBS), Ioana Baldovin (SCJUS)</t>
  </si>
  <si>
    <t>Experimental and therapeutic medicine</t>
  </si>
  <si>
    <t>www-webofscience-com.am.e-nformation.ro/wos/woscc/full-record/WOS:000814892800001</t>
  </si>
  <si>
    <t>https://www.spandidos-publications.com/10.3892/etm.2022.11376/abstract</t>
  </si>
  <si>
    <t>https://doi.org/10.3892/etm.2022.11376</t>
  </si>
  <si>
    <t>WOS:000814892800001</t>
  </si>
  <si>
    <t>1-7</t>
  </si>
  <si>
    <t>Q4 locul 1</t>
  </si>
  <si>
    <t>500x2=1000</t>
  </si>
  <si>
    <t>Ophthalmic herpes zoster with severe complications in an immunocompromised patient: A case report and review of the literature</t>
  </si>
  <si>
    <t>Gabriela Mariana Iancu (ULBS), Dan Stănilă (ULBS), Remus Călin Cipăian (ULBS), Maria Rotaru (ULBS)</t>
  </si>
  <si>
    <t>www-webofscience-com.am.e-nformation.ro/wos/woscc/full-record/WOS:000748920100001</t>
  </si>
  <si>
    <t>https://www.spandidos-publications.com/10.3892/etm.2022.11138</t>
  </si>
  <si>
    <t>https://doi.org/10.3892/etm.2022.11138</t>
  </si>
  <si>
    <t>WOS:000748920100001</t>
  </si>
  <si>
    <t>214</t>
  </si>
  <si>
    <t xml:space="preserve">Sphingomonas paucimobilis -a rare cause of splenic abscesses A case report. </t>
  </si>
  <si>
    <r>
      <t>Birlutiu V.  Dobritoiu, Simona Elena; Ghibu, Andreea Magdalena student</t>
    </r>
    <r>
      <rPr>
        <vertAlign val="superscript"/>
        <sz val="10"/>
        <color rgb="FF000000"/>
        <rFont val="Arial Narrow"/>
        <family val="2"/>
      </rPr>
      <t>a,b</t>
    </r>
    <r>
      <rPr>
        <sz val="10"/>
        <color rgb="FF000000"/>
        <rFont val="Arial Narrow"/>
        <family val="2"/>
      </rPr>
      <t>;  Rares Mircea Birlutiu, Boicean, Loredana Camelia</t>
    </r>
  </si>
  <si>
    <t>Medicine</t>
  </si>
  <si>
    <t>1536-5964</t>
  </si>
  <si>
    <t>https://www.webofscience.com/wos/woscc/full-record/WOS:000739929100025</t>
  </si>
  <si>
    <t>https://journals.lww.com/md-journal/Fulltext/2022/01070/Sphingomonas_paucimobilis___a_rare_cause_of.47.aspx</t>
  </si>
  <si>
    <t>10.1097/MD.0000000000028522</t>
  </si>
  <si>
    <t>e28522</t>
  </si>
  <si>
    <t>Birlutiu Victoria</t>
  </si>
  <si>
    <t xml:space="preserve"> Our experience with 80 cases of SARS-CoV-2-Clostridioides difficile co-infection: An observational study</t>
  </si>
  <si>
    <t>Victoria BÎRLUȚIU, R M BÎRLUȚIU, Elena Simona DOBRIȚOIU, Claudia Daniela LUPU, Claudiu Hertelie, Dan Dragomirescu, Andreea Vorovenci</t>
  </si>
  <si>
    <t>https://journals.lww.com/md-journal/Fulltext/2022/07080/Our_experience_with_80_cases_of.48.aspx</t>
  </si>
  <si>
    <t xml:space="preserve">10.1097/MD.0000000000029823  </t>
  </si>
  <si>
    <t>e29823</t>
  </si>
  <si>
    <t>Association of hicup and SARS-CoV-2 infection with the administration of dexamethasone; a case report; Germs</t>
  </si>
  <si>
    <t>Victoria Bîrluțiu, C.R. Șofariu</t>
  </si>
  <si>
    <t>Germs</t>
  </si>
  <si>
    <t>2248-2997</t>
  </si>
  <si>
    <t>https://www.google.com/search?client=safari&amp;rls=en&amp;q=Victoria+B%C3%AErlu%C8%9Biu%2C+C.R.+%C8%98ofariu-+Association+of+hicup+and+SARS-CoV-2+infection+with+the+administration+of+dexamethasone%3B+a+case+report&amp;ie=UTF-8&amp;oe=UTF-8</t>
  </si>
  <si>
    <t>10.18683/germs.2022.1312</t>
  </si>
  <si>
    <t>101-111</t>
  </si>
  <si>
    <t>CNCI</t>
  </si>
  <si>
    <t>Positivity Trends of Bacterial Cultures from Cases of Acute and Chronic Periprosthetic Joint Infections</t>
  </si>
  <si>
    <t>Birlutiu, R.M.; Stoica, C.I.; Russu, O.; Cismasiu, R.S.; Birlutiu, Victoria</t>
  </si>
  <si>
    <t>J. Clin. Med</t>
  </si>
  <si>
    <t>https://www.webofscience.com/wos/woscc/full-record/WOS:000786818500001</t>
  </si>
  <si>
    <t>https://www.mdpi.com/2077-0383/11/8/2238</t>
  </si>
  <si>
    <t>10.3390/jcm11082238</t>
  </si>
  <si>
    <t>2238</t>
  </si>
  <si>
    <t>s SARS-CoV-2 Directly Responsible for Cardiac Injury? Clinical Aspects and Postmortem Histopathologic and Immunohistochemical Analysis</t>
  </si>
  <si>
    <t>GC Oprinca, LA Oprinca-Muja, M Mihalache, Manuela Mihalache, Rares-Mircea Birlutiu, Victoria Birlutiu</t>
  </si>
  <si>
    <t>1258</t>
  </si>
  <si>
    <t xml:space="preserve"> A Randomized Clinical Trial of Regdanvimab in High-Risk Patients With Mild-to-Moderate Coronavirus Disease 2019</t>
  </si>
  <si>
    <t>Jin Yong Kim, Oana Săndulescu, Liliana-Lucia Preotescu, Norma E Rivera-Martínez, Marta Dobryanska, Victoria Birlutiu, Egidia G Miftode, Natalia Gaibu, Olga Caliman-Sturdza, Simin-Aysel Florescu, Hye Jin Shi, Anca Streinu-Cercel, Adrian Streinu-Cercel, Sang Joon Lee, Sung Hyun Kim, Ilsung Chang, Yun Ju Bae, Jee Hye Suh, Da Rae Chung, Sun Jung Kim, Mi Rim Kim, Seul Gi Lee, Gahee Park, Joong Sik Eom</t>
  </si>
  <si>
    <t xml:space="preserve">Open forum infectious diseases </t>
  </si>
  <si>
    <t>2328-8957</t>
  </si>
  <si>
    <t>https://www.webofscience.com/wos/woscc/full-record/WOS:000846931700007</t>
  </si>
  <si>
    <t>https://academic.oup.com/ofid/article/9/8/ofac406/6657716</t>
  </si>
  <si>
    <t>10.1093/ofid/ofac406</t>
  </si>
  <si>
    <t>406</t>
  </si>
  <si>
    <t>Longitudinal determination of BNT162b2 vaccine induced strongly binding SARS-CoV-2 IgG antibodies in a cohort of Romanian healthcare workers</t>
  </si>
  <si>
    <t>M Korodi, I Horváth, Kinga Rákosi, Z Jenei, G Hudák, M Kákes, K Dallos-Fejér, Enikő Simai, Or Páll, N Staver, V Briciu, M Lupșe, M Flonta, A Almaș, Victoria Birlutiu, Claudia Daniela Lupu, Andreea Magdalena Ghibu, D Pianoschi, L-M Terza, Szilard N. Fejer</t>
  </si>
  <si>
    <t>Vaccine</t>
  </si>
  <si>
    <t>1873-2518</t>
  </si>
  <si>
    <t>https://www.webofscience.com/wos/woscc/full-record/WOS:000863047100005</t>
  </si>
  <si>
    <t>https://www.ncbi.nlm.nih.gov/pmc/articles/PMC9339977/</t>
  </si>
  <si>
    <t>10.1016/j.vaccine.2022.07.040</t>
  </si>
  <si>
    <t>5445-5451</t>
  </si>
  <si>
    <t xml:space="preserve">Role of biological markers and CT severity score in predicting mortality in patients with COVID‑19: An observational retrospective study </t>
  </si>
  <si>
    <t>Samuel-Bogdan Todor, Victoria Bîrluțiu, Diana Topîrcean, Romeo-Gabriel Mihăilă</t>
  </si>
  <si>
    <t>Experimental and Therapeutic Medicine</t>
  </si>
  <si>
    <t>https://www.spandidos-publications.com/10.3892/etm.2022.1163+I194</t>
  </si>
  <si>
    <t>10.3892/etm.2022.11634</t>
  </si>
  <si>
    <t>:000868255100001</t>
  </si>
  <si>
    <t>2022</t>
  </si>
  <si>
    <t>Q4 (locul 1)</t>
  </si>
  <si>
    <t>500x2</t>
  </si>
  <si>
    <t>Dose-dependent Spasmolytic, Bronchodilator, and Hypotensive Activities of Panicum miliaceum L.</t>
  </si>
  <si>
    <t xml:space="preserve">By:Saqib, F (Saqib, Fatima) [1] ; AL-Huqail, AA (AL-Huqail, Arwa Abdulkreem) [2] ; Asma, M (Asma, Memona) [1] ; Chicea, L (Chicea, Liana) [3] ; Hogea, M (Hogea, Mircea) [4] ; Irimie, M (Irimie, Marius) [4] ; Gavris, C (Gavris, Claudia) [4]                          Addresses
1 Bahauddin Zakariya Univ, Dept Pharmacol, Fac Pharm, Multan 60000, Pakistan
2 Princess Nourah bint Abdulrahman Univ, Dept Biol, Coll Sci, Riyadh 11671, Saudi Arabia
3 Lucian Blaga Univ Sibiu, Fac Med, Sibiu, Romania
4 Transilvania Univ Brasov, Fac Med, Brasov, Romania                                                                        </t>
  </si>
  <si>
    <t>Dose-response</t>
  </si>
  <si>
    <t>ISSN: 1559-3258
Online ISSN: 1559-3258</t>
  </si>
  <si>
    <t>https://www.webofscience.com/wos/woscc/full-record/WOS:000776527300001</t>
  </si>
  <si>
    <t>https://journals.sagepub.com/doi/full/10.1177/15593258221079592</t>
  </si>
  <si>
    <t>10.1177/15593258221079592</t>
  </si>
  <si>
    <t>Article Number15593258221079592</t>
  </si>
  <si>
    <t>Chicea Liana</t>
  </si>
  <si>
    <t>Metabolomics analysis delineates the therapeutic effects of hydroethanolic extract of Cucumis sativus L. seeds on hypertension and isoproterenol-induced myocardial infarction</t>
  </si>
  <si>
    <t xml:space="preserve">By:Wahid, M (Wahid, Muqeet) [1] ; Saqib, F (Saqib, Fatima) [1] ; Chicea, L (Chicea, Liana) [7] ; Ahmedah, HT (Ahmedah, Hanadi Talal) [3] ; Sajer, BH (Sajer, Bayan Hussein) [4] ; Marc, RA (Marc (Vlaic), Romina Alina) [5] ; Pop, OL (Pop, Oana Lelia) [6] ; Moga, M (Moga, Marius) [2] ; Gavris, C (Gavris, Claudia) [2]                                                     Addresses
1 Bahauddin Zakariya Univ, Fac Pharm, Dept Pharmacol, Multan, Pakistan
2 Transilvania Univ Brasov, Fac Med, Brasov, Romania
3 King Abdulaziz Univ, Fac Appl Med Sci, Dept Med Lab Technol, Rabigh 25732, Saudi Arabia
4 King Abdulaziz Univ, Dept Biol Sci, Jeddah 80200, Saudi Arabia
5 Univ Agr Sci &amp; Vet Med, Fac Food Sci &amp; Technol, Dept Food Engn, Cluj Napoca 400372, Romania
6 Univ Agr Sci &amp; Vet Med, Fac Food Sci &amp; Technol, Dept Food Sci, Cluj Napoca 400372, Romania
7 Lucian Blaga Univ Sibiu, Fac Med, 2A Lucian Blaga Str, Sibiu 550169, Romania
                              </t>
  </si>
  <si>
    <t>BIOMEDICINE &amp; PHARMACOTHERAPY</t>
  </si>
  <si>
    <t xml:space="preserve">Volume148
Article </t>
  </si>
  <si>
    <t>Number112704</t>
  </si>
  <si>
    <t>Online ISSN: 1950-6007
Print ISSN: 0753-3322</t>
  </si>
  <si>
    <t>https://www.webofscience.com/wos/woscc/full-record/WOS:000759647000003</t>
  </si>
  <si>
    <t>https://www.sciencedirect.com/search?qs=chicea&amp;pub=Biomedicine%20%26%20Pharmacotherapy&amp;cid=271928</t>
  </si>
  <si>
    <t>10.1016/j.biopha.2022.112704</t>
  </si>
  <si>
    <t>Article Number112704</t>
  </si>
  <si>
    <t>Metabolomics based mechanistic insights to vasorelaxant and cardioprotective effect of ethanolic extract of Citrullus lanatus (Thunb.) Matsum. &amp; Nakai. seeds in isoproterenol induced myocardial infraction</t>
  </si>
  <si>
    <t xml:space="preserve">By:Saqib, F (Saqib, Fatima) [1] ; Wahid, M (Wahid, Muqeet) [1] ; AL-Huqail, AA (AL-Huqail, Arwa Abdulkreem) [2] ; Ahmedah, HT (Ahmedah, Hanadi Talal) [3] ; Bigiu, N (Bigiu, Nicusor) [4] ; Irimie, M (Irimie, Marius) [4] ; Moga, M (Moga, Marius) [4] ; Marc, RA (Marc, Romina Alina) [5] ; Pop, OL (Pop, Oana Lelia) [6] ; Chicea, LM (Chicea, Liana Maria) [7]                                                                             1 Bahauddin Zakariya Univ, Fac Pharm, Dept Pharmacol, Multan, Pakistan
2 Princess Nourah bint Abdulrahman Univ, Coll Sci, Dept Biol, POB 84428, Riyadh 11671, Saudi Arabia
3 King Abdulaziz Univ, Fac Appl Med Sci, Dept Med Lab Technol, Rabigh 25732, Saudi Arabia
4 Transilvania Univ Brasov, Fac Med, Brasov 500019, Romania
5 Univ Agr Sci &amp; Vet Med, Fac Food Sci &amp; Technol, Food Engn Dept, Cluj Napoca 400372, Romania
6 Univ Agr Sci &amp; Vet Med, Dept Food Sci, Cluj Napoca 400372, Romania
7 Lucian Blaga Univ Sibiu, Fac Med, Sibiu, Romania
 </t>
  </si>
  <si>
    <t>PHYTOMEDICINE</t>
  </si>
  <si>
    <t xml:space="preserve">Volume100
</t>
  </si>
  <si>
    <t>Article Number154069</t>
  </si>
  <si>
    <t>https://www.webofscience.com/wos/woscc/full-record/WOS:000794990600001</t>
  </si>
  <si>
    <t>https://www.sciencedirect.com/science/article/pii/S0944711322001477</t>
  </si>
  <si>
    <t>10.1016/j.phymed.2022.154069</t>
  </si>
  <si>
    <t xml:space="preserve">Ag Nanoparticles for Biomedical Applications-Synthesis and Characterization-A Review
</t>
  </si>
  <si>
    <t>Nicolae-Maranciuc, Alexandra ; Chicea, Dan ; Chicea, Liana Maria</t>
  </si>
  <si>
    <t>International Journal of Molecular Sciences</t>
  </si>
  <si>
    <t xml:space="preserve">
Volume23
</t>
  </si>
  <si>
    <t xml:space="preserve">Issue10
</t>
  </si>
  <si>
    <t>eISSN
:
1422-0067</t>
  </si>
  <si>
    <t>https://www.webofscience.com/wos/woscc/full-record/WOS:000801238600001</t>
  </si>
  <si>
    <t>https://www.mdpi.com/1422-0067/23/10/5778</t>
  </si>
  <si>
    <t>DOI10.3390/ijms23105778</t>
  </si>
  <si>
    <t>Article Number5778</t>
  </si>
  <si>
    <t>Cipaian Calin</t>
  </si>
  <si>
    <t>Gender Particularities and Prevalence of Atypical Clinical Presentation in Non-ST Elevation Acute Coronary Syndrome</t>
  </si>
  <si>
    <t xml:space="preserve">Negrea MO, Zdrenghea D, Teodoru M, Neamtu B, Cipaian CR, Pop D </t>
  </si>
  <si>
    <t>Journal of cardiovascular development and disease</t>
  </si>
  <si>
    <t>https://1510q09wt-y-https-www-webofscience-com.z.e-nformation.ro/wos/woscc/full-record/WOS:000775116400001</t>
  </si>
  <si>
    <t>https://www.mdpi.com/2308-3425/9/3/84</t>
  </si>
  <si>
    <t>DOI10.3390/jcdd9030084</t>
  </si>
  <si>
    <t>WOS:000775116400001</t>
  </si>
  <si>
    <t>84</t>
  </si>
  <si>
    <t>Telocytes' Role in Modulating Gut Motility Function and Development: Medical Hypotheses and Literature Review</t>
  </si>
  <si>
    <t>Banciu DD, Cretoiu D, Cretoiu SM, Banciu A, Popa D, David R, Berghea-Neamtu CS, Cipaian CR, Negrea MO, Gheonea M, Neamtu B</t>
  </si>
  <si>
    <t>International journal of molecular sciences</t>
  </si>
  <si>
    <t>1422-0067</t>
  </si>
  <si>
    <t>https://1510q09wt-y-https-www-webofscience-com.z.e-nformation.ro/wos/woscc/full-record/WOS:000825656100001</t>
  </si>
  <si>
    <t>https://www.mdpi.com/1422-0067/23/13/7017</t>
  </si>
  <si>
    <t>DOI10.3390/ijms23137017</t>
  </si>
  <si>
    <t>WOS:000825656100001</t>
  </si>
  <si>
    <t>7017</t>
  </si>
  <si>
    <t>Silișteanu, S. C., Totan, M., Antonescu, O. R., Duică, L., Antonescu, E., &amp; Silișteanu, A. E</t>
  </si>
  <si>
    <t>Duica Lavinia</t>
  </si>
  <si>
    <t>Duică, L., Antonescu, E., Totan, M., Boța, G., &amp; Silișteanu, S. C.</t>
  </si>
  <si>
    <t>The role of natural biotherapeutic factors in pain and functional management of knee osteoarthritis</t>
  </si>
  <si>
    <t xml:space="preserve">MADALINA GABRIELA ILIESCU 1,2#, ELENA-VALENTINA IONESCU 1,2, IRINA TICA 1,3*, MARIUS-DRAGOS PRAZARU 3, FLORINA LIGIA POPA 4, MARIUS NICOLAE POPESCU 5, MIHAI BERTEANU 5, LASZLO IRSAY 6#, VIORELA MIHAELA CIORTEA 6, FELIX VOINEA 1,3, BOGDAN OBADA 1,3, LUCIAN PETCU 1, ANDRA IULIA SUCEVEANU 1,3.                                                                                                                                                                                                                                                                                                   1 Faculty of Medicine, “Ovidius” University of Constanța
2 Balneal and Rehabilitation Sanatorium Techirghiol
3 County Emergency Teaching Hospital of Constanța
4 “Lucian Blaga” University of Sibiu, Faculty of Medicine, Academic Emergency Hospital of Sibiu
5 “Elias” Emergency University Hospital, “Carol Davila” University of Medicine and Pharmacy, Bucharest
6 “Iuliu Hațieganu” University of Medicine and Pharmacy Cluj-Napoca, Clinical Rehabilitation Hospital Cluj-Napoca
</t>
  </si>
  <si>
    <t>Farmacia</t>
  </si>
  <si>
    <t>ISSN: 2065-0019 (On-Line); ISSN: 0014-8237 (Print)</t>
  </si>
  <si>
    <t>https://1510q6j6c-y-https-www-webofscience-com.z.e-nformation.ro/wos/woscc/summary/96392361-c83a-4041-ae6a-d9564ebaea98-937f595c/relevance/1</t>
  </si>
  <si>
    <t xml:space="preserve">https://doi.org/10.31925/farmacia.2022.1.10. </t>
  </si>
  <si>
    <t>doi.org/10.31925</t>
  </si>
  <si>
    <t>WOS:000767296200010</t>
  </si>
  <si>
    <t>65-69</t>
  </si>
  <si>
    <t>Popa Florina</t>
  </si>
  <si>
    <t>Medical management and rehabilitation in posttraumatic common peroneal nerve palsy</t>
  </si>
  <si>
    <t xml:space="preserve">Florina Ligia Popa 1, Cosmina Diaconu 2, Adriana Canciu 3, Viorela Mihaela Ciortea 4, Mădălina Gabriela Iliescu 5*, Mihaela Stanciu 6.                                                        1 Physical Medicine and Rehabilitation Department, ”Lucian Blaga” University of Sibiu, Faculty of Medicine, Academic Emergency Hospital of Sibiu, Sibiu, Romania
2 Nursing Department, ”Lucian Blaga” University of Sibiu, Faculty of Medicine, Academic Emergency Hospital of Sibiu, Sibiu, Romania
3 Academic Emergency Hospital of Sibiu, Sibiu, Romania
4 ”Iuliu Hatieganu” University of Medicine and Pharmacy Cluj-Napoca, Department of Rehabilitation, Clinical Rehabilitation Hospital Cluj-Napoca, Romania
5 Faculty of Medicine, ‘Ovidius’ University of Constanta, Constanta, Romania, Balneal and Rehabilitation Sanatorium Techirghiol, Techirghiol, Romania
6 Department of Endocrinology,”Lucian Blaga” University of Sibiu, Academic Emergency Hospital of Sibiu, Sibiu, Romania                                                       </t>
  </si>
  <si>
    <t>Balneo and PRM Research Journal</t>
  </si>
  <si>
    <t>Print ISSN: 2734-844X Online ISSN: 2734-8458</t>
  </si>
  <si>
    <t>https://1510q6j6c-y-https-www-webofscience-com.z.e-nformation.ro/wos/woscc/summary/3250d436-a2c7-48f6-a206-c7e663920540-937f6d4e/relevance/1</t>
  </si>
  <si>
    <t>http://bioclima.ro/Balneo496.pdf</t>
  </si>
  <si>
    <t xml:space="preserve">doi.org/ 10.12680/balneo.2022.496 </t>
  </si>
  <si>
    <t>WOS:000773571100007</t>
  </si>
  <si>
    <t>2-6</t>
  </si>
  <si>
    <t>Influence of Techirghiol specific climate and peloidotherapy on the quality of life of patients with low back pain</t>
  </si>
  <si>
    <t>Mădălina Gabriela ILIESCU a,b, Andreea Alexandra LUPU a,c, Irina TICA a,c, Elena Valentina IONESCU a,b*, Florina Ligia POPA d,
Vlad Iustin TICA a,c, Adrian Paul SUCEVEANU a,c, Roxana Elena TUCMEANU b, Florin VOINEA a,c.                                                                                                                                                                                  a Faculty of Medicine, “Ovidius” University of Constanta
b Balneal and Rehabilitation Sanatorium of Techirghiol
c “Sf. Apostol Andrei” Emergency County Hospital, Constanța
d “Lucian Blaga” University of Sibiu</t>
  </si>
  <si>
    <t>Journal of Environmental Protection and Ecology</t>
  </si>
  <si>
    <t xml:space="preserve">ISSN: 1311-5065. </t>
  </si>
  <si>
    <t>https://1510q6j6c-y-https-www-webofscience-com.z.e-nformation.ro/wos/woscc/summary/bf5c6476-6022-463b-9f90-bd13bc563f2c-937f7500/relevance/1</t>
  </si>
  <si>
    <t>https://scibulcom.net/en/article/zjn2nZybn9er7mAgC3xz.</t>
  </si>
  <si>
    <t>WOS:000828095600036</t>
  </si>
  <si>
    <t>1714–1723</t>
  </si>
  <si>
    <t>ESCI, Scopus</t>
  </si>
  <si>
    <t>Thyroid Carcinoma Showing Thymus -like Differentiation (CASTLE): A Case Report</t>
  </si>
  <si>
    <t>Stanciu Mihaela 1, Ristea Ruxandra Paula 2, Popescu Mihaela 3, Vasile Corina Maria 4, Popa Florina Ligia 5     1 Department of Endocrinology, Faculty of Medicine, Lucian Blaga University of Sibiu
2 Department of Endocrinology, County Clinical Emergency Hospital of Sibiu
3 Department of Endocrinology, University of Medicine and Pharmacy of Craiova
4 Department of Pediatric Cardiology, “Marie Curie” Emergency Children’s Hospital Bucharest
5 Department of Physical Medicine and Rehabilitation, Faculty of Medicine, Lucian Blaga University of Sibiu</t>
  </si>
  <si>
    <t>9/1314</t>
  </si>
  <si>
    <t>ISSN 2075-1729</t>
  </si>
  <si>
    <t>https://1510q6j6c-y-https-www-webofscience-com.z.e-nformation.ro/wos/woscc/summary/f1ba53cc-736e-4e23-a285-cd90a3f9ab60-937f82b2/relevance/1</t>
  </si>
  <si>
    <t>https://www.mdpi.com/2075-1729/12/9/1314</t>
  </si>
  <si>
    <t>doi.org/10.3390/life12091314</t>
  </si>
  <si>
    <t>WOS:000859557600001</t>
  </si>
  <si>
    <t>The Influence of Diet and Physical Activity on Oxidative Stress in Romanian Females with Osteoarthritis</t>
  </si>
  <si>
    <t>Bogdana Adriana Nasui 1,†, Patricia Talaba 1, Gabriel Adrian Nasui 2, Dana Manuela Sirbu 1, Ileana Monica Borda 3,*, Anca Lucia Pop 4,*, Viorela Mihaela Ciortea 3,†, Laszlo Irsay 3, Anca Ileana Purcar-Popescu 5,†, Delia Cinteza 6,†, Madalina Gabriela Iliescu 7,†, Florina Ligia Popa 8,9,†, Soimita Mihaela Suciu 10, Rodica Ana Ungur 3.                                                                                                                                                                                                                                                                                          1 Department of Community Health, Faculty of Medicine, “Iuliu Hatieganu” University of Medicine and Pharmacy Cluj-Napoca
2 Faculty of Law, “Dimitrie Cantemir” University Cluj-Napoca
3 Department of Medical Specialties, Faculty of Medicine, “Iuliu-Hatieganu” University of Medicine and Pharmacy Cluj-Napoca
4 Department of Clinical Laboratory, Food Safety, “Carol Davila” University of Medicine and Pharmacy Bucharest
5 Department of Rehabilitation, Rehabilitation Clinical Hospital Cluj-Napoca
6 9th Department-Physical Medicine and Rehabilitation, “Carol Davila” University of Medicine and Pharmacy Bucharest
7 Department of Rehabilitation, Faculty of Medicine, Ovidius University of Constanta
8 Physical Medicine and Rehabilitation Department, Faculty of Medicine, “Lucian Blaga” University of Sibiu
9 Academic Emergency Hospital of Sibiu
10 Department of Physiology, Faculty of Medicine, “Iuliu Hatieganu” University of Medicine and Pharmacy Cluj-Napoca
† These authors contributed equally to this work.</t>
  </si>
  <si>
    <t>19 / 4159</t>
  </si>
  <si>
    <t>ISSN: 2072-6643</t>
  </si>
  <si>
    <t>https://1510q6j6c-y-https-www-webofscience-com.z.e-nformation.ro/wos/woscc/summary/da833462-d7e1-4eb5-b185-1b1d3f8ab047-937f8e34/relevance/1</t>
  </si>
  <si>
    <t>https://doi.org/10.3390/nu14194159</t>
  </si>
  <si>
    <t>doi.org/10.3390/nu14194159</t>
  </si>
  <si>
    <t>WOS:000867901900001</t>
  </si>
  <si>
    <t>1 - 15</t>
  </si>
  <si>
    <t>Teriparatide reduces incidence of new vertebral fractures and back pain on postmenopausal woman following verebroplasty – a case series</t>
  </si>
  <si>
    <t>Stanciu Mihaela 1, Ristea Ruxandra Paula 2, Peretianu Dan 3, Popa Florina Ligia.                                                                                                                                                          1 Department of Endocrinology, Faculty of Medicine, Lucian Blaga University of Sibiu
2 Department of Endocrinology, County Clinical Emergency Hospital of Sibiu                                                                                                                                                                3 Medical Center Povernei, Endocrinology and Applied Immunology, Bucuresti                                                                                                                                                            4 Department of Physical Medicine and Rehabilitation, Faculty of Medicine, Lucian Blaga University of Sibiu</t>
  </si>
  <si>
    <t>https://1510q6j6c-y-https-www-webofscience-com.z.e-nformation.ro/wos/woscc/summary/f37697af-09a6-4a10-8c6c-5f964da8c415-937f9aee/relevance/1</t>
  </si>
  <si>
    <t>The 2022 Virtual WCO-IOF-ESCEO Congress 24-26 martie. WORLD CONGRESS ON OSTEOPOROSIS, OSTEOARTHRITIS AND MUSCULOSKELETAL DISEASES</t>
  </si>
  <si>
    <t>On line</t>
  </si>
  <si>
    <t>ISSN 17208319, 15940667</t>
  </si>
  <si>
    <t>Safety of Electrotherapy Treatment in Patients with Knee Osteoarthritis and Cardiac Diseases</t>
  </si>
  <si>
    <t>Laszlo Irsay 1,†, Rodica Ana Ungur 1,†, Ileana Monica Borda 1,†, Irina Tica 2, Mădălina Gabriela Iliescu 2,*,
Alina Deniza Ciubean 1,*, Theodor Popa 3, Delia Cinteza 4,†, Florina Ligia Popa 5,6,†, Cosmina Ioana Bondor 7, Viorela Mihaela Ciortea1,† .                                               1 Department of Rehabilitation Medicine, University of Medicine and Pharmacy, “Iuliu Hatieganu”, Cluj-Napoca
2 Faculty of Medicine, “Ovidius” University of Constanta
3 Department of Rehabilitation Medicine, Clinical Rehabilitation Hospital Cluj-Napoca
4 9th Department—Physical Medicine and Rehabilitation, “Carol Davila” University of Medicine and Pharmacy Bucharest
5 Physical Medicine and Rehabilitation Department, Faculty of Medicine, “Lucian Blaga” University of Sibiu
6 Academic Emergency Hospital of Sibiu
7 Department of Medical Informatics and Biostatistics, University of Medicine and Pharmacy, “Iuliu Hatieganu” Cluj-Napoca
† These authors contributed equally to this work.</t>
  </si>
  <si>
    <t>11 / 1690</t>
  </si>
  <si>
    <t>https://1510q6j6c-y-https-www-webofscience-com.z.e-nformation.ro/wos/woscc/summary/6f3e6c11-4004-4343-ae48-a7cfcb470387-937faa84/relevance/1</t>
  </si>
  <si>
    <t>https://www.mdpi.com/2075-1729/12/11/1690</t>
  </si>
  <si>
    <t>doi: 10.3390/life12111690</t>
  </si>
  <si>
    <t>WOS:000881118900001</t>
  </si>
  <si>
    <t>1-8</t>
  </si>
  <si>
    <t>Medical management and rehabilitation in posttraumatic common peroneal nerve palsy.</t>
  </si>
  <si>
    <t>Florina Ligia Popa 1, Cosmina Diaconu 2, Adriana Canciu 3, Viorela Mihaela Ciortea 4, Mădălina Gabriela Iliescu 5*, Mihaela Stanciu 6.                                                        1 Physical Medicine and Rehabilitation Department, ”Lucian Blaga” University of Sibiu, Faculty of Medicine, Academic Emergency Hospital of Sibiu, Sibiu, Romania
2 Nursing Department, ”Lucian Blaga” University of Sibiu, Faculty of Medicine, Academic Emergency Hospital of Sibiu, Sibiu, Romania
3 Academic Emergency Hospital of Sibiu, Sibiu, Romania
4 ”Iuliu Hatieganu” University of Medicine and Pharmacy Cluj-Napoca, Department of Rehabilitation, Clinical Rehabilitation Hospital Cluj-Napoca, Romania
5 Faculty of Medicine, ‘Ovidius’ University of Constanta, Constanta, Romania, Balneal and Rehabilitation Sanatorium Techirghiol, Techirghiol, Romania
6 Department of Endocrinology,”Lucian Blaga” University of Sibiu, Academic Emergency Hospital of Sibiu, Sibiu, Romania                                                       "</t>
  </si>
  <si>
    <t xml:space="preserve">Balneo and PRM Research Journal, </t>
  </si>
  <si>
    <t>2734-8458</t>
  </si>
  <si>
    <t>https://1510q6jg3-y-https-www-webofscience-com.z.e-nformation.ro/wos/woscc/full-record/WOS:000773571100007</t>
  </si>
  <si>
    <t>https://doi.org/ 10.12680/balneo.2022.496</t>
  </si>
  <si>
    <t>Thyroid Carcinoma Showing Thymus-like Differentiation (CASTLE): A Case Report</t>
  </si>
  <si>
    <t>Stanciu M1, Ristea R P2, Popescu M3, Vasile CM4, Popa FL5   1 Department of Endocrinology, Faculty of Medicine, Lucian Blaga University of Sibiu
2 Department of Endocrinology, County Clinical Emergency Hospital of Sibiu
3 Department of Endocrinology, University of Medicine and Pharmacy of Craiova
4 Department of Pediatric Cardiology, “Marie Curie” Emergency Children’s Hospital Bucharest
5 Department of Physical Medicine and Rehabilitation, Faculty of Medicine, Lucian Blaga University of Sibiu</t>
  </si>
  <si>
    <t xml:space="preserve">Life </t>
  </si>
  <si>
    <t>2075-1729</t>
  </si>
  <si>
    <t>https://1510q6jg3-y-https-www-webofscience-com.z.e-nformation.ro/wos/woscc/full-record/WOS:000859557600001</t>
  </si>
  <si>
    <t>https://doi.org/10.3390/life12091314</t>
  </si>
  <si>
    <t xml:space="preserve">Chronic Calcifying Pancreatitis Associated with Secondary Diabetes Mellitus and Hepatosplenic Abscesses in a Young Male Patient: A Case Report. </t>
  </si>
  <si>
    <t>Cristina Maria Marginean 1, Mihaela Popescu 2,, Corina Maria Vasile 3, Mihaela Stanciu 4, Iulian Alin Popescu 1, Viorel Biciusca 1, Daniela Ciobanu 1,*, Amelia Dobrescu 5, Larisa Daniela Sandulescu 6, Simona Bondari 7, Marian Sorin Popescu 8 and Paul Mitrut 1
1 Univ Med &amp; Pharm Craiova, Dept Internal Med, Craiova 200349, Romania
2 Univ Med &amp; Pharm Craiova, Dept Endocrinol, Craiova 200349, Romania
3 Marie Curie Emergency Childrens Hosp, Dept Pediat Cardiol, Bucharest 041451, Romania
4 Lucian Blaga Univ Sibiu, Fac Med, Dept Endocrinol, Sibiu 550169, Romania
5 Univ Med &amp; Pharm Craiova, Dept Genet, Craiova 200349, Romania
6 Univ Med &amp; Pharm, Res Ctr Gastroenterol &amp; Hepatol, Craiova 200349, Romania
7 Univ Med &amp; Pharm Craiova, Dept Radiol, Craiova 200349, Romania
8 Univ Med &amp; Pharm Craiova, PhD Sch Dept, Craiova 200349, Ro</t>
  </si>
  <si>
    <t>Gastroenterol. Insights</t>
  </si>
  <si>
    <t>305-312</t>
  </si>
  <si>
    <t>2036-7422</t>
  </si>
  <si>
    <t>https://1510q6jg3-y-https-www-webofscience-com.z.e-nformation.ro/wos/woscc/full-record/WOS:000858263300001</t>
  </si>
  <si>
    <t>doi.org/10.3390/gastroent13030031.</t>
  </si>
  <si>
    <t>WOS:000858263300001</t>
  </si>
  <si>
    <t>Stanciu Mihaela 1, Ristea Ruxandra Paula 2, Peretianu Dan 3, Popa Florina Ligia.    1 Department of Endocrinology, Faculty of Medicine, Lucian Blaga University of Sibiu, 2 Department of Endocrinology, County Clinical Emergency Hospital of Sibiu, 3 Medical Center Povernei, Endocrinology and Applied Immunology, Bucuresti, 4 Department of Physical Medicine and Rehabilitation, Faculty of Medicine, Lucian Blaga University of Sibiu</t>
  </si>
  <si>
    <t xml:space="preserve">Aging Clin Exp Res (2022) 34 (Suppl 1).:S35–S474 https://doi.org/10.1007/s40520-022-02147-3On line </t>
  </si>
  <si>
    <t>Iancu Gabriela</t>
  </si>
  <si>
    <t>Impact of the COVID-19 Pandemic on Melanoma Diagnosis in Romania - Data from Two University Centers</t>
  </si>
  <si>
    <t>Ungureanu L (UMF Cluj), Apostu AP (UMF Cluj), Vesa ȘC (UMF Cluj), Cășeriu AE (UMF Cluj), Frățilă S (UMF Oradea), Iancu G (ULBS), Bejinariu N (Santomar), Munteanu M (Institut Oncologic Cluj), Șenilă SC (UMF Cluj), Vasilovici A</t>
  </si>
  <si>
    <t>www-webofscience-com.am.e-nformation.ro/wos/woscc/full-record/WOS:000887241000001</t>
  </si>
  <si>
    <t>https://www.mdpi.com/1660-4601/19/22/15129</t>
  </si>
  <si>
    <t>https://doi.org/10.3390/ijerph192215129</t>
  </si>
  <si>
    <t>WOS:000887241000001</t>
  </si>
  <si>
    <t>15129</t>
  </si>
  <si>
    <t>Carrageenan-Based Compounds as Wound Healing Materials</t>
  </si>
  <si>
    <t>Bogdan Neamtu, Andreea Barbu, Mihai Octavian Negrea, Cristian Ștefan Berghea-Neamțu, Dragoș Popescu, Marius Zăhan, Vioara Mireșan</t>
  </si>
  <si>
    <t>International Journal of Molecular Sciences.</t>
  </si>
  <si>
    <t>https://www.webofscience.com/wos/woscc/full-record/WOS:000845639600001</t>
  </si>
  <si>
    <t>https://www.mdpi.com/1422-0067/23/16/9117</t>
  </si>
  <si>
    <t>https://doi.org/10.3390/ijms23169117</t>
  </si>
  <si>
    <t>WOS:000845639600001</t>
  </si>
  <si>
    <t>9117</t>
  </si>
  <si>
    <t>Neamtu Bogdan</t>
  </si>
  <si>
    <t>Telocytes’ Role in Modulating Gut Motility Function and Development: Medical Hypotheses and Literature Review</t>
  </si>
  <si>
    <t>Daniel Dumitru Banciu, Dragoș Crețoiu, Sanda Maria Crețoiu, Adela Banciu, Daniel Popa, Rodica David, Cristian Stefan Berghea-Neamtu, Calin Remus Cipaian, Mihai Octavian Negrea, Mihaela Gheonea, Bogdan Neamtu</t>
  </si>
  <si>
    <t>https://www.webofscience.com/wos/woscc/full-record/WOS:000825656100001</t>
  </si>
  <si>
    <t>https://doi.org/10.3390/ijms23137017</t>
  </si>
  <si>
    <t>Mihai Octavian Negrea, Dumitru Zdrenghea, Minodora Teodoru, Bogdan Neamțu, Călin Remus Cipăian, Dana Pop</t>
  </si>
  <si>
    <t>Journal of Cardiovascular Development and Disease.</t>
  </si>
  <si>
    <t>https://www.webofscience.com/wos/woscc/full-record/WOS:000775116400001</t>
  </si>
  <si>
    <t>https://doi.org/10.3390/jcdd9030084</t>
  </si>
  <si>
    <t>An Important Step in Neuroscience: Camillo Golgi and His Discoveries</t>
  </si>
  <si>
    <t>Saceleanu, Vicentiu Mircea (ULBS), Razvan-Adrian Covache-Busuioc (UMFCD), Horia-Petre Costin (UMFCD), Luca-Andrei Glavan (UMFCD)</t>
  </si>
  <si>
    <t>Cells</t>
  </si>
  <si>
    <t>2073-4409</t>
  </si>
  <si>
    <t>https://www.webofscience.com/wos/woscc/full-record/WOS:000902308600001</t>
  </si>
  <si>
    <t>https://www.mdpi.com/2073-4409/11/24/4112</t>
  </si>
  <si>
    <t>doi.org/10.3390/cells11244112</t>
  </si>
  <si>
    <t>WOS:902308600001</t>
  </si>
  <si>
    <t>1-6</t>
  </si>
  <si>
    <t>Saceleanu Vicentiu</t>
  </si>
  <si>
    <t>Wilhelm von Waldeyer: Important Steps in Neural Theory,
Anatomy and Citology</t>
  </si>
  <si>
    <t>Vicentiu Mircea Saceleanu (ULBS), Aurel George Mohan (FMFUO), Razvan Adrian Covache-Busuioc (UMFCD),
Horia Petre Costin (UMFCD) and Alexandru Vlad Ciurea (UMFCD)</t>
  </si>
  <si>
    <t>Brain Sciences</t>
  </si>
  <si>
    <t>2076-3425</t>
  </si>
  <si>
    <t>https://www.webofscience.com/wos/woscc/full-record/WOS:000766854200001</t>
  </si>
  <si>
    <t>https://www.mdpi.com/2076-3425/12/2/224</t>
  </si>
  <si>
    <t>https://doi.org/10.3390/brainsci12020224</t>
  </si>
  <si>
    <t>WOS:000766854200001</t>
  </si>
  <si>
    <t>Mn-Containing Bioactive Glass-Ceramics: BMP-2-Mimetic
Peptide Covalent Grafting Boosts Human-Osteoblast
Proliferation and Mineral Deposition</t>
  </si>
  <si>
    <t>Cassari, Leonardo (U Padova), Brun, Paola (U Padova), Di Foggia, Michele (U Bologna), Taddei, Paola (U Bologna), Zamuner, Annj (U Padova), Pasquato, Antonella (U Padova), De Stefanis, Adriana (ISM Rome) Valentini, Veronica (ISM Rome), Saceleanu, Vicentiu Mircea (ULBS) Rau, Julietta (ISM Rome), Dettin, Monica (U Padova)</t>
  </si>
  <si>
    <t>https://www.webofscience.com/wos/woscc/full-record/WOS:000824425800001</t>
  </si>
  <si>
    <t>https://www.mdpi.com/1996-1944/15/13/4647</t>
  </si>
  <si>
    <t>https://doi.org/10.3390/ma15134647</t>
  </si>
  <si>
    <t>WOS:000824425800001</t>
  </si>
  <si>
    <t>1-21</t>
  </si>
  <si>
    <t>Fluoride Treatment and In Vitro Corrosion Behavior
of Mg‐Nd‐Y‐Zn‐Zr Alloys Type</t>
  </si>
  <si>
    <t xml:space="preserve">Pham Hong Quan, Iulian Antoniac, Florin Miculescu, Aurora Antoniac, Veronica Manescu (Păltânea), Alina Robu, Ana‐Iulia Bița, Marian Miculescu (University Politehnica of Bucharest), Adriana Saceleanu (Faculty of Medicine, Lucian Blaga University of Sibiu), Alin Dănuț Bodog (University of Oradea), Vicentiu Saceleanu (Faculty of Medicine, Lucian Blaga University of Sibiu) </t>
  </si>
  <si>
    <t>https://www.webofscience.com/wos/woscc/full-record/WOS:000757583600001</t>
  </si>
  <si>
    <t>https://www.mdpi.com/1996-1944/15/2/566</t>
  </si>
  <si>
    <t>https://doi.org/10.3390/ma15020566</t>
  </si>
  <si>
    <t>WOS:000757583600001</t>
  </si>
  <si>
    <t>1-18</t>
  </si>
  <si>
    <t>EIS Characterization of Ti Alloys in Relation to Alloying
Additions of Ta</t>
  </si>
  <si>
    <t>Pedro P. Socorro-Perdomo (U Las Palmas), Néstor R. Florido-Suárez (U Las Palmas), Julia C. Mirza-Rosca (U Las Palmas),
and Mircea Vicentiu Saceleanu (ULBS)</t>
  </si>
  <si>
    <t>https://www.webofscience.com/wos/woscc/full-record/WOS:000758838600001</t>
  </si>
  <si>
    <t>https://www.mdpi.com/1996-1944/15/2/476</t>
  </si>
  <si>
    <t>https://doi.org/10.3390/ma15020476</t>
  </si>
  <si>
    <t>1-15</t>
  </si>
  <si>
    <t>SARS-COV-2 - the pandemic of the XXI century, clinical manifestations - neurological implications</t>
  </si>
  <si>
    <t>Saceleanu, Vicentiu (ULBS), Moreanu, Mihai-Stelianc (UMFCD) Covache-Busuioc, Razvan-Adrianc (UMFCD) Mohan, Aurel George (FMFUO), Ciurea, Alexandru-Vlad (UMFCD)</t>
  </si>
  <si>
    <t>Journal of Medicine and Life</t>
  </si>
  <si>
    <t>1844-3117</t>
  </si>
  <si>
    <t>https://www.scopus.com/record/display.uri?eid=2-s2.0-85128667723&amp;origin=resultslist&amp;sort=plf-f</t>
  </si>
  <si>
    <t>https://pubmed.ncbi.nlm.nih.gov/35450003/</t>
  </si>
  <si>
    <t>https://doi.10.25122/jml-2020-0151</t>
  </si>
  <si>
    <t>319-327</t>
  </si>
  <si>
    <t>SCOPUS Q2</t>
  </si>
  <si>
    <t>The Effect of Convalescent Plasma in Patients With Covid-19 in Intensive Care Unit</t>
  </si>
  <si>
    <t>ALINA BEREANU 1,2 , OVIDIU CRISAN 3 , ANNE-MARIE CONSTANTIN 4 , SIMONA CAINAP 4 , CALIN CAINAP 4 , RALUCA DRAGULESCU 2 , RARES BEREANU 1 , BOGDAN VINTILA 1 , CORINA ROMAN 1,2 and MIHAI SAVA 1,2               1 Faculty of Medicine, “Lucian Blaga” University of Sibiu, Sibiu, Romania;
2 County Clinical Emergency Hospital of Sibiu, Sibiu, Romania;
3 Faculty of Pharmacy, “Iuliu Hatieganu” University of Medicine and Pharmacy, Cluj-Napoca, Romania;
4 Faculty of Medicine, “Iuliu Hațieganu” University of Medicine and Pharmacy, Cluj-Napoca, Romania</t>
  </si>
  <si>
    <t>in vivo</t>
  </si>
  <si>
    <t>0258-851X</t>
  </si>
  <si>
    <t>https://iv.iiarjournals.org/content/36/3/1342/tab-article-info</t>
  </si>
  <si>
    <t>https://doi.org/10.21873/invivo.12836</t>
  </si>
  <si>
    <t>1342 (1 din 7)</t>
  </si>
  <si>
    <t>Roman-Filip Carmen Corina</t>
  </si>
  <si>
    <t>Geometrical Planning of the Medial Opening Wedge High Tibial Osteotomy-An Experimental Approach</t>
  </si>
  <si>
    <t>Nicolae Florin Cofaru 1 , Valentin Oleksik 1,* , Ileana Ioana Cofaru 1 , Carmen Mihaela Simion 1 , Mihai Dan Roman 2 , Ioana Codruta Lebada 2 and Sorin Radu Fleaca 2, 2 Lucian Blaga Univ Sibiu, Fac Med, Sibiu 550024, Romania, 1 Lucian Blaga Univ Sibiu, Fac Engn, Sibiu 550024, Romania</t>
  </si>
  <si>
    <t>APPLIED-SCIENCES-BASEL</t>
  </si>
  <si>
    <t>https://www.webofscience.com/wos/woscc/full-record/WOS:000771333700001</t>
  </si>
  <si>
    <t>https://www.mdpi.com/2076-3417/12/5/2475</t>
  </si>
  <si>
    <t>DOI: 10.3390/app12052475</t>
  </si>
  <si>
    <t>WOS:000771333700001</t>
  </si>
  <si>
    <t>Lebada Ioana Codruta</t>
  </si>
  <si>
    <t>Mihai Octavian Negrea, Dumitru Zdrenghea, Minodora Teodoru, Bogdan Neamțu, Călin Remus Cipăian,Dana Pop </t>
  </si>
  <si>
    <t>Journal of Cardiovascular Development and Disease</t>
  </si>
  <si>
    <t xml:space="preserve">
2308-3425</t>
  </si>
  <si>
    <t>https://www.ncbi.nlm.nih.gov/pmc/articles/PMC8955041/</t>
  </si>
  <si>
    <t>10.3390/jcdd9030084</t>
  </si>
  <si>
    <r>
      <t>Gabriela Pop</t>
    </r>
    <r>
      <rPr>
        <sz val="11"/>
        <color theme="1"/>
        <rFont val="Calibri"/>
        <charset val="134"/>
        <scheme val="minor"/>
      </rPr>
      <t>, </t>
    </r>
    <r>
      <rPr>
        <sz val="11"/>
        <color theme="1"/>
        <rFont val="Calibri"/>
        <family val="2"/>
        <scheme val="minor"/>
      </rPr>
      <t>Andreea Farcaș</t>
    </r>
    <r>
      <rPr>
        <sz val="11"/>
        <color theme="1"/>
        <rFont val="Calibri"/>
        <charset val="134"/>
        <scheme val="minor"/>
      </rPr>
      <t>, </t>
    </r>
    <r>
      <rPr>
        <sz val="11"/>
        <color theme="1"/>
        <rFont val="Calibri"/>
        <family val="2"/>
        <scheme val="minor"/>
      </rPr>
      <t>Anca Butucă</t>
    </r>
    <r>
      <rPr>
        <sz val="11"/>
        <color theme="1"/>
        <rFont val="Calibri"/>
        <charset val="134"/>
        <scheme val="minor"/>
      </rPr>
      <t>, </t>
    </r>
    <r>
      <rPr>
        <sz val="11"/>
        <color theme="1"/>
        <rFont val="Calibri"/>
        <family val="2"/>
        <scheme val="minor"/>
      </rPr>
      <t>Claudiu Morgovan</t>
    </r>
    <r>
      <rPr>
        <sz val="11"/>
        <color theme="1"/>
        <rFont val="Calibri"/>
        <charset val="134"/>
        <scheme val="minor"/>
      </rPr>
      <t>, </t>
    </r>
    <r>
      <rPr>
        <sz val="11"/>
        <color theme="1"/>
        <rFont val="Calibri"/>
        <family val="2"/>
        <scheme val="minor"/>
      </rPr>
      <t>Anca Maria Arseniu</t>
    </r>
    <r>
      <rPr>
        <sz val="11"/>
        <color theme="1"/>
        <rFont val="Calibri"/>
        <charset val="134"/>
        <scheme val="minor"/>
      </rPr>
      <t>, </t>
    </r>
    <r>
      <rPr>
        <sz val="11"/>
        <color theme="1"/>
        <rFont val="Calibri"/>
        <family val="2"/>
        <scheme val="minor"/>
      </rPr>
      <t>Manuela Pumnea,</t>
    </r>
    <r>
      <rPr>
        <sz val="11"/>
        <color theme="1"/>
        <rFont val="Calibri"/>
        <charset val="134"/>
        <scheme val="minor"/>
      </rPr>
      <t> </t>
    </r>
    <r>
      <rPr>
        <sz val="11"/>
        <color theme="1"/>
        <rFont val="Calibri"/>
        <family val="2"/>
        <scheme val="minor"/>
      </rPr>
      <t>Minodora Teodoru</t>
    </r>
    <r>
      <rPr>
        <sz val="11"/>
        <color theme="1"/>
        <rFont val="Calibri"/>
        <charset val="134"/>
        <scheme val="minor"/>
      </rPr>
      <t>, </t>
    </r>
    <r>
      <rPr>
        <sz val="11"/>
        <color theme="1"/>
        <rFont val="Calibri"/>
        <family val="2"/>
        <scheme val="minor"/>
      </rPr>
      <t>Felicia Gabriela Gligor</t>
    </r>
  </si>
  <si>
    <t xml:space="preserve">
1424-8247</t>
  </si>
  <si>
    <t>https://www.ncbi.nlm.nih.gov/pmc/articles/PMC9787673/</t>
  </si>
  <si>
    <t>10.1093/cvr/cvac157.037</t>
  </si>
  <si>
    <t>1-17</t>
  </si>
  <si>
    <t xml:space="preserve">Shreenidhi, S; Veeraraghavan, VP; (...); Kavitha, S. Awareness and knowledge of oral manifestations in cardiovascular diseases among the general public. JOURNAL OF ADVANCED PHARMACEUTICAL TECHNOLOGY &amp; RESEARCH
MEDKNOW PUBLICATIONS
</t>
  </si>
  <si>
    <t>https://dx.doi.org/10.4103%2Fjaptr.japtr_400_22</t>
  </si>
  <si>
    <t>Adrian P. Trifa, Claudia Bănescu, Mihaela Tevet, Anca Bojan, Delia Dima, Laura Urian, Tünde Török-Vistai, Viola M. Popov, Mihnea Zdrenghea, Ljubomir Petrov, Anca Vasilache, Meilin Murat, Daniela Georgescu, Mihaela Popescu, Oana Pătrinoiu, Marius Balea, Roxana Costache, Elena Coleș, Carmen Șaguna, Nicoleta Berbec, Ana-Maria Vlădăreanu, Romeo G. Mihăilă, Horia Bumbea, Andrei Cucuianu, Radu A. Popp</t>
  </si>
  <si>
    <t>TERT rs2736100 A &gt; C SNP and JAK2 46/1 haplotype significantly contribute to the occurrence of JAK2 V617F and CALR mutated myeloproliferative neoplasms - a multicentric study on 529 patients</t>
  </si>
  <si>
    <t xml:space="preserve">Brown, DW; Zhou, WY; (...); Machiela, MJ. Germline-somatic JAK2 interactions are associated with clonal expansion in myelofibrosis. Nature Communications. </t>
  </si>
  <si>
    <t>https://www.nature.com/articles/s41467-022-32986-7</t>
  </si>
  <si>
    <t>Nguyen Thy Ngoc, Bui Bich Hau, Nguyen Ba Vuong, Nguyen Thi Xuan. JAK2 rs10974944 is associated with both V617F-positive and negative myeloproliferative neoplasms in a Vietnamese population: A potential genetic marker. Molecular Genetics and Genomic Medicine.</t>
  </si>
  <si>
    <t>https://onlinelibrary.wiley.com/doi/10.1002/mgg3.2044</t>
  </si>
  <si>
    <t>FEMD3</t>
  </si>
  <si>
    <t>Cumbo, C.; Anelli, L.; Zagaria, A.; Coccaro, N.; Tarantini, F.; Specchia, G.; Musto, P.; Albano, F. Second Cancer Onset in Myeloproliferative Neoplasms: What, When, Why? Int. J. Mol. Sci. 2022, 23, 3177.</t>
  </si>
  <si>
    <t>https://www.mdpi.com/1422-0067/23/6/3177</t>
  </si>
  <si>
    <t>Florin Tripon 1,  
Claudia Bănescu 2,  
Adrian P. Trifa 3,  
Andrei G. Crauciuc 1,  
Valeriu G. Moldovan 2,  
Alina Boglis 1,  
Istvan Benedek 4,  
Smaranda Demian 4,  
Carmen Duicu 5,  
Mihaela Iancu. TERT rs2853669 as a predictor for overall survival in patients with acute myeloid leukaemia. HEMATOLOGY / CLINICAL RESEARCH.</t>
  </si>
  <si>
    <t>https://www.archivesofmedicalscience.com/TERT-rs2853669-as-predictor-for-overall-survival-in-patients-with-acute-myeloid-leukemia,100673,0,2.html</t>
  </si>
  <si>
    <t>Adrian P. Trifa, Claudia Bănescu, Anca S. Bojan, Cristian M. Voina, Ștefana Popa, Simona Vișan, Alina D. Ciubean, Florin Tripon, Delia Dima, Viola M. Popov, Ștefan C. Vesa, Mihaela Andreescu, Tünde Török-Vistai, Romeo G. Mihăilă, Nicoleta Berbec, Ioan Macarie, Andrei Coliţă, Maria Iordache, Alina C. Cătană, Marius F. Farcaș, Ciprian Tomuleasa, Kinga Vasile, Cristina Truică, Adriana Todincă, Lavinia Pop-Muntean, Raluca Manolache, Horia Bumbea, Ana-Maria Vlădăreanu, Mihaela Gaman, Cristina M. Ciufu, Radu A. Popp</t>
  </si>
  <si>
    <t>MECOM, HBS1L-MYB, THRB-RARB, JAK2, and TERT polymorphisms defining the genetic predisposition to myeloproliferative neoplasms: A study on 939 patients</t>
  </si>
  <si>
    <t>Giovanni Barosi; Rita Campanelli; Margherita Massa; Paolo Catarsi; Adriana Carolei; Carlotta Abbà; Laura Villani; Umberto Magrini; Giuliana Gregato; Francesco Bertolini; Annalisa de Silvestri; Robert Peter Gale; Vittorio Rosti. Clonal Megakaryocyte Dysplasia with Isolated Thrombocytosis Is a Distinct Myeloproliferative Neoplasm Phenotype.</t>
  </si>
  <si>
    <t>https://karger.com/aha/article-abstract/146/1/14/835078/Clonal-Megakaryocyte-Dysplasia-with-Isolated?redirectedFrom=fulltext</t>
  </si>
  <si>
    <t>Paes, J.; Silva, G.A.V.; Tarragô, A.M.; Mourão, L.P.d.S. The Contribution of JAK2 46/1 Haplotype in the Predisposition to Myeloproliferative Neoplasms. Int. J. Mol. Sci. 2022, 23, 12582.</t>
  </si>
  <si>
    <t>https://www.mdpi.com/1422-0067/23/20/12582</t>
  </si>
  <si>
    <t>Dmitri V. Gnatenko, Zhaoyan Liu, Patrick Hearing, Sook-Young Sohn, Yetao Hu, Anna Falanga, Song Wu, Lisa E. Malone, Wei Zhu, Wadie F. Bahou. Cytokine pathway variants modulate platelet production: IFNA16 is a thrombocytosis susceptibility locus in humans. PLATELETS AND THROMBOPOIESIS| AUGUST 22, 2022.</t>
  </si>
  <si>
    <t>https://ashpublications.org/bloodadvances/article/6/16/4884/484607/Cytokine-pathway-variants-modulate-platelet</t>
  </si>
  <si>
    <t xml:space="preserve">J. Brett Heimlich and Alexander G. Bick. Somatic Mutations in Cardiovascular Disease.Circulation ResearchVol. 130, No. 1. </t>
  </si>
  <si>
    <t>https://www.ahajournals.org/doi/10.1161/CIRCRESAHA.121.319809</t>
  </si>
  <si>
    <t>Olkhovskiy, IA (Olkhovskiy, I. A.) [1] , [2] ; Stolyar, MA (Stolyar, M. A.) [1] , [2] ; Komarovskiy, YY (Komarovskiy, Yu Yu) [1] ; Gorbenko, AS (Gorbenko, A. S.) [1] , [2] ; Korchagin, VI (Korchagin, V., I) [3] ; Dunaeva, EA (Dunaeva, E. A.) [3] ; Mironov, KO (Mironov, K. O.) [3] ; Bakhtina, VI (Bakhtina, V., I) [4] ; Olkhovik, TI (Olkhovik, T., I) [6] ; Vasiliev, EV (Vasiliev, E. V.) [5] ; Mikhalev, MA (Mikhalev, M. A.). STUDY OF THE JANUS KINASE 2 (JAK2) GENE HAPLOTYPE 46/1 ASSOCIATION WITH DRIVER MUTATIONS OF CHRONIC Ph-NEGATIVE MYELOPROLIFERATIVE NEOPLASMS. Gematologiya. Transfuziologiya.</t>
  </si>
  <si>
    <t>https://www.htjournal.ru/jour/article/view/385</t>
  </si>
  <si>
    <t>Florin Tripon 1, 
Claudia Bănescu 2, 
Adrian P. Trifa 3,
Smaranda Demian 4, 
Carmen Duicu 5, 
Mihaela Iancu. TERT rs2853669 as a predictor for overall survival in patients with acute myeloid leukaemia. Arch Med Sci 2022;18(1):103–111.</t>
  </si>
  <si>
    <t>Mihaila, RG (Mihaila, Romeo-Gabriel) [1] ; Nedelcu, L (Nedelcu, Laurentiu) [2] ; Fratila, O (Fratila, Ovidiu) [3] ; Rezi, EC (Rezi, Elena-Cristina) [4] ; Domnariu, C (Domnariu, Carmen) [5] ; Deac, M (Deac, Mircea) </t>
  </si>
  <si>
    <t>Effects of Lovastatin and Pentoxyphyllin in Nonalcoholic Steatohepatitis</t>
  </si>
  <si>
    <t>Tzanaki, I (Tzanaki, Ismini) [1] ; Agouridis, AP (Agouridis, Aris P.) [1] ; Kostapanos, MS (Kostapanos, Michael S.). Is there a role of lipid-lowering therapies in the management of fatty liver disease? World Journal of Hepatology.</t>
  </si>
  <si>
    <t>https://www.wjgnet.com/1948-5182/full/v14/i1/119.htm</t>
  </si>
  <si>
    <t>Mihaila RG</t>
  </si>
  <si>
    <t>Hepatitis C virus - associated B cell non-Hodgkin's lymphoma</t>
  </si>
  <si>
    <t>Negara, I (Negara, Ivan) [1] , [3] ; Buruiana, S (Buruiana, Sanda) [1] ; Tomacinschii, V (Tomacinschii, Victor) [1] ; Dudnic, C. Hepatitis B and C infections among lymphoma patients: a national study in the Republic of Moldova. Journal of Infections in Developing Countries.</t>
  </si>
  <si>
    <t>https://www.webofscience.com/wos/woscc/full-record/WOS:000918234300014</t>
  </si>
  <si>
    <t>Mucha, K.; Staros, R.; Foroncewicz, B.; Ziarkiewicz-Wróblewska, B.; Kosieradzki, M.; Nazarewski, S.; Naumnik, B.; Raszeja-Wyszomirska, J.; Zieniewicz, K.; Pączek, L. Comparison of Post-Transplantation Lymphoproliferative Disorder Risk and Prognostic Factors between Kidney and Liver Transplant Recipients. Cancers 2022, 14, 1953.</t>
  </si>
  <si>
    <t>https://www.mdpi.com/2072-6694/14/8/1953</t>
  </si>
  <si>
    <t>Lazureanu, PC (Lazureanu, Pompilia Camelia) [1] ; Popescu, F (Popescu, Florina) [2] ; Tudor, A (Tudor, Anca) [3] ; Stef, L (Stef, Laura) [4] ; Negru, AG (Negru, Alina Gabriela) [5] ; Mihaila, R </t>
  </si>
  <si>
    <t>Saliva pH and Flow Rate in Patients with Periodontal Disease and Associated Cardiovascular Disease</t>
  </si>
  <si>
    <t>Koppolu, P.; Sirisha, S.; Penala, S.; Reddy, P.K.; Alotaibi, D.H.; Abusalim, G.S.; Lingam, A.S.; Mukhtar, A.H.; Barakat, A.; AlMokhatieb, A.A. Correlation of Blood and Salivary pH Levels in Healthy, Gingivitis, and Periodontitis Patients before and after Non-Surgical Periodontal Therapy. Diagnostics 2022, 12, 97.</t>
  </si>
  <si>
    <t>Dembowska, E.; Jaroń, A.; Skoczek-Szlosser, K.; Gabrysz-Trybek, E.; Bladowska, J.; Trybek, G. The Effect of Inhaled Corticosteroid Therapy on Periodontal Status in Patients with Asthma. Appl. Sci. 2022, 12, 240.</t>
  </si>
  <si>
    <t>https://www.mdpi.com/2076-3417/12/1/240</t>
  </si>
  <si>
    <t>Sun, H (Sun, Hui) [1] , [2] ; Zhou, Q (Zhou, Qian) [1] , [2] ; Qiao, PY (Qiao, Pengyan) [2] ; Zhu, D (Zhu, Di) [1] , [2] ; Xin, BM (Xin, Bingmu) [3] ; Wu, B (Wu, Bin) [4] ; Tang, CH. Short-term head-down bed rest microgravity simulation alters salivary microbiome in young healthy men. Frontiers in Microbiology.</t>
  </si>
  <si>
    <t>https://www.frontiersin.org/articles/10.3389/fmicb.2022.1056637/full</t>
  </si>
  <si>
    <t>Zhang, Y (Zhang, Ying) [1] ; Guo, YY (Guo, Yanyang) [1] ; Wei, WJ (Wei, Wenjia) [1] ; Zhang, ZX (Zhang, Zhongxiao) [2] ; Xu, XD. Metabolomics profiling reveals berberine-inhibited inflammatory response in human gingival fibroblasts by regulating the LPS-induced apoptosis signaling pathway. Frontiers in Pharmacology.</t>
  </si>
  <si>
    <t>https://www.frontiersin.org/articles/10.3389/fphar.2022.940224/full</t>
  </si>
  <si>
    <t>Olteanu, AL; Mihaila, RG and Mihalache, M</t>
  </si>
  <si>
    <t xml:space="preserve">Evaluation of thrombin generation in classical Philadelphia-negative myeloproliferative neoplasms
</t>
  </si>
  <si>
    <t>Hui Yin Lim, Geoffrey Donnan, Harshal Nandurkar &amp; Prahlad Ho. Global coagulation assays in hypercoagulable states.  Journal of Thrombosis and Thrombolysis.</t>
  </si>
  <si>
    <t>https://link.springer.com/article/10.1007/s11239-021-02621-1</t>
  </si>
  <si>
    <t>Mihaila, RG (Mihaila, Romeo Gabriel) [1] , [2] ; Mihaila, MD</t>
  </si>
  <si>
    <t>Coagulation disorders in SARS-CoV-2 infection</t>
  </si>
  <si>
    <t>Abolfazl Zendehdel1, Saeidreza Jamalimoghadamsiahkal2, Maedeh Arshadi3, Forough Godarzi3, Shokouh SHahrousvand3, Hamidreza Hekmat4, Ehsan Sekhavatimoghadam4, Seyedeh Zahra Badrkhahan5, Mina Riahi6, Isa Akbarzadeh3, , , Mohammad Bidkhori. Survival Analysis of COVID-19 Patients Based on Different Levels of D-dimer and Coagulation Factors. Biomedical and Environmental Sciences.</t>
  </si>
  <si>
    <t>https://www.besjournal.com/en/article/doi/10.3967/bes2022.122</t>
  </si>
  <si>
    <t>Pragmatic Analysis of Dyslipidemia Involvement in Coronary Artery Disease: A Narrative Review</t>
  </si>
  <si>
    <t>Long, Y; Li, D; (...); Yang, M. Natural essential oils: A promising strategy for treating cardio-cerebrovascular diseases. Journal of Ethnopharmacology.</t>
  </si>
  <si>
    <t>https://www.sciencedirect.com/science/article/abs/pii/S0378874122004603?via%3Dihub</t>
  </si>
  <si>
    <t>Huang, Zhihong MMa; Guo, Siyu MMa; Fu, Changgeng PhDb; Zhou, Wei PhDc; Stalin, Antony PhDd; Zhang, Jingyuan MMa; Liu, Xinkui MMa; Jia, Shanshan MMa; Wu, Chao MMa; Lu, Shan MMa; Li, Bingbing PhDd; Wu, Zhishan MMa; Tan, Yingying MMa; Fan, Xiaotian MMa; Cheng, Guoliang MMe,f; Mou, Yanfang MMe; Wu, Jiarui PhD. Identification of molecular mechanisms underlying the therapeutic effects of Xintong granule in coronary artery disease by a network pharmacology and molecular docking approach. Medicine 101(27):p e29829, July 8, 2022.</t>
  </si>
  <si>
    <t>https://journals.lww.com/md-journal/Fulltext/2022/07080/Identification_of_molecular_mechanisms_underlying.52.aspx</t>
  </si>
  <si>
    <t>Michael J. Haas, Shrina Parekh, Poonam Kalidas, Angela Richter, Firas Warda, Norman C. W. Wong, Masaaki Tokuda, Arshag D. Mooradian. Insulin mimetic effect of D-allulose on apolipoprotein A-I gene. Journal of Food Biochemistry.</t>
  </si>
  <si>
    <t>https://onlinelibrary.wiley.com/doi/10.1111/jfbc.14064</t>
  </si>
  <si>
    <t>Lazureanu, PC (Lazureanu, Pompilia Camelia) [1] ; Popescu, FG (Popescu, Florina Georgeta) [2] ; Stef, L (Stef, Laura) [3] ; Focsa, M (Focsa, Mircea) [4] ; Vaida, MA (Vaida, Monica Adriana) [5] ; Mihaila, R</t>
  </si>
  <si>
    <t xml:space="preserve">Shreenidhi, S (Shreenidhi, S.) [1] ; Veeraraghavan, VP (Veeraraghavan, Vishnu Priya) [1] ; Gayathri, R (Gayathri, R.) [1] ; Selvaraj, J (Selvaraj, Jayaraman) [1] ; Kavitha, S (Kavitha, S.).Awareness and knowledge of oral manifestations in cardiovascular diseases among the general public. Journal of Advanced Pharmaceutical Technology and Research.  </t>
  </si>
  <si>
    <t>Thrombin generation - a potentially useful biomarker of thrombotic risk in Philadelphia-negative myeloproliferative neoplasms</t>
  </si>
  <si>
    <t>Han-Wei Chu a, Binesh Unnikrishnan a, Amit Nain b, Scott G. Harroun c, Huan-Tsung Chang b, Chih-Ching Huang. Pulsed laser irradiation induces the generation of alloy cluster ions for the screening of protease activity. Bioelectronics.</t>
  </si>
  <si>
    <t>https://www.sciencedirect.com/science/article/abs/pii/S0956566322006558?via%3Dihub</t>
  </si>
  <si>
    <t>Management of patients with chronic lymphocytic leukemia during the SARS-CoV-2 pandemic</t>
  </si>
  <si>
    <t>Fernanda Braga Seganfredo, Ana Raquel Dias, Pedro R. Santos, Marta Rebelo, Cristina João, Dina Mendes, Eduarda Carmo . Successful treatment of persistent and severe SARS-CoV-2 infection in a high-risk chronic lymphocytic leukemia patient using Ronapreve™ antibodies. Clinical Case Reports.</t>
  </si>
  <si>
    <t>https://onlinelibrary.wiley.com/doi/10.1002/ccr3.6548</t>
  </si>
  <si>
    <t xml:space="preserve">Visco, V.; Lippi, M.E.; Salerno, G.; Licata, M.A.V.A.C.; de Dominicis, C.; Antolino, G.; La Verde, G.; Santino, I.; Simmaco, M.; Sciacchitano, S. Challenges in Diagnosis and Clinical Management of COVID-19 in Patient with B-Cell Chronic Lymphocytic Leukemia (CLL): Report of One Case. Hematol. Rep. 2022, 14, 31-37. </t>
  </si>
  <si>
    <t>https://www.mdpi.com/2038-8330/14/1/6</t>
  </si>
  <si>
    <t>Mihaila, RG (Mihaila, Romeo G.) [1] , [2] ; Catana, C (Catana, Crina) [3] ; Olteanu, AL (Olteanu, Ariela L.) [4] ; Birlutiu, V (Birlutiu, Victoria) [1] , [5] ; Salcudean, C (Salcudean, Cosmin) [2] ; Mihaila, MD.</t>
  </si>
  <si>
    <t>Thrombin generation is increased in patients with Clostridium difficile colitis - a pilot study</t>
  </si>
  <si>
    <t>Mattana, M.; Tomasello, R.; Cammarata, C.; Di Carlo, P.; Fasciana, T.; Giordano, G.; Lucchesi, A.; Siragusa, S.; Napolitano, M. Clostridium difficile Induced Inflammasome Activation and Coagulation Derangements. Microorganisms 2022, 10, 1624.</t>
  </si>
  <si>
    <t>https://www.mdpi.com/2076-2607/10/8/1624</t>
  </si>
  <si>
    <t>Gavrila, GA; Mihaila, RG and Manitiu, I.</t>
  </si>
  <si>
    <t>Differential diagnosis problems in a patient with dysphonia and chronic lymphocytic leukemia</t>
  </si>
  <si>
    <t>Park, Eo Jin MDa,b; Yoo, Seung Don. Vitamin D level in relation to phonetic function among subacute stroke patients. Medicine.</t>
  </si>
  <si>
    <t>https://journals.lww.com/md-journal/Fulltext/2022/12160/Vitamin_D_level_in_relation_to_phonetic_function.15.aspx</t>
  </si>
  <si>
    <t>Liver stiffness in chronic hepatitis C virus infection</t>
  </si>
  <si>
    <t>Yuhua Peng 1 , Ying Wang 2 , R. Raffik 3 , Vishal Jagota 4 , Komal Kumar Bhatia 5 , Ravi Kumar 6 , Nithiyananthan Kannan. Vibration State Monitoring of Mechanical Equipment Based on Wireless Sensor Network Technology. ELECTRICA 2022; 22: 428-437.</t>
  </si>
  <si>
    <t>https://electricajournal.org/en/vibration-state-monitoring-of-mechanical-equipment-based-on-wireless-sensor-network-technology-131109#</t>
  </si>
  <si>
    <t>Chimeric Antigen Receptor-Engineered T-Cells - A New Way and Era for Lymphoma Treatment</t>
  </si>
  <si>
    <t>Lei Chen Ting Xie Bing Wei Da-Lin Di. Current progress in CAR‑T cell therapy for tumor treatment (Review). Oncology Letteres.</t>
  </si>
  <si>
    <t>https://www.spandidos-publications.com/10.3892/ol.2022.13478</t>
  </si>
  <si>
    <t>Birlutiu V, Feiereisz AI, Oprinca G, Dobritoiu S, Rotaru M, Birlutiu RM, Iancu GM</t>
  </si>
  <si>
    <t>Cutaneous manifestations associated with anosmia, ageusia and enteritis in SARS-CoV-2 infection-A possible pattern? Observational study and review of the literature</t>
  </si>
  <si>
    <t>Bîrluţiu V, Şofariu CR. Association of hiccup and SARS-CoV-2 infection with the administration of dexamethasone: a case report. Germs. 2022 Mar 31;12(1):107-111</t>
  </si>
  <si>
    <t>https://www.ncbi.nlm.nih.gov/pmc/articles/PMC9113683/</t>
  </si>
  <si>
    <t>Birlutiu V, Dobritoiu ES, Lupu CD, Herteliu C, Birlutiu RM, Dragomirescu D, Vorovenci A. Our experience with 80 cases of SARS-CoV-2-Clostridioides difficile co-infection: An observational study. Medicine (Baltimore). 2022 Jul 8;101(27):e29823</t>
  </si>
  <si>
    <t>https://www.ncbi.nlm.nih.gov/pmc/articles/PMC9258966/</t>
  </si>
  <si>
    <t>Cazzato G, Cascardi E, Colagrande A, Foti C, Stellacci A, Marrone M, Ingravallo G, Arezzo F, Loizzi V, Solimando AG, Parente P, Maiorano E, Cormio G, Vacca A, Resta L. SARS-CoV-2 and Skin: New Insights and Perspectives. Biomolecules. 2022 Aug 31;12(9):1212</t>
  </si>
  <si>
    <t>https://www.ncbi.nlm.nih.gov/pmc/articles/PMC9496354/</t>
  </si>
  <si>
    <t>Masood W, Ahmad S, Khan NA, Shakir A, Rokni GR, Gold MH, Cockerell CJ, Schwartz RA, Goldust M. Pathobiology of Cutaneous Manifestations Associated with COVID-19 and Their Management. Viruses. 2022 Sep 6;14(9):1972.</t>
  </si>
  <si>
    <t>https://www.ncbi.nlm.nih.gov/pmc/articles/PMC9500986/</t>
  </si>
  <si>
    <t>Koczulla AR, Ankermann T, Behrends U, et al. [German S1 Guideline Long-/Post-COVID]. Pneumologie (Stuttgart, Germany). 2022 Dec;76(12):855-907</t>
  </si>
  <si>
    <t>https://1510q0868-y-https-www-webofscience-com.z.e-nformation.ro/wos/woscc/full-record/WOS:000895095600011</t>
  </si>
  <si>
    <t>Rotaru M, Iancu GM, Solovastru LG, Glaja RF, Grosu F, Bold A, Costache A</t>
  </si>
  <si>
    <t>A rare case of multiple clear cell acanthoma with a relatively rapid development of the lower legs</t>
  </si>
  <si>
    <t>Ungureanu L, Vasilovici A, Șenilă SC, Cosgarea I, Boda D. Dermoscopy in the diagnosis of cutaneous lymphoma (Review). Exp Ther Med. 2022 Jun;23(6):377</t>
  </si>
  <si>
    <t>https://www.ncbi.nlm.nih.gov/pmc/articles/PMC9019729/</t>
  </si>
  <si>
    <t>Palamaras, Ioulios, et al. "Non-melanoma Skin Cancer and Other Epidermal Tumors." Atlas of Dermatology, Dermatopathology and Venereology: Cutaneous Infectious and Neoplastic Conditions and Procedural Dermatology (2022): 309-367.</t>
  </si>
  <si>
    <t>Non-melanoma Skin Cancer and Other Epidermal Tumors | SpringerLink</t>
  </si>
  <si>
    <t>Google scholar</t>
  </si>
  <si>
    <t>Rotaru M, Iancu GM, Matran IM</t>
  </si>
  <si>
    <t>Importance of food in the control of inflammation in atopic dermatitis</t>
  </si>
  <si>
    <t>Matran, Irina Mihaela, et al. "DIETARY AND PHARMACO-THERAPY IN SKIN DISEASES." FARMACIA 70.2 (2022): 177-183.</t>
  </si>
  <si>
    <t>art-01-Matran_Hadmas_Tarcea_177-183.pdf (farmaciajournal.com)</t>
  </si>
  <si>
    <t>Iancu GM, Stănilă DM, Cipăian RC, Rotaru M</t>
  </si>
  <si>
    <t>Hunt, Amy, and Nnennaya U. Opara. "Herpes zoster ophthalmicus complicated by acute retinal necrosis and cavernous sinus syndrome." Visual Journal of Emergency Medicine 28 (2022): 101427.</t>
  </si>
  <si>
    <t>https://scholar.google.com/citations?view_op=view_citation&amp;hl=en&amp;user=ZV2KjPsAAAAJ&amp;citation_for_view=ZV2KjPsAAAAJ:Tyk-4Ss8FVUC</t>
  </si>
  <si>
    <t>Birlutiu Victoria, Birlutiu Rares Mircea, Iancu Gabriela Mariana</t>
  </si>
  <si>
    <t xml:space="preserve">Pityriasis rosea Gibert triggered by SARS-CoV-2 infection: A case report. Medicine 100(14):p e25352, April 09, 2021. </t>
  </si>
  <si>
    <t>Dos Santos, Paula Gabrielli, et al. "When to test for COVID-19 using RT-PCR: a systematic review." International Journal of Infectious Diseases (2022).</t>
  </si>
  <si>
    <t>When to test for COVID-19 using real-time reverse transcriptase polymerase chain reaction: a systematic review - ScienceDirect</t>
  </si>
  <si>
    <t xml:space="preserve">Birlutiu Victoria, Dobritoiu Elena Simona, Lupu Claudia Daniela, Herteliu Claudiu, Birlutiu Rares Mircea, Dragomirescu Dan, Vorovenci Andreea. Our experience with 80 cases of SARS-CoV-2-Clostridioides difficile co-infection: An observational study. Medicine 101(27):p e29823, July 8, 2022. </t>
  </si>
  <si>
    <t>Khalili M, Abtahi-Naeini B, Rastegarnasab F, Afshar K. COVID-19-associated pityriasis rosea in children: Case report and literature review. Clinical case reports. 10(7), Jul 24, 2022.</t>
  </si>
  <si>
    <t>www-webofscience-com.am.e-nformation.ro/wos/woscc/full-record/WOS:000827082700001</t>
  </si>
  <si>
    <t>Borgia F, Li Pomi F, Alessandrello C, Vaccaro M, Pioggia G, Gangemi S. Coronavirus disease 2019 and pityriasis rosea: A review of the immunological connection. J Dermatol. 2022 Oct;49(10):948-956.</t>
  </si>
  <si>
    <t>https://www.ncbi.nlm.nih.gov/pmc/articles/PMC9347431/</t>
  </si>
  <si>
    <t>Rybak-d'Obyrn J, Placek W, Owczarczyk-Saczonek A, Derkaczew M, Joniec E, Hofman R, Stompor M. Cutaneous Eruptions in the Course of COVID-19 Among Geriatric Patients in a Nursing Home in Poland. Clinical cosmetic and investigational dermatology. 15:2117-2127, Oct 24, 2022</t>
  </si>
  <si>
    <t>https://www.dovepress.com/getfile.php?fileID=84450</t>
  </si>
  <si>
    <t>Prtajin, Marta, and Suzana Ljubojević Hadžavdić. "Pityriasis Rosea after COVID-19 Infection." Acta Dermatovenerologica Croatica 30.4 (2022): 265-266.</t>
  </si>
  <si>
    <t>432601 (srce.hr)</t>
  </si>
  <si>
    <t>Iancu GM, Solomon A, Birlutiu V</t>
  </si>
  <si>
    <t>Viral exanthema as manifestation of SARS-CoV-2 infection: A case report</t>
  </si>
  <si>
    <t>Pendlebury GA, Oro P, Haynes W, Merideth D, Bartling S, Bongiorno MA. The Impact of COVID-19 Pandemic on Dermatological Conditions: A Novel, Comprehensive Review. Dermatopathology (Basel). 2022 Jun 29;9(3):212-243</t>
  </si>
  <si>
    <t>https://www.ncbi.nlm.nih.gov/pmc/articles/PMC9326733/</t>
  </si>
  <si>
    <t xml:space="preserve">Ani Ioana Cotar, Elena Fălcuță, Sorin Dinu, Adriana Necula, Victoria Bîrluțiu, Cornelia Svetlana Ceianu &amp; Florian Liviu Prioteasa </t>
  </si>
  <si>
    <t>West Nile virus lineage 2 in Romania, 2015–2016: co-circulation and strain replacement</t>
  </si>
  <si>
    <t>Prioteasa, F.L.; Tiron, G.V.; Dinu, S.; Fălcuţă, E. Using Rapid Analyte Measurement Platform (RAMP) as a Tool for an Early Warning System Assessing West Nile Virus Epidemiological Risk in Bucharest, Romania. Trop. Med. Infect. Dis. 2022, 7, 327. https://doi.org/10.3390/tropicalmed7110327</t>
  </si>
  <si>
    <t>https://www.mdpi.com/2414-6366/7/11/327</t>
  </si>
  <si>
    <t>Coroian, M.; Mihalca, A.D.; Dobler, G.; Euringer, K.; Girl, P.; Borșan, S.-D.; Kalmár, Z.; Tincuța Briciu, V.; Flonta, M.; Topan, A.; et al. Seroprevalence Rates against West Nile, Usutu, and Tick-Borne Encephalitis Viruses in Blood-Donors from North-Western Romania. Int. J. Environ. Res. Public Health 2022, 19, 8182. https://doi.org/10.3390/ijerph19138182</t>
  </si>
  <si>
    <t>https://www.mdpi.com/1660-4601/19/13/8182</t>
  </si>
  <si>
    <t>Santini, M.; Haberle, S.; Židovec-Lepej, S.; Savić, V.; Kusulja, M.; Papić, N.; Višković, K.; Župetić, I.; Savini, G.; Barbić, L.; et al. Severe West Nile Virus Neuroinvasive Disease: Clinical Characteristics, Short- and Long-Term Outcomes. Pathogens 2022, 11, 52. https://doi.org/10.3390/pathogens11010052</t>
  </si>
  <si>
    <t>https://www.mdpi.com/2076-0817/11/1/52</t>
  </si>
  <si>
    <t>Mencattelli, G.; Iapaolo, F.; Monaco, F.; Fusco, G.; de Martinis, C.; Portanti, O.; Di Gennaro, A.; Curini, V.; Polci, A.; Berjaoui, S.; et al. West Nile Virus Lineage 1 in Italy: Newly Introduced or a Re-Occurrence of a Previously Circulating Strain? Viruses 2022, 14, 64. https://doi.org/10.3390/v14010064</t>
  </si>
  <si>
    <t>https://www.mdpi.com/1999-4915/14/1/64</t>
  </si>
  <si>
    <t xml:space="preserve">Rares Mircea Birlutiu, Mihai Dan Roman, Razvan Silviu Cismasiu, Sorin Radu Fleaca, Crina Maria Popa, Manuela Mihalache &amp; Victoria Birlutiu </t>
  </si>
  <si>
    <t>Henry H. L. Wu, Joanne Collier, Laurie Crosby, David Holder, Elizabeth Trautt, David Lewis, Dimitrios Poulikakos, Rajkumar Chinnadurai - Peritoneal dialysis-associated peritonitis presenting with Ralstonia pickettii infection: A novel series of three cases during the COVID-19 pandemic, Seminars in dialysis, 2022 https://doi.org/10.1111/sdi.13133</t>
  </si>
  <si>
    <t>https://1511h6mj3-y-https-onlinelibrary-wiley-com.z.e-nformation.ro/doi/10.1111/sdi.13133</t>
  </si>
  <si>
    <t xml:space="preserve">Francesca Fiore1, Stefano Cacciatore1, Salvatore Tupputi1, Clara Agostino1, Rossella Montenero1, Giovanni Spaziani1, Daniele Elmi1, Martina Medei1, Manuela Antocicco1, Federica Mammarella1, Eleonora Taddei2, Ester Manes-Gravina1, Roberto Bernabei1, Francesco Landi1 - A Case of Ralstonia pickettii Bloodstream Infection and the Growing Problem of Healthcare Associated Infections in Frail Older Adults - Annals of Geriatric Medicine and Research 2022;26(4):363-366.
</t>
  </si>
  <si>
    <t>https://www.e-agmr.org/journal/view.php?doi=10.4235/agmr.22.0114</t>
  </si>
  <si>
    <t>I. Batarilo and others, Oxacillinases and antimicrobial susceptibility of Ralstonia pickettii from pharmaceutical water systems in Croatia, Letters in Applied Microbiology, Volume 75, Issue 1, 1 July 2022, Pages 103–113, https://doi.org/10.1111/lam.13711</t>
  </si>
  <si>
    <t>https://academic.oup.com/lambio/article-abstract/75/1/103/6989306?redirectedFrom=fulltext&amp;login=false</t>
  </si>
  <si>
    <t>Menekşe Şirin, Hacıseyitoğlu D, Süzük Yıldız S, Bayrakdar F (2022) An outbreak of Ralstonia pickettii bloodstream infection and clinical outcomes. J Infect Dev Ctries 16:705–711. doi: 10.3855/jidc.15159</t>
  </si>
  <si>
    <t>https://www.jidc.org/index.php/journal/article/view/35544634</t>
  </si>
  <si>
    <t>Birlutiu V, Stef L, Mitariu SI, Filip CR, Duica L, Antonescu E, Pirlog M, Purnichi T, Silisteanu SC, Manea MM</t>
  </si>
  <si>
    <t>The Biochemical Biomarkers Determination in Alzheimer Dementia.</t>
  </si>
  <si>
    <t>Vizitiu E., Constantinescu
M. and Poraicu C. - Aquatic ther_x0002_apy in neuromotor recovery - case 
study
Balneo and PRM Research Journal 
2022, 13(3): 516</t>
  </si>
  <si>
    <t xml:space="preserve">Silișteanu A-E., Szakács J., 
Assessment of the quality of life in 
patients with chronic degenerative 
osteoarticular diseases (gonarthrosis, 
coxarthrosis)
Balneo and PRM Research Journal 
2022, 13(2): 503 </t>
  </si>
  <si>
    <t>Birlutiu, Victoria MD, PhDa,b; Birlutiu, Rares Mircea</t>
  </si>
  <si>
    <t>Endocarditis due to Abiotrophia defectiva, a biofilm-related infection associated with the presence of fixed braces: A case report.</t>
  </si>
  <si>
    <t>Santibáñez, P.; García-García, C.; Portillo, A.; Santibáñez, S.; García-Álvarez, L.; de Toro, M.; Oteo, J.A. What Does 16S rRNA Gene-Targeted Next Generation Sequencing Contribute to the Study of Infective Endocarditis in Heart-Valve Tissue? Pathogens 2022, 11, 34. https://doi.org/10.3390/pathogens11010034</t>
  </si>
  <si>
    <t>https://www.mdpi.com/2076-0817/11/1/34</t>
  </si>
  <si>
    <t xml:space="preserve">Birlutiu, Victoria MD, PhDa; Birlutiu, Rares Mircea MD, PhDb,*; Costache, Victor Sebastian </t>
  </si>
  <si>
    <t>Viridans streptococcal infective endocarditis associated with fixed orthodontic appliance managed surgically by mitral valve plasty A case report</t>
  </si>
  <si>
    <t>Amorgianos D, Chen HM, Walker NStreptococcus mitis infective endocarditis in a patient with ventricular septal defect and orthodontic appliancesBMJ Case Reports CP 2022;15:e248349.</t>
  </si>
  <si>
    <t>https://casereports.bmj.com/content/15/3/e248349.abstract</t>
  </si>
  <si>
    <t>Roman MD, Fleaca RS, Boicean A, Bratu D, Birlutiu V, Rus LL, Tantar C, Mitariu SI</t>
  </si>
  <si>
    <t>Assesment of synovial fluid pH in osteoarthritis of the HIP and knee</t>
  </si>
  <si>
    <t>Georgeanu, V.A., Russu, O.M., Obada, B. et al. Common peroneal nerve palsy after primary total hip arthroplasty. International Orthopaedics (SICOT) 46, 1963–1970 (2022). https://doi.org/10.1007/s00264-022-05477-z</t>
  </si>
  <si>
    <t>https://1510g6mk7-y-https-link-springer-com.z.e-nformation.ro/article/10.1007/s00264-022-05477-z</t>
  </si>
  <si>
    <t>Roman, M.D.; Mohor, C.I.; Melinte, P.R.; Chicea, R.; Georgeanu, V.A.; Hasegan, A.; Boicean, A.G.; Fleacă, S.R. Meniscal Tear Management Associated with ACL Reconstruction. Appl. Sci. 2022, 12, 6175. https://doi.org/10.3390/app12126175</t>
  </si>
  <si>
    <t>Moisin, Andrei; Faur, Mihai; Popa, Carmen; Gherman, Claudia Diana; Dumitrescu, Victor; Tanasescu, Denisa; Boicean, Adrian; Balasescu, Simona; Comandasu, Meda; Dumitrescu, Dan; Zgura, Anca; and Mohor, Calin (2022) "Laparoscopic versus open surgical treatment of umbilical hernia," Journal of Mind and Medical Sciences: Vol. 9: Iss. 1, Article 15.
DOI: https://doi.org/10.22543/7674.91.P143151</t>
  </si>
  <si>
    <t>https://scholar.valpo.edu/jmms/vol9/iss1/15/</t>
  </si>
  <si>
    <t>Quan, P.H.; Antoniac, I.; Miculescu, F.; Antoniac, A.; , V.M.; Robu, A.; Bița, A.-I.; Miculescu, M.; Saceleanu, A.; Bodog, A.D.; et al. Fluoride Treatment and In Vitro Corrosion Behavior of Mg-Nd-Y-Zn-Zr Alloys Type. Materials 2022, 15, 566. https://doi.org/10.3390/ma15020566</t>
  </si>
  <si>
    <t>Roman MD, Russu O, Mohor C, Necula R, Boicean A, Todor A, Mohor C and Fleaca SR: Outcomes in revision total knee arthroplasty (Review). Exp Ther Med 23: 29, 2022</t>
  </si>
  <si>
    <t>https://www.spandidos-publications.com/10.3892/etm.2021.10951</t>
  </si>
  <si>
    <t>Birlutiu RM, Birlutiu V, Mihalache M, Mihalache C, Cismasiu RS</t>
  </si>
  <si>
    <t>Varun Sadaphal, Bibin Prasad, Walker Kay, Lisa Nehring, Trung Nyugen, John Tepper, Melissa Tanner, Dustin Williams, Nicholas Ashton, David E. Greenberg &amp; Rajiv Chopra (2022) Feasibility of heating metal implants with alternating magnetic fields (AMF) in scaled up models, International Journal of Hyperthermia, 39:1, 81-96, DOI: 10.1080/02656736.2021.2011434</t>
  </si>
  <si>
    <t>https://1511m6mkf-y-https-www-tandfonline-com.z.e-nformation.ro/doi/full/10.1080/02656736.2021.2011434</t>
  </si>
  <si>
    <t xml:space="preserve">Birlutiu, Rares Mircea MDa,∗; Birlutiu, Victoria MD, PhDb; Cismasiu, Razvan Silviu MD, PhDc; Mihalache, Manuela </t>
  </si>
  <si>
    <t>Gatti, G.; Taddei, F.; Brandolini, M.; Mancini, A.; Denicolò, A.; Congestrì, F.; Manera, M.; Arfilli, V.; Battisti, A.; Zannoli, S.; et al. Molecular Approach for the Laboratory Diagnosis of Periprosthetic Joint Infections. Microorganisms 2022, 10, 1573. https://doi.org/10.3390/microorganisms10081573</t>
  </si>
  <si>
    <t>https://www.mdpi.com/2076-2607/10/8/1573</t>
  </si>
  <si>
    <t xml:space="preserve">Birlutiu, Victoria MD, PhDa; Birlutiu, Rares Mircea MD, PhD studentb,∗; Chicea, Liana </t>
  </si>
  <si>
    <t xml:space="preserve">Off-label tocilizumab and adjuvant iron chelator effectiveness in a group of severe COVID-19 pneumonia patients: A single center experience. </t>
  </si>
  <si>
    <t>Can iron, zinc, copper and selenium status be a prognostic determinant in COVID-19 patients?
Author links open overlay panelAyse Basak Engin a, Evren Doruk Engin b, Atilla Engin - Environmental Toxicology and Pharmacology
Volume 95, October 2022, 103937</t>
  </si>
  <si>
    <t>https://1510a6mkg-y-https-www-sciencedirect-com.z.e-nformation.ro/science/article/pii/S1382668922001302?via%3Dihub</t>
  </si>
  <si>
    <t>Iron dysregulation in COVID-19 and reciprocal evolution of SARS-CoV-2: Natura nihil frustra facit
Yash Gupta PhD, Dawid Maciorowski, Brian Medernach, Daniel P. Becker, Ravi Durvasula, Claudia R. Libertin, Prakasha Kempaiah - J cell biochemistry, 2022</t>
  </si>
  <si>
    <t>https://1511h6mku-y-https-onlinelibrary-wiley-com.z.e-nformation.ro/doi/10.1002/jcb.30207</t>
  </si>
  <si>
    <t>Nicolae-Maranciuc A (Institutul pentru Studii și Cercetări Interdisciplinare, ULBS, Sibiu, Romania) Chicea D (Facultatea de Științe, ULBS,Sibiu, Romania), Chicea LM (Facultatea de Medicină, ULBS,Sibiu, Romania)</t>
  </si>
  <si>
    <t>Ag nanoparticles for biomedical applications—Synthesis and characterization—A review</t>
  </si>
  <si>
    <t>Yedgar, S., Barshtein, G., &amp; Gural, A. (2022). Hemolytic Activity of Nanoparticles as a Marker of Their Hemocompatibility. Micromachines, 13(12), 2091</t>
  </si>
  <si>
    <t>https://www.mdpi.com/2072-666X/13/12/2091</t>
  </si>
  <si>
    <r>
      <t>Jiang, Z., Li, L., Huang, H., He, W., &amp; Ming, W. (2022). Progress in Laser Ablation and Biological Synthesis Processes:“Top-Down” and “Bottom-Up” Approaches for the Green Synthesis of Au/Ag Nanoparticles. </t>
    </r>
    <r>
      <rPr>
        <i/>
        <sz val="10"/>
        <rFont val="Arial Narrow"/>
        <family val="2"/>
      </rPr>
      <t>International Journal of Molecular Sciences</t>
    </r>
    <r>
      <rPr>
        <sz val="10"/>
        <rFont val="Arial Narrow"/>
        <family val="2"/>
      </rPr>
      <t>, </t>
    </r>
    <r>
      <rPr>
        <i/>
        <sz val="10"/>
        <rFont val="Arial Narrow"/>
        <family val="2"/>
      </rPr>
      <t>23</t>
    </r>
    <r>
      <rPr>
        <sz val="10"/>
        <rFont val="Arial Narrow"/>
        <family val="2"/>
      </rPr>
      <t>(23), 14658.</t>
    </r>
  </si>
  <si>
    <t>https://www.mdpi.com/1422-0067/23/23/14658</t>
  </si>
  <si>
    <r>
      <t>Jantanasakulwong, K., Thanakkasaranee, S., Seesuriyachan, P., Singjai, P., Saenjaiban, A., Photphroet, S., ... &amp; Rachtanapun, P. (2022). Sparking Nano-Metals on a Surface of Polyethylene Terephthalate and Its Application: Anti-Coronavirus and Anti-Fogging Properties. </t>
    </r>
    <r>
      <rPr>
        <i/>
        <sz val="10"/>
        <rFont val="Arial Narrow"/>
        <family val="2"/>
      </rPr>
      <t>International Journal of Molecular Sciences</t>
    </r>
    <r>
      <rPr>
        <sz val="10"/>
        <rFont val="Arial Narrow"/>
        <family val="2"/>
      </rPr>
      <t>, </t>
    </r>
    <r>
      <rPr>
        <i/>
        <sz val="10"/>
        <rFont val="Arial Narrow"/>
        <family val="2"/>
      </rPr>
      <t>23</t>
    </r>
    <r>
      <rPr>
        <sz val="10"/>
        <rFont val="Arial Narrow"/>
        <family val="2"/>
      </rPr>
      <t>(18), 10541.</t>
    </r>
  </si>
  <si>
    <t>https://www.mdpi.com/1422-0067/23/18/10541</t>
  </si>
  <si>
    <r>
      <t>González-Vega, J. G., García-Ramos, J. C., Chavez-Santoscoy, R. A., Castillo-Quiñones, J. E., Arellano-Garcia, M. E., &amp; Toledano-Magaña, Y. (2022). Lung Models to Evaluate Silver Nanoparticles’ Toxicity and Their Impact on Human Health. </t>
    </r>
    <r>
      <rPr>
        <i/>
        <sz val="10"/>
        <rFont val="Arial Narrow"/>
        <family val="2"/>
      </rPr>
      <t>Nanomaterials</t>
    </r>
    <r>
      <rPr>
        <sz val="10"/>
        <rFont val="Arial Narrow"/>
        <family val="2"/>
      </rPr>
      <t>, </t>
    </r>
    <r>
      <rPr>
        <i/>
        <sz val="10"/>
        <rFont val="Arial Narrow"/>
        <family val="2"/>
      </rPr>
      <t>12</t>
    </r>
    <r>
      <rPr>
        <sz val="10"/>
        <rFont val="Arial Narrow"/>
        <family val="2"/>
      </rPr>
      <t>(13), 2316.</t>
    </r>
  </si>
  <si>
    <t>https://www.mdpi.com/2079-4991/12/13/2316</t>
  </si>
  <si>
    <r>
      <t>Maryani, F., &amp; Septama, A. W. (2022). Microwave-assisted green synthesis of Desmodium triquetrum-mediated silver nanoparticles: enhanced antibacterial, antibiofilm, and cytotoxicity activities against human breast cancer cell lines. </t>
    </r>
    <r>
      <rPr>
        <i/>
        <sz val="10"/>
        <rFont val="Arial Narrow"/>
        <family val="2"/>
      </rPr>
      <t>Materials Advances</t>
    </r>
    <r>
      <rPr>
        <sz val="10"/>
        <rFont val="Arial Narrow"/>
        <family val="2"/>
      </rPr>
      <t>, </t>
    </r>
    <r>
      <rPr>
        <i/>
        <sz val="10"/>
        <rFont val="Arial Narrow"/>
        <family val="2"/>
      </rPr>
      <t>3</t>
    </r>
    <r>
      <rPr>
        <sz val="10"/>
        <rFont val="Arial Narrow"/>
        <family val="2"/>
      </rPr>
      <t>(22), 8267-8275.</t>
    </r>
  </si>
  <si>
    <t xml:space="preserve">https://pubs.rsc.org/en/content/articlelanding/2022/ma/d2ma00613h </t>
  </si>
  <si>
    <t>Saqib, F (Bahauddin Zakariya Univ, Fac Pharm, Dept Pharmacol, Multan, Pakistan); Wahid, M (Bahauddin Zakariya Univ, Fac Pharm, Dept Pharmacol, Multan, Pakistan); AL-Huqail, AA (Princess Nourah bint Abdulrahman Univ, Coll Sci, Dept Biol, Saudi Arabia); Ahmedah, HT (King Abdulaziz Univ, Fac Appl Med Sci, Dept Med Lab Technol, Saudi Arabia); Bigiu, N (Transilvania Univ Brasov, Fac Med, Brasov, Romania); Irimie, M (Transilvania Univ Brasov, Fac Med, Brasov, Romania); Moga, M (Transilvania Univ Brasov, Fac Med, Brasov, Romania); Marc, RA (Univ Agr Sci &amp; Vet Med, Fac Food Sci &amp; Technol, Food Engn Dept, Cluj Napoca, Romania); Pop, OL (Univ Agr Sci &amp; Vet Med, Dept Food Sci, Cluj Napoca, Romania); Chicea, LM (Lucian Blaga Univ Sibiu, Fac Med, Sibiu, Romania)</t>
  </si>
  <si>
    <t>Xing, Z., Yang, C., He, J., Feng, Y., Li, X., Peng, C., &amp; Li, D. (2022). Cardioprotective effects of aconite in isoproterenol-induced myocardial infarction in rats. Oxidative Medicine and Cellular Longevity, 2022.</t>
  </si>
  <si>
    <t>https://www.hindawi.com/journals/omcl/2022/1090893/</t>
  </si>
  <si>
    <t>Wahid, M., Saqib, F., Qamar, M., &amp; Ziora, Z. M. (2022). Antispasmodic activity of the ethanol extract of Citrullus lanatus seeds: Justifying ethnomedicinal use in Pakistan to treat asthma and diarrhea. Journal of ethnopharmacology, 295, 115314.</t>
  </si>
  <si>
    <t>https://www.sciencedirect.com/science/article/abs/pii/S0378874122003531</t>
  </si>
  <si>
    <t>Wahid, M (Bahauddin Zakariya Univ, Fac Pharm, Dept Pharmacol, Multan, Pakistan); Saqib, F (Bahauddin Zakariya Univ, Fac Pharm, Dept Pharmacol, Multan, Pakistan); Chicea, L (Lucian Blaga Univ Sibiu, Fac Med, Sibiu, Romania); Ahmedah, HT (King Abdulaziz Univ, Fac Appl Med Sci, Rabigh, Saudi Arabia); Sajer, BH (King Abdulaziz Univ, Dept Biol Sci, Jeddah, Saudi Arabia); Marc, RA (Univ Agr Sci &amp; Vet Med, Fac Food Sci &amp; Technol, Dept Food Engn, Cluj Napoca, Romania); Pop, OL (Univ Agr Sci &amp; Vet Med, Fac Food Sci &amp; Technol, Dept Food Sci, Cluj Napoca, Romania); Moga, M (Transilvania Univ Brasov, Fac Med, Brasov, Romania); Gavris, C (Transilvania Univ Brasov, Fac Med, Brasov, Romania)</t>
  </si>
  <si>
    <r>
      <t>Rolnik, A., &amp; Olas, B. (2022). A Review of the Effect of Preparations from Vegetables of the Asteraceae Family and Cucurbitaceae Family on the Cardiovascular System and Its Diseases. </t>
    </r>
    <r>
      <rPr>
        <i/>
        <sz val="10"/>
        <rFont val="Arial Narrow"/>
        <family val="2"/>
      </rPr>
      <t>Nutrients</t>
    </r>
    <r>
      <rPr>
        <sz val="10"/>
        <rFont val="Arial Narrow"/>
        <family val="2"/>
      </rPr>
      <t>, </t>
    </r>
    <r>
      <rPr>
        <i/>
        <sz val="10"/>
        <rFont val="Arial Narrow"/>
        <family val="2"/>
      </rPr>
      <t>14</t>
    </r>
    <r>
      <rPr>
        <sz val="10"/>
        <rFont val="Arial Narrow"/>
        <family val="2"/>
      </rPr>
      <t>(17), 3601.</t>
    </r>
  </si>
  <si>
    <t>https://www.mdpi.com/2072-6643/14/17/3601</t>
  </si>
  <si>
    <r>
      <t>Han, X., Qi, J., Yang, Y., Zheng, B., Liu, M., Liu, Y., ... &amp; Chu, L. (2022). Protective mechanisms of 10-gingerol against myocardial ischemia may involve activation of JAK2/STAT3 pathway and regulation of Ca2+ homeostasis. </t>
    </r>
    <r>
      <rPr>
        <i/>
        <sz val="10"/>
        <rFont val="Arial Narrow"/>
        <family val="2"/>
      </rPr>
      <t>Biomedicine &amp; Pharmacotherapy</t>
    </r>
    <r>
      <rPr>
        <sz val="10"/>
        <rFont val="Arial Narrow"/>
        <family val="2"/>
      </rPr>
      <t>, </t>
    </r>
    <r>
      <rPr>
        <i/>
        <sz val="10"/>
        <rFont val="Arial Narrow"/>
        <family val="2"/>
      </rPr>
      <t>151</t>
    </r>
    <r>
      <rPr>
        <sz val="10"/>
        <rFont val="Arial Narrow"/>
        <family val="2"/>
      </rPr>
      <t>, 113082.</t>
    </r>
  </si>
  <si>
    <t>https://www.sciencedirect.com/science/article/pii/S0753332222004711</t>
  </si>
  <si>
    <r>
      <t>Wahid, M., Saqib, F., Akhtar, S., Ali, A., Wilairatana, P., &amp; Mubarak, M. S. (2022). Possible mechanisms underlying the antispasmodic, bronchodilator, and antidiarrheal activities of polarity–based extracts of Cucumis sativus L. Seeds in in silico, in vitro, and in vivo studies. </t>
    </r>
    <r>
      <rPr>
        <i/>
        <sz val="10"/>
        <rFont val="Arial Narrow"/>
        <family val="2"/>
      </rPr>
      <t>Pharmaceuticals</t>
    </r>
    <r>
      <rPr>
        <sz val="10"/>
        <rFont val="Arial Narrow"/>
        <family val="2"/>
      </rPr>
      <t>, </t>
    </r>
    <r>
      <rPr>
        <i/>
        <sz val="10"/>
        <rFont val="Arial Narrow"/>
        <family val="2"/>
      </rPr>
      <t>15</t>
    </r>
    <r>
      <rPr>
        <sz val="10"/>
        <rFont val="Arial Narrow"/>
        <family val="2"/>
      </rPr>
      <t>(5), 641.</t>
    </r>
  </si>
  <si>
    <t>https://www.mdpi.com/1424-8247/15/5/641</t>
  </si>
  <si>
    <t>Chicea D (Facultatea de Științe,ULBS, Sibiu, Romania), Leca C (Continental Automotive), Olaru S (Continental Automotive and Facultatea de Științe,ULBS, Sibiu, Romania), Chicea LM (Facultatea de Medicină, ULBS, Sibiu, Romania)</t>
  </si>
  <si>
    <t>An Advanced Sensor for Particles in Gases Using Dynamic Light Scattering in Air as Solvent</t>
  </si>
  <si>
    <r>
      <t>Sani, Hanief, et al. "Impacts of Air Pollution and Dampness on Occupant Respiratory Health in Unplanned Houses: A Case Study of Bandung, Indonesia." </t>
    </r>
    <r>
      <rPr>
        <i/>
        <sz val="10"/>
        <rFont val="Arial Narrow"/>
        <family val="2"/>
      </rPr>
      <t>Atmosphere</t>
    </r>
    <r>
      <rPr>
        <sz val="10"/>
        <rFont val="Arial Narrow"/>
        <family val="2"/>
      </rPr>
      <t> 13.8 (2022): 1272.</t>
    </r>
  </si>
  <si>
    <t>https://www.mdpi.com/2073-4433/13/8/1272</t>
  </si>
  <si>
    <r>
      <t>Ligiero, C. B. P., et al. "Influence of particle size on the SARS-CoV-2 spike protein detection using IgG-capped gold nanoparticles and dynamic light scattering." </t>
    </r>
    <r>
      <rPr>
        <i/>
        <sz val="10"/>
        <rFont val="Arial Narrow"/>
        <family val="2"/>
      </rPr>
      <t>Materials Today Chemistry</t>
    </r>
    <r>
      <rPr>
        <sz val="10"/>
        <rFont val="Arial Narrow"/>
        <family val="2"/>
      </rPr>
      <t> 25 (2022): 100924.</t>
    </r>
  </si>
  <si>
    <t>https://www.sciencedirect.com/science/article/pii/S2468519422001537</t>
  </si>
  <si>
    <r>
      <t>Chicea, D., Doroshkevich, A. S., &amp; Lyubchyk, A. (2022). On the Possibility of Designing an Advanced Sensor with Particle Sizing Using Dynamic Light Scattering Time Series Spectral Entropy and Artificial Neural Network. </t>
    </r>
    <r>
      <rPr>
        <i/>
        <sz val="10"/>
        <rFont val="Arial Narrow"/>
        <family val="2"/>
      </rPr>
      <t>Sensors</t>
    </r>
    <r>
      <rPr>
        <sz val="10"/>
        <rFont val="Arial Narrow"/>
        <family val="2"/>
      </rPr>
      <t>, </t>
    </r>
    <r>
      <rPr>
        <i/>
        <sz val="10"/>
        <rFont val="Arial Narrow"/>
        <family val="2"/>
      </rPr>
      <t>22</t>
    </r>
    <r>
      <rPr>
        <sz val="10"/>
        <rFont val="Arial Narrow"/>
        <family val="2"/>
      </rPr>
      <t>(10), 3871.</t>
    </r>
  </si>
  <si>
    <t>https://www.mdpi.com/1424-8220/22/10/3871</t>
  </si>
  <si>
    <t>Birlutiu, V (Lucian Blaga Univ Sibiu, Acad Emergency Hosp Sibiu, Fac Med Sibiu, Infect Dis Clin, Sibiu, Romania); Birlutiu, RM (Lucian Blaga Univ Sibiu, FOISOR Clin Hosp Orthoped Traumatol &amp; Osteoarticu, Fac Med Sibiu, Sibiu, Romania); Chicea, L (Lucian Blaga Univ Sibiu, Acad Emergency Hosp Sibiu, Fac Med Sibiu, Internal Med Clin, Sibiu, Romania)</t>
  </si>
  <si>
    <t>Off-label tocilizumab and adjuvant iron chelator effectiveness in a group of severe COVID-19 pneumonia patients A single center experience</t>
  </si>
  <si>
    <r>
      <t>Engin, A. B., Engin, E. D., &amp; Engin, A. (2022). Can iron, zinc, copper and selenium status be a prognostic determinant in COVID-19 patients?. </t>
    </r>
    <r>
      <rPr>
        <i/>
        <sz val="10"/>
        <rFont val="Arial Narrow"/>
        <family val="2"/>
      </rPr>
      <t>Environmental Toxicology and Pharmacology</t>
    </r>
    <r>
      <rPr>
        <sz val="10"/>
        <rFont val="Arial Narrow"/>
        <family val="2"/>
      </rPr>
      <t>, 103937.</t>
    </r>
  </si>
  <si>
    <t>https://www.sciencedirect.com/science/article/pii/S1382668922001302</t>
  </si>
  <si>
    <r>
      <t>Birlutiu, V., Dobritoiu, E. S., Lupu, C. D., Herteliu, C., Birlutiu, R. M., Dragomirescu, D., &amp; Vorovenci, A. (2022). Our experience with 80 cases of SARS-CoV-2-Clostridioides difficile co-infection: an observational study. </t>
    </r>
    <r>
      <rPr>
        <i/>
        <sz val="10"/>
        <rFont val="Arial Narrow"/>
        <family val="2"/>
      </rPr>
      <t>Medicine</t>
    </r>
    <r>
      <rPr>
        <sz val="10"/>
        <rFont val="Arial Narrow"/>
        <family val="2"/>
      </rPr>
      <t>, </t>
    </r>
    <r>
      <rPr>
        <i/>
        <sz val="10"/>
        <rFont val="Arial Narrow"/>
        <family val="2"/>
      </rPr>
      <t>101</t>
    </r>
    <r>
      <rPr>
        <sz val="10"/>
        <rFont val="Arial Narrow"/>
        <family val="2"/>
      </rPr>
      <t>(27).</t>
    </r>
  </si>
  <si>
    <r>
      <t>Gupta, Y., Maciorowski, D., Medernach, B., Becker, D. P., Durvasula, R., Libertin, C. R., &amp; Kempaiah, P. (2022). Iron dysregulation in COVID‐19 and reciprocal evolution of SARS‐CoV‐2: Natura nihil frustra facit. </t>
    </r>
    <r>
      <rPr>
        <i/>
        <sz val="10"/>
        <rFont val="Arial Narrow"/>
        <family val="2"/>
      </rPr>
      <t>Journal of cellular biochemistry</t>
    </r>
    <r>
      <rPr>
        <sz val="10"/>
        <rFont val="Arial Narrow"/>
        <family val="2"/>
      </rPr>
      <t>, </t>
    </r>
    <r>
      <rPr>
        <i/>
        <sz val="10"/>
        <rFont val="Arial Narrow"/>
        <family val="2"/>
      </rPr>
      <t>123</t>
    </r>
    <r>
      <rPr>
        <sz val="10"/>
        <rFont val="Arial Narrow"/>
        <family val="2"/>
      </rPr>
      <t>(3), 601-619.</t>
    </r>
  </si>
  <si>
    <t>https://onlinelibrary.wiley.com/doi/full/10.1002/jcb.30207</t>
  </si>
  <si>
    <r>
      <t>Kell, D. B., &amp; Pretorius, E. (2022). The potential role of ischaemia–reperfusion injury in chronic, relapsing diseases such as rheumatoid arthritis, Long COVID, and ME/CFS: evidence, mechanisms, and therapeutic implications. </t>
    </r>
    <r>
      <rPr>
        <i/>
        <sz val="10"/>
        <rFont val="Arial Narrow"/>
        <family val="2"/>
      </rPr>
      <t>Biochemical Journal</t>
    </r>
    <r>
      <rPr>
        <sz val="10"/>
        <rFont val="Arial Narrow"/>
        <family val="2"/>
      </rPr>
      <t>, </t>
    </r>
    <r>
      <rPr>
        <i/>
        <sz val="10"/>
        <rFont val="Arial Narrow"/>
        <family val="2"/>
      </rPr>
      <t>479</t>
    </r>
    <r>
      <rPr>
        <sz val="10"/>
        <rFont val="Arial Narrow"/>
        <family val="2"/>
      </rPr>
      <t>(16), 1653-1708.</t>
    </r>
  </si>
  <si>
    <t>https://portlandpress.com/biochemj/article/479/16/1653/231696/The-potential-role-of-ischaemia-reperfusion-injury</t>
  </si>
  <si>
    <t>Sopus</t>
  </si>
  <si>
    <r>
      <t>Naseef, P. P., Elayadeth-Meethal, M., Salim, K. M., Anjana, A., Muhas, C., Vajid, K. A., &amp; Kuruniyan, M. S. (2022). Therapeutic potential of induced iron depletion using iron chelators in Covid-19. </t>
    </r>
    <r>
      <rPr>
        <i/>
        <sz val="10"/>
        <rFont val="Arial Narrow"/>
        <family val="2"/>
      </rPr>
      <t>Saudi Journal of Biological Sciences</t>
    </r>
    <r>
      <rPr>
        <sz val="10"/>
        <rFont val="Arial Narrow"/>
        <family val="2"/>
      </rPr>
      <t>, </t>
    </r>
    <r>
      <rPr>
        <i/>
        <sz val="10"/>
        <rFont val="Arial Narrow"/>
        <family val="2"/>
      </rPr>
      <t>29</t>
    </r>
    <r>
      <rPr>
        <sz val="10"/>
        <rFont val="Arial Narrow"/>
        <family val="2"/>
      </rPr>
      <t>(4), 1947-1956.</t>
    </r>
  </si>
  <si>
    <t>https://www.sciencedirect.com/science/article/pii/S1319562X21010275</t>
  </si>
  <si>
    <t>Saqib, F (Bahauddin Zakariya Univ, Fac Pharm, Multan, Pakistan);  Aslam, MA (Bahauddin Zakariya Univ, Fac Pharm, Multan, Pakistan); Mujahid, K (Bahauddin Zakariya Univ, Fac Pharm, Multan, Pakistan); Marceanu, L (Transilvania Univ Brasov, Fac Med, Brasov, Romania); Moga, M (Transilvania Univ Brasov, Fac Med, Brasov, Romania); Ahmedah, HT (Princess Nourah Bint Abdulrahman Univ, Coll Hlth &amp; Rehabil Sci, Radiol Sci Dept, Riyadh, Saudi Arabia); Chicea, L (Lucian Blaga Univ Sibiu, Victor Papilian Med Sch, Sibiu, Romania)</t>
  </si>
  <si>
    <t>Studies to Elucidate the Mechanism of Cardio Protective and Hypotensive Activities ofAnogeissus acuminata(Roxb. ex DC.) in Rodents</t>
  </si>
  <si>
    <r>
      <t>Khan, I. A., Hussain, M., Syed, S. K., Saadullah, M., Alqahtani, A. M., Alqahtani, T., ... &amp; Zeng, L. H. (2021). Pharmacological justification for the medicinal use of Plumeria rubra Linn. in cardiovascular disorders. </t>
    </r>
    <r>
      <rPr>
        <i/>
        <sz val="10"/>
        <rFont val="Arial Narrow"/>
        <family val="2"/>
      </rPr>
      <t>Molecules</t>
    </r>
    <r>
      <rPr>
        <sz val="10"/>
        <rFont val="Arial Narrow"/>
        <family val="2"/>
      </rPr>
      <t>, </t>
    </r>
    <r>
      <rPr>
        <i/>
        <sz val="10"/>
        <rFont val="Arial Narrow"/>
        <family val="2"/>
      </rPr>
      <t>27</t>
    </r>
    <r>
      <rPr>
        <sz val="10"/>
        <rFont val="Arial Narrow"/>
        <family val="2"/>
      </rPr>
      <t>(1), 251.</t>
    </r>
  </si>
  <si>
    <t xml:space="preserve">https://www.webofscience.com/wos/woscc/full-record/WOS:000750809200001 </t>
  </si>
  <si>
    <t>Anastasiu, CV (Transilvania Univ Brasov, Dept Med &amp; Surg Specialties, Fac Med, Brasov, Romania); Moga, MA (Transilvania Univ Brasov, Dept Med &amp; Surg Specialties, Fac Med, Brasov, Romania); Elena Neculau, A (Univ Transilvania Brasov, Fac Med, Dept Fundamental Prophylact &amp; Clin Sci, Brasov, Romania); Balan, A (Transilvania Univ Brasov, Dept Med &amp; Surg Specialties, Fac Med, Brasov, Romania); Scarneciu, I (Transilvania Univ Brasov, Dept Med &amp; Surg Specialties, Fac Med, Brasov, Romania); Dragomir, RM (Transilvania Univ Brasov, Dept Med &amp; Surg Specialties, Fac Med, Brasov, Romania); Dull, AM (Regina Maria Hosp, Brasov, Romania); Chicea, LM (Univ Lucian Blaga Sibiu, Victor Papilian Med Sch, Sibiu, Romania)</t>
  </si>
  <si>
    <t>Biomarkers for the Noninvasive Diagnosis of Endometriosis: State of the Art and Future Perspectives</t>
  </si>
  <si>
    <r>
      <t>Kartsova, L. A., Bessonova, E. A., Deev, V. A., &amp; Kolobova, E. A. (2022). Current Role of Modern Chromatography with Mass Spectrometry and Nuclear Magnetic Resonance Spectroscopy in the Investigation of Biomarkers of Endometriosis. </t>
    </r>
    <r>
      <rPr>
        <i/>
        <sz val="10"/>
        <rFont val="Arial Narrow"/>
        <family val="2"/>
      </rPr>
      <t>Critical Reviews in Analytical Chemistry</t>
    </r>
    <r>
      <rPr>
        <sz val="10"/>
        <rFont val="Arial Narrow"/>
        <family val="2"/>
      </rPr>
      <t>, 1-24.</t>
    </r>
  </si>
  <si>
    <t>https://www.tandfonline.com/doi/full/10.1080/10408347.2022.2156770</t>
  </si>
  <si>
    <r>
      <t>Jiang, H., Zhang, X., Wu, Y., Zhang, B., Wei, J., Li, J., ... &amp; He, X. (2022). Bioinformatics identification and validation of biomarkers and infiltrating immune cells in endometriosis. </t>
    </r>
    <r>
      <rPr>
        <i/>
        <sz val="10"/>
        <rFont val="Arial Narrow"/>
        <family val="2"/>
      </rPr>
      <t>Frontiers in Immunology</t>
    </r>
    <r>
      <rPr>
        <sz val="10"/>
        <rFont val="Arial Narrow"/>
        <family val="2"/>
      </rPr>
      <t>, </t>
    </r>
    <r>
      <rPr>
        <i/>
        <sz val="10"/>
        <rFont val="Arial Narrow"/>
        <family val="2"/>
      </rPr>
      <t>13</t>
    </r>
    <r>
      <rPr>
        <sz val="10"/>
        <rFont val="Arial Narrow"/>
        <family val="2"/>
      </rPr>
      <t>, 944683.</t>
    </r>
  </si>
  <si>
    <t>https://www.frontiersin.org/articles/10.3389/fimmu.2022.944683/full</t>
  </si>
  <si>
    <r>
      <t>Qin, R., Tian, G., Liu, J., &amp; Cao, L. (2022). The gut microbiota and endometriosis: From pathogenesis to diagnosis and treatment. </t>
    </r>
    <r>
      <rPr>
        <i/>
        <sz val="10"/>
        <rFont val="Arial Narrow"/>
        <family val="2"/>
      </rPr>
      <t>Frontiers in Cellular and Infection Microbiology</t>
    </r>
    <r>
      <rPr>
        <sz val="10"/>
        <rFont val="Arial Narrow"/>
        <family val="2"/>
      </rPr>
      <t>, </t>
    </r>
    <r>
      <rPr>
        <i/>
        <sz val="10"/>
        <rFont val="Arial Narrow"/>
        <family val="2"/>
      </rPr>
      <t>12</t>
    </r>
    <r>
      <rPr>
        <sz val="10"/>
        <rFont val="Arial Narrow"/>
        <family val="2"/>
      </rPr>
      <t>, 1069557.</t>
    </r>
  </si>
  <si>
    <t>https://www.frontiersin.org/articles/10.3389/fcimb.2022.1069557/full</t>
  </si>
  <si>
    <r>
      <t>Mahini, S. M., Mortazavi, G., Samare-Najaf, M., Azadbakht, M. K., &amp; Jamali, N. (2022). Non-invasive diagnosis of endometriosis: immunologic and genetic markers. </t>
    </r>
    <r>
      <rPr>
        <i/>
        <sz val="10"/>
        <rFont val="Arial Narrow"/>
        <family val="2"/>
      </rPr>
      <t>Clinica Chimica Acta</t>
    </r>
    <r>
      <rPr>
        <sz val="10"/>
        <rFont val="Arial Narrow"/>
        <family val="2"/>
      </rPr>
      <t>.</t>
    </r>
  </si>
  <si>
    <t>https://www.sciencedirect.com/science/article/abs/pii/S0009898122013717</t>
  </si>
  <si>
    <r>
      <t>Bae, S. J., Jo, Y., Cho, M. K., Jin, J. S., Kim, J. Y., Shim, J., ... &amp; Ha, K. T. (2022). Identification and analysis of novel endometriosis biomarkers via integrative bioinformatics. </t>
    </r>
    <r>
      <rPr>
        <i/>
        <sz val="10"/>
        <rFont val="Arial Narrow"/>
        <family val="2"/>
      </rPr>
      <t>Frontiers in Endocrinology</t>
    </r>
    <r>
      <rPr>
        <sz val="10"/>
        <rFont val="Arial Narrow"/>
        <family val="2"/>
      </rPr>
      <t>, </t>
    </r>
    <r>
      <rPr>
        <i/>
        <sz val="10"/>
        <rFont val="Arial Narrow"/>
        <family val="2"/>
      </rPr>
      <t>13</t>
    </r>
    <r>
      <rPr>
        <sz val="10"/>
        <rFont val="Arial Narrow"/>
        <family val="2"/>
      </rPr>
      <t>, 942368.</t>
    </r>
  </si>
  <si>
    <t>https://www.frontiersin.org/articles/10.3389/fendo.2022.942368/full</t>
  </si>
  <si>
    <r>
      <t>Palmieri, L., Malvezzi, H., Cestari, B., &amp; Podgaec, S. (2022). Colocalization of senescent biomarkers in deep, superficial, and ovarian endometriotic lesions: A pilot study. </t>
    </r>
    <r>
      <rPr>
        <i/>
        <sz val="10"/>
        <rFont val="Arial Narrow"/>
        <family val="2"/>
      </rPr>
      <t>Scientific Reports</t>
    </r>
    <r>
      <rPr>
        <sz val="10"/>
        <rFont val="Arial Narrow"/>
        <family val="2"/>
      </rPr>
      <t>, </t>
    </r>
    <r>
      <rPr>
        <i/>
        <sz val="10"/>
        <rFont val="Arial Narrow"/>
        <family val="2"/>
      </rPr>
      <t>12</t>
    </r>
    <r>
      <rPr>
        <sz val="10"/>
        <rFont val="Arial Narrow"/>
        <family val="2"/>
      </rPr>
      <t>(1), 17280.</t>
    </r>
  </si>
  <si>
    <t>https://www.nature.com/articles/s41598-022-21431-w</t>
  </si>
  <si>
    <r>
      <t>Encalada Soto, D., Rassier, S., Green, I. C., Burnett, T., Khan, Z., &amp; Cope, A. (2022). Endometriosis biomarkers of the disease: an update. </t>
    </r>
    <r>
      <rPr>
        <i/>
        <sz val="10"/>
        <rFont val="Arial Narrow"/>
        <family val="2"/>
      </rPr>
      <t>Current Opinion in Obstetrics and Gynecology</t>
    </r>
    <r>
      <rPr>
        <sz val="10"/>
        <rFont val="Arial Narrow"/>
        <family val="2"/>
      </rPr>
      <t>, </t>
    </r>
    <r>
      <rPr>
        <i/>
        <sz val="10"/>
        <rFont val="Arial Narrow"/>
        <family val="2"/>
      </rPr>
      <t>34</t>
    </r>
    <r>
      <rPr>
        <sz val="10"/>
        <rFont val="Arial Narrow"/>
        <family val="2"/>
      </rPr>
      <t>(4), 210-219.</t>
    </r>
  </si>
  <si>
    <t>https://www.ingentaconnect.com/content/wk/coogy/2022/00000034/00000004/art00010</t>
  </si>
  <si>
    <r>
      <t>Blass, I., Sahar, T., Shraibman, A., Ofer, D., Rappoport, N., &amp; Linial, M. (2022). Revisiting the risk factors for endometriosis: A machine learning approach. </t>
    </r>
    <r>
      <rPr>
        <i/>
        <sz val="10"/>
        <rFont val="Arial Narrow"/>
        <family val="2"/>
      </rPr>
      <t>Journal of Personalized Medicine</t>
    </r>
    <r>
      <rPr>
        <sz val="10"/>
        <rFont val="Arial Narrow"/>
        <family val="2"/>
      </rPr>
      <t>, </t>
    </r>
    <r>
      <rPr>
        <i/>
        <sz val="10"/>
        <rFont val="Arial Narrow"/>
        <family val="2"/>
      </rPr>
      <t>12</t>
    </r>
    <r>
      <rPr>
        <sz val="10"/>
        <rFont val="Arial Narrow"/>
        <family val="2"/>
      </rPr>
      <t>(7), 1114.</t>
    </r>
  </si>
  <si>
    <t>https://www.mdpi.com/2075-4426/12/7/1114</t>
  </si>
  <si>
    <r>
      <t>Pušić, M., Klančič, T., Knific, T., Vogler, A., Schmidt, R., Schröder, C., &amp; Lanišnik Rižner, T. (2022). Antibody Arrays Identified Cycle-Dependent Plasma Biomarker Candidates of Peritoneal Endometriosis. </t>
    </r>
    <r>
      <rPr>
        <i/>
        <sz val="10"/>
        <rFont val="Arial Narrow"/>
        <family val="2"/>
      </rPr>
      <t>Journal of personalized medicine</t>
    </r>
    <r>
      <rPr>
        <sz val="10"/>
        <rFont val="Arial Narrow"/>
        <family val="2"/>
      </rPr>
      <t>, </t>
    </r>
    <r>
      <rPr>
        <i/>
        <sz val="10"/>
        <rFont val="Arial Narrow"/>
        <family val="2"/>
      </rPr>
      <t>12</t>
    </r>
    <r>
      <rPr>
        <sz val="10"/>
        <rFont val="Arial Narrow"/>
        <family val="2"/>
      </rPr>
      <t>(6), 852.</t>
    </r>
  </si>
  <si>
    <t>https://www.mdpi.com/2075-4426/12/6/852</t>
  </si>
  <si>
    <r>
      <t>Kim, H., Won, B. H., Choi, J. I., Lee, I., Lee, J. H., Park, J. H., ... &amp; Lee, B. S. (2022). BRAK and APRIL as novel biomarkers for ovarian tumors. </t>
    </r>
    <r>
      <rPr>
        <i/>
        <sz val="10"/>
        <rFont val="Arial Narrow"/>
        <family val="2"/>
      </rPr>
      <t>Biomarkers in Medicine</t>
    </r>
    <r>
      <rPr>
        <sz val="10"/>
        <rFont val="Arial Narrow"/>
        <family val="2"/>
      </rPr>
      <t>, </t>
    </r>
    <r>
      <rPr>
        <i/>
        <sz val="10"/>
        <rFont val="Arial Narrow"/>
        <family val="2"/>
      </rPr>
      <t>16</t>
    </r>
    <r>
      <rPr>
        <sz val="10"/>
        <rFont val="Arial Narrow"/>
        <family val="2"/>
      </rPr>
      <t>(9), 717-729.</t>
    </r>
  </si>
  <si>
    <t>https://www.futuremedicine.com/doi/abs/10.2217/bmm-2021-1014</t>
  </si>
  <si>
    <r>
      <t>Kusum, K., Raj, R., Rai, S., Pranjali, P., Ashish, A., Vicente-Muñoz, S., ... &amp; Kumar, D. (2022). Elevated circulatory proline to glutamine ratio (PQR) in endometriosis and its potential as a diagnostic biomarker. </t>
    </r>
    <r>
      <rPr>
        <i/>
        <sz val="10"/>
        <rFont val="Arial Narrow"/>
        <family val="2"/>
      </rPr>
      <t>ACS omega</t>
    </r>
    <r>
      <rPr>
        <sz val="10"/>
        <rFont val="Arial Narrow"/>
        <family val="2"/>
      </rPr>
      <t>, </t>
    </r>
    <r>
      <rPr>
        <i/>
        <sz val="10"/>
        <rFont val="Arial Narrow"/>
        <family val="2"/>
      </rPr>
      <t>7</t>
    </r>
    <r>
      <rPr>
        <sz val="10"/>
        <rFont val="Arial Narrow"/>
        <family val="2"/>
      </rPr>
      <t>(17), 14856-14866.</t>
    </r>
  </si>
  <si>
    <t>https://pubs.acs.org/doi/full/10.1021/acsomega.2c00332</t>
  </si>
  <si>
    <r>
      <t>Jin, L., Ruan, X., Jin, J., Wang, Y., Zhang, Y., Zhou, Q., ... &amp; Mueck, A. O. (2022). Infertile women with endometriosis possess differences in cytokine levels in various tissues. </t>
    </r>
    <r>
      <rPr>
        <i/>
        <sz val="10"/>
        <rFont val="Arial Narrow"/>
        <family val="2"/>
      </rPr>
      <t>Gynecological Endocrinology</t>
    </r>
    <r>
      <rPr>
        <sz val="10"/>
        <rFont val="Arial Narrow"/>
        <family val="2"/>
      </rPr>
      <t>, </t>
    </r>
    <r>
      <rPr>
        <i/>
        <sz val="10"/>
        <rFont val="Arial Narrow"/>
        <family val="2"/>
      </rPr>
      <t>38</t>
    </r>
    <r>
      <rPr>
        <sz val="10"/>
        <rFont val="Arial Narrow"/>
        <family val="2"/>
      </rPr>
      <t>(6), 523-527.</t>
    </r>
  </si>
  <si>
    <t>https://www.tandfonline.com/doi/full/10.1080/09513590.2022.2060961</t>
  </si>
  <si>
    <r>
      <t>Lin, C., Zeng, S., &amp; Li, M. (2023). miR-424-5p combined with miR-17-5p has high diagnostic efficacy for endometriosis. </t>
    </r>
    <r>
      <rPr>
        <i/>
        <sz val="10"/>
        <rFont val="Arial Narrow"/>
        <family val="2"/>
      </rPr>
      <t>Archives of Gynecology and Obstetrics</t>
    </r>
    <r>
      <rPr>
        <sz val="10"/>
        <rFont val="Arial Narrow"/>
        <family val="2"/>
      </rPr>
      <t>, </t>
    </r>
    <r>
      <rPr>
        <i/>
        <sz val="10"/>
        <rFont val="Arial Narrow"/>
        <family val="2"/>
      </rPr>
      <t>307</t>
    </r>
    <r>
      <rPr>
        <sz val="10"/>
        <rFont val="Arial Narrow"/>
        <family val="2"/>
      </rPr>
      <t>(1), 169-177.</t>
    </r>
  </si>
  <si>
    <t xml:space="preserve">https://www.webofscience.com/wos/woscc/full-record/WOS:000777642000002 </t>
  </si>
  <si>
    <t xml:space="preserve">WOS </t>
  </si>
  <si>
    <r>
      <t>Bendifallah, S., Dabi, Y., Suisse, S., Jornea, L., Bouteiller, D., Touboul, C., ... &amp; Daraï, E. (2022). MicroRNome analysis generates a blood-based signature for endometriosis. </t>
    </r>
    <r>
      <rPr>
        <i/>
        <sz val="10"/>
        <rFont val="Arial Narrow"/>
        <family val="2"/>
      </rPr>
      <t>Scientific reports</t>
    </r>
    <r>
      <rPr>
        <sz val="10"/>
        <rFont val="Arial Narrow"/>
        <family val="2"/>
      </rPr>
      <t>, </t>
    </r>
    <r>
      <rPr>
        <i/>
        <sz val="10"/>
        <rFont val="Arial Narrow"/>
        <family val="2"/>
      </rPr>
      <t>12</t>
    </r>
    <r>
      <rPr>
        <sz val="10"/>
        <rFont val="Arial Narrow"/>
        <family val="2"/>
      </rPr>
      <t>(1), 4051.</t>
    </r>
  </si>
  <si>
    <t>https://www.nature.com/articles/s41598-022-07771-7</t>
  </si>
  <si>
    <r>
      <t>Li, W. S., Li, Y. L., Cao, R., Ha, C. F., Sun, S., Yu, L., &amp; Li, J. (2022). Differential expression and bioinformatics analysis of tRF/tiRNA in endometriosis patients. </t>
    </r>
    <r>
      <rPr>
        <i/>
        <sz val="10"/>
        <rFont val="Arial Narrow"/>
        <family val="2"/>
      </rPr>
      <t>BioMed Research International</t>
    </r>
    <r>
      <rPr>
        <sz val="10"/>
        <rFont val="Arial Narrow"/>
        <family val="2"/>
      </rPr>
      <t>, </t>
    </r>
    <r>
      <rPr>
        <i/>
        <sz val="10"/>
        <rFont val="Arial Narrow"/>
        <family val="2"/>
      </rPr>
      <t>2022</t>
    </r>
    <r>
      <rPr>
        <sz val="10"/>
        <rFont val="Arial Narrow"/>
        <family val="2"/>
      </rPr>
      <t>.</t>
    </r>
  </si>
  <si>
    <t>https://www.hindawi.com/journals/bmri/2022/9911472/</t>
  </si>
  <si>
    <r>
      <t>Farland, L. V., Prescott, J., Sasamoto, N., Tobias, D. K., Gaskins, A. J., Stuart, J. J., ... &amp; Missmer, S. A. (2019). Endometriosis and risk of adverse pregnancy outcomes. </t>
    </r>
    <r>
      <rPr>
        <i/>
        <sz val="10"/>
        <rFont val="Arial Narrow"/>
        <family val="2"/>
      </rPr>
      <t>Obstetrics and gynecology</t>
    </r>
    <r>
      <rPr>
        <sz val="10"/>
        <rFont val="Arial Narrow"/>
        <family val="2"/>
      </rPr>
      <t>, </t>
    </r>
    <r>
      <rPr>
        <i/>
        <sz val="10"/>
        <rFont val="Arial Narrow"/>
        <family val="2"/>
      </rPr>
      <t>134</t>
    </r>
    <r>
      <rPr>
        <sz val="10"/>
        <rFont val="Arial Narrow"/>
        <family val="2"/>
      </rPr>
      <t>(3), 527.</t>
    </r>
  </si>
  <si>
    <t>https://www.webofscience.com/wos/woscc/full-record/WOS:000762149300004</t>
  </si>
  <si>
    <r>
      <t>Bendifallah, S., Suisse, S., Puchar, A., Delbos, L., Poilblanc, M., Descamps, P., ... &amp; Daraï, E. (2022). Salivary microRNA signature for diagnosis of endometriosis. </t>
    </r>
    <r>
      <rPr>
        <i/>
        <sz val="10"/>
        <rFont val="Arial Narrow"/>
        <family val="2"/>
      </rPr>
      <t>Journal of clinical medicine</t>
    </r>
    <r>
      <rPr>
        <sz val="10"/>
        <rFont val="Arial Narrow"/>
        <family val="2"/>
      </rPr>
      <t>, </t>
    </r>
    <r>
      <rPr>
        <i/>
        <sz val="10"/>
        <rFont val="Arial Narrow"/>
        <family val="2"/>
      </rPr>
      <t>11</t>
    </r>
    <r>
      <rPr>
        <sz val="10"/>
        <rFont val="Arial Narrow"/>
        <family val="2"/>
      </rPr>
      <t>(3), 612.</t>
    </r>
  </si>
  <si>
    <t>https://www.mdpi.com/2077-0383/11/3/612</t>
  </si>
  <si>
    <r>
      <t>Tan, S., Li, H., &amp; Zhang, J. (2022). VALUE OF COMBINED DETECTION OF AMH AND MRI IN DIAGNOSIS OF PATIENTS WITH ENDOMETRIOSIS. </t>
    </r>
    <r>
      <rPr>
        <i/>
        <sz val="10"/>
        <rFont val="Arial Narrow"/>
        <family val="2"/>
      </rPr>
      <t>ACTA MEDICA MEDITERRANEA</t>
    </r>
    <r>
      <rPr>
        <sz val="10"/>
        <rFont val="Arial Narrow"/>
        <family val="2"/>
      </rPr>
      <t>, </t>
    </r>
    <r>
      <rPr>
        <i/>
        <sz val="10"/>
        <rFont val="Arial Narrow"/>
        <family val="2"/>
      </rPr>
      <t>38</t>
    </r>
    <r>
      <rPr>
        <sz val="10"/>
        <rFont val="Arial Narrow"/>
        <family val="2"/>
      </rPr>
      <t>(5), 3457-3461.</t>
    </r>
  </si>
  <si>
    <t>https://www.webofscience.com/wos/woscc/full-record/WOS:000908426400061</t>
  </si>
  <si>
    <r>
      <t>D'Souza, L. C., Paithankar, J. G., Siddique, H. R., &amp; Sharma, A. (2022). Future of herbal medicines in assisted reproduction. In </t>
    </r>
    <r>
      <rPr>
        <i/>
        <sz val="10"/>
        <rFont val="Arial Narrow"/>
        <family val="2"/>
      </rPr>
      <t>Herbal Medicines</t>
    </r>
    <r>
      <rPr>
        <sz val="10"/>
        <rFont val="Arial Narrow"/>
        <family val="2"/>
      </rPr>
      <t> (pp. 385-408). Academic Press.</t>
    </r>
  </si>
  <si>
    <t>https://www.sciencedirect.com/science/article/abs/pii/B9780323905725000214</t>
  </si>
  <si>
    <t>Chicea D (Facultatea de Științe,ULBS, Sibiu, Romania), Chicea LM (Facultatea de Medicină, ULBS, Sibiu, Romania)</t>
  </si>
  <si>
    <t>A Study of Milk Particles Size Variation with pH Change using Dynamic Light Scattering</t>
  </si>
  <si>
    <r>
      <t>Blinov, Andrey Vladimirovich, et al. "Analysis of the dispersed composition of milk using photon correlation spectroscopy." </t>
    </r>
    <r>
      <rPr>
        <i/>
        <sz val="10"/>
        <rFont val="Arial Narrow"/>
        <family val="2"/>
      </rPr>
      <t>Journal of Food Composition and Analysis</t>
    </r>
    <r>
      <rPr>
        <sz val="10"/>
        <rFont val="Arial Narrow"/>
        <family val="2"/>
      </rPr>
      <t> 108 (2022): 104414.</t>
    </r>
  </si>
  <si>
    <t>https://www.sciencedirect.com/science/article/pii/S0889157522000321</t>
  </si>
  <si>
    <t>Chicea D (Facultatea de Științe,ULBS, Sibiu, Romania), Chicea LM (Facultatea de Medicină, ULBS, Sibiu, Romania), Chicea R (Facultatea de Medicină, ULBS, Sibiu, Romania)</t>
  </si>
  <si>
    <t>Imaging Human Serum Albumin</t>
  </si>
  <si>
    <r>
      <t>Yan, Miaomiao, et al. "Development of Drug Carriers with Biocompatibility Based On Human Serum Albumin and β-Cyclodextrin Molecules and Study of Anticancer Activity." </t>
    </r>
    <r>
      <rPr>
        <i/>
        <sz val="10"/>
        <rFont val="Arial Narrow"/>
        <family val="2"/>
      </rPr>
      <t>Langmuir</t>
    </r>
    <r>
      <rPr>
        <sz val="10"/>
        <rFont val="Arial Narrow"/>
        <family val="2"/>
      </rPr>
      <t> 38.45 (2022): 13686-13696.</t>
    </r>
  </si>
  <si>
    <t>https://pubs.acs.org/doi/abs/10.1021/acs.langmuir.2c01734</t>
  </si>
  <si>
    <t>Chicea, D (Univ Lucian Blaga Sibiu, Dept Phys, Sibiu, Romania); Neamtu, B (Univ Lucian Blaga Sibiu, VICTOR PAPILIAN Med Sch, Sibiu, Romania); Chicea, R (Univ Lucian Blaga Sibiu, VICTOR PAPILIAN Med Sch, Sibiu, Romania); Chicea, LM (Univ Lucian Blaga Sibiu, VICTOR PAPILIAN Med Sch, Sibiu, Romania)</t>
  </si>
  <si>
    <t>THE APPLICATION OF AFM FOR BIOLOGICAL SAMPLES IMAGING</t>
  </si>
  <si>
    <t>4</t>
  </si>
  <si>
    <t>Chicea, D (Univ Lucian Blaga Sibiu, Dept Phys, Sibiu, Romania); Chicea, R (Univ Lucian Blaga Sibiu, Fac Med, Sibiu, Romania); Chicea, LM (Univ Lucian Blaga Sibiu, Fac Med, Sibiu, Romania)</t>
  </si>
  <si>
    <t>Using DLS for Fast Urine Sample Analysis</t>
  </si>
  <si>
    <t>Fleseriu, M (Oregon Hlth &amp; Sci Univ, CHSN, Dept Med, Div Endocrinol Diabet &amp; Metab, Portland, OR USA and Oregon Hlth &amp; Sci Univ, Dept Neurol Surg, Portland, OR USA); Gassner, M (Oregon Hlth &amp; Sci Univ, Dept Neurol Surg, Portland, OR USA); Yedinak, C (Oregon Hlth &amp; Sci Univ, Dept Neurol Surg, Portland, OR USA); Chicea, L (Univ Hosp Sibiu, Dept Med, Sibiu, Romania); Delashaw, JB (Oregon Hlth &amp; Sci Univ, Dept Neurol Surg, Portland, OR USA); Loriaux, DL</t>
  </si>
  <si>
    <t>NORMAL HYPOTHALAMIC-PITUITARY-ADRENAL AXIS BY HIGH-DOSE COSYNTROPIN TESTING IN PATIENTS WITH ABNORMAL RESPONSE TO LOW-DOSE COSYNTROPIN STIMULATION: A RETROSPECTIVE REVIEW</t>
  </si>
  <si>
    <r>
      <t>Husni, H., Abusamaan, M. S., Dinparastisaleh, R., Sokoll, L., Salvatori, R., &amp; Hamrahian, A. H. (2022). Cortisol values during the standard-dose cosyntropin stimulation test: Personal experience with Elecsys cortisol II assay. </t>
    </r>
    <r>
      <rPr>
        <i/>
        <sz val="10"/>
        <rFont val="Arial Narrow"/>
        <family val="2"/>
      </rPr>
      <t>Frontiers in Endocrinology</t>
    </r>
    <r>
      <rPr>
        <sz val="10"/>
        <rFont val="Arial Narrow"/>
        <family val="2"/>
      </rPr>
      <t>, </t>
    </r>
    <r>
      <rPr>
        <i/>
        <sz val="10"/>
        <rFont val="Arial Narrow"/>
        <family val="2"/>
      </rPr>
      <t>13</t>
    </r>
    <r>
      <rPr>
        <sz val="10"/>
        <rFont val="Arial Narrow"/>
        <family val="2"/>
      </rPr>
      <t>, 978238.</t>
    </r>
  </si>
  <si>
    <t>https://www.frontiersin.org/articles/10.3389/fendo.2022.978238/full</t>
  </si>
  <si>
    <r>
      <t>Han, A. J., Varlamov, E. V., &amp; Fleseriu, M. (2022). Nonfunctioning pituitary microadenomas: should imaging interval be extended? A large single-center cohort study. </t>
    </r>
    <r>
      <rPr>
        <i/>
        <sz val="10"/>
        <rFont val="Arial Narrow"/>
        <family val="2"/>
      </rPr>
      <t>The Journal of Clinical Endocrinology &amp; Metabolism</t>
    </r>
    <r>
      <rPr>
        <sz val="10"/>
        <rFont val="Arial Narrow"/>
        <family val="2"/>
      </rPr>
      <t>, </t>
    </r>
    <r>
      <rPr>
        <i/>
        <sz val="10"/>
        <rFont val="Arial Narrow"/>
        <family val="2"/>
      </rPr>
      <t>107</t>
    </r>
    <r>
      <rPr>
        <sz val="10"/>
        <rFont val="Arial Narrow"/>
        <family val="2"/>
      </rPr>
      <t>(3), e1231-e1241.</t>
    </r>
  </si>
  <si>
    <t>https://academic.oup.com/jcem/article/107/3/e1231/6396954</t>
  </si>
  <si>
    <t>1</t>
  </si>
  <si>
    <t>Results of light scattering dynamics analysis of biological fluids</t>
  </si>
  <si>
    <t>On light scattering anisotropy of biological fluids (urine) characterization</t>
  </si>
  <si>
    <r>
      <t>Guo, Shoujing, and Jin U. Kang. "Convolutional neural network-based common-path optical coherence tomography A-scan boundary-tracking training and validation using a parallel Monte Carlo synthetic dataset." </t>
    </r>
    <r>
      <rPr>
        <i/>
        <sz val="10"/>
        <rFont val="Arial Narrow"/>
        <family val="2"/>
      </rPr>
      <t>Optics Express</t>
    </r>
    <r>
      <rPr>
        <sz val="10"/>
        <rFont val="Arial Narrow"/>
        <family val="2"/>
      </rPr>
      <t> 30.14 (2022): 25876-25890.</t>
    </r>
  </si>
  <si>
    <t>https://opg.optica.org/oe/fulltext.cfm?uri=oe-30-14-25876&amp;id=477538</t>
  </si>
  <si>
    <t>Postolache P, Petrescu V, Dumitrascu DD, Rimbu C, Vrinceanu N, Cipaian CR</t>
  </si>
  <si>
    <t xml:space="preserve">Research Regarding a Correlation Core-Shell Morphology-Thermal Stability of Silica-Silver Nanoparticles
</t>
  </si>
  <si>
    <t>Aikaterini Gemenetzi, Constantinos Moularas, Loukas Belles, Yiannis Deligiannakis, and Maria Louloudi. Reversible Plasmonic Switch in a Molecular Oxidation Catalysis Process. ACS Catal. 2022, 12(16): 9908–9921, Aug, 2022
https://doi.org/10.1021/acscatal.2c02287</t>
  </si>
  <si>
    <t>https://pubs.acs.org/doi/10.1021/acscatal.2c02287#</t>
  </si>
  <si>
    <t xml:space="preserve">Banciu DD, Crețoiu D, Crețoiu SM, Banciu A, Popa D, David R, Berghea-Neamtu CS, Cipaian CR, Negrea MO, Gheonea M, Neamtu B. </t>
  </si>
  <si>
    <t>Cretoiu SM. Telocytes and Other Interstitial Cells 2.0: From Structure to Function. International Journal of Molecular Sciences. 2022; 23(24):16221. https://doi.org/10.3390/ijms232416221</t>
  </si>
  <si>
    <t>https://www.mdpi.com/1422-0067/23/24/16221</t>
  </si>
  <si>
    <t>Costea RM, Maniu I, Dobrota L, Pérez-Elvira R, Agudo M, Oltra-Cucarella J, Dragomir A, Bacilă C, Banciu A, Banciu DD, Cipăian CR, Crișan R, Neamtu B</t>
  </si>
  <si>
    <t>Exploring Inflammatory Status in Febrile Seizures Associated with Urinary Tract Infections: A Two-Step Cluster Approach</t>
  </si>
  <si>
    <t>Ahmadi A, Shariatmadari F, Yousefichaijan P, Sarmadian R, Dorreh F, Arjmand Shabestari A. Evaluation of Renal Function and Urinalysis in Children With Simple Febrile Convulsions. Clinical Pediatrics. 2022;0(0). doi:10.1177/00099228221142127</t>
  </si>
  <si>
    <t>https://journals.sagepub.com/doi/abs/10.1177/00099228221142127</t>
  </si>
  <si>
    <t>Maria Totan, Elisabeta Antonescu, Maria Gabriela Catana, MM Cernusca-Mitariu, Lavinia Duica, C Roman-Filip, Raluca Monica Comaneanu, SI Cernusca-Mitariu</t>
  </si>
  <si>
    <t>Borowicz W, Ptaszkowski K, Ptaszkowska L, Murawska-Cialowicz E, Rosinczuk J. Assessment of Changes in Serum C-Reactive Protein Levels in Patients after Ischemic Stroke Undergoing Rehabilitation—A Retrospective Observational Study. J. Clin. Med. 2023, 12(3), 1029</t>
  </si>
  <si>
    <t>https://doi.org/10.3390/jcm12031029</t>
  </si>
  <si>
    <t xml:space="preserve">Lin X, Yu C, Ding H, Ma X,Guo F, Chen D, Fan Y. The study of serum C-reactive protein, Serum cystatin C, and carbohydrate antigen 125 in patients with acute ischemic stroke. Cellular and Molecular Biology, 2022, 68(5): 89-95. </t>
  </si>
  <si>
    <t>https://doi.org/10.14715/cmb/2022.68.5.12</t>
  </si>
  <si>
    <t>Dutescu MM, Popescu RE, Balcu L, Duica LC, Strunoiu LM, Alexandru DM, Pirlog MC</t>
  </si>
  <si>
    <t>Social Functioning in Schizophrenia Clinical Correlations</t>
  </si>
  <si>
    <t xml:space="preserve">Shimada T, Kobayashi G, Saeki Y, Mizukoshi C, Chikazawa K, Nokura K, Hasegawa M, Maeda M, Maeda Y, KawasakiT.. A Retrospective Study on the Relationship Between Cognitive Function and Social Function in Patients With Schizophrenia. J Clin Med Res. 2022 Sep; 14(9): 348–356. </t>
  </si>
  <si>
    <t xml:space="preserve"> https://doi.org/10.14740/jocmr4798</t>
  </si>
  <si>
    <t>Senormanici G, Guclu O, Enormanci O., Resilience and Associated Factors in Schizophrenia. Turkish Journal of Psychiatry 2022;33(1):1-10</t>
  </si>
  <si>
    <t xml:space="preserve"> https://doi.org/10.5080/u25738 </t>
  </si>
  <si>
    <t xml:space="preserve">Nashar PE,  Withfiled AA, Mikusek J, Reekie TA. The Current Status of Drug Discovery for the Oxytocin Receptor. Methods Mol Biol ;2384:153-174. </t>
  </si>
  <si>
    <t>https://link.springer.com/protocol/10.1007/978-1-0716-1759-5_10</t>
  </si>
  <si>
    <t xml:space="preserve">Ticleanu OA, Popa T, Hunyadi D, Constantinescu N. Detecting Encrypted and Unencrypted Network Data Using Entropy Analysis and Confidence Intervals.Entropy 2023, 25(3), 397.  </t>
  </si>
  <si>
    <t>https://doi.org/10.3390/e25030397</t>
  </si>
  <si>
    <t>Duica L, Antonescu E, Pirlog M, Purnichi T, Szakacs J, Totan M, Vintila BI, Cernusca Mitariu M, Cernusca Mitariu SI, Stetiu A, Bota A, Bereanu A, Manea MM</t>
  </si>
  <si>
    <t>Clinical and Biochemical Correlations of Aggression in Young Patients with Mental Disorders</t>
  </si>
  <si>
    <t>Najafzadeh MJ, Ghazanfari Pour S, Divsalar P. Aggression in schizophrenia, bipolar and major depression disorder. Journal of Aggression, Conflict and Peace Research, Emerald Publishing Limited</t>
  </si>
  <si>
    <t>https://doi.org/10.1108/JACPR-11-2022-0756</t>
  </si>
  <si>
    <t>Pirlog MC, Alexandru DO, Popescu RE, Balcu RE, Strunoiu LM, Duica LC, Dutescu MM</t>
  </si>
  <si>
    <t>Quality of Life-a Goal for Schizophrenia’s Therapy</t>
  </si>
  <si>
    <t>Wang R, Zheng S, Ouyang X, Zhang S,, Ge M, Yang, M, Sheng X, Yang K, Xia L, Zhou X.  Suicidality and Its Association with Stigma in Clinically Stable Patients with Schizophrenia in Rural China. Psychology Research and behavior management 16: 1947-1956</t>
  </si>
  <si>
    <t>https://www.tandfonline.com/doi/full/10.2147/PRBM.S413070</t>
  </si>
  <si>
    <t>Cierpka A, Sternak A, Wasiak A, Siudem Kuna J,  Walicka N. ‘Gypsum on water. That schizophrenia.’ schizophrenia – a meeting of stories: a qualitative study. Disability and Society, pp. 1-29, Routledge Taylor and Francis Group</t>
  </si>
  <si>
    <t>https://doi.org/10.1080/09687599.2022.2061332</t>
  </si>
  <si>
    <t>Hung IH, Wang  MH. Quality of life and well-being among residents of psychiatric nursing homes. Taiwan Journal of Publich Health 42 (2):202-213</t>
  </si>
  <si>
    <t>https://www.proquest.com/docview/2820607288?pq-origsite=gscholar&amp;fromopenview=true</t>
  </si>
  <si>
    <t>Di Lorenzo R, Iorio A, Pinelli M, Magarini F, Marchi M, Sacchetti A, Calogero C, Galeazzi GM, Ferri P, Rovesti S, Minarini A. Effectiveness and Quality of Life with Paliperidone Palmitate 3-Monthly in Comparison with Other Long-Acting Drugs. Neuropsychiatr Dis Treat. 2022; 18: 829–846.</t>
  </si>
  <si>
    <t>https://doi.org/10.2147/NDT.S356341</t>
  </si>
  <si>
    <t xml:space="preserve">Mutica M, Ciubara A, Duica L, Alexandru D, Condratovici Plesea C, Pirlog M, Cara M </t>
  </si>
  <si>
    <t>Elderly schizophrenic patients – clinical and social correlations</t>
  </si>
  <si>
    <t>Alsaedi R, Dhifli A,  Ghanm A. iDifferent approach on elliptic curves mathematical models study and their applications. Analele Stiintifice ale Universitatii Ovidius Constanta 30(1):43-56</t>
  </si>
  <si>
    <t>https://sciendo.com/pdf/10.2478/auom-2022-0003</t>
  </si>
  <si>
    <t>Duica L, Szakacs J, Siilisteanu SC</t>
  </si>
  <si>
    <t>Study on the correlation between knee osteoarthritis and anxiety in patients aged over 55</t>
  </si>
  <si>
    <t xml:space="preserve">Prado LDS, Ramos MEK, Camargo JDC, Bertoncelo GL, Reginatto CC, Siqueira LDO. Relationship between pain, functional limitations, dependence, depression and osteoarthritis in older adults. Fisioter. Mov, 36, e36202
</t>
  </si>
  <si>
    <t>https://doi.org/10.1590/fm.2023.36202</t>
  </si>
  <si>
    <t>Silisteanu SC, Totan M, Antonescu OR, Duica L, Antonescu E, Silisteanu AE</t>
  </si>
  <si>
    <t xml:space="preserve">Tantirattanakulchai P, Hounnaklang N, Pongsachareonnont PF, Khambhiphant  B, Win  N, Tepjan S. Prevalence and Factors Associated with Suicidal Ideation Among Older People with Visual Impairments Attending an Eye Center During the COVID-19 Pandemic: A Hospital-Based Cross-Sectional Study. Clinical Ophthalmology pp  917-930, Taylor and Francis Group  </t>
  </si>
  <si>
    <t>https://doi.org/10.2147/OPTH.S403003</t>
  </si>
  <si>
    <t>Mocanu GD, Postelnicu MG, Adam AM, Murariu G, Potop V. Body composition analysis for non-athlete urban schoolgirls in the pubertal stage. Pedagogy of physical culture and sports 27(3):254-263</t>
  </si>
  <si>
    <t>https://www.sportpedagogy.org.ua/index.php/ppcs/article/view/2293</t>
  </si>
  <si>
    <t xml:space="preserve">Sarchiapone Marco, Lopez-Castroman Jorge, Gramaglia Carla et al. (31 more authors)  </t>
  </si>
  <si>
    <t xml:space="preserve"> Increased risk for mental disorders and suicide during the COVID-19 pandemic : Position statement of the Section on Suicidology and Suicide Prevention of the European Psychiatric Association. </t>
  </si>
  <si>
    <t>van der Felt Cornelis CM, Hofstra E, Elfeddali I, Bakker M, Metz MJ, de Jong JJ, van Nieuwenhuizen C. Efficacy of a digitally supported regional systems intervention for suicide prevention (SUPREMOCOL) in Noord-Brabant, the Netherlands. General Hospital Psychiatry 84:73-81</t>
  </si>
  <si>
    <t>https://doi.org/10.3390/su14031547</t>
  </si>
  <si>
    <t xml:space="preserve">Sarchiapone, Marco, Lopez-Castroman, Jorge, Gramaglia, Carla et al. (31 more authors)  </t>
  </si>
  <si>
    <t>Loureiro A, Partidarion MR, Santana P. Strategic Assessment of Neighbourhood Environmental Impacts on Mental Health in the Lisbon Region (Portugal): A Strategic Focus and Assessment Framework at the Local Level. Sustainability 2022, 14(3), 1547</t>
  </si>
  <si>
    <t>Tschalaer M. The Queer Necropolitics: Experiences of LGBTQI+ Asylum Claimants During Covid-19 in the UK. Journal of Contemporary European Research 18(1):115-132</t>
  </si>
  <si>
    <t>https://doi.org/10.30950/jcer.v18i1.1262</t>
  </si>
  <si>
    <t>Duica L, Antonescu E, Totan M, Pirlog M, Silisteanu SC</t>
  </si>
  <si>
    <t>Contribution of mechanical and electrical cardiovascular factors in
patients with ischemic stroke</t>
  </si>
  <si>
    <t>Ticleanu OA, Popa T, Hunyadi D, Constantinescu N. Detecting Encrypted and Unencrypted Network Data Using Entropy Analysis and Confidence Intervals.Entropy 2022, 25(3), 397</t>
  </si>
  <si>
    <t>Kostenko EV, Petrova. LV, Neprintseva NV, Shurupova ST, Kucherova AV. Remote Monitoring of Cardiovascular Risks of Medical Rehabilitation of Ischemic Stroke Patients Using Information and Telecommunication Systems. Bulletin of Rehabilitation Medicine 21(3):58-71</t>
  </si>
  <si>
    <t>https://doi.org/10.38025/2078-1962-2022-21-3-58-71</t>
  </si>
  <si>
    <t>Duica L, Talau R, Nicoara D, Dinca L, Turcu I, Talau G</t>
  </si>
  <si>
    <t>"Stress-Anxiety-Coping" triad in medical students</t>
  </si>
  <si>
    <t>Karabacak M, Hakkoymaz M, Ukus B, Ozturk E, Kaya B, Ozcan Z, Ozkara  BB. Final-year medical student mental wellness during preparation for the examination for specialty in Turkey: a cross-sectional survey study. BMC Medical Education 23:79</t>
  </si>
  <si>
    <t>https://doi.org/10.1186/s12909-023-04063-0</t>
  </si>
  <si>
    <t>Duica L</t>
  </si>
  <si>
    <t>The use of the internet - professional development or internet addiction in medical students</t>
  </si>
  <si>
    <t>Mihai A, Trandafir SM, Duica L, Mihai A, Lungu C, Pirlog MC</t>
  </si>
  <si>
    <t>Romanian psychiatric residents' opinions on factors that influence their decision to emigrate: A 5-year follow-up study</t>
  </si>
  <si>
    <t>Mukhtarov S, Dincer H, Bas H, Yucsel S. Policy Recommendations for Handling Brain Drains to Provide Sustainability in Emerging Economies. Sustainability 2022, 14(23)</t>
  </si>
  <si>
    <t>https://doi.org/10.3390/su142316244</t>
  </si>
  <si>
    <t>Calina SS, A Elisabeta, D Lavinia</t>
  </si>
  <si>
    <t>Alsaedi R, Dhifli A, Ghanm A. iDifferent approach on elliptic curves mathematical models study and their applications. Analele Stiintifice ale Universitatii Ovidius Constanta 30(1):43-56</t>
  </si>
  <si>
    <t>Totan M, Gligor FG, Duica L, Grigore N, Silisteanu S, Maniu I, Antonescu E</t>
  </si>
  <si>
    <t>A Single-Center (Sibiu, Romania), Retrospective Study (March–November 2020) of COVID-19 Clinical and Epidemiological Features in Children</t>
  </si>
  <si>
    <t>Maniu I, Maniu G, Totan M. Clinical and Laboratory Characteristics of Pediatric COVID-19 Population—A Bibliometric Analysis. J. Clin. Med. 2022, 11(20), 5987</t>
  </si>
  <si>
    <t>Deb N, Roy P, Biswakarma  A, Mary T, Mahajan T, Khan J, Shah A.  Manifestations of COVID-19 and Monkeypox in Pediatric patients &amp; their management- A state of art systematic review. Pediatric Neurology</t>
  </si>
  <si>
    <t xml:space="preserve">
https://doi.org/10.1016/j.pediatrneurol.2023.05.011</t>
  </si>
  <si>
    <t>Szakacs J, Duica CL, Racheriu M</t>
  </si>
  <si>
    <t>Quality of Life and Negative Affectivity at the Patients with Stroke and Musculoskeletal Disorders</t>
  </si>
  <si>
    <t>Popa C, Cerghedean-Florea M, Tanasescu D, Faur M, Moisin A. A Case of Brainstem Duret Hemorrhage Caused By Lobar Hemorrhagic Stroke. Journal of Radiology and Clinical Imaging 6(1):48-49</t>
  </si>
  <si>
    <t>https://fortuneonline.org/articles/a-case-of-brainstem-.pdf</t>
  </si>
  <si>
    <t xml:space="preserve">Stanciu, M.; Bera, L.G.; Popescu, M.; Grosu, F.; Popa, F.L. </t>
  </si>
  <si>
    <t>Hashimoto’s thyroiditis associated with thyroid adenoma with Hürthle cells—Case report. Rom. J. Morphol. Embryol. 2017, 58, 241–248.</t>
  </si>
  <si>
    <t xml:space="preserve">Mihaela Popescu, Adina Ghemigian, Corina Maria Vasile, Andrei Costache,Mara Carsote,Alice Elena Ghenea.The New Entity of Subacute Thyroiditis amid the COVID-19 Pandemic: From Infection to Vaccine. Diagnostics 2022, 12(4), 960; https://doi.org/10.3390/diagnostics12040960 </t>
  </si>
  <si>
    <t>https://www-webofscience-com.am.e-nformation.ro/wos/woscc/summary/5d034334-e5e7-4129-9c32-96c9885b9172-9366ae71/date-descending/1</t>
  </si>
  <si>
    <t>Scopus, SCIE (Web of Science)</t>
  </si>
  <si>
    <t xml:space="preserve"> M. Stanciu, LC. Boicean, FL. Popa. </t>
  </si>
  <si>
    <t>The rol of combined techniques of scintigraphy and SPECT/CT in diagnosis of primary hyperparathyroidism – clinical case report. Medicine 2019, 98:4(e14154)</t>
  </si>
  <si>
    <t>Roustaei, H (Roustaei, Hessamoddin) [1] ; Yaghoubi, MA (Yaghoubi, Mohammad Ali) [2] ; Golestani, ZB (Golestani, Zahra Bakhshi) [1] ; Sadrizadeh, A (Sadrizadeh, Ali) [3] ; Sadeghi, R (Sadeghi, Ramin) [1] ; Barashki, S (Barashki, Somayeh) [1] ; Aghaee, A (Aghaee, Atena) [1]Atypical non-[Tc-99m]Tc-MIBI avid parathyroid adenoma with a sternal brown tumor, mimicking ectopic parathyroid adenoma in planar and SPECT images: Importance of SPECT/CT acquisition. Iranian Journal of Nuclear Medicine 2022, 30(1): 76-79</t>
  </si>
  <si>
    <t>https://www-webofscience-com.am.e-nformation.ro/wos/woscc/summary/3f8fdc40-57ef-491d-ad21-48d19489c11a-9366e32f/date-descending/1</t>
  </si>
  <si>
    <t>TEHRAN UNIV MEDICAL SCIENCES PUBL</t>
  </si>
  <si>
    <t xml:space="preserve">Stanciu M, Popa FL(corresponding author), Totoian IG, Bera LG. </t>
  </si>
  <si>
    <t>Orbital Pseudotumor Can Mimic Graves’ Ophthalmopathy. Acta Endo (Buc) 2016 12(3): 344-348</t>
  </si>
  <si>
    <t>Otsuka, M (Otsuka, Mitsuya) [1] ; Yunoki, T (Yunoki, Tatsuya) [1] ; Ozaki, H (Ozaki, Hironori) [2] ; Hayashi, A (Hayashi, Atsushi) [1]. Clinical Characteristics of Idiopathic Orbital Inflammation Syndrome in Relation to Intraocular Pressure. Clinical Ophtalmology 2022, 16: 1467-1473</t>
  </si>
  <si>
    <t>https://www-webofscience-com.am.e-nformation.ro/wos/woscc/summary/de43c1dd-a3ec-48e9-a4e8-1cf9458f9a27-9366fdd8/date-descending/1</t>
  </si>
  <si>
    <t>DOVE MEDICAL PRESS LTD, ESCI</t>
  </si>
  <si>
    <t xml:space="preserve">Stanciu, M.; Ristea, R.P.; Popescu, M.; Vasile, C.M.; Popa, F.L. </t>
  </si>
  <si>
    <t>Thyroid Carcinoma Showing Thymus-like Differentiation (CASTLE): A Case Report. Life 2022, 12, 1314.</t>
  </si>
  <si>
    <t>Hung-Chi Cheng, Li-Tzu Huang. Tumor Progression, Microenvironments, and Therapeutics. Life 2022, 12(10), 1599; https://doi.org/10.3390/life12101599</t>
  </si>
  <si>
    <t>https://www-webofscience-com.am.e-nformation.ro/wos/woscc/summary/6f49596e-56d7-415c-8da2-2e18aac98b4a-936713dc/date-descending/1</t>
  </si>
  <si>
    <t>MDPI, SCIE</t>
  </si>
  <si>
    <t>Mihaela Stanciu (Universitatea Lucian Blaga din Sibiu), Ioana-Codruța Racz (ULBS), Liana Bera (ULBS), Maria Rotaru (ULBS), Florina Popa (ULBS)</t>
  </si>
  <si>
    <t>THYROID CANCER INCIDENCE IN SIBIU COUNTY</t>
  </si>
  <si>
    <t>Gilles Kermoison and Ciprian Draganescu; Role of Dietary and Environmental Factors on Thyroid Cancer in Romania: A Brief Review; diagnostics</t>
  </si>
  <si>
    <t>https://www.mdpi.com/2075-4418/12/8/1959</t>
  </si>
  <si>
    <t xml:space="preserve">Popescu, M.(UMF Craiova), Popescu, I. A., Stanciu, Mihaela (ULBS), Cazacu, S. M., Ianosi, N. G., Comanescu, M. V., Singer, C. E (UMF Craiova), Neagoe, C. D. </t>
  </si>
  <si>
    <t>Non-alcoholic fatty liver disease - clinical and histopathological aspects. Romanian Journal of Morphology and Embryology, 57(4), 1295–1302. [PubMed], [Web of Science ®], [Google Scholar]</t>
  </si>
  <si>
    <t>Dong Hun Lee, Il Ho Lee &amp; Jin Tae Hong (2022) Fermented field water-dropwort (Oenanthe javanica) alleviates diet-induced non-alcoholic steatohepatitis, Food and Agricultural Immunology, 33:1, 20-34, DOI: 10.1080/09540105.2021.2022603</t>
  </si>
  <si>
    <t>https://1511m6j7v-y-https-www-tandfonline-com.z.e-nformation.ro/doi/full/10.1080/09540105.2021.2022603</t>
  </si>
  <si>
    <t>WoS, SCOPUS</t>
  </si>
  <si>
    <t xml:space="preserve">Stanciu, M (ULBD).; Bera, L.G.; Popescu, M (ULBS).; Grosu, F (ULBS).; Popa, F.L. (ULBS) </t>
  </si>
  <si>
    <t>Hashimoto’s thyroiditis associated with thyroid adenoma with Hürthle cells—Case report. Rom. J. Morphol. Embryol. 2017, 58,241–248.</t>
  </si>
  <si>
    <t>Popescu, M.; Ghemigian, A.; Vasile, C.M.; Costache, A.; Carsote, M.; Ghenea, A.E. The New Entity of Subacute Thyroiditis amid the COVID-19 Pandemic: From Infection to Vaccine. Diagnostics 2022, 12, 960. https://doi.org/10.3390/diagnostics12040960</t>
  </si>
  <si>
    <t>https://www.mdpi.com/2075-4418/12/4/960</t>
  </si>
  <si>
    <t xml:space="preserve">Stanciu, M (ULBS).; Ristea, R.P.; Popescu, M.(UMF CRAIOVA); Vasile, C.M.; Popa, F.L.(ULBS) </t>
  </si>
  <si>
    <t xml:space="preserve">Thyroid Carcinoma Showing Thymus-like Differentiation (CASTLE): A Case Report. Life 2022, 12, 1314. </t>
  </si>
  <si>
    <t>Cheng, H.-C.; Huang, L.-T. Tumor Progression, Microenvironments, and Therapeutics. Life 2022, 12, 1599. https://doi.org/10.3390/life12101599</t>
  </si>
  <si>
    <t>https://www.mdpi.com/2075-1729/12/10/1599</t>
  </si>
  <si>
    <t xml:space="preserve">Stanciu M (ULBS), Boicean LC, Popa FL(ULBS). </t>
  </si>
  <si>
    <t>The role of combined techniques of scintigraphy and SPECT/CT in the diagnosis of primary hyperparathyroidism: A case report. Medicine (Baltimore).98(4): 14154, 2019. (IF = 2,028)</t>
  </si>
  <si>
    <t>Roustaei, H., Yaghoubi, M. A., Bakhshi Golestani, Z., Sadrizadeh, A., Sadeghi, R., Barashki, S., &amp; Aghaee, A. (2022). Atypical non-[99mTc]Tc-MIBI avid parathyroid adenoma with a sternal brown tumor, mimicking ectopic parathyroid adenoma in planar and SPECT images: Importance of SPECT/CT acquisition. Iranian Journal of Nuclear Medicine, 30(1), 76-79.</t>
  </si>
  <si>
    <t>https://irjnm.tums.ac.ir/article_39991.html</t>
  </si>
  <si>
    <t>SCOPUS, Web of Science (ESCI), EMBASE, EBSCO, ISC, Index Copernicus, IMEMR, CiteFactor, SID,
Google Scholar, IranMedex, Magiran</t>
  </si>
  <si>
    <t>Cristina Gug a 1, Lavinia Caba b, Ioana Mozos c d, Dana Stoian e 1, Diter Atasie f 1, Miruna Gug g, Eusebiu Vlad Gorduza b
a Department of Microscopic Morphology, “Victor Babes” University of Medicine and Pharmacy, Timisoara, Romania
b Department 8 – Medicine of Mother and Child ”Grigore T. Popa”, University of Medicine and Pharmacy, Iasi, Romania
c Department of Functional Sciences, “Victor Babes” University of Medicine and Pharmacy, Timisoara, Romania
d Center for Translational Research and Systems Medicine, “Victor Babes” University of Medicine and Pharmacy, Timisoara, Romania
e 2nd Department of Internal Medicine, “Victor Babes” University of Medicine and Pharmacy, Timisoara, Romania
f Department of Clinical Medicine, Faculty of Medicine, “Lucian Blaga” University, Sibiu, Romania
g “Victor Babes” University of Medicine and Pharmacy, Timisoara, Romania</t>
  </si>
  <si>
    <t>Rare splicing mutation in COL1A1 gene identified by whole exomes sequencing in a patient with osteogenesis imperfecta type I followed by prenatal diagnosis: A case report and review of the literature</t>
  </si>
  <si>
    <t>FMED 3</t>
  </si>
  <si>
    <t xml:space="preserve">A Review of the Biological Roles of MiR-4800; A Novel Tumor Biomarker with Therapeutic Potential </t>
  </si>
  <si>
    <t>https://www.researchgate.net/</t>
  </si>
  <si>
    <t>Cristina Gug a 1, Lavinia Caba b, Ioana Mozos c d, Dana Stoian e 1, Diter Atasie f 1, Miruna Gug g, Eusebiu Vlad Gorduza b
a
Department of Microscopic Morphology, “Victor Babes” University of Medicine and Pharmacy, Timisoara, Romania
b
Department 8 – Medicine of Mother and Child ”Grigore T. Popa”, University of Medicine and Pharmacy, Iasi, Romania
c
Department of Functional Sciences, “Victor Babes” University of Medicine and Pharmacy, Timisoara, Romania
d
Center for Translational Research and Systems Medicine, “Victor Babes” University of Medicine and Pharmacy, Timisoara, Romania
e
2nd Department of Internal Medicine, “Victor Babes” University of Medicine and Pharmacy, Timisoara, Romania
f
Department of Clinical Medicine, Faculty of Medicine, “Lucian Blaga” University, Sibiu, Romania
g
“Victor Babes” University of Medicine and Pharmacy, Timisoara, Romania</t>
  </si>
  <si>
    <t>Understanding Musculoskeletal Disorders Through Next-Generation Sequencing </t>
  </si>
  <si>
    <t>https://pubmed.ncbi.nlm.nih.gov/35383688/</t>
  </si>
  <si>
    <t xml:space="preserve">Connective tissue disease in the practice of a cosmetologist and dermatologist. Features of diagnosis and management of patients | </t>
  </si>
  <si>
    <t xml:space="preserve">Mutations in COL1A1 and COL27A1 Associated with a Pectus Excavatum Phenotype in 2 Siblings with Osteogenesis Imperfecta </t>
  </si>
  <si>
    <t>https://pubmed.ncbi.nlm.nih.gov/35581901/</t>
  </si>
  <si>
    <t xml:space="preserve">Genetic Counseling and Management: The First Study to Report NIPT Findings in a Romanian Population </t>
  </si>
  <si>
    <t>https://www.ncbi.nlm.nih.gov/pmc/</t>
  </si>
  <si>
    <t>ELISABETA ANTONESCU1,2, GABRIELA BOTA1
, BOGDAN SERB1
, DITER ATASIE1
, CRISTINA DAHM TATARU1
, MARIA TOTAN1,3*,
LAVINIA DUICA1,4, SINZIANA CALINA SILISTEANU5
, JULIANNA SZAKACS6
, OANA CRISTINA ARGHIR7
, IOAN OSWALD8
,
MARINELA MINODORA MANEA9,10
1
 Lucian Blaga University of Sibiu, Faculty of Medicine, 2A Lucian Blaga Str., 550169, Sibiu, Romania
2
 Sibiu County Emergency Clinical Hospital, Romania, Sibiu, 2-4 Corneliu Coposu, 550245, Sibiu, Romania 3 Clinical Pediatric Hospital of Sibiu, 1-3 Gheorge Baritiu, Sibiu, Romania 4 Psychiatric Hospital Doctor Gheorghe Preda Sibiu, 12 Doctor Dumitru Bagdazar, Sibiu, Romania 5
 Stefan cel Mare University of Suceava, Department of Health and Human Development, 13 Universitatii Str., 720229, Suceava,
Romania
6
 University of Medicine and Pharmacy Tirgu Mures, Department of Biophysics, 38 Gh. Marinescu Str., 540139, Tg. Mures,
Romania
7 Ovidius University of Constanta, Faculty of Medicine, Campus, 1 Aleea Universitatii, 900470, Constanta, Romania
8
University of Oradea-Faculty of Medicine and Pharmacy, 10, 1 Decembrie Str., 410068, Oradea, Romania
9
UMF Iuliu Hatieganu, Department of Medical Psychology, 8 Victor Babes Str, 400012, Cluj Napoca, Romania
10County Emergency Clinical Hospital Cluj Napoca, Psychiatric Clinic 3, 3-5 Clinicilor Str., 400000, Cluj Napoca, Romania</t>
  </si>
  <si>
    <t>Study of the Total Serum Concentration of Serrum Ionized Magnesium
in Children and Adolescents from Sibiu Area</t>
  </si>
  <si>
    <t xml:space="preserve">Different approach on elliptic curves mathematical models study and their applications </t>
  </si>
  <si>
    <t>DOI: https://doi.org/10.2478/auom-2022-0003         https://sciendo.com/article/10.2478/auom-2022-0003</t>
  </si>
  <si>
    <t>A Review of the Biological Roles of MiR-4800; A Novel Tumor Biomarker with Therapeutic Potential     By:Khordadmehr, M (Khordadmehr, Monireh) [1] ; Matin, R (Matin, Reyhaneh) [1] ; Baradaran, B (Baradaran, Behzad) [2] , [3] ; Baghbanzadeh, A (Baghbanzadeh, Amir) [2] ; Jigari-Asl, F (Jigari-Asl, Farinaz) ; Katiraee, F (Katiraee, Farzad) [1]
PHARMACEUTICAL SCIENCES</t>
  </si>
  <si>
    <t>PHARMACEUTICAL SCIENCES
https://ps.tbzmed.ac.ir/Article/ps-34545</t>
  </si>
  <si>
    <t>WEB OF SCIENCE</t>
  </si>
  <si>
    <t>Mutations in COL1A1 and COL27A1 Associated with a Pectus Excavatum Phenotype in 2 Siblings with Osteogenesis ImperfectaBy:Cruz-Centeno, N (Cruz-Centeno, Nelimar) [1] ; Saenz-Maisonet, JF (Saenz-Maisonet, Jean F.) [2] ; Lopez-Dones, PM (Lopez-Dones, Paola M.) [3] ; Santiago-Cornier, A (Santiago-Cornier, Alberto) [4] ; Ortiz-Justiniano, VN (Ortiz-Justiniano, Victor N.) [5]AMERICAN JOURNAL OF CASE REPORTS</t>
  </si>
  <si>
    <t>https://amjcaserep.com/abstract/full/idArt/935526)</t>
  </si>
  <si>
    <t>UNDERSTANDING MUSCULOSKELETAL DISORDERS THROUGH NEXT-GENERATION SEQUENCING
By:Garg, B (Garg, Bhavuk) [1] ; Tomar, N (Tomar, Neeraj) [1] ; Biswas, A (Biswas, Amitabh) [1] ; Mehta, N (Mehta, Nishank) [1] ; Malhotra, R (Malhotra, Rajesh) [1]JBJS REVIEWS</t>
  </si>
  <si>
    <t>]JBJS REVIEWS</t>
  </si>
  <si>
    <t>Genetic Counseling and Management: The First Study to Report NIPT Findings in a Romanian Population
By:Gug, C (Gug, Cristina) [1] ; Mozos, I (Mozos, Ioana) [2] , [3] ; Ratiu, A (Ratiu, Adrian) [4] , [5] ; Tudor, A (Tudor, Anca) [6] ; Gorduza, EV (Gorduza, Eusebiu Vlad) [7] ; Caba, L (Caba, Lavinia) [7] ; Gug, M (Gug, Miruna) [8] ; Cojocariu, C (Cojocariu, Catalina) [8] ; Furau, C (Furau, Cristian) [9] ; Furau, G (Furau, Gheorghe) [10] ; Vaida, MA (Vaida, Monica Adriana) [11] ; Stoicanescu, D (Stoicanescu, Dorina)MEDICINA-LITHUANIAMEDICINA-LITHUANIA</t>
  </si>
  <si>
    <t>https://www.ncbi.nlm.nih.gov/pmc/articles/PMC8777823/</t>
  </si>
  <si>
    <t>Study on the effects of the use of therapeutic ultrasound in the treatment of osteoarticular diseases
By:Silisteanu, AE (Silisteanu, Andrei-Emanuel) [1] , [2] ; Szakacs, J (Szakacs, Julianna) [3]BALNEO AND PRM RESEARCH JOURNAL</t>
  </si>
  <si>
    <t>http://bioclima.ro/Journal.htm</t>
  </si>
  <si>
    <t xml:space="preserve">Study on the impact of the therapeutic swimming on elderly women diagnosed with osteoporosis
By:Vizitiu, E (Vizitiu, Elena) [1] ; Constantinescu, M (Constantinescu, Mihai)BALNEO AND PRM RESEARCH JOURNAL </t>
  </si>
  <si>
    <t>Costea Raluca-Maria (Research and Telemedicine Center for Neurological Diseases in Children, Pediatric Clinical Hospital Sibiu), Maniu Ionela (Research and Telemedicine Center for Neurological Diseases in Children, Pediatric Clinical Hospital Sibiu; Department of Mathematics and Computer Science, Faculty of Science, ULB Sibiu), Dobrota Luminita (Faculty of Medicine, ULB Sibiu), Neamtu Bogdan (Research and Telemedicine Center for Neurological Diseases in Children, Pediatric Clinical Hospital Sibiu; Faculty of Medicine, ULB Sibiu; 
Computer and Electrical Engineering Department, Faculty of Engineering, ULB Sibiu)</t>
  </si>
  <si>
    <t>Stress Hyperglycemia as Predictive Factor of Recurrence in Children with Febrile Seizures</t>
  </si>
  <si>
    <t>Christopher Henry, Chelsea Cockburn, Mary Helen, Simpson, Serenity Budd, Chen Wang, Darina Dinov. The baseline risk of multiple febrile seizures in the same febrile illness: a meta-analysis. European Journal of Pediatrics, 2022, 181, 2201-2213</t>
  </si>
  <si>
    <t>https://link.springer.com/article/10.1007/s00431-022-04431-w</t>
  </si>
  <si>
    <t>Dobrota Luminita</t>
  </si>
  <si>
    <t xml:space="preserve">Emmanouil Korakas, Theodoros Argyropoulos, Georgia-Angeliki Koliou, Aristofanis Gikas, Aikaterini Kountouri, Stavroula Kostaridou Nikolopoulou, Panagiotis Plotas, Konstantinos Kontoangelos, Ignatios Ikonomidis, Nikolaos P. E. Kadoglou, Athanasios Raptis, Vaia Lambadiari. Prevalence and Prognostic Factors of Stress Hyperglycemia in a Pediatric Population with Acute Illness in Greece—A Prospective Observational Study. Journal of Clinical Medicine,  Volume 11
Issue 5
10.3390/jcm11051301 </t>
  </si>
  <si>
    <t>https://www.mdpi.com/2077-0383/11/5/1301</t>
  </si>
  <si>
    <t>Raluca Maria Costea (Pediatric Research Department and Pediatric Neurology Department, Pediatric Clinical Hospital Sibiu; 
Faculty of Medicine, ULB Sibiu), Ionela Maniu (Pediatric Research Department and Pediatric Neurology Department, Pediatric Clinical Hospital Sibiu; 
Research Center in Informatics and Information Technology, Mathematics and Informatics Department, Faculty of Sciences, ULB Sibiu), Luminita Dobrota (Faculty of Medicine, ULB Sibiu), Rubén Pérez-Elvira (Neuropsychophysiology Laboratory, NEPSA Rehabilitación Neurológica, Salamanca, Spain), Maria Agudo (Neuropsychophysiology Laboratory, NEPSA Rehabilitación Neurológica, Salamanca, Spain), Javier Oltra-Cucarella (Department of Health Psychology, Universidad Miguel Hernández de Elche, Spain), Andrei Dragomir (N.1 Institute for Health, National University of Singapore), Ciprian Bacilă (Faculty of Medicine, ULB Sibiu), Adela Banciu (Department of Bioengineering and Biotechnology, Faculty of Medical Engineering, Politechnic University of Bucharest), Daniel Dumitru Banciu  (Department of Bioengineering and Biotechnology, Faculty of Medical Engineering, Politechnic University of Bucharest), Călin Remus Cipăian (Faculty of Medicine, ULB Sibiu), Roxana Crișan (Faculty of Medicine, ULB Sibiu), Bogdan Neamtu (Pediatric Research Department, Pediatric Clinical Hospital Sibiu; Faculty of Medicine, ULB Sibiu; Computer and Electrical Engineering Department, Faculty of Engineering, ULB Sibiu)</t>
  </si>
  <si>
    <t>Amirmahdi Ahmadi, Fakhreddin Shariatmadari, Parsa Yousefichaijan, Roham Sarmadian, Fatemeh Dorreh, Ali Arjmand Shabestari. Evaluation of Renal Function and Urinalysis in Children With Simple Febrile Convulsions. Sage Journals, 2022, Volume 62, Issue 7.</t>
  </si>
  <si>
    <t xml:space="preserve">Sumar Amer Turki, Muntaha M. AL Alouci, Duraid Taha Abdel Karim. Association between bacterial pathogens and some
biomarkers of urinary tract infection. Teikyo Medical Journal, 2022, Volume 45, Issue 02. </t>
  </si>
  <si>
    <t>https://www.teikyomedicaljournal.com/volume/TMJ/45/02/association-between-bacterial-pathogens-and-some-biomarkers-of-urinary-tract-infection-624ebbeb2335a.pdf</t>
  </si>
  <si>
    <t>Endres L, Tit DM, Bungau S, Pascalau NA, Maghiar Țodan L, Bimbo-Szuhai E, Iancu GM, Negrut N.</t>
  </si>
  <si>
    <t>Incidence and Clinical Implications of Autoimmune Thyroiditis in the Development of Acne in Young Patients. Diagnostics. 2021; 11(5):794. https://doi.org/10.3390/diagnostics11050794</t>
  </si>
  <si>
    <t xml:space="preserve">Gavra DI, Endres L, Pető Á, Józsa L, Fehér P, Ujhelyi Z, Pallag A, Marian E, Vicas LG, Ghitea TC, Muresan M, Bácskay I, Jurca T. In Vitro and Human Pilot Studies of Different Topical Formulations Containing Rosa Species for the Treatment of Psoriasis. Molecules. 2022; 27(17):5499. </t>
  </si>
  <si>
    <t xml:space="preserve">Ungureanu L, Apostu AP, Vesa ȘC, Cășeriu AE, Frățilă S, Iancu G, Bejinariu N, Munteanu M, Șenilă SC, Vasilovici A. </t>
  </si>
  <si>
    <t xml:space="preserve">Impact of the COVID-19 Pandemic on Melanoma Diagnosis in Romania—Data from Two University Centers. International Journal of Environmental Research and Public Health. 2022; 19(22):15129. </t>
  </si>
  <si>
    <t xml:space="preserve">Jeremić J, Suđecki B, Radenović K, Mihaljević J, Radosavljević I, Jovanović M, Milić N, Pavlović V, Brašanac D, Jović M. Impact of the COVID-19 Pandemic on Melanoma Diagnosis: Increased Breslow Thickness in Primary Melanomas—A Single Center Experience. International Journal of Environmental Research and Public Health. 2022; 19(24):16806. </t>
  </si>
  <si>
    <t>https://www.mdpi.com/1660-4601/19/24/16806</t>
  </si>
  <si>
    <t>Barbu A, Neamtu B, Zăhan M, Iancu GM, Bacila C, Mireșan V</t>
  </si>
  <si>
    <t>Current Trends in Advanced Alginate-Based Wound Dressings for Chronic Wounds</t>
  </si>
  <si>
    <t>Kocaaga B, Kurkcuoglu O, Tatlier M, Dinler-Doganay G, Batirel S, Güner FS. Pectin-Zeolite-Based Wound Dressings with Controlled Albumin Release. Polymers (Basel). 2022 Jan 24;14(3):460</t>
  </si>
  <si>
    <t>https://www.ncbi.nlm.nih.gov/pmc/articles/PMC8839484/</t>
  </si>
  <si>
    <t>Zheng BD, Ye J, Yang YC, Huang YY, Xiao MT. Self-healing polysaccharide-based injectable hydrogels with antibacterial activity for wound healing. Carbohydrate polymers. 275, Jan 2022;118770</t>
  </si>
  <si>
    <t>https://1510a088l-y-https-www-sciencedirect-com.z.e-nformation.ro/science/article/abs/pii/S0144861721011577?via%3Dihub</t>
  </si>
  <si>
    <t>Niculescu AG, Grumezescu AM. An Up-to-Date Review of Biomaterials Application in Wound Management. Polymers (Basel). 2022 Jan 21;14(3):421. doi: 10.3390/polym14030421</t>
  </si>
  <si>
    <t>https://www.ncbi.nlm.nih.gov/pmc/articles/PMC8839538/</t>
  </si>
  <si>
    <t>Bibire T, Yilmaz O, Ghiciuc CM, Bibire N, Dănilă R. Biopolymers for Surgical Applications. Coatings. 2022; 12(2):211. https://doi.org/10.3390/coatings12020211</t>
  </si>
  <si>
    <t>https://www.mdpi.com/2079-6412/12/2/211</t>
  </si>
  <si>
    <t>Tampa M, Neagu M, Caruntu C, Georgescu SR. Personalized Medicine in the Field of Inflammatory Skin Disorders. Journal of Personalized Medicine. 2022; 12(3):426. https://doi.org/10.3390/jpm12030426</t>
  </si>
  <si>
    <t>https://www.mdpi.com/2075-4426/12/3/426</t>
  </si>
  <si>
    <t>Almoshari Y. Novel Hydrogels for Topical Applications: An Updated Comprehensive Review Based on Source. Gels. 2022; 8(3):174. https://doi.org/10.3390/gels8030174</t>
  </si>
  <si>
    <t>https://www.mdpi.com/2310-2861/8/3/174</t>
  </si>
  <si>
    <t>Lee JH, Park JK, Son KH, Lee JW. PCL/Sodium-Alginate Based 3D-Printed Dual Drug Delivery System with Antibacterial Activity for Osteomyelitis Therapy. Gels. 2022; 8(3):163. https://doi.org/10.3390/gels8030163</t>
  </si>
  <si>
    <t>https://www.mdpi.com/2310-2861/8/3/163</t>
  </si>
  <si>
    <t>Saji S, Hebden A, Goswami P, Du C. A Brief Review on the Development of Alginate Extraction Process and Its Sustainability. Sustainability. 2022; 14(9):5181. https://doi.org/10.3390/su14095181</t>
  </si>
  <si>
    <t>https://www.mdpi.com/2071-1050/14/9/5181</t>
  </si>
  <si>
    <t>Yang H, Lan X, Xiong Y. In Situ Growth of Zeolitic Imidazolate Framework-L in Macroporous PVA/CMC/PEG Composite Hydrogels with Synergistic Antibacterial and Rapid Hemostatic Functions for Wound Dressing. Gels. 2022; 8(5):279. https://doi.org/10.3390/gels8050279</t>
  </si>
  <si>
    <t>https://www.mdpi.com/2310-2861/8/5/279</t>
  </si>
  <si>
    <t>Kalasin S, Pantawan S, Werasak S. Intelligent Wearable Sensors Interconnected with Advanced Wound Dressing Bandages for Contactless Chronic Skin Monitoring: Artificial Intelligence for Predicting Tissue Regeneration.
Analytical Chemistry 2022 94 (18), 6842-6852
DOI: 10.1021/acs.analchem.2c00782</t>
  </si>
  <si>
    <t>https://pubs.acs.org/doi/10.1021/acs.analchem.2c00782</t>
  </si>
  <si>
    <t>Yin D, Zhang H, Yang C, Zhang W, Yang S. A More Biomimetic Cell Migration Assay with High Reliability and Its Applications. Pharmaceuticals. 2022; 15(6):695. https://doi.org/10.3390/ph15060695</t>
  </si>
  <si>
    <t>https://www.mdpi.com/1424-8247/15/6/695</t>
  </si>
  <si>
    <t>Wu S, Zhao W, Sun M, He P, Lv H, Wang Q, Zhang S, Wu Q, Ling P, Chen S, Ma J. Novel bi-layered dressing patches constructed with radially-oriented nanofibrous pattern and herbal compound-loaded hydrogel for accelerated diabetic wound healing. Applied materialstoday. 28, Aug 2022:101542</t>
  </si>
  <si>
    <t>https://1510a08a8-y-https-www-sciencedirect-com.z.e-nformation.ro/science/article/abs/pii/S2352940722001779?via%3Dihub</t>
  </si>
  <si>
    <t>Hayun Y, Yaacobi DS, Shachar T, Harats M, Grush AE, Olshinka A. Novel Technologies in Chronic Wound Care. Semin Plast Surg. 2022; 36(02): 075-082
DOI: 10.1055/s-0042-1749095</t>
  </si>
  <si>
    <t>https://www.thieme-connect.com/products/ejournals/abstract/10.1055/s-0042-1749095</t>
  </si>
  <si>
    <t>Feng W, Gao Y, Li H, Zhou L, Shi H, Feng S, Chen J, Mei Z. Effect of natural-based biological hydrogels combined with growth factors on skin wound healing. Nanotechnology Reviews, vol. 11, no. 1, 2022, pp. 2493-2512. https://doi.org/10.1515/ntrev-2022-0122</t>
  </si>
  <si>
    <t>https://1510t08ai-y-https-www-degruyter-com.z.e-nformation.ro/document/doi/10.1515/ntrev-2022-0122/html</t>
  </si>
  <si>
    <t>Tabriz AG, Douroumis D. Recent advances in 3D printing for wound healing: A systematic review. J Drug Deliv Sci Technol. 74, Aug 2022:103564</t>
  </si>
  <si>
    <t>https://1510a08a8-y-https-www-sciencedirect-com.z.e-nformation.ro/science/article/pii/S1773224722004750?via%3Dihub</t>
  </si>
  <si>
    <t>Zhang X, Wang X, Fan W, Liu Y, Wang Q, Weng L. Fabrication, Property and Application of Calcium Alginate Fiber: A Review. Polymers. 2022; 14(15):3227. https://doi.org/10.3390/polym14153227</t>
  </si>
  <si>
    <t>https://www.mdpi.com/2073-4360/14/15/3227</t>
  </si>
  <si>
    <t>Neamtu B, Barbu A, Negrea MO, Berghea-Neamțu CȘ, Popescu D, Zăhan M, Mireșan V. Carrageenan-Based Compounds as Wound Healing Materials. International Journal of Molecular Sciences. 2022; 23(16):9117. https://doi.org/10.3390/ijms23169117</t>
  </si>
  <si>
    <t>Morozkina S, Strekalovskaya U, Vanina A, Snetkov P, Krasichkov A, Polyakova V, Uspenskaya M. The Fabrication of Alginate–Carboxymethyl Cellulose-Based Composites and Drug Release Profiles. Polymers. 2022; 14(17):3604. https://doi.org/10.3390/polym14173604</t>
  </si>
  <si>
    <t>https://www.mdpi.com/2073-4360/14/17/3604</t>
  </si>
  <si>
    <t>Winter R. Chronic Wounds and Their Therapy with Alginate-Based Dressings. Journal of Personalized Medicine. 2022; 12(9):1356. https://doi.org/10.3390/jpm12091356</t>
  </si>
  <si>
    <t>https://www.mdpi.com/2075-4426/12/9/1356</t>
  </si>
  <si>
    <t>Fadilah NIM, Maarof M, Motta A, Tabata Y, Fauzi MB. The Discovery and Development of Natural-Based Biomaterials with Demonstrated Wound Healing Properties: A Reliable Approach in Clinical Trials. Biomedicines. 2022; 10(9):2226. https://doi.org/10.3390/biomedicines10092226</t>
  </si>
  <si>
    <t>https://www.mdpi.com/2227-9059/10/9/2226</t>
  </si>
  <si>
    <t>Yao Z, Xu J, Shen J, Qin L, Yuan W. Biomimetic Hierarchical Nanocomposite Hydrogels: From Design to Biomedical Applications. Journal of Composites Science. 2022; 6(11):340. https://doi.org/10.3390/jcs6110340</t>
  </si>
  <si>
    <t>https://www.mdpi.com/2504-477X/6/11/340</t>
  </si>
  <si>
    <t>Madej-Kiełbik L, Gzyra-Jagieła K, Jóźwik-Pruska J, Dziuba R, Bednarowicz A. Biopolymer Composites with Sensors for Environmental and Medical Applications. Materials. 2022; 15(21):7493. https://doi.org/10.3390/ma15217493</t>
  </si>
  <si>
    <t>https://www.mdpi.com/1996-1944/15/21/7493</t>
  </si>
  <si>
    <t>Wang D, Chen H, Lei L, Chen J, Gao J, Liu J, Li Q, Xie Y, Hu Y, Ni Y. Biofabricated macrophage and fibroblast membranes synergistically promote skin wound healing. Bioeng  Transl Med.2022;7:e10344. https://doi.org/10.1002/btm2.10344</t>
  </si>
  <si>
    <t>https://aiche.onlinelibrary.wiley.com/doi/epdf/10.1002/btm2.10344</t>
  </si>
  <si>
    <t>Mahl CRA, Bataglioli RA, Calais GB, Taketa TB, Beppu MM. Role of Alginate Composition on Copper Ion Uptake in the Presence of Histidine or Beta-Amyloid. Molecules. 2022; 27(23):8334. https://doi.org/10.3390/molecules27238334</t>
  </si>
  <si>
    <t>https://www.mdpi.com/1420-3049/27/23/8334</t>
  </si>
  <si>
    <t>Peng W, Li D, Dai K, Wang Y, Song P, Li H, Tang P, Zhang Z, Li Z, Zhou Y, Zhou C. Recent progress of collagen, chitosan, alginate and other hydrogels in skin repair and wound dressing applications. Int J Biol Macromol. 2022 May 31;208:400-408. doi: 10.1016/j.ijbiomac.2022.03.002.</t>
  </si>
  <si>
    <t>https://pubmed.ncbi.nlm.nih.gov/35248609/</t>
  </si>
  <si>
    <t>Ahmad, Naveed. "In Vitro and In Vivo Characterization Methods for Evaluation of Modern Wound Dressings." Pharmaceutics 15.1 (2022): 42.</t>
  </si>
  <si>
    <t>Pharmaceutics | Free Full-Text | In Vitro and In Vivo Characterization Methods for Evaluation of Modern Wound Dressings (mdpi.com)</t>
  </si>
  <si>
    <t>Bogdan Neamtu, Andreea Barbu, Mihai Octavian Negrea, Cristian Ștefan Berghea-Neamțu, Dragoș Popescu, Marius Zăhan, Vioara MireșanGM, Negrut N.</t>
  </si>
  <si>
    <t>Photo-Phytotherapeutic Gel Composed of Copaifera reticulata, Chlorophylls, and k-Carrageenan: A New Perspective for Topical Healing
Campanholi, KDS (Campanholi, Katieli da Silva Souza) ; da Silva, RCD (da Silva Jr, Ranulfo Combuca) ; Goncalves, RS (Goncalves, Renato Sonchini) ; de Oliveira, MC (de Oliveira, Mariana Carla) ; Pozza, MSD (Pozza, Magali Soares dos Santos) ; Leite, AT (Leite, Angela Tiago) ; da Silva, LH (da Silva, Leandro Herculano) ; Malacarne, LC (Malacarne, Luis Carlos) ; Bruschi, ML (Bruschi, Marcos Luciano) ; Castilha, LD (Castilha, Leandro Dalcin) ; dos Santos, TC (dos Santos, Tatiana Carlesso) ; Caetano, W (Caetano, Wilker) 
Pharmaceutics
2022, 14(12), 2580; https://doi.org/10.3390/pharmaceutics14122580</t>
  </si>
  <si>
    <t>https://www.mdpi.com/1999-4923/14/12/2580</t>
  </si>
  <si>
    <t>WOS:000902808100001</t>
  </si>
  <si>
    <t>Campanholi KdSS, da Silva Junior RC, Gonçalves RS, de Oliveira MC, Pozza MSdS, Leite AT, da Silva LH, Malacarne LC, Bruschi ML, Castilha LD, et al. Photo-Phytotherapeutic Gel Composed of Copaifera reticulata, Chlorophylls, and k-Carrageenan: A New Perspective for Topical Healing. Pharmaceutics. 2022; 14(12):2580. https://doi.org/10.3390/pharmaceutics14122580</t>
  </si>
  <si>
    <t>WOS:000887490700001</t>
  </si>
  <si>
    <t>https://www.mdpi.com/1422-0067/23/24/16221/htm</t>
  </si>
  <si>
    <t>WOS:000902525500001</t>
  </si>
  <si>
    <t>Roxana-Mihaela Crisan, Ciprian Ionut Bacila, Bogdan Neamtu, Adrian Nicolae Cristian, Elena Topîrcean, Adriana Popescu, Silviu Morar</t>
  </si>
  <si>
    <t>Psychological autopsy and forensic considerations in completed suicide of the SARS-CoV-2 infected patients. A case series and literature review</t>
  </si>
  <si>
    <t>Roman MD, Fleacă SR, Boicean AG, Mohor CI, Morar S, Dura H, Cristian AN, Bratu D, Tanasescu C, Teodoru A, et al. Failure in Medical Practice: Human Error, System Failure, or Case Severity? Healthcare. 2022; 10(12):2495. https://doi.org/10.3390/healthcare10122495</t>
  </si>
  <si>
    <t>Crisan R-M, Băcilă CI, Toboltoc P-C, Morar S. Completed Suicide Linked to the COVID-19 Pandemic by Using the Psychological Autopsy Method in Sibiu County, Romania: Case Series and Literature Review. Healthcare. 2022; 10(12):2377. https://doi.org/10.3390/healthcare10122377</t>
  </si>
  <si>
    <t>Mireșan V Barbu Andreea, Neamtu B, Zăhan M, Iancu GM, Bacila C</t>
  </si>
  <si>
    <t>Madej-Kielbik, L (Madej-Kielbik, Longina) ; Gzyra-Jagiela, K (Gzyra-Jagiela, Karolina) ; Jozwik-Pruska, J (Jozwik-Pruska, Jagoda) ; Dziuba, R (Dziuba, Radoslaw) ; Bednarowicz, A (Bednarowicz, Anna)
Biopolymer Composites with Sensors for Environmental and Medical Applications
Materials Science</t>
  </si>
  <si>
    <t>https://pdfs.semanticscholar.org/61cd/18d89dfcae1e3a7a53add1993bcbefa22a1a.pdf</t>
  </si>
  <si>
    <t>AMA Style
Yao Z, Xu J, Shen J, Qin L, Yuan W. Biomimetic Hierarchical Nanocomposite Hydrogels: From Design to Biomedical Applications. Journal of Composites Science. 2022; 6(11):340. https://doi.org/10.3390/jcs6110340</t>
  </si>
  <si>
    <t>https://www.mdpi.com/2075-4426/12/9/1356/htm</t>
  </si>
  <si>
    <t>Tabriz, AG (Tabriz, Atabak Ghanizadeh) ; Douroumis, D (Douroumis, Dennis)
Recent advances in 3D printing for wound healing: A systematic review
Journal of Drug Delivery Science and Technology</t>
  </si>
  <si>
    <t>https://www.sciencedirect.com/science/article/pii/S1773224722004750</t>
  </si>
  <si>
    <t>Rotaru, M., Iancu, G.M., &amp; Baldovin, I. (2022). A prospective study on hyperhomocysteinemia as an aggravating factor in chronic venous insufficiency. Experimental and Therapeutic Medicine, 24, 449. https://doi.org/10.3892/etm.2022.11376</t>
  </si>
  <si>
    <t>Wang, F., Gao, Y., Li, H., Zhou, L., Shi, H., Feng, S., Chen, J. &amp; Mei, Z. (2022). Effect of natural-based biological hydrogels combined with growth factors on skin wound healing. Nanotechnology Reviews, 11(1), 2493-2512. https://doi.org/10.1515/ntrev-2022-0122</t>
  </si>
  <si>
    <t>https://www.degruyter.com/document/doi/10.1515/ntrev-2022-0122/html#APA</t>
  </si>
  <si>
    <t>Yehiel Hayun, Dafna Shilo Yaacobi, Tal Shachar , Moti Harats , Andrew E. Grush , Asaf Olshinka
Novel Technologies in Chronic Wound Care
Seminars in Plastic Surgery
2022; 36(02): 075-082
DOI: 10.1055/s-0042-1749095</t>
  </si>
  <si>
    <t>https://www.thieme-connect.com/products/ejournals/abstract/10.1055/s-0042-1749095#info</t>
  </si>
  <si>
    <t>Wu, SH (Wu, Shaohua) ; Zhao, WW (Zhao, Wenwen) ; Sun, MC (Sun, Mingchao) ; He, P (He, Peng) ; Lv, HY (Lv, Hongyu) ; Wang, QY (Wang, Qiuyu) ; Zhang, S (Zhang, Shuo) ; Wu, Q (Wu, Qian) ; Ling, PX (Ling, Peixue) ; Chen, SJ (Chen, Shaojuan) ; Ma, JW (Ma, Jianwei)
Novel bi-layered dressing patches constructed with radially-oriented nanofibrous pattern and herbal compound-loaded hydrogel for accelerated diabetic wound healing
Materials Science
https://doi.org/10.1016/j.apmt.2022.101542</t>
  </si>
  <si>
    <t>https://www.sciencedirect.com/science/article/abs/pii/S2352940722001779</t>
  </si>
  <si>
    <t>Intelligent Wearable Sensors Interconnected with Advanced Wound Dressing Bandages for Contactless Chronic Skin Monitoring: Artificial Intelligence for Predicting Tissue Regeneration
Surachate Kalasin, Pantawan Sangnuang, and Werasak Surareungchai
Analytical Chemistry 2022 94 (18), 6842-6852
DOI: 10.1021/acs.analchem.2c00782</t>
  </si>
  <si>
    <t>https://pubs.acs.org/doi/abs/10.1021/acs.analchem.2c00782</t>
  </si>
  <si>
    <t>Lee J-H, Park J-K, Son K-H, Lee J-W. PCL/Sodium-Alginate Based 3D-Printed Dual Drug Delivery System with Antibacterial Activity for Osteomyelitis Therapy. Gels. 2022; 8(3):163. https://doi.org/10.3390/gels8030163</t>
  </si>
  <si>
    <t>Almoshari, Y. Novel
Hydrogels for Topical Applications:
An Updated Comprehensive Review
Based on Source. Gels 2022, 8, 174.
https://doi.org/10.3390/
gels8030174</t>
  </si>
  <si>
    <t>https://mdpi-res.com/books/book/6540/Advances_in_Hydrogels.pdf?filename=Advances_in_Hydrogels.pdf#page=272</t>
  </si>
  <si>
    <t>https://www.mdpi.com/2075-4426/12/3/426/htm</t>
  </si>
  <si>
    <t>Niculescu A-G, Grumezescu AM. An Up-to-Date Review of Biomaterials Application in Wound Management. Polymers. 2022; 14(3):421. https://doi.org/10.3390/polym14030421</t>
  </si>
  <si>
    <t>https://www.mdpi.com/2073-4360/14/3/421</t>
  </si>
  <si>
    <t>Kocaaga B, Kurkcuoglu O, Tatlier M, Dinler-Doganay G, Batirel S, Güner FS. Pectin–Zeolite-Based Wound Dressings with Controlled Albumin Release. Polymers. 2022; 14(3):460. https://doi.org/10.3390/polym14030460</t>
  </si>
  <si>
    <t>https://www.mdpi.com/2073-4360/14/3/460</t>
  </si>
  <si>
    <t>Bing-De Zheng, Jing Ye, Yu-Cheng Yang, Ya-Yan Huang, Mei-Tian Xiao,
Self-healing polysaccharide-based injectable hydrogels with antibacterial activity for wound healing,
Carbohydrate Polymers,
Volume 275,
2022,
118770, https://doi.org/10.1016/j.carbpol.2021.118770.</t>
  </si>
  <si>
    <t>https://www.sciencedirect.com/science/article/abs/pii/S0144861721011577</t>
  </si>
  <si>
    <t>Raluca Maria Costea, Ionela Maniu, Luminita Dobrota, Rubén Pérez-Elvira, Maria Agudo, Javier Oltra-Cucarella, Andrei Dragomir, Ciprian Bacilă, Adela Banciu, Daniel Dumitru Banciu, Călin Remus Cipăian, Roxana Crișan, Bogdan Neamtu</t>
  </si>
  <si>
    <t>Exploring inflammatory status in febrile seizures associated with urinary tract infections: a two-step cluster approach</t>
  </si>
  <si>
    <t>Ahmadi A, Shariatmadari F, Yousefichaijan P, Sarmadian R, Dorreh F, Arjmand Shabestari A. Evaluation of Renal Function and Urinalysis in Children With Simple Febrile Convulsions. Clinical Pediatrics. 2023;62(7):713-720. doi:10.1177/00099228221142127</t>
  </si>
  <si>
    <t>Ionela Maniu, Raluca Costea, George Maniu, Bogdan Mihai Neamtu</t>
  </si>
  <si>
    <t>Inflammatory biomarkers in febrile seizure: a comprehensive bibliometric, review and visualization analysis</t>
  </si>
  <si>
    <t>Maniu I, Maniu G, Totan M. Clinical and Laboratory Characteristics of Pediatric COVID-19 Population—A Bibliometric Analysis. Journal of Clinical Medicine. 2022; 11(20):5987. https://doi.org/10.3390/jcm11205987</t>
  </si>
  <si>
    <t>Morante-Carballo F, Montalván-Burbano N, Arias-Hidalgo M, Domínguez-Granda L, Apolo-Masache B, Carrión-Mero P. Flood Models: An Exploratory Analysis and Research Trends. Water. 2022; 14(16):2488. https://doi.org/10.3390/w14162488</t>
  </si>
  <si>
    <t>https://www.mdpi.com/2073-4441/14/16/2488</t>
  </si>
  <si>
    <t>Bogdan Mihai Neamțu, Gabriela Visa, Ionela Maniu, Maria Livia Ognean, Rubén Pérez-Elvira, Andrei Dragomir, Maria Agudo, Ciprian Radu Șofariu, Mihaela Gheonea, Antoniu Pitic, Remus Brad, Claudiu Matei, Minodora Teodoru, Ciprian Băcilă</t>
  </si>
  <si>
    <t>A decision-tree approach to assist in forecasting the outcomes of the neonatal brain injury</t>
  </si>
  <si>
    <t>Bertoncelli CM, Dehan N, Bertoncelli D, Bagui S, Bagui SC, Costantini S, Solla F. Prediction Model for Identifying Factors Associated with Epilepsy in Children with Cerebral Palsy. Children. 2022; 9(12):1918. https://doi.org/10.3390/children9121918</t>
  </si>
  <si>
    <t>https://www.mdpi.com/2227-9067/9/12/1918</t>
  </si>
  <si>
    <t xml:space="preserve">Rao, A (Rao, Anoop) ; Palma, J (Palma, Jonathan)
Clinical decision support in the neonatal ICU
Seminars in Fetal and Neonatal Medicine
Volume 27, Issue 5, October 2022, 101332
</t>
  </si>
  <si>
    <t>https://www.sciencedirect.com/science/article/abs/pii/S1744165X22000105</t>
  </si>
  <si>
    <t>Li H, Liu Y, Zhao R, Zhang X, Zhang Z. How Did the Risk of Poverty-Stricken Population Return to Poverty in the Karst Ecologically Fragile Areas Come into Being?—Evidence from China. Land. 2022; 11(10):1656. https://doi.org/10.3390/land11101656</t>
  </si>
  <si>
    <t>https://www.mdpi.com/2073-445X/11/10/1656</t>
  </si>
  <si>
    <t>Hilal AM, Albraikan AA, Dhahbi S, Nour MK, Mohamed A, Motwakel A, Zamani AS, Rizwanullah M. Intelligent Epileptic Seizure Detection and Classification Model Using Optimal Deep Canonical Sparse Autoencoder. Biology. 2022; 11(8):1220. https://doi.org/10.3390/biology11081220</t>
  </si>
  <si>
    <t>https://www.mdpi.com/2079-7737/11/8/1220</t>
  </si>
  <si>
    <t>Cainelli E, Vedovelli L, Gregori D, Suppiej A, Padalino M, Cogo P, Bisiacchi P. Embrace the Complexity: Agnostic Evaluation of Children’s Neuropsychological Performances Reveals Hidden Neurodevelopment Patterns. Children. 2022; 9(6):775. https://doi.org/10.3390/children9060775</t>
  </si>
  <si>
    <t>https://www.mdpi.com/2227-9067/9/6/775</t>
  </si>
  <si>
    <t>Rubén Pérez-Elvira, Javier Oltra-Cucarella, José Antonio Carrobles, Jorge Moltó, Mercedes Flórez, Salvador Parra, María Agudo, Clara Saez, Sergio Guarino, Raluca Maria Costea, Bogdan Neamtu</t>
  </si>
  <si>
    <t>Enhancing the effects of neurofeedback training: The motivational value of the reinforcers</t>
  </si>
  <si>
    <t>Mathew J, Adhia DB, Smith ML, De Ridder D, Mani R. Source localized infraslow neurofeedback training in people with chronic painful knee osteoarthritis: A randomized, double-blind, sham-controlled feasibility clinical trial. Front Neurosci. 2022 Jul 28;16:899772. doi: 10.3389/fnins.2022.899772. PMID: 35968375; PMCID: PMC9366917.</t>
  </si>
  <si>
    <t>https://www.ncbi.nlm.nih.gov/pmc/articles/PMC9366917/</t>
  </si>
  <si>
    <t>Crișan, RM., Băcilă, C.I. &amp; Morar, S. The role of psychological autopsy in investigating a case of atypical suicide in schizophrenia: a case report with a brief review of literature. Egypt J Forensic Sci 12, 30 (2022). https://doi.org/10.1186/s41935-022-00291-5</t>
  </si>
  <si>
    <t>https://link.springer.com/article/10.1186/s41935-022-00291-5</t>
  </si>
  <si>
    <t>Guzmán Alba, Juan L. Terrasa, Jaime Vila, Pedro Montoya, Miguel A. Muñoz,
EEG-heart rate connectivity changes after sensorimotor rhythm neurofeedback training: Ancillary study,
Neurophysiologie Clinique,
Volume 52, Issue 1,
2022,
Pages 58-68,
ISSN 0987-7053,
https://doi.org/10.1016/j.neucli.2021.11.003.</t>
  </si>
  <si>
    <t>https://www.sciencedirect.com/science/article/pii/S0987705321001246</t>
  </si>
  <si>
    <t>Yu H, Ba S, Guo Y, Guo L, Xu G. Effects of Motor Imagery Tasks on Brain Functional Networks Based on EEG Mu/Beta Rhythm. Brain Sciences. 2022; 12(2):194. https://doi.org/10.3390/brainsci12020194</t>
  </si>
  <si>
    <t>https://www.mdpi.com/2076-3425/12/2/194</t>
  </si>
  <si>
    <t>Mbada, Chidozie Emmanuel, Oladapo, Samuel Olaniyi, Igwe, Chizoba Favour, Oyewole, Olufemi Oyeleye, Fatoye, Clara, Ogundele, Abiola Oladele and Fatoye, Francis ORCID logo (2022) Therapeutic itinerary of patients with chronic low-back pain attending outpatient physiotherapy clinic. Rev Rene, 23. e71393. ISSN 1517-3852</t>
  </si>
  <si>
    <t>https://e-space.mmu.ac.uk/629991/</t>
  </si>
  <si>
    <t>Damanskyy, Y., Olsen, A. &amp; Hollup, S. Prior Prognostic Expectations as a Potential Predictor in Neurofeedback Training. J Cogn Enhanc 6, 205–215 (2022). https://doi.org/10.1007/s41465-021-00234-3</t>
  </si>
  <si>
    <t>https://link.springer.com/article/10.1007/s41465-021-00234-3</t>
  </si>
  <si>
    <t>Rubén Pérez-Elvira, Javier Oltra-Cucarella, José Antonio Carrobles, Minodora Teodoru, Ciprian Bacila, Bogdan Neamtu</t>
  </si>
  <si>
    <t>Individual alpha peak frequency, an important biomarker for live z-score training neurofeedback in adolescents with learning disabilities</t>
  </si>
  <si>
    <t>Patil AU, Madathil D, Fan Y-T, Tzeng OJL, Huang C-M, Huang H-W. Neurofeedback for the Education of Children with ADHD and Specific Learning Disorders: A Review. Brain Sciences. 2022; 12(9):1238. https://doi.org/10.3390/brainsci12091238</t>
  </si>
  <si>
    <t>https://www.mdpi.com/2076-3425/12/9/1238</t>
  </si>
  <si>
    <t>Chiarenza, GA (Chiarenza, Giuseppe A.) ; Perez-Elvira, R (Perez-Elvira, Ruben)
State of the art and new directions of quantitative Electroencephalography use in Differential Diagnosis of ADHD
Revista de Psicología Clínica con Niños y Adolescentes, ISSN-e 2340-8340</t>
  </si>
  <si>
    <t>https://dialnet.unirioja.es/servlet/articulo?codigo=8578479</t>
  </si>
  <si>
    <t>Abou-Abbas L, Jemal I, Henni K, Ouakrim Y, Mitiche A, Mezghani N. EEG Oscillatory Power and Complexity for Epileptic Seizure Detection. Applied Sciences. 2022; 12(9):4181. https://doi.org/10.3390/app12094181</t>
  </si>
  <si>
    <t>https://www.mdpi.com/2076-3417/12/9/4181</t>
  </si>
  <si>
    <t>Yan J, Li J, Xu H, Yu Y, Xu T. Seizure Prediction Based on Transformer Using Scalp Electroencephalogram. Applied Sciences. 2022; 12(9):4158. https://doi.org/10.3390/app12094158</t>
  </si>
  <si>
    <t>https://www.mdpi.com/2076-3417/12/9/4158</t>
  </si>
  <si>
    <t>Hao, Z., He, C., Ziqian, Y. et al. Neurofeedback training for children with ADHD using individual beta rhythm. Cogn Neurodyn 16, 1323–1333 (2022). https://doi.org/10.1007/s11571-022-09798-y</t>
  </si>
  <si>
    <t>https://link.springer.com/article/10.1007/s11571-022-09798-y</t>
  </si>
  <si>
    <t>Vioara Mireșan Andreea Barbu, Mihai Bogdan Neamțu, Marius Zăhan</t>
  </si>
  <si>
    <t>Trends in alginate-based films and membranes for wound healing</t>
  </si>
  <si>
    <t>Wang, Feng, Gao, Yu, Li, Hao, Zhou, Lihui, Shi, Huijing, Feng, Sining, Chen, Jing and Mei, Ziqing. "Effect of natural-based biological hydrogels combined with growth factors on skin wound healing" Nanotechnology Reviews, vol. 11, no. 1, 2022, pp. 2493-2512. https://doi.org/10.1515/ntrev-2022-0122</t>
  </si>
  <si>
    <t>https://www.degruyter.com/document/doi/10.1515/ntrev-2022-0122/html</t>
  </si>
  <si>
    <t>Bogdan Neamtu, Raluca Maria Costea,Ionela Maniu,Luminita Dobrota</t>
  </si>
  <si>
    <t>Henry, C., Cockburn, C., Simpson, M.H. et al. The baseline risk of multiple febrile seizures in the same febrile illness: a meta-analysis. Eur J Pediatr 181, 2201–2213 (2022). https://doi.org/10.1007/s00431-022-04431-w</t>
  </si>
  <si>
    <t>Korakas E, Argyropoulos T, Koliou G-A, Gikas A, Kountouri A, Nikolopoulou SK, Plotas P, Kontoangelos K, Ikonomidis I, Kadoglou NPE, et al. Prevalence and Prognostic Factors of Stress Hyperglycemia in a Pediatric Population with Acute Illness in Greece—A Prospective Observational Study. Journal of Clinical Medicine. 2022; 11(5):1301. https://doi.org/10.3390/jcm11051301</t>
  </si>
  <si>
    <t>Vasile Nicolae, Bogdan Neamtu, Oana Picu, Maria Alexandra Martu Stefanache, Vladimir Sorin Ibric Cioranu</t>
  </si>
  <si>
    <t>The comparative evaluation of salivary biomarkers (Calcium, Phosphate, Salivary pH) in cario-resistance versus cario-activity</t>
  </si>
  <si>
    <t>Tamura T, Zhai R, Takemura T, Ouhara K, Taniguchi Y, Hamamoto Y, Fujimori R, Kajiya M, Matsuda S, Munenaga S, et al. Anti-Inflammatory Effects of Geniposidic Acid on Porphyromonas gingivalis-Induced Periodontitis in Mice. Biomedicines. 2022; 10(12):3096. https://doi.org/10.3390/biomedicines10123096</t>
  </si>
  <si>
    <t>https://www.mdpi.com/2227-9059/10/12/3096</t>
  </si>
  <si>
    <t>Aminov L, Pasca AS, Sindilar EV, Beldiman MA, Bulancea BP, Stamatin O, Lupu IC, Croitoru I, Teslaru S, Solomon SM, et al. Periodontal Tissue Reaction Consecutive Implantation of Endodontic Materials and Subsequent Integration of Complex Oral Rehabilitation Treatments. Applied Sciences. 2022; 12(3):1464. https://doi.org/10.3390/app12031464</t>
  </si>
  <si>
    <t>https://www.mdpi.com/2076-3417/12/3/1464</t>
  </si>
  <si>
    <t>Wright PP, Ramachandra SS. Quorum Sensing and Quorum Quenching with a Focus on Cariogenic and Periodontopathic Oral Biofilms. Microorganisms. 2022; 10(9):1783. https://doi.org/10.3390/microorganisms10091783</t>
  </si>
  <si>
    <t>https://www.mdpi.com/2076-2607/10/9/1783</t>
  </si>
  <si>
    <t>Martu C, Martu M-A, Maftei G-A, Diaconu-Popa DA, Radulescu L. Odontogenic Sinusitis: From Diagnosis to Treatment Possibilities—A Narrative Review of Recent Data. Diagnostics. 2022; 12(7):1600. https://doi.org/10.3390/diagnostics12071600</t>
  </si>
  <si>
    <t>https://www.mdpi.com/2075-4418/12/7/1600</t>
  </si>
  <si>
    <t>Checherita LE, Antohe ME, Stamatin O, Rudnic I, Lupu IC, Croitoru I, Surdu A, Cioloca D, Gradinaru I, Francu L, et al. Periodontal Disease Diagnosis in the Context of Oral Rehabilitation Approaches. Applied Sciences. 2022; 12(18):9067. https://doi.org/10.3390/app12189067</t>
  </si>
  <si>
    <t>https://www.mdpi.com/2076-3417/12/18/9067</t>
  </si>
  <si>
    <t>Ptasiewicz M, Grywalska E, Mertowska P, Korona-Głowniak I, Poniewierska-Baran A, Niedźwiedzka-Rystwej P, Chałas R. Armed to the Teeth—The Oral Mucosa Immunity System and Microbiota. International Journal of Molecular Sciences. 2022; 23(2):882. https://doi.org/10.3390/ijms23020882</t>
  </si>
  <si>
    <t>https://www.mdpi.com/1422-0067/23/2/882</t>
  </si>
  <si>
    <t>Bogdan Neamtu, Ovidiu Tita, Mihai Neamtu, Mihaela Tita, Mirela Hila, Ionela Maniu</t>
  </si>
  <si>
    <t>IDENTIFICATION OF PROBIOTIC STRAINS FROM HUMAN MILK IN BREASTFED INFANTS WITH RESPIRATORY INFECTIONS.</t>
  </si>
  <si>
    <t>Frent OD, Vicas LG, Duteanu N, Morgovan CM, Jurca T, Pallag A, Muresan ME, Filip SM, Lucaciu R-L, Marian E. Sodium Alginate—Natural Microencapsulation Material of Polymeric Microparticles. International Journal of Molecular Sciences. 2022; 23(20):12108. https://doi.org/10.3390/ijms232012108</t>
  </si>
  <si>
    <t>https://www.mdpi.com/1422-0067/23/20/12108</t>
  </si>
  <si>
    <t>D Chicea, B Neamtu, R Chicea, LM Chicea</t>
  </si>
  <si>
    <t>THE APPLICATION OF AFM FOR BIOLOGICAL SAMPLES IMAGING.</t>
  </si>
  <si>
    <t>Nicolae-Maranciuc A, Chicea D, Chicea LM. Ag Nanoparticles for Biomedical Applications—Synthesis and Characterization—A Review. International Journal of Molecular Sciences. 2022; 23(10):5778. https://doi.org/10.3390/ijms23105778</t>
  </si>
  <si>
    <t>Chicea D, Doroshkevich AS, Lyubchyk A. On the Possibility of Designing an Advanced Sensor with Particle Sizing Using Dynamic Light Scattering Time Series Spectral Entropy and Artificial Neural Network. Sensors. 2022; 22(10):3871. https://doi.org/10.3390/s22103871</t>
  </si>
  <si>
    <t>Mihai Octavian Negrea, Bogdan Neamtu, Ioana Dobrotă, Ciprian Radu Sofariu, Roxana Mihaela Crisan, Bacila Ionut Ciprian, Carmen Daniela Domnariu, Minodora Teodoru</t>
  </si>
  <si>
    <t>Causative mechanisms of childhood and adolescent obesity leading to adult cardiometabolic disease: a literature review</t>
  </si>
  <si>
    <t>11 citation on Dimensions.
Authors: Córdoba-Rodríguez, Diana Paola 1 ; Rodriguez, Gerardo 2 ; Moreno, Luis A. 3 ; 
Source: Current Opinion in Clinical Nutrition and Metabolic Care, Volume 25, Number 5, September 2022, pp. 304-310(7)
Publisher: Wolters Kluwer
DOI: https://doi.org/10.1097/MCO.0000000000000848</t>
  </si>
  <si>
    <t>https://www.ingentaconnect.com/content/wk/cocnm/2022/00000025/00000005/art00006</t>
  </si>
  <si>
    <t>REMUS Nerișanu, RALUCA-ANDREEA Nerișanu, Ionela Maniu, BOGDAN Neamțu</t>
  </si>
  <si>
    <t>Cerebral palsy and eye-gaze technology. Interaction, perspective and usability. A review</t>
  </si>
  <si>
    <t>Jacek Matulewski, Bibianna Bałaj, Iga Mościchowska, Agnieszka Ignaczewska, Rafal Linowiecki, Joanna Dreszer, Włodzisław Duch,
Learnability evaluation of the markup language for designing applications controlled by gaze,
International Journal of Human-Computer Studies,
Volume 165,
2022,
102863,
ISSN 1071-5819,
https://doi.org/10.1016/j.ijhcs.2022.102863</t>
  </si>
  <si>
    <t>https://www.sciencedirect.com/science/article/abs/pii/S1071581922000891</t>
  </si>
  <si>
    <t>Nerișanu, RA., Cristescu, MP., Stoica, F., Stoica, F.L., Mara, D.A. (2022). The Good Part of COVID-19 Pandemic: Increasing the Living Standards of Physically Challenged People by Accepting Telework as a New Normality, in Association with Assistive Technologies. In: Fotea, S.L., Fotea, I.Ş., Văduva, S. (eds) Post-Pandemic Realities and Growth in Eastern Europe. GSMAC 2022. Springer Proceedings in Business and Economics. Springer, Cham. https://doi.org/10.1007/978-3-031-09421-7_7</t>
  </si>
  <si>
    <t>https://link.springer.com/chapter/10.1007/978-3-031-09421-7_7</t>
  </si>
  <si>
    <t>EIS characterization of Ti alloys in relation to alloying additions of Ta</t>
  </si>
  <si>
    <t>Gad, Shedrack Musa, et al. "Effectiveness of strontium zinc phosphosilicate on the corrosion protection of AA2198-T851 aluminium alloy in sodium chloride solution." Corrosion Science 209 (2022): 110725.</t>
  </si>
  <si>
    <t>https://www.sciencedirect.com/science/article/pii/S0010938X22006436</t>
  </si>
  <si>
    <t>WOS/Scopus</t>
  </si>
  <si>
    <t>Prabhakaran, Venkateshkumar, et al. "Understanding Localized Corrosion on Metal Surfaces Using Scanning Electrochemical Cell Impedance Microscopy (SECCIM)." The Journal of Physical Chemistry C 126.30 (2022): 12519-12526.</t>
  </si>
  <si>
    <t>https://pubs.acs.org/doi/abs/10.1021/acs.jpcc.2c03807</t>
  </si>
  <si>
    <t>Avram, Diana N., et al. "Electrochemical Evaluation of Protective Coatings with Ti Additions on Mild Steel Substrate with Potential Application for PEM Fuel Cells." Materials 15.15 (2022): 5364.</t>
  </si>
  <si>
    <t>https://www.mdpi.com/1996-1944/15/15/5364</t>
  </si>
  <si>
    <t>Hulka, Iosif, et al. "Ti–Ta dental alloys and a way to improve gingival aesthethic in contact with the implant." Materials Chemistry and Physics 287 (2022): 126343.</t>
  </si>
  <si>
    <t>https://www.sciencedirect.com/science/article/pii/S0254058422006496</t>
  </si>
  <si>
    <t>Wang, Zhe, et al. "Effect of Cu content on the precipitation behaviors, mechanical and corrosion properties of as-cast Ti-Cu alloys." Materials 15.5 (2022): 1696.</t>
  </si>
  <si>
    <t>https://www.mdpi.com/1996-1944/15/5/1696</t>
  </si>
  <si>
    <t>Adamek, Grzegorz, et al. "Preparation and Properties of Bulk and Porous Ti-Ta-Ag Biomedical Alloys." Materials 15.12 (2022): 4332.</t>
  </si>
  <si>
    <t>https://www.mdpi.com/1996-1944/15/12/4332</t>
  </si>
  <si>
    <t>Gad, Shedrack Musa, et al. "Effect of immersion time and pH variation on the inhibition of AA2198-T851 alloy by leaching of anticorrosion pigments from free-standing films of organic coatings." Results in Materials 16 (2022): 100335.</t>
  </si>
  <si>
    <t>https://www.sciencedirect.com/science/article/pii/S2590048X22000838</t>
  </si>
  <si>
    <t>Vizureanu, Petrica. "Future Trends in Advanced Materials and Processes." Materials 15.19 (2022): 6554.</t>
  </si>
  <si>
    <t>https://www.mdpi.com/1996-1944/15/19/6554/htm</t>
  </si>
  <si>
    <t>Yánez, H. Guerra, et al. "Metallographic study and corrosive behavior of titanium alloys for their use in medical applications." IOP Conference Series: Materials Science and Engineering. Vol. 1262. No. 1. IOP Publishing, 2022.</t>
  </si>
  <si>
    <t>https://iopscience.iop.org/article/10.1088/1757-899X/1262/1/012020/meta</t>
  </si>
  <si>
    <t>Jimenez-Marcos, Cristina, et al. "Experimental Research on New Developed Titanium Alloys for Biomedical Applications." Bioengineering 9.11 (2022): 686.</t>
  </si>
  <si>
    <t>https://www.mdpi.com/2306-5354/9/11/686</t>
  </si>
  <si>
    <t>López-Valverde, Nansi, et al. "Role of chitosan in titanium coatings. trends and new generations of coatings." Frontiers in Bioengineering and Biotechnology 10 (2022).</t>
  </si>
  <si>
    <t>https://www.ncbi.nlm.nih.gov/pmc/articles/PMC9354072/</t>
  </si>
  <si>
    <t>Fluoride Treatment and In Vitro Corrosion Behavior of Mg-Nd-Y-Zn-Zr Alloys Type</t>
  </si>
  <si>
    <t>Istrate, Bogdan, et al. "Current Research Studies of Mg–Ca–Zn Biodegradable Alloys Used as Orthopedic Implants." Crystals 12.10 (2022): 1468.</t>
  </si>
  <si>
    <t>https://www.mdpi.com/2073-4352/12/10/1468</t>
  </si>
  <si>
    <t>Zarei, Abolfazl, et al. "Pepper extract effectiveness as a natural inhibitor against corrosion of steel samples (SS) in 1 M hydrochloric acid; Theoretical (DFT calculation–MD simulation), thermodynamic, and electrochemical-surface studies." Industrial Crops and Products 189 (2022): 115839.</t>
  </si>
  <si>
    <t>https://www.sciencedirect.com/science/article/pii/S092666902201322X</t>
  </si>
  <si>
    <t>Xie, Juning, et al. "Oxyhydroxide-Coated PEO–Treated Mg Alloy for Enhanced Corrosion Resistance and Bone Regeneration." Journal of Functional Biomaterials 13.2 (2022): 50.</t>
  </si>
  <si>
    <t>https://www.mdpi.com/2079-4983/13/2/50</t>
  </si>
  <si>
    <t>Cordunianu, Mihai Alexandru, et al. "Treatment of Knee Osteochondral Fractures." Healthcare. Vol. 10. No. 6. MDPI, 2022.</t>
  </si>
  <si>
    <t>Curcio, Mariangela, et al. "Mn-Doped Glass–Ceramic Bioactive (Mn-BG) Thin Film to Selectively Enhance the Bioactivity of Electrospun Fibrous Polymeric Scaffolds." Coatings 12.10 (2022): 1427.</t>
  </si>
  <si>
    <t>https://www.mdpi.com/2079-6412/12/10/1427</t>
  </si>
  <si>
    <t>Nicolae Florin Cofaru (Universitatea Lucian Blaga din Sibiu) , Valentin Oleksik (ULBS) , Ileana Ioana Cofaru (ULBS), Carmen Mihaela Simion (ULBS) , Mihai Dan Roman (ULBS) , Ioana Codruta Lebada (ULBS) and Sorin Radu Fleaca (ULBS)</t>
  </si>
  <si>
    <t>Ileana Ioana Cofaru, Mihaela Oleksik, Nicolae Florin Cofaru, Andrei Horia Branescu, Adrian Hasegan, Mihai Dan Roman, Sorin Radu Fleaca and Robert Daniel Dobrotă; A Computer-Assisted Approach Regarding the Optimization of
the Geometrical Planning of Medial Opening Wedge High</t>
  </si>
  <si>
    <t>https://www.mdpi.com/2076-3417/12/13/6636</t>
  </si>
  <si>
    <t>Iona Mătăcuță-Bogdan (Universitatea Lucian Blaga Sibiu, Spital Clinic de Pediatrie)</t>
  </si>
  <si>
    <t>Allostatic load and children’s disease</t>
  </si>
  <si>
    <t>Véronique Boudreault, Sophie Labossière , Véronique Gauthier, Sophie Brassard , Sophie Couture, Frédérick Dionne , Catherine Laurier, Natalie Durand-Bush,Symptoms of mental illness among university student-athletes during the second wave of the COVID-19 pandemic lockdown in Canada, Front. Sports Act. Living, 19 October 2022
Sec. Movement Science and Sport Psychology, Volume 4 - 2022</t>
  </si>
  <si>
    <t>https://www.frontiersin.org/articles/10.3389/fspor.2022.1017376/full</t>
  </si>
  <si>
    <t>Matacuta-Bogdan Ioana</t>
  </si>
  <si>
    <t>Rodica Balasa a,b , Laura Barcutean a,b , Adrian Balasa c , Anca Motataianu a,b,⁎, Corina Roman-Filip e , Doina Manu d ( a Neurology 1 Clinic, Emergency Clinical County Hospital Tirgu Mures, Romania; b Neurology Department, University of Medicine, Pharmacy, Science and Technology Tirgu Mures, Romania; c Neurosurgery Clinic, Emergency Clinical County Hospital Tirgu Mures, Romania; d Centre for Advanced Medical and Pharmaceutical Research, University of Medicine, Pharmacy, Science and Technology, Tirgu Mures, Romania; e “Lucian Blaga” University of Sibiu, Faculty of Medicine, Romania)</t>
  </si>
  <si>
    <t>THE action of TH17 cells on blood brain barrier in multiple sclerosis and experimental autoimmune encephalomyelitis</t>
  </si>
  <si>
    <t>Yu, Lewis W., Gulistan Agirman, and Elaine Y. Hsiao. "The gut microbiome as a regulator of the neuroimmune landscape." Annual review of immunology 40 (2022): 143-167</t>
  </si>
  <si>
    <t>https://www.annualreviews.org/doi/full/10.1146/annurev-immunol-101320-014237</t>
  </si>
  <si>
    <t>Rodica Balasa a,b , Laura Barcutean a,b , Adrian Balasa c , Anca Motataianu a,b,⁎, Corina Roman-Filip e , Doina Manu d ( a Neurology 1 Clinic, Emergency Clinical County Hospital Tirgu Mures, Romania; b Neurology Department, University of Medicine, Pharmacy, Science and Technology</t>
  </si>
  <si>
    <t>Ge, Li, et al. "Psychological stress in inflammatory bowel disease: Psychoneuroimmunological insights into bidirectional gut–brain communications." Frontiers in Immunology 13 (2022): 1016578.</t>
  </si>
  <si>
    <t>https://www.frontiersin.org/articles/10.3389/fimmu.2022.1016578/full</t>
  </si>
  <si>
    <t>Tran, Julien, Christopher K. Fairley, Henry Bowesman, Ei T. Aung, Jason J. Ong, and Eric PF Chow. "Non-conventional interventions to prevent gonorrhea or syphilis among men who have sex with men: A scoping review." Frontiers in medicine 9 (2022): 952476</t>
  </si>
  <si>
    <t>https://www.frontiersin.org/articles/10.3389/fmed.2022.952476/full</t>
  </si>
  <si>
    <t>Fraga-Silva, Thais Fernanda de Campos, et al. "Systemic infection by non-albicans Candida species affects the development of a murine model of multiple sclerosis." Journal of Fungi 8.4 (2022): 386.</t>
  </si>
  <si>
    <t>https://www.mdpi.com/2309-608X/8/4/386</t>
  </si>
  <si>
    <t>Rodica Balasa a,b , Laura Barcutean a,b , Adrian Balasa c , Anca Motataianu a,b,⁎, Corina Roman-Filip e , Doina Manu d ( a Neurology 1 Clinic, Emergency Clinical County Hospital Tirgu Mures, Romania; b Neurology Department, University of Medicine, Pharmac</t>
  </si>
  <si>
    <t>Zhang, Qingxiu, et al. "The LncRNA AK018453 regulates TRAP1/Smad signaling in IL‐17‐activated astrocytes: A potential role in EAE pathogenesis." Glia 70.11 (2022): 2079-2092.</t>
  </si>
  <si>
    <t>https://onlinelibrary.wiley.com/doi/full/10.1002/glia.24239</t>
  </si>
  <si>
    <t>Doskas, Triantafyllos, et al. "Stroke risk in multiple sclerosis: A critical appraisal of the literature." International Journal of Neuroscience (2022): 1-21.</t>
  </si>
  <si>
    <t>https://www.tandfonline.com/doi/abs/10.1080/00207454.2022.2056459</t>
  </si>
  <si>
    <t>Ferrero, Maria Elena. "Neuron Protection by EDTA May Explain the Successful Outcomes of Toxic Metal Chelation Therapy in Neurodegenerative Diseases." Biomedicines 10.10 (2022): 2476</t>
  </si>
  <si>
    <t>https://www.mdpi.com/2227-9059/10/10/2476</t>
  </si>
  <si>
    <t>Chen, Jian-Yu, et al. "Neobaicalein Inhibits Th17 Cell Differentiation Resulting in Recovery of Th17/Treg Ratio through Blocking STAT3 Signaling Activation." Molecules 28.1 (2022): 18.</t>
  </si>
  <si>
    <t>https://www.mdpi.com/1420-3049/28/1/18</t>
  </si>
  <si>
    <t>Yu, Hai-Zhen, et al. "NR4A1 agonist cytosporone B attenuates neuroinflammation in a mouse model of multiple sclerosis." Neural Regeneration Research 17.12 (2022): 2765.</t>
  </si>
  <si>
    <t>https://www.ncbi.nlm.nih.gov/pmc/articles/PMC9165396/</t>
  </si>
  <si>
    <t>Maleki, Parisa, Bahareh Abd-Nikfarjam, and Azam Jamshidian. "Concomitant Expression of IL-6 and TGF-β Cytokines and their Receptors in Peripheral Blood of Patients with Multiple Sclerosis: The Effects of INFβ Drugs." Iranian Journal of Immunology 19.2 (2022): 184-192.</t>
  </si>
  <si>
    <t>https://iji.sums.ac.ir/article_48517.html</t>
  </si>
  <si>
    <t>Maywald, M., and L. Rink. "Zinc in Human Health and Infectious Diseases. Biomolecules 2022, 12, 1748." (2022).</t>
  </si>
  <si>
    <t>https://europepmc.org/article/pmc/pmc9775844</t>
  </si>
  <si>
    <t>Paskevicius, Tautvydas. "Calnexin and fatty acid binding protein 5 (Fabp5) complex in the blood-brain barrier." (2022).</t>
  </si>
  <si>
    <t>https://era.library.ualberta.ca/items/2865f49d-8f18-4845-85b7-2f64276979d2</t>
  </si>
  <si>
    <t>Jung, Da Hae, et al. "Non-Invasive Nasal Discharge Fluid and Other Body Fluid Biomarkers in Alzheimer’s Disease." Pharmaceutics 14.8 (2022): 1532.</t>
  </si>
  <si>
    <t>https://www.mdpi.com/1999-4923/14/8/1532</t>
  </si>
  <si>
    <t>Costantini, Erica, et al. "Medicinal herbs and multiple sclerosis: Overview on the hard balance between new therapeutic strategy and occupational health risk." Frontiers in Cellular Neuroscience 16 (2022).</t>
  </si>
  <si>
    <t>https://ricerca.unich.it/retrieve/7c4d1ef4-3bf0-479b-af54-c594b569ac07/Frontiers%20neuroscience.pdf</t>
  </si>
  <si>
    <t>Yu, Hai-Zhen, et al. "Nr4a1 激动剂壳囊孢菌素 B 可减轻多发性硬化的神经炎症反应." 中国神经再生研究 (英文版) 17.12 (2022): 2765.</t>
  </si>
  <si>
    <t>https://www.sjzsyj.com.cn/CN/abstract/abstract4597.shtml</t>
  </si>
  <si>
    <t>Zhou, Jia, et al. "An Updated Review of Recent Advances in Neurosyphilis." Frontiers in Medicine 9 (2022).</t>
  </si>
  <si>
    <t>https://www.uems-neuroboard.org/web/images/docs/exam/2023/papers/advances-neurosyphilis.pdf</t>
  </si>
  <si>
    <t>I. VINTILA1, CORINA ROMAN-FILIP2, C. ROCIU3 (1,3 Spitalul Clinic Judeţean de Urgenţă Sibiu, Clinica Neurologie, 2 Universitatea “Lucian Blaga” Sibiu)</t>
  </si>
  <si>
    <t>HYPOXIC-ISCHEMIC ENCEPHALOPATHY IN ADULT</t>
  </si>
  <si>
    <t>Nayab, Asra, et al. "Value of dual energy CT in post resuscitation coma. Differentiating contrast retention and ischemic brain parenchyma." Radiology Case Reports 17.10 (2022): 3722-3726.</t>
  </si>
  <si>
    <t>https://www.sciencedirect.com/science/article/pii/S1930043322005866</t>
  </si>
  <si>
    <t>Lirio-Romero, C., and M. Fernández-Hontoria. "Rehabilitación basada en el razonamiento clínico. A propósito de un caso de encefalopatía hipóxico-isquémica en el adulto." Fisioterapia 44.4 (2022): 254-258.</t>
  </si>
  <si>
    <t>https://www.sciencedirect.com/science/article/abs/pii/S0211563821001474</t>
  </si>
  <si>
    <t>MARIA TOTAN 1,2 , ELISABETA ANTONESCU1,3 , MARIA GABRIELA CATANA 1,3 *, MARIA MIHAELA CERNUSCA MITARIU 1,3 , LAVINIA DUICA 1 , CORINA ROMAN FILIP 1,3 , RALUCA MONICA COMANEANU4 , SEBASTIAN IOAN CERNUSCA MITARIU 1,3
(1 Lucian Blaga University of Sibiu, Faculty of Medicine, 2A Lucian Blaga Str., 550169, Sibiu, Romania; 2 Clinical Pediatric Hospital, Clinical Laboratory, 2-4 Pompeiu Onofreiu Str. 550166 Sibiu, Romania; 3 County Clinical Emergency Hospital, 2-4 Corneliu Coposu Str., 550245, Sibiu, Romania)
4 Titu Maiorescu University of Bucharest, Faculty of Dental Medicine, 67A Gh. Petrascu Str., 031593, Bucharest, Romania</t>
  </si>
  <si>
    <t>Lin, Xiaoqian, et al. "The study of serum C-reactive protein, serum cystatin C, and carbohydrate antigen 125 in patients with acute ischemic stroke." Cellular and Molecular Biology 68.5 (2022): 89-95.</t>
  </si>
  <si>
    <t xml:space="preserve">http://dx.doi.org/10.14715/cmb/2022.68.5.12 </t>
  </si>
  <si>
    <t>Felicia Gabriela Gligora , Adina Fruma , Laura Grat¸iela Vicas, b , Maria Totana ,
Corina Roman-Filip a , and Carmen Maximiliana Dobrea -a
(a Faculty of Medicine, “Lucian Braga” University of Sibiu, Sibiu, Romania; b Faculty of Medicine and Pharmacy, University of Oradea, Oradea, Romania)</t>
  </si>
  <si>
    <t>Sanna, Federico, et al. "Antioxidant Contents in a Mediterranean Population of Plantago lanceolata L. Exploited for Quarry Reclamation Interventions." Plants 11.6 (2022): 791.</t>
  </si>
  <si>
    <t>Georgescu, Cecilia, et al. "Geographic Variability of Berry Phytochemicals with Antioxidant and Antimicrobial Properties." Molecules 27.15 (2022): 4986.</t>
  </si>
  <si>
    <t>Rus, Luca Liviu, et al. "Determination of Zn2+ in Solid Pharmaceutical Dosage Forms by Means of Spectrophotometry in Micellar Media: Method Validation." Applied Sciences 12.9 (2022): 4476.</t>
  </si>
  <si>
    <t>Frum, Adina, et al. "Valorization of Grape Pomace and Berries as a New and Sustainable Dietary Supplement: Development, Characterization, and Antioxidant Activity Testing." Nutrients 14.15 (2022): 3065.</t>
  </si>
  <si>
    <t>Sun, Bolu, et al. "Study and Application of Molecularly Imprinted Electrochemical Sensor Based on AuNPs/N-GR@ CS for Highly Selective Recognition of Trace Hyperoside." ECS Advances 1.4 (2022): 046503.</t>
  </si>
  <si>
    <t>VICTORIA BIRLUTIU1 , LAURA STEF 1 , SEBASTIAN IOAN CERNUSCA MITARIU1 , CORINA ROMAN FILIP 1 , LAVINIA DUICA 1 , ELISABETA ANTONESCU1 *, MIHAIL PIRLOG2 , TRAIAN PURNICHI 2 , SINZIANA CALINA SILISTEANU 3 , MARINELA MINODORA MANEA4,5
(1 Lucian Blaga University of Sibiu, Faculty of Medicine, 2A Lucian Blaga Str., 550169, Sibiu, Romania; 2 University of Medicine and Pharmacy of Craiova, Faculty of Medicine, Craiova, Romania; 3 Stefan cel Mare University of Suceava, Department of Health and Human Development, 13 Universitatii Str., 720229, Suceava,Romania; 4 Iuliu Hatieganu University of Medicine and Pharmacy, Department of Medical Psychology, 8 Victor Babes Str, 400012, ClujNapoca,Romania; 5 County Emergency Clinical Hospital ClujNapoca, Psychiatric Clinic 3, 3-5 Clinicilor Str., 400000, Cluj-Napoca, Romania)</t>
  </si>
  <si>
    <t>SILIŞTEANU, Andrei-Emanuel, and Juliánna SZAKÁCS. "Assessment of the quality of life in patients with chronic degenerative osteoarticular diseases (gonarthrosis, coxarthrosis) in Suceava county." Balneo and PRM Research Journal 13.2 (2022): 503-503.</t>
  </si>
  <si>
    <t>https://bioclima.ro/Journal/index.php/BRJ/article/view/100</t>
  </si>
  <si>
    <t>VICTORIA BIRLUTIU1 , LAURA STEF 1 , SEBASTIAN IOAN CERNUSCA MITARIU1 , CORINA ROMAN FILIP 1 , LAVINIA DUICA 1 , ELISABETA ANTONESCU1 *, MIHAIL PIRLOG2 , TRAIAN PURNICHI 2 , SINZIANA CALINA SILISTEANU 3 , MARINELA MINODORA MANEA4,5
(1 Lucian Blaga Universi</t>
  </si>
  <si>
    <t>The Biochemical Biomarkers Determination in Alzheimer DementiaDementia</t>
  </si>
  <si>
    <t>Vizitiu, Elena, Mihai Constantinescu, and Corina Poraicu. "Aquatic therapy in neuromotor recovery-case study." Balneo &amp; PRM Research Journal 13.3 (2022).</t>
  </si>
  <si>
    <t>FLORIN GROSU1) , A URELIAN UNGUREANU 2) , E LETTRA B IANCHI 3) , BIANCA MOSCU 2) , LILIANA C OLDEA 4) , ADRIAN LAURENŢIU S TUPARIU 5) , IONICA P IRICI 6) , C ARMEN C ORINA R OMAN-FILIP 7) (1) Department of Histology, “Victor Papilian” Faculty of Medicine, “Lucian Blaga” University of Sibiu, Romania; 2) Department of Neurology, Emergency County Hospital, Sibiu, Romania; 3) Department of Pathology, CHU SartTilman, Liège, Belgium; 4) Department of Dental Medicine and Nursing, “Victor Papilian” Faculty of Medicine, “Lucian Blaga” University
of Sibiu, Romania; 5) Department of Ophthalmology, Railway Hospital, Sibiu, Romania; 6) Department of Anatomy, University of Medicine and Pharmacy of Craiova, Romania; 7) Department of Neurology, “Victor Papilian” Faculty of Medicine, “Lucian Blaga” University of Sibiu, Romania)</t>
  </si>
  <si>
    <t>Multifocal and multicentric low-grade oligoastrocytoma in a young patient</t>
  </si>
  <si>
    <t>Yan, Yong, Wei Dai, and Qiyong Mei. "Multicentric Glioma: An Ideal Model to Reveal the Mechanism of Glioma." Frontiers in Oncology 12 (2022): 798018.</t>
  </si>
  <si>
    <t>https://www.frontiersin.org/articles/10.3389/fonc.2022.798018/full</t>
  </si>
  <si>
    <t>Corina Roman-Filip1, Aurelian Ungureanu1, Mihaela Cernuşcă-Miţaru1 (Neurology Department, Academic Emergency Hospital, “Lucian Blaga” University Sibiu, Sibiu, Romania)</t>
  </si>
  <si>
    <t>Painful tonic spasms and brainstem involvement in a patient with neuromyelitis optica spectrum disorder</t>
  </si>
  <si>
    <t>Benarroch, Eduardo. "What Is the Role of Dorsal Horn Astrocytes in Chronic Pain and Itch?." Neurology 99.20 (2022): 891-897.</t>
  </si>
  <si>
    <t>https://n.neurology.org/content/99/20/891.abstract</t>
  </si>
  <si>
    <t>SINZIANA CALINA SILISTEANU 1 , ELISABETA ANTONESCU 2 *, JULIANNA SZAKACS 3 , MARIA TOTAN2 , CORINA ROMAN FILIP2 ,
BOGDAN HORATIU SERB 2 , MIHAELA CERNUSCA MITARIU 2 , NICOLAE GRIGORE 2 , SEBASTIAN IOAN CERNUSCA MITARIU2
1 Stefan cel Mare University of Suceava, Department of Health and Human Development, 13 Universitatii Str., 720229, Suceava,
Romania
2 Lucian Blaga University of Sibiu, Faculty of Medicine, 2A Lucian Blaga Str., 550169, Sibiu, Romania
3 University of Medicine and Pharmacy Tirgu Mures, Department of Biophysics, 38 Gh. Marinescu Str., 540139, Tg. Mures,
Romania</t>
  </si>
  <si>
    <t>Barzegar-Fallah, Anita, et al. "Harnessing Ultrasound for Targeting Drug Delivery to the Brain and Breaching the Blood–Brain Tumour Barrier." Pharmaceutics 14.10 (2022): 2231.</t>
  </si>
  <si>
    <t>SINZIANA CALINA SILISTEANU 1 , ELISABETA ANTONESCU 2 *, JULIANNA SZAKACS 3 , MARIA TOTAN2 , CORINA ROMAN FILIP2 ,
BOGDAN HORATIU SERB 2 , MIHAELA CERNUSCA MITARIU 2 , NICOLAE GRIGORE 2 , SEBASTIAN IOAN CERNUSCA MITARIU2
1 Stefan cel Mare University of Suc</t>
  </si>
  <si>
    <t>SILIŞTEANU, Andrei-Emanuel, and Juliánna Szakács. "Study on the effects of the use of therapeutic ultrasound in the treatment of osteoarticular diseases." Balneo and PRM Research Journal 13.1 (2022): 482-482.</t>
  </si>
  <si>
    <t>https://bioclima.ro/Journal/index.php/BRJ/article/view/90</t>
  </si>
  <si>
    <t>ilisteanu, Andrei Emanuel, Oana Raluca Antonescu, and Mihaela Racheriu. "The role of the therapeutic physical exercise and the complex recovery treatment for the patients with chronic degenerative diseases during the COVID-19 pandemic." Balneo and PRM Research Journal 13.4 (2022): 529-529</t>
  </si>
  <si>
    <t>https://bioclima.ro/Journal/index.php/BRJ/article/view/126</t>
  </si>
  <si>
    <t>Corina Roman-Filip ; Lucian Blaga University, Faculty of Medicine, Sibiu, Romania; Department of Neurology, University Emergency County Hospital Sibiu, Sibiu, Romania
Maria-Gabriela Catană ; Department of Neurology, University Emergency County Hospital Sibiu, Sibiu, Romania [mail]
Alina Bereanu ; Lucian Blaga University, Faculty of Medicine, Sibiu, Romania
Ana Lăzăroae ; Department of Neurology, University Emergency County Hospital Sibiu, Sibiu, Romania
Felicia Gligor ; Lucian Blaga University, Faculty of Medicine, Sibiu, Romania
Mihai Sava ; Lucian Blaga University, Faculty of Medicine, Sibiu, Romania; Department of Anesthesia, University Emergency County Hospital Sibiu, Sibiu, Romania</t>
  </si>
  <si>
    <t>Therapeutic Plasma Exchange and Double Filtration Plasmapheresis in Severe Neuroimmune Disorders</t>
  </si>
  <si>
    <t>Zhang, Xiaoyue, et al. "Optimal stage of initiating continuous renal replacement therapy in the treatment of neonatal acute kidney injury." Experimental and Therapeutic Medicine 24.6 (2022): 1-8.</t>
  </si>
  <si>
    <t>Bereanu, Alina, et al. "The Effect of Convalescent Plasma in Patients With Covid-19 in Intensive Care Unit." in vivo 36.3 (2022): 1342-1348.</t>
  </si>
  <si>
    <t>https://iv.iiarjournals.org/content/36/3/1342.abstract</t>
  </si>
  <si>
    <t>Carmen Corina Roman-Filip,1,2 Anca-Rafila Stîngaciu,1 Maria-Gabriela Catană,1,2,3 Andreea-Alina Dan,4 Adrian Florian Bălaşa,5 Ciprian Juravle,4 and Florin Grosu2,4 (1Department of Neurology, Emergency County Hospital, Sibiu, Romania
2Victor Papilian Faculty of Medicine, Lucian Blaga University of Sibiu, Romania
3Center for Invasive and Non-Invasive Research in the Field of Cardiac and Vascular Pathology in Adults, Sibiu, Romania
4Department of Radiology, Emergency County Hospital, Sibiu, Romania
5Department of Neurosurgery, Emergency County Hospital, Târgu Mureş, Romania)</t>
  </si>
  <si>
    <t>Atypical posterior circulation strokes: a case-based review of rare anatomical variations involved</t>
  </si>
  <si>
    <t>Dumitrescu, Ana Maria, et al. "Anatomical study of circle of Willis on fresh autopsied brains. A study of a Romanian population." Romanian Journal of Morphology and Embryology= Revue Roumaine de Morphologie et Embryologie 63.2 (2022): 395-406.</t>
  </si>
  <si>
    <t>https://rjme.ro/RJME/resources/files/DumitrescuAnaMaria_RJME_63_2_2022.pdf</t>
  </si>
  <si>
    <t>Maeng, Young Hee, and Sang-Pil Yoon. "Fetal-type variant of the posterior cerebral artery and concurrent bilateral cerebral infarctions in a Korean male cadaver." (2022).</t>
  </si>
  <si>
    <t>https://assets.researchsquare.com/files/rs-1476413/v1/117dde45-9ab9-48de-adbe-8e499cb69d53.pdf?c=1648497996</t>
  </si>
  <si>
    <t>Mihai Sava 2,3; Maria-Gabriela Catană¹, Corina Roman-Filip¹  (¹Emergency Clinical Hospital Sibiu, Department of Neurology; 2 Emergency Clinical Hospital Sibiu, Intensive Care Unit; 3 "Lucian Blaga" University, Sibiu, Romania)</t>
  </si>
  <si>
    <t>The importance of early neurorehabilitation in the recovery
of post-vaccination Guillain-Barre syndrome – a case report</t>
  </si>
  <si>
    <t>Rajalaxmi, V., et al. "Physiotherapy for complete motor recovery in 4-year-old child with Guillain Barre syndrome-A case study." Biomedicine 42.5 (2022): 1110-1113.</t>
  </si>
  <si>
    <t>https://biomedicineonline.org/index.php/home/article/view/2274</t>
  </si>
  <si>
    <t>NICOLAE AVRAM1 , SIMONA CODRUTA HEGHES2 , LUCA-LIVIU RUS3 *, ANCA MARIA JUNCAN3 , LUCIA MARIA RUS2 ,
LORENA FILIP4 , CORINA ROMAN FILIP5,6
1 S.C. Bioef S.R.L., Independent Drug Analysis Laboratory, 1 Ferma Str., Dostat, 517275, Alba, Romania
2 Iuliu Hatieganu University of Medicine and Pharmacy, Department of Drug Analysis, 6 Louis Pasteur Str., 400349, Cluj-Napoca,
Romania
3 Lucian Blaga University, Faculty of Medicine, Preclinical Department, 2 A Lucian Blaga Str., 550169, Sibiu, Romania
4 Iuliu Hatieganu University of Medicine and Pharmacy, Department of Bromatology, Hygiene, Nutrition, 8 Victor Babes Str.,
400012, Cluj-Napoca, Romania
5 Lucian Blaga University, Faculty of Medicine, Clinical Department, 2 A Lucian Blaga Str., 550169, Sibiu, Romania
6 Academic Emergency Hospital Sibiu, Department of Neurology, 2-4 Pompeiu Onofreiu Str., 550166, Sibiu, Romania</t>
  </si>
  <si>
    <t>HPLC-UV Determination of Dextromethorphan in Syrup
Method validation</t>
  </si>
  <si>
    <t>Yang, Fatang, et al. "A gas chromatography flame ionization detector method for rapid simultaneous separation and determination of six active ingredients of anticold drug." Current Pharmaceutical Analysis 18.1 (2022): 71-81.</t>
  </si>
  <si>
    <t>https://www.ingentaconnect.com/content/ben/cpa/2022/00000018/00000001/art00011</t>
  </si>
  <si>
    <t>MARIA TOTAN1,3, ELISABETA ANTONESCU1,2*, LAVINIA DUICA1,4,
CORINA ROMAN-FILIP1,2, SINZIANA CALINA SILISTEANU5
1 Lucian Blaga University of Sibiu, Faculty of Medicine, 2A Lucian Blaga Str., 550169, Sibiu, Romania
2 City Clin Emergency Hosp, 2-4 Corneliu Coposu Str, Sibiu 550245, Romania
3 Clin Pediat Hosp, Clin Lab, 2-4 Pompeiu Onofreiu Str, Sibiu 550166, Romania
4 Psychiat Hosp Doctor Gheorghe Preda Sibiu, 12 Doctor Dumitru Bagdazar Str, Sibiu, Romania
5 Stefan cel Mare University of Suceava, Department of Health and Human Development, 13 Universitatii Str., Suceava,
Romania</t>
  </si>
  <si>
    <t>KUTTAPPAN, SASIKUMAR, and AUGUSTINE AMALRAJ. "Most Modern Approach to the Phytochemistry and Therapeutic Potential of Boswellia in Ayurvedic Formulations." Chemistry, Biological Activities and Therapeutic Applications of Medicinal Plants in Ayurveda (2022): 73.</t>
  </si>
  <si>
    <t>https://books.google.ro/books?hl=en&amp;lr=&amp;id=Vb2cEAAAQBAJ&amp;oi=fnd&amp;pg=PA73&amp;ots=Q4i7wyQIZt&amp;sig=0DR3L4wli__mrWEdV0V46PWrzJg&amp;redir_esc=y#v=onepage&amp;q&amp;f=false</t>
  </si>
  <si>
    <t>Silisteanu, Andrei Emanuel, Oana Raluca Antonescu, and Mihaela Racheriu. "The role of the therapeutic physical exercise and the complex recovery treatment for the patients with chronic degenerative diseases during the COVID-19 pandemic." Balneo and PRM Research Journal 13.4 (2022): 529-529.</t>
  </si>
  <si>
    <t>M.G. Catanaa , A. Boiesanb
, I. Roman-Filipc
, C. Roman-Filipa
a Emergency Clinical County Hospital of Sibiu, Neurology, Sibiu, Romania
b
Emergency Clinical County Hospital of Sibiu, Anesthesia and Intensive
Care, Sibiu, Romania
c
Lucian Blaga University of Sibiu, General Medicine, Sibiu, Romania</t>
  </si>
  <si>
    <t>Sporadic Creutzfeldt Jakob disease with fast progressive evolution – A challenging diagnosis – A case report</t>
  </si>
  <si>
    <t>Kelemen, Krisztina, et al. "A Rare Case of Histopathologically Confirmed Creutzfeldt–Jakob Disease from Romania, Long Route to Diagnosis—Case Report and an Overview of the Romanian CJD Situation." Journal of Clinical Medicine 11.16 (2022): 4803.</t>
  </si>
  <si>
    <t>https://www.mdpi.com/2077-0383/11/16/4803</t>
  </si>
  <si>
    <t>Non-invasive measurement of the arterial stiffness-is the arteriograph a reliable method?</t>
  </si>
  <si>
    <t>Solomon AS (doctorand), Cipaian CR (ULBS), Beca MC (SCJUS), Mihaila RG (ULBS)</t>
  </si>
  <si>
    <t>Acta Medica Transilvanica, 27/4</t>
  </si>
  <si>
    <t>2285-7079</t>
  </si>
  <si>
    <t>24-26</t>
  </si>
  <si>
    <t>nu</t>
  </si>
  <si>
    <t>The role of probiotics on the gut-brain-axis associated with depression</t>
  </si>
  <si>
    <t>Nureini, Nureini Mohamed; Duică, Lavinia</t>
  </si>
  <si>
    <t>Psihiatru.ro Vol 70 Issue 3</t>
  </si>
  <si>
    <t>ISSN: 1841-4877</t>
  </si>
  <si>
    <t>34-37</t>
  </si>
  <si>
    <t xml:space="preserve">10.26416/Psih.70.3.2022.6980 </t>
  </si>
  <si>
    <t>DOAJ, Index Copernicus</t>
  </si>
  <si>
    <t>Implementing a sociorecreational activities program for inpatients with mental disorders. A pilot study</t>
  </si>
  <si>
    <t>Golea, Alina; Bensalem, Mohamed Amine; Duică, Lavinia</t>
  </si>
  <si>
    <t>38-41</t>
  </si>
  <si>
    <t>10.26416/Psih.70.3.2022.6980</t>
  </si>
  <si>
    <t>Vitamin D deficiency in thyroid autoimmune diseases.</t>
  </si>
  <si>
    <t xml:space="preserve">Lebădă IC (ULBS), Ristea R, Metiu M (ULBS), Stanciu M (ULBS). </t>
  </si>
  <si>
    <t>Arch Clin Cases</t>
  </si>
  <si>
    <t>2360-6975</t>
  </si>
  <si>
    <t>34-40</t>
  </si>
  <si>
    <t xml:space="preserve">doi: 10.22551/2022.34.0901.10201. </t>
  </si>
  <si>
    <t xml:space="preserve">PubMed Central
Index Copernicus (2015, 2017-2021) (Poland)
SHERPA/RoMEO (University of Nottingham, UK)
WorldCat
CiteSeerX
Zeitschriftendatenbank (ZDB) (Universitätsbibliothek Regensburg, Germany)
Wissenschaftszentrum Berlin für Sozialforschung (WZB) (Berlin Social Science Center, Germany)
eScholarship (University of California)
Google Scholar
</t>
  </si>
  <si>
    <t>Ectopic pregnancy treatment - options in Obstetrics and Gynecology Clinic Sibiu</t>
  </si>
  <si>
    <t>Radu Chicea, ULB Sibiu, Luminita Dobrota, ULB Sibiu, Anca Lucia Chicea, ULB Sibiu, Eugen Chicea, Spitalul Clinic Judetean Sibiu</t>
  </si>
  <si>
    <t>Acta Medica Transilvanica, vol. 27, nr. 4</t>
  </si>
  <si>
    <t>52-55</t>
  </si>
  <si>
    <t xml:space="preserve"> IDB
INDEX COPERNICUS,EBSCOhost™, ULRICH'S, OPEN J-GATE, DIRECTORY OF RESEARCH JOURNAL INDEXING (DRJI), DIRECTORY OF OPEN ACCESS JOURNALS (DOAJ), GENAMICS</t>
  </si>
  <si>
    <t>Complete blood count, a multifaceted inflammatory marker. Clinical and biological study in pneumonia in children</t>
  </si>
  <si>
    <t>Luminita Dobrota, ULB Sibiu, Ioana Matacuta, ULB Sibiu, Cristian Berghea-Neamtu, ULB Sibiu, Maria Popa, ULB Sibiu, Anca Chicea, ULB Sibiu</t>
  </si>
  <si>
    <t>p11-14</t>
  </si>
  <si>
    <t>INDEX COPERNICUS,EBSCOhost™, ULRICH'S, OPEN J-GATE, DIRECTORY OF RESEARCH JOURNAL INDEXING (DRJI), DIRECTORY OF OPEN ACCESS JOURNALS (DOAJ), GENAMICS</t>
  </si>
  <si>
    <t>Ora de aur in pediatrie</t>
  </si>
  <si>
    <t>Luminita Dobrota, ULB Sibiu, Cristian Berghea-Neamtu, ULB Sibiu, Olga Cirstea (Buga), Universitatea de Stat de Medicina si Farmacie "Nicolae Testemitanu" Chisinau</t>
  </si>
  <si>
    <t>Managementul interdisciplinar al copilului, editia a 5-a</t>
  </si>
  <si>
    <t>978-9975-58-274-2</t>
  </si>
  <si>
    <t>97-99</t>
  </si>
  <si>
    <t>616-083.98-053.2</t>
  </si>
  <si>
    <t>IDSI, stiu.md, expert on-line, evenimente stiintifice in Republica Moldova, noaptea cercetatorilor europeni, MEC, indicatori C&amp;D din RM, ANCD, ANACEC, ASM</t>
  </si>
  <si>
    <t>Diagnosticul si tratamentul ITU, date preliminare</t>
  </si>
  <si>
    <t>Mihai Leonida Neamtu, Ninel Revenco, Universitatea de Stat de Medicina si Farmacie "Nicolae Testemitanu", Chisinau, Cristian Berghea-Neamtu, ULB Sibiu, Spitalul Clinic de Pediatrie Sibiu</t>
  </si>
  <si>
    <t>88-96</t>
  </si>
  <si>
    <t>Vitamin D deficiency in thyroid autoimmune diseases</t>
  </si>
  <si>
    <t>Ioana-Codruța Lebădă (Universitatea Lucian Blaga din Sibiu), Ruxandra Ristea (Spitalul Clinic Județean de Urgenta Sibiu), Maria Metiu (ULBS) and Mihaela Stanciu (ULBS)</t>
  </si>
  <si>
    <t>Archive of Clinical Cases</t>
  </si>
  <si>
    <t>10.22551/2022.34.0901.10201</t>
  </si>
  <si>
    <t>PubMed</t>
  </si>
  <si>
    <t>CHILDREN OF THE WAR</t>
  </si>
  <si>
    <t>Ioana Mătacuță- Bogdan</t>
  </si>
  <si>
    <t>Acta Medica Transilvanica, 27(4)</t>
  </si>
  <si>
    <t>p1-4</t>
  </si>
  <si>
    <t>COMPLETE BLOOD COUNT, A MULTIFACETED INFLAMMATORY MARKER. CLINICAL AND BIOLOGICAL STUDY IN PNEUMONIA IN CHILDREN</t>
  </si>
  <si>
    <t>LUMINIŢA DOBROTĂ-ULBS , IOANA MĂTĂCUŢĂ-ULBS , CRISTIAN BERGHEA-NEAMŢU-ULBS , MARIA POPA-ULBS , ANCA CHICEA-ULBS</t>
  </si>
  <si>
    <t>YKL-40 is a reliable biomarker in children pathology</t>
  </si>
  <si>
    <t>INTERNATIONAL JOURNAL OF SCIENTIFIC DEVELOPMENT AND RESEARCH, Vol 7, Issue 11, 2022</t>
  </si>
  <si>
    <t>ISSN: 2455-2631</t>
  </si>
  <si>
    <t>1168-1170</t>
  </si>
  <si>
    <t>Neindexat</t>
  </si>
  <si>
    <t>SARS-CoV-2-induced myositis in a vaccinated adolescent</t>
  </si>
  <si>
    <t>International Journal Dental and Medical Sciences Research, Volume 4, Issue 5, Sep-Oct 2022</t>
  </si>
  <si>
    <t>ISSN: 2582-6018</t>
  </si>
  <si>
    <t>477-479</t>
  </si>
  <si>
    <t>DOI: 10.35629/5252-0405477479</t>
  </si>
  <si>
    <t>Claudins in Respiratory Health and Disease</t>
  </si>
  <si>
    <t>International Journal of Science and Research (IJSR), Volume 11 Issue 12, December 2022</t>
  </si>
  <si>
    <t>ISSN: 2319-7064</t>
  </si>
  <si>
    <t>29-32</t>
  </si>
  <si>
    <t>DOI: 10.21275/SR221128235113</t>
  </si>
  <si>
    <t xml:space="preserve">Microbiota și infecția cu SARS-CoV-2 </t>
  </si>
  <si>
    <t>Revista Societății Române de Pediatrie din Republica Moldova, nr 5, 2022</t>
  </si>
  <si>
    <t>ISBN 978-9975-58-248-2</t>
  </si>
  <si>
    <t>120-124</t>
  </si>
  <si>
    <t>Concurrent Infection – How Unlucky Can One Be?</t>
  </si>
  <si>
    <t xml:space="preserve">International Journal Dental and Medical Science Research, Volume 4, Issue 6, Nov-Dec 2022 </t>
  </si>
  <si>
    <t>349-350</t>
  </si>
  <si>
    <t>DOI: 10.35629/5252-0406349350</t>
  </si>
  <si>
    <t xml:space="preserve">Capitol  - Prezentare de caz endocardită infecțioasă in cartea Cazuri clinice de patologie infecțioasă, controverse și certitudini (Egidia Gabriela Miftode). </t>
  </si>
  <si>
    <t>Birlutiu Victoria, Birlutiu RM</t>
  </si>
  <si>
    <t>Editura Gr T Popa Iași</t>
  </si>
  <si>
    <t>ISBN 978-606-544-858-2</t>
  </si>
  <si>
    <t>51-59</t>
  </si>
  <si>
    <t>2p/pag</t>
  </si>
  <si>
    <t>Capitol - Meningoencefalită cu dublă etiologie la un pacient nou diagnosticat cu infecție HIV</t>
  </si>
  <si>
    <t xml:space="preserve">Birlutiu Victoria, Ghibu A, Dobrițoiu S </t>
  </si>
  <si>
    <t>59-67</t>
  </si>
  <si>
    <t>Capitol - Leucoencefalopatia multifocală progresivă la o pacoentă cu infecție HIV poliexperimentată</t>
  </si>
  <si>
    <t>Sighencea M, Birlutiu Victoria</t>
  </si>
  <si>
    <t>68-76</t>
  </si>
  <si>
    <t>Capitol - Meningoencefalita cu Listeria monocytogenes-prezentare caz</t>
  </si>
  <si>
    <t>306-318</t>
  </si>
  <si>
    <t>Elemente esentiale de genetica si tehnici actuale de diagnostic genetic</t>
  </si>
  <si>
    <t>Atasie Diter,Popescu adriana</t>
  </si>
  <si>
    <t>ISBN 978-606-12-1956-8</t>
  </si>
  <si>
    <t xml:space="preserve">Proiect HORIZON -REVERSE, sub egida UMFCD Bucuresti, investigator prinicipal, 2022-2025, valoare peste 1 mil
</t>
  </si>
  <si>
    <t>UMFCD Bucuresti</t>
  </si>
  <si>
    <t>2022-2025</t>
  </si>
  <si>
    <t>peste 1 milion lei</t>
  </si>
  <si>
    <t xml:space="preserve">Birlutiu Victoria </t>
  </si>
  <si>
    <t>Program de cercetare aplicativă Dezvoltarea competențelor de cercetare avansată și aplicată în logica STEAM + Health POCU 993/6/13/153310</t>
  </si>
  <si>
    <t>UBB Cluj Napoca</t>
  </si>
  <si>
    <t>2022-2023</t>
  </si>
  <si>
    <t>The role of IMMUnity in tackling PARKinson’s disease through a Translational NETwork (IMMUPARKNET</t>
  </si>
  <si>
    <t>Cioca Gabriela
Roman-Filip Corina</t>
  </si>
  <si>
    <t>Mihaila Romeo Gabriel</t>
  </si>
  <si>
    <t>Voriconazole and the liver</t>
  </si>
  <si>
    <t>Zhou, Jianxing, et al. "Pharmacovigilance of triazole antifungal agents: Analysis of the FDA adverse event reporting system (FAERS) database." Frontiers in Pharmacology 13 (2022): 1039867.</t>
  </si>
  <si>
    <t>https://www.frontiersin.org/articles/10.3389/fphar.2022.1039867/full</t>
  </si>
  <si>
    <t>Badillo-Almaraz, J. I., Cardenas-Cadena, S. A., Gutierrez-Avella, F. D., Villegas-Medina, P. J., Garza-Veloz, I., Almaraz, V. B., &amp; Martinez-Fierro, M. L. (2022). COVID-19 Syndemic: Convergence of COVID-19, Pulmonary Aspergillosis (CAPA), Pulmonary Tuberculosis, Type 2 Diabetes Mellitus, and Arterial Hypertension. Diagnostics, 12(9), 2058.</t>
  </si>
  <si>
    <t>https://www.mdpi.com/2075-4418/12/9/2058</t>
  </si>
  <si>
    <t>Pragmatic analysis of dyslipidemia involvement in coronary artery disease: a narrative review</t>
  </si>
  <si>
    <t>Haas, M. J., Parekh, S., Kalidas, P., Richter, A., Warda, F., Wong, N. C., ... &amp; Mooradian, A. D. (2022). Insulin mimetic effect of D‐allulose on apolipoprotein A‐I gene. Journal of Food Biochemistry, 46(2), e14064.</t>
  </si>
  <si>
    <t>https://onlinelibrary.wiley.com/doi/abs/10.1111/jfbc.14064</t>
  </si>
  <si>
    <t>SCOPUS, PubMed</t>
  </si>
  <si>
    <t>Mihaila Romeo Gabriel, Mihaila MD</t>
  </si>
  <si>
    <t xml:space="preserve">Coagulation disorders in SARS-CoV-2 infection.
</t>
  </si>
  <si>
    <t>Todor, S. B., Bîrluțiu, V., Topîrcean, D., &amp; Mihăilă, R. G. (2022). Role of biological markers and CT severity score in predicting mortality in patients with COVID‑19: An observational retrospective study. Experimental and Therapeutic Medicine, 24(5), 1-7.</t>
  </si>
  <si>
    <t>wOs</t>
  </si>
  <si>
    <t>Zendehdel, A., Jamalimoghadamsiahkal, S., Arshadi, M., Godarzi, F., SHahrousvand, S., Hekmat, H., ... &amp; Bidkhori, M. (2022). Survival Analysis of COVID-19 Patients Based on Different Levels of D-dimer and Coagulation Factors. sepsis, 1, 2.</t>
  </si>
  <si>
    <t>https://journalsearches.com/journal.php?title=BIOMEDICAL%20AND%20ENVIRONMENTAL%20SCIENCES</t>
  </si>
  <si>
    <t>Arteaga Casas, Noemí Elisabet, and Vaselisa Gavidia Vásquez. "Manifestaciones y complicaciones clínicas en pacientes contagiados por COVID-19: una revisión sistemática–diciembre 2019 a junio 2021." (2022).</t>
  </si>
  <si>
    <t>Manifestaciones y complicaciones clínicas en pacientes contagiados por COVID-19: una revisión sistemática – diciembre 2019 a junio 2021 (uma.edu.pe)</t>
  </si>
  <si>
    <t>Tatin, Rubén Guarda, et al. "Multiple clear cell acanthoma: A case report and review." Dermatología Cosmética, Médica y Quirúrgica 20.1 (2022): 37-43.</t>
  </si>
  <si>
    <t>Multiple clear cell acanthoma: A case report and review (medigraphic.com)</t>
  </si>
  <si>
    <t xml:space="preserve">Iancu Gabriela Mariana, Anca Ocneanu, Maria Rotaru </t>
  </si>
  <si>
    <t>Hydroxyurea‑induced superinfected ulcerations: Two case reports and review of the literature</t>
  </si>
  <si>
    <t>LI Huiting,CAI Mei,BI Hui. Cutaneous Squamous-cell Carcinoma During Dasatinib Treatment for Chronic Myeloid Leukemia: A Case Report and Literature Review[J]. Cancer Research on Prevention and Treatment, 2022, 49(11): 1202-1204.</t>
  </si>
  <si>
    <t>Cutaneous Squamous-cell Carcinoma During Dasatinib Treatment for Chronic Myeloid Leukemia: A Case Report and Literature Review (zlfzyj.com)</t>
  </si>
  <si>
    <t>Sugai, Tatsuro, et al. "A toe ulcer in a patient with essential thrombocythemia successfully treated with a combination of anagrelide and prednisolone." Dermatologic Therapy 35.2 (2022): e15221.</t>
  </si>
  <si>
    <t>A toe ulcer in a patient with essential thrombocythemia successfully treated with a combination of anagrelide and prednisolone - Sugai - 2022 - Dermatologic Therapy - Wiley Online Library</t>
  </si>
  <si>
    <t>Iancu GM, Todan LE, Rotaru M</t>
  </si>
  <si>
    <t>Clinical and Evolutive Features in Syphilis - HIV Coinfection</t>
  </si>
  <si>
    <t>Araujo Junior, Antonio José Lima de. "Efeito sindêmico no risco para o HIV entre homens que fazem sexo com homens no Brasil." (2022).</t>
  </si>
  <si>
    <t>https://repositorio.ufc.br/handle/riufc/64081</t>
  </si>
  <si>
    <t>Hanardi, Muhammad Akbar, et al. "Pitiriasis Rosea: Manifestasi Klinis Dan Tatalaksana." Jurnal Syntax Fusion 2.01 (2022): 64-74.</t>
  </si>
  <si>
    <t>Pitiriasis Rosea: Manifestasi Klinis Dan Tatalaksana | Jurnal Fusion (rifainstitute.com)</t>
  </si>
  <si>
    <t>García-Rueda, Jhon Edwar, et al. "Pityriasis rosea as a cutaneous manifestation associated with SARS-CoV-2 infection: case report." Medicina &amp; Laboratorio 26.2 (2022): 177-186.</t>
  </si>
  <si>
    <t>Pityriasis rosea as a cutaneous manifestation associated with SARS-CoV-2 infection: case report (medigraphic.com)</t>
  </si>
  <si>
    <t>Azemoodeh afshar B, jafari A, Naderali R, Golzan M. Nonlinear Optical Properties of Silver Nanoparticles Produced by Laser Ablation. IJOP 2022; 16 (2) :187-200</t>
  </si>
  <si>
    <t xml:space="preserve">https://ijop.ir/article-1-518-en.html </t>
  </si>
  <si>
    <t>Google Schoolar</t>
  </si>
  <si>
    <t>Kanellopoulos, D., Karagianni, D., Pergialiotis, V., Nikiteas, N., Lazaris, A. C., &amp; Iliopoulos, D. (2022). Endometriosis and Subfertility: A Literature Review. Maedica, 17(2), 458.</t>
  </si>
  <si>
    <t>https://www.ncbi.nlm.nih.gov/pmc/articles/PMC9375884/</t>
  </si>
  <si>
    <t>https://www.medrxiv.org/content/10.1101/2022.03.20.22272657v1</t>
  </si>
  <si>
    <t>https://bioscmed.com/index.php/bsm/article/view/465</t>
  </si>
  <si>
    <t>Kuan, K. K., &amp; Leonardi, M.(2022). Diagnosing Endometriosis.</t>
  </si>
  <si>
    <t>https://www.researchgate.net/profile/Kevin_Kuan4/publication/363884571_Diagnosing_Endometriosis/links/63333abf5f6370520dfe74d3/Diagnosing-Endometriosis.pdf</t>
  </si>
  <si>
    <t>Daniel Andrés, C. M. (2022). Correlación diagnóstica del ultrasonido transvaginal en pacientes con sospecha de endometriosis en el Hospital Universitario Fundación Santa Fe de Bogotá. 2018-2021.</t>
  </si>
  <si>
    <t>https://repositorio.unbosque.edu.co/handle/20.500.12495/8474</t>
  </si>
  <si>
    <t>Google Scholar - teza</t>
  </si>
  <si>
    <t>https://bibliotecadigital.exactas.uba.ar/download/tesis/tesis_n7162_Madanes.pdf</t>
  </si>
  <si>
    <t>ОПТИМІЗАЦІЯ ТАКТИКИ ВЕДЕННЯ ТА ЛІКУВАННЯ ЖІНОК З ЕНДОМЕТРІОЗОМ ЯЄЧНИКІВ, ПОЄДНАНИМ ІЗ ЗАПАЛЬНИМИ ПРОЦЕСАМИ ОРГАНІВ МАЛОГО ТАЗУ</t>
  </si>
  <si>
    <t>https://www.ifnmu.edu.ua/images/zagalna_informacia/spec_vcheni_radi/44_nakaz/bigun/%D0%94%D0%B8%D1%81%D0%B5%D1%80%D1%82%D0%B0%D1%86%D1%96%D1%8F%20%D0%91%D1%96%D0%B3%D1%83%D0%BD.pdf</t>
  </si>
  <si>
    <t>Rodríguez-Buzón de Pablo-Blanco, P. (2022). Endometriosis: La enfermedad desconocida. (Trabajo Fin de Grado Inédito). Universidad de Sevilla, Sevilla.</t>
  </si>
  <si>
    <t>https://idus.us.es/handle/11441/143943</t>
  </si>
  <si>
    <t>Katrín María Karlsdóttir, Helga Rós Björgvinsdóttir. (2022).Endometriosis - Impact on women's lives</t>
  </si>
  <si>
    <t>https://skemman.is/handle/1946/41330</t>
  </si>
  <si>
    <t>Cuba Pérez, K. (2022). Caracterización del uso fuera de etiqueta de tocilizumab en pacientes hospitalizados por SARS-COV-2 del Hospital Nacional Dos de Mayo, abril–setiembre 2020.</t>
  </si>
  <si>
    <t>https://cybertesis.unmsm.edu.pe/handle/20.500.12672/18398</t>
  </si>
  <si>
    <t>Google Scholar-teza</t>
  </si>
  <si>
    <t>L. Chicea (Univ Lucian Blaga din Sibiu, Fac Med, Sibiu,Romania), E.C. Rosca (University of Medicine and Pharmacy “Victor Babes” Timisoara, Department of Neurology II and Clinical Emergency County Hospital Timisoara, Department of Neurology I), O. Rosca (Clinical Hospital of Infectious Diseases and Pneumophtisiology “V. Babes” Timisoara, Department of Infectious Diseases I and University of Medicine and Pharmacy “Victor Babes” Timisoara, Department of Infectious Diseases), I, M. Ciolan (Clinical Emergency County Hospital Timisoara, Department of Neurology I), M. Simu (University of Medicine and Pharmacy “Victor Babes” Timisoara, Department of Neurology II and Clinical Emergency County Hospital Timisoara, Department of Neurology I)</t>
  </si>
  <si>
    <t>Myoclonus as an unusual presentation of progressive multifocal leukoencephalopathy in a HIV positive patient</t>
  </si>
  <si>
    <t>https://journals.lww.com/aomd/Fulltext/2022/05030/Myoclonus_associated_with_infections__A_narrative.1.aspx</t>
  </si>
  <si>
    <t>Mihaila RG (ULBS), Cipaian CR (ULBS)</t>
  </si>
  <si>
    <t>Eltrombopag in chronic hepatitis C</t>
  </si>
  <si>
    <t>Mehta P, Reddivari AKR. Hepatitis. [Updated 2022 Oct 24]. In: StatPearls [Internet]. Treasure Island (FL): StatPearls Publishing; 2023 Jan-. Available from: https://www.ncbi.nlm.nih.gov/books/NBK554549/</t>
  </si>
  <si>
    <t>https://www.ncbi.nlm.nih.gov/books/NBK554549/</t>
  </si>
  <si>
    <t>Nur Fattiah A. Pengaruh Kosentrasi AgNO3 (0, 4 M; 0, 6 M dan 0, 8 M) terhadap mikrostruktur, karakteristik termal dan porositas komposit perak silika (Ag-SiO2) berbasis silika sekam padi (2022).</t>
  </si>
  <si>
    <t>https://scholar.google.ro/scholar?oi=bibs&amp;hl=en&amp;cites=12626510549756042084</t>
  </si>
  <si>
    <t>Vecerzan L (doctorand), Boicean A (ULBS), Cipaian CR (ULBS), Olteanu A (SCJUS), Mihaila RG (ULBS)</t>
  </si>
  <si>
    <t>The correlation between conventional coagulation tests and the study of thrombin generation in patiens with liver cirrhosis</t>
  </si>
  <si>
    <t>AL Cunoasterii, Partea I. Stadiul actual. "Cuprins teza."</t>
  </si>
  <si>
    <t>https://doctorate.ulbsibiu.ro/wp-content/uploads/21.Rezumat-teza-rom%C3%A2n%C4%83-Novac.pdf</t>
  </si>
  <si>
    <t>Coman D, Vrinceanu N, Dinu M, Cipaian RC</t>
  </si>
  <si>
    <t>New Alternative in the Methodology of Extraction and Dyeing with Active Molecules Derived from Vegetal Sources</t>
  </si>
  <si>
    <t>Kumarmath, Preeti and Kawatal, Anusha and Nimbargi, Kruti, A Review On Extraction Of Dye From Terminalia Catappa Hull: A Substitute To Synthetic Dyes (February 26, 2022). Journal of Emerging Technologies and Innovative Research (JETIR), February 2022, Volume 9, Issue 2, Available at SSRN: https://ssrn.com/abstract=4047977</t>
  </si>
  <si>
    <t>https://papers.ssrn.com/sol3/papers.cfm?abstract_id=4047977</t>
  </si>
  <si>
    <t>Vecerzan L (doctorand), Olteanu A (SCJUS), Maniu I (ULBS), Boicean A (ULBS), Cipaian CR (ULBS), Dura H (ULBS), Fleaca SR (ULBS), Mihaila RG (ULBS)</t>
  </si>
  <si>
    <t>Thrombin generation in chronic liver diseases</t>
  </si>
  <si>
    <t>Vecerzan L (doctorand), Cipaian C (ULBS), Boicean A (ULBS), Mihaiala RG (ULBS)</t>
  </si>
  <si>
    <t>Portal vein thrombosis and duodenal tumor in a patient with multicentric hepatocelluar carcinoma: case report</t>
  </si>
  <si>
    <t>Dana Ciobotea, Brighita Vlaicu, Anamaria Ciubara, Corina Lavinia Duica, Cristina Cotocel, Valentin Antohi, Mihail Cristian Pirlog</t>
  </si>
  <si>
    <t xml:space="preserve">Visual impairment in the elderly and its influence on the quality of life </t>
  </si>
  <si>
    <t xml:space="preserve">Tărăboanţă I., Tărăboanţă-Gamen AC, , Burlea S.L, Luca  L., Ghiorghe AC, Andrian  S. (2022). Evaluation of the Salivary Flow in Patients with Schizophrenia. A Literature Review. BRAIN. Broad Research in Artificial Intelligence and Neuroscience, 13(1Sup1), 175-187. </t>
  </si>
  <si>
    <t>https://doi.org/10.18662/brain/13.1Sup1/311</t>
  </si>
  <si>
    <t xml:space="preserve">Stovicek PO, Marinescu D, Păuna-Cristian L, Marinescu I. . (2022). Drug-Induced Hyperprolactinemia and Hyponatremia - Biological Markers of Unfavorable Evolution in Schizophrenia. BRAIN. Broad Research in Artificial Intelligence and Neuroscience, 13(1Sup1), 159-174. </t>
  </si>
  <si>
    <t>https://doi.org/10.18662/brain/13.1Sup1/310</t>
  </si>
  <si>
    <t xml:space="preserve">Constantin Popazu, Dragos Voicu, Alexandru Bogdan Ciubara, Dorina Stan, Anamaria Ciubara. The Influence of the Mental State on the Emergency Colostomized Patients Postoperative Evolution.  BRAIN. Broad Research in Artificial Intelligence and Neuroscience, 13(1Sup1), 267-276. </t>
  </si>
  <si>
    <t>https://doi.org/10.18662/brain/13.1Sup1/318</t>
  </si>
  <si>
    <t>Rebegea L, Tarlungianu C, Anghel R,  Firescu D,  Corobcean N, Gales L. Burnout risk evaluation in medical oncology – radiotherapy personne. Archive euromedica, Special Issue, vol. 12</t>
  </si>
  <si>
    <t>http://journal-archiveuromedica.eu/archiv-euromedica-sp-ro/5-Burnout-Risk-Evaluation-in-Medical-Oncology-Radiotherapy-Personnel.html</t>
  </si>
  <si>
    <t>Paslaru AM, Fatu AM, Nechifor A, Rebegea L,  Bulgaru Iliescu D, Ciubara AM. Archive euromedica, Special Issue, vol. 12</t>
  </si>
  <si>
    <t>http://journal-archiveuromedica.eu/archiv-euromedica-sp-ro/35-Psycho-Oncology-Case-Presentation.html</t>
  </si>
  <si>
    <t xml:space="preserve">Silisteanu SC. Impact of the COVID-19 pandemic on the physical and mental health of the elderly. Biomedical Engineering Applications for People with Disabilities and the Elderly in the COVID-19 Pandemic and Beyond (ed. Balas Valentina Emilia,  Geman Oana). Academic  Press, 2022.
	</t>
  </si>
  <si>
    <t>https://doi.org/10.1016/B978-0-323-85174-9.00012-1</t>
  </si>
  <si>
    <t xml:space="preserve">Borowicz W, Szczepanska M, Rosinczukc. Reactive protein as a biomarker affecting neurorehabilitation outcomes in post-stroke patients: state of knowledge and global trends in research. Journal of Education, Health and Sport. Vol. 13, no. 4, pp. 92-107. </t>
  </si>
  <si>
    <t>https://doi.org/10.12775/JEHS.2023.13.04.010</t>
  </si>
  <si>
    <t>DOAJ, CROSSREF</t>
  </si>
  <si>
    <t>Birlutiu V, Stef L, Cernusca Mitariu SI, Roman Filip C, Duica L, Antonescu E, Pirlog M, Purnichi T, Silisteanu SC,
Manea MM.</t>
  </si>
  <si>
    <t>Silisteanu SC. impact of the COVID-19 pandemic on the physical and mental health of the elderly. Biomedical Engineering Applications for People with Disabilities and the Elderly in the COVID-19 Pandemic and Beyond (ed. Balas Valentina Emilia,  Geman Oana). Academic  Press, 2022.</t>
  </si>
  <si>
    <t>Silisteanu A, Szakacs J. Assessment of the quality of life in patients with chronic degenerative osteoarticular diseases (gonarthrosis, coxarthrosis) in Suceava county. Balneo and PRM Research Journal, 13(2):1-8</t>
  </si>
  <si>
    <t>Birlutiu V, Stef L, Cernusca Mitariu SI, Roman Filip C, Duica L, Antonescu E, Pirlog M, Purnichi T, Silisteanu SC,
Manea MM</t>
  </si>
  <si>
    <t>Vizitiu E, Constantinescu M, Poraicu C.  Aquatic therapy in neuromotor recovery - case study. Balneo and PRM Research Journal, 12(3):516</t>
  </si>
  <si>
    <t>Silisteanu SC, Mitariu L, Ranga R, Antonescu E, Duica CL, Racheriu M, Totan M, Manea MM</t>
  </si>
  <si>
    <t>Potentiating the Effect of Treatment with Voltaren Gel Using Ultrasonic Frequencies of 1 MHz</t>
  </si>
  <si>
    <t>Silisteanu AE, Antonescu OR, Racheriu M. The role of the therapeutic physical exercise and the complex recovery treatment for the patients with chronic degenerative diseases during the COVID-19 pandemic. Balneo and PRM Research Journal, 13(4):529</t>
  </si>
  <si>
    <t>Silisteanu AE, Szakacs J. Study on the effects of the use of therapeutic ultrasound in the treatment of osteoarticular diseases. Balneo and PRM Research Journal, 13(1):516:482</t>
  </si>
  <si>
    <t>Dutescu MM, Popescu RE, Balcu L, Duica LC, Strunoiu LM, Alexandru DM, Pirlog MC.</t>
  </si>
  <si>
    <t xml:space="preserve">Carney Knisely G, Breitborde N. Exploring the associations between cognition, social functioning, and tobacco use in patients with first-episode psychosis: a cross-sectional analysis. </t>
  </si>
  <si>
    <t>https://doi.org/10.22541/au.168569929.93103492/v1</t>
  </si>
  <si>
    <t>Tahoun FSA, Zebeda ZAE Elsherif , Elkareem AAE Badawy, Gado EM. Relation between self empowerment and social functioning among patients with schizophrenia. Tanta Scientific Nursing Journal 26(3)(Suppl):102-130</t>
  </si>
  <si>
    <t>https://dx.doi.org/10.21608/tsnj.2022.255753</t>
  </si>
  <si>
    <t>Wongthanakarn P, Woraphat R, Pukrittayakamee P, Phattharayuttawat S. Correlation between cognitive impairment and quality of life among schizophrenia patients</t>
  </si>
  <si>
    <t>Antonescu E, Bota G, Serb B, Atasie D, Dahm Tataru C, Totan M, Duica L, Silisteanu SC, Szakacs J, Arghir OC, Oswald I, Manea MM.</t>
  </si>
  <si>
    <t>Vizitiu E, Constantinescu M. Study on the impact of the therapeutic swimming on elderly women diagnosed with osteoporosis. Balneo and PRM Research Journal 13(1): 495.</t>
  </si>
  <si>
    <t>Duica L, Dragulescu V, Pirlog M</t>
  </si>
  <si>
    <t xml:space="preserve">Neurobiological elements of hopelessness and impulsivity in suicidal behavior </t>
  </si>
  <si>
    <t>Keles M, Yöyen E,  Bal F, Investigation of psychological characteristics in the case of suicid. Cyprus Turkish Journal of Psychiatry &amp; Psychology 5(1):3-12</t>
  </si>
  <si>
    <t>https://dergipark.org.tr/en/download/article-file/2857801</t>
  </si>
  <si>
    <t>Nalugya R, Nalwoga Mariana, Nambajjwe YN, Nalwoga J. Parenting styles, drug abuse and delinquency among adolescents Kawempe division. School of Psychology Collection</t>
  </si>
  <si>
    <t>http://dissertations.mak.ac.ug/handle/20.500.12281/13789</t>
  </si>
  <si>
    <t>Keles M. Psychological Determinants as Differentiating Factors Between Suicidal Ideation and Suicide Attempt. Marmara Universitesi (Turkey) ProQuest Dissertations Publishing</t>
  </si>
  <si>
    <t>https://www.proquest.com/openview/8b3051887192c7cc078fde77029e33cf/1?pq-origsite=gscholar&amp;cbl=2026366&amp;diss=y</t>
  </si>
  <si>
    <t>Brasanac N. Suicide in Parkinson’s Disease: The Role of Dopamine Deficiency. Master Degree in Cognitive Neuroscience and Clinical Neuropsychology 2021</t>
  </si>
  <si>
    <t>https://thesis.unipd.it/retrieve/ada2d0fd-46cb-4b41-a362-adc0cdc20e17/MASTERS%20THESIS%20Suicide%20in%20PD%20The%20role%20of%20Dopamine%20A%20%281%29-converted%20%281%29%20%281%29.pdf</t>
  </si>
  <si>
    <t xml:space="preserve">Yildirim A, Akkus M, Asilar RH. Hopelessness and life satisfaction in patients with serious mental disorders: A cross-sectional study.North Clin Istanb 2023;10(2):163–171 </t>
  </si>
  <si>
    <t>https://jag.journalagent.com/z4/download_fulltext.asp?pdir=nci&amp;plng=eng&amp;un=NCI-77910</t>
  </si>
  <si>
    <t>Mairean C, Punei MO, Soitu D, Trimpop R, Schimitz L. Physical and mental health in a sample of romanian students. Scientific annals of „Alexandru Ioan Cuza” University of Iaşi (new series) sociology and social work 15(1):65-76</t>
  </si>
  <si>
    <t>https://doi.org/10.47743/asas-2022-1-683</t>
  </si>
  <si>
    <t>EBSCO Publishing, INDEX COPERNICUS</t>
  </si>
  <si>
    <t>Gillick M. Magoulias C. The Impact of COVID-19 on Behavior and Physical and Mental Health of Romanian College Students</t>
  </si>
  <si>
    <t xml:space="preserve">
Duica L, Antonescu E, Totan M, Pirlog M, Silisteanu SC</t>
  </si>
  <si>
    <t>Depression-multiple psychopatological facets</t>
  </si>
  <si>
    <t>Atsang à Kiki G, Egre F, Minoué Kuum, MG, Takvou F, Zramah M, Dzeufiet Domeni PD. Analgesic and anxiolytic properties of aqueous extract of bark from trunk of Diospyros mespiliformis (Ebenaceae) on arthritis induced in mice. Journal of Experimental and Molecular Biology</t>
  </si>
  <si>
    <t>https://doi.org/10.47743/jemb-2023-88</t>
  </si>
  <si>
    <t>Silisteanu SC, Silisteanu EA, Antonescu OR, Duica L</t>
  </si>
  <si>
    <t>Assessment of the physical and emotional health concerning the students' physical activity during the COVID-19 pandemic</t>
  </si>
  <si>
    <t>Vizitiu E, Constantinescu M. Comparative study on the importance of physical activity on body composition in adults. Balneo and PRM Research Journal, 13(4):530</t>
  </si>
  <si>
    <t>Skorokhod X. Mental health of students of higher education institutions during COVID-19. Doctoral thesis</t>
  </si>
  <si>
    <t>https://ekmair.ukma.edu.ua/server/api/core/bitstreams/eb44302e-b490-498d-9469-570759b8d618/content</t>
  </si>
  <si>
    <t>Totan M, Antonescu E, Duica L, Roman-Filip C, Silisteanu SC</t>
  </si>
  <si>
    <t>Kuttappan S, Amalraj A. Most modern approach to the phytochemistry and therapeutic potential of Boswellia in Ayurvedic formulations. Chemistry, biological activities and therapeutic applications of medicinal plants in Ayurveda (ed. Amalraj A, Kuttappan S, Varma AC), Royal Society of Chemistry</t>
  </si>
  <si>
    <t>https://books.google.ro/books?hl=en&amp;lr=&amp;id=Vb2cEAAAQBAJ&amp;oi=fnd&amp;pg=PA73&amp;ots=Q4i8szQNUl&amp;sig=wovjRRfk0xQ74JJjP5jHWSy_2Qg&amp;redir_esc=y#v=onepage&amp;q&amp;f=false</t>
  </si>
  <si>
    <t>Duica L, Antonescu E, Totan, M, Bota G, Silisteanu SC</t>
  </si>
  <si>
    <t>Deepika S, Sri Hasitha D, Suhitha R, Alekhya D, Venkatavara Prasad P, Sandeep K. A Study on Borderline Personality Disorder using Machine Learning and Conventional Methods. 2022 5th International Conference on Contemporary Computing and Informatics</t>
  </si>
  <si>
    <t>Silisteanu SC, Antonescu E, Duica L</t>
  </si>
  <si>
    <t>Understanding Musculoskeletal Disorders Through Next-Generation Sequencing
Garg, Bhavuk MBBS, MS1; Tomar, Neeraj PhD1; Biswas, Amitabh PhD1,a; Mehta, Nishank MBBS, MS1; Malhotra, Rajesh MBBS, MS1                               JBJS Reviews</t>
  </si>
  <si>
    <t>https://journals.lww.com/jbjsreviews/Abstract/2022/04000</t>
  </si>
  <si>
    <t>GOOGLE SCHOLAR</t>
  </si>
  <si>
    <t>Connective tissue disease in the practice of a cosmetologist and dermatologist. Features of diagnosis and management of patients                                        Authors: Borzykh O.B.1, Petrova M.M.1, Karpova E.I.2, Shnayder N.A.1,3                                        VESTNIK DERMATOLOGII I VENEROLOGII
ISSN 0042-4609 (Print) ISSN 2313-6294 (Online)</t>
  </si>
  <si>
    <t>vestnikdv.ru</t>
  </si>
  <si>
    <t>https://www.ncbi.nlm.nih.gov/pmc/articles/PMC9125528/</t>
  </si>
  <si>
    <t>Genetic Counseling and Management: The First Study to Report NIPT Findings in a Romanian Population                                 by Cristina Gug 1ORCID,Ioana Mozos 2,3,*ORCID,Adrian Ratiu 4,5,Anca Tudor 6ORCID,Eusebiu Vlad Gorduza 7,Lavinia Caba 7ORCID,Miruna Gug 8,Catalina Cojocariu 8,Cristian Furau 9ORCID,Gheorghe Furau 10,Monica Adriana Vaida 11ORCID andDorina Stoicanescu 1                          Medicina 2022</t>
  </si>
  <si>
    <t>https://www.mdpi.com/1648-9144/58/1/79</t>
  </si>
  <si>
    <t>Study of the total serum concentration of serrum ionized magnesium in children and adolescents from Sibiu Area</t>
  </si>
  <si>
    <t xml:space="preserve">Study on the effects of the use of therapeutic ultrasound in the treatment of osteoarticular diseases                                     Andrei-Emanuel SILIŞTEANU
Juliánna SZAKÁCS                      Balneo and PRM Research Journal, 2022 </t>
  </si>
  <si>
    <t>bioclima.ro</t>
  </si>
  <si>
    <t>ELISABETA ANTONESCU1,2, GABRIELA BOTA1
, BOGDAN SERB1
, DITER ATASIE1
, CRISTINA DAHM TATARU1
, MARIA TOTAN1,3*,
LAVINIA DUICA1,4, SINZIANA CALINA SILISTEANU5
, JULIANNA SZAKACS6
, OANA CRISTINA ARGHIR7
, IOAN OSWALD8
,
MARINELA MINODORA MANEA9,10
1
 Lucian Blaga University of Sibiu, Faculty of Medicine, 2A Lucian Blaga Str., 550169, Sibiu, Romania
2
 Sibiu County Emergency Clinical Hospital, Romania, Sibiu, 2-4 Corneliu Coposu, 550245, Sibiu, Romania 3 Clinical Pediatric Hospital of Sibiu, 1-3 Gheorge Baritiu, Sibiu, Romania 4 Psychiatric Hospital Doctor Gheorghe Preda Sibiu, 12 Doctor Dumitru Bagdazar, Sibiu, Romania 5
 Stefan cel Mare University of Suceava, Department of Health and Human Development, 13</t>
  </si>
  <si>
    <t xml:space="preserve">Study on the impact of the therapeutic swimming on elderly women diagnosed with osteoporosis                                 E Vizitiu, M CONSTANTINESCU Balneo and PRM Research Journal, 2022 </t>
  </si>
  <si>
    <t>Radu Chicea (Universitatea Lucian Blaga din Sibiu), Paula Nita (Spitalul Clinic Județean de Urgență Sibiu), Ioana-Codruța Lebădă (ULBS)</t>
  </si>
  <si>
    <t>EPIDEMIOLOGY OF PREGNANCY INDUCED HYPERTENSION – A MULTIFACTORIAL INFLUENCE. A RETROSPECTIVE STUDY</t>
  </si>
  <si>
    <t>Fakharunissa, Warda Mehboob, Rubab Naqvi, Shagufta Jabbar, Sabahat Ali Zaidi, Syeda Tahseen Fatima; Pregnancy Induced Hypertension among Pregnant Women Delivering in a Tertiary Care Centre;  Pakistan Journal of Medical &amp; Health Sciences</t>
  </si>
  <si>
    <t>https://pjmhsonline.com/index.php/pjmhs/article/view/1333</t>
  </si>
  <si>
    <t>http://www.sciepub.com/journal/JCRT/editors</t>
  </si>
  <si>
    <t>CNKI SCHOLAR, J-Gate, Academia, Computer Literature Index, Zeitschriftendatenbank, JournalTOCs</t>
  </si>
  <si>
    <t>http://www.sciepub.com/journal/JCRT/indexing</t>
  </si>
  <si>
    <t>50 x 1,5</t>
  </si>
  <si>
    <t xml:space="preserve">Mihaila Romeo </t>
  </si>
  <si>
    <t>American Journal of Medical Case Reports</t>
  </si>
  <si>
    <t>ISSN (Print): 2374-2151 ISSN (Online): 2374-216X</t>
  </si>
  <si>
    <t>Frontiers</t>
  </si>
  <si>
    <t>ISSN:  2234943X</t>
  </si>
  <si>
    <t>Frontiers in immunology</t>
  </si>
  <si>
    <t xml:space="preserve">ISSN: 1664-3224 </t>
  </si>
  <si>
    <t>ISSN: 1422-0067</t>
  </si>
  <si>
    <t>ISSN: 20726643</t>
  </si>
  <si>
    <t xml:space="preserve">Birlutiu Victoria
</t>
  </si>
  <si>
    <t>Current Pediatric Research, International Journal of Pediatrics</t>
  </si>
  <si>
    <t>https://www.currentpediatrics.com/editors.php</t>
  </si>
  <si>
    <t>Associate Editor BMC Infectious Diseases</t>
  </si>
  <si>
    <t>https://bmcinfectdis.biomedcentral.com/about/editorial-board</t>
  </si>
  <si>
    <t>Editor volum rezumate conferinta ZMS</t>
  </si>
  <si>
    <t>Psihiatru.ro</t>
  </si>
  <si>
    <t>https://www.medichub.ro/reviste-de-specialitate/psihiatru-ro</t>
  </si>
  <si>
    <t>2*50</t>
  </si>
  <si>
    <t>International Journal of  Environmental Research and Public Health</t>
  </si>
  <si>
    <t>Social Sciences</t>
  </si>
  <si>
    <t xml:space="preserve">Stanciu Mihaela - manuscript # 3331-AEB-07-2022.R1 entitled "Vitamin D level and its relationship with cancer stage in patients with differentiated thyroid carcinoma" </t>
  </si>
  <si>
    <t xml:space="preserve">ACTA ENDOCRINOLOGICA BUCHAREST </t>
  </si>
  <si>
    <t>acta-endo.ro</t>
  </si>
  <si>
    <t>5 x 10</t>
  </si>
  <si>
    <t xml:space="preserve">4 publicatii / an </t>
  </si>
  <si>
    <t>Stanciu Mihaela- "Construction and validation of a predictive model for hypocalcemia after parathyroidectomy in patients with secondary hyperparathyroidism ".</t>
  </si>
  <si>
    <t xml:space="preserve">Frontiers in Endocrinology </t>
  </si>
  <si>
    <t>WOS, PUBMED, MEDLINE, SCIE, GOOGLE SCHOLAR,</t>
  </si>
  <si>
    <t>frontiersin.org</t>
  </si>
  <si>
    <t>Frontiers in Public Health</t>
  </si>
  <si>
    <t>https://www.frontiersin.org/articles/10.3389/fpubh.2022.841919/full</t>
  </si>
  <si>
    <t>in progres</t>
  </si>
  <si>
    <t>15.12.2022</t>
  </si>
  <si>
    <t>https://www.mdpi.com/2077-0383/11/24/7535</t>
  </si>
  <si>
    <t>27.11.2022</t>
  </si>
  <si>
    <t>Editor volum rezumate conferinta ZDS</t>
  </si>
  <si>
    <t>www.confdermasibiu.ro</t>
  </si>
  <si>
    <t>Mutu Catalin Cosmin</t>
  </si>
  <si>
    <t>American Journal of Therapeutics</t>
  </si>
  <si>
    <t xml:space="preserve">https://journals.lww.com/americantherapeutics/pages/default.aspx </t>
  </si>
  <si>
    <t xml:space="preserve">Neamtu Bogdan </t>
  </si>
  <si>
    <t>Mathematics</t>
  </si>
  <si>
    <t>https://orcid.org/0000-0003-2573-621X</t>
  </si>
  <si>
    <t>23.12.2022</t>
  </si>
  <si>
    <t>IJERPH</t>
  </si>
  <si>
    <t>31.10.2022</t>
  </si>
  <si>
    <t>18.11.2022</t>
  </si>
  <si>
    <t>Biology</t>
  </si>
  <si>
    <t>Gels</t>
  </si>
  <si>
    <t>03.05.2022</t>
  </si>
  <si>
    <t>Applied  Sciences</t>
  </si>
  <si>
    <t>19.04.2022</t>
  </si>
  <si>
    <t>09.04.2022</t>
  </si>
  <si>
    <t>1.03.2022</t>
  </si>
  <si>
    <t>27.02.2022</t>
  </si>
  <si>
    <t>Journal of  Personalized Medicine</t>
  </si>
  <si>
    <t>07.02.2022</t>
  </si>
  <si>
    <t>26.01.2022</t>
  </si>
  <si>
    <t xml:space="preserve">Tratamentul leucemiei granulocitare cronice.. </t>
  </si>
  <si>
    <t xml:space="preserve"> Congresul Național de Medicină Internă 2022, 7-10.04.2022</t>
  </si>
  <si>
    <t>Caciulata</t>
  </si>
  <si>
    <t xml:space="preserve">https://medixhost.ro/ro/evenimente/202-congresul-national-de-medicina-interna </t>
  </si>
  <si>
    <t>7-10.04.2022</t>
  </si>
  <si>
    <t>30x2</t>
  </si>
  <si>
    <t xml:space="preserve">Tratamentul cu warfarină și ateroscleroza sistemică. </t>
  </si>
  <si>
    <t>Congresul Național de Medicină Internă 2022, 7-10.04.2022</t>
  </si>
  <si>
    <t>7-10.04.2023</t>
  </si>
  <si>
    <t xml:space="preserve">Warfarina si ateroscleroze sistemică. </t>
  </si>
  <si>
    <t>Zilele Medicale Sibiene, 2022, 13-15.04.2022</t>
  </si>
  <si>
    <t>https://zms.ro/wp-content/uploads/2022/03/22_03_08_Program-ZMS-2022.pdf</t>
  </si>
  <si>
    <t>Sibiu. Romania</t>
  </si>
  <si>
    <t>Peste 200 participanti</t>
  </si>
  <si>
    <t>Zilele Dermatologiei la Sibiu</t>
  </si>
  <si>
    <t>6-8.10.2022</t>
  </si>
  <si>
    <t>100x2</t>
  </si>
  <si>
    <t>Iancu Gabriela, Rotaru Maria</t>
  </si>
  <si>
    <t>Participant - Trataentul melanomului - update</t>
  </si>
  <si>
    <t>Nu</t>
  </si>
  <si>
    <t>Mihulecea Cristina, Maria Rotaru</t>
  </si>
  <si>
    <t>Participant - Indicatorii dermatoscopici la principalele tumori cutanate</t>
  </si>
  <si>
    <t>Conferinta Societatii Romane de Dermatooncologie</t>
  </si>
  <si>
    <t>Participant - Acute telogen effluvim after COVID-19 infection</t>
  </si>
  <si>
    <t>Cluj Napoca, Romania</t>
  </si>
  <si>
    <t>www.srdermato-oncologie.ro</t>
  </si>
  <si>
    <t>28-30.09.2022</t>
  </si>
  <si>
    <t>Molnar Estera (medic rezident), Iancu Gabriela, Rotaru Maria</t>
  </si>
  <si>
    <t>Conferinta Societatii Romane de Dermatologie</t>
  </si>
  <si>
    <t>Participant - Terapia anticoagulantă la pacientul dermatologic infectat cu SARS-COV2</t>
  </si>
  <si>
    <t>Poiana Brasov, Romania</t>
  </si>
  <si>
    <t>www.srd.ro</t>
  </si>
  <si>
    <t>15-18.06.2022</t>
  </si>
  <si>
    <t>Bobes Diana (medic rezident), Iancu Gabriela, Rotaru Maria</t>
  </si>
  <si>
    <t xml:space="preserve">Conferinta Reziderma </t>
  </si>
  <si>
    <t>Participant - Vasculita leucocitoclazica, manifestare a unei patologii renale</t>
  </si>
  <si>
    <t>Craiova, Romania</t>
  </si>
  <si>
    <t>14-16.10.2022</t>
  </si>
  <si>
    <t>Participant - Transformarea maligna a unui ulcer venos - caz clinic</t>
  </si>
  <si>
    <t>Iancu Gabriela, Molnar Estera (medic rezident), Rotaru Maria</t>
  </si>
  <si>
    <t>European Congress of Dermatology and Venerology - Spring Symposium</t>
  </si>
  <si>
    <t>Participant - Necrotizing vasculitis – the expression of amyloidosis in a patient with multiple myeloma</t>
  </si>
  <si>
    <t>Ljubljana, Slovacia</t>
  </si>
  <si>
    <t>www.eadvsymposium2022.org</t>
  </si>
  <si>
    <t>12-14.05.2022</t>
  </si>
  <si>
    <t>Victoria Birlutiu, RM Birlutiu, GC Oprinca, Elena-Simona Dobrițoiu</t>
  </si>
  <si>
    <t>National Conference The Management of Critical Patients in Infectious Diseases</t>
  </si>
  <si>
    <t>Participant - Acute cardiovascular syndrome associated with SARS-CoV-2 infection</t>
  </si>
  <si>
    <t>Tg. Mures</t>
  </si>
  <si>
    <t>abstract book- JCCM vol 8,Suppl 1, May 2022, pg. 29, ISSN 2393-1809</t>
  </si>
  <si>
    <t>18-20 May 2022</t>
  </si>
  <si>
    <t>Victoria Birlutiu, Alin Iulian Feiereisz, Elena-Simona Dobrițoiu, Andreea Ghibu, Claudia Lupu</t>
  </si>
  <si>
    <t>Participant - Is procalcitonin a biomarker of disease severity or of bacterial co-infection in COVID-19?</t>
  </si>
  <si>
    <t>abstract book- JCCM vol 8,Suppl 1, May 2022, pg. 30, ISSN 2393-1809</t>
  </si>
  <si>
    <t>Victoria Bîrluțiu, Bogdan Neamțu, Rareș Mircea Bîrluțiu, Elena Simona Dobrițoiu, Andreea Ghibu, Claudia Lupu</t>
  </si>
  <si>
    <t>Conferința Națională de Boli Infecțioase</t>
  </si>
  <si>
    <t>Participant - The impact of acute kidney injury on the evolution of COVID-19 cases - through the experience of the Infectious Diseases Clinic from County Clinical Emergency Hospital Sibiu,</t>
  </si>
  <si>
    <t>Timisoara</t>
  </si>
  <si>
    <t>Iunie 2022</t>
  </si>
  <si>
    <t>Victoria Bîrluţiu, Elena Simona Dobrițoiu, Andreea Magdalena Ghibu, Alin Iulian Feiereisz</t>
  </si>
  <si>
    <t>Participant - Neurological manifestations of Varicella zoster virus infection- a case report</t>
  </si>
  <si>
    <t>Victoria Bîrluțiu, Simona Dobrițoiu, Andreea Ghibu, RM Bîrluțiu</t>
  </si>
  <si>
    <t>Participant - Risk factors associated with death in covid-19 in the elderly population</t>
  </si>
  <si>
    <t>Cluj Napoca</t>
  </si>
  <si>
    <t>7-9 septembrie 2022</t>
  </si>
  <si>
    <t>Participant - Asocierea sepsis-ului bacterian cu infecția SARS-COV-2 la pacientul critic</t>
  </si>
  <si>
    <t>Iasi</t>
  </si>
  <si>
    <t>20-22 octombrie 2022</t>
  </si>
  <si>
    <t>Participant - Identificarea factorilor asociați riscului de deces la populația vârstnică cu infecție SARS-COV2</t>
  </si>
  <si>
    <t>Victoria Birlutiu</t>
  </si>
  <si>
    <t>Membru comitet stiintific</t>
  </si>
  <si>
    <t>Participant - Noi perspective in tratamentul cirozei hepatice decompensate</t>
  </si>
  <si>
    <t>Conferinta Scoala Nationala de Vara de Gastroenterologie si Hepatologie</t>
  </si>
  <si>
    <t>Participant - Ce facem la pacientul cirotic cu infecţie bacteriană sau fungică – primum non nocere</t>
  </si>
  <si>
    <t>Rm. Vilcea. Romania</t>
  </si>
  <si>
    <t>https://snvgh.ro/program</t>
  </si>
  <si>
    <t>14-16.07.2022</t>
  </si>
  <si>
    <t>Lavinia Duica</t>
  </si>
  <si>
    <t>Zilele medicale sibiene 2022</t>
  </si>
  <si>
    <t>Participant cu lucrare prezentata. Titlu lucrare: Tulburarea cu simptome somatice si sindromul Cushing -suprapuneri si diferentieri</t>
  </si>
  <si>
    <t>Sibiu Romania</t>
  </si>
  <si>
    <t>https://zms.ro</t>
  </si>
  <si>
    <t>XIII International Congress for medical students and young physicians Asklepios  2022</t>
  </si>
  <si>
    <t>Sibiui, Romania</t>
  </si>
  <si>
    <t>https://scjus.ro/2022/05/23/asklepios-congresul-international-pentru-studenti-si-tinerii-medici-si-a-redeschis-portile-la-sibiu/</t>
  </si>
  <si>
    <t>19-22 mai 2022</t>
  </si>
  <si>
    <t>Participant cu lucrare prezentata. Titlu lucrare: Schizophrenia-an itinerary for the evolution of concept and theories of neurobiological causalty</t>
  </si>
  <si>
    <t>Lavinia-Corina Duica</t>
  </si>
  <si>
    <t>Conferinta Nationala de Psihiatrie 2022</t>
  </si>
  <si>
    <t>https://ralcom.eventsair.com/cnp-2022/comitet-stiintific-national</t>
  </si>
  <si>
    <t>12-15 iulie 2022</t>
  </si>
  <si>
    <t>Participant cu lucrare prezentata. Titlu lucrare: „Laboratorul de psihiatrie” – un puzzle tematic motivațional în activitatea educațională</t>
  </si>
  <si>
    <t>https://ralcom.eventsair.com/cnp-2022/program-stiintific</t>
  </si>
  <si>
    <t>Dragos Ciuperca, Lavinia-Corina Duica</t>
  </si>
  <si>
    <t>Participant cu lucrare prezentata. Titlu lucrare: Neurobiologia  adictiei-corespondente terapeutice</t>
  </si>
  <si>
    <t>Cluj Napocai, Romania</t>
  </si>
  <si>
    <t>Laura Constantin-Malinoiu, Lavinia-Corina Duica</t>
  </si>
  <si>
    <t>Participant cu lucrare prezentata. Titlu lucrare: Sindromul confuzional-consideratii clinice</t>
  </si>
  <si>
    <t xml:space="preserve">Alina Golea, Mohamed Amine Bensalem, Lavinia-Corina Duica </t>
  </si>
  <si>
    <t>Participant cu lucrare prezentata. Titlu lucrare: Activitati socio-recreative in sectia de psihiatrie-posibilitati si perspective</t>
  </si>
  <si>
    <t>Nureini-Mohamed Nureini, Lavinia-Corina Duica</t>
  </si>
  <si>
    <t>Participant cu lucrare prezentata. Titlu lucrare: Microbiota intestinala si sanatatea mentala-directii de cercetare</t>
  </si>
  <si>
    <t>Dragos Ciuperca, Lavinia  Duica</t>
  </si>
  <si>
    <t>Simpozion "Ziua nationala de preventie a suicidului"</t>
  </si>
  <si>
    <t>National</t>
  </si>
  <si>
    <t>Participant cu lucrare prezentata. Titlu lucrare: Factori psihopatologici si contextuali ai suicidului in alcoolism</t>
  </si>
  <si>
    <t>https://www.antisuicid.ro/evenimente/ziua-nationala-de-preventie-a-suicidului-si-maratonul-preventiei-suicidului-in-romania-etapa-22-34-km/</t>
  </si>
  <si>
    <t>4-5 noi 2022</t>
  </si>
  <si>
    <t>Conferinta Nationala a Asociatiei Romane de Studiu a Personalitatii</t>
  </si>
  <si>
    <t>Participant cu lucrare prezentata. Titlu lucrare: Mecanisme adaptative si dezadaptative ale comportamentului interpersonal la tulburarile de personalitate de tip dramatic emotional</t>
  </si>
  <si>
    <t>Targu Mures, Romania</t>
  </si>
  <si>
    <t>https://personalitate-arsp.ro/evenimente-organizate.html</t>
  </si>
  <si>
    <t>6-9 oct 2022</t>
  </si>
  <si>
    <t>Forum "Psihiatru.ro"</t>
  </si>
  <si>
    <t>Bucuresti, Romania</t>
  </si>
  <si>
    <t>https://digital.medichub.ro/evenimente/sanatatea-mintala-la-interfa-a-cu-criza-globala_604</t>
  </si>
  <si>
    <t>19 noi 2022</t>
  </si>
  <si>
    <t>Participant cu lucrare prezentata. Titlu lucrare: Substante medicamentoase novatoare in terapia schizofreniei</t>
  </si>
  <si>
    <t>6th Eastern European Conference of Mental Health</t>
  </si>
  <si>
    <t>Zagreb, Romania</t>
  </si>
  <si>
    <t>https://inandoutconference.com/committees/</t>
  </si>
  <si>
    <t>13-15 oct 2022</t>
  </si>
  <si>
    <t>Participant cu lucrare prezentata. Titlu lucrare: Suggested future directions of medical and administrative management of psychosomatic disorders in Romania</t>
  </si>
  <si>
    <t>https://www.mhasee.org/copy-of-2021</t>
  </si>
  <si>
    <t>2*30</t>
  </si>
  <si>
    <t>Conferinta Nationala de Pediatrie</t>
  </si>
  <si>
    <t>24-25 noi 2022</t>
  </si>
  <si>
    <t>Participant cu lucrare prezentata. Titlu lucrare: Suicidul-coordonate psiho-culturale</t>
  </si>
  <si>
    <t>Participant cu lucrare prezentata. Titlu lucrare: Cadrul socio-demografic si psihopatologic al tentativelor de suicid la adolescenti</t>
  </si>
  <si>
    <t>Conferinta de Psihiatrie si Psihologie Medico-legala</t>
  </si>
  <si>
    <t>Participant cu lucrare prezentata. Titlu lucrare: Rolul sanatatii mintale la adolescenti</t>
  </si>
  <si>
    <t>https://www.eventsonline.ro/events/conferinta-psihiatrie-si-psihologie-medico-legala-editia-a-ii-a/</t>
  </si>
  <si>
    <t>8-10 dec 2022</t>
  </si>
  <si>
    <t>Al 45-lea Congres National Anual de Reabilitare Medicala - Congres aniversar</t>
  </si>
  <si>
    <t xml:space="preserve">Național </t>
  </si>
  <si>
    <t>București, România</t>
  </si>
  <si>
    <t>Peste 200 participanți</t>
  </si>
  <si>
    <t>https://www.srrm.ro/index.php?page=601</t>
  </si>
  <si>
    <t>Membru în comitetul de organizare</t>
  </si>
  <si>
    <t>13-15 octombrie 2022</t>
  </si>
  <si>
    <t>Membru în comitetul științific</t>
  </si>
  <si>
    <t>Popa Florina Ligia 1, Ielciu Gabriela - doctorand 2, (1) Universitatea Lucian Blaga din Sibiu, Facultatea de Medicina, (2) Spitalul Clinic Judetean de Urgenta Sibiu</t>
  </si>
  <si>
    <t>Participant - prezentare lucrare: UTILITATEA SISTEMULUI ROBOTIC CU SUPORT DINAMIC AL GREUTATII CORPORALE IN REABILITAREA MERSULUI. Vol de rezumate, p 28, ISSN 2457-9785, ISSN-L 2457-978</t>
  </si>
  <si>
    <t>Adriana Canciu 1, Cosmina Diaconu 1,2, Alina Pintea 1,2, Florina Ligia Popa 1,2. (1) Universitatea Lucian Blaga din Sibiu, Facultatea de Medicina, (2) Spitalul Clinic Judetean de Urgenta Sibiu</t>
  </si>
  <si>
    <t>Participant - prezentare poster: Managementul terapeutic si de reabilitare la o pacienta cu neuromielita optica – prezentare de caz. Vol de rezumate, p 104, ISSN 2457-9785, ISSN-L 2457-978</t>
  </si>
  <si>
    <t xml:space="preserve">Stanciu Mihaela </t>
  </si>
  <si>
    <t>A V-a ediție a Conferinței Naționale Multidisciplinare
ENDOCRINOLOGIA,
O ALTĂ ABORDARE
Sub Egida
Asociației de Endocrinologie Clinică din România</t>
  </si>
  <si>
    <t>prezentare lucrare orala - Managementul insuficienței corticosuprarenale în era Covid</t>
  </si>
  <si>
    <t>peste 300 participanti</t>
  </si>
  <si>
    <t>https://conferintemedicale.ro/events/endocrinologia-o-alta-abordare/</t>
  </si>
  <si>
    <t>18-19Mar2022</t>
  </si>
  <si>
    <t>2 x 30</t>
  </si>
  <si>
    <t xml:space="preserve">Stanciu Mihaela - </t>
  </si>
  <si>
    <t>prezentare lucrare orala - Abordarea multidisciplinară a tumorilor paratiroidiene</t>
  </si>
  <si>
    <t xml:space="preserve">sibiu </t>
  </si>
  <si>
    <t>http://www.zms.ro/</t>
  </si>
  <si>
    <t xml:space="preserve">13-15 Aprilie 2022. </t>
  </si>
  <si>
    <t>Al XXX-lea Congres National de Endocrinologie, 2022</t>
  </si>
  <si>
    <t>prezentare lucrare orala - Tumora CASTLE tumora tiroidiana rara</t>
  </si>
  <si>
    <t>Bucuresti Hotel Crowne Plaza</t>
  </si>
  <si>
    <t>peste 400 participanti</t>
  </si>
  <si>
    <t>https://www.sre.ro/wp-content/uploads/Program-stiintific-final-Congres-SRE-2022.pdf</t>
  </si>
  <si>
    <t xml:space="preserve">19-22 IUN 2022 </t>
  </si>
  <si>
    <t xml:space="preserve">Codruta Ioana Lebada (ULBS), Mihaela Stanciu (ULBS) </t>
  </si>
  <si>
    <t>prezentare lucrare orala- Sarcină la o pacientă cu hiperplazia adrenală congenitală</t>
  </si>
  <si>
    <t xml:space="preserve">Stanciu Mihaela (ULBS), Ristea Ruxandra(SCJUS) </t>
  </si>
  <si>
    <t>European Congress of Endocrinology 2022</t>
  </si>
  <si>
    <t>poster- King of the CASTLE? Immunohistochemistry in diagnosing rare thyroid carcinomas: a case report.</t>
  </si>
  <si>
    <t>Milano</t>
  </si>
  <si>
    <t>https://www.endocrine-abstracts.org/ea/0081/ea0081ep989</t>
  </si>
  <si>
    <t>21-24 May2022</t>
  </si>
  <si>
    <t>2x20</t>
  </si>
  <si>
    <t>Dan Peretianu (Medical Center Povernei), Mihaela Stanciu (ULBS) , Oprea Cristina Dana (Medical Center Povernei)</t>
  </si>
  <si>
    <t>poster- Autoimmune thyroiditis after 2 years covid pandemic: prevalence, clinical features, significance. Study on 450 patients in a medical center of Bucharest-Romania</t>
  </si>
  <si>
    <t>https://www.endocrine-abstracts.org/ea/0081/ea0081ep1076</t>
  </si>
  <si>
    <t>Al XXV-lea Simpozion National de Psihoneuroendocrinologie</t>
  </si>
  <si>
    <t>prezentare lucrare orala-  ROLUL IMUNOHISTOCHIMIEI IN DIAGNOSTICUL TUMORILOR TIROIDIENE RARE</t>
  </si>
  <si>
    <t>https://www.rpnes.ro/v3/evenimente-rpnes-menu</t>
  </si>
  <si>
    <t>17-19.NOV.2022</t>
  </si>
  <si>
    <t xml:space="preserve">D.Peretianu (Medical Center Povernei), Mihaela Stanciu ( ULBS) </t>
  </si>
  <si>
    <t xml:space="preserve">Congresul National de Medicina Interna </t>
  </si>
  <si>
    <t xml:space="preserve">prezentare lucrare orala- Tiroidita Hashimoto in mijlocul valului 5 covid </t>
  </si>
  <si>
    <t>https://www.medixhost.ro/ro/evenimente/202/inscrieri</t>
  </si>
  <si>
    <t>7-10 APR 2022</t>
  </si>
  <si>
    <t>A XII-a Conferință Națională de Genetică Medicală ”Bolile Rare în Genetică”</t>
  </si>
  <si>
    <t>srgm.ro</t>
  </si>
  <si>
    <t>25.02-27.02.2022</t>
  </si>
  <si>
    <t>1,5x50=75</t>
  </si>
  <si>
    <t>25,02-27,02.2022</t>
  </si>
  <si>
    <t>AL VI-LEA CONGRES DE GENETICĂ MEDICALĂ CU PARTICIPARE INTERNAŢIONALĂ CRAIOVA, 22-25 SEPTEMBRIE 2022 CURS PRACTIC DE GENETICĂ MOLECULARĂ ”Tehnici avansate de Genetică Moleculară” CRAIOVA, 19-21 SEPTEMBRIE 2022</t>
  </si>
  <si>
    <t>Nationala cu participare internationala</t>
  </si>
  <si>
    <t>http://geneticamedicala.ro/curs-si-congres-2022/</t>
  </si>
  <si>
    <t>19,09-25.09.2022</t>
  </si>
  <si>
    <t>prezentare de lucrare</t>
  </si>
  <si>
    <t>membru in comitetul stiintific</t>
  </si>
  <si>
    <t>Conferinta nationala cu participare internationala Bienala Chisinau-Sibiu, editia a V-a, Managementul interdisciplinar al copilului, Chisinau</t>
  </si>
  <si>
    <t>membru comitet organizare</t>
  </si>
  <si>
    <t>Chisinau</t>
  </si>
  <si>
    <t>https://ibn.idsi.md/sites/default/files/imag_file/4.Conferinta_Managementul_interdisciplinar_al_copilului_compressed.pdf</t>
  </si>
  <si>
    <t>13-14.05.2022</t>
  </si>
  <si>
    <t>Dobrota Luminita, Berghea-Neamtu C</t>
  </si>
  <si>
    <t>participant - lucrare Ora de aur in pediatrie</t>
  </si>
  <si>
    <t>Neamtu M, Dobrota Luminita, Berghea-Neamtu C</t>
  </si>
  <si>
    <t>participant - lucrare Diagnosticul si tratamentul infectiilor de tract urinar, date preliminare</t>
  </si>
  <si>
    <t>Participant - Telogen effluvium post-Covid:up-date</t>
  </si>
  <si>
    <t>Participant - Diversitatea manifestarilor cutanate in infectia SARS-CoV-2</t>
  </si>
  <si>
    <t>Molnar Estera (medic rezident), Iancu Gabriela</t>
  </si>
  <si>
    <t>Participant - Ulcerul venos cronic - interfata dermato-oncologica</t>
  </si>
  <si>
    <t>Participant - Manifestari cutanate in purpura Henoch-Schonlein la adult</t>
  </si>
  <si>
    <t>Participant - Ghid de management al melanomului</t>
  </si>
  <si>
    <t>Ciorgovean Patrisia (studenta), Iancu Gabriela</t>
  </si>
  <si>
    <t xml:space="preserve">International Congress of Students ang Young Physicians Asklepios </t>
  </si>
  <si>
    <t>Participant - Candidal vulvovaginitis</t>
  </si>
  <si>
    <t>19-22.05.2022</t>
  </si>
  <si>
    <t xml:space="preserve">https://zms.ro/ </t>
  </si>
  <si>
    <t>13.05.2022</t>
  </si>
  <si>
    <t>Ovidiu Petrascu, Dan Orga-Dumitriu</t>
  </si>
  <si>
    <t>Abdominal images in gastroenterology&amp;hepatology</t>
  </si>
  <si>
    <t>strainatate</t>
  </si>
  <si>
    <t>https://register.falkfoundation.com/prod/registrationmgmt.nsf/1/730A80F5CBE5C5C1C12588290039F651/%24file/220707_Amsterdam_Symp_228_PremProgram.pdf</t>
  </si>
  <si>
    <t>7-8.07.22</t>
  </si>
  <si>
    <t>Orga-Dumitriu Dan</t>
  </si>
  <si>
    <t>Alexandra Greurusi, Laura Hila, Dan Orga-Dumitriu</t>
  </si>
  <si>
    <t>natională</t>
  </si>
  <si>
    <t>https://confdermasibiu.ro/program2022/</t>
  </si>
  <si>
    <t>6-8.10.22</t>
  </si>
  <si>
    <t>20x2</t>
  </si>
  <si>
    <t>Laura Hila, Alexandra Greurusi, Dan Orga-Dumitriu</t>
  </si>
  <si>
    <t>Petrascu Ovidiu</t>
  </si>
  <si>
    <t xml:space="preserve">Falk Symposium no. 228 - Abdominal Imaging in Gastroenterology and Hepatology; FALK FOUNDATION, July 7-8, 2022, Amsterdam, The Netherlands. Abstracts Volume: Petrascu Ovidiu: Case report: The role of imagistic procedures in identifying rare metastases. Abstracts Volume: Pp. 50-51. </t>
  </si>
  <si>
    <t>Amsterdam, Olanda</t>
  </si>
  <si>
    <t>Peste 500 participanti</t>
  </si>
  <si>
    <t xml:space="preserve">http://www.falk-foundation-symposia.org/symposia-and-workshops/2022/?L=1. </t>
  </si>
  <si>
    <t>7-8 iulie 2022</t>
  </si>
  <si>
    <t>20 x2</t>
  </si>
  <si>
    <t>Dascalu Daciana Nicoleta</t>
  </si>
  <si>
    <t>Participant; Multiple comorbidități și o acutizare - Pacientul V.I. și valul 4 al pandemiei Covid19</t>
  </si>
  <si>
    <t>Romania, Sibiu</t>
  </si>
  <si>
    <t>Peste 200</t>
  </si>
  <si>
    <t>www.zms.ro       ;       https://zms.ro/program/</t>
  </si>
  <si>
    <t>nu este cazul,</t>
  </si>
  <si>
    <t>13-15.04.2023</t>
  </si>
  <si>
    <t>Zilele dermatologiei la Sibiu</t>
  </si>
  <si>
    <t>Participant; Rolul micronutrienților (zinc, vitamine grup B, vitamina D) în afecțiunile cronice din medicina internă – interferențe cu manifestari dermatologice</t>
  </si>
  <si>
    <t>www.zds.ro</t>
  </si>
  <si>
    <t>nu este cazul</t>
  </si>
  <si>
    <t>06-08.10.2022</t>
  </si>
  <si>
    <t>Participant;  Manifestari cutanate frecvente în bolile hepatice cronice</t>
  </si>
  <si>
    <t>Nu este cazul</t>
  </si>
  <si>
    <t>The 20th European Congress of Internal Medicine</t>
  </si>
  <si>
    <t>Participant ;  CARDIOVASCULAR RISK FACTORS IN PATIENTS WITH NON-ALCOHOLIC FATTY LIVER DISEASE: IS LIVER FIBROSIS ONE OF THEM ?;</t>
  </si>
  <si>
    <t>Spania, Malaga</t>
  </si>
  <si>
    <t>https://efim.org/ecim2022/    https://cslide.ctimeetingtech.com/efim22/attendee/eposter/browse/gallery?q=dascalu</t>
  </si>
  <si>
    <t>09-11.06.2022</t>
  </si>
  <si>
    <t>Participant ; CORRELATION BETWEEN MARKERS OF SYSTEMIC INFLAMMATION AND FIBROSIS SCORES IN A SAMPLE OF ROMANIAN NON-ALCOHOLIC FATTY LIVER PATIENTS ​   </t>
  </si>
  <si>
    <t>Congresul national de medicina interna</t>
  </si>
  <si>
    <t>Participant ; E-Poster: EVALUAREA NON-INVAZIVĂ A GRADULUI DE FIBROZĂ HEPATICĂ LA UN LOT DE PACIENŢI CU HEPATOPATIE ADIPOASĂ NON-ALCOOLICĂ : CORELAŢII CLINICO-BIOLOGICE</t>
  </si>
  <si>
    <t>Romania, Calimanesti</t>
  </si>
  <si>
    <t>http://www.srmi.ro/cnmi2022.php</t>
  </si>
  <si>
    <t>07-10.04.2022</t>
  </si>
  <si>
    <t>Al 20-lea congres FRDBNM</t>
  </si>
  <si>
    <t>Participant:  Corelații clinico-biologice ale prezenței diabetului zaharat / sindromului metabolic la un lot de pacienți cu hepatopatie adipoasă non-alcoolică</t>
  </si>
  <si>
    <t>Romania, Cluj Napoca</t>
  </si>
  <si>
    <t>http://www.umfcluj.ro/informatii-ro/avizier-ro/item/7521-congresul-federa%C8%9Biei-rom%C3%A2ne-de-diabet,-nutri%C8%9Bie,-boli-metabolice-edi%C8%9Bia-a-20-a</t>
  </si>
  <si>
    <t>09-11.11.2022</t>
  </si>
  <si>
    <t>Participant ; Metode non-invazive de evaluare a fibrozei hepatice in ambulatoriul de specialitate</t>
  </si>
  <si>
    <t>Conferinta de psihiatrie si psihologie medico-legala - Editia a 2-a</t>
  </si>
  <si>
    <t xml:space="preserve">Nationala </t>
  </si>
  <si>
    <t>Prticipant ; Rolul principiilor de Îngrijiri paliative în controlul simptomelor la pacienţii cu boli cronice non_x0002_oncologice</t>
  </si>
  <si>
    <t>https://conf-psihiatrie.calcool.ro/</t>
  </si>
  <si>
    <t>08-10.12.2022</t>
  </si>
  <si>
    <t xml:space="preserve">Conferinta ANIP 2022- Ingrijirea Paliativa </t>
  </si>
  <si>
    <t>Participant ; Rolul îngrijirilor paliative în secţiile de medicină internă</t>
  </si>
  <si>
    <t>Romania, Poiana Brasov</t>
  </si>
  <si>
    <t>https://www.anip.ro/media/2022/10/Agenda_ConferintaANIP2022_Brosura-A5-16pg-MI.pdf</t>
  </si>
  <si>
    <t>20-22.10.2022</t>
  </si>
  <si>
    <t>The 27th International Society of Cardiovascular Pharmacotherapy Annual Meeting 2022 (ISCP)</t>
  </si>
  <si>
    <t>Participant ; WAISTLINE AS PREDICTOR OF CARDIOVASCULAR RISK IN A LOT OF NONALCOHOLIC FATTY LIVER DISEASE ROMANIAN PATIENTS</t>
  </si>
  <si>
    <t>Romania, Bucuresti</t>
  </si>
  <si>
    <t>iscp2022.ro</t>
  </si>
  <si>
    <t>Participant ; CARDIOVASCULAR RISK INDUCED BY THE PRESENCE OF NON-ALCOHOLIC FATTY LIVER DISEASE</t>
  </si>
  <si>
    <t>Participant ; Integrarea principiilor de îngrijiri paliative în managementul bolilor cronice non-oncologice- ciroza hepatică</t>
  </si>
  <si>
    <t xml:space="preserve">Participant ; Abordarea simptomelor psihice comune din perspectiva îngrijirii paliative. </t>
  </si>
  <si>
    <t>3rd International Conference on Fatty   Liver</t>
  </si>
  <si>
    <t>Participant ; MARKERS OF SYSTEMIC INFLAMMATION IN A GROUP OF ROMANIAN NON-ALCOHOLIC FATTY LIVER DISEASE PATIENTS</t>
  </si>
  <si>
    <t>Austria, Viena</t>
  </si>
  <si>
    <t>https://icfl.kenes.com/   https://icfl.kenes.com/wp-content/uploads/sites/163/2022/04/ICFL22_Accepted-abstracts.pdf</t>
  </si>
  <si>
    <t>28-30.04.2022</t>
  </si>
  <si>
    <t xml:space="preserve">Participant ;  CARDIOVASCULAR RISK  ASSESSMENT  IN  A NON-ALCOHOLIC FATTY LIVER DISEASE  GROUP OF ROMANIAN PATIENTS </t>
  </si>
  <si>
    <t>https://icfl.kenes.com/     https://icfl.kenes.com/wp-content/uploads/sites/163/2022/04/ICFL22_Accepted-abstracts.pdf</t>
  </si>
  <si>
    <t>Lebădă Ioana-Codruța</t>
  </si>
  <si>
    <t>Al 30-lea Congres Național al Societății Române de Endocrinologie</t>
  </si>
  <si>
    <t>https://www.sre.ro/2022-06-19-congres-sre/</t>
  </si>
  <si>
    <t>19-22 iunie 2022</t>
  </si>
  <si>
    <t>Al XXV-lea Simpozion Național de Psihoneuroendocrinologie</t>
  </si>
  <si>
    <t>https://www.rpnes.ro/v3/evenimente-rpnes-menu/51-al-xxv-lea-simpozion-national-de-psihoneuroendocrinologie</t>
  </si>
  <si>
    <t>prezentare poster</t>
  </si>
  <si>
    <t>17-19 noiembrie 2022</t>
  </si>
  <si>
    <t>Mătăcuță-Bogdan Ioana</t>
  </si>
  <si>
    <t>Bienala Chisinau-Sibiu- Managementul interdisciplinar al copilului</t>
  </si>
  <si>
    <t xml:space="preserve">Nationala cu participare internationala </t>
  </si>
  <si>
    <t>Comitet de organizare</t>
  </si>
  <si>
    <t>Republica Moldova</t>
  </si>
  <si>
    <t>https://relatiipublice.usmf.md/ro/managementul-interdisciplinar-al-copilului-conferinta-nationala-cu-participare-internationala</t>
  </si>
  <si>
    <t>Membru in Comitet de organizare</t>
  </si>
  <si>
    <t>13-14 mai 2022</t>
  </si>
  <si>
    <t>Prezentare de lucrare</t>
  </si>
  <si>
    <t>Participant - prezentare de lucrare</t>
  </si>
  <si>
    <t xml:space="preserve"> Romania</t>
  </si>
  <si>
    <t> "Metode moderne de diagnostic și tratament în patologia pediatrică"</t>
  </si>
  <si>
    <t>Participant- prezentare de lucrare</t>
  </si>
  <si>
    <t>http://www.conferintapediatriesibiu.ro/ </t>
  </si>
  <si>
    <t>24-25.11.2022</t>
  </si>
  <si>
    <t>Metode moderne de diagnostic și tratament în patologia pediatrică</t>
  </si>
  <si>
    <t>Elena Cristina Rezi (Lucian BlagaUniversity from Sibiu, Romania –Medical Faculty)</t>
  </si>
  <si>
    <t>20th European Conference of Internal Medicine. EJCRIM 2022;9 doi:10.12890/2022_V9Sup1.</t>
  </si>
  <si>
    <t>Participant - LIVER FIBROSIS AND CARDIOVASCULAR RISK IN DIABETIC PATIENTS WITH NON-ALCOHOLIC FATTY LIVER DISEASE</t>
  </si>
  <si>
    <t>Malaga, Spania</t>
  </si>
  <si>
    <t>https://www.ejcrim.com/index.php/EJCRIM/article/view/3438/3156</t>
  </si>
  <si>
    <t>Rezi Cristina</t>
  </si>
  <si>
    <t>Participant - HE ALCOHOL CONSUMPTION IN PATIENTS WITH CHRONIC B AND C HEPATITIS</t>
  </si>
  <si>
    <t>3rd International Conference on Fatty Liver (ICFL 2022), 28 – 30 April 2022, Vienna, Austria </t>
  </si>
  <si>
    <t>Participant - INTERLEUKIN-6 AND TUMOR NECROSIS FACTOR IN PATIENTS WITH NON-ALCOHOLIC STEATOHEPATITISElena</t>
  </si>
  <si>
    <t>Viena, Austria</t>
  </si>
  <si>
    <t>https://icfl.kenes.com/wp-content/uploads/sites/163/2022/04/ICFL22_Accepted-abstracts.pdf</t>
  </si>
  <si>
    <t>Participant - THE ASSOCIATION BETWEEN NONALCOHOLIC FATTY LIVER DISEASE AND CARDIOVASCULAR RISK IN DIABETIC PATIENTS</t>
  </si>
  <si>
    <t>Porr Corina, Diaconu Cosmina, Vidrighin Anca</t>
  </si>
  <si>
    <t>EAACI HYBRID CONGRESS</t>
  </si>
  <si>
    <t>INTERNAȚIONALĂ</t>
  </si>
  <si>
    <t>PARTICIPANT</t>
  </si>
  <si>
    <t>CEHIA</t>
  </si>
  <si>
    <t>https://eaaci.org/events_congress/eaaci-hybrid-congress-2022/</t>
  </si>
  <si>
    <t>1-3 IULIE</t>
  </si>
  <si>
    <t>ZILELE DERMATOLOGIEI LA SIBIU</t>
  </si>
  <si>
    <t>NAȚIONALĂ</t>
  </si>
  <si>
    <t>https://confdermasibiu.ro/wp-content/uploads/2022/10/22_10_05-program-final_ZDS-2022.pdf</t>
  </si>
  <si>
    <t>6-8 OCTOMBRIE 2022</t>
  </si>
  <si>
    <t>ZILELE MEDICINII DENTARE SIBIENE</t>
  </si>
  <si>
    <t>https://stomasibiu.wordpress.com/</t>
  </si>
  <si>
    <t>24-26 NOIEMBRIE 2022</t>
  </si>
  <si>
    <t>302x</t>
  </si>
  <si>
    <t>Roman-Filip Carmen Corina; Sava Mihai</t>
  </si>
  <si>
    <t>Simpozion educațional 
Abordarea interdisciplinară a pacientului neurologic in stare critică</t>
  </si>
  <si>
    <t>https://www.ulbsibiu.ro/wp-content/uploads/documents/ca/2022/Anexa-3-lista-manifestari-stiintifice.pdf</t>
  </si>
  <si>
    <t xml:space="preserve">28 octombrie 2022 </t>
  </si>
  <si>
    <t xml:space="preserve">Roman-Filip Corina Carmen </t>
  </si>
  <si>
    <t>Prezentator de lucrare</t>
  </si>
  <si>
    <t>Congresul National de Neurologie – editia XX</t>
  </si>
  <si>
    <t>Primul anunţ - AL XX-LEA CONGRES AL SOCIETĂŢII DE NEUROLOGIE DIN ROMÂNIA - BUCUREŞTI, 14 - 18 NOIEMBRIE 2022 (neurology.ro)</t>
  </si>
  <si>
    <t>Membru comitetul stiintific</t>
  </si>
  <si>
    <t>14-18 noiembrie 2022.</t>
  </si>
  <si>
    <t>https://www.neurology.ro/images/stories/uploads/2022/Program_Detaliat.pdf</t>
  </si>
  <si>
    <t>Prezentare  de lucrare</t>
  </si>
  <si>
    <t>A 17-a Scoala de Vara de Neurologie</t>
  </si>
  <si>
    <t>file:///C:/Users/Pc/Downloads/Program%20preliminar%20Curs%20Boli%20Neurologice%20Rare,%20online%202022-1.docx</t>
  </si>
  <si>
    <t>8-15 iulie 2022</t>
  </si>
  <si>
    <t>Roman-Filip Corina</t>
  </si>
  <si>
    <t>https://www.bing.com/ck/a?!&amp;&amp;p=20bccc8d41bcc17eJmltdHM9MTY4ODA4MzIwMCZpZ3VpZD0xYjQ1YWY3Ny0zMjk4LTY5NmUtMDRhYS1hMGU0MzY5ODZiYjMmaW5zaWQ9NTE2OA&amp;ptn=3&amp;hsh=3&amp;fclid=1b45af77-3298-696e-04aa-a0e436986bb3&amp;psq=zilele+medicale+sibiene+2022&amp;u=a1aHR0cHM6Ly96bXMucm8v&amp;ntb=1</t>
  </si>
  <si>
    <t>Organizare</t>
  </si>
  <si>
    <t>&gt;200</t>
  </si>
  <si>
    <t>Membru comitet de organizare</t>
  </si>
  <si>
    <t>5-8.04.2023</t>
  </si>
  <si>
    <t>Participare</t>
  </si>
  <si>
    <t>Prezentare lucrare</t>
  </si>
  <si>
    <t>Multiple degree</t>
  </si>
  <si>
    <t>Responsabil</t>
  </si>
  <si>
    <t>Coordonator program medicina</t>
  </si>
  <si>
    <t>100x3</t>
  </si>
  <si>
    <t>Doctorat</t>
  </si>
  <si>
    <t>Medicine in English</t>
  </si>
  <si>
    <t xml:space="preserve">FMED 3 </t>
  </si>
  <si>
    <t>12x28</t>
  </si>
  <si>
    <t>11,5 x 28 = 322</t>
  </si>
  <si>
    <t xml:space="preserve">Popa Florina </t>
  </si>
  <si>
    <t>12 x 28</t>
  </si>
  <si>
    <t>10x28</t>
  </si>
  <si>
    <t>Neamtu Mihai Bogdan</t>
  </si>
  <si>
    <t>Petrascu Ovidiu Ioan</t>
  </si>
  <si>
    <t>Săceleanu Vicențiu</t>
  </si>
  <si>
    <t>SCRIDON MARIA-ELENA</t>
  </si>
  <si>
    <t>Scridon Maria</t>
  </si>
  <si>
    <t>REZI ELENA CRISTINA</t>
  </si>
  <si>
    <t>12x2x28</t>
  </si>
  <si>
    <t>10 x 2 x 28</t>
  </si>
  <si>
    <t>12 X 2 X 28 = 672</t>
  </si>
  <si>
    <t>12 x 2 x 28</t>
  </si>
  <si>
    <t>Săceleanu Mircea Vicenșiu</t>
  </si>
  <si>
    <t>Săceleanu Vicentiu</t>
  </si>
  <si>
    <t xml:space="preserve">Mătăcuță-Bogdan Ioana </t>
  </si>
  <si>
    <t>8x2X28</t>
  </si>
  <si>
    <t>Examen de semestru MGIII Semiologie Medicala</t>
  </si>
  <si>
    <t xml:space="preserve">121 studenti / 3 </t>
  </si>
  <si>
    <t>Colocviu de modul MGV Hematologie</t>
  </si>
  <si>
    <t xml:space="preserve">124 studenti / 3 </t>
  </si>
  <si>
    <t>Examen de restante MGIII Semiolgie Medicala</t>
  </si>
  <si>
    <t>30 impartit la 3</t>
  </si>
  <si>
    <t>Examne de restante MGV Hematologie</t>
  </si>
  <si>
    <t>31 impartit la 3</t>
  </si>
  <si>
    <t>Evaluare pe parcurs MGIII Semiolgie Mediala</t>
  </si>
  <si>
    <t>121 studneti / 3</t>
  </si>
  <si>
    <t>Evaluare pe parcurs MGIII SG8 Semiolgie Mediala</t>
  </si>
  <si>
    <t>9 studenti / 3</t>
  </si>
  <si>
    <t>Evaluare pe parcurs MGV Hematologie</t>
  </si>
  <si>
    <t>Evaluare pe parcurs MGV SG1-8 Hematologie</t>
  </si>
  <si>
    <t>80 studenti / 3</t>
  </si>
  <si>
    <t>Admitere Medicina</t>
  </si>
  <si>
    <t>742 studenti / 3 x2</t>
  </si>
  <si>
    <t>Licenta MG</t>
  </si>
  <si>
    <t>119 studenti / 3 x 2</t>
  </si>
  <si>
    <t>Examene de dizertatie</t>
  </si>
  <si>
    <t>4 studenti / 3 x 3</t>
  </si>
  <si>
    <t>Comisie sustinere referat de doctorat</t>
  </si>
  <si>
    <t>3 studenti / 3 x 3</t>
  </si>
  <si>
    <t>Admitere doctorat</t>
  </si>
  <si>
    <t>18 candidati / 3 x 3</t>
  </si>
  <si>
    <t xml:space="preserve">Licenta </t>
  </si>
  <si>
    <t>Examen sem. 2 AMG3</t>
  </si>
  <si>
    <t>Asistent titular</t>
  </si>
  <si>
    <t>Examen sem. 2 TD1</t>
  </si>
  <si>
    <t>Evaluare de parcurs MG6 stagii</t>
  </si>
  <si>
    <t>Evaluare de parcurs AMG3 curs</t>
  </si>
  <si>
    <t>Evaluare de parcurs TD1 curs</t>
  </si>
  <si>
    <t>Evaluare sem. 1 MG6 curs</t>
  </si>
  <si>
    <t>Evaluare sem. 2 MG6 curs</t>
  </si>
  <si>
    <t>Evaluare sem. 1 MD4 curs</t>
  </si>
  <si>
    <t>Restante AMG</t>
  </si>
  <si>
    <t>Examen MG6</t>
  </si>
  <si>
    <t>Examen MD4</t>
  </si>
  <si>
    <t>Examen sem. 2 AMG4</t>
  </si>
  <si>
    <t>Examen 2 grupe MG6</t>
  </si>
  <si>
    <t>Examen de parcurs MG6</t>
  </si>
  <si>
    <t>Examen de parcurs MD4</t>
  </si>
  <si>
    <t>Examen de parcurs sem. 2 AMG4</t>
  </si>
  <si>
    <t>Examen de parcurs 2 grupe MG6</t>
  </si>
  <si>
    <t>Reumatologie</t>
  </si>
  <si>
    <t>Ingrijiri in diabet si boli de mutritie</t>
  </si>
  <si>
    <t>Semio;logie medicala, anul II MD</t>
  </si>
  <si>
    <t>Examen licenta 15</t>
  </si>
  <si>
    <t>Examen de medic specialist de familie</t>
  </si>
  <si>
    <t>Examen de medic primar de familie</t>
  </si>
  <si>
    <t>Examen semestru 1 Farma4 curs</t>
  </si>
  <si>
    <t>Examen semestru 1 MG3 (1 sgr)</t>
  </si>
  <si>
    <t>Examen semestru 2 MG3 curs</t>
  </si>
  <si>
    <t>Examen semestru 2 MG3 (1sgr)</t>
  </si>
  <si>
    <t>Examen, restanta, reexaminare, evaluare pe parcurs. Psihiatrie,  An VI Med. 111 studenti</t>
  </si>
  <si>
    <t>Examen, restanta, reexaminare, evaluare pe parcurs. Psihiatrie. An IV MD. 26  studenti</t>
  </si>
  <si>
    <t>Examen, restanta, reexaminare, evaluare pe parcurs. Psihologie si Sociologie Medicala. An II Med. 120 studenti</t>
  </si>
  <si>
    <t>Admitere Licenta</t>
  </si>
  <si>
    <t>Finalizare disciplina Medicina fizică și de reabilitare MG VI și MD IV</t>
  </si>
  <si>
    <t>137 : 3 = 45,66</t>
  </si>
  <si>
    <t>247,33 x 2 = 494,66</t>
  </si>
  <si>
    <t>Examen licență Medicină</t>
  </si>
  <si>
    <t>Examen Endocrinologie Med V</t>
  </si>
  <si>
    <t>124 studenti : 3</t>
  </si>
  <si>
    <t>Evaluare lucrari practice Med V  semigrupe 5</t>
  </si>
  <si>
    <t xml:space="preserve">5sgr x 10 studenti : 3 </t>
  </si>
  <si>
    <t>Examen Endocrinologie AMG IV</t>
  </si>
  <si>
    <t>79 studenti : 3</t>
  </si>
  <si>
    <t>Examen MD III</t>
  </si>
  <si>
    <t>41 studenti : 3</t>
  </si>
  <si>
    <t>Examen Sexologie Med I</t>
  </si>
  <si>
    <t xml:space="preserve">92 studenti : 3 </t>
  </si>
  <si>
    <t>Examen Admitere licenta</t>
  </si>
  <si>
    <t xml:space="preserve">Atasie Diter </t>
  </si>
  <si>
    <t xml:space="preserve"> evaluare de parcurs la curs  MEDICINA II</t>
  </si>
  <si>
    <t>120:3=40</t>
  </si>
  <si>
    <t>evaluare de parcurs laborator MEDICINA II-3 grupex15 studenti/grupa</t>
  </si>
  <si>
    <t>45:3 =15</t>
  </si>
  <si>
    <t>evaluare de semestru MEDICINA II</t>
  </si>
  <si>
    <t>120:3= 40</t>
  </si>
  <si>
    <t>evaluare de parcurs la curs  MEDICINA DENTARA III</t>
  </si>
  <si>
    <t>41:3 =13,33</t>
  </si>
  <si>
    <t>evaluare de semestru MEDICINA DENTARA III</t>
  </si>
  <si>
    <t xml:space="preserve"> evaluare de parcurs la curs  AMG I</t>
  </si>
  <si>
    <t>66:3= 22</t>
  </si>
  <si>
    <t>evaluare de parcurs laborator AMG I -5 grupex13 studenti/grupa</t>
  </si>
  <si>
    <t>5X13:3=21,66</t>
  </si>
  <si>
    <t>evaluare de semestru AMG I</t>
  </si>
  <si>
    <t>evaluare de parcurs la curs  FARMACIE II</t>
  </si>
  <si>
    <t>28:3=9,33</t>
  </si>
  <si>
    <t>evaluare de semestru FARMACIE II</t>
  </si>
  <si>
    <t xml:space="preserve"> evaluare de parcurs la curs  MEDICINA V</t>
  </si>
  <si>
    <t>124:3= 41,33</t>
  </si>
  <si>
    <t>evaluare de semestru MEDICINA V</t>
  </si>
  <si>
    <t>Admitere licență</t>
  </si>
  <si>
    <t xml:space="preserve">Licență Medicină </t>
  </si>
  <si>
    <t>Pediatrie V MED examen de semestru (modul I)</t>
  </si>
  <si>
    <t>Pediatrie V MED partial (modul I)</t>
  </si>
  <si>
    <t>Pediatrie V MED examen de semestru (modul II)</t>
  </si>
  <si>
    <t>Puericultura V MED examen de semestru</t>
  </si>
  <si>
    <t>al doilea cadru didactic examinator</t>
  </si>
  <si>
    <t>Licenta MED</t>
  </si>
  <si>
    <t>Pediatrie III MD examen de semestru</t>
  </si>
  <si>
    <t>Practica de vara V MED</t>
  </si>
  <si>
    <t>Examen sem. 1 AMG3 (8 sgr)</t>
  </si>
  <si>
    <t>Evaluare de parcurs AMG3 stagii</t>
  </si>
  <si>
    <t>Evaluare sem. 2 AMG4 curs</t>
  </si>
  <si>
    <t>Restante TD</t>
  </si>
  <si>
    <t>examen de semestru, Îngrijiri paleative AMG4</t>
  </si>
  <si>
    <t>evaluare de parcurs, Îngrijiri paleative AMG4</t>
  </si>
  <si>
    <t>examen de restanțe, Îngrijiri paleative AMG4</t>
  </si>
  <si>
    <t>evaluare de semestru, Îngrijiri paliative MG4</t>
  </si>
  <si>
    <t>Asistent la titularului</t>
  </si>
  <si>
    <t>examen de semestru, Neurologie AMG3</t>
  </si>
  <si>
    <t>evaluare de parcurs laborator, Abilități practice MG2</t>
  </si>
  <si>
    <t>evaluare de semestru, Abilități practice MG2</t>
  </si>
  <si>
    <t>examen de admitere licență</t>
  </si>
  <si>
    <t>examen de finalizare lincență medicină</t>
  </si>
  <si>
    <t>Matematica Informatica Farma An 1 Examen</t>
  </si>
  <si>
    <t>Puericultura Medicina Generala An 5 Examen</t>
  </si>
  <si>
    <t>Pediatrie si Puericultura AMG An 3  Examen</t>
  </si>
  <si>
    <t>Pediatrie Medicina Generala An 5   Examen</t>
  </si>
  <si>
    <t>EXAMEN URGENTE MEDICALE, AMG, AN 3</t>
  </si>
  <si>
    <t>TITULAR CURS</t>
  </si>
  <si>
    <t>EXAMEN TELENURSING, AMG, AN 3</t>
  </si>
  <si>
    <t>RESTANȚĂ URGENTE MEDICALE, AMG, AN 3</t>
  </si>
  <si>
    <t>RESTANȚĂ TELENURSING, AMG, AN 3</t>
  </si>
  <si>
    <t>EVALUARI STAGIU GASTROENTEROLOGIE, MG, AN 5</t>
  </si>
  <si>
    <t>TITULAR STAGIU</t>
  </si>
  <si>
    <t>EXAMEN GASTROENTEROLOGIE, MG, AN 5</t>
  </si>
  <si>
    <t>RESTANTA GASTROENTEROLOGIE, MG, AN 5</t>
  </si>
  <si>
    <t>LICENTA</t>
  </si>
  <si>
    <t>EVALUARE URGENTE MEDICALE, AMG, AN 3</t>
  </si>
  <si>
    <t>EVALUARE TELENURSING, AMG, AN 3</t>
  </si>
  <si>
    <t>PARTICIPARE ADMITERE</t>
  </si>
  <si>
    <t>Examen de semestru/ evaluare pe parcurs la curs/ evaluare pe parcurs la seminar AMG II, 80 studenti</t>
  </si>
  <si>
    <t>80:3 x 3 = 80</t>
  </si>
  <si>
    <t>Testare pe parcurs - 3 grupe stagiu/ 33 studenti</t>
  </si>
  <si>
    <t>33:3 = 11</t>
  </si>
  <si>
    <t xml:space="preserve">Restante si re-examinari </t>
  </si>
  <si>
    <t>12:3 = 4</t>
  </si>
  <si>
    <t>Asistenta examen semestru Semiologie Medicala, 121 studenti/ 2 semestre</t>
  </si>
  <si>
    <t>Asistenta la examen</t>
  </si>
  <si>
    <t xml:space="preserve">40.33 : 2= 20,16 + 20.16 </t>
  </si>
  <si>
    <t>examen semestru-Neurochirurgie, Medicina V- 124 studenti</t>
  </si>
  <si>
    <t>evaluare pe parcurs - Neurochirurgie 3 sgr - 30 studenti</t>
  </si>
  <si>
    <t xml:space="preserve">titular </t>
  </si>
  <si>
    <t>examen practic - Neurochirurgie 3 sgr - 30 studenti</t>
  </si>
  <si>
    <t>examen semestru Asistenta primara a starii de sanatate - Medicina II, 120 studenti</t>
  </si>
  <si>
    <t>evaluare pe parcurs Asistenta primara a starii de sanatate - Medicina II, 8 grupe, 120 studenti</t>
  </si>
  <si>
    <t>examen practic Asistenta primara a starii de sanatate - Medicina II, 120 studenti</t>
  </si>
  <si>
    <t>examen semestru Abilitati practice - Medicina II, 120 studenti</t>
  </si>
  <si>
    <t>evaluare pe parcurs Abilitati practice - Medicina II, 1 grupă, 15 studenti</t>
  </si>
  <si>
    <t>examen practic Abilitati practice - Medicina II, 1 grupă, 15 studenti</t>
  </si>
  <si>
    <t>examen semestru-Stiintele comportamentului, IV AMG, 79 studenti</t>
  </si>
  <si>
    <t>examen semestru-Stiintele comportamentului, IV MD, 26 studenti</t>
  </si>
  <si>
    <t>examen semestru Primul ajutor medical  - TD I, 25 studenti</t>
  </si>
  <si>
    <t>evaluare pe parcurs Primul ajutor medical, TD I, 2 grupe, 25 studenți</t>
  </si>
  <si>
    <t>examen practic Primul ajutor medical, TD I, 2 grupe, 25 studenți</t>
  </si>
  <si>
    <t xml:space="preserve">paticipare comisii admitere  742 candidati </t>
  </si>
  <si>
    <t xml:space="preserve">participare comisii licenta </t>
  </si>
  <si>
    <t>1 evaluare de parcurs seminar Gastroenterologie</t>
  </si>
  <si>
    <t>124 stud/3 = 41.33</t>
  </si>
  <si>
    <t>Licenta AMG</t>
  </si>
  <si>
    <t xml:space="preserve">1 evaluare de parcurs seminar Urgente Medicale </t>
  </si>
  <si>
    <t>50 stud/3 = 16.66</t>
  </si>
  <si>
    <t>evaluare lucrări practice Medicină Generală anul V</t>
  </si>
  <si>
    <t>titular (7 semigrupe)</t>
  </si>
  <si>
    <t>evaluare lucrări practice Asistență Medicală Generală anul IV</t>
  </si>
  <si>
    <t>evaluare lucrări practice Medicină Dentară anul III</t>
  </si>
  <si>
    <t>Mătăcuță- Bogdan Ioana</t>
  </si>
  <si>
    <t>Examen Pediatrie finalizare Modul II</t>
  </si>
  <si>
    <t>Examen Pediatrie finalizare Modul III</t>
  </si>
  <si>
    <t>Examen Disciplina Puericultură- finalizare</t>
  </si>
  <si>
    <t>Examen finalizare disciplina pediatrie MDIII</t>
  </si>
  <si>
    <t>EVALUARI PE PARCURS</t>
  </si>
  <si>
    <t>EXAMEN LICENTA MEDICINA</t>
  </si>
  <si>
    <t>COMISIE ADMITERE</t>
  </si>
  <si>
    <t>EXAMEN DE ADMITERE LICENȚĂ</t>
  </si>
  <si>
    <t>EXAMEN DE FINALIZARE A STUDIILOR</t>
  </si>
  <si>
    <t>EVALUARE DE PARCURS LA SEMINAR, Medicină, an 5</t>
  </si>
  <si>
    <t>EVALUARE DE PARCURS LA SEMINAR, Asistență Medicală Generală, an 3</t>
  </si>
  <si>
    <t>EXAMEN DE SEMESTRU, Medicină, an 5</t>
  </si>
  <si>
    <t>EXAMEN DE SEMESTRU, Asistență Medicală Generală, an 3</t>
  </si>
  <si>
    <t>Examen de semestru - MG 2021 Sem 1</t>
  </si>
  <si>
    <t>Examen de semestru - MG 2022 Sem 2</t>
  </si>
  <si>
    <t>Evaluare de parcurs MG -2021 Sem 1</t>
  </si>
  <si>
    <t>Evaluare de parcurs MG -2022 Sem 2</t>
  </si>
  <si>
    <t>Restante la disciplina didactica neurologie- Medicina Generala</t>
  </si>
  <si>
    <t>Reexaminare la disciplina didactica neurologie- Medicina Generala</t>
  </si>
  <si>
    <t>Examen de semestru AMG an III</t>
  </si>
  <si>
    <t xml:space="preserve">Restante  la disciplina didactica neurologie- AMG </t>
  </si>
  <si>
    <t xml:space="preserve">Examen de admitere medicina </t>
  </si>
  <si>
    <t xml:space="preserve">Examen de admitere doctorat </t>
  </si>
  <si>
    <t xml:space="preserve">Examen LICENTA </t>
  </si>
  <si>
    <t>Membru comisie licenta MG</t>
  </si>
  <si>
    <t>Membru comisie licenta AMG</t>
  </si>
  <si>
    <t>Marzoi Ionut. Particularități epidemiologice, clinice, evolutive și terapeutice ale    pacienților cu leucemie acută din Sudul Transilvaniei. MGIII.</t>
  </si>
  <si>
    <t>Rosu Maria Nicoleta. Particularități epidemiologice, clinico-evolutive și terapeutice ale pacienților cu leucemie granulocitară cronică din Sudul Transilvaniei. MGIII.</t>
  </si>
  <si>
    <t>Meianu Ioana Andreea. Particularitățile epidemiologice, clinice, evolutive și terapeutice ale    pacienților cu leucemie limfatică cronică din Sudul Transilvaniei. MGIII.</t>
  </si>
  <si>
    <t>Vecerzan Novac Liliana. CERCETĂRI PRIVIND COMPLICAȚIILE TROMBOTICE ȘI HEMORAGICE ALE PACIENȚILOR CU HEPATOPATII CRONICE DIN SUDUL TRANSILVANIEI . Doctorat Medicina.</t>
  </si>
  <si>
    <t>Suilea Ioana - Studiul retrospectiv privind evoluția indicatorilor de severitate ai bolii psoriazice în funcție de forma clinică de boală și de tratamentul efectuat - MG6</t>
  </si>
  <si>
    <t>Lobonea Anca - Manifestări orale în bolile dermatologice - MD6</t>
  </si>
  <si>
    <t>Patologia infecțioasă asociată suprafeței oculare</t>
  </si>
  <si>
    <t>FLEŞER V. IULIU, Îngrijirea pacienților cu dependență etanolică și manifestări agresive</t>
  </si>
  <si>
    <t>MATEI A. ANA-KATALIN, Nursingul psihiatric la pacienții instituționalizați cu schizofrenie cronică</t>
  </si>
  <si>
    <t>ALNABTEETI QUSAI MAHMOUD HUSSIEN, Hernia ombilicală, Tratamentul chirurgical</t>
  </si>
  <si>
    <t>DUMITRACHE LAURENŢIU-ALIN, Impactul psihotraumelor la studenții cu depresie din centrul universitar Sibiu</t>
  </si>
  <si>
    <t>GĂRDEAN LORENA-TEODORA, Studiul comorbilităților psihiatrice și somatice la pacienții intoxicați cu substanțe psihoactive ilegale</t>
  </si>
  <si>
    <t>KHALAILA ARIN, Evaluarea depresiei la studenții mediciniști în perioada pandemiei COVID-19</t>
  </si>
  <si>
    <t>JISRI NAZHEM-Metode citogenice folosite în diagnosticarea anaomaliilor cromozomiale-studiu retrospectiv-6ANI LICENTA MEDICINA</t>
  </si>
  <si>
    <t>Puiu Cornelia-Florina, Statusul vitaminei D si anemia carentiala la sugar. Licenta Medicina</t>
  </si>
  <si>
    <t>Csepei-Carajan Carla, Importanta markerilor hematologici in diferentierea anemiei microcitare la copil. Licenta Medicina</t>
  </si>
  <si>
    <t>Hadar Roxana Ioana, Influenta multifactoriala asupra dezvoltarii somatice la copil. Licenta Medicina</t>
  </si>
  <si>
    <t>Hogea Iulia-Elena, Importanta simptomatologiei de debut in diagnosticul principalelor malformatii de cord la copil. Licenta Medicina</t>
  </si>
  <si>
    <t>Iamu Andrei Dacian, Importanta indicilor hematologici in diferentierea pneumoniei bacteriene de pneumonia virala</t>
  </si>
  <si>
    <t>Kemendi Csilla - Ingrijirea pacientului cu herpes simplex - AMG</t>
  </si>
  <si>
    <t>Mihai Adnana - Aspecte clinice, paraclinice si evolutive ale lupusului eritematos cronic cutanat - AMG</t>
  </si>
  <si>
    <t>Rogozan Ana-Maria - Ingrijirea pacientului cu onicomicoza - AMG</t>
  </si>
  <si>
    <t>Resiga Elena, Impactul ingrijirii pacientului cu dementa asupra ingrijitorului principal, lucrare de licență</t>
  </si>
  <si>
    <t>Rîșcu Laura Mariana, Necesarul de îngrijiri paliative la pacienții cu AVC sever, din perspectiva medicului de familie și a pacientului, lucrare de licență</t>
  </si>
  <si>
    <t>Sandu Ramona Gabriela, Evaluarea suferinței pacienților cu boală Parkinson avansată din perspectiva simptomelor motorii și a celor nonmotorii, lucrare de licență</t>
  </si>
  <si>
    <t xml:space="preserve">Fetean Denisa - Nursing in managementul pacientului pediatric cu anemie microcitara </t>
  </si>
  <si>
    <t>Pavelescu Maria, Principii nursing la pacienții cu AVC, specializarea AMG</t>
  </si>
  <si>
    <t>Pîrvu Lidia, Principii nursing la pacienții cu pancreatită acută etanolică, specializarea AMG</t>
  </si>
  <si>
    <t>Lipovetchi Alina, Principii nursing la pacienții cu ciroză hepatică etanolică, specializarea AMG</t>
  </si>
  <si>
    <t>Vieru Alexandra, Principii nursing la pacienții cu insuficiență cardiacă, specializarea AMG</t>
  </si>
  <si>
    <t>ARTIOMOV DANIELA,Opțiuni terapeutice în meningioamele supratentoriale,licență</t>
  </si>
  <si>
    <t>BREAZU IOAN-ALEXANDRU,Indicații operatorii și prognostic în spondilolistezisul degenerativ lombar,licență</t>
  </si>
  <si>
    <t>CRĂCIUN ALINA VANNESSA GABRIELA GEORGIANA,Hemoragia intracerebrală supratentorială hipertensivă,licență</t>
  </si>
  <si>
    <t>DAN NICOLAE ADRIAN,Moment operator optim în traumatismele coloanei vertebrale,licență</t>
  </si>
  <si>
    <t>POPA TEODORA-MARIA,Tratamentul chirurgical în hernia de disc lombară,licență</t>
  </si>
  <si>
    <t>PURCĂRESCU ANDREI-DORIN,Conduita terapeutică a hematomului extradural,licență</t>
  </si>
  <si>
    <t>ŞAROŞI FRANCISC,Conduita terapeutică a hematomului subdural cronic,licență</t>
  </si>
  <si>
    <t>SÎRBU MIHAELA,Aspecte clinice și indicații operatorii în hemoragia intracerebrală infratentorială,licență</t>
  </si>
  <si>
    <t>Cristescu Noemi - Diabetul zaharat al copilului-caracteristici în context de autoimunitate, lucrare de licență</t>
  </si>
  <si>
    <t>Bogdan Iulia-Alexandra, Asocierea între anemie și deficitul de vitamină D, lucrare de licență</t>
  </si>
  <si>
    <t>Bârlea Bianca, Convulsiile febrile ale copilului, particularități clinico-evolutive, lucrare de licență</t>
  </si>
  <si>
    <t>Ghiță Roxana Elena, Convulsiile febrile și anemia feriprivă la copil, lucrare de licență</t>
  </si>
  <si>
    <t xml:space="preserve">CIOCĂNARU N. NICOLETA- Steatoza hepatică la pacienții cu diabet zaharat tip 2 </t>
  </si>
  <si>
    <t>HINZ D. DAIANE JENNIFER - Riscul dezvoltării stetohepatitei la pacienții diabetici</t>
  </si>
  <si>
    <t>IACOB D.-E. EMILIA-DIANA - Consumul de toxice la pacienții cu hepatite cronice virale B și C</t>
  </si>
  <si>
    <t>TEOC N.-M. MARIA - Steatohepatita nonalcoolică și riscul cardiovascular</t>
  </si>
  <si>
    <t>Tratamentul anticoagulant în fibrilația atrială, Balaban Maria, licenta AMG</t>
  </si>
  <si>
    <t>Comisia de concurs pentru postul de Profesor universitar,pozitia 4, disciplinele: Boli infectioase; Boli tropicale</t>
  </si>
  <si>
    <t>Comisia de concurs pentru postul de Sef lucrari, pozitia 29, disciplinele: Nefrologie; Medicindainterna</t>
  </si>
  <si>
    <t>Consiliul Departamentului</t>
  </si>
  <si>
    <t>Presedinte comisie examen medic specialist</t>
  </si>
  <si>
    <t>Presedinte comisie examen medic primar</t>
  </si>
  <si>
    <t>Presedinte post Asist univ Boli infectioase</t>
  </si>
  <si>
    <t>Comisia de contestatii note pentru toate programele de studiu - departament clinic medical</t>
  </si>
  <si>
    <t>Membru comisie examen medic specialist</t>
  </si>
  <si>
    <t>Membru comisie examen medic primar</t>
  </si>
  <si>
    <t>Presedinte comisie examen sef lucrari Medicina de familie perioada nedeterminata</t>
  </si>
  <si>
    <t>Presedinte comisie examen asist. univ. Medicina interna (cardiologie) perioada nedeterminata</t>
  </si>
  <si>
    <t>Presedinte comisie examen asist. univ. Endocrinologie perioada nedeterminata</t>
  </si>
  <si>
    <t>Presedinte comisie examen asist. univ. boli infectioase perioadadeterminata</t>
  </si>
  <si>
    <t>Presedinte comisie examen conf. univ pediatrie perioada nedeterminata</t>
  </si>
  <si>
    <t>Presedinte comisie examen conf. univ dermatologie perioada nedeterminata</t>
  </si>
  <si>
    <t>Presedinte comisie contestatii conf. univ neurochirurgie perioada nedeterminata</t>
  </si>
  <si>
    <t>Presedinte comisie examen sef lucrari nefrologie perioada nedeterminata</t>
  </si>
  <si>
    <t>Comisia de analiza a SIEPAS/departament clinic medical</t>
  </si>
  <si>
    <t>Comisia de analiza CNFIS/departament</t>
  </si>
  <si>
    <t>Comisie centralizare fise discipline/departament</t>
  </si>
  <si>
    <t>Comisie centralizare documente site nou ULBS/departament</t>
  </si>
  <si>
    <t>Comisie concurs pentru ocupare post didactic. Numire prin Decizia Senatului 2083/30.05.2022</t>
  </si>
  <si>
    <t>Membru in Consiliul Departamentului</t>
  </si>
  <si>
    <t>Membru in Consiliul Facultatii</t>
  </si>
  <si>
    <t xml:space="preserve">Membru in comisia de concurs pentru ocuparea posturilor didactice și de cercetare -.Departament Preclinic
 Asistent universitar, pozi{ia 65, disciplina: Chimie Farmaceutica - </t>
  </si>
  <si>
    <t xml:space="preserve">Comisia de analiza a indeplinirii standardelor ULBS-1.Departament Preclinic
 Asistent universitar, pozi{ia 65, disciplina: Chimie Farmaceutica - MEMBRU </t>
  </si>
  <si>
    <t xml:space="preserve">Membru in comisia de analiza a irrdeplinirii standardelor ULBS -Deportument Clinic Medicol
 $ef lucriri, pozitia 30, disciplina: Medicina de familie- </t>
  </si>
  <si>
    <t>Membru in comisia de concurs pentru ocuparea posturilor didactice și de cercetare -Asistent universitar, pozitia 44, disciplinele: Medicina interna (cardiologie); Medicina interna; Semiologie medicala -</t>
  </si>
  <si>
    <t>Comisia de analiza a indeplinirii standardelor ULBS--Asistent universitar, pozitia 44, disciplinele: Medicina interna (cardiologie); Medicina interna; Semiologie medicala -membru</t>
  </si>
  <si>
    <t xml:space="preserve">Membru in comisia de concurs pentru ocuparea posturilor didactice și de cercetare -Asistent universitar, pozitia 47, disciplinele: Endocrinologie; ingrjiri calificate in endocrinologie </t>
  </si>
  <si>
    <t xml:space="preserve">Comisia de analiza a indeplinirii standardelor ULBS-Asistent universitar, pozitia 47, disciplinele: Endocrinologie; ingrjiri calificate in endocrinologie </t>
  </si>
  <si>
    <t>Comisia de analiza a indeplinirii standardelor ULBS-Departament Clinic Chirurgical Sef lucrari, pozitia 22, disciplina: O.R.L</t>
  </si>
  <si>
    <t>Comisia de analiza a indeplinirii standardelor ULBS-Departament Clinic Chirurgical $ef lucrari, pozifia 23, disciplinele: Chirurgie plastica si microchirurgie reconstructiva</t>
  </si>
  <si>
    <t xml:space="preserve">Comisia de analiza a indeplinirii standardelor ULBS-Departament Clinic Chirurgica Asistent universitar, pozifia 35, disciplinele: Semiologie chirurgicala; Chirurgie generala </t>
  </si>
  <si>
    <t>Comisia de analiza a indeplinirii standardelor ULBS-Conferen{iar universitar, pozitia 21, disciplinele: Biochimie I; Biochimie II; Biochimie generala si aplicata</t>
  </si>
  <si>
    <t>Comisia de contestatii - $ef lucrari, pozifia 52, disciplinele: Fiziologie; Fiziologie I; Fiziologie oro-maxilo-faciala</t>
  </si>
  <si>
    <t>Comisia de analiza a indeplinirii standardelor ULBS-$ef lucrari, pozifia 52, disciplinele: Fiziologie; Fiziologie I; Fiziologie oro-maxilo-faciala</t>
  </si>
  <si>
    <t>Comisia de analiza a indeplinirii standardelor ULBS- Profesor universitar,pozitia 4, disciplinele: Boli infectioase; Boli tropicale</t>
  </si>
  <si>
    <t>Comisia de analiza a indeplinirii standardelor ULBS-Conferenfiar universitar,pozilia 12, disciplinele: Pediatrie; Pediatrie si puericultura</t>
  </si>
  <si>
    <t>Comisia de analiza a indeplinirii standardelor ULBS- Conferentiar universitar,, pozifia l4 disciplinele: Patologie dermatologica; ingrijiri calificate in dermatologie; Dermatologie</t>
  </si>
  <si>
    <t>Comisia de analiza a indeplinirii standardelor ULBS- Conferenfiar universitar, pozitia 15, disciplinele: Neurochirurgie; Medicina psihosomatica; Primul ajutor
medical; Asistenaa primara a starii de sanatate</t>
  </si>
  <si>
    <t>Comisia de contestatii -$ef lucrari, pozifia 29, disciplinele: Nefrologie; Medicina interna</t>
  </si>
  <si>
    <t>Comisia de analiza a indeplinirii standardelor ULBS- $ef lucrari, pozifia 29, disciplinele: Nefrologie; Medicina interna</t>
  </si>
  <si>
    <t>Comisia de analiza a indeplinirii standardelor ULBS- .$ef lucrarii, pozitia 37, disciplinele: Medicina muncii si boli profesionale; Medicina muncii; Orientare
asupra profesiei</t>
  </si>
  <si>
    <t>Comisia de analiza a indeplinirii standardelor ULBS- .Asistent universitar, pozitia59, disciplinele: Protetica dentara- proteza partiala scheletata
Gerontostomatologie</t>
  </si>
  <si>
    <t>Departament Clinic Medical, Sef Lucrari, pozitia 30, disciplina Medicina de Familie; membru</t>
  </si>
  <si>
    <t>Departament Clinic Medical, Asistent Universitar, pozitia 47, disciplina Endocrinologie, Ingrijiri calificate in Endocrinologie; membru comisie contestatii</t>
  </si>
  <si>
    <t>Departament Clinic Medical, Sef Lucrari, pozitia 29, disciplina Nefrologie, Medicina Interna; membru</t>
  </si>
  <si>
    <t>Comisia de concurs pentru ocuparea postului de Asistent universitar, poziția 47, disciplina Endocrinologie</t>
  </si>
  <si>
    <t>Membru în Consiliul Departamentului</t>
  </si>
  <si>
    <t>Comisie concurs Conferenfiar universitar,pozilia 12, disciplinele: Pediatrie; Pediatrie si puericultura</t>
  </si>
  <si>
    <t>Comisie concurs - membru - $ef lucrari, pozitia 29, disciplinele: Nefrologie; Medicina interna</t>
  </si>
  <si>
    <t>Comisie concurs - membru - post de Conferenţiar universitar, poziția 22, disciplina: Endocrinologie, Departamentul nr. 3.deciziei Rectorului Universității de Medicină și Farmacie din Craiova nr. 19/1322/1/5 din 03.01.2022,</t>
  </si>
  <si>
    <t>PRESEDINTE - Asistent universitar, pozi{ia 61, disciplinele: Nursing general I; Nursing general si ingrijiri calificate in
diabet si boli de nurtritie; Nutritie si dietetica - 6 semestre</t>
  </si>
  <si>
    <t>Asistent universitar, pozi{ia 47, disciplinele: Endocrinologie; ingrijiri calificate in endocrinologie</t>
  </si>
  <si>
    <t>Departament Clinic Medical, Asistent Universitar, pozitia 47, disciplina Endocrinologie, Ingrijiri calificate in Endocrinologie; membru</t>
  </si>
  <si>
    <t>Departament Clinic Medical, Sef Lucrari, pozitia 29, disciplina Nefrologie, Medicina Interna; membru comisie contestatii</t>
  </si>
  <si>
    <t>Membru comisie examen asist. univ. Boli Infectioase perioada determinata</t>
  </si>
  <si>
    <t>Membru comisie examen asist. univ. Endocrinologie perioada nedeterminata</t>
  </si>
  <si>
    <t>Membru comisie examen sef lucrari nefrologie perioada nedeterminata</t>
  </si>
  <si>
    <t>Consiliul Facultății</t>
  </si>
  <si>
    <t>Membru comisie contestatii examen Sef de Lucrari poz 30, disciplina Medicina de Familie</t>
  </si>
  <si>
    <t>Membru comisie contestatii  examen asist. univ.poz 47 Endocrinologie</t>
  </si>
  <si>
    <t>Comisie examen medici specialisti Medicina interna, membru in comisie, nov. 2022</t>
  </si>
  <si>
    <t>Comisie concurs post didactic Medicina interna, Cardiologie, membru in comisie, poz. 44, feb. 2022</t>
  </si>
  <si>
    <t>Comisie concurs - post medic specialist Medicina interna, Spitalul C.F.R. Sibiu, membru in comisie, iunie 2022</t>
  </si>
  <si>
    <t>Membru in comisia de sustinere a referatelor de doctorat, coordonator Prof. Dr. R. Mihaila</t>
  </si>
  <si>
    <t>Consiliul Departamentului Clinic Medical</t>
  </si>
  <si>
    <t>Comisia de contestații Asistent universitar 45-Boli infectioase</t>
  </si>
  <si>
    <t xml:space="preserve">Dascalu Daciana </t>
  </si>
  <si>
    <t>Membru comisie concurs Asist. Universitar Pozitia 44</t>
  </si>
  <si>
    <t>Departament Clinic Medical Asistent universitar, pozi{ia 45, disciplina: Boli infectioase</t>
  </si>
  <si>
    <t>COMISII POSTURI DIDACTICE SCOASE LA CONCURS PE PERIOADA
NEDETERMINATA, SEMESTRUL I. AN UNIVERSITAR 2021-2022, Asistent universitar, poziția 47, disciplinele: Endocrinologie; ingrijiri calificate in endocrinologie</t>
  </si>
  <si>
    <t>Boardul National de Neurologie din Romania</t>
  </si>
  <si>
    <t>Comisie de doctorat -Dr Radu Razvan -Bucuresti</t>
  </si>
  <si>
    <t>Comisie de doctorat -Dr Poale Lungi -Bucuresti</t>
  </si>
  <si>
    <t xml:space="preserve">Promovare Conferentiar-Dr Mandruta Ioana </t>
  </si>
  <si>
    <t>Provovare Conferentiar -Dr Vacaras Vitalie</t>
  </si>
  <si>
    <t>Promovare Comisia de Abilitare</t>
  </si>
  <si>
    <t>Consiliul facultatii</t>
  </si>
  <si>
    <t>Comisie examen admitere post perioada determinata</t>
  </si>
  <si>
    <t>Tutore an MG6</t>
  </si>
  <si>
    <t>Consultatii. Psihiatrie. VI Med</t>
  </si>
  <si>
    <t>Consultatii. Psihiatrie. IV MD</t>
  </si>
  <si>
    <t>Consultatii. Psihologie si Sociologie Medicala. II Med</t>
  </si>
  <si>
    <t>Practica de specialitate. Psihiatrie. 7 ore/zi, 22 zile, 5 studenti</t>
  </si>
  <si>
    <t>7*22</t>
  </si>
  <si>
    <t>tutorat Medicina V</t>
  </si>
  <si>
    <t>Alina Bereanu/Dobrota Luminita</t>
  </si>
  <si>
    <t>practica de specialitate (practica de vara, Medicina V)</t>
  </si>
  <si>
    <t>Tutorat AMG3</t>
  </si>
  <si>
    <t>consultatii</t>
  </si>
  <si>
    <t>practica specialitate MG3</t>
  </si>
  <si>
    <t>Consultatii Neurochirurgie V Medicina</t>
  </si>
  <si>
    <t>Consultatii Asistenta primara a astarii de sanatate II Medicina</t>
  </si>
  <si>
    <t>Consultatii Abilitati practice II Medicina</t>
  </si>
  <si>
    <t>Consultatii Stiintele comportamentului IV AMG</t>
  </si>
  <si>
    <t>Consultatii Stiintele comportamentului IV MD</t>
  </si>
  <si>
    <t>Consultatii Primul ajutor medical I TD</t>
  </si>
  <si>
    <t>Practica de specialitate</t>
  </si>
  <si>
    <t>Asklepios - International Congress for Students and Young Physicians, 19.05-22.05.2022- MEMBRU IN COMITETUL STIINTIFIC</t>
  </si>
  <si>
    <t>COORDONATOR LUCRARE STIINTIFICA- "The double anti-HER2 blokade in early breast cancer: unexpected surprize. Autor Coca Francesca Georgia-           Asklepios - International Congress for Students and Young Physicians, 19.05-22.05.2022-</t>
  </si>
  <si>
    <t>Workshop- Cytogenetics versus Molecular Genetics- Diter Atasie-Asklepios - International Congress for Students and Young Physicians, 19.05-22.05.2022-</t>
  </si>
  <si>
    <t>Cercul de Neurochirurgie Sibiu, 47 participanți, coordonator principal, an universitar2021-2022</t>
  </si>
  <si>
    <t>ASKLEPIOS 2022, 19-22 MAY
XIII INTERNATIONAL CONGRESS FOR MEDICAL STUDENTS AND YOUNG PHYSICIANS, Coordonator lucrare- NEPHROTIC SYNDROME IN THE CONTEXT OF SHUNT NEPHRITIS, autori Cătănescu Andrei, Craciunean Andreea</t>
  </si>
  <si>
    <t>ASKLEPIOS 2022, 19-22 MAY
XIII INTERNATIONAL CONGRESS FOR MEDICAL STUDENTS AND YOUNG PHYSICIANS, Coordonator lucrare- HENOCH-SCHONLEIN PURPURA IN AN INFECTIOUS
CONTEXT IN YOUNG CHILDREN: CASE REPORT, autori Cniazchei Ana Maria, Ana Maria Tămăslicaru</t>
  </si>
  <si>
    <t>ASKLEPIOS 2022, 19-22 MAY
XIII INTERNATIONAL CONGRESS FOR MEDICAL STUDENTS AND YOUNG PHYSICIANS, Coordonator lucrare- A CASE OF ATYPICAL EPSTEIN-BARR VIRUS INFECTION, autori Dinuță Crina, Andreea Miron</t>
  </si>
  <si>
    <t>ASKLEPIOS 2022, 19-22 MAY
XIII INTERNATIONAL CONGRESS FOR MEDICAL STUDENTS AND YOUNG PHYSICIANS, Coordonator lucrare- MULTISYSTEM INFLAMMATORY SYNDROME IN
CHILDREN (MIS-C) ASSOCIATED WITH SARS-COV-2
INFECTION IN A 3-YEAR-OLD PATIENT, autori Miron Andreea, Dinuță Crina</t>
  </si>
  <si>
    <t>ASKLEPIOS 2022, 19-22 MAY, XIII INTERNATIONAL CONGRESS FOR MEDICAL STUDENTS AND YOUNG PHYSICIANS, Coordonator lucrare- JUVENILE POST-COVID INFECTION POLYMYOSITIS, autori Tămăliscaru Ana Maria, Ana Maria Cniazchei</t>
  </si>
  <si>
    <t>ASKLEPIOS 2022, 19-22 MAY, XIII INTERNATIONAL CONGRESS FOR MEDICAL STUDENTS AND YOUNG PHYSICIANS, Coordonator lucrare- CASE REPORT - CHALLENGING PEDIATRIC PATIENT
WITH KAWASAKI DISEASE, autori Stîngu Tudor, Șerban Teodora</t>
  </si>
  <si>
    <t>Participare admitere</t>
  </si>
  <si>
    <t>Participare licenta</t>
  </si>
  <si>
    <t>participarea la admitere sesiunea vara</t>
  </si>
  <si>
    <t>participarea la adminitere sesiunea toamna</t>
  </si>
  <si>
    <t>Participare realizare orar</t>
  </si>
  <si>
    <t>Participare la admitere</t>
  </si>
  <si>
    <t>8.00/ zi</t>
  </si>
  <si>
    <t>Alte activitati</t>
  </si>
  <si>
    <t>participarea la admitere (asistență)-1 zi</t>
  </si>
  <si>
    <t>Participare admitere 2 sesiuni, 1zi/sesiune</t>
  </si>
  <si>
    <t xml:space="preserve">Grigore Nicolae </t>
  </si>
  <si>
    <t>Bardac Ovidiu</t>
  </si>
  <si>
    <t xml:space="preserve">Bratu Dan Georgian </t>
  </si>
  <si>
    <t>Chicea Radu</t>
  </si>
  <si>
    <t>Fleaca Sorin Radu</t>
  </si>
  <si>
    <t>Hasegan Adrian Gheorghe</t>
  </si>
  <si>
    <t>Roman Mihai Dan</t>
  </si>
  <si>
    <t>Sava Mihai</t>
  </si>
  <si>
    <t>Tanasescu Ciprian Antoniu Horatiu</t>
  </si>
  <si>
    <t>Badescu Tudor Mihai</t>
  </si>
  <si>
    <t>Bereanu Alina</t>
  </si>
  <si>
    <t>Berghea Neamtu Cristian Stefan</t>
  </si>
  <si>
    <t>Cretu Dan Gheorghe</t>
  </si>
  <si>
    <t>Faur Anca</t>
  </si>
  <si>
    <t>Ginfalean Georgeta</t>
  </si>
  <si>
    <t>Helgiu Claudiu</t>
  </si>
  <si>
    <t>Popescu Dragos</t>
  </si>
  <si>
    <t>Racheriu Mihaela</t>
  </si>
  <si>
    <t>Sabau Alexandru Dan</t>
  </si>
  <si>
    <t>Teodoru Cosmin Adrian</t>
  </si>
  <si>
    <t xml:space="preserve">Barbulescu Bogdan </t>
  </si>
  <si>
    <t>Faur Mihai</t>
  </si>
  <si>
    <t>Kiss Roland</t>
  </si>
  <si>
    <t>Mihetiu Alin Florin</t>
  </si>
  <si>
    <t>Niță Paula</t>
  </si>
  <si>
    <t>Noor Hassan</t>
  </si>
  <si>
    <t xml:space="preserve">Pirvut Valentin </t>
  </si>
  <si>
    <t>Stanila Dan</t>
  </si>
  <si>
    <t xml:space="preserve">Vintila Bogdan Ioan </t>
  </si>
  <si>
    <t>Placenta, the Key Witness of COVID-19 Infection in Premature Births.</t>
  </si>
  <si>
    <t xml:space="preserve">BOBEI, T. I., SIMA, R. M., GORECKI, G. P., POENARU, M. O., OLARU, O. G., BOBIRCA, A., CIRSTOVEANU, C., CHICEA, R., TOPIRCEANU-ANDREOIU, O. M., &amp; PLES, L. </t>
  </si>
  <si>
    <t>EISSN 2075-4418</t>
  </si>
  <si>
    <t>https://www.webofscience.com/wos/woscc/full-record/WOS:000872476400001</t>
  </si>
  <si>
    <t xml:space="preserve">https://doi.org/10.3390/diagnostics12102323 </t>
  </si>
  <si>
    <t>10.3390/diagnostics12102323</t>
  </si>
  <si>
    <t>WOS:000872476400001</t>
  </si>
  <si>
    <t>The Accuracy of Cytology, Colposcopy and Pathology in Evaluating Precancerous Cervical Lesions</t>
  </si>
  <si>
    <t>Ples, L (Ples, Liana) [1] , [2] ; Radosa, JC (Radosa, Julia-Carolina) [3] ; Sima, RM (Sima, Romina-Marina) [1] , [2] ; Chicea, R (Chicea, Radu) [4] ; Olaru, OG (Olaru, Octavian-Gabriel) [1] , [2] ; Poenaru, MO (Poenaru, Mircea-Octavian) [1] , [2]</t>
  </si>
  <si>
    <t xml:space="preserve">https://doi.org/10.3390/diagnostics12081947 </t>
  </si>
  <si>
    <t>https://www.webofscience.com/wos/woscc/full-record/WOS:000846979700001</t>
  </si>
  <si>
    <t>DOI10.3390/diagnostics12081947</t>
  </si>
  <si>
    <t>WOS:000846979700001</t>
  </si>
  <si>
    <t>Persistent Left Superior Vena Cava Significance in Prenatal Diagnosis-Case Series</t>
  </si>
  <si>
    <t>Poenaru, MO (Poenaru, Mircea-Octavian) [1] , [2] ; Hamoud, BH (Hamoud, Bashar Haj) [3] ; Sima, RM (Sima, Romina-Marina) [1] , [2] ; Valcea, ID (Valcea, Ionut-Didel) [2] ; Chicea, R (Chicea, Radu) [4] ; Ples, L (Ples, Liana) [1] , [2]</t>
  </si>
  <si>
    <t>https://doi.org/10.3390/jcm11144020</t>
  </si>
  <si>
    <t>https://www.webofscience.com/wos/woscc/full-record/WOS:000833405000001</t>
  </si>
  <si>
    <t>DOI10.3390/jcm11144020</t>
  </si>
  <si>
    <t>WOS:000833405000001</t>
  </si>
  <si>
    <t>Mohor, CI (Mohor, Cosmin Ioan) [1] ; Fleaca, SR (Fleaca, Sorin Radu) [2] ; Muja, AO (Muja, Alexandra Oprinca) [1] ; Oprinca, GC (Oprinca, George Calin) [1] ; Roman, MD (Roman, Mihai Dan) [2] ; Chicea, R (Chicea, Radu) [2] ; Boicean, AG (Boicean, Adrian Gheorghe) [3] ; Dura, H (Dura, Horatiu) [1] ; Tanasescu, C (Tanasescu, Ciprian) [2] ; Ion, NCI (Ion, Nicolas Catalin Ionut) [2]</t>
  </si>
  <si>
    <t>JOURNAL OF CARDIOVASCULAR DEVELOPEMENT AND DISEASE</t>
  </si>
  <si>
    <t xml:space="preserve">. https://doi.org/10.3390/jcdd9050135 </t>
  </si>
  <si>
    <t>DOI10.3390/jcdd9050135</t>
  </si>
  <si>
    <t>Prenatal Diagnosis of Bovine Aortic Arch Anatomic Variant</t>
  </si>
  <si>
    <t>Ples, L (Ples, Liana) [1] , [2] ; Cirstoveanu, C (Cirstoveanu, Catalin) [3] , [4] ; Sima, RM (Sima, Romina-Marina) [1] , [2] ; Gorecki, GP (Gorecki, Gabriel-Petre) [2] , [5] ; Chicea, R (Chicea, Radu) [6] ; Hamoud, BH (Hamoud, Bashar Haj)</t>
  </si>
  <si>
    <t xml:space="preserve">Diagnostics </t>
  </si>
  <si>
    <t xml:space="preserve">https://doi.org/10.3390/diagnostics12030624 </t>
  </si>
  <si>
    <t>https://www.webofscience.com/wos/woscc/full-record/WOS:000775431300001</t>
  </si>
  <si>
    <t>DOI10.3390/diagnostics12030624</t>
  </si>
  <si>
    <t>WOS:000775431300001</t>
  </si>
  <si>
    <t>Cecostomy vs ileostomy for protection of anastomoses in colorectal surgery</t>
  </si>
  <si>
    <t>:Bratu, D (Bratu, Dan) [1] ; Mihetiu, A (Mihetiu, Alin) [1] ; Chicea, R (Chicea, Radu) [2] , [3] ; Sabau, A (Sabau, Alexandru) [1]</t>
  </si>
  <si>
    <t>Romanian JOURNAL OF MILITARY MEDICINE</t>
  </si>
  <si>
    <t>1222-5126</t>
  </si>
  <si>
    <t>https://www.webofscience.com/wos/woscc/full-record/WOS:000768769300022</t>
  </si>
  <si>
    <t>WOS:000768769300022</t>
  </si>
  <si>
    <t>0,09</t>
  </si>
  <si>
    <t>Effect of patella resurfacing on functional outcome and revision rate in primary total knee arthroplasty (Review).</t>
  </si>
  <si>
    <t>FLEACA, S. R., MOHOR, C. I., DURA, H., CHICEA, R., MOHOR, C., BOICEAN, A., &amp; ROMAN, M. D</t>
  </si>
  <si>
    <r>
      <t>Experimental and Therapeutic Medicine</t>
    </r>
    <r>
      <rPr>
        <sz val="9"/>
        <color theme="1"/>
        <rFont val="Segoe UI"/>
        <family val="2"/>
      </rPr>
      <t>,</t>
    </r>
  </si>
  <si>
    <t xml:space="preserve">https://doi.org/10.3892/etm.2021.11027 </t>
  </si>
  <si>
    <t>DOI. 10.3892/etm.2021.11027</t>
  </si>
  <si>
    <t>ROMAN, M. D., MOHOR, C. I., MELINTE, P. R., CHICEA, R., GEORGEANU, V. A., HASEGAN, A., BOICEAN, A. G., &amp; FLEACA, S. R.</t>
  </si>
  <si>
    <r>
      <t>Applied Sciences-Basel</t>
    </r>
    <r>
      <rPr>
        <sz val="9"/>
        <color theme="1"/>
        <rFont val="Segoe UI"/>
        <family val="2"/>
      </rPr>
      <t>,</t>
    </r>
    <r>
      <rPr>
        <i/>
        <sz val="9"/>
        <color theme="1"/>
        <rFont val="Segoe UI"/>
        <family val="2"/>
      </rPr>
      <t xml:space="preserve"> </t>
    </r>
  </si>
  <si>
    <t>https://doi.org/10.3390/app12126175</t>
  </si>
  <si>
    <t>DOI10.3390/app12126175</t>
  </si>
  <si>
    <t>INFECTIA CU GIARDIA LAMBLIA ȘI ALERGIILE RESPIRATORII ȘI ALIMENTARE LA COPIII</t>
  </si>
  <si>
    <t xml:space="preserve">Camelia Grigore, NicolaeGrigore, Maria Totan </t>
  </si>
  <si>
    <t>Revista romana de medicină de laborator</t>
  </si>
  <si>
    <t>1841-6624</t>
  </si>
  <si>
    <t>2284-5623</t>
  </si>
  <si>
    <t>Grigore Nicolae</t>
  </si>
  <si>
    <t>Mihai Dan Roman, Sorin Radu Fleacă, Adrian Gheorghe Boicean, Cosmin Ioan Mohor, Silviu Morar, Horatiu Dura, Adrian Nicolae Cristian, Dan Bratu, Ciprian Tanasescu, Adrian Teodoru, Radu Necula, Octav Russu</t>
  </si>
  <si>
    <t>FMED 4</t>
  </si>
  <si>
    <t>ISSN: 2227-9032</t>
  </si>
  <si>
    <t>https://doi.org/10.3390/healthcare10122495</t>
  </si>
  <si>
    <t>SCIE/SCCI Q3</t>
  </si>
  <si>
    <t>Bratu Dan</t>
  </si>
  <si>
    <t>Dan Bratu, Alin Mihețiu, Radu Chicea, Alexandru Sabău</t>
  </si>
  <si>
    <t>Romanian Journal of Military Medicine</t>
  </si>
  <si>
    <t>ISSN-L1222-5126</t>
  </si>
  <si>
    <t>https://www.scumc.ro/wp-content/uploads/2013/11/RJMM-vol-CXXV-nr-1-din-2022.pdf</t>
  </si>
  <si>
    <t>138-144</t>
  </si>
  <si>
    <t>Mihai Dan Roman, Cosmin Ioan Mohor, Petru Razvan Melinte, Radu Chicea, Vlad Alexandru Georgeanu, Adrian Hasegan, Adrian Gheorghe Boicean, Sorin Radu Fleacă</t>
  </si>
  <si>
    <t>Hasegan Adrian</t>
  </si>
  <si>
    <t>A Computer-Assisted Approach Regarding the Optimization of the Geometrical Planning of Medial Opening Wedge High Tibial Osteotomy</t>
  </si>
  <si>
    <t>Cofaru, II (Cofaru, Ileana Ioana) ; Oleksik, M (Oleksik, Mihaela) ; Cofaru, NF (Cofaru, Nicolae Florin) ; Branescu, AH (Branescu, Andrei Horia) ; Hasegan, A (Hasegan, Adrian) ; Roman, MD (Roman, Mihai Dan) ; Fleaca, SR (Fleaca, Sorin Radu) ; Dobrota, RD(Dobrota, Robert Daniel)</t>
  </si>
  <si>
    <t>10.3390/app12136636</t>
  </si>
  <si>
    <t>https://www.webofscience.com/wos/woscc/full-record/WOS:000822293000001</t>
  </si>
  <si>
    <t>Risk assessment of amputation in patients with diabetic foot</t>
  </si>
  <si>
    <t>DENISA TANASESCU1,2, DAN SABAU3,4, ANDREI MOISIN3, CLAUDIA GHERMAN5,6,
RADU FLEACA3,4, CIPRIAN BACILA1,7, CALIN MOHOR3,8 and CIPRIAN TANASESCU2‑4</t>
  </si>
  <si>
    <t xml:space="preserve">EXPERIMENTAL AND THERAPEUTIC MEDICINE </t>
  </si>
  <si>
    <t>https://www.webofscience.com/wos/woscc/full-record/WOS:000899543400001</t>
  </si>
  <si>
    <t>https://www.spandidos-publications.com/10.3892/etm.2022.11711</t>
  </si>
  <si>
    <t>10.3892/etm.2022.11711</t>
  </si>
  <si>
    <t>WOS:000899543400001</t>
  </si>
  <si>
    <t>Tanasescu Ciprian</t>
  </si>
  <si>
    <t xml:space="preserve"> Faur, Mihai; Dumitrescu, Dan; Sabau, Dan; Tanasescu, Ciprian; Cretu, Dan; Tanasescu, Denisa; Constantin, Vlad Denis; and Mohor, Calin </t>
  </si>
  <si>
    <t xml:space="preserve">Journal of Mind and Medical Sciences </t>
  </si>
  <si>
    <t>https://www.ncbi.nlm.nih.gov/pmc/articles/PMC4316131/</t>
  </si>
  <si>
    <t xml:space="preserve">10.22543/2392-7674.1352 </t>
  </si>
  <si>
    <t>310-317</t>
  </si>
  <si>
    <t>Optimal Timing and Outcomes of Minimally Invasive Approach in Acute Biliary Pancreatitis</t>
  </si>
  <si>
    <t xml:space="preserve"> Mihai Faur 
 Sorin Radu Fleaca 
Claudia Diana Gherman 
Denisa Tanasescu 
 Ciprian Ionut Bacila 
Dragos Serban* 
 Laura Carina Tribus 
Corneliu Tudor 
 Gabriel Catalin Smarandache Daniel Ovidiu Costea Mihail Silviu Tudosie 
Dan Sabau 
Gabriel Andrei Gangura* 
Ciprian Tanasescu </t>
  </si>
  <si>
    <t xml:space="preserve">MEDICAL SCIENCE MONITOR
</t>
  </si>
  <si>
    <t>e937016</t>
  </si>
  <si>
    <t>1643-3750</t>
  </si>
  <si>
    <t>https://www.webofscience.com/wos/woscc/full-record/WOS:000826221000001</t>
  </si>
  <si>
    <t>https://www.ncbi.nlm.nih.gov/pmc/articles/PMC9275079/</t>
  </si>
  <si>
    <t>10.12659/MSM.937016</t>
  </si>
  <si>
    <t>WOS:000826221000001</t>
  </si>
  <si>
    <t>2.64</t>
  </si>
  <si>
    <t>Serum levels of copper and zinc in diabetic retinopathy: Potential new therapeutic targets (Review)</t>
  </si>
  <si>
    <t>ANA MARIA DASCALU1,2, ANCA ANGHELACHE2, DANIELA STANA2, ANDREEA CRISTINA COSTEA3,
VANESSA ANDRADA NICOLAE1,2, DENISA TANASESCU4, DANIEL OVIDIU COSTEA5,6,
LAURA CARINA TRIBUS7,8*, ANCA ZGURA9,10, DRAGOS SERBAN11,12, LUCIAN DUTA12, MIRUNA TUDOSIE13,
SIMONA ANDREEA BALASESCU12, CIPRIAN TANASESCU14,15* and MIHAIL SILVIU TUDOSIE16,17</t>
  </si>
  <si>
    <t>https://www.webofscience.com/wos/woscc/full-record/WOS:000814305600001</t>
  </si>
  <si>
    <t>https://www.spandidos-publications.com/10.3892/etm.2022.11253</t>
  </si>
  <si>
    <t>10.3892/etm.2022.11253</t>
  </si>
  <si>
    <t>WOS:000814305600001</t>
  </si>
  <si>
    <t xml:space="preserve">Moisin, Andrei; Faur, Mihai; Popa, Carmen; Gherman, Claudia Diana; Dumitrescu, Victor; Tanasescu, Denisa; Boicean, Adrian; Balasescu, Simona; Comandasu, Meda; Dumitrescu, Dan; Zgura, Anca; and Mohor, Calin </t>
  </si>
  <si>
    <t xml:space="preserve">JOURNAL OF MIND AND MEDICAL SCIENCES </t>
  </si>
  <si>
    <t>143-151</t>
  </si>
  <si>
    <t>Roman, MD (Roman, Mihai Dan) [1] ; Fleaca, SR (Fleaca, Sorin Radu) [1] ; Boicean, AG (Boicean, Adrian Gheorghe) [1] ; Mohor, CI (Mohor, Cosmin Ioan) [1] ; Morar, S (Morar, Silviu) [1] ; Dura, H (Dura, Horatiu) [1] ; Cristian, AN (Cristian, Adrian Nicolae) [1] ; Bratu, D (Bratu, Dan) [1] ; Tanasescu, C (Tanasescu, Ciprian) [1] ; Teodoru, A (Teodoru, Adrian) [1] ; Necula, R (Necula, Radu) [2] ; Russu, O (Russu, Octav)</t>
  </si>
  <si>
    <t>https://1510q5bl4-y-https-www-webofscience-com.z.e-nformation.ro/wos/woscc/full-record/WOS:000903158200001</t>
  </si>
  <si>
    <t>https://www.ncbi.nlm.nih.gov/pmc/articles/PMC9778633/</t>
  </si>
  <si>
    <t>1-13</t>
  </si>
  <si>
    <t>New Challenges in Surgical Approaches for Colorectal Cancer during the COVID-19 Pandemic</t>
  </si>
  <si>
    <t>Serban, D (Serban, Dragos) [1] , [2] ; Vancea, G (Vancea, Geta) [1] , [3] ; Smarandache, CG (Smarandache, Catalin Gabriel) [1] , [2] ; Balasescu, SA (Balasescu, Simona Andreea) [2] ; Gangura, GA (Gangura, Gabriel Andrei) [1] , [4] ; Costea, DO (Costea, Daniel Ovidiu) [5] , [6] ; Tudosie, MS (Tudosie, Mihail Silviu) [1] , [7] ; Tudor, C (Tudor, Corneliu) [2] ; Dumitrescu, D (Dumitrescu, Dan) [1] , [2] ; Dascalu, AM (Dascalu, Ana Maria) [1] ; Tanasescu, C (Tanasescu, Ciprian) [8] , [9] ; Tribus, LC (Tribus, Laura Carina</t>
  </si>
  <si>
    <t>https://1510q5bl4-y-https-www-webofscience-com.z.e-nformation.ro/wos/woscc/full-record/WOS:000809467700001</t>
  </si>
  <si>
    <t>https://www.mdpi.com/2076-3417/12/11/5337</t>
  </si>
  <si>
    <t>10.3390/app12115337</t>
  </si>
  <si>
    <t>WOS:000809467700001</t>
  </si>
  <si>
    <t>https://1510q5bl4-y-https-www-webofscience-com.z.e-nformation.ro/wos/woscc/full-record/WOS:000802637700001</t>
  </si>
  <si>
    <t>Tyrosine kinase inhibitors in breast cancer (Review</t>
  </si>
  <si>
    <t>Iancu, G (Iancu, George) [1] , [2] ; Serban, D (Serban, Dragos) [3] , [4] ; Badiu, CD (Badiu, Cristinel Dumitru) [3] , [5] ; Tanasescu, C (Tanasescu, Ciprian) [6] ; Tudosie, MS (Tudosie, Mihai Silviu) [7] , [8] ; Tudor, C (Tudor, Corneliu) [3] ; Costea, DO (Costea, Daniel Ovidiu) [9] , [10] ; Zgura, A (Zgura, Anca) [11] ; Iancu, R (Iancu, Raluca) [12] , [13] ; Vasile, D (Vasile, Danut)</t>
  </si>
  <si>
    <t>https://1510q5bl4-y-https-www-webofscience-com.z.e-nformation.ro/wos/woscc/full-record/WOS:000736004700001</t>
  </si>
  <si>
    <t>https://www.spandidos-publications.com/10.3892/etm.2021.11037</t>
  </si>
  <si>
    <t>10.3892/etm.2021.11037</t>
  </si>
  <si>
    <t>WOS:000736004700001</t>
  </si>
  <si>
    <t>Systematic review of the role of indocyanine green near-infrared fluorescence in safe laparoscopic cholecystectomy</t>
  </si>
  <si>
    <t>Serban, D (Serban, Dragos) [1] , [2] ; Badiu, DC (Badiu, Dumitru Cristinel) [1] , [3] ; Davitoiu, D (Davitoiu, Dragos) [1] , [4] ; Tanasescu, C (Tanasescu, Ciprian) [5] ; Tudosie, MS (Tudosie, Mihail Silviu) [6] , [7] ; Sabau, AD (Sabau, Alexandru Dan) [5] ; Dascalu, AM (Dascalu, Ana Maria) [1] ; Tudor, C (Tudor, Corneliu) [2] ; Balasescu, SA (Balasescu, Simona Andreea) [2] ; Socea, B (Socea, Bogdan) [1] , [8] ; Costea, DO (Costea, Daniel Ovidiu) [9] , [10] ; Zgura, A (Zgura, Anca) [11] , [12] ; Costea, AC (Costea, Andreea Cristina) [13] ; Tribus, LC (Tribus, Laura Carina) [14] , [15] ; Smarandache, CG (Smarandache, Catalin Gabriel)</t>
  </si>
  <si>
    <t>https://1510q5bl4-y-https-www-webofscience-com.z.e-nformation.ro/wos/woscc/full-record/WOS:000744963400001</t>
  </si>
  <si>
    <t>https://www.spandidos-publications.com/10.3892/etm.2021.11110</t>
  </si>
  <si>
    <t>10.3892/etm.2021.11110</t>
  </si>
  <si>
    <t>WOS:000744963400001</t>
  </si>
  <si>
    <t>Acute Mesenteric Ischemia in COVID-19 Patients</t>
  </si>
  <si>
    <t>Serban, D (Serban, Dragos) [1] , [2] ; Tribus, LC (Tribus, Laura Carina) [3] , [4] ; Vancea, G (Vancea, Geta) [1] , [5] ; Stoian, AP (Stoian, Anca Pantea) [1] ; Dascalu, AM (Dascalu, Ana Maria) [1] ; Suceveanu, AI (Suceveanu, Andra Iulia) [6] ; Tanasescu, C (Tanasescu, Ciprian) [7] , [8] ; Costea, AC (Costea, Andreea Cristina) [9] ; Tudosie, MS (Tudosie, Mihail Silviu) [1] ; Tudor, C (Tudor, Corneliu) [2] ; Gangura, GA (Gangura, Gabriel Andrei) [1] , [10] ; Duta, L (Duta, Lucian) [2] ; Costea, DO (Costea, Daniel Ovidiu)</t>
  </si>
  <si>
    <t>https://1510q5bl4-y-https-www-webofscience-com.z.e-nformation.ro/wos/woscc/full-record/WOS:000751193700001</t>
  </si>
  <si>
    <t>https://www.mdpi.com/2077-0383/11/1/200</t>
  </si>
  <si>
    <t>10.3390/jcm11010200</t>
  </si>
  <si>
    <t>WOS:000751193700001</t>
  </si>
  <si>
    <t>Impact of modern personalized treatment of breast cancer on surgical attitude and outcomes</t>
  </si>
  <si>
    <t>Tanasescu, C (Tanasescu, Ciprian) [1] , [2] ; Serban, D (Serban, Dragos) [3] , [4] ; Moisin, A (Moisin, Andrei) [2] ; Popa, C (Popa, Carmen) [2] ; Coca, R (Coca, Ramona) [1] , [2] ; Iancu, G (Iancu, George) [5] , [6] ; Tudosie, MS (Tudosie, Mihail Silviu) [7] , [8] ; Costea, DO (Costea, Daniel Ovidiu) [9] , [10] ; Socea, B (Socea, Bogdan) [3] , [11] ; Tudor, C (Tudor, Corneliu</t>
  </si>
  <si>
    <t>https://1510q5bl4-y-https-www-webofscience-com.z.e-nformation.ro/wos/woscc/full-record/WOS:000724187800001</t>
  </si>
  <si>
    <t>https://www.spandidos-publications.com/10.3892/etm.2021.10979</t>
  </si>
  <si>
    <t>10.3892/etm.2021.10979</t>
  </si>
  <si>
    <t>WOS:000724187800001</t>
  </si>
  <si>
    <t>Ocular Side Effects of Aromatase Inhibitor Endocrine Therapy in Breast Cancer</t>
  </si>
  <si>
    <t>Serban, D (Serban, Dragos) [1] , [2] ; Costea, DO (Costea, Daniel Ovidiu) [3] , [4] ; Zgura, A (Zgura, Anca) [5] , [6] ; Tudosie, MS (Tudosie, Mihail Silviu) [7] , [8] ; Dascalu, AM (Dascalu, Ana Maria) [9] , [10] ; Gangura, GA (Gangura, Gabriel Andrei) [1] , [11] ; Smarandache, CG (Smarandache, Catalin Gabriel) [1] , [2] ; Sabau, AD (Sabau, Alexandru Dan) [12] , [13] ; Tudor, C (Tudor, Corneliu) [2] ; Faur, M (Faur, Mihai) [12] , [13] ; Costea, AC (Costea, Andreea Cristina) [14] ; Stana, D (Stana, Daniela) [10] ; Balasescu, SA (Balasescu, Simona Andreea) [2] ; Tribus, LC (Tribus, Laura Carina) [15] , [16] ; Tanasescu, C (Tanasescu, Ciprian)</t>
  </si>
  <si>
    <t>IN VIVO</t>
  </si>
  <si>
    <t>1791-7549</t>
  </si>
  <si>
    <t>https://1510q5bl4-y-https-www-webofscience-com.z.e-nformation.ro/wos/woscc/full-record/WOS:000740697700004</t>
  </si>
  <si>
    <t>https://iv.iiarjournals.org/content/36/1/40</t>
  </si>
  <si>
    <t>10.21873/invivo.12674</t>
  </si>
  <si>
    <t>WOS:000740697700004</t>
  </si>
  <si>
    <t>Bereanu Alina, Crișan Ovidiu, Constantin Anne-Marie, Cainap Simona, Cainap Călin, Drăgulescu Raluca, Bereanu Rareș, Vintila Bogdan, Roman Corina, Sava Mihai</t>
  </si>
  <si>
    <t>0258-851x</t>
  </si>
  <si>
    <t>https://1510q6oq3-y-https-www-webofscience-com.z.e-nformation.ro/wos/woscc/full-record/WOS:000818630000010</t>
  </si>
  <si>
    <t>https://iv.iiarjournals.org/content/36/3/1342</t>
  </si>
  <si>
    <t>10.21873/invivo.12836</t>
  </si>
  <si>
    <t>WOS:000818630000010</t>
  </si>
  <si>
    <t>1342-1348</t>
  </si>
  <si>
    <t>Bogdan Neamtu (Pediatric Research Department, Pediatric Hospital Sibiu; Faculty of Medicine and Faculty of Enginering, ULB Sibiu), Andreea Barbu (Pediatric Research Department, Pediatric Hospital Sibiu; Faculty of Animal Science and Biotechnologies, University of Agricultural Sciences and Veterinary Medicine Cluj-Napoca), Mihai Octavian Negrea (Faculty of Medicine, ULB Sibiu), Cristian-Stefan Berghea-Neamtu (Faculty of Medicine, ULB Sibiu; 
Department of Pediatric Surgery, Pediatric Hospital Sibiu), Dragos Popescu 
(Faculty of Medicine, ULB Sibiu; Obstetrics and Gynecology Clinic, County Clinical Emergency Hospital), Marius Zahan (
Faculty of Animal Science and Biotechnologies, University of Agricultural Sciences and Veterinary Medicine Cluj-Napoca), Vioara Miresan (
Faculty of Animal Science and Biotechnologies, University of Agricultural Sciences and Veterinary Medicine Cluj-Napoca)</t>
  </si>
  <si>
    <t>International Journal of Molecular Sciences, 2022</t>
  </si>
  <si>
    <t>1422-0067; 1661-6596 (printed edition)</t>
  </si>
  <si>
    <t>https://www.mdpi.com/journal/ijms/about</t>
  </si>
  <si>
    <t>IJMS IF 4.556</t>
  </si>
  <si>
    <t>2-20</t>
  </si>
  <si>
    <t>Berghea Neamtu Cristian</t>
  </si>
  <si>
    <t>Daniel Dumitru Banciu (Department of Bioengineering and Biotechnology, Faculty of Medical Engineering, Polytechnic University of Bucharest), Dragoș Crețoiu (Department of Morphological Sciences, Cell and Molecular Biology and Histology, Carol Davila University of Medicine and Pharmacy; 
Fetal Medicine Excellence Research Center, Alessandrescu-Rusescu National Institute for Mother and Child Health), Sanda Maria Crețoiu (Department of Morphological Sciences, Cell and Molecular Biology and Histology, Carol Davila University of Medicine and Pharmacy), Adela Banciu (Department of Bioengineering and Biotechnology, Faculty of Medical Engineering, Polytechnic University of Bucharest), Daniel Popa (Faculty of Medicine, ULB Sibiu), Rodica David (Institute for Research on the Quality of Society and the Sciences of Education, University Constantin Brancusi of Targu Jiu), Cristian Stefan Berghea-Neamtu (Faculty of Medicine, ULB Sibiu; Research and Telemedicine Center for Neurological Diseases in Children, Pediatric Clinical Hospital Sibiu), Calin Remus Cipaian (Faculty of Medicine, ULB Sibiu; County Clinical Emergency Hospital of Sibiu), Mihai Octavian Negrea (Faculty of Medicine, ULB Sibiu), Mihaela Gheonea (Department of Neonatology, University Emergency County Hospital, Craiova; Department of Neonatology, University of Medicine and Pharmacy of Craiova), Bogdan Neamtu (Research and Telemedicine Center for Neurological Diseases in Children, Pediatric Clinical Hospital Sibiu; Faculty of Medicine and Faculty of Engineering, ULB Sibiu)</t>
  </si>
  <si>
    <t>2-14</t>
  </si>
  <si>
    <t>Mihai Faur1,2, Dan Dumitrescu3,4*, Dan Sabau1,2, Ciprian Tanasescu1,2, Dan Cretu1,2, Denisa Tanasescu5, Vlad Denis Constantin3, Calin Mohor1,2</t>
  </si>
  <si>
    <t>Journal of Mind and Medical Sciences</t>
  </si>
  <si>
    <t>I S SN: 2 3 9 2 - 7 6 7 4</t>
  </si>
  <si>
    <t>https://proscholar.org/jmms/</t>
  </si>
  <si>
    <t>https://scholar.valpo.edu/jmms/</t>
  </si>
  <si>
    <t>doi: 10.22543/2392-7674.1352</t>
  </si>
  <si>
    <t>20-28</t>
  </si>
  <si>
    <t xml:space="preserve">Cretu Dan </t>
  </si>
  <si>
    <t>Modeling the transmission phenomena of water-borne disease with non-singular and non-local kernel</t>
  </si>
  <si>
    <t xml:space="preserve">Deebani, W., Jan, R., Shah, Z., Vrinceanu, N., &amp; Racheriu, M. </t>
  </si>
  <si>
    <t>Computer Methods in Biomechanics and Biomedical Engineering</t>
  </si>
  <si>
    <t>1025-5842</t>
  </si>
  <si>
    <t>https://1510q6iva-y-https-www-webofscience-com.z.e-nformation.ro/wos/woscc/full-record/WOS:000844675900001</t>
  </si>
  <si>
    <t>https://www.tandfonline.com/doi/abs/10.1080/10255842.2022.2114793</t>
  </si>
  <si>
    <t>DOI10.1080/10255842.2022.2114793</t>
  </si>
  <si>
    <t>WOS:000844675900001</t>
  </si>
  <si>
    <t>1-14</t>
  </si>
  <si>
    <t>The role of the therapeutic physical exercise and the complex recovery treatment for the patients with chronic degenerative diseases during the COVID-19 pandemic</t>
  </si>
  <si>
    <t>Silisteanu Andrei Emanuel, Antonescu Oana Raluca, Racheriu Mihaela</t>
  </si>
  <si>
    <t>2734-844X</t>
  </si>
  <si>
    <t>https://1510q6iva-y-https-www-webofscience-com.z.e-nformation.ro/wos/woscc/full-record/WOS:000923970900011</t>
  </si>
  <si>
    <t>DOI10.12680/balneo.2022.529</t>
  </si>
  <si>
    <t>WOS:000923970900011</t>
  </si>
  <si>
    <t>529-534</t>
  </si>
  <si>
    <t>Structural and Functional Characterization of Novel Phosphotyrosine Phosphatase Protein from Drosophila melanogaster (Pupal Retina)</t>
  </si>
  <si>
    <t>Rubina Naz, Asma Saeed, Vineet Tirth, Neeraj Kumar Shukla, Abdulilah Mohammad Mayet, Alamzeb Khan, Narcisa Vrinceanu*, Mihaela Racheriu, Tahira Amir, Anwar Iqbal</t>
  </si>
  <si>
    <t>ACS Omega</t>
  </si>
  <si>
    <t>2470-1343</t>
  </si>
  <si>
    <t>https://pubs.acs.org/doi/pdf/10.1021/acsomega.2c04760</t>
  </si>
  <si>
    <t>https://doi.org/10.1021/acsomega.2c04760</t>
  </si>
  <si>
    <t>WOS:000907741200001</t>
  </si>
  <si>
    <t>Systematic review of the role of indocyanine green near-infrared fluorescence in safe laparoscopic cholecystectomy (Review)</t>
  </si>
  <si>
    <t>Serban, D (Serban, Dragos) ; Badiu, DC (Badiu, Dumitru Cristinel) ; Davitoiu, D (Davitoiu, Dragos) ; Tanasescu, C (Tanasescu, Ciprian) ; Tudosie, MS (Tudosie, Mihail Silviu) ; Sabau, AD (Sabau, Alexandru Dan) ; Dascalu, AM (Dascalu, Ana Maria) ; Tudor, C (Tudor, Corneliu) ; Balasescu, SA (Balasescu, Simona Andreea) ; Socea, B (Socea, Bogdan) ; Costea, DO (Costea, Daniel Ovidiu) ; Zgura, A (Zgura, Anca) ; Costea, AC (Costea, Andreea Cristina) ; Tribus, LC (Tribus, Laura Carina) ; Smarandache, CG (Smarandache, Catalin Gabriel)  Department of General Surgery, Faculty of Medicine, ‘Carol Davila’ University of Medicine and Pharmacy, 020021 Bucharest, Romania, Third Clinical Department, Faculty of Medicine, ‘Lucian Blaga’ University of Sibiu, 550169 Sibiu, Romania, Discipline of Clinical Toxicology, Faculty of Medicine, ‘Carol Davila’ University of Medicine and Pharmacy, 020021 Bucharest, Romania, Fourth Department of Surgery, Emergency University Hospital, 050098 Bucharest, Romania, Department of Clinical Surgical Disciplines I, Faculty of Medicine, Ovidius University, 900527 Constanta, Romania, Department of Radiology, Oncology, and Hematology, Faculty of Medicine, ‘Carol Davila’ University of Medicine and Pharmacy, 020011 Bucharest, Romania, Department of Nephrology and Dialysis, ‘Diaverum’ Clinic, 900612 Constanta, Romania, Department of Internal Medicine Gastroenterology, Faculty of Medicine, ‘Carol Davila’ University of Medicine and Pharmacy, 020011 Bucharest, Romania</t>
  </si>
  <si>
    <t>EXPERIMENTAL AND THERAPEUTIC MEDICIN</t>
  </si>
  <si>
    <t>ISSN1792-0981
eISSN1792-1015</t>
  </si>
  <si>
    <t>https://www.webofscience.com/wos/woscc/full-record/WOS:000744963400001</t>
  </si>
  <si>
    <t xml:space="preserve">Sabau Alexandru </t>
  </si>
  <si>
    <t>Ocular Side Effects of Aromatase Inhibitor Endocrine Therapy in Breast Cancer - A Review</t>
  </si>
  <si>
    <t>Serban, D (Serban, Dragos) ; Costea, DO (Costea, Daniel Ovidiu) ; Zgura, A (Zgura, Anca) ; Tudosie, MS (Tudosie, Mihail Silviu) ; Dascalu, AM (Dascalu, Ana Maria) ; Gangura, GA (Gangura, Gabriel Andrei) ; Smarandache, CG (Smarandache, Catalin Gabriel) ; Sabau, AD (Sabau, Alexandru Dan) ; Tudor, C (Tudor, Corneliu) ; Faur, M (Faur, Mihai) ; Costea, AC (Costea, Andreea Cristina) ; Stana, D (Stana, Daniela) ; Balasescu, SA (Balasescu, Simona Andreea) ; Tribus, LC (Tribus, Laura Carina) ; Tanasescu, C (Tanasescu, Ciprian) Carol DavilaUniv Med &amp; Pharm, Dept Gen Surg, Fac Med, Bucharest, Romania
2 Emergency Univ Hosp, Dept Surg Emergency 4, Bucharest, Romania
3 Ovidius Univ, Fac Med, Dept Clin Surg Disciplines 1, Constanta, Romania
4 Emergency Cty Hosp, Surg Dept 1, Constanta, Romania
5 Carol DavilaUniv Med &amp; Pharm, Fac Med, Dept Oncol Radiol &amp; Hematol, Bucharest, Romania
6 Inst Oncol Prof Dr Alexandru Trestioreanu, Dept Oncol Radiotherapy, Bucharest, Romania
7 Carol Davila Univ Med &amp; Pharm, Fac Med, Dept Orthopedia &amp; Intens Care, Bucharest, Romania
8 Clin Emergency Hosp, ICU Toxicol 2, Bucharest, Romania
9 Carol Davila Univ Med &amp; Pharm, Fac Med, Dept ENT Ophthalmol, Bucharest, Romania
10 Emergency Univ Hosp, Ophthalmol Dept, Bucharest, Romania
11 Emergency Univ Hosp, Dept Surg 2, Bucharest, Romania
12 Lucian Blaga Univ, Fac Med, Surg Clin Dept, Sibiu, Romania
13 Sibiu Cty Emergency Clin Hosp, Dept Surg, Sibiu, Romania
14 Diaverum Clin, Nephrol &amp; Dialysis Dept, Constanta, Romania
15 Carol Davila Univ Med &amp; Pharm, Dept Internal Med Gastroenterol, Fac Med, Bucharest, Romania
16 Emergency Univ Hosp Bucharest, Gastroenterol Dept, Bucharest, Romania</t>
  </si>
  <si>
    <t>ISSN0258-851X
eISSN1791-7549</t>
  </si>
  <si>
    <t>40-48</t>
  </si>
  <si>
    <t>The surgical management of pancreatic pseudocysts - outcomes on a of seveny</t>
  </si>
  <si>
    <t>Faur, M (Faur, Mihai) ; Moisin, A (Moisin, Andrei) ; Sabau, AD (Sabau, Alexandru Dan) ; Sabau, D (Sabau, Dan)</t>
  </si>
  <si>
    <t>The surgical management of pancreatic pseudocysts - outcomes on a of seveny-Web of Science Core Collection</t>
  </si>
  <si>
    <t>10.22543/7674.91.P168174</t>
  </si>
  <si>
    <t>WOS:000786532500019</t>
  </si>
  <si>
    <t>168-174</t>
  </si>
  <si>
    <t>q2</t>
  </si>
  <si>
    <t>A rare complication in a Covid-19 positive patient with sigmoid colon cancer-hemoperitoneum due to gallbladder necrosis following micro-thrombosis</t>
  </si>
  <si>
    <t>Faur, M (Faur, Mihai) ; Moisin, A (Moisin, Andrei) ; Mohor, C (Mohor, Calin) ; Sabau, D (Sabau, Dan)</t>
  </si>
  <si>
    <t>A rare complication in a Covid-19 positive patient with sigmoid colon cancer-hemoperitoneum due to gallbladder necrosis following micro-thrombosis-Web of Science Core Collection</t>
  </si>
  <si>
    <t>10.22543/7674.82.P317323</t>
  </si>
  <si>
    <t>WOS:000707195500021</t>
  </si>
  <si>
    <t>aur, M (Faur, Mihai) ; Dumitrescu, D (Dumitrescu, Dan) ; Sabau, D (Sabau, Dan) ; Tanasescu, C (Tanasescu, Ciprian) ; Cretu, D (Cretu, Dan) ; Tanasescu, D (Tanasescu, Denisa) ; Constantin, VD (Constantin, Vlad Denis) ; Mohor, C (Mohor, Calin)</t>
  </si>
  <si>
    <t>Clinical and biological factors with prognostic value in acute pancreatitis-Web of Science Core Collection</t>
  </si>
  <si>
    <t>310</t>
  </si>
  <si>
    <t xml:space="preserve">Moisin, A (Moisin, Andrei) ; Faur, M (Faur, Mihai) ; Popa, C (Popa, Carmen) ; Gherman, CD (Gherman, Claudia Diana) ; Dumitrescu, V (Dumitrescu, Victor) ; Tanasescu, D (Tanasescu, Denisa) ; Boicean, A (Boicean, Adrain) ; Balasescu, S (Balasescu, Simona) ; Comandasu, M (Comandasu, Meda) ; Dumitrescu, D (Dumitrescu, Dan) ; Zgura, A (Zgura, Anca) ; Mohor, C (Mohor, Calin) </t>
  </si>
  <si>
    <t>Faur, M (Faur, Mihai) ; Fleaca, SR (Fleaca, Sorin Radu) ; Gherman, CD (Gherman, Claudia Diana) ; Bacila, CI (Bacila, Ciprian Ionut) ; Tanasescu, D (Tanasescu, Denisa) ; Serban, D (Serban, Dragos) ; Tribus, LC (Tribus, Laura Carina) ; Tudor, C (Tudor, Corneliu) ; Smarandache, GC (Smarandache, Gabriel Catalin) ; Costea, DO (Costea, Daniel Ovidiu) ; Tudosie, MS (Tudosie, Mihail Silviu) ; Sabau, D (Sabau, Dan) ; Gangura, GA (Gangura, Gabriel Andrei) ; Tanasescu, C (Tanasescu, Ciprian)</t>
  </si>
  <si>
    <t>MEDICAL SCIENCE MONITOR</t>
  </si>
  <si>
    <t>q3</t>
  </si>
  <si>
    <t>Mohor, CI (Mohor, Cosmin Ioan) ; Fleaca, SR (Fleaca, Sorin Radu) ; Muja, AO (Muja, Alexandra Oprinca) ; Oprinca, GC (Oprinca, George Calin) ; Roman, MD (Roman, Mihai Dan) ; Chicea, R (Chicea, Radu) ; Boicean, AG (Boicean, Adrian Gheorghe) ; Dura, H (Dura, Horatiu) ; Tanasescu, C (Tanasescu, Ciprian) ; Ion, NCI (Ion, Nicolas Catalin Ionut) ; Faur, M (Faur, Mihai) ; Bacila, CI (Bacila, Ciprian Ionut) ; Batar, F (Batar, Florina) ; Mohor, CI (Mohor, Calin Ilie)</t>
  </si>
  <si>
    <t>Serban, D (Serban, Dragos) ; Costea, DO (Costea, Daniel Ovidiu) ; Zgura, A (Zgura, Anca) ; Tudosie, MS (Tudosie, Mihail Silviu) ; Dascalu, AM (Dascalu, Ana Maria) ; Gangura, GA (Gangura, Gabriel Andrei) ; Smarandache, CG (Smarandache, Catalin Gabriel) ; Sabau, AD (Sabau, Alexandru Dan) ; Tudor, C (Tudor, Corneliu) ; Faur, M (Faur, Mihai) ; Costea, AC (Costea, Andreea Cristina) ; Stana, D (Stana, Daniela) ; Balasescu, SA (Balasescu, Simona Andreea) ; Tribus, LC (Tribus, Laura Carina) ; Tanasescu, C (Tanasescu, Ciprian)</t>
  </si>
  <si>
    <t>Ocular Side Effects of Aromatase Inhibitor Endocrine Therapy in Breast Cancer - A Review-Web of Science Core Collection</t>
  </si>
  <si>
    <t>https://www.webofscience.com/wos/woscc/full-record/WOS:000740697700004</t>
  </si>
  <si>
    <t xml:space="preserve">A rare case of situs inversus totalis associated with sigmoid diverticulitis and appendicular agenesis. Embryological, clinical considerations and literature review </t>
  </si>
  <si>
    <t>Mihetiu Alin</t>
  </si>
  <si>
    <t>State of the Art on Developments of (Bio)Sensors and Analytical Methods for Rifamycin Antibiotics Determination</t>
  </si>
  <si>
    <t xml:space="preserve">Noor, H (Noor, Hassan) ; David, IG (David, Iulia Gabriela) ; Jinga, ML (Jinga, Maria Lorena) ; Popa, DE (Popa, Dana Elena) ; Buleandra, M (Buleandra, Mihaela) ; Iorgulescu, EE (Iorgulescu, Emilia Elena) ; Ciobanu, AM (Ciobanu, Adela Magdalena) </t>
  </si>
  <si>
    <t>SENSORS</t>
  </si>
  <si>
    <t>1424-8220</t>
  </si>
  <si>
    <t>https://www.webofscience.com/wos/woscc/full-record/WOS:000918222100001</t>
  </si>
  <si>
    <t>https://www.mdpi.com/1424-8220/23/2/976</t>
  </si>
  <si>
    <t>10.3390/s23020976</t>
  </si>
  <si>
    <t>WOS:000918222100001</t>
  </si>
  <si>
    <t>Electroanalysis of Naringin at Electroactivated Pencil Graphite Electrode for the Assessment of Polyphenolics with Intermediate Antioxidant Power</t>
  </si>
  <si>
    <t xml:space="preserve">David, IG (David, Iulia Gabriela) ; Litescu, SC (Litescu, Simona Carmen) ; Moraru, R (Moraru, Raluca) ; Albu, C (Albu, Camelia) ; Buleandra, M (Buleandra, Mihaela) ; Popa, DE (Popa, Dana Elena) ; Riga, S (Riga, Sorin) ; Ciobanu, AM (Ciobanu, Adela Magdalena) ; Noor, H (Noor, Hassan) </t>
  </si>
  <si>
    <t>ANTIOXIDANTS</t>
  </si>
  <si>
    <t>2076-3921</t>
  </si>
  <si>
    <t>https://www.webofscience.com/wos/woscc/full-record/WOS:000902132700001</t>
  </si>
  <si>
    <t>https://www.mdpi.com/search?authors=noor+hassan&amp;journal=antioxidants</t>
  </si>
  <si>
    <t>10.3390/antiox11122306</t>
  </si>
  <si>
    <t>WOS:000902132700001</t>
  </si>
  <si>
    <t>Laparogastroscopy and Esophageal Stenosis</t>
  </si>
  <si>
    <t>Sabau, AD (Sabau, Alexandru-Dan) ; Hassan, N (Hassan, Naar) ; Smarandache, CG (Smarandache, Catalin Gabriel) ; Mihetiu, A (Mihetiu, Alin) ; Titu, S (Titu, Stefan) ; Sabau, D (Sabau, Dan)</t>
  </si>
  <si>
    <t>CHIRURGIA</t>
  </si>
  <si>
    <t>1221-9118</t>
  </si>
  <si>
    <t>https://www.webofscience.com/wos/woscc/full-record/WOS:000443678500014</t>
  </si>
  <si>
    <t>https://www.revistachirurgia.ro/laparogastroscopy-and-esophageal-stenosis/</t>
  </si>
  <si>
    <t>10.21614/chirurgia.113.1.137</t>
  </si>
  <si>
    <t>WOS:000443678500014</t>
  </si>
  <si>
    <t>137-143</t>
  </si>
  <si>
    <t>EPIDEMIOLOGICAL STUDY ON SPINAL CORD INJURIES IN A
HOSPITAL FROM NORTH-WEST OF ROMANIA</t>
  </si>
  <si>
    <t>Radu Fodor, Florica Voiță-Mekeres, Cornel Dragos Cheregi, Mirela Indrieș,
Hassan Noor, Nicolae Ovidiu Pop, Paula Marian, Rita Ioana Platona, Camelia
Florentina Lascu, Olivia Andreea Marcu</t>
  </si>
  <si>
    <t>Pharmacophore</t>
  </si>
  <si>
    <t>2229-5402</t>
  </si>
  <si>
    <t>https://www.webofscience.com/wos/woscc/full-record/WOS:000955995600001</t>
  </si>
  <si>
    <t>https://pharmacophorejournal.com/storage/files/article/fa556fc9-bee0-4cd5-9bfa-b6b2d222c614-PrKnssEUFm7Do5NJ/pharma-2023-vol14-iss1-jan-feb-80-86-7249.pdf</t>
  </si>
  <si>
    <t>10.51847/hT5JIp60UC</t>
  </si>
  <si>
    <t>WOS:000955995600001</t>
  </si>
  <si>
    <t>80-86</t>
  </si>
  <si>
    <t>Gabriela Mariana Iancu, Dan Mircea Stănilă, Remus Călin Cipăian and Maria Rotaru</t>
  </si>
  <si>
    <t>https://www.ncbi.nlm.nih.gov/pmc/articles/PMC8796286/</t>
  </si>
  <si>
    <t>10.3892/etm.2022.11138</t>
  </si>
  <si>
    <t xml:space="preserve">Vintila Bogdan </t>
  </si>
  <si>
    <t>Neamtu Bogdan
Andreea Barbu
Mihai Octavian Negrea
Cristian Stefan Berghea-Neamtu
Dragos Popescu
Marius Zăhan
Mireşan Vioara</t>
  </si>
  <si>
    <t>https://www.scopus.com/record/display.uri?eid=2-s2.0-85136702346&amp;origin=AuthorNamesList&amp;txGid=31f8a854f41fdf923b7dd032277dca61&amp;isValidNewDocSearchRedirection=false</t>
  </si>
  <si>
    <t>10.3390/ijms23169117</t>
  </si>
  <si>
    <t>2-21</t>
  </si>
  <si>
    <t>Popescu Dragps</t>
  </si>
  <si>
    <t xml:space="preserve">Failure in Medical Practice: Human Error, System Failure, or Case Severity? </t>
  </si>
  <si>
    <r>
      <t>Roman, M.D.; Fleaca, S.R.;</t>
    </r>
    <r>
      <rPr>
        <sz val="10"/>
        <color theme="1"/>
        <rFont val="Arial Narrow"/>
        <family val="2"/>
      </rPr>
      <t xml:space="preserve"> </t>
    </r>
    <r>
      <rPr>
        <sz val="11"/>
        <color theme="1"/>
        <rFont val="Calibri"/>
        <family val="2"/>
        <scheme val="minor"/>
      </rPr>
      <t>Boicean, A.G.; Mohor, C.I.; Morar, S.;</t>
    </r>
    <r>
      <rPr>
        <sz val="10"/>
        <color theme="1"/>
        <rFont val="Arial Narrow"/>
        <family val="2"/>
      </rPr>
      <t xml:space="preserve"> </t>
    </r>
    <r>
      <rPr>
        <sz val="11"/>
        <color theme="1"/>
        <rFont val="Calibri"/>
        <family val="2"/>
        <scheme val="minor"/>
      </rPr>
      <t>Dura, H.; Cristian, A.N.; Bratu, D.;</t>
    </r>
    <r>
      <rPr>
        <sz val="10"/>
        <color theme="1"/>
        <rFont val="Arial Narrow"/>
        <family val="2"/>
      </rPr>
      <t xml:space="preserve"> </t>
    </r>
    <r>
      <rPr>
        <sz val="11"/>
        <color theme="1"/>
        <rFont val="Calibri"/>
        <family val="2"/>
        <scheme val="minor"/>
      </rPr>
      <t>Tanasescu, C.; Teodoru, A</t>
    </r>
  </si>
  <si>
    <t>https://1510q5rc7-y-https-www-webofscience-com.z.e-nformation.ro/wos/author/record/2001174,38654457</t>
  </si>
  <si>
    <t>2495</t>
  </si>
  <si>
    <t>Mihai Faur, Sorin Radu Fleaca, Claudia Diana Gherman, Ciprian Ionut Bacila, Denisa Tanasescu, Dragos Serban, Laura Carina Tribus, Corneliu Tudor, Gabriel Catalin Smarandache, Daniel Ovidiu Costea, Mihail Silviu Tudosie, Dan Sabau, Gabriel Andrei Gangura, Ciprian Tanasescu</t>
  </si>
  <si>
    <t>https://medscimonit.com/abstract/full/idArt/937016</t>
  </si>
  <si>
    <t>Ileana Ioana Cofaru, Mihaela Oleksik, Nicolae Florin Cofaru, Andrei Horia Branescu, Adrian Hasegan,  Mihai Dan Roman, Sorin Radu Fleacă, Robert Daniel Dobrota</t>
  </si>
  <si>
    <t>WOS:000822293000001</t>
  </si>
  <si>
    <t>Mihai-Dan Roman, Cosmin Ioan Mohor, Petru Razvan Melinte, Radu Chicea, Vlad Alexandru Georgeanu, Adrian Hasegan, Adrian Gheorghe Boicean, Sorin-Radu Fleacă</t>
  </si>
  <si>
    <t>Cosmin Ioan Mohor, Sorin-Radu Fleacă (Correspondent), Lilioara-Alexandra Oprinca-Muja, George-Călin Oprinca, Mihai-Dan Roman, Radu Chicea, Adrian Boicean, Horațiu Dura, Ciprian Tănăsescu, Călin-Ilie Mohor</t>
  </si>
  <si>
    <t>https://doi.org/10.3390/jcdd9050135</t>
  </si>
  <si>
    <t>Cofaru, Nicolae Florin;  Oleksik, Valentin;  Cofaru, Ileana Ioana;  Simion, Carmen Mihaela;  Roman, Mihai Dan;  Lebada, Ioana Codruta;  Fleaca, Sorin Radu</t>
  </si>
  <si>
    <t>10.3390/app12052475</t>
  </si>
  <si>
    <t>Modern therapeutic options in diabetic foot ulcer</t>
  </si>
  <si>
    <t>Tanasescu, D; Moisin, A; Fleaca, R; Popa, C; Bacila, C; Mohor, C; ;Gherman, CD; Gaspar, B</t>
  </si>
  <si>
    <t>https://doi.org/10.22543/2392-7674.1351</t>
  </si>
  <si>
    <t>1-5</t>
  </si>
  <si>
    <t>Mihai Roman; Octav Russu; Calin Mohor; Radu Necula; Adrian Boicean; Adrian Todor; Cosmin Mohor; Sorin Radu Fleaca</t>
  </si>
  <si>
    <t>1-4</t>
  </si>
  <si>
    <r>
      <rPr>
        <i/>
        <sz val="10"/>
        <color indexed="8"/>
        <rFont val="Arial Narrow"/>
        <family val="2"/>
      </rPr>
      <t>Healthcare</t>
    </r>
  </si>
  <si>
    <r>
      <rPr>
        <sz val="10"/>
        <color indexed="8"/>
        <rFont val="Arial Narrow"/>
        <family val="2"/>
      </rPr>
      <t xml:space="preserve"> </t>
    </r>
    <r>
      <rPr>
        <u/>
        <sz val="10"/>
        <color indexed="11"/>
        <rFont val="Arial Narrow"/>
        <family val="2"/>
      </rPr>
      <t>https://www.webofscience.com/wos/woscc/full-record/WOS:000903158200001</t>
    </r>
  </si>
  <si>
    <r>
      <rPr>
        <u/>
        <sz val="10"/>
        <color indexed="11"/>
        <rFont val="Arial Narrow"/>
        <family val="2"/>
      </rPr>
      <t>https://www.mdpi.com/2227-9032/10/12/2495</t>
    </r>
  </si>
  <si>
    <r>
      <rPr>
        <u/>
        <sz val="12"/>
        <color indexed="11"/>
        <rFont val="Arial"/>
        <family val="2"/>
      </rPr>
      <t>https://doi.org/10.3390/healthcare10122495</t>
    </r>
    <r>
      <rPr>
        <sz val="12"/>
        <color indexed="21"/>
        <rFont val="Arial"/>
        <family val="2"/>
      </rPr>
      <t xml:space="preserve">
</t>
    </r>
  </si>
  <si>
    <t>Roman Mihai</t>
  </si>
  <si>
    <t xml:space="preserve">Cofaru, I.I.; Oleksik, M.; Cofaru, N.F.; Branescu, A.H.; Haşegan, A.; Roman, M.D.; Fleaca, S.R.; Dobrotă, R.D. </t>
  </si>
  <si>
    <r>
      <rPr>
        <i/>
        <sz val="10"/>
        <color indexed="8"/>
        <rFont val="Arial Narrow"/>
        <family val="2"/>
      </rPr>
      <t>Appl. Sci.</t>
    </r>
  </si>
  <si>
    <t>ISSN: 2076-3417</t>
  </si>
  <si>
    <r>
      <rPr>
        <sz val="10"/>
        <color indexed="8"/>
        <rFont val="Arial Narrow"/>
        <family val="2"/>
      </rPr>
      <t xml:space="preserve"> </t>
    </r>
    <r>
      <rPr>
        <u/>
        <sz val="10"/>
        <color indexed="11"/>
        <rFont val="Arial Narrow"/>
        <family val="2"/>
      </rPr>
      <t>https://www.webofscience.com/wos/woscc/full-record/WOS:000822293000001</t>
    </r>
  </si>
  <si>
    <r>
      <rPr>
        <u/>
        <sz val="10"/>
        <color indexed="11"/>
        <rFont val="Arial Narrow"/>
        <family val="2"/>
      </rPr>
      <t>https://www.mdpi.com/2076-3417/12/13/6636/htm</t>
    </r>
  </si>
  <si>
    <r>
      <rPr>
        <u/>
        <sz val="12"/>
        <color indexed="11"/>
        <rFont val="Arial"/>
        <family val="2"/>
      </rPr>
      <t>doi.org/10.3390/app12136636</t>
    </r>
  </si>
  <si>
    <t>6636</t>
  </si>
  <si>
    <t xml:space="preserve">Roman, M.D.; Mohor, C.I.; Melinte, P.R.; Chicea, R.; Georgeanu, V.A.; Hasegan, A.; Boicean, A.G.; Fleacă, S.R. </t>
  </si>
  <si>
    <r>
      <rPr>
        <i/>
        <sz val="10"/>
        <color indexed="8"/>
        <rFont val="Arial Narrow"/>
        <family val="2"/>
      </rPr>
      <t>Appl. Sci.</t>
    </r>
    <r>
      <rPr>
        <sz val="10"/>
        <color indexed="8"/>
        <rFont val="Arial Narrow"/>
        <family val="2"/>
      </rPr>
      <t xml:space="preserve"> </t>
    </r>
  </si>
  <si>
    <r>
      <rPr>
        <i/>
        <sz val="10"/>
        <color indexed="8"/>
        <rFont val="Arial Narrow"/>
        <family val="2"/>
      </rPr>
      <t>12</t>
    </r>
  </si>
  <si>
    <r>
      <rPr>
        <sz val="10"/>
        <color indexed="8"/>
        <rFont val="Arial Narrow"/>
        <family val="2"/>
      </rPr>
      <t xml:space="preserve"> </t>
    </r>
    <r>
      <rPr>
        <u/>
        <sz val="10"/>
        <color indexed="11"/>
        <rFont val="Arial Narrow"/>
        <family val="2"/>
      </rPr>
      <t>https://www.webofscience.com/wos/woscc/full-record/WOS:000816030100001</t>
    </r>
  </si>
  <si>
    <r>
      <rPr>
        <u/>
        <sz val="10"/>
        <color indexed="11"/>
        <rFont val="Arial Narrow"/>
        <family val="2"/>
      </rPr>
      <t>https://www.mdpi.com/2076-3417/12/12/6175/htm</t>
    </r>
  </si>
  <si>
    <r>
      <rPr>
        <u/>
        <sz val="10"/>
        <color indexed="11"/>
        <rFont val="Arial Narrow"/>
        <family val="2"/>
      </rPr>
      <t>https://doi.org/10.3390/app12126175</t>
    </r>
  </si>
  <si>
    <t>6175</t>
  </si>
  <si>
    <t>Rare Case of Polysplenia Syndrome Associated with Severe Cardiac Malformations and Congenital Alveolar Dysplasia in a One-Month-Old Infant: A Complete Macroscopic and Histopathologic Study.</t>
  </si>
  <si>
    <t>Mohor, C.I.; Fleaca, S.R.; Oprinca Muja, A.; Oprinca, G.C.; Roman, M.D.; Chicea, R.; Boicean, A.G.; Dura, H.; Tanasescu, C.; Ion, N.C.I.; Faur, M.; Bacila, C.I.; Batar, F.; Mohor, C.I. A</t>
  </si>
  <si>
    <r>
      <rPr>
        <i/>
        <sz val="10"/>
        <color indexed="8"/>
        <rFont val="Arial Narrow"/>
        <family val="2"/>
      </rPr>
      <t>J. Cardiovasc. Dev. Dis.</t>
    </r>
  </si>
  <si>
    <r>
      <rPr>
        <sz val="10"/>
        <color indexed="8"/>
        <rFont val="Arial Narrow"/>
        <family val="2"/>
      </rPr>
      <t xml:space="preserve"> </t>
    </r>
    <r>
      <rPr>
        <u/>
        <sz val="10"/>
        <color indexed="11"/>
        <rFont val="Arial Narrow"/>
        <family val="2"/>
      </rPr>
      <t>https://www.webofscience.com/wos/woscc/full-record/WOS:000802637700001</t>
    </r>
  </si>
  <si>
    <r>
      <rPr>
        <u/>
        <sz val="10"/>
        <color indexed="11"/>
        <rFont val="Arial Narrow"/>
        <family val="2"/>
      </rPr>
      <t>https://www.mdpi.com/2308-3425/9/5/135/htm</t>
    </r>
  </si>
  <si>
    <r>
      <rPr>
        <sz val="10"/>
        <color indexed="8"/>
        <rFont val="Arial Narrow"/>
        <family val="2"/>
      </rPr>
      <t xml:space="preserve"> </t>
    </r>
    <r>
      <rPr>
        <u/>
        <sz val="10"/>
        <color indexed="11"/>
        <rFont val="Arial Narrow"/>
        <family val="2"/>
      </rPr>
      <t>https://doi.org/10.3390/jcdd9050135</t>
    </r>
  </si>
  <si>
    <t>Geometrical Planning of the Medial Opening Wedge High Tibial Osteotomy—An Experimental Approach.</t>
  </si>
  <si>
    <t xml:space="preserve">Cofaru, N.F.; Oleksik, V.; Cofaru, I.I.; Simion, C.M.; Roman, M.D.; Lebada, I.C.; Fleaca, S.R. </t>
  </si>
  <si>
    <r>
      <rPr>
        <sz val="10"/>
        <color indexed="8"/>
        <rFont val="Arial Narrow"/>
        <family val="2"/>
      </rPr>
      <t xml:space="preserve"> </t>
    </r>
    <r>
      <rPr>
        <i/>
        <sz val="10"/>
        <color indexed="8"/>
        <rFont val="Arial Narrow"/>
        <family val="2"/>
      </rPr>
      <t>Appl. Sci.</t>
    </r>
  </si>
  <si>
    <r>
      <rPr>
        <sz val="10"/>
        <color indexed="8"/>
        <rFont val="Arial Narrow"/>
        <family val="2"/>
      </rPr>
      <t xml:space="preserve"> </t>
    </r>
    <r>
      <rPr>
        <u/>
        <sz val="10"/>
        <color indexed="11"/>
        <rFont val="Arial Narrow"/>
        <family val="2"/>
      </rPr>
      <t>https://www.webofscience.com/wos/woscc/full-record/WOS:000771333700001</t>
    </r>
  </si>
  <si>
    <r>
      <rPr>
        <u/>
        <sz val="10"/>
        <color indexed="11"/>
        <rFont val="Arial Narrow"/>
        <family val="2"/>
      </rPr>
      <t>https://www.mdpi.com/2076-3417/12/5/2475/htm</t>
    </r>
  </si>
  <si>
    <r>
      <rPr>
        <u/>
        <sz val="11"/>
        <color indexed="11"/>
        <rFont val="Calibri"/>
        <family val="2"/>
      </rPr>
      <t>https://doi.org/10.3390/app12052475</t>
    </r>
    <r>
      <rPr>
        <u/>
        <sz val="11"/>
        <color indexed="11"/>
        <rFont val="Calibri"/>
        <family val="2"/>
      </rPr>
      <t xml:space="preserve">, </t>
    </r>
  </si>
  <si>
    <t>2475</t>
  </si>
  <si>
    <t>"Effect of patella resurfacing on functional outcome and revision rate in primary total knee arthroplasty (Review)"</t>
  </si>
  <si>
    <t>Fleaca, S. R., Mohor, C. I., Dura, H., Chicea, R., Mohor, C., Boicean, A., Roman, M. D.</t>
  </si>
  <si>
    <t>Experimental and Therapeutic Medicine 23, no. 1 (2022): 104.</t>
  </si>
  <si>
    <r>
      <rPr>
        <u/>
        <sz val="10"/>
        <color indexed="11"/>
        <rFont val="Arial Narrow"/>
        <family val="2"/>
      </rPr>
      <t>https://www.webofscience.com/wos/woscc/full-record/WOS:000731048900001</t>
    </r>
  </si>
  <si>
    <r>
      <rPr>
        <u/>
        <sz val="10"/>
        <color indexed="11"/>
        <rFont val="Arial Narrow"/>
        <family val="2"/>
      </rPr>
      <t>https://www.spandidos-publications.com/10.3892/etm.2021.11027</t>
    </r>
  </si>
  <si>
    <r>
      <rPr>
        <sz val="10"/>
        <color indexed="8"/>
        <rFont val="Arial Narrow"/>
        <family val="2"/>
      </rPr>
      <t xml:space="preserve"> </t>
    </r>
    <r>
      <rPr>
        <u/>
        <sz val="10"/>
        <color indexed="11"/>
        <rFont val="Arial Narrow"/>
        <family val="2"/>
      </rPr>
      <t>https://doi.org/10.3892/etm.2021.11027</t>
    </r>
  </si>
  <si>
    <t>Outcomes in revision total knee arthroplasty (Review).</t>
  </si>
  <si>
    <t xml:space="preserve">Roman, M.D., Russu, O., Mohor, Ca., Necula, R., Boicean, A., Todor, A., Mohor, Co., Fleaca, S.R. </t>
  </si>
  <si>
    <r>
      <rPr>
        <sz val="10"/>
        <color indexed="8"/>
        <rFont val="Arial Narrow"/>
        <family val="2"/>
      </rPr>
      <t xml:space="preserve">Experimental and Therapeutic Medicine
</t>
    </r>
  </si>
  <si>
    <r>
      <rPr>
        <sz val="10"/>
        <color indexed="8"/>
        <rFont val="Arial Narrow"/>
        <family val="2"/>
      </rPr>
      <t xml:space="preserve"> </t>
    </r>
    <r>
      <rPr>
        <u/>
        <sz val="10"/>
        <color indexed="11"/>
        <rFont val="Arial Narrow"/>
        <family val="2"/>
      </rPr>
      <t>https://www.webofscience.com/wos/woscc/full-record/WOS:000722315800001</t>
    </r>
  </si>
  <si>
    <r>
      <rPr>
        <u/>
        <sz val="11"/>
        <color indexed="11"/>
        <rFont val="Calibri"/>
        <family val="2"/>
      </rPr>
      <t>https://www.spandidos-publications.com/10.3892/etm.2021.10951</t>
    </r>
  </si>
  <si>
    <r>
      <rPr>
        <u/>
        <sz val="10"/>
        <color indexed="11"/>
        <rFont val="Arial Narrow"/>
        <family val="2"/>
      </rPr>
      <t>https://doi.org/10.3892/etm.2021.10951</t>
    </r>
    <r>
      <rPr>
        <sz val="10"/>
        <color indexed="8"/>
        <rFont val="Arial Narrow"/>
        <family val="2"/>
      </rPr>
      <t xml:space="preserve">, </t>
    </r>
  </si>
  <si>
    <t xml:space="preserve">Mihai Dan Roman 1,Sorin Radu Fleacă 1,*,Adrian Gheorghe Boicean 1,Cosmin Ioan Mohor 1,Silviu Morar 1,Horatiu Dura 1,Adrian Nicolae Cristian 1,Dan Bratu 1,Ciprian Tanasescu 1,Adrian Teodoru 1,Radu Necula 2, Octav Russu 3 1
Faculty of Medicine, University “Lucian Blaga” of Sibiu, 550024 Sibiu, Romania
2
Faculty of Medicine, “Transilvania” University, 50036 Brasov, Romania
3
Department for Orthopaedic Surgery, Universitatea de Medicina, Farmacie, Stiinte si Tehnologie “George Emil Palade”, 540142 Targu Mures, Romania
</t>
  </si>
  <si>
    <t xml:space="preserve">https://www.webofscience.com/wos/woscc/full-record/WOS:000903158200001 </t>
  </si>
  <si>
    <t>zona gri-Q3</t>
  </si>
  <si>
    <t>Teodoru Adrian</t>
  </si>
  <si>
    <t>The Influence of HLA Alleles on the Affective Distress Profile</t>
  </si>
  <si>
    <t>Mihaela Laura Vică 1,2,Cristian Delcea 2,3,4,Gabriela Alina Dumitrel 5,Mihaela Elvira Vușcan 1,2,Horea Vladi Matei 1,2,*,Cosmin Adrian Teodoru 6, Costel Vasile Siserman 2,7,1 Department of Cellular and Molecular Biology, “Iuliu Hațieganu” University of Medicine and Pharmacy, 400012 Cluj-Napoca, Romania
2Institute of Legal Medicine, 400006 Cluj-Napoca, Romania
3 Faculty of Psychology, “Tibiscus” University, 300559 Timișoara, Romania
4 Faculty of Medicine, “Iuliu Hațieganu” University of Medicine and Pharmacy, 400012 Cluj-Napoca, Romania
5 Faculty of Industrial Chemistry and Environmental Engineering, Polytechnic University, 300223 Timișoara, Romania
6 Clinical Surgical Department, Faculty of Medicine, “Lucian Blaga” University, 550002 Sibiu, Romania
7 Department of Legal Medicine, “Iuliu Hațieganu” University of Medicine and Pharmacy, 400012 Cluj-Napoca, Romania</t>
  </si>
  <si>
    <t>https://www.webofscience.com/wos/woscc/full-record/WOS:000868015700001</t>
  </si>
  <si>
    <t>https://www.mdpi.com/1660-4601/19/19/12608</t>
  </si>
  <si>
    <t>https://doi.org/10.3390/ijerph191912608</t>
  </si>
  <si>
    <t>WOS:000868015700001</t>
  </si>
  <si>
    <t>12608</t>
  </si>
  <si>
    <t>zona galbena- Q2</t>
  </si>
  <si>
    <t>Potential Effects of Romanian Propolis Extracts against Pathogen Strains</t>
  </si>
  <si>
    <t>Mihaela Laura Vică 1,Mirel Glevitzky 2,Ramona Cristina Heghedűş-Mîndru 3,Ioana Glevitzky 4,*,Horea Vladi Matei 1,Stefana Balici 1,Maria Popa 2 ,Cosmin Adrian Teodoru 5 1
Department of Cellular and Molecular Biology, “Iuliu Hațieganu” University of Medicine and Pharmacy, 400012 Cluj-Napoca, Romania
2Faculty of Exact Science and Engineering, “1 Decembrie 1918” University of Alba Iulia, 510009 Alba Iulia, Romania
3Faculty of Food Processing Technology Banat’s, University of Agricultural Sciences and Veterinary Medicine, 300645 Timișoara, Romania
4 Doctoral School, Faculty of Engineering, “Lucian Blaga” University of Sibiu, 550025 Sibiu, Romania
5Clinical Surgical Department, Faculty of Medicine, “Lucian Blaga” University of Sibiu, 550025 Sibiu, Romania</t>
  </si>
  <si>
    <t>https://www.webofscience.com/wos/woscc/full-record/WOS:000768927700001</t>
  </si>
  <si>
    <t>https://www.mdpi.com/1660-4601/19/5/2640</t>
  </si>
  <si>
    <t>https://doi.org/10.3390/ijerph19052640</t>
  </si>
  <si>
    <t>WOS:000768927700001</t>
  </si>
  <si>
    <t>2640</t>
  </si>
  <si>
    <t>Ergo@Home Guideline - a Tool for Working from Home Using Information Technology, in Pandemic</t>
  </si>
  <si>
    <t>Florina Popescu,1 Elena-Ana Păuncu,1 Iulia I. Drăgoi,2 Mirela C. Tomescu,3 Patricia Cristodor,4 Adrian Teodoru,5 Pompilia C. Lăzurean,6 Adrian Lazurean,7 Sebastian Capotescu,8 Irina Mohora,9 and Anca Draghici 9 1“Victor Babeş” University of Medicine and Pharmacy, Timișoara, Romania, Occupational Health, Timișoara, Romania
2Fast Fizio Clinic, Physiokinetotherapy, Timișoara, Romania
3“Victor Babeş” University of Medicine and Pharmacy, Medical Semiology, Timișoara, Romania
4“Victor Babeş” University of Medicine and Pharmacy, Timișoara, Romania, Dermatology, Timișoara, Romania
5“ Lucian Blaga” University, Sibiu, Oftalmology, Sibiu, Romania
6University of Paris, Internal Medecine, Paris, France
7University of Paris, Cardiology, Paris, France
8GreenForest SRL, Ergonomics, Timișoara, Romania
9Politehnica University, Ergonomics, Timișoara, Romania</t>
  </si>
  <si>
    <t>SAFETY AND HEALTH AT WORK</t>
  </si>
  <si>
    <t>2093-7911</t>
  </si>
  <si>
    <t>https://www.webofscience.com/wos/woscc/full-record/WOS:000760944700637</t>
  </si>
  <si>
    <t>https://www.ncbi.nlm.nih.gov/pmc/articles/PMC8817286/pdf/main.pdf</t>
  </si>
  <si>
    <t>doi: 10.1016/j.shaw.2021.12.1362.</t>
  </si>
  <si>
    <t>WOS:000760944700637</t>
  </si>
  <si>
    <t>196</t>
  </si>
  <si>
    <t>CHICEA, R., ISPASOIU, F., &amp; FOCSA, M.</t>
  </si>
  <si>
    <t xml:space="preserve"> Seminal plasma insemination during ovum-pickup-a method to increase pregnancy rate in IVF/ICSI procedure. A pilot randomized trial. Journal of Assisted Reproduction and Genetics, 30(4), 569-574. https://doi.org/10.1007/s10815-013-9955-7 WOS:000318368600015.</t>
  </si>
  <si>
    <t>JENA, S. R., NAYAK, J., KUMAR, S., KAR, S., &amp; SAMANTA, L. (2023). Comparative proteome profiling of seminal components reveal impaired immune cell signalling as paternal contributors in recurrent pregnancy loss patients. American Journal of Reproductive Immunology, 89(2), Article e13613. https://doi.org/10.1111/aji.13613 WOS:000849093800001.</t>
  </si>
  <si>
    <t>https://doi.org/10.1111/aji.13613</t>
  </si>
  <si>
    <t>WOS:000849093800001.</t>
  </si>
  <si>
    <t xml:space="preserve">ISPASOIU, C. A., CHICEA, R., STAMATIAN, F. V., &amp; ISPASOIU, F. </t>
  </si>
  <si>
    <t>High Fasting Insulin Levels and Insulin Resistance May Be Linked to Idiopathic Recurrent Pregnancy Loss: A Case-Control Study. International Journal of Endocrinology, 2013, Article 576926. https://doi.org/10.1155/2013/576926 WOS:000327979500001.</t>
  </si>
  <si>
    <t>CAI, W. Y., LUO, X., LV, H. Y., FU, K. Y., &amp; XU, J. (2022). Insulin resistance in women with recurrent miscarriage: a systematic review and meta-analysis. Bmc Pregnancy and Childbirth, 22(1), Article 916. https://doi.org/10.1186/s12884-022-05256-z WOS:000895944100002.</t>
  </si>
  <si>
    <t xml:space="preserve"> https://doi.org/10.1186/s12884-022-05256-z</t>
  </si>
  <si>
    <t>WOS:000895944100002</t>
  </si>
  <si>
    <t>MOLDENHAUER, L. M., HULL, M. L., FOYLE, K. L., MCCORMACK, C. D., &amp; ROBERTSON, S. A. (2022). Immune-Metabolic Interactions and T Cell Tolerance in Pregnancy. Journal of Immunology, 209(8), 1426-1436. https://doi.org/10.4049/jimmunol02200362 WOS:000886067700004.</t>
  </si>
  <si>
    <t>https://doi.org/10.4049/jimmunol02200362</t>
  </si>
  <si>
    <t>WOS:000886067700004.</t>
  </si>
  <si>
    <r>
      <t xml:space="preserve">NOROUZPOUR, M., MARANDI, S. M., GHANBARZADEH, M., &amp; MAIVAN, A. Z. (2022). The effect of combined exercises on the plasma levels of retinol-binding protein 4 and its relationship with insulin resistance and hepatic fat content in postmenopausal women with nonalcoholic fatty liver disease. </t>
    </r>
    <r>
      <rPr>
        <i/>
        <sz val="10"/>
        <color theme="1"/>
        <rFont val="Calibri"/>
        <family val="2"/>
        <scheme val="minor"/>
      </rPr>
      <t>Journal of Sports Medicine and Physical Fitness</t>
    </r>
    <r>
      <rPr>
        <sz val="10"/>
        <color theme="1"/>
        <rFont val="Calibri"/>
        <family val="2"/>
        <scheme val="minor"/>
      </rPr>
      <t>,</t>
    </r>
    <r>
      <rPr>
        <i/>
        <sz val="10"/>
        <color theme="1"/>
        <rFont val="Calibri"/>
        <family val="2"/>
        <scheme val="minor"/>
      </rPr>
      <t xml:space="preserve"> 62</t>
    </r>
    <r>
      <rPr>
        <sz val="10"/>
        <color theme="1"/>
        <rFont val="Calibri"/>
        <family val="2"/>
        <scheme val="minor"/>
      </rPr>
      <t>(5), 684-690. https://doi.org/10.23736/s0022-4707.21.12233-9 WOS:000798196600014.</t>
    </r>
  </si>
  <si>
    <t xml:space="preserve"> https://doi.org/10.23736/s0022-4707.21.12233-9</t>
  </si>
  <si>
    <t>WOS:000798196600014</t>
  </si>
  <si>
    <r>
      <t xml:space="preserve">YANG, T. L., YANG, Y. Y., ZHANG, Q., LIU, D. E., LIU, N. H., LI, Y. M., YAO, Z. Y., ZHANG, Y. Q., TIAN, F., ZHAO, J., &amp; LI, Y. P. (2022). Homeostatic Model Assessment for Insulin Resistance Is Associated With Late Miscarriage in Non-Dyslipidemic Women Undergoing Fresh IVF/ICSI Embryo Transfer. </t>
    </r>
    <r>
      <rPr>
        <i/>
        <sz val="10"/>
        <color theme="1"/>
        <rFont val="Calibri"/>
        <family val="2"/>
        <scheme val="minor"/>
      </rPr>
      <t>Frontiers in Endocrinology</t>
    </r>
    <r>
      <rPr>
        <sz val="10"/>
        <color theme="1"/>
        <rFont val="Calibri"/>
        <family val="2"/>
        <scheme val="minor"/>
      </rPr>
      <t>,</t>
    </r>
    <r>
      <rPr>
        <i/>
        <sz val="10"/>
        <color theme="1"/>
        <rFont val="Calibri"/>
        <family val="2"/>
        <scheme val="minor"/>
      </rPr>
      <t xml:space="preserve"> 13</t>
    </r>
    <r>
      <rPr>
        <sz val="10"/>
        <color theme="1"/>
        <rFont val="Calibri"/>
        <family val="2"/>
        <scheme val="minor"/>
      </rPr>
      <t>, Article 880518. https://doi.org/10.3389/fendo.2022.880518 WOS:000819964600001.</t>
    </r>
  </si>
  <si>
    <t xml:space="preserve"> https://doi.org/10.3389/fendo.2022.880518</t>
  </si>
  <si>
    <t>WOS:000819964600001</t>
  </si>
  <si>
    <r>
      <t xml:space="preserve">ZHAI, J. Q., LI, Z. J., ZHOU, Y., &amp; YANG, X. H. (2022). The role of plasminogen activator inhibitor-1 in gynecological and obstetrical diseases: An update review. </t>
    </r>
    <r>
      <rPr>
        <i/>
        <sz val="10"/>
        <color theme="1"/>
        <rFont val="Calibri"/>
        <family val="2"/>
        <scheme val="minor"/>
      </rPr>
      <t>Journal of Reproductive Immunology</t>
    </r>
    <r>
      <rPr>
        <sz val="10"/>
        <color theme="1"/>
        <rFont val="Calibri"/>
        <family val="2"/>
        <scheme val="minor"/>
      </rPr>
      <t>,</t>
    </r>
    <r>
      <rPr>
        <i/>
        <sz val="10"/>
        <color theme="1"/>
        <rFont val="Calibri"/>
        <family val="2"/>
        <scheme val="minor"/>
      </rPr>
      <t xml:space="preserve"> 150</t>
    </r>
    <r>
      <rPr>
        <sz val="10"/>
        <color theme="1"/>
        <rFont val="Calibri"/>
        <family val="2"/>
        <scheme val="minor"/>
      </rPr>
      <t>, Article 103490. https://doi.org/10.1016/j.jri.2022.103490 WOS:000760863800008.</t>
    </r>
  </si>
  <si>
    <t xml:space="preserve"> https://doi.org/10.1016/j.jri.2022.103490</t>
  </si>
  <si>
    <t xml:space="preserve"> WOS:000760863800008.</t>
  </si>
  <si>
    <t>MICU, R., CHICEA, A. L., BRATU, D. G., NITA, P., NEMETI, G., &amp; CHICEA, R.</t>
  </si>
  <si>
    <t xml:space="preserve"> Ultrasound and magnetic resonance imaging in the prenatal diagnosis of open spina bifida. Medical Ultrasonography, 20(2), 221-227. https://doi.org/10.11152/mu-1325 WOS:000436420000016.</t>
  </si>
  <si>
    <t>GAO, G., TAO, B. Z., CHEN, Y. Y., YANG, J. Q., SUN, M. C., WANG, H., HAO, F. B., LIU, S. M., WANG, M. J., &amp; SHANG, A. J. (2022). Fetal magnetic resonance imaging in the diagnosis of spinal cord neural tube defects: A prospective study. Frontiers in Neurology, 13, Article 944666. https://doi.org/10.3389/fneur.2022.944666 WOS:000843314000001.</t>
  </si>
  <si>
    <t>https://doi.org/10.3389/fneur.2022.944666</t>
  </si>
  <si>
    <t xml:space="preserve"> WOS:000843314000001.</t>
  </si>
  <si>
    <t xml:space="preserve">CHICEA, D., NEAMTU, B., CHICEA, R., &amp; CHICEA, L. M. </t>
  </si>
  <si>
    <t>THE APPLICATION OF AFM FOR BIOLOGICAL SAMPLES IMAGING. Digest Journal of Nanomaterials and Biostructures, 5(4), 1015-1022. WOS:000286064000001.</t>
  </si>
  <si>
    <r>
      <t xml:space="preserve">CHICEA, D., DOROSHKEVICH, A. S., &amp; LYUBCHYK, A. (2022). On the Possibility of Designing an Advanced Sensor with Particle Sizing Using Dynamic Light Scattering Time Series Spectral Entropy and Artificial Neural Network. </t>
    </r>
    <r>
      <rPr>
        <i/>
        <sz val="9"/>
        <color theme="1"/>
        <rFont val="Segoe UI"/>
        <family val="2"/>
      </rPr>
      <t>Sensors</t>
    </r>
    <r>
      <rPr>
        <sz val="9"/>
        <color theme="1"/>
        <rFont val="Segoe UI"/>
        <family val="2"/>
      </rPr>
      <t>,</t>
    </r>
    <r>
      <rPr>
        <i/>
        <sz val="9"/>
        <color theme="1"/>
        <rFont val="Segoe UI"/>
        <family val="2"/>
      </rPr>
      <t xml:space="preserve"> 22</t>
    </r>
    <r>
      <rPr>
        <sz val="9"/>
        <color theme="1"/>
        <rFont val="Segoe UI"/>
        <family val="2"/>
      </rPr>
      <t>(10), Article 3871. https://doi.org/10.3390/s22103871 WOS:000804261300001.</t>
    </r>
  </si>
  <si>
    <t>https://doi.org/10.3390/s22103871</t>
  </si>
  <si>
    <t>WOS:000804261300001</t>
  </si>
  <si>
    <r>
      <t xml:space="preserve">NICOLAE-MARANCIUC, A., CHICEA, D., &amp; CHICEA, L. M. (2022). Ag Nanoparticles for Biomedical Applications-Synthesis and Characterization-A Review. </t>
    </r>
    <r>
      <rPr>
        <i/>
        <sz val="9"/>
        <color theme="1"/>
        <rFont val="Segoe UI"/>
        <family val="2"/>
      </rPr>
      <t>International Journal of Molecular Sciences</t>
    </r>
    <r>
      <rPr>
        <sz val="9"/>
        <color theme="1"/>
        <rFont val="Segoe UI"/>
        <family val="2"/>
      </rPr>
      <t>,</t>
    </r>
    <r>
      <rPr>
        <i/>
        <sz val="9"/>
        <color theme="1"/>
        <rFont val="Segoe UI"/>
        <family val="2"/>
      </rPr>
      <t xml:space="preserve"> 23</t>
    </r>
    <r>
      <rPr>
        <sz val="9"/>
        <color theme="1"/>
        <rFont val="Segoe UI"/>
        <family val="2"/>
      </rPr>
      <t>(10), Article 5778. https://doi.org/10.3390/ijms23105778 WOS:000801238600001.</t>
    </r>
  </si>
  <si>
    <t>https://doi.org/10.3390/ijms23105778</t>
  </si>
  <si>
    <t xml:space="preserve"> WOS:000801238600001.</t>
  </si>
  <si>
    <t>ZAFAR, J., AQEEL, A., SHAH, F. I., EHSAN, N., GOHAR, U. F., MOGA, M. A., FESTILA, D., CIUREA, C., IRIMIE, M., &amp; CHICEA, R.</t>
  </si>
  <si>
    <t xml:space="preserve"> Biochemical and Immunological implications of Lutein and Zeaxanthin. International Journal of Molecular Sciences, 22(20), Article 10910. https://doi.org/10.3390/ijms222010910 WOS:000719765500001.</t>
  </si>
  <si>
    <r>
      <t xml:space="preserve">ZHANG, S. Y., LU, Y. Y., HE, X. L., SU, Y., HU, F., WEI, X. S., PAN, M. J., ZHOU, Q., &amp; YANG, W. B. (2023). Lutein inhibits tumor progression through the ATR/Chk1/p53 signaling pathway in non-small cell lung cancer. </t>
    </r>
    <r>
      <rPr>
        <i/>
        <sz val="9"/>
        <color theme="1"/>
        <rFont val="Segoe UI"/>
        <family val="2"/>
      </rPr>
      <t>Phytotherapy Research</t>
    </r>
    <r>
      <rPr>
        <sz val="9"/>
        <color theme="1"/>
        <rFont val="Segoe UI"/>
        <family val="2"/>
      </rPr>
      <t>,</t>
    </r>
    <r>
      <rPr>
        <i/>
        <sz val="9"/>
        <color theme="1"/>
        <rFont val="Segoe UI"/>
        <family val="2"/>
      </rPr>
      <t xml:space="preserve"> 37</t>
    </r>
    <r>
      <rPr>
        <sz val="9"/>
        <color theme="1"/>
        <rFont val="Segoe UI"/>
        <family val="2"/>
      </rPr>
      <t>(4), 1260-1273. https://doi.org/10.1002/ptr.7682 WOS:000888002900001.</t>
    </r>
  </si>
  <si>
    <t xml:space="preserve"> https://doi.org/10.1002/ptr.7682 .</t>
  </si>
  <si>
    <t>WOS:000888002900001</t>
  </si>
  <si>
    <r>
      <t xml:space="preserve">AFONSO, C., BRAGANCA, A. R., REBELO, B. A., SERRA, T. S., &amp; ABRANCHES, R. (2022). Optimal Nitrate Supplementation in Phaeodactylum tricornutum Culture Medium Increases Biomass and Fucoxanthin Production. </t>
    </r>
    <r>
      <rPr>
        <i/>
        <sz val="9"/>
        <color theme="1"/>
        <rFont val="Segoe UI"/>
        <family val="2"/>
      </rPr>
      <t>Foods</t>
    </r>
    <r>
      <rPr>
        <sz val="9"/>
        <color theme="1"/>
        <rFont val="Segoe UI"/>
        <family val="2"/>
      </rPr>
      <t>,</t>
    </r>
    <r>
      <rPr>
        <i/>
        <sz val="9"/>
        <color theme="1"/>
        <rFont val="Segoe UI"/>
        <family val="2"/>
      </rPr>
      <t xml:space="preserve"> 11</t>
    </r>
    <r>
      <rPr>
        <sz val="9"/>
        <color theme="1"/>
        <rFont val="Segoe UI"/>
        <family val="2"/>
      </rPr>
      <t>(4), Article 568. https://doi.org/10.3390/foods11040568 WOS:000806509900001.</t>
    </r>
  </si>
  <si>
    <t>https://doi.org/10.3390/foods11040568</t>
  </si>
  <si>
    <t>WOS:000806509900001</t>
  </si>
  <si>
    <r>
      <t xml:space="preserve">HUANG, R. L., DING, R. R., LIU, Y., LI, F. L., ZHANG, Z. H., &amp; WANG, S. A. (2022). GATA transcription factor WC2 regulates the biosynthesis of astaxanthin in yeast Xanthophyllomyces dendrorhous. </t>
    </r>
    <r>
      <rPr>
        <i/>
        <sz val="9"/>
        <color theme="1"/>
        <rFont val="Segoe UI"/>
        <family val="2"/>
      </rPr>
      <t>Microbial Biotechnology</t>
    </r>
    <r>
      <rPr>
        <sz val="9"/>
        <color theme="1"/>
        <rFont val="Segoe UI"/>
        <family val="2"/>
      </rPr>
      <t>,</t>
    </r>
    <r>
      <rPr>
        <i/>
        <sz val="9"/>
        <color theme="1"/>
        <rFont val="Segoe UI"/>
        <family val="2"/>
      </rPr>
      <t xml:space="preserve"> 15</t>
    </r>
    <r>
      <rPr>
        <sz val="9"/>
        <color theme="1"/>
        <rFont val="Segoe UI"/>
        <family val="2"/>
      </rPr>
      <t>(10), 2578-2593. https://doi.org/10.1111/1751-7915.14115 WOS:000824677700001.</t>
    </r>
  </si>
  <si>
    <t>https://doi.org/10.1111/1751-7915.1411</t>
  </si>
  <si>
    <t>WOS:000824677700001</t>
  </si>
  <si>
    <r>
      <t xml:space="preserve">LI, Z. H., LI, C. J., CHENG, P., &amp; YU, G. H. (2022). Rhodotorula mucilaginosa-alternative sources of natural carotenoids, lipids, and enzymes for industrial use. </t>
    </r>
    <r>
      <rPr>
        <i/>
        <sz val="9"/>
        <color theme="1"/>
        <rFont val="Segoe UI"/>
        <family val="2"/>
      </rPr>
      <t>Heliyon</t>
    </r>
    <r>
      <rPr>
        <sz val="9"/>
        <color theme="1"/>
        <rFont val="Segoe UI"/>
        <family val="2"/>
      </rPr>
      <t>,</t>
    </r>
    <r>
      <rPr>
        <i/>
        <sz val="9"/>
        <color theme="1"/>
        <rFont val="Segoe UI"/>
        <family val="2"/>
      </rPr>
      <t xml:space="preserve"> 8</t>
    </r>
    <r>
      <rPr>
        <sz val="9"/>
        <color theme="1"/>
        <rFont val="Segoe UI"/>
        <family val="2"/>
      </rPr>
      <t>(11), Article e11505. https://doi.org/10.1016/j.heliyon.2022.e11505 WOS:000904332100002.</t>
    </r>
  </si>
  <si>
    <t xml:space="preserve"> https://doi.org/10.1016/j.heliyon.2022.e11505</t>
  </si>
  <si>
    <t>WOS:000904332100002</t>
  </si>
  <si>
    <r>
      <t xml:space="preserve">MANDALARI, G., BARRECA, D., GERVASI, T., ROUSSELL, M. A., KLEIN, B., FEENEY, M. J., &amp; CARUGHI, A. (2022). Pistachio Nuts (Pistacia vera L.): Production, Nutrients, Bioactives and Novel Health Effects. </t>
    </r>
    <r>
      <rPr>
        <i/>
        <sz val="9"/>
        <color theme="1"/>
        <rFont val="Segoe UI"/>
        <family val="2"/>
      </rPr>
      <t>Plants-Basel</t>
    </r>
    <r>
      <rPr>
        <sz val="9"/>
        <color theme="1"/>
        <rFont val="Segoe UI"/>
        <family val="2"/>
      </rPr>
      <t>,</t>
    </r>
    <r>
      <rPr>
        <i/>
        <sz val="9"/>
        <color theme="1"/>
        <rFont val="Segoe UI"/>
        <family val="2"/>
      </rPr>
      <t xml:space="preserve"> 11</t>
    </r>
    <r>
      <rPr>
        <sz val="9"/>
        <color theme="1"/>
        <rFont val="Segoe UI"/>
        <family val="2"/>
      </rPr>
      <t>(1), Article 18. https://doi.org/10.3390/plants11010018 WOS:000752570400001.</t>
    </r>
  </si>
  <si>
    <t>https://doi.org/10.3390/plants11010018</t>
  </si>
  <si>
    <t>WOS:000752570400001</t>
  </si>
  <si>
    <r>
      <t xml:space="preserve">XIE, J. H., LIU, H. M., YIN, W. D., GE, S. T., JIN, Z. B., ZHENG, M. Z., CAI, D., LIU, M. H., &amp; LIU, J. S. (2022). Zeaxanthin remodels cytoplasmic lipid droplets via beta 3-adrenergic receptor signaling and enhances perilipin 5-mediated lipid droplet-mitochondrion interactions in adipocytes. </t>
    </r>
    <r>
      <rPr>
        <i/>
        <sz val="9"/>
        <color theme="1"/>
        <rFont val="Segoe UI"/>
        <family val="2"/>
      </rPr>
      <t>Food &amp; Function</t>
    </r>
    <r>
      <rPr>
        <sz val="9"/>
        <color theme="1"/>
        <rFont val="Segoe UI"/>
        <family val="2"/>
      </rPr>
      <t>,</t>
    </r>
    <r>
      <rPr>
        <i/>
        <sz val="9"/>
        <color theme="1"/>
        <rFont val="Segoe UI"/>
        <family val="2"/>
      </rPr>
      <t xml:space="preserve"> 13</t>
    </r>
    <r>
      <rPr>
        <sz val="9"/>
        <color theme="1"/>
        <rFont val="Segoe UI"/>
        <family val="2"/>
      </rPr>
      <t>(17), 8892-8906. https://doi.org/10.1039/d2fo01094a WOS:000837413600001.</t>
    </r>
  </si>
  <si>
    <t>https://doi.org/10.1039/d2fo01094a</t>
  </si>
  <si>
    <t>WOS:000837413600001</t>
  </si>
  <si>
    <t>WAHID, M., SAQIB, F., AHMEDAH, H. T., GAVRIS, C. M., DE FEO, V., HOGEA, M., MOGA, M., &amp; CHICEA, R</t>
  </si>
  <si>
    <t>Cucumis sativus L. Seeds Ameliorate Muscular Spasm-Induced Gastrointestinal and Respiratory Disorders by Simultaneously Inhibiting Calcium Mediated Signaling Pathway. Pharmaceuticals, 14(11), Article 1197. https://doi.org/10.3390/ph14111197 WOS:000724745100001.</t>
  </si>
  <si>
    <r>
      <t xml:space="preserve">SAQIB, F., WAHID, M., AL-HUQAIL, A. A., AHMEDAH, H. T., BIGIU, N., IRIMIE, M., MOGA, M., MARC, R. A., POP, O. L., &amp; CHICEA, L. M. (2022). Metabolomics based mechanistic insights to vasorelaxant and cardioprotective effect of ethanolic extract of Citrullus lanatus (Thunb.) Matsum. &amp; Nakai. seeds in isoproterenol induced myocardial infraction. </t>
    </r>
    <r>
      <rPr>
        <i/>
        <sz val="9"/>
        <color theme="1"/>
        <rFont val="Segoe UI"/>
        <family val="2"/>
      </rPr>
      <t>Phytomedicine</t>
    </r>
    <r>
      <rPr>
        <sz val="9"/>
        <color theme="1"/>
        <rFont val="Segoe UI"/>
        <family val="2"/>
      </rPr>
      <t>,</t>
    </r>
    <r>
      <rPr>
        <i/>
        <sz val="9"/>
        <color theme="1"/>
        <rFont val="Segoe UI"/>
        <family val="2"/>
      </rPr>
      <t xml:space="preserve"> 100</t>
    </r>
    <r>
      <rPr>
        <sz val="9"/>
        <color theme="1"/>
        <rFont val="Segoe UI"/>
        <family val="2"/>
      </rPr>
      <t>, Article 154069. https://doi.org/10.1016/j.phymed.2022.154069 WOS:000794990600001.</t>
    </r>
  </si>
  <si>
    <t>https://doi.org/10.1016/j.phymed.2022.154069</t>
  </si>
  <si>
    <t>WOS:000794990600001</t>
  </si>
  <si>
    <r>
      <t xml:space="preserve">WAHID, M., &amp; SAQIB, F. (2022). Scientific basis for medicinal use of Citrullus lanatus (Thunb.) in diarrhea and asthma: In vitro, in vivo and in silico studies. </t>
    </r>
    <r>
      <rPr>
        <i/>
        <sz val="9"/>
        <color theme="1"/>
        <rFont val="Segoe UI"/>
        <family val="2"/>
      </rPr>
      <t>Phytomedicine</t>
    </r>
    <r>
      <rPr>
        <sz val="9"/>
        <color theme="1"/>
        <rFont val="Segoe UI"/>
        <family val="2"/>
      </rPr>
      <t>,</t>
    </r>
    <r>
      <rPr>
        <i/>
        <sz val="9"/>
        <color theme="1"/>
        <rFont val="Segoe UI"/>
        <family val="2"/>
      </rPr>
      <t xml:space="preserve"> 98</t>
    </r>
    <r>
      <rPr>
        <sz val="9"/>
        <color theme="1"/>
        <rFont val="Segoe UI"/>
        <family val="2"/>
      </rPr>
      <t>, Article 153978. https://doi.org/10.1016/j.phymed.2022.153978 https://doi.org/10.1016/j.phymed.2022.153978</t>
    </r>
  </si>
  <si>
    <t>https://doi.org/10.1016/j.phymed.2022.153978</t>
  </si>
  <si>
    <r>
      <t xml:space="preserve">WAHID, M., SAQIB, F., AKHTAR, S., ALI, A., WILAIRATANA, P., &amp; MUBARAK, M. S. (2022). Possible Mechanisms Underlying the Antispasmodic, Bronchodilator, and Antidiarrheal Activities of Polarity-Based Extracts of Cucumis sativus L. Seeds in In Silico, In Vitro, and In Vivo Studies. </t>
    </r>
    <r>
      <rPr>
        <i/>
        <sz val="9"/>
        <color theme="1"/>
        <rFont val="Segoe UI"/>
        <family val="2"/>
      </rPr>
      <t>Pharmaceuticals</t>
    </r>
    <r>
      <rPr>
        <sz val="9"/>
        <color theme="1"/>
        <rFont val="Segoe UI"/>
        <family val="2"/>
      </rPr>
      <t>,</t>
    </r>
    <r>
      <rPr>
        <i/>
        <sz val="9"/>
        <color theme="1"/>
        <rFont val="Segoe UI"/>
        <family val="2"/>
      </rPr>
      <t xml:space="preserve"> 15</t>
    </r>
    <r>
      <rPr>
        <sz val="9"/>
        <color theme="1"/>
        <rFont val="Segoe UI"/>
        <family val="2"/>
      </rPr>
      <t>(5), Article 641. https://doi.org/10.3390/ph15050641 WOS:000803418800001.</t>
    </r>
  </si>
  <si>
    <t>https://doi.org/10.3390/ph15050641</t>
  </si>
  <si>
    <t>WOS:000803418800001</t>
  </si>
  <si>
    <r>
      <t xml:space="preserve">WAHID, M., SAQIB, F., ALI, A., ALSHAMMARI, A., ALHARBI, M., RAUF, A., &amp; MUBARAK, M. S. (2022). Integrated Mechanisms of Polarity-Based Extracts of Cucumis melo L. Seed Kernels for Airway Smooth Muscle Relaxation via Key Signaling Pathways Based on WGCNA, In Vivo, and In Vitro Analyses. </t>
    </r>
    <r>
      <rPr>
        <i/>
        <sz val="9"/>
        <color theme="1"/>
        <rFont val="Segoe UI"/>
        <family val="2"/>
      </rPr>
      <t>Pharmaceuticals</t>
    </r>
    <r>
      <rPr>
        <sz val="9"/>
        <color theme="1"/>
        <rFont val="Segoe UI"/>
        <family val="2"/>
      </rPr>
      <t>,</t>
    </r>
    <r>
      <rPr>
        <i/>
        <sz val="9"/>
        <color theme="1"/>
        <rFont val="Segoe UI"/>
        <family val="2"/>
      </rPr>
      <t xml:space="preserve"> 15</t>
    </r>
    <r>
      <rPr>
        <sz val="9"/>
        <color theme="1"/>
        <rFont val="Segoe UI"/>
        <family val="2"/>
      </rPr>
      <t>(12), Article 1522. https://doi.org/10.3390/ph15121522 WOS:000904325700001.</t>
    </r>
  </si>
  <si>
    <t>https://doi.org/10.3390/ph15121522</t>
  </si>
  <si>
    <t>WOS:000904325700001</t>
  </si>
  <si>
    <r>
      <t xml:space="preserve">WAHID, M., SAQIB, F., CHICEA, L., AHMEDAH, H. T., SAJER, B. H., MARC, R. A., POP, O. L., MOGA, M., &amp; GAVRIS, C. (2022). Metabolomics analysis delineates the therapeutic effects of hydroethanolic extract of Cucumis sativus L. seeds on hypertension and isoproterenol-induced myocardial infarction. </t>
    </r>
    <r>
      <rPr>
        <i/>
        <sz val="9"/>
        <color theme="1"/>
        <rFont val="Segoe UI"/>
        <family val="2"/>
      </rPr>
      <t>Biomedicine &amp; Pharmacotherapy</t>
    </r>
    <r>
      <rPr>
        <sz val="9"/>
        <color theme="1"/>
        <rFont val="Segoe UI"/>
        <family val="2"/>
      </rPr>
      <t>,</t>
    </r>
    <r>
      <rPr>
        <i/>
        <sz val="9"/>
        <color theme="1"/>
        <rFont val="Segoe UI"/>
        <family val="2"/>
      </rPr>
      <t xml:space="preserve"> 148</t>
    </r>
    <r>
      <rPr>
        <sz val="9"/>
        <color theme="1"/>
        <rFont val="Segoe UI"/>
        <family val="2"/>
      </rPr>
      <t>, Article 112704. https://doi.org/10.1016/j.biopha.2022.112704 WOS:000759647000003.</t>
    </r>
  </si>
  <si>
    <t>https://doi.org/10.1016/j.biopha.2022.112704</t>
  </si>
  <si>
    <t>WOS:000759647000003</t>
  </si>
  <si>
    <r>
      <t xml:space="preserve">WAHID, M., SAQIB, F., QAMAR, M., &amp; ZIORA, Z. M. (2022). Antispasmodic activity of the ethanol extract of Citrullus lanatus seeds: Justifying ethnomedicinal use in Pakistan to treat asthma and diarrhea. </t>
    </r>
    <r>
      <rPr>
        <i/>
        <sz val="9"/>
        <color theme="1"/>
        <rFont val="Segoe UI"/>
        <family val="2"/>
      </rPr>
      <t>Journal of Ethnopharmacology</t>
    </r>
    <r>
      <rPr>
        <sz val="9"/>
        <color theme="1"/>
        <rFont val="Segoe UI"/>
        <family val="2"/>
      </rPr>
      <t>,</t>
    </r>
    <r>
      <rPr>
        <i/>
        <sz val="9"/>
        <color theme="1"/>
        <rFont val="Segoe UI"/>
        <family val="2"/>
      </rPr>
      <t xml:space="preserve"> 295</t>
    </r>
    <r>
      <rPr>
        <sz val="9"/>
        <color theme="1"/>
        <rFont val="Segoe UI"/>
        <family val="2"/>
      </rPr>
      <t>, Article 115314. https://doi.org/10.1016/j.jep.2022.115314 WOS:000811537700001.</t>
    </r>
  </si>
  <si>
    <t>https://doi.org/10.1016/j.jep.2022.115314</t>
  </si>
  <si>
    <t>WOS:000811537700001</t>
  </si>
  <si>
    <t>GRIGORE, N., PIRVUT, V., TOTAN, M., BRATU, D., MITARIU, S. I. C., MITARIU, M. C., CHICEA, R., SAVA, M., &amp; HASEGAN, A</t>
  </si>
  <si>
    <t>The Evaluation of Biochemical and Microbiological Parameters in the Diagnosis of Emphysematous Pyelonephritis. Revista De Chimie, 68(6), 1285-1288. WOS:000408702900028.</t>
  </si>
  <si>
    <t>NGO, X. T., NGUYEN, T. T., DOBBS, R. W., THAI, M. S., VU, D. H., DINH, L. V., QUY, K., LE, H. T., HOANG, T. D., NGO, H. T. T., VAN, T. N. K., TIONG, H. Y., &amp; VUONG, H. G. (2022). Prevalence and Risk Factors of Mortality in Emphysematous Pyelonephritis Patients: A Meta-Analysis. World Journal of Surgery, 46(10), 2377-2388. https://doi.org/10.1007/s00268-022-06647-1 WOS:000822293800002.</t>
  </si>
  <si>
    <t>https://doi.org/10.1007/s00268-022-06647-</t>
  </si>
  <si>
    <t>WOS:000822293800002</t>
  </si>
  <si>
    <t xml:space="preserve">LESNIC, A., HAMOUD, B. H., POENARU, M. O., MOLDOVAN, V. T., CHICEA, R., SIMA, R. M., POPESCU, M., &amp; PLES, L. </t>
  </si>
  <si>
    <t>Can SARS-CoV-2 Induce Uterine Vascular Anomalies and Poor Contractile Response?-A Case Report. Medicina-Lithuania, 57(7), Article 670. https://doi.org/10.3390/medicina57070670 WOS:000676317900001.</t>
  </si>
  <si>
    <t>GUPTA, A., KAMITY, R., SHARMA, R., CAPRIO, M., MALLY, P., &amp; VERMA, S. (2022). Mother to Newborn Transmission of SARS-CoV-2 Infection: Evolution of Evidence in 1.5 Years of COVID-19 Pandemic. American Journal of Perinatology, 39(16), 1764-1778. https://doi.org/10.1055/s-0042-1749635 WOS:000822572000006</t>
  </si>
  <si>
    <t>https://doi.org/10.1055/s-0042-1749635</t>
  </si>
  <si>
    <t>WOS:000822572000006</t>
  </si>
  <si>
    <t>PLES, L., CHICEA, R., POENARU, M. O., NEACSU, A., SIMA, R. M., &amp; MICU, R.</t>
  </si>
  <si>
    <t xml:space="preserve"> Can Anorectal Atresia Be Diagnosed in the First Trimester of Pregnancy? A Systematic Literature Review. Medicina-Lithuania, 56(11), Article 583. https://doi.org/10.3390/medicina56110583 WOS:000593147100001.</t>
  </si>
  <si>
    <r>
      <t xml:space="preserve">KANCHERLA, V., SUNDAR, M., TANDAKI, L., LUX, A., BAKKER, M. K., BERGMAN, J. E., BERMEJO-SANCHEZ, E., CANFIELD, M. A., DASTGIRI, S., FELDKAMP, M. L., GATT, M., GROISMAN, B., HURTADO-VILLA, P., KALLEN, K., LANDAU, D., LELONG, N., LOPEZ-CAMELO, J., MARTINEZ, L. E., MASTROIACOVO, P., MORGAN, M., MUTCHINICK, O. M., NANCE, A. E., NEMBHARD, W. N., PIERINI, A., SIPEK, A., STALLINGS, E. B., SZABOVA, E., TAGLIABUE, G., WERTELECKI, W., ZARANTE, I., &amp; RISSMANN, A. (2023). Prevalence and mortality among children with anorectal malformation: A multi-country analysis. </t>
    </r>
    <r>
      <rPr>
        <i/>
        <sz val="9"/>
        <color theme="1"/>
        <rFont val="Segoe UI"/>
        <family val="2"/>
      </rPr>
      <t>Birth Defects Research</t>
    </r>
    <r>
      <rPr>
        <sz val="9"/>
        <color theme="1"/>
        <rFont val="Segoe UI"/>
        <family val="2"/>
      </rPr>
      <t>,</t>
    </r>
    <r>
      <rPr>
        <i/>
        <sz val="9"/>
        <color theme="1"/>
        <rFont val="Segoe UI"/>
        <family val="2"/>
      </rPr>
      <t xml:space="preserve"> 115</t>
    </r>
    <r>
      <rPr>
        <sz val="9"/>
        <color theme="1"/>
        <rFont val="Segoe UI"/>
        <family val="2"/>
      </rPr>
      <t>(3), 390-404. https://doi.org/10.1002/bdr2.2129 WOS:000898736100001</t>
    </r>
  </si>
  <si>
    <t xml:space="preserve">https://doi.org/10.1002/bdr2.2129 </t>
  </si>
  <si>
    <t>WOS:000898736100001</t>
  </si>
  <si>
    <r>
      <t xml:space="preserve">ERCULIANI, M., TROVALUSCI, E., ZANATTA, C., DE LORENZIS, M. S., FILIPPI, E., BRACALENTE, G., &amp; MIDRIO, P. (2022). First trimester lower abdominal cysts as early predictor of anorectal malformations. </t>
    </r>
    <r>
      <rPr>
        <i/>
        <sz val="9"/>
        <color theme="1"/>
        <rFont val="Segoe UI"/>
        <family val="2"/>
      </rPr>
      <t>Journal of Ultrasound</t>
    </r>
    <r>
      <rPr>
        <sz val="9"/>
        <color theme="1"/>
        <rFont val="Segoe UI"/>
        <family val="2"/>
      </rPr>
      <t>. https://doi.org/10.1007/s40477-022-00744-6 WOS:000903420600001.</t>
    </r>
  </si>
  <si>
    <t xml:space="preserve">https://doi.org/10.1007/s40477-022-00744-6 </t>
  </si>
  <si>
    <t>WOS:00090342060000</t>
  </si>
  <si>
    <t xml:space="preserve">CHICEA, D., CHICEA, R., &amp; CHICEA, L. M. </t>
  </si>
  <si>
    <t>Using DLS for Fast Urine Sample Analysis.AIP Conference Proceedings [Tim-09: Proceedings of the physics conference]. Physics Conference (TIM 2009), Timisoara, ROMANIA, WOS:000287169800023.</t>
  </si>
  <si>
    <t>CHICEA, D., DOROSHKEVICH, A. S., &amp; LYUBCHYK, A. (2022). On the Possibility of Designing an Advanced Sensor with Particle Sizing Using Dynamic Light Scattering Time Series Spectral Entropy and Artificial Neural Network. Sensors, 22(10), Article 3871. https://doi.org/10.3390/s22103871 WOS:000804261300001.</t>
  </si>
  <si>
    <t xml:space="preserve"> WOS:000804261300001</t>
  </si>
  <si>
    <t xml:space="preserve"> Meniscal Tear Management Associated with ACL Reconstruction. Applied Sciences-Basel, 12(12), Article 6175. https://doi.org/10.3390/app12126175 WOS:000816030100001.</t>
  </si>
  <si>
    <t>ROMAN, M. D., FLEACA, S. R., BOICEAN, A. G., MOHOR, C. I., MORAR, S., DURA, H., CRISTIAN, A. N., BRATU, D., TANASESCU, C., TEODORU, A., NECULA, R., &amp; RUSSU, O. (2022). Failure in Medical Practice: Human Error, System Failure, or Case Severity? Healthcare, 10(12), Article 2495. https://doi.org/10.3390/healthcare10122495 WOS:000903158200001.</t>
  </si>
  <si>
    <t>WOS:000903158200001.</t>
  </si>
  <si>
    <t>CHICEA, D., CHICEA, L. M., &amp; CHICEA, R.</t>
  </si>
  <si>
    <t xml:space="preserve"> Imaging Human Serum Albumin.AIP Conference Proceedings [Physics conference (tim-10)]. Physics Conference (TIM), Timisoara, ROMANIA, WOS:000301176200036.</t>
  </si>
  <si>
    <t>YAN, M. M., LI, J., GU, X. L., HOU, X. Y., MA, Y., CUI, H. Y., FENG, C. X., MA, L. Y., &amp; WEI, G. C. (2022). Development of Drug Carriers with Biocompatibility Based On Human Serum Albumin and beta-Cyclodextrin Molecules and Study of Anticancer Activity. Langmuir, 38(45), 13686-13696. https://doi.org/10.1021/acs.langmuir.2c01734 WOS:000879935300001.</t>
  </si>
  <si>
    <t>https://doi.org/10.1021/acs.langmuir.2c01734</t>
  </si>
  <si>
    <t>WOS:000879935300001</t>
  </si>
  <si>
    <t>L. Kiss (ULBS), R. Kiss (ULBS), P. J. Porr (ULBS), Cr. Nica, C. Nica, O. Bardac (ULBS), C. Tãnãsescu (ULBS), B. Bãrbulescu (ULBS), M. Bundache,S. Ilie, D. Maniu, S. I. Zaharie, R. Hulpuș</t>
  </si>
  <si>
    <t>Required distal mesorectal resection margin in partial mesorectal excision: a systematic review on distal mesorectal spread</t>
  </si>
  <si>
    <t xml:space="preserve">A. A. J. Grüter , A. S. van Lieshout, S. E. van Oostendorp, J. C. F. Ket, M. Tenhagen, F. C. den Boer, R. Hompes, P. J. Tanis &amp; J. B. Tuynman Required distal mesorectal resection margin in partial mesorectal excision: a systematic review on distal mesorectal spread,  Techniques in Coloproctology </t>
  </si>
  <si>
    <t>https://link.springer.com/article/10.1007/s10151-022-02690-1</t>
  </si>
  <si>
    <t>Scopus și WOS</t>
  </si>
  <si>
    <t>Dan Bratu(ULBS), Radu Chicea(ULBS), Tanasescu Ciprian(ULBS), Laurentiu Beli, Sabau Dan(ULBS), Alin Mihetiu(ULBS), Boicean Adrian(ULBS)</t>
  </si>
  <si>
    <t>A rare case of ileus caused by ileum endometriosis</t>
  </si>
  <si>
    <t xml:space="preserve"> Nihat Gülaydın; "The effect of diagnosis and surgical margin safety on the success of treatment in endometriomas after cesarean section", Instanbul Medical Journal</t>
  </si>
  <si>
    <t>https://cms.istanbulmedicaljournal.org/Uploads/Article_52051/IMJ-23-131-En.pdf</t>
  </si>
  <si>
    <t>Web of Science (ESCI)</t>
  </si>
  <si>
    <t>Bratu D(ULBS), Mihetiu A(ULBS), Davițoiu D, Băleanu V, Andronache L, Popescu O(ULBS)</t>
  </si>
  <si>
    <t>Acute chylous peritonitis due to idiopathic pancreatitis mimicking acute appendicitis</t>
  </si>
  <si>
    <t>Flavio H. Alonso, Erica Behling-Kelly, Dori L. Borjesson; "Lipoprotein profile of pleural and peritoneal transudates in dogs and cats", Journal of Veterinary Internal Medicine</t>
  </si>
  <si>
    <t>https://onlinelibrary.wiley.com/doi/10.1111/jvim.16369</t>
  </si>
  <si>
    <t>Web of Science (SCIE), SCOPUS</t>
  </si>
  <si>
    <t>Tanasescu C.(ULBS), Moisin A.(ULBS), Mihetiu A(ULBS)., Serban D., Costache A., Bratu D. G(ULBS)</t>
  </si>
  <si>
    <t>The use of polypropylene mesh in inguinal hernia surgery: a retrospective study. 2021.</t>
  </si>
  <si>
    <t xml:space="preserve">Yamei Xiang, Lingyun Xi; "Application of quantitative assessment strategy-based nursing combined with empathic nursing in patients undergoing tension-free inguinal herniorrhaphy", Hindawi </t>
  </si>
  <si>
    <t>https://www.hindawi.com/journals/ecam/2022/7897027/</t>
  </si>
  <si>
    <t>Marius J. Helmedag, Daniel Heise, Roman M. Eickhoff, Sophia M. Schmitz, Mare Mechelinck, Caroline Emonts, Tim Bolle, Thomas Gries, Ulf Peter Neumann, Christian Daniel Klink, Andreas Lambertz; "Ultra-fine polyethylene hernia meshes improve biocompatibility and reduce intraperitoneal adhesions in IPOM position in animal models ", Biomedicines</t>
  </si>
  <si>
    <t>https://www.mdpi.com/2227-9059/10/6/1294</t>
  </si>
  <si>
    <t>Web of Science (SCIE), PubMed</t>
  </si>
  <si>
    <t xml:space="preserve">The use of polypropylene mesh in inguinal hernia surgery: a retrospective study. </t>
  </si>
  <si>
    <t xml:space="preserve">Andrei Moisin, Mihai Faur, Carmen Popa, Claudia Diana Gherman, Victor Dumitrescu; "Laparoscopic versus open surgical treatment of umbilical hernia", Journal of Mind and Medical Sciences  </t>
  </si>
  <si>
    <t>Web of Science ESCI</t>
  </si>
  <si>
    <t>Miheţiu A(ULBS), Sandu A(ULBS), Bratu D(ULBS), Miheţiu C</t>
  </si>
  <si>
    <t>Laparoscopic management of primary omental torsion</t>
  </si>
  <si>
    <t>Öztaş M, Türkoğlu B, Öztas B, Alakuş Ü, Meral UM; "Rare causes of acute abdomen and review of literature: Primary/secondary omental torsion, isolated segmental omental necrosis, and epiploic appendagitis". Ulus Travma Acil Cerrahi Derg. 2023 Feb;29(2):193-202. English. doi: 10.14744/tjtes.2022.28430. PMID: 36748764</t>
  </si>
  <si>
    <t>https://tjtes.org/jvi.aspx?un=UTD-28430&amp;volume=</t>
  </si>
  <si>
    <t>PubMed/Medline, Index Medicus, Scopus (since 2001), Excerpta Medica, EMBASE (since 2005), Science Citation Index Expanded (SCI-E), Journal Citation Reports/Science Edition, ProQues</t>
  </si>
  <si>
    <t>Miheţiu AF(ULBS), Bratu DG(ULS), Popescu OM(ULBS), Juravle C(ULBS), Dumitrean IE, Chicea R(ULBS)</t>
  </si>
  <si>
    <t xml:space="preserve">A rare case of situs inversus totalis associated with sigmoid diverticulitis and appendicular agenesis. Embryological, clinical considerations and literature review. </t>
  </si>
  <si>
    <t xml:space="preserve"> Lee SC; "Left Side Appendicitis with Abscess Caused by Midgut Malrotation Mimicked by Complicated Diverticulitis of Sigmoid Colon: A Case Report." Korean J Gastroenterol. 2023 Feb 25;81(2):95-99. doi: 10.4166/kjg.2022.118. PMID: 36824038.</t>
  </si>
  <si>
    <t>https://www.kjg.or.kr/journal/view.html?doi=10.4166/kjg.2022.118</t>
  </si>
  <si>
    <t>WOS (ESCI),SCOPUS</t>
  </si>
  <si>
    <t>Romeo Micu, Anca Lucia Chicea(UBS), Dan Georgian Bratu(ULBS), Paula Nita(ULBS) Georgiana Nemeti, Radu Chicea(ULBS)</t>
  </si>
  <si>
    <t>Ultrasound and magnetic resonance imaging in the prenatal diagnosis of open spina bifida</t>
  </si>
  <si>
    <t>Huang W, Gu H, Yuan Z. Identifying biomarkers for prenatal diagnosis of neural tube defects based on "omics". Clin Genet. 2022;101(4):381-389. doi:10.1111/cge.14087</t>
  </si>
  <si>
    <t>https://onlinelibrary.wiley.com/doi/abs/10.1111/cge.14087</t>
  </si>
  <si>
    <t xml:space="preserve">Gao G, Tao B, Chen Y, et al. Fetal magnetic resonance imaging in the diagnosis of spinal cord neural tube defects: A prospective study. Front Neurol. 2022;13:944666. Published 2022 Aug 8. doi:10.3389/fneur.2022.944666
</t>
  </si>
  <si>
    <t>https://www.frontiersin.org/articles/10.3389/fneur.2022.944666/full</t>
  </si>
  <si>
    <t>WOS (SCIE), WOS (ESCI)</t>
  </si>
  <si>
    <t>Beke, Artúr and Bartek, Virág and Simonyi, AténéFetal Craniospinal Malformations: Aetiology and Diagnosis</t>
  </si>
  <si>
    <t>https://www.intechopen.com/chapters/81269</t>
  </si>
  <si>
    <t>WOS (SCIE)</t>
  </si>
  <si>
    <t>Mihai Dan Roman(ULBS), Radu Sorin Fleaca(ULBS), Adrian Boicean(ULBS), Dan Bratu(ULBS), Victoria Birlutiu(ULBS), Luca Liviu Rus, Cristian Tantar, Sebastian Ioan Cernusca Mitariu(ULBS)</t>
  </si>
  <si>
    <t>Mihai Dan Roman, Cosmin Ioan Mohor, Petru Razvan Melinte, Radu Chicea, Vlad Alexandru Georgeanu, Adrian Hasegan, Adrian Gheorghe Boicean, Sorin Radu Fleacă; "Meniscal tear management associated with ACL reconstruction", Applied Sciences</t>
  </si>
  <si>
    <t>WOS(SCIE), SCOPUS</t>
  </si>
  <si>
    <t>Pham Hong Quan, Iulian Antoniac, Florin Miculescu, Aurora Antoniac,Veronica Manescu(Păltânea), Alina Robu, Ana-Iulia Bița, Marian Miculescu, Adriana Saceleanu, Alin Dănuț Bodog, Vicentiu Saceleanu; "Fluoride Treatment and In Vitro Corrosion Behavior of Mg-Nd-Y-Zn-Zr Alloys Type" , Materials</t>
  </si>
  <si>
    <t> Scopus, SCIE (Web of Science), PubMed</t>
  </si>
  <si>
    <t>Georgeanu V.A., Russu  O.M., Obada B. et al. Common peroneal nerve palsy after primary total hip arthroplasty. International Orthopaedics (SICOT) 46, 1963–1970 (2022). https://doi.org/10.1007/s00264-022-05477-z</t>
  </si>
  <si>
    <t>https://link.springer.com/article/10.1007/s00264-022-05477-z</t>
  </si>
  <si>
    <t>SCOPUS, WOS (SCIE)</t>
  </si>
  <si>
    <t>Moisin Andrei; Faur  Mihai; Popa Carmen; Gherman Claudia Diana; Dumitrescu Victor; Tanasescu Denisa; Boicean Adrian; Balasescu Simona; Comandasu Meda; Dumitrescu Dan; Zgura Anca; and Mohor Calin; "Laparoscopic versus open surgical treatment of umbilical hernia," Journal of Mind and Medical Sciences: Vol. 9: Iss. 1, Article 15.</t>
  </si>
  <si>
    <t>Ciprian Tănăsescu(ULBS), Dan Bratu(ULBS), Dan Sabău(ULBS)</t>
  </si>
  <si>
    <t>Characteristics of Thoraco-Abdominal Injuries - A Series of Three Cases</t>
  </si>
  <si>
    <t>Roman MD, Fleacă SR, Boicean AG, Mohor CI, Morar S, Dura H, Cristian AN, Bratu D, Tanasescu C, Teodoru A, et al. Failure in Medical Practice: Human Error, System Failure, or Case Severity? Healthcare. 2022; 10(12):2495. https://doi.org/10.3390/healthcare10122495</t>
  </si>
  <si>
    <t>SCIE and SSCI (Web of Science), SCOPUS</t>
  </si>
  <si>
    <t>Nicolae Grigore(ULBS), Valentin Pirvut, Maria Totan, Dan Bratu(ULBS), Sebastian Ioan Cernusca Mitariu(ULBS), Mihaela Cernusca Mitariu(ULBS), Radu Chicea(ULBS), Mihai Sava(ULBS), Adrian Hasegan(ULBS)</t>
  </si>
  <si>
    <t>Ngo, X.T., Nguyen, T.T., Dobbs, R.W. et al. Prevalence and Risk Factors of Mortality in Emphysematous Pyelonephritis Patients: A Meta-Analysis. World J Surg 46, 2377–2388 (2022). https://doi.org/10.1007/s00268-022-06647-1</t>
  </si>
  <si>
    <t>https://link.springer.com/article/10.1007/s00268-022-06647-1#citeas</t>
  </si>
  <si>
    <t>Antonescu OR, Silișteanu AE, Racheriu M, Mihalache C</t>
  </si>
  <si>
    <t>Assessment of the importance of physical activity and quality of life for patients diagnosed with osteoporosis during the COVID-19 pandemic</t>
  </si>
  <si>
    <t>Sinziana Calina Silisteanu, Loredana Mitariu, Remus Ranga, Elisabeta Antonescu, Corina Lavinia Duica, Mihaela Racheriu, Maria Totan, Marinela Minodora Manea</t>
  </si>
  <si>
    <t xml:space="preserve">Yakupova, EN (Yakupova, E. N.) ; Ziyatdinova, GK (Ziyatdinova, G. K.), Modern Methods and Current Trends in the Analytical Chemistry of Flavanones, JOURNAL OF ANALYTICAL CHEMISTRY </t>
  </si>
  <si>
    <t>https://link.springer.com/article/10.1134/S1061934823040159</t>
  </si>
  <si>
    <t>https://www.webofscience.com/wos/woscc/summary/86766487-f9b1-40a8-8fcc-6a87644084eb-944db694/date-descending/1</t>
  </si>
  <si>
    <t>Stănilă D-M (ULBS), Florea A-M, Stănilă A (ULBS)</t>
  </si>
  <si>
    <t>Endothelial cells loss to the hyperopic pacients during phacoemulsification. Rom J Ophthalmol 2017; 61: 256–260.</t>
  </si>
  <si>
    <t>The cold eye irrigation BSS solution used during phacoemulsification reduces post-surgery patients discomfort preventing the inflammation</t>
  </si>
  <si>
    <t>https://journals.sagepub.com/doi/abs/10.1177/11206721211018377?journalCode=ejoa</t>
  </si>
  <si>
    <t xml:space="preserve">Stănilă D-M (ULBS), Stănilă A (ULBS) </t>
  </si>
  <si>
    <t>TFOS European Ambassador meeting: Unmet needs and future scientific and clinical solutions for ocular surface diseases</t>
  </si>
  <si>
    <t>The vision-related burden of dry eye</t>
  </si>
  <si>
    <t>https://www.sciencedirect.com/science/article/pii/S1542012421001245</t>
  </si>
  <si>
    <t>Stănilă D-M (ULBS), Stănilă A (ULBS)</t>
  </si>
  <si>
    <t>Instability of Tear Film after Novel Coronavirus Disease: A Noninvasive and No Contact Method by a Scheimpflug-Placido Disc Topographer</t>
  </si>
  <si>
    <t>https://www.thieme-connect.com/products/ejournals/abstract/10.1055/a-1585-2239</t>
  </si>
  <si>
    <t>Ocular surface health of the Finnish elderly population</t>
  </si>
  <si>
    <t>https://onlinelibrary.wiley.com/doi/full/10.1111/aos.15130</t>
  </si>
  <si>
    <t>GM Iancu (ULBS) DM Stănilă (ULBS), RC Cipăian(ULBS), M Rotaru(ULBS</t>
  </si>
  <si>
    <t>Herpes zoster ophthalmicus complicated by acute retinal necrosis and cavernous sinus syndrome</t>
  </si>
  <si>
    <t>https://www.sciencedirect.com/science/article/abs/pii/S2405469022001376</t>
  </si>
  <si>
    <t xml:space="preserve">Research Progress on Mitochondrial Dysfunction in Diabetic Retinopathy
By:Wu, Yiwei (Wu, Yiwei) ; Zou, Haidong (Zou, Haidong) ANTIOXIDANTS </t>
  </si>
  <si>
    <t>https://www.webofscience.com/wos/woscc/full-record/WOS:000894351800001</t>
  </si>
  <si>
    <t xml:space="preserve">Tanasescu Ciprian </t>
  </si>
  <si>
    <t xml:space="preserve">Nutraceutical Prevention of Diabetic Complications-Focus on Dicarbonyl and Oxidative Stress
By:McCarty, Mark F. (McCarty, Mark F.) ; DiNicolantonio, James J. (DiNicolantonio, James J.) ; O'Keefe, James H. (O'Keefe, James H.) CURRENT ISSUES IN MOLECULAR BIOLOGY </t>
  </si>
  <si>
    <t>https://www.webofscience.com/wos/woscc/full-record/WOS:000858189900001</t>
  </si>
  <si>
    <t xml:space="preserve">Treatment and prevention of pathological mitochondrial dysfunction in retinal degeneration and in photoreceptor injury
By:Moos, Walter H. (Moos, Walter H.) ; V. Faller, Douglas (V. Faller, Douglas) ; Glavas, Ioannis P. (Glavas, Ioannis P.) ; Harpp, David N. (Harpp, David N.) ; Kamperi, Natalia (Kamperi, Natalia) ; Kanara, Iphigenia (Kanara, Iphigenia) ; Kodukula, Krishna (Kodukula, Krishna) ; Mavrakis, Anastasios N. (Mavrakis, Anastasios N.) ; Pernokas, Julie (Pernokas, Julie) ; Pernokas, Mark (Pernokas, Mark) ; Pinkert, Carl A. (Pinkert, Carl A.) ; Powers, Whitney R. (Powers, Whitney R.) ; Sampani, Konstantina (Sampani, Konstantina) ; Steliou, Kosta (Steliou, Kosta) ; Tamvakopoulos, Constantin (Tamvakopoulos, Constantin) ; Vavvas, Demetrios G. (Vavvas, Demetrios G.) ; Zamboni, Robert J. (Zamboni, Robert J.) ; Chen, Xiaohong (Chen, Xiaohong) BIOCHEMICAL PHARMACOLOGY </t>
  </si>
  <si>
    <t>https://www.webofscience.com/wos/woscc/full-record/WOS:000831086500001</t>
  </si>
  <si>
    <t xml:space="preserve">Knowledge mapping of copper-induced cell death: A bibliometric study from 2012 to 2022
By:Ren, Xue (Ren, Xue) ; Pan, Ciming (Pan, Ciming) ; Pan, Zimeng (Pan, Zimeng) ; Zhao, Shanshan (Zhao, Shanshan) ; Wu, Chen (Wu, Chen) ; Chen, Wan (Chen, Wan) ; Liu, Mengchen (Liu, Mengchen) ; Han, Xingyue (Han, Xingyue) ; Kuang, Hongying (Kuang, Hongying) ; Qu, Miao (Qu, Miao)
Medicine </t>
  </si>
  <si>
    <t>https://www.webofscience.com/wos/woscc/full-record/WOS:000898398700136</t>
  </si>
  <si>
    <t>Safety of Laparoscopic Cholecystectomy for Acute Cholecystitis in the Elderly: A Multivariate Analysis of Risk Factors for Intra and Postoperative Complications</t>
  </si>
  <si>
    <t>Biliary Sepsis Due to Recurrent Acute Calculus Cholecystitis (ACC) in a High Surgical-Risk Elderly Patient: An Unexpected Complication
By:Sermonesi, G (Sermonesi, Giacomo) [1] ; Rampini, A (Rampini, Alessia) [2] ; Convertini, G (Convertini, Girolamo) [1] ; Bova, R (Bova, Raffaele) [1] ; Zanini, N (Zanini, Nicola) [2] ; Bertelli, R (Bertelli, Riccardo) [2] ; Vallicelli, C (Vallicelli, Carlo) [2] ; Favi, F (Favi, Francesco) [2] ; Stacchini, G (Stacchini, Giacomo) [2] ; Faccani, E (Faccani, Enrico) [2] PATHOGENES</t>
  </si>
  <si>
    <t>https://www.mdpi.com/2076-0817/11/12/1423</t>
  </si>
  <si>
    <t>The Safety of Minimally Invasive and Open Cholecystectomy in Elderly Patients With Acute Cholecystitis: A Systematic Review
By:Montenegro, DM (Montenegro, Diana M.) [1] ; Chukwu, M (Chukwu, Michael) [1] , [2] ; Ehsan, P (Ehsan, Paghunda) [3] , [4] , [5] ; Aburumman, RN (Aburumman, Rawia N.) [6] , [7] ; Muthanna, SI (Muthanna, Shivani Ishwarya) [6] ; Menon, SR (Menon, Swathi Radhakrishnan) [8] ; Vithani, V (Vithani, Vruti) [6] ; Sutariya, B (Sutariya, Bansi) [6] ; Yu, AK (Yu, Ann Kashmer) Cureus journal of medical science</t>
  </si>
  <si>
    <t>https://1510q5bu5-y-https-www-webofscience-com.z.e-nformation.ro/wos/woscc/full-record/WOS:000906514400002</t>
  </si>
  <si>
    <t xml:space="preserve">Surgery for acute cholecystitis in severely comorbid patients: a population-based study on acute cholecystitis
By:Osterman, E (Osterman, Erik) [1] , [4] , [5] ; Helenius, L (Helenius, Louise) [1] ; Larsson, C (Larsson, Christina) [1] ; Jakobsson, S (Jakobsson, Sofia) [3] ; Majumder, T (Majumder, Tamali) [3] ; Blomberg, A (Blomberg, Anders) [1] ; Wickenberg, J (Wickenberg, Jennie) [1] ; Linder, F (Linder, Fredrik) </t>
  </si>
  <si>
    <t>https://1510q5bu5-y-https-www-webofscience-com.z.e-nformation.ro/wos/woscc/full-record/WOS:000836214700001</t>
  </si>
  <si>
    <t xml:space="preserve">Pyogenic Liver Abscess Complicating Acute Cholecystitis: Different Management Options
By:Paramythiotis, D (Paramythiotis, Daniel) [1] ; Karakatsanis, A (Karakatsanis, Anestis) [1] ; Karlafti, E (Karlafti, Eleni) [2] , [3] ; Bareka, S (Bareka, Stella) [1] ; Psoma, E (Psoma, Elizabeth) [4] ; Hatzidakis, AA (Hatzidakis, Adam A.) [4] ; Michalopoulos, A (Michalopoulos, Antonios) </t>
  </si>
  <si>
    <t>https://1510q5bu5-y-https-www-webofscience-com.z.e-nformation.ro/wos/woscc/full-record/WOS:000818284900001</t>
  </si>
  <si>
    <t>Cecostomy vs ileostomy for protection of anastomoses in colorectal surgery
By:Bratu, D (Bratu, Dan) [1] ; Mihetiu, A (Mihetiu, Alin) [1] ; Chicea, R (Chicea, Radu) [2] , [3] ; Sabau, A (Sabau, Alexandru)</t>
  </si>
  <si>
    <t>https://1510q5bu5-y-https-www-webofscience-com.z.e-nformation.ro/wos/woscc/full-record/WOS:000768769300022</t>
  </si>
  <si>
    <t>Systematic review of the role of indocyanine green near-infrared fluorescence in safe laparoscopic cholecystectomy (Review)
By:Serban, D (Serban, Dragos) [1] , [2] ; Badiu, DC (Badiu, Dumitru Cristinel) [1] , [3] ; Davitoiu, D (Davitoiu, Dragos) [1] , [4] ; Tanasescu, C (Tanasescu, Ciprian) [5] ; Tudosie, MS (Tudosie, Mihail Silviu) [6] , [7] ; Sabau, AD (Sabau, Alexandru Dan) [5] ; Dascalu, AM (Dascalu, Ana Maria) [1] ; Tudor, C (Tudor, Corneliu) [2] ; Balasescu, SA (Balasescu, Simona Andreea) [2] ; Socea, B (Socea, Bogdan)</t>
  </si>
  <si>
    <t>https://1510q5bu5-y-https-www-webofscience-com.z.e-nformation.ro/wos/woscc/full-record/WOS:000744963400001</t>
  </si>
  <si>
    <t>aroscopic versus open surgical treatment of umbilical hernia
By:Moisin, A (Moisin, Andrei) [1] ; Faur, M (Faur, Mihai) [1] , [2] ; Popa, C (Popa, Carmen) [1] ; Gherman, CD (Gherman, Claudia Diana) [3] ; Dumitrescu, V (Dumitrescu, Victor) [4] , [5] ; Tanasescu, D (Tanasescu, Denisa) [6] ; Boicean, A (Boicean, Adrain) [1] , [7] ; Balasescu, S (Balasescu, Simona) [5] ; Comandasu, M (Comandasu, Meda) [5] ; Dumitrescu, D (Dumitrescu, Dan)</t>
  </si>
  <si>
    <t>https://1510q5bu5-y-https-www-webofscience-com.z.e-nformation.ro/wos/woscc/full-record/WOS:000786532500013</t>
  </si>
  <si>
    <t>The surgical management of pancreatic pseudocysts - outcomes on a of seveny
By:Faur, M (Faur, Mihai) [1] , [2] ; Moisin, A (Moisin, Andrei) [1] ; Sabau, AD (Sabau, Alexandru Dan) [1] , [2] ; Sabau, D (Sabau, Dan</t>
  </si>
  <si>
    <t>https://1510q5bu5-y-https-www-webofscience-com.z.e-nformation.ro/wos/woscc/full-record/WOS:000786532500019</t>
  </si>
  <si>
    <t>Transabdominal pre-peritoneal repair procedure (TAPP) versus open hernia repair (OHR) in the treatment of inguinal hernia
By:Dumitrescu, V (Dumitrescu, Victor) [1] , [2] ; Dumitrescu, D (Dumitrescu, Dan) [1] , [2] ; Stoica, PL (Stoica, Paul Lorin) [2] ; Draghici, G (Draghici, George) [2] ; Chirca, A (Chirca, Alexandru)</t>
  </si>
  <si>
    <t>https://1510q5bu5-y-https-www-webofscience-com.z.e-nformation.ro/wos/woscc/full-record/WOS:000786532500020</t>
  </si>
  <si>
    <t>Indocyanine Green-Enhanced Colorectal Surgery-between Being Superfluous and Being a Game-Changer</t>
  </si>
  <si>
    <t>Applications of indocyanine green fluorescence imaging in colorectal surgery: a narrative review
By:Garijo, PD (Dominguez Garijo, Paula) [1] ; Saez, OM (Molina Saez, Oscar) [1] ; Caldera, M (Caldera, Marlene) [1] ; Lopez, A (Lopez, Aitana) [2] ; Lacy, AM (Lacy, Antonio M.) [3] , [4] ; de Lacy, FB (de Lacy, F. Borja)</t>
  </si>
  <si>
    <t>https://1510q5bu5-y-https-www-webofscience-com.z.e-nformation.ro/wos/woscc/full-record/WOS:000876472200001</t>
  </si>
  <si>
    <t>Laparoscopic Laser Speckle Contrast Imaging Can Visualize Anastomotic Perfusion: A Demonstration in a Porcine Model
By:Wildeboer, A (Wildeboer, Aurelia) [1] ; Heeman, W (Heeman, Wido) [2] , [3] , [4] ; van der Bilt, A (van der Bilt, Arne) [3] ; Hoff, C (Hoff, Christiaan) [5] ; Calon, J (Calon, Joost) [6] ; Boerma, EC (Boerma, E. Christiaan) [7] ; Al-Taher, M (Al-Taher, Mandi) [1] ; Bouvy, N (Bouvy, Nicole)</t>
  </si>
  <si>
    <t>https://1510q5bu5-y-https-www-webofscience-com.z.e-nformation.ro/wos/woscc/full-record/WOS:000846604000001</t>
  </si>
  <si>
    <t>Fluorescence-Guided Surgery (FGS) during a Laparoscopic Redo Nissen Fundoplication: The First Case in Children
By:Paraboschi, I (Paraboschi, Irene) [1] ; Privitera, L (Privitera, Laura) [1] ; Loukogeorgakis, S (Loukogeorgakis, Stavros) [2] ; Giuliani, S (Giuliani, Stefano)</t>
  </si>
  <si>
    <t>https://1510q5bu5-y-https-www-webofscience-com.z.e-nformation.ro/wos/woscc/full-record/WOS:000832319000001</t>
  </si>
  <si>
    <t>rrelation between Colon Perfusion and Postoperative Fecal Output through a Transanal Drainage Tube during Laparoscopic Low Anterior Resection
By:Kawada, K (Kawada, Kenji) [1] ; Wada, T (Wada, Toshiaki) [1] , [2] ; Yamamoto, T (Yamamoto, Takehito) [1] , [3] ; Itatani, Y (Itatani, Yoshiro) [1] ; Hida, K (Hida, Koya) [1] ; Obama, K (Obama, Kazutaka) [</t>
  </si>
  <si>
    <t>https://1510q5bu5-y-https-www-webofscience-com.z.e-nformation.ro/wos/woscc/full-record/WOS:000795429500001</t>
  </si>
  <si>
    <t>5.55</t>
  </si>
  <si>
    <t>Tumor-Targeted Polydopamine-Based Nanoparticles for Multimodal Mapping Following Photothermal Therapy of Metastatic Lymph Nodes
By:Liang, YR (Liang, Yanrui) [1] , [2] ; Guo, WH (Guo, Weihong) [1] , [2] ; Li, CJ (Li, Chuangji) [1] , [2] ; Shen, GD (Shen, Guodong) [1] , [2] ; Tan, HX (Tan, Haoxian) [3] ; Sun, PW (Sun, Peiwen) [3] ; Chen, Z (Chen, Zhian) [1] , [2] ; Huang, HL (Huang, Huilin) [1] , [2] ; Li, ZH (Li, Zhenhao) [1] , [2] ; Li, ZY (Li, Zhenyuan) [1] ,</t>
  </si>
  <si>
    <t>https://1510q5bu5-y-https-www-webofscience-com.z.e-nformation.ro/wos/woscc/full-record/WOS:000865401000001</t>
  </si>
  <si>
    <t>Diet and Food chemicals increasing the risk of colorectal cancer - literature review
By:Tudosie, MS (Tudosie, Mihail Silviu) [1] , [2] ; Pauna, A (Pauna, Andreea) [1] ; Stefani, C (Stefani, Cristian) [1] , [3] ; Staicu, IM (Staicu, Iulia Madalina)</t>
  </si>
  <si>
    <t>https://1510q5bu5-y-https-www-webofscience-com.z.e-nformation.ro/wos/woscc/full-record/WOS:000786532500014</t>
  </si>
  <si>
    <t xml:space="preserve">Fluorescence Molecular Targeting of Colon Cancer to Visualize the Invisible
By:Lwin, TM (Lwin, Thinzar M.) [1] , [2] ; Turner, MA (Turner, Michael A.) [1] , [3] ; Amirfakhri, S (Amirfakhri, Siamak) [1] , [3] ; Nishino, H (Nishino, Hiroto) [1] , [3] ; Hoffman, RM (Hoffman, Robert M.) [1] , [3] , [4] ; Bouvet, M (Bouvet, Michael) </t>
  </si>
  <si>
    <t>https://1510q5bu5-y-https-www-webofscience-com.z.e-nformation.ro/wos/woscc/full-record/WOS:000759105000001</t>
  </si>
  <si>
    <t>Acute surgical abdomen during the COVID-19 pandemic: Clinical and therapeutic challenges</t>
  </si>
  <si>
    <t xml:space="preserve">Non-Insulin Novel Antidiabetic Drugs Mechanisms in the Pathogenesis of COVID-19
By:Salmen, T (Salmen, Teodor) [1] ; Pietrosel, VA (Pietrosel, Valeria-Anca) [2] ; Mihai, BM (Mihai, Bianca-Margareta) [1] ; Bica, IC (Bica, Ioana Cristina) [1] ; Teodorescu, C (Teodorescu, Claudiu) [1] ; Paunescu, H (Paunescu, Horia) [3] ; Coman, OA (Coman, Oana Andreia) [3] ; Mihai, DA (Mihai, Doina-Andrada) [2] , [4] ; Stoian, AP (Stoian, Anca Pantea) </t>
  </si>
  <si>
    <t>https://1510q5bu5-y-https-www-webofscience-com.z.e-nformation.ro/wos/woscc/full-record/WOS:000872243900001</t>
  </si>
  <si>
    <t>Delayed presentation of a huge abdominopelvic mass during the COVID-19 pandemic
By:Gurung, R (Gurung, Rajan) [1] ; Ali, AA (Ali, Aishath Azna) [1] ; Hayati, F (Hayati, Firdaus) [2] ; Rajakumar, VV (Rajakumar, Vishnu Vinodhan) [2] ; Payus, AO (Payus, Alvin Oliver) [3] ; Wynn, AA (Wynn, Aye Aye) [4] ; Azizan, N (Azizan, Nornazirah) [4] ; Abdelhafez, MMA (Abdelhafez, Mohsen Mohamed Ahmed) [5] ; Abdullah, B (Abdullah, Bahiyah) [6]</t>
  </si>
  <si>
    <t>https://1510q5bu5-y-https-www-webofscience-com.z.e-nformation.ro/wos/woscc/full-record/WOS:000862473500012</t>
  </si>
  <si>
    <t>Tensioned space after pneumonectomy for cancer with mediastinal shift and cardiac tamponade-causes and treatment (Review)
By:Motas, N (Motas, Natalia) [1] , [2] , [10] ; Manolache, V (Manolache, Veronica) [2] , [3] ; Rus, O (Rus, Ovidiu) [1] ; Davidescu, M (Davidescu, Mihnea) [1] , [2] ; Cioalca-Iliescu, MC (Cioalca-Iliescu, Madalina Cristiana) [1] , [2] ; Socea, B (Socea, Bogdan) [4] , [5] ; Ceausu, MC (Ceausu, Mihail Constantin) [6] , [7] ; Trifanescu, OG (Trifanescu, Oana Gabriela)</t>
  </si>
  <si>
    <t>https://1510q5bu5-y-https-www-webofscience-com.z.e-nformation.ro/wos/woscc/full-record/WOS:000844656100001</t>
  </si>
  <si>
    <t>A Retrospective Study From a Single Center in Romania of 36 Patients Aged Between 37 and 59 Years Who Presented With Locally Advanced Colorectal Cancer
By:Zgura, A (Zgura, Anca)</t>
  </si>
  <si>
    <t>https://1510q5bu5-y-https-www-webofscience-com.z.e-nformation.ro/wos/woscc/full-record/WOS:000864157200001</t>
  </si>
  <si>
    <t>Optimal Timing and Outcomes of Minimally Invasive Approach in Acute Biliary Pancreatitis
By:Faur, M (Faur, Mihai) [1] , [2] ; Fleaca, SR (Fleaca, Sorin Radu) [1] ; Gherman, CD (Gherman, Claudia Diana) [3] ; Bacila, CI (Bacila, Ciprian Ionut) [4] ; Tanasescu, D (Tanasescu, Denisa) [1] ; Serban, D (Serban, Dragos) [5] , [6] ; Tribus, LC (Tribus, Laura Carina) [7] , [8] ; Tudor, C (Tudor, Corneliu) [6] ; Smarandache, GC (Smarandache, Gabriel Catalin) [5] , [6] ; Costea, DO (Costea, Daniel Ovidiu) [</t>
  </si>
  <si>
    <t>https://1510q5bu5-y-https-www-webofscience-com.z.e-nformation.ro/wos/woscc/full-record/WOS:000826221000001</t>
  </si>
  <si>
    <t>New Challenges in Surgical Approaches for Colorectal Cancer during the COVID-19 Pandemic
By:Serban, D (Serban, Dragos) [1] , [2] ; Vancea, G (Vancea, Geta) [1] , [3] ; Smarandache, CG (Smarandache, Catalin Gabriel) [1] , [2] ; Balasescu, SA (Balasescu, Simona Andreea) [2] ; Gangura, GA (Gangura, Gabriel Andrei) [1] , [4] ; Costea, DO (Costea, Daniel Ovidiu) [5] , [6] ; Tudosie, MS (Tudosie, Mihail Silviu) [1] , [7] ; Tudor, C (Tudor, Corneliu) [2] ; Dumitrescu, D (Dumitrescu, Dan) [1] , [2] ; Dascalu, AM (Dascalu, Ana Maria</t>
  </si>
  <si>
    <t>https://1510q5bu5-y-https-www-webofscience-com.z.e-nformation.ro/wos/woscc/full-record/WOS:000809467700001</t>
  </si>
  <si>
    <t>Neonatal intensive care unit on-site surgery for congenital diaphragmatic hernia
By:Gaiduchevici, AE (Gaiduchevici, Alina Elena) [1] ; Cirstoveanu, CG (Cirstoveanu, Catalin Gabriel) [1] , [2] ; Socea, B (Socea, Bogdan) [3] , [4] ; Bizubac, AM (Bizubac, Ana Michaela) [1] ; Heriseanu, CM (Heriseanu, Carmen Mariana) [1] ; Filip, C (Filip, Cristina) [5] ; Mihaltan, FD (Mihaltan, Florin Dumitru) [6] , [7] ; Dimitriu, M (Dimitriu, Mihai) [8] , [9] ; Jacota-Alexe, F (Jacota-Alexe, Florentina) [8] ; Ceausu, M (Ceausu, Mihail)</t>
  </si>
  <si>
    <t>https://1510q5bu5-y-https-www-webofscience-com.z.e-nformation.ro/wos/woscc/full-record/WOS:000800033000001</t>
  </si>
  <si>
    <t>Impact of COVID-19 pandemic on clinicopathological features of transplant recipients with hepatocellular carcinoma: A case-control study
By:Akbulut, S (Akbulut, Sami) [1] ; Sahin, TT (Sahin, Tevfik Tolga) [1] ; Ince, V (Ince, Volkan) [1] ; Yilmaz, S (Yilmaz, Sezai)</t>
  </si>
  <si>
    <t>https://1510q5bu5-y-https-www-webofscience-com.z.e-nformation.ro/wos/woscc/full-record/WOS:000812133700007</t>
  </si>
  <si>
    <t>Modern therapeutic options in diabetic foot ulcer
By:Tanasescu, D (Tanasescu, Denisa) [1] ; Moisin, A (Moisin, Andrei) [2] , [9] ; Fleaca, R (Fleaca, Radu) [2] , [3] ; Popa, C (Popa, Carmen) [4] ; Bacila, C (Bacila, Ciprian) [5] , [6] ; Mohor, C (Mohor, Cosmin) [2] , [6] ; Gherman, CD (Gherman, Claudia Diana) [7] ; Gaspar, B (Gaspar, Bogdan) [8] ; Tanasescu, C (Tanasescu, Ciprian)</t>
  </si>
  <si>
    <t>https://1510q5bu5-y-https-www-webofscience-com.z.e-nformation.ro/wos/woscc/full-record/WOS:000889305500011</t>
  </si>
  <si>
    <t>Prostate Imaging Reporting and Data System score (PI-RADS) and Glutathione S-transferase P1 methylation status (GST-P1) in the diagnosis of prostate cancer patients with borderline PSA values
By:Stan, M (Stan, Marius) [1] , [2] ; Bornarciuc, V (Bornarciuc, Vladimir) [2] ; Suceveanu, AI (Suceveanu, Andra I.) [3] ; Costea, AC (Costea, Andreea C.) [4] , [7] ; Suceveanu, AP (Suceveanu, Adrian P.) [3] ; Mazilu, L (Mazilu, Laura) [3] ; Iorga, C (Iorga, Ciprian) [1] , [2] ; Hangan, T (Hangan, Tony) [3] ; Tudor, C (Tudor, Corneliu) [5] ; Epistatu, D (Epistatu, Dragos) [</t>
  </si>
  <si>
    <t>https://1510q5bu5-y-https-www-webofscience-com.z.e-nformation.ro/wos/woscc/full-record/WOS:000889305500013</t>
  </si>
  <si>
    <t xml:space="preserve">Clinical and biological factors with prognostic value in acute pancreatitis
By:Faur, M (Faur, Mihai) [1] , [2] ; Dumitrescu, D (Dumitrescu, Dan) [3] , [4] , [6] ; Sabau, D (Sabau, Dan) [1] , [2] ; Tanasescu, C (Tanasescu, Ciprian) [1] , [2] ; Cretu, D (Cretu, Dan) [1] , [2] ; Tanasescu, D (Tanasescu, Denisa) [5] ; Constantin, VD (Constantin, Vlad Denis) [3] ; Mohor, C (Mohor, Calin) </t>
  </si>
  <si>
    <t>https://1510q5bu5-y-https-www-webofscience-com.z.e-nformation.ro/wos/woscc/full-record/WOS:000889305500014</t>
  </si>
  <si>
    <t>Acetaminophen, a therapeutic or an extremely toxic remedy a review
By:Caragea, G (Caragea, Genica) [1] ; Davila, OAC (Davila, Oana Avram Carol) [2] , [3] ; Pauna, A (Pauna, Andreea) [2] ; Costea, AC (Costea, Andreea Cristina) [4] ; Tudosie, M (Tudosie, Miruna) [5]</t>
  </si>
  <si>
    <t>https://1510q5bu5-y-https-www-webofscience-com.z.e-nformation.ro/wos/woscc/full-record/WOS:000786532500011</t>
  </si>
  <si>
    <t>Pain management in the right iliac fossa during the Covid-19 pandemic
By:Costea, DO (Costea, Daniel Ovidiu) [1] ; Serbanescu, L (Serbanescu, Lucian) [1] ; Badiu, D (Badiu, Diana) [1] ; Ardeleanu, V (Ardeleanu, Valeriu) [1] , [2] ; Branescu, CM (Branescu, Cristian Mihai) [3] ; Zgura, A (Zgura, Anca) [4] , [5] ; Costea, AC (Costea, Andreea Cristina</t>
  </si>
  <si>
    <t>https://1510q5bu5-y-https-www-webofscience-com.z.e-nformation.ro/wos/woscc/full-record/WOS:000786532500018</t>
  </si>
  <si>
    <t>The surgical management of pancreatic pseudocysts - outcomes on a of seveny
By:Faur, M (Faur, Mihai) [1] , [2] ; Moisin, A (Moisin, Andrei) [1] ; Sabau, AD (Sabau, Alexandru Dan) [1] , [2] ; Sabau, D (Sabau, Dan)</t>
  </si>
  <si>
    <t xml:space="preserve">Acute Mesenteric Ischemia in COVID-19 Patients
By:Serban, D (Serban, Dragos) [1] , [2] ; Tribus, LC (Tribus, Laura Carina) [3] , [4] ; Vancea, G (Vancea, Geta) [1] , [5] ; Stoian, AP (Stoian, Anca Pantea) [1] ; Dascalu, AM (Dascalu, Ana Maria) [1] ; Suceveanu, AI (Suceveanu, Andra Iulia) [6] ; Tanasescu, C (Tanasescu, Ciprian) [7] , [8] ; Costea, AC (Costea, Andreea Cristina) [9] ; Tudosie, MS (Tudosie, Mihail Silviu) [1] ; Tudor, C (Tudor, Corneliu) </t>
  </si>
  <si>
    <t>https://1510q5bu5-y-https-www-webofscience-com.z.e-nformation.ro/wos/woscc/full-record/WOS:000751193700001</t>
  </si>
  <si>
    <t>SAFE SURGERY IN DAY CARE CENTERS: FOCUS ON PREVENTING MEDICAL LEGAL ISSUES</t>
  </si>
  <si>
    <t>The Role of Programmed Cell Death Receptor 1 in Lung Cancer
By:Badiu, DC (Badiu, Dumitru Cristinel) [1] ; Zgura, A (Zgura, Anca) [2] ; Mehedintu, C (Mehedintu, Claudia) [3] ; Haineala, B (Haineala, Bogdan) [4] ; Anghel, R (Anghel, Rodica) [2] ; Bacinschi, X (Bacinschi, Xenia)</t>
  </si>
  <si>
    <t>https://1510q5bu5-y-https-www-webofscience-com.z.e-nformation.ro/wos/woscc/full-record/WOS:000793222800003</t>
  </si>
  <si>
    <t xml:space="preserve">Cecostomy vs ileostomy for protection of anastomoses in colorectal surgery
By:Bratu, D (Bratu, Dan) [1] ; Mihetiu, A (Mihetiu, Alin) [1] ; Chicea, R (Chicea, Radu) [2] , [3] ; Sabau, A (Sabau, Alexandru) </t>
  </si>
  <si>
    <t>WHEN KIDNEY BIOPSY GUIDES THE DIAGNOSIS OF HANTAVIRUS INFECTION
By:Camelia, A (Camelia, Achim) [1] ; Pandelescu, A (Pandelescu, Andreea) [1] ; Nae, G (Nae, Georgiana) [1] ; Ismail, G (Ismail, Gener) [1] ; Zgura, A (Zgura, Anca) [2] ; Badiu, CD (Badiu, Cristinel Dumitru) [3] ; Popescu, G (Popescu, Gabriel)</t>
  </si>
  <si>
    <t>https://1510q5bu5-y-https-www-webofscience-com.z.e-nformation.ro/wos/woscc/full-record/WOS:000961821400014</t>
  </si>
  <si>
    <t>Clinical and biological factors with prognostic value in acute pancreatitis
By:Faur, M (Faur, Mihai) [1] , [2] ; Dumitrescu, D (Dumitrescu, Dan) [3] , [4] , [6] ; Sabau, D (Sabau, Dan) [1] , [2] ; Tanasescu, C (Tanasescu, Ciprian) [1] , [2] ; Cretu, D (Cretu, Dan) [1] , [2] ; Tanasescu, D (Tanasescu, Denisa) [5] ; Constantin, VD (Constantin, Vlad Denis) [3] ; Mohor, C (Mohor, Calin</t>
  </si>
  <si>
    <t>Acetaminophen, a therapeutic or an extremely toxic remedy a review
By:Caragea, G (Caragea, Genica) [1] ; Davila, OAC (Davila, Oana Avram Carol) [2] , [3] ; Pauna, A (Pauna, Andreea) [2] ; Costea, AC (Costea, Andreea Cristina) [4] ; Tudosie, M (Tudosie, Miruna)</t>
  </si>
  <si>
    <t>Laparoscopic versus open surgical treatment of umbilical hernia
By:Moisin, A (Moisin, Andrei) [1] ; Faur, M (Faur, Mihai) [1] , [2] ; Popa, C (Popa, Carmen) [1] ; Gherman, CD (Gherman, Claudia Diana) [3] ; Dumitrescu, V (Dumitrescu, Victor) [4] , [5] ; Tanasescu, D (Tanasescu, Denisa) [6] ; Boicean, A (Boicean, Adrain) [1] , [7] ; Balasescu, S (Balasescu, Simona) [5] ; Comandasu, M (Comandasu, Meda) [5] ; Dumitrescu, D (Dumitrescu, Dan) [4] , [5]</t>
  </si>
  <si>
    <t>Transabdominal pre-peritoneal repair procedure (TAPP) versus open hernia repair (OHR) in the treatment of inguinal hernia
By:Dumitrescu, V (Dumitrescu, Victor) [1] , [2] ; Dumitrescu, D (Dumitrescu, Dan) [1] , [2] ; Stoica, PL (Stoica, Paul Lorin) [2] ; Draghici, G (Draghici, George) [2] ; Chirca, A (Chirca, Alexandru</t>
  </si>
  <si>
    <t>HE ROLE OF NATURAL BIOTHERAPEUTIC FACTORS IN PAIN AND FUNCTIONAL MANAGEMENT OF KNEE OSTEOARTHRITIS
By:Iliescu, MG (Iliescu, Madalina Gabriela) [1] , [2] ; Ionescu, EV (Ionescu, Elena-Valentina) [1] , [2] ; Tica, I (Tica, Irina) [1] , [3] ; Prazaru, MD (Prazaru, Marius-Dragos) [3] ; Popa, FL (Popa, Florina Ligia) [4] ; Popescu, MN (Popescu, Marius Nicolae) [5] ; Berteanu, M (Berteanu, Mihai) [5] ; Irsay, L (Irsay, Laszlo) [6] ; Ciortea, VM (Ciortea, Viorela Mihaela) [6] ; Voinea, F (Voinea, Felix)</t>
  </si>
  <si>
    <t>https://1510q5bu5-y-https-www-webofscience-com.z.e-nformation.ro/wos/woscc/full-record/WOS:000767296200010</t>
  </si>
  <si>
    <t>Acute mesenteric ischaemia
By:Blaser, AR (Blaser, Annika Reintam) [1] , [2] ; Forbes, A (Forbes, Alastair) [1] ; Bjorck, M (Bjorck, Martin)</t>
  </si>
  <si>
    <t>https://1510q5bu5-y-https-www-webofscience-com.z.e-nformation.ro/wos/woscc/full-record/WOS:000874085100019</t>
  </si>
  <si>
    <t>Non-Insulin Novel Antidiabetic Drugs Mechanisms in the Pathogenesis of COVID-19
By:Salmen, T (Salmen, Teodor) [1] ; Pietrosel, VA (Pietrosel, Valeria-Anca) [2] ; Mihai, BM (Mihai, Bianca-Margareta) [1] ; Bica, IC (Bica, Ioana Cristina) [1] ; Teodorescu, C (Teodorescu, Claudiu) [1] ; Paunescu, H (Paunescu, Horia) [3] ; Coman, OA (Coman, Oana Andreia) [3] ; Mihai, DA (Mihai, Doina-Andrada) [2] , [4] ; Stoian, AP (Stoian, Anca Pantea)</t>
  </si>
  <si>
    <t xml:space="preserve">Mesenteric Ischemia in a Patient with Essential Thrombocythemia: Does COVID-19 Play Any Role? A Case Report and Overview of the Literature
By:Cotorogea-Simion, M (Cotorogea-Simion, Mihail) [1] ; Isac, S (Isac, Sebastian) [1] , [2] ; Tita, A (Tita, Alina) [1] ; Toma, L (Toma, Letitia) [3] ; Iliescu, LE (Iliescu, Laura Elena) [3] ; Mercan-Stanciu, A (Mercan-Stanciu, Adriana) [3] ; Isac, T (Isac, Teodora) [3] ; Bobirca, A (Bobirca, Anca) [4] ; Bobirca, F (Bobirca, Florin) [5] ; Cobilinschi, C (Cobilinschi, Cristian) </t>
  </si>
  <si>
    <t>https://1510q5bu5-y-https-www-webofscience-com.z.e-nformation.ro/wos/woscc/full-record/WOS:000856640500001</t>
  </si>
  <si>
    <t xml:space="preserve">COVID-19-Associated Superior Mesenteric Artery Thrombosis and Acute Intestinal Ischemia
By:Segovia, FD (Segovia, Fernando D.) [1] ; Ream, S (Ream, Sarah) [2] ; Dang, T (Dang, The) [1] ; Chaganti, BT (Chaganti, Bhanu T.) [3] ; Ortega, AJ (Ortega, Andrew J.) [1] ; Rhee, S (Rhee, Seunghong) [4] ; Borges, JC (Borges, Jorge C.) [3]
</t>
  </si>
  <si>
    <t>https://1510q5bu5-y-https-www-webofscience-com.z.e-nformation.ro/wos/woscc/full-record/WOS:000860687800023</t>
  </si>
  <si>
    <t xml:space="preserve">Acute intestinal necrosis due to multiple thrombosis in COVID-19 patient. Report of a case
By:Morioka, H (Morioka, Hirotsugu) [1] ; Goto, M (Goto, Michitoshi) [1] ; Tanaka, H (Tanaka, Haruka) [1] ; Momose, H (Momose, Hirotaka) [1] ; Fujino, K (Fujino, Kazuyoshi) [1] ; Hagiwara, T (Hagiwara, Toshiaki) [1] ; Aoki, J (Aoki, Jun) [1] ; Orihata, M (Orihata, Michihiro) [1] ; Kaneko, K (Kaneko, Kotaro) </t>
  </si>
  <si>
    <t>https://1510q5bu5-y-https-www-webofscience-com.z.e-nformation.ro/wos/woscc/full-record/WOS:000827730000001</t>
  </si>
  <si>
    <t>Gastrointestinal perforation and vascular thrombosis in patients with corona virus disease-19: A life-threatening problem
By:Elhence, A (Elhence, Anshuman) [1] ; Ghoshal, UC</t>
  </si>
  <si>
    <t>https://1510q5bu5-y-https-www-webofscience-com.z.e-nformation.ro/wos/woscc/full-record/WOS:000818590100001</t>
  </si>
  <si>
    <t>creening the Potential Biomarkers of COVID-19-Related Thrombosis Through Bioinformatics Analysis
By:Qi, P (Qi, Peng) [1] ; Huang, MJ (Huang, Mengjie) [2] ; Li, TS (Li, Tanshi) [</t>
  </si>
  <si>
    <t>https://1510q5bu5-y-https-www-webofscience-com.z.e-nformation.ro/wos/woscc/full-record/WOS:000807859500001</t>
  </si>
  <si>
    <t>Intestinal Ischemia: Unusual but Fearsome Complication of COVID-19 Infection
By:Strambi, S (Strambi, Silvia) [1] ; Proietti, A (Proietti, Agnese) [2] ; Galatioto, C (Galatioto, Christian) [3] ; Coccolini, F (Coccolini, Federico) [1] ; Cremonini, C (Cremonini, Camilla) [1] ; Musetti, S (Musetti, Serena) [1] ; Basolo, F (Basolo, Fulvio) [2] ; Chiarugi, M (Chiarugi, Massimo) [1] ; Tartaglia, D (Tartaglia, Dario)</t>
  </si>
  <si>
    <t>https://1510q5bu5-y-https-www-webofscience-com.z.e-nformation.ro/wos/woscc/full-record/WOS:000801899700001</t>
  </si>
  <si>
    <t>An Imaging Overview of COVID-19 ARDS in ICU Patients and Its Complications: A Pictorial Review
By:Brandi, N (Brandi, Nicolo) [1] ; Ciccarese, F (Ciccarese, Federica) [1] ; Rimondi, MR (Rimondi, Maria Rita) [2] ; Balacchi, C (Balacchi, Caterina) [1] ; Modolon, C (Modolon, Cecilia) [2] ; Sportoletti, C (Sportoletti, Camilla) [2] ; Renzulli, M (Renzulli, Matteo) [1] ; Coppola, F (Coppola, Francesca) [1] , [3] ; Golfieri, R (Golfieri, Rita</t>
  </si>
  <si>
    <t>https://1510q5bu5-y-https-www-webofscience-com.z.e-nformation.ro/wos/woscc/full-record/WOS:000785024000001</t>
  </si>
  <si>
    <t>Innovative therapeutic approach to chemical burns produced by vesicants; an experimental study
By:Secara, CA (Secara, Cristina Anca) [1] ; Cinteza, OL (Cinteza, Otilia Liudmila) [2] ; Popescu, D (Popescu, Diana) [1] ; Popa, CV (Popa, Claudia Valentina) [1] , [2] ; Hirjeu, CA (Hirjeu, Camelia Andreea) ; Voinea, OC (Voinea, Oana Cristina) [1] , [3] ; Serbanescu, LG (Serbanescu, Luiza Georgia) [3] , [4] ; Pauna, AM (Pauna, Andreea Marilena) [3] ; Tudosie, MS (Tudosie, Mihail Silviu)</t>
  </si>
  <si>
    <t>https://1510q5bu5-y-https-www-webofscience-com.z.e-nformation.ro/wos/woscc/full-record/WOS:000889305500012</t>
  </si>
  <si>
    <t>Tyrosine kinase inhibitors in breast cancer (Review)</t>
  </si>
  <si>
    <t xml:space="preserve">Design, Synthesis, and In Vitro Mitotic Evaluation of 3-Amino-Isoquinolinones as Anticancer Agents
By:Abrams, JN (Abrams, Jason N.) </t>
  </si>
  <si>
    <t>https://1510q5bu5-y-https-www-webofscience-com.z.e-nformation.ro/wos/woscc/full-record/WOS:000880649300001</t>
  </si>
  <si>
    <t>Differential effects of ketoconazole, fluconazole, and itraconazole on the pharmacokinetics of pyrotinib in vitro and in vivo
By:Wang, L (Wang, Li) [1] ; Wu, F (Wu, Fan) [2] ; Xu, J (Xu, Jia) [3] ; Wang, Y (Wang, Yu) [3] ; Fei, WD (Fei, Weidong) [1] ; Jiang, H (Jiang, Hui) [3] ; Geng, PW (Geng, Peiwu) [3] ; Zhou, Q (Zhou, Quan) [3] ; Wang, SH (Wang, Shuanghu) [3] ; Zheng, YQ (Zheng, Yongquan</t>
  </si>
  <si>
    <t>https://1510q5bu5-y-https-www-webofscience-com.z.e-nformation.ro/wos/woscc/full-record/WOS:000857233900001</t>
  </si>
  <si>
    <t xml:space="preserve">Muscarinic Receptors Associated with Cancer
By:Calaf, GM (Calaf, Gloria M.) [1] ; Crispin, LA (Crispin, Leodan A.) [1] ; Munoz, JP (Munoz, Juan P.) [1] ; Aguayo, F (Aguayo, Francisco) [2] ; Bleak, TC (Bleak, Tammy C.) </t>
  </si>
  <si>
    <t>https://1510q5bu5-y-https-www-webofscience-com.z.e-nformation.ro/wos/woscc/full-record/WOS:000796175500001</t>
  </si>
  <si>
    <t xml:space="preserve">Therapeutic progress and challenges for triple negative breast cancer: targeted therapy and immunotherapy
By:Yang, RN (Yang, Ruoning) [1] , [2] ; Li, YY (Li, Yueyi) [1] ; Wang, H (Wang, Hang) [1] ; Qin, TL (Qin, Taolin) [3] ; Yin, XM (Yin, Xiaomeng) [1] ; Ma, XL (Ma, Xuelei) </t>
  </si>
  <si>
    <t>https://1510q5bu5-y-https-www-webofscience-com.z.e-nformation.ro/wos/woscc/full-record/WOS:000895650700001</t>
  </si>
  <si>
    <t>Biomaterial with antioxidant and antifungal activities, obtained from romanian indigenous plants</t>
  </si>
  <si>
    <t xml:space="preserve">Meniscal Tear Management Associated with ACL Reconstruction
By:Roman, MD (Roman, Mihai Dan) [1] ; Mohor, CI (Mohor, Cosmin Ioan) [1] ; Melinte, PR (Melinte, Petru Razvan) [2] ; Chicea, R (Chicea, Radu) [1] ; Georgeanu, VA (Georgeanu, Vlad Alexandru) [3] ; Hasegan, A (Hasegan, Adrian) [1] ; Boicean, AG (Boicean, Adrian Gheorghe) [1] ; Fleaca, SR (Fleaca, Sorin Radu) </t>
  </si>
  <si>
    <t>https://1510q5bu5-y-https-www-webofscience-com.z.e-nformation.ro/wos/woscc/full-record/WOS:000816030100001</t>
  </si>
  <si>
    <t>Laparoscopic versus open surgical treatment of umbilical hernia
By:Moisin, A (Moisin, Andrei) [1] ; Faur, M (Faur, Mihai) [1] , [2] ; Popa, C (Popa, Carmen) [1] ; Gherman, CD (Gherman, Claudia Diana) [3] ; Dumitrescu, V (Dumitrescu, Victor) [4] , [5] ; Tanasescu, D (Tanasescu, Denisa) [6] ; Boicean, A (Boicean, Adrain) [1] , [7] ; Balasescu, S (Balasescu, Simona) [5] ; Comandasu, M (Comandasu, Meda) [5] ; Dumitrescu, D (Dumitrescu, Dan</t>
  </si>
  <si>
    <t>Biomaterials obtained from probiotic consortia of microorganisms. Potential applications in regenerative medicine</t>
  </si>
  <si>
    <t xml:space="preserve">Laparoscopic versus open surgical treatment of umbilical hernia
By:Moisin, A (Moisin, Andrei) [1] ; Faur, M (Faur, Mihai) [1] , [2] ; Popa, C (Popa, Carmen) [1] ; Gherman, CD (Gherman, Claudia Diana) [3] ; Dumitrescu, V (Dumitrescu, Victor) [4] , [5] ; Tanasescu, D (Tanasescu, Denisa) [6] ; Boicean, A (Boicean, Adrain) [1] , [7] ; Balasescu, S (Balasescu, Simona) [5] ; Comandasu, M (Comandasu, Meda) [5] ; Dumitrescu, D (Dumitrescu, Dan) </t>
  </si>
  <si>
    <t>Influence of some spice food based bioproducts on human monocytic cells line type THP-1</t>
  </si>
  <si>
    <t>Laparoscopic versus open surgical treatment of umbilical hernia
By:Moisin, A (Moisin, Andrei) [1] ; Faur, M (Faur, Mihai) [1] , [2] ; Popa, C (Popa, Carmen) [1] ; Gherman, CD (Gherman, Claudia Diana) [3] ; Dumitrescu, V (Dumitrescu, Victor) [4] , [5] ; Tanasescu, D (Tanasescu, Denisa) [6] ; Boicean, A (Boicean, Adrain) [1] , [7] ; Balasescu, S (Balasescu, Simona) [5] ; Comandasu, M (Comandasu, Meda) [5] ; Dumitrescu, D (Dumitrescu, Dan)</t>
  </si>
  <si>
    <t>Pathological evidence in support of total mesorectal excision in the management of rectal cancer</t>
  </si>
  <si>
    <t>Required distal mesorectal resection margin in partial mesorectal excision: a systematic review on distal mesorectal spread
By:Gruter, AAJ (Gruter, A. A. J.) [1] ; van Lieshout, AS (van Lieshout, A. S.) [1] ; van Oostendorp, SE (van Oostendorp, S. E.) [1] , [2] ; Ket, JCF (Ket, J. C. F.) [3] ; Tenhagen, M (Tenhagen, M.) [1] ; den Boer, FC (den Boer, F. C.) [4] ; Hompes, R (Hompes, R.) [5] ; Tanis, PJ (Tanis, P. J.) [5] , [6] ; Tuynman, JB (Tuynman, J. B.)</t>
  </si>
  <si>
    <t>https://1510q5bu5-y-https-www-webofscience-com.z.e-nformation.ro/wos/woscc/full-record/WOS:000847251000002</t>
  </si>
  <si>
    <t>Textile Polypropylene Allografts and their Postoperative Tissue Reaction in the Surgery of Inguinal Hernia</t>
  </si>
  <si>
    <t>he use of polypropylene mesh in inguinal hernia surgery: A retrospective study
By:Tanasescu, C (Tanasescu, Ciprian) [1] , [2] ; Moisin, A (Moisin, Andrei) [1] ; Mihetiu, A (Mihetiu, Alin) [1] , [2] ; Serban, D (Serban, Dragos) [3] ; Costache, A (Costache, Adrian) [4] ; Bratu, DG (Bratu, Dan Georgian)</t>
  </si>
  <si>
    <t>https://1510q5bu5-y-https-www-webofscience-com.z.e-nformation.ro/wos/woscc/full-record/WOS:000691665900001</t>
  </si>
  <si>
    <t>Small bowel obstruction caused by appendiceal and ileal endometriosis: a case report</t>
  </si>
  <si>
    <t>Small bowel obstruction caused by appendiceal and ileal endometriosis: a case report
By:Kobayashi, K (Kobayashi, Kazuki) [1] ; Yamadera, M (Yamadera, Masato) [1] ; Takeo, H (Takeo, Hiroaki) [2] ; Murayama, M (Murayama, Michinori)</t>
  </si>
  <si>
    <t>https://1510q5bu5-y-https-www-webofscience-com.z.e-nformation.ro/wos/woscc/full-record/WOS:000811786800011</t>
  </si>
  <si>
    <t>The Effect of Diagnosis and Surgical Margin Safety on the Success of Treatment in Endometriomas after Cesarean Section
By:Gulaydin, N (Gulaydin, Nihat</t>
  </si>
  <si>
    <t>https://1510q5bu5-y-https-www-webofscience-com.z.e-nformation.ro/wos/woscc/full-record/WOS:000803867300010</t>
  </si>
  <si>
    <t xml:space="preserve">Efficacy and Safety of Near-Infrared Florescence Cholangiography Using Indocyanine Green in Laparoscopic Cholecystectomy: A Systematic Review and Meta-Analysis
By:Lie, H (Lie, Hendry) [1] ; Irawan, A (Irawan, Andry) [1] ; Sudirman, T (Sudirman, Taufik) [1] ; Budiono, BP (Budiono, Bernardus Parish) [2] ; Prabowo, E (Prabowo, Erik) [2] ; Jeo, WS (Jeo, Wifanto Saditya) [3] ; Rudiman, R (Rudiman, Reno) [4] ; Sitepu, RK (Sitepu, Ryanto Karobuana) [1] ; Hanafi, RV (Hanafi, Ricarhdo Valentino) [1] ; Hariyanto, TI (Hariyanto, Timotius Ivan) </t>
  </si>
  <si>
    <t>https://1510q5bu5-y-https-www-webofscience-com.z.e-nformation.ro/wos/woscc/full-record/WOS:000905190800001</t>
  </si>
  <si>
    <t>Indocyanine green for targeted imaging of the gall bladder and fluorescence navigation
By:Wang, ZD (Wang, Zhidong) [1] ; Yang, X (Yang, Xiao) [2] , [3] ; Mei, L (Mei, Lin) [2] , [3] ; Jiang, TT (Jiang, Tiantian) [1] ; Sun, TK (Sun, Tingkai) [1] ; Chen, HY (Chen, HaiYan) [2] , [3] ; Wu, YS (Wu, YouShen) [4] ; Ji, YY (Ji, Yuanyuan</t>
  </si>
  <si>
    <t>https://1510q5bu5-y-https-www-webofscience-com.z.e-nformation.ro/wos/woscc/full-record/WOS:000843755600001</t>
  </si>
  <si>
    <t>Cholecystectomy: Advances and Issues
By:Lunevicius, R (Lunevicius, Raimundas)</t>
  </si>
  <si>
    <t>https://1510q5bu5-y-https-www-webofscience-com.z.e-nformation.ro/wos/woscc/full-record/WOS:000816485000001</t>
  </si>
  <si>
    <t xml:space="preserve">Actuarial Patency Rates of Hepatico-Jejunal Anastomosis after Repair of Bile Duct Injury at a Reference Center
By:Otto, W (Otto, Wlodzimierz) [1] ; Sierdzinski, J (Sierdzinski, Janusz) [2] ; Smaga, J (Smaga, Justyna) [1] ; Kornasiewicz, O (Kornasiewicz, Oskar) [1] ; Dudek, K (Dudek, Krzysztof) [1] ; Zieniewicz, K (Zieniewicz, Krzysztof) </t>
  </si>
  <si>
    <t>https://1510q5bu5-y-https-www-webofscience-com.z.e-nformation.ro/wos/woscc/full-record/WOS:000816095400001</t>
  </si>
  <si>
    <t>ICG-Guided Lymphadenectomy during Surgery for Colon and Rectal Cancer-Interim Analysis of the GREENLIGHT Trial
By:Ribero, D (Ribero, Dario) [1] , [2] ; Mento, F (Mento, Federica) [1] ; Sega, V (Sega, Valentina) [1] ; Lo Conte, D (Lo Conte, Domenico) [1] , [2] ; Mellano, A (Mellano, Alfredo) [1] ; Spinoglio, G (Spinoglio, Giuseppe)</t>
  </si>
  <si>
    <t>https://1510q5bu5-y-https-www-webofscience-com.z.e-nformation.ro/wos/woscc/full-record/WOS:000776980400001</t>
  </si>
  <si>
    <t>Day-case Surgery in the Context of Inguinal Hernia Repair by the Modified Lichtenstein Technique - A Single Centre Experience</t>
  </si>
  <si>
    <t xml:space="preserve">Laparoscopic versus open surgical treatment of umbilical hernia
By:Moisin, A (Moisin, Andrei) [1] ; Faur, M (Faur, Mihai) [1] , [2] ; Popa, C (Popa, Carmen) [1] ; Gherman, CD (Gherman, Claudia Diana) [3] ; Dumitrescu, V (Dumitrescu, Victor) [4] , [5] ; Tanasescu, D (Tanasescu, Denisa) [6] ; Boicean, A (Boicean, Adrain) [1] , [7] ; Balasescu, S (Balasescu, Simona) [5] ; Comandasu, M (Comandasu, Meda) [5] ; Dumitrescu, D (Dumitrescu, Dan) [4] , [5] ; </t>
  </si>
  <si>
    <t>The use of polypropylene mesh in inguinal hernia surgery: A retrospective study</t>
  </si>
  <si>
    <t xml:space="preserve">Ultra-Fine Polyethylene Hernia Meshes Improve Biocompatibility and Reduce Intraperitoneal Adhesions in IPOM Position in Animal Models
By:Helmedag, MJ (Helmedag, Marius J.) [1] ; Heise, D (Heise, Daniel) [1] ; Eickhoff, RM (Eickhoff, Roman M.) [1] ; Schmitz, SM (Schmitz, Sophia M.) [1] ; Mechelinck, M (Mechelinck, Mare) [2] ; Emonts, C (Emonts, Caroline) [3] ; Bolle, T (Bolle, Tim) [3] ; Gries, T (Gries, Thomas) [3] ; Neumann, UP (Neumann, Ulf Peter) [1] ; Klink, CD (Klink, Christian Daniel) </t>
  </si>
  <si>
    <t>https://1510q5bu5-y-https-www-webofscience-com.z.e-nformation.ro/wos/woscc/full-record/WOS:000819042900001</t>
  </si>
  <si>
    <t>Biological properties of a biomaterial obtained from Syzygium aromaticum</t>
  </si>
  <si>
    <t>Studies Regarding the Antimicrobial Behavior of Clotrimazole and Limonene
By:Schroder, V (Schroder, Verginica) [1] ; Radu, N (Radu, Nicoleta) [2] , [3] ; Cornea, PC (Cornea, Petruta Calina) [2] ; Coman, OA (Coman, Oana Andreia) [4] ; Pirvu, LC (Pirvu, Lucia Camelia) [5] ; Mohammed, MSO (Mohammed, Mohammed Shaymaa Omar) [2] ; Stefaniu, A (Stefaniu, Amalia) [5] ; Pintilie, L (Pintilie, Lucia) [5] ; Bostan, M (Bostan, Marinela) [6] , [7] ; Caramihai, MD (Caramihai, Mihai Dan) [</t>
  </si>
  <si>
    <t>https://1510q5bu5-y-https-www-webofscience-com.z.e-nformation.ro/wos/woscc/full-record/WOS:000900602100001</t>
  </si>
  <si>
    <t>Zingiber officinale based bioproduct. Properties and influence on some cellulolytic and keratinolytic fungi</t>
  </si>
  <si>
    <t>Biological Activities of Zingiber officinale Roscoe Essential Oil against Fusarium spp.: A Minireview of a Promising Tool for Biocontrol</t>
  </si>
  <si>
    <t>https://1510q5bu5-y-https-www-webofscience-com.z.e-nformation.ro/wos/woscc/full-record/WOS:000803289600001</t>
  </si>
  <si>
    <t>Effect of Melaleuca alternifolia bioproduct on acute monocytic leukemia cells line</t>
  </si>
  <si>
    <t>Studies Regarding the Antimicrobial Behavior of Clotrimazole and Limonene
By:Schroder, V (Schroder, Verginica) [1] ; Radu, N (Radu, Nicoleta) [2] , [3] ; Cornea, PC (Cornea, Petruta Calina) [2] ; Coman, OA (Coman, Oana Andreia) [4] ; Pirvu, LC (Pirvu, Lucia Camelia) [5] ; Mohammed, MSO (Mohammed, Mohammed Shaymaa Omar) [2] ; Stefaniu, A (Stefaniu, Amalia) [5] ; Pintilie, L (Pintilie, Lucia) [5] ; Bostan, M (Bostan, Marinela) [6] , [7] ; Caramihai, MD (Caramihai, Mihai Dan)</t>
  </si>
  <si>
    <t xml:space="preserve">The Challenges of Colorectal Cancer Surgery during the COVID-19 Pandemic in Romania: A Three-Year Retrospective Study
By:Tarta, C (Tarta, Cristi) [1] ; Marian, M (Marian, Marco) [1] ; Capitanio, M (Capitanio, Marco) [1] ; Faur, FI (Faur, Flaviu Ionut) [1] ; Duta, C (Duta, Ciprian) [1] ; Diaconescu, R (Diaconescu, Razvan) [2] , [3] ; Oprescu-Macovei, AM (Oprescu-Macovei, Anca Monica) [4] ; Totolici, B (Totolici, Bogdan) [3] ; Dobrescu, A (Dobrescu, Amadeus) [1]
 (provided by Clarivate) 
Volume19
Issue21
Article Number14320
DOI10.3390/ijerph192114320
PublishedNOV 2022
Indexed2022-11-24
Document TypeArticle
Jump to
Abstract
The predictions on the influence of the SARS-CoV-2 pandemic on access to medical services in Romania predicted a 35% drop in oncological hospitalizations in 2020 compared to the previous decade, raising the hypothesis that patients with colorectal cancer can become indirect victims of the ongoing pandemic. Therefore, the aim of the current research was to observe how the COVID-19 pandemic influenced colorectal cancer surgery in Romania, to determine the level of addressability towards specialized care, to compare the cancer staging between the pandemic and pre-pandemic periods, and to observe the risk factors for disease progression. This retrospective study was spread over three years, respectively, from March 2019 to March 2022, and included a total of 198 patients with a history of colorectal cancer surgery. It was decided to perform a parallel comparison of 2019, 2020, and 2021 to observe any significant changes during the pandemic. Our clinic encountered a significant decrease in all interventions during the pandemic; although the number of CRC surgeries remained constant, the cases were more difficult, with significantly more patients presenting in emergency situations, from 31.3% in 2019 to 50.0% in 2020 and 57.1% in 2021. Thus, the number of elective surgeries decreased significantly. The proportion of TNM (tumor-node-metastasis) staging was, however, statistically significant between the pre-pandemic and pandemic period. In 2019, 13.3% of patients had stage IIa, compared with 28.8% in 2020 and 13.1% in 2021. Similarly, the proportion of very advanced colorectal cancer was higher during the pandemic period of 2020 and 2021 (12.0% in 2019 vs. 12.5% in 2020 and 25.0% in 2021), which was represented by a significantly higher proportion of patients with bowel perforation. Patients with an advanced TNM stage had a 6.28-fold increased risk of disease progression, followed by lymphovascular invasion (HR = 5.19). However, the COVID-19 pandemic, represented by admission years 2020 and 2021, did not pose a significant risk for disease progression and mortality. In-hospital mortality during the pandemic also did not change significantly. After the pandemic restrictions have been lifted, it would be advisable to conduct a widespread colorectal cancer screening campaign in order to identify any instances of the disease that went undetected during the SARS-CoV-2 pandemic.
Keywords
Author KeywordsSARS-CoV-2COVID-19 pandemiccolorectal cancercancer epidemiologygeneral surgery
Keywords PlusCARE
Author Information
Corresponding Address
Diaconescu, Razvan
(corresponding author)
Victor Babes Univ Med &amp; Pharm, Dept Gastroenterol, Timisoara 300041, Romania
Corresponding Address
Diaconescu, Razvan
(corresponding author)
Vasile Goldis Western Univ Arad, Fac Med, Dept Gen Surg, Arad 310025, Romania
Corresponding Address
Oprescu-Macovei, Anca Monica
(corresponding author)
Univ Med &amp; Pharm Carol Davila, Emergency Hosp Prof Dr Agripa Ionescu, Dept Gastroenterol, Bucharest 050474, Romania
Addresses
1 Victor Babes Univ Med &amp; Pharm, Dept 10, Surg Clin Gen Surg 2, Timisoara 300041, Romania
2 Victor Babes Univ Med &amp; Pharm, Dept Gastroenterol, Timisoara 300041, Romania
3 Vasile Goldis Western Univ Arad, Fac Med, Dept Gen Surg, Arad 310025, Romania
4 Univ Med &amp; Pharm Carol Davila, Emergency Hosp Prof Dr Agripa Ionescu, Dept Gastroenterol, Bucharest 050474, Romania
E-mail Addressesrazvan.diaconescu@umft.roanka_makovei@yahoo.com
Categories/ Classification
Research AreasEnvironmental Sciences &amp; EcologyPublic, Environmental &amp; Occupational Health
Citation Topics
6 Social Sciences
6.73 Social Psychology
6.73.2034 Conditional Reasoning
Web of Science CategoriesEnvironmental SciencesPublic, Environmental &amp; Occupational Health
MeSH Terms From MEDLINE®
Journal information
eISSN
:
1660-4601
Current PublisherMDPIST ALBAN-ANLAGE 66, CH-4052 BASEL, SWITZERLAND
Table of Contents Current Contents Connect
Research AreasEnvironmental Sciences &amp; EcologyPublic, Environmental &amp; Occupational Health
Web of Science CategoriesEnvironmental SciencesPublic, Environmental &amp; Occupational Health
Journal Impact Factor ™ (2021)
Journal Citation Indicator ™ (2021)
Citation Network
In Web of Science Core Collection
0
Citations
36
Cited References
You may also like...
Armstrong, K; Horwitz, R;
COVID-19 and the future of clinical epidemiology
JOURNAL OF CLINICAL EPIDEMIOLOGY
Marijon, E; Karam, N; Jouven, X; et al.
Out-of-hospital cardiac arrest during the COVID-19 pandemic in Paris, France: a population-based, observational study
LANCET PUBLIC HEALTH
Mogharab, V; Ostovar, M; Hatami, N; et al.
Global burden of the COVID-19 associated patient-related delay in emergency healthcare: a panel of systematic review and meta-analyses
GLOBALIZATION AND HEALTH
Ip, EC; Lee, SF;
Preparing for the coming transnational cancer crisis amid the COVID-19 pandemic
CANCER CAUSES &amp; CONTROL
Candal-Pedreira, C; Ruano-Ravina, A; Perez-Rios, M;
Comparison of COVID-19 and non-COVID-19 papers
GACETA SANITARIA
See all
Use in Web of Science
Web of Science Usage Count
8
8
Last 180 Days
Since 2013
This record is from:
Web of Science Core Collection
Science Citation Index Expanded (SCI-EXPANDED)
Social Sciences Citation Index (SSCI)
Suggest a correction
If you would like to improve the quality of the data in this record, please Suggest a correction
36
Cited References
Explore
17 in Introduction
7 in Materials andMethods
0 in Results
12 in Discussion
Support
Differ
Basis
Background
Discuss
Visualization includes 3 reference(s) not mentioned in the body of the article.
Showing  36  of  36
First appearance
(from Web of Science Core Collection)
1
Colorectal cancer incidence, mortality, and stage distribution in European countries in the colorectal cancer screening era: an international population-based study
Cardoso, R; Guo, F; (...); Brenner, H
Jul 2021 | Jun 2021 (Early Access) | 
LANCET ONCOLOGY 22 (7) , pp.1002-1013
View full text
Cited in Article: 1
96
Citations
30
References
Related records
2
Colonoscopy With Polypectomy Reduces Long-Term Incidence of Colorectal Cancer in Both Men and Women: Extended Results From the Minnesota Colon Cancer Control Study
Shaukat, A; Shyne, M; (...); Church, TR
Mar 2021 | Mar 2021 (Early Access) | 
GASTROENTEROLOGY 160 (4) , pp.1397-+
View full text
Cited in Article: 1
9
Citations
10
References
Related records
3
Systematic review of colorectal cancer screening guidelines for average-risk adults: Summarizing the current global recommendations
Benard, F; Barkun, AN; (...); von Renteln, D
Jan 7 2018 | 
WORLD JOURNAL OF GASTROENTEROLOGY 24 (1) , pp.124-138
Free Full Text From Publisher
Cited in Article: 1
145
Citations
69
References
Related records
4
Workload changes during the COVID-19 pandemic and effects on the flow of cancer patients in the Maxillofacial Surgery Department. (From: MEDLINE® )
Kvolik Pavic, Ana; Zubcic, Vedran and Kvolik, Slavica
2021-02-01 | 
Medicinski glasnik : official publication of the Medical Association of Zenica-Doboj Canton, Bosnia and Herzegovina 18 (1) , pp.133-137
View full text
Cited in Article: 1
8
Citations
0
References
5
Recommendations for Surgery During the Novel Coronavirus (COVID-19) Epidemic
Liu, Z; Zhang, YW; (...); Booth, CM
Apr 2020 | Apr 2020 (Early Access) | 
INDIAN JOURNAL OF SURGERY 82 (2) , pp.124-128
Enriched Cited References
Free Full Text From Publisher
Cited in Article: 1
61
Citations
22
References
Related records
6
The impact of COVID-19 pandemic on colorectal cancer patients at an NHS Foundation Trust hospital-A retrospective cohort study
Lesi, OK; Igho-Osagie, E and Walton, SJ
Jan 2022 | Dec 2021 (Early Access) | 
ANNALS OF MEDICINE AND SURGERY 73
Free Full Text from Publisher
Cited in Article: 1
2
Citations
37
References
Related records
7
A Syndemic Perspective on the Management of Non-communicable Diseases Amid the COVID-19 Pandemic in Low- and Middle-Income Countries
Yadav, UN; Rayamajhee, B; (...); Mishra, SK
Sep 25 2020 | 
FRONTIERS IN PUBLIC HEALTH 8
Free Full Text from Publisher
Cited in Article: 1
62
Citations
47
References
Related records
8
COVID-19 as a Syndemic
Courtin, E and Vineis, P
Sep 9 2021 | 
FRONTIERS IN PUBLIC HEALTH 9
Enriched Cited References
Free Full Text from Publisher
Cited in Article: 1
20
Citations
16
References
Related records
9
Dramatic decrease of surgical emergencies during COVID-19 outbreak
Rausei, S; Ferrara, F; (...); Sarro, G
Dec 2020 | 
JOURNAL OF TRAUMA AND ACUTE CARE SURGERY 89 (6) , pp.1085-1091
Enriched Cited References
Free Published Article From RepositoryView full text
Cited in Article: 1
30
Citations
32
References
Related records
10
[Management strategy for the resumption of regular diagnosis and treatment in gastrointestinal surgery department during the outbreak of coronavirus disease 2019 (COVID-19)]. (From: MEDLINE® )
Zhen, L; Lin, T; (...); Li, G X
2020-apr-25 | 
Zhonghua wei chang wai ke za zhi = Chinese journal of gastrointestinal surgery 23 (4) , pp.321-326
View full text
Cited in Article: 1
10
Citations
16
References
Related records
11
Elective surgery cancellations due to theCOVID-19 pandemic: global predictive modelling to inform surgical recovery plans
Nepogodiev, D; Omar, OM; (...); Poelaert, J
Oct 2020 | Jun 2020 (Early Access) | 
BRITISH JOURNAL OF SURGERY 107 (11) , pp.1440-1449
Enriched Cited References
Free Full Text From Publisher
Cited in Article: 1
759
Citations
28
References
Related records
12
DElayed COloRectal cancer care during COVID-19 Pandemic (DECOR-19): Global perspective from an international survey
Santoro, GA; Grossi, U; (...); Wexner, SD
Apr 2021 | Mar 2021 (Early Access) | 
SURGERY 169 (4) , pp.796-807
Free Published Article From RepositoryView full text
Cited in Article: 1
34
Citations
35
References
Related records
13
[Not available]
Impactul Pandemiei COVID-19
URLhttps://health-observatory.ro/wp-content/uploads/2020/10/Raport_ORS-impact_pandemie_cronici_2020.pdf
Cited in Article: 1
2
Citations
0
References
14
Cause of death among patients with colorectal cancer: a population-based study in the United States
Chen, JY; Zheng, YQ; (...); Zhang, T
Nov 30 2020 | 
AGING-US 12 (22) , pp.22927-22948
Free Full Text from Publisher
Cited in Article: 1
7
Citations
64
References
Related records
15
[Not available]
World Health Organization
2004 | 
ICD-10: International statistical classification of diseases and related health problems: Tenth revision
World Health Organization
Cited in Article: 1
4,135
Citations
0
References
16
The Efficacy of Convalescent Plasma Use in Critically Ill COVID-19 Patients
Tirnea, L; Bratosin, F; (...); Marincu, I
Mar 2021 | 
MEDICINA-LITHUANIA 57 (3)
Enriched Cited References
Free Full Text from Publisher
Cited in Article: 1
6
Citations
20
References
Related records
17
Determinants of COVID-19 Vaccination Hesitancy among Romanian Pregnant Women
Citu, IM; Citu, C; (...); Malita, D
Feb 2022 | 
VACCINES 10 (2)
Enriched Cited References
Free Full Text from Publisher
Cited in Article: 1
22
Citations
25
References
Related records
18
Immunogenicity Following Administration of BNT162b2 and Ad26.COV2.S COVID-19 Vaccines in the Pregnant Population during the Third Trimester
Citu, IM; Citu, C; (...); Malita, D
Feb 2022 | 
VIRUSES-BASEL 14 (2)
Enriched Cited References
Free Full Text from Publisher
Cited in Article: 1
24
Citations
22
References
Related records
19
TNM classification
Rosen, R. and Sapra, A.
2022 | 
StatPearls
StatPearls PublishingTreasure Island, FL, USA
Cited in Article: 1
19
Citations
0
References
20
American Cancer Society Colorectal Cancer Survivorship Care Guidelines
El-Shami, K; Oeffinger, KC; (...); Cowens-Alvarado, RL
Nov-dec 2015 | 
CA-A CANCER JOURNAL FOR CLINICIANS 65 (6) , pp.427-455
Free Full Text from Publisher
Cited in Article: 1
272
Citations
153
References
Related records
21
Histological grading in colorectal cancer: new insights and perspectives
Barresi, V; Bonetti, LR; (...); Tuccari, G
Sep 2015 | 
HISTOLOGY AND HISTOPATHOLOGY 30 (9) , pp.1059-1067
View full text
Cited in Article: 1
53
Citations
43
References
Related records
22
Delayed Colorectal Cancer Diagnosis during the COVID-19 Pandemic in Alberta: A Framework for Analyzing Barriers to Diagnosis and Generating Evidence to Support Health System Changes Aimed at Reducing Time to Diagnosis
Walker, E; Fu, YT; (...); van Zanten, SV
Sep 2021 | 
INTERNATIONAL JOURNAL OF ENVIRONMENTAL RESEARCH AND PUBLIC HEALTH 18 (17)
Free Full Text from Publisher
Cited in Article: 1
5
Citations
19
References
Related records
23
Global Impact of COVID-19 on Colorectal Cancer Screening: Current Insights and Future Directions
Kopel, J; Ristic, B; (...); Goyal, H
Jan 2022 | 
MEDICINA-LITHUANIA 58 (1)
Enriched Cited References
Free Full Text from Publisher
Cited in Article: 1
6
Citations
43
References
Related records
24
Model-Based Estimation of Colorectal Cancer Screening and Outcomes During the COVID-19 Pandemic
Issaka, RB; Taylor, P; (...); Roth, J
Apr 12 2021 | 
JAMA NETWORK OPEN 4 (4)
Enriched Cited References
Free Full Text from Publisher
Cited in Article: 1
21
Citations
39
References
Related records
25
New Challenges in Surgical Approaches for Colorectal Cancer during the COVID-19 Pandemic
Serban, D; Vancea, G; (...); Tribus, LC
Jun 2022 | 
APPLIED SCIENCES-BASEL 12 (11)
Enriched Cited References
Free Full Text from Publisher
Cited in Article: 1
1
Citation
48
References
Related records
26
The role of pelvic lymphocele in the development of early postoperative complications
Neagoe, OC; Ionica, M and Mazilu, O
Sep 2018 | 
MEDICINE 97 (37)
Free Full Text from Publisher
Cited in Article: 1
4
Citations
28
References
Related records
27
Pelvic intraoperative iatrogenic oncosurgical injuries: single-center experience
Neagoe, CO and Mazilu, O
Mar-apr 2016 | 
JOURNAL OF BUON 21 (2) , pp.498-504
Cited in Article: 1
4
Citations
25
References
Related records
28
Trends in Colorectal Surgery During the COVID-19 Pandemic Comment
Freund, MR and Wexner, SD
May 9 2022 | 
JAMA NETWORK OPEN 5 (5)
Free Full Text from Publisher
Cited in Article: 1
1
Citation
7
References
Related records
29
Delay to elective colorectal cancer surgery and implications for survival: a systematic review and meta-analysis
Whittaker, TM; Abdelrazek, MEG; (...); Williams, GL
Jul 2021 | Mar 2021 (Early Access) | 
COLORECTAL DISEASE 23 (7) , pp.1699-1711
Free Published Article From RepositoryView full text
Cited in Article: 1
23
Citations
42
References
Related records
30
The Impact of Delays to Definitive Surgical Care on Survival in Colorectal Cancer Patients
Trepanier, M; Paradis, T; (...); Lee, LR
60th Annual Meeting of the Society-of-Surgery-for-the-Alimentary-Tract (SSAT) / Digestive Disease Week (DDW) / 34th Annual Residents and Fellows Research Conference of the Society-of-Surgery-for-the-Alimentary-Tract (SSAT)
Jan 2020 | 
JOURNAL OF GASTROINTESTINAL SURGERY 24 (1) , pp.115-122
Full Text at Publisher
Cited in Article: 1
9
Citations
39
References
Related records
31
Perineural Invasion Is a Strong Prognostic Factor in Colorectal Cancer A Systematic Review
Knijn, N; Mogk, SC; (...); Nagtegaal, ID
Jan 2016 | 
AMERICAN JOURNAL OF SURGICAL PATHOLOGY 40 (1) , pp.103-112
Full Text at Publisher
Cited in Article: 1
117
Citations
65
References
Related records
32
Impact of the COVID-19 Pandemic on the Elective Surgery for Colorectal Cancer: Lessons to Be Learned
Feier, CVI; Bardan, R; (...); Olariu, S
Oct 2022 | 
MEDICINA-LITHUANIA 58 (10)
Free Full Text from Publisher
Cited in Article: 1
2
Citations
37
References
Related records
33
Outcomes from elective colorectal cancer surgery during the SARS-CoV-2 pandemic
Bhangu, A
Mar 2021 | Dec 2020 (Early Access) | 
COLORECTAL DISEASE 23 (3) , pp.732-749
Enriched Cited References
Free Published Article From RepositoryView full text
Cited in Article: 1
38
Citations
24
References
Related records
34
Global Cancer Statistics (vol 61, pg 69, 2011)
Jemal, A
Mar-apr 2011 | 
CA-A CANCER JOURNAL FOR CLINICIANS 61 (2) , pp.134-134
Free Full Text from Publisher View Associated Data
108,346
Citations
176
References
Related records
35
Screening for Lung Cancer: US Preventive Services Task Force Recommendation Statement
Moyer, VA
Mar 4 2014 | 
ANNALS OF INTERNAL MEDICINE 160 (5) , pp.330-+
View full text
1,657
Citations
20
References
Related records
36
Collateral damage: the impact on outcomes from cancer surgery of the COVID-19 pandemic. (From: MEDLINE® )
Sud, A; Jones, M E; (...); Turnbull, C
2020-08 | 
Annals of oncology : official journal of the European Society for Medical Oncology 31 (8) , pp.1065-1074
Free Full Text From Publisher
106
Citations
0
References
© 2022 Clarivate
Training Portal
Product Support
Data Correction
Privacy Statement
Newsletter
Copyright Notice
Cookie Policy
Terms of Use
Cookie Settings
Follow Us
</t>
  </si>
  <si>
    <t>https://1510q5bu5-y-https-www-webofscience-com.z.e-nformation.ro/wos/woscc/full-record/WOS:000884061700001</t>
  </si>
  <si>
    <t>Campanholi, Katieli da Silva Souza
da Silva Junior, Ranulfo Combuca 
dos Santos, Tatiana Carlesso
Caetano, Wilker
Gonçalves, Renato Sonchini
de Oliveira, Mariana Carla 
da Silva, Leandro Herculano
Malacarne, Luis Carlos
Bruschi, Marcos Luciano
Castilha, Leandro Dalcin</t>
  </si>
  <si>
    <t>https://www.scopus.com/record/display.uri?eid=2-s2.0-85144641918&amp;origin=resultslist&amp;sort=plf-f&amp;cite=2-s2.0-85136702346&amp;src=s&amp;imp=t&amp;sid=48d92d50cc25265d0aa372c0273b4c98&amp;sot=cite&amp;sdt=a&amp;sl=0&amp;relpos=6&amp;citeCnt=3&amp;searchTerm=</t>
  </si>
  <si>
    <t>Popescu Drgos</t>
  </si>
  <si>
    <t>Ziółkowska, Dorota
Lamkiewicz, Jan
Shyichuk, Alexander</t>
  </si>
  <si>
    <t>https://www.scopus.com/record/display.uri?eid=2-s2.0-85142642956&amp;origin=resultslist&amp;sort=plf-f&amp;cite=2-s2.0-85136702346&amp;src=s&amp;imp=t&amp;sid=48d92d50cc25265d0aa372c0273b4c98&amp;sot=cite&amp;sdt=a&amp;sl=0&amp;relpos=7&amp;citeCnt=1&amp;searchTerm=</t>
  </si>
  <si>
    <t>Cofaru, N.F.; Roman, M.D.; Cofaru, I.I.; Oleksik, V.S.; Fleaca, S.R</t>
  </si>
  <si>
    <t>Medial Opening Wedge High Tibial Osteotomy in Knee Osteoarthritis—A Biomechanical Approach.</t>
  </si>
  <si>
    <r>
      <t xml:space="preserve">Moisin, Andrei; Faur, Mihai; Popa, Carmen; Gherman, Claudia Diana; Dumitrescu, Victor; Tanasescu, Denisa; Boicean, Adrian; Balasescu, Simona; Comandasu, Meda; Dumitrescu, Dan; Zgura, Anca; and Mohor, Calin (2022) "Laparoscopic versus open surgical treatment of umbilical hernia," </t>
    </r>
    <r>
      <rPr>
        <i/>
        <sz val="10"/>
        <rFont val="Arial Narrow"/>
        <family val="2"/>
      </rPr>
      <t>Journal of Mind and Medical Sciences</t>
    </r>
    <r>
      <rPr>
        <sz val="10"/>
        <rFont val="Arial Narrow"/>
        <family val="2"/>
      </rPr>
      <t xml:space="preserve">: Vol. 9: Iss. 1, Article 15.  DOI: </t>
    </r>
    <r>
      <rPr>
        <u/>
        <sz val="10"/>
        <rFont val="Arial Narrow"/>
        <family val="2"/>
      </rPr>
      <t>https://doi.org/10.22543/7674.91.P143151</t>
    </r>
    <r>
      <rPr>
        <sz val="10"/>
        <rFont val="Arial Narrow"/>
        <family val="2"/>
      </rPr>
      <t xml:space="preserve"> </t>
    </r>
  </si>
  <si>
    <t>WOS, EBSCO, Index Copernicus, Google Scholar</t>
  </si>
  <si>
    <r>
      <rPr>
        <sz val="10"/>
        <color indexed="8"/>
        <rFont val="Arial Narrow"/>
        <family val="2"/>
      </rPr>
      <t xml:space="preserve">Medial Opening Wedge High Tibial Osteotomy in Knee Osteoarthritis—A Biomechanical Approach. </t>
    </r>
    <r>
      <rPr>
        <i/>
        <sz val="10"/>
        <color indexed="8"/>
        <rFont val="Arial Narrow"/>
        <family val="2"/>
      </rPr>
      <t>Appl. Sci.</t>
    </r>
    <r>
      <rPr>
        <sz val="10"/>
        <color indexed="8"/>
        <rFont val="Arial Narrow"/>
        <family val="2"/>
      </rPr>
      <t xml:space="preserve"> </t>
    </r>
    <r>
      <rPr>
        <b/>
        <sz val="10"/>
        <color indexed="8"/>
        <rFont val="Arial Narrow"/>
        <family val="2"/>
      </rPr>
      <t>2020</t>
    </r>
  </si>
  <si>
    <r>
      <t xml:space="preserve">Frydrýšek, K.; Čepica, D.; Halo, T.; Skoupý, O.; Pleva, L.; Madeja, R.; Pometlová, J.; Losertová, M.; Koutecký, J.; Michal, P.; Havlas, V.; Kraus, Š.; Ďurica, D.; Dědková, K.P.; Pagáč, M.; Krpec, P.; Osemlak, P. Biomechanical Analysis of Staples for Epiphysiodesis. </t>
    </r>
    <r>
      <rPr>
        <i/>
        <sz val="10"/>
        <rFont val="Arial Narrow"/>
        <family val="2"/>
      </rPr>
      <t>Appl. Sci.</t>
    </r>
    <r>
      <rPr>
        <sz val="10"/>
        <rFont val="Arial Narrow"/>
        <family val="2"/>
      </rPr>
      <t xml:space="preserve"> </t>
    </r>
    <r>
      <rPr>
        <b/>
        <sz val="10"/>
        <rFont val="Arial Narrow"/>
        <family val="2"/>
      </rPr>
      <t>2022</t>
    </r>
    <r>
      <rPr>
        <sz val="10"/>
        <rFont val="Arial Narrow"/>
        <family val="2"/>
      </rPr>
      <t xml:space="preserve">, </t>
    </r>
    <r>
      <rPr>
        <i/>
        <sz val="10"/>
        <rFont val="Arial Narrow"/>
        <family val="2"/>
      </rPr>
      <t>12</t>
    </r>
    <r>
      <rPr>
        <sz val="10"/>
        <rFont val="Arial Narrow"/>
        <family val="2"/>
      </rPr>
      <t xml:space="preserve">, 614. </t>
    </r>
    <r>
      <rPr>
        <u/>
        <sz val="10"/>
        <rFont val="Arial Narrow"/>
        <family val="2"/>
      </rPr>
      <t>https://doi.org/10.3390/app12020614</t>
    </r>
  </si>
  <si>
    <t>https://www.mdpi.com/2076-3417/12/2/614</t>
  </si>
  <si>
    <r>
      <t xml:space="preserve">Quan, P.H.; Antoniac, I.; Miculescu, F.; Antoniac, A.; V.M.; Robu, A.; Bița, A.-I.; Miculescu, M.; Saceleanu, A.; Bodog, A.D.; Saceleanu, V. Fluoride Treatment and In Vitro Corrosion Behavior of Mg-Nd-Y-Zn-Zr Alloys Type. </t>
    </r>
    <r>
      <rPr>
        <i/>
        <sz val="10"/>
        <rFont val="Arial Narrow"/>
        <family val="2"/>
      </rPr>
      <t>Materials</t>
    </r>
    <r>
      <rPr>
        <sz val="10"/>
        <rFont val="Arial Narrow"/>
        <family val="2"/>
      </rPr>
      <t xml:space="preserve"> </t>
    </r>
    <r>
      <rPr>
        <b/>
        <sz val="10"/>
        <rFont val="Arial Narrow"/>
        <family val="2"/>
      </rPr>
      <t>2022</t>
    </r>
    <r>
      <rPr>
        <sz val="10"/>
        <rFont val="Arial Narrow"/>
        <family val="2"/>
      </rPr>
      <t xml:space="preserve">, </t>
    </r>
    <r>
      <rPr>
        <i/>
        <sz val="10"/>
        <rFont val="Arial Narrow"/>
        <family val="2"/>
      </rPr>
      <t>15</t>
    </r>
    <r>
      <rPr>
        <sz val="10"/>
        <rFont val="Arial Narrow"/>
        <family val="2"/>
      </rPr>
      <t xml:space="preserve">, 566. </t>
    </r>
    <r>
      <rPr>
        <u/>
        <sz val="10"/>
        <rFont val="Arial Narrow"/>
        <family val="2"/>
      </rPr>
      <t>https://doi.org/10.3390/ma15020566</t>
    </r>
  </si>
  <si>
    <t>https://www.mdpi.com/1996-1944/15/2/566/htm</t>
  </si>
  <si>
    <t xml:space="preserve">Sopon, M.; Oleksik, V.; Roman, M.; Cofaru, N.; Oleksik, M.; Mohor, C.; Boicean, A.; Fleaca, R. </t>
  </si>
  <si>
    <t>Biomechanical Study of the Osteoporotic Spine Fracture: Optical Approach.</t>
  </si>
  <si>
    <r>
      <t xml:space="preserve">Georgeanu, V.A.; Atasiei, T.; Predescu, V.; Gheorghiu, N.; Feier, A.M.; Russu, O.M. Transfemoral Approach in Revision Hip Arthroplasty: A Prospective Analysis of 36 Cases: Radiological and Functional Results at a Minimum 2 Years Follow-up. </t>
    </r>
    <r>
      <rPr>
        <i/>
        <sz val="10"/>
        <rFont val="Arial Narrow"/>
        <family val="2"/>
      </rPr>
      <t>Medicina</t>
    </r>
    <r>
      <rPr>
        <sz val="10"/>
        <rFont val="Arial Narrow"/>
        <family val="2"/>
      </rPr>
      <t xml:space="preserve"> </t>
    </r>
    <r>
      <rPr>
        <b/>
        <sz val="10"/>
        <rFont val="Arial Narrow"/>
        <family val="2"/>
      </rPr>
      <t>2022</t>
    </r>
    <r>
      <rPr>
        <sz val="10"/>
        <rFont val="Arial Narrow"/>
        <family val="2"/>
      </rPr>
      <t xml:space="preserve">, </t>
    </r>
    <r>
      <rPr>
        <i/>
        <sz val="10"/>
        <rFont val="Arial Narrow"/>
        <family val="2"/>
      </rPr>
      <t>58</t>
    </r>
    <r>
      <rPr>
        <sz val="10"/>
        <rFont val="Arial Narrow"/>
        <family val="2"/>
      </rPr>
      <t xml:space="preserve">, 237. </t>
    </r>
    <r>
      <rPr>
        <u/>
        <sz val="10"/>
        <rFont val="Arial Narrow"/>
        <family val="2"/>
      </rPr>
      <t>https://doi.org/10.3390/medicina58020237</t>
    </r>
  </si>
  <si>
    <t>https://www.mdpi.com/1648-9144/58/2/237/htm</t>
  </si>
  <si>
    <r>
      <t>Zhong R, Yu G, Wang Y, Fang C, Lu S, Liu Z, Gao J, Yan C, Zhao Q. Research on the Influence of the Allogeneic Bone Graft in Postoperative Recovery After MOWHTO: A Retrospective Study. </t>
    </r>
    <r>
      <rPr>
        <i/>
        <sz val="9"/>
        <rFont val="Verdana"/>
        <family val="2"/>
      </rPr>
      <t>Ther Clin Risk Manag</t>
    </r>
    <r>
      <rPr>
        <sz val="9"/>
        <rFont val="Verdana"/>
        <family val="2"/>
      </rPr>
      <t>. 2023;19:193-205 https://doi.org/10.2147/TCRM.S400354</t>
    </r>
  </si>
  <si>
    <t>https://www.dovepress.com/research-on-the-influence-of-the-allogeneic-bone-graft-in-postoperativ-peer-reviewed-fulltext-article-TCRM</t>
  </si>
  <si>
    <r>
      <t>Zhong R, Yu G, Wang Y, Fang C, Lu S, Liu Z, Gao J, Yan C, Zhao Q. Research on the Influence of the Allogeneic Bone Graft in Postoperative Recovery After MOWHTO: A Retrospective Study. </t>
    </r>
    <r>
      <rPr>
        <i/>
        <sz val="9"/>
        <rFont val="Verdana"/>
        <family val="2"/>
      </rPr>
      <t>Ther Clin Risk Manag</t>
    </r>
    <r>
      <rPr>
        <sz val="9"/>
        <rFont val="Verdana"/>
        <family val="2"/>
      </rPr>
      <t>. 2023;19:193-205 https://doi.org/10.2147/TCRM.S400</t>
    </r>
  </si>
  <si>
    <r>
      <t>Nardelli, P., Neururer, S., Gruber, K. </t>
    </r>
    <r>
      <rPr>
        <i/>
        <sz val="10"/>
        <rFont val="Segoe UI"/>
        <family val="2"/>
      </rPr>
      <t>et al.</t>
    </r>
    <r>
      <rPr>
        <sz val="10"/>
        <rFont val="Segoe UI"/>
        <family val="2"/>
      </rPr>
      <t> Total knee arthroplasty without patella resurfacing leads to worse results in patients with patellafemoral osteoarthritis Iwano Stages 3–4: a study based on arthroplasty registry data. </t>
    </r>
    <r>
      <rPr>
        <i/>
        <sz val="10"/>
        <rFont val="Segoe UI"/>
        <family val="2"/>
      </rPr>
      <t>Knee Surg Sports Traumatol Arthrosc</t>
    </r>
    <r>
      <rPr>
        <sz val="10"/>
        <rFont val="Segoe UI"/>
        <family val="2"/>
      </rPr>
      <t> (2023). https://doi.org/10.1007/s00167-023-07387-y</t>
    </r>
  </si>
  <si>
    <t>https://1510g5rdw-y-https-link-springer-com.z.e-nformation.ro/article/10.1007/s00167-023-07387-y</t>
  </si>
  <si>
    <t xml:space="preserve">
Kristine Bollerup Arndt, Henrik Morville Schrøder, Anders Troelsen, Martin Lindberg-Larsen, Patient-Reported Outcomes and Satisfaction 1 to 3 Years After Revisions of Total Knee Arthroplasties for Unexplained Pain Versus Aseptic Loosening,
The Journal of Arthroplasty,
Volume 38, Issue 3,
2023,
Pages 535-540.e3,
ISSN 0883-5403, https://doi.org/10.1016/j.arth.2022.10.019
</t>
  </si>
  <si>
    <t>https://1510a5rdz-y-https-www-sciencedirect-com.z.e-nformation.ro/science/article/pii/S0883540322009391?via%3Dihub</t>
  </si>
  <si>
    <r>
      <t>Kanna, R., Murali, S.M., Ramanathan, A.T. </t>
    </r>
    <r>
      <rPr>
        <i/>
        <sz val="10"/>
        <rFont val="Segoe UI"/>
        <family val="2"/>
      </rPr>
      <t>et al.</t>
    </r>
    <r>
      <rPr>
        <sz val="10"/>
        <rFont val="Segoe UI"/>
        <family val="2"/>
      </rPr>
      <t> Cruciate retaining total knee arthroplasty has a better 10 year survival than posterior stabilized total knee arthroplasty: a systematic review and meta-analysis. </t>
    </r>
    <r>
      <rPr>
        <i/>
        <sz val="10"/>
        <rFont val="Segoe UI"/>
        <family val="2"/>
      </rPr>
      <t>J EXP ORTOP</t>
    </r>
    <r>
      <rPr>
        <sz val="10"/>
        <rFont val="Segoe UI"/>
        <family val="2"/>
      </rPr>
      <t> </t>
    </r>
    <r>
      <rPr>
        <b/>
        <sz val="10"/>
        <rFont val="Segoe UI"/>
        <family val="2"/>
      </rPr>
      <t>10</t>
    </r>
    <r>
      <rPr>
        <sz val="10"/>
        <rFont val="Segoe UI"/>
        <family val="2"/>
      </rPr>
      <t>, 19 (2023). https://doi.org/10.1186/s40634-023-00583-2</t>
    </r>
  </si>
  <si>
    <t>https://jeo-esska.springeropen.com/articles/10.1186/s40634-023-00583-2</t>
  </si>
  <si>
    <t>KNEE ARTHRODESIS WITH COMPUTERASSISTED EXTERNAL FIXATOR SYSTEM AFTER PROSTHETIC JOINT INFECTION FOR ELDERLY POPULATION, Muharrem KANAR, Turkish Journal of Geriatrics, 
DOI: 10.29400/tjgeri.2023.331</t>
  </si>
  <si>
    <t>http://geriatri.dergisi.org/uploads/pdf/pdf_TJG_1375.pdf</t>
  </si>
  <si>
    <t>Mechano-bioengineering of the knee meniscus, Zhiyao Ma, Margaret J. Vyhlidal, David Xinzheyang Li, and Adetola B. Adesida, American Journal of Physiology-Cell Physiology 2022 323:6, C1652-C1663, https://doi.org/10.1152/ajpcell.00336.2022</t>
  </si>
  <si>
    <t>https://journals.physiology.org/doi/abs/10.1152/ajpcell.00336.2022</t>
  </si>
  <si>
    <r>
      <t>Winther, S. B., Snorroeggen, G. L., Klaksvik, J., Foss, O. A., Egeberg, T., Wik, T. S., &amp; Husby, O. S. (2022). The indication for aseptic revision TKA does not influence 1-year outcomes: an analysis of 178 full TKA revisions from a prospective institutional registry. </t>
    </r>
    <r>
      <rPr>
        <i/>
        <sz val="8"/>
        <rFont val="Open Sans"/>
        <family val="2"/>
      </rPr>
      <t>Acta Orthopaedica</t>
    </r>
    <r>
      <rPr>
        <sz val="8"/>
        <rFont val="Open Sans"/>
        <family val="2"/>
      </rPr>
      <t>, </t>
    </r>
    <r>
      <rPr>
        <i/>
        <sz val="8"/>
        <rFont val="Open Sans"/>
        <family val="2"/>
      </rPr>
      <t>93</t>
    </r>
    <r>
      <rPr>
        <sz val="8"/>
        <rFont val="Open Sans"/>
        <family val="2"/>
      </rPr>
      <t>, 819–825. https://doi.org/10.2340/17453674.2022.4878</t>
    </r>
  </si>
  <si>
    <t>https://actaorthop.org/actao/article/view/4878</t>
  </si>
  <si>
    <t>Fleaca, S.R., Mohor, C.I., Dura, H., Chicea, R., Mohor, C., Boicean, A., &amp; Roman, M.D.</t>
  </si>
  <si>
    <r>
      <t xml:space="preserve">Swetha Lalitha Amirapu, Gowtham Sai Nelapati, Haswanth Yalamanchili, Nitesh Dhar Badgayan, Santosh Kumar Sahu,
HDPE based polymeric nanodiamond nanocomposite for total knee arthoplasty: A finite element based approach,
Materials Today: Proceedings,
Volume 56, Part 3,
2022,
Pages 1622-1628,
ISSN 2214-7853,
</t>
    </r>
    <r>
      <rPr>
        <u/>
        <sz val="10"/>
        <rFont val="Arial Narrow"/>
        <family val="2"/>
      </rPr>
      <t>https://doi.org/10.1016/j.matpr.2022.03.290</t>
    </r>
    <r>
      <rPr>
        <sz val="10"/>
        <rFont val="Arial Narrow"/>
        <family val="2"/>
      </rPr>
      <t>.</t>
    </r>
  </si>
  <si>
    <t>https://www.sciencedirect.com/science/article/pii/S2214785322016297?via%3Dihub</t>
  </si>
  <si>
    <t>Scopus                                      Conference Proceedings Citation Index            INSPEC</t>
  </si>
  <si>
    <t>Li C, He P, Liu Y, Xu D. [Digital study on the relationship between position of patellar high point and shape of osteotomy surface in Chinese]. Zhongguo xiu fu Chong Jian wai ke za zhi = Zhongguo Xiufu Chongjian Waike Zazhi = Chinese Journal of Reparative and Reconstructive Surgery. 2022 Jul;36(7):853-859. DOI: 10.7507/1002-1892.202203030. PMID: 35848182; PMCID: PMC9288918.</t>
  </si>
  <si>
    <t xml:space="preserve">SCOPUS, EBSCO, MEDLINE/PubMed, </t>
  </si>
  <si>
    <r>
      <rPr>
        <sz val="10"/>
        <color indexed="8"/>
        <rFont val="Arial Narrow"/>
        <family val="2"/>
      </rPr>
      <t xml:space="preserve">R.M. Birlutiu, M.D. Roman, R.S. Cismasiu, S.R. Fleaca, C.M. Popa, M. Mihalache, </t>
    </r>
    <r>
      <rPr>
        <i/>
        <sz val="10"/>
        <color indexed="8"/>
        <rFont val="Arial Narrow"/>
        <family val="2"/>
      </rPr>
      <t>V. Barlutiu</t>
    </r>
  </si>
  <si>
    <t>Sonication contribution to identifying prosthetic joint infection with Ralstonia pickettii: a case report and review of the literature,</t>
  </si>
  <si>
    <r>
      <t xml:space="preserve">Fiore Francesca, Cacciatore Stefano, Tupputi Salvatore, Agostino Clara, Montenero Rossella, Spaziani Giovanni, Elmi Daniele, Medei Martina, Antocicco Manuela, Mammarella Federica, Taddei Eleonora, Manes-Gravina Ester, Bernabei Roberto, Landi Francesco. A Case of Ralstonia Pickettii Bloodstream Infection and the Growing Problem of Healthcare Associated Infections in Frail Older Adults. </t>
    </r>
    <r>
      <rPr>
        <i/>
        <sz val="10"/>
        <rFont val="Arial Narrow"/>
        <family val="2"/>
      </rPr>
      <t>J Korean Geriatr Soc</t>
    </r>
    <r>
      <rPr>
        <sz val="10"/>
        <rFont val="Arial Narrow"/>
        <family val="2"/>
      </rPr>
      <t xml:space="preserve"> </t>
    </r>
    <r>
      <rPr>
        <i/>
        <sz val="10"/>
        <rFont val="Arial Narrow"/>
        <family val="2"/>
      </rPr>
      <t>0</t>
    </r>
    <r>
      <rPr>
        <sz val="10"/>
        <rFont val="Arial Narrow"/>
        <family val="2"/>
      </rPr>
      <t xml:space="preserve">. </t>
    </r>
    <r>
      <rPr>
        <u/>
        <sz val="10"/>
        <rFont val="Arial Narrow"/>
        <family val="2"/>
      </rPr>
      <t>https://doi.org/10.4235/agmr.22.0114</t>
    </r>
    <r>
      <rPr>
        <sz val="10"/>
        <rFont val="Arial Narrow"/>
        <family val="2"/>
      </rPr>
      <t>.</t>
    </r>
  </si>
  <si>
    <r>
      <rPr>
        <u/>
        <sz val="10"/>
        <rFont val="Arial Narrow"/>
        <family val="2"/>
      </rPr>
      <t>https://www.e-agmr.org/journal/view.php?doi=10.4235/agmr.22.0114</t>
    </r>
  </si>
  <si>
    <t>WOS, Scopus, Pubmed</t>
  </si>
  <si>
    <r>
      <rPr>
        <sz val="10"/>
        <color indexed="8"/>
        <rFont val="Arial Narrow"/>
        <family val="2"/>
      </rPr>
      <t xml:space="preserve">R.M. Birlutiu, M.D. Roman, R.S. Cismasiu, S.R. Fleaca, C.M. Popa, M. Mihalache, </t>
    </r>
    <r>
      <rPr>
        <i/>
        <sz val="10"/>
        <color indexed="8"/>
        <rFont val="Arial Narrow"/>
        <family val="2"/>
      </rPr>
      <t>et al.</t>
    </r>
  </si>
  <si>
    <t xml:space="preserve">Wu, Henry &amp; Poulikakos, Dimitris &amp; Chinnadurai, Rajkumar. (2022). Peritoneal dialysis-associated peritonitis presenting with Ralstonia pickettii infection: A novel series of three cases during the COVID-19 pandemic. Seminars in Dialysis. 10.1111/sdi.13133. </t>
  </si>
  <si>
    <r>
      <rPr>
        <u/>
        <sz val="10"/>
        <rFont val="Arial Narrow"/>
        <family val="2"/>
      </rPr>
      <t>https://www.researchgate.net/publication/365926849_Peritoneal_dialysis-associated_peritonitis_presenting_with_Ralstonia_pickettii_infection_A_novel_series_of_three_cases_during_the_COVID-19_pandemic/references</t>
    </r>
  </si>
  <si>
    <r>
      <t xml:space="preserve">I. Batarilo, G. Maravic-Vlahovicek, B. Bedenic, S. Kazazic, J. Bingulac-Popovic, M. Slade-Vitkovic, S. Katić, I. Jukic, Oxacillinases and antimicrobial susceptibility of </t>
    </r>
    <r>
      <rPr>
        <i/>
        <sz val="10"/>
        <rFont val="Arial Narrow"/>
        <family val="2"/>
      </rPr>
      <t>Ralstonia pickettii</t>
    </r>
    <r>
      <rPr>
        <sz val="10"/>
        <rFont val="Arial Narrow"/>
        <family val="2"/>
      </rPr>
      <t xml:space="preserve"> from pharmaceutical water systems in Croatia, March 2022, Letters in Applied Microbiology,.</t>
    </r>
    <r>
      <rPr>
        <u/>
        <sz val="10"/>
        <rFont val="Arial Narrow"/>
        <family val="2"/>
      </rPr>
      <t>https://doi.org/10.1111/lam.13711</t>
    </r>
  </si>
  <si>
    <r>
      <rPr>
        <u/>
        <sz val="10"/>
        <rFont val="Arial Narrow"/>
        <family val="2"/>
      </rPr>
      <t>https://sfamjournals.onlinelibrary.wiley.com/doi/10.1111/lam.13711</t>
    </r>
  </si>
  <si>
    <r>
      <rPr>
        <sz val="10"/>
        <rFont val="Arial Narrow"/>
        <family val="2"/>
      </rPr>
      <t xml:space="preserve">R.M. Birlutiu, M.D. Roman, R.S. Cismasiu, S.R. Fleaca, C.M. Popa, M. Mihalache, </t>
    </r>
    <r>
      <rPr>
        <i/>
        <sz val="10"/>
        <rFont val="Arial Narrow"/>
        <family val="2"/>
      </rPr>
      <t>et al.</t>
    </r>
  </si>
  <si>
    <r>
      <t xml:space="preserve">Menekşe Ş, Hacıseyitoğlu D, Süzük Yıldız S, Bayrakdar F. An outbreak of Ralstonia pickettii bloodstream infection and clinical outcomes. </t>
    </r>
    <r>
      <rPr>
        <i/>
        <sz val="10"/>
        <rFont val="Arial Narrow"/>
        <family val="2"/>
      </rPr>
      <t>J Infect Dev Ctries</t>
    </r>
    <r>
      <rPr>
        <sz val="10"/>
        <rFont val="Arial Narrow"/>
        <family val="2"/>
      </rPr>
      <t>. 2022;16(4):705-711. Published 2022 Apr 30. doi:10.3855/jidc.15159</t>
    </r>
  </si>
  <si>
    <r>
      <rPr>
        <u/>
        <sz val="10"/>
        <rFont val="Arial Narrow"/>
        <family val="2"/>
      </rPr>
      <t>https://jidc.org/index.php/journal/article/view/35544634</t>
    </r>
  </si>
  <si>
    <r>
      <t xml:space="preserve">Birlutiu, R.M.; Stoica, C.I.; Russu, O.; Cismasiu, R.S.; Birlutiu, V. Positivity Trends of Bacterial Cultures from Cases of Acute and Chronic Periprosthetic Joint Infections. </t>
    </r>
    <r>
      <rPr>
        <i/>
        <sz val="10"/>
        <rFont val="Arial Narrow"/>
        <family val="2"/>
      </rPr>
      <t>J. Clin. Med.</t>
    </r>
    <r>
      <rPr>
        <sz val="10"/>
        <rFont val="Arial Narrow"/>
        <family val="2"/>
      </rPr>
      <t xml:space="preserve"> </t>
    </r>
    <r>
      <rPr>
        <b/>
        <sz val="10"/>
        <rFont val="Arial Narrow"/>
        <family val="2"/>
      </rPr>
      <t>2022</t>
    </r>
    <r>
      <rPr>
        <sz val="10"/>
        <rFont val="Arial Narrow"/>
        <family val="2"/>
      </rPr>
      <t xml:space="preserve">, </t>
    </r>
    <r>
      <rPr>
        <i/>
        <sz val="10"/>
        <rFont val="Arial Narrow"/>
        <family val="2"/>
      </rPr>
      <t>11</t>
    </r>
    <r>
      <rPr>
        <sz val="10"/>
        <rFont val="Arial Narrow"/>
        <family val="2"/>
      </rPr>
      <t xml:space="preserve">, 2238. </t>
    </r>
    <r>
      <rPr>
        <u/>
        <sz val="10"/>
        <rFont val="Arial Narrow"/>
        <family val="2"/>
      </rPr>
      <t>https://doi.org/10.3390/jcm11082238</t>
    </r>
    <r>
      <rPr>
        <sz val="10"/>
        <rFont val="Arial Narrow"/>
        <family val="2"/>
      </rPr>
      <t xml:space="preserve">
</t>
    </r>
  </si>
  <si>
    <r>
      <t>.</t>
    </r>
    <r>
      <rPr>
        <u/>
        <sz val="10"/>
        <rFont val="Arial Narrow"/>
        <family val="2"/>
      </rPr>
      <t>https://www.mdpi.com/2077-0383/11/8/2238/htm</t>
    </r>
  </si>
  <si>
    <t xml:space="preserve">Papagrigorakis E, Vavourakis M, Vlachos C, et al. (April 14, 2022) Osteomyelitis Caused by Ralstonia mannitolilytica, a Rare Opportunistic Pathogen. Cureus 14(4): e24151. doi:10.7759/cureus.24151
</t>
  </si>
  <si>
    <r>
      <rPr>
        <u/>
        <sz val="10"/>
        <rFont val="Arial Narrow"/>
        <family val="2"/>
      </rPr>
      <t>https://www.cureus.com/articles/90840-osteomyelitis-caused-by-ralstonia-mannitolilytica-a-rare-opportunistic-pathogen</t>
    </r>
  </si>
  <si>
    <t>WOS, Pubmed, Google Scholar</t>
  </si>
  <si>
    <t>Roman, M.; Fleaca, S.R.; Boicean, A.; Bratu, D.; Birlutiu, V.; Rus, L.; Tantar, C.; Cernusca, M.S.</t>
  </si>
  <si>
    <t>Assesment of Synovial Fluid ph in Osteoarthritis of the Hip and Knee.</t>
  </si>
  <si>
    <r>
      <t xml:space="preserve">Georgeanu, V.A., Russu, O.M., Obada, B. </t>
    </r>
    <r>
      <rPr>
        <i/>
        <sz val="10"/>
        <rFont val="Arial Narrow"/>
        <family val="2"/>
      </rPr>
      <t>et al.</t>
    </r>
    <r>
      <rPr>
        <sz val="10"/>
        <rFont val="Arial Narrow"/>
        <family val="2"/>
      </rPr>
      <t xml:space="preserve"> Common peroneal nerve palsy after primary total hip arthroplasty. </t>
    </r>
    <r>
      <rPr>
        <i/>
        <sz val="10"/>
        <rFont val="Arial Narrow"/>
        <family val="2"/>
      </rPr>
      <t>International Orthopaedics (SICOT)</t>
    </r>
    <r>
      <rPr>
        <sz val="10"/>
        <rFont val="Arial Narrow"/>
        <family val="2"/>
      </rPr>
      <t xml:space="preserve"> (2022). </t>
    </r>
    <r>
      <rPr>
        <u/>
        <sz val="10"/>
        <rFont val="Arial Narrow"/>
        <family val="2"/>
      </rPr>
      <t>https://doi.org/10.1007/s00264-022-05477-z</t>
    </r>
  </si>
  <si>
    <r>
      <rPr>
        <u/>
        <sz val="10"/>
        <rFont val="Arial Narrow"/>
        <family val="2"/>
      </rPr>
      <t>https://link.springer.com/article/10.1007/s00264-022-05477-z</t>
    </r>
  </si>
  <si>
    <r>
      <t xml:space="preserve">Moisin, Andrei; Faur, Mihai; Popa, Carmen; Gherman, Claudia Diana; Dumitrescu, Victor; Tanasescu, Denisa; Boicean, Adrian; Balasescu, Simona; Comandasu, Meda; Dumitrescu, Dan; Zgura, Anca; and Mohor, Calin (2022) "Laparoscopic versus open surgical treatment of umbilical hernia," </t>
    </r>
    <r>
      <rPr>
        <i/>
        <sz val="10"/>
        <rFont val="Arial Narrow"/>
        <family val="2"/>
      </rPr>
      <t>Journal of Mind and Medical Sciences</t>
    </r>
    <r>
      <rPr>
        <sz val="10"/>
        <rFont val="Arial Narrow"/>
        <family val="2"/>
      </rPr>
      <t xml:space="preserve">: Vol. 9: Iss. 1, Article 15.  DOI: 10.22543/7674.91.P143151 </t>
    </r>
  </si>
  <si>
    <t>.https://scholar.valpo.edu/jmms/vol9/iss1/15/</t>
  </si>
  <si>
    <t>Oleksik, V., Pascu, A., Deac, C., Fleaca, R., Roman, M., Bologa, O</t>
  </si>
  <si>
    <t>The influence of geometrical parameters on the incremental forming process for knee implants analyzed by numerical simulation – Proceedings of the 10th International Conference on Numerical Methods in Industrial Forming Processes (Numiform 2010), Published by American Institute of Physics,</t>
  </si>
  <si>
    <r>
      <t xml:space="preserve">Li, R.; Wang, T. Research on Single Point Incremental Forming Characteristics of Perforated TA1 Sheet. </t>
    </r>
    <r>
      <rPr>
        <i/>
        <sz val="10"/>
        <rFont val="Arial Narrow"/>
        <family val="2"/>
      </rPr>
      <t>Metals</t>
    </r>
    <r>
      <rPr>
        <sz val="10"/>
        <rFont val="Arial Narrow"/>
        <family val="2"/>
      </rPr>
      <t xml:space="preserve"> </t>
    </r>
    <r>
      <rPr>
        <b/>
        <sz val="10"/>
        <rFont val="Arial Narrow"/>
        <family val="2"/>
      </rPr>
      <t>2022</t>
    </r>
    <r>
      <rPr>
        <sz val="10"/>
        <rFont val="Arial Narrow"/>
        <family val="2"/>
      </rPr>
      <t xml:space="preserve">, </t>
    </r>
    <r>
      <rPr>
        <i/>
        <sz val="10"/>
        <rFont val="Arial Narrow"/>
        <family val="2"/>
      </rPr>
      <t>12</t>
    </r>
    <r>
      <rPr>
        <sz val="10"/>
        <rFont val="Arial Narrow"/>
        <family val="2"/>
      </rPr>
      <t xml:space="preserve">, 1944. </t>
    </r>
    <r>
      <rPr>
        <u/>
        <sz val="10"/>
        <rFont val="Arial Narrow"/>
        <family val="2"/>
      </rPr>
      <t>https://doi.org/10.3390/met12111944</t>
    </r>
  </si>
  <si>
    <r>
      <rPr>
        <u/>
        <sz val="10"/>
        <rFont val="Arial Narrow"/>
        <family val="2"/>
      </rPr>
      <t>https://www.mdpi.com/2075-4701/12/11/1944/htm</t>
    </r>
  </si>
  <si>
    <r>
      <t xml:space="preserve">C, Veera Ajay, Elangovan S, Kamaraja As, Karthik Kumar K, and Pratheesh Kumar S. 2022. “Optimization and Prediction of Incremental Sheet Forming Parameters of Titanium Grade 5 Sheet Using a Response Surface Methodology and Artificial Neural Network.” </t>
    </r>
    <r>
      <rPr>
        <i/>
        <sz val="10"/>
        <rFont val="Arial Narrow"/>
        <family val="2"/>
      </rPr>
      <t>Proceedings of the Institution of Mechanical Engineers, Part C: Journal of Mechanical Engineering Science</t>
    </r>
    <r>
      <rPr>
        <sz val="10"/>
        <rFont val="Arial Narrow"/>
        <family val="2"/>
      </rPr>
      <t xml:space="preserve">, November, 095440622211336. </t>
    </r>
    <r>
      <rPr>
        <u/>
        <sz val="10"/>
        <rFont val="Arial Narrow"/>
        <family val="2"/>
      </rPr>
      <t>https://doi.org/10.1177/09544062221133674</t>
    </r>
    <r>
      <rPr>
        <sz val="10"/>
        <rFont val="Arial Narrow"/>
        <family val="2"/>
      </rPr>
      <t xml:space="preserve">.
</t>
    </r>
  </si>
  <si>
    <r>
      <rPr>
        <u/>
        <sz val="10"/>
        <rFont val="Arial Narrow"/>
        <family val="2"/>
      </rPr>
      <t>https://journals.sagepub.com/doi/10.1177/09544062221133674</t>
    </r>
  </si>
  <si>
    <r>
      <t xml:space="preserve">Mandaloi, G., Nagargoje, A., Gupta, A. K., Banerjee, G., Shahare, H. Y., and Tandon, P. (June 22, 2022). "A Comprehensive Review on Experimental Conditions, Strategies, Performance, and Applications of Incremental Forming for Deformation Machining." ASME. </t>
    </r>
    <r>
      <rPr>
        <i/>
        <sz val="10"/>
        <rFont val="Arial Narrow"/>
        <family val="2"/>
      </rPr>
      <t>J. Manuf. Sci. Eng</t>
    </r>
    <r>
      <rPr>
        <sz val="10"/>
        <rFont val="Arial Narrow"/>
        <family val="2"/>
      </rPr>
      <t>. November 2022; 144(11): 110802. https://doi.org/10.1115/1.4054683</t>
    </r>
  </si>
  <si>
    <r>
      <rPr>
        <u/>
        <sz val="10"/>
        <rFont val="Arial Narrow"/>
        <family val="2"/>
      </rPr>
      <t>https://asmedigitalcollection.asme.org/manufacturingscience/article/144/11/110802/1141317/A-Comprehensive-Review-on-Experimental-Conditions</t>
    </r>
  </si>
  <si>
    <r>
      <t xml:space="preserve">Gatea, S., Tawfiq, T.A.S. &amp; Ou, H. Numerical and experimental investigation of formability in incremental sheet forming of particle-reinforced metal matrix composite sheets. </t>
    </r>
    <r>
      <rPr>
        <i/>
        <sz val="10"/>
        <rFont val="Arial Narrow"/>
        <family val="2"/>
      </rPr>
      <t>Int J Adv Manuf Technol</t>
    </r>
    <r>
      <rPr>
        <sz val="10"/>
        <rFont val="Arial Narrow"/>
        <family val="2"/>
      </rPr>
      <t xml:space="preserve"> (2022). </t>
    </r>
    <r>
      <rPr>
        <u/>
        <sz val="10"/>
        <rFont val="Arial Narrow"/>
        <family val="2"/>
      </rPr>
      <t>https://doi.org/10.1007/s00170-022-08881-2</t>
    </r>
  </si>
  <si>
    <r>
      <rPr>
        <u/>
        <sz val="10"/>
        <rFont val="Arial Narrow"/>
        <family val="2"/>
      </rPr>
      <t>https://link.springer.com/article/10.1007/s00170-022-08881-2</t>
    </r>
  </si>
  <si>
    <r>
      <t xml:space="preserve">Bouzidi, S., Ayadi, M. &amp; Boulila, A. Feasibility Study of the SPIF Process Applied to Perforated Sheet Metals. </t>
    </r>
    <r>
      <rPr>
        <i/>
        <sz val="10"/>
        <rFont val="Arial Narrow"/>
        <family val="2"/>
      </rPr>
      <t>Arab J Sci Eng</t>
    </r>
    <r>
      <rPr>
        <sz val="10"/>
        <rFont val="Arial Narrow"/>
        <family val="2"/>
      </rPr>
      <t xml:space="preserve"> (2022). </t>
    </r>
    <r>
      <rPr>
        <u/>
        <sz val="10"/>
        <rFont val="Arial Narrow"/>
        <family val="2"/>
      </rPr>
      <t>https://doi.org/10.1007/s13369-022-06570-6</t>
    </r>
  </si>
  <si>
    <r>
      <rPr>
        <u/>
        <sz val="10"/>
        <rFont val="Arial Narrow"/>
        <family val="2"/>
      </rPr>
      <t>https://link.springer.com/article/10.1007/s13369-022-06570-6</t>
    </r>
  </si>
  <si>
    <r>
      <t xml:space="preserve">V. Vinoth, S. Sathiyamurthy, C. Veera Ajay, Harsh Vardhan, R. Siva, J. Prabhakaran, C. Suresh Kumar,
Experimental studies on single point incremental sheet forming of stainless steel 409L alloy,
Materials Today: Proceedings,
2022, ISSN 2214-7853, 	DOI: </t>
    </r>
    <r>
      <rPr>
        <u/>
        <sz val="10"/>
        <rFont val="Arial Narrow"/>
        <family val="2"/>
      </rPr>
      <t>10.1016/j.matpr.2022.03.614</t>
    </r>
  </si>
  <si>
    <r>
      <rPr>
        <u/>
        <sz val="10"/>
        <rFont val="Arial Narrow"/>
        <family val="2"/>
      </rPr>
      <t>https://www.sciencedirect.com/science/article/pii/S2214785322019587?via%3Dihub</t>
    </r>
  </si>
  <si>
    <r>
      <t xml:space="preserve">Gangaram Mandaloi, Aniket Nagargoje, Ankit Gupta, Gaurabh Banerjee, Harshal Shahare, Puneet Tandon A comprehensive review on experimental conditions, strategies, performance, and applications of incremental forming for deformation machining,J. Manuf. Sci. Eng. 2022, 1-49, </t>
    </r>
    <r>
      <rPr>
        <u/>
        <sz val="10"/>
        <rFont val="Arial Narrow"/>
        <family val="2"/>
      </rPr>
      <t>https://doi.org/10.1115/1.4054683</t>
    </r>
  </si>
  <si>
    <t>https://asmedigitalcollection.asme.org/manufacturingscience/article-abstract/doi/10.1115/1.4054683/1141317/A-comprehensive-review-on-experimental-conditions?redirectedFrom=fulltext</t>
  </si>
  <si>
    <r>
      <t xml:space="preserve">Dharmin Patel, Anishkumar Gandhi,
A review article on process parameters affecting Incremental Sheet Forming (ISF),
Materials Today: Proceedings,
2022,
ISSN 2214-7853,
</t>
    </r>
    <r>
      <rPr>
        <u/>
        <sz val="10"/>
        <rFont val="Arial Narrow"/>
        <family val="2"/>
      </rPr>
      <t>https://doi.org/10.1016/j.matpr.2022.03.208</t>
    </r>
    <r>
      <rPr>
        <sz val="10"/>
        <rFont val="Arial Narrow"/>
        <family val="2"/>
      </rPr>
      <t>.</t>
    </r>
  </si>
  <si>
    <r>
      <rPr>
        <u/>
        <sz val="10"/>
        <rFont val="Arial Narrow"/>
        <family val="2"/>
      </rPr>
      <t>https://www.sciencedirect.com/science/article/pii/S2214785322015450?via%3Dihub</t>
    </r>
  </si>
  <si>
    <t>Oleksik, V. S., Pascu, A. M., Deac, C. V., Fleaca, R., &amp; Roman, M., Bologa, O.</t>
  </si>
  <si>
    <r>
      <rPr>
        <sz val="10"/>
        <color indexed="8"/>
        <rFont val="Arial Narrow"/>
        <family val="2"/>
      </rPr>
      <t xml:space="preserve">Numerical simulation of the incremental forming process for knee implants. </t>
    </r>
    <r>
      <rPr>
        <i/>
        <sz val="10"/>
        <color indexed="8"/>
        <rFont val="Arial Narrow"/>
        <family val="2"/>
      </rPr>
      <t>Computational Plasticity X - Fundamentals and Applications</t>
    </r>
    <r>
      <rPr>
        <sz val="10"/>
        <color indexed="8"/>
        <rFont val="Arial Narrow"/>
        <family val="2"/>
      </rPr>
      <t>, (2009).</t>
    </r>
  </si>
  <si>
    <r>
      <t xml:space="preserve">Bishnoi, P., &amp; Chandna, P. (2022). Formability of Aluminum Alloys During Single Point Incremental Forming: A Review. </t>
    </r>
    <r>
      <rPr>
        <i/>
        <sz val="10"/>
        <rFont val="Arial Narrow"/>
        <family val="2"/>
      </rPr>
      <t>International Journal of Manufacturing, Materials, and Mechanical Engineering (IJMMME), 12</t>
    </r>
    <r>
      <rPr>
        <sz val="10"/>
        <rFont val="Arial Narrow"/>
        <family val="2"/>
      </rPr>
      <t xml:space="preserve">(1), 1-26. </t>
    </r>
    <r>
      <rPr>
        <u/>
        <sz val="10"/>
        <rFont val="Arial Narrow"/>
        <family val="2"/>
      </rPr>
      <t>http://doi.org/10.4018/IJMMME.296277</t>
    </r>
  </si>
  <si>
    <r>
      <rPr>
        <u/>
        <sz val="10"/>
        <rFont val="Arial Narrow"/>
        <family val="2"/>
      </rPr>
      <t>https://www.igi-global.com/gateway/article/296277</t>
    </r>
  </si>
  <si>
    <t xml:space="preserve">Roman MD, Russu O, Mohor C, Necula R, Boicean A, Todor A, Mohor C and Fleaca SR: </t>
  </si>
  <si>
    <t>Outcomes in revision total knee arthroplasty (Review). Exp Ther Med 23: 29, 2022</t>
  </si>
  <si>
    <r>
      <t xml:space="preserve">Ma, Z.; Vyhlidal, M. J.; Li, D. X.; Adesida, A. B. Mechano-Bioengineering of the Knee Meniscus. </t>
    </r>
    <r>
      <rPr>
        <i/>
        <sz val="10"/>
        <rFont val="Arial Narrow"/>
        <family val="2"/>
      </rPr>
      <t>American Journal of Physiology-Cell Physiology</t>
    </r>
    <r>
      <rPr>
        <sz val="10"/>
        <rFont val="Arial Narrow"/>
        <family val="2"/>
      </rPr>
      <t xml:space="preserve"> </t>
    </r>
    <r>
      <rPr>
        <b/>
        <sz val="10"/>
        <rFont val="Arial Narrow"/>
        <family val="2"/>
      </rPr>
      <t>2022</t>
    </r>
    <r>
      <rPr>
        <sz val="10"/>
        <rFont val="Arial Narrow"/>
        <family val="2"/>
      </rPr>
      <t xml:space="preserve">, </t>
    </r>
    <r>
      <rPr>
        <i/>
        <sz val="10"/>
        <rFont val="Arial Narrow"/>
        <family val="2"/>
      </rPr>
      <t>323</t>
    </r>
    <r>
      <rPr>
        <sz val="10"/>
        <rFont val="Arial Narrow"/>
        <family val="2"/>
      </rPr>
      <t xml:space="preserve"> (6), C1652–C1663. </t>
    </r>
    <r>
      <rPr>
        <u/>
        <sz val="10"/>
        <rFont val="Arial Narrow"/>
        <family val="2"/>
      </rPr>
      <t>https://doi.org/10.1152/ajpcell.00336.2022</t>
    </r>
    <r>
      <rPr>
        <sz val="10"/>
        <rFont val="Arial Narrow"/>
        <family val="2"/>
      </rPr>
      <t xml:space="preserve">.
</t>
    </r>
  </si>
  <si>
    <t>https://journals.physiology.org/doi/full/10.1152/ajpcell.00336.2022</t>
  </si>
  <si>
    <r>
      <t xml:space="preserve">Winther, S. B., Snorroeggen, G. L., Klaksvik, J., Foss, O. A., Egeberg, T., Wik, T. S., &amp; Husby, O. S. (2022). The indication for aseptic revision TKA does not influence 1-year outcomes: an analysis of 178 full TKA revisions from a prospective institutional registry. Acta Orthopaedica, 93, 819–825. </t>
    </r>
    <r>
      <rPr>
        <u/>
        <sz val="10"/>
        <rFont val="Arial Narrow"/>
        <family val="2"/>
      </rPr>
      <t>https://doi.org/10.2340/17453674.2022.4878</t>
    </r>
  </si>
  <si>
    <t>https://actaorthop.org/actao/article/view/4878/7428</t>
  </si>
  <si>
    <t xml:space="preserve">Ross, B.; Ross,A.; Cole, M.;  Guild, G.; Lee, O; Sherman, W. (2022). The Impact of Hepatitis C on Complication Rates After Revision Total Knee Arthroplasty: A Matched Cohort Study. Arthroplasty Today. 10.1016/j.artd.2022.09.010. </t>
  </si>
  <si>
    <t>https://www.arthroplastytoday.org/article/S2352-3441(22)00218-7/fulltext</t>
  </si>
  <si>
    <t>Parel, Philip M.; Manyak, Grigory A.1; Carvajal, Jaime A.2; Abraham, Thomas3; Al Rashid, Mamun3. An Early-stage Comparison of Functional Outcomes Following Robotic-assisted Versus Conventional Total Knee Arthroplasty: A Systematic Review and Meta-analysis. Journal of Arthroscopy and Joint Surgery 9(3):p 77-85, Jul–Sep 2022. | DOI: 10.4103/jajs.jajs_75_22</t>
  </si>
  <si>
    <t>https://journals.lww.com/jajs/Fulltext/2022/07000/An_Early_stage_Comparison_of_Functional_Outcomes.1.aspx</t>
  </si>
  <si>
    <t>SCOPUS,                                       EBSCO Publishing's Electronic Databases                                   EMBASE, Google Scholar, ProQuest,</t>
  </si>
  <si>
    <t>Sfeatcu  R, Cernuşcǎ-Miţariu M, Ionescu C, Roman M, Cernuşcǎ-Miţariu S, Coldea L., Bota G., Burcea C.C.</t>
  </si>
  <si>
    <t xml:space="preserve"> The concept of well-being in relation to health and quality of life. European Journal of Science and Theology. 2014</t>
  </si>
  <si>
    <t xml:space="preserve">Upadhyaya, Navami. (2022). FACTORS AFFECTING SOCIAL PARTICIPATION RESTRICTION IN INDIVIDUALS WITH SPINAL CORD INJURY. Journal of medical pharmaceutical and allied sciences. 11. 4802-4809. 10.55522/jmpas.V11I3.1882. </t>
  </si>
  <si>
    <r>
      <rPr>
        <u/>
        <sz val="10"/>
        <rFont val="Arial Narrow"/>
        <family val="2"/>
      </rPr>
      <t>https://jmpas.com/abstract/1001</t>
    </r>
  </si>
  <si>
    <t>was</t>
  </si>
  <si>
    <r>
      <t xml:space="preserve">Barwińska Małajowicz, A.; Knapková, M.; Szczotka, K.; Martinkovičová, M.; Pyrek, R. Energy Efficiency Policies in Poland and Slovakia in the Context of Individual Well-Being. </t>
    </r>
    <r>
      <rPr>
        <i/>
        <sz val="10"/>
        <rFont val="Arial Narrow"/>
        <family val="2"/>
      </rPr>
      <t>Energies</t>
    </r>
    <r>
      <rPr>
        <sz val="10"/>
        <rFont val="Arial Narrow"/>
        <family val="2"/>
      </rPr>
      <t xml:space="preserve"> </t>
    </r>
    <r>
      <rPr>
        <b/>
        <sz val="10"/>
        <rFont val="Arial Narrow"/>
        <family val="2"/>
      </rPr>
      <t>2023</t>
    </r>
    <r>
      <rPr>
        <sz val="10"/>
        <rFont val="Arial Narrow"/>
        <family val="2"/>
      </rPr>
      <t xml:space="preserve">, </t>
    </r>
    <r>
      <rPr>
        <i/>
        <sz val="10"/>
        <rFont val="Arial Narrow"/>
        <family val="2"/>
      </rPr>
      <t>16</t>
    </r>
    <r>
      <rPr>
        <sz val="10"/>
        <rFont val="Arial Narrow"/>
        <family val="2"/>
      </rPr>
      <t xml:space="preserve">, 116. </t>
    </r>
    <r>
      <rPr>
        <u/>
        <sz val="10"/>
        <rFont val="Arial Narrow"/>
        <family val="2"/>
      </rPr>
      <t>https://doi.org/10.3390/en16010116</t>
    </r>
  </si>
  <si>
    <r>
      <rPr>
        <u/>
        <sz val="10"/>
        <rFont val="Arial Narrow"/>
        <family val="2"/>
      </rPr>
      <t>https://www.mdpi.com/1996-1073/16/1/116</t>
    </r>
  </si>
  <si>
    <r>
      <t xml:space="preserve">Roman, M.D.; Fleacă, S.R.; Boicean, A.G.; Mohor, C.I.; Morar, S.; Dura, H.; Cristian, A.N.; Bratu, D.; Tanasescu, C.; Teodoru, A.; Necula, R.; Russu, O. Failure in Medical Practice: Human Error, System Failure, or Case Severity? </t>
    </r>
    <r>
      <rPr>
        <i/>
        <sz val="10"/>
        <rFont val="Arial Narrow"/>
        <family val="2"/>
      </rPr>
      <t>Healthcare</t>
    </r>
    <r>
      <rPr>
        <sz val="10"/>
        <rFont val="Arial Narrow"/>
        <family val="2"/>
      </rPr>
      <t xml:space="preserve"> </t>
    </r>
    <r>
      <rPr>
        <b/>
        <sz val="10"/>
        <rFont val="Arial Narrow"/>
        <family val="2"/>
      </rPr>
      <t>2022</t>
    </r>
    <r>
      <rPr>
        <sz val="10"/>
        <rFont val="Arial Narrow"/>
        <family val="2"/>
      </rPr>
      <t xml:space="preserve">, </t>
    </r>
    <r>
      <rPr>
        <i/>
        <sz val="10"/>
        <rFont val="Arial Narrow"/>
        <family val="2"/>
      </rPr>
      <t>10</t>
    </r>
    <r>
      <rPr>
        <sz val="10"/>
        <rFont val="Arial Narrow"/>
        <family val="2"/>
      </rPr>
      <t xml:space="preserve">, 2495. </t>
    </r>
    <r>
      <rPr>
        <u/>
        <sz val="10"/>
        <rFont val="Arial Narrow"/>
        <family val="2"/>
      </rPr>
      <t>https://doi.org/10.3390/healthcare10122495</t>
    </r>
  </si>
  <si>
    <r>
      <rPr>
        <u/>
        <sz val="10"/>
        <rFont val="Arial Narrow"/>
        <family val="2"/>
      </rPr>
      <t>https://www.mdpi.com/2227-9032/10/12/2495</t>
    </r>
  </si>
  <si>
    <r>
      <t xml:space="preserve">Kirrily Zablan, Glenn Melvin &amp; Alexa Hayley (2022) Older Adult Companion Animal-Owner Wellbeing During the COVID-19 Pandemic: A Qualitative Exploration, Anthrozoös, DOI: </t>
    </r>
    <r>
      <rPr>
        <u/>
        <sz val="10"/>
        <rFont val="Arial Narrow"/>
        <family val="2"/>
      </rPr>
      <t>10.1080/08927936.2022.2125198</t>
    </r>
  </si>
  <si>
    <r>
      <rPr>
        <u/>
        <sz val="10"/>
        <rFont val="Arial Narrow"/>
        <family val="2"/>
      </rPr>
      <t>https://www.tandfonline.com/doi/full/10.1080/08927936.2022.2125198</t>
    </r>
  </si>
  <si>
    <r>
      <t xml:space="preserve">Gagakuma, Desmond, Green Infrastructure, Sustainable Cities, Health, and Wellbeing: Uncovering The Potential Roles of Green Infrastructure For Healthier and Sustainable Ghanaian Cities (July 21, 2022). Available at SSRN: </t>
    </r>
    <r>
      <rPr>
        <u/>
        <sz val="10"/>
        <rFont val="Arial Narrow"/>
        <family val="2"/>
      </rPr>
      <t>https://ssrn.com/abstract=4168414</t>
    </r>
    <r>
      <rPr>
        <sz val="10"/>
        <rFont val="Arial Narrow"/>
        <family val="2"/>
      </rPr>
      <t xml:space="preserve"> or </t>
    </r>
    <r>
      <rPr>
        <u/>
        <sz val="10"/>
        <rFont val="Arial Narrow"/>
        <family val="2"/>
      </rPr>
      <t>http://dx.doi.org/10.2139/ssrn.4168414</t>
    </r>
  </si>
  <si>
    <t>https://papers.ssrn.com/sol3/papers.cfm?abstract_id=4168414</t>
  </si>
  <si>
    <t>scopus, google scholar</t>
  </si>
  <si>
    <r>
      <t xml:space="preserve">Ifelunni, C.O., Ede, M.O. &amp; Okeke, C.I. Rational emotive intervention for work-family conflict and female primary school teachers’ well-being. </t>
    </r>
    <r>
      <rPr>
        <i/>
        <sz val="10"/>
        <rFont val="Arial Narrow"/>
        <family val="2"/>
      </rPr>
      <t>Curr Psychol</t>
    </r>
    <r>
      <rPr>
        <sz val="10"/>
        <rFont val="Arial Narrow"/>
        <family val="2"/>
      </rPr>
      <t xml:space="preserve"> (2022). </t>
    </r>
    <r>
      <rPr>
        <u/>
        <sz val="10"/>
        <rFont val="Arial Narrow"/>
        <family val="2"/>
      </rPr>
      <t>https://doi.org/10.1007/s12144-022-03704-9</t>
    </r>
  </si>
  <si>
    <t>https://link.springer.com/article/10.1007/s12144-022-03704-9#citeas</t>
  </si>
  <si>
    <r>
      <t xml:space="preserve">Papagrigorakis E, Vavourakis M, Vlachos C, et al. Osteomyelitis Caused by Ralstonia mannitolilytica, a Rare Opportunistic Pathogen. </t>
    </r>
    <r>
      <rPr>
        <i/>
        <sz val="10"/>
        <rFont val="Arial Narrow"/>
        <family val="2"/>
      </rPr>
      <t>Cureus</t>
    </r>
    <r>
      <rPr>
        <sz val="10"/>
        <rFont val="Arial Narrow"/>
        <family val="2"/>
      </rPr>
      <t>. 2022;14(4):e24151. Published 2022 Apr 14. doi:10.7759/cureus.24151</t>
    </r>
  </si>
  <si>
    <t>https://www.tandfonline.com/doi/full/10.1080/1331677X.2022.2106263</t>
  </si>
  <si>
    <r>
      <t xml:space="preserve">Lisa Astini, Nur Afni Safarina, &amp; Ella Suzanna. (2022). Gambaran Kesejahteraan Psikologis Wanita Menikah dari Keluarga Bercerai . </t>
    </r>
    <r>
      <rPr>
        <i/>
        <sz val="10"/>
        <rFont val="Arial Narrow"/>
        <family val="2"/>
      </rPr>
      <t>Jurnal Penelitian Psikologi</t>
    </r>
    <r>
      <rPr>
        <sz val="10"/>
        <rFont val="Arial Narrow"/>
        <family val="2"/>
      </rPr>
      <t xml:space="preserve">, </t>
    </r>
    <r>
      <rPr>
        <i/>
        <sz val="10"/>
        <rFont val="Arial Narrow"/>
        <family val="2"/>
      </rPr>
      <t>13</t>
    </r>
    <r>
      <rPr>
        <sz val="10"/>
        <rFont val="Arial Narrow"/>
        <family val="2"/>
      </rPr>
      <t xml:space="preserve">(1), 21–30. </t>
    </r>
    <r>
      <rPr>
        <u/>
        <sz val="10"/>
        <rFont val="Arial Narrow"/>
        <family val="2"/>
      </rPr>
      <t>https://doi.org/10.29080/jpp.v13i1.685</t>
    </r>
  </si>
  <si>
    <r>
      <rPr>
        <u/>
        <sz val="10"/>
        <rFont val="Arial Narrow"/>
        <family val="2"/>
      </rPr>
      <t>http://jurnalfpk.uinsby.ac.id/index.php/JPP/article/view/685/320</t>
    </r>
  </si>
  <si>
    <t>El Khateeb S., Shawket I.M. A new perception; generating well-being urban public spaces after the era of pandemics. Dev. Built Environ. 2022;9:100065. doi: 10.1016/j.dibe.2021.100065</t>
  </si>
  <si>
    <t>https://www.sciencedirect.com/science/article/pii/S2666165921000247#!</t>
  </si>
  <si>
    <r>
      <t xml:space="preserve">Hampton T, Milinis K, Whitehall E, Sharma S. Association of Bone Conduction Devices for Single-Sided Sensorineural Deafness With Quality of Life: A Systematic Review and Meta-analysis. </t>
    </r>
    <r>
      <rPr>
        <i/>
        <sz val="10"/>
        <rFont val="Arial Narrow"/>
        <family val="2"/>
      </rPr>
      <t>JAMA Otolaryngol Head Neck Surg</t>
    </r>
    <r>
      <rPr>
        <sz val="10"/>
        <rFont val="Arial Narrow"/>
        <family val="2"/>
      </rPr>
      <t xml:space="preserve">. 2022;148(1):35-42. </t>
    </r>
    <r>
      <rPr>
        <u/>
        <sz val="10"/>
        <rFont val="Arial Narrow"/>
        <family val="2"/>
      </rPr>
      <t>10.1001/jamaoto.2021.2769</t>
    </r>
  </si>
  <si>
    <t>https://pubmed.ncbi.nlm.nih.gov/34647990/</t>
  </si>
  <si>
    <t>Mihaela Laura Vică 1,Mirel Glevitzky 2,Ramona Cristina Heghedűş-Mîndru 3,Ioana Glevitzky 4,*,Horea Vladi Matei 1,Stefana Balici 1,Maria Popa 2 ,Cosmin Adrian Teodoru 5 (1-
Department of Cellular and Molecular Biology, “Iuliu Hațieganu” University of Medicine and Pharmacy, 400012 Cluj-Napoca, Romania
2Faculty of Exact Science and Engineering, “1 Decembrie 1918” University of Alba Iulia, 510009 Alba Iulia, Romania
3Faculty of Food Processing Technology Banat’s, University of Agricultural Sciences and Veterinary Medicine, 300645 Timișoara, Romania
4 Doctoral School, Faculty of Engineering, “Lucian Blaga” University of Sibiu, 550025 Sibiu, Romania
5Clinical Surgical Department, Faculty of Medicine, “Lucian Blaga” University of Sibiu, 550025 Sibiu, Romania)</t>
  </si>
  <si>
    <t>Mounika A, Ilangovan B, Mandal S, Shraddha Yashwant W, Priya Gali S, Shanmugam A. Prospects of ultrasonically extracted food bioactives in the field of non-invasive biomedical applications - A review. Ultrason Sonochem. 2022 Sep;89:106121. doi: 10.1016/j.ultsonch.2022.106121</t>
  </si>
  <si>
    <t>https://www.sciencedirect.com/science/article/pii/S1350417722002176</t>
  </si>
  <si>
    <t xml:space="preserve">Assessment of the Antimicrobial Effects of Propolis from Taleghan Region on Foodborne Pathogenic Bacteria
N Olamaeian , V Kouhdar * , H Hosseini </t>
  </si>
  <si>
    <t>https://nsft.sbmu.ac.ir/browse.php?a_code=A-10-4016-1&amp;sid=1&amp;slc_lang=en</t>
  </si>
  <si>
    <t>Radu Fleaca</t>
  </si>
  <si>
    <t>Comprehensive Shoulder Course – Rotator cuff and Elbow instability</t>
  </si>
  <si>
    <r>
      <rPr>
        <sz val="10"/>
        <color indexed="8"/>
        <rFont val="Arial Narrow"/>
        <family val="2"/>
      </rPr>
      <t xml:space="preserve"> </t>
    </r>
    <r>
      <rPr>
        <u/>
        <sz val="10"/>
        <color indexed="11"/>
        <rFont val="Arial Narrow"/>
        <family val="2"/>
      </rPr>
      <t>https://eventsdesign.ro/srcuc/</t>
    </r>
  </si>
  <si>
    <r>
      <rPr>
        <u/>
        <sz val="10"/>
        <color indexed="11"/>
        <rFont val="Arial Narrow"/>
        <family val="2"/>
      </rPr>
      <t>https://eventsdesign.ro/srcuc/wp-content/uploads/2023/02/Scientific-Program-International-Comprehensive-Shoulder-Course-Sibiu-2023-final.pdf</t>
    </r>
  </si>
  <si>
    <t>-organizator principal</t>
  </si>
  <si>
    <t>engleza</t>
  </si>
  <si>
    <t xml:space="preserve"> ULBS &amp; AO Foundation</t>
  </si>
  <si>
    <r>
      <rPr>
        <sz val="10"/>
        <color indexed="8"/>
        <rFont val="Arial Narrow"/>
        <family val="2"/>
      </rPr>
      <t xml:space="preserve">AO Trauma Course - Advanced </t>
    </r>
    <r>
      <rPr>
        <sz val="10"/>
        <color indexed="8"/>
        <rFont val="Arial Narrow"/>
        <family val="2"/>
      </rPr>
      <t>Principles of Fracture Management</t>
    </r>
  </si>
  <si>
    <r>
      <rPr>
        <u/>
        <sz val="10"/>
        <color indexed="11"/>
        <rFont val="Arial Narrow"/>
        <family val="2"/>
      </rPr>
      <t>https://aofoundation.force.com/s/lt-event?id=a1R0800000A6fhR&amp;site=a0a1p00000a7dj1AAA#/Contributors</t>
    </r>
  </si>
  <si>
    <r>
      <rPr>
        <u/>
        <sz val="10"/>
        <color indexed="11"/>
        <rFont val="Arial Narrow"/>
        <family val="2"/>
      </rPr>
      <t>https://aofoundation.force.com/s/lt-event?id=a1R0800000A6fhR&amp;site=a0a1p00000a7dj1AAA#/Agenda</t>
    </r>
  </si>
  <si>
    <t>Chair</t>
  </si>
  <si>
    <t>Scocietatea Romana de Artroscopie si Chirurgia Genunchiului SRATS</t>
  </si>
  <si>
    <t>Artroscopia de Genunchi - Curs Practic SRATS</t>
  </si>
  <si>
    <r>
      <rPr>
        <u/>
        <sz val="10"/>
        <color indexed="11"/>
        <rFont val="Arial Narrow"/>
        <family val="2"/>
      </rPr>
      <t>https://srats.mailchimpsites.com/</t>
    </r>
  </si>
  <si>
    <r>
      <rPr>
        <u/>
        <sz val="10"/>
        <color indexed="11"/>
        <rFont val="Arial Narrow"/>
        <family val="2"/>
      </rPr>
      <t>https://mcusercontent.com/a367a05ea4aae375a5aeb53d0/files/c4234b95-b16a-4097-f367-917cdcd0c436/Program_Curs_SRATS_2023_FINAL.pdf</t>
    </r>
  </si>
  <si>
    <t>12.Invitatie_Curs_SRATS_2023_Conf. Univ. Dr. Radu Fleaca</t>
  </si>
  <si>
    <t xml:space="preserve">Societatea Română De Ortopedie și Traumatologie </t>
  </si>
  <si>
    <t>SOROT  Congress</t>
  </si>
  <si>
    <t>Conferinta Nationala - Actualitati si perspective in medicina invaziva</t>
  </si>
  <si>
    <r>
      <rPr>
        <u/>
        <sz val="10"/>
        <color indexed="11"/>
        <rFont val="Arial Narrow"/>
        <family val="2"/>
      </rPr>
      <t>https://eventsdesign.ro/sibiumed/</t>
    </r>
  </si>
  <si>
    <t>Mihai Roman</t>
  </si>
  <si>
    <r>
      <t xml:space="preserve"> </t>
    </r>
    <r>
      <rPr>
        <u/>
        <sz val="10"/>
        <rFont val="Arial Narrow"/>
        <family val="2"/>
      </rPr>
      <t>https://eventsdesign.ro/srcuc/</t>
    </r>
  </si>
  <si>
    <r>
      <rPr>
        <u/>
        <sz val="10"/>
        <rFont val="Arial Narrow"/>
        <family val="2"/>
      </rPr>
      <t>https://eventsdesign.ro/srcuc/wp-content/uploads/2023/02/Scientific-Program-International-Comprehensive-Shoulder-Course-Sibiu-2023-final.pdf</t>
    </r>
  </si>
  <si>
    <t>AO Trauma Course - Advanced Principles of Fracture Management</t>
  </si>
  <si>
    <r>
      <rPr>
        <u/>
        <sz val="10"/>
        <rFont val="Arial Narrow"/>
        <family val="2"/>
      </rPr>
      <t>https://aofoundation.force.com/s/lt-event?id=a1R0800000A6fhR&amp;site=a0a1p00000a7dj1AAA#/Contributors</t>
    </r>
  </si>
  <si>
    <r>
      <rPr>
        <u/>
        <sz val="10"/>
        <rFont val="Arial Narrow"/>
        <family val="2"/>
      </rPr>
      <t>https://aofoundation.force.com/s/lt-event?id=a1R0800000A6fhR&amp;site=a0a1p00000a7dj1AAA#/Agenda</t>
    </r>
  </si>
  <si>
    <r>
      <rPr>
        <u/>
        <sz val="10"/>
        <rFont val="Arial Narrow"/>
        <family val="2"/>
      </rPr>
      <t>https://srats.mailchimpsites.com/</t>
    </r>
  </si>
  <si>
    <r>
      <rPr>
        <u/>
        <sz val="10"/>
        <rFont val="Arial Narrow"/>
        <family val="2"/>
      </rPr>
      <t>https://mcusercontent.com/a367a05ea4aae375a5aeb53d0/files/c4234b95-b16a-4097-f367-917cdcd0c436/Program_Curs_SRATS_2023_FINAL.pdf</t>
    </r>
  </si>
  <si>
    <t>12.Invitatie_Curs_SRATS_2023_Conf. Univ. Dr. Mihai Roman</t>
  </si>
  <si>
    <r>
      <rPr>
        <u/>
        <sz val="10"/>
        <rFont val="Arial Narrow"/>
        <family val="2"/>
      </rPr>
      <t>https://eventsdesign.ro/sibiumed/</t>
    </r>
  </si>
  <si>
    <t>Club foot</t>
  </si>
  <si>
    <t xml:space="preserve">Chicea Radu </t>
  </si>
  <si>
    <t>Ginecologia.ro</t>
  </si>
  <si>
    <t>ISSN 2457-5666;</t>
  </si>
  <si>
    <t>Epidemiological aspects of SARS-CoV-2 infection in the Obstetrics-Gynecology Clinic of Sibiu</t>
  </si>
  <si>
    <t xml:space="preserve">articol </t>
  </si>
  <si>
    <t>ISSN 2457-5666</t>
  </si>
  <si>
    <t>OPEN CONVERSION IN LAPAROSCOPIC CHOLECYSTECTOMY–A SURGICAL TECHNIQUE TO AVOID BILE DUCT INJURIES.</t>
  </si>
  <si>
    <t>MIHAI SEBASTIAN MIHALCEA (UMF CLUJ), CĂLIN IONESCU, OVIDIU DORIN BARDAC, MIHAI ȘTEFAN MUREȘAN</t>
  </si>
  <si>
    <t>2285-7079, 1453-1968</t>
  </si>
  <si>
    <t>Laparoscopic surgical management of hydatid hepatic cyst - up to date review</t>
  </si>
  <si>
    <t>Review</t>
  </si>
  <si>
    <t>Alin Mihețiu, Alexandru Sabău, Dan Bratu, Dan Sabău</t>
  </si>
  <si>
    <t>44-48</t>
  </si>
  <si>
    <r>
      <rPr>
        <sz val="10"/>
        <color rgb="FF000000"/>
        <rFont val="Times New Roman"/>
        <family val="1"/>
        <charset val="128"/>
      </rPr>
      <t xml:space="preserve">CLINICAL FEATURES OF DIABETIC FOOT LESIONS – REVIEW
</t>
    </r>
    <r>
      <rPr>
        <sz val="12"/>
        <color rgb="FF000000"/>
        <rFont val="Times New Roman"/>
        <family val="1"/>
        <charset val="128"/>
      </rPr>
      <t>ACTA MEDICA TRANSILVANICA</t>
    </r>
  </si>
  <si>
    <t>review</t>
  </si>
  <si>
    <t>D. Tanasescu, C. Tanasescu</t>
  </si>
  <si>
    <t>:
2285-7079</t>
  </si>
  <si>
    <t>26-30</t>
  </si>
  <si>
    <t>pubmed</t>
  </si>
  <si>
    <r>
      <rPr>
        <sz val="10"/>
        <rFont val="Times New Roman"/>
        <family val="1"/>
        <charset val="128"/>
      </rPr>
      <t xml:space="preserve">RARE CASE OF REMAINING INTRA-ABDOMINAL
</t>
    </r>
    <r>
      <rPr>
        <sz val="12"/>
        <rFont val="Times New Roman"/>
        <family val="1"/>
        <charset val="128"/>
      </rPr>
      <t>GALLSTONES ACCIDENTALLY DISCOVERED IN A PACIENT 
WITH GIANT ENDOMETRIOSIS CYST</t>
    </r>
  </si>
  <si>
    <t>C. Tanasescu et all</t>
  </si>
  <si>
    <r>
      <rPr>
        <sz val="10"/>
        <rFont val="Times New Roman"/>
        <family val="1"/>
        <charset val="128"/>
      </rPr>
      <t xml:space="preserve">The Official 
</t>
    </r>
    <r>
      <rPr>
        <sz val="12"/>
        <rFont val="Times New Roman"/>
        <family val="1"/>
        <charset val="128"/>
      </rPr>
      <t>Catalogue of the “Cadet INOVA” Exhibition Research and Innovation 
in the Vision of Young Researchers,</t>
    </r>
  </si>
  <si>
    <t xml:space="preserve"> 2501-3157 </t>
  </si>
  <si>
    <t>scopus</t>
  </si>
  <si>
    <t>Decision Making in Life-Threatening Stage IIIC Colon
Cancer with Massive Pr Bleeding</t>
  </si>
  <si>
    <t>Hassan Noor
, Cristina Noor
, Roxana-Mariana Grosaru and Radu Fodor</t>
  </si>
  <si>
    <t>American Journal of Surgery Case Reports</t>
  </si>
  <si>
    <t>2766-8304</t>
  </si>
  <si>
    <t>https://www.medtextpublications.com/open-access/decision-making-in-life-threatening-stage-iiic-colon-cancer-with-massive-1338.pdf</t>
  </si>
  <si>
    <t>The impact of the vagus nerve over gastric motility in spinal cord transection-an experimental model</t>
  </si>
  <si>
    <t>Radu Fodor, Cornel Cheregi, Mihai S. Mihalcea, Ion Imihteev,
Hassan Noor,
Călin Ionescu, Mihai Ș. Mureșan</t>
  </si>
  <si>
    <t>Human &amp; Veterinary Medicine
International Journal of the Bioflux Society</t>
  </si>
  <si>
    <t>2066-7663</t>
  </si>
  <si>
    <t>http://www.hvm.bioflux.com.ro/docs/2022.95-99a.pdf</t>
  </si>
  <si>
    <t>Pelvic exenteration for locally advanced or recurrent pelvic malignancies – initial experience and review of the literature</t>
  </si>
  <si>
    <t>Mihai S. Mureșan, Vitalie Gherman, Cornel Cheregi, Mihai S. Mihalcea, Ion
Imihteev, Raul Micu-Chiș, Radu Fodor, Hassan Noor, Alexandru Iliescu, Călin
Ionescu</t>
  </si>
  <si>
    <t>http://www.hvm.bioflux.com.ro/docs/2022.27-36.pdf</t>
  </si>
  <si>
    <t>Cervical Spinal Cord Transection (SCT) Increases Gastric Compliance in Anesthetized Rats</t>
  </si>
  <si>
    <t>R Fodor, DG Bratu, C Ionescu, H Noor, C Cheregi, M Mureșan</t>
  </si>
  <si>
    <t>56-60</t>
  </si>
  <si>
    <t>https://www.amtsibiu.ro/index.php?option=com_content&amp;view=article&amp;id=3486:cervical-spinal-cord-transection-sct-increases-gastric-compliance-in-anesthetized-rats&amp;catid=75:nr-4-2021</t>
  </si>
  <si>
    <t>REFRACTIVE SURPRISE IN FOUR CATARACT CASES WITH
EXTREME AXIAL LENGTHS</t>
  </si>
  <si>
    <t>MONICA MĂLĂESCU1 , BOGDANA TĂBĂCARU2 , DAN MIRCEA STĂNILĂ3 , ADRIANA STĂNILĂ4 , HORIA T. STANCA5 1,3,4“Lucian Blaga” University of Sibiu, 2,5“Carol Davila” University of Medicine and Pharmacy, Bucharest</t>
  </si>
  <si>
    <t>ACTA MEDICA TRANSILVANICA March27(1)</t>
  </si>
  <si>
    <t>40 - 43</t>
  </si>
  <si>
    <t>ABILITĂȚI PRACTICE FUNDAMENTALE</t>
  </si>
  <si>
    <t>Gînfălean Georgeta (Șef Lucr. ULBS)</t>
  </si>
  <si>
    <t>EdituraUniversității "Lucian Blaga"din Sibu</t>
  </si>
  <si>
    <t>978-606-12-1952-0</t>
  </si>
  <si>
    <t>DECEMBRIE</t>
  </si>
  <si>
    <t>Tratat de chirurgie oro-maxilo-facială Vol. 5</t>
  </si>
  <si>
    <t xml:space="preserve">Cernușcă-Mițariu Mihaela, Sava Mihai, Cernușcă-Mițariu Sebastian, Făgețan Iulian, Bereanu Alina, Vintilă Bogdan, Drăghici Cristina, Lixandru Cosmin </t>
  </si>
  <si>
    <t>Editura Universităţii „Lucian Blaga” din Sibiu</t>
  </si>
  <si>
    <t>ISBN 978-606-12-1949-0</t>
  </si>
  <si>
    <t>Vintilă Bogdan</t>
  </si>
  <si>
    <t>Corina-Alina Ispasoiu,1Radu Chicea,2Florin Vasile Stamatian, Florin Ispasoiu</t>
  </si>
  <si>
    <t>High Fasting Insulin Levels and Insulin Resistance May Be Linked to Idiopathic Recurrent Pregnancy Loss: A Case-Control Study</t>
  </si>
  <si>
    <t>The role of plasminogen activator inhibitor-1 in gynecological and obstetrical diseases: An update review,Jiaqi Zhai a 1, Zijian Li a 1, Yue Zhou a 1, Xiuhua Yang </t>
  </si>
  <si>
    <t>https://www.sciencedirect.com/science/article/abs/pii/S0165037822000183</t>
  </si>
  <si>
    <t>Elsevier</t>
  </si>
  <si>
    <t>https://journals.aai.org/jimmunol/article-abstract/209/8/1426/237208/</t>
  </si>
  <si>
    <t>Insulin resistance in women with recurrent miscarriage: a systematic review and meta-analysis, Wang-Yu Cai, Xi Luo, Hou-Yi Lv, Kai-You Fu &amp; Jian Xu</t>
  </si>
  <si>
    <t>https://link.springer.com/article/10.1186/s12884-022-05256-z#auth-Hou_Yi-Lv</t>
  </si>
  <si>
    <t xml:space="preserve">The effect of six weeks' progressive resistance training on hippocampus BDNF gene expression and serum changes of TNF-α in diabetic wistar rats
Z Amrolahi, SM Avandi, N Khaledi </t>
  </si>
  <si>
    <t>https://scholar.google.com/scholar?as_ylo=2022&amp;hl=ro&amp;as_sdt=2005&amp;cites=7231528137403432296&amp;scipsc=</t>
  </si>
  <si>
    <t>- Journal of Sport and Exercise …, 2022 - joeppa.sbu.ac.ir</t>
  </si>
  <si>
    <t>Glucose metabolism tests and recurrent pregnancy loss: evidence from a systematic review and meta-analysis
Sedigheh Hantoushzadeh, Omid Kohandel Gargari, Arman Shafiee, Niloofar Seighali &amp; Marjan Ghaemi</t>
  </si>
  <si>
    <t>https://dmsjournal.biomedcentral.com/articles/10.1186/s13098-022-00973-z</t>
  </si>
  <si>
    <t>BMC
Part of Springer Nature</t>
  </si>
  <si>
    <t>The effect of four weeks of totalbody resistance training (TRX) on muscular function and performance of young female swimmers
R al-Fassih, M Fashi, S Ahmadizad… - Journal of Sport and …, 2022 - joeppa.sbu.ac.ir</t>
  </si>
  <si>
    <t>Comparison of the effect of TRX and traditional resistance training on serum levels of some liver enzymes in inactive women, M Akbarpour Beni, Z Aghajani - Journal of Sport and Exercise …, 2022 - joeppa.sbu.ac.ir</t>
  </si>
  <si>
    <t>Occurrence of Insulin Resistance with Recurrent Pregnancy Loss of Unknown Etiology in North Indian Hospital-based Women Population: A Pilot Study
H Singh, A Chitkara, M Puri, B Goswami… - International Journal of …, 2022 - ijifm.com</t>
  </si>
  <si>
    <t>https://scholar.google.com/scholar?as_ylo=2022&amp;hl=ro&amp;as_sdt=2005&amp;cites=7231528137403432296&amp;scipsc</t>
  </si>
  <si>
    <t>6 International Journal of Infertility and Fetal Medicine, Volume 13 Issue 1 (January–April 2022)</t>
  </si>
  <si>
    <t>Effect of six weeks forced and voluntary training before EAE induction on the expression of some adhesive molecules affecting the blood-brain barrier …
MR Rahmati, MR Kordi, AA Ravasi - Journal of Sport and Exercise …, 2022 - joeppa.sbu.ac.ir</t>
  </si>
  <si>
    <t>[PDF] sbu.ac.ir
The effect of 8 weeks of continuous and high intensity interval swimming on chemerin levels in liver and visceral fat tissues and insulin resistance in male rats with …
H Zahraei, M Mogharnasi, ME Afzalpour… - J. Sport Exerc …, 2022 - joeppa.sbu.ac.ir</t>
  </si>
  <si>
    <t>https://scholar.google.com/scholar?start=10&amp;hl=ro&amp;as_sdt=2005&amp;as_ylo=2022&amp;cites=7231528137403432296&amp;scipsc=</t>
  </si>
  <si>
    <t>Acute Effect of Single Bout Aerobic exercise with and without Blood Flow Restriction on Hemodynamic and Coagulation Indicators in Hy-pertension Disease
ZK Ahmadabadi, J Nemati, SH Mousavinia… - Journal of Sport and …, 2022 - joeppa.sbu.ac.ir</t>
  </si>
  <si>
    <t>The effect of eight weeks high intensity interval training on the expression of cardiac miRNA-21 and miRNA-1 in wistar male rats
J Vakili, S Ghalehgir, M Khani… - Journal of Sport and …, 2023 - joeppa.sbu.ac.ir</t>
  </si>
  <si>
    <t>The effect of 12 weeks of HIIT and curcumin consumption on oxidative indices in obese men with type-2 diabetes mellitus
H Naghizadeh, F Heydari - Journal of Sport and Exercise …, 2023 - joeppa.sbu.ac.ir
J Vakili, S Ghalehgir, M Khani… - Journal of Sport and …, 2023 - joeppa.sbu.ac.ir</t>
  </si>
  <si>
    <t xml:space="preserve">
Effect of involuntary and voluntary exercise in an enrichment environment on astrogliosis reaction of hippocampus white matter in type 3 diabetic rat models
M Jamshidi, M Kordi, F Shabkhiz - Journal of Sport and Exercise …, 2022 - joeppa.sbu.ac.ir</t>
  </si>
  <si>
    <t>The effect of aerobic exercise with pistachio skin extract on the expression of IL-6, IL-1 and TNF-α in heart tissue of obese rats
M Kazemipour, H Matinhomaee… - Journal of Sport and …, 2023 - joeppa.sbu.ac.ir</t>
  </si>
  <si>
    <t>Effect of 8 weeks Aerobic Training and Artichoke Distillate on Lipid Profile and Liver Enzymes in Women with Non-Alcoholic Fatty Liver
A Jamshidpour, V Tadibi, N Rezvani - Journal of Sport and Exercise …, 2023 - joeppa.sbu.ac.ir</t>
  </si>
  <si>
    <t>Effects of Aerobic Training and Curcumin Supplementation on Blood Renalase, Creatinin and BUN Levels and Renal Damage in Male Rat Model of Induced …
S Ghadirzad, RP Jadidi, J Bashiri… - Journal of Sport and …, 2022 - joeppa.sbu.ac.ir</t>
  </si>
  <si>
    <t>The effect of eight weeks of progressive resistance training with garlic supplementation on serum levels of C-reactive protein and insulin resistance in …
N Mohammadi Sarableh, W Tahmasebi… - Journal of Sport and …, 2022 - joeppa.sbu.ac.ir</t>
  </si>
  <si>
    <t>The effect of training on mitochondrial mitophagy factors in obese male rats
M Ahmadi, NAB Begloo - Journal of Sport and Exercise Physiology, 2022 - joeppa.sbu.ac.ir</t>
  </si>
  <si>
    <t>Comparison the Influence of Various Intensities of Aerobic Training on the Expression of RBL-1 and RB1 Genes in the Subcutaneous Adipose Tissue of Male Wistar …
M Shavandi, S Naghibi, MS Joneydi… - Journal of Sport and …, 2022 - joeppa.sbu.ac.ir</t>
  </si>
  <si>
    <t>The effect of eight weeks of high-intensity interval training vs. continuous training on serum Irisin levels and expression of skeletal muscle PGC-1α gene in …
Z Borhani Kakhki, S Naibifar, H Nakhaei… - Journal of Sport and …, 2022 - joeppa.sbu.ac.ir</t>
  </si>
  <si>
    <t>The effect of lifetime aerobic exercise training on memory and IL-1be-ta cytokine in the hippocampus and prefrontal cortex of NMRI mice with brain trauma
Z Shokri, S Naghibi, A Barzegari - Journal of Sport and Exercise …, 2022 - joeppa.sbu.ac.ir</t>
  </si>
  <si>
    <t>Effect of training and creatine supplementation interaction on insulin resistance and glucose tolerance in obese male rats
H Parsa, M Zareie - Journal of Sport and Exercise Physiology, 2022 - joeppa.sbu.ac.ir</t>
  </si>
  <si>
    <t>The effect of eight weeks of endurance training along with cinnamon extract consumption on expression of angiogenic markers in endotheli-al dysfunction of the …
AH Monzemi, Z Etemad, A Nazari… - Journal of Sport and …, 2022 - joeppa.sbu.ac.ir</t>
  </si>
  <si>
    <t>The effect of combined training on serum concentrations of inflamma-tory cytokines and factors associated with metabolic syndrome in el-derly women with fatty …
M Norouzpour, SM Marandi… - Journal of Sport and …, 2022 - joeppa.sbu.ac.ir</t>
  </si>
  <si>
    <t>The effect of six weeks of combined training on the resting plasma level of Pentraxin-3 and Serum amyloid A in men with type-2 diabetes
H Haghgoo, S Choobineh… - Journal of Sport and …, 2023 - joeppa.sbu.ac.ir</t>
  </si>
  <si>
    <t>Effect of 12 weeks of HIIT and Q10 supplementation on soleus muscle mitochondrial biogenesis in high-fat diet-induced obese rats
M Rafati, J Bashiri, RP Jadidi… - Journal of Sport and …, 2022 - joeppa.sbu.ac.ir</t>
  </si>
  <si>
    <t>Comparison of Ig-M and some gastrointestinal disorders markers re-sponse to one-session continuous moderate training and high-intensity interval training in …
A Jafari, M Taghizadfanid, S Nikookheslat… - Journal of Sport and …, 2022 - joeppa.sbu.ac.ir</t>
  </si>
  <si>
    <t>Evaluation of intermittent protocol at incremental laboratory test in measuring physiological indices of soccer players
A Bahreini Nejad, M Abbaspour - Journal of Sport and Exercise …, 2022 - joeppa.sbu.ac.ir</t>
  </si>
  <si>
    <t>The effect of different intensity circuit resistance training on gremlin-1, Macrophage migration inhibitory factor and some cardiovascular risk factors in obese men
M Karami, AA Daloii, A Saeidi - Journal of Sport and Exercise …, 2022 - joeppa.sbu.ac.ir</t>
  </si>
  <si>
    <t>The effect of six weeks High Intensity Interval Swimming Training and Resveratrol supplementation on the level of SIRT3 in left ventricular heart of aged rats
AR Rezaei, AA Gaeini, S Choobineh… - Journal of Sport and …, 2022 - joeppa.sbu.ac.ir</t>
  </si>
  <si>
    <t>The effects of high intensity interval and moderate intensity aerobic continuous training on some of the glycemic control variables and fetu-in-A in type 2 diabetic …
M Torabi, B Mirzaei - Journal of Sport and Exercise Physiology, 2022 - joeppa.sbu.ac.ir</t>
  </si>
  <si>
    <t>Acute Effect of Single Bout Aerobic exercise with and without Blood Flow Restriction on Hemodynamic and Coagulation Indicators in Hypertension Disease
Z Karimi Ahmadabadi, J Nemati… - Journal of Sport and …, 2022 - joeppa.sbu.ac.ir</t>
  </si>
  <si>
    <t>The effects of eight weeks circuit resistance training on some endotheli-al markers, blood pressure and lipid profiles in pre-hypertensive obese women
H Moradian, SH Delavar, A Zabet - Journal of Sport and Exercise …, 2022 - joeppa.sbu.ac.ir</t>
  </si>
  <si>
    <t>Metabolic responses following aquatic vs. land exercise in trained dia-betic postmenopausal women: the role of ANP and Epinephrine
S Nasiri, A Zarneshan, KA Alamdari - Journal of Sport and Exercise …, 2022 - joeppa.sbu.ac.ir</t>
  </si>
  <si>
    <t>The effect of differential and traditional training methods on electro-myographic changes of lower body muscles in performing and learning crawl swimming
R Nikravesh, SKM Sadati, J Bagherli… - Journal of Sport and …, 2022 - joeppa.sbu.ac.ir</t>
  </si>
  <si>
    <t>The Effect of Two Weeks of High-intensity Interval Training on Salvage nucleotide pathway
A Ghanbari Niaki… - Journal of Sport and …, 2022 - joeppa.sbu.ac.ir</t>
  </si>
  <si>
    <t>The effect of four weeks of resistance training with and without blood flow restriction on levels of anabolic and catabolic hormonal markers in middle-age …
J Vakili, S Nikookheslat… - Journal of Sport and …, 2022 - joeppa.sbu.ac.ir</t>
  </si>
  <si>
    <t xml:space="preserve">The effect of four weeks of resistance training with and without blood flow restriction on levels of anabolic and catabolic hormonal markers in middle-age sedentary males
Javad Vakili
Saeed Nikookheslat
Farid Pakzad Hassanlou
</t>
  </si>
  <si>
    <t>Radu Chicea, Florin Ispasoiu, Mircea Focsa</t>
  </si>
  <si>
    <t>Seminal plasma insemination during ovum-pickup—a method to increase pregnancy rate in IVF/ICSI procedure. A pilot randomized trial</t>
  </si>
  <si>
    <t>Does sexual intercourse during IVF/ICSI cycle affect endometrial thickness in the presence of immunohormonal markers of stress in the seminal plasma? MA Nikolaeva, AA Babayan, AS Arefieva… - Obstetrics and …, 2022 - bioethicsjournal.ru</t>
  </si>
  <si>
    <t>https://bioethicsjournal.ru/0300-9092/article/view/249556</t>
  </si>
  <si>
    <t>OPEN JOURNAL SYSTEMS</t>
  </si>
  <si>
    <t>Javaria Zafar 1,Amna Aqeel 1,Fatima Iftikhar Shah 1,Naureen Ehsan 1,Umar Farooq Gohar 1ORCID,Marius Alexandru Moga 2,Dana Festila 3,,Codrut Ciurea 2,*,Marius Irimie 2, Radu Chicea 4</t>
  </si>
  <si>
    <t>Biochemical and Immunological implications of Lutein and Zeaxanthin</t>
  </si>
  <si>
    <t xml:space="preserve">Lutein inhibits tumor progression through the ATR/Chk1/p53 signaling pathway in non‐small cell lung cancer
S Zhang, Y Lu, X He, Y Su, F Hu, X Wei… - Phytotherapy …, 2023 - </t>
  </si>
  <si>
    <t>https://scholar.google.com/scholar?oi=bibs&amp;hl=ro&amp;cites=5036430832020721391&amp;as_sdt=5</t>
  </si>
  <si>
    <t>Wiley Online Library</t>
  </si>
  <si>
    <t>Zeaxanthin remodels cytoplasmic lipid droplets via β3-adrenergic receptor signaling and enhances perilipin 5-mediated lipid droplet–mitochondrion interactions in …
J Xie, H Liu, W Yin, S Ge, Z Jin, M Zheng, D Cai… - Food &amp; Function, 2022 - pubs.rsc.org</t>
  </si>
  <si>
    <t>pubs.rsc.org</t>
  </si>
  <si>
    <t>Romeo Micu, Anca Lucia Chicea, Dan Georgian Bratu, Paula Nita, Georgiana Nemeti, Radu Chicea</t>
  </si>
  <si>
    <t xml:space="preserve">Identifying biomarkers for prenatal diagnosis of neural tube defects based on “omics”
W Huang, H Gu, Z Yuan - Clinical Genetics, 2022 - </t>
  </si>
  <si>
    <t>Fetal Craniospinal Malformations: Aetiology and Diagnosis
A Beke, V Bartek, A Simonyi - 2022 - intechopen.com
M Moussa, AG Papatsoris, M Abou Chakra… - Intractable &amp; Rare …, 2021 - jstage.jst.go.jp</t>
  </si>
  <si>
    <t xml:space="preserve"> jstage.jst.go.jp</t>
  </si>
  <si>
    <t xml:space="preserve">Marcadores prenatales en fetos con espina bífida y su correlación con neurodesarrollo infantil.V Vargas, S Esmeralda </t>
  </si>
  <si>
    <t>dgsa.uaeh.edu.mx</t>
  </si>
  <si>
    <t>Ultrasonography in the diagnosis of lumbar disc herniation in young adult.
R Abdullaiev, I Mamedov - 2022 - lib.inmeds.com.ua</t>
  </si>
  <si>
    <t>https://scholar.google.com/scholar?as_ylo=2022&amp;hl=ro&amp;as_sdt=2005&amp;cites=6336732502909200349&amp;scipsc=</t>
  </si>
  <si>
    <t>ib.inmeds.com.ua</t>
  </si>
  <si>
    <t>УЛЬТРАЗВУКОВА ДІАГНОСТИКА ДЕГЕНЕРАТИВНИХ ЗМІН МІЖХРЕБЦЕВИХ ДИСКІВ ПОПЕРЕКОВОГО ВІДДІЛУ ХРЕБТА В ОСІБ ПІДЛІТКОВОГО ТА …
ІГО МАМЕДОВ - 2022 - ir.nuozu.edu.ua</t>
  </si>
  <si>
    <t>http://ir.nuozu.edu.ua:8080/jspui/bitstream/lib/4114/1/%D0%9C%D0%B0%D0%BC%D0%B5%D0%B4%D0%BE%D0%B2%20%D0%86%D0%BB%D0%B3%D0%B0%D1%80%20-%20%20%D0%94%D0%B8%D1%81%D0%B5%D1%80%D1%82%D0%B0%D1%86%D1%96%D1%8F%20-%20PDF%20-%2013.09.2022.pdf</t>
  </si>
  <si>
    <t>ir.nuozu.edu.ua</t>
  </si>
  <si>
    <t>ЛАПАРОСКОПІЧНА ГАСТРОПЛІКАЦІЯ В ХІРУРГІЧНОМУ ЛІКУВАННІ МЕТАБОЛІЧНОГО СИНДРОМУ
ДС ЗАВЕРТИЛЕНКО - 2022 - lib.inmeds.com.ua</t>
  </si>
  <si>
    <t>https://scholar.google.com/scholar?as_ylo=2022&amp;hl=ro&amp;as_sdt=2005&amp;cites=6336732502909200349&amp;scipsc</t>
  </si>
  <si>
    <t>lib.inmeds.com.ua</t>
  </si>
  <si>
    <t>Dan Bratu, Radu Chicea, Tanasescu Ciprian, Laurentiu Beli, Sabau Dan,
Alin Mihetiu, Boicean Adrian</t>
  </si>
  <si>
    <t>Extragenital endometriosis: diagnostic difficulties, modern treatment policy
MI Yarmolinskaya, EI Rusina… - Obstetrics and …, 2022 - vestnik.nvsu.ru</t>
  </si>
  <si>
    <t>https://vestnik.nvsu.ru/0300-9092/article/view/249592</t>
  </si>
  <si>
    <t>vestnik.nvsu.ru</t>
  </si>
  <si>
    <t>Small bowel obstruction secondary to endometriosis in a 30
A Mohamed, A Kiswezi, K Okello - 2022 - journal.cosecsa.org</t>
  </si>
  <si>
    <t>http://journal.cosecsa.org/public/in-press/ecajs-20210035.r1-accepted-cr-220831.pdf</t>
  </si>
  <si>
    <t>journal.cosecsa.org</t>
  </si>
  <si>
    <t>The effect of diagnosis and surgical margin safety on the success of treatment in endometriomas after cesarean section
N Gülaydın - 2022 - acikerisim.atlas.edu.tr</t>
  </si>
  <si>
    <t>https://acikerisim.atlas.edu.tr/xmlui/handle/20.500.12900/84</t>
  </si>
  <si>
    <t>acikerisim.atlas.edu.tr</t>
  </si>
  <si>
    <t>Small bowel obstruction caused by appendiceal and ileal endometriosis: a case report
K Kobayashi, M Yamadera, H Takeo… - Journal of Surgical …, 2022 - academic.oup.com</t>
  </si>
  <si>
    <t>https://academic.oup.com/jscr/article/2022/6/rjac282/6608482</t>
  </si>
  <si>
    <t>academic.oup.com</t>
  </si>
  <si>
    <t xml:space="preserve">Muqeet Wahid ,Fatima Saqib,Hanadi Talal Ahmedah 2,Claudia Mihaela Gavris 3,*,Vincenzo De Feo 4,,Mircea Hogea 3,Marius Moga,  Radu Chicea </t>
  </si>
  <si>
    <t>Cucumis sativus L. Seeds Ameliorate Muscular Spasm-Induced Gastrointestinal and Respiratory Disorders by Simultaneously Inhibiting Calcium Mediated Signaling Pathway</t>
  </si>
  <si>
    <t>Metabolomics analysis delineates the therapeutic effects of hydroethanolic extract of Cucumis sativus L. seeds on hypertension and isoproterenol-induced …
M Wahid, F Saqib, L Chicea, HT Ahmedah… - Biomedicine &amp; …, 2022 - Elsevier</t>
  </si>
  <si>
    <t>https://www.sciencedirect.com/science/article/pii/S0753332222000920</t>
  </si>
  <si>
    <t>Metabolomics based mechanistic insights to vasorelaxant and cardioprotective effect of ethanolic extract of Citrullus lanatus (Thunb.) Matsum. &amp; Nakai. seeds …
F Saqib, M Wahid, AA AL-Huqail, HT Ahmedah, N Bigiu… - Phytomedicine, 2022 - Elsevier</t>
  </si>
  <si>
    <t>Scientific basis for medicinal use of Citrullus lanatus (Thunb.) in diarrhea and asthma: In vitro, in vivo and in silico studies
M Wahid, F Saqib - Phytomedicine, 2022 - Elsevier</t>
  </si>
  <si>
    <t>https://www.sciencedirect.com/science/article/abs/pii/S0944711322000563</t>
  </si>
  <si>
    <t>Phytochemical, Proximate Analysis and Antibacterial Activity of Cucumis Sativus on Hypervirulent Klebsiella Pneumoniae
NI Usman, AI Kobbe - SLU Journal of Science and Technology, 2022 - slujst.com.ng</t>
  </si>
  <si>
    <t xml:space="preserve"> slujst.com.ng</t>
  </si>
  <si>
    <t>Mihaela Grigore, Romeo Micu, Roxana Matasariu, Odetta Duma, Anca Lucia Chicea, Radu Chicea</t>
  </si>
  <si>
    <t>Cantrell syndrome in the first trimester of pregnancy: imagistic findings and literature review</t>
  </si>
  <si>
    <t>Medical Imaging of Pentalogy of Cantrell: A Case Report from Zambia
M Bwalya, NI Chikasa, O Bwanga… - Medical Journal of …, 2022 - researchgate.net</t>
  </si>
  <si>
    <t>https://www.researchgate.net/profile/Mubanga-Bwalya-2/publication/362576422_Medical_Imaging_of_Pentalogy_of_Cantrell_A_Case_Report_from_Zambia/links/63fd9612b1704f343f8a9bb5/Medical-Imaging-of-Pentalogy-of-Cantrell-A-Case-Report-from-Zambia.pdf</t>
  </si>
  <si>
    <t>researchgate.net</t>
  </si>
  <si>
    <t>Pentalogy of Cantrell
MK Sana, RM Rentea - StatPearls [Internet], 2022 - ncbi.nlm.nih.gov</t>
  </si>
  <si>
    <t>https://www.ncbi.nlm.nih.gov/books/NBK558948/</t>
  </si>
  <si>
    <t>ncbi.nlm.nih.gov</t>
  </si>
  <si>
    <t>Benefits of Same Day Discharge after Transurethral Bipolar Resection or Laser Enucleation for
the Treatment of Benign Prostatic, American Journal of Surgery and Clinical Case Reports
Y HK, FY Liao, XG Zhang, WL Liu - 2022 - researchgate.net</t>
  </si>
  <si>
    <t>https://www.researchgate.net/profile/Henry-Yisa/publication/361184678_American_Journal_of_Surgery_and_Clinical_Case_Reports_Benefits_of_Same_Day_Discharge_after_Transurethral_Bipolar_Resection_or_Laser_Enucleation_for_the_Treatment_of_Benign_Prostatic_Hyperplasia_A_Syst/links/62a1dd72a3fe3e3df86aec26/American-Journal-of-Surgery-and-Clinical-Case-Reports-Benefits-of-Same-Day-Discharge-after-Transurethral-Bipolar-Resection-or-Laser-Enucleation-for-the-Treatment-of-Benign-Prostatic-Hyperplasia-A-Syst.pdf</t>
  </si>
  <si>
    <t>Diagnosis of Pentalogy of Cantrell with Craniorachischisis at 11 weeks on 2 Dimensional Ultrasound-A rare case report
PR Inukollu, S Gupta, D Solipuram… - Thai Journal of …, 2022 - he02.tci-thaijo.org</t>
  </si>
  <si>
    <t>https://he02.tci-thaijo.org/index.php/tjog/article/view/253662</t>
  </si>
  <si>
    <t>he02.tci-thaijo.org</t>
  </si>
  <si>
    <t>Pentalogy of cantrell, type 2- A rare entity
Deepali Bangalia1
, Satyendr Sonkariya1,*, Chandradeep Mastan1
,
Dinesh Kumar Barolia2</t>
  </si>
  <si>
    <t>https://www.researchgate.net/profile/Dinesh-Barolia/publication/359986210_Pentalogy_of_cantrell_type_2-_A_rare_entity/links/62600772bca601538b5a2385/Pentalogy-of-cantrell-type-2-A-rare-entity.pdf</t>
  </si>
  <si>
    <t>https://www.ipinnovative.com/open-access-journals</t>
  </si>
  <si>
    <t>HDPE based polymeric nanodiamond nanocomposite for total knee arthoplasty: A finite element based approach
SL Amirapu, GS Nelapati, H Yalamanchili… - Materials Today …, 2022 - Elsevie</t>
  </si>
  <si>
    <t>Ciprian Tănăsescu(ULBS), Dan Georgian Bratu(ULBS), Ramona Maria Coca(ULBS)</t>
  </si>
  <si>
    <t>Cancerul de sân</t>
  </si>
  <si>
    <t>Gheorghiu Alfred Redalf Alen, "Evoluția chirurgiei cancerului
de sân și influența studiilor genetice și
hormonale asupra acestuia", Google Scholar</t>
  </si>
  <si>
    <t>https://www.unitbv.ro/documente/cercetare/doctorat-postdoctorat/sustinere-teza/2022/gheorghiu-alfred-redalf-alen/rezumat_teza_de_doctorat.pdf</t>
  </si>
  <si>
    <t>Bogdan Neamtu (Pediatric Research Department, Pediatric Hospital Sibiu; Faculty of Medicine and Faculty of EngineAndreea Barbu (Pediatric Research Department, Pediatric Hospital Sibiu; Faculty of Animal Science and Biotechnologies, University of Agricultural Sciences and Veterinary Medicine Cluj-Napoca), Mihai Octavian Negrea (Faculty of Medicine, ULB Sibiu), Cristian-Stefan Berghea-Neamtu (Faculty of Medicine, ULB Sibiu; Department of Pediatric Surgery, Pediatric Hospital Sibiu), Dragos Popescu (Faculty of Medicine, ULB Sibiu; Obstetrics and Gynecology Clinic, County Clinical Emergency Hospital), Marius Zahan (Faculty of Animal Science and Biotechnologies, University of Agricultural Sciences and Veterinary Medicine Cluj-Napoca), Vioara Miresan (Faculty of Animal Science and Biotechnologies, University of Agricultural Sciences and Veterinary Medicine Cluj-Napoca)</t>
  </si>
  <si>
    <t>Photo-Phytotherapeutic Gel Composed of Copaifera reticulata, Chlorophylls, and k-Carrageenan: A New Perspective for Topical Healing</t>
  </si>
  <si>
    <t>PubMed Q1</t>
  </si>
  <si>
    <t>Structure and Flocculation of Ion Associates of Carrageenan and Poly(diallyldimethylammonium chloride) Depending on the Component Ratio</t>
  </si>
  <si>
    <t>https://www.mdpi.com/1420-3049/27/22/8075</t>
  </si>
  <si>
    <t>MDPI Q2</t>
  </si>
  <si>
    <t>Telocytes and Other Interstitial Cells 2.0: From Structure to Function</t>
  </si>
  <si>
    <t>Serban, D (Serban, Dragos) ; Badiu, DC (Badiu, Dumitru Cristinel) ; Davitoiu, D (Davitoiu, Dragos) ; Tanasescu, C (Tanasescu, Ciprian) ; Tudosie, MS (Tudosie, Mihail Silviu) ; Sabau, AD (Sabau, Alexandru Dan) ; Dascalu, AM (Dascalu, Ana Maria) ; Tudor, C (Tudor, Corneliu) ; Balasescu, SA (Balasescu, Simona Andreea) ; Socea, B (Socea, Bogdan) ; Costea, DO (Costea, Daniel Ovidiu) ; Zgura, A (Zgura, Anca) ; Costea, AC (Costea, Andreea Cristina) ; Tribus, LC (Tribus, Laura Carina) ; Smarandache, CG (Smarandache, Catalin Gabriel)</t>
  </si>
  <si>
    <t>Investigation of the optimal indocyanine green dose in real-time fluorescent cholangiography during laparoscopic cholecystectomy with an ultra-high-definition 4K fluorescent system: a randomized controlled trial
By:Liu, H (Liu, Hui) ; Kuang, J (Kuang, Jiao) ; Xu, YJ (Xu, Yujie) ; Li, TY (Li, Tianyang) ; Li, PL (Li, Peilin) ; Huang, ZS (Huang, Zisheng) ; Zhang, S (Zhang, Shuai) ; Weng, JF (Weng, Jiefeng) ; Lai, YY (Lai, Yueyuan) ; Wu, ZF (Wu, Zhaofeng) ; Lin, F (Lin, Fan) ; Gu, WL (Gu, Weili) ; Huang, Y (Huang, Yu)</t>
  </si>
  <si>
    <t>https://www.webofscience.com/wos/woscc/full-record/WOS:001007602000001</t>
  </si>
  <si>
    <t>Dose and administration time of indocyanine green in near-infrared fluorescence cholangiography during laparoscopic cholecystectomy (DOTIG): study protocol for a randomised clinical trial</t>
  </si>
  <si>
    <t>https://www.webofscience.com/wos/woscc/full-record/WOS:000960988700016</t>
  </si>
  <si>
    <t>Tips and tricks for laparoscopic cholecystectomy in the patient with ventriculoperitoneal shunt; a case report
By:Popa, C (Popa, Carmen) ; Moisin, A (Moisin, Andrei) ; Faur, M (Faur, Mihai) ; Racheriu, M (Racheriu, Mihaela) ; Coca, R (Coca, Ramona) ; Branescu, CM (Branescu, Cristian Mihai) ; Trotea, T (Trotea, Tiberiu) ; Tanasescu, D (Tanasescu, Denisa), JOURNAL OF MIND AND MEDICAL SCIENCES, Volume10
Issue1
Page163-171</t>
  </si>
  <si>
    <t>https://www.webofscience.com/wos/woscc/full-record/WOS:000986732100018</t>
  </si>
  <si>
    <t>Efficacy and Safety of Near-Infrared Florescence Cholangiography Using Indocyanine Green in Laparoscopic Cholecystectomy: A Systematic Review and Meta-Analysis
By:Lie, H (Lie, Hendry) ; Irawan, A (Irawan, Andry) ; Sudirman, T (Sudirman, Taufik) ; Budiono, BP (Budiono, Bernardus Parish) ; Prabowo, E (Prabowo, Erik) ; Jeo, WS (Jeo, Wifanto Saditya) ; Rudiman, R (Rudiman, Reno) ; Sitepu, RK (Sitepu, Ryanto Karobuana) ; Hanafi, RV (Hanafi, Ricarhdo Valentino) ; Hariyanto, TI (Hariyanto, Timotius Ivan), JOURNAL OF LAPAROENDOSCOPIC &amp; ADVANCED SURGICAL TECHNIQUES</t>
  </si>
  <si>
    <t>https://www.webofscience.com/wos/woscc/full-record/WOS:000905190800001</t>
  </si>
  <si>
    <t>The Evolution of Fluorescence-Guided Surgery
By:Van Keulen, S (Van Keulen, Stan) ; Hom, M (Hom, Marisa) ; White, H (White, Haley) ; Rosenthal, EL (Rosenthal, Eben L.) ; Baik, FM (Baik, Fred M.)MOLECULAR IMAGING AND BIOLOGY, Volume25
Issue1
Page36-45
Special IssueSI
DOI10.1007/s11307-022-01772-8
PublishedFEB 2023
Early AccessSEP 2022
Indexed2022-09-24
Document TypeReview</t>
  </si>
  <si>
    <t>https://www.webofscience.com/wos/woscc/full-record/WOS:000855763000001</t>
  </si>
  <si>
    <t>Indocyanine green for targeted imaging of the gall bladder and fluorescence navigation
By:Wang, ZD (Wang, Zhidong) ; Yang, X (Yang, Xiao) ; Mei, L (Mei, Lin) ; Jiang, TT (Jiang, Tiantian) ; Sun, TK (Sun, Tingkai) ; Chen, HY (Chen, HaiYan) ; Wu, YS (Wu, YouShen) ; Ji, YY (Ji, Yuanyuan) Journal of biophotonics Volume15
Issue11
Article Numbere202200142
DOI10.1002/jbio.202200142
PublishedNOV 2022
Early AccessAUG 2022
Indexed2022-08-28
Document TypeArticle</t>
  </si>
  <si>
    <t>https://www.webofscience.com/wos/woscc/full-record/WOS:000843755600001</t>
  </si>
  <si>
    <t>Fluorescence-Guided Surgery (FGS) during a Laparoscopic Redo Nissen Fundoplication: The First Case in Children Children - Basel Volume9
Issue7
Article Number947
DOI10.3390/children9070947
PublishedJUL 2022
Indexed2022-08-05
Document TypeArticle
By:Paraboschi, I (Paraboschi, Irene) ; Privitera, L (Privitera, Laura) ; Loukogeorgakis, S (Loukogeorgakis, Stavros) ; Giuliani, S (Giuliani, Stefano)</t>
  </si>
  <si>
    <t>https://www.webofscience.com/wos/woscc/full-record/WOS:000832319000001</t>
  </si>
  <si>
    <t>Cholecystectomy: Advances and Issues
By:Lunevicius, R (Lunevicius, Raimundas) JOURNAL OF CLINICAL MEDICINE Volume11
Issue12
Article Number3534
DOI10.3390/jcm11123534
PublishedJUN 2022
Indexed2022-07-03
Document TypeEditorial Material</t>
  </si>
  <si>
    <t>https://www.webofscience.com/wos/woscc/full-record/WOS:000816485000001</t>
  </si>
  <si>
    <t>Actuarial Patency Rates of Hepatico-Jejunal Anastomosis after Repair of Bile Duct Injury at a Reference Center
By:Otto, W (Otto, Wlodzimierz) ; Sierdzinski, J (Sierdzinski, Janusz) ; Smaga, J (Smaga, Justyna) ; Kornasiewicz, O (Kornasiewicz, Oskar) ; Dudek, K (Dudek, Krzysztof) ; Zieniewicz, K (Zieniewicz, Krzysztof) JOURNAL OF CLINICAL MEDICINE Volume11
Issue12
Article Number3396
DOI10.3390/jcm11123396
PublishedJUN 2022
Indexed2022-07-01
Document TypeArticle</t>
  </si>
  <si>
    <t>https://www.webofscience.com/wos/woscc/full-record/WOS:000816095400001</t>
  </si>
  <si>
    <t>ICG-Guided Lymphadenectomy during Surgery for Colon and Rectal Cancer-Interim Analysis of the GREENLIGHT Trial
By:Ribero, D (Ribero, Dario) ; Mento, F (Mento, Federica) ; Sega, V (Sega, Valentina) ; Lo Conte, D (Lo Conte, Domenico) ; Mellano, A (Mellano, Alfredo) ; Spinoglio, G (Spinoglio, Giuseppe)</t>
  </si>
  <si>
    <t>https://www.webofscience.com/wos/woscc/full-record/WOS:000776980400001</t>
  </si>
  <si>
    <t>Serban, D (Serban, Dragos) ; Costea, DO (Costea, Daniel Ovidiu) ; Zgura, A (Zgura, Anca) ; Tudosie, MS (Tudosie, Mihail Silviu) ; Dascalu, AM (Dascalu, Ana Maria) ; Gangura, GA (Gangura, Gabriel Andrei) ; Smarandache, CG (Smarandache, Catalin Gabriel) ; Sabau, AD (Sabau, Alexandru Dan) ; Tudor, C (Tudor, Corneliu) ; Faur, M (Faur, Mihai) ; Costea, AC (Costea, Andreea Cristina) ; Stana, D (Stana, Daniela) ; Balasescu, SA (Balasescu, Simona Andreea) ; Tribus, LC (Tribus, Laura Carina) ; Tanasescu, C (Tanasescu, Ciprian)</t>
  </si>
  <si>
    <t>The use of androgen deprivation therapy for prostate cancer and its effect on the subsequent dry eye disease: a population-based cohort study
By:Chien, HW (Chien, Hsiang-Wen) ; Lin, CW (Lin, Chiao-Wen) ; Lee, CY (Lee, Chia-Yi) ; Huang, JY (Huang, Jing-Yang) ; Yang, SF (Yang, Shun-Fa) ; Wang, K (Wang, Kai)</t>
  </si>
  <si>
    <t>teza doctorat Universitatea din Cantabria, Spania (Google Scholar)</t>
  </si>
  <si>
    <t xml:space="preserve">Libby van Tonder (née Ennis) MSc (Trinity College Institute of Neuroscience)MRCS(England), University of Liverpool for the degree of Doctor in Philosophy
January 2022
</t>
  </si>
  <si>
    <t>teza doctorat University of Liverpool
Anglia (Google Scholar)</t>
  </si>
  <si>
    <t xml:space="preserve"> The concept of well-being in relation to health and quality of life. European Journal of Science and Theology. 2014;10(4):123–8</t>
  </si>
  <si>
    <t>teza doctora Universitatea din Lisabona, Portugalia (Google Scholar)</t>
  </si>
  <si>
    <t>teza doctorat University of Sunderland, England</t>
  </si>
  <si>
    <t>teza doctorat Universitatea Muenchen, Germania</t>
  </si>
  <si>
    <t xml:space="preserve">Fard, Fourogh &amp; Baniasadi, Tayebeh &amp; Ahmadi, Tina &amp; Biyabanid, Pouya &amp; Khajeaflaton Mofrad, Sedigheh. (2022). Effects of Physical Activity on Wellbeing among Children with ADHD: A Mediation by Self-Esteem. 1-06. 10.22034/JHI.2022.330605.1056. </t>
  </si>
  <si>
    <t>Index Copernicus, ISSN Portal, Civilica</t>
  </si>
  <si>
    <t>EBSCO, Index Copernicus, Google Scholar</t>
  </si>
  <si>
    <t>book</t>
  </si>
  <si>
    <t>capitol intr-o carte la editura Springer</t>
  </si>
  <si>
    <t>EBSCO, Crossreferences, Google scholar</t>
  </si>
  <si>
    <t xml:space="preserve">Ameh, Johnson &amp; Atiase, Victor &amp; Dzansi, Dennis. (2022). Does Microcredit Increase Household Wellbeing? Empirical Evidence from Ghana. </t>
  </si>
  <si>
    <t>Conference: ISBE 2022: New Approaches to Raising Entrepreneurial Opportunity: Reshaping inclusive Enterprise, Policy, and Practice Post-PandemicAt: York</t>
  </si>
  <si>
    <t>Dignostics</t>
  </si>
  <si>
    <t>https://www.mdpi.com/journal/diagnostics</t>
  </si>
  <si>
    <t>www.mdpi.com/journal/ijerph</t>
  </si>
  <si>
    <t>https://www.mdpi.com/journal/biomedicines</t>
  </si>
  <si>
    <t>Tomography</t>
  </si>
  <si>
    <t>https://www.mdpi.com/journal/tomography</t>
  </si>
  <si>
    <t>https://www.mdpi.com/journal/life</t>
  </si>
  <si>
    <t>Pirvut Mircea Valentin</t>
  </si>
  <si>
    <t>Urologia Internationalis</t>
  </si>
  <si>
    <t>https://karger.com/uin/pages/editorial-board</t>
  </si>
  <si>
    <t>02.08.2022</t>
  </si>
  <si>
    <t>12/an</t>
  </si>
  <si>
    <t>Fleaca Radu</t>
  </si>
  <si>
    <t>Knee Surgery, Sports Traumatology, Arthroscopy (KSSTA)</t>
  </si>
  <si>
    <t>https://www.kssta.org/</t>
  </si>
  <si>
    <t>19.01.2022</t>
  </si>
  <si>
    <t>08.02.2022</t>
  </si>
  <si>
    <t>10.05.2022</t>
  </si>
  <si>
    <t>11.06.2022</t>
  </si>
  <si>
    <t>28.04.2022</t>
  </si>
  <si>
    <t>Biomechanics</t>
  </si>
  <si>
    <t>https://www.mdpi.com/journal/biomechanics</t>
  </si>
  <si>
    <t>29.03.2023</t>
  </si>
  <si>
    <r>
      <t xml:space="preserve">WOS         . </t>
    </r>
    <r>
      <rPr>
        <u/>
        <sz val="10"/>
        <rFont val="Arial Narrow"/>
        <family val="2"/>
      </rPr>
      <t>https://www.mdpi.com/journal/jcm</t>
    </r>
  </si>
  <si>
    <t>manuscris retras de către autori</t>
  </si>
  <si>
    <r>
      <t xml:space="preserve">WOS          . </t>
    </r>
    <r>
      <rPr>
        <u/>
        <sz val="10"/>
        <rFont val="Arial Narrow"/>
        <family val="2"/>
      </rPr>
      <t>https://www.mdpi.com/journal/diagnostics</t>
    </r>
  </si>
  <si>
    <r>
      <t xml:space="preserve">. </t>
    </r>
    <r>
      <rPr>
        <u/>
        <sz val="10"/>
        <rFont val="Arial Narrow"/>
        <family val="2"/>
      </rPr>
      <t>https://www.mdpi.com/2075-4418/12/10/2546</t>
    </r>
  </si>
  <si>
    <r>
      <t xml:space="preserve">WOS            . </t>
    </r>
    <r>
      <rPr>
        <u/>
        <sz val="10"/>
        <rFont val="Arial Narrow"/>
        <family val="2"/>
      </rPr>
      <t>https://www.mdpi.com/journal/biomechanics/indexing</t>
    </r>
  </si>
  <si>
    <r>
      <t xml:space="preserve">. </t>
    </r>
    <r>
      <rPr>
        <u/>
        <sz val="10"/>
        <rFont val="Arial Narrow"/>
        <family val="2"/>
      </rPr>
      <t>https://www.mdpi.com/2673-7078/2/4/44</t>
    </r>
  </si>
  <si>
    <r>
      <t xml:space="preserve">. </t>
    </r>
    <r>
      <rPr>
        <u/>
        <sz val="10"/>
        <rFont val="Arial Narrow"/>
        <family val="2"/>
      </rPr>
      <t>https://www.mdpi.com/journal/jcm</t>
    </r>
  </si>
  <si>
    <r>
      <t xml:space="preserve">. </t>
    </r>
    <r>
      <rPr>
        <u/>
        <sz val="10"/>
        <rFont val="Arial Narrow"/>
        <family val="2"/>
      </rPr>
      <t>https://www.mdpi.com/2077-0383/11/13/3618</t>
    </r>
  </si>
  <si>
    <r>
      <t xml:space="preserve">WOS       . </t>
    </r>
    <r>
      <rPr>
        <u/>
        <sz val="10"/>
        <rFont val="Arial Narrow"/>
        <family val="2"/>
      </rPr>
      <t>https://www.mdpi.com/journal/diagnostics</t>
    </r>
  </si>
  <si>
    <r>
      <t>.</t>
    </r>
    <r>
      <rPr>
        <u/>
        <sz val="10"/>
        <rFont val="Arial Narrow"/>
        <family val="2"/>
      </rPr>
      <t>https://www.mdpi.com/2075-4418/12/6/1346</t>
    </r>
  </si>
  <si>
    <t xml:space="preserve">Journal of Functional Morphology and Kinesiology </t>
  </si>
  <si>
    <r>
      <t xml:space="preserve">Scopus,       </t>
    </r>
    <r>
      <rPr>
        <u/>
        <sz val="10"/>
        <rFont val="Arial Narrow"/>
        <family val="2"/>
      </rPr>
      <t>https://www.mdpi.com/journal/jfmk/indexing</t>
    </r>
  </si>
  <si>
    <r>
      <rPr>
        <u/>
        <sz val="10"/>
        <rFont val="Arial Narrow"/>
        <family val="2"/>
      </rPr>
      <t>https://www.mdpi.com/2411-5142/7/1/23</t>
    </r>
  </si>
  <si>
    <r>
      <t xml:space="preserve">WOS,      </t>
    </r>
    <r>
      <rPr>
        <u/>
        <sz val="10"/>
        <rFont val="Arial Narrow"/>
        <family val="2"/>
      </rPr>
      <t>https://www.mdpi.com/journal/applsci</t>
    </r>
  </si>
  <si>
    <t>manuscris respins</t>
  </si>
  <si>
    <t>Actualities and perspectives in invasive medicine - National Conference</t>
  </si>
  <si>
    <t>file:///C:/Users/Radu/Downloads/Rezumate%20confSibiu%202022.pdf</t>
  </si>
  <si>
    <t>organizator principal</t>
  </si>
  <si>
    <t>27-29 oct. 2023</t>
  </si>
  <si>
    <t>THE 10TH CONGRESS OF THE ROMANIAN SOCIETY OF ULTRASOUND IN OBSTETRICS AND GYNECOLOGY</t>
  </si>
  <si>
    <t>https://sruog2022.medical-congresses.ro/</t>
  </si>
  <si>
    <t>membru comitetul stiintific</t>
  </si>
  <si>
    <t>8-10 sept 2022</t>
  </si>
  <si>
    <t>A 12-a Conferință Națională a SOGR</t>
  </si>
  <si>
    <t>https://www.medical-congresses.ro/evenimente-proevents/a-12-a-conferinta-nationala-a-sogr/</t>
  </si>
  <si>
    <t>7-9 aprilie 2022</t>
  </si>
  <si>
    <t>GRIGORE NICOLAE</t>
  </si>
  <si>
    <t>Actualitati in Medicina Invaziva</t>
  </si>
  <si>
    <t>27-29 oct 2023</t>
  </si>
  <si>
    <t>Progrese in Urooncologie</t>
  </si>
  <si>
    <t xml:space="preserve"> keynote speaker;</t>
  </si>
  <si>
    <t>Cluj/Romania</t>
  </si>
  <si>
    <t>https://roboticurologycluj.ro/</t>
  </si>
  <si>
    <t>September 24, 2022</t>
  </si>
  <si>
    <t>Conferinta de Uroginecologie</t>
  </si>
  <si>
    <t xml:space="preserve"> prezentare</t>
  </si>
  <si>
    <t>Oradea/Romania</t>
  </si>
  <si>
    <t>https://urogyn.ro/</t>
  </si>
  <si>
    <t>10-12 Noiembrie 2022</t>
  </si>
  <si>
    <t>fmED 4</t>
  </si>
  <si>
    <t>METODE MODERNE DE DIAGNOSTIC ȘI TRATAMENT ÎN PATOLOGIA PEDIATRICĂEdiția a II-a</t>
  </si>
  <si>
    <t>Conferința națională</t>
  </si>
  <si>
    <t xml:space="preserve">prezentare Hiposapdiasul la pacientul pediatric(Prof. Univ. Dr. Grigore Nicolae; Dr. Marica Alin)
</t>
  </si>
  <si>
    <t>24-25 nov.2023</t>
  </si>
  <si>
    <t>prezentare Mini-nefrolitotomia percutanată în litiaza renala la copil (Prof. Univ. Dr. Grigore Nicolae, Dr. Tornea Viorel)</t>
  </si>
  <si>
    <t>prezentare  Tumora renală Wilms (Prof. Univ. Dr. Grigore Nicolae, Dr. Oșoianu Iulian)</t>
  </si>
  <si>
    <t>prezentare  Tumorile testiculare la pacinetul pediatric (Prof. Univ. Dr. Grigore Nicolae, Dr. Anghel-Mic
Alexandru Cristian)</t>
  </si>
  <si>
    <t xml:space="preserve">Bardac Ovidiu </t>
  </si>
  <si>
    <t xml:space="preserve">SIMPOZIONUL „FR.I RAINER” - 2021, BUCUREŞTI
ANTROPOLOGIE şi GERIATRIE
ASPECTE BIOMEDICALE ȘI SOCIO-CULTURALE </t>
  </si>
  <si>
    <t>BUCUREŞTI, Romania</t>
  </si>
  <si>
    <t>https://www.insmc.ro/programe-si-proiecte/simpozionul-national-zilele-francisc-i-rainer-2022/</t>
  </si>
  <si>
    <t>membru comitetul științific</t>
  </si>
  <si>
    <t xml:space="preserve"> 05-07.05.2022</t>
  </si>
  <si>
    <t>Zilele medicale Sibiene 2022</t>
  </si>
  <si>
    <t>Romania Sibiu</t>
  </si>
  <si>
    <t xml:space="preserve">Bratu Dan </t>
  </si>
  <si>
    <t>Actualitati si Perspectie in Medicina Invaziva</t>
  </si>
  <si>
    <t>Vice Presedinte</t>
  </si>
  <si>
    <t>Dan Bratu, Alin Mihetiu, Alexandru Sabau, Anca Faur, Alexandra Sandu</t>
  </si>
  <si>
    <t>Dan Bratu, Alin Mihetiu, Alexandru Sabau, Alexandra Sandu</t>
  </si>
  <si>
    <t xml:space="preserve">Alexandra Sandu, D. Bratu, Al. Sabău, Fl. Duță, A. Mihețiu </t>
  </si>
  <si>
    <t xml:space="preserve">Congresul National de Chirurgie </t>
  </si>
  <si>
    <t>Poster</t>
  </si>
  <si>
    <t>Romania Sinaia</t>
  </si>
  <si>
    <t>https://eventer.ro/project/cnc-2022-congresul-national-de-chirurgie/</t>
  </si>
  <si>
    <t>8-11 iunie 2022</t>
  </si>
  <si>
    <t xml:space="preserve">A. Miheţiu, D. Bratu, Al. Sabău, Victoria Gira, Alexandra Sandu </t>
  </si>
  <si>
    <t xml:space="preserve">A.D. Sabau, D. Bratu, A. Mihețiu, C.G. Smarandache, D. Sabău </t>
  </si>
  <si>
    <t>Roamania Siania</t>
  </si>
  <si>
    <t>D. Bratu, A. Mihețiu, Al. Sabău, Alexandra Sandu.</t>
  </si>
  <si>
    <t>HASEGAN ADRIAN</t>
  </si>
  <si>
    <t>organizaator</t>
  </si>
  <si>
    <t>Zilele Medicinii Dentare Sibiene editia VII</t>
  </si>
  <si>
    <t>participant - prezentare lucrare</t>
  </si>
  <si>
    <t>http://www.stomasibiu.wordpress.com/</t>
  </si>
  <si>
    <t>prezentare lucrare stiinfica -Algoritm de evaluare a căii aeriene în chirurgia maxilo-facială</t>
  </si>
  <si>
    <t>24-26 noiembrie 2022</t>
  </si>
  <si>
    <t>Abordarea interdisciplinară a pacientului neurologic în stare critică</t>
  </si>
  <si>
    <t>național</t>
  </si>
  <si>
    <t>prezentare lucrare stiinfica -Afereza terapeutică în bolile neuroimune</t>
  </si>
  <si>
    <t>28 octombrie  2022</t>
  </si>
  <si>
    <t>SRATI 2022</t>
  </si>
  <si>
    <t>internațional</t>
  </si>
  <si>
    <t>Sinaia, România</t>
  </si>
  <si>
    <t>srati.ro</t>
  </si>
  <si>
    <t>prezentare lucrare stiinfica -The place of therapeutic apheresis in the treatment of neuroimmune diseases</t>
  </si>
  <si>
    <t>11-15 mai 2022</t>
  </si>
  <si>
    <t>GPATI 2022</t>
  </si>
  <si>
    <t>Timișoara, România</t>
  </si>
  <si>
    <t>prezentare lucrare stiinfica -Inhalation anaesthetics-will they soon be history?</t>
  </si>
  <si>
    <t>septembrie 2022</t>
  </si>
  <si>
    <t>ZMS 2022</t>
  </si>
  <si>
    <t>szms.ro</t>
  </si>
  <si>
    <t>prezentare lucrare stiinfica -SARS-cov2 infection and endotoxemia</t>
  </si>
  <si>
    <t>aprilie 2022</t>
  </si>
  <si>
    <t>Conferintei Nationale Actualitati si Perspective in Medicina Invaziva,                                                                                                                            Sibiu 10.2022</t>
  </si>
  <si>
    <t>Naționala</t>
  </si>
  <si>
    <t>26-28.10.2023</t>
  </si>
  <si>
    <t xml:space="preserve">keynote </t>
  </si>
  <si>
    <r>
      <rPr>
        <sz val="10"/>
        <color rgb="FF000000"/>
        <rFont val="Times New Roman"/>
        <family val="1"/>
        <charset val="128"/>
      </rPr>
      <t xml:space="preserve">Congrsul Național de Chirurgie 
</t>
    </r>
    <r>
      <rPr>
        <sz val="12"/>
        <color rgb="FF000000"/>
        <rFont val="Times New Roman"/>
        <family val="1"/>
        <charset val="128"/>
      </rPr>
      <t>– Sinaia08-11.06.2022</t>
    </r>
  </si>
  <si>
    <t>08-11.06.2022</t>
  </si>
  <si>
    <r>
      <rPr>
        <sz val="10"/>
        <color rgb="FF000000"/>
        <rFont val="Times New Roman"/>
        <family val="1"/>
        <charset val="128"/>
      </rPr>
      <t xml:space="preserve">Congresul Internațional pentru Studenți 
</t>
    </r>
    <r>
      <rPr>
        <sz val="12"/>
        <color rgb="FF000000"/>
        <rFont val="Times New Roman"/>
        <family val="1"/>
        <charset val="128"/>
      </rPr>
      <t xml:space="preserve">și Tineri Medici Asklepios 	</t>
    </r>
  </si>
  <si>
    <t>Comitetul stiintific</t>
  </si>
  <si>
    <t>Comitetu stiintific</t>
  </si>
  <si>
    <t>Congresul Internațional pentru Studenți  și Tineri Medici Asklepios _x0001_</t>
  </si>
  <si>
    <t>05-08.2022</t>
  </si>
  <si>
    <r>
      <rPr>
        <sz val="10"/>
        <rFont val="Times New Roman"/>
        <family val="1"/>
        <charset val="128"/>
      </rPr>
      <t xml:space="preserve">Salonul 
</t>
    </r>
    <r>
      <rPr>
        <sz val="12"/>
        <rFont val="Times New Roman"/>
        <family val="1"/>
        <charset val="128"/>
      </rPr>
      <t xml:space="preserve">Internațional al Inovarii si Cercetarii Stiintifice Studentesti – 
”Cadet Inova 2022 ”  </t>
    </r>
  </si>
  <si>
    <t>https://www.cadetinova.ro/index.php/ro/</t>
  </si>
  <si>
    <t>04-06.05.2022</t>
  </si>
  <si>
    <t xml:space="preserve">Salonul  Internațional al Inovarii si Cercetarii Stiintifice Studentesti –  ”Cadet Inova 2022 ”  </t>
  </si>
  <si>
    <t>Badescu Tudor</t>
  </si>
  <si>
    <t>Conferinta nationala "Actualități și perspective în medicina"</t>
  </si>
  <si>
    <t>&gt;100</t>
  </si>
  <si>
    <t>prezentare lucrare stiinfica -Evaluarea pacientului vârstnic propus pentru chirurgia maxilo-facială</t>
  </si>
  <si>
    <t>prezentare lucrare stiinfica -Locul aferezei terapeutice în tratamentul bolilor neuroimune</t>
  </si>
  <si>
    <t xml:space="preserve">Bereanu Alina </t>
  </si>
  <si>
    <t>Congresul internațional pentru studenți și medici Asklepios</t>
  </si>
  <si>
    <t>https://www.facebook.com/congress.asklepios/</t>
  </si>
  <si>
    <t>20-21 mai 2022</t>
  </si>
  <si>
    <t>prezentare lucrare stiinfica -Therapeutic apheresis in hematological and oncological diseases</t>
  </si>
  <si>
    <t>Vintilă Bogdan Ioan</t>
  </si>
  <si>
    <t>Zilele Medicinii de Urgență Sibiene</t>
  </si>
  <si>
    <t>prezentare lucrare stiinfica -Oxigenoterapia, metode de asistare respiratorie</t>
  </si>
  <si>
    <t>04-13 noiembrie 2022</t>
  </si>
  <si>
    <t>prezentare lucrare stiinfica - Locul aferezei terapeutice în tratamentul bolilor hematologice</t>
  </si>
  <si>
    <t>Berghea-Neamtu Cristian</t>
  </si>
  <si>
    <t>on-line</t>
  </si>
  <si>
    <t>CRETU DAN</t>
  </si>
  <si>
    <t>Actualitati si perspective in medicina invaziva</t>
  </si>
  <si>
    <t>ORGANIZATOR</t>
  </si>
  <si>
    <t>ROMANIA</t>
  </si>
  <si>
    <t>PESTE 200</t>
  </si>
  <si>
    <t>sibiumed@eventsdesign.ro</t>
  </si>
  <si>
    <t>membru organizare</t>
  </si>
  <si>
    <t>28-310ct 2022</t>
  </si>
  <si>
    <t>PREZENTARE LUCRARE</t>
  </si>
  <si>
    <t>GINFALEAN GEORGETA</t>
  </si>
  <si>
    <t xml:space="preserve">A IV- a Conferință Națională - Actualități și perspective în medicina invazivă </t>
  </si>
  <si>
    <t>PARTICIPARE / PREZENTARE - UTEROPLACENTAL APOPLEXY- CASE REPORT, Șef. Lucr. Dr. Gînfălean Georgeta, Dr. Popa Nicoleta, Dr. Popa Mirela, Dr. Pop-Lodromănean Diana</t>
  </si>
  <si>
    <t>27 - 29.10.2022</t>
  </si>
  <si>
    <t>PARTICIPARE / PREZENTARE - HIGH-GRADE OVARIAN SEROUS CARCINOMA IN A WOMAN WITH INTELLECTUAL DISABILITIES-CASE REPORT, Șef. Lucr. Dr. Gînfălean Georgeta, Dr. Codru Marian, Dr. Popa Mirela, Dr. Luncașu Paula</t>
  </si>
  <si>
    <t>28 - 29.10.2022</t>
  </si>
  <si>
    <t>PARTICIPARE / PREZENTARE - GIANT MUCINOUS CYSTADENOCARCINOMA OF OVARY IN A 21-YARS-OLD FEMALE: A CASE REPORT AND REVIEW OF LITERATURE, Conf.Univ.Dr. Chicea Radu, Șef.Lucr.Dr. Popescu Dragoș, Șef.lucr.Dr. Gînfălean Georgeta, Dr. Luncașu Paula.</t>
  </si>
  <si>
    <t>29 - 29.10.2022</t>
  </si>
  <si>
    <t>METODE MODERNE DE DIAGNOSTIC ŞI TRATAMENT ÎN PATOLOGIA PEDIATRICĂ</t>
  </si>
  <si>
    <t>38th DANUBIA – ADRIA Symposium on Advances in Experimental Mechanics 2022</t>
  </si>
  <si>
    <t>Grecia/Insula Poros</t>
  </si>
  <si>
    <t>https://www.38danubia.org</t>
  </si>
  <si>
    <t>21-23 septembrie 2022</t>
  </si>
  <si>
    <t>Congresul National de Radiologie si Imagistica Madicala</t>
  </si>
  <si>
    <t>Bucuresti/Romania</t>
  </si>
  <si>
    <t>200,00</t>
  </si>
  <si>
    <t>21-24 septembrie 2022</t>
  </si>
  <si>
    <t>Conferinta nationala de Imagistica Sanului</t>
  </si>
  <si>
    <t>https://sisr2022.medical-congresses.ro/</t>
  </si>
  <si>
    <t xml:space="preserve">18-19 noiembrie </t>
  </si>
  <si>
    <t>100</t>
  </si>
  <si>
    <t>17th National Connference of Biophysics with International Participation (CNB 2022)</t>
  </si>
  <si>
    <t>https://biofiz.umfst.ro</t>
  </si>
  <si>
    <t>23-25 sept 2023</t>
  </si>
  <si>
    <t>Taroi Paula</t>
  </si>
  <si>
    <t xml:space="preserve">Stanila Dan </t>
  </si>
  <si>
    <t>Annual  Congress of Contact Lenses and Ocular Surface Society</t>
  </si>
  <si>
    <t>www.rclso.ro</t>
  </si>
  <si>
    <t>4-6 noiembrie 2022</t>
  </si>
  <si>
    <t>4-6 noiembrie 2023</t>
  </si>
  <si>
    <t>4-6 noiembrie 2024</t>
  </si>
  <si>
    <t>prezentare lucrare stiinfica -Evaluarea preanestezică pentru chirurgia maxilo-facială</t>
  </si>
  <si>
    <t>Vintila Bogdan Ioan</t>
  </si>
  <si>
    <t>prezentare lucrare stiinfica -A review of the 2021 surviving sepsis guidelines</t>
  </si>
  <si>
    <t>prezentare lucrare stiinfica -Anestezia în urgență și managementul căii aeriene</t>
  </si>
  <si>
    <t>prezentare lucrare stiinfica -What is new in post-resuscitation care?</t>
  </si>
  <si>
    <t>A 12-a Conferință Națională a Societății de Obstetrică și Ginecologie din România</t>
  </si>
  <si>
    <t>https://sogr2021.medical-congresses.ro/</t>
  </si>
  <si>
    <t>Zilele medicale Sibiene</t>
  </si>
  <si>
    <t>SRATS  CONGRESS 2022</t>
  </si>
  <si>
    <r>
      <rPr>
        <u/>
        <sz val="10"/>
        <color indexed="11"/>
        <rFont val="Arial Narrow"/>
        <family val="2"/>
      </rPr>
      <t>https://live.it-consult.ro/srats-congress-2022/leadership</t>
    </r>
  </si>
  <si>
    <t>3-5.06.2022</t>
  </si>
  <si>
    <t>International Comprehensive Shoulder Course – Shoulder Instability</t>
  </si>
  <si>
    <r>
      <rPr>
        <u/>
        <sz val="10"/>
        <color indexed="11"/>
        <rFont val="Arial Narrow"/>
        <family val="2"/>
      </rPr>
      <t>https://eventsdesign.ro/srcuc/organizing-committee/</t>
    </r>
  </si>
  <si>
    <t>11-12.03.2022</t>
  </si>
  <si>
    <r>
      <rPr>
        <sz val="10"/>
        <color indexed="8"/>
        <rFont val="Arial Narrow"/>
        <family val="2"/>
      </rPr>
      <t xml:space="preserve">AO Trauma Course - Basic </t>
    </r>
    <r>
      <rPr>
        <sz val="10"/>
        <color indexed="8"/>
        <rFont val="Arial Narrow"/>
        <family val="2"/>
      </rPr>
      <t>Principles of Fracture Management</t>
    </r>
  </si>
  <si>
    <r>
      <rPr>
        <u/>
        <sz val="10"/>
        <color indexed="11"/>
        <rFont val="Arial Narrow"/>
        <family val="2"/>
      </rPr>
      <t>https://aofoundation.force.com/s/lt-event?id=a1R0800000AYi1U&amp;site=a0a1p00000a7dj1AAA&amp;utm_source=coursecalendar&amp;utm_medium=pdf&amp;utm_campaign=aot_cc#/Contributors</t>
    </r>
  </si>
  <si>
    <t>Presedinte</t>
  </si>
  <si>
    <t>26-27.05.2022</t>
  </si>
  <si>
    <t>1,5x100=150</t>
  </si>
  <si>
    <r>
      <rPr>
        <sz val="10"/>
        <color indexed="8"/>
        <rFont val="Arial Narrow"/>
        <family val="2"/>
      </rPr>
      <t xml:space="preserve">AO Trauma Masters
</t>
    </r>
    <r>
      <rPr>
        <sz val="10"/>
        <color indexed="8"/>
        <rFont val="Arial Narrow"/>
        <family val="2"/>
      </rPr>
      <t xml:space="preserve">Seminar—
</t>
    </r>
    <r>
      <rPr>
        <sz val="10"/>
        <color indexed="8"/>
        <rFont val="Arial Narrow"/>
        <family val="2"/>
      </rPr>
      <t xml:space="preserve">Polytrauma, damage
</t>
    </r>
    <r>
      <rPr>
        <sz val="10"/>
        <color indexed="8"/>
        <rFont val="Arial Narrow"/>
        <family val="2"/>
      </rPr>
      <t xml:space="preserve">control, and fractures
</t>
    </r>
    <r>
      <rPr>
        <sz val="10"/>
        <color indexed="8"/>
        <rFont val="Arial Narrow"/>
        <family val="2"/>
      </rPr>
      <t>of the ankle and knee</t>
    </r>
  </si>
  <si>
    <r>
      <rPr>
        <u/>
        <sz val="10"/>
        <color indexed="11"/>
        <rFont val="Arial Narrow"/>
        <family val="2"/>
      </rPr>
      <t>https://aofoundation.force.com/s/lt-event?id=a1R0800000AZ33tEAD&amp;site=a0a1p00000a7dj1AAA&amp;utm_source=socialshare&amp;utm_medium=p2p&amp;utm_campaign=aot_events_promo#/Contributors</t>
    </r>
  </si>
  <si>
    <t>11-12.09.2022</t>
  </si>
  <si>
    <r>
      <rPr>
        <u/>
        <sz val="10"/>
        <color indexed="8"/>
        <rFont val="Arial Narrow"/>
        <family val="2"/>
      </rPr>
      <t>.</t>
    </r>
    <r>
      <rPr>
        <u/>
        <sz val="10"/>
        <color indexed="11"/>
        <rFont val="Arial Narrow"/>
        <family val="2"/>
      </rPr>
      <t>https://live.it-consult.ro/sorot-2022-conference/committees</t>
    </r>
  </si>
  <si>
    <t>3-5.11.2022</t>
  </si>
  <si>
    <r>
      <rPr>
        <u/>
        <sz val="11"/>
        <color indexed="11"/>
        <rFont val="Calibri"/>
        <family val="2"/>
      </rPr>
      <t>https://eventsdesign.ro/-pdf/Program%20Stiintific%20-%20Conferinta%20SibiuMED.pdf</t>
    </r>
  </si>
  <si>
    <t>.11.2022</t>
  </si>
  <si>
    <r>
      <rPr>
        <u/>
        <sz val="10"/>
        <rFont val="Arial Narrow"/>
        <family val="2"/>
      </rPr>
      <t>https://live.it-consult.ro/srats-congress-2022/leadership</t>
    </r>
  </si>
  <si>
    <r>
      <rPr>
        <u/>
        <sz val="10"/>
        <rFont val="Arial Narrow"/>
        <family val="2"/>
      </rPr>
      <t>https://eventsdesign.ro/srcuc/organizing-committee/</t>
    </r>
  </si>
  <si>
    <t>AO Trauma Course - Basic Principles of Fracture Management</t>
  </si>
  <si>
    <r>
      <rPr>
        <u/>
        <sz val="10"/>
        <rFont val="Arial Narrow"/>
        <family val="2"/>
      </rPr>
      <t>https://aofoundation.force.com/s/lt-event?id=a1R0800000AYi1U&amp;site=a0a1p00000a7dj1AAA&amp;utm_source=coursecalendar&amp;utm_medium=pdf&amp;utm_campaign=aot_cc#/Contributors</t>
    </r>
  </si>
  <si>
    <t>AO Trauma Masters
Seminar—
Polytrauma, damage
control, and fractures
of the ankle and knee</t>
  </si>
  <si>
    <t>https://aofoundation.force.com/s/lt-event?id=a1R0800000AZ33tEAD&amp;site=a0a1p00000a7dj1AAA&amp;utm_source=socialshare&amp;utm_medium=p2p&amp;utm_campaign=aot_events_promo#/Contributors</t>
  </si>
  <si>
    <t>.https://live.it-consult.ro/sorot-2022-conference/committees</t>
  </si>
  <si>
    <t>https://eventsdesign.ro/-pdf/Program%20Stiintific%20-%20Conferinta%20SibiuMED.pdf</t>
  </si>
  <si>
    <t>Teodoru Adrian, Cerghedean-Florea Maria Emilia</t>
  </si>
  <si>
    <t>ESCRS (European Society of Cataract and Refractive Surgery, )</t>
  </si>
  <si>
    <t>https://congress.escrs.org/</t>
  </si>
  <si>
    <t>18-20 Februarie 2022</t>
  </si>
  <si>
    <t>https://www.facebook.com/profile.php?id=100068419686026</t>
  </si>
  <si>
    <t>27-29 oct 2022</t>
  </si>
  <si>
    <t>Teodoru Adrian, Florea Emilia</t>
  </si>
  <si>
    <t>Teodoru Adrian,Suditu Alina Maria,</t>
  </si>
  <si>
    <t>ZMS-Zilele medicale sibiene</t>
  </si>
  <si>
    <t>Teodoru Adrian, Boca Ruxandra, Tudor Corina</t>
  </si>
  <si>
    <t>Martin Anania</t>
  </si>
  <si>
    <t>Mateescu Sergiu</t>
  </si>
  <si>
    <t xml:space="preserve">Sacadat Andreea Ana </t>
  </si>
  <si>
    <t>Vlad Ana Diana</t>
  </si>
  <si>
    <t>Dragosin Bogdan Nicoale</t>
  </si>
  <si>
    <t xml:space="preserve">Veres Vanesa </t>
  </si>
  <si>
    <t>Conf dr med Boicean Adrian</t>
  </si>
  <si>
    <t>Comisia de chirurgie generală a Ministerului Sănătății</t>
  </si>
  <si>
    <t>https://ms.ro/media/documents/OMS_14_2020_privind_aprobarea_componen%C8%9Bei_nominale_a_Comisiei_de_chirurgie_general%C4%83.pdf</t>
  </si>
  <si>
    <t>10,5</t>
  </si>
  <si>
    <t xml:space="preserve">Ginfalean Georgeta </t>
  </si>
  <si>
    <t>Sabau Alexandru</t>
  </si>
  <si>
    <t>Barbulescu Bogdan</t>
  </si>
  <si>
    <t>MIHETIU ALIN</t>
  </si>
  <si>
    <t xml:space="preserve">Noor Hassan </t>
  </si>
  <si>
    <t>Stanila Dan Mircea</t>
  </si>
  <si>
    <t>10 (cursuri, lucrări practice)</t>
  </si>
  <si>
    <t>FMD4</t>
  </si>
  <si>
    <t>evaluare pe parcurs sem I</t>
  </si>
  <si>
    <t>examen sem I</t>
  </si>
  <si>
    <t>evaluare pe parcurs sem II</t>
  </si>
  <si>
    <t>examen sem II</t>
  </si>
  <si>
    <t>restante sem I</t>
  </si>
  <si>
    <t>restante sem II</t>
  </si>
  <si>
    <t xml:space="preserve">examen ORL </t>
  </si>
  <si>
    <t>asista titularul</t>
  </si>
  <si>
    <t>examen ORL AMG</t>
  </si>
  <si>
    <t>titular Mg anIV 121:3x2</t>
  </si>
  <si>
    <t>asitent de titular AMG 79:3X2</t>
  </si>
  <si>
    <t>titular IStoriaMedicinii 121:3x2</t>
  </si>
  <si>
    <t>examen MD</t>
  </si>
  <si>
    <t>conferentiar</t>
  </si>
  <si>
    <t>examen admitere</t>
  </si>
  <si>
    <t xml:space="preserve">conferentiar </t>
  </si>
  <si>
    <t>evaluare pe parcurs</t>
  </si>
  <si>
    <t>evaluare seminar MG</t>
  </si>
  <si>
    <t>asistent al altui titular</t>
  </si>
  <si>
    <t>EXAMEN CURS</t>
  </si>
  <si>
    <t>EXAMEN STAGIU</t>
  </si>
  <si>
    <t xml:space="preserve">ADMITERE </t>
  </si>
  <si>
    <t>SUSTINERE LICENTA</t>
  </si>
  <si>
    <t>examen de semetru</t>
  </si>
  <si>
    <t>asistent de titular 121:3x2</t>
  </si>
  <si>
    <t xml:space="preserve">Hasegan Adrian </t>
  </si>
  <si>
    <t>TITULAR 48:3X2</t>
  </si>
  <si>
    <t>Examen semestru - MD III  - Anestezie - 41 studenti</t>
  </si>
  <si>
    <t>Evaluare pe parcurs- MD III  - Anestezie - 2 sgr- 20 studenti</t>
  </si>
  <si>
    <t>Examen practic - MD III - Anestezie - 2 sgr- 20 studenti</t>
  </si>
  <si>
    <t>Examen semestru - MD I  - Istoria medicinii dentare - 40 studenti</t>
  </si>
  <si>
    <t>Evaluare pe parcurs- MD I  - Istoria medicinii dentare - 40 studenti</t>
  </si>
  <si>
    <t>Examen semestru - AMG IV - Anest.terap.intens.ingrij.calif - 79 studenti</t>
  </si>
  <si>
    <t>Evaluare pe parcurs - AMG IV - Anest.terap.intens.ingrij.calif - 50 studenti</t>
  </si>
  <si>
    <t>Examen practic -  AMG IV - Anest.terap.intens.ingrij.calif - 50 studenti</t>
  </si>
  <si>
    <t>Ex de semestru</t>
  </si>
  <si>
    <t>Evaluare periodica</t>
  </si>
  <si>
    <t>Restante</t>
  </si>
  <si>
    <t>Reevaluari</t>
  </si>
  <si>
    <t>COMISIA DE SUSŢINERE A LUCRĂRILOR DE LICENŢĂ MEDICINA- Sectiunea chirurgie</t>
  </si>
  <si>
    <t>COMISIA DE SUSŢINERE A LUCRĂRILOR DE LICENŢĂ - COMISIA PRELUARE LUCRĂRI (COMUNE)</t>
  </si>
  <si>
    <t>COMISIA DE SUSŢINERE A LUCRĂRILOR DE LICENŢĂ - COMISIA DE SUPRAVEGHERE (COMUNE)</t>
  </si>
  <si>
    <t>Examen semestru -MED V - ATI - 124 studenti</t>
  </si>
  <si>
    <t>Evaluare pe parcurs- MED V  - ATI - 6 sgr- 62 studenti</t>
  </si>
  <si>
    <t>Examen practic - MED V  - ATI - 6 sgr- 62 studenti</t>
  </si>
  <si>
    <t>Examen semestru - FAR V - Urgențe medicale - 53 studenti</t>
  </si>
  <si>
    <t>Evaluare pe parcurs - FAR V - Urgențe medicale - 11 studenti</t>
  </si>
  <si>
    <t>Examen practic -  FAR V - Urgențe medicale - 11 studenti</t>
  </si>
  <si>
    <t>Chirurgie pediatrica IV MED examen de semestru</t>
  </si>
  <si>
    <t>Ortopedie pediatrica IV MED examen de semestru</t>
  </si>
  <si>
    <t>Ingr calif in ch si ortopedie pediatrica II AMG</t>
  </si>
  <si>
    <t>Ingr calif in ortopedie III AMG</t>
  </si>
  <si>
    <t>EXAMEN SEMESTRU</t>
  </si>
  <si>
    <t>SEF LUCRARI</t>
  </si>
  <si>
    <t>Cretu Dan</t>
  </si>
  <si>
    <t>EVALUARE CURS</t>
  </si>
  <si>
    <t>evaluare sesiune examen medicina generala</t>
  </si>
  <si>
    <t>evaluare practica (MG 120, DENTARA 30, GENERALA 20, AMG 10)</t>
  </si>
  <si>
    <t xml:space="preserve">reexaminări </t>
  </si>
  <si>
    <t>evaluare licenta</t>
  </si>
  <si>
    <t>Examen MG4, Evaluare pe parcurs</t>
  </si>
  <si>
    <t>40+40</t>
  </si>
  <si>
    <t>Examen MD4, 2 semestre, Evaluare pe parcurs 2 semestre</t>
  </si>
  <si>
    <t>10x2+10x2</t>
  </si>
  <si>
    <t>Examen AMG2, Evaluare pe parcurs</t>
  </si>
  <si>
    <t>27+27</t>
  </si>
  <si>
    <t>Examen</t>
  </si>
  <si>
    <t>evaluare semstriala(MG, AMG, MD)</t>
  </si>
  <si>
    <t>Evaluare pe parcurs - FAR V - Urgențe medicale - 42 studenti</t>
  </si>
  <si>
    <t>Examen practic -  FAR V - Urgențe medicale - 42 studenti</t>
  </si>
  <si>
    <t>Evaluare pe parcurs - AMG IV - Anest.terap.intens.ingrij.calif - 10 studenti</t>
  </si>
  <si>
    <t>Examen practic -  AMG IV - Anest.terap.intens.ingrij.calif - 10 studenti</t>
  </si>
  <si>
    <t>Comisia de redactare subiecte - Licenta Medicina</t>
  </si>
  <si>
    <t>Comisia de admitere - Facultate Medicina 2021</t>
  </si>
  <si>
    <t>Examen Ortopedie</t>
  </si>
  <si>
    <t>118*0.5</t>
  </si>
  <si>
    <t>Examen Traumatologie sportiva</t>
  </si>
  <si>
    <t>Examen Ingrijiri Calificate in Ortopedie AMG</t>
  </si>
  <si>
    <t>Examen admitere</t>
  </si>
  <si>
    <t>120/3=40</t>
  </si>
  <si>
    <t>107/3=35,66</t>
  </si>
  <si>
    <t>80/3=26,66</t>
  </si>
  <si>
    <t>Dan Georgiana, Posibilități de tratament în sarcina extrauterină</t>
  </si>
  <si>
    <t>Dobrota Maria cristina , Sarcina cervicala</t>
  </si>
  <si>
    <t>Filip Emanuela Nașterea "LATE PRETERM"</t>
  </si>
  <si>
    <t>RIZICA GEORGIANA-FILOFTEIA, Conduita obstetricală în placentele cu aderență anormală</t>
  </si>
  <si>
    <t>Frățilă Maria Mirabela, Impactul pandemiei COVID 19 asupra chirurgiei cancerului colorectal, licență, MG</t>
  </si>
  <si>
    <t xml:space="preserve">Moscalu Anastasia, Tratamentul chirurgical în patologia abdomenului acut, Licență MG </t>
  </si>
  <si>
    <t>Nicoară Cristian, Variante tehnice în colecistectomia laparoscopică, licență, MG</t>
  </si>
  <si>
    <t>MARTIN ANANIA Tiroidectomia totală-tehnică și rezultate postoperatorii LICENTA</t>
  </si>
  <si>
    <t>MATEESCU ANGHEL-SERGIU Tratamentul laparoscopic în defectele parietale ale liniei mediane LICENTA</t>
  </si>
  <si>
    <t>SĂCĂDAT ANDREEA-ANA Tratamentul chirurgical în cancerul de colon drept LICENTA</t>
  </si>
  <si>
    <t>VEREŞ VANESA-MARIA Mastectomia radicală modificată în cancerul de sân LICENTA</t>
  </si>
  <si>
    <t>VLAD ANA-DIANA Tratamentul chirurgical al herniei inghinale LICENTA</t>
  </si>
  <si>
    <t>DRAGOSIN BOGDAN-NICOLAE Tratamentul chirurgical în neoplasmul de colon stâng LICENTA</t>
  </si>
  <si>
    <t>Muscă Ioan- Cristia, Factori de predictibilitate in tratamentul
laparoscopic 3D al cancerului de prostată, lucrare de licenta</t>
  </si>
  <si>
    <t xml:space="preserve"> Maier Ana, Tratamentul multimodal în litiaza renala</t>
  </si>
  <si>
    <t>10 lucrări</t>
  </si>
  <si>
    <t>Nașterea în prezentația craniană, AILINCĂ G. ROXANA-MĂDĂLINA (VLADU), licenta</t>
  </si>
  <si>
    <t>Tratamentul chirurgical conservator în miomectomii -Fibromul uterin, BEZ V. GEORGIANA-LOREDANA (TOFLEA), licenta</t>
  </si>
  <si>
    <t>Tratamentul chirurgical în fibromiomul uterin, LUNGU V. RAMONA-MARIA, licenta</t>
  </si>
  <si>
    <t>Lăuzia fiziologică după nașterea pe cale vaginală, MIHAI S. ALINA, licenta</t>
  </si>
  <si>
    <t>Lăuzia fiziologică după nașterea prin operație cezariană, SUCIU N. NICOLETA MAGDALENA (SEIVERTH), licenta</t>
  </si>
  <si>
    <t>Fibromiomul uterin. Îngrijirea pacientei în postoperator, VASIU S. DANIELA, licenta</t>
  </si>
  <si>
    <t xml:space="preserve"> IVAN M. ANA,Îngrijiri postoperatorii acordate pacienților cu colecistectomie în Terapie Intensivă, licență</t>
  </si>
  <si>
    <t>TEODORESCU MARIA-LUIZA,Efectul plasmei convalescente la pacienții Covid-19,  licență</t>
  </si>
  <si>
    <t>Epure Liliana, Evaluarea planurilor de ingrijire la pacientii apendicectomizati laparoscopic versus clasic. Licenta AMG</t>
  </si>
  <si>
    <t>Bodesteanu Denis Marian, Imagistica in infectiile Covid, Licenta</t>
  </si>
  <si>
    <t>Zmarandescu Sabrina, Tratamentul chirurgical in cancerul esofagian avansat, Licenta</t>
  </si>
  <si>
    <t>Stanila dan Mircea</t>
  </si>
  <si>
    <t>MIHAIU IOANA-PATRICIA, Eficacitatea și siguranța tratementului intravitrean cu aflibercept în retinopatia diabetică, Lucrare de licenta</t>
  </si>
  <si>
    <t>NAGY ALEXANDRA IULIA, Chirurgia refractivă corneană în miopie și astigmatism, Lucrare de licenta</t>
  </si>
  <si>
    <t>PARASCA IRINA-IOANA, Ciclofotocoagularea laser micropulsată transclerală în glaucoamele refractare, Lucrare de licenta</t>
  </si>
  <si>
    <t>ŞOTÎNGĂ ALINA-BIANCA, Patologia osteoarticulară în urma accidentelor rutiere, Licența MG</t>
  </si>
  <si>
    <t>SUCIU BOGDAN SIMION, Fracturile 1/3 proximale de femur. Epidemiologie și abordare terapeutică</t>
  </si>
  <si>
    <t>ZAHARIA CLAUDIU-CONSTANTIN, Screening-ul infecțiilor asimptomatice preoperatorii în cadrul fracturilor de col femural</t>
  </si>
  <si>
    <t>BEJU ANDREEA-IULIA- Evoluția sub tratament a degenerescenței maculare legate de vârstă-LICENTA</t>
  </si>
  <si>
    <t>ABDULRAHMAN J. ALEKANDRA-Managementul traumatismelor oculare nepenetrante- LICENTA</t>
  </si>
  <si>
    <t>BĂIŢOIU ŞTEFANIA-MIRUNA-Modificări maculare în urma chirurgiei cataractei-LICENTA</t>
  </si>
  <si>
    <t>BĂLAN ANDRADA-LIDIA-Opțiuni terapeutice în boala glaucomotoasă-LICENTA</t>
  </si>
  <si>
    <t>BOZEŞAN FLORINA- Modificări de câmp vizual în glaucomul cu unghi deschis-LICENTA</t>
  </si>
  <si>
    <t>GRANCEA ALEXANDRA-Monitorizarea bolii glaucomatoase prin tomografie în coerență optică-LICENTA</t>
  </si>
  <si>
    <t>GUGIU GABRIELA-Evoluția calității vieții la pacienți cu cataractă-LICENTA</t>
  </si>
  <si>
    <t>IONESCU ANA MARIA DANIELA-Tulburări patologice ale acomodației la utilizatorii de computer-LICENTA</t>
  </si>
  <si>
    <t>LUNGU CRISTINA-MARGARETA-Retinopatia pigmentară pe fondul evoluției diabetului zaharat-LICENTA</t>
  </si>
  <si>
    <t>NECŞOIU ANDRADA-MARIA-Sindromul de ochi uscat legat de computer-LICENTA</t>
  </si>
  <si>
    <t>PĂCURARU- CĂTANĂ  LAURENŢIU-Particularitățile traumatismelor oculare perforante-LICENTA</t>
  </si>
  <si>
    <t>PĂTRU ELENA-LARISA-Abordarea trapeutică a pacientului cu uveită anterioară-LICENTA</t>
  </si>
  <si>
    <t>SUDITU DIANA-ELENA-Rezultate funcționale corelate cu parametrii intraoperatorii în facoemulsificare-LICENTA</t>
  </si>
  <si>
    <t>membru Comisia de etica</t>
  </si>
  <si>
    <t>membru Consiliul departamentului</t>
  </si>
  <si>
    <t>membru Consiliul Facultatii</t>
  </si>
  <si>
    <t>membru supleant comisie Conferenfiar universitar, pozitia 15, disciplinele: Neurochirurgie; Medicind psihosomatici; Primul ajutor
medical; Asistenta primara a starii de sanatate</t>
  </si>
  <si>
    <t xml:space="preserve"> membru - Asistent universitar, pozitia 37, disciplinele: Radiologie; Radiologie generala,; Radiologie in nedicina dentara; Radiologie si imagistica medicala</t>
  </si>
  <si>
    <t>presedinte - Asistent universitar, pozitia 36, disciplinee: Obstetrica-ginecologie; Obstetrica si Ginecologie</t>
  </si>
  <si>
    <t>presedinte - $ef lucrari, pozitia 22, disciplina: O.R.L-</t>
  </si>
  <si>
    <t>presedinte - $ef lucrari, pozitia 23, disciplinele: Chirurgie plastica si microchirurgie reconstructiva</t>
  </si>
  <si>
    <t>presedinte - Asistent universitar, pozitia 35, disciplinele: Semiologie chirurgicala; Chirurgie generala</t>
  </si>
  <si>
    <t xml:space="preserve">membru comisie ssutinere doctorat Peter Florian Andreea - UMF Cluj </t>
  </si>
  <si>
    <r>
      <t xml:space="preserve"> </t>
    </r>
    <r>
      <rPr>
        <sz val="11"/>
        <rFont val="Calibri"/>
        <family val="2"/>
        <scheme val="major"/>
      </rPr>
      <t>membru  - concurs post vacant de conferențiar, poziția 15, din cadrul Facultății de Medicină – Departamentul de Specialități Medicale și Chirurgicale UIT Brasov</t>
    </r>
  </si>
  <si>
    <t xml:space="preserve"> membru postului vacant de conferențiar, poziția 14, din cadrul Facultății de Medicină – Departamentul de Specialități Medicale și Chirurgicale, UIT Brasov</t>
  </si>
  <si>
    <t xml:space="preserve"> GRIGORE NICOLAE</t>
  </si>
  <si>
    <t xml:space="preserve"> comisie abilitare Conf.UliciAlexandru 16.06.2022 Bucuresti</t>
  </si>
  <si>
    <t xml:space="preserve"> comisie doctorat Dr Roșoga Dan-Gabriel 20,09,2022</t>
  </si>
  <si>
    <t>BRATU DAN</t>
  </si>
  <si>
    <t>CONSILIUL FACULTATII DE MEDICINA</t>
  </si>
  <si>
    <t>CONSILIUL DEPARTAMENTULUI</t>
  </si>
  <si>
    <t>CONSILIUL FACULTATII</t>
  </si>
  <si>
    <t>CONSILIUL ADMINISTRATIE</t>
  </si>
  <si>
    <t>COMISIECONCURS asistent univ poz. 35</t>
  </si>
  <si>
    <t>COMISIECONCURS asistent univ poz. 36</t>
  </si>
  <si>
    <t>COMISIECONCURS asistent univ poz 37</t>
  </si>
  <si>
    <t>Comisia pentru programe de studiu senat</t>
  </si>
  <si>
    <t>Comisia echivalare consiliu</t>
  </si>
  <si>
    <t>Consiliul departamentului</t>
  </si>
  <si>
    <t>Senat</t>
  </si>
  <si>
    <t>Comisii concurs asistent și șef de lucrări 3</t>
  </si>
  <si>
    <t>Comisie de concurs pentru ocuparea postului asistent universitar (Grindeanu Amina)</t>
  </si>
  <si>
    <t>sef lucrari poz 22 -disciolina orll, sef lucrari poz 23-disciplina chirurgie plastica, asistent universitar poz 36-disciplina OG</t>
  </si>
  <si>
    <t>Comisie concurs pentru ocupare post didactic</t>
  </si>
  <si>
    <t>Post asistent</t>
  </si>
  <si>
    <t>Consiliul de Administratie</t>
  </si>
  <si>
    <t>Consiliul Departamentului Clinic Chirurgical</t>
  </si>
  <si>
    <r>
      <rPr>
        <sz val="10"/>
        <color indexed="8"/>
        <rFont val="Arial Narrow"/>
        <family val="2"/>
      </rPr>
      <t>Consiliul Facultății</t>
    </r>
  </si>
  <si>
    <t>Comisia de echivalare</t>
  </si>
  <si>
    <r>
      <t xml:space="preserve">Asistent universitar, poziția 37, disciplinele: </t>
    </r>
    <r>
      <rPr>
        <sz val="10"/>
        <color rgb="FF000000"/>
        <rFont val="Arial"/>
        <family val="2"/>
      </rPr>
      <t>Radiologie, Radiologie generală, Radiologie în medicina dentară, Radiologie și imagistică medicală</t>
    </r>
    <r>
      <rPr>
        <sz val="10"/>
        <color theme="1"/>
        <rFont val="Arial"/>
        <family val="2"/>
      </rPr>
      <t xml:space="preserve"> </t>
    </r>
  </si>
  <si>
    <t xml:space="preserve">consultatii studenti </t>
  </si>
  <si>
    <t>PRACTICA DE SPECIALITATE</t>
  </si>
  <si>
    <t>Consultații Anestezie MD III</t>
  </si>
  <si>
    <t>Consultații Istoria Medicinii dentare MD I</t>
  </si>
  <si>
    <t>Consultații Anestezie terapie intensivă. Ingrijiri calificate a bolnavului critic</t>
  </si>
  <si>
    <t>practica de vara</t>
  </si>
  <si>
    <t>Consultații ATI, Medicina V</t>
  </si>
  <si>
    <t>Consultații Urgențe medicale, Farmacie V</t>
  </si>
  <si>
    <t xml:space="preserve">practica de vara </t>
  </si>
  <si>
    <t>PRACTICA</t>
  </si>
  <si>
    <t>3X56</t>
  </si>
  <si>
    <t xml:space="preserve">Practica de specialitate </t>
  </si>
  <si>
    <t>Scoala de vara pentru medici rezidenti urologi 22-25 iunie 2022</t>
  </si>
  <si>
    <t>Curs Basic in laparoscopic urologic surgery, 20 participanti, 11-13 mar 2022</t>
  </si>
  <si>
    <t>Coordonator SSCR filiala Sibiu</t>
  </si>
  <si>
    <t>3x10</t>
  </si>
  <si>
    <t>Work shop studenti in cadrul conferinței de medicina invazivă 2022</t>
  </si>
  <si>
    <t>Curs chirurgie oncologică, 10.10.2022 - 20.01.2023</t>
  </si>
  <si>
    <t xml:space="preserve">HASEGAN ADRIAN </t>
  </si>
  <si>
    <t>Al doilea Curs și Workshop de Robotica in Urologie ce a avut loc la Spitalul Medicover Cluj, în perioada 20-22 octombrie 2022.</t>
  </si>
  <si>
    <t>Curs de biopsie prostatica ghidata ecografic si prin fuziune cu rezonanta magneica , 23-24 IUNIE 2022</t>
  </si>
  <si>
    <t>participarea la admitere</t>
  </si>
  <si>
    <t xml:space="preserve">Berghea Neamtu Cristian </t>
  </si>
  <si>
    <t>ADMITERE MEDICINA IULIE 2022/LICENTA SEPTEMBRIE 2022</t>
  </si>
  <si>
    <t>Curs postuniversitar de formare in Ultrasonografie, /3 cursuri/an</t>
  </si>
  <si>
    <t>coordonare program rezidentiat oftalmologie</t>
  </si>
  <si>
    <t>sef comisie marketing</t>
  </si>
  <si>
    <t>gestionare pagina social media</t>
  </si>
  <si>
    <t>realizarea de materiale promotionale cu oferta ULBS</t>
  </si>
  <si>
    <t>Cernuşcă Miţariu Maria Mihaela</t>
  </si>
  <si>
    <t>Domnariu Carmen Daniela</t>
  </si>
  <si>
    <t>Ionaş Mona</t>
  </si>
  <si>
    <t xml:space="preserve">Nicolae Vasile </t>
  </si>
  <si>
    <t>Beldean Luminiţa</t>
  </si>
  <si>
    <t>Boţa Gabriela</t>
  </si>
  <si>
    <t>Cernuşcă Miţariu Sebastian</t>
  </si>
  <si>
    <t>Cojan Adela</t>
  </si>
  <si>
    <t>Coldea Liliana</t>
  </si>
  <si>
    <t>Frăţilă Anca Maria</t>
  </si>
  <si>
    <t>Frâncu Violeta Ionela</t>
  </si>
  <si>
    <t>Miţariu Mihai Ioan</t>
  </si>
  <si>
    <t>Ognean Livia</t>
  </si>
  <si>
    <t>Ştef Laura</t>
  </si>
  <si>
    <t>Şteţiu Andreea Angela</t>
  </si>
  <si>
    <t>Băcilă Ciprian</t>
  </si>
  <si>
    <t>Cristian Alina</t>
  </si>
  <si>
    <t>Diaconu Cosmina</t>
  </si>
  <si>
    <t>Făgeţan Iulian</t>
  </si>
  <si>
    <t>Gligor Romaniţa</t>
  </si>
  <si>
    <t>Matei Claudiu</t>
  </si>
  <si>
    <t>Mârza Diana Maria</t>
  </si>
  <si>
    <t>Miţariu Gabriela Simona</t>
  </si>
  <si>
    <t>Moga Doru Florian Cornel</t>
  </si>
  <si>
    <t>Mureşan Iris Codruţa</t>
  </si>
  <si>
    <t>Pintea Alina Liliana</t>
  </si>
  <si>
    <t>Popa Maria</t>
  </si>
  <si>
    <t>Tătaru Dahm Cristina</t>
  </si>
  <si>
    <t>Țînțar Cristian</t>
  </si>
  <si>
    <t>Andronic Andrei</t>
  </si>
  <si>
    <t>Dăncilă Adela</t>
  </si>
  <si>
    <t>Dinu Andreea</t>
  </si>
  <si>
    <t>Mițariu Maria Loredana</t>
  </si>
  <si>
    <t>Petri Sergiu Adrian</t>
  </si>
  <si>
    <t>Petrașcu Ioan Bogdan</t>
  </si>
  <si>
    <t>Ranga Remus</t>
  </si>
  <si>
    <t>Seceleanu Adriana</t>
  </si>
  <si>
    <t>Stănilă Albertina</t>
  </si>
  <si>
    <t>Tănăsescu Denisa Ioana</t>
  </si>
  <si>
    <t>Completed Suicide Linked to the COVID-19 Pandemic by Using the Psychological Autopsy Method in Sibiu County, Romania: Case Series and Literature Review</t>
  </si>
  <si>
    <t>Roxana-Mihaela Crisan 1,2,Ciprian Ionuț Băcilă* 3,4, Paul-Cătălin Toboltoc 1,5 and Silviu Morar 2,6  1 Doctoral Department, Faculty of Medicine, Lucian Blaga University of Sibiu, Sibiu, Romania
2 Forensic Department, County Clinical Emergency Hospital of Sibiu, Corneliu Coposu Boulevard 2-4, 3 ‘Dr. Gheorghe Preda’ Clinical Psychiatry Hospital, 4 Dental Medicine and Nursing Department, Faculty of Medicine, Lucian Blaga University of Sibiu, 5 Department of Anatomical Pathology, County Clinical Emergency Hospital of Sibiu, Corneliu Coposu Boulevard 2-4,6 Preclinical Department, Faculty of Medicine, Lucian Blaga University of Sibiu</t>
  </si>
  <si>
    <t xml:space="preserve"> 2227-9032</t>
  </si>
  <si>
    <t>Băcilă Ciprian Ionuț</t>
  </si>
  <si>
    <t>Mihai Faur 1, 2, Sorin Radu Fleaca 1, Claudia Diana Gherman 3, Ciprian Ionut Bacila 1, Denisa Tanasescu 4, Dragos Serban 5 6, Laura Carina Tribus 7 8, Corneliu Tudor 6, Gabriel Catalin Smarandache 9 6, Daniel Ovidiu Costea 10 11, Mihail Silviu Tudosie 12, 13, Dan Sabau 1 2, Gabriel Andrei Gangura 9 14, Ciprian Tanasescu 1, 2 1 Faculty of Medicine, Lucian Blaga University, Sibiu, 2 Department of Surgery, Sibiu County Clinical Emergency Hospital, Sibiu 3Faculty of Medicine, University of Medicine and Pharmacy Iuliu Hatieganu, Cluj
4 Fourth Department of Dental Medicine and Nursing, Faculty of Medicine, Lucian Blaga University, Sibiu, 5 Department of General Surgery, Faculty of Medicine, Carol Davila University of Medicine and Pharmacy, Bucuresti, 6 Fourth Department of Surgery, Emergency University Hospital, Bucharest, 
7 Department of Internal Medicine, Ilfov County Emergency Hospital, Bucharest, 8 Department of Internal Medicine, Faculty of Dental Medicine, Carol Davila University of Medicine and Pharmacy, Bucharest, 9 Department of General Surgery, Faculty of Medicine, Carol Davila University of Medicine and Pharmacy, Bucharest, 10 Department of Surgery, Faculty of Medicine, Ovidius University, 11 First Surgery Department, Emergency County Hospital, Constanta, 12 Department of Toxicology, Faculty of Medicine, Carol Davila University of Medicine and Pharmacy, Bucharest, 13nICU II Toxicology, Clinical Emergency Hospital, Bucharest, 14 Second Department of Surgery, Emergency University Hospital, Bucharest</t>
  </si>
  <si>
    <t>Medical Science Monitor</t>
  </si>
  <si>
    <t>https://pubmed.ncbi.nlm.nih.gov/35794808/</t>
  </si>
  <si>
    <t>Roxana-Mihaela Crișan 1 2, Ciprian Ionuț Băcilă 3, Silviu Morar 2 4, 1 Doctoral Department, Faculty of Medicine, Lucian Blaga University From Sibiu, 2 Forensic Department, County Clinical Emergency Hospital of Sibiu, Corneliu Coposu Boulevard 2-4, 3 Dental Medicine and Nursing Department, Faculty of Medicine, Lucian Blaga University From Sibiu, "Gh. Preda" Clinical Psychiatry Hospital, 4 Preclinical Department, Faculty of Medicine, Lucian Blaga University From Sibiu</t>
  </si>
  <si>
    <t>2090-5939</t>
  </si>
  <si>
    <t>https://ejfs.springeropen.com/articles/10.1186/s41935-022-00291-5</t>
  </si>
  <si>
    <t>Cosmin Ioan Mohor 1,Sorin Radu Fleaca 2, Alexandra Oprinca Muja 1,George Calin Oprinca 1,Mihai Dan Roman, 2 Radu Chicea 2,Adrian Gheorghe Boicean 3, Horatiu Dura 1, Ciprian Tanasescu 2, Nicolas Catalin Ionut Ion 2, Mihai Faur 2,Ciprian Ionut Bacila 3, Florina Batar 3 and Calin Ilie Mohor ,1 Department of Basic Science, Faculty of Medicine, Lucian Blaga University of Sibiu, 2 Department of Surgery, Faculty of Medicine, Lucian Blaga University of Sibiu,  3 Department of Medicine, Faculty of Medicine, Lucian Blaga University of Sibiu</t>
  </si>
  <si>
    <t xml:space="preserve">Journal of Cardiovascular Development and Disease     </t>
  </si>
  <si>
    <t xml:space="preserve">Denisa Tanasescu 1, Andrei Moisin2*, Radu Fleaca 2,3, Carmen Popa4, Ciprian Bacila 5,6, Cosmin Mohor 2,6, Claudia Diana Gherman7, Bogdan Gaspar 8, Ciprian Tanasescu 2,3 , 1 Lucian Blaga University of Sibiu, Department of Dentistry and Nursing 2 Sibiu County Emergency Clinical Hospital, Department of Surgery
3 Lucian Blaga University of Sibiu, Faculty of Medicine, Clinical Surgical Department, 4 Sibiu County Emergency Clinical Hospital , Department of Radiology and Medical Imaging, 5 Dr. Gh. Preda Clinical Hospital of  Psychiatry Sibiu 6 Lucian BlagaUniversity of Sibiu, Preclinical Department 7 Iuliu Hațieganu University of Medicine and Pharmacy, Cluj Napoca County, Emergency Clinical Hospital,Department og Surgery 8 Carol Davila University of Medcine and Pharmacy, Department of Surgery, Bucharest
</t>
  </si>
  <si>
    <t xml:space="preserve">JOURNAL OF MIND AND MEDICAL SCIENCES  </t>
  </si>
  <si>
    <t>DENTAL SEALANT TECHNIQUE WITH COMPOSITE RESINS</t>
  </si>
  <si>
    <r>
      <t xml:space="preserve">Alina CRISTIAN, Gabriela BOŢA, </t>
    </r>
    <r>
      <rPr>
        <sz val="10"/>
        <color rgb="FF000000"/>
        <rFont val="Arial Narrow"/>
        <family val="2"/>
      </rPr>
      <t>Andreea Angela STETIU</t>
    </r>
    <r>
      <rPr>
        <sz val="10"/>
        <color indexed="8"/>
        <rFont val="Arial Narrow"/>
        <family val="2"/>
      </rPr>
      <t>, Cristina Adriana DAHM TĂTARU</t>
    </r>
  </si>
  <si>
    <t>International Journal of Medical Dentistry</t>
  </si>
  <si>
    <t>2066-6063</t>
  </si>
  <si>
    <t>https://1510q0bhr-y-https-www-webofscience-com.z.e-nformation.ro/wos/woscc/full-record/WOS:000911391700005</t>
  </si>
  <si>
    <t>https://ijmd.ro/2022/dental-sealant-technique-with-composite-resins/</t>
  </si>
  <si>
    <t>WOS:000911391700005</t>
  </si>
  <si>
    <t>572-577</t>
  </si>
  <si>
    <t>Questionnaire-Based Assessment of the Masticatory Function and Facial Nerve Recovery Post Pterional Approach in Brain Tumors Surgery</t>
  </si>
  <si>
    <t>Gligor, MR (Gligor, Mihaela Romanita) [ULBS] ; Cristache, CM (Cristache, Corina Marilena) [2] ; Bucur, MV (Bucur, Mirela Veronica) [3] ; Burlibasa, M (Burlibasa, Mihai) [2] ; Matei, C (Matei, Claudiu) [4] , [5]</t>
  </si>
  <si>
    <t>https://1510q6jww-y-https-www-webofscience-com.z.e-nformation.ro/wos/woscc/summary/46c00ef2-3ec6-41da-afba-fab77c54100d-93a71e64/relevance/1</t>
  </si>
  <si>
    <t>https://www-webofscience-com.am.e-nformation.ro/wos/woscc/full-record/WOS:000741233700001</t>
  </si>
  <si>
    <t>10.3390/jcm11010065</t>
  </si>
  <si>
    <t>741233700001</t>
  </si>
  <si>
    <t>65-81</t>
  </si>
  <si>
    <t>CREATING A NEW AESTHETIC SMILE USING LITHIUM DISILICATEBASED
CERAMICS. A CASE REPORT</t>
  </si>
  <si>
    <t>Mona Ionas(ULBS)</t>
  </si>
  <si>
    <t>https://1510q0evf-y-https-www-webofscience-com.z.e-nformation.ro/wos/woscc/full-record/WOS:000783725000012</t>
  </si>
  <si>
    <t>https://ijmd.ro/wp-content/uploads/2022/03/012-Mona-Ionas-97-101.pdf</t>
  </si>
  <si>
    <t>WOS:000783725000012</t>
  </si>
  <si>
    <t>97-101</t>
  </si>
  <si>
    <t>Ionas Mona</t>
  </si>
  <si>
    <t>Advantages and limitations of bars and locator attachment</t>
  </si>
  <si>
    <t>Moldovan C.M.(ULBS), Ionas(ULBS) M., Copcă B(privat)</t>
  </si>
  <si>
    <t>https://1510q0evf-y-https-www-webofscience-com.z.e-nformation.ro/wos/woscc/full-record/WOS:000868452100015</t>
  </si>
  <si>
    <t>https://ijmd.ro/wp-content/uploads/2022/09/016-Corina-Maria-MOLDOVAN-484-489.pdf</t>
  </si>
  <si>
    <t>WOS:000868452100015</t>
  </si>
  <si>
    <t>484-489</t>
  </si>
  <si>
    <t>DIGITAL VERSUS ANALOG WORKFLOW FOR SIX UPPER VENEERS: A CASE REPORT</t>
  </si>
  <si>
    <t>Taut, M (Taut, Manuela) [1] ; Mitariu, L (Mitariu, Loredana) [2] ; Manziuc, M (Manziuc, Manuela) [3] ; Negucioiu, M (Negucioiu, Marius) [3] ; Kui, A (Kui, Andreea) [3] ; Boutros, R (Boutros, Rachel) [4] ; Almasan, O (Almasan, Oana) [3] ; Pacurar, M (Pacurar, Mariana) [6] ; Buduru, S (Buduru, Smaranda) [3] , [5]. 1 Iuliu Hatieganu Univ Med &amp; Pharm Cluj Napoca, Dept Oral Rehabil, Fac Med Dent, Cluj Napoca, Romania
2 Lucian Blaga Univ Sibiu, Fac Med, Dept Dent Med &amp; Nursing, Sibiu, Romania
3 UMF Iuliu Hatieganu Cluj Napoca, Fac Med Dent, Dept Prosthodont, Cluj Napoca, Romania
4 UMF Iuliu Hatieganu Cluj Napoca, Grad Fac Dent Med, Cluj Napoca, Romania
5 Stomestet Clin, Cluj Napoca, Romania
6 UMFST GE Palade Targu Mures, Fac Med Dent, Dept Orthodont, Targu Mures, Romania</t>
  </si>
  <si>
    <t>ROMANIAN JOURNAL OF ORAL REHABILITATION</t>
  </si>
  <si>
    <t>2066-7000</t>
  </si>
  <si>
    <t>https://1510q6mlf-y-https-www-webofscience-com.z.e-nformation.ro/wos/woscc/full-record/WOS:000827924300013</t>
  </si>
  <si>
    <t>https://rjor.ro/digital-versus-analog-workflow-for-six-upper-veneers-a-case-report/</t>
  </si>
  <si>
    <t>WOS:000827924300013</t>
  </si>
  <si>
    <t>104-108</t>
  </si>
  <si>
    <t>Mitariu Loredana</t>
  </si>
  <si>
    <t>Conventional compared to CAD/CAM ceramic inlay</t>
  </si>
  <si>
    <t>Smaranda Buduru1,2, Oana Almasan1, Marius Todea1,2, Loredana Mitariu3, Mihai Mitariu3,  Mariana Pacurar4, Manuela Taut1,2,5 1 Department of Prosthetic Dentistry and Dental Materials,  “Iuliu Hatieganu” University of Medicine and Pharmacy, Cluj-Napoca, Romania 2 Stomestet Clinic, Cluj-Napoca, Romania 3 Department of Dental Medicine and Nursing, Faculty of Medicine, “Lucian Blaga” University, Sibiu, Romania 4 Orthodontic Department, Faculty of Dentistry University of Medicine, Pharmacy,  Science and Technology “G.E. Palade”, Targu Mures, Romania 5 Department of Oral Rehabilitation, “Iuliu Hatieganu” University of Medicine and Pharmacy, Cluj-Napoca, Romania</t>
  </si>
  <si>
    <t>Romanian JouRnal of Stomatology</t>
  </si>
  <si>
    <t>18430805</t>
  </si>
  <si>
    <t>https://151096mm7-y-https-www-scopus-com.z.e-nformation.ro/record/display.uri?eid=2-s2.0-85140043399&amp;origin=resultslist&amp;sort=plf-f&amp;src=s&amp;sid=291f27e11c738f5d72d4b2225d22cbb8&amp;sot=a&amp;sdt=a&amp;s=AU-ID%2855604224300%29+AND+PUBYEAR+IS+2022&amp;sl=38&amp;sessionSearchId=291f27e11c738f5d72d4b2225d22cbb8</t>
  </si>
  <si>
    <t>chrome-extension://efaidnbmnnnibpcajpcglclefindmkaj/https://rjs.com.ro/articles/2022.2/RJS_2022_2_Art-06.pdf</t>
  </si>
  <si>
    <t>10.37897/RJS.2022.2.6</t>
  </si>
  <si>
    <t>82-89</t>
  </si>
  <si>
    <t>Mitariu Mihai</t>
  </si>
  <si>
    <t>JAW BONE ATROPHY INDUCED BY EXPOSURE TO TOXIC ENVIRONMENT USING RADIOLOGICAL INTERPRETATION</t>
  </si>
  <si>
    <r>
      <t>Alina CRISTIAN, Andreea Angela STETIU, Mircea STETIU,</t>
    </r>
    <r>
      <rPr>
        <b/>
        <sz val="10"/>
        <rFont val="Arial Narrow"/>
        <family val="2"/>
      </rPr>
      <t xml:space="preserve"> Maria POPA</t>
    </r>
  </si>
  <si>
    <t>https://1510q0bhr-y-https-www-webofscience-com.z.e-nformation.ro/wos/woscc/full-record/WOS:000868452100021</t>
  </si>
  <si>
    <t>https://ijmd.ro/2022/jaw-bone-atrophy-induced-by-exposure-to-toxic-environment-using-radiological-interpretation/</t>
  </si>
  <si>
    <t>WOS:000868452100021</t>
  </si>
  <si>
    <t>518-523</t>
  </si>
  <si>
    <t>In Vitro Antibacterial Activity of Some Plant Essential Oils
against Four Different Microbial Strains</t>
  </si>
  <si>
    <r>
      <t>Daniela Gheorghita (University Politehnica of Bucharest); Alina Robu (University Politehnica of Bucharest); Aurora Antoniac (University Politehnica of Bucharest); Iulian Antoniac (Academy of Romanian Scientists); Lia Mara Ditu (University of Bucharest); Anca-Daniela Raiciu (Titu Maiorescu University); Justinian Tomescu (S.C. Hofigal Import Export S.A.,); Elena Grosu (University Politehnica of Bucharest);</t>
    </r>
    <r>
      <rPr>
        <b/>
        <sz val="10"/>
        <color theme="1"/>
        <rFont val="Arial Narrow"/>
        <family val="2"/>
      </rPr>
      <t xml:space="preserve"> Adriana Saceleanu</t>
    </r>
    <r>
      <rPr>
        <sz val="10"/>
        <color theme="1"/>
        <rFont val="Arial Narrow"/>
        <family val="2"/>
      </rPr>
      <t xml:space="preserve"> (Medicine Faculty, Lucian Blaga University of Sibiu)</t>
    </r>
  </si>
  <si>
    <t>https://www.webofscience.com/wos/woscc/full-record/WOS:000866648700001</t>
  </si>
  <si>
    <t>https://www.mdpi.com/2076-3417/12/19/9482</t>
  </si>
  <si>
    <t>https://doi.org/10.3390/app12199482</t>
  </si>
  <si>
    <t>WOS:000866648700001</t>
  </si>
  <si>
    <t>Saceleanu Adriana</t>
  </si>
  <si>
    <t>Influence of Magnesium Content on the Physico-Chemical
Properties of Hydroxyapatite Electrochemically Deposited
on a Nanostructured Titanium Surface</t>
  </si>
  <si>
    <t>Cosmin Mihai Cotrut, Elena Ungureanu, Ionut Cornel Ionescu, Raluca Ioana Zamfir (University Politehnica of Bucharest), Adrian Emil Kiss, Anca Constantina Parau, Alina Vladescu (National Institute of
Research and Development for Optoelectronics-INOE 2000), Diana Maria Vranceanu (University Politehnica of Bucharest), Adriana Saceleanu (Faculty of Medicine, Lucian Blaga University of Sibiu)</t>
  </si>
  <si>
    <t>Coatings</t>
  </si>
  <si>
    <t>2079-6412</t>
  </si>
  <si>
    <t>https://www.webofscience.com/wos/woscc/full-record/WOS:000846987400001</t>
  </si>
  <si>
    <t>https://www.mdpi.com/2079-6412/12/8/1097</t>
  </si>
  <si>
    <t xml:space="preserve">https://doi.org/10.3390/coatings12081097 </t>
  </si>
  <si>
    <t>WOS:000846987400001</t>
  </si>
  <si>
    <t>1-25</t>
  </si>
  <si>
    <r>
      <t xml:space="preserve">Pham Hong Quan, Iulian Antoniac, Florin Miculescu, Aurora Antoniac, Veronica Manescu (Păltânea), Alina Robu, Ana‐Iulia Bița, Marian Miculescu (University Politehnica of Bucharest), </t>
    </r>
    <r>
      <rPr>
        <b/>
        <sz val="10"/>
        <color theme="1"/>
        <rFont val="Arial Narrow"/>
        <family val="2"/>
      </rPr>
      <t>Adriana Saceleanu</t>
    </r>
    <r>
      <rPr>
        <sz val="10"/>
        <color theme="1"/>
        <rFont val="Arial Narrow"/>
        <family val="2"/>
      </rPr>
      <t xml:space="preserve"> (Faculty of Medicine, Lucian Blaga University of Sibiu), Alin Dănuț Bodog (University of Oradea), Vicentiu Saceleanu (Faculty of Medicine, Lucian Blaga University of Sibiu) </t>
    </r>
  </si>
  <si>
    <t>Ti-Ta dental alloys and a way to improve gingival aesthethic in contact with the implant</t>
  </si>
  <si>
    <r>
      <t xml:space="preserve">Iosif Hulka, Nestor R. Florido-Suarez, Julia C. Mirza-Rosca (Las Palmas de Gran Canaria University, Department of Mechanical Engineering, Tafira), </t>
    </r>
    <r>
      <rPr>
        <b/>
        <sz val="10"/>
        <color theme="1"/>
        <rFont val="Arial Narrow"/>
        <family val="2"/>
      </rPr>
      <t>Adriana Saceleanu</t>
    </r>
    <r>
      <rPr>
        <sz val="10"/>
        <color theme="1"/>
        <rFont val="Arial Narrow"/>
        <family val="2"/>
      </rPr>
      <t xml:space="preserve"> (Lucian Blaga University of Sibiu, Medicine Faculty)</t>
    </r>
  </si>
  <si>
    <t>Materials Chemistry and Physics</t>
  </si>
  <si>
    <t>0254-0584</t>
  </si>
  <si>
    <t>https://www.webofscience.com/wos/woscc/full-record/WOS:000812814500005</t>
  </si>
  <si>
    <t>https://doi.org/10.1016/j.matchemphys.2022.126343</t>
  </si>
  <si>
    <t>WOS:000812814500005</t>
  </si>
  <si>
    <t>Mechanical Properties and Corrosion Behavior of Thermally
Treated Ti-6Al-7Nb Dental Alloy</t>
  </si>
  <si>
    <r>
      <t xml:space="preserve">Iosif Hulka, Nestor R. Florido-Suarez, Julia C. Mirza-Rosca (Las Palmas de Gran Canaria University), </t>
    </r>
    <r>
      <rPr>
        <b/>
        <sz val="10"/>
        <color theme="1"/>
        <rFont val="Arial Narrow"/>
        <family val="2"/>
      </rPr>
      <t>Adriana Saceleanu</t>
    </r>
    <r>
      <rPr>
        <sz val="10"/>
        <color theme="1"/>
        <rFont val="Arial Narrow"/>
        <family val="2"/>
      </rPr>
      <t xml:space="preserve"> (Lucian Blaga University of Sibiu, Medicine Faculty)</t>
    </r>
  </si>
  <si>
    <t>https://www.webofscience.com/wos/woscc/full-record/WOS:000809100000001</t>
  </si>
  <si>
    <t>https://www.mdpi.com/1996-1944/15/11/3813</t>
  </si>
  <si>
    <t>https://doi.org/10.3390/ma15113813</t>
  </si>
  <si>
    <t>WOS:000809100000001</t>
  </si>
  <si>
    <t>Lazureanu, Pompilia Camelia; Popescu, Florina Georgeta; Stef, Laura; Focsa, Mircea; Vaida, Monica Adriana; Mihaila, Romeo</t>
  </si>
  <si>
    <t>MEDICINA-LITHUANIA</t>
  </si>
  <si>
    <t>ISSN 1010-660X eISSN 1648-9144</t>
  </si>
  <si>
    <t>https://1510q65r2-y-https-www-webofscience-com.z.e-nformation.ro/wos/woscc/full-record/WOS:000801523100001</t>
  </si>
  <si>
    <t>DOI: 10.3390/medicina58050584</t>
  </si>
  <si>
    <t>Stef Laura</t>
  </si>
  <si>
    <t>Bota Gabriela</t>
  </si>
  <si>
    <t>Duica, L (Duica, Lavinia); Antonescu, E (Antonescu, Elisabeta); Totan, M (Totan, Maria); Bota, G (Bota, Gabriela); Silisteanu, SC (Silisteanu, Sinziana Calina)</t>
  </si>
  <si>
    <t>https://1510q6eqm-y-https-www-webofscience-com.z.e-nformation.ro/wos/woscc/full-record/WOS:000769022300001</t>
  </si>
  <si>
    <t>DOI:10.3390/medicina58020162</t>
  </si>
  <si>
    <r>
      <t xml:space="preserve">Alina CRISTIAN, </t>
    </r>
    <r>
      <rPr>
        <b/>
        <sz val="10"/>
        <rFont val="Arial Narrow"/>
        <family val="2"/>
      </rPr>
      <t>Andreea Angela STETIU</t>
    </r>
    <r>
      <rPr>
        <sz val="10"/>
        <rFont val="Arial Narrow"/>
        <family val="2"/>
      </rPr>
      <t>, Mircea STETIU, Maria POPA</t>
    </r>
  </si>
  <si>
    <t>Stetiu Andreea Angela</t>
  </si>
  <si>
    <r>
      <t xml:space="preserve">Alina CRISTIAN, Gabriela BOŢA, </t>
    </r>
    <r>
      <rPr>
        <b/>
        <sz val="10"/>
        <color rgb="FF000000"/>
        <rFont val="Arial Narrow"/>
        <family val="2"/>
      </rPr>
      <t>Andreea Angela STETIU</t>
    </r>
    <r>
      <rPr>
        <sz val="10"/>
        <color indexed="8"/>
        <rFont val="Arial Narrow"/>
        <family val="2"/>
      </rPr>
      <t>, Cristina Adriana DAHM TĂTARU</t>
    </r>
  </si>
  <si>
    <t>Florina Ligia Popa 1, Cosmina Diaconu 2, Adriana Canciu 3, Viorela Mihaela Ciortea 4, Mădălina Gabriela Iliescu 5*, Mihaela Stanciu 61 Physical Medicine and Rehabilitation Department, ”Lucian Blaga” University of Sibiu, Faculty of
Medicine, Academic Emergency Hospital of Sibiu, Sibiu, Romania
2 Nursing Department, ”Lucian Blaga” University of Sibiu, Faculty of Medicine, Academic Emergency Hospital of Sibiu, Sibiu, Romania
3 Academic Emergency Hospital of Sibiu, Sibiu, Romania
4 ”Iuliu Hatieganu” University of Medicine and Pharmacy Cluj-Napoca, Department of Rehabilitation, Clinical Rehabilitation Hospital Cluj-Napoca, Romania
5 Faculty of Medicine, ‘Ovidius’ University of Constanta, Constanta, Romania, Balneal and Rehabilitation Sanatorium Techirghiol, Techirghiol, Romania
6 Department of Endocrinology,”Lucian Blaga” University of Sibiu, Academic Emergency Hospital
of Sibiu, Sibiu, Romania</t>
  </si>
  <si>
    <t>BALNEO AND PRM RESEARCH JOURNAL</t>
  </si>
  <si>
    <t xml:space="preserve">Issue1 Article Number 496 </t>
  </si>
  <si>
    <t>ISSN-L: 2734-844X  /  p ISSN: 2734-844X  /  e ISSN: 2734-8458</t>
  </si>
  <si>
    <t>https://1510g6j6c-y-https-www-webofscience-com.z.e-nformation.ro/wos/woscc/summary/3250d436-a2c7-48f6-a206-c7e663920540-937f6d4e/relevance/1</t>
  </si>
  <si>
    <t>http://bioclima.ro/Balneo494.pdf</t>
  </si>
  <si>
    <t xml:space="preserve">DOI10.12680/balneo.2022.496 </t>
  </si>
  <si>
    <t>MATEI CLAUDIU</t>
  </si>
  <si>
    <t>Open Anterior Component Separation for Complex Incisional and Ventral Hernias—When and How? Case Series Analysis</t>
  </si>
  <si>
    <t>D. Moga, V Oprea</t>
  </si>
  <si>
    <t>Indian Journal of Surgery</t>
  </si>
  <si>
    <t>0973-9793</t>
  </si>
  <si>
    <t>https://1510q6p71-y-https-www-webofscience-com.z.e-nformation.ro/wos/woscc/full-record/WOS:000828926600002</t>
  </si>
  <si>
    <t>https://link.springer.com/article/10.1007/s12262-022-03516-y</t>
  </si>
  <si>
    <t>https://doi.org/10.1007/s12262-022-03516-y</t>
  </si>
  <si>
    <t>WOS:000828926600002</t>
  </si>
  <si>
    <t xml:space="preserve">MOGA Doru-Florian-Cornel </t>
  </si>
  <si>
    <t>Influence of melatonin on systemic inflammatory status and bone histopathological modifications  in female rats with surgically induced menopause</t>
  </si>
  <si>
    <r>
      <t xml:space="preserve">Viorela Mihaela Ciortea, Monica Ileana Borda, Irina Motoasca, Sergiu Susman, Alina Denisa Ciubean, </t>
    </r>
    <r>
      <rPr>
        <b/>
        <sz val="10"/>
        <color theme="1"/>
        <rFont val="Arial Narrow"/>
        <family val="2"/>
      </rPr>
      <t>Alina Liliana Pintea</t>
    </r>
    <r>
      <rPr>
        <sz val="10"/>
        <color theme="1"/>
        <rFont val="Arial Narrow"/>
        <family val="2"/>
      </rPr>
      <t>, Rodica Ana Ungur, Madalina Gabriela Ionescu, Laszlo Irsay</t>
    </r>
  </si>
  <si>
    <t>vol 13</t>
  </si>
  <si>
    <t>Nr 1</t>
  </si>
  <si>
    <t>e ISSN 2734-8458  p ISSN 2734- 844XX</t>
  </si>
  <si>
    <t>https://1510q6pjg-y-https-www-webofscience-com.z.e-nformation.ro/wos/woscc/full-record/WOS:000773571100004</t>
  </si>
  <si>
    <t xml:space="preserve">http://bioclima.ro/Journal.htm
</t>
  </si>
  <si>
    <t>doi.org/ 10.12680/balneo.2022.493</t>
  </si>
  <si>
    <t>WOS:000773571100004</t>
  </si>
  <si>
    <t>Tanasescu Denisa</t>
  </si>
  <si>
    <t>The Role of Fructose as a Cardiovascular Risk Factor: An Update</t>
  </si>
  <si>
    <t xml:space="preserve">Stefan-Sebastian Busnatu  Teodor Salmen  Maria-Alexandra Pana  , Manfredi Rizzo  ,
Tiziana Stallone  Nikolaos Papanas  , Djordje Popovic  , Denisa Tanasescu  Dragos Serban 
and Anca Pantea Stoian </t>
  </si>
  <si>
    <t>2218-1989</t>
  </si>
  <si>
    <t>https://www.webofscience.com/wos/woscc/full-record/WOS:000757075600001</t>
  </si>
  <si>
    <t>https://pubmed.ncbi.nlm.nih.gov/35050189/</t>
  </si>
  <si>
    <t>10.3390/metabo12010067</t>
  </si>
  <si>
    <t>WOS:000757075600001</t>
  </si>
  <si>
    <t xml:space="preserve">Barbu, A  1, 2; Neamtu, B, 3, 4; Zahan, M 2; Iancu, GM 3, 5; Bacila, C, 3; Miresan, V, 2, 1 Pediat Clin Hosp Sibiu, Pediat Res Dept, 2 Univ Agr Sci &amp; Vet Med Cluj Napoca, Fac Anim Sci &amp; Biotechnol, 3 Lucian Blaga Univ Sibiu, Fac Med, 4 Lucian Blaga Univ Sibiu, Fac Engn, Sibiu 5 Cty Clin Emergency Hosp, Dermatol Clin, Sibiu </t>
  </si>
  <si>
    <t xml:space="preserve">Rocío Corrales-Orovio 1, Felipe Carvajal 2, Christopher Holmes 2, Miguel Miranda 3, Sergio González-Itier 2, Camila Cárdenas 2, Constanza Vera 2, Thilo L Schenck 4, José Tomás Egaña 5 / Development of a photosynthetic hydrogel as potential wound dressing for the local delivery of oxygen and bioactive molecules/ ACTA BIOMATERIALIA            </t>
  </si>
  <si>
    <t>https://www.sciencedirect.com/science/article/abs/pii/S1742706122007656</t>
  </si>
  <si>
    <t xml:space="preserve">Barbu, A  1, 2; Neamtu, B, 3, 4; Zahan, M 2; Iancu, GM 3, 5; Bacila, C, 3; Miresan, V, 2,           1 Pediat Clin Hosp Sibiu, Pediat Res Dept, 2 Univ Agr Sci &amp; Vet Med Cluj Napoca, Fac Anim Sci &amp; Biotechnol, 3 Lucian Blaga Univ Sibiu, Fac Med, 4 Lucian Blaga Univ Sibiu, Fac Engn, Sibiu 5 Cty Clin Emergency Hosp, Dermatol Clin, Sibiu </t>
  </si>
  <si>
    <t>Cynthia Regina Albrecht Mahl,Rogério Aparecido Bataglioli,Guilherme Bedeschi CalaisORCID,Thiago Bezerra Taketa and Marisa Masumi Beppu/ Role of Alginate Composition on Copper Ion Uptake in the Presence of Histidine or Beta-Amyloid/Molecules</t>
  </si>
  <si>
    <t>Wu, PX (Wu, Peixuan) [1] , [2] ; Cui, YX (Cui, Yunxi) [3] ; Sun, ZC (Sun, Zhicheng) [4] ; Cao, MJ (Cao, Meijuan) [4] ; Liu, YY (Liu, Yuanyuan) [1] , [2] ; Fu, K (Fu, Kun) [5] ; Zhou, Y (Zhou, Yang) [1] , [2]/Sodium alginate coupled with organosilane quaternary ammonium salt for the antibacterial application/CELLULOSE</t>
  </si>
  <si>
    <t>https://www.researchgate.net/publication/365013833_Sodium_alginate_coupled_with_organosilane_quaternary_ammonium_salt_for_the_antibacterial_application</t>
  </si>
  <si>
    <t>Longina Madej-Kiełbik 1,*ORCID,Karolina Gzyra-Jagieła 1,2ORCID,Jagoda Jóźwik-Pruska 1ORCID,Radosław Dziuba 3 andAnna Bednarowicz 1,2/ Biopolymer Composites with Sensors for Environmental and Medical Applications/Materials</t>
  </si>
  <si>
    <t>Zhi Yao 1,†,Jiankun Xu 1,†,Jun Shen 2,†ORCID,Ling Qin 1,* andWeihao Yuan/Biomimetic Hierarchical Nanocomposite Hydrogels: From Design to Biomedical Applications/Journal of Composites Sciences</t>
  </si>
  <si>
    <t>Fadilah, NIM (Fadilah, Nur Izzah Md) [1] ; Maarof, M (Maarof, Manira) [1] ; Motta, A (Motta, Antonella) [2] ; Tabata, Y (Tabata, Yasuhiko) [3] ; Fauzi, MB (Fauzi, Mh Busra) [1]/The Discovery and Development of Natural-Based Biomaterials with Demonstrated Wound Healing Properties: A Reliable Approach in Clinical Trials/Biomedicines</t>
  </si>
  <si>
    <t>Raimund Winter/Chronic Wounds and Their Therapy with Alginate-Based Dressings/JOURNAL OF PERSONALIZED MEDICINE</t>
  </si>
  <si>
    <t>https://www.mdpi.com/journal/jpm</t>
  </si>
  <si>
    <t>Svetlana Morozkina 1,*,Ulyana Strekalovskaya 1,Anna Vanina 1,Petr Snetkov 1,Alexander Krasichkov 2,Victoriya Polyakova 3 andMayya Uspenskaya 1/The Fabrication of Alginate–Carboxymethyl Cellulose-Based Composites and Drug Release Profiles/POLYMERS</t>
  </si>
  <si>
    <t>Xiaolin Zhang 1,2,*,Xinran Wang 1,2,Wei Fan 1,2,Yi Liu 1,2,Qi Wang 1,2 andLin Weng 3/Fabrication, Property and Application of Calcium Alginate Fiber: A Review/Polymers</t>
  </si>
  <si>
    <t>Atabak Ghanizadeh Tabriz , Dennis Douroumis /Recent advances in 3D printing for wound healing: A systematic review/JOURNAL OF DRUG DELIVERY SCIENCE AND TECHNOLOGY</t>
  </si>
  <si>
    <t>Feng Wang EMAIL logo , Yu Gao , Hao Li , Lihui Zhou , Huijing Shi , Sining Feng , Jing Chen and Ziqing Mei/Effect of natural-based biological hydrogels combined with growth factors on skin wound healing/NANOTECHNOLOGY REVIEWS</t>
  </si>
  <si>
    <t>Shaohua Wu , Wenwen Zhao , Mingchao Sun , Peng He , Hongyu Lv , Qiuyu Wang , Shuo Zhang , Qian Wu , Peixue Ling , Shaojuan Chen , Jianwei Ma /Novel bi-layered dressing patches constructed with radially-oriented nanofibrous pattern and herbal compound-loaded hydrogel for accelerated diabetic wound healing/APPLIED MATERIALS TODAY</t>
  </si>
  <si>
    <t>Wu, SH (Wu, Shaohua) [1] , [2] ; Zhao, WW (Zhao, Wenwen) [3] ; Sun, MC (Sun, Mingchao) [1] ; He, P (He, Peng) [3] ; Lv, HY (Lv, Hongyu) [3] ; Wang, QY (Wang, Qiuyu) [1] ; Zhang, S (Zhang, Shuo) [1] ; Wu, Q (Wu, Qian) [1] ; Ling, PX (Ling, Peixue) [2] ; Chen, SJ (Chen, Shaojuan) [1] ; Ma, JW (Ma, Jianwei) [1] /Novel bi-layered dressing patches constructed with radially-oriented nanofibrous pattern and herbal compound-loaded hydrogel for accelerated diabetic wound healing/ APPLIED MATERIALS TODAY</t>
  </si>
  <si>
    <t>Yin, D (Yin, Di) [1] ; Zhang, HB (Zhang, Hongbo) [1] ; Yang, C (Yang, Chun) [2] ; Zhang, WJ (Zhang, Wenjun) [1] , [3] ; Yang, SH (Yang, Shihmo) [1] , [4]/A More Biomimetic Cell Migration Assay with High Reliability and Its Applications/PHARMACEUTICALS</t>
  </si>
  <si>
    <t>Kalasin, S (Kalasin, Surachate) [3] , [4] ; Sangnuang, P (Sangnuang, Pantawan) [1] ; Surareungchai, W (Surareungchai, Werasak) [1] , [2]/Intelligent Wearable Sensors Interconnected with Advanced Wound Dressing Bandages for Contactless Chronic Skin Monitoring: Artificial Intelligence for Predicting Tissue Regeneration/ANALYTICAL CHEMISTRY/</t>
  </si>
  <si>
    <t>Hang Yang,Xianyu Lan andYuzhu Xiong */In Situ Growth of Zeolitic Imidazolate Framework-L in Macroporous PVA/CMC/PEG Composite Hydrogels with Synergistic Antibacterial and Rapid Hemostatic Functions for Wound Dressing/Gels</t>
  </si>
  <si>
    <t>Sijin Saji 1,2,Andrew Hebden 2ORCID,Parikshit Goswami 2 andChenyu Du 1/A Brief Review on the Development of Alginate Extraction Process and Its Sustainability/SUSTAINABILITY</t>
  </si>
  <si>
    <t>Ji-Hyun Lee 1,†,Jung-Kyu Park 2,†,Kuk-Hui Son 3,* andJin-Woo Lee 1,2,/PCL/Sodium-Alginate Based 3D-Printed Dual Drug Delivery System with Antibacterial Activity for Osteomyelitis Therapy/Gels</t>
  </si>
  <si>
    <t>Yosif Almoshari/Novel Hydrogels for Topical Applications: An Updated Comprehensive Review Based on Source/Gels</t>
  </si>
  <si>
    <t>Mircea Tampa 1,2,*,Monica Neagu 3,4,*,Constantin Caruntu 5,*andSimona Roxana Georgescu 1,2/Personalized Medicine in the Field of Inflammatory Skin Disorders/JOURNAL OF PERSONALIZED MEDICINE</t>
  </si>
  <si>
    <t>Tudor Bibire 1,2,Onur Yilmaz 3,Cristina Mihaela Ghiciuc 1,*,Nela Bibire 4 and Radu Dănilă 2,5/Biopolymers for Surgical Applications/Coatings</t>
  </si>
  <si>
    <t>Adelina-Gabriela Niculescu 1 and Alexandru Mihai Grumezescu 1,2,3,*/An Up-to-Date Review of Biomaterials Application in Wound Management/Polymers</t>
  </si>
  <si>
    <t>Banu Kocaaga 1,Ozge Kurkcuoglu 1,Melkon Tatlier 1,Gizem Dinler-Doganay 2,Saime Batirel 3 andFatma Seniha Güner 1/Pectin–Zeolite-Based Wound Dressings with Controlled Albumin Release/Polymers</t>
  </si>
  <si>
    <t>Individual Alpha Peak Frequency, an Important Biomarker for Live Z-Score Training Neurofeedback in Adolescents with Learning Disabilities</t>
  </si>
  <si>
    <t>Abhishek Uday Patil 1,Deepa Madathil 2,Yang-Tang Fan 3,Ovid J. L. Tzeng 1,4,5,6,7,Chih-Mao Huang 1,4andHsu-Wen Huang 8/Neurofeedback for the Education of Children with ADHD and Specific Learning Disorders: A Review/Brain Sciences</t>
  </si>
  <si>
    <t>Giuseppe A. Chiarenza1
, &amp; Rubén Pérez-Elvira2,3/State of the art and new directions of
Quantitative Electroencephalography use in
Differential Diagnosis of ADHD/REVISTA DE PSICOLOGIA CLINICA CON NINOS Y ADOLESCENTES</t>
  </si>
  <si>
    <t>https://neuroscenter.com/wp-content/uploads/2022/09/State-of-the-art-and-new-directions-of-Quantitative-Electroencephalography-use-in-Differential-Diagnosis-of-ADHD.pdf</t>
  </si>
  <si>
    <t>Lina Abou-Abbas 1,2,*,Imene Jemal 2,3,Khadidja Henni 1,2,Youssef Ouakrim 1,2,Amar Mitiche 2,3 andNeila Mezghani 1,2/EEG Oscillatory Power and Complexity for Epileptic Seizure Detection/Applied Sciences-Basel</t>
  </si>
  <si>
    <t>Jianzhuo Yan,Jinnan Li,Hongxia Xu *,Yongchuan Yu andTianyu Xu/Seizure Prediction Based on Transformer Using Scalp Electroencephalogram/Applied Sciences-Basel</t>
  </si>
  <si>
    <t>Zhang Hao 1, Chen He 1 2, Yuan Ziqian 1, Liao Haotian 1, Li Xiaoli 1/Neurofeedback training for children with ADHD using individual beta rhythm/COGNITIVE NEURODYNAMICS</t>
  </si>
  <si>
    <t>https://pubmed.ncbi.nlm.nih.gov/36408061/</t>
  </si>
  <si>
    <t xml:space="preserve">Bogdan Mihai Neamțu 1,2,3,Gabriela Visa 3,Ionela Maniu 3,4,Maria Livia Ognean 1,5,Rubén Pérez-Elvira 6,7,*,Andrei Dragomir 3,8,Maria Agudo 6,Ciprian Radu Șofariu 3,Mihaela Gheonea 9,Antoniu Pitic 2,Remus Brad 2,Claudiu Matei 10,Minodora Teodoru 1 and Ciprian Băcilă 10,1, 1 Clinical Department, Faculty of Medicine, Lucian Blaga University Sibiu, 2 Department of Computer Science and Electrical Engineering, Faculty of Engineering, Lucian Blaga University Sibiu, 3 Research and Telemedicine Center in Pediatric Neurology, Pediatric Clinical Hospital Sibiu,  4 Department of Mathematics and Informatics, Faculty of Sciences, Lucian Blaga University Sibiu,  5 Neonatology Department, Sibiu Clinical and Emergency County Hospital, Lucian Blaga University Sibiu,  6 Neuropsychophysiology Lab., NEPSA Rehabilitación Neurológica, Salamanca, Spain 7 Biological and Health Psychology Department, Universidad Autónoma de Madrid, Madrid, Spain 8 The N.1 Institute for Health, National University of Singapore,  Singapore, 9 Neonatology Department, Craiova Clinical and Emergency County Hospital, University of Medicine and Pharmacy of Craiova, 10 Dental and Nursing Medical Department, Faculty of Medicine, Lucian Blaga University Sibiu, 11 Dr. Gheorghe Preda Psychiatric Hospital
</t>
  </si>
  <si>
    <t>A Decision-Tree Approach to Assist in Forecasting the Outcomes of the Neonatal Brain Injury</t>
  </si>
  <si>
    <t>Carlo Mario Bertoncelli 1,2,3,*,Nathalie Dehan 4,Domenico Bertoncelli 1,3,Sikha Bagui 1,Subhash C. Bagui 1,Stefania Costantini 3 andFederico Solla 2/Prediction Model for Identifying Factors Associated with Epilepsy in Children with Cerebral Palsy/Children</t>
  </si>
  <si>
    <t>Bogdan Mihai Neamțu 1,2,3,Gabriela Visa 3,Ionela Maniu 3,4,Maria Livia Ognean 1,5,Rubén Pérez-Elvira 6,7,*,Andrei Dragomir 3,8,Maria Agudo 6,Ciprian Radu Șofariu 3,Mihaela Gheonea 9,Antoniu Pitic 2,Remus Brad 2,Claudiu Matei 10,Minodora Teodoru 1 and Ciprian Băcilă 10,1, 1 Clinical Department, Faculty of Medicine, Lucian Blaga University Sibiu, 2 Department of Computer Science and Electrical Engineering, Faculty of Engineering, Lucian Blaga University Sibiu, 3 Research and Telemedicine Center in Pediatric Neurology, Pediatric Clinical Hospital Sibiu,  4 Department of Mathematics and Informatics, Faculty of Sciences, Lucian Blaga University Sibiu,  5 Neonatology Department, Sibiu Clinical and Emergency County Hospital, Lucian Blaga University Sibiu,  6 Neuropsychophysiology Lab., NEPSA Rehabilitación Neurológica, Salamanca, Spain 7 Biological and Health Psychology Department, Universidad Autónoma de Madrid, Madrid, Spain 8 The N.1 Institute for Health, National University of Singapore,  Singapore, 9 Neonatology Department, Craiova Clinical and Emergency County Hospital, University of Medicine and Pharmacy of Craiova, 10 Dental and Nursing Medical Department, Faculty of Medicine, Lucian Blaga University Sibiu, 11 Dr. Gheorghe Preda Psychiatric Hospital</t>
  </si>
  <si>
    <t>Anoop Rao , Jonathan Palma/Clinical decision support in the neonatal ICU/SEMINARS IN FETAL &amp; NEONATAL MEDICINE</t>
  </si>
  <si>
    <t>Bogdan Mihai Neamțu 1,2,3,Gabriela Visa 3,Ionela Maniu 3,4,Maria Livia Ognean 1,5,Rubén Pérez-Elvira 6,7,*,Andrei Dragomir 3,8,Maria Agudo 6,Ciprian Radu Șofariu 3,Mihaela Gheonea 9,Antoniu Pitic 2,Remus Brad 2,Claudiu Matei 10,Minodora Teodoru 1 and Ciprian Băcilă 10,11(Clinical Department, Faculty of Medicine, Lucian Blaga University Sibiu, Sibiu, Romania
2 Department of Computer Science and Electrical Engineering, Faculty of Engineering, Lucian Blaga University Sibiu, Sibiu, Romania
3 Research and Telemedicine Center in Pediatric Neurology, Pediatric Clinical Hospital Sibiu,  Sibiu, Romania
4 Department of Mathematics and Informatics, Faculty of Sciences, Lucian Blaga University Sibiu,  Sibiu, Romania
5 Neonatology Department, Sibiu Clinical and Emergency County Hospital, Lucian Blaga University Sibiu,  Sibiu, Romania
6 Neuropsychophysiology Lab., NEPSA Rehabilitación Neurológica, Salamanca, Spain</t>
  </si>
  <si>
    <t>He Li 1,Yefei Liu 1,Rong Zhao 1,*,Xiaofang Zhang 2 andZhaonian Zhang 3/How Did the Risk of Poverty-Stricken Population Return to Poverty in the Karst Ecologically Fragile Areas Come into Being?—Evidence from China/Land</t>
  </si>
  <si>
    <t>Anwer Mustafa Hilal 1,*,Amani Abdulrahman Albraikan 2,Sami Dhahbi 3,Mohamed K. Nour 4,Abdullah Mohamed 5,Abdelwahed Motwakel 1,Abu Sarwar Zamani 1 andMohammed Rizwanullah 1/Intelligent Epileptic Seizure Detection and Classification Model Using Optimal Deep Canonical Sparse Autoencoder/Biology</t>
  </si>
  <si>
    <t>Elisa Cainelli 1,*,Luca Vedovelli 2,Dario Gregori 2,Agnese Suppiej 3,Massimo Padalino 4,Paola Cogo 5 andPatrizia Bisiacchi 1,6/Embrace the Complexity: Agnostic Evaluation of Children’s Neuropsychological Performances Reveals Hidden Neurodevelopment Patterns/Children-Basel</t>
  </si>
  <si>
    <t>Crisan, RM[1] , [2] ; Bacila, CI (Bacila, Ciprian Ionut) [3] ; Morar, S (Morar, Silviu) [2] , [4] (1 Lucian Blaga Univ Sibiu, Doctoral Dept, Fac Med, Sibiu , Romania
2 Cty Clin Emergency Hosp Sibiu, Forens Dept, , Sibiu , Romania
3 Lucian Blaga Univ Sibiu, Dent Med &amp; Nursing Dept, Gh Preda Clin Psychiat Hosp, Fac Med, Sibiu , Romania
4 Lucian Blaga Univ Sibiu, Preclin Dept, Fac Med, Sibiu , Romania)</t>
  </si>
  <si>
    <t>Mihai Dan Roman 1,Sorin Radu Fleacă 1,*,Adrian Gheorghe Boicean 1,Cosmin Ioan Mohor 1,Silviu Morar 1,Horatiu Dura 1,Adrian Nicolae Cristian 1,Dan Bratu 1,Ciprian Tanasescu 1,Adrian Teodoru 1,Radu Necula 2 and Octav Russu 3/Failure in Medical Practice: Human Error, System Failure, or Case Severity?/Healthcare</t>
  </si>
  <si>
    <t>Crisan, RM 1, 2; Bacila, CI 3; Morar, S 2,4,            1 Lucian Blaga Univ Sibiu, Doctoral Dept, Fac Med, 
2 Cty Clin Emergency Hosp Sibiu, Forens Dept, 3 Lucian Blaga Univ Sibiu, Dent Med &amp; Nursing Dept, Gh Preda Clin Psychiat Hosp, Fac Med, 4 Lucian Blaga Univ Sibiu, Preclin Dept, Fac Med</t>
  </si>
  <si>
    <t>Paolo Bailo *,Filippo Gibelli,Giovanna Ricci and Ascanio Sirignano/Verbal Autopsy as a Tool for Defining Causes of Death in Specific Healthcare Contexts: Study of Applicability through a Traditional Literature Review/INTERNATIONAL JOURNAL OF ENVIRONMENTAL RESEARCH AND PUBLIC HEALTH</t>
  </si>
  <si>
    <t>https://www.mdpi.com/1660-4601/19/18/11749</t>
  </si>
  <si>
    <t>Roxana-Mihaela Crisan 1,2,Ciprian Ionut Bacila 3,*,Bogdan Neamtu 4,5,Adrian Nicolae Cristian 2,6,Elena Topîrcean 2,6,Adriana Popescu 4 andSilviu Morar 2,6, 1 Doctoral Department, Faculty of Medicine, Lucian Blaga University from Sibiu, 2 Forensic Department, County Clinical Emergency Hospital of Sibiu, 3 Dental Medicine and Nursing Department, Faculty of Medicine, Lucian Blaga University from Sibiu, 4 Clinical Department Faculty of Medicine, Lucian Blaga University from Sibiu,  5 Research Department, Pediatric Clinic, Pediatric Clinical Hospital Sibiu,  6 Preclinical Department, Faculty of Medicine, Lucian Blaga University from Sibiu</t>
  </si>
  <si>
    <t>Psychological Autopsy and Forensic Considerations in Completed Suicide of the SARS-CoV-2 Infected Patients. A Case Series and Literature Review</t>
  </si>
  <si>
    <t>Mihai Octavian Negrea 1,Bogdan Neamtu 1,2,3,*,Ioana Dobrotă 1,Ciprian Radu Sofariu 2,Roxana Mihaela Crisan 1,Bacila Ionut Ciprian 1,Carmen Daniela Domnariu, 1, Minodora Teodoru, 1 Faculty of Medicine, Lucian Blaga University, Sibiu, 2 Research and Telemedicine Center for Neurological Diseases in Children, Pediatric Clinical Hospital Sibiu, 3 Department of Electrical Engineering and Computer Science, Faculty of Engineering, Lucian Blaga University, Sibiu</t>
  </si>
  <si>
    <t>Causative Mechanisms of Childhood and Adolescent Obesity Leading to Adult Cardiometabolic Disease: A Literature Review</t>
  </si>
  <si>
    <t>Diana Paola Córdoba-Rodríguez 1 2, Gerardo Rodriguez 2 3 4 5, Luis A Moreno 2 3 6/Predicting of excess body fat in children/CURRENT OPINION IN CLINICAL NUTRITION AND METABOLIC CARE</t>
  </si>
  <si>
    <t>https://pubmed.ncbi.nlm.nih.gov/35838274/</t>
  </si>
  <si>
    <t>Raluca Maria Costea 1 2 3, Ionela Maniu 1 4, Luminita Dobrota 3, Rubén Pérez-Elvira 5, Maria Agudo 5, Javier Oltra-Cucarella 6, Andrei Dragomir 7, Ciprian Bacilă 3, Adela Banciu 8, Daniel Dumitru Banciu 8, Călin Remus Cipăian 3, Roxana Crișan 3, Bogdan Neamtu 1 3 9, 1Pediatric Research Department, Pediatric Clinical Hospital Sibiu, 2 Pediatric Neurology Department, Pediatric Clinical Hospital Sibiu,  3 Faculty of Medicine, Lucian Blaga University of Sibiu,  4 Research Center in Informatics and Information Technology, Mathematics and Informatics Department, Faculty of Sciences, Lucian Blaga University of Sibiu, 5 Neuropsychophysiology Laboratory, NEPSA Rehabilitación Neurológica,  Salamanca, Spain,
6 Department of Health Psychology, Universidad Miguel Hernández de Elche,Elche, Spain.
7N.1 Institute for Health, National University of Singapore, 8 Department of Bioengineering and Biotechnology, Faculty of Medical Engineering, Politechnic University of Bucharest,  9 Computer and Electrical Engineering Department, Faculty of Engineering, Lucian Blaga University of Sibiu.</t>
  </si>
  <si>
    <t>Amirmahdi Ahmadi, MD, Fakhreddin Shariatmadari, MD, and Ali Arjmand Shabestari, MD/Evaluation of Renal Function and Urinalysis in Children With Simple Febrile Convulsions/CLINICAL PEDIATRICS</t>
  </si>
  <si>
    <t>Totan Maria (ULBS), Antonescu Elisabeta (ULBS), Catana Maria Gabriela (ULBS), Mitariu Maria Mihaela Cernusca (ULBS), Duica Lavinia (ULBS), Roman-Filip Corina (ULBS), Comaneanu Raluca Monica (ULBS), Mitariu, Sebastian Ioan Cernusca (ULBS)</t>
  </si>
  <si>
    <t>Lin Xiaoqian, Yu Chunyu, Ding Hongmei, Ma Xiuping, Guo Fengning, Chen Dan, Fan Youmin. The study of serum C-reactive protein, serum cystatin C, and carbohydrate antigen 125 in patients with acute ischemic stroke. CELLULAR AND MOLECULAR BIOLOGY</t>
  </si>
  <si>
    <t>Roman-Filip Corina (ULBS), Ungureanu Aurelian, Cernusca-Mitaru Mihaela(ULBS)</t>
  </si>
  <si>
    <t xml:space="preserve">Benarroch Eduardo. What Is the Role of Dorsal Horn Astrocytes in Chronic Pain and Itch? . </t>
  </si>
  <si>
    <t>https://151096g2x-y-https-dx-doi-org.z.e-nformation.ro/10.1212%2FWNL.0000000000201505</t>
  </si>
  <si>
    <t>Cernusca-Mitariu Mihaela (ULBS), Mocuta Dorina (Universitatea de Medicină și Farmacie ,,Carol Davila'' din București), Domnariu Carmen (ULBS), Cernusca-Mitariu Sebastian (ULBS), Armean Petru (Universitatea de Medicină și Farmacie ,,Carol Davila'' din București), Burlibasa Mihai (Universitatea de Medicină și Farmacie ,,Carol Davila'' din București)</t>
  </si>
  <si>
    <t>QUALITY OF LIFE AS SOURCE OF HAPPINESS</t>
  </si>
  <si>
    <t xml:space="preserve">Szakacs Julianna, Silisteanu Andrei-Emanuel. Assessment of the quality of life in patients with chronic degenerative osteoarticular diseases (gonarthrosis, coxarthrosis). BALNEO AND PRM RESEARCH JOURNAL </t>
  </si>
  <si>
    <t>Silisteanu Sinziana Calina (Universitatea ,,Ștefan cel Mare'' din Suceava), Antonescu Elisabeta (ULBS), Szakacs Julianna (Universitatea de Medicină și Farmacie din Târgu-Mureș), Totan Maria (ULBS), Roman-Filip Corina (ULBS), Serb Bogdan Horatiu (ULBS), Mitariu Mihaela Cernusca (ULBS), Grigore Nicolae (ULBS), Mitariu Sebastian Ioan Cernusca (ULBS)</t>
  </si>
  <si>
    <t>Silisteanu Andrei Emanuel, Antonescu Oana Raluca, Racheriu Mihaela. The role of the therapeutic physical exercise and the complex recovery treatment for the patients with chronic degenerative diseases during the COVID-19 pandemic. BALNEO AND PRM RESEARCH JOURNAL</t>
  </si>
  <si>
    <t>Silisteanu Andrei-Emanuel, Szakacs Julianna. Study on the effects of the use of therapeutic ultrasound in the treatment of osteoarticular diseases. BALNEO AND PRM RESEARCH JOURNAL</t>
  </si>
  <si>
    <t>Barzegar-Fallah Anita, Gandhi Kushan, Rizwan Shakila B., Slatter Tania, Reynolds John N. J. Harnessing Ultrasound for Targeting Drug Delivery to the Brain and Breaching the Blood-Brain Tumour Barrier. PHARMACEUTICS</t>
  </si>
  <si>
    <t>Grigore Nicolae (ULBS), Pirvut Valentin (ULBS), Totan Maria (ULBS), Bratu Dan (ULBS), Mitariu Sebastian Ioan Cernusca (ULBS), Mitariu Mihaela Cernusca (ULBS), Chicea Radu (ULBS), Sava Mihai (ULBS), Hasegan Adrian (ULBS)</t>
  </si>
  <si>
    <t>Ngo Xuan Thai, Nguyen Tuan Thanh, Dobbs Ryan W., Thai Minh Sam, Vu Duc Huy, Dinh Le Quy Van, Quy Khoa, Le Hieu Trong, Hoang Tien-Dat, Ngo Hanh Thi Tuyet, Van Trinh Ngoc Khanh, Tiong Ho Yee, Vuong Huy Gia. Prevalence and Risk Factors of Mortality in Emphysematous Pyelonephritis Patients: A Meta-Analysis. WORLD JOURNAL OF SURGERY</t>
  </si>
  <si>
    <t>https://1510g6h46-y-https-link-springer-com.z.e-nformation.ro/article/10.1007/s00268-022-06647-1</t>
  </si>
  <si>
    <t>Ruxandra Sfeatcu (Universitatea de Medicină și Farmacie ,,Carol Davila'' din București), Mihaela Cernuşcă-Miţariu (ULBS), Camelia Ionescu (Universitatea de Medicină și Farmacie ,,Carol Davila'' din București), Mihai Roman (ULBS), Sebastian Cernuşcă-Miţariu (ULBS), Liliana Coldea (ULBS), Gabriela Bota (ULBS), Claudia Camellia Burcea (Universitatea de Medicină și Farmacie ,,Carol Davila'' din București)</t>
  </si>
  <si>
    <t>THE CONCEPT OF WELLBEING IN RELATION TO HEALTH AND QUALITY OF LIFE</t>
  </si>
  <si>
    <t>Samah El Khateeb, Indjy M. Shawket. A new perception; generating well-being urban public spaces after the era of pandemics. ELSEVIER</t>
  </si>
  <si>
    <t>https://www.sciencedirect.com/science/article/pii/S2666165921000247</t>
  </si>
  <si>
    <t>Ruxandra Sfeatcu, Mihaela Cernuşcă-Miţariu, Camelia Ionescu, Mihai Roman, Sebastian Cernuşcă-Miţariu, Liliana Coldea, Gabriela Bota and Claudia Camellia Burcea</t>
  </si>
  <si>
    <t xml:space="preserve">THE CONCEPT OF WELLBEING IN RELATION TO HEALTH AND QUALITY OF LIFE </t>
  </si>
  <si>
    <t xml:space="preserve">Meniscal Tear Management Associated with ACL Reconstruction
Mihai Dan Roman, Cosmin Ioan Mohor, Petru Razvan Melinte, Radu Chicea, Vlad Alexandru Georgeanu, Adrian Hasegan, Adrian Gheorghe Boicean; Sorin Radu Fleacă. Appl. Sci. 2022, 12(12), 6175; https://doi.org/10.3390/app12126175 </t>
  </si>
  <si>
    <t>Factors affecting social participation restriction in individuals with spinal cord injury
Salima Mulla, Navami Upadhyaya, Sailee Shetkar, Anushka Sanap. Journal of Medical Pharmaceutical and Allied Sciences, Volume 11, Issue 3, Pages 4802 - 4809, DOI:10.55522/jmpas.V11I3.1882</t>
  </si>
  <si>
    <t>https://jmpas.com/abstract/1001</t>
  </si>
  <si>
    <t>Association of Bone Conduction Devices for Single-Sided Sensorineural Deafness with Quality of Life: A Systematic Review and Meta-analysis. Hampton, Thomas; Milinis, Kristijonas; Whitehall, Emma; Sharma, Sunil. JAMA Otolaryngology - Head and Neck SurgeryOpen AccessVolume 148, Issue 1, Pages 35 - 42January 2022</t>
  </si>
  <si>
    <t>https://jamanetwork.com/journals/jamaotolaryngology/fullarticle/2785101</t>
  </si>
  <si>
    <t>Ruxandra Sfeatcu (Universitatea de Medicină și Farmacie ,,Carol Davila'' din București), Mihaela Cernuşcă-Miţariu (ULBS), Camelia Ionescu (Universitatea de Medicină și Farmacie ,,Carol Davila'' din București), Mihai Roman (ULBS), Sebastian Cernuşcă-Miţari</t>
  </si>
  <si>
    <t>Clara Odozi Ifelunni, Moses Onyemaechi Ede, Chinedu Ifedi Okeke. Rational emotive intervention for work-family conflict and female primary school teachers’ well-being. Springer</t>
  </si>
  <si>
    <t>https://link.springer.com/article/10.1007/s12144-022-03704-9</t>
  </si>
  <si>
    <t>Vlad Alexandru Georgeanu, Octav Marius Russu, Bogdan Obada, Madalina-Gabriela Iliescu, Marius Nicolae Popescu, Marcel Iliescu, Vlad Predescu. Common peroneal nerve palsy after primary total hip arthroplasty. International Orthopaedics</t>
  </si>
  <si>
    <t>Mihai Dan Roman, Sorin Radu Fleacă, Adrian Gheorghe Boicean, Cosmin Ioan Mohor, Silviu Morar, Horatiu Dura, Adrian Nicolae Cristian, Dan Bratu, Ciprian Tanasescu, Adrian Teodoru, Radu Necula, Octav Russu. Failure in Medical Practice: Human Error, System Failure, or Case Severity?. Healthcare MDPI</t>
  </si>
  <si>
    <t>Subhasis Bhadra, Allen R. Dyer. Resilience and Well-Being Among the Survivors of Natural Disasters and Conflicts. SPRINGER</t>
  </si>
  <si>
    <t>https://link.springer.com/chapter/10.1007/978-981-16-8263-6_27</t>
  </si>
  <si>
    <r>
      <t xml:space="preserve">Lavinia Duică, Elisabeta Antonescu, Mihail Pîrlog, </t>
    </r>
    <r>
      <rPr>
        <strike/>
        <sz val="9"/>
        <color indexed="8"/>
        <rFont val="Times New Roman"/>
        <family val="1"/>
      </rPr>
      <t>Traian Purnichi</t>
    </r>
    <r>
      <rPr>
        <sz val="9"/>
        <color indexed="8"/>
        <rFont val="Times New Roman"/>
        <family val="1"/>
      </rPr>
      <t xml:space="preserve">, Julianna Szakacs, Maria Totan, </t>
    </r>
    <r>
      <rPr>
        <strike/>
        <sz val="9"/>
        <color indexed="8"/>
        <rFont val="Times New Roman"/>
        <family val="1"/>
      </rPr>
      <t>Bogdan Ioan Vintilă</t>
    </r>
    <r>
      <rPr>
        <vertAlign val="superscript"/>
        <sz val="9"/>
        <color indexed="8"/>
        <rFont val="Times New Roman"/>
        <family val="1"/>
      </rPr>
      <t xml:space="preserve"> </t>
    </r>
    <r>
      <rPr>
        <sz val="9"/>
        <color indexed="8"/>
        <rFont val="Times New Roman"/>
        <family val="1"/>
      </rPr>
      <t xml:space="preserve">, Cernușcă-Mițariu Mihaela, Cernușcă-Mițariu Sebastian, </t>
    </r>
    <r>
      <rPr>
        <b/>
        <sz val="9"/>
        <color indexed="8"/>
        <rFont val="Times New Roman"/>
        <family val="1"/>
      </rPr>
      <t xml:space="preserve">Ștețiu Andreea, </t>
    </r>
    <r>
      <rPr>
        <sz val="9"/>
        <color indexed="8"/>
        <rFont val="Times New Roman"/>
        <family val="1"/>
      </rPr>
      <t>Boța Gabriela, Bereanu Alina, Manea Marilena Minodora</t>
    </r>
  </si>
  <si>
    <t>CLINICAL AND BIOCHEMICAL CORRELATIONS OF AGGRESSION IN YOUNG PATIENTS WITH MENTAL DISORDERS</t>
  </si>
  <si>
    <t>Biochemical Factors in Aggression and Violence. LeMarquand, David; Hoaken, Peter N.S.; Benkelfat, Chawki; Pihl, Robert O. Encyclopedia of Violence, Peace, &amp; Conflict: Volume 1-4, Third EditionVolume 1, Pages 674 - 6861 January 2022. doi:10.1016/B978-0-12-820195-4.00015-7</t>
  </si>
  <si>
    <t>https://www.researchgate.net/publication/358183814_Biochemical_Factors_in_Aggression_and_Violence</t>
  </si>
  <si>
    <r>
      <rPr>
        <b/>
        <sz val="9"/>
        <color rgb="FF000000"/>
        <rFont val="Times New Roman"/>
        <family val="1"/>
      </rPr>
      <t>Andreea Angela STETIU</t>
    </r>
    <r>
      <rPr>
        <sz val="9"/>
        <color indexed="8"/>
        <rFont val="Times New Roman"/>
        <family val="1"/>
      </rPr>
      <t>, Adela DANCILA, M. MITARIU, B. SERB, Mihaela CERNUSCA MITARIU, Alina ORMENISAN, H. M. BARBU, Raluca Mo</t>
    </r>
    <r>
      <rPr>
        <sz val="9"/>
        <color rgb="FF000000"/>
        <rFont val="Times New Roman"/>
        <family val="1"/>
      </rPr>
      <t>nica COMANEANU, M. STETIU</t>
    </r>
  </si>
  <si>
    <t>The influence of the chemical composition of the saliva buffer capacity and the salivary pH on children with diabetes compared to non–diabetics.</t>
  </si>
  <si>
    <t>Evaluation of Unstimulated Salivary Flow and pH in Type I Diabetics Aged 6-16 years. Z Bahrololoomi, F Zare Bidoki, S Sajedi. International Journal of Pediatrics, 2022, https://doi.org/10.22038/ijp.2022.68599.5089</t>
  </si>
  <si>
    <t>https://ijp.mums.ac.ir/article_21468.html</t>
  </si>
  <si>
    <t>Andreescu Claudia Florina (Universitatea ,,Titu Maiorescu'' din Bucuresti), Ghergic Doina Lucia (Universitatea ,,Titu Maiorescu'' din Bucuresti), Botoaca Oana (Universitatea ,,Titu Maiorescu'' din Bucuresti), Barbu Horia Mihail (Universitatea ,,Titu Maiorescu'' din Bucuresti), Mitariu Ioan Sebastian Cernusca (Universitatea ,,Lucian Blaga'' din Sibiu), Patroi Dan Nicolae (Universitatea ,,Titu Maiorescu'' din Bucuresti)</t>
  </si>
  <si>
    <t>The Advantages of High-density Polymer CAD/CAM Interim Restorations in Oral Implantology</t>
  </si>
  <si>
    <t>Kihara Takuya, Ikawa Tomoko, Shigeta Yuko, Shigemoto Shuji, Ihara Keisuke, Sasaki Keita, Hirai Kentaro, Ogawa Takumi. Considerations for the selection of interim restoration materials using wear test results. JOURNAL OF PROSTHODONTIC RESEARCH</t>
  </si>
  <si>
    <t>https://www.jstage.jst.go.jp/article/jpr/66/1/66_JPR_D_20_00103/_article</t>
  </si>
  <si>
    <t>Birlutiu, V (Birlutiu, Victoria); Stef, L (Stef, Laura); Mitariu, SIC (Mitariu, Sebastian Ioan Cernusca); Roman-Filip, C (Roman-Filip, Corina); Duica, L (Duica, Lavinia); Antonescu, E (Antonescu, Elisabeta); Pirlog, M (Pirlog, Mihail); Purnichi, T (Purnichi, Traian); Silisteanu, SC (Silisteanu, Sinziana Calina); Manea, MM (Manea, Marinela Minodora)</t>
  </si>
  <si>
    <t xml:space="preserve">Vizitiu, E (Vizitiu, Elena); Constantinescu, M (Constantinescu, Mihai); Poraicu, C (Poraicu, Corina). Aquatic therapy in neuromotor recovery - case study. BALNEO AND PRM RESEARCH JOURNAL 13(3) DOI:10.12680/balneo.2022.516
</t>
  </si>
  <si>
    <t>chrome-extension://efaidnbmnnnibpcajpcglclefindmkaj/http://bioclima.ro/Balneo516.pdf DOI:10.12680/balneo.2022.516</t>
  </si>
  <si>
    <t xml:space="preserve">By:Szakacs, J (Szakacs, Julianna); Silisteanu, AE (Silisteanu, Andrei-Emanuel). Assessment of the quality of life in patients with chronic degenerative osteoarticular diseases (gonarthrosis, coxarthrosis). BALNEO AND PRM RESEARCH JOURNAL 13(2) DOI:10.12680/balneo.2022.503
</t>
  </si>
  <si>
    <t>chrome-extension://efaidnbmnnnibpcajpcglclefindmkaj/http://bioclima.ro/Balneo503.pdf DOI:10.12680/balneo.2022.503</t>
  </si>
  <si>
    <t>Grigore Nicolae (ULBS), Pirvut Valentin (ULBS), Mihai Ionela (ULBS), Hasegan Adrian (ULBS), Mitariu Sebastian Ioan Cernusca (ULBS)</t>
  </si>
  <si>
    <t>Side-Effects of Polyurethane Ureteral Stents with or without Hydrogel Coating in Urologic Pathology</t>
  </si>
  <si>
    <t xml:space="preserve">Neamtu Bogdan, Barbu Andreea, Negrea Mihai Octavian, Berghea-Neamtu Cristian Stefan, Popescu Dragos, Zahan Marius, Miresan Vioara. Carrageenan-Based Compounds as Wound Healing Materials. INTERNATIONAL JOURNAL OF MOLECULAR SCIENCES </t>
  </si>
  <si>
    <t>Domingues Beatriz, Pacheco Margarida, Cruz Julia E., Carmagnola Irene, Teixeira-Santos Rita, Laurenti Marco, Can Fusun, Bohinc Klemen, Moutinho Fabiola, Silva Joana M., Aroso Ivo M., Lima Estevao, Reis Rui L., Ciardelli Gianluca, Cauda Valentina, Mergulhao Filipe J., Galvez Federico S., Barros Alexandre. Future Directions for Ureteral Stent Technology: From Bench to the Market. ADVANCED THERAPEUTICS</t>
  </si>
  <si>
    <t>https://1511h6h3i-y-https-onlinelibrary-wiley-com.z.e-nformation.ro/doi/10.1002/adtp.202100158</t>
  </si>
  <si>
    <t>Roman Mihai Dan (ULBS), Fleaca Radu Sorin (ULBS), Boicean Adrian (ULBS), Bratu Dan (ULBS), Birlutiu Victoria (ULBS), Rus Luca Liviu (ULBS), Tantar Cristian (ULBS), Mitariu Sebastian Ioan Cernusca (ULBS)</t>
  </si>
  <si>
    <t>Assesment of Synovial Fluid pH in Osteoarthritis of the HIP and Knee</t>
  </si>
  <si>
    <t>Moisin Andrei, Faur Mihai, Popa Carmen, Gherman Claudia Diana, Dumitrescu Victor, Tanasescu Denisa, Boicean Adrian, Balasescu Simona, Comandasu Meda, Dumitrescu Dan, Zgura Anca, Mohor Calin. Laparoscopic versus open surgical treatment of umbilical hernia. JOURNAL OF MIND AND MEDICAL SCIENCES</t>
  </si>
  <si>
    <t>Roman Mihai Dan, Mohor Cosmin Ioan, Melinte Petru Razvan, Chicea Radu, Georgeanu Vlad Alexandru, Hasegan Adrian, Boicean Adrian Gheorghe, Fleaca Sorin Radu. Meniscal Tear Management Associated with ACL Reconstruction. APPLIED SCIENCES-BASEL</t>
  </si>
  <si>
    <t>Quan Pham Hong, Antoniac Iulian, Miculescu Florin, Antoniac Aurora, Manescu (Paltanea) Veronica, Robu Alina, Bita Ana-Iulia, Miculescu Marian, Saceleanu Adriana, Bodog Alin Danut, Saceleanu Vicentiu. Fluoride Treatment and In Vitro Corrosion Behavior of Mg-Nd-Y-Zn-Zr Alloys Type. MATERIALS</t>
  </si>
  <si>
    <t>Roman Mihai Dan, Russu Octav, Mohor Calin, Necula Radu, Boicean Adrian, Todor Adrian, Mohor Cosmin, Fleaca Sorin Radu. Outcomes in revision total knee arthroplasty (Review). EXPERIMENTAL AND THERAPEUTIC MEDICINE</t>
  </si>
  <si>
    <t>Georgeanu Vlad Alexandru, Russu Octav Marius, Obada Bogdan, Iliescu Madalina-Gabriela, Popescu Marius Nicolae, Iliescu Dan Marcel, Predescu Vlad. Common peroneal nerve palsy after primary total hip arthroplasty. INTERNATIONAL ORTHOPAEDICS</t>
  </si>
  <si>
    <t>https://1510g6h46-y-https-link-springer-com.z.e-nformation.ro/article/10.1007/s00264-022-05477-z</t>
  </si>
  <si>
    <t>Fleaca Radu (ULBS), Mitariu Sebastian Ioan Cernusca (ULBS), Oleksik Valentin (ULBS), Oleksik Mihaela (ULBS), Roman Mihai (ULBS)</t>
  </si>
  <si>
    <t>Mechanical Behaviour of Orthopaedic Cement Loaded with Antibiotics in the Operation Room</t>
  </si>
  <si>
    <t>Cofaru Ileana Ioana, Oleksik Mihaela, Cofaru Nicolae Florin, Branescu Andrei Horia, Hasegan Adrian, Roman Mihai Dan, Fleaca Sorin Radu, Dobrota Robert Daniel. A Computer-Assisted Approach Regarding the Optimization of the Geometrical Planning of Medial Opening Wedge High Tibial Osteotomy. APPLIED SCIENCES-BASEL</t>
  </si>
  <si>
    <t xml:space="preserve">Outcomes in revision total knee arthroplasty (Review)
By:Roman, MD (Roman, Mihai Dan) [1] ; Russu, O (Russu, Octav) [2] ; Mohor, C (Mohor, Calin) [1] ; Necula, R (Necula, Radu) [3] ; Boicean, A (Boicean, Adrian) [1] ; Todor, A (Todor, Adrian) [4] ; Mohor, C (Mohor, Cosmin) [1] ; Fleaca, SR (Fleaca, Sorin Radu). EXPERIMENTAL AND THERAPEUTIC MEDICINE. Volume23
Issue1
Article Number29
DOI10.3892/etm.2021.10951. </t>
  </si>
  <si>
    <t>FLORIN GROSU (Department of Histology, “Victor Papilian” Faculty of Medicine, “Lucian Blaga” University of Sibiu, Romania), AURELIAN UNGUREANU (Department of Neurology, Emergency County Hospital, Sibiu, Romania Department of Neurology, Emergency County Hospital, Sibiu, Romania), ELETTRA BIANCHI (Department of Pathology, CHU SartTilman, Liège, Belgium), BIANCA MOSCU  (Department of Neurology, Emergency County Hospital, Sibiu, Romania), LILIANA COLDEA (Department of Dental Medicine and Nursing, “Victor Papilian” Faculty of Medicine, “Lucian Blaga” University of Sibiu, Romania), ADRIAN LAURENŢIU STUPARIU  (Department of Ophthalmology, Railway Hospital, Sibiu, Romania), IONICA PIRICI (Department of Anatomy, University of Medicine and Pharmacy of Craiova, Romania), CARMEN CORINA ROMAN-FILIP (Department of Neurology, “Victor Papilian” Faculty of Medicine, “Lucian Blaga” University of Sibiu, Romania) </t>
  </si>
  <si>
    <t>Multifocal and multicentric low-grade oligoastrocytoma in a young patient </t>
  </si>
  <si>
    <t>Multicentric Glioma: An Ideal Model to Reveal the Mechanism of Glioma</t>
  </si>
  <si>
    <t>Antonescu, E (Antonescu, Elisabeta) ; Bota, G (Bota, Gabriela) ; Serb, B (Serb, Bogdan) ; Atasie, D (Atasie, Diter) ; Tataru, CD (Tataru, Cristina Dam) ; Totan, M (Totan, Maria) ; Duicau, L (Duicau, Lavinia) ; Silisteanu, SC (Silisteanu, Sinziana Calina) ; Szakacs, J (Szakacs, Julianna) ; Arghir, OC (Arghir, Oana Cristina) ; Oswald, I (Oswald, Ioan) ; Manea, MM (Manea, Marinela Minodora)</t>
  </si>
  <si>
    <t>Study on the effects of the use of therapeutic ultrasound in the treatment of osteoarticular diseases</t>
  </si>
  <si>
    <t>https://www.webofscience.com/wos/woscc/full-record/WOS:000773571100008</t>
  </si>
  <si>
    <t>Study on the impact of the therapeutic swimming on elderly women diagnosed with osteoporosis</t>
  </si>
  <si>
    <t>https://www.webofscience.com/wos/woscc/full-record/WOS:000773571100002</t>
  </si>
  <si>
    <t>Antonescu, E (Antonescu, Elisabeta); Bota, G (Bota, Gabriela); Serb, B (Serb, Bogdan); Atasie, D (Atasie, Diter); Tataru, CD (Tataru, Cristina Dam); Totan, M (Totan, Maria); Duicau, L (Duicau, Lavinia); Silisteanu, SC (Silisteanu, Sinziana Calina); Szakacs, J (Szakacs, Julianna); Arghir, OC (Arghir, Oana Cristina); Oswald, I (Oswald, Ioan); Manea, MM (Manea, Marinela Minodora)</t>
  </si>
  <si>
    <t>Different approach on elliptic curves mathematical models study and their applications. Alsaedi, Ramzi; Dhifli, Abdelwahab; Ghanmi, Abdeljabbar. Analele Stiintifice ale Universitatii Ovidius Constanta, Seria Matematica. Open AccessVolume 30, Issue 1, Pages 43 - 561 February 2022. doi:10.2478/auom-2022-0003</t>
  </si>
  <si>
    <r>
      <rPr>
        <b/>
        <sz val="9"/>
        <color rgb="FF000000"/>
        <rFont val="Times New Roman"/>
        <family val="1"/>
      </rPr>
      <t>Andreea Angela STETIU</t>
    </r>
    <r>
      <rPr>
        <sz val="9"/>
        <color rgb="FF000000"/>
        <rFont val="Times New Roman"/>
        <family val="1"/>
      </rPr>
      <t>, Adela DANCILA, M. MITARIU, B. SERB, Mihaela CERNUSCA MITARIU, Alina ORMENISAN, H. M. BARBU, Raluca Mo</t>
    </r>
    <r>
      <rPr>
        <sz val="9"/>
        <color rgb="FF000000"/>
        <rFont val="Times New Roman"/>
        <family val="1"/>
      </rPr>
      <t>nica COMANEANU, M. STETIU</t>
    </r>
  </si>
  <si>
    <t>Cioranu Viorel Ibric (ULBS), Iorgulescu Daniel (Universitatea de Medicină și Farmacie ,,Carol Davila'' Bucuresti), Seceleanu Vlad Petrescu, Cioranu Sorin Ibric (Universitatea de Medicină ,,Titu Maiorescu''), Toma Carmen (Universitatea de Medicină ,,Titu Maiorescu''), Fronie Adrian Joan (Universitatea de Medicină și Farmacie din Craiova), Fagetan Iulian Mihai (ULBS), Nicolae Vasile (ULBS)</t>
  </si>
  <si>
    <t xml:space="preserve">Malignant ameloblastoma in an 8-year-old child with metastasis to the lung: case report with a clinicopathologic analysis
</t>
  </si>
  <si>
    <t>Yang X., Zhou K., Tao Y., Ge S., Shang W., Song K. Treatment efficacy and prognosis of pulmonary metastasizing ameloblastoma: a systematic review. INTERNATIONAL JOURNAL OF ORAL AND MAXILLOFACIAL SURGERY</t>
  </si>
  <si>
    <t>https://1510a6fw5-y-https-www-sciencedirect-com.z.e-nformation.ro/science/article/pii/S090150272100268X?via%3Dihub</t>
  </si>
  <si>
    <t>ELSEVIER</t>
  </si>
  <si>
    <r>
      <t>Gligor M.R.</t>
    </r>
    <r>
      <rPr>
        <sz val="10"/>
        <color rgb="FF323232"/>
        <rFont val="Arial"/>
        <family val="2"/>
      </rPr>
      <t>, </t>
    </r>
    <r>
      <rPr>
        <sz val="10"/>
        <color rgb="FF007398"/>
        <rFont val="Arial"/>
        <family val="2"/>
      </rPr>
      <t>Cristache C.M.</t>
    </r>
    <r>
      <rPr>
        <sz val="10"/>
        <color rgb="FF323232"/>
        <rFont val="Arial"/>
        <family val="2"/>
      </rPr>
      <t>, </t>
    </r>
    <r>
      <rPr>
        <sz val="10"/>
        <color rgb="FF007398"/>
        <rFont val="Arial"/>
        <family val="2"/>
      </rPr>
      <t>Bucur M.V.</t>
    </r>
    <r>
      <rPr>
        <sz val="10"/>
        <color rgb="FF323232"/>
        <rFont val="Arial"/>
        <family val="2"/>
      </rPr>
      <t>, </t>
    </r>
    <r>
      <rPr>
        <sz val="10"/>
        <color rgb="FF007398"/>
        <rFont val="Arial"/>
        <family val="2"/>
      </rPr>
      <t>Burlibasa M.</t>
    </r>
    <r>
      <rPr>
        <sz val="10"/>
        <color rgb="FF323232"/>
        <rFont val="Arial"/>
        <family val="2"/>
      </rPr>
      <t>, </t>
    </r>
    <r>
      <rPr>
        <sz val="10"/>
        <color rgb="FF007398"/>
        <rFont val="Arial"/>
        <family val="2"/>
      </rPr>
      <t>Matei C.</t>
    </r>
  </si>
  <si>
    <t>Questionnaire-based assessment of the masticatory function and facial nerve recovery post pterional approach in brain tumors surgery</t>
  </si>
  <si>
    <t xml:space="preserve">Mini-temporal approach as an alternative to the classical pterional approach for resective temporal region surgeries
Nijiati Kudulaiti, Feili Liu, N. U. Farrukh Hameed, Peng Wang, Jie Zhang, Rui Feng &amp; Jinsong Wu 
Chinese Neurosurgical Journal volume 8, Article number: 30 (2022) </t>
  </si>
  <si>
    <t>https://cnjournal.biomedcentral.com/articles/10.1186/s41016-022-00280-6</t>
  </si>
  <si>
    <t>https://151096k2u-y-https-www-scopus-com.z.e-nformation.ro/results/citedbyresults.uri?sort=plf-f&amp;cite=2-s2.0-85122290396&amp;src=s&amp;imp=t&amp;sid=d0b01d3dbca3894e00704a717d872895&amp;sot=cite&amp;sdt=a&amp;sl=0&amp;origin=resultslist&amp;editSaveSearch=&amp;txGid=72fb06fb8ac70c2c67899c20d6318851</t>
  </si>
  <si>
    <t>Cormos, G (Cormos, Gabriela) [ULBS) ; Ionas, M (Ionas, Mona) [ULBS] ; Bota, G (Bota, Gabriela) [ULBS] ; Step, L (Step, Laura) [ULBS] ; Boitor, GC (Boitor, Gheorghe Cornel) [ULBS] ; Ormenisan, A (Ormenisan, Alina) [UMF TG MURES] ; Maris, M (Maris, Marius) [TITU MAIORESCU] ; Mitariu, MC (Mitariu, Mihaela Cernusca)(ULBS)</t>
  </si>
  <si>
    <t xml:space="preserve">Koppolu, P (Koppolu, Pradeep) [1] ; Sirisha, S (Sirisha, Sunkara) [2] ; Penala, S (Penala, Soumya) [3] ; Reddy, PK (Reddy, Pathakota Krishnajaneya) [4] ; Alotaibi, DH (Alotaibi, Dalal H.) [5] ; Abusalim, GS (Abusalim, Ghadah Salim); Lingam, AS (Lingam, Amara Swapna) ; Mukhtar, AH (Mukhtar, Areej H.) ; Barakat, A (Barakat, Ali)  ; AlMokhatieb, AA (AlMokhatieb, Ahmed A.), Correlation of Blood and Salivary pH Levels in Healthy, Gingivitis, and Periodontitis Patients before and after Non-Surgical Periodontal Therapy,Diagnostics, 12(1): 97, 2022 </t>
  </si>
  <si>
    <t>https://pubmed.ncbi.nlm.nih.gov/35054264/</t>
  </si>
  <si>
    <t>Mona Ionas</t>
  </si>
  <si>
    <t>PHOTOGRAPHIC EVALUATION OF GOLDEN PROPORTION, RECURRING AESTHETIC DENTAL RED PROPORTION AND GOLDEN PERCENTAGE</t>
  </si>
  <si>
    <t xml:space="preserve"> Ahmed, N (Ahmed, Naseer); Halim, MS (Halim, Mohamad Syahrizal)  ; Ab-Ghani, Z (Ab-Ghani, Zuryati)  ; Abbasi, MS (Abbasi, Maria Shakoor) ; Aslam, A (Aslam, Ayesha)  ; Safdar, J (Safdar, Jawad)  ; Das, G (Das, Gotam); Ahmed, AR (Ahmed, Abdul Razzaq) [ ; Jamayet, NB (Jamayet, Nafij Bin    ),   The Analysis of Facio-Dental Proportions to Determine the Width of Maxillary Anterior Teeth: A Clinical Study, Journal of Clinical Medicine, 2022, 11(24):7340</t>
  </si>
  <si>
    <t>https://pubmed.ncbi.nlm.nih.gov/36555956/</t>
  </si>
  <si>
    <t>Stef, L (Stef, Laura) [ULBS] ; Fratila, A (Fratila, Anca) [ULBS] ; Ionas, M (Ionas, Mona) [ULBS</t>
  </si>
  <si>
    <t>Oral health education: An incentive towards quality life enhancement in the case of Romanian poor children</t>
  </si>
  <si>
    <t xml:space="preserve">Sistani, MN (Sistani, Malihe Noori)  ; Karami, S (Karami, Somayeh); Heravi, MD (Heravi, Maryam Delavari)Promoting Oral health in Elementary students: Implementing Presentation and Practical Methods International Journal of pediatrics-MASHHAD,2022,10(3):15640-15652 </t>
  </si>
  <si>
    <t>https://ijp.mums.ac.ir/article_19655_3051b6a41405bf5ff9313be230140d22.pdf</t>
  </si>
  <si>
    <t>Neamțu, Bogdan Mihai (Lucian Blaga University Sibiu), Gabriela Visa (Research and Telemedicine Center in Pediatric Neurology, Pediatric Clinical Hospital Sibiu), Ionela Maniu (Lucian Blaga University Sibiu), Maria Livia Ognean (Lucian Blaga University Sibiu), Rubén Pérez-Elvira (Neuropsychophysiology Lab., NEPSA Rehabilitación Neurológica, 37003 Salamanca), Andrei Dragomir (Research and Telemedicine Center in Pediatric Neurology, Pediatric Clinical Hospital Sibiu), Maria Agudo (Neuropsychophysiology Lab., NEPSA Rehabilitación Neurológica, 37003 Salamanca), Ciprian Radu Șofariu (Lucian Blaga University Sibiu), Mihaela Gheonea (University of Medicine and Pharmacy of Craiova), Antoniu Pitic(Lucian Blaga University Sibiu), Remus Brad(Lucian Blaga University Sibiu) , Claudiu Matei (Lucian Blaga University Sibiu) Minodora Teodoru (Lucian Blaga University Sibiu), Ciprian Bacila (Lucian Blaga University Sibiu)</t>
  </si>
  <si>
    <t>A Decision-Tree Approach to Assist in Forecasting the Outcomes of the Neonatal Brain Injury.</t>
  </si>
  <si>
    <t>Rao A, Palma J. Clinical decision support in the neonatal ICU. Semin Fetal Neonatal Med. 2022 Oct;27(5):101332. doi: 10.1016/j.siny.2022.101332. Epub 2022 Mar 31. PMID: 35428591.</t>
  </si>
  <si>
    <t>https://pubmed.ncbi.nlm.nih.gov/35428591/</t>
  </si>
  <si>
    <t>Scopus, PubMed/Medline</t>
  </si>
  <si>
    <t>Neamțu, Bogdan Mihai, Gabriela Visa, Ionela Maniu, Maria Livia Ognean, Rubén Pérez-Elvira, Andrei Dragomir, Maria Agudo, Ciprian Radu Șofariu, Mihaela Gheonea, Antoniu Pitic, Remus Brad, Claudiu Matei, Minodora Teodoru, Ciprian Bacila</t>
  </si>
  <si>
    <r>
      <t xml:space="preserve">Hilal, A.M.; Albraikan, A.A.; Dhahbi, S.; Nour, M.K.; Mohamed, A.; Motwakel, A.; Zamani, A.S.; Rizwanullah, M. Intelligent Epileptic Seizure Detection and Classification Model Using Optimal Deep Canonical Sparse Autoencoder. </t>
    </r>
    <r>
      <rPr>
        <i/>
        <sz val="10"/>
        <color theme="1"/>
        <rFont val="Arial Narrow"/>
        <family val="2"/>
        <charset val="238"/>
      </rPr>
      <t>Biology</t>
    </r>
    <r>
      <rPr>
        <sz val="10"/>
        <color theme="1"/>
        <rFont val="Arial Narrow"/>
        <family val="2"/>
        <charset val="238"/>
      </rPr>
      <t xml:space="preserve"> </t>
    </r>
    <r>
      <rPr>
        <b/>
        <sz val="10"/>
        <color theme="1"/>
        <rFont val="Arial Narrow"/>
        <family val="2"/>
        <charset val="238"/>
      </rPr>
      <t>2022</t>
    </r>
    <r>
      <rPr>
        <sz val="10"/>
        <color theme="1"/>
        <rFont val="Arial Narrow"/>
        <family val="2"/>
        <charset val="238"/>
      </rPr>
      <t xml:space="preserve">, </t>
    </r>
    <r>
      <rPr>
        <i/>
        <sz val="10"/>
        <color theme="1"/>
        <rFont val="Arial Narrow"/>
        <family val="2"/>
        <charset val="238"/>
      </rPr>
      <t>11</t>
    </r>
    <r>
      <rPr>
        <sz val="10"/>
        <color theme="1"/>
        <rFont val="Arial Narrow"/>
        <family val="2"/>
        <charset val="238"/>
      </rPr>
      <t>, 1220. https://doi.org/10.3390/biology11081220</t>
    </r>
  </si>
  <si>
    <t>Neamțu, Bogdan Mihai (Lucian Blaga University Sibiu), Gabriela Visa (
Research and Telemedicine Center in Pediatric Neurology, Pediatric Clinical Hospital Sibiu), Ionela Maniu (Lucian Blaga University Sibiu), Maria Livia Ognean (Lucian Blaga University Sibiu), Rubén Pérez-Elvira (
Neuropsychophysiology Lab., NEPSA Rehabilitación Neurológica, 37003 Salamanca), Andrei Dragomir (
Research and Telemedicine Center in Pediatric Neurology, Pediatric Clinical Hospital Sibiu), Maria Agudo (Neuropsychophysiology Lab., NEPSA Rehabilitación Neurológica, 37003 Salamanca), Ciprian Radu Șofariu (Lucian Blaga University Sibiu), Mihaela Gheonea (University of Medicine and Pharmacy of Craiova), Antoniu Pitic(Lucian Blaga University Sibiu), Remus Brad(Lucian Blaga University Sibiu) , Claudiu Matei (Lucian Blaga University Sibiu) Minodora Teodoru (Lucian Blaga University Sibiu), Ciprian Bacila (Lucian Blaga University Sibiu)</t>
  </si>
  <si>
    <r>
      <t xml:space="preserve">Li, H.; Liu, Y.; Zhao, R.; Zhang, X.; Zhang, Z. How Did the Risk of Poverty-Stricken Population Return to Poverty in the Karst Ecologically Fragile Areas Come into Being?—Evidence from China. </t>
    </r>
    <r>
      <rPr>
        <i/>
        <sz val="10"/>
        <color theme="1"/>
        <rFont val="Arial Narrow"/>
        <family val="2"/>
        <charset val="238"/>
      </rPr>
      <t>Land</t>
    </r>
    <r>
      <rPr>
        <sz val="10"/>
        <color theme="1"/>
        <rFont val="Arial Narrow"/>
        <family val="2"/>
        <charset val="238"/>
      </rPr>
      <t xml:space="preserve"> </t>
    </r>
    <r>
      <rPr>
        <b/>
        <sz val="10"/>
        <color theme="1"/>
        <rFont val="Arial Narrow"/>
        <family val="2"/>
        <charset val="238"/>
      </rPr>
      <t>2022</t>
    </r>
    <r>
      <rPr>
        <sz val="10"/>
        <color theme="1"/>
        <rFont val="Arial Narrow"/>
        <family val="2"/>
        <charset val="238"/>
      </rPr>
      <t xml:space="preserve">, </t>
    </r>
    <r>
      <rPr>
        <i/>
        <sz val="10"/>
        <color theme="1"/>
        <rFont val="Arial Narrow"/>
        <family val="2"/>
        <charset val="238"/>
      </rPr>
      <t>11</t>
    </r>
    <r>
      <rPr>
        <sz val="10"/>
        <color theme="1"/>
        <rFont val="Arial Narrow"/>
        <family val="2"/>
        <charset val="238"/>
      </rPr>
      <t>, 1656. https://doi.org/10.3390/land11101656</t>
    </r>
  </si>
  <si>
    <r>
      <t xml:space="preserve">Bertoncelli, C.M.; Dehan, N.; Bertoncelli, D.; Bagui, S.; Bagui, S.C.; Costantini, S.; Solla, F. Prediction Model for Identifying Factors Associated with Epilepsy in Children with Cerebral Palsy. </t>
    </r>
    <r>
      <rPr>
        <i/>
        <sz val="10"/>
        <color theme="1"/>
        <rFont val="Arial Narrow"/>
        <family val="2"/>
        <charset val="238"/>
      </rPr>
      <t>Children</t>
    </r>
    <r>
      <rPr>
        <sz val="10"/>
        <color theme="1"/>
        <rFont val="Arial Narrow"/>
        <family val="2"/>
        <charset val="238"/>
      </rPr>
      <t xml:space="preserve"> </t>
    </r>
    <r>
      <rPr>
        <b/>
        <sz val="10"/>
        <color theme="1"/>
        <rFont val="Arial Narrow"/>
        <family val="2"/>
        <charset val="238"/>
      </rPr>
      <t>2022</t>
    </r>
    <r>
      <rPr>
        <sz val="10"/>
        <color theme="1"/>
        <rFont val="Arial Narrow"/>
        <family val="2"/>
        <charset val="238"/>
      </rPr>
      <t xml:space="preserve">, </t>
    </r>
    <r>
      <rPr>
        <i/>
        <sz val="10"/>
        <color theme="1"/>
        <rFont val="Arial Narrow"/>
        <family val="2"/>
        <charset val="238"/>
      </rPr>
      <t>9</t>
    </r>
    <r>
      <rPr>
        <sz val="10"/>
        <color theme="1"/>
        <rFont val="Arial Narrow"/>
        <family val="2"/>
        <charset val="238"/>
      </rPr>
      <t>, 1918. https://doi.org/10.3390/children9121918</t>
    </r>
  </si>
  <si>
    <t>Scopus, WoS</t>
  </si>
  <si>
    <r>
      <t xml:space="preserve">Cainelli, E.; Vedovelli, L.; Gregori, D.; Suppiej, A.; Padalino, M.; Cogo, P.; Bisiacchi, P. Embrace the Complexity: Agnostic Evaluation of Children’s Neuropsychological Performances Reveals Hidden Neurodevelopment Patterns. </t>
    </r>
    <r>
      <rPr>
        <i/>
        <sz val="10"/>
        <color theme="1"/>
        <rFont val="Arial Narrow"/>
        <family val="2"/>
        <charset val="238"/>
      </rPr>
      <t>Children</t>
    </r>
    <r>
      <rPr>
        <sz val="10"/>
        <color theme="1"/>
        <rFont val="Arial Narrow"/>
        <family val="2"/>
        <charset val="238"/>
      </rPr>
      <t xml:space="preserve"> </t>
    </r>
    <r>
      <rPr>
        <b/>
        <sz val="10"/>
        <color theme="1"/>
        <rFont val="Arial Narrow"/>
        <family val="2"/>
        <charset val="238"/>
      </rPr>
      <t>2022</t>
    </r>
    <r>
      <rPr>
        <sz val="10"/>
        <color theme="1"/>
        <rFont val="Arial Narrow"/>
        <family val="2"/>
        <charset val="238"/>
      </rPr>
      <t xml:space="preserve">, </t>
    </r>
    <r>
      <rPr>
        <i/>
        <sz val="10"/>
        <color theme="1"/>
        <rFont val="Arial Narrow"/>
        <family val="2"/>
        <charset val="238"/>
      </rPr>
      <t>9</t>
    </r>
    <r>
      <rPr>
        <sz val="10"/>
        <color theme="1"/>
        <rFont val="Arial Narrow"/>
        <family val="2"/>
        <charset val="238"/>
      </rPr>
      <t>, 775. https://doi.org/10.3390/children9060775</t>
    </r>
  </si>
  <si>
    <t>Ognean, Maria Livia (ULB Sibiu, Clinical County Emergency Hospital Sibiu, Romania), Boantă, Oana (Clinical County Emergency Hospital Sibiu, Romania), Kovacs, Simona (Clinical County Emergency Hospital Sibiu, Romania), Zgârcea, Corina (Clinical County Emergency Hospital Sibiu, Romania), Dumitra, Raluca (Clinical County Emergency Hospital Sibiu, Romania), Olariu, Ecaterina (Clinical County Emergency Hospital Sibiu, Romania)and Andreicuţ, Doina (Clinical County Emergency Hospital Sibiu, Romania).</t>
  </si>
  <si>
    <t>Persistent Ductus Arteriosus in Critically Ill Preterm Infants The Journal of Critical Care Medicine, vol.2, no.4, 2016, pp.175-184. https://doi.org/10.1515/jccm-2016-0026</t>
  </si>
  <si>
    <r>
      <t xml:space="preserve">Wei, Y.-J.; Hsu, R.; Lin, Y.-C.; Wong, T.-W.; Kan, C.-D.; Wang, J.-N. The Association of Patent Ductus Arteriosus with Inflammation: A Narrative Review of the Role of Inflammatory Biomarkers and Treatment Strategy in Premature Infants. </t>
    </r>
    <r>
      <rPr>
        <i/>
        <sz val="10"/>
        <color theme="1"/>
        <rFont val="Arial Narrow"/>
        <family val="2"/>
        <charset val="238"/>
      </rPr>
      <t>Int. J. Mol. Sci.</t>
    </r>
    <r>
      <rPr>
        <sz val="10"/>
        <color theme="1"/>
        <rFont val="Arial Narrow"/>
        <family val="2"/>
        <charset val="238"/>
      </rPr>
      <t xml:space="preserve"> </t>
    </r>
    <r>
      <rPr>
        <b/>
        <sz val="10"/>
        <color theme="1"/>
        <rFont val="Arial Narrow"/>
        <family val="2"/>
        <charset val="238"/>
      </rPr>
      <t>2022</t>
    </r>
    <r>
      <rPr>
        <sz val="10"/>
        <color theme="1"/>
        <rFont val="Arial Narrow"/>
        <family val="2"/>
        <charset val="238"/>
      </rPr>
      <t xml:space="preserve">, </t>
    </r>
    <r>
      <rPr>
        <i/>
        <sz val="10"/>
        <color theme="1"/>
        <rFont val="Arial Narrow"/>
        <family val="2"/>
        <charset val="238"/>
      </rPr>
      <t>23</t>
    </r>
    <r>
      <rPr>
        <sz val="10"/>
        <color theme="1"/>
        <rFont val="Arial Narrow"/>
        <family val="2"/>
        <charset val="238"/>
      </rPr>
      <t>, 13877. https://doi.org/10.3390/ijms232213877</t>
    </r>
  </si>
  <si>
    <t>https://www.mdpi.com/1422-0067/23/22/13877</t>
  </si>
  <si>
    <t>WoS, sScopus</t>
  </si>
  <si>
    <r>
      <t xml:space="preserve">Liu, T., Chen, Z., Ma, X. </t>
    </r>
    <r>
      <rPr>
        <i/>
        <sz val="10"/>
        <color theme="1"/>
        <rFont val="Arial Narrow"/>
        <family val="2"/>
        <charset val="238"/>
      </rPr>
      <t>et al.</t>
    </r>
    <r>
      <rPr>
        <sz val="10"/>
        <color theme="1"/>
        <rFont val="Arial Narrow"/>
        <family val="2"/>
        <charset val="238"/>
      </rPr>
      <t xml:space="preserve"> Predictive Tool for Closure of Ductus Arteriosus with Pharmacologic or Surgical Treatment in Preterm Infants. </t>
    </r>
    <r>
      <rPr>
        <i/>
        <sz val="10"/>
        <color theme="1"/>
        <rFont val="Arial Narrow"/>
        <family val="2"/>
        <charset val="238"/>
      </rPr>
      <t>Pediatr Cardiol</t>
    </r>
    <r>
      <rPr>
        <sz val="10"/>
        <color theme="1"/>
        <rFont val="Arial Narrow"/>
        <family val="2"/>
        <charset val="238"/>
      </rPr>
      <t xml:space="preserve"> </t>
    </r>
    <r>
      <rPr>
        <b/>
        <sz val="10"/>
        <color theme="1"/>
        <rFont val="Arial Narrow"/>
        <family val="2"/>
        <charset val="238"/>
      </rPr>
      <t>43</t>
    </r>
    <r>
      <rPr>
        <sz val="10"/>
        <color theme="1"/>
        <rFont val="Arial Narrow"/>
        <family val="2"/>
        <charset val="238"/>
      </rPr>
      <t>, 373–381 (2022). https://doi.org/10.1007/s00246-021-02731-w</t>
    </r>
  </si>
  <si>
    <t>file:///C:/Users/Livia/Downloads/s00246-021-02731-w.pdf</t>
  </si>
  <si>
    <t>Zekri H, Said RN, Hegazy RA, Darwish RK, Kamel A, El Hakim NGA. B-type Natriuretic Peptide: A Diagnostic Biomarker for a Hemodynamically Significant PDA. Open Access Maced J Med Sci [Internet]. 2022 Apr. 27 [cited 2023 Jun. 23];10(B):877-83. Available from: https://oamjms.eu/index.php/mjms/article/view/7139</t>
  </si>
  <si>
    <t>https://oamjms.eu/index.php/mjms/article/view/7139/7304</t>
  </si>
  <si>
    <t>Liu TX, Ma XL, Chen Z, Shi LP. 极低出生体重儿动脉导管未闭手术结扎时机的研究 [Timing of surgical ligation of patent ductus arteriosus in very low birth weight infants]. Zhongguo Dang Dai Er Ke Za Zhi. 2022 May 15;24(5):500-506. Chinese. doi: 10.7499/j.issn.1008-8830.2112151. PMID: 35644189; PMCID: PMC9154378.</t>
  </si>
  <si>
    <t>https://www.ncbi.nlm.nih.gov/pmc/articles/PMC9154378/</t>
  </si>
  <si>
    <t>Liu TX, Ma XL, Chen JJ, et al. Value of bedside echocardiography in predicting persistent patency of the ductus arteriosus during the early postnatal period in very low birth weight infants. Zhongguo Dang dai er ke za zhi = Chinese Journal of Contemporary Pediatrics. 2022 Jan;24(1):26-32. DOI: 10.7499/j.issn.1008-8830.2109087. PMID: 35177172; PMCID: PMC8802380.</t>
  </si>
  <si>
    <t>https://europepmc.org/article/med/35177172</t>
  </si>
  <si>
    <t>Maria Livia Ognean (University Lucian Blaga,), Laura Sular (University of Medicine and Pharmacy Tîrgu Mureș), Manuela Cucerea (University of Medicine and Pharmacy Tîrgu Mureș), Adrian Boicean (University Lucian Blaga,)</t>
  </si>
  <si>
    <t>Complete blood count and differential in diagnosis of early onset neonatal sepsis</t>
  </si>
  <si>
    <t>Zhang J, Zeng J, Zhang L, Yu X, Guo J, Li Z. The Utility of Peripheral Blood Leucocyte Ratios as Biomarkers in Neonatal Sepsis: A Systematic Review and Meta-Analysis. Front Pediatr. 2022 Jul 22;10:908362. doi: 10.3389/fped.2022.908362. PMID: 35935369; PMCID: PMC9353072</t>
  </si>
  <si>
    <t>https://www.ncbi.nlm.nih.gov/pmc/articles/PMC9353072/</t>
  </si>
  <si>
    <t>Tiruneh Adane1, Minichil Worku2, Abiye Tigabu2, Melak Aynalem. Hematological Abnormalities in Culture Positive Neonatal Sepsis. Pediatric Health, Medicine and Therapeutics 2022</t>
  </si>
  <si>
    <t>https://www.tandfonline.com/doi/epdf/10.2147/PHMT.S361188?needAccess=true&amp;role=button</t>
  </si>
  <si>
    <t>CiteScore™, Scopus</t>
  </si>
  <si>
    <t>Pop TL (University of Medicine and Pharmacy Iuliu Haţieganu Cluj-Napoca), Burlea M (St. Mary Emergency Clinical Hospital for Children, Iasi), Falup-Pecurariu O (Faculty of Medicine, Transylvania University Brasov), Borzan C (University of Medicine and Pharmacy Iuliu Haţieganu), Gabor-Harosa F (University of Medicine and Pharmacy Iuliu Haţieganu), Herdea V (Romanian Association for Pediatric Education in Family Medicine), Pop CF (University of Medicine and Pharmacy Iuliu Haţieganu), Rajka D (Society of Physicians in Children and Youth’s Communities), Ognean ML(Lucian Blaga University of Sibiu) Căinap SS (University of Medicine and Pharmacy Iuliu Haţieganu).</t>
  </si>
  <si>
    <t>Overview of the pediatric healthcare system in Romania. Turk Pediatri Ars. 2020 Sep 1;55(Suppl 1):69-84</t>
  </si>
  <si>
    <r>
      <t xml:space="preserve">Ilyes, S.-G.; Chiriac, V.D.; Gluhovschi, A.; Mihaela, V.; Dahma, G.; Mocanu, A.G.; Neamtu, R.; Silaghi, C.; Radu, D.; Bernad, E.; et al. The Influence of Maternal Factors on Neonatal Intensive Care Unit Admission and In-Hospital Mortality in Premature Newborns from Western Romania: A Population-Based Study. </t>
    </r>
    <r>
      <rPr>
        <i/>
        <sz val="10"/>
        <color theme="1"/>
        <rFont val="Arial Narrow"/>
        <family val="2"/>
        <charset val="238"/>
      </rPr>
      <t>Medicina</t>
    </r>
    <r>
      <rPr>
        <sz val="10"/>
        <color theme="1"/>
        <rFont val="Arial Narrow"/>
        <family val="2"/>
        <charset val="238"/>
      </rPr>
      <t xml:space="preserve"> </t>
    </r>
    <r>
      <rPr>
        <b/>
        <sz val="10"/>
        <color theme="1"/>
        <rFont val="Arial Narrow"/>
        <family val="2"/>
        <charset val="238"/>
      </rPr>
      <t>2022</t>
    </r>
    <r>
      <rPr>
        <sz val="10"/>
        <color theme="1"/>
        <rFont val="Arial Narrow"/>
        <family val="2"/>
        <charset val="238"/>
      </rPr>
      <t xml:space="preserve">, </t>
    </r>
    <r>
      <rPr>
        <i/>
        <sz val="10"/>
        <color theme="1"/>
        <rFont val="Arial Narrow"/>
        <family val="2"/>
        <charset val="238"/>
      </rPr>
      <t>58</t>
    </r>
    <r>
      <rPr>
        <sz val="10"/>
        <color theme="1"/>
        <rFont val="Arial Narrow"/>
        <family val="2"/>
        <charset val="238"/>
      </rPr>
      <t>, 709. https://doi.org/10.3390/medicina58060709</t>
    </r>
  </si>
  <si>
    <t>file:///C:/Users/Livia/Downloads/medicina-58-00709.pdf</t>
  </si>
  <si>
    <t>Scopus, Wos</t>
  </si>
  <si>
    <t>Suciu LM (University of Medicine and Pharmacy Tirgu Mures,), Puscasiu L (University of Medicine and Pharmacy Tirgu Mures,), Szabo B (University of Medicine and Pharmacy Tirgu Mures,), Cucerea M (University of Medicine and Pharmacy Tirgu Mures,), Ognean ML (University Lucian Blaga Sibiu), Oprea I ((Maternity Hospital Brasov)), Bell EF (University of Iowa).</t>
  </si>
  <si>
    <t>Mortality and morbidity of very preterm infants in Romania: how are we doing? Pediatr Int. 2014 Apr;56(2):200-6. doi: 10.1111/ped.12219. Epub 2014 Jan 29. PMID: 24015920.</t>
  </si>
  <si>
    <t>Suciu LM (University of Medicine and Pharmacy Tirgu Mures,), Puscasiu L (University of Medicine and Pharmacy Tirgu Mures,), Cucerea M (University of Medicine and Pharmacy Tirgu Mures,), Szabo B (University of Medicine and Pharmacy Tirgu Mures,), Ognean ML((University Lucian Blaga Sibiu)), Petrescu O (Maternity Hospital Brasov), Sîmpălean DȘ (University of Medicine and Pharmacy Tirgu Mures,), Bell EF.((University of Iowa))</t>
  </si>
  <si>
    <t>Trends in outcomes of very preterm infants in Romania: A tale of three cities. Pediatr Int. 2017 Nov;59(11):1157-1164. doi: 10.1111/ped.13415. PMID: 28862773.</t>
  </si>
  <si>
    <r>
      <t xml:space="preserve">Ungureanu, D.; Boghossian, N.S.; Suciu, L.M. Changes Overtime in Perinatal Management and Outcomes of Extremely Preterm Infants in One Tertiary Care Romanian Center. </t>
    </r>
    <r>
      <rPr>
        <i/>
        <sz val="10"/>
        <color theme="1"/>
        <rFont val="Arial Narrow"/>
        <family val="2"/>
        <charset val="238"/>
      </rPr>
      <t>Medicina</t>
    </r>
    <r>
      <rPr>
        <sz val="10"/>
        <color theme="1"/>
        <rFont val="Arial Narrow"/>
        <family val="2"/>
        <charset val="238"/>
      </rPr>
      <t xml:space="preserve"> </t>
    </r>
    <r>
      <rPr>
        <b/>
        <sz val="10"/>
        <color theme="1"/>
        <rFont val="Arial Narrow"/>
        <family val="2"/>
        <charset val="238"/>
      </rPr>
      <t>2022</t>
    </r>
    <r>
      <rPr>
        <sz val="10"/>
        <color theme="1"/>
        <rFont val="Arial Narrow"/>
        <family val="2"/>
        <charset val="238"/>
      </rPr>
      <t xml:space="preserve">, </t>
    </r>
    <r>
      <rPr>
        <i/>
        <sz val="10"/>
        <color theme="1"/>
        <rFont val="Arial Narrow"/>
        <family val="2"/>
        <charset val="238"/>
      </rPr>
      <t>58</t>
    </r>
    <r>
      <rPr>
        <sz val="10"/>
        <color theme="1"/>
        <rFont val="Arial Narrow"/>
        <family val="2"/>
        <charset val="238"/>
      </rPr>
      <t>, 1019. https://doi.org/10.3390/medicina58081019</t>
    </r>
  </si>
  <si>
    <t>file:///C:/Users/Livia/Downloads/medicina-58-01019.pdf</t>
  </si>
  <si>
    <t>Dop D (University of Medicine and Pharmacy of Craiova), Gheonea C (University of Medicine and Pharmacy of Craiova), Stănescu GL (University of Medicine and Pharmacy of Craiova), Moroşanu AE (University of Medicine and Pharmacy of Craiova), Diaconu R (University of Medicine and Pharmacy of Craiova), Niculescu EC (University of Medicine and Pharmacy of Craiova), Ognean ML (University Lucian Blaga Sibiu), Niculescu D (University of Medicine and Pharmacy of Craiova).</t>
  </si>
  <si>
    <t>Aspiration pneumonia in an infant with neurological sequelae - case report. Rom J Morphol Embryol. 2015;56(3):1191-4. PMID: 26662158.</t>
  </si>
  <si>
    <t>Diaconu R, Dumitrescu F, Stoica L, Diaconu C, Dobrescu M, Glodeanu A, Ionescu M, Mavritsakis N and Stoica D: Electrochemical monitoring of bronchial inflammation in pediatric athletes: A prospective study. Exp Ther Med 23: 180, 2022</t>
  </si>
  <si>
    <t>file:///C:/Users/Livia/Downloads/etm_23_2_11103_PDF.pdf</t>
  </si>
  <si>
    <t>Ognean, M.L ((University Lucian Blaga Sibiu).; Ognean, M. (University Lucian Blaga Sibiu)</t>
  </si>
  <si>
    <r>
      <t xml:space="preserve">The best vegetable oil for preterm and term infant massage. J. Pediatrului </t>
    </r>
    <r>
      <rPr>
        <b/>
        <sz val="10"/>
        <color theme="1"/>
        <rFont val="Arial Narrow"/>
        <family val="2"/>
        <charset val="238"/>
      </rPr>
      <t>2017</t>
    </r>
    <r>
      <rPr>
        <sz val="10"/>
        <color theme="1"/>
        <rFont val="Arial Narrow"/>
        <family val="2"/>
        <charset val="238"/>
      </rPr>
      <t>, 20, 9–17.</t>
    </r>
  </si>
  <si>
    <r>
      <t xml:space="preserve">Garbi, A.; Armand, M.; Beltran-Anzola, A.-A.; Sarté, C.; Brévaut-Malaty, V.; Tosello, B.; Gire, C. Effect of Massage with Oil Balanced in Essential Fatty Acids on Development and Lipid Parameters in Very Premature Neonates: A Randomized, Controlled Study. </t>
    </r>
    <r>
      <rPr>
        <i/>
        <sz val="10"/>
        <color theme="1"/>
        <rFont val="Arial Narrow"/>
        <family val="2"/>
        <charset val="238"/>
      </rPr>
      <t>Children</t>
    </r>
    <r>
      <rPr>
        <sz val="10"/>
        <color theme="1"/>
        <rFont val="Arial Narrow"/>
        <family val="2"/>
        <charset val="238"/>
      </rPr>
      <t xml:space="preserve"> </t>
    </r>
    <r>
      <rPr>
        <b/>
        <sz val="10"/>
        <color theme="1"/>
        <rFont val="Arial Narrow"/>
        <family val="2"/>
        <charset val="238"/>
      </rPr>
      <t>2022</t>
    </r>
    <r>
      <rPr>
        <sz val="10"/>
        <color theme="1"/>
        <rFont val="Arial Narrow"/>
        <family val="2"/>
        <charset val="238"/>
      </rPr>
      <t xml:space="preserve">, </t>
    </r>
    <r>
      <rPr>
        <i/>
        <sz val="10"/>
        <color theme="1"/>
        <rFont val="Arial Narrow"/>
        <family val="2"/>
        <charset val="238"/>
      </rPr>
      <t>9</t>
    </r>
    <r>
      <rPr>
        <sz val="10"/>
        <color theme="1"/>
        <rFont val="Arial Narrow"/>
        <family val="2"/>
        <charset val="238"/>
      </rPr>
      <t>, 463. https://doi.org/10.3390/children9040463</t>
    </r>
  </si>
  <si>
    <t>file:///C:/Users/Livia/Downloads/children-09-00463-v3.pdf</t>
  </si>
  <si>
    <t>Ognean, M.L.(University Lucian Blaga Sibiu); Ognean, M.((University Lucian Blaga Sibiu)</t>
  </si>
  <si>
    <t>Necla Ozdemir Orhan, Zeynep Eroglu. Structural characterization and oxidative stability of black cumin oil oleogels prepared with natural waxes. Journal of Food Processing and Prewservation</t>
  </si>
  <si>
    <t>https://ifst.onlinelibrary.wiley.com/doi/abs/10.1111/jfpp.17211</t>
  </si>
  <si>
    <t>Ognean L (University Lucian Blaga Sibiu), Boanta O (Clinical County Emergency Hospital Sibiu), Visa G (Pediatric Hospital Sibiu), Grosu F (University Lucian Blaga Sibiu), Şofariu C(Pediatric Hospital Sibiu), Gafencu M (University of Medicine Timisoara), Matei C (University Lucian Blaga Sibiu), Iurian S (University Lucian Blaga Sibiu).</t>
  </si>
  <si>
    <t>HYDROCEPHALY, SCHIZENCEPHALY, SPONDYLOCOSTAL DYSPLASIA, AND HYPOPARATHYROIDISM IN AN INFANT OF A DIABETIC MOTHER. Acta Endocrinol (Buchar). 2017</t>
  </si>
  <si>
    <t>Artemiy Kokhanov, Congenital Abnormalities in the Infant of a Mother with Diabetes. NeoReviews, 2022</t>
  </si>
  <si>
    <t>https://publications.aap.org/neoreviews/article-abstract/23/5/e319/186925/Congenital-Abnormalities-in-the-Infant-of-a-Mother?redirectedFrom=fulltext</t>
  </si>
  <si>
    <r>
      <t>Iosif Hulka, Nestor R. Florido-Suarez, Julia C. Mirza-Rosca (Las Palmas de Gran Canaria University),</t>
    </r>
    <r>
      <rPr>
        <b/>
        <sz val="10"/>
        <color theme="1"/>
        <rFont val="Arial Narrow"/>
        <family val="2"/>
      </rPr>
      <t xml:space="preserve"> Adriana Saceleanu </t>
    </r>
    <r>
      <rPr>
        <sz val="10"/>
        <color theme="1"/>
        <rFont val="Arial Narrow"/>
        <family val="2"/>
      </rPr>
      <t>(Lucian Blaga University of Sibiu, Medicine Faculty)</t>
    </r>
  </si>
  <si>
    <t>"Mechanical Properties and Corrosion Behavior of Thermally
Treated Ti-6Al-7Nb Dental Alloy"</t>
  </si>
  <si>
    <r>
      <t>Duta, L.; Stan, G.E.; Popescu-Pelin, G.; Zgura, I.; Anastasescu, M.; Oktar, F.N. Influence of Post-Deposition Thermal Treatments on the Morpho-Structural, and Bonding Strength Characteristics of Lithium-Doped Biological-Derived Hydroxyapatite Coatings. </t>
    </r>
    <r>
      <rPr>
        <i/>
        <sz val="8"/>
        <color rgb="FF222222"/>
        <rFont val="Arial"/>
        <family val="2"/>
      </rPr>
      <t>Coatings</t>
    </r>
    <r>
      <rPr>
        <sz val="8"/>
        <color rgb="FF222222"/>
        <rFont val="Arial"/>
        <family val="2"/>
      </rPr>
      <t> </t>
    </r>
    <r>
      <rPr>
        <b/>
        <sz val="8"/>
        <color rgb="FF222222"/>
        <rFont val="Arial"/>
        <family val="2"/>
      </rPr>
      <t>2022</t>
    </r>
    <r>
      <rPr>
        <sz val="8"/>
        <color rgb="FF222222"/>
        <rFont val="Arial"/>
        <family val="2"/>
      </rPr>
      <t>, </t>
    </r>
    <r>
      <rPr>
        <i/>
        <sz val="8"/>
        <color rgb="FF222222"/>
        <rFont val="Arial"/>
        <family val="2"/>
      </rPr>
      <t>12</t>
    </r>
    <r>
      <rPr>
        <sz val="8"/>
        <color rgb="FF222222"/>
        <rFont val="Arial"/>
        <family val="2"/>
      </rPr>
      <t>, 1883. https://doi.org/10.3390/coatings12121883</t>
    </r>
  </si>
  <si>
    <t>https://www.mdpi.com/2079-6412/12/12/1883</t>
  </si>
  <si>
    <t>WoS &amp; Scopus</t>
  </si>
  <si>
    <t>Istrate, Bogdan, et al. "Current Research Studies of Mg–Ca–Zn Biodegradable Alloys Used as Orthopedic Implants." Crystals 12.10 (2022): 1468.</t>
  </si>
  <si>
    <t>https://www.mdpi.com/2073-4352/12/10/1468/pdf</t>
  </si>
  <si>
    <t>Antoniac, Iulian, et al. "Additive Manufactured Magnesium-Based Scaffolds for Tissue Engineering." Materials 15.23 (2022): 8693.</t>
  </si>
  <si>
    <t>https://www.mdpi.com/1996-1944/15/23/8693</t>
  </si>
  <si>
    <t>Xie, Juning, et al. "Oxyhydroxide-Coated PEO–Treated Mg Alloy for Enhanced Corrosion Resistance and Bone Regeneration." Journal of functional biomaterials 13.2 (2022): 50.</t>
  </si>
  <si>
    <t>https://www.ncbi.nlm.nih.gov/pmc/articles/PMC9149893/</t>
  </si>
  <si>
    <t>Cordunianu, Mihai Alexandru, et al. "Treatment of Knee Osteochondral Fractures." Healthcare. Vol. 10. No. 6. MDPI, 2022.</t>
  </si>
  <si>
    <t>https://www.mdpi.com/2227-9032/10/6/1061/htm</t>
  </si>
  <si>
    <t>Stef, L (Stef, Laura); Fratila, A (Fratila, Anca); Ionas, M (Ionas, Mona)</t>
  </si>
  <si>
    <t xml:space="preserve">Oral health education: An incentive towards quality life enhancement in the case of Romanian poor children
</t>
  </si>
  <si>
    <t>Promoting Oral health in Elementary students: Implementing Presentation and Practical Methods
Sistani, MN; Karami, S and Heravi, MD. INTERNATIONAL JOURNAL OF PEDIATRICS-MASHHAD 10(3):15640-15652 DOI:10.22038/IJP.2022.60806.4695</t>
  </si>
  <si>
    <t>https://ijp.mums.ac.ir/article_19655.html</t>
  </si>
  <si>
    <t>Lazureanu, PC (Lazureanu, Pompilia Camelia); Popescu, F (Popescu, Florina); Tudor, A (Tudor, Anca); Stef, L (Stef, Laura); Negru, AG (Negru, Alina Gabriela); Mihaila, R (Mihaila, Romeo)</t>
  </si>
  <si>
    <t xml:space="preserve">Saliva pH and Flow Rate in Patients with Periodontal Disease and Associated Cardiovascular Disease
</t>
  </si>
  <si>
    <t>Correlation of Blood and Salivary pH Levels in Healthy, Gingivitis, and Periodontitis Patients before and after Non-Surgical Periodontal Therapy
Koppolu, P (Koppolu, Pradeep); Sirisha, S (Sirisha, Sunkara); Penala, S (Penala, Soumya); Reddy, PK (Reddy, Pathakota Krishnajaneya); Alotaibi, DH (Alotaibi, Dalal H.); Abusalim, GS (Abusalim, Ghadah Salim); Lingam, AS (Lingam, Amara Swapna); Mukhtar, AH (Mukhtar, Areej H.); Barakat, A (Barakat, Ali); AlMokhatieb, AA (AlMokhatieb, Ahmed A.). DIAGNOSTICS 12(1). DOI:10.3390/diagnostics12010097</t>
  </si>
  <si>
    <t>The Effect of Inhaled Corticosteroid Therapy on Periodontal Status in Patients with Asthma
Dembowska, E (Dembowska, Elzbieta); Jaron, A (Jaron, Aleksandra); Skoczek-Szlosser, K (Skoczek-Szlosser, Karolina); Gabrysz-Trybek, E (Gabrysz-Trybek, Ewa); Bladowska, J (Bladowska, Joanna); Trybek, G (Trybek, Grzegorz). APPLIED SCIENCES-BASEL 12(1) DOI:10.3390/app12010240</t>
  </si>
  <si>
    <t>Study on the effects of the use of therapeutic ultrasound in the treatment of osteoarticular diseases. Silisteanu, AE (Silisteanu, Andrei-Emanuel); Szakacs, J (Szakacs, Julianna). BALNEO AND PRM RESEARCH JOURNAL 13(1). DOI:10.12680/balneo.2022.482</t>
  </si>
  <si>
    <t>chrome-extension://efaidnbmnnnibpcajpcglclefindmkaj/http://bioclima.ro/Balneo482.pdf</t>
  </si>
  <si>
    <t>Study on the impact of the therapeutic swimming on elderly women diagnosed with osteoporosis. Vizitiu, E (Vizitiu, Elena); Constantinescu, M (Constantinescu, Mihai). BALNEO AND PRM RESEARCH JOURNAL 13(1). DOI:10.12680/balneo.2022.495</t>
  </si>
  <si>
    <t>chrome-extension://efaidnbmnnnibpcajpcglclefindmkaj/http://bioclima.ro/Balneo495.pdf</t>
  </si>
  <si>
    <t>Cormos, G (Cormos, Gabriela); Ionas, M (Ionas, Mona); Bota, G (Bota, Gabriela); Step, L (Step, Laura); Boitor, GC (Boitor, Gheorghe Cornel); Ormenisan, A (Ormenisan, Alina); Maris, M (Maris, Marius); Mitariu, MC (Mitariu, Mihaela Cernusca)</t>
  </si>
  <si>
    <t>Correlation of Blood and Salivary pH Levels in Healthy, Gingivitis, and Periodontitis Patients before and after Non-Surgical Periodontal Therapy
Koppolu, P (Koppolu, Pradeep); Sirisha, S (Sirisha, Sunkara); Penala, S (Penala, Soumya); Reddy, PK (Reddy, Pathakota Krishnajaneya); Alotaibi, DH (Alotaibi, Dalal H.); Abusalim, GS (Abusalim, Ghadah Salim); Lingam, AS (Lingam, Amara Swapna); Mukhtar, AH (Mukhtar, Areej H.); Barakat, A (Barakat, Ali) [9] ; AlMokhatieb, AA (AlMokhatieb, Ahmed A.). Diagnostics 2022, 12(1), 97; https://doi.org/10.3390/diagnostics12010097</t>
  </si>
  <si>
    <t>Failure in Medical Practice: Human Error, System Failure, or Case Severity? Roman, Mihai Dan; Fleacă, Sorin Radu; Boicean, Adrian Gheorghe; Mohor, Cosmin Ioan; Morar, Silviu; Dura, Horatiu; Cristian, Adrian Nicolae; Bratu, Dan; Tanasescu, Ciprian; Teodoru, Adrian; Necula, Radu; Russu, Octav.Healthcare 2022, 10(12), 2495; https://doi.org/10.3390/healthcare10122495</t>
  </si>
  <si>
    <t>Common peroneal nerve palsy after primary total hip arthroplasty. Georgeanu, Vlad Alexandru; Russu, Octav Marius; Obada, Bogdan; Iliescu, Madalina-Gabriela; Popescu, Marius Nicolae; Iliescu, Dan Marcel; Predescu, Vlad. International Orthopaedics. Volume 46, Issue 9, Pages 1963 - 1970. September 2022. https://doi.org/10.1007/s00264-022-05477-z</t>
  </si>
  <si>
    <t>https://pubmed.ncbi.nlm.nih.gov/35711003/</t>
  </si>
  <si>
    <t xml:space="preserve">A new perception; generating well-being urban public spaces after the era of pandemics
Samah El Khateeb, Indjy M. Shawket. Developments in the Built Environment
Volume 9, March 2022 DOI:10.1016/j.dibe.2021.100065. </t>
  </si>
  <si>
    <t>Resilience and Well-Being Among the Survivors of Natural Disasters and Conflicts. Bhadra, Subhasis;
Dyer, Allen R. Handbook of Health and Well-Being: Challenges, Strategies and Future Trends p. 637-667. Doi:10.1007/978-981-16-8263-6_27</t>
  </si>
  <si>
    <t>https://books.google.ro/books?id=WSpjEAAAQBAJ&amp;pg=PA637&amp;lpg=PA637&amp;dq=doi:10.1007/978-981-16-8263-6_27&amp;source=bl&amp;ots=iq0yYv85H3&amp;sig=ACfU3U3Cjey00ly-VOK_nkZvP9QZYu-WIA&amp;hl=ro&amp;sa=X&amp;ved=2ahUKEwimo6H92NT_AhVjS_EDHWefBAkQ6AF6BAgJEAM#v=onepage&amp;q=doi%3A10.1007%2F978-981-16-8263-6_27&amp;f=false</t>
  </si>
  <si>
    <t>Rational emotive intervention for work-family conflict and female primary school teachers’ well-being. Ifelunni, Clara Odozi;
Ede, Moses Onyemaechi;
Okeke, Chinedu Ifedi. Current Psychology, Doi: 10.1007/s12144-022-03704-9</t>
  </si>
  <si>
    <t>https://pubmed.ncbi.nlm.nih.gov/36124047/</t>
  </si>
  <si>
    <t>A Study on Borderline Personality Disorder using Machine Learning and Conventional Methods. Deepika S; Sri Hasitha D; Suhitha R; Alekhya D; VenkataVara Prasad P; Sandeep Kumar. 2022 5th International Conference on Contemporary Computing and Informatics (IC3I). DOI: 10.1109/IC3I56241.2022.10072886</t>
  </si>
  <si>
    <t>https://ieeexplore.ieee.org/document/10072886</t>
  </si>
  <si>
    <r>
      <t xml:space="preserve">Andreea Angela ŞTEŢIU, </t>
    </r>
    <r>
      <rPr>
        <sz val="9"/>
        <color indexed="8"/>
        <rFont val="Times New Roman"/>
        <family val="1"/>
      </rPr>
      <t xml:space="preserve">Valentin OLEKSIK, </t>
    </r>
    <r>
      <rPr>
        <b/>
        <sz val="9"/>
        <color rgb="FF000000"/>
        <rFont val="Times New Roman"/>
        <family val="1"/>
      </rPr>
      <t>Mircea ŞTEŢIU</t>
    </r>
    <r>
      <rPr>
        <sz val="9"/>
        <color indexed="8"/>
        <rFont val="Times New Roman"/>
        <family val="1"/>
      </rPr>
      <t>, Mihai BURLIBASA, Victor TRAISTARU, Luminita OANCEA, Serban BERTESTEANU, Ileana IONESCU</t>
    </r>
  </si>
  <si>
    <t>Modelling and Finite Element Method in Dentistry</t>
  </si>
  <si>
    <t>Nour M.T. Ajaj AL-Kordy , Mohannad H. AL-Saadi. Finite Element Study of Stress Distribution with Tooth-Supported Mandibular Overdenture Retained by Ball Attachments or Resilient Telescopic Crowns. Eur J Dent
DOI: 10.1055/s-0042-1749363. 2022</t>
  </si>
  <si>
    <t>https://www.thieme-connect.com/products/ejournals/html/10.1055/s-0042-1749363</t>
  </si>
  <si>
    <t>Burcea, A (Burcea, Alexandru) [1] ; Boeras, I (Boeras, Ioana) [1] ; Mihut, CM (Mihut, Claudia-Maria) [1] ; Banaduc, D (Banaduc, Doru) [1] ; Matei, C (Matei, Claudiu) [2] ; Curtean-Banaduc, A (Curtean-Banaduc, Angela) [1]</t>
  </si>
  <si>
    <t>Adding the Mures River Basin (Transylvania, Romania) to the List of Hotspots with High Contamination with Pharmaceuticals</t>
  </si>
  <si>
    <t>Bănăduc, D.; Simić, V.; Cianfaglione, K.; Barinova, S.; Afanasyev, S.; Öktener, A.; McCall, G.; Simić, S.; Curtean-Bănăduc, A. Freshwater as a Sustainable Resource and Generator of Secondary Resources in the 21st Century: Stressors, Threats, Risks, Management and Protection Strategies, and Conservation Approaches. Int. J. Environ. Res. Public Health 2022, 19, 16570. https://doi.org/10.3390/ijerph192416570</t>
  </si>
  <si>
    <t>https://1510q6x9e-y-https-www-webofscience-com.z.e-nformation.ro/wos/woscc/full-record/WOS:000901241800001</t>
  </si>
  <si>
    <t>DETERMINATION OF IBUPROFEN AND 1-HYDROXYIBUPROFEN IN AQUEOUS SAMPLES USING CORK AS A NATURAL PHASE IN ROTATING-DISK SORPTIVE EXTRACTION
By:Rojas-candia, V (Rojas-candia, Valentina) [1] , [2] ; Arismendi, D (Arismendi, Daniel) [1] ; Richter, P (Richter, Pablo) [1]. JOURNAL OF THE CHILEAN CHEMICAL SOCIETY.
Volume67
Issue4
Page5722-5726</t>
  </si>
  <si>
    <t>https://1510q6x9e-y-https-www-webofscience-com.z.e-nformation.ro/wos/woscc/full-record/WOS:000933958600008</t>
  </si>
  <si>
    <t>Boeraș, I.; Curtean-Bănăduc, A.; Bănăduc, D.; Cioca, G. Anthropogenic Sewage Water Circuit as Vector for SARS-CoV-2 Viral ARN Transport and Public Health Assessment, Monitoring and Forecasting—Sibiu Metropolitan Area (Transylvania/Romania) Study Case. Int. J. Environ. Res. Public Health 2022, 19, 11725. https://doi.org/10.3390/ijerph191811725</t>
  </si>
  <si>
    <t>https://1510q6x9e-y-https-www-webofscience-com.z.e-nformation.ro/wos/woscc/full-record/WOS:000857603300001</t>
  </si>
  <si>
    <t>V Oprea, V Radu, D Moga</t>
  </si>
  <si>
    <t>Transversus Abdominis Muscle Release (TAR) for Large Incisional Hernia Repair</t>
  </si>
  <si>
    <t>Calle-Lotero CA, Guzmán-Arango N, Machado-Rivera F, Serna S, Valencia C. Factores asociados a recidivas en pacientes sometidos a cirugía de separación de componentes posterior. Rev Hispanoam Hernia. 2022;10(1):3-10</t>
  </si>
  <si>
    <t>http://dx.doi.org/10.20960/rhh.00333</t>
  </si>
  <si>
    <t>Rabie, M., Abdelnaby, M., Morshed, M. et al. Posterior component separation with transversus abdominis muscle release versus mesh-only repair in the treatment of complex ventral-wall hernia: a randomized controlled trial. BMC Surg 22, 346 (2022).</t>
  </si>
  <si>
    <t>https://doi.org/10.1186/s12893-022-01794-7</t>
  </si>
  <si>
    <t>Baig, S., Afaque, M. &amp; Priya, P. Surgical Site Infection After Transversus Abdominis Release: a Review. Indian J Surg (2022). </t>
  </si>
  <si>
    <t>https://doi.org/10.1007/s12262-022-03413-4</t>
  </si>
  <si>
    <t>Tsap S. V., Prudkov M. I., Tsap N. A. AXIOMS AND THEOREMS IN THE TREATMENT OF LARGE AND GIANT POSTOPERATIVE HERNIAS. Medical News of North Caucasus. 2022;17(2):211-216.</t>
  </si>
  <si>
    <t>https://doi.org/10.14300/mnnc.2022.17053</t>
  </si>
  <si>
    <t xml:space="preserve">D Moga, Ș Perişanu, A Popenţiu, D Sora, H Magdu </t>
  </si>
  <si>
    <t>Right retroperitoneal and subhepatic abscess; late complications due to spilled stones during laparoscopic cholecystectomy—case report</t>
  </si>
  <si>
    <t>Gavriilidis, P., Catena, F., de’Angelis, G. et al. Consequences of the spilled gallstones during laparoscopic cholecystectomy: a systematic review. World J Emerg Surg 17, 57 (2022).</t>
  </si>
  <si>
    <t>https://doi.org/10.1186/s13017-022-00456-6</t>
  </si>
  <si>
    <t>Salati SA, Alfehaid M, Alsuwaydani S, AlSulaim L. Spilled gallstones after laparoscopic cholecystectomy: a systematic review. Pol Przegl Chir. 2022 May 24;95(2):1-20. </t>
  </si>
  <si>
    <t>https://doi: 10.5604/01.3001.0015.8571.</t>
  </si>
  <si>
    <t>V Oprea, O Grad, D Gheorghescu, D Moga</t>
  </si>
  <si>
    <t>Transinguinal Preperitoneal Mesh Plasty - An Alternative or a Dispensable Technique? A Prospective Analyze vs Lichtenstein Repair for Complex Unilateral Groin Hernias</t>
  </si>
  <si>
    <t xml:space="preserve">van Silfhout, L., van Hout, L., Jolles, M. et al. Treatment of recurrent inguinal hernia after TransInguinal PrePeritoneal (TIPP) surgery: feasibility and outcomes in a case series. Hernia 26, 1083–1088 (2022). </t>
  </si>
  <si>
    <t>https://doi.org/10.1007/s10029-021-02517-2</t>
  </si>
  <si>
    <t>D Moga, F Buia, V Oprea</t>
  </si>
  <si>
    <t>Laparo-endoscopic repair of ventral hernia and rectus diastasis</t>
  </si>
  <si>
    <t xml:space="preserve">ElHawary, H., Chartier, C., Alam, P. et al. Open Versus Laparoscopic Surgical Management of Rectus Diastasis: Systematic Review and Pooled Analysis of Complications and Recurrence Rates. World J Surg 46, 1878–1885 (2022). </t>
  </si>
  <si>
    <t>https://doi.org/10.1007/s00268-022-06550-9</t>
  </si>
  <si>
    <t>Lam, K., Smith, A., &amp; Slater, K. (2022). Umbilical hernia: could it be the ‘canary in the coal mine’for a more significant abdominal wall problem?. ANZ Journal of Surgery, 92(10), 2517-2523.</t>
  </si>
  <si>
    <t>https://doi.org/10.1111/ans.17956</t>
  </si>
  <si>
    <r>
      <t>Trujillo-Díaz, J. J., Gómez-López, J. R., Concejo-Cutoli, P., Martínez-Moreno, C., Atienza-Herrero, J., &amp; Martín-del Olmo, J. C. (2022). Manejo laparoscópico de las hernias ventrales mediante abordaje totalmente extraperitoneal (eTEP): experiencia inicial y resultados a corto plazo. </t>
    </r>
    <r>
      <rPr>
        <i/>
        <sz val="10"/>
        <color rgb="FF222222"/>
        <rFont val="Arial"/>
        <family val="2"/>
      </rPr>
      <t>MedUNAB</t>
    </r>
    <r>
      <rPr>
        <sz val="10"/>
        <color rgb="FF222222"/>
        <rFont val="Arial"/>
        <family val="2"/>
      </rPr>
      <t>, </t>
    </r>
    <r>
      <rPr>
        <i/>
        <sz val="10"/>
        <color rgb="FF222222"/>
        <rFont val="Arial"/>
        <family val="2"/>
      </rPr>
      <t>25</t>
    </r>
    <r>
      <rPr>
        <sz val="10"/>
        <color rgb="FF222222"/>
        <rFont val="Arial"/>
        <family val="2"/>
      </rPr>
      <t>(3), 359-384.</t>
    </r>
  </si>
  <si>
    <t>https://orcid.org/0000-0001-9889-7116</t>
  </si>
  <si>
    <t>Serban, D (Serban, Dragos) [1] , [2] ; Papanas, N (Papanas, Nikolaos) [3] , [4] ; Dascalu, AM (Dascalu, Ana Maria) [1] , [2] ; Stana, D (Stana, Daniela) [2] ; Nicolae, VA (Nicolae, Vanessa Andrada) [1] , [2] ; Vancea, G (Vancea, Geta) [1] ; Badiu, CD (Badiu, Cristinel Dumitru) [1] ; Tanasescu, D (Tanasescu, Denisa) [5] ; Tudor, C (Tudor, Corneliu) [2] ; Balasescu, SA (Balasescu, Simona Andreea) [2] ; Pantea-Stoian, A (Pantea-Stoian, Anca) [1]</t>
  </si>
  <si>
    <t>Diabetic Retinopathy in Patients With Diabetic Foot Ulcer: A Systematic Review</t>
  </si>
  <si>
    <t xml:space="preserve">Study on the Development of a Conceptual Framework to Identify the Risk Factors of Diabetic Retinopathy among Diabetic Patients: A Concept Paper
By:Naserrudin, Nurul Athirah (Naserrudin, Nurul Athirah) ; Jeffree, Mohammad Saffree (Jeffree, Mohammad Saffree) ; Kaur, Nirmal (Kaur, Nirmal) ; Rahim, Syed Sharizman Syed Abdul (Rahim, Syed Sharizman Syed Abdul) ; Ibrahim, Mohd Yusof (Ibrahim, Mohd Yusof) INTERNATIONAL JOURNAL OF ENVIRONMENTAL RESEARCH AND PUBLIC HEALTH </t>
  </si>
  <si>
    <t>https://www.webofscience.com/wos/woscc/full-record/WOS:000866919200001</t>
  </si>
  <si>
    <t>Tensioned space after pneumonectomy for cancer with mediastinal shift and cardiac tamponade-causes and treatment (Review)
By:Motas, Natalia (Motas, Natalia) ; Manolache, Veronica (Manolache, Veronica) ; Rus, Ovidiu (Rus, Ovidiu) ; Davidescu, Mihnea (Davidescu, Mihnea) ; Cioalca-Iliescu, Madalina Cristiana (Cioalca-Iliescu, Madalina Cristiana) ; Socea, Bogdan (Socea, Bogdan) ; Ceausu, Mihail Constantin (Ceausu, Mihail Constantin) ; Trifanescu, Oana Gabriela (Trifanescu, Oana Gabriela)EXPERIMENTAL AND THERAPEUTIC MEDICINE EXPERIMENTAL AND THERAPEUTIC MEDICINE</t>
  </si>
  <si>
    <t>https://www.webofscience.com/wos/woscc/full-record/WOS:000844656100001</t>
  </si>
  <si>
    <t xml:space="preserve">Clinical Model for the Prediction of Severe Liver Fibrosis in Adult Patients with Type II Diabetes Mellitus
By:Calapod, Ovidiu Paul (Calapod, Ovidiu Paul) ; Marin, Andreea Maria (Marin, Andreea Maria) ; Stoian, Anca Pantea (Stoian, Anca Pantea) ; Fierbinteanu-Braticevici, Carmen (Fierbinteanu-Braticevici, Carmen) DIAGNOSTICS </t>
  </si>
  <si>
    <t>https://www.webofscience.com/wos/woscc/full-record/WOS:000846999100001</t>
  </si>
  <si>
    <t xml:space="preserve">The Outcome of Surgical Treatment for the Neuropathic Diabetic Foot Lesions-A Single-Center Study
By:Bobirca, Florin (Bobirca, Florin) ; Smarandache, Catalin Gabriel (Smarandache, Catalin Gabriel) ; Bobirca, Anca (Bobirca, Anca) ; Alexandru, Cristina (Alexandru, Cristina) ; Dumitrescu, Dan (Dumitrescu, Dan) ; Stoian, Anca Pantea (Stoian, Anca Pantea) ; Bica, Cristina (Bica, Cristina) ; Brinduse, Lacramioara Aurelia (Brinduse, Lacramioara Aurelia) ; Musetescu, Anca (Musetescu, Anca) ; Gheoca-Mutu, Daniela-Elena (Gheoca-Mutu, Daniela-Elena) ; Isac, Sebastian (Isac, Sebastian) ; Ancuta, Ioan (Ancuta, Ioan)
LIFE-BASEL </t>
  </si>
  <si>
    <t>https://www.webofscience.com/wos/woscc/full-record/WOS:000846527000001</t>
  </si>
  <si>
    <t xml:space="preserve">IN VIVO ASSESSMENT OF SKIN CHEMICAL BURNS IN EXPOSURE TO VESICANTS AND THE EFFICACY OF AN ANTIDOTE FORMULA IN DIFFERENT PHARMACEUTICAL FORMS. AN EXPERIMENTAL APPROACH
By:Secara, Cristina Anca (Secara, Cristina Anca) ; Catrina, Ana Maria (Catrina, Ana Maria) ; Voinea, Oana Cristina (Voinea, Oana Cristina) ; Dinu, Sonia Spandole (Dinu, Sonia Spandole) ; Hirjau, Andreea Camelia (Hirjau, Andreea Camelia) ; Serbanescu, Luiza Georgia (Serbanescu, Luiza Georgia) ; Serban, Dragos (Serban, Dragos) ; Smarandache, Gabriel Catalin (Smarandache, Gabriel Catalin) ; Haidoiu, Cerasela (Haidoiu, Cerasela) ; Radu, Speranta (Radu, Speranta) ; Tudor, Corneliu (Tudor, Corneliu) ; Costea, Daniel Ovidiu (Costea, Daniel Ovidiu) ; Comandasu, Meda (Comandasu, Meda) ; Dascalu, Ana Maria (Dascalu, Ana Maria) ; Pauna, Andreea (Pauna, Andreea) ; Tudosie, Mihail Silviu (Tudosie, Mihail Silviu) </t>
  </si>
  <si>
    <t>https://www.webofscience.com/wos/woscc/full-record/WOS:000820244800011</t>
  </si>
  <si>
    <t xml:space="preserve">Benefits of crenotherapy in digestive tract pathology (Review)
By:Dumitrescu, Magdalena (Dumitrescu, Magdalena) ; Iliescu, Madalina Gabriela (Iliescu, Madalina Gabriela) ; Mazilu, Laura (Mazilu, Laura) ; Micu, Sergiu Ioan (Micu, Sergiu Ioan) ; Suceveanu, Adrian Paul (Suceveanu, Adrian Paul) ; Voinea, Felix (Voinea, Felix) ; Voinea, Claudia (Voinea, Claudia) ; Stoian, Anca Pantea (Stoian, Anca Pantea) ; Suceveanu, Andra-Iulia (Suceveanu, Andra-Iulia)  Experimental and therapeutic medicine </t>
  </si>
  <si>
    <t>https://www.webofscience.com/wos/woscc/full-record/WOS:000736004200001</t>
  </si>
  <si>
    <t xml:space="preserve">nnovative therapeutic approach to chemical burns produced by vesicants; an experimental study
By:Secara, Cristina Anca (Secara, Cristina Anca) ; Cinteza, Otilia Liudmila (Cinteza, Otilia Liudmila) ; Popescu, Diana (Popescu, Diana) ; Popa, Claudia Valentina (Popa, Claudia Valentina) ; Hirjeu, Camelia Andreea (Hirjeu, Camelia Andreea) ; Voinea, Oana Cristina (Voinea, Oana Cristina) ; Serbanescu, Luiza Georgia (Serbanescu, Luiza Georgia) ; Pauna, Andreea Marilena (Pauna, Andreea Marilena) ; Tudosie, Mihail Silviu (Tudosie, Mihail Silviu)
JOURNAL OF MIND AND MEDICAL SCIENCES </t>
  </si>
  <si>
    <t>https://www.webofscience.com/wos/woscc/full-record/WOS:000889305500012</t>
  </si>
  <si>
    <t xml:space="preserve">Prostate Imaging Reporting and Data System score (PI-RADS) and Glutathione S-transferase P1 methylation status (GST-P1) in the diagnosis of prostate cancer patients with borderline PSA values
By:Stan, Marius (Stan, Marius) ; Bornarciuc, Vladimir (Bornarciuc, Vladimir) ; Suceveanu, Andra I. (Suceveanu, Andra I.) ; Costea, Andreea C. (Costea, Andreea C.) ; Suceveanu, Adrian P. (Suceveanu, Adrian P.) ; Mazilu, Laura (Mazilu, Laura) ; Iorga, Ciprian (Iorga, Ciprian) ; Hangan, Tony (Hangan, Tony) ; Tudor, Corneliu (Tudor, Corneliu) ; Epistatu, Dragos (Epistatu, Dragos) ; Chirila, Sergiu (Chirila, Sergiu) ; Gherghina, Viorel (Gherghina, Viorel) ; Voinea, Felix (Voinea, Felix) JOURNAL OF MIND AND MEDICAL SCIENCES </t>
  </si>
  <si>
    <t>https://www.webofscience.com/wos/woscc/full-record/WOS:000889305500013</t>
  </si>
  <si>
    <t>Safety and Outcomes of Intravitreal Aflibercept in Diabetic Macular Edema - A Systematic Review
By:Dascalu, Ana Maria (Dascalu, Ana Maria) ; Rizzo, Manfredi (Rizzo, Manfredi) ; Rizvi, Ali A. (Rizvi, Ali A.) ; Stoian, Anca Pantea (Stoian, Anca Pantea) ; Iancu, Raluca Claudia (Iancu, Raluca Claudia) ; Stana, Daniela (Stana, Daniela) ; Tudosie, Mihail Silviu (Tudosie, Mihail Silviu) ; Serban, Dragos (Serban, Dragos) CURRENT PHARMACEUTICAL DESIGN</t>
  </si>
  <si>
    <t>https://www.webofscience.com/wos/woscc/full-record/WOS:000880126500008</t>
  </si>
  <si>
    <t xml:space="preserve">Acetaminophen, a therapeutic or an extremely toxic remedy a review
By:Caragea, Genica (Caragea, Genica) ; Davila, Oana Avram Carol (Davila, Oana Avram Carol) ; Pauna, Andreea (Pauna, Andreea) ; Costea, Andreea Cristina (Costea, Andreea Cristina) ; Tudosie, Miruna (Tudosie, Miruna) JOURNAL OF MIND AND MEDICAL SCIENCES </t>
  </si>
  <si>
    <t>https://www.webofscience.com/wos/woscc/full-record/WOS:000786532500011</t>
  </si>
  <si>
    <t xml:space="preserve">Diet and Food chemicals increasing the risk of colorectal cancer - literature review
By:Tudosie, Mihail Silviu (Tudosie, Mihail Silviu) ; Pauna, Andreea (Pauna, Andreea) ; Stefani, Cristian (Stefani, Cristian) ; Staicu, Iulia Madalina (Staicu, Iulia Madalina) JOURNAL OF MIND AND MEDICAL SCIENCES </t>
  </si>
  <si>
    <t>https://www.webofscience.com/wos/woscc/full-record/WOS:000786532500014</t>
  </si>
  <si>
    <t xml:space="preserve">The surgical management of pancreatic pseudocysts - outcomes on a of seveny
By:Faur, Mihai (Faur, Mihai) ; Moisin, Andrei (Moisin, Andrei) ; Sabau, Alexandru Dan (Sabau, Alexandru Dan) ; Sabau, Dan (Sabau, Dan) JOURNAL OF MIND AND MEDICAL SCIENCES </t>
  </si>
  <si>
    <t>https://www.webofscience.com/wos/woscc/full-record/WOS:000786532500019</t>
  </si>
  <si>
    <t xml:space="preserve">Correlations between Diabetes Mellitus Self-Care Activities and Glycaemic Control in the Adult Population: A Cross-Sectional Study
By:Popoviciu, Mihaela Simona (Popoviciu, Mihaela Simona) ; Marin, Violeta Nicoleta (Marin, Violeta Nicoleta) ; Vesa, Cosmin Mihai (Vesa, Cosmin Mihai) ; Stefan, Simona Diana (Stefan, Simona Diana) ; Stoica, Roxana Adriana (Stoica, Roxana Adriana) ; Serafinceanu, Cristian (Serafinceanu, Cristian) ; Merlo, Emanuele Maria (Merlo, Emanuele Maria) ; Rizvi, Ali A. (Rizvi, Ali A.) ; Rizzo, Manfredi (Rizzo, Manfredi) ; Busnatu, Stefan (Busnatu, Stefan) ; Stoian, Anca Pantea (Stoian, Anca Pantea)HEALTHCARE </t>
  </si>
  <si>
    <t>https://www.webofscience.com/wos/woscc/full-record/WOS:000747199000001</t>
  </si>
  <si>
    <t>Medical and legal safety measures for people with psychiatric pathology and dangerous behavior</t>
  </si>
  <si>
    <t xml:space="preserve">Băcilă Ciprian1,2, Tănase Mihaela 2, Clopoțel Rareș 1,2
1 "Lucian Blaga" University of Sibiu, Faculty of Medicine, 2 Clinical Psychiatric Hospital „Dr. Gheorghe Preda ”Sibiu
</t>
  </si>
  <si>
    <t>FMED05</t>
  </si>
  <si>
    <t>1841-4877</t>
  </si>
  <si>
    <t>10.26416/Psih.69.2.2022.6629</t>
  </si>
  <si>
    <t>Index Copernicus</t>
  </si>
  <si>
    <t>The mechanism of tooth decay production in grooves and fosae</t>
  </si>
  <si>
    <t>DAHM TATARU C, CRISTIAN ALINA</t>
  </si>
  <si>
    <t>Acta Medica Transilvanica Ed 4</t>
  </si>
  <si>
    <t>Causes of delayed eruption of permanent teeth</t>
  </si>
  <si>
    <t>DAHM TATARU C., Dinu Andreea, Radescu A</t>
  </si>
  <si>
    <t xml:space="preserve">Revista de morfologie dentara Ed 5 </t>
  </si>
  <si>
    <t>ISSN 2734 – 701X ISSN-L 2734 – 701X</t>
  </si>
  <si>
    <t>84-94</t>
  </si>
  <si>
    <t>Dental Veneers</t>
  </si>
  <si>
    <t>DAHM TATARU C., Cristian A</t>
  </si>
  <si>
    <t xml:space="preserve">revista de morfologie dentara Ed5 </t>
  </si>
  <si>
    <t>118-124</t>
  </si>
  <si>
    <t>Oral cancer</t>
  </si>
  <si>
    <t xml:space="preserve">Cristian A, DAHM TATARU C., Bratu C, Dascaliuc S., </t>
  </si>
  <si>
    <t>Revista de morfologie dentara Ed5</t>
  </si>
  <si>
    <t>132-140</t>
  </si>
  <si>
    <t>Macrodontia of maxilarry central incisors. Case report</t>
  </si>
  <si>
    <t>180-186</t>
  </si>
  <si>
    <t>The characteristics of an inclusive dental office</t>
  </si>
  <si>
    <t>DAHM TATARU C., Bodea Andrei, Cochinescu E, Danila A</t>
  </si>
  <si>
    <t>Revista de morfologie dentara ed5</t>
  </si>
  <si>
    <t>230-236</t>
  </si>
  <si>
    <t>the prevalence of supernumerary teeth according to gender</t>
  </si>
  <si>
    <t>DAHM TATARU C., Conduruta R, Mateescu V</t>
  </si>
  <si>
    <t>256-264</t>
  </si>
  <si>
    <t>Inhalosedation in dental medicine</t>
  </si>
  <si>
    <t>DAHM TATARU C., Bodea Andrei, Suhareanu A</t>
  </si>
  <si>
    <t>48-64</t>
  </si>
  <si>
    <t>zirconia used in dental technique</t>
  </si>
  <si>
    <t>DAHM TATARU C., Cristian A. Varaticeanu A</t>
  </si>
  <si>
    <t>286-289</t>
  </si>
  <si>
    <t>GUIDED BIOFILM THERAPY</t>
  </si>
  <si>
    <t>Vasiu Ioana Alexandra, DAHM TATARU C., Dinu Andreea</t>
  </si>
  <si>
    <t>Revista de morfologie dentara Ed4</t>
  </si>
  <si>
    <t>23-31</t>
  </si>
  <si>
    <t>MODIFIED BROADRICK FLAG APPLICATIONS IN RESTORATIVE DENTISTRY</t>
  </si>
  <si>
    <t xml:space="preserve">ARCAȘ Călin Vasile, DAHM TĂTARU C., </t>
  </si>
  <si>
    <t>52-62</t>
  </si>
  <si>
    <t>ACCURACY OF DIGITAL VERSUS
15.	CONVENTIONAL IMPRESSIONS</t>
  </si>
  <si>
    <t>SINN Beatrix, FLORIA Ioana, DAHM TATARU C</t>
  </si>
  <si>
    <t>106-116</t>
  </si>
  <si>
    <t>Intraoral scanning</t>
  </si>
  <si>
    <t xml:space="preserve">NEGHINA Cristina-Maria, DAHM TĂTARU C, CRISTIAN Alina, CÂRSTOC Ioana, </t>
  </si>
  <si>
    <t>124-131</t>
  </si>
  <si>
    <t>Three cusp upper second molar- a prevalence study in a group of dental students in ULBS University</t>
  </si>
  <si>
    <t xml:space="preserve">DAHM TATARU C., Arcas C, Preoteasa R, Popescu M, </t>
  </si>
  <si>
    <t>164-180</t>
  </si>
  <si>
    <t>Incidence of Bottle Decay</t>
  </si>
  <si>
    <t>5.	Cristian A, DAHM TATARU C.,Bucuras I</t>
  </si>
  <si>
    <t>156-164</t>
  </si>
  <si>
    <t>Plasmolifting procedure in modern dental medicine</t>
  </si>
  <si>
    <t>DAHM TATARU C., Dinu Andreea, Gulianu O</t>
  </si>
  <si>
    <t>146-156</t>
  </si>
  <si>
    <t>Health care management of patients hospitalized with Covid-19</t>
  </si>
  <si>
    <t>Frâncu Violeta (ULB Sibiu - Fac Medicină)</t>
  </si>
  <si>
    <t>ISSN-1453-1968</t>
  </si>
  <si>
    <t>pag 11-13</t>
  </si>
  <si>
    <t>https://www.amtsibiu.ro/Arhiva/2022/Nr3-en/Francu.pdf</t>
  </si>
  <si>
    <t>Index Copernicus, EBSCOhost, Ulrich's, Open J-Gate, DRJI, DOAJ, Genamics</t>
  </si>
  <si>
    <t>Frâncu Violeta</t>
  </si>
  <si>
    <t>DENTAL BLEACHING IN SMOKERS</t>
  </si>
  <si>
    <r>
      <t xml:space="preserve">CRIȘAN TEODORA,
</t>
    </r>
    <r>
      <rPr>
        <b/>
        <sz val="10"/>
        <color theme="1"/>
        <rFont val="Arial Narrow"/>
        <family val="2"/>
      </rPr>
      <t xml:space="preserve">FRĂȚILĂ  ANCA </t>
    </r>
  </si>
  <si>
    <t>ACTA MEDICA TRANSILVANICA</t>
  </si>
  <si>
    <t>Online ISSN 2285-7079
ISSN 1453-1968</t>
  </si>
  <si>
    <t>p.67-p.70</t>
  </si>
  <si>
    <t>http://www.amtsibiu.ro/index.php?option=com_content&amp;view=article&amp;id=3549:dental-bleaching-in-smokers&amp;catid=77:nr-2-2022</t>
  </si>
  <si>
    <t>EBSCO PUBLISHING,DIRECTORY OF RESEARCH JOURNALS INDEXING, J-GATE, DIRECTORY OF OPEN ACCESS JOURNALS, ULRICHSWEB, GENAMICS, ELECTRONIC JOURNALS LIBRARY,OPEN ACADEMIC JOURNALS INDEX, INFOBASE INDEX</t>
  </si>
  <si>
    <t>Frățilă Anca</t>
  </si>
  <si>
    <t>SUBGINGIVAL LOCALIZATION OF THE PROSTHETIC
RESTORATIONS AND THE PERIODONTAL HEALTH</t>
  </si>
  <si>
    <r>
      <rPr>
        <b/>
        <sz val="10"/>
        <color theme="1"/>
        <rFont val="Arial Narrow"/>
        <family val="2"/>
      </rPr>
      <t>FRĂȚILĂ  ANCA</t>
    </r>
    <r>
      <rPr>
        <sz val="10"/>
        <color theme="1"/>
        <rFont val="Arial Narrow"/>
        <family val="2"/>
      </rPr>
      <t>, CRIȘAN TEODORA</t>
    </r>
  </si>
  <si>
    <t>p.62-p.65</t>
  </si>
  <si>
    <t>http://www.amtsibiu.ro/Arhiva/2022/Nr4-en/Fratila.pdf</t>
  </si>
  <si>
    <t>CURRENT FAILURES IN THE CONSUMPTION OF SUGAR IN THE PRODUCTION OF DENTAL CARIES</t>
  </si>
  <si>
    <t>Articol in extenso</t>
  </si>
  <si>
    <t>Albertina Stanila(ULBS), Mona Ionaș(ULBS)</t>
  </si>
  <si>
    <t>ACTA MEDICA TRANSILVANICA 27(3):68-71</t>
  </si>
  <si>
    <t>Online ISSN 2285-7079</t>
  </si>
  <si>
    <t>68-71</t>
  </si>
  <si>
    <t>https://www.amtsibiu.ro/Arhiva/2022/Nr3-en/Stanila.pdf</t>
  </si>
  <si>
    <t>INDEX COPERNICUS, EBSCOhost™, ULRICH'S, OPEN J-GATE, DIRECTORY OF RESEARCH JOURNAL INDEXING (DRJI), DIRECTORY OF OPEN ACCESS JOURNALS (DOAJ), GENAMICS.</t>
  </si>
  <si>
    <t>Technical futures in full-arch implant rehabilitation with All
on 4 and All on 6 System</t>
  </si>
  <si>
    <t>Rusu stefan Adrian (ULBS), Ionas Mona (ULBS),Popescu Sidonia Elena (ULBS), Veteanu Maria Teodora (ULBS)</t>
  </si>
  <si>
    <t>Revista de morfologie dentara</t>
  </si>
  <si>
    <t>ISSN 2734 – 701X
ISSN-L 2734 – 701X</t>
  </si>
  <si>
    <t>15-21</t>
  </si>
  <si>
    <t>https://magazines.ulbsibiu.ro/rmd/</t>
  </si>
  <si>
    <t>The pathogenic potential of periodontontal bacteria</t>
  </si>
  <si>
    <t>Loredana Miţariu, Mihai Miţariu</t>
  </si>
  <si>
    <t>45-49</t>
  </si>
  <si>
    <t>Functional Tooth Redesign - FTR</t>
  </si>
  <si>
    <t>Andi-Ciprian Drăguș, Mihai Augustin, Gabriela tănase, Mihai Mițariu, Loredana Mițariu, Iulian-Antonio Drăguș</t>
  </si>
  <si>
    <t>Practical Application of Science</t>
  </si>
  <si>
    <t>ISSN 1454-9980, ISSN-L 2360-255</t>
  </si>
  <si>
    <t>97-100</t>
  </si>
  <si>
    <t>Clinical study of analysis of deviation from the mean of Bennet angles unsing electronic condilography measurment</t>
  </si>
  <si>
    <t>Drăguş Andi, Augustin M, Tănase C, Miţariu M, autor corespondent: Miţariu L</t>
  </si>
  <si>
    <t>Medicine in Evolution</t>
  </si>
  <si>
    <t>ISSN 2065-376x</t>
  </si>
  <si>
    <t>373-384</t>
  </si>
  <si>
    <t>Comparative analysis of zirconia and lithium disilicate all-ceramic crowns manufactured using digital versus digital-conventional technique</t>
  </si>
  <si>
    <t xml:space="preserve">Berar A., Buduru S., Breban C., Gherman A., Mițariu L., Tăut M., Buzatu R. </t>
  </si>
  <si>
    <t>2065-376x</t>
  </si>
  <si>
    <t>337-345</t>
  </si>
  <si>
    <t>Digital vs. Conventional Wax-UP</t>
  </si>
  <si>
    <t>Buduru S., Miţariu L., Ifrim C., Tăut M., Buzatu R.</t>
  </si>
  <si>
    <t>431-437</t>
  </si>
  <si>
    <t>EBSCO, Sciendo</t>
  </si>
  <si>
    <t>Ventilatia non invaziva-avantaje si dezavantaje</t>
  </si>
  <si>
    <t>Iris Muresan</t>
  </si>
  <si>
    <t>Zilele medicinii dentare Sibiene</t>
  </si>
  <si>
    <t>2537 3501</t>
  </si>
  <si>
    <t>stomasibiu.wordpress.com</t>
  </si>
  <si>
    <t>Acidul tranexamic-indicatii in chirurgia orala</t>
  </si>
  <si>
    <t>EVALUATION OF STABILITY OF ORTHODONTIC MINIIMPLANTS IN CONNECTION WITH BONE PARAMETERS</t>
  </si>
  <si>
    <t>NADINE DIKU, MARIANA PĂCURAR, LAURA ȘTEF, MARIA POPA, DANIELA EȘIAN, DOINA GHERCIC</t>
  </si>
  <si>
    <t xml:space="preserve">ACTA MEDICA TRANSILVANICA December27(4):27-32 </t>
  </si>
  <si>
    <t>e-ISSN 2285-7079</t>
  </si>
  <si>
    <t>27-32</t>
  </si>
  <si>
    <t>LUMINIŢA DOBROTĂ, IOANA MĂTĂCUŢĂ, CRISTIAN BERGHEA-NEAMŢU,  MARIA POPA, ANCA CHICEA</t>
  </si>
  <si>
    <t>ACTA MEDICA TRANSILVANICA December27(4):11-14</t>
  </si>
  <si>
    <t>11-14</t>
  </si>
  <si>
    <t>lass II Malocclusion in Association with Superior Lateral Incisor Anodontia - A Case Report</t>
  </si>
  <si>
    <t>MIHAI, Gabriela Mădălina ;  RITA, George Marius ; POPA, Maria</t>
  </si>
  <si>
    <t>69-75</t>
  </si>
  <si>
    <t>Large Meningothelial Meningioma in a 27-Year-old Patient. Case Report</t>
  </si>
  <si>
    <t>Micea-Vicențiu Săceleanu, Ana S., Denisa S., Marius Ionuț G., Săceleanu Adriana</t>
  </si>
  <si>
    <t>ACTA MEDICA TRANSILVANICA March27(1):37-39</t>
  </si>
  <si>
    <t>37-39</t>
  </si>
  <si>
    <t>Natural evolution and Possible Complication of Chronic Subdural Hematoma</t>
  </si>
  <si>
    <t>Mircea-Vicențiu Săceleanu, Adriana Săceleanu</t>
  </si>
  <si>
    <t>ACTA MEDICA TRANSILVANICA June27(2):31-33</t>
  </si>
  <si>
    <t>31-33</t>
  </si>
  <si>
    <t>Charles Sherrington-The Synapse from Antiquity to actual Status</t>
  </si>
  <si>
    <t>Vicentiu-Mircea Saceleanu, Adriana Saceleanu, Razvan-Adrian Covache-Busuioc, Horia-Petre Costin, Alexandru Vlad Ciurea</t>
  </si>
  <si>
    <t>PARIPEX- INDIAN JOURNAL OF RESEARCH, VOL.11, May 2022</t>
  </si>
  <si>
    <t>PRINT ISSN No:2250-1991</t>
  </si>
  <si>
    <t>DOI:10.36106/PARIPEX</t>
  </si>
  <si>
    <t>CURRENT FAILURES IN THE CONSUMPTION OF SUGAR IN
THE PRODUCTION OF DENTAL CARIES</t>
  </si>
  <si>
    <t>Stanila Albertina-ULBS, Ionas Mona-ULBS</t>
  </si>
  <si>
    <t>ACTA MEDICA TRANSILVANICA September27(3):68-71</t>
  </si>
  <si>
    <t>Index copernicus</t>
  </si>
  <si>
    <t>Stanila Albertina</t>
  </si>
  <si>
    <t>An Overview of Endodontic Nonsurgical Retreatment</t>
  </si>
  <si>
    <t>SOARE, Mihai-Silviu ; BOȚA, Gabriela</t>
  </si>
  <si>
    <t>Revista de Morfologie Dentară  - Ediția 4, Mai 2022</t>
  </si>
  <si>
    <t>2734701X</t>
  </si>
  <si>
    <t>6-13</t>
  </si>
  <si>
    <t>Pain Management in Endodontic Treatments</t>
  </si>
  <si>
    <t xml:space="preserve">FLORIA, Ioana; PALEOCA, Diana-Roxana; BOȚA, Gabriela </t>
  </si>
  <si>
    <t>89-96</t>
  </si>
  <si>
    <t>INVERSAREA PIRAMIDEI SERVICIILOR ÎN SISTEMUL DE SĂNĂTATE</t>
  </si>
  <si>
    <t>ADELA COJAN</t>
  </si>
  <si>
    <t>FMED 5</t>
  </si>
  <si>
    <t>Revista POLITICI DE SĂNĂTATE</t>
  </si>
  <si>
    <t>ISSN 2501-2584  ISSN-L 2501-2576</t>
  </si>
  <si>
    <t>20-21</t>
  </si>
  <si>
    <t>https://www.politicidesanatate.ro/inversarea-piramidei-serviciilor-in-sistemul-de-sanatate/</t>
  </si>
  <si>
    <t>IMUNIZAREA, PIATRA DE TEMELIE A POLITICILOR DE PREVENȚIE</t>
  </si>
  <si>
    <t>https://www.politicidesanatate.ro/imunizarea-piatra-de-temelie-a-politicilor-de-preventie/</t>
  </si>
  <si>
    <t>Eradicarea cancerului, între idealul în sănătatea publică și riscul diviziunii celulare</t>
  </si>
  <si>
    <t>Revista Ro-HEALTH REVIEW</t>
  </si>
  <si>
    <t>ISSN 2558 - 9369 | ISSN-L 2558 - 9369</t>
  </si>
  <si>
    <t>https://rohealthreview.ro/adela-cojan-eradicarea-cancerului-intre-idealul-in-sanatatea-publica-si-riscul-diviziunii-celulare/</t>
  </si>
  <si>
    <t>Medicul de familie, cea mai importantă verigă în îngrijirea populaţiei. Rolul său este esenţial în sistemul de sănătate</t>
  </si>
  <si>
    <t>https://rohealthreview.ro/adela-cojan-cnas-medicul-de-familie-cea-mai-importanta-veriga-in-ingrijirea-populatiei-rolul-sau-este-esential-in-sistemul-de-sanatate/</t>
  </si>
  <si>
    <t>HIDDEN CARIES - IATROGENESIS BY MISDETECTION</t>
  </si>
  <si>
    <r>
      <t xml:space="preserve">NARCIS MARCOV, ELENA-CRISTINA MARCOV, MĂDĂLINA VIOLETA PERIEANU,
MĂDĂLINA ADRIANA MALIȚA, RADU COSTEA, IRINA ADRIANA BEURAN, </t>
    </r>
    <r>
      <rPr>
        <b/>
        <sz val="10"/>
        <rFont val="Arial Narrow"/>
        <family val="2"/>
      </rPr>
      <t>ANDREEA
ANGELA ȘTEȚIU</t>
    </r>
    <r>
      <rPr>
        <sz val="10"/>
        <rFont val="Arial Narrow"/>
        <family val="2"/>
      </rPr>
      <t>, MAGDALENA NATALIA DINA, CRISTINA MARIA ȘERBĂNESCU,
DANA CRISTINA BODNAR</t>
    </r>
  </si>
  <si>
    <t>ACTA MEDICA TRANSILVANICA, vol 27, nr.3, http://www.amtsibiu.ro/index.php?option=com_content&amp;view=article&amp;id=3558:hidden-caries-iatrogenesis-by-misdetection&amp;catid=78:nr-3-2022</t>
  </si>
  <si>
    <t>2285-7097</t>
  </si>
  <si>
    <t>57-61</t>
  </si>
  <si>
    <t>STATISTICAL ANALYSIS OF THE DENTAL MATERIALS USED
WITHIN THE DENTINAL SEALING AND PULPAL
PROTECTION STAGES</t>
  </si>
  <si>
    <r>
      <t xml:space="preserve">ELENA-CRISTINA MARCOV, NARCIS MARCOV, MĂDĂLINA VIOLETA PERIEANU,
MIHAI BURLIBAȘA, RADU COSTEA, </t>
    </r>
    <r>
      <rPr>
        <b/>
        <sz val="10"/>
        <rFont val="Arial Narrow"/>
        <family val="2"/>
      </rPr>
      <t>ANDREEA-ANGELA ȘTEȚIU</t>
    </r>
    <r>
      <rPr>
        <sz val="10"/>
        <rFont val="Arial Narrow"/>
        <family val="2"/>
      </rPr>
      <t>,
DANA CRISTINA BODNAR</t>
    </r>
  </si>
  <si>
    <t>ACTA MEDICA TRANSILVANICA vol 27, nr. 2, http://www.amtsibiu.ro/index.php?option=com_content&amp;view=article&amp;id=3544:statistical-analysis-of-the-dental-materials-used-within-the-dentinal-sealing-and-pulpal-protection-stages&amp;catid=77:nr-2-2022</t>
  </si>
  <si>
    <t>48-52</t>
  </si>
  <si>
    <t>Dentists, members of the French Resistance  movement during the World War II</t>
  </si>
  <si>
    <r>
      <t xml:space="preserve">Sergiu Drafta, Mihai Burlibașa, Viorel Perieanu, Raluca Costea, Oana Eftene, Nicoleta Măru, </t>
    </r>
    <r>
      <rPr>
        <b/>
        <sz val="10"/>
        <rFont val="Arial Narrow"/>
        <family val="2"/>
      </rPr>
      <t>Andreea Angela Ștețiu</t>
    </r>
    <r>
      <rPr>
        <sz val="10"/>
        <rFont val="Arial Narrow"/>
        <family val="2"/>
      </rPr>
      <t>, Mădălina Perieanu, Mirela Veronica Bucur, Irina Adriana Beuran, Mădălina Malița, Magdalena Natalia Dina, Ioana-Cristina Neagoe, Dana Cristina Bodnar, Radu Costea, Camelia Ionescu</t>
    </r>
  </si>
  <si>
    <t>Romanian Medical Journal 2022;69(1). DOI: 10.37897/RMJ.2022.1.7, https://view.publitas.com/amph/rmj_2022_1_art-07/page/1</t>
  </si>
  <si>
    <t xml:space="preserve">ISSN 1220-5478  |  e-ISSN 2069-606X
ISSN-L 1220-5478
</t>
  </si>
  <si>
    <t>35-39</t>
  </si>
  <si>
    <t>DOI: 10.37897/RMJ.2022.1.7</t>
  </si>
  <si>
    <t xml:space="preserve">Laser in Periodontology </t>
  </si>
  <si>
    <t>POPESCU, Sidonia Elena ,  VEȚEANU, Maria Teodora ,  RUSU, Ștefan-Adrian  &amp;  ȘTEȚIU, Andreea</t>
  </si>
  <si>
    <t>44-51</t>
  </si>
  <si>
    <t>Treatment of Periodontal Disease with Platelet-Rich Plasma</t>
  </si>
  <si>
    <t>GARAMIA, Andreea Mădălina ,  BUNEA, Ana Elena  &amp;  ȘTEȚIU, Andreea</t>
  </si>
  <si>
    <t>83-88</t>
  </si>
  <si>
    <t>THE MECANISM OF TOOTH DECAY PRODUCTION IN GROOVES AND FOSSAE</t>
  </si>
  <si>
    <t>ARTICOL</t>
  </si>
  <si>
    <t>CRISTINA DAHM, ALINA CRISTIAN</t>
  </si>
  <si>
    <t>http://www.amtsibiu.ro/Arhiva/2022/Nr1-en/Dinu.pdf</t>
  </si>
  <si>
    <t>Copernicus, EBSCO, ULRICHS</t>
  </si>
  <si>
    <t>NUTRITIONAL HYGENE AS A PROPHYLACTIC MEASURE IN PEDIATRIC DENTISTRY AND IT'S CARIES RISK ASSESSMENT</t>
  </si>
  <si>
    <t>PALEOCA DIANA, MOLDOVAN CORINA, CRISTIAN LINA</t>
  </si>
  <si>
    <t>REVISTA DE MORFOLOGIE DENTARA</t>
  </si>
  <si>
    <t>ISSN 2734-701X  ISSN-L 2734-701X</t>
  </si>
  <si>
    <t>97-105</t>
  </si>
  <si>
    <t>https://revistamd.ro/</t>
  </si>
  <si>
    <t>NEINDEXATA</t>
  </si>
  <si>
    <t>INTRAORAL SCANING</t>
  </si>
  <si>
    <t>NEGHINA CRISTINA, DAHM CRISTINA, ALINA CRISTIAN, CARSTOC IOANA</t>
  </si>
  <si>
    <t>125-130</t>
  </si>
  <si>
    <t>TREATMENT OF ORAL CANDIDIASIS</t>
  </si>
  <si>
    <t>PERSOIU ANTONIA, NEGURA RALUCA, DINU ANDREEA, ALINA CRISTIAN</t>
  </si>
  <si>
    <t>43-47</t>
  </si>
  <si>
    <t>Microstructure and chemical  composition of temporary teeth  in children with  Down syndrome</t>
  </si>
  <si>
    <t>CRISTIAN ALINA, DINU ANDREEA, MARTA TEODORA</t>
  </si>
  <si>
    <t>TRIGEMINAL NEVRALGIA</t>
  </si>
  <si>
    <t>ALINA CRISTIAN, ANDREEA DINU, CRINA DANILA</t>
  </si>
  <si>
    <t>208-213</t>
  </si>
  <si>
    <t xml:space="preserve">Stem cells extracted from human teeth </t>
  </si>
  <si>
    <t>ALINA CRISTIAN, DINU ANDREEA, MATEI ANA GEORGIANA</t>
  </si>
  <si>
    <t>236-245</t>
  </si>
  <si>
    <t>Treatment of class I deep cavity lesion of molar 1.6</t>
  </si>
  <si>
    <t>ALINA CRISTIAN, ANDREEA DINU, DOVLEAG LAURA, RIMBOIU SIMONA</t>
  </si>
  <si>
    <t>264--274</t>
  </si>
  <si>
    <t>ZIRCONIA USED IN DENTAL TECHNIQUE</t>
  </si>
  <si>
    <t>DAHM CRISTINA, CRISTIAN ALINA, VARATICEANU</t>
  </si>
  <si>
    <t>284-291</t>
  </si>
  <si>
    <t>THE CHARACTERISTICS OF AN INCLUSIVE DENTAL OFFICE</t>
  </si>
  <si>
    <t>STEF LAURA, CRISTIAN ALINA, DAHM CRISTINA, DANILA</t>
  </si>
  <si>
    <t>230--235</t>
  </si>
  <si>
    <t>DENTAL VENEERS</t>
  </si>
  <si>
    <t>CRISTINA DAHM,ALINA CRISTIAN, DUTU ELENA</t>
  </si>
  <si>
    <t>118-123</t>
  </si>
  <si>
    <t>ORAL CANCER</t>
  </si>
  <si>
    <t>CRISTIAN ALINA, DAHM CRISTINA, BRATU REBECA, DASCALIUC EDUARD</t>
  </si>
  <si>
    <t>132-139</t>
  </si>
  <si>
    <t>INCIDENCE OF BOTTLE DECAY</t>
  </si>
  <si>
    <t>CRISTIAN ALINA, DAHM CRISTINA, VOICA ANA, BUCURAS MADALINA</t>
  </si>
  <si>
    <t>156-163</t>
  </si>
  <si>
    <t>COMPARATIVE STUDY ON THE DIFFERENCE BETWEEN COMPOSITE RESIN FILLINGS AND AMALGAM FILLINGS</t>
  </si>
  <si>
    <t>BOTA GABRIELA, CRISTIAN ALINA, FLOREA NAOMI</t>
  </si>
  <si>
    <t>140-145</t>
  </si>
  <si>
    <t>Management of gingival recession</t>
  </si>
  <si>
    <t>ALINA CRISTIAN, DINU ANDREEA, MUNTEAN MARIAN, MIHAILESCU RADU</t>
  </si>
  <si>
    <t>186-193</t>
  </si>
  <si>
    <t>Tips and Tricks for a
Sound Rives - Stoppa Repair.</t>
  </si>
  <si>
    <t>Oprea V1*, Toma M1, Grad O1,2 and Moga D3,4
1Department of Clinical Surgery, Constantin Papilian Emergency Military Clinical Hospital, Romania
2Department of Surgery, Iuliu Hatieganu University of Medicine and Pharmacy, Romania
3Department of Clinical surgery, Alexandru Augustin Military Hospital, Romania
4Lucian Blaga University of Sibiu, Romania</t>
  </si>
  <si>
    <t>Ann Surg Edu. 2022;3(1):1028.</t>
  </si>
  <si>
    <t>ISSN: 2692-7926</t>
  </si>
  <si>
    <t>013-016</t>
  </si>
  <si>
    <t>EVALUATION OF CLINICAL AND RADIOLOGICAL PARAMETERS IN PATIENTS WITH PERIODONTAL PATHOLOGY</t>
  </si>
  <si>
    <t>DINU ANDREEA, GEORGE MANIU</t>
  </si>
  <si>
    <t>75-78</t>
  </si>
  <si>
    <t>VASIU IOANA, DAHM CRISTINA, DINU ANDREEA</t>
  </si>
  <si>
    <t>23-30</t>
  </si>
  <si>
    <t>PULP NECROSIS - IS REVITALIZATION THE ANSWER</t>
  </si>
  <si>
    <t>CHIDU PATRICIA, PASTRAMA IOANA, DINU ANDREEA</t>
  </si>
  <si>
    <t>62-68</t>
  </si>
  <si>
    <t>PREGNANCY GINGIVITIS</t>
  </si>
  <si>
    <t>PASTRAMA IOANA, CHIDU PATRICIA, DINU ANDREEA</t>
  </si>
  <si>
    <t>76-81</t>
  </si>
  <si>
    <t>NEW TEHNOLOGIES TO IMPROVE THE DISINFECTION OF ROOT CANALS</t>
  </si>
  <si>
    <t xml:space="preserve">ANA BUNEA, GARAMIA ANDREEA, DINU ANDREEA </t>
  </si>
  <si>
    <t>CRITINA DAHM, ANDREEA DINU, CORINA RADESCU</t>
  </si>
  <si>
    <t>84-93</t>
  </si>
  <si>
    <t>CROSSREFERENCES ABOUT CHLORHEXIDINEMOUTHWASH</t>
  </si>
  <si>
    <t>BOTA GABRIELA, ANDREEA DINU, DUTIA CRISTINA</t>
  </si>
  <si>
    <t>102-109</t>
  </si>
  <si>
    <t>PLASMOLIFTING PROCEDURE IN MODERN DENTAL MEDICINE</t>
  </si>
  <si>
    <t>DAHM CRISTINA, ANDREEA DINU, GULIANU OZANA</t>
  </si>
  <si>
    <t>146--155</t>
  </si>
  <si>
    <t xml:space="preserve">Macrodontia of maxillary central incisors: case report </t>
  </si>
  <si>
    <t>CRISTINA DAHM, ANDREEA DINU, CORINA RADESCU</t>
  </si>
  <si>
    <t>180-185</t>
  </si>
  <si>
    <t>Microscope fillings</t>
  </si>
  <si>
    <t>GABRIELA BOTA, ANDREEA DINU, GROZAV ROXANA</t>
  </si>
  <si>
    <t>202-207</t>
  </si>
  <si>
    <t xml:space="preserve">Aplication Of Laser In Endodontics </t>
  </si>
  <si>
    <t>BOȚA Gabriela, DINU Andreea, MIHAI Codruț-Florian, SOARE Mihai-Silviu, VASIU Ioana-Alexandra, MOISE Izabela-Elena</t>
  </si>
  <si>
    <t>26-33</t>
  </si>
  <si>
    <t>Denisa Tănăsescu, Andrei Moisin, Dan Sabău, Ciprian Tănăsescu</t>
  </si>
  <si>
    <t>Acta Medica Transilvanica 2/2022</t>
  </si>
  <si>
    <t>27-30</t>
  </si>
  <si>
    <t>Tratat de chirurgie oro-maxilo-facială Vol. 1</t>
  </si>
  <si>
    <t>Cernușcă-Mițariu Mihaela, Făgețan Iulian, Petrașcu Bogdan, Lixandru Cosmin, Cernușcă-Mițariu Ioana</t>
  </si>
  <si>
    <t>ISBN 978-606-12-1932-2</t>
  </si>
  <si>
    <t>Tratat de chirurgie oro-maxilo-facială Vol. 2</t>
  </si>
  <si>
    <t xml:space="preserve">Cernușcă-Mițariu Mihaela, Făgețan Iulian, Drăghici Cristina, Lixandru Cosmin, Cernușcă-Mițariu Ioana </t>
  </si>
  <si>
    <t xml:space="preserve">ISBN 978-606-12-1933-9 </t>
  </si>
  <si>
    <t>Tratat de chirurgie oro-maxilo-facială Vol. 3</t>
  </si>
  <si>
    <t xml:space="preserve">Cernușcă-Mițariu Mihaela, Făgețan Iulian, Lixandru Cosmin, Cernușcă-Mițariu Ioana, Cernușcă-Mițariu Daniel </t>
  </si>
  <si>
    <t xml:space="preserve">ISBN 978-606-12-1934-6 </t>
  </si>
  <si>
    <t>Tratat de chirurgie oro-maxilo-facială Vol. 4</t>
  </si>
  <si>
    <t xml:space="preserve">Cernușcă-Mițariu Mihaela, Făgetan Iulian, Cernușcă-Mițariu Sebastian, Lixandru Cosmin, Cernușcă-Mițariu, Ioana Făgețan Iulia </t>
  </si>
  <si>
    <t>ISBN 978-606-12-1948-3</t>
  </si>
  <si>
    <t>DOSAR DE ÎNGRIJIRE NURSING ÎN AFECȚIUNILE CARDIACE</t>
  </si>
  <si>
    <t>COLDEA LILIANA</t>
  </si>
  <si>
    <t>TECHNO MEDIA</t>
  </si>
  <si>
    <t>978-606-616-459-7</t>
  </si>
  <si>
    <t>IUNIE</t>
  </si>
  <si>
    <t xml:space="preserve">Effects of Physical Activity on Wellbeing among Children with ADHD: A Mediation by Self-Esteem.  Fourogh Shafaeian Fard, Tayebeh Baniasadi, Tina Soltan Ahmadi, Pouya Biyabani, Sedigheh Khajeaflaton Mofrad. Journal of Humanities Insights 6(3): 01-06, 2022.  </t>
  </si>
  <si>
    <t>chrome-extension://efaidnbmnnnibpcajpcglclefindmkaj/https://www.researchgate.net/profile/Tayebeh-Baniasadi-3/publication/362647482_Effects_of_Physical_Activity_on_Wellbeing_among_Children_with_ADHD_A_Mediation_by_Self-Esteem/links/62f6304cb8dc8b4403d9953c/Effects-of-Physical-Activity-on-Wellbeing-among-Children-with-ADHD-A-Mediation-by-Self-Esteem.pdf</t>
  </si>
  <si>
    <t>google/researchgate  CPCI, CNKI</t>
  </si>
  <si>
    <t xml:space="preserve">Rational emotive intervention for work-family conflict and female primary school teachers’ well-being. Clara Odozi Ifelunni, Moses Onyemaechi Ede, Chinedu Ifedi Okeke. Curr Psychol (2022). https://doi.org/10.1007/s12144-022-03704-9 </t>
  </si>
  <si>
    <t>Impact of Social Support on Wellbeing and Health-Related Quality of Life among Elderly Women: Mediating Role of Physical Activity. Kamelia Abdi, Fatemeh Beigom Hosseini, Zahra Chaharbaghi, Saeed Ghorbani. Women’s Health Bulletin (WHB) https://doi.org/10.30476/whb.2022.94981.1174</t>
  </si>
  <si>
    <t>https://womenshealthbulletin.sums.ac.ir/article_48364.html</t>
  </si>
  <si>
    <t xml:space="preserve">Georgeanu, V.A., Russu, O.M., Obada, B. et al. Common peroneal nerve palsy after primary total hip arthroplasty. International Orthopaedics (SICOT) 46, 1963–1970 (2022). https://doi.org/10.1007/s00264-022-05477-z. </t>
  </si>
  <si>
    <t>Marie Mikušová, Ivona Vrdoljak Raguž &amp; Petra Horváthová (2023) Economic and social aspects of three generations’ well-being. Czech study, Economic Research-Ekonomska Istraživanja, 36:1, DOI: 10.1080/1331677X.2022.2106263</t>
  </si>
  <si>
    <t>Life Orientation, Life Satisfaction and Well-being among School Teachers during COVID Pandemic
Parashar, Divya; Aleem, Sheema.  Indian Journal of Positive Psychology; Hisar Vol. 13, Iss. 3,  (Sep 2022): 216-221</t>
  </si>
  <si>
    <t>https://www.proquest.com/openview/3155451492800051432a2fdb83749afa/1?pq-origsite=gscholar&amp;cbl=2032133</t>
  </si>
  <si>
    <t>Dissertation
zum Erwerb des Doctor of Philosophy (Ph.D.) an der
Medizinischen Fakultät der
Ludwig-Maximilians-Universität zu München
Introducing and Evaluating Happiness as a New Patient
Reported Outcome in Dermatology
vorgelegt von:
Barbara Natascha Schuster
aus:
München, Deutschland
Jahr:
2022</t>
  </si>
  <si>
    <t>https://edoc.ub.uni-muenchen.de/30824/7/Schuster_Barbara.pdf</t>
  </si>
  <si>
    <t>Does Microcredit Increase Household Wellbeing? Empirical Evidence from Ghana  Johnson Kwesi Ameh; Victor Yawo Atiase (PhD); Dennis Y. Dzansi (PhD)   Entrepreneurship Development Unit (CUT-EDU) Faculty of Management Sciences  Department of  Business Support Studies Central University of Technology (CUT), Free State, South Africa</t>
  </si>
  <si>
    <t>chrome-extension://efaidnbmnnnibpcajpcglclefindmkaj/https://www.researchgate.net/profile/Victor-Atiase/publication/364836671_Does_Microcredit_Increase_Household_Wellbeing_Empirical_Evidence_from_Ghana/links/635d241312cbac6a3e07e258/Does-Microcredit-Increase-Household-Wellbeing-Empirical-Evidence-from-Ghana.pdf</t>
  </si>
  <si>
    <t>Elsherbiny , A. M. . (2022). Self-Transcendence and Altruism as Predictors of Psychological Well-being among University Students in some Arab Countries. Dirasat: Educational Sciences, 49(3), 223–243. https://doi.org/10.35516/edu.v49i3.1999</t>
  </si>
  <si>
    <t>https://dsr.ju.edu.jo/djournals/index.php/Edu/article/view/1999</t>
  </si>
  <si>
    <t>THE INFLUENCE OF GASTROINTESTINAL CONDITIONS ON WELLBEING: A PSYCHOSOCIAL ANALYSIS
Dent, Elizabeth (2022) THE INFLUENCE OF GASTROINTESTINAL CONDITIONS ON WELLBEING: A PSYCHOSOCIAL ANALYSIS. Doctoral thesis, University of Sunderland.
Item Type:	Thesis (Doctoral)</t>
  </si>
  <si>
    <t>https://sure.sunderland.ac.uk/id/eprint/15451/</t>
  </si>
  <si>
    <t>GBADGESIN, Adeolu; AFOLAYAN, Isaac Olayinka. Impact of Covid-19 Pandemic on Supply Chain Workers Wellbeing in Nigeria. 2022.</t>
  </si>
  <si>
    <t>https://www.researchsquare.com/article/rs-1893783/v1</t>
  </si>
  <si>
    <t>Gagakuma, Desmond, Green Infrastructure, Sustainable Cities, Health, and Wellbeing: Uncovering The Potential Roles of Green Infrastructure For Healthier and Sustainable Ghanaian Cities (July 21, 2022). Available at SSRN: https://ssrn.com/abstract=4168414 or http://dx.doi.org/10.2139/ssrn.4168414</t>
  </si>
  <si>
    <t>Yvonne Buowari D. The Well-Being of Doctors during the COVID-19 Pandemic [Internet]. Health Promotion. IntechOpen; 2022. Available from: http://dx.doi.org/10.5772/intechopen.105609</t>
  </si>
  <si>
    <t>https://www.intechopen.com/chapters/82342</t>
  </si>
  <si>
    <t>Mihai Burlibasa (Universitatea de Medicină și Farmacie ,,Carol Davila''), Mihaela Cernusca-Mitariu (ULBS), Sebastian Cernusca-Mitariu (ULBS), Mihai Mitariu (ULBS), Madalina Malita (Universitatea de Medicină și Farmacie ,,Carol Davila'')</t>
  </si>
  <si>
    <t>Theoretical and practical aspects related to biomaterials decontamination in dental medicine (with reference to dental prosthetics)</t>
  </si>
  <si>
    <t>DINA, MAGDALENA NATALIA; COSTEA, RADU CĂTĂLIN; MALIȚA, MĂDĂLINA ADRIANA; PERIEANU VIOREL, IONESCU CAMELIA, BURLIBAȘA MIHAI, EFTENE OANA, COSTEA RALUCA, TĂNASE GABRIELA, COSTACHE MARIA-GLENCORA, ȘERBĂNESCU CRISTINA MARIA, DUMITRU SIMION GHEORGHE, DRAFTA SERGIU. ESSENTIAL TECHNOLOGICAL ASPECTS IN OBTAINING MANDIBULAR FLEXIBLE COMPLETE DENTURES. Acta Medica Transilvanica</t>
  </si>
  <si>
    <t>https://web.p.ebscohost.com/abstract?direct=true&amp;profile=ehost&amp;scope=site&amp;authtype=crawler&amp;jrnl=14531968&amp;AN=161317797&amp;h=rvP%2fe8TzJBXpbMmDDaXBcd2OxfRDeJYrP0NBRvOBlkIjFSRDeyDuAyyOPkrlPvJ3VkjXiof0U8L3On8IgSnwyw%3d%3d&amp;crl=c&amp;resultNs=AdminWebAuth&amp;resultLocal=ErrCrlNotAuth&amp;crlhashurl=login.aspx%3fdirect%3dtrue%26profile%3dehost%26scope%3dsite%26authtype%3dcrawler%26jrnl%3d14531968%26AN%3d161317797</t>
  </si>
  <si>
    <t xml:space="preserve">PERIEANU, VIOREL; COSTEA, RADU CĂTĂLIN; MALIȚA, MĂDĂLINA ADRIANA; PERIEANU, MĂDĂLINA VIOLETA, IONESCU CAMELIA, BURLIBAȘA MIHAI, EFTENE OANA, COSTEA RALUCA, TĂNASE GABRIELA, COSTACHE MARIA-GLENCORA, ȘERBĂNESCU CRISTINA MARIA, DUMITRU SIMION GHEORGHE, DRAFTA SERGIU. ALL-CERAMIC SINGLE TOOTH PROSTHETIC RESTORATION – TECHNOLOGICAL ASPECTS. Acta Medica Transilvanica </t>
  </si>
  <si>
    <t>https://web.p.ebscohost.com/abstract?direct=true&amp;profile=ehost&amp;scope=site&amp;authtype=crawler&amp;jrnl=14531968&amp;AN=161317803&amp;h=jvBEkzPyTjMD1yKmJXaBMtqVrORKXxqwSyZTEBHd1xNwGr0Q2G4qt7E568gnmNJzW6jLCNgEGDHchsnXGApJLw%3d%3d&amp;crl=c&amp;resultNs=AdminWebAuth&amp;resultLocal=ErrCrlNotAuth&amp;crlhashurl=login.aspx%3fdirect%3dtrue%26profile%3dehost%26scope%3dsite%26authtype%3dcrawler%26jrnl%3d14531968%26AN%3d161317803</t>
  </si>
  <si>
    <t>MALIȚA MĂDĂLINA ADRIANA, PERIEANU VIOREL ȘTEFAN, DAVID MIHAI, IONESCU CAMELIA, COSTEA RADU, BURLIBAȘA MIHAI, COSTEA RALUCA, CĂMINIȘTEANU FLORENTINA, ȘERBĂNESCU CRISTINA MARIA, DINA MAGDALENA NATALIA, BEURAN IRINA ADRIANA, DRAFTA SERGIU.</t>
  </si>
  <si>
    <t>https://web.p.ebscohost.com/abstract?direct=true&amp;profile=ehost&amp;scope=site&amp;authtype=crawler&amp;jrnl=14531968&amp;AN=158680262&amp;h=l1FMCPqDflDZofs8NvJf0jGRd5l1g21P4STng6jEWJfv7aGwt9sFes0im2Kd9pyeRr4aFamGptmeU5GgH9NxKA%3d%3d&amp;crl=c&amp;resultNs=AdminWebAuth&amp;resultLocal=ErrCrlNotAuth&amp;crlhashurl=login.aspx%3fdirect%3dtrue%26profile%3dehost%26scope%3dsite%26authtype%3dcrawler%26jrnl%3d14531968%26AN%3d158680262</t>
  </si>
  <si>
    <t>google</t>
  </si>
  <si>
    <t>IONESCU, CAMELIA; PERIEANU, VIOREL; MALIȚA, MĂDĂLINA ADRIANA; DINA, MAGDALENA NATALIA; BABIUC, IULIANA; NEAGOE, IOANA-CRISTINA; BURCEA, CLAUDIA CAMELIA; BURLIBAȘA, MIHAI; COSTEA, RADU; EFTENE OANA, COSTEA RALUCA, DRAFTA SERGIU. AESTHETIC REQUIREMENTS REGARDING PROSTHETIC RESTORATIONS MADE OF CERAMIC MASSES - PRACTICAL ASPECTS. Acta Medica Transilvanica</t>
  </si>
  <si>
    <t>https://web.s.ebscohost.com/abstract?direct=true&amp;profile=ehost&amp;scope=site&amp;authtype=crawler&amp;jrnl=14531968&amp;AN=161041875&amp;h=%2brH7ad3L27iq%2fiULKpnW0NY1efI7xhgCdkSDsA5O7b3YeMitFTz8Wp5RdUUUgIyWaQFHLRcuoZ%2fmGh4VGnrKTg%3d%3d&amp;crl=c&amp;resultNs=AdminWebAuth&amp;resultLocal=ErrCrlNotAuth&amp;crlhashurl=login.aspx%3fdirect%3dtrue%26profile%3dehost%26scope%3dsite%26authtype%3dcrawler%26jrnl%3d14531968%26AN%3d161041875</t>
  </si>
  <si>
    <t>Sergiu DRAFTA1, Viorel PERIEANU1, Radu COSTEA1, Oana EFTENE1, Mihai BURLIBASA1,
Raluca Maria MANEA2, Florentina CAMINISTEANU2, Mircea CARABELA2, Ioana-Cristina NEAGOE3, Raluca COSTEA2, Irina Adriana BEURAN1, Nicoleta MARU. Diagnostic Wax-Up - an extremely important method of communication between the dental office and the dental laboratory. Romanian JouRnal of medical PRactice</t>
  </si>
  <si>
    <t>https://rjmp.com.ro/articles/2022.2/RJMP_2022_2_Art-02.pdf</t>
  </si>
  <si>
    <t>CAMELIA IONESCU1, RADU COSTEA2, IULIANA BABIUC3, MĂDĂLINA ADRIANA MALIȚA4, IRINA ADRIANA BEURAN5, MĂDĂLINA VIOLETA PERIEANU6, MAGDALENA NATALIA DINA7, RALUCA MARIA MANEA8, FLORENTINA CĂMINIȘTEANU9, MIHAI BURLIBAȘA10, SERGIU DRAFTA. TECHNOLOGICAL ASPECTS REGARDING ALL-CERAMIC PROSTHETIC RESTORATIONS MADE BY PRESS TECHNOLOGY. ACTA MEDICA TRANSILVANICA</t>
  </si>
  <si>
    <t>http://www.amtsibiu.ro/Arhiva/2022/Nr1-en/Ionescu.pdf</t>
  </si>
  <si>
    <t>MĂDĂLINA ADRIANA MALIȚA1, RADU COSTEA2, IULIANA BABIUC3, CAMELIA IONESCU4, IRINA ADRIANA BEURAN5, MĂDĂLINA VIOLETA PERIEANU6, MAGDALENA NATALIA DINA7, FLORENTINA CĂMINIȘTEANU8, RALUCA MARIA MANEA9, MIHAI BURLIBAȘA10, SERGIU DRAFTA. SUPPORT AND STABILITY IN PROSTHETIC TREATMENT OF TOTAL MAXILLARY EDENTULISM. ACTA MEDICA TRANSILVANICA</t>
  </si>
  <si>
    <t>http://www.amtsibiu.ro/Arhiva/2022/Nr1-en/Malita.pdf</t>
  </si>
  <si>
    <t>VIOREL ȘTEFAN PERIEANU1,16MĂDĂLINA ADRIANA MALIȚA2, MIHAI DAVID3, CAMELIA IONESCU4, RADU COSTEA5, MIHAI BURLIBAȘA6, RALUCA COSTEA7, FLORENTINA CĂMINIȘTEANU8, CRISTINA MARIA ȘERBĂNESCU9, MAGDALENA NATALIA DINA10, IRINA ADRIANA BEURAN11, SERGIU DRAFTA. PRELIMINARY STUDY ON THE COMMUNICATION BETWEEN DENTIST - PATIENT - DENTAL TECHNICIAN IN THE PROCESS OF DESIGNING AND CREATING IMPLANT-PROSTHETIC RESTORATIONS. ACTA MEDICA TRANSILVANICA</t>
  </si>
  <si>
    <t>http://amtsibiu.ro/Arhiva/2022/Nr2-en/Perieanu.pdf</t>
  </si>
  <si>
    <t>M Ionaş, A Dăncilă</t>
  </si>
  <si>
    <t>Occlusal Surface Achieved Using the Stamp Technique</t>
  </si>
  <si>
    <t>Baslé, Côme Pierre Marie Joseph,“Stamp-technique” na reprodução da anatomia oclusal: revisão narrativa,Repositorio institucional</t>
  </si>
  <si>
    <t>https://bdigital.ufp.pt/handle/10284/11746</t>
  </si>
  <si>
    <t>UFP and ESSFP</t>
  </si>
  <si>
    <t>Lerner, Samuel,«Stamp technique» na reprodução de pontos de contacto e anatomia oclusal: revisão narrativa, Repositorio institucional</t>
  </si>
  <si>
    <t>https://bdigital.ufp.pt/handle/10284/11655</t>
  </si>
  <si>
    <t>Nurvita Risdiana, Urfi Aidina. The Oral Health Status, Salivary Flow Rate and pH in Diabetic Patients. Proceedings of the International Conference on Sustainable Innovation on Health Sciences and Nursing (ICOSI-HSN 2022). DOI: 10.2991/978-94-6463-070-1_30 https://www.researchgate.net/publication/368493869_The_Oral_Health_Status_Salivary_Flow_Rate_and_pH_in_Diabetic_Patients/references</t>
  </si>
  <si>
    <t>https://www.atlantis-press.com/proceedings/icosi-hsn-22/125980079</t>
  </si>
  <si>
    <t>Google BDI (WoS)</t>
  </si>
  <si>
    <t xml:space="preserve">Mona Ionaş, Adela Dăncilă, </t>
  </si>
  <si>
    <t xml:space="preserve">		Baslé, Côme Pierre Marie Joseph“Stamp-technique” na reprodução da anatomia oclusal: revisão narrativaFaculdade de Ciências da Saúde
Universidade Fernando Pessoa
Porto, 2022 </t>
  </si>
  <si>
    <t>https://bdigital.ufp.pt/bitstream/10284/11746/1/PPG_36708.pdf</t>
  </si>
  <si>
    <t xml:space="preserve">Mona Ionaş, Adela Dăncilă </t>
  </si>
  <si>
    <t>Lerner, Samuel, «Stamp technique» na reprodução de pontos de contacto e anatomia oclusal: revisão narrativaUniversidade Fernando Pessoa
Faculdade Ciências da Saúde
Porto, 2022</t>
  </si>
  <si>
    <t>https://bdigital.ufp.pt/bitstream/10284/11655/1/PPG_37839.pdf</t>
  </si>
  <si>
    <t>Dominique L. Tanner, MS1, Michael Privitera, MD2, MB Rao, PhD3, Ishita Basu, PhD3. Decision Trees as a Method for Forecasting Seizure
Precipitants and Identifying Their Influences on
Seizure Outcome. Journal of Biomedical Engineering and Biosciences (JBEB) 2022; DOI: 10.11159/jbeb.2022.007</t>
  </si>
  <si>
    <t>https://jbeb.avestia.com/2022/PDF/007.pdf</t>
  </si>
  <si>
    <t>Google Scholar, Semantic Scholar and Mendeley</t>
  </si>
  <si>
    <t>Maryam Veysizadeh 1, Mastaneh Khodadadi 1, Mohammad Reza Zarkesh 2, 3, *, Kamyar Kamrani 1, Mahbod Kaveh 1 and Mamak Shariat. Finding a biomarker to predict patent ductus arteriosus in preterm babies. World Journal of Advanced Research and Reviews, 2022, 16(01), 259–265</t>
  </si>
  <si>
    <t>https://wjarr.com/sites/default/files/WJARR-2022-1031.pdf</t>
  </si>
  <si>
    <t>Google Scholar, Cross Ref, Index Copernicus, Cite Factor</t>
  </si>
  <si>
    <t>Elena Safitri, Nevi Hasrati Nizami, Inda Mariana Harahap. ASUHAN KEPERAWATAN PADA BAYI DENGAN PATENT DUCTUS ARTERIOSUS DI NICU: SUATU STUDI KASUS. Jurnal Ilmiah Mahasiswa Fakultas Keperawatan, 2022</t>
  </si>
  <si>
    <t>http://jim.usk.ac.id/FKep/article/view/21477</t>
  </si>
  <si>
    <t>YY Smirnova, AG Bağırova, GA Xəlilova. Echocardiographic assessment of patent ductus arteriosus in preterm infants. Azerbaijan Journal of Perinatology and Pediatrics</t>
  </si>
  <si>
    <t>http://jpp.az/index.php/jperinatologiya/article/view/153</t>
  </si>
  <si>
    <t>CrossRef, CrossCheck, Google Scholar, Education.edu,  Academic Journal Databases, Scientific Index, Academia.edu</t>
  </si>
  <si>
    <t>The Effect of Hemodynamically Significant Patent Ductus Arteriosus on Necrotizing Enterocolitis and Cerebral Changes in Preterm Infants</t>
  </si>
  <si>
    <t>https://www.researchgate.net/publication/366736825_The_Effect_of_Hemodynamically_Significant_Patent_Ductus_Arteriosus_on_Necrotizing_Enterocolitis_and_Cerebral_Changes_in_Preterm_Infants/references</t>
  </si>
  <si>
    <t>EBSCO; Index Copernicus</t>
  </si>
  <si>
    <t>N Terry Leonard, C Cabrera Cuéllar. Enfermedades frecuentes durante el período neonatal. Resultados del hemograma, frotis de sangre periférica, conteo de reticulocitos y conteo de plaquetas.  MediSur, 2022</t>
  </si>
  <si>
    <t>http://scielo.sld.cu/pdf/ms/v20n3/1727-897X-ms-20-03-541.pdf</t>
  </si>
  <si>
    <t>SciELO Analytics</t>
  </si>
  <si>
    <t>Maria Livia Ognean (University Lucian Blaga Sibiu), Oana Boantă (Clinical County Emergency Hospital Sibiu), Gabriel Grădinariu (Pediatric Hospital Sibiu)</t>
  </si>
  <si>
    <t>METABOLIC BONE DISEASE OF PREMATURITY. Neonatology 2010</t>
  </si>
  <si>
    <t>Silvia Juliana Galvis-Blanco1 ; Laura María Duarte-Bueno2 ; Ariana Villarreal-Gómez3, María Azucena Niño-Tovar 4
; Martha Lucía Africano-León5 ; Olga Lucía Ortega-Sierra 6, Enfermedad ósea metabólica del prematuro: revisión de tema. Médicas UIS</t>
  </si>
  <si>
    <t>http://www.scielo.org.co/pdf/muis/v35n2/1794-5240-muis-35-02-e402.pdf</t>
  </si>
  <si>
    <t>SciELO Analytics, Google Scholar</t>
  </si>
  <si>
    <t>Ognean ML(University Lucian Blaga), Boantă O (Clinical County Emergency Hospital Sibiu)</t>
  </si>
  <si>
    <t>Lymphangioma. Neonatology. 2012;2(11):52–59</t>
  </si>
  <si>
    <t>Haidry N, Shivhare P, Vaidyanathan A, Ahmad Mokhtar E, Ghimire AC. Lymphangioma of the Oral and Maxillofacial Region: A Report of Three Cases. Cureus. 2022 Dec 15;14(12):e32577. doi: 10.7759/cureus.32577. PMID: 36654537; PMCID: PMC9840748.</t>
  </si>
  <si>
    <t>https://www.ncbi.nlm.nih.gov/pmc/articles/PMC9840748/</t>
  </si>
  <si>
    <t>Ştef Laura, Boţa Gabriela, Şteţiu Andreea, Săceleanu Adriana</t>
  </si>
  <si>
    <t>Aspecte ale patologiei mucoasei orale determinate de reacţiile adverse ale medicamentelor</t>
  </si>
  <si>
    <t xml:space="preserve">HEMATOLOGICAL PATHOLOGY BETWEEN DIAGNOSIS AND TREATMENT IN THE CONTEXT OF ORAL MANIFESTATIONS. MANAGEMENT OF THE PATIENT WITH LEUKEMIA IN THE DENTAL PRACTICE. REVIEW  Maria-Alexandra Martu, Oana Ciurcanu, George-Alexandru Maftei, Liliana Pasarin, Cristina Popa, Darius Sandu, Oana Butnaru, Ionut Luchian. Romanian Journal of Oral Rehabilitation Vol. 14, No.4 October-December 2022 </t>
  </si>
  <si>
    <t>chrome-extension://efaidnbmnnnibpcajpcglclefindmkaj/https://www.rjor.ro/wp-content/uploads/2023/01/HEMATOLOGICAL-PATHOLOGY-BETWEEN-DIAGNOSIS-AND-TREATMENT-IN-THE-CONTEXT-OF-ORAL-MANIFESTATIONS.-MANAGEMENT-OF-THE-PATIENT-WITH-LEUKEMIA-IN-THE-DENTAL-PRACTICE.-REVIEW.pdf</t>
  </si>
  <si>
    <t>Stef, L (Stef, Laura)</t>
  </si>
  <si>
    <t>The connection between oral pathology and systemic diseases.</t>
  </si>
  <si>
    <t>Delineating the importance of General Pathology in Dental Education. Anjum Ara, Jamia Millia Islamia, Aditi Verma, Jamia Millia Islamia. International Journal of Dental Science and Innovative Research (IJDSIR) 2022 5(4):104-111</t>
  </si>
  <si>
    <t>chrome-extension://efaidnbmnnnibpcajpcglclefindmkaj/https://www.researchgate.net/profile/Aditi-Verma/publication/364301859_Delineating_the_importance_of_General_Pathology_in_Dental_Education/links/63442e1076e39959d6b33409/Delineating-the-importance-of-General-Pathology-in-Dental-Education.pdf</t>
  </si>
  <si>
    <t>Google</t>
  </si>
  <si>
    <t>Lazureanu, PC (Lazureanu, Pompilia Camelia); Popescu, FG (Popescu, Florina Georgeta); Stef, L (Stef, Laura); Focsa, M (Focsa, Mircea); Vaida, MA (Vaida, Monica Adriana); Mihaila, R (Mihaila, Romeo)</t>
  </si>
  <si>
    <t xml:space="preserve">The Influence of Periodontal Disease on Oral Health Quality of Life in Patients with Cardiovascular Disease: A Cross-Sectional Observational Single-Center Study
</t>
  </si>
  <si>
    <t>Calidad de vida sobre salud oral en pacientes con y sin enfermedad cardiovascular de un centro sanitario de Ecuador, 2022. Romero Romero, María José. Collections
Piura [670]</t>
  </si>
  <si>
    <t>https://hdl.handle.net/20.500.12692/110561</t>
  </si>
  <si>
    <t>ENFERMEDAD PERIODONTAL: ASOCIACIÓN CON DIABETES MELLITUS TIPO 2 Y COMORBILIDADES INFLAMATORIAS, METABÓLICAS Y CARDIOVASCULARES. Freddy Febres, Anselmo Palacios, Fernando Sanz, María I. Crespo, Gabriel Linares, María A. Tamayo, Eduardo Arias y Juan Colán. Instituto de Prevención Cardiometabólica (Ipcam). Caracas, Venezuela. Rev Venez Endocrinol Metab 2022;20(2): 81-96</t>
  </si>
  <si>
    <t>chrome-extension://efaidnbmnnnibpcajpcglclefindmkaj/https://www.redalyc.org/journal/3755/375572965003/375572965003.pdf</t>
  </si>
  <si>
    <t>Awareness and knowledge of oral manifestations in cardiovascular diseases among the general public
Shreenidhi, S (Shreenidhi, S.); Veeraraghavan, VP (Veeraraghavan, Vishnu Priya); Gayathri, R (Gayathri, R.); Selvaraj, J (Selvaraj, Jayaraman); Kavitha, S (Kavitha, S.). JOURNAL OF ADVANCED PHARMACEUTICAL TECHNOLOGY &amp; RESEARCH 13 (S1):S330-S334. DOI:10.4103/japtr.japtr_400_22</t>
  </si>
  <si>
    <t>https://pubmed.ncbi.nlm.nih.gov/36643117/</t>
  </si>
  <si>
    <t>Gabriela Cormos, Mona Ionas, Gabriela Bota, LAURA Stef, Gheorghe Cornel Boitor, Alina Ormenisan, Marius Maris, Mihaela Cernusca Mitariu</t>
  </si>
  <si>
    <t xml:space="preserve">The contribution of salivary pH in periodontal health assessment
</t>
  </si>
  <si>
    <t xml:space="preserve">Metabolomics profiling reveals berberine-inhibited inflammatory response in human gingival fibroblasts by regulating the LPS-induced apoptosis signaling pathway
Zhang, Y (Zhang, Ying); Guo, YY (Guo, Yanyang); Wei, WJ (Wei, Wenjia); Zhang, ZX (Zhang, Zhongxiao); Xu, XD (Xu, Xiaodong). FRONTIERS IN PHARMACOLOGY 13. DOI:10.3389/fphar.2022.940224 </t>
  </si>
  <si>
    <t>Short-term head-down bed rest microgravity simulation alters salivary microbiome in young healthy men
By:Sun, H (Sun, Hui); Zhou, Q (Zhou, Qian); Qiao, PY (Qiao, Pengyan); Zhu, D (Zhu, Di); Xin, BM (Xin, Bingmu); Wu, B (Wu, Bin); Tang, CH (Tang, Chuhua). FRONTIERS IN MICROBIOLOGY, 13, DOI:10.3389/fmicb.2022.1056637</t>
  </si>
  <si>
    <t>Google, BDI (WoS)</t>
  </si>
  <si>
    <t>Roman MD, Fleacă SR, Boicean AG, et al. Failure in Medical Practice: Human Error, System Failure, or Case Severity? Healthcare (Basel, Switzerland). 2022 Dec;10(12):2495. DOI: 10.3390/healthcare10122495. PMID: 36554018; PMCID: PMC9778633.</t>
  </si>
  <si>
    <t>https://europepmc.org/article/pmc/pmc9778633</t>
  </si>
  <si>
    <t>Liliana Burlibaşa, Dorina Mocuţa, Andreea Angela Şteţiu, Ciprian Tănăsescu, Mihaela Cernuşcă-Miţariu, Camelia Ionescu, Claudia-Camelia Burcea, Sebastian Cernuşcă-Miţariu</t>
  </si>
  <si>
    <t>THE QUALITY OF LIFE MAJOR RESOURCE OF FAMILY HEALTH</t>
  </si>
  <si>
    <t xml:space="preserve">Ioana ZOSIN, FAMILY HEALTH AND NATALITY AT THE BEGINNING OF XXI CENTURY  FROM A ENDOCRINOLOGICAL PERSPECTIVE </t>
  </si>
  <si>
    <t>https://academiaromana.ro/sectii2002/proceedingsChemistry/doc2022-1/Art09.pdf</t>
  </si>
  <si>
    <t>Aliakbar Hedayati, Mohammad Gholizadeh, Tahereh Bagheri, Safoura Abarghouei, &amp; Wahid Zamani. (2022). Microplastics in Marine Ecosystems. https://doi.org/10.5281/zenodo.7038554</t>
  </si>
  <si>
    <t>https://zenodo.org/record/7038554</t>
  </si>
  <si>
    <t>Europub, Google Scholar, OpenAIRE, DRJI, Academic Resource Index, Index Copernicus. ROAD, Cosmos, CiteFactor</t>
  </si>
  <si>
    <t>Bagheri, T., Pourang, N., Nasroullahzade Saravi, H., Afraei Bandpey, M. A., Fazli, H., Gholizadeh, M., Shakoori, M., Rezaei, M., Firoozkandian, S., Yazarloo, M. Exploring microplastics contamination within Paracobitis hircanica Mousavi-Sabet, Sayyadzadeh, Esmaeili, Eagderi, Patimar &amp; Freyhof, 2015 fishes caught from different water shedding of Gorganroud River. Aquaculture Sciences, 2022; 10(2): 171-179.</t>
  </si>
  <si>
    <t>https://www.aquaculturesciences.ir/article_166946.html</t>
  </si>
  <si>
    <t>Google scholar, ISC, SID, Portal of Scientific Journals</t>
  </si>
  <si>
    <t>SAVENKO, Marianna V., et al. POTENTIAL RISKS OF THE SPREAD OF ANTIBIOTIC-RESISTANT MICROORGANISMS AND ANTIBIOTIC-RESISTANCE GENES IN POTABLE WATER–HUMAN ORGANISM CHAIN. Wiad Lek, 2022, 75.4: 987-992.</t>
  </si>
  <si>
    <t>https://scholar.google.com/scholar?start=10&amp;hl=ro&amp;as_sdt=2005&amp;sciodt=0,5&amp;as_ylo=2022&amp;cites=4427792675916055111&amp;scipsc=</t>
  </si>
  <si>
    <t>SZABÓ, Lili. Gyógyszerhatóanyagok adszorpciós-deszorpciós folyamataira ható tényezők vizsgálata talajokban. 2022.</t>
  </si>
  <si>
    <t>V Oprea, D Moga</t>
  </si>
  <si>
    <t>Why should be removed chronic infected abdominal synthetic meshes? A Review</t>
  </si>
  <si>
    <t>Dunaevskaya SS, Cherepanova TV, Simonov KV. Functional State of the Abdominal Muscles During Surgical Treatement of Abdominal Wall Defects. Medicine and High Technologies, no 2, 2022</t>
  </si>
  <si>
    <t>https://doi.org/10.34219/2306-3645-2022-12-2-36-41</t>
  </si>
  <si>
    <t>bdi</t>
  </si>
  <si>
    <t>Băcilă Ionuț Ciprian</t>
  </si>
  <si>
    <t>Frontiers in Psychiatry</t>
  </si>
  <si>
    <t>https://loop.frontiersin.org/people/1853663/editorial</t>
  </si>
  <si>
    <t>Cristina Adriana Dahm Tataru</t>
  </si>
  <si>
    <t>Revista de Morfologie Dentara</t>
  </si>
  <si>
    <t>www.revistamd.ro</t>
  </si>
  <si>
    <t>100 coeficient de frecventa 1,5</t>
  </si>
  <si>
    <t>bianual</t>
  </si>
  <si>
    <t>FRATILA ANCA</t>
  </si>
  <si>
    <t>DENTAL TARGET</t>
  </si>
  <si>
    <t>EBSCO HOST</t>
  </si>
  <si>
    <t>https://www.dentaltarget.ro/revista/</t>
  </si>
  <si>
    <t>membru comitet redactional</t>
  </si>
  <si>
    <t>international Journal of Medical dentistry</t>
  </si>
  <si>
    <t>https://ijmd.ro/editorial-board/</t>
  </si>
  <si>
    <t xml:space="preserve"> editorial bord</t>
  </si>
  <si>
    <t>200 cu coeficient decalitate 2 si multiplicare 2 (50x4)</t>
  </si>
  <si>
    <t>Revista de morfologie dentară</t>
  </si>
  <si>
    <t>neidextă baze de date</t>
  </si>
  <si>
    <t>comitet stiitific</t>
  </si>
  <si>
    <t>50(coeficient de frecventa 1,5, 50x1,5)</t>
  </si>
  <si>
    <t>International Journal of Research and Reports in Dentistry</t>
  </si>
  <si>
    <t>SHERPA/RoMEO (UK) (http://www.sherpa.ac.uk/romeo/index.php)
 CrossRef (https://www.crossref.org/)</t>
  </si>
  <si>
    <t>https://journalijrrd.com/index.php/IJRRD/about/editorialTeam</t>
  </si>
  <si>
    <t>editorial bord</t>
  </si>
  <si>
    <t>50x1.5=75( coeficient de frecventa 1.5)</t>
  </si>
  <si>
    <t>02.09.2022/ apare pe profil resercher Clarivate WOS</t>
  </si>
  <si>
    <t>50 cu coeficient multiplicare 5 (10x5)</t>
  </si>
  <si>
    <t>Applied science</t>
  </si>
  <si>
    <t>14.01.2022 apare pe profil resercher Clarivate WOS</t>
  </si>
  <si>
    <t>16.02.2022 apare pe profil resercher Clarivate WOS</t>
  </si>
  <si>
    <t>Dentistry Journal</t>
  </si>
  <si>
    <t>https://www.mdpi.com/journal/dentistry</t>
  </si>
  <si>
    <t>27.10.2022 apare pe profil resercher Clarivate WOS</t>
  </si>
  <si>
    <t>26.04.2022 apare pe profil resercher Clarivate WOS</t>
  </si>
  <si>
    <t>16.11.2022 apare pe profil resercher Clarivate WOS</t>
  </si>
  <si>
    <t>Asian Journal of Advances in Medical Science</t>
  </si>
  <si>
    <t>CrossRef (https://www.crossref.org/)</t>
  </si>
  <si>
    <t>https://www.mbimph.com/index.php/AJOAIMS</t>
  </si>
  <si>
    <t>13.05.2022 apare pe profil resercher Clarivate WOS</t>
  </si>
  <si>
    <t>nternational Journal of Research and Reports in Dentistry</t>
  </si>
  <si>
    <t>https://journalijrrd.com/index.php/IJRRD</t>
  </si>
  <si>
    <t xml:space="preserve">Journal of Advances in Medicine and Medical Research </t>
  </si>
  <si>
    <t xml:space="preserve"> ScienceOpen (Proof: https://bit.ly/ScienceOpen-JAMMR) CrossRef (https://doi.org/10.9734/JAMMR)</t>
  </si>
  <si>
    <t>https://www.journaljammr.com/index.php/JAMMR</t>
  </si>
  <si>
    <t>Journal of Advances in Medical and Pharmaceutical Sciences</t>
  </si>
  <si>
    <t>CrossRef (https://www.crossref.org/)Index Copernicus ( http://bit.ly/index-copernicus-JAMPS)</t>
  </si>
  <si>
    <t>https://journaljamps.com/index.php/JAMPS</t>
  </si>
  <si>
    <t>5.03.2022 apare pe profil resercher Clarivate WOS</t>
  </si>
  <si>
    <t xml:space="preserve">Journal of Pharmaceutical Research International </t>
  </si>
  <si>
    <t>https://journaljpri.com/index.php/JPRI</t>
  </si>
  <si>
    <t>05.01.2022 apare pe profil resercher Clarivate WOS</t>
  </si>
  <si>
    <t>04.02.2022 apare pe profil resercher Clarivate WOS</t>
  </si>
  <si>
    <t>Journal of Pharmaceutical Research International</t>
  </si>
  <si>
    <t>22.02.2022 apare pe profil resercher Clarivate WOS</t>
  </si>
  <si>
    <t>11.01.2022 apare pe profil resercher Clarivate WOS</t>
  </si>
  <si>
    <t>13.01.2022 apare pe profil resercher Clarivate WOS</t>
  </si>
  <si>
    <t>17.01.2022 apare pe profil resercher Clarivate WOS</t>
  </si>
  <si>
    <t>22.04.2022 apare pe profil resercher Clarivate WOS</t>
  </si>
  <si>
    <t>08.06.2022 apare pe profil resercher Clarivate WOS</t>
  </si>
  <si>
    <t>UTTAR PRADESH JOURNAL OF ZOOLOGY</t>
  </si>
  <si>
    <t>https://upzs.in/uttar-pradesh-journal-of-zoology/</t>
  </si>
  <si>
    <t>05.12.2022 apare pe profil resercher Clarivate WOS</t>
  </si>
  <si>
    <t>15.02.2022 apare pe profil resercher Clarivate WOS</t>
  </si>
  <si>
    <t xml:space="preserve">Asian Journal of Dental Sciences </t>
  </si>
  <si>
    <t>CORE (https://core.ac.uk/) SHERPA/RoMEO (UK) (http://www.sherpa.ac.uk/romeo/index.php)</t>
  </si>
  <si>
    <t>https://journalajds.com/index.php/AJDS</t>
  </si>
  <si>
    <t>16.03.2022 apare pe profil resercher Clarivate WOS</t>
  </si>
  <si>
    <t>27.01.2022 apare pe profil resercher Clarivate WOS</t>
  </si>
  <si>
    <t>Maria Livia Ognean</t>
  </si>
  <si>
    <t>BMC Pediatrics</t>
  </si>
  <si>
    <t>WoS, Scopus</t>
  </si>
  <si>
    <t>https://bmcpediatr.biomedcentral.com/</t>
  </si>
  <si>
    <t>745 articole/2022</t>
  </si>
  <si>
    <t>Culegere de rezumate - Zilele Medicinii Dentare Sibiene editia VII</t>
  </si>
  <si>
    <t>neindexata a ULB - editor</t>
  </si>
  <si>
    <t>comitet editorial</t>
  </si>
  <si>
    <t>50 (coeficient de frecventa 1,5)</t>
  </si>
  <si>
    <t>COJAN ADELA</t>
  </si>
  <si>
    <t>Indexed  IDB</t>
  </si>
  <si>
    <t>https://www.amtsibiu.ro/editorial-board</t>
  </si>
  <si>
    <t>3-4 numere pe an</t>
  </si>
  <si>
    <t>annual</t>
  </si>
  <si>
    <t>ACTA STOMATOLOGICA MARISIENSIS</t>
  </si>
  <si>
    <t>BDI - recenzie</t>
  </si>
  <si>
    <t>https://asmj.ro/</t>
  </si>
  <si>
    <t>twice a year</t>
  </si>
  <si>
    <t>CRISTIAN ALINA</t>
  </si>
  <si>
    <t>DINU ANDREEA</t>
  </si>
  <si>
    <t xml:space="preserve">Băcilă Ionuț Ciprian </t>
  </si>
  <si>
    <t>Ediția a 2-a a Conferinței Psihiatrie și Psihologie Medico-Legală, Inter și
Transdisciplinaritate, 8-10 decembrie 2022, Sibiu</t>
  </si>
  <si>
    <t>Sibiu, România</t>
  </si>
  <si>
    <t xml:space="preserve">Peste 200 </t>
  </si>
  <si>
    <t>08-10 decembrie</t>
  </si>
  <si>
    <t>Conferința Psihiatru.ro Sănătatea mintală la interfața cu criza globală, 19 noiembrie
2022, online, București</t>
  </si>
  <si>
    <t>Băcilă Ionuț Ciprian,  Mihaela Tănase, Mihai Varodi</t>
  </si>
  <si>
    <t>Online, București, România</t>
  </si>
  <si>
    <t>Monica Cornea, Băcilă Ionuț Ciprian</t>
  </si>
  <si>
    <t>AL XX-LEA SIMPOZION
PERSONALITATEA UMANA INTRE NON-CONFORMISM SI VIRTUTI IN DINAMICA SOCIETATII CONTEMPORANE</t>
  </si>
  <si>
    <t>Târgu Mureș, România</t>
  </si>
  <si>
    <t>https://personalitate-arsp.ro/personalitatea-umana-intre-non-conformism-si-virtuti-in-dinamica-societatii-contemporane-10.html</t>
  </si>
  <si>
    <t>06-09 octombrie</t>
  </si>
  <si>
    <t>Monica Cornea, Băcilă Ionuț Ciprian, Tănase Mihaela</t>
  </si>
  <si>
    <t>The International Conference of Forensic
Medicine, 29 September - 02 octomber 2022, 5th edition, Cluj-Napoca</t>
  </si>
  <si>
    <t>Internațională</t>
  </si>
  <si>
    <t>Cluj-Napoca, România</t>
  </si>
  <si>
    <t>https://www.ccml.ro/</t>
  </si>
  <si>
    <t>29 septembrie- 02 octombrie</t>
  </si>
  <si>
    <t>Ciprian Băcilă</t>
  </si>
  <si>
    <t>Congresul Național de Psihiatrie</t>
  </si>
  <si>
    <t>Hybrid, Cluj-Napoca, România</t>
  </si>
  <si>
    <t>https://ralcom.eventsair.com/cnp-2022/</t>
  </si>
  <si>
    <t>12-15 iulie</t>
  </si>
  <si>
    <t>13-15 aprilie</t>
  </si>
  <si>
    <t>Ciprian Băcilă, Claudia Anghel</t>
  </si>
  <si>
    <t>Conferința Națională v-No Addict 2022</t>
  </si>
  <si>
    <t>Webinar, Iași, România</t>
  </si>
  <si>
    <t>https://www.noaddict.ro/</t>
  </si>
  <si>
    <t>06-09 aprilie</t>
  </si>
  <si>
    <t>Prof. Univ. Dr. Cernușcă-Mițariu Maria Mihaela</t>
  </si>
  <si>
    <t>ZILELE MEDICINII DENTARE SIBIENE-Ediția a VII-a</t>
  </si>
  <si>
    <t>participant - keynotspeaker</t>
  </si>
  <si>
    <t>Peste 200 de participanți x2</t>
  </si>
  <si>
    <t>https://stomasibiu.wordpress.com</t>
  </si>
  <si>
    <t>24-26 nov 2022</t>
  </si>
  <si>
    <t>CONGRESUL NATIONAL DE CHIRURGIE 2022</t>
  </si>
  <si>
    <t>https://cnchirurgie.ro</t>
  </si>
  <si>
    <t>9-11 Iunie 2022</t>
  </si>
  <si>
    <t>ASKLEPIOS 2022</t>
  </si>
  <si>
    <t>19-22 Mai 2022</t>
  </si>
  <si>
    <t>Conf. Univ. Dr. Cernușcă-Mițariu Ioan Sebastian</t>
  </si>
  <si>
    <t>Peste 200 de participanțix2</t>
  </si>
  <si>
    <t>ZILELE MEDICALE SIBIENE</t>
  </si>
  <si>
    <t>ROMÂNIA - SIBIU</t>
  </si>
  <si>
    <t>PESTE 200 DE PARTICIPANȚI</t>
  </si>
  <si>
    <t>PREZENTARE LUCRARE  VALOAREA ȘI LIMITELE IMAGISTICII - PREZENTARE DE CAZ</t>
  </si>
  <si>
    <t>13-15 APRILIE 2022</t>
  </si>
  <si>
    <t>Dahm Tataru Cristina Adriana</t>
  </si>
  <si>
    <t>Congresul National Smile talks Ed 1</t>
  </si>
  <si>
    <t>peste 100 de participanti x1,5</t>
  </si>
  <si>
    <t>24-26.11.2022</t>
  </si>
  <si>
    <t>Zilele medicinii dentare sibiene, Ed.VII”, 24-26.11.2022</t>
  </si>
  <si>
    <t>peste 200 de participanti x2</t>
  </si>
  <si>
    <t>Dancila Adela</t>
  </si>
  <si>
    <t xml:space="preserve">Noaptea cercetatorilor </t>
  </si>
  <si>
    <t>membru in comitetul de organizare</t>
  </si>
  <si>
    <t>peste 200 x2</t>
  </si>
  <si>
    <t>Zilele medicinei dentare Sibiene</t>
  </si>
  <si>
    <t>prezentare lucrare - MANIFESTĂRI ORALE LA PACIENȚII CU HIPOFOSFATAZIE</t>
  </si>
  <si>
    <t>25-27 nov 2021</t>
  </si>
  <si>
    <t>prezentare lucrare - TULBURĂRI ALE ARTICULAȚIEI TEMPORO-MANDIBULARE</t>
  </si>
  <si>
    <t>Șef Lucrări Dr. Făgețan Iulian</t>
  </si>
  <si>
    <t>Peste 200 de participanți coef x2</t>
  </si>
  <si>
    <t>SIBIU, ROMANIA</t>
  </si>
  <si>
    <t>http://www.stomasibiu.wordpress.com</t>
  </si>
  <si>
    <r>
      <rPr>
        <sz val="10"/>
        <color theme="1"/>
        <rFont val="Arial Narrow"/>
        <family val="2"/>
      </rPr>
      <t>perezentare lucrare stiinfica- Restaurări indirecte actuale și protocoale de cimentare adecvat</t>
    </r>
    <r>
      <rPr>
        <b/>
        <sz val="10"/>
        <color theme="1"/>
        <rFont val="Arial Narrow"/>
        <family val="2"/>
      </rPr>
      <t>e</t>
    </r>
  </si>
  <si>
    <t>perezentare lucrare stiinfica- Leaf Gauge - deprogramator neuro-muscular anterior, instrument utilizat pentru diagnostic și tratament</t>
  </si>
  <si>
    <t>Cristina Jiménez-Marcos, Julia Claudia Mirza-Rosca, Anca Fratila, Adriana Saceleanu</t>
  </si>
  <si>
    <t>9th International Conference on Materials Science and Technologies – RoMat 2022</t>
  </si>
  <si>
    <t>INTERNATIONALA</t>
  </si>
  <si>
    <t>participant - Poster Presentations</t>
  </si>
  <si>
    <t>BUCURESTI,ROMANIA</t>
  </si>
  <si>
    <t>www.romat2022.ro</t>
  </si>
  <si>
    <t>Poster Presentations-Biocompatibility and mechanical characteristics of different dental alloys</t>
  </si>
  <si>
    <t>24-25 nov 2022</t>
  </si>
  <si>
    <t>The 3rd BioMaH Conference, Roma, Italia</t>
  </si>
  <si>
    <t>Roma, Italia</t>
  </si>
  <si>
    <t>https://biomah.ism.cnr.it/?page_id=20</t>
  </si>
  <si>
    <t>Microstructure and mechanical properties of new Ni-Cr and Co-Cr dental alloys</t>
  </si>
  <si>
    <t>18-21 oct.2022</t>
  </si>
  <si>
    <t>organizare</t>
  </si>
  <si>
    <t>GLIGOR MIHAELA ROMANITA</t>
  </si>
  <si>
    <t>Rhein 83 solutii inteligente pe implante</t>
  </si>
  <si>
    <t>https://romanita.gligor.info.ro</t>
  </si>
  <si>
    <t>07.11.2022</t>
  </si>
  <si>
    <t>participant prezentare lucrare</t>
  </si>
  <si>
    <t>&gt; 200 x2</t>
  </si>
  <si>
    <t>participant multipl x2</t>
  </si>
  <si>
    <t>26.11.2022</t>
  </si>
  <si>
    <t xml:space="preserve"> Proiectului FDI - "Metode, tehnici li practici pentru o mai buna integrare a ULBS in circuitul international al cunoasterii",  Ateliere pentru îmbunătățirea competențelor științifice în scrierea de proiecte de cercetare.</t>
  </si>
  <si>
    <t>membru in comitet organizare</t>
  </si>
  <si>
    <t>&gt; 100 x1,5</t>
  </si>
  <si>
    <t>membru in comitet organizare - coeficient de multiplicare 1,5</t>
  </si>
  <si>
    <t>14.11.2022</t>
  </si>
  <si>
    <t>Zilele Medicinii dentare Sibiene</t>
  </si>
  <si>
    <t>peste 200 participanti x2</t>
  </si>
  <si>
    <t>Zilele medicinii dentare sibiene</t>
  </si>
  <si>
    <t>participant cu prezentare lucrare Factori de risc in supraprotezarile pe implanturi</t>
  </si>
  <si>
    <t xml:space="preserve">prezentare lucrare </t>
  </si>
  <si>
    <t>Nopatea cercetatorilor, 2022, doua aplicatii Fii tehnician dentar pentru o zi, Vino în lumea magică a zânei măseluță</t>
  </si>
  <si>
    <t>natioanala</t>
  </si>
  <si>
    <t xml:space="preserve">organizator principal evenimente medicina dentara </t>
  </si>
  <si>
    <t>participant cu prezentare lucrare Scannerul in practica zilnica a cabinetrului denta</t>
  </si>
  <si>
    <t>MITARIU GABRIELA SIMONA</t>
  </si>
  <si>
    <t>ZILELE MEDICINEI DENTARE SIBIENE EDITIA VII</t>
  </si>
  <si>
    <t>PESTE 200 DE PARTICIPANTI x2</t>
  </si>
  <si>
    <t>sustinere lucrare IMPLANTELE DE ZIRCONIA IN MEDICINA DENTARA</t>
  </si>
  <si>
    <t>Mitariu Gabriela Simona</t>
  </si>
  <si>
    <t>sustinere lucrare INCRUSTATIILE CERAMICE REALIZATE PRIN TEHNOLOGIA CAD-CAM IN-OFFICE</t>
  </si>
  <si>
    <t>Loredana MIȚARIU</t>
  </si>
  <si>
    <t>&gt;200 x2</t>
  </si>
  <si>
    <t>perezentare lucrare stiinfica - FACTORI INTERCULTURALI AI SĂNĂTĂȚII ORALE ÎN CAZUL DISPLAZIEI DE SMALȚ VS. HIPOPLAZIEI DE SMALȚ LA COPII</t>
  </si>
  <si>
    <t>perezentare lucrare stiinfica - MEDIATORI INTERCULTURALI DE SANATATE ORALA IN CAZUL CARIILOR DENTARE LA COPII</t>
  </si>
  <si>
    <t>Mihai MIȚARIU</t>
  </si>
  <si>
    <t>participant - comitet stiintific</t>
  </si>
  <si>
    <t>perezentare lucrare stiinfica - GREFELE OSOASE HETEROGENE VS XENOGENE. PARTICULARITĂȚI DIFERENȚIALE</t>
  </si>
  <si>
    <t>perezentare lucrare stiinfica - ETAPELE PLASĂRII IMPLANTELOR DENTARE ÎN CAZUL RESORBȚIEI OSOASE</t>
  </si>
  <si>
    <t>Congresul interdisciplinar de medicina de urgenta</t>
  </si>
  <si>
    <t xml:space="preserve">organizator </t>
  </si>
  <si>
    <t>Romania - Cluj Napoca</t>
  </si>
  <si>
    <t>www.cimu.ro</t>
  </si>
  <si>
    <t>6-8 iulie 2022</t>
  </si>
  <si>
    <t>keynote speaker</t>
  </si>
  <si>
    <t>Zilele medicinii de urgenta Sibiene</t>
  </si>
  <si>
    <t>Romania -Sibiu</t>
  </si>
  <si>
    <t>fb : Voluntarii SMURD Sibiu</t>
  </si>
  <si>
    <t>28-30.10 si 4-6.11.2022</t>
  </si>
  <si>
    <t>perezentare lucrare stiinfica</t>
  </si>
  <si>
    <t>Conferința Națională a Asociației Române pentru Educație Pediatrică în Medicina de Familie, Ed 7, 24-27 martie 2022</t>
  </si>
  <si>
    <t>online</t>
  </si>
  <si>
    <t>24-27.03.2022</t>
  </si>
  <si>
    <t>Conferința Națională de Neonatologie 2022</t>
  </si>
  <si>
    <t>http://www.neonatologie.ro/conferinte.html</t>
  </si>
  <si>
    <t>29,09-2,10,2022</t>
  </si>
  <si>
    <t>Scoala de vara de Neonatologie 2022</t>
  </si>
  <si>
    <t>50</t>
  </si>
  <si>
    <t>http://www.neonatologie.ro/scoala.html</t>
  </si>
  <si>
    <t>28-31,07,2022</t>
  </si>
  <si>
    <t>Prematuritatea la zi</t>
  </si>
  <si>
    <t>24-29.11.2022</t>
  </si>
  <si>
    <t xml:space="preserve">conferinta de chirurgie pediarica, avand ca teme: traumatismele abdominale, chirurgia oncologica pediatrica si managementul herniei diafragmatice. </t>
  </si>
  <si>
    <t>https://ralcom.eventsair.com/srcp-2022/</t>
  </si>
  <si>
    <t>26-29.10.2022</t>
  </si>
  <si>
    <t>Workshop Suportul respirator la nou-nascut</t>
  </si>
  <si>
    <t>cerceare.ulbs.ro</t>
  </si>
  <si>
    <t>8-9.12.2022</t>
  </si>
  <si>
    <t>peste 100 x1,5</t>
  </si>
  <si>
    <t>perezentare lucrare stiinfica - EXTRACȚIA DENTARĂ ÎN ORTODONȚIE</t>
  </si>
  <si>
    <t>perezentare lucrare stiinfica - APARATELE MIOFUNCȚIONALE</t>
  </si>
  <si>
    <t>Cristina Jimenez-Marcos, Julia Claudia Mirza- Rosca, Anca Fratila, Adriana Saceleanu</t>
  </si>
  <si>
    <t>9th International Conference on Materials Science and Technologies - RoMat 2022</t>
  </si>
  <si>
    <t>participant-Poster Presentations</t>
  </si>
  <si>
    <t>BUCURESTI, ROMANIA x1,5</t>
  </si>
  <si>
    <t>24-25 nov.2022</t>
  </si>
  <si>
    <t>The 3rd BioMaH Conference</t>
  </si>
  <si>
    <t>ROMA-ITALIA x2</t>
  </si>
  <si>
    <t>https://biomah.ism.cnr.rt/?page id=20</t>
  </si>
  <si>
    <t>18-21 oct 2022</t>
  </si>
  <si>
    <t>Nestor R. Florido-Suarez, Iosif Hulka, Julia C. Mirza-Rosca, Adriana Saceleanu</t>
  </si>
  <si>
    <t>Microscopy&amp;Microanalysis</t>
  </si>
  <si>
    <t>Portland-Oregon x2</t>
  </si>
  <si>
    <t>https://www.microscopy.org/MandM/2022/</t>
  </si>
  <si>
    <t>Stability Range of Ti-Zr Alloy for  dental Implants</t>
  </si>
  <si>
    <t>31 July-4 August 2022</t>
  </si>
  <si>
    <t>Adriana Saceleanu, Nestor R. Florido-Suarez, Cristina Jimenez-Marcos, Julia C. Mirza-Rosca</t>
  </si>
  <si>
    <t>Relation between Composition, Structure and Properties of Different dental Alloys</t>
  </si>
  <si>
    <t>Pedro P. Socorro-Perdomo, Nestor R. Florido-Suarez, Julia C. Mirza-Rosca, Adriana Saceleanu</t>
  </si>
  <si>
    <t>12Th International Conference on Materials Science&amp;Engineering BRAMAT 2022</t>
  </si>
  <si>
    <t>BRASOV- ROMANIA x 1,5</t>
  </si>
  <si>
    <t>https://www.bramat.ro/program1.html</t>
  </si>
  <si>
    <t>Corosion Behavior of some Ni-Cr and Co- CR dental Alloys</t>
  </si>
  <si>
    <t>9-12 Martie 2022</t>
  </si>
  <si>
    <t>Cristina Jimenez-Marcos, Julia Claudia Mirza- Rosca, Nestor R. Florido- Suarez, Adriana Saceleanu</t>
  </si>
  <si>
    <t>International Conference on Innovative Research</t>
  </si>
  <si>
    <t>IASI- ROMANIA x1,5</t>
  </si>
  <si>
    <t>Effect and Comparison of the Characteristics of Ni -Cr and Co-Cr Dental Alloys</t>
  </si>
  <si>
    <t>26-27 May 2022</t>
  </si>
  <si>
    <t>Zilele medicinei dentare Sibiene-ediția a VII-a-</t>
  </si>
  <si>
    <t>participant-prezentare lucrare Impactul fluorului asupra sanatatii orale</t>
  </si>
  <si>
    <t>peste 200 de  participanți x2</t>
  </si>
  <si>
    <t>www.noapteacercetatorilor.ulbsibiu.ro</t>
  </si>
  <si>
    <t>30.09.2022</t>
  </si>
  <si>
    <t>Zilele medicinei dentare Sibiene-ediția a VII-a</t>
  </si>
  <si>
    <t>participant-prezentare lucrare Sunt antisepticele orale  utile impotriva virusului SarsCov2?</t>
  </si>
  <si>
    <t>perezentare lucrare stiinfica - Interferente. Noile anticoagulante orale in practica stomatologica</t>
  </si>
  <si>
    <t>perezentare lucrare stiinfica - Importanța abordării diferențiate a pacienților cu tulburări psihice în practica stomatologică</t>
  </si>
  <si>
    <t>perezentare lucrare stiinfica - RESORBȚIA RADICULARĂ PRIN PRISMA OPȚIUNILOR CLINICE</t>
  </si>
  <si>
    <t>perezentare lucrare stiinfica - IN VTRO - STUDIU COMPARATIV A CALITĂȚII OBTURAȚIILOR RADICULARE ÎN CANALE RADICULARE CURBE</t>
  </si>
  <si>
    <t>Asklepios - International Congress for Students and Young Physicians</t>
  </si>
  <si>
    <t>perezentare lucrare stiinfica - THE MAGIC OF YOUR SMILE: MYTH OR REALITY</t>
  </si>
  <si>
    <t>19-22 MAI 2022</t>
  </si>
  <si>
    <t>Conferințele CDG -Banul investit în sănătate și multiplicarea lui în economie</t>
  </si>
  <si>
    <t xml:space="preserve"> națională</t>
  </si>
  <si>
    <t>https://cursdeguvernare.ro/inscrieri-deschise-conferinta-live-banul-investit-in-sanatate-si-multiplicarea-lui-in-economie.html</t>
  </si>
  <si>
    <t>Conferințele CDG -Economia merge de mână cu speranța de viață sănătoasă: problemele Sănătății, planurile decidenților</t>
  </si>
  <si>
    <t>https://cursdeguvernare.ro/economia-merge-de-mana-cu-speranta-de-viata-sanatoasa-problemele-sanatatii-planurile-decidentilor.html</t>
  </si>
  <si>
    <t>Conferințele CDG -Programele de Sănătate ale României: folosirea inteligentă a contribuției pacienților</t>
  </si>
  <si>
    <t>https://cursdeguvernare.ro/live-video-conferinta-programele-de-sanatate-ale-romaniei-folosirea-inteligenta-a-contributiei-pacientilor.html</t>
  </si>
  <si>
    <t>Videoconferinţa "Sănătate şi FARMA" - ediţia a IV-a </t>
  </si>
  <si>
    <t>https://www.bursa.ro/live-video-videoconferinta-sanatate-si-farma-editia-a-iv-a-66480648</t>
  </si>
  <si>
    <t>Conferința FIGHTING CANCER360</t>
  </si>
  <si>
    <t>https://evenimente.360medical.ro/2022-fightingcancer360/</t>
  </si>
  <si>
    <t>feb 03, 2022</t>
  </si>
  <si>
    <t>Conferința CARDIO360</t>
  </si>
  <si>
    <t>https://evenimente.360medical.ro/2022-cardio360/</t>
  </si>
  <si>
    <t>sept.22, 2022</t>
  </si>
  <si>
    <t>participant - keynot speaker</t>
  </si>
  <si>
    <t>perezentare lucrare stiinfica - Corelaţie între noua clasificare a bolii parodontale şi ghid clinic de tratament</t>
  </si>
  <si>
    <t>organizator principal - coeficient x2</t>
  </si>
  <si>
    <t>perezentare lucrare stiinfica - FMT IN TRATAREA PARODONTITEI STADIUL III SAU IV</t>
  </si>
  <si>
    <t>organizator principal - coeficient x1,5</t>
  </si>
  <si>
    <t>100x1,5</t>
  </si>
  <si>
    <t>ALINA CRISTIAN</t>
  </si>
  <si>
    <t>sustinere lucrare - PROTEZAREA FIXĂ MONO MAXILARĂ PE SUPORT IMPLANTAR</t>
  </si>
  <si>
    <t xml:space="preserve">24-26.11.2022 </t>
  </si>
  <si>
    <t>sustinere lucrare - REABILITAREA GRUPULUI FRONTAL SUPERIOR PRIN LUCRĂRI CONJUNCTE DE CERAMICĂ  PE ZIRCONIU</t>
  </si>
  <si>
    <t>sustinere lucrare</t>
  </si>
  <si>
    <t xml:space="preserve">DIACONU COSMINA </t>
  </si>
  <si>
    <t xml:space="preserve">PREZENTARE LUCRARE ȘTIINȚIFICĂ. Boala telefonului mobil – complicații asupra coloanei vertebrale vertebrale Volum de rezumate, ISSN: 2537 - 3501, ISSN-L 2537 – 3501, Zilele Medicinii Dentare Sibiene, Editia a VII-a </t>
  </si>
  <si>
    <t>ROMÂNIA- SIBIU</t>
  </si>
  <si>
    <t>PESTE 100 DE PARTICIPANTI</t>
  </si>
  <si>
    <t>24-26 nov. 2022</t>
  </si>
  <si>
    <t xml:space="preserve">PREZENTARE LUCRARE ȘTIINȚIFICĂ. C Diaconu. Aspecte nursing la pacienții cu boala Parkinson avansată, tratată prin intermediul pompei de Levodopa/ Carbidopa gel intestinal (LCGI), Volum de rezumate, ISSN: 2537 - 3501, ISSN-L 2537 – 3501, Zilele Medicinii Dentare Sibiene, Editia a VII-a </t>
  </si>
  <si>
    <r>
      <t>https://stomasibiu.wordpress.com</t>
    </r>
    <r>
      <rPr>
        <u/>
        <sz val="11"/>
        <color theme="10"/>
        <rFont val="Calibri"/>
        <family val="2"/>
        <scheme val="minor"/>
      </rPr>
      <t xml:space="preserve"> </t>
    </r>
  </si>
  <si>
    <t>PREZENTARE LUCRARE ȘTIINȚIFICĂ Managementul terapeutic și de reabilitare la o pacientă cu neuromielită optică- , prezentare de caz secțiunea e-poster. Volum de rezumate, ISSN: 2457 - 9785, ISSN-L 2457 – 978, Editura Medicală Universitară Craiova, 2</t>
  </si>
  <si>
    <t>NAȚIONALĂ Al 39-lea Congres Național anual de Reabilitare Medicală cu participare internațională</t>
  </si>
  <si>
    <t>ROMÂNIA- București</t>
  </si>
  <si>
    <t>PESTE 200 DE PARTICIPANTI</t>
  </si>
  <si>
    <t xml:space="preserve">https://www.srrm.ro/index.php?page=601 </t>
  </si>
  <si>
    <r>
      <rPr>
        <sz val="12"/>
        <rFont val="Times New Roman"/>
        <family val="1"/>
      </rPr>
      <t>13– 15 OCT.</t>
    </r>
    <r>
      <rPr>
        <sz val="12"/>
        <color rgb="FFFF0000"/>
        <rFont val="Times New Roman"/>
        <family val="1"/>
      </rPr>
      <t xml:space="preserve"> 2022</t>
    </r>
  </si>
  <si>
    <t>PREZENTARE LUCRARE ȘTIINȚIFICĂ Obiective și strategii terapeutice la un pacient cu boala Parkinson avansată și fractură de col femural- prezentare de caz secțiunea e-poster. Volum de rezumate, ISSN: 2457 - 9785, ISSN-L 2457 – 978, Editura Medicală Universitară Craiova, 2022</t>
  </si>
  <si>
    <t>13-15 OCT. 2022</t>
  </si>
  <si>
    <t xml:space="preserve">PREZENTARE LUCRARE ȘTIINȚIFICĂ Anafilaxia prin sensibilizare cutanata, ″Actualități, perspective și provocări în dermatologie″,Zilele  Dermatologiei la Sibiu </t>
  </si>
  <si>
    <t xml:space="preserve">NAȚIONALĂ </t>
  </si>
  <si>
    <t>ROMÂNIA- Sibiu</t>
  </si>
  <si>
    <t>https://confdermasibiu.ro/acasa/</t>
  </si>
  <si>
    <t>6-8 oct. 2022</t>
  </si>
  <si>
    <t>PREZENTARE LUCRARE ȘTIINȚIFICĂ Donkey’s milk anaphylaxis, e-Poster, European Academy of Allergy and Clinical Immunology EAACI Hybrid Congress 2022- Common Origins of Allergy and Chronic Inflammatory Diseases – One Health Approach</t>
  </si>
  <si>
    <t xml:space="preserve">INTERNAȚIONALĂ </t>
  </si>
  <si>
    <t>Prague, Czech Republic</t>
  </si>
  <si>
    <t>https://eaaci2022/</t>
  </si>
  <si>
    <t xml:space="preserve">1-3 July 2022 </t>
  </si>
  <si>
    <t>20x2=40</t>
  </si>
  <si>
    <t>PREZENTARE LUCRARE ȘTIINȚIFICĂ Importanța reabilitării medicale la un pacient cu traumatism vertebromedular cervical cu nivel lezional C6, leziune neurologică incompletă ASIA D - prezentare de caz, sesiunea e-poster , Zilele Medicale Sibiene</t>
  </si>
  <si>
    <t>ROMANIA, SIBIU</t>
  </si>
  <si>
    <t>13-15 Aprilie/2022</t>
  </si>
  <si>
    <t>Moga Doru</t>
  </si>
  <si>
    <t>A 4-a Editie a Conferintei Nationale Actualitati si perspective in medicina invaziva</t>
  </si>
  <si>
    <t>participant keynot sp.</t>
  </si>
  <si>
    <t>Al XI-lea Congres National al Asociatiei Romana de Chirurgie Endoscopica</t>
  </si>
  <si>
    <t>https://ralcom.eventsair.com/arce-2022/</t>
  </si>
  <si>
    <t>28 septembrie - 1 octombrie</t>
  </si>
  <si>
    <t>MEED5</t>
  </si>
  <si>
    <t>Zilele Medicinei Dentare Sibiene</t>
  </si>
  <si>
    <t>prezentare lucrare PROCEDEUL HELLER PRIN ABORD LAPAROSCOPIC PENTRU ACHALAZIA CARDIEI – PREZENTARE DE CAZ</t>
  </si>
  <si>
    <r>
      <t xml:space="preserve">Morariu Nicolae, </t>
    </r>
    <r>
      <rPr>
        <b/>
        <sz val="10"/>
        <color theme="1"/>
        <rFont val="Arial Narrow"/>
        <family val="2"/>
      </rPr>
      <t>Alina Liliana Pintea</t>
    </r>
    <r>
      <rPr>
        <sz val="10"/>
        <color theme="1"/>
        <rFont val="Arial Narrow"/>
        <family val="2"/>
      </rPr>
      <t>, Florina Popa</t>
    </r>
  </si>
  <si>
    <t>Al 45-lea congres anual de reabilitare medicală, congres aniversar</t>
  </si>
  <si>
    <t>Congres national</t>
  </si>
  <si>
    <t>Peste 200 de participanti</t>
  </si>
  <si>
    <t>https://www.srrm.ro</t>
  </si>
  <si>
    <t>prezentare lucrare stiinfica - Eficiența tratamentului de reabilitare medicală la un pacient cu accident vascular cerebral ischemic prin mecanism hemodinamic secundar unui traumatism abdominal- prezentare de caz secțiunea postere</t>
  </si>
  <si>
    <t>București 13-15 oct 2022</t>
  </si>
  <si>
    <r>
      <t xml:space="preserve">Adriana Canciu, Cosmina Diaconu, </t>
    </r>
    <r>
      <rPr>
        <b/>
        <sz val="10"/>
        <color theme="1"/>
        <rFont val="Arial Narrow"/>
        <family val="2"/>
      </rPr>
      <t>Alina Pintea</t>
    </r>
    <r>
      <rPr>
        <sz val="10"/>
        <color theme="1"/>
        <rFont val="Arial Narrow"/>
        <family val="2"/>
      </rPr>
      <t>, Florina Popa</t>
    </r>
  </si>
  <si>
    <t>prezentare lucrare stiinfica - Managementul terapeutic și de reabilitare la o pacientă cu neuromielită optică - prezentare de caz secțiunea postere</t>
  </si>
  <si>
    <t>Alina Liliana Pintea</t>
  </si>
  <si>
    <t>prezentare lucrare stiinfica - Rolul tratamentului precoce de reabilitare medicală în neuropatiile periferice</t>
  </si>
  <si>
    <t>24-26 noi 2022, Sibiu</t>
  </si>
  <si>
    <t>prezentare lucrare stiinfica - Aspecte nursing în abordarea pacientului cu hipertiroidism și osteoporoză</t>
  </si>
  <si>
    <t>Tantar Cristian</t>
  </si>
  <si>
    <t>ROLUL ȘI TRATAMENTUL TRAUMEI OCLUZALE ÎN PARODONTITA CRONICĂ.</t>
  </si>
  <si>
    <t>PROTOCOALE ACTUALE ÎN MANAGEMENTUL COMPLICAȚIILOR REGENERARII OSOASE GHIDATE</t>
  </si>
  <si>
    <t>&gt; 200</t>
  </si>
  <si>
    <t>prezentare lucrare - ENDODONȚIA REGENERATIVĂ</t>
  </si>
  <si>
    <t>prezentare lucrare - UTILIZAREA BIOCERAMICII ÎN ENDODONȚIE</t>
  </si>
  <si>
    <t>Asist. Univ. Drd. Petri Sergiu</t>
  </si>
  <si>
    <t>Peste 200 de participanți</t>
  </si>
  <si>
    <t>Petri Sergiu</t>
  </si>
  <si>
    <t>26-28.10.2022</t>
  </si>
  <si>
    <t xml:space="preserve">naționala </t>
  </si>
  <si>
    <t xml:space="preserve">participant </t>
  </si>
  <si>
    <t>26-28.10.222</t>
  </si>
  <si>
    <t xml:space="preserve">Congresul National de Chirurgie 8-11.06.2022 Sinaia </t>
  </si>
  <si>
    <t>8-11.06.2022</t>
  </si>
  <si>
    <t>Stetiu Andeea Angela</t>
  </si>
  <si>
    <t>Cupa ULBS la ski</t>
  </si>
  <si>
    <t>sportiv</t>
  </si>
  <si>
    <t>18-19.02.2022</t>
  </si>
  <si>
    <t>https://events.ulbsibiu.ro/event.cupadeschi/</t>
  </si>
  <si>
    <t xml:space="preserve">licenta </t>
  </si>
  <si>
    <t>FRATILA  ANCA</t>
  </si>
  <si>
    <t xml:space="preserve">TEHNICA DENTARA </t>
  </si>
  <si>
    <t>STEF LAURA</t>
  </si>
  <si>
    <t xml:space="preserve">MEDICINA DENTARA </t>
  </si>
  <si>
    <t>Responsabil program</t>
  </si>
  <si>
    <t>Asistenta Medicala Generala</t>
  </si>
  <si>
    <t>http://pfe.aracis.ro/inscriere/registru/lista_c_d/10/72/</t>
  </si>
  <si>
    <t xml:space="preserve">Bacila Ciprian Ionut </t>
  </si>
  <si>
    <t xml:space="preserve">FMED 5 </t>
  </si>
  <si>
    <t>Gligor Mihaela Romanita</t>
  </si>
  <si>
    <t>Curs Proteza totala MD5 3 ore</t>
  </si>
  <si>
    <t>Curs Estetica dentara MD6 2 ore</t>
  </si>
  <si>
    <t>Curs Tehnologie metalo-ceramica TD2 2 ore</t>
  </si>
  <si>
    <t>Mârza Diana</t>
  </si>
  <si>
    <t>Miţariu Loredana</t>
  </si>
  <si>
    <t>Mihai Miţariu</t>
  </si>
  <si>
    <t xml:space="preserve">Stef Laura </t>
  </si>
  <si>
    <t xml:space="preserve">Bota  Gabriela </t>
  </si>
  <si>
    <t xml:space="preserve">Parodontologie V MD (curs + 2 sgr Lp); Parodontologie VI MD (C + 1 sgr Lp); Parodontologie III TD (C + 1 sgr Lp) - 10 ore conv </t>
  </si>
  <si>
    <t>DIACONU COSMINA</t>
  </si>
  <si>
    <t>FMED.5</t>
  </si>
  <si>
    <t>14x28</t>
  </si>
  <si>
    <t xml:space="preserve">MATEI CLAUDIU </t>
  </si>
  <si>
    <t xml:space="preserve">FMED5 </t>
  </si>
  <si>
    <t>Urgente medico-chirurgicale in medicina dentara V MD (curs + 3 sgr Lp); Parodontologie VI MD  3 sgr Lp); Parodontologie V  MD 1 sgr Lp</t>
  </si>
  <si>
    <t xml:space="preserve">Tanasescu Denisa </t>
  </si>
  <si>
    <t xml:space="preserve">FMED3 </t>
  </si>
  <si>
    <t>bacila Ciprian Ionut</t>
  </si>
  <si>
    <t>10x2x28</t>
  </si>
  <si>
    <t>3x28x2</t>
  </si>
  <si>
    <t>2x28x2</t>
  </si>
  <si>
    <t>Iris Codruta Muresan</t>
  </si>
  <si>
    <t>SACELEANU ADRIANA</t>
  </si>
  <si>
    <t xml:space="preserve">STEF LAURA </t>
  </si>
  <si>
    <t xml:space="preserve">Bota Gabriela </t>
  </si>
  <si>
    <t>14x2x28</t>
  </si>
  <si>
    <t xml:space="preserve"> FMED 5</t>
  </si>
  <si>
    <t xml:space="preserve">DINU ANDREEA </t>
  </si>
  <si>
    <t xml:space="preserve"> Bacila Ciprian  Ionut </t>
  </si>
  <si>
    <t>evaluare pe parcurs CURS -ingrijirea pacientilor cu tulburari in sfera psihiatrica   - 80 AMG III  studenti</t>
  </si>
  <si>
    <t>evaluare pe parcurs  LP sgr 1  -ingrijirea pacientilor cu tulburari in sfera psihiatrica   - 10 AMG III  studenti</t>
  </si>
  <si>
    <t>evaluare pe parcurs  LP sgr 2  -ingrijirea pacientilor cu tulburari in sfera psihiatrica   -  AMG III  studenti</t>
  </si>
  <si>
    <t>evaluare pe parcurs  LP sgr 3  -ingrijirea pacientilor cu tulburari in sfera psihiatrica   -  10 studenti AMG III  studenti</t>
  </si>
  <si>
    <t xml:space="preserve">evaluare pe parcurs  LP sgr 4  -ingrijirea pacientilor cu tulburari in sfera psihiatrica   - 10 studenti  AMG III  </t>
  </si>
  <si>
    <t>evaluare pe parcurs  LP sgr 5  -ingrijirea pacientilor cu tulburari in sfera psihiatrica   -  AMG III 10 studenti</t>
  </si>
  <si>
    <t>evaluare pe parcurs  LP sgr 6  -ingrijirea pacientilor cu tulburari in sfera psihiatrica   -  AMG III   10 studenti</t>
  </si>
  <si>
    <t>evaluare examen semestru Ingrijirea pac. Cu tulb in sfera psihi 80  studenti  AMG III</t>
  </si>
  <si>
    <t>evaluare pe parcurs CURS -Psihiatrie  -  AMG III  80 studenti</t>
  </si>
  <si>
    <t>evaluare pe parcurs  LP sgr 1  -Psihiatrie   -  AMG III  10 studenti</t>
  </si>
  <si>
    <t>evaluare pe parcurs  LP sgr 2  -Psihiatrie   -  AMG III  10 studenti</t>
  </si>
  <si>
    <t>evaluare pe parcurs  LP sgr 3  -Psihiatrie   -  AMG III  10 studenti</t>
  </si>
  <si>
    <t>evaluare pe parcurs  LP sgr 4   -Psihiatrie   -  AMG III  10 studenti</t>
  </si>
  <si>
    <t>examen semestru Psihiatrie AMG III  80 studenti</t>
  </si>
  <si>
    <t xml:space="preserve">evaluare pe parcurs CURS Stiintele comportamentului. Sociologie medicala. Psihologie medicala  150 stud I Med </t>
  </si>
  <si>
    <t xml:space="preserve"> examen final Stiintele comportamentului. Sociologie medicala. Psihologie medicala  150 stud I Med </t>
  </si>
  <si>
    <t xml:space="preserve"> examen licenta AMG</t>
  </si>
  <si>
    <t>examen admitrere licenta</t>
  </si>
  <si>
    <t>Examen de semestru - Anestezie și sedare în medicina dentară</t>
  </si>
  <si>
    <t>Titular - Profesor Universitar</t>
  </si>
  <si>
    <t>Evaluare de parcurs la laborator - Anestezie și sedare în medicina dentară</t>
  </si>
  <si>
    <t>Examen de semestru - Chirurgie oro-maxilo-facială An V MD</t>
  </si>
  <si>
    <t>Evaluare de parcurs la laborator - Chirurgie oro-maxilo-facială An V MD</t>
  </si>
  <si>
    <t>Examen de semestru - Chirurgie oro-maxilo-facială An IV MG</t>
  </si>
  <si>
    <t>Evaluare de parcurs la laborator - Chirurgie oro-maxilo-facială An IV MG</t>
  </si>
  <si>
    <t>Examen de semestru - Implantologie</t>
  </si>
  <si>
    <t>Evaluare de parcurs la laborator - Implantologie</t>
  </si>
  <si>
    <t>Examen de finalizare Licenta</t>
  </si>
  <si>
    <t>Examen de semestru - Protetică Dentară - proteze unidentare MD III</t>
  </si>
  <si>
    <t>Titular - Conferențiar Universitar</t>
  </si>
  <si>
    <t>Examen de parcurs la curs - Protetică Dentară - proteze unidentare MD III</t>
  </si>
  <si>
    <t>Evaluare de parcurs la laborator - Protetică Dentară - proteze unidentare MD III</t>
  </si>
  <si>
    <t>Examen de semestru - Protetică Dentară - microproteze TD I</t>
  </si>
  <si>
    <t>Examen de parcurs la curs - Protetică Dentară - microproteze TD I</t>
  </si>
  <si>
    <t>Evaluare de parcurs la laborator - Protetică Dentară - microproteze TD I</t>
  </si>
  <si>
    <t>Examen de semestru - Tehnologia protezelor pe implante TD III</t>
  </si>
  <si>
    <t>Examen de parcurs la curs - Tehnologia protezelor pe implante TD III</t>
  </si>
  <si>
    <t>Evaluare de parcurs la laborator - Tehnologia protezelor pe implante TD III</t>
  </si>
  <si>
    <t>Examen de semestru - Implantologie MD VI</t>
  </si>
  <si>
    <t>Examen de parcurs la curs - Implantologie MD VI</t>
  </si>
  <si>
    <t>Evaluare de parcurs la laborator - Implantologie MD VI</t>
  </si>
  <si>
    <t xml:space="preserve">EVALUARE STIUDENȚI AN I SPECIALIZAREA ASISTENȚĂ MEDICALĂ GENERAL - DISCIPLINA NURSING GENERAL </t>
  </si>
  <si>
    <t>65 STUDENȚI/3</t>
  </si>
  <si>
    <t>EVALUARE STIUDENȚI AN IV SPECIALIZAREA ASISTENȚĂ MEDICALĂ GENERAL - DISCIPLINA NURSING CLINIC ÎN BOLI INTERNE</t>
  </si>
  <si>
    <t>79 STUDENȚI/3</t>
  </si>
  <si>
    <t>EVALUARE STIUDENȚI AN II SPECIALIZAREA ASISTENȚĂ MEDICALĂ GENERAL - DISCIPLINA ÎNGRIJIRI CALIFICATE ÎN MEDICINA INTERNĂ</t>
  </si>
  <si>
    <t>76 STUDENȚI/3</t>
  </si>
  <si>
    <t>LICENȚĂ AMG</t>
  </si>
  <si>
    <t>TIRULAR</t>
  </si>
  <si>
    <t>ADMITERE LICENȚĂ</t>
  </si>
  <si>
    <t>licenta TD</t>
  </si>
  <si>
    <t>examen de semestru sem 1</t>
  </si>
  <si>
    <t>examen de semestru sem 2</t>
  </si>
  <si>
    <t>evaluare semestriala -curs sem 1</t>
  </si>
  <si>
    <t>evaluare semestriala -curs sem 2</t>
  </si>
  <si>
    <t>evaluare semestriala -stagiu sem 1</t>
  </si>
  <si>
    <t>evaluare semestriala -stagiu sem 2</t>
  </si>
  <si>
    <t>restante sem 1</t>
  </si>
  <si>
    <t>restante sem 2</t>
  </si>
  <si>
    <t>reexaminare sem1</t>
  </si>
  <si>
    <t>reexaminare sem2</t>
  </si>
  <si>
    <t xml:space="preserve">Dancila Adela </t>
  </si>
  <si>
    <t>evaluare periodica estetica dentara ,tehn. metal-cer TD II,MD VI</t>
  </si>
  <si>
    <t>33,33</t>
  </si>
  <si>
    <t>evaluare periodica materiale dentare TD I</t>
  </si>
  <si>
    <t>5,66</t>
  </si>
  <si>
    <t>Examen de semetru estetica dentara MD VI</t>
  </si>
  <si>
    <t>11,33</t>
  </si>
  <si>
    <t>Examen de semestru materiale dentare TD I,MD II</t>
  </si>
  <si>
    <t>21,33</t>
  </si>
  <si>
    <t>Examen de semestru estetica dentara ,tehn. metal-cerTD II</t>
  </si>
  <si>
    <t xml:space="preserve">Restante </t>
  </si>
  <si>
    <t xml:space="preserve">examen </t>
  </si>
  <si>
    <t>asistat titular în examinare în calitate de al doilea cadru didactic examinator.</t>
  </si>
  <si>
    <t>21.66x0,5</t>
  </si>
  <si>
    <t>37,33</t>
  </si>
  <si>
    <t>examen practic seminar</t>
  </si>
  <si>
    <t>39,66</t>
  </si>
  <si>
    <t>Titular - Șef Lucrări</t>
  </si>
  <si>
    <t>Evaluare de parcurs la laborator</t>
  </si>
  <si>
    <t>Evaluare pe parcurs master</t>
  </si>
  <si>
    <t>Examen de finalizare a programului de master</t>
  </si>
  <si>
    <t>Examen MDI MCS</t>
  </si>
  <si>
    <t>Examen MDV</t>
  </si>
  <si>
    <t>Examen AMG I</t>
  </si>
  <si>
    <t>Examen AMG IV</t>
  </si>
  <si>
    <t>Examen admitere master</t>
  </si>
  <si>
    <t>Dizertatie master</t>
  </si>
  <si>
    <t>Examen licență</t>
  </si>
  <si>
    <t>Examen licență AMG (disertație)</t>
  </si>
  <si>
    <t xml:space="preserve">FRATILA  ANCA </t>
  </si>
  <si>
    <t xml:space="preserve"> FMED5</t>
  </si>
  <si>
    <t>examen semestru - Protetica Dentara Puntea TD II sem 1 - 30 studenti</t>
  </si>
  <si>
    <t>examen semestru - Protetica Dentarea Puntea MD IV sem 1 - 26 studenti</t>
  </si>
  <si>
    <t>examen semestru -Protetica Dentara puntea MD IV sem 2 -  26 studenti</t>
  </si>
  <si>
    <t>examen semestru - Tehnologia Puntilor Dentare TD II sem 1- 30 studenti</t>
  </si>
  <si>
    <t xml:space="preserve"> examen semestru - Tehnologia Puntilor Dentare TD II sem 2 - 30 studenti</t>
  </si>
  <si>
    <t>examen semestru - Ocluzologie MD IV sem 1 - 26 studenti</t>
  </si>
  <si>
    <t>evaluare pe parcurs curs - Protetica Dentara Puntea TD II sem 1 - 30 studenti</t>
  </si>
  <si>
    <t>evaluare pe parcurs curs - Protetica Dentarea Puntea MD IV sem 1 - 26 studenti</t>
  </si>
  <si>
    <t>evaluare pe parcurs curs -Protetica Dentara puntea MD IV sem 2 -  26 studenti</t>
  </si>
  <si>
    <t>evaluare pe parcurs curs- Tehnologia Puntilor Dentare TD II sem 1- 30 studenti</t>
  </si>
  <si>
    <t>evaluare pe parcurs curs- Tehnologia Puntilor Dentare TD II sem 2- 30 studenti</t>
  </si>
  <si>
    <t>evaluare pe parcurs curs-Ocluzologie MD IV sem 1 - 26 studenti</t>
  </si>
  <si>
    <t xml:space="preserve"> examen semestru LP -Protetica Dentara PunteaTD II sem 21- 30 studenti</t>
  </si>
  <si>
    <t xml:space="preserve">asistent al titularului </t>
  </si>
  <si>
    <t>examen semestru LP-Protetica Dentara puntea MD IV sem 1 -  26 studenti</t>
  </si>
  <si>
    <t>examen semestru LP-Protetica Dentara puntea MD IV sem 2 -  26 studenti</t>
  </si>
  <si>
    <t xml:space="preserve">paticipare comisii admitere  734 candidati </t>
  </si>
  <si>
    <t xml:space="preserve">participare comisii licenta  TD  22 candidati </t>
  </si>
  <si>
    <t>GLIGOR ROMANITA</t>
  </si>
  <si>
    <t>Examen semestru Tehnologia protezelor semestrul 1 unidentare  I 30 studenti</t>
  </si>
  <si>
    <t>Examen semestru Tehnologia protezelor unidentare  I semestrul 2, 30 studenti</t>
  </si>
  <si>
    <t>Examen de semestru Ocluzologie II 23 studenti</t>
  </si>
  <si>
    <t>Evaluare pe parcurs curs semestrul 1Tehnologia protezelor unidentare an I 30 studenti</t>
  </si>
  <si>
    <t>Evaluare pe parcurs curs semestrul 2Tehnologia protezelor unidentare an I 30 studenti</t>
  </si>
  <si>
    <t>Evaluare pe parcurs curs Ocluzologie an II 23 studenti</t>
  </si>
  <si>
    <t>participare examen admitere 734 candidati</t>
  </si>
  <si>
    <t>participare examne licenta TD 20 candidati</t>
  </si>
  <si>
    <t>examen Proteza totala 29 studenti MD5</t>
  </si>
  <si>
    <t>29/3</t>
  </si>
  <si>
    <t>examen Tehnologie met-cer TD2 24 studenti</t>
  </si>
  <si>
    <t>24/3</t>
  </si>
  <si>
    <t>examen Estetica dentara MD6 29 34 studenti</t>
  </si>
  <si>
    <t>34/3</t>
  </si>
  <si>
    <t>evaluare curs Proteza totala 29 studenti MD6</t>
  </si>
  <si>
    <t>evaluare curs Tehnologie met-cer TD2 24 studenti</t>
  </si>
  <si>
    <t>evaluare curs Estetica dentara MD6 29 34 studenti</t>
  </si>
  <si>
    <t>licenta MD6</t>
  </si>
  <si>
    <t xml:space="preserve">licenta TD  </t>
  </si>
  <si>
    <t>Examen Estetica dentara TD2 24 studenti</t>
  </si>
  <si>
    <t>24 /3</t>
  </si>
  <si>
    <t>Digitalizarea in medicina dentara TD2 24 studenti</t>
  </si>
  <si>
    <t>Evaluări de parcurs</t>
  </si>
  <si>
    <t>Examene de semestru</t>
  </si>
  <si>
    <t>Restanțe și reexaminări</t>
  </si>
  <si>
    <t>Titular și asistent al titularului</t>
  </si>
  <si>
    <t>Examen de admitere licență</t>
  </si>
  <si>
    <t>Examen de licență MD</t>
  </si>
  <si>
    <t>ADMITERE LICENTA</t>
  </si>
  <si>
    <t>ADMITERE MASTER</t>
  </si>
  <si>
    <t>LICENTA TD</t>
  </si>
  <si>
    <t>EXAMENE DE SEMESTRU</t>
  </si>
  <si>
    <t>EVALUARE PERIODICA</t>
  </si>
  <si>
    <t>Loredana Miţariu</t>
  </si>
  <si>
    <t>Licenţă MD</t>
  </si>
  <si>
    <t>37.33</t>
  </si>
  <si>
    <t>Examen disciplina Sănătate orală</t>
  </si>
  <si>
    <t>Examen disciplina Morfologia Dinţilor TD</t>
  </si>
  <si>
    <t>Examen disciplina Tehnologia protezelor chirurgicale</t>
  </si>
  <si>
    <t>Chirurgie orală şi maxilo-facială TD</t>
  </si>
  <si>
    <t>Chirurgie dento-alveolară</t>
  </si>
  <si>
    <t>examen admitere licenta</t>
  </si>
  <si>
    <t>licenta AMG</t>
  </si>
  <si>
    <t>examen ingrijiri la domiciliu AMG II, sem. I</t>
  </si>
  <si>
    <t>26,66</t>
  </si>
  <si>
    <t>examen medicina de urgenta, MG VI</t>
  </si>
  <si>
    <t>colocviu prim ajutor MG I</t>
  </si>
  <si>
    <t>colocviu prim ajutor AMG I</t>
  </si>
  <si>
    <t>22,33</t>
  </si>
  <si>
    <t>examen practica MG I</t>
  </si>
  <si>
    <t>colocviu prim ajutor MD I</t>
  </si>
  <si>
    <t>49,83</t>
  </si>
  <si>
    <t>Comisia de supraveghere admitere</t>
  </si>
  <si>
    <t>Conferențiar, titular</t>
  </si>
  <si>
    <t>Examinarea studentilor la disciplina Puericultura. Ingrijiri calificate in pediatrie</t>
  </si>
  <si>
    <t>26.66</t>
  </si>
  <si>
    <t>Examinarea studentilor la disciplina Neonatologie</t>
  </si>
  <si>
    <t>Examinarea studenților la disciplina Particularitati terapeutice perinatale</t>
  </si>
  <si>
    <t>17.66</t>
  </si>
  <si>
    <t>Examinarea studenților la disciplina Îngrijirea mamei si nou-nascutului</t>
  </si>
  <si>
    <t>examen semestru - Ortodonţie si ortopedie dento-facială V MD - 29 studenti</t>
  </si>
  <si>
    <t>evaluare pe parcurs CURS - Ortodonţie si ortopedie dento-facială V MD - 29 studenti</t>
  </si>
  <si>
    <t>evaluare pe parcurs Lp sgr 1 - Ortodonţie si ortopedie dento-facială V MD - 10 studenti</t>
  </si>
  <si>
    <t>evaluare pe parcurs CURS - Ortodonţie si ortopedie dento-facială VI MD - 34 studenti</t>
  </si>
  <si>
    <t>examen semestru - Pedodontie  IV MD - 26 studenti</t>
  </si>
  <si>
    <t>examen semestru - Ortodonţie  VI MD - 34 studenti</t>
  </si>
  <si>
    <t>evaluare pe parcurs CURS - Ortodonţie VI MD - 34 studenti</t>
  </si>
  <si>
    <t>evaluare pe parcurs Lp sgr 1 - Ortodonţie VI MD - 9 studenti</t>
  </si>
  <si>
    <t>examen semestru - Tehnologia aparatelor ortodontice  III TD - 22 studenti</t>
  </si>
  <si>
    <t>evaluare pe parcurs CURS - Tehnologia aparatelor ortodontice  III TD - 22 studenti</t>
  </si>
  <si>
    <t>7,33</t>
  </si>
  <si>
    <t>evaluare pe parcurs CURS - Ortodonţie VI MD - 26 studenti</t>
  </si>
  <si>
    <t>examen semestru -Ortodonţie si ortopedie dento-facială   III TD - 22 studenti</t>
  </si>
  <si>
    <t>evaluare pe parcurs CURS-Ortodonţie si ortopedie dento-facială  III TD - 22 studenti</t>
  </si>
  <si>
    <t>examen licenta MD</t>
  </si>
  <si>
    <t>examen semestru 1-Protetica Dentara MD IV 26 studenti</t>
  </si>
  <si>
    <t>examen semestru 2-Protetica Dentara MD IV 26 studenti</t>
  </si>
  <si>
    <t>examen semestru 1-Tehnologia puntilor TD II  10 studenti</t>
  </si>
  <si>
    <t>examen semestru 2-Tehnologia puntilor TD II  10 studenti</t>
  </si>
  <si>
    <t>examen licenta TD</t>
  </si>
  <si>
    <t>evaluare de parcurs seminar</t>
  </si>
  <si>
    <t>examen semestru</t>
  </si>
  <si>
    <t>examen semestru - Patologie orala VI MD - 34 studenti</t>
  </si>
  <si>
    <t>examen semestru - Reabilitare  orala VI MD - 34 studenti</t>
  </si>
  <si>
    <t>examen semestru -Ergonomie si diagnostic oro dentar  -  40studenti</t>
  </si>
  <si>
    <t>colocviu semestru -Particularitati terapeutice in patologia orala IV FARMA  -  36 studenti</t>
  </si>
  <si>
    <t>evaluare pe parcurs curs Patologie orala VI MD - 34 studenti</t>
  </si>
  <si>
    <t>evaluare pe parcurs  LP  Patologie orala sgr1 VI MD - 9 studenti</t>
  </si>
  <si>
    <t>evaluare pe parcurs  LP  sgr 2  Patologie orala VI MD - 7 studenti</t>
  </si>
  <si>
    <t>evaluare pe parcurs curs  Reabilitare orala  orala VI MD - 34 studenti</t>
  </si>
  <si>
    <t>evaluare pe parcurs curs  Ergomomie si diagnostic oro dentar IIMD - 40 studenti</t>
  </si>
  <si>
    <t>evaluare pe parcurs Lp sgr 1 - Parodontologie III TD - 11 studenti</t>
  </si>
  <si>
    <t>examen semestru - Parodontologie III TD  - 22 studenti</t>
  </si>
  <si>
    <t xml:space="preserve">examen semestru  orientare asura profesiei  I AMG 67 student </t>
  </si>
  <si>
    <t xml:space="preserve">examen semestru  Medicina ocupationala .medicina muncii 80 studenti </t>
  </si>
  <si>
    <t xml:space="preserve">examen semestru  Urgente medico chirurgicale in MD anul V MD 29 stud </t>
  </si>
  <si>
    <t>examen semestru  Educatie medicala incluziva  34 studenti</t>
  </si>
  <si>
    <t xml:space="preserve">examen semestru  protetica dentara proteza totala sem 1 IITD  30 stud </t>
  </si>
  <si>
    <t xml:space="preserve">examen semestru  protetica dentara proteza totala sem 2 IITD  30 stud </t>
  </si>
  <si>
    <t>examen semestru Medicina muncii si boli profesionale VI Med  111 stud</t>
  </si>
  <si>
    <t xml:space="preserve">examen semestru Tehnologia protezelor unidentare sem I  I TD  30 stud </t>
  </si>
  <si>
    <t xml:space="preserve">examen semestru Tehnologia protezelor unidentare sem II  I TD  30 stud </t>
  </si>
  <si>
    <t xml:space="preserve">examen semestru  Promvarea sanatatii si Sanatate publica  29 stud </t>
  </si>
  <si>
    <t>examen semestru Ingrijiri calificate in neurochirurgie III AMG 80 studenti</t>
  </si>
  <si>
    <t xml:space="preserve">examen semestru  marketing si Management farmaceutic  IV AMG  79 </t>
  </si>
  <si>
    <t xml:space="preserve">participare comisii licenta  MD  34 candidati </t>
  </si>
  <si>
    <t xml:space="preserve">examen semestrul I endodontie MD V sem I 29 studenti </t>
  </si>
  <si>
    <t xml:space="preserve">evaluare pe parcurs CURS Endodontie MD V 29 studenti </t>
  </si>
  <si>
    <t xml:space="preserve">examen semestrul I endodontie MD V sem II 29 studenti </t>
  </si>
  <si>
    <t xml:space="preserve">evaluare pe parcurs CURS Endodontie MD V  sem II  29 studenti </t>
  </si>
  <si>
    <t xml:space="preserve">examen  Odontologie MD  IV 26 studenti  </t>
  </si>
  <si>
    <t xml:space="preserve">evaluare pe parcurs curs Odontologie MD  IV 26 studenti  </t>
  </si>
  <si>
    <t xml:space="preserve">examen  Odontologie.notiuni  TD II  30  studenti  </t>
  </si>
  <si>
    <t xml:space="preserve">verificare pe parcurs  CURS Odontologie.notiuni  TD II  30  studenti  </t>
  </si>
  <si>
    <t xml:space="preserve">titlar </t>
  </si>
  <si>
    <t>verificare pe parcurs.Odontoterapie restauratorie  grupa 1  10 studenti</t>
  </si>
  <si>
    <t xml:space="preserve">EXAMEN DE SEMESTRU  Principii si educatie pentru sanatate anul 4 AMG  79 studenti </t>
  </si>
  <si>
    <t xml:space="preserve">EXAMEN DE SEMESTRU Marketing si management farmaceutic  Farma 4  53 stud </t>
  </si>
  <si>
    <t>EXAMEN pe parcurs CURS   Marketing si management farmaceutic  Farma 4 53 stud</t>
  </si>
  <si>
    <t xml:space="preserve">EXAMEN practic    Marketing si management farmaceutic  Farma 4  4 grupe  53 stud </t>
  </si>
  <si>
    <t xml:space="preserve">EXAMEN DE SEMESTRU  Sanatate publica si management sanitar Med VI  111 stud </t>
  </si>
  <si>
    <t xml:space="preserve">EXAMEN pe parcurs CURS    Sanatate publica si management sanitar Med VI  111 stud </t>
  </si>
  <si>
    <t xml:space="preserve">titluar </t>
  </si>
  <si>
    <t xml:space="preserve">EXAMEN practic   Sanatate publica si management sanitar Med VI  44 stud </t>
  </si>
  <si>
    <t>EXAMEN DE ADMITERE MASTER</t>
  </si>
  <si>
    <t>EXAMEN DE DISERTATIE MASTER</t>
  </si>
  <si>
    <t>examen semestru - Parodontologie V MD - 29 studenti</t>
  </si>
  <si>
    <t>evaluare pe parcurs CURS - Parodontologie V MD - 29 studenti</t>
  </si>
  <si>
    <t>evaluare pe parcurs Lp sgr 1 - Parodontologie V MD - 10 studenti</t>
  </si>
  <si>
    <t>evaluare pe parcurs Lp sgr 2 - Parodontologie V MD - 9 studenti</t>
  </si>
  <si>
    <t>examen semestru - Parodontologie VI MD - 34 studenti</t>
  </si>
  <si>
    <t>evaluare pe parcurs CURS - Parodontologie VI MD - 34 studenti</t>
  </si>
  <si>
    <t>evaluare pe parcurs Lp sgr 1 - Parodontologie VI MD - 9 studenti</t>
  </si>
  <si>
    <t>examen semestru - Parodontologie III TD - 22 studenti</t>
  </si>
  <si>
    <t>evaluare pe parcurs CURS - Parodontologie III TD - 22 studenti</t>
  </si>
  <si>
    <t xml:space="preserve">ALINA CRISTIAN </t>
  </si>
  <si>
    <t>examen an III MD sem 1</t>
  </si>
  <si>
    <t>examen an III MD sem 2</t>
  </si>
  <si>
    <t>evaluare pe parcurs III MD sem 1</t>
  </si>
  <si>
    <t>evaluare pe parcurs III MD sem 2</t>
  </si>
  <si>
    <t>examen an IV MD sem 1 - asistenta</t>
  </si>
  <si>
    <t>asistenta</t>
  </si>
  <si>
    <t>examen an V MD sem 1 - asistenta</t>
  </si>
  <si>
    <t>examen an V MD sem 2 - asistenta</t>
  </si>
  <si>
    <t>examen MD I sem 1  - asistenta</t>
  </si>
  <si>
    <t>4,33</t>
  </si>
  <si>
    <t>examen MD I sem 2 - asistenta</t>
  </si>
  <si>
    <t>EXAMEN CURS  NURSING îN NEUROLOGIE AMG III</t>
  </si>
  <si>
    <t xml:space="preserve">EVALUARE PE PARCURS LUCRĂRI PRACTICE NURSING IN NEUROLOGIE AMG III ( 8 SEMIGRUPE) </t>
  </si>
  <si>
    <t>EXAMEN PRACTIC NURSING îN NEUROLOGIE AMG III</t>
  </si>
  <si>
    <t>EXAMEN CURS  NURSING GENERAL SEMESTRUL I AMG I</t>
  </si>
  <si>
    <t xml:space="preserve">EVALUARE PE PARCURS LUCRĂRI PRACTICE SEMESTRUL I NURSING GENERAL AMG I ( 1 GRUPĂ) </t>
  </si>
  <si>
    <t xml:space="preserve"> TITULAR</t>
  </si>
  <si>
    <t>EXAMEN PRACTIC NURSING îGENERAL AMG I</t>
  </si>
  <si>
    <t>ADMITERE- LICENȚĂ</t>
  </si>
  <si>
    <t>COMISIA DE LICENȚĂ</t>
  </si>
  <si>
    <t xml:space="preserve"> MATEI CLAUDIU</t>
  </si>
  <si>
    <t>examen semetru Ingrijiri calificate in neurochirurgie AMG II 80 studenti</t>
  </si>
  <si>
    <t>examen verificare e arcurs CURS  Ingrijiri calificate in neurochirurgie AMG II 80 studenti</t>
  </si>
  <si>
    <t>examen pe parcurs lucrari practice  Ingrijiri calificate in neurochirurgie AMG II 8 grupe, total  80 studenti</t>
  </si>
  <si>
    <t>examen semestru BMAS an II    19  studenti</t>
  </si>
  <si>
    <t xml:space="preserve">evaluare pe parcurs CURS  BMAS II 19 studenti </t>
  </si>
  <si>
    <t xml:space="preserve">examen semestru Biologia Cancerului Bio III   43 studenti  </t>
  </si>
  <si>
    <t xml:space="preserve">comisia de admitere </t>
  </si>
  <si>
    <t>comisia de licenta</t>
  </si>
  <si>
    <t xml:space="preserve"> FMED 5 </t>
  </si>
  <si>
    <t xml:space="preserve">examen semestru ingrijiri calificate  in chirurgie AMG IV   79 stud </t>
  </si>
  <si>
    <t xml:space="preserve">verificare pe parcurs CURS  ingrijiri calificate  in chirurgie AMG IV   79 stud </t>
  </si>
  <si>
    <t xml:space="preserve">examen practic  ingrijiri calificate  in chirurgie AMG IV   79 stud </t>
  </si>
  <si>
    <t xml:space="preserve">verificare pe parcurs grupa 1 ingrijiri calificate  in chirurgie AMG IV   10 stud </t>
  </si>
  <si>
    <t xml:space="preserve">verificare pe parcurs grupa 2 ingrijiri calificate  in chirurgie AMG IV   10 stud </t>
  </si>
  <si>
    <t xml:space="preserve">verificare pe parcurs grupa 3 ingrijiri calificate  in chirurgie AMG IV   10 stud </t>
  </si>
  <si>
    <t xml:space="preserve">verificare pe parcurs grupa 4 ingrijiri calificate  in chirurgie AMG IV   10 stud </t>
  </si>
  <si>
    <t>Examen admitere licenta</t>
  </si>
  <si>
    <t>Examen semestru curs Nursing comunitar in geriatrie, an IV AMG, 79 studenti</t>
  </si>
  <si>
    <t>26,33</t>
  </si>
  <si>
    <t>Evaluare pe parcurs Nursing comunitar in geriatrie, an IV AMG, 3 sgr, 30 studenti</t>
  </si>
  <si>
    <t>Examen semestru lucrari practice Nursing comunitar in geriatrie, an IV AMG, 3 sgr, 30 studenti</t>
  </si>
  <si>
    <t>Examen semestru curs Nursing comunitar al varstnicului si boli terminale, an III AMG, 80 studenti</t>
  </si>
  <si>
    <t>Evaluare pe parcurs Nursing comunitar al varstnicului si boli terminale, an III AMG, 4 sgr, 40 studenti</t>
  </si>
  <si>
    <t>Examen semestru lucrari practice Nursing comunitar al varstnicului si boli terminale, an III AMG, 4 sgr, 40 studenti</t>
  </si>
  <si>
    <t>examen semestru - Medicina dentara de urgenta V MD - 29 studenti</t>
  </si>
  <si>
    <t>evaluare pe parcurs CURS - Medicina dentara de urgenta  V MD - 29 studenti</t>
  </si>
  <si>
    <t>evaluare pe parcurs Lp sgr 1 -Medicina dentara de urgenta  V MD - 10 studenti</t>
  </si>
  <si>
    <t>evaluare pe parcurs Lp sgr 2 - Medicina dentara de urgenta  V MD - 9 studenti</t>
  </si>
  <si>
    <t xml:space="preserve">evaluare pe parcurs Lp sgr 2 -Medicina dentara de urgenta  V MD - 10 studenti </t>
  </si>
  <si>
    <t>participare examen admitere</t>
  </si>
  <si>
    <t>EXAMENE DE SEMESTRU I ENDODONTIE MD 5</t>
  </si>
  <si>
    <t>29/ 3</t>
  </si>
  <si>
    <t>EXAMENE DE SEMESTRU II ENDODONTIE MD5</t>
  </si>
  <si>
    <t>29//3</t>
  </si>
  <si>
    <t>EXAMEN DE SEMESTRU I MICROBIOLOGIE MD2</t>
  </si>
  <si>
    <t>40 / 3</t>
  </si>
  <si>
    <t>EXAMEN DE SEMESTRU I MICROBIOLOGIE F2</t>
  </si>
  <si>
    <t>28 / 3</t>
  </si>
  <si>
    <t>EXAMEN SEMESTRU II BACTERIOLOGIE MG2</t>
  </si>
  <si>
    <t>120 / 3</t>
  </si>
  <si>
    <t>Titular - Asistent Universitar</t>
  </si>
  <si>
    <t>Examen de semestru - Principiile tehnologiei clasice si moderne TD I</t>
  </si>
  <si>
    <t>Examen de parcurs la curs - Principiile tehnologiei clasice si moderne TD I</t>
  </si>
  <si>
    <t>Evaluare de parcurs la laborator - Principiile tehnologiei clasice si moderne TD I</t>
  </si>
  <si>
    <t>Examen de semestru - Reabilitare complexă implanto-protetică MD VI</t>
  </si>
  <si>
    <t>Examen de parcurs la curs - Reabilitare complexă implanto-protetică MD VI</t>
  </si>
  <si>
    <t>Evaluare de parcurs la laborator - Reabilitare complexă implanto-protetică MD VI</t>
  </si>
  <si>
    <t>Examen de Admitere Licenta</t>
  </si>
  <si>
    <t>Supraveghetor</t>
  </si>
  <si>
    <t>reexaminari</t>
  </si>
  <si>
    <t xml:space="preserve">Îngrijirea pacienților cu tulburare psihotică acută   student Iordache  Tiberiu AMG </t>
  </si>
  <si>
    <t xml:space="preserve">Îngrijirea pacientului cu tulburare depresivă recurentă  student Jurcă Dănuț AMG </t>
  </si>
  <si>
    <t>Băndălău Daniel, Aspecte clinice și conduita terapeutică în fracturile mandibulare, Licență</t>
  </si>
  <si>
    <t>COMAN I. MIHAELA-PAULA (NIŢĂ) - Principii nursing la pacienții cu astm bronșic - LUCRARE DE LICENȚĂ</t>
  </si>
  <si>
    <t>DĂNILĂ I. MARIANA - Principii de educație la pacientul cu hipertensiune arterială esențială- LUCRARE DE LICENȚĂ</t>
  </si>
  <si>
    <t>DRAGU C. ANA-MARIA- Principii de educație la pacienții cu ulcer gastric- LUCRARE DE LICENȚĂ</t>
  </si>
  <si>
    <t>GAŞPAR C.-G. ALEXANDRA- Principii nursing la pacienții cu arteriopatie cronică obliterantă a membrelor inferioare- LUCRARE DE LICENȚĂ</t>
  </si>
  <si>
    <t>GHIŢULESCU I. ELENA-LARISA- Îngrijirea pacientului cu hipertensiune arterială- LUCRARE DE LICENȚĂ</t>
  </si>
  <si>
    <t>GUŞOI G. DUMITRU-IULIAN- Îngrijirea pacientului cu cardiopatie ischemică-LUCRARE DE LICENȚĂ</t>
  </si>
  <si>
    <t>ISCRU O. SIMONA-DENISA- Principii nursing la pacienții cu tromboză venoasă profundă- LUCRARE DE LICENȚĂ</t>
  </si>
  <si>
    <t>LASLO L. CAMELIA (MOLDOVAN)- Rolul asistentei medicale în recuperarea pacienților post accident vascular cerebral- LUCRARE DE LICENȚĂ</t>
  </si>
  <si>
    <t>MARIN F. EMILIA OPRICA (MUŞAT)- Principii nursing la pacienții cu edem pulmonar acut-LUCRARE DE LICENȚĂ</t>
  </si>
  <si>
    <t>MIHAI C.-I. LUCIANA- Principii nursing la pacienții cu gastrită acută- LUCRARE DE LICENȚĂ</t>
  </si>
  <si>
    <t>MIHAI N. NICOLAE-MARIAN- Principii nursing la pacienții cu colică renală- LUCRARE DE LICENȚĂ</t>
  </si>
  <si>
    <t>MIHĂILĂ I. ROXANA- Principii nursing la pacienții cu astm bronșic- LUCRARE DE LICENȚĂ</t>
  </si>
  <si>
    <t>NEGREA D. V. DUMITRU-EMIL- Principii de educație la pacientul cu ulcer duodenal- LUCRARE DE LICENȚĂ</t>
  </si>
  <si>
    <t>OPRIŢA A. MARIA-ROZALIA (DIACONU)-Principii nursing la pacienții cu ciroză hepatică- LUCRARE DE LICENȚĂ</t>
  </si>
  <si>
    <t>PAŞCA T. LUMINIŢA (ADAM)- Principii nursing la pacienții cu ulcer gastro-duodenal- LUCRARE DE LICENȚĂ</t>
  </si>
  <si>
    <t>RIZEA G. MARIA-GEORGIANA- Principii de educație la pacienții cu ciroză hepatică- LUCRARE DE LICENȚĂ</t>
  </si>
  <si>
    <t>SCHIAU I. MARIA-GENOVEVA- Îngrijirea pacienților cu bronhopneumopatie obstructivă cronică (BPOC)- LUCRARE DE LICENȚĂ</t>
  </si>
  <si>
    <t>TIŢA C. IULIAN-CONSTANTIN- Principii de educație la pacienții cu ciroză hepatică- LUCRARE DE LICENȚĂ</t>
  </si>
  <si>
    <t>VIERIU G. ELISABETA (CRISTIAN-VIERIU)- Îngrijirea pacienților cu infarct miocardic acut în primele 24 de ore- LUCRARE DE LICENȚĂ</t>
  </si>
  <si>
    <t>Micuda Theodora Andreea, Restaurari protetice in zona frontala- lucrare de licenta Medicina Dentara</t>
  </si>
  <si>
    <t>Filip Ruxandra Maria, Reabilitarea implanto-protetica a molarului de 6 ani- lucrare de licenta Medicina Dentara</t>
  </si>
  <si>
    <t>Calin Vasile Arcas Placuta Broadrick modificata, aplicatii in stomatologia restauratorie- lucrare de licenta Medicina Dentara</t>
  </si>
  <si>
    <t>FMED IV</t>
  </si>
  <si>
    <t>Bălan Cătălin Managementul Sindromului de Burnout la personalul secției ATI
din cadrul Spitalului Municipal Lugoj - MASTER</t>
  </si>
  <si>
    <t>Bota Ioana Roxana Managementul calității serviciilor de sănătate în secția COVID a Spitalului Municipal Sebeș - MASTER</t>
  </si>
  <si>
    <t xml:space="preserve">Câtu Elisabeta Managementul Policlinicii “Sănătatea” din Drobeta Turnu Severin - MASTER
</t>
  </si>
  <si>
    <t xml:space="preserve">Cozma Mirela Damian -Rolul și importanța comunicării în îngrijirea pacientului cu afectiuni cardiace - MASTER
</t>
  </si>
  <si>
    <t xml:space="preserve">Creangă Ionela - Importanța evaluării satisfacției pacienților internați într-o unitate sanitară cu paturi - MASTER
</t>
  </si>
  <si>
    <t>Danciu Elena Impactul psihologic al pandemiei asupra pacienților - MASTER</t>
  </si>
  <si>
    <t xml:space="preserve">Dirnu Mihai Managementul unei secții de psihiatrie din perspectiva asistentului sef - MASTER
</t>
  </si>
  <si>
    <t>Dițescu Bogdan - Efectele pandemiei asupra medicului - MASTER</t>
  </si>
  <si>
    <t xml:space="preserve">Florea Maria - Managementul performanței la nivelul unei secții de Obstetrică-Ginecologie - MASTER
</t>
  </si>
  <si>
    <t>Groșanu Mariana - Managementul îngrijirilor nursing în secția Cardiologie  a Spitalului Clinic Județean de urgență - MASTER</t>
  </si>
  <si>
    <t xml:space="preserve">Guran Ionela - Aspecte ale calității îngrijirilor pacienților oncologici în contextul pandemiei COVID - MASTER
</t>
  </si>
  <si>
    <t xml:space="preserve">Iancu Mihaela - Managementul comunicării cadru medical-pacient la nivelul unei secții de chirurgie plastică. Asistent medica - MASTERl
</t>
  </si>
  <si>
    <t>Petcu Camelia - Județean de Urgență Drobeta Turnu Severin - MASTER</t>
  </si>
  <si>
    <t>Pintilie Ana Maria - Utilizarea tehnologiei de ultimă generație în vederea
eficientizării activității unei clinici de stomatologie - MASTER</t>
  </si>
  <si>
    <t>Pirici Adina - Rolul asistentului medical în îngrijirea pacientelor de la nivelul
unei secții de obstetrică-ginecologie. Studiu de caz - MASTER</t>
  </si>
  <si>
    <t>Pop Camelia - Managementul laboratorului de analize medicale</t>
  </si>
  <si>
    <t>Preda Sarah Priscila - Managementul îngrijirilor de nursing la nivelul secției de
Chirurgie din cadrul Spitalului Municipal Sebeș - MASTER</t>
  </si>
  <si>
    <t>Șiancu Paul - Opinia cadrelor medicale privind sistemul de sănătate românesc - MASTER
în contextul luptei cu pandemia COVID-19</t>
  </si>
  <si>
    <t>Țolea Ionut - Aspecte ale migrației personalului sanitar din România - MASTER</t>
  </si>
  <si>
    <t>Vulcu Andra - Managementul stresului profesional în domeniul medical - MASTER</t>
  </si>
  <si>
    <t>Olaru Cerasela - Particularități ale îngrijirii copiilor cu patologii infecțioase - MASTER</t>
  </si>
  <si>
    <t>Cruduleci Larisa - Managementul asistenței medicale primare - MASTER</t>
  </si>
  <si>
    <t>Cheptroșu Dragoș - Aspecte ale stilului de viață ale studenților de la UMF „Gr. T.
Popa” Iași - MASTER</t>
  </si>
  <si>
    <t>Sitea Mihai-EFECTELE MALOCLUZIEI ASUPRA APARATULUI DENTO-MAXILAR licenta MD</t>
  </si>
  <si>
    <t>Ciucurel Corina Teodora-Wax-up și mock-up – Instrumente ajutătoare în refacerea estetică a zâmbetului, licenta MD</t>
  </si>
  <si>
    <t>Pavel Iulia Alexandra-Evaluarea clinică și radiologică a pacienților cu edentații parțiale tratate prin punți dentare,licenta MD</t>
  </si>
  <si>
    <t>Jurca Darius catalin-Menținerea sănătății țesuturilor parodonto-mucozale în terapia protetică fixă, licenta MD</t>
  </si>
  <si>
    <t>Dobrin Adina Maria-Etapele tehnologice de placare a scheletului metalic cu masă ceramică de tip Hera Ceram, licenta TD</t>
  </si>
  <si>
    <t>Stanciu Teodora Maria-Tehnologia aditivă de confecționare a protezelor fixe utilizând ingoturi E-max press, licenta TD</t>
  </si>
  <si>
    <t>Cozman Oana Alexandra-Tratamentul leziunilor coronare cu restaurări integral ceramice de tip inlay, onlay și veneer-uri</t>
  </si>
  <si>
    <t>Negoita Raluca Maria-Tehnologia restaurărilor integral ceramice pe infrastructură de dioxid de zirconiu Bloomden</t>
  </si>
  <si>
    <t>Disfunctii estetice restaurate prin fatete din ceramica presata E-max (Ivoclar), licenta TD</t>
  </si>
  <si>
    <t>Drăguț (Dan) Ana-Maria Georgiana CRITERII ESTETICE ÎN SUPRAPROTEZAREA UNIDENTARĂ PE IMPLANTURI, licenta 6 ani</t>
  </si>
  <si>
    <t>Angelescu Nicolae-Alexandru Eficiența periajului electric versus periajul manual în îndepărtarea plăcii bacteriene licenta 6 ani</t>
  </si>
  <si>
    <t>Berbece Daniel ESTETICA RESTAURARILOR METALO-CERAMICE CU SPRIJIN DENTAR SAU IMPLANTAR IN ZONA FRONTALA licenta 3 ani</t>
  </si>
  <si>
    <t>CĂTĂNICIU PAULA-SORINA IMPORTANȚA WAX-UP-ULUI ESTETIC ȘI FUNCȚIONAL ÎN PRACTICA ZILNICĂ licenta 3 ani</t>
  </si>
  <si>
    <t>Cioran Cristina Asemănări și deosebiri în stratificarea ceramicii pe infrastructuri diferite licenta 3 ani</t>
  </si>
  <si>
    <t>Giurcoiu Corina Maria Aplicații ale zirconiului în restaurările indirecte fixe licenta 3 ani</t>
  </si>
  <si>
    <t>Mustățea Diana Paula Studiu comparativ privind modalități de realizare a lucrărilor
metalo ceramice total fizionomice cu cele parțial fizionomice licenta 3 ani</t>
  </si>
  <si>
    <t>JISRI NOOR-AJIBA Considerente estetice ale alegerii dinților la protezele totale licenta 6 ani</t>
  </si>
  <si>
    <t>Turcu Ionela Mădălina Integrarea factorului psihologic estetica formei, și mărimii aparente a incisivului central maxilar licenta 6 ani</t>
  </si>
  <si>
    <t>Lica Naomi, Impactul psihologic al pierderii unităților dentare în diferite forme de edentație, Licență</t>
  </si>
  <si>
    <t>Damian Georgiana Alexandra, Optimizări și reoptimizări ale protezelor acrilice prin reparație, Licență</t>
  </si>
  <si>
    <t>Găgeanu Andrei Ionuț, Erori și deficiențe ale modelelor preliminare în protezarea pacientului edentat total, Licență</t>
  </si>
  <si>
    <t>Gamană Damian Teodor, Individualizarea fizionomiei pacientului edentat total utilizând montari atipice, Licență</t>
  </si>
  <si>
    <t>Ipatov Ambra, Determinarea relațiilor intermaxilare la opacienții edentați total utilizțnd șabloanele de ocluzie, Licență</t>
  </si>
  <si>
    <t>Săvoiu Alexandra Iuliana, Concepte noi în protezarea edentatului total uni și bimaxilar, Licență</t>
  </si>
  <si>
    <t>Secăreanu Raul Sergiu, Machetarea definitivă a protezei totale. Modelajul fizionomic, Licență</t>
  </si>
  <si>
    <t>SPATARU ANDRADA-BIANCA, MOLARUL DE SASE ANI ELEMENT ESENTIAL DE ECHILIBRU IN CADRUL APARATULUI DENTO-MAXILAR PRIN METODE TERAPEUTICE DE CONSERVARE, RESTAURARE SI PROTEZARE,LICENTA DE MINIM 5 ANI</t>
  </si>
  <si>
    <t>Pinciu Poplacian Anca, Atitudine in urgenta la pacientul cu infarct miocardic acut, AMG-licenta</t>
  </si>
  <si>
    <t>Solomon Maria, Interventii nursing la pacientii cu AVC ischemic in serviciul de urgenta, AMG -licenta</t>
  </si>
  <si>
    <t>Braicu Mihai Adrian, Sindromul coronarian acut in urgenta. Timpi versus contratimpi - MG, disertatie +licenta</t>
  </si>
  <si>
    <t>Ionescu Alexandra Maria, Tahiaritmiile supraventriculare-incidenta si interventii terapeutice in urgenta, MG, disertatie+licenta</t>
  </si>
  <si>
    <t>CÂNDEA Ş. LOREDANA MARIA (CIOROIANU). Impactul psihologic al terapiei intensive neonatale asupra mamelor. AMG IV</t>
  </si>
  <si>
    <t>LEVÂRDĂ G. CORINA-ELENA (OPRIŞIU). Îngrijirea nou-născuților din mame SARS-COV 2 pozitive. AMG IV</t>
  </si>
  <si>
    <t>Badea Maria Antonia- Expansiunea mandibulară prin disjuncție</t>
  </si>
  <si>
    <t>Cernea Laura -Lidia-Utilizarea mini-implanturilor ortodontice În tratamentul anomaliilor dento-maxilare</t>
  </si>
  <si>
    <t xml:space="preserve">Al-Kazaz Bilal Mudaffer Hadi -Influența malocluziilor dentare din anomaliile dento-maxilare și cranio-faciale asupra aspectului dento-facial și adaptarea pacienților la problemele de natură estetică </t>
  </si>
  <si>
    <t xml:space="preserve">MOGA G.B CAMELIA-PRISCILA    Particularități ale patologiei orale în funcție de vârsta pacientului       licenta MD                          </t>
  </si>
  <si>
    <t>LUCRARE DE DISERTAȚIE (Adam Joszef - Impactul Pandemiei Covid 19 asupra asigurărilor de sănătate, MASTER)</t>
  </si>
  <si>
    <t>LUCRARE DE DISERTAȚIE (Bică Corina Gina - Managementul îngrijirilor într-o secție de obstetrică, MASTER)</t>
  </si>
  <si>
    <t>LUCRARE DE DISERTAȚIE (Boncete Ana Luiza, Turismul medical- tendințe și oportunități, MASTER)</t>
  </si>
  <si>
    <t>LUCRARE DE DISERTAȚIE (Boruz Doina Monalisa - Managementul îngrijirilor într-o secție de ginecologie, MASTER)</t>
  </si>
  <si>
    <t>LUCRARE DE DISERTAȚIE (Budrigă Liliana Marilena - Managementul îngrijirilor într-o secție de chirurgie, MASTER)</t>
  </si>
  <si>
    <t>LUCRARE DE DISERTAȚIE (Chiș Flavius Alexandru, Modalități de finanțare a sistemului de sănătate, MASTER)</t>
  </si>
  <si>
    <t>LUCRARE DE DISERTAȚIE (Cojocaru Andreea Loredana - Managementul îngrijirilor într-o secție de chirurgie plastică, MASTER)</t>
  </si>
  <si>
    <t>LUCRARE DE DISERTAȚIE (Coman Nastaca Alina, Analiza, evaluarea și controlul agenșilor stresori in activitatea medicala, MASTER)</t>
  </si>
  <si>
    <t>LUCRARE DE DISERTAȚIE (Dincă Adriana Nicoleta, Impactul dezvoltării profesionale a angajaților în managementul performanței, MASTER)</t>
  </si>
  <si>
    <t>LUCRARE DE DISERTAȚIE (Gherghe Valerica Adela, Gestiunea resurselor umane în sănătate, MASTER)</t>
  </si>
  <si>
    <t>LUCRARE DE DISERTAȚIE (Jude Beatrice Ruxandra, Managementul cabinetului de medicină de familie în contextul asigurărilor sociale de sănătate, MASTER)</t>
  </si>
  <si>
    <t>LUCRARE DE DISERTAȚIE (Mangu Mihaela Eleonora, Marketingul farmaceutic, studiu de caz, MASTER)</t>
  </si>
  <si>
    <t>LUCRARE DE DISERTAȚIE (Marcu Mihaela Anca - Managementul îngrijirilor într-o secție de ortopedie, MASTER)</t>
  </si>
  <si>
    <t>LUCRARE DE DISERTAȚIE (Micu Vasile, Managementul urgențelor prespitalicești în contextul pandemiei COVID 19, MASTER)</t>
  </si>
  <si>
    <t>LUCRARE DE DISERTAȚIE (Măduvoiu Diana Doinita, Siguranța pacientului - element de cultură organizațională, MASTER)</t>
  </si>
  <si>
    <t>LUCRARE DE DISERTAȚIE (Pop Alexandra Maria, Modalităși de decontare a serviciilor medicale din fondul de asigurări de sănătate, MASTER)</t>
  </si>
  <si>
    <t>LUCRARE DE DISERTAȚIE (Șandru Ioan Marian, Satisfacția angajaților din sectorul medical, MASTER)</t>
  </si>
  <si>
    <t>LUCRARE DE DISERTAȚIE (Stemat Diana Ioana, Evaluarea activității medicale profilactice, curative, de urgență și de suport într-un cabinet stomatologic, MASTER)</t>
  </si>
  <si>
    <t>LUCRARE DE DISERTAȚIE (Trifan Mirela,Problemele și nevoile persoanelor instituționalizate din Centrul multifuncțional de servicii sociale, MASTER)</t>
  </si>
  <si>
    <t>LUCRARE DE DISERTAȚIE (Vasarhely Imola-Klara, Evaluarea performanței activității în secțiile medicină internă acuți și medicină internă cronici ale Spitalului orășenesc Sângiorgiu de Pădure MASTER)</t>
  </si>
  <si>
    <t>LUCRARE DE DISERTAȚIE (Zestrașu Maria Laura, Gestiunea sindromului general de adaptare în profesia medicală, MASTER)</t>
  </si>
  <si>
    <t>LUCRARE DE DISERTAȚIE (Trăistaru Camelia, Studiu de caz privind analiza morbidității spitalizate în cadrul Spitalului de Psihiatrie Cronici Schitu Greci, MASTER)</t>
  </si>
  <si>
    <t>LUCRARE DE DISERTAȚIE (Ciulei Cosmina Elenai, Satisfacția angajaților din sectorul sanitar - indicatori de evaluare MASTER)</t>
  </si>
  <si>
    <t>Anastasiu Maria - Trauma ocluzala ca factor etiopatogenic al parodontitelor</t>
  </si>
  <si>
    <t>Andronache Adela Mihaela - Tartrul. Factor favorizant in aparitia bolii parodontale</t>
  </si>
  <si>
    <t>Biro Georgiana Iuliana - Boala parodontala. Metode de tratament</t>
  </si>
  <si>
    <t>Cretu Sonia - Abordarea terapeutica in cadrul parodontitelor</t>
  </si>
  <si>
    <t xml:space="preserve">Cucoranu Ana Maria - Procesele carioase si obturatiile necorespunzatoare ca factor etiopatogenic al parodontitelor marginale </t>
  </si>
  <si>
    <t xml:space="preserve">Ghican Anne Marie - Corelatia intre boala parodontala si diabetul zaharat </t>
  </si>
  <si>
    <t>Stanisor Sorina - Noua abordare in clasificarea bolii parodontale</t>
  </si>
  <si>
    <t>Lihor Ioana- “Profilaxia leziunilor carioase”</t>
  </si>
  <si>
    <t>Stefan Alexandra- “Obturatii la nivelul grupului frontal din diferite materiale compozite”</t>
  </si>
  <si>
    <t>Mihalache Eugen- “Odontoterapia leziunilor curioase interdentare din zona laterala”</t>
  </si>
  <si>
    <r>
      <t>licență- Suciu</t>
    </r>
    <r>
      <rPr>
        <sz val="11"/>
        <color theme="1"/>
        <rFont val="Calibri"/>
        <family val="2"/>
        <scheme val="minor"/>
      </rPr>
      <t xml:space="preserve"> (Mărginean) Monica Cristina - Ingrijirea pacientului cu pancreatită cronică</t>
    </r>
  </si>
  <si>
    <t>licență- Ungureanu Elena-Daniela- Îngrijirea pacientului cu epilepsie - licența</t>
  </si>
  <si>
    <t xml:space="preserve">licență- Vlangăr Andra-Maria-  Îngrijirea pacientului cu accident vascular cerebral ischemic </t>
  </si>
  <si>
    <t>licență- Trașcă Bianca-Elena- Îngrijirea pacientului cu artroză a membrului inferior</t>
  </si>
  <si>
    <t xml:space="preserve">licență- Vasiloaea Andreea Monalisa Îngrijirea pacientului cu obezitate </t>
  </si>
  <si>
    <t>licență- Mihăilă (Grigorescu) Maria Rodica- Principii nursing la pacienții cu tumoră vezicală</t>
  </si>
  <si>
    <t>licență- Văduva Andra Cristiana-  Principii de nursing la pacienții cu scleroză multiplă</t>
  </si>
  <si>
    <t>Planul de nursing la pacienții operați pentru sindrom de tunel carpian student.DUICĂ S. MARIA-CRISTINA Amg III</t>
  </si>
  <si>
    <t>Planul de nursing la pacienții cu tasări vertebrale osteoporotice operați prin vertebroplastie student CRISTIAN A. IOANA ANDREEA</t>
  </si>
  <si>
    <t>APOSTOL M. ECATERINA RAFAELA, Aspecte nursing ale îngrijirii pacientului cu hipertiroidism și osteoporoza, licenta/ studii superioare 4 ani</t>
  </si>
  <si>
    <t>CIBU N. LUMINIŢA - ANDREEA, Rolul asistentului medical în recuperarea și reintegrarea psiho-socială a pacientului cu artroplastie de șold, licenta/ studii superioare 4 ani</t>
  </si>
  <si>
    <t>Porancea Iulia-Patologia infecțioasă în medicina dentară de urgență</t>
  </si>
  <si>
    <t xml:space="preserve">membru in  Consiliul  Facutati </t>
  </si>
  <si>
    <t>Comisia de indeplinire a standardelor ULB pentru concursul pe posrtul de AS poz 58 stat functiuni Departament Medicina Dentara si Nursing sem II 2021/2022</t>
  </si>
  <si>
    <t>Comisia de indeplinire a standardelor ULB pentru concursul pe posrtul de Conf poz 21 stat functiuni Departament Preclinic sem II 2021/2022</t>
  </si>
  <si>
    <t>Comisia de indeplinire a standardelor ULB pentru concursul pe posrtul de SL poz 52 stat functiuni Departament Preclinic sem II 2021/2022</t>
  </si>
  <si>
    <t>Comisia de indeplinire a standardelor ULB pentru concursul pe posrtul de prof poz 4 stat functiuni Departament Clinic Medical sem II 2021/2022</t>
  </si>
  <si>
    <t>Comisia de indeplinire a standardelor ULB pentru concursul pe posrtul de Conf. poz 12 stat functiuni Departament Clinic Medical sem II 2021/2022</t>
  </si>
  <si>
    <t>Comisia de indeplinire a standardelor ULB pentru concursul pe posrtul de Conf. poz 14 stat functiuni Departament Clinic Medical sem II 2021/2022</t>
  </si>
  <si>
    <t>Comisia de indeplinire a standardelor ULB pentru concursul pe posrtul de Conf. poz 15 stat functiuni Departament Clinic Medical sem II 2021/2022</t>
  </si>
  <si>
    <t>Comisia de indeplinire a standardelor ULB pentru concursul pe posrtul de SL poz 29 stat functiuni Departament Clinic Medical sem II 2021/2022</t>
  </si>
  <si>
    <t>Comisia de indeplinire a standardelor ULB pentru concursul pe posrtul de AS poz 59 stat functiuni Departament Medicina Dentara si Nursing sem II 2021/2022</t>
  </si>
  <si>
    <t>Comisia de indeplinire a standardelor ULB pentru concursul pe posrtul de SL poz 37 stat functiuni Departament Medicina Dentara si Nursing sem II 2021/2022</t>
  </si>
  <si>
    <t>Comisia de contestatii pentru concursul pe posrtul de AS poz 59 stat functiuni Departament Medicina Dentara si Nursing sem II 2021/2022</t>
  </si>
  <si>
    <t>Comisia de indeplinire a standardelor ULB pentru concursul pe posrtul de AS poz 65 stat functiuni Departament Preclinic sem I 2021/2022</t>
  </si>
  <si>
    <t>Comisia de indeplinire a standardelor ULB pentru concursul pe posrtul de SL poz 30 stat functiuni Departament Clinic Medical sem I 2021/2022</t>
  </si>
  <si>
    <t>Comisia de indeplinire a standardelor ULB pentru concursul pe posrtul de AS poz 44 stat functiuni Departament Clinic Medical sem I 2021/2022</t>
  </si>
  <si>
    <t>Comisia de indeplinire a standardelor ULB pentru concursul pe posrtul de AS poz 47 stat functiuni Departament Clinic Medical sem I 2021/2022</t>
  </si>
  <si>
    <t>Comisia de indeplinire a standardelor ULB pentru concursul pe posrtul de SL. poz 22 stat functiuni Departament Clinic Chirurgical sem I 2021/2022</t>
  </si>
  <si>
    <t>Comisia de indeplinire a standardelor ULB pentru concursul pe posrtul de SL. poz 23 stat functiuni Departament Clinic Chirurgical sem I 2021/2022</t>
  </si>
  <si>
    <t>Comisia de indeplinire a standardelor ULB pentru concursul pe posrtul de As. poz 35 stat functiuni Departament Clinic Chirurgical sem I 2021/2022</t>
  </si>
  <si>
    <t>Comisia de indeplinire a standardelor ULB pentru concursul pe posrtul de AS poz 71 stat functiuni Departament Preclinic sem I 2021/2022</t>
  </si>
  <si>
    <t>Comisia de indeplinire a standardelor ULB pentru concursul pe posrtul de AS poz 75 stat functiuni Departament Preclinic sem I 2021/2022</t>
  </si>
  <si>
    <t>Comisia de indeplinire a standardelor ULB pentru concursul pe posrtul de AS poz 45 stat functiuni Departament Clinic Medical sem I 2021/2022</t>
  </si>
  <si>
    <t>Comisia de indeplinire a standardelor ULB pentru concursul pe posrtul de As. poz 37 stat functiuni Departament Clinic Chirurgical sem I 2021/2022</t>
  </si>
  <si>
    <t>Comisia de indeplinire a standardelor ULB pentru concursul pe posrtul de As. poz 36 stat functiuni Departament Clinic Chirurgical sem I 2021/2022</t>
  </si>
  <si>
    <t>Comisia de indeplinire a standardelor ULB pentru concursul pe posrtul de SL poz 56 stat functiuni Departament Medicina Dentara si Nursing sem I 2021/2022</t>
  </si>
  <si>
    <t>Comisia de concurs pentru concursul pe posrtul de SL poz 37 stat functiuni Departament Medicina Dentara si Nursing sem I 2021/2022</t>
  </si>
  <si>
    <t>Comisia de indeplinire a standardelor ULB pentru concursul pe posrtul de SL poz 61 stat functiuni Departament Medicina Dentara si Nursing sem I 2021/2022</t>
  </si>
  <si>
    <t>Comisia de Echivalări</t>
  </si>
  <si>
    <t>Comisia de medic specialist Chirurgie Orală și Maxilo-Facială, Sibiu 2022</t>
  </si>
  <si>
    <t>Comisia de medic specialist Protetică Dentară, Sibiu 2022</t>
  </si>
  <si>
    <t>MEMBRU ÎN CONSILIUL DEPARTAMENTULUI</t>
  </si>
  <si>
    <t>Comisia pentru ocuparea postului Sef Lucrari poz 37</t>
  </si>
  <si>
    <t>Comisia de redactare subiecte licenta TD</t>
  </si>
  <si>
    <t>Comisia de medic specialist Chirurgie Dento-Alveolară, Sibiu 2022</t>
  </si>
  <si>
    <t>Asistent universitar, Comisia de concurs 59: Protetica dentara ptoteza patiala scheletata; gerontostomatologie</t>
  </si>
  <si>
    <t>Gligor Romanita</t>
  </si>
  <si>
    <t>asiatent universitar pozitia 59</t>
  </si>
  <si>
    <t>asistent universitar pozitia 56</t>
  </si>
  <si>
    <t>Comisia de etica in cercetarea stiintifica CA1/12.01.2022</t>
  </si>
  <si>
    <t>Consiliul facultatii, continuare mandat</t>
  </si>
  <si>
    <t>Comisia de burse a Facultatii de medicina CF11/11.10.2022</t>
  </si>
  <si>
    <t>Comisia de contestatii programele de studiu medicina si medicina dentara a Facultatii de medicina CF 1/2022</t>
  </si>
  <si>
    <t>Membru in Comisia profesor pozitia 2, Profesor universitar disciplina tehnica dentara,UMF Bucuresti  Facultatea de Moase si asistenta Medicala, Monitorul oficial partea aIII a 1312/23.12.2021 , examen sustinut in 03.02.2022</t>
  </si>
  <si>
    <t>Comisia de Medic Specialist,01.11.2022, OMS2104/13.10.2021</t>
  </si>
  <si>
    <t>Membru in comisia pentru Conferențiar
universitar pozitia 39 Dentofacial aesthetics
(MDE); Estetică dentofacială; Estetică dentomaxilară UMF Timisoara https://www.umft.ro/wp-content/uploads/2022/01/Componenta-comisiilor-de-concurs-si-solutionare-a-contestatiilor_sem.I_2021-2022_Medicina_Dentara.pdf</t>
  </si>
  <si>
    <t>Comisia de Medic primar protetica dentara-24.06.2022, OMS 1646/21.06.22</t>
  </si>
  <si>
    <t xml:space="preserve"> Comisia Asistent universitar, pozi(ia
Gerontostomatologie
Comisia de concurs
59, disciplinele: Protetica  dentara ptoteza partiala scheletatS;HS 2083/30.05.2023</t>
  </si>
  <si>
    <t>Asistent universitar, pozi[ia 56, disciplinele: Reabilitare Ei medicina orala; Ergonomie si diagnostic, presedinte comisia de contestatii
orodentar HS4874/16.12/2021</t>
  </si>
  <si>
    <t>Miţariu Maria Loredana</t>
  </si>
  <si>
    <t>Examen de medic specialist parodontologie</t>
  </si>
  <si>
    <t>Examen medic specialist chirurgie-dentoalveolară</t>
  </si>
  <si>
    <t xml:space="preserve">Iris Muresan </t>
  </si>
  <si>
    <t>Comisia de echivalare a creditelor si validare a transferurilor</t>
  </si>
  <si>
    <t>comisie de examen, medic specialist, in calitate de cadru didactic, reprezentant ULBS  -  SCJU Tg, Mures, 9.08.2022</t>
  </si>
  <si>
    <t>comisie de examen, medic specialist, in calitate de cadru didactic, reprezentant ULBS  -  SCJU Brasov, 23.06.2022</t>
  </si>
  <si>
    <t>comisie de examen, medic specialist, in calitate de cadru didactic, reprezentant ULBS  - SCJU Sibiu, 2.06.2022</t>
  </si>
  <si>
    <t>comisie de examen, medic specialist, in calitate de cadru didactic, reprezentant ULBS  - SJU Zalau, 8.07.2022</t>
  </si>
  <si>
    <t>comisie de examen, medic specialist, in calitate de cadru didactic, reprezentant ULBS  - SCJU  Tg.Mures, 16.02.2022</t>
  </si>
  <si>
    <t>Comisie de concurs pentru post de conferențiar ULBS</t>
  </si>
  <si>
    <t>Comisie de concurs pentru post de asistent universitar ULBS</t>
  </si>
  <si>
    <t>Comisie de disertație doctorat la Universitatea Transilvania Brașov</t>
  </si>
  <si>
    <t>Comisie de disertatie doctorat la Universitatea Carol Davila Bucuresti</t>
  </si>
  <si>
    <t>Vicepreședinte Comisia Neonatologie a Ministerului Sanatatii</t>
  </si>
  <si>
    <t>Comisia de concurs pentru concursul pe posrtul de SL poz 56 stat functiuni Departament Medicina Dentara si Nursing sem I 2021/2022</t>
  </si>
  <si>
    <t>STEFLAURA</t>
  </si>
  <si>
    <t xml:space="preserve">consiliul departament </t>
  </si>
  <si>
    <t xml:space="preserve">consiliul  Facultatii </t>
  </si>
  <si>
    <t>comisie concurs $ef lucrlri, pozi{ia 37, disciplinele: Medicina muncii ;i boli profesionale; Medicina muncii; Orientare
asupra profesiei</t>
  </si>
  <si>
    <t xml:space="preserve">comisie concurs asistent poz 59  gerontostomatologie </t>
  </si>
  <si>
    <t xml:space="preserve">Asistent universitar, pozi[ia 56 diagnostic oro dentar </t>
  </si>
  <si>
    <t xml:space="preserve">Asistent universitar, pozi{ia 61, nursing general I si II . nutritie si dietetica </t>
  </si>
  <si>
    <t>Asistent universitar, pozi{ia 36 dep III comisie de contestatii ,</t>
  </si>
  <si>
    <t>Asistent universitar, pozilia 37, dep III comisia de contestatii</t>
  </si>
  <si>
    <t>Comisia de contestatii pentru concursul pe posrtul de Conf. poz 12 stat functiuni Departament Clinic Medical sem II 2021/2022</t>
  </si>
  <si>
    <t>Comisia de contestatii pentru concursul pe posrtul de Conf. poz 30 stat functiuni Departament Clinic Medical sem II 2021/2022</t>
  </si>
  <si>
    <t>Comisia de contestatii pentru concursul pe posrtul de Conf. poz 47 stat functiuni Departament Clinic Medical sem II 2021/2022</t>
  </si>
  <si>
    <t>Comisia de contestatii pentru concursul pe posrtul de Conf. poz 22 stat functiuni Departament Clinic Chirurgical sem II 2021/2022</t>
  </si>
  <si>
    <t>Comisia de contestatii pentru concursul pe posrtul de Conf. poz 23 stat functiuni Departament Clinic Chirurgical sem II 2021/2022</t>
  </si>
  <si>
    <t>Comisia de contestatii pentru concursul pe posrtul de Conf. poz 35 stat functiuni Departament Clinic Chirurgical sem II 2021/2022</t>
  </si>
  <si>
    <t>Comisia de contestatii pentru concursul pe posrtul de Conf. poz 45 stat functiuni Departament Clinic Medical sem II 2021/2022</t>
  </si>
  <si>
    <t>Comisia de contestatii pentru concursul pe posrtul de Conf. poz 36 stat functiuni Departament Clinic Chirurgical sem II 2021/2022</t>
  </si>
  <si>
    <t>Comisia de contestatii pentru concursul pe posrtul de Conf. poz 14 stat functiuni Departament Clinic Medical sem II 2021/2022</t>
  </si>
  <si>
    <t>Comisia deconcurs pentru concursul pe posrtul de SL poz 37 stat functiuni Departament Medicina Dentara si Nursing sem II 2021/2022</t>
  </si>
  <si>
    <t>Comisia de concurs pentru concursul pe posrtul de AS poz 59 stat functiuni Departament Medicina Dentara si Nursing sem II 2021/2022</t>
  </si>
  <si>
    <t>Comisia de contestatii pentru concursul pe posrtul de AS poz 65 stat functiuni Departament Preclinic sem I 2021/2022</t>
  </si>
  <si>
    <t>Comisia de concurs pentru concursul pe posrtul de SL poz 58 stat functiuni Departament Medicina Dentara si Nursing sem I 2021/2022</t>
  </si>
  <si>
    <t>Comisia de concurs pentru concursul pe posrtul de SL poz 61 stat functiuni Departament Medicina Dentara si Nursing sem I 2021/2022</t>
  </si>
  <si>
    <t xml:space="preserve">Membru in Consiliul Facultatii </t>
  </si>
  <si>
    <t>Membru in Senatul ULBS</t>
  </si>
  <si>
    <t xml:space="preserve">Comisia selectie Erasmus+ studenti </t>
  </si>
  <si>
    <t xml:space="preserve">Comisia pentru avizarea studiilor științifice pe subuecți umani și animale de experiență </t>
  </si>
  <si>
    <t>Comisia de medic specialist Parodontologie, Sibiu 2022</t>
  </si>
  <si>
    <t>Comisia de contestatii medic specialist Parodontologie, Tg. Mures 2022</t>
  </si>
  <si>
    <t>membru in comisia sustinere al tezei de doctorat a Drd. Ghiță (căs. Voinescu) Ioana, cu titlul
STUDIU CLINIC, BIOCHIMIC ȘI FIZIOPATOLOGIC AL INFLAMAȚIEI DIN PARODONTITA MARGINALĂ CRONICĂ ȘI BOALA CARDIACĂ ISCHEMICĂ
sub conducerea ştiinţifică a PROF. UNIV. DR. FERECHIDE DUMITRU, - UMF Carol davila Bucuresti</t>
  </si>
  <si>
    <t>Asistent universitar, pozi{ia 61, disciplinele: Nursing general I; Nursing general tl; ingrijiri calificate in diabet ;i boli de nLrtrilie; Nutritie si dieteticd</t>
  </si>
  <si>
    <t>$ef lucriri, poziția 30, disciplina: Medicina de fan'rilie</t>
  </si>
  <si>
    <t>Asistent universitar, pozi[ia 44, disciplinele: Medicina internd (cardiologie); Medicina internd; Semiologie medicald</t>
  </si>
  <si>
    <t>$ef lucrări, pozi{ia 37, disciplinele: Medicina muncii ;i boli profesionale; Medicina muncii; Orientare asupra profesiei</t>
  </si>
  <si>
    <t xml:space="preserve">Comisie de concurs pt $ef lucrari, pozitia 37, disciplinele: Medicina muncii si boli profesionale; Medicina muncii; Orientare asupra profesiei - membru
</t>
  </si>
  <si>
    <t>Comisie de concurs pt Asistent universitar, pozi{ia 61, disciplinele: Nursing general I; Nursing general Il; ingrijiri calificate in
diabet si boli de nurtritie; Nutritie si dietetica - membru</t>
  </si>
  <si>
    <t>Consililul facultatii</t>
  </si>
  <si>
    <t>Comisie de concurs pt $ef lucrari, pozitia 30, disciplina: Medicina de familie- membru supleant comisie contestatii</t>
  </si>
  <si>
    <t>Comisie de concurs pt Asistent universitar, pozitia 44, disciplinele: Medicina interna (cardiologie); Medicina interna; Semiologie
medicala- membru comisie contestatii</t>
  </si>
  <si>
    <t>Băcilă  Ciprian Ionuț</t>
  </si>
  <si>
    <t xml:space="preserve">consultatii AMG III Ingrijiri calificate n sfera tulburărilor neuro psihice </t>
  </si>
  <si>
    <t xml:space="preserve">consultatii AMG III Psihiatrie  </t>
  </si>
  <si>
    <t>consultatii  Stiinte comportamentale. Sociologie medicala.  Psihologie medicala   Medicina  an I</t>
  </si>
  <si>
    <t>Coordonator practică de specialitate An III MD</t>
  </si>
  <si>
    <t>Consultații pentru studenți</t>
  </si>
  <si>
    <t>TUTORE AN  II SPECIALIZAREA ASISTENȚĂ MEDICALĂ GENERALĂ</t>
  </si>
  <si>
    <t>COORDONATOR PRACTICĂ  AN  II SPECIALIZAREA ASISTENȚĂ MEDICALĂ GENERALĂ</t>
  </si>
  <si>
    <t>Tutore de an -an 1 Medicina Dentara</t>
  </si>
  <si>
    <t>Coordonator de practica an 1 medicina dentara</t>
  </si>
  <si>
    <t>Coordonator practica de specialitate  TD II</t>
  </si>
  <si>
    <t>Tutore MD IV</t>
  </si>
  <si>
    <t>tutoriat</t>
  </si>
  <si>
    <t>Practica de specialitate TD1</t>
  </si>
  <si>
    <t>Tutorat TD2 Hotărâre C.F. nr.11 din 11.10.2021</t>
  </si>
  <si>
    <t>Consultatii, 2 ore/saptamana</t>
  </si>
  <si>
    <t>Tutorat III TD</t>
  </si>
  <si>
    <t>TUTORAT an II MD</t>
  </si>
  <si>
    <t>PRACTICA DE SPECIALITATE an II MD</t>
  </si>
  <si>
    <t>tutorat AMG I</t>
  </si>
  <si>
    <t>practica de specialitate, MG I</t>
  </si>
  <si>
    <t>consultatii an IV Pedodontie  MD</t>
  </si>
  <si>
    <t>consultatii an V Ortodontie  MD</t>
  </si>
  <si>
    <t>consultatii an VI Ortodotie MD</t>
  </si>
  <si>
    <t>consultatii an III ortodontie  TD</t>
  </si>
  <si>
    <t>consultatii an III tehnologia aparatelor ortodontice  sem I  TD</t>
  </si>
  <si>
    <t>consultatii an III  tehnologia aparatelor ortodontice sem II TD</t>
  </si>
  <si>
    <t xml:space="preserve">consultatii an VI MD </t>
  </si>
  <si>
    <t xml:space="preserve">consultatii an II MD </t>
  </si>
  <si>
    <t xml:space="preserve">consultatii  Endodontie </t>
  </si>
  <si>
    <t xml:space="preserve">consultatii Odontologie </t>
  </si>
  <si>
    <t>consultatii  Odontologie.Notiuni</t>
  </si>
  <si>
    <t xml:space="preserve">tutorat MD  V </t>
  </si>
  <si>
    <t xml:space="preserve">responsabil practica MD IV </t>
  </si>
  <si>
    <t>consultatii an V MD</t>
  </si>
  <si>
    <t>consultatii an VI MD</t>
  </si>
  <si>
    <t>consultatii an III TD</t>
  </si>
  <si>
    <t>tutore an VI MD</t>
  </si>
  <si>
    <t>TUTORE DE AN LA ANUL III</t>
  </si>
  <si>
    <t>CONSULTATII ODONTOLOGIE</t>
  </si>
  <si>
    <t>CONSULTATII ODONTOLOGIE NOTIUNI</t>
  </si>
  <si>
    <t>PRACTICĂ DE SPECIALITATE</t>
  </si>
  <si>
    <t>CONSULTAȚII AN III AMG</t>
  </si>
  <si>
    <t xml:space="preserve">consultatii AMG III discipina de ingriiri in neurocirurgie </t>
  </si>
  <si>
    <t xml:space="preserve">consultatii la disciplina de biologia cancerului  BMAS II </t>
  </si>
  <si>
    <t xml:space="preserve">consultatii disciplina  neurobiologie  Biologie an III </t>
  </si>
  <si>
    <t xml:space="preserve">consultatii AMG IV  disciplina ingrijiri calificate in chirurgie </t>
  </si>
  <si>
    <t>Tutorat an IV AMG</t>
  </si>
  <si>
    <t>Practica de specialitate an III AMG</t>
  </si>
  <si>
    <t>Consultatii an IV AMG</t>
  </si>
  <si>
    <t>Consultatii an III AMG</t>
  </si>
  <si>
    <t>Basic Skills in Oral Surgery - Ed. 10, Membru în comitetul de organizare, Workshop desfasurat sub egida ULBS si SSCR în perioada 25-27 Februarie 2022</t>
  </si>
  <si>
    <t>Noțiuni chirurgicale esențiale în Osteosinteză - Ed. 1. Organizator principal, Workshop cu medicii rezidenți de Chirurgie Orală și Maxilo-Facială, Chirurgie Stomatologică și Maxilo-Facială, Chirurgie Dento-Alveolară, organizat în 15 Aprilie 2022</t>
  </si>
  <si>
    <t xml:space="preserve"> Coordonator in cadrul Cercul de Morfologie Dentara  2022-2023, aprox 20 de participanti a temei "Vreau sa scriu, cum sa fac?"</t>
  </si>
  <si>
    <t>Micuda Andreea Theodora, Cristina Adriana Dahm Tataru,Arcaș Călin Vasile</t>
  </si>
  <si>
    <t>Coordonare echipa de studiu pentru lucrarile Congresul International pentru student si tineri medici ASCLEPIOS, 19-22.05.2022, Sibiu</t>
  </si>
  <si>
    <t>Cristina Adriana Dahm Tataru, Calin Arcas</t>
  </si>
  <si>
    <t>THE INFLUENCE OF THE DEGENERATIVE RELATED INFLAMATORY PROTEINS ON THE PERIODONTAL TISSUE – A REVIEW Congresului National Smile Talks Ed 1- 24-26.11.2022</t>
  </si>
  <si>
    <t>Cristina Adriana Dahm Tataru,Stoian Cristian Florin</t>
  </si>
  <si>
    <t>CERAMIC LAYERING TECHNIQUES ON THE METAL STRUCTURE, Congresul National Smile Talks Ed 1, 24-26.11.2022, Sibiu,</t>
  </si>
  <si>
    <t>Cristina Adriana Dahm Tataru, Filip Alexandru Iuga</t>
  </si>
  <si>
    <t>APPLICABILITY OF FUNCTIONAL ANALYSIS IN DENTAL PROSTHETICS, Congresul National Smile Talks Ed 1, 24-26.11.2022, Sibiu,</t>
  </si>
  <si>
    <t>Valentin Mateescu, Cristina Adriana Dahm Tataru</t>
  </si>
  <si>
    <t>SUPERNUMERARY TEETH: THE PREVALENCE ACCORDING TO GENDER, Congresul National Smile Talks Ed 1, 24-26.11.2022, Sibiu,</t>
  </si>
  <si>
    <t>AESTHETICS OF THE UPPER FRONTAL GROUP. CONCEPTS, Congresul National Smile Talks Ed 1, 24-26.11.2022, Sibiu</t>
  </si>
  <si>
    <t>Alexandra Ginerică, Mihaela Cebuc, Cristina Adriana Dahm Tataru</t>
  </si>
  <si>
    <t>COMBATING CROSS CONTAMINATION IN THE LABORATORY OF A DENTAL TEHNICIAN, Congresul National Smile Talks Ed 1, 24-26.11.2022, Sibiu,</t>
  </si>
  <si>
    <t>Arcaș Călin Vasile, Cristina Adriana Dahm Tataru</t>
  </si>
  <si>
    <t>Using a Broadrick s Flag adaptation in restorative dentistry Congresul International pentru student si tineri medici DENT-X, Bucuresti, 2022</t>
  </si>
  <si>
    <t xml:space="preserve">Arcaș Călin Vasile, Cristina Adriana Dahm Tataru, </t>
  </si>
  <si>
    <t>Broadrick s Flag and its uses in prosthodontics, Congresul International pentru student si tineri medici ASCLEPIOS, 19-22.05.2022, Sibiu</t>
  </si>
  <si>
    <t>Micuda Andreea Theodora, Cristina Adriana Dahm Tataru</t>
  </si>
  <si>
    <t>The impact of dental aesthetics, Congresul International pentru student si tineri medici ASCLEPIOS, 19-22.05.2022, sibiu</t>
  </si>
  <si>
    <t>Diaconu Elena, Niculicioiu Stefania, Cristina Adriana Dahm Tataru</t>
  </si>
  <si>
    <t>MODERN TECHNIQUES FOR THE EXECUTION OF INTERIM FIXED PROSTHETIC RESTORATIONS, Congresul National Smile Talks Ed 1, 24-26.11.2022, Sibiu</t>
  </si>
  <si>
    <t>Cerc stiintific Protetica Dentara</t>
  </si>
  <si>
    <t>Mona ionas</t>
  </si>
  <si>
    <t>lucarea congres THE IMPORTANCE OF DIGITAL TECHNIQUES IN
THE PRECISION OF PROSTHETIC RESTORATION
Mădălina Bucuraș , Ana Maria Voica, coordonator Prof Dr. Mona Ionas, Congres National Smile Talks 2022</t>
  </si>
  <si>
    <t>ASSESSMENT OF LIGHT ACTIVATION ON DENTAL BLEACHING EFFECT OF A HIDROGEN PEROXID COMMERCIAL, Maria-Daniela Dobre  , Mălina-Teodora Călugăr ,Mehrnaz Morandi, coordonator Prof.Dr. Mona Ionas, Congres National Smile Talks 2022</t>
  </si>
  <si>
    <t>ZIRCONIA, Bogdan Nicolae Omota , Alina Maria Ionescu ,
Alexandra Stancu, Coordonator Prof.Dr.  Mona Ionas,Congres National Smile Talks 2022</t>
  </si>
  <si>
    <t>CLINICAL AND RADIOLOGICAL EVALUATION OF PATIENTS TREATED WITH UNIDENTAL CROWNS BASED ON ZIRCONIUM, Mălina-Teodora Călugăr , Maria-Daniela Dobre, Mehrnaz Morandi , coordonator Prof.Dr. Mona ionas, Congres National Smile Talks 2022</t>
  </si>
  <si>
    <t>IMPRESSION: FROM CLASSIC TO MODERN, Mihailescu Radu, coordonator Mona Ionas,  Congres National Asklepios 2022</t>
  </si>
  <si>
    <t>mona Ionas</t>
  </si>
  <si>
    <t>THE BENEFITS OF CBCT ANALYSIS FOR PROSTHETIC IMPLANT
TREATMENT PLANNING Corina Moldovan, coordonator Mona Ionas, congres National Asklepios 2022</t>
  </si>
  <si>
    <t>THE METAL-CERAMIC BOND Alexandra-Maria Stancu  , Alina Maria Ionescu  ,Bogdan Nicolae Omota, coordonator Prof.Dr. Mona Ionas, Congres National Smile Talks 2022</t>
  </si>
  <si>
    <t>Asklepios 2022, membru in comitetul stiintific</t>
  </si>
  <si>
    <t xml:space="preserve">Popa Maria </t>
  </si>
  <si>
    <t>Asklepsios 2022 - XIII INTERNATIONAL CONGRESS FOR MEDICAL STUDENTS AND YOUNG PHYSICIANS - coordonare lucrare stiintifica student Bandalau Daniel</t>
  </si>
  <si>
    <t>Asklepsios 2022 - XIII INTERNATIONAL CONGRESS FOR
MEDICAL STUDENTS AND YOUNG PHYSICIANS - membru comitet stiintific</t>
  </si>
  <si>
    <t>Asklepsios 2022 - XIII INTERNATIONAL CONGRESS FOR MEDICAL STUDENTS AND YOUNG PHYSICIANS - workshop ROOT-PLANING: INSTRUMENTS AND TECHNIQUE</t>
  </si>
  <si>
    <t>Cerc stiintific Patologie orala</t>
  </si>
  <si>
    <t>Cerc stiintific Parodontologie</t>
  </si>
  <si>
    <t>Florea Andreea Naomi</t>
  </si>
  <si>
    <t>Comparative study on the differences between composit ready fillings and amalgam fillings. Congresul National Smile Talks Ed 1, 24-26.11.2022, Sibiu,</t>
  </si>
  <si>
    <t>Radescu Corina</t>
  </si>
  <si>
    <t>Systemic and general local factors that lead to delayed teeth eruption. Congresul National Smile Talks Ed 1, 24-26.11.2022, Sibiu,</t>
  </si>
  <si>
    <t>Danila Crina</t>
  </si>
  <si>
    <t>The need to implement an inclussiv dental office. Congresul National Smile Talks Ed 1, 24-26.11.2022, Sibiu,</t>
  </si>
  <si>
    <t>SMILETALKS</t>
  </si>
  <si>
    <t>MANIFESTARE STIINTIFICA STUDENTEASCA</t>
  </si>
  <si>
    <t>Stetiu Andreea</t>
  </si>
  <si>
    <t>Metode, tehnici și practici pentru o mai bună integrare a ULBS în circuitul internațional al cunoașterii”
cod CNFIS-FDI-2022-0232</t>
  </si>
  <si>
    <t>FDI</t>
  </si>
  <si>
    <t>coordonator/beneficiar</t>
  </si>
  <si>
    <t>http://www.cnfis.ro/rezultate-evaluare-proiecte-fdi-2022/</t>
  </si>
  <si>
    <t>STA, Yeni Yuzyil University, Istanbul, Turcia, 24.10.2022-28.10.2022</t>
  </si>
  <si>
    <t>STA mobility, Yeni Yuzyil University, Turcia, Maltepe Mahallesi, Yılanlı Ayazma Caddesi, No: 26 P.K. 34010 Cevizlibağ / Zeytinburnu / İstanbul 24-28.10.2022</t>
  </si>
  <si>
    <t>STT mobility, Yeni Yuzyil University, Turcia, Maltepe Mahallesi, Yılanlı Ayazma Caddesi, No: 26 P.K. 34010 Cevizlibağ / Zeytinburnu / İstanbul 24-28.10.2022</t>
  </si>
  <si>
    <t>Teste grilă pentru examenul de licență, specializarea medicină dentară. Cap. Chirurgie oro-maxilo-facială</t>
  </si>
  <si>
    <t>Cernușcă-Mițariu Mihaela, Făgețan Iulian, Lixandru Cosmin</t>
  </si>
  <si>
    <t>Editura Universității „Lucian Blaga” din Sibiu</t>
  </si>
  <si>
    <t>ISBN 978-606-12-1921-6</t>
  </si>
  <si>
    <t>Teste grilă pentru examenul de licență, specializarea tehnică dentară. Cap. Aparate și proteze în chirurgia oro-maxilo-facială</t>
  </si>
  <si>
    <t>Cernușcă-Mițariu Mihaela, Mițariu Mihai, Țânțar Cristian</t>
  </si>
  <si>
    <t>ISBN 978-606-12-1927-8</t>
  </si>
  <si>
    <t>Teste grilă pentru examenul de licență, specializarea medicină dentară. Cap. Protetică Dentară. Edentație subtotală. Implantologie</t>
  </si>
  <si>
    <t>Cernușcă-Mițariu Sebastian, Ranga Remus, Petri Sergiu, Drăghici Cristina</t>
  </si>
  <si>
    <t>Teste grilă pentru examenul de licență, specializarea tehnică dentară. Cap. Proteza unidentară (microproteze)</t>
  </si>
  <si>
    <t>Gligor Romanița, Cernușcă-Mițariu Sebastian</t>
  </si>
  <si>
    <t>ASISTENȚĂ MEDICALĂ GENERALĂ: TESTE GRILĂ PENTRU EXAMENUL DE LICENȚĂ. Cap 1</t>
  </si>
  <si>
    <t>EDITURA UNIVERSITĂȚII LUCIAN BLAGA DIN SIBIU</t>
  </si>
  <si>
    <t>978-606-12-1928-5</t>
  </si>
  <si>
    <t>MAI</t>
  </si>
  <si>
    <t>ASISTENȚĂ MEDICALĂ GENERALĂ: TESTE GRILĂ PENTRU EXAMENUL DE LICENȚĂ. Cap 6</t>
  </si>
  <si>
    <t>ASISTENȚĂ MEDICALĂ GENERALĂ: TESTE GRILĂ PENTRU EXAMENUL DE LICENȚĂ. Cap 7</t>
  </si>
  <si>
    <t>ASISTENȚĂ MEDICALĂ GENERALĂ: TESTE GRILĂ PENTRU EXAMENUL DE LICENȚĂ. Cap 8</t>
  </si>
  <si>
    <t>ASISTENȚĂ MEDICALĂ GENERALĂ: TESTE GRILĂ PENTRU EXAMENUL DE LICENȚĂ. Cap 18</t>
  </si>
  <si>
    <t>Tehnica dentara. Teste grila pentru examenul de licenta. Cap 4. Morfologia dintilor si arcadelor dentare</t>
  </si>
  <si>
    <t>iunie</t>
  </si>
  <si>
    <t xml:space="preserve"> Volum rezumate Congres Smile Talks, editia 1https://editura.ulbsibiu.ro/</t>
  </si>
  <si>
    <t>Mona Ionas, Cristina Adriana Dham Tataru Coordonare / editare</t>
  </si>
  <si>
    <t>ISSN 2971-8859 ISSN-L 2971-8856</t>
  </si>
  <si>
    <t>decembrie</t>
  </si>
  <si>
    <t xml:space="preserve">Teste grila pentru examenul de licenta. Specializarea medicina dentara </t>
  </si>
  <si>
    <t xml:space="preserve">Editura Universitatii „Lucian Blaga” </t>
  </si>
  <si>
    <t>978-606-12-1921-6</t>
  </si>
  <si>
    <t>Teste grila pentru examenul de licenta. Specializarea medicina dentara. Cap.Protetica Dentara, Edentatia Partiala Redusa</t>
  </si>
  <si>
    <t>FRATILA ANCA, SACELEANU ADRIANA</t>
  </si>
  <si>
    <t>martie</t>
  </si>
  <si>
    <t>FRATILA ANCA, STANILA ALBERTINA</t>
  </si>
  <si>
    <t>Tehnică dentară.
Teste grilă pentru examenul de licență</t>
  </si>
  <si>
    <t>Coordonator FRATILA ANCA, POPA MARIA</t>
  </si>
  <si>
    <t>2 coordonatori</t>
  </si>
  <si>
    <t xml:space="preserve">Teste grilă pentru examenul de licențăTehnică dentară. Capitolul 13.Puntea dentară. Protetică și Tehnologie.
</t>
  </si>
  <si>
    <t>Frățilă Anca, Săceleanu Adriana</t>
  </si>
  <si>
    <t xml:space="preserve">Teste grilă pentru examenul de licențăTehnică dentară. Capitolul 14. Noțiuni de ocluzologie aplicate în protetica dentară.
</t>
  </si>
  <si>
    <t>Frățilă Anca, STANILA ALBERTINA</t>
  </si>
  <si>
    <t>Teste grila pentru examenul de licenta. Specialitatea Tehnica Dentara Capitolul XII</t>
  </si>
  <si>
    <t>Gligor Romanita, Cernusca Sebastian</t>
  </si>
  <si>
    <t>Septembrie</t>
  </si>
  <si>
    <t>Teste grila pentru examenul de licenta. Specialitatea Tehnica Dentara Capitolul V</t>
  </si>
  <si>
    <t>Gligor Romanita, Sabau Mariana</t>
  </si>
  <si>
    <t>Mona Ionas, CristinaAdriana Dham Tataru Coordonare/editare</t>
  </si>
  <si>
    <t>Capitolul Protetica dentara.Edentatia partiala intinsa din cartea Teste grile pentru examenul de licenta, specializarea medicina dentara https://editura.ulbsibiu.ro/carti/medicina-dentara-teste-grila-pentru-examenul-de-licenta/</t>
  </si>
  <si>
    <t>978-606-12-12921-6</t>
  </si>
  <si>
    <t>18 de la 109-126</t>
  </si>
  <si>
    <t xml:space="preserve"> Capitolul tehnologia metaloceramica si a ceramicii integrale Tehnica dentara:teste grile pentru examenul de licenta https://editura.ulbsibiu.ro/carti/tehnica-dentara-teste-grila-pentru-examenul-de-licenta/</t>
  </si>
  <si>
    <t>978-606-12-1927-8</t>
  </si>
  <si>
    <t>13 de la 219-231</t>
  </si>
  <si>
    <t>Tehnică dentară. Teste grilă pentru examenul de licență</t>
  </si>
  <si>
    <t>Teste grilă pentru examenul de licență specializarea medicină dentară</t>
  </si>
  <si>
    <t>TEHNICA DENTARA.TESTE GRILA PENTRU EXAMENUL DE LICENTA CAPITOLUL 3. MATERIALE UTILIZATE IN TEHNOLOGIA PROTEZELOR</t>
  </si>
  <si>
    <t>TESTE GRILA PENTRU EXAMENUL DE LICENTA SPECIALIZAREA MEDICINA DENTARA-MATERIALE DENTARE</t>
  </si>
  <si>
    <t>Medicină dentară. Teste grilă pentru examenul de licenţă</t>
  </si>
  <si>
    <t>Loredana Mitariu</t>
  </si>
  <si>
    <t>Universităţii "Lucian Blaga" Sibiu</t>
  </si>
  <si>
    <t>Implicaţiile tehnicii dentare în medicina stomatologică</t>
  </si>
  <si>
    <t>ISBN978-606-12-1946-6</t>
  </si>
  <si>
    <t>Introducere în chirurgia oro-maxilo-facială</t>
  </si>
  <si>
    <t>ISBN978-606-12-1946-9</t>
  </si>
  <si>
    <t>Mihai Mitariu</t>
  </si>
  <si>
    <t>Asistență medicală generală : Teste grilă pentru examenul de licență</t>
  </si>
  <si>
    <t>Iris Muresan, Alina Liliana Pintea - coordonatori</t>
  </si>
  <si>
    <t>mai</t>
  </si>
  <si>
    <t xml:space="preserve">Asistență medicală generală : Teste grilă pentru examenul de licență - Măsuri de prim ajutor. Noțiuni generale </t>
  </si>
  <si>
    <t>Asistență medicală generală : Teste grilă pentru examenul de licență - Îngrijiri la domiciliu I</t>
  </si>
  <si>
    <t>Asistență Medicală Generală - Teste grilă pentru examenul de licență</t>
  </si>
  <si>
    <t>Mureșan Iris, Pintea Alina Liliana, Coldea Liliana, Diaconu Cosmina, Faur Anca Maria, Beldean Luminița, Grosu Ioana Livia, Ognean Maria Livia, Chicea Radu, Grindeanu Amina, Moga Doru, Domnariu Carmen, Băcilă Ciprian, Matei Claudiu</t>
  </si>
  <si>
    <t>Tehnica Dentara. Teste Grila Pentru Examenul de Licenta. Cap.6 Ortodontie</t>
  </si>
  <si>
    <t>Tehnica Dentara. Teste Grila Pentru Examenul de Licenta. COORDONATOR</t>
  </si>
  <si>
    <t>Popa Maria, Fratila Anca</t>
  </si>
  <si>
    <t>Teste grila pentru examenul de licenta. Specializarea medicina dentara. COORDONATOR</t>
  </si>
  <si>
    <t>Laura Stef, Maria Popa</t>
  </si>
  <si>
    <t>Teste grila pentru examenul de licenta. Specializarea Medicina dentara.Cap. Protetica Dentara, Edentatia Partiala Redusa</t>
  </si>
  <si>
    <t>Teste grila pentru examenul de licenta. Tenica Dentara Cap. 13 Puntea dentara, Protetica si Tehnologie</t>
  </si>
  <si>
    <t>978-606-12-1921-8</t>
  </si>
  <si>
    <t>Medicina dentara.Teste grila pentru examenul de licenta.</t>
  </si>
  <si>
    <t>Stanila Albertina, Fratila Anca</t>
  </si>
  <si>
    <t>Tehnica dentara. Teste grila pentru examenul de licenta.</t>
  </si>
  <si>
    <t>Tehnica Dentara. Teste Grila Pentru Examenul de Licenta. Cap.6 Odontologie</t>
  </si>
  <si>
    <t>Bota Gabriela, Cristian Alina</t>
  </si>
  <si>
    <t>Teste grila pentru examenul de licenta. Specializarea medicina dentara. Cap. Odontoterapie.</t>
  </si>
  <si>
    <t>Bota Gabriela, Cristian Alina, Dinu Andreea</t>
  </si>
  <si>
    <t>Teste grila pentru examenul de licenta. Specializarea medicina dentara. Cap. Endodontie.</t>
  </si>
  <si>
    <t>Tehnica Dentara. Teste Grila Pentru Examenul de Licenta. Cap.8 Parodontologie. Tehnologia sistemelor de imobilizare</t>
  </si>
  <si>
    <t>Teste grila pentru examenul de licenta. Specializarea medicina dentara. Cap. Parodontologie 1.</t>
  </si>
  <si>
    <t>TESTE GRILA PENTRU EXAMENUL DE LICENTA. SPECIALIZAREA MEDICINA DENTARA. CAP.1 ODONTOTERAPIE</t>
  </si>
  <si>
    <t>GABRIELA BOTA, ALINA CRISTIAN, ANDREEA DINU</t>
  </si>
  <si>
    <t>EDITURA ULBS</t>
  </si>
  <si>
    <t>TESTE GRILA PENTRU EXAMENUL DE LICENTA. SPECIALIZAREA MEDICINA DENTARA. CAP.2 ENDODONTIE</t>
  </si>
  <si>
    <t>EDISTURA ULBS</t>
  </si>
  <si>
    <t>Asistență medicală generală : Teste grilă pentru examenul de licență. Capitolul: Nursing general și principii generale de îngrijire II</t>
  </si>
  <si>
    <t>FMED5 .</t>
  </si>
  <si>
    <r>
      <t xml:space="preserve">Editura Universității </t>
    </r>
    <r>
      <rPr>
        <sz val="10"/>
        <color theme="1"/>
        <rFont val="Calibri"/>
        <family val="2"/>
      </rPr>
      <t>"</t>
    </r>
    <r>
      <rPr>
        <sz val="10"/>
        <color theme="1"/>
        <rFont val="Arial Narrow"/>
        <family val="2"/>
      </rPr>
      <t>Lucian Blaga" din Sibiu</t>
    </r>
  </si>
  <si>
    <t xml:space="preserve"> Asistență medicală generală : Teste grilă pentru examenul de licență. Capitolul: Nursing general, lucrări practice sem. II </t>
  </si>
  <si>
    <t xml:space="preserve"> Asistență medicală generală : Teste grilă pentru examenul de licență. Capitolul: Nursing clinic în neurologie</t>
  </si>
  <si>
    <t>Asistenta medicala generala. Teste grila pentru examenul de licenta</t>
  </si>
  <si>
    <t>Moga, Doru Florian Cornel</t>
  </si>
  <si>
    <t>Editura Universitatii Lucian Blaga din Sibiu</t>
  </si>
  <si>
    <t>978-606-10-1938-5</t>
  </si>
  <si>
    <t>Asistenta medicala generala. Teste grila pentru examenul de licenta. COORDONATOR</t>
  </si>
  <si>
    <t>Iris Muresan, Alina Liliana Pintea</t>
  </si>
  <si>
    <t>Asistenta medicala generala. Teste grila pentru examenul de licenta - Capitole</t>
  </si>
  <si>
    <t>Teste grila pentru examenul de licenta. Specializarea medicina dentara. Cap. Parodontologie 2.</t>
  </si>
  <si>
    <t xml:space="preserve">coordonare de activitati de educatie medicala continua </t>
  </si>
  <si>
    <t xml:space="preserve">  participarea la workshopuri, seminare, programe de formare profesională</t>
  </si>
  <si>
    <t xml:space="preserve"> Participarea la examenul de admitere</t>
  </si>
  <si>
    <t>Participare la realizarea orarului TD</t>
  </si>
  <si>
    <t>alte activitati suport</t>
  </si>
  <si>
    <t>participare admitere master, management sanitar,septembrie 2022</t>
  </si>
  <si>
    <t>Alte activitatii suport, Director Centru de Cercetare in Medicina dentara</t>
  </si>
  <si>
    <t>vizită de promovare liceu 25.07.2022</t>
  </si>
  <si>
    <t>realizarea material descriere ULBS în cadrul TED 2022</t>
  </si>
  <si>
    <t>FMED%</t>
  </si>
  <si>
    <t>alte activitati-suport</t>
  </si>
  <si>
    <t>participarea la admitere 2 zile</t>
  </si>
  <si>
    <t xml:space="preserve">alte activitati suport secretar licenta </t>
  </si>
  <si>
    <t>admitere Medicina iulie</t>
  </si>
  <si>
    <t>admitere Master Management sanitar septembrie</t>
  </si>
  <si>
    <t xml:space="preserve">alte activitati suport </t>
  </si>
  <si>
    <t xml:space="preserve">secretar admitere  facultatea de Medicina </t>
  </si>
  <si>
    <t xml:space="preserve"> participarea la realizarea orarului: </t>
  </si>
  <si>
    <t xml:space="preserve"> coordonator acțiuni de promovare la nivelul /facultății:</t>
  </si>
  <si>
    <t>participare la realizarea orarului</t>
  </si>
  <si>
    <t>Utilizarea aplicatiei EViews pentru analiza statisctica a datelor, estimare si prognoza</t>
  </si>
  <si>
    <t>Utilizarea aplicatiei VosViewer pentru crearea hartilor de retea</t>
  </si>
  <si>
    <t>Utilizarea aplicației Zotero pentru colectarea, administrarea și citarea referințelor bibliografice</t>
  </si>
  <si>
    <t>Eliminarea rapidă a referințelor bibliografice duplicate utilizând Zotero și Microsoft Excel</t>
  </si>
  <si>
    <t>workshop Odonterapie restauratorie</t>
  </si>
  <si>
    <t>workshop Tehnici aplicare diga</t>
  </si>
  <si>
    <t>Study to Identify and Evaluate Predictor Factors for Primary
Open-Angle Glaucoma in Tertiary Prophylactic Actions</t>
  </si>
  <si>
    <t>Munteanu, GZ (Munteanu, Gabriel Zeno) [1] ; Munteanu, ZVI (Munteanu, Zeno Virgiliu Ioan) [1] ; Daina, CM (Daina, Cristian Marius) [1] ; Daina, LG (Daina, Lucia Georgeta) [1] ; Coroi, MC (Coroi, Mihaela Cristina) [1] ; Domnariu, C (Domnariu, Carmen) [2] ; Badau, D (Badau, Dana) [3] , [4] ; Roiu, G (Roiu, George) [1]                                       1 Univ Oradea, Fac Med &amp; Pharm, Oradea 410087, Romania
2 Lucian Blaga Univ, Fac Med, Sibiu 550169, Romania
3 George Emil Palade Univ Med Pharm Sci &amp; Technol, Petru Maior Fac Sci &amp; Letters, Targu Mures 540142, Romania
4 Transilvania Univ, Interdisciplinary Doctoral Sch, Brasov 500068, Romania</t>
  </si>
  <si>
    <t>JOURNAL OF PERSONALIZED MEDICINE</t>
  </si>
  <si>
    <t>eISSN 2075-4426</t>
  </si>
  <si>
    <t>https://1510q7n43-y-https-www-webofscience-com.z.e-nformation.ro/wos/woscc/full-record/WOS:000856852700001</t>
  </si>
  <si>
    <t>https://www.mdpi.com/2075-4426/12/9/1384</t>
  </si>
  <si>
    <t>10.3390/jpm12091384</t>
  </si>
  <si>
    <t>WOS:000856852700001</t>
  </si>
  <si>
    <t>The Impact of Changes regarding Working Circumstances during COVID-19 Pandemic upon Patients Evaluated for Thyroid Dysfunction</t>
  </si>
  <si>
    <t>Popa, A (Popa, Anca) [1] , [2] ; Chereji, AI (Chereji, Aurelia-Ioana) [2] ; Dodu, MA (Dodu, Monica Angelica) [2] ; Chereji, I (Chereji, Ioan) [2] ; Fitero, A (Fitero, Andreea) [3] , [4] ; Daina, CM (Daina, Cristian Marius) [3] ; Daina, LG (Daina, Lucia Georgeta) [3] ; Badau, D (Badau, Dana) [5] , [6] ; Neculoiu, DC (Neculoiu, Daniela Carmen) [7] ; Domnariu, C (Domnariu, Carmen) [8]                    1 Emergency Clin Cty Hosp Oradea, Dept Endocrinol, Oradea 410169, Romania
2 Univ Oradea, Fac Environm Protect, Dept Anim Sci &amp; Agritourism, Oradea 410087, Romania
3 Univ Oradea, Fac Med &amp; Pharm, Oradea 410087, Romania
4 Emergency Clin Cty Hosp Oradea, Dept Infect Dis, Oradea 410169, Romania
5 George Emil Palade Univ Med Pharm Sci &amp; Technol, Petru Maior Fac Sci &amp; Letters, 540142 Targu Mures, Targu Mures 540142, Romania
6 Transilvania Univ, Interdisciplinary Doctoral Sch, Brasov 500068, Romania
7 Transilvania Univ, Fac Med, Brasov 500068, Romania
8 Lucian Blaga Univ, Fac Med, Sibiu 550169, Romania</t>
  </si>
  <si>
    <t>eISSN 1660-4601</t>
  </si>
  <si>
    <t>https://1510q7n43-y-https-www-webofscience-com.z.e-nformation.ro/wos/woscc/full-record/WOS:000845835400001</t>
  </si>
  <si>
    <t>https://www.mdpi.com/1660-4601/19/16/9856</t>
  </si>
  <si>
    <t>10.3390/ijerph19169856</t>
  </si>
  <si>
    <t>WOS:000845835400001</t>
  </si>
  <si>
    <t>Detection of Intraocular Hypertension during Opportunity Screening (Check-Up Medical Inspections)</t>
  </si>
  <si>
    <t xml:space="preserve">Munteanu, GZ (Munteanu, Gabriel Zeno) [1] ; Munteanu, ZVI (Munteanu, Zeno Virgiliu Ioan) [1] ; Roiu, G (Roiu, George) [1] ; Daina, CM (Daina, Cristian Marius) [1] ; Daina, LG (Daina, Lucia Georgeta) [1] ; Coroi, MC (Coroi, Mihaela Cristina) [1] ; Domnariu, C (Domnariu, Carmen) [2] ; Neculoiu, DC (Neculoiu, Daniela Carmen) [3] ; Cotovanu, AS (Cotovanu, Adrian Sebastian) [4] ; Badau, D (Badau, Dana) [5] , [6]                                                              1 Univ Oradea, Fac Med &amp; Pharm, Oradea 410087, Romania
2 Lucian Blaga Univ, Fac Med, Sibiu 550169, Romania
3 George Emil Palade Univ Med Pharm Sci &amp; Technol, Fac Med, Targu Mures 540142, Romania
4 Transilvania Univ, Fac Med, Brasov 500068, Romania
5 George Emil Palade Univ Med Pharm Sci &amp; Technol, Petru Maior Fac Sci &amp; Letters, Targu Mures 540142, Romania
6 Transilvania Univ, Interdisciplinary Doctoral Sch, Brasov 500068, Romania          </t>
  </si>
  <si>
    <t>https://1510q7n43-y-https-www-webofscience-com.z.e-nformation.ro/wos/woscc/full-record/WOS:000802520200001</t>
  </si>
  <si>
    <t>https://www.mdpi.com/2075-4426/12/5/777</t>
  </si>
  <si>
    <t>10.3390/jpm12050777</t>
  </si>
  <si>
    <t>WOS:000802520200001</t>
  </si>
  <si>
    <t xml:space="preserve">Mihaila, RG (Mihaila, Romeo-Gabriel) [1] ; Nedelcu, L (Nedelcu, Laurentiu) [2] ; Fratila, O (Fratila, Ovidiu) [3] ; Rezi, EC (Rezi, Elena-Cristina) [4] ; Domnariu, C (Domnariu, Carmen) [5] ; Deac, M (Deac, Mircea) [1]                   1 Lucian Blaga Univ, Med Clin 2, Fac Med, Sibiu, Romania
2 Transilvania Univ, Fac Med, Med Clin, Brasov, Romania
3 Univ Oradea, Fac Med, Med Clin, Oradea, Romania
4 Cty Clin Hosp Sibiu, Med Clin 2, Sibiu, Romania
5  Lucian Blaga Univ, Med Clin Publ Hlth Ctr, Sibiu, Romania          </t>
  </si>
  <si>
    <t xml:space="preserve">Tzanaki, I (Tzanaki, Ismini) [1] ; Agouridis, AP (Agouridis, Aris P.) [1] ; Kostapanos, MS (Kostapanos, Michael S.) [2] --Is there a role of lipid-lowering therapies in the managemen-t of fatty liver disease?WORLD JOURNAL OF HEPATOLOGY </t>
  </si>
  <si>
    <t>https://1510q7n44-y-https-www-webofscience-com.z.e-nformation.ro/wos/woscc/full-record/WOS:000802508200006</t>
  </si>
  <si>
    <t>Tantu, MM (Tantu, Marilena Monica)[ 1 ] ; Man, GM (Man, George Mihail)[ 1 ] ; Rogozea, LM (Rogozea, Liliana Marcela)[ 2 ] ; Domnariu, CD (Domnariu, Carmen Daniela)[ 3 ] ; Plesa, FC (Plesa, Florentina Cristina)[ 4 ] ; Trasca, DM (Trasca, Diana-Maria)[ 5 ] ; Cotoi, BV (Cotoi, Bogdan-Virgil)[ 6 ] ; Stoica, LE (Stoica, Loredana Elena)[ 7 ] ; Nicolae, C (Nicolae, Camelia)[ 8 ] ; Nemes, RM (Nemes, Roxana Maria)[ 4 ] 1 Univ Pitesti, Fac Sci Phys Educ &amp; Informat, Dept Med Assistance &amp; Phys Therapy, Pitesti, Romania
2 Transilvania Univ Brasov, Fac Med, Dept Basic Prevent &amp; Clin Sci, Brasov, Romania
3 Lucian Blaga Univ Sibiu, Fac Med, Dept Dent &amp; Nursing, Sibiu, Romania
4 Titu Maiorescu Univ, Fac Med, Dept Physiopathol, 22 Dambovnicului St,Sect 4, Bucharest 040441, Romania
5 Univ Med &amp; Pharm Craiova, Dept Med Specialties 2, Craiova, Romania</t>
  </si>
  <si>
    <t>Diabetic foot-epidemiological and histopathological aspects</t>
  </si>
  <si>
    <t>Ding, TW (Ding, Tingwei) [1] , [3] ; Sheng, L (Sheng, Lei) [2] ; Zhu, HY (Zhu, Haiyu) [1] ; Guan, HY (Guan, Hongyi) [1] ; Wang, Y (Wang, Ying) [1] ; Guo, HZ (Guo, Haoze) [1] ; Bi, YP (Bi, Yunpeng) [1] ; Song, BL (Song, Bailin) [1]       Efficacy and safety of external therapy of TCM for diabetic peripheral vascular disease: A protocol for systematic review and meta-analysis; MEDICINE</t>
  </si>
  <si>
    <t>https://1510q7n44-y-https-www-webofscience-com.z.e-nformation.ro/wos/woscc/full-record/WOS:000920447800003</t>
  </si>
  <si>
    <t>Furtunescu, F (Furtunescu, Florentina) [1] ; Minca, DG (Minca, Dana Galieta) [1] ; Vasile, A(Vasile, Adriana) [1] ; Domnariu, C (Domnariu, Carmen) [2] es
1 Univ Med &amp; Pharm Carol Davila, Dept Publ Hlth, Bucharest, Romania
2 Univ Lucian Blaga, Fac Med, Sibiu, Romania</t>
  </si>
  <si>
    <t>Alcohol consumption impact on premature mortality in Romania</t>
  </si>
  <si>
    <t>Kermoison, G (Kermoison, Gilles) [1] , [2] , [3] ; Draganescu, C (Draganescu, Ciprian) [3] , Role of Dietary and Environmental Factors on Thyroid Cancer in Romania: A Brief Review, DIAGNOSTICS</t>
  </si>
  <si>
    <t>https://1510q7n44-y-https-www-webofscience-com.z.e-nformation.ro/wos/woscc/full-record/WOS:000845896100001</t>
  </si>
  <si>
    <t>Domnariu, CD (Domnariu, Carmen Daniela) [1] ; Ilies, A (Ilies, Andreea) [2] ; Furtunescu, FL (Furtunescu, Florentina Ligia) [3] 1 Lucian Blaga Univ Sibiu, Fac Med, Dept 4, Sibiu, Romania
2 Lucian Blaga Univ Sibiu, Fac Med, Sibiu, Romania
3 Univ Med &amp; Pharm Carol Davila Bucharest, Dept Publ Hlth &amp; Management, Bucharest, Romania</t>
  </si>
  <si>
    <t>Influence of Family Modelling on Children's Healthy Eating Behaviour</t>
  </si>
  <si>
    <t>Brakspear, L (Brakspear, Lucy) [1] ; Boules, D (Boules, Daniella) [2] ; Nicholls, D (Nicholls, Dasha) [2] ; Burmester, V (Burmester, Victoria) [2] ; The Impact of COVID-19-Related Living Restrictions on Eating Behaviours in Children and Adolescents: A Systematic Review; NUTRIENTS</t>
  </si>
  <si>
    <t>https://1510q7n44-y-https-www-webofscience-com.z.e-nformation.ro/wos/woscc/full-record/WOS:000851911900001</t>
  </si>
  <si>
    <t>Negrea, MO (Negrea, Mihai Octavian) [1] ; Neamtu, B (Neamtu, Bogdan) [1] , [2] , [3] ; Dobrota, I (Dobrota, Ioana) [1] ; Sofariu, CR (Sofariu, Ciprian Radu) [2] ; Crisan, RM (Crisan, Roxana Mihaela) [1] ; Ciprian, BI (Ciprian, Bacila Ionut) [1] ; Domnariu, CD (Domnariu, Carmen Daniela) [1] ; Teodoru, M (Teodoru, Minodora) [1] 1 Lucian Blaga Univ, Fac Med, Sibiu 550024, Romania
2 Pediat Clin Hosp Sibiu, Res &amp; Telemed Ctr Neurol Dis Children, Sibiu 550166, Romania
3 Lucian Blaga Univ, Dept Elect Engn &amp; Comp Sci, Fac Engn, Sibiu 550012, Romania</t>
  </si>
  <si>
    <t>Cordoba-Rodriguez, DP (Paola Cordoba-Rodriguez, Diana) [1] , [2] ; Rodriguez, G (Rodriguez, Gerardo) [2] , [3] , [4] , [5] ; Moreno, LA (Moreno, Luis A.) [2] , [3] , [6] ;Predicting of excess body fat in children CURRENT OPINION IN CLINICAL NUTRITION AND METABOLIC CARE</t>
  </si>
  <si>
    <t>https://1510q7n44-y-https-www-webofscience-com.z.e-nformation.ro/wos/woscc/full-record/WOS:000835304800006</t>
  </si>
  <si>
    <t>Burlibasa, L (Burlibasa, Liliana) [1] ; Nicu, AT (Nicu, Alina-Teodora) [1] ; Domnariu, C (Domnariu, Carmen) [2] 1 Univ Bucharest, Fac Biol, Genet Dept, Bucharest, Romania
2 Lucian Blaga Univ, Fac Med, Sibiu, Romania</t>
  </si>
  <si>
    <t>DNA methyltransferase inhibitors modulate histone methylation: epigenetic crosstalk between H3K4me3 and DNA methylation during sperm differentiation</t>
  </si>
  <si>
    <t xml:space="preserve">Zhang, ZX (Zhang, Zhixiong) [1] , [2] , [3] , [4] ; Wang, G (Wang, Guan) [1] , [2] , [3] ; Li, YY (Li, Yuyan) [1] , [2] , [3] , [4] ; Lei, DS (Lei, Dongsheng) [5] ; Xiang, J (Xiang, Jin) [1] , [2] , [3] ; Ouyang, L (Ouyang, Liang) [1] , [2] , [3] , [6] ; Wang, YY (Wang, Yanyan) [1] , [2] , [3] , [6] ; Yang, JL (Yang, Jinliang) [1] , [2] , [3] ;              Recent progress in DNA methyltransferase inhibitors as anticancer agents; FRONTIERS IN PHARMACOLOGY </t>
  </si>
  <si>
    <t>https://1510q7n44-y-https-www-webofscience-com.z.e-nformation.ro/wos/woscc/full-record/WOS:000905967700001</t>
  </si>
  <si>
    <t>Popa-Nedelcu, R (Popa-Nedelcu, Radu) [1] ; Delcea, C (Delcea, Cristian) [2] ; Siserman, C (Siserman, Costel) [2] ; Domnariu, C (Domnariu, Carmen) [1] 1 Lucian Biaga Univ, Sibiu, Romania
2 Iuliu Hatieganu Univ Med &amp; Pharm, Cluj Napoca, Romania</t>
  </si>
  <si>
    <t>THE RELATIONSHIP BETWEEN PERSONALITY DISORDERS AND DOMESTIC VIOLENCE IN FORENSIC CONTEXT</t>
  </si>
  <si>
    <t xml:space="preserve">Mueller-Fabian, A (Mueller-Fabian, Andrea) [1] AN INTEGRATIVE APPROACH TO SUCCESSFUL DESISTANCE; ROMANIAN JOURNAL OF LEGAL MEDICINE </t>
  </si>
  <si>
    <t>https://1510q7n44-y-https-www-webofscience-com.z.e-nformation.ro/wos/woscc/full-record/WOS:001022456400016</t>
  </si>
  <si>
    <t>Cernusca-Mitariu, M (Cernusca-Mitariu, Mihaela) [1] ; Mocuta, D (Mocuta, Dorina) [2] ; Domnariu, C (Domnariu, Carmen) [1] ; Cernusca-Mitariu, S (Cernusca-Mitariu, Sebastian) [1] ; Armean, P (Armean, Petru) [3] ; Burlibasa, M (Burlibasa, Mihai) [3] 1 Lucian Blaga Univ Sibiu, Fac Med, Sibiu 550169, Romania
2 Carol Davila Univ Med &amp; Pharm, Fac Med Dent, Bucharest 050051, Romania
3 Carol Davila Univ Med &amp; Pharm, Fac Midwifery &amp; Med Assisting, Bucharest 050474, Romania</t>
  </si>
  <si>
    <t xml:space="preserve">Szakacs, J (Szakacs, Julianna) [1] ; Silisteanu, AE (Silisteanu, Andrei-Emanuel) [2] , [3]; Assessment of the quality of life in patients with chronic degenerative osteoarticular diseases (gonarthrosis, coxarthrosis); BALNEO AND PRM RESEARCH JOURNAL </t>
  </si>
  <si>
    <t>https://1510q7n44-y-https-www-webofscience-com.z.e-nformation.ro/wos/woscc/full-record/WOS:000822430700010</t>
  </si>
  <si>
    <t>STUDY ON THE ORGANIZATIONAL CULTURE OF PATIENT SAFETY</t>
  </si>
  <si>
    <t>ADRIANA GRINDEAN1, CARMEN DANIELA DOMNARIU2
1,PhD Candidate “Lucian Blaga” University of Sibiu, 2“Lucian Blaga” University of Sibiu</t>
  </si>
  <si>
    <t>ACTA MEDICA TRANSILVANICA June27(2):1-6</t>
  </si>
  <si>
    <t>ISSN ONLINE  2285-7079</t>
  </si>
  <si>
    <t>THE INFLUENCE OF AGE AND EDUCATION ON INFERTILE WOMEN</t>
  </si>
  <si>
    <t>ALINA LAURA CÂRSTEA1, CARMEN DANIELA DOMNARIU2
1 PhD Candidate “Lucian Blaga” University of Sibiu, 2“Lucian Blaga” University of Sibiu</t>
  </si>
  <si>
    <t>ACTA MEDICA TRANSILVANICA June27(2):10-12</t>
  </si>
  <si>
    <t>ANALYSIS OF THE EFFECTIVENESS OF THE
IMPLEMENTATION OF A NURSING CARE PLAN IN A
GENERAL SURGERY DEPARTMENT</t>
  </si>
  <si>
    <t>ACTA MEDICA TRANSILVANICA September27(3):1-3</t>
  </si>
  <si>
    <t>ANALYSIS OF BIRTHS AT THE SIBIU COUNTY CLINICAL
EMERGENCY HOSPITAL BETWEEN 2017 AND 2022</t>
  </si>
  <si>
    <t>ACTA MEDICA TRANSILVANICA September27(3):7-10</t>
  </si>
  <si>
    <t>DOMNARIU CARMEN DANIELA</t>
  </si>
  <si>
    <t>INDEX COPERNICUS, EBSCOhost™, ULRICH'S, OPEN J-GATE, DIRECTORY OF RESEARCH JOURNAL INDEXING (DRJI), DIRECTORY OF OPEN ACCESS JOURNALS (DOAJ), GENAMICS, DAIJ, INFOBASE INDEX, OPEN ACADEMIC JOURNALS INDEX</t>
  </si>
  <si>
    <t>WWW.AMTSIBIU.RO</t>
  </si>
  <si>
    <t>4/AN</t>
  </si>
  <si>
    <t>Bulletin of the Transilvania University of Brasov. Series VI: Medical Sciences</t>
  </si>
  <si>
    <t>EBSCO Publishing DataBase, ProQuest Central</t>
  </si>
  <si>
    <t>http://webbut.unitbv.ro/Bulletin/Series VI/Scientific_Com6.html</t>
  </si>
  <si>
    <t>2/AN</t>
  </si>
  <si>
    <t>Masterat</t>
  </si>
  <si>
    <t>Management sanitar</t>
  </si>
  <si>
    <t>Coordonator domeniul doctorat</t>
  </si>
  <si>
    <t xml:space="preserve">Medicină </t>
  </si>
  <si>
    <t>150x3</t>
  </si>
  <si>
    <t>15/3X3=15</t>
  </si>
  <si>
    <t>Admitere Master</t>
  </si>
  <si>
    <t xml:space="preserve">Disertatie  Master </t>
  </si>
  <si>
    <t>examen semestru- Metodologia cercetarii stiintifice MG I-150 studenti</t>
  </si>
  <si>
    <t>evaluare pe parcurs- Metodologia cercetarii stiintifice MG I-150 studenti</t>
  </si>
  <si>
    <t>examen semestru- Metodologia cercetarii stiintifice Farmacie an II-28 studenti</t>
  </si>
  <si>
    <t>examen semestru- Sanatate publica _AMG IV 79 studenti</t>
  </si>
  <si>
    <t>examen semestru- Sanatate publica _Master Management sanitar-75 studenti</t>
  </si>
  <si>
    <t>examen semestru- Metodologia cercetării populaționale _Master Management sanitar-75 studenti</t>
  </si>
  <si>
    <t>examen semestru- Managementul proiectelor de sanatate _Master Management sanitar-75 studenti</t>
  </si>
  <si>
    <t>examen semestru- Sisteme de sanatate. Asigurari de sanatate _Master Management sanitar-75 studenti</t>
  </si>
  <si>
    <t>examen semestru- Managementul serviciilor de sanatate _Master Management sanitar-75 studenti</t>
  </si>
  <si>
    <t>examen semestru- Managementul resurselor umane _Master Management sanitar-75 studenti</t>
  </si>
  <si>
    <t>examen semestru- Managementul calitatii _Master Management sanitar-75 studenti</t>
  </si>
  <si>
    <t>examen semestru- Management financiar_Master Management sanitar-75 studenti</t>
  </si>
  <si>
    <t>examen semestru- Managementul infectiilor asociateingrijirilor medicale _Master Management sanitar-75 studenti</t>
  </si>
  <si>
    <t>examen semestru- Elemente de psihologie si pedagogie medicla _Master Management sanitar-75 studenti</t>
  </si>
  <si>
    <t>Igiena_AMG I</t>
  </si>
  <si>
    <t>Igiena_MG II</t>
  </si>
  <si>
    <t>ARSENE G. ANGELICA (OPREA) Influența igienei dentare asupra indicatorilor de sănătate orală-MASTER MANAGEMENT SANITAR</t>
  </si>
  <si>
    <t>BĂLĂȘOIU C. CLAUDIA-ELENA Evaluarea cunoștințelor, atitudinilor și practicilor la pacienții cu probleme de sănătate oro-dentară - MASTER MANAGEMENT SANITAR</t>
  </si>
  <si>
    <t>CĂTĂNESCU C. ELENA-PATRICIA-Mortalitatea infantilă și metode de combatere a acesteia-MASTER MANAGEMENT SANITAR</t>
  </si>
  <si>
    <t>CROITORESCU A.-L. IOANA-CORINA- Evaluarea stării de sănătate a copiilor și tinerilor- MASTER MANAGEMENT SANITAR</t>
  </si>
  <si>
    <t>DOROBANȚU I. ION-OVIDIU-Depresia - problemă majoră de sănătate publică-MASTER MANAGEMENT SANITAR</t>
  </si>
  <si>
    <t>GRUMĂZESCU V. FLORINA (BONIFATE)- Managementul pacientului cronic diabetic - considerații privind serviciile de sănătate- MASTER MANAGEMENT SANITAR</t>
  </si>
  <si>
    <t>ICHIM N. CRISTIAN-Impactul pandemiei COVID-19 asupra serviciilor medicale de urgență- MASTER MANAGEMENT SANITAR</t>
  </si>
  <si>
    <t>ILOVAN I. IOAN-DANIEL-Analiza stării de sănătate a populației României în ultimul deceniu-MASTER MANAGEMENT SANITAR</t>
  </si>
  <si>
    <t>POPA A. RALUCA-ANGELA (RUS)- Profilul socio-demografic al pacienților internați într-o secție ATI, în perioada pandemiei COVID-19- MASTER MANAGEMENT SANITAR</t>
  </si>
  <si>
    <t>PREDA P. MARIA-MONICA (HOMEI)- Evaluarea expunerii la radiații a pacienților cu patologie ortopedică- MASTER MANAGEMENT SANITAR</t>
  </si>
  <si>
    <t>ZARĂ V. LUCIAN-VALERIAN-Program de reducere a morbidității și mortalității prin boli cardiovasculare în județul Sibiu- MASTER MANAGEMENT SANITAR</t>
  </si>
  <si>
    <t>DINCĂ E. OANA-RALUCA-Analiza mortalității și morbidității asociate prin COVID-19 la nivelul unei secții de boli infecțioase-MASTER MANAGEMENT SANITAR</t>
  </si>
  <si>
    <t>MOGHINĂ G.G. ELENA-LARISA-Aspecte epidemiologice ale infecției cu SARS-COV-19 la copiii spitalizați în Secția Boli Infecțioase a Spitalului de Pediatrie Sibiu în anul 2021- MASTER MANAGEMENT SANITAR</t>
  </si>
  <si>
    <t>SÂNTOIU D. ELENA-RALUCA- Program de prevenire a cancerului de col uterin- MASTER MANAGEMENT SANITAR</t>
  </si>
  <si>
    <t xml:space="preserve">presedinte comisie concurs prof.univ.poz.4 Boli infectioase, Boli tropicale </t>
  </si>
  <si>
    <t xml:space="preserve">Pregatire practica de specialitate -Master Management sanitar </t>
  </si>
  <si>
    <t>Teste grila pentru examenul de licenta. Specializarea MEDICINA. Autor capitol Epidemiologie si etica</t>
  </si>
  <si>
    <t>978-606-12-1870-7</t>
  </si>
  <si>
    <t>Teste grila pentru examenul de licenta. Specializarea ASISTENTA MEDICALA GENERALA</t>
  </si>
  <si>
    <t>orar program master Management sanitar</t>
  </si>
  <si>
    <t>Busnatu, SS (Busnatu, Stefan-Sebastian) [1] ; Salmen, T (Salmen, Teodor) [2] ; Pana, MA (Pana, Maria-Alexandra) [1] ; Rizzo, M (Rizzo, Manfredi) [3] ; Stallone, T (Stallone, Tiziana) [4] ; Papanas, N (Papanas, Nikolaos) [5] ; Popovic, D (Popovic, Djordje) [6] ; Tanasescu, D (Tanasescu, Denisa) [7] ; Serban, D (Serban, Dragos) [8] , [9] ; Stoian, AP (Stoian, Anca Pantea) [10]</t>
  </si>
  <si>
    <t xml:space="preserve">Dietary Polyphenols and In Vitro Intestinal Fructose Uptake and Transport: A Systematic Literature Review
By:Iametti, Stefania (Iametti, Stefania) ; Bonomi, Francesco (Bonomi, Francesco) ; Di Nunzio, Mattia (Di Nunzio, Mattia) INTERNATIONAL JOURNAL OF MOLECULAR SCIENCES </t>
  </si>
  <si>
    <t>https://www.webofscience.com/wos/woscc/full-record/WOS:000887510300001</t>
  </si>
  <si>
    <t xml:space="preserve">Special Issue on "Advances in Cholesterol and Lipid Metabolism"
By:Reiss, Allison B. (Reiss, Allison B.) ; De Leon, Joshua (De Leon, Joshua) METABOLITES </t>
  </si>
  <si>
    <t>https://www.webofscience.com/wos/woscc/full-record/WOS:000845375200001</t>
  </si>
  <si>
    <t>Molecular Mapping of Antifungal Mechanisms Accessing Biomaterials and New Agents to Target Oral Candidiasis
By:Anuta, Valentina (Anuta, Valentina) ; Talianu, Marina-Theodora (Talianu, Marina-Theodora) ; Dinu-Pirvu, Cristina-Elena (Dinu-Pirvu, Cristina-Elena) ; Ghica, Mihaela Violeta (Ghica, Mihaela Violeta) ; Prisada, Razvan Mihai (Prisada, Razvan Mihai) ; Kaya, Madalina Georgiana Albu (Kaya, Madalina Georgiana Albu) ; Popa, Lacramioara (Popa, Lacramioara) INTERNATIONAL JOURNAL OF MOLECULAR SCIENCES</t>
  </si>
  <si>
    <t>https://www.webofscience.com/wos/woscc/full-record/WOS:000833211200001</t>
  </si>
  <si>
    <t xml:space="preserve">The Effects of Whole-Body Vibration Exercise Combined With an Isocaloric High-Fructose Diet on Osteoporosis and Immunomodulation in Ovariectomized Mice
By:Tsai, Syun-Hui (Tsai, Syun-Hui) ; Tseng, Yu-Hwei (Tseng, Yu-Hwei) ; Chiou, Wen-Fei (Chiou, Wen-Fei) ; Chen, Shih-Ming (Chen, Shih-Ming) ; Chung, Yi (Chung, Yi) ; Wei, Wen-Chi (Wei, Wen-Chi) ; Huang, Wen-Ching (Huang, Wen-Ching) FRONTIERS IN NUTRITION </t>
  </si>
  <si>
    <t>https://www.webofscience.com/wos/woscc/full-record/WOS:000820281800001</t>
  </si>
  <si>
    <t xml:space="preserve">Cardiovascular Disease Mortality Attributable to Low Whole-Grain Intake in CHINA: An Age-Period-Cohort and Joinpoint Analysis
By:Chen, Fangyao (Chen, Fangyao) ; Zhang, Yuxiang (Zhang, Yuxiang) ; Chen, Shiyu (Chen, Shiyu) ; Si, Aima (Si, Aima) ; Hu, Weiwei (Hu, Weiwei) INTERNATIONAL JOURNAL OF ENVIRONMENTAL RESEARCH AND PUBLIC HEALTH </t>
  </si>
  <si>
    <t>https://www.webofscience.com/wos/woscc/full-record/WOS:000818281400001</t>
  </si>
  <si>
    <t xml:space="preserve">Addressability to the Emergency Department of patients with acute post-COVID 19 clinical symptoms
By:Nica, Silvia (Nica, Silvia) ; Albu, Adriana (Albu, Adriana) ; Nica, Remus (Nica, Remus) ; Ciornei, Catalina (Ciornei, Catalina) ; Cofaru, Florina (Cofaru, Florina) ; Eremia, Irina (Eremia, Irina) ; Cimponeriu, Danut (Cimponeriu, Danut) ROMANIAN JOURNAL OF MILITARY MEDICINE </t>
  </si>
  <si>
    <t>https://www.webofscience.com/wos/woscc/full-record/WOS:000806719200015</t>
  </si>
  <si>
    <t xml:space="preserve">The most efficient types of training in cardiopulmonary rehabilitation programs: A narrative review
By:Olteanu, Gabriel (Olteanu, Gabriel) ; Jercalau, Cosmina (Jercalau, Cosmina) ; Pana, Maria (Pana, Maria) ; Lacraru, Andreea (Lacraru, Andreea) ; Serbanoiu, Liviu (Serbanoiu, Liviu) ; Costache, Raluca S. (Costache, Raluca S.) ; Stanciu, Silviu M. (Stanciu, Silviu M.) </t>
  </si>
  <si>
    <t>https://www.webofscience.com/wos/woscc/full-record/WOS:000806719200025</t>
  </si>
  <si>
    <t xml:space="preserve">Sex and Age Differences Modulate Association of Vitamin D with Serum Triglyceride Levels
By:Cheng, Ying-Lien (Cheng, Ying-Lien) ; Lee, Ting-Wei (Lee, Ting-Wei) ; Lee, Ting-, I (Lee, Ting-, I) ; Kao, Yu-Hsun (Kao, Yu-Hsun) ; Wu, Chih-Yin (Wu, Chih-Yin) ; Chen, Yi-Jen (Chen, Yi-Jen) JOURNAL OF PERSONALIZED MEDICINE </t>
  </si>
  <si>
    <t>https://www.webofscience.com/wos/woscc/full-record/WOS:000775045500001</t>
  </si>
  <si>
    <t xml:space="preserve">The implications of chronic psychological stress in the development of diabetes mellitus type 2
By:Puscasu, Andreea (Puscasu, Andreea) ; Bolocan, Alexandra (Bolocan, Alexandra) ; Paduraru, Dan Nicolae (Paduraru, Dan Nicolae) ; Salmen, Teodor (Salmen, Teodor) ; Bica, Cristina (Bica, Cristina) ; Andronic, Octavian (Andronic, Octavian)
MEDITERRANEAN JOURNAL OF CLINICAL PSYCHOLOGY </t>
  </si>
  <si>
    <t>https://www.webofscience.com/wos/woscc/full-record/WOS:000877227400004</t>
  </si>
  <si>
    <t>Serban, D (Serban, Dragos) [1] , [2] ; Papanas, N (Papanas, Nikolaos) [3] ; Dascalu, AM (Dascalu, Ana Maria) [1] , [4] ; Kempler, P (Kempler, Peter) [5] ; Raz, I (Raz, Itamar) [6] ; Rizvi, AA (Rizvi, Ali A.) [7] , [8] ; Rizzo, M (Rizzo, Manfredi) [1] , [8] , [9] ; Tudor, C (Tudor, Corneliu) [2] ; Tudosie, MS (Tudosie, Mihail Silviu) [1] , [10] ; Tanasescu, D (Tanasescu, Denisa) [11] ; Stoian, AP (Stoian, Anca Pantea) [1] ; Gouveri, E (Gouveri, Evanthia) [12] ; Costea, DO (Costea, Daniel Ovidiu) [13</t>
  </si>
  <si>
    <t>Significance of Neutrophil to Lymphocyte Ratio (NLR) and Platelet Lymphocyte Ratio (PLR) in Diabetic Foot Ulcer and Potential New Therapeutic Targets</t>
  </si>
  <si>
    <t>Risk assessment of amputation in patients with diabetic foot
By:Tanasescu, Denisa (Tanasescu, Denisa) ; Sabau, Dan (Sabau, Dan) ; Moisin, Andrei (Moisin, Andrei) ; Gherman, Claudia (Gherman, Claudia) ; Fleaca, Radu (Fleaca, Radu) ; Bacila, Ciprian (Bacila, Ciprian) ; Mohor, Calin (Mohor, Calin) ; Tanasescu, Ciprian (Tanasescu, Ciprian) EXPERIMENTAL AND THERAPEUTIC MEDICINE</t>
  </si>
  <si>
    <t>Serban, D (Serban, Dragos) [1] , [2] ; Papanas, N (Papanas, Nikolaos) [3] ; Dascalu, AM (Dascalu, Ana Maria) [1] , [4] ; Kempler, P (Kempler, Peter) [5] ; Raz, I (Raz, Itamar) [6] ; Rizvi, AA (Rizvi, Ali A.) [7] , [8] ; Rizzo, M (Rizzo, Manfredi) [1] , [8] , [9] ; Tudor, C (Tudor, Corneliu) [2] ; Tudosie, MS (Tudosie, Mihail Silviu) [1] , [10] ; Tanasescu, D (Tanasescu, Denisa) [11] ; Stoian, AP (Stoian, Anca Pantea) [1] ; Gouveri, E (Gouveri, Evanthia) [12] ; Costea, DO (Costea, Daniel Ovidiu) [14</t>
  </si>
  <si>
    <t xml:space="preserve">Oxidative Stress and Inflammatory Biomarkers in Patients with Diabetic Foot
By:Vujcic, Sanja (Vujcic, Sanja) ; Kotur-Stevuljevic, Jelena (Kotur-Stevuljevic, Jelena) ; Vekic, Jelena (Vekic, Jelena) ; Perovic-Blagojevic, Iva (Perovic-Blagojevic, Iva) ; Stefanovic, Tatjana (Stefanovic, Tatjana) ; Ilic-Mijailovic, Sanja (Ilic-Mijailovic, Sanja) ; Uzelac, Branka Koprivica (Uzelac, Branka Koprivica) ; Bosic, Srecko (Bosic, Srecko) ; Antonic, Tamara (Antonic, Tamara) ; Guzonjic, Azra (Guzonjic, Azra) ; Mastilovic, Ana-Marija (Mastilovic, Ana-Marija) ; Markovic, Zorica (Markovic, Zorica) ; Rizzo, Manfredi (Rizzo, Manfredi)
MEDICINA-LITHUANIA </t>
  </si>
  <si>
    <t>https://www.webofscience.com/wos/woscc/full-record/WOS:000902834300001</t>
  </si>
  <si>
    <t>Serban, D (Serban, Dragos) [1] , [2] ; Papanas, N (Papanas, Nikolaos) [3] ; Dascalu, AM (Dascalu, Ana Maria) [1] , [4] ; Kempler, P (Kempler, Peter) [5] ; Raz, I (Raz, Itamar) [6] ; Rizvi, AA (Rizvi, Ali A.) [7] , [8] ; Rizzo, M (Rizzo, Manfredi) [1] , [8] , [9] ; Tudor, C (Tudor, Corneliu) [2] ; Tudosie, MS (Tudosie, Mihail Silviu) [1] , [10] ; Tanasescu, D (Tanasescu, Denisa) [11] ; Stoian, AP (Stoian, Anca Pantea) [1] ; Gouveri, E (Gouveri, Evanthia) [12] ; Costea, DO (Costea, Daniel Ovidiu) [15</t>
  </si>
  <si>
    <t xml:space="preserve">Effects of neutrophil-to-lymphocyte ratio, serum calcium, and serum albumin on prognosis in patients with diabetic foot
By:Xu, Su (Xu, Su) ; Wang, Yijia (Wang, Yijia) ; Hu, Zhensheng (Hu, Zhensheng) ; Ma, Ling (Ma, Ling) ; Zhang, Fan (Zhang, Fan) ; Liu, Pei (Liu, Pei) INTERNATIONAL WOUND JOURNAL </t>
  </si>
  <si>
    <t>https://www.webofscience.com/wos/woscc/full-record/WOS:000881558700001</t>
  </si>
  <si>
    <t>Serban, D (Serban, Dragos) [1] , [2] ; Papanas, N (Papanas, Nikolaos) [3] ; Dascalu, AM (Dascalu, Ana Maria) [1] , [4] ; Kempler, P (Kempler, Peter) [5] ; Raz, I (Raz, Itamar) [6] ; Rizvi, AA (Rizvi, Ali A.) [7] , [8] ; Rizzo, M (Rizzo, Manfredi) [1] , [8] , [9] ; Tudor, C (Tudor, Corneliu) [2] ; Tudosie, MS (Tudosie, Mihail Silviu) [1] , [10] ; Tanasescu, D (Tanasescu, Denisa) [11] ; Stoian, AP (Stoian, Anca Pantea) [1] ; Gouveri, E (Gouveri, Evanthia) [12] ; Costea, DO (Costea, Daniel Ovidiu) [16</t>
  </si>
  <si>
    <t xml:space="preserve">Long-duration head-down tilt bed rest confirms the relevance of the neutrophil to lymphocyte ratio and suggests coupling it with the platelet to lymphocyte ratio to monitor the immune health of astronauts
By:Jacob, Pauline (Jacob, Pauline) ; Bonnefoy, Julie (Bonnefoy, Julie) ; Ghislin, Stephanie (Ghislin, Stephanie) ; Frippiat, Jean-Pol (Frippiat, Jean-Pol) FRONTIERS IN IMMUNOLOGY </t>
  </si>
  <si>
    <t>https://www.webofscience.com/wos/woscc/full-record/WOS:000876368200001</t>
  </si>
  <si>
    <t>Serban, D (Serban, Dragos) [1] , [2] ; Papanas, N (Papanas, Nikolaos) [3] ; Dascalu, AM (Dascalu, Ana Maria) [1] , [4] ; Kempler, P (Kempler, Peter) [5] ; Raz, I (Raz, Itamar) [6] ; Rizvi, AA (Rizvi, Ali A.) [7] , [8] ; Rizzo, M (Rizzo, Manfredi) [1] , [8] , [9] ; Tudor, C (Tudor, Corneliu) [2] ; Tudosie, MS (Tudosie, Mihail Silviu) [1] , [10] ; Tanasescu, D (Tanasescu, Denisa) [11] ; Stoian, AP (Stoian, Anca Pantea) [1] ; Gouveri, E (Gouveri, Evanthia) [12] ; Costea, DO (Costea, Daniel Ovidiu) [17</t>
  </si>
  <si>
    <t>The Outcome of Surgical Treatment for the Neuropathic Diabetic Foot Lesions-A Single-Center Study
By:Bobirca, Florin (Bobirca, Florin) ; Smarandache, Catalin Gabriel (Smarandache, Catalin Gabriel) ; Bobirca, Anca (Bobirca, Anca) ; Alexandru, Cristina (Alexandru, Cristina) ; Dumitrescu, Dan (Dumitrescu, Dan) ; Stoian, Anca Pantea (Stoian, Anca Pantea) ; Bica, Cristina (Bica, Cristina) ; Brinduse, Lacramioara Aurelia (Brinduse, Lacramioara Aurelia) ; Musetescu, Anca (Musetescu, Anca) ; Gheoca-Mutu, Daniela-Elena (Gheoca-Mutu, Daniela-Elena) ; Isac, Sebastian (Isac, Sebastian) ; Ancuta, Ioan (Ancuta, Ioan)
 (provided by Clarivate) LIFE-BASEL</t>
  </si>
  <si>
    <t>Serban, D (Serban, Dragos) [1] , [2] ; Papanas, N (Papanas, Nikolaos) [3] ; Dascalu, AM (Dascalu, Ana Maria) [1] , [4] ; Kempler, P (Kempler, Peter) [5] ; Raz, I (Raz, Itamar) [6] ; Rizvi, AA (Rizvi, Ali A.) [7] , [8] ; Rizzo, M (Rizzo, Manfredi) [1] , [8] , [9] ; Tudor, C (Tudor, Corneliu) [2] ; Tudosie, MS (Tudosie, Mihail Silviu) [1] , [10] ; Tanasescu, D (Tanasescu, Denisa) [11] ; Stoian, AP (Stoian, Anca Pantea) [1] ; Gouveri, E (Gouveri, Evanthia) [12] ; Costea, DO (Costea, Daniel Ovidiu) [18</t>
  </si>
  <si>
    <t xml:space="preserve">Classification Model for Diabetic Foot, Necrotizing Fasciitis, and Osteomyelitis
By:Kim, Jiye (Kim, Jiye) ; Yoo, Gilsung (Yoo, Gilsung) ; Lee, Taesic (Lee, Taesic) ; Kim, Jeong Ho (Kim, Jeong Ho) ; Seo, Dong Min (Seo, Dong Min) ; Kim, Juwon (Kim, Juwon) BIOLOGY-BASEL </t>
  </si>
  <si>
    <t>https://www.webofscience.com/wos/woscc/full-record/WOS:000856204100001</t>
  </si>
  <si>
    <t>Serban, D (Serban, Dragos) [1] , [2] ; Papanas, N (Papanas, Nikolaos) [3] ; Dascalu, AM (Dascalu, Ana Maria) [1] , [4] ; Kempler, P (Kempler, Peter) [5] ; Raz, I (Raz, Itamar) [6] ; Rizvi, AA (Rizvi, Ali A.) [7] , [8] ; Rizzo, M (Rizzo, Manfredi) [1] , [8] , [9] ; Tudor, C (Tudor, Corneliu) [2] ; Tudosie, MS (Tudosie, Mihail Silviu) [1] , [10] ; Tanasescu, D (Tanasescu, Denisa) [11] ; Stoian, AP (Stoian, Anca Pantea) [1] ; Gouveri, E (Gouveri, Evanthia) [12] ; Costea, DO (Costea, Daniel Ovidiu) [19</t>
  </si>
  <si>
    <t xml:space="preserve">Sarcopenia, Frailty and Diabetic Foot: A Mini Narrative Review
By:Karakousis, Nikolaos D. (Karakousis, Nikolaos D.) ; Pyrgioti, Elisavet E. (Pyrgioti, Elisavet E.) ; Georgakopoulos, Petros N. (Georgakopoulos, Petros N.) ; Papanas, Nikolaos (Papanas, Nikolaos)
INTERNATIONAL JOURNAL OF LOWER EXTREMITY WOUNDS </t>
  </si>
  <si>
    <t>https://www.webofscience.com/wos/woscc/full-record/WOS:000824765600001</t>
  </si>
  <si>
    <t>Serban, D (Serban, Dragos) [1] , [2] ; Papanas, N (Papanas, Nikolaos) [3] ; Dascalu, AM (Dascalu, Ana Maria) [1] , [4] ; Kempler, P (Kempler, Peter) [5] ; Raz, I (Raz, Itamar) [6] ; Rizvi, AA (Rizvi, Ali A.) [7] , [8] ; Rizzo, M (Rizzo, Manfredi) [1] , [8] , [9] ; Tudor, C (Tudor, Corneliu) [2] ; Tudosie, MS (Tudosie, Mihail Silviu) [1] , [10] ; Tanasescu, D (Tanasescu, Denisa) [11] ; Stoian, AP (Stoian, Anca Pantea) [1] ; Gouveri, E (Gouveri, Evanthia) [12] ; Costea, DO (Costea, Daniel Ovidiu) [20</t>
  </si>
  <si>
    <t xml:space="preserve">Study on the Clinical Implications of NLR and PLR for Diagnosing Frailty in Maintenance Hemodialysis Patients and Their Correlations with Patient Prognosis
By:Wang, Jun (Wang, Jun) ; Huang, Lijuan (Huang, Lijuan) ; Xu, Meichang (Xu, Meichang) ; Yang, Lei (Yang, Lei) ; Deng, Xu (Deng, Xu) ; Li, Bei (Li, Bei) JOURNAL OF HEALTHCARE ENGINEERING </t>
  </si>
  <si>
    <t>https://www.webofscience.com/wos/woscc/full-record/WOS:000771976700002</t>
  </si>
  <si>
    <t>Serban, D (Serban, Dragos) [1] , [2] ; Papanas, N (Papanas, Nikolaos) [3] ; Dascalu, AM (Dascalu, Ana Maria) [1] , [4] ; Kempler, P (Kempler, Peter) [5] ; Raz, I (Raz, Itamar) [6] ; Rizvi, AA (Rizvi, Ali A.) [7] , [8] ; Rizzo, M (Rizzo, Manfredi) [1] , [8] , [9] ; Tudor, C (Tudor, Corneliu) [2] ; Tudosie, MS (Tudosie, Mihail Silviu) [1] , [10] ; Tanasescu, D (Tanasescu, Denisa) [11] ; Stoian, AP (Stoian, Anca Pantea) [1] ; Gouveri, E (Gouveri, Evanthia) [12] ; Costea, DO (Costea, Daniel Ovidiu) [22</t>
  </si>
  <si>
    <t xml:space="preserve">The implications of chronic psychological stress in the development of diabetes mellitus type 2
By:Puscasu, Andreea (Puscasu, Andreea) ; Bolocan, Alexandra (Bolocan, Alexandra) ; Paduraru, Dan Nicolae (Paduraru, Dan Nicolae) ; Salmen, Teodor (Salmen, Teodor) ; Bica, Cristina (Bica, Cristina) ; Andronic, Octavian (Andronic, Octavian)
</t>
  </si>
  <si>
    <t>Dascalu, AM (Dascalu, Ana Maria) [1] , [2] ; Stoian, AP (Stoian, Anca Pantea) [3] ; Cherecheanu, AP (Cherecheanu, Alina Popa) [1] , [2] ; Serban, D (Serban, Dragos) [1] , [4] ; Costea, DO (Costea, Daniel Ovidiu) [5] , [6] ; Tudosie, MS (Tudosie, Mihail Silviu) [1] , [7] ; Stana, D (Stana, Daniela) [2] ; Tanasescu, D (Tanasescu, Denisa) [8] ; Sabau, AD (Sabau, Alexandru Dan) [9] ; Gangura, GA (Gangura, Gabriel Andrei) [1] , [10] ; Costea, AC (Costea, Andreea Cristina) [11] ; Nicolae, VA (Nicolae, Vanessa Andrada) [1] , [2] ; Smarandache, CG (Smarandache, Catalin Gabriel) [1] , [4]</t>
  </si>
  <si>
    <t>Outcomes of Diabetic Retinopathy Post-Bariatric Surgery in Patients with Type 2 Diabetes Mellitus</t>
  </si>
  <si>
    <t>Clinical Model for the Prediction of Severe Liver Fibrosis in Adult Patients with Type II Diabetes Mellitus
By:Calapod, Ovidiu Paul (Calapod, Ovidiu Paul) ; Marin, Andreea Maria (Marin, Andreea Maria) ; Stoian, Anca Pantea (Stoian, Anca Pantea) ; Fierbinteanu-Braticevici, Carmen (Fierbinteanu-Braticevici, Carmen) DIAGNOSTICS</t>
  </si>
  <si>
    <t xml:space="preserve">Chronic Diabetic Complications: Current Challenges and Opportunities
By:Migdalis, Ilias N. N. (Migdalis, Ilias N. N.) ; Czupryniak, Leszek (Czupryniak, Leszek) ; Lalic, Nebojsa (Lalic, Nebojsa) ; Papanas, Nikolaos (Papanas, Nikolaos) ; Valensi, Paul (Valensi, Paul) JOURNAL OF CLINICAL MEDICINE </t>
  </si>
  <si>
    <t>https://www.webofscience.com/wos/woscc/full-record/WOS:000757400300001</t>
  </si>
  <si>
    <t xml:space="preserve">The implications of chronic psychological stress in the development of diabetes mellitus type 2
By:Puscasu, Andreea (Puscasu, Andreea) ; Bolocan, Alexandra (Bolocan, Alexandra) ; Paduraru, Dan Nicolae (Paduraru, Dan Nicolae) ; Salmen, Teodor (Salmen, Teodor) ; Bica, Cristina (Bica, Cristina) ; Andronic, Octavian (Andronic, Octavian) MEDITERRANEAN JOURNAL OF CLINICAL PSYCHOLOGY </t>
  </si>
  <si>
    <t xml:space="preserve">Diet and Food chemicals increasing the risk of colorectal cancer - literature review
By:Tudosie, Mihail Silviu (Tudosie, Mihail Silviu) ; Pauna, Andreea (Pauna, Andreea) ; Stefani, Cristian (Stefani, Cristian) ; Staicu, Iulia Madalina (Staicu, Iulia Madalina)
JOURNAL OF MIND AND MEDICAL SCIENCES </t>
  </si>
  <si>
    <t xml:space="preserve">Effects of Exercise in Improving Cardiometabolic Risk Factors in Overweight Children: A Systematic Review and Meta-Analysis
By:Busnatu, Stefan Sebastian (Busnatu, Stefan Sebastian) ; Serbanoiu, Liviu Ionut (Serbanoiu, Liviu Ionut) ; Lacraru, Andreea Elena (Lacraru, Andreea Elena) ; Andrei, Catalina Liliana (Andrei, Catalina Liliana) ; Jercalau, Cosmina Elena (Jercalau, Cosmina Elena) ; Stoian, Marilena (Stoian, Marilena) ; Stoian, Anca (Stoian, Anca) HEALTHCARE </t>
  </si>
  <si>
    <t>https://www.webofscience.com/wos/woscc/full-record/WOS:000747604800001</t>
  </si>
  <si>
    <t xml:space="preserve">Dascalu, AM (Dascalu, Ana Maria) [1] , [2] ; Anghelache, A (Anghelache, Anca) [2] ; Stana, D (Stana, Daniela) [2] ; Costea, AC (Costea, Andreea Cristina) [3] ; Nicolae, VA (Nicolae, Vanessa Andrada) [2] ; Tanasescu, D (Tanasescu, Denisa) [4] , [5] ; Costea, DO (Costea, Daniel Ovidiu) [7] ; Tribus, LC (Tribus, Laura Carina) [6] , [8] ; Zgura, A (Zgura, Anca) [9] , [10] ; Serban, D (Serban, Dragos) [11] , [12] ; Duta, L (Duta, Lucian) [12] ; Tudosie, M (Tudosie, Miruna) [13] ; Balasescu, SA (Balasescu, Simona Andreea) [12] ; Tanasescu, C (Tanasescu, Ciprian) [14] , [15] ; Tudosie, MS (Tudosie, Mihail Silviu) [16] </t>
  </si>
  <si>
    <r>
      <t xml:space="preserve">Galben = OK
</t>
    </r>
    <r>
      <rPr>
        <sz val="11"/>
        <color indexed="10"/>
        <rFont val="Calibri"/>
        <family val="2"/>
        <scheme val="minor"/>
      </rPr>
      <t>Rosu = ATENTIE</t>
    </r>
  </si>
  <si>
    <t>de Medicină</t>
  </si>
  <si>
    <t>Immune–Metabolic Interactions and T Cell Tolerance in Pregnancy, Lachlan M. Moldenhauer 
 ; M. Louise Hull 
 ; Kerrie L. Foyle 
 ; Catherine D. McCormack 
 ; Sarah A. Robertson</t>
  </si>
  <si>
    <t xml:space="preserve">Saida Macho Fillat, Prosthetic shoulder infection: Characterization and prognosis, June 2022, FACULTAD DE MEDICINA UNIVERSIDAD DE CANTABRIA , Espanja
</t>
  </si>
  <si>
    <t>https://repositorio.iscte-iul.pt/bitstream/10071/24915/1/master_raquel_reis_santos.pdf</t>
  </si>
  <si>
    <t>Dent, Elizabeth (2022) THE INFLUENCE OF GASTROINTESTINAL CONDITIONS ON WELLBEING: A PSYCHOSOCIAL ANALYSIS. Doctoral thesis, University of Sunderland.</t>
  </si>
  <si>
    <t>https://www.researchgate.net/publication/362647482_Effects_of_Physical_Activity_on_Wellbeing_among_Children_with_ADHD_A_Mediation_by_Self-Esteem</t>
  </si>
  <si>
    <t>https://www.intechopen.com/online-first/82342</t>
  </si>
  <si>
    <t>https://link.springer.com/chapter/10.1007/978-981-16-8263-6_27#citeas</t>
  </si>
  <si>
    <t>https://www.researchgate.net/publication/364836671_Does_Microcredit_Increase_Household_Wellbeing_Empirical_Evidence_from_Ghana</t>
  </si>
  <si>
    <r>
      <t>Xavier, S. F. (2022). Nanocomposites. </t>
    </r>
    <r>
      <rPr>
        <i/>
        <sz val="11"/>
        <color rgb="FF222222"/>
        <rFont val="Calibri"/>
        <family val="2"/>
        <scheme val="major"/>
      </rPr>
      <t>Thermoplastic Polymer Composites: Processing, Properties, Performance, Applications and Recyclability</t>
    </r>
    <r>
      <rPr>
        <sz val="11"/>
        <color rgb="FF222222"/>
        <rFont val="Calibri"/>
        <family val="2"/>
        <scheme val="major"/>
      </rPr>
      <t>, 545-786.</t>
    </r>
  </si>
  <si>
    <r>
      <t>Wax, A., Deutsch, C., Lindner, C., Lindner, S. J., &amp; Hopmeyer, A. (2022). Workplace loneliness: The benefits and detriments of working from home. </t>
    </r>
    <r>
      <rPr>
        <i/>
        <sz val="11"/>
        <color rgb="FF222222"/>
        <rFont val="Calibri"/>
        <family val="2"/>
        <scheme val="major"/>
      </rPr>
      <t>Frontiers in Public Health</t>
    </r>
    <r>
      <rPr>
        <sz val="11"/>
        <color rgb="FF222222"/>
        <rFont val="Calibri"/>
        <family val="2"/>
        <scheme val="major"/>
      </rPr>
      <t>, </t>
    </r>
    <r>
      <rPr>
        <i/>
        <sz val="11"/>
        <color rgb="FF222222"/>
        <rFont val="Calibri"/>
        <family val="2"/>
        <scheme val="major"/>
      </rPr>
      <t>10</t>
    </r>
    <r>
      <rPr>
        <sz val="11"/>
        <color rgb="FF222222"/>
        <rFont val="Calibri"/>
        <family val="2"/>
        <scheme val="major"/>
      </rPr>
      <t>, 903975.</t>
    </r>
  </si>
  <si>
    <r>
      <t>Пашова-Тасева, З. И. (2022). </t>
    </r>
    <r>
      <rPr>
        <i/>
        <sz val="11"/>
        <color rgb="FF222222"/>
        <rFont val="Calibri"/>
        <family val="2"/>
        <scheme val="major"/>
      </rPr>
      <t>Значимост на генните полиморфизми при тежък пародонтит//Significance of gene polymorphisms in severe periodontitis</t>
    </r>
    <r>
      <rPr>
        <sz val="11"/>
        <color rgb="FF222222"/>
        <rFont val="Calibri"/>
        <family val="2"/>
        <scheme val="major"/>
      </rPr>
      <t> (Doctoral dissertation).</t>
    </r>
  </si>
  <si>
    <r>
      <t>Пашова-Тасева, З. И. (2022). </t>
    </r>
    <r>
      <rPr>
        <i/>
        <sz val="11"/>
        <color rgb="FF222222"/>
        <rFont val="Calibri"/>
        <family val="2"/>
        <scheme val="major"/>
      </rPr>
      <t>Значимост на генните полиморфизми при тежък пародонтит</t>
    </r>
    <r>
      <rPr>
        <sz val="11"/>
        <color rgb="FF222222"/>
        <rFont val="Calibri"/>
        <family val="2"/>
        <scheme val="major"/>
      </rPr>
      <t> (Doctoral dissertation, Medical University of Sofia (Bulgaria)).</t>
    </r>
  </si>
  <si>
    <r>
      <t>Blass, I., Sahar, T., Shraibman, A., Ofer, D., Rappoport, N., &amp; Linial, M. (2022). Unified Predictive Model for Endometriosis: Merging Clinical, Self-reporting and Genetic Information. </t>
    </r>
    <r>
      <rPr>
        <i/>
        <sz val="11"/>
        <color rgb="FF222222"/>
        <rFont val="Calibri"/>
        <family val="2"/>
        <scheme val="major"/>
      </rPr>
      <t>medRxiv</t>
    </r>
    <r>
      <rPr>
        <sz val="11"/>
        <color rgb="FF222222"/>
        <rFont val="Calibri"/>
        <family val="2"/>
        <scheme val="major"/>
      </rPr>
      <t>, 2022-03.</t>
    </r>
  </si>
  <si>
    <r>
      <t>Ocviyanti, D., Amin, R., Effendi, Y., Hafy, Z., Partan, R. U., &amp; Novianti, R. (2022). Gynaecologic History During Adolescence to Predict Endometriosis Earlier. </t>
    </r>
    <r>
      <rPr>
        <i/>
        <sz val="11"/>
        <color rgb="FF222222"/>
        <rFont val="Calibri"/>
        <family val="2"/>
        <scheme val="major"/>
      </rPr>
      <t>Bioscientia Medicina: Journal of Biomedicine and Translational Research</t>
    </r>
    <r>
      <rPr>
        <sz val="11"/>
        <color rgb="FF222222"/>
        <rFont val="Calibri"/>
        <family val="2"/>
        <scheme val="major"/>
      </rPr>
      <t>, </t>
    </r>
    <r>
      <rPr>
        <i/>
        <sz val="11"/>
        <color rgb="FF222222"/>
        <rFont val="Calibri"/>
        <family val="2"/>
        <scheme val="major"/>
      </rPr>
      <t>6</t>
    </r>
    <r>
      <rPr>
        <sz val="11"/>
        <color rgb="FF222222"/>
        <rFont val="Calibri"/>
        <family val="2"/>
        <scheme val="major"/>
      </rPr>
      <t>(3), 1515-1522.</t>
    </r>
  </si>
  <si>
    <r>
      <t>Madanes, D. (2022). </t>
    </r>
    <r>
      <rPr>
        <i/>
        <sz val="11"/>
        <color rgb="FF222222"/>
        <rFont val="Calibri"/>
        <family val="2"/>
        <scheme val="major"/>
      </rPr>
      <t>Resveratrol como fitoterapia propuesta en endometriosis</t>
    </r>
    <r>
      <rPr>
        <sz val="11"/>
        <color rgb="FF222222"/>
        <rFont val="Calibri"/>
        <family val="2"/>
        <scheme val="major"/>
      </rPr>
      <t> (Doctoral dissertation, Instituto de Biología).</t>
    </r>
  </si>
  <si>
    <r>
      <t>Kell, D. B., &amp; Pretorius, E. (2022). The potential role of ischaemia–reperfusion injury in chronic, relapsing diseases such as rheumatoid arthritis, Long COVID, and ME/CFS: evidence, mechanisms, and therapeutic implications. </t>
    </r>
    <r>
      <rPr>
        <i/>
        <sz val="11"/>
        <color rgb="FF222222"/>
        <rFont val="Calibri"/>
        <family val="2"/>
        <scheme val="major"/>
      </rPr>
      <t>Biochemical Journal</t>
    </r>
    <r>
      <rPr>
        <sz val="11"/>
        <color rgb="FF222222"/>
        <rFont val="Calibri"/>
        <family val="2"/>
        <scheme val="major"/>
      </rPr>
      <t>, </t>
    </r>
    <r>
      <rPr>
        <i/>
        <sz val="11"/>
        <color rgb="FF222222"/>
        <rFont val="Calibri"/>
        <family val="2"/>
        <scheme val="major"/>
      </rPr>
      <t>479</t>
    </r>
    <r>
      <rPr>
        <sz val="11"/>
        <color rgb="FF222222"/>
        <rFont val="Calibri"/>
        <family val="2"/>
        <scheme val="major"/>
      </rPr>
      <t>(16), 1653-1708.</t>
    </r>
  </si>
  <si>
    <r>
      <t>Kothiala, A., Shankar, V., &amp; Desai, S. (2022). Myoclonus associated with infections: A narrative review. </t>
    </r>
    <r>
      <rPr>
        <i/>
        <sz val="11"/>
        <color rgb="FF222222"/>
        <rFont val="Calibri"/>
        <family val="2"/>
        <scheme val="major"/>
      </rPr>
      <t>Annals of Movement Disorders</t>
    </r>
    <r>
      <rPr>
        <sz val="11"/>
        <color rgb="FF222222"/>
        <rFont val="Calibri"/>
        <family val="2"/>
        <scheme val="major"/>
      </rPr>
      <t>, </t>
    </r>
    <r>
      <rPr>
        <i/>
        <sz val="11"/>
        <color rgb="FF222222"/>
        <rFont val="Calibri"/>
        <family val="2"/>
        <scheme val="major"/>
      </rPr>
      <t>5</t>
    </r>
    <r>
      <rPr>
        <sz val="11"/>
        <color rgb="FF222222"/>
        <rFont val="Calibri"/>
        <family val="2"/>
        <scheme val="major"/>
      </rPr>
      <t>(3), 137-152.</t>
    </r>
  </si>
  <si>
    <r>
      <t>Mutations in </t>
    </r>
    <r>
      <rPr>
        <i/>
        <sz val="11"/>
        <color rgb="FF000000"/>
        <rFont val="Calibri"/>
        <family val="2"/>
        <scheme val="major"/>
      </rPr>
      <t>COL1A1</t>
    </r>
    <r>
      <rPr>
        <sz val="11"/>
        <color rgb="FF000000"/>
        <rFont val="Calibri"/>
        <family val="2"/>
        <scheme val="major"/>
      </rPr>
      <t> and </t>
    </r>
    <r>
      <rPr>
        <i/>
        <sz val="11"/>
        <color rgb="FF000000"/>
        <rFont val="Calibri"/>
        <family val="2"/>
        <scheme val="major"/>
      </rPr>
      <t>COL27A1</t>
    </r>
    <r>
      <rPr>
        <sz val="11"/>
        <color rgb="FF000000"/>
        <rFont val="Calibri"/>
        <family val="2"/>
        <scheme val="major"/>
      </rPr>
      <t> Associated with a Pectus Excavatum Phenotype in 2 Siblings with Osteogenesis Imperfecta                                     Nelimar Cruz-Centeno,corresponding author A , D , E , F , 1 Jean F. Saenz-Maisonet, C , D , E , F , 2 Paola M. López-Dones, D , E , F , 3 Alberto Santiago-Cornier, A , B , C , D , 4 and Victor N. Ortiz-Justiniano A , D , E , 5                 American Journal of Case Reports</t>
    </r>
  </si>
  <si>
    <r>
      <t xml:space="preserve">R.M. Birlutiu, M.D. Roman, R.S. Cismasiu, S.R. Fleaca, C.M. Popa, M. Mihalache, </t>
    </r>
    <r>
      <rPr>
        <i/>
        <sz val="11"/>
        <color indexed="8"/>
        <rFont val="Calibri"/>
        <family val="2"/>
        <scheme val="major"/>
      </rPr>
      <t>et al.</t>
    </r>
  </si>
  <si>
    <r>
      <rPr>
        <u/>
        <sz val="11"/>
        <rFont val="Calibri"/>
        <family val="2"/>
        <scheme val="major"/>
      </rPr>
      <t>https://repositorio.unican.es/xmlui/bitstream/handle/10902/25859/2022_MachoFillatS.pdf?sequence=1&amp;isAllowed=y</t>
    </r>
  </si>
  <si>
    <r>
      <rPr>
        <u/>
        <sz val="11"/>
        <rFont val="Calibri"/>
        <family val="2"/>
        <scheme val="major"/>
      </rPr>
      <t>https://livrepository.liverpool.ac.uk/3166622/1/201156441_Jan2022.pdf</t>
    </r>
  </si>
  <si>
    <r>
      <t xml:space="preserve">R.M. Birlutiu, M.D. Roman, R.S. Cismasiu, S.R. Fleaca, C.M. Popa, M. Mihalache, </t>
    </r>
    <r>
      <rPr>
        <i/>
        <sz val="11"/>
        <rFont val="Calibri"/>
        <family val="2"/>
        <scheme val="major"/>
      </rPr>
      <t>et al.</t>
    </r>
  </si>
  <si>
    <r>
      <t xml:space="preserve">Santos, R. R. dos (2021). A relação humano-animal de companhia e o bem-estar subjetivo: um estudo correlacional [Dissertação de mestrado, Iscte - Instituto Universitário de Lisboa]. Repositório do Iscte. </t>
    </r>
    <r>
      <rPr>
        <u/>
        <sz val="11"/>
        <rFont val="Calibri"/>
        <family val="2"/>
        <scheme val="major"/>
      </rPr>
      <t>http://hdl.handle.net/10071/24915</t>
    </r>
  </si>
  <si>
    <t xml:space="preserve">Barbara Natascha Schuster, Introducing and Evaluating Happiness as a New Patient Reported Outcome in Dermatology, PHD Dissertation, Universität München, 2022
</t>
  </si>
  <si>
    <r>
      <t xml:space="preserve">Abdi, K., Hosseini, F. B., Chaharbaghi, Z., &amp; Ghorbani, S. (2022). Impact of Social Support on Wellbeing and Health-Related Quality of Life among Elderly Women: Mediating Role of Physical Activity. </t>
    </r>
    <r>
      <rPr>
        <i/>
        <sz val="11"/>
        <rFont val="Calibri"/>
        <family val="2"/>
        <scheme val="major"/>
      </rPr>
      <t>Women’s Health Bulletin</t>
    </r>
    <r>
      <rPr>
        <sz val="11"/>
        <rFont val="Calibri"/>
        <family val="2"/>
        <scheme val="major"/>
      </rPr>
      <t xml:space="preserve">, </t>
    </r>
    <r>
      <rPr>
        <i/>
        <sz val="11"/>
        <rFont val="Calibri"/>
        <family val="2"/>
        <scheme val="major"/>
      </rPr>
      <t>9</t>
    </r>
    <r>
      <rPr>
        <sz val="11"/>
        <rFont val="Calibri"/>
        <family val="2"/>
        <scheme val="major"/>
      </rPr>
      <t>(2), 104-109. doi: 10.30476/whb.2022.94981.1174</t>
    </r>
  </si>
  <si>
    <r>
      <t xml:space="preserve">Buowari, D. Y. (2022). The Well-Being of Doctors during the COVID-19 Pandemic. In (Ed.), Health Promotion [Working Title]. IntechOpen. </t>
    </r>
    <r>
      <rPr>
        <u/>
        <sz val="11"/>
        <rFont val="Calibri"/>
        <family val="2"/>
        <scheme val="major"/>
      </rPr>
      <t>https://doi.org/10.5772/intechopen.105609</t>
    </r>
  </si>
  <si>
    <r>
      <t xml:space="preserve">Bhadra, S., Dyer, A.R. (2022). Resilience and Well-Being Among the Survivors of Natural Disasters and Conflicts. In: Deb, S., Gerrard, B.A. (eds) Handbook of Health and Well-Being. Springer, Singapore. </t>
    </r>
    <r>
      <rPr>
        <u/>
        <sz val="11"/>
        <rFont val="Calibri"/>
        <family val="2"/>
        <scheme val="major"/>
      </rPr>
      <t>https://doi.org/10.1007/978-981-16-8263-6_27</t>
    </r>
  </si>
  <si>
    <r>
      <t xml:space="preserve">Elsherbiny , A. M. . (2022). Self-Transcendence and Altruism as Predictors of Psychological Well-being among University Students in some Arab Countries. </t>
    </r>
    <r>
      <rPr>
        <i/>
        <sz val="11"/>
        <rFont val="Calibri"/>
        <family val="2"/>
        <scheme val="major"/>
      </rPr>
      <t>Dirasat: Educational Sciences</t>
    </r>
    <r>
      <rPr>
        <sz val="11"/>
        <rFont val="Calibri"/>
        <family val="2"/>
        <scheme val="major"/>
      </rPr>
      <t xml:space="preserve">, </t>
    </r>
    <r>
      <rPr>
        <i/>
        <sz val="11"/>
        <rFont val="Calibri"/>
        <family val="2"/>
        <scheme val="major"/>
      </rPr>
      <t>49</t>
    </r>
    <r>
      <rPr>
        <sz val="11"/>
        <rFont val="Calibri"/>
        <family val="2"/>
        <scheme val="major"/>
      </rPr>
      <t xml:space="preserve">(3), 223–243. </t>
    </r>
    <r>
      <rPr>
        <u/>
        <sz val="11"/>
        <rFont val="Calibri"/>
        <family val="2"/>
        <scheme val="major"/>
      </rPr>
      <t>https://doi.org/10.35516/edu.v49i3.1999</t>
    </r>
  </si>
  <si>
    <r>
      <rPr>
        <u/>
        <sz val="11"/>
        <rFont val="Calibri"/>
        <family val="2"/>
        <scheme val="major"/>
      </rPr>
      <t>https://dsr.ju.edu.jo/djournals/index.php/Edu/article/view/1999</t>
    </r>
  </si>
  <si>
    <r>
      <t>Polovnikova, D.; Evlash, V.; Aksonova, O.; Gubsky, S. Muffin Enriched with Bioactive Compounds from Milk Thistle By-Product: Baking and Physico–Chemical Properties and Sensory Characteristics. </t>
    </r>
    <r>
      <rPr>
        <i/>
        <sz val="11"/>
        <color rgb="FF222222"/>
        <rFont val="Calibri"/>
        <family val="2"/>
        <scheme val="major"/>
      </rPr>
      <t>Biol. Life Sci. Forum</t>
    </r>
    <r>
      <rPr>
        <sz val="11"/>
        <color rgb="FF222222"/>
        <rFont val="Calibri"/>
        <family val="2"/>
        <scheme val="major"/>
      </rPr>
      <t> 2022, </t>
    </r>
    <r>
      <rPr>
        <i/>
        <sz val="11"/>
        <color rgb="FF222222"/>
        <rFont val="Calibri"/>
        <family val="2"/>
        <scheme val="major"/>
      </rPr>
      <t>18</t>
    </r>
    <r>
      <rPr>
        <sz val="11"/>
        <color rgb="FF222222"/>
        <rFont val="Calibri"/>
        <family val="2"/>
        <scheme val="major"/>
      </rPr>
      <t>, 49.</t>
    </r>
  </si>
  <si>
    <r>
      <rPr>
        <sz val="11"/>
        <color rgb="FF000000"/>
        <rFont val="Calibri"/>
        <family val="2"/>
        <scheme val="major"/>
      </rPr>
      <t>Andreea Angela STETIU, Adela DANCILA, M. MITARIU, B. SERB, Mihaela CERNUSCA MITARIU, Alina ORMENISAN, H. M. BARBU, Raluca Monica COMANEANU, M. STETIU</t>
    </r>
  </si>
  <si>
    <r>
      <rPr>
        <sz val="11"/>
        <color rgb="FF000000"/>
        <rFont val="Calibri"/>
        <family val="2"/>
        <scheme val="major"/>
      </rPr>
      <t>Andreea Angela STETIU</t>
    </r>
    <r>
      <rPr>
        <sz val="11"/>
        <color indexed="8"/>
        <rFont val="Calibri"/>
        <family val="2"/>
        <scheme val="major"/>
      </rPr>
      <t xml:space="preserve">, Adela DANCILA, M. MITARIU, B. SERB, Mihaela CERNUSCA MITARIU, Alina ORMENISAN, H. M. BARBU, Raluca Monica COMANEANU, </t>
    </r>
    <r>
      <rPr>
        <sz val="11"/>
        <color rgb="FF000000"/>
        <rFont val="Calibri"/>
        <family val="2"/>
        <scheme val="major"/>
      </rPr>
      <t>M. STETIU</t>
    </r>
  </si>
  <si>
    <r>
      <t>Mihai Alexandru Cordunianu</t>
    </r>
    <r>
      <rPr>
        <sz val="11"/>
        <color rgb="FF212121"/>
        <rFont val="Calibri"/>
        <family val="2"/>
        <scheme val="major"/>
      </rPr>
      <t xml:space="preserve">,1  </t>
    </r>
    <r>
      <rPr>
        <u/>
        <sz val="11"/>
        <color rgb="FF376FAA"/>
        <rFont val="Calibri"/>
        <family val="2"/>
        <scheme val="major"/>
      </rPr>
      <t>Iulian Antoniac</t>
    </r>
    <r>
      <rPr>
        <sz val="11"/>
        <color rgb="FF212121"/>
        <rFont val="Calibri"/>
        <family val="2"/>
        <scheme val="major"/>
      </rPr>
      <t xml:space="preserve">,2,3  </t>
    </r>
    <r>
      <rPr>
        <u/>
        <sz val="11"/>
        <color rgb="FF376FAA"/>
        <rFont val="Calibri"/>
        <family val="2"/>
        <scheme val="major"/>
      </rPr>
      <t>Marius Niculescu</t>
    </r>
    <r>
      <rPr>
        <sz val="11"/>
        <color rgb="FF212121"/>
        <rFont val="Calibri"/>
        <family val="2"/>
        <scheme val="major"/>
      </rPr>
      <t>,1 </t>
    </r>
    <r>
      <rPr>
        <u/>
        <sz val="11"/>
        <color rgb="FF376FAA"/>
        <rFont val="Calibri"/>
        <family val="2"/>
        <scheme val="major"/>
      </rPr>
      <t>Gheorghe Paltanea</t>
    </r>
    <r>
      <rPr>
        <sz val="11"/>
        <color rgb="FF212121"/>
        <rFont val="Calibri"/>
        <family val="2"/>
        <scheme val="major"/>
      </rPr>
      <t>,4,* </t>
    </r>
    <r>
      <rPr>
        <u/>
        <sz val="11"/>
        <color rgb="FF376FAA"/>
        <rFont val="Calibri"/>
        <family val="2"/>
        <scheme val="major"/>
      </rPr>
      <t>Anca Daniela Raiciu</t>
    </r>
    <r>
      <rPr>
        <sz val="11"/>
        <color rgb="FF212121"/>
        <rFont val="Calibri"/>
        <family val="2"/>
        <scheme val="major"/>
      </rPr>
      <t>,5 </t>
    </r>
    <r>
      <rPr>
        <u/>
        <sz val="11"/>
        <color rgb="FF376FAA"/>
        <rFont val="Calibri"/>
        <family val="2"/>
        <scheme val="major"/>
      </rPr>
      <t>Horatiu Dura</t>
    </r>
    <r>
      <rPr>
        <sz val="11"/>
        <color rgb="FF212121"/>
        <rFont val="Calibri"/>
        <family val="2"/>
        <scheme val="major"/>
      </rPr>
      <t>,6,* </t>
    </r>
    <r>
      <rPr>
        <u/>
        <sz val="11"/>
        <color rgb="FF376FAA"/>
        <rFont val="Calibri"/>
        <family val="2"/>
        <scheme val="major"/>
      </rPr>
      <t>Norin Forna</t>
    </r>
    <r>
      <rPr>
        <sz val="11"/>
        <color rgb="FF212121"/>
        <rFont val="Calibri"/>
        <family val="2"/>
        <scheme val="major"/>
      </rPr>
      <t>,7 </t>
    </r>
    <r>
      <rPr>
        <u/>
        <sz val="11"/>
        <color rgb="FF376FAA"/>
        <rFont val="Calibri"/>
        <family val="2"/>
        <scheme val="major"/>
      </rPr>
      <t>Ioana Dana  Carstoc</t>
    </r>
    <r>
      <rPr>
        <sz val="11"/>
        <color rgb="FF212121"/>
        <rFont val="Calibri"/>
        <family val="2"/>
        <scheme val="major"/>
      </rPr>
      <t>,6 and </t>
    </r>
    <r>
      <rPr>
        <u/>
        <sz val="11"/>
        <color rgb="FF376FAA"/>
        <rFont val="Calibri"/>
        <family val="2"/>
        <scheme val="major"/>
      </rPr>
      <t>Mihai Bogdan Cristea</t>
    </r>
    <r>
      <rPr>
        <sz val="11"/>
        <color rgb="FF212121"/>
        <rFont val="Calibri"/>
        <family val="2"/>
        <scheme val="major"/>
      </rPr>
      <t>8</t>
    </r>
    <r>
      <rPr>
        <u/>
        <sz val="11"/>
        <color rgb="FF376FAA"/>
        <rFont val="Calibri"/>
        <family val="2"/>
        <scheme val="major"/>
      </rPr>
      <t xml:space="preserve">     1 Titu Maiorescu Univ, Fac Med, 67A Gheorghe Petrascu, RO-031593 Bucharest, Romania
2 Univ Politehn Bucuresti, Fac Mat Sci &amp; Engn, RO-060042 Bucharest, Romania
3 Acad Romanian Scientists, RO-050094 Bucharest, Romania
4 Univ Politehn Bucuresti, Fac Elect Engn, RO-060042 Bucharest, Romania
5 SC Hofigal SA, RO-042124 Bucharest, Romania
6 Lucian Blaga Univ Sibiu, Fac Med, RO-550169 Sibiu, Romania
7 Gr T Popa Univ Med &amp; Pharm, Dept Orthoped &amp; Traumatol, RO-700115 Iasi, Romania
8 Carol Davila Univ Med &amp; Pharm, Dept Morphol Sci, RO-020021 Bucharest, Romania
1
Faculty of Medicine, Titu Maiorescu University, 67A Gheorghe Petrascu, RO-031593 Bucharest, Romania
2
Faculty of Material Science and Engineering, University Politehnica of Bucharest, RO-060042 Bucharest, Romania
3
Academy of Romanian Scientists, RO-050094 Bucharest, Romania
4
Faculty of Electrical Engineering, University Politehnica of Bucharest, RO-060042 Bucharest, Romania
5
S.C. Hofigal S.A, RO-042124 Bucharest, Romania
6
Faculty of Medicine, Lucian Blaga University of Sibiu, RO-550169 Sibiu, Romania
7
Department of Orthopedics and Traumatology, Gr. T. Popa University of Medicine and Pharmacy, RO-700115 Iasi, Romania
8
Department of Morphological Sciences, Carol Davila University of Medicine and Pharmacy, RO-020021 Bucharest, Romania</t>
    </r>
  </si>
  <si>
    <t> 2227-9032</t>
  </si>
  <si>
    <t>https://www.webofscience.com/wos/woscc/full-record/WOS:000816197000001</t>
  </si>
  <si>
    <t>doi: 10.3390/healthcare10061061</t>
  </si>
  <si>
    <t>WOS:000816197000001</t>
  </si>
  <si>
    <t>Q2,Q3</t>
  </si>
  <si>
    <r>
      <t>Alina Robu</t>
    </r>
    <r>
      <rPr>
        <sz val="11"/>
        <color rgb="FF5B616B"/>
        <rFont val="Calibri"/>
        <family val="2"/>
        <scheme val="major"/>
      </rPr>
      <t> </t>
    </r>
    <r>
      <rPr>
        <sz val="11"/>
        <color rgb="FF323A45"/>
        <rFont val="Calibri"/>
        <family val="2"/>
        <scheme val="major"/>
      </rPr>
      <t>1</t>
    </r>
    <r>
      <rPr>
        <sz val="11"/>
        <color rgb="FF5B616B"/>
        <rFont val="Calibri"/>
        <family val="2"/>
        <scheme val="major"/>
      </rPr>
      <t>, </t>
    </r>
    <r>
      <rPr>
        <sz val="11"/>
        <color rgb="FF0071BC"/>
        <rFont val="Calibri"/>
        <family val="2"/>
        <scheme val="major"/>
      </rPr>
      <t>Robert Ciocoiu</t>
    </r>
    <r>
      <rPr>
        <sz val="11"/>
        <color rgb="FF5B616B"/>
        <rFont val="Calibri"/>
        <family val="2"/>
        <scheme val="major"/>
      </rPr>
      <t> </t>
    </r>
    <r>
      <rPr>
        <sz val="11"/>
        <color rgb="FF323A45"/>
        <rFont val="Calibri"/>
        <family val="2"/>
        <scheme val="major"/>
      </rPr>
      <t>1</t>
    </r>
    <r>
      <rPr>
        <sz val="11"/>
        <color rgb="FF5B616B"/>
        <rFont val="Calibri"/>
        <family val="2"/>
        <scheme val="major"/>
      </rPr>
      <t>, </t>
    </r>
    <r>
      <rPr>
        <sz val="11"/>
        <color rgb="FF0071BC"/>
        <rFont val="Calibri"/>
        <family val="2"/>
        <scheme val="major"/>
      </rPr>
      <t>Aurora Antoniac</t>
    </r>
    <r>
      <rPr>
        <sz val="11"/>
        <color rgb="FF5B616B"/>
        <rFont val="Calibri"/>
        <family val="2"/>
        <scheme val="major"/>
      </rPr>
      <t> </t>
    </r>
    <r>
      <rPr>
        <sz val="11"/>
        <color rgb="FF323A45"/>
        <rFont val="Calibri"/>
        <family val="2"/>
        <scheme val="major"/>
      </rPr>
      <t>1</t>
    </r>
    <r>
      <rPr>
        <sz val="11"/>
        <color rgb="FF5B616B"/>
        <rFont val="Calibri"/>
        <family val="2"/>
        <scheme val="major"/>
      </rPr>
      <t>, </t>
    </r>
    <r>
      <rPr>
        <sz val="11"/>
        <color rgb="FF0071BC"/>
        <rFont val="Calibri"/>
        <family val="2"/>
        <scheme val="major"/>
      </rPr>
      <t>Iulian Antoniac</t>
    </r>
    <r>
      <rPr>
        <sz val="11"/>
        <color rgb="FF5B616B"/>
        <rFont val="Calibri"/>
        <family val="2"/>
        <scheme val="major"/>
      </rPr>
      <t> </t>
    </r>
    <r>
      <rPr>
        <sz val="11"/>
        <color rgb="FF323A45"/>
        <rFont val="Calibri"/>
        <family val="2"/>
        <scheme val="major"/>
      </rPr>
      <t>1</t>
    </r>
    <r>
      <rPr>
        <sz val="11"/>
        <color rgb="FF5B616B"/>
        <rFont val="Calibri"/>
        <family val="2"/>
        <scheme val="major"/>
      </rPr>
      <t> </t>
    </r>
    <r>
      <rPr>
        <sz val="11"/>
        <color rgb="FF323A45"/>
        <rFont val="Calibri"/>
        <family val="2"/>
        <scheme val="major"/>
      </rPr>
      <t>2</t>
    </r>
    <r>
      <rPr>
        <sz val="11"/>
        <color rgb="FF5B616B"/>
        <rFont val="Calibri"/>
        <family val="2"/>
        <scheme val="major"/>
      </rPr>
      <t>, </t>
    </r>
    <r>
      <rPr>
        <sz val="11"/>
        <color rgb="FF0071BC"/>
        <rFont val="Calibri"/>
        <family val="2"/>
        <scheme val="major"/>
      </rPr>
      <t>Anca Daniela Raiciu</t>
    </r>
    <r>
      <rPr>
        <sz val="11"/>
        <color rgb="FF5B616B"/>
        <rFont val="Calibri"/>
        <family val="2"/>
        <scheme val="major"/>
      </rPr>
      <t> </t>
    </r>
    <r>
      <rPr>
        <sz val="11"/>
        <color rgb="FF323A45"/>
        <rFont val="Calibri"/>
        <family val="2"/>
        <scheme val="major"/>
      </rPr>
      <t>3</t>
    </r>
    <r>
      <rPr>
        <sz val="11"/>
        <color rgb="FF5B616B"/>
        <rFont val="Calibri"/>
        <family val="2"/>
        <scheme val="major"/>
      </rPr>
      <t>, </t>
    </r>
    <r>
      <rPr>
        <sz val="11"/>
        <color rgb="FF0071BC"/>
        <rFont val="Calibri"/>
        <family val="2"/>
        <scheme val="major"/>
      </rPr>
      <t>Horatiu Dura</t>
    </r>
    <r>
      <rPr>
        <sz val="11"/>
        <color rgb="FF5B616B"/>
        <rFont val="Calibri"/>
        <family val="2"/>
        <scheme val="major"/>
      </rPr>
      <t> </t>
    </r>
    <r>
      <rPr>
        <sz val="11"/>
        <color rgb="FF323A45"/>
        <rFont val="Calibri"/>
        <family val="2"/>
        <scheme val="major"/>
      </rPr>
      <t>4</t>
    </r>
    <r>
      <rPr>
        <sz val="11"/>
        <color rgb="FF5B616B"/>
        <rFont val="Calibri"/>
        <family val="2"/>
        <scheme val="major"/>
      </rPr>
      <t>, </t>
    </r>
    <r>
      <rPr>
        <sz val="11"/>
        <color rgb="FF0071BC"/>
        <rFont val="Calibri"/>
        <family val="2"/>
        <scheme val="major"/>
      </rPr>
      <t>Norin Forna</t>
    </r>
    <r>
      <rPr>
        <sz val="11"/>
        <color rgb="FF5B616B"/>
        <rFont val="Calibri"/>
        <family val="2"/>
        <scheme val="major"/>
      </rPr>
      <t> </t>
    </r>
    <r>
      <rPr>
        <sz val="11"/>
        <color rgb="FF323A45"/>
        <rFont val="Calibri"/>
        <family val="2"/>
        <scheme val="major"/>
      </rPr>
      <t>5</t>
    </r>
    <r>
      <rPr>
        <sz val="11"/>
        <color rgb="FF5B616B"/>
        <rFont val="Calibri"/>
        <family val="2"/>
        <scheme val="major"/>
      </rPr>
      <t>, </t>
    </r>
    <r>
      <rPr>
        <sz val="11"/>
        <color rgb="FF0071BC"/>
        <rFont val="Calibri"/>
        <family val="2"/>
        <scheme val="major"/>
      </rPr>
      <t>Mihai Bogdan Cristea</t>
    </r>
    <r>
      <rPr>
        <sz val="11"/>
        <color rgb="FF5B616B"/>
        <rFont val="Calibri"/>
        <family val="2"/>
        <scheme val="major"/>
      </rPr>
      <t> </t>
    </r>
    <r>
      <rPr>
        <sz val="11"/>
        <color rgb="FF323A45"/>
        <rFont val="Calibri"/>
        <family val="2"/>
        <scheme val="major"/>
      </rPr>
      <t>6</t>
    </r>
    <r>
      <rPr>
        <sz val="11"/>
        <color rgb="FF5B616B"/>
        <rFont val="Calibri"/>
        <family val="2"/>
        <scheme val="major"/>
      </rPr>
      <t>, </t>
    </r>
    <r>
      <rPr>
        <sz val="11"/>
        <color rgb="FF0071BC"/>
        <rFont val="Calibri"/>
        <family val="2"/>
        <scheme val="major"/>
      </rPr>
      <t>Ioana Dana Carstoc</t>
    </r>
    <r>
      <rPr>
        <sz val="11"/>
        <color rgb="FF5B616B"/>
        <rFont val="Calibri"/>
        <family val="2"/>
        <scheme val="major"/>
      </rPr>
      <t> </t>
    </r>
    <r>
      <rPr>
        <sz val="11"/>
        <color rgb="FF323A45"/>
        <rFont val="Calibri"/>
        <family val="2"/>
        <scheme val="major"/>
      </rPr>
      <t>4</t>
    </r>
    <r>
      <rPr>
        <sz val="11"/>
        <color rgb="FF0071BC"/>
        <rFont val="Calibri"/>
        <family val="2"/>
        <scheme val="major"/>
      </rPr>
      <t xml:space="preserve">  
1
Faculty of Material Science and Engineering, University Politehnica of Bucharest, 313 Splaiul Independentei, District 6, 060042 Bucharest, Romania
2
Academy of Romanian Scientists, 54 Splaiul Independentei, District 5, 050094 Bucharest, Romania
3
S.C. HOFIGAL EXPORT IMPORT S.A, 2 Intrarea Serelor Str., District 4, 042124 Bucharest, Romania
4
Faculty of Medicine, University Lucian Blaga of Sibiu, 2A Lucian Blaga Str., 550169 Sibiu, Romania
5
Department of Orthopedics and Traumatology, University of Medicine and Pharmacy Gr.T.Popa Iasi, 16 University Str., 700115 Iasi, Romania
6
Department of Morphological Sciences, Carol Davila University of Medicine and Pharmacy, 37 Dionisie Lupu Str., District 2, 020021 Bucharest, Romania
1
Faculty of Material Science and Engineering, University Politehnica of Bucharest, 313 Splaiul Independentei, District 6, 060042 Bucharest, Romania
2
Academy of Romanian Scientists, 54 Splaiul Independentei, District 5, 050094 Bucharest, Romania
3
S.C. HOFIGAL EXPORT IMPORT S.A, 2 Intrarea Serelor Str., District 4, 042124 Bucharest, Romania
4
Faculty of Medicine, University Lucian Blaga of Sibiu, 2A Lucian Blaga Str., 550169 Sibiu, Romania
5
Department of Orthopedics and Traumatology, University of Medicine and Pharmacy Gr.T.Popa Iasi, 16 University Str., 700115 Iasi, Romania
6
Department of Morphological Sciences, Carol Davila University of Medicine and Pharmacy, 37 Dionisie Lupu Str., District 2, 020021 Bucharest, Romania</t>
    </r>
  </si>
  <si>
    <t xml:space="preserve">Materials </t>
  </si>
  <si>
    <t>https://www.webofscience.com/wos/woscc/full-record/WOS:000796111800001</t>
  </si>
  <si>
    <t xml:space="preserve"> DOI: 10.3390/ma15092967</t>
  </si>
  <si>
    <t>Effect of Fluoride Coatings on the Corrosion Behavior of Mg–Zn–Ca–Mn Alloys for Medical Application</t>
  </si>
  <si>
    <t xml:space="preserve">Tiberiu Bita 1,Aurora Antoniac 1,Ion Ciuca 1,Marian Miculescu 1ORCID,Cosmin Mihai Cotrut 1ORCID,Gheorghe Paltanea 2ORCID,Horatiu Dura 3,*,Iuliana Corneschi 4,Iulian Antoniac 1,5,*ORCID,Ioana Dana Carstoc 3 andAlin Danut Bodog 6ORCID 
1
Faculty of Material Science and Engineering, University Politehnica of Bucharest, 313 Splaiul Independentei, District 6, 060042 Bucharest, Romania
2
Faculty of Electrical Engineering, University Politehnica of Bucharest, 313 Splaiul Independentei, District 6, 060042 Bucharest, Romania
3
Faculty of Medicine, Lucian Blaga University of Sibiu, 2A Lucian Blaga Street, 550169 Sibiu, Romania
4
Romfire Protect Solution S.R.L., 39 Drumul Taberei, District 6, 061359 Bucharest, Romania
5
Academy of Romania Scientist, 54 Splaiul Independentei, 050094 Bucharest, Romania
6
Faculty of Medicine and Pharmacy, University of Oradea, 10 P-ta 1 December Street, 410073 Oradea, Romania
</t>
  </si>
  <si>
    <t>https://www.mdpi.com/1996-1944/16/13/4508</t>
  </si>
  <si>
    <t>https://doi.org/10.3390/ma16134508</t>
  </si>
  <si>
    <t>SHEAR STRESS ANALYSIS BY FINITE ELEMENTS OF A METAL-CERAMIC DENTAL BRIDGE ON A CoCr ALLOY SUPPORT</t>
  </si>
  <si>
    <t>Nazem DAWOD1 , Dan Ioan STOIA2 , Sergiu FOCȘĂNEANU3 , Aurora ANTONIAC4 , Alina ROBU*5 , Horațiu DURA6 , Ioana Dana CÂRSTOC7 , Bogdan Radu DRAGOMIR7 1 PhD student, Faculty of Materials Science and Engineering, University POLITEHNICA of
Bucharest, e-mail: dawod.nazem@gmail.com
2 Prof., Polytechnic University of Timisoara, e-mail: dan.stoia@upt.ro
3 PhD student, Faculty of Materials Science and Engineering, University POLITEHNICA of
Bucharest, e-mail: sergiu.focsaneanu@upb.ro
4 Researcher, Faculty of Materials Science and Engineering, University POLITEHNICA of
Bucharest, e-mail: antoniac.aurora@gmail.com
5* Lect., Faculty of Materials Science and Engineering, University POLITEHNICA of Bucharest,
e-mail: alinarobu2021@gmail.com
6 Prof., Faculty of Medicine, “Lucian Blaga” University of Sibiu, Romania, e-mail:
horatiudura@yahoo.com
7 Lect.,” Lucian Blaga” University of Sibiu, e-mail: ioana.carstoc12@gmail.com
8 Lect., Faculty of Dental Medicine, University of Medicine and Pharmacy “Grigore T. Popa”, Iasi,
Romania, e-mail: radu.dragomir@umfiasi.ro</t>
  </si>
  <si>
    <t>UPB Science Bulletin Series B</t>
  </si>
  <si>
    <t>1454-233</t>
  </si>
  <si>
    <t>https://www.scientificbulletin.upb.ro/rev_docs_arhiva/rezbd6_485855.pdf</t>
  </si>
  <si>
    <t>WOS:001052966300017</t>
  </si>
  <si>
    <t>191-206</t>
  </si>
  <si>
    <t>Q3,Q4</t>
  </si>
  <si>
    <t>CORROSION BEHAVIOR AND WETTING PROPERTIES OF CAST TNZT ALLOYS</t>
  </si>
  <si>
    <t>Robert Ciocoiu1, Ramona Turcu1, Nicolae Vãleanu1, Gabriel Dobri2*, Alexandra Banu2, Ioana Cârstoc3, Dura Horatiu3 1University "POLITEHNICA" of Bucharest, Faculty of Materials Science and Engineering, Splaiul Independentei 313, Bucharest, Romania 2University "POLITEHNICA" of Bucharest, Faculty of Industrial Engineering and Robotics, Splaiul Independentei 313, Bucharest, Romania 3University "Lucian Blaga" of Sibiu, Victoriei Bd. 10, Sibiu, Romania</t>
  </si>
  <si>
    <t>Materiali in tehnologije</t>
  </si>
  <si>
    <t>1580-2949</t>
  </si>
  <si>
    <t>https://mater-tehnol.si/index.php/MatTech/article/view/887/255</t>
  </si>
  <si>
    <r>
      <t>DOI:</t>
    </r>
    <r>
      <rPr>
        <u/>
        <sz val="11"/>
        <color theme="10"/>
        <rFont val="Calibri"/>
        <family val="2"/>
        <scheme val="minor"/>
      </rPr>
      <t>10.17222/mit.2023.887</t>
    </r>
  </si>
  <si>
    <t>395-399</t>
  </si>
  <si>
    <t>Cordunianu, MA ; Antoniac, I ; Niculescu, M ; Paltanea, G; Raiciu, AD; Dura, H; Forna, N ; Carstoc, ID (Carstoc, Ioana Dana) ; Cristea, MB</t>
  </si>
  <si>
    <t>Patellofemoral Instability in the Pediatric Population  Vivekanantha, P (Vivekanantha, Prushoth) ; Cohen, D (Cohen, Dan) ; Peterson, D (Peterson, Devin) ; de Sa, D (de Sa, Darren) 
Volume16
Issue7
Page255-262
DOI10.1007/s12178-023-09836-0</t>
  </si>
  <si>
    <t>https://www.webofscience.com/wos/woscc/full-record/WOS:000971341600001</t>
  </si>
  <si>
    <t>Robu, A; Ciocoiu, R; Antoniac, A; Antoniac, I; Raiciu, AD; Dura, H; Forna, N; Cristea, MB ; Carstoc, ID (Carstoc, Ioana Dana)</t>
  </si>
  <si>
    <t xml:space="preserve">FMED2         </t>
  </si>
  <si>
    <t xml:space="preserve">Essential Oils as Antimicrobial Active Substances in Wound Dressings Gheorghita, D ; Grosu, E ; Robu, A; Ditu, LM ; Deleanu, IM ; Pircalabioru, GG; Raiciu, AD; Bita, AI Antoniac, A ; Antoniac,VI Materials Volume15
Issue19
Article Number6923
DOI10.3390/ma15196923        </t>
  </si>
  <si>
    <t>https://www.webofscience.com/wos/woscc/full-record/WOS:000866914900001</t>
  </si>
  <si>
    <t>Effect of the Antimicrobial Agents Peppermint Essential Oil and Silver Nanoparticles on Bone Cement Properties
By:Robu, A (Robu, Alina) ; Antoniac, A (Antoniac, Aurora) ; Ciocoiu, R (Ciocoiu, Robert) ; Grosu, E (Grosu, Elena) ; Rau, JV (Rau, Julietta, V) ; Fosca, M (Fosca, Marco) ; Krasnyuk, Jr (Krasnyuk, Ivan I., Jr.) ; Pircalabioru, GG (Pircalabioru, Gratiela Gradisteanu) ; Manescu, V (Manescu (Paltanea), Veronica) ; Antoniac, I (Antoniac, Iulian) ; Gradinaru, S (Gradinaru, Sebastian  Biomimetics 
Volume7
Issue3
Article Number137
DOI10.3390/biomimetics7030137</t>
  </si>
  <si>
    <t>https://www.webofscience.com/wos/woscc/full-record/WOS:000858397900001</t>
  </si>
  <si>
    <t>Carstoc Ioana</t>
  </si>
  <si>
    <t xml:space="preserve"> </t>
  </si>
  <si>
    <t>prezentare lucrare „Aprecieri medico-juridice privind noțiunile de consimțământ și constrângere morală la persoanele cu patologie psihiatrică, victime ale infracțiunii de viol”</t>
  </si>
  <si>
    <t>Congres Național „Medi-com - Comunicare medicală pentru prevenție și promovarea sănătății”</t>
  </si>
  <si>
    <t>Iași, România</t>
  </si>
  <si>
    <t>22-24 martie 2023</t>
  </si>
  <si>
    <t>Eforie Nord, Romania</t>
  </si>
  <si>
    <t>https://www.eventsonline.ro/events/cnml-2023-al-xxii-lea-congres-national-de-medicina-legala/</t>
  </si>
  <si>
    <t>7-9 iunie 2023</t>
  </si>
  <si>
    <t>12,5x28</t>
  </si>
  <si>
    <t>12,5x2x28</t>
  </si>
  <si>
    <t>asistent titular</t>
  </si>
  <si>
    <t>111/3=37 x 0,5</t>
  </si>
  <si>
    <t>30/3=10 x 0,5</t>
  </si>
  <si>
    <t>colocviu Etică și integritate academică MG I - 152</t>
  </si>
  <si>
    <t>152/3=50,6 x 0,5</t>
  </si>
  <si>
    <t>colocviu Etică și integritate academică MG II - 148</t>
  </si>
  <si>
    <t>148/3=49,3 x 0,5</t>
  </si>
  <si>
    <t>colocviu Etică și integritate academică MG I EN - 42</t>
  </si>
  <si>
    <t>42/3=14 x 0,5</t>
  </si>
  <si>
    <t>colocviu Aspecte juridice ale profesiei. Legislație AMG IV - 79</t>
  </si>
  <si>
    <t>79/3=26,33 x 0,5</t>
  </si>
  <si>
    <t>Crăciun Zorica Mihaela - „Decese datorate acțiunii agenților traumatici fizici - studiu retrospectiv” - Licenta Medicina (6 ani studiu)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</si>
</sst>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_(* \(#,##0.00\);_(* &quot;-&quot;??_);_(@_)"/>
    <numFmt numFmtId="164" formatCode="0.00_ "/>
    <numFmt numFmtId="165" formatCode="0.00;[Red]0.00"/>
    <numFmt numFmtId="166" formatCode="0.00000000000000000000"/>
    <numFmt numFmtId="167" formatCode="#,##0\ &quot;lei&quot;;[Red]\-#,##0\ &quot;lei&quot;"/>
    <numFmt numFmtId="168" formatCode="dd\.mm\.yyyy"/>
    <numFmt numFmtId="169" formatCode="d\.m\.yyyy"/>
    <numFmt numFmtId="170" formatCode="d/m"/>
    <numFmt numFmtId="171" formatCode="0.000"/>
    <numFmt numFmtId="172" formatCode="[$-418]General"/>
    <numFmt numFmtId="173" formatCode="[$-418]0"/>
    <numFmt numFmtId="174" formatCode="yyyy\-m\-d"/>
    <numFmt numFmtId="175" formatCode="yyyy\-mm\-dd"/>
    <numFmt numFmtId="176" formatCode="_-* #,##0.0_-;\-* #,##0.0_-;_-* &quot;-&quot;??_-;_-@_-"/>
    <numFmt numFmtId="178" formatCode="0.00000000"/>
  </numFmts>
  <fonts count="287">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rgb="FF000000"/>
      <name val="Arial Narrow"/>
      <family val="2"/>
    </font>
    <font>
      <b/>
      <sz val="12"/>
      <color rgb="FF000000"/>
      <name val="Arial Narrow"/>
      <family val="2"/>
    </font>
    <font>
      <sz val="11"/>
      <name val="Calibri"/>
      <family val="2"/>
      <scheme val="minor"/>
    </font>
    <font>
      <sz val="12"/>
      <color rgb="FF000000"/>
      <name val="Arial Narrow"/>
      <family val="2"/>
    </font>
    <font>
      <b/>
      <sz val="10"/>
      <color rgb="FF000000"/>
      <name val="Arial Narrow"/>
      <family val="2"/>
    </font>
    <font>
      <sz val="10"/>
      <color theme="1"/>
      <name val="Arial Narrow"/>
      <family val="2"/>
    </font>
    <font>
      <b/>
      <sz val="10"/>
      <color theme="1"/>
      <name val="Arial Narrow"/>
      <family val="2"/>
    </font>
    <font>
      <b/>
      <sz val="10"/>
      <color rgb="FFDD0806"/>
      <name val="Arial Narrow"/>
      <family val="2"/>
    </font>
    <font>
      <b/>
      <sz val="11"/>
      <color rgb="FF000000"/>
      <name val="Calibri"/>
      <family val="2"/>
    </font>
    <font>
      <sz val="11"/>
      <color theme="1"/>
      <name val="Calibri"/>
      <family val="2"/>
    </font>
    <font>
      <b/>
      <sz val="10"/>
      <color rgb="FF000000"/>
      <name val="Calibri"/>
      <family val="2"/>
    </font>
    <font>
      <sz val="11"/>
      <color rgb="FFDD0806"/>
      <name val="Calibri"/>
      <family val="2"/>
    </font>
    <font>
      <u/>
      <sz val="10"/>
      <color theme="1"/>
      <name val="Arial Narrow"/>
      <family val="2"/>
    </font>
    <font>
      <u/>
      <sz val="11"/>
      <color theme="10"/>
      <name val="Calibri"/>
      <family val="2"/>
    </font>
    <font>
      <b/>
      <sz val="11"/>
      <color rgb="FF000000"/>
      <name val="Arial Narrow"/>
      <family val="2"/>
    </font>
    <font>
      <sz val="11"/>
      <color theme="1"/>
      <name val="Arial Narrow"/>
      <family val="2"/>
    </font>
    <font>
      <b/>
      <sz val="12"/>
      <color theme="1"/>
      <name val="Arial Narrow"/>
      <family val="2"/>
    </font>
    <font>
      <sz val="10"/>
      <color rgb="FF0000D4"/>
      <name val="Arial Narrow"/>
      <family val="2"/>
    </font>
    <font>
      <b/>
      <sz val="9"/>
      <color rgb="FF000000"/>
      <name val="Arial Narrow"/>
      <family val="2"/>
    </font>
    <font>
      <b/>
      <sz val="9"/>
      <color rgb="FF000000"/>
      <name val="Calibri"/>
      <family val="2"/>
    </font>
    <font>
      <i/>
      <sz val="10"/>
      <color theme="1"/>
      <name val="Arial Narrow"/>
      <family val="2"/>
    </font>
    <font>
      <sz val="10"/>
      <color rgb="FF000000"/>
      <name val="Arial"/>
      <family val="2"/>
    </font>
    <font>
      <b/>
      <u/>
      <sz val="10"/>
      <color theme="1"/>
      <name val="Arial Narrow"/>
      <family val="2"/>
    </font>
    <font>
      <i/>
      <sz val="10"/>
      <color rgb="FF000000"/>
      <name val="Arial Narrow"/>
      <family val="2"/>
    </font>
    <font>
      <b/>
      <sz val="10"/>
      <color rgb="FF000000"/>
      <name val="Arial"/>
      <family val="2"/>
    </font>
    <font>
      <b/>
      <sz val="10"/>
      <color theme="1"/>
      <name val="Arial Narrow"/>
      <family val="2"/>
    </font>
    <font>
      <sz val="10"/>
      <color theme="1"/>
      <name val="Arial Narrow"/>
      <family val="2"/>
    </font>
    <font>
      <sz val="10"/>
      <color rgb="FF000000"/>
      <name val="Arial Narrow"/>
      <family val="2"/>
    </font>
    <font>
      <b/>
      <sz val="12"/>
      <color rgb="FF000000"/>
      <name val="Arial Narrow"/>
      <family val="2"/>
    </font>
    <font>
      <b/>
      <sz val="10"/>
      <color rgb="FF000000"/>
      <name val="Arial Narrow"/>
      <family val="2"/>
    </font>
    <font>
      <b/>
      <sz val="11"/>
      <name val="Calibri"/>
      <family val="2"/>
      <scheme val="minor"/>
    </font>
    <font>
      <sz val="11"/>
      <color rgb="FFFF0000"/>
      <name val="Calibri"/>
      <family val="2"/>
      <scheme val="minor"/>
    </font>
    <font>
      <sz val="10"/>
      <color rgb="FFFF0000"/>
      <name val="Arial Narrow"/>
      <family val="2"/>
    </font>
    <font>
      <b/>
      <sz val="10"/>
      <name val="Arial Narrow"/>
      <family val="2"/>
    </font>
    <font>
      <sz val="10"/>
      <name val="Arial Narrow"/>
      <family val="2"/>
    </font>
    <font>
      <sz val="10"/>
      <color indexed="8"/>
      <name val="Arial Narrow"/>
      <family val="2"/>
    </font>
    <font>
      <sz val="11"/>
      <name val="Calibri"/>
      <family val="2"/>
    </font>
    <font>
      <sz val="12"/>
      <name val="Times New Roman"/>
      <family val="1"/>
    </font>
    <font>
      <sz val="12"/>
      <color theme="1"/>
      <name val="Times New Roman"/>
      <family val="1"/>
    </font>
    <font>
      <sz val="8"/>
      <name val="Calibri"/>
      <family val="2"/>
      <scheme val="minor"/>
    </font>
    <font>
      <u/>
      <sz val="11"/>
      <color theme="10"/>
      <name val="Calibri"/>
      <family val="2"/>
    </font>
    <font>
      <sz val="11"/>
      <color theme="1"/>
      <name val="Calibri"/>
      <family val="2"/>
    </font>
    <font>
      <sz val="8"/>
      <color rgb="FF222222"/>
      <name val="Arial"/>
      <family val="2"/>
    </font>
    <font>
      <i/>
      <sz val="8"/>
      <color rgb="FF222222"/>
      <name val="Arial"/>
      <family val="2"/>
    </font>
    <font>
      <b/>
      <sz val="11"/>
      <color rgb="FF000000"/>
      <name val="Calibri"/>
      <family val="2"/>
    </font>
    <font>
      <sz val="10"/>
      <color theme="1"/>
      <name val="Arial"/>
      <family val="2"/>
    </font>
    <font>
      <sz val="12"/>
      <color theme="1"/>
      <name val="Arial Narrow"/>
      <family val="2"/>
    </font>
    <font>
      <u/>
      <sz val="11"/>
      <color rgb="FF0000FF"/>
      <name val="Arial Narrow"/>
      <family val="2"/>
    </font>
    <font>
      <b/>
      <sz val="11"/>
      <color theme="1"/>
      <name val="Calibri"/>
      <family val="2"/>
    </font>
    <font>
      <sz val="12"/>
      <color rgb="FF000000"/>
      <name val="Arial Narrow"/>
      <family val="2"/>
    </font>
    <font>
      <sz val="11"/>
      <color rgb="FF000000"/>
      <name val="Calibri"/>
      <family val="2"/>
    </font>
    <font>
      <u/>
      <sz val="11"/>
      <color rgb="FF0000FF"/>
      <name val="Calibri"/>
      <family val="2"/>
    </font>
    <font>
      <u/>
      <sz val="10"/>
      <color theme="10"/>
      <name val="Arial Narrow"/>
      <family val="2"/>
    </font>
    <font>
      <sz val="11"/>
      <color theme="1"/>
      <name val="&quot;Arial Narrow&quot;"/>
    </font>
    <font>
      <b/>
      <sz val="11"/>
      <color theme="1"/>
      <name val="&quot;Arial Narrow&quot;"/>
    </font>
    <font>
      <u/>
      <sz val="10"/>
      <color rgb="FF0000FF"/>
      <name val="Arial Narrow"/>
      <family val="2"/>
    </font>
    <font>
      <sz val="10"/>
      <color rgb="FF222222"/>
      <name val="Arial Narrow"/>
      <family val="2"/>
    </font>
    <font>
      <u/>
      <sz val="11"/>
      <color theme="1"/>
      <name val="Calibri"/>
      <family val="2"/>
    </font>
    <font>
      <i/>
      <sz val="10"/>
      <color rgb="FF222222"/>
      <name val="Arial Narrow"/>
      <family val="2"/>
    </font>
    <font>
      <sz val="9"/>
      <color rgb="FF222222"/>
      <name val="Arial Narrow"/>
      <family val="2"/>
    </font>
    <font>
      <i/>
      <sz val="9"/>
      <color rgb="FF222222"/>
      <name val="Arial Narrow"/>
      <family val="2"/>
    </font>
    <font>
      <sz val="9"/>
      <color theme="1"/>
      <name val="Arial Narrow"/>
      <family val="2"/>
    </font>
    <font>
      <sz val="9"/>
      <color rgb="FF050505"/>
      <name val="Quattrocento Sans"/>
      <family val="2"/>
    </font>
    <font>
      <sz val="10"/>
      <color rgb="FF333333"/>
      <name val="Arial"/>
      <family val="2"/>
    </font>
    <font>
      <u/>
      <sz val="11"/>
      <color theme="10"/>
      <name val="Arial Narrow"/>
      <family val="2"/>
    </font>
    <font>
      <sz val="10"/>
      <color theme="1"/>
      <name val="Times New Roman"/>
      <family val="1"/>
    </font>
    <font>
      <u/>
      <sz val="11"/>
      <color theme="10"/>
      <name val="Calibri"/>
      <family val="2"/>
      <scheme val="minor"/>
    </font>
    <font>
      <sz val="10"/>
      <color theme="1"/>
      <name val="Arial Narrow"/>
      <family val="2"/>
    </font>
    <font>
      <b/>
      <sz val="10"/>
      <color theme="1"/>
      <name val="Arial Narrow"/>
      <family val="2"/>
    </font>
    <font>
      <sz val="12"/>
      <color theme="1"/>
      <name val="Times New Roman"/>
      <family val="1"/>
    </font>
    <font>
      <b/>
      <sz val="11"/>
      <color rgb="FF000000"/>
      <name val="Calibri"/>
      <family val="2"/>
    </font>
    <font>
      <u/>
      <sz val="9"/>
      <color rgb="FF000000"/>
      <name val="&quot;Google Sans&quot;"/>
    </font>
    <font>
      <sz val="10"/>
      <color rgb="FF0A0A0A"/>
      <name val="Arial Narrow"/>
      <family val="2"/>
    </font>
    <font>
      <sz val="11"/>
      <color theme="1"/>
      <name val="Arial"/>
      <family val="2"/>
    </font>
    <font>
      <sz val="10"/>
      <color rgb="FF616161"/>
      <name val="Arial Narrow"/>
      <family val="2"/>
    </font>
    <font>
      <u/>
      <sz val="11"/>
      <color theme="10"/>
      <name val="Calibri"/>
      <family val="2"/>
      <scheme val="minor"/>
    </font>
    <font>
      <sz val="11"/>
      <color theme="1"/>
      <name val="Calibri"/>
      <family val="2"/>
    </font>
    <font>
      <u/>
      <sz val="11"/>
      <color theme="10"/>
      <name val="Calibri"/>
      <family val="2"/>
    </font>
    <font>
      <sz val="10"/>
      <color rgb="FF000000"/>
      <name val="Arial Narrow"/>
      <family val="2"/>
    </font>
    <font>
      <b/>
      <sz val="10"/>
      <color rgb="FF000000"/>
      <name val="Arial Narrow"/>
      <family val="2"/>
    </font>
    <font>
      <sz val="11"/>
      <color rgb="FF000000"/>
      <name val="Arial Narrow"/>
      <family val="2"/>
    </font>
    <font>
      <sz val="11"/>
      <color rgb="FF000000"/>
      <name val="&quot;Arial Narrow&quot;"/>
    </font>
    <font>
      <sz val="11"/>
      <color rgb="FF222222"/>
      <name val="Arial Narrow"/>
      <family val="2"/>
    </font>
    <font>
      <u/>
      <sz val="10"/>
      <color rgb="FF000000"/>
      <name val="Arial Narrow"/>
      <family val="2"/>
    </font>
    <font>
      <u/>
      <sz val="11"/>
      <color rgb="FF0000FF"/>
      <name val="Arial"/>
      <family val="2"/>
    </font>
    <font>
      <sz val="9"/>
      <color rgb="FF1F1F1F"/>
      <name val="&quot;Google Sans&quot;"/>
    </font>
    <font>
      <u/>
      <sz val="10"/>
      <color rgb="FF3333CC"/>
      <name val="Arial Narrow"/>
      <family val="2"/>
    </font>
    <font>
      <sz val="10"/>
      <color theme="1"/>
      <name val="Arial Narrow"/>
      <charset val="134"/>
    </font>
    <font>
      <b/>
      <sz val="10"/>
      <color theme="1"/>
      <name val="Arial Narrow"/>
      <charset val="134"/>
    </font>
    <font>
      <sz val="11"/>
      <color theme="1"/>
      <name val="Calibri"/>
      <charset val="134"/>
    </font>
    <font>
      <b/>
      <sz val="10"/>
      <color rgb="FF000000"/>
      <name val="Arial Narrow"/>
      <charset val="134"/>
    </font>
    <font>
      <sz val="12"/>
      <name val="Arial Narrow"/>
      <family val="2"/>
    </font>
    <font>
      <sz val="8"/>
      <color theme="1"/>
      <name val="Arial Narrow"/>
      <family val="2"/>
    </font>
    <font>
      <u/>
      <sz val="8"/>
      <color theme="1"/>
      <name val="Arial Narrow"/>
      <family val="2"/>
    </font>
    <font>
      <sz val="10"/>
      <color rgb="FF424242"/>
      <name val="Arial Narrow"/>
      <family val="2"/>
    </font>
    <font>
      <sz val="8"/>
      <color rgb="FF000000"/>
      <name val="Arial Narrow"/>
      <family val="2"/>
    </font>
    <font>
      <u/>
      <sz val="11"/>
      <color rgb="FF4125AF"/>
      <name val="Arial Narrow"/>
      <family val="2"/>
    </font>
    <font>
      <u/>
      <sz val="11"/>
      <color rgb="FF000000"/>
      <name val="Arial Narrow"/>
      <family val="2"/>
    </font>
    <font>
      <u/>
      <sz val="11"/>
      <color rgb="FF5D33BF"/>
      <name val="Arial Narrow"/>
      <family val="2"/>
    </font>
    <font>
      <sz val="11"/>
      <color rgb="FF5D33BF"/>
      <name val="Arial Narrow"/>
      <family val="2"/>
    </font>
    <font>
      <sz val="11"/>
      <name val="Arial Narrow"/>
      <family val="2"/>
    </font>
    <font>
      <sz val="11"/>
      <color theme="1"/>
      <name val="Calibri"/>
      <charset val="134"/>
      <scheme val="minor"/>
    </font>
    <font>
      <b/>
      <sz val="11"/>
      <color theme="1"/>
      <name val="Calibri"/>
      <family val="2"/>
      <scheme val="minor"/>
    </font>
    <font>
      <sz val="11"/>
      <color rgb="FF000000"/>
      <name val="Times New Roman"/>
      <family val="1"/>
    </font>
    <font>
      <vertAlign val="superscript"/>
      <sz val="10"/>
      <color rgb="FF000000"/>
      <name val="Arial Narrow"/>
      <family val="2"/>
    </font>
    <font>
      <sz val="10"/>
      <color rgb="FF000000"/>
      <name val="Arial Narrow"/>
      <family val="2"/>
      <charset val="1"/>
    </font>
    <font>
      <sz val="10"/>
      <color rgb="FF000000"/>
      <name val="Arial Narrow"/>
      <charset val="134"/>
    </font>
    <font>
      <sz val="8"/>
      <color theme="1"/>
      <name val="Times New Roman"/>
      <family val="1"/>
    </font>
    <font>
      <vertAlign val="superscript"/>
      <sz val="12"/>
      <color theme="1"/>
      <name val="Calibri"/>
      <family val="2"/>
      <scheme val="minor"/>
    </font>
    <font>
      <u/>
      <sz val="10"/>
      <name val="Arial Narrow"/>
      <family val="2"/>
    </font>
    <font>
      <i/>
      <sz val="10"/>
      <name val="Arial Narrow"/>
      <family val="2"/>
    </font>
    <font>
      <sz val="10"/>
      <color rgb="FF333333"/>
      <name val="Arial Narrow"/>
      <family val="2"/>
    </font>
    <font>
      <sz val="10"/>
      <color rgb="FF02091C"/>
      <name val="Arial Narrow"/>
      <family val="2"/>
    </font>
    <font>
      <sz val="10"/>
      <color rgb="FF1D2228"/>
      <name val="Arial Narrow"/>
      <family val="2"/>
    </font>
    <font>
      <sz val="10"/>
      <color rgb="FF050505"/>
      <name val="Arial Narrow"/>
      <family val="2"/>
    </font>
    <font>
      <sz val="9"/>
      <color theme="1"/>
      <name val="Segoe UI"/>
      <family val="2"/>
    </font>
    <font>
      <i/>
      <sz val="9"/>
      <color theme="1"/>
      <name val="Segoe UI"/>
      <family val="2"/>
    </font>
    <font>
      <sz val="6"/>
      <color rgb="FFA1A1A1"/>
      <name val="Roboto"/>
    </font>
    <font>
      <sz val="7"/>
      <color rgb="FF000000"/>
      <name val="Source Sans Pro"/>
      <family val="2"/>
    </font>
    <font>
      <sz val="8"/>
      <color rgb="FF000000"/>
      <name val="Calibri"/>
      <family val="2"/>
      <scheme val="minor"/>
    </font>
    <font>
      <sz val="10"/>
      <color theme="1"/>
      <name val="Segoe UI"/>
      <family val="2"/>
    </font>
    <font>
      <sz val="13.5"/>
      <color rgb="FF000000"/>
      <name val="Calibri"/>
      <family val="2"/>
      <scheme val="minor"/>
    </font>
    <font>
      <sz val="11"/>
      <color rgb="FF000000"/>
      <name val="Source Sans Pro"/>
      <family val="2"/>
    </font>
    <font>
      <sz val="8"/>
      <color rgb="FF000000"/>
      <name val="Times New Roman"/>
      <family val="1"/>
      <charset val="1"/>
    </font>
    <font>
      <sz val="10"/>
      <color theme="1"/>
      <name val="Arial Narrow"/>
      <family val="2"/>
      <charset val="238"/>
    </font>
    <font>
      <sz val="11"/>
      <color rgb="FF000000"/>
      <name val="Arial"/>
      <family val="2"/>
      <charset val="238"/>
    </font>
    <font>
      <sz val="8"/>
      <color rgb="FF000000"/>
      <name val="Source Sans Pro"/>
      <family val="2"/>
    </font>
    <font>
      <sz val="11"/>
      <color rgb="FF000000"/>
      <name val="Calibri"/>
      <family val="2"/>
      <scheme val="minor"/>
    </font>
    <font>
      <sz val="12"/>
      <color rgb="FF000000"/>
      <name val="Times New Roman"/>
      <family val="1"/>
    </font>
    <font>
      <u/>
      <sz val="10"/>
      <color theme="10"/>
      <name val="Calibri"/>
      <family val="2"/>
      <charset val="1"/>
    </font>
    <font>
      <sz val="10"/>
      <color indexed="8"/>
      <name val="Calibri"/>
      <family val="2"/>
    </font>
    <font>
      <i/>
      <sz val="10"/>
      <color indexed="8"/>
      <name val="Arial Narrow"/>
      <family val="2"/>
    </font>
    <font>
      <u/>
      <sz val="10"/>
      <color indexed="11"/>
      <name val="Arial Narrow"/>
      <family val="2"/>
    </font>
    <font>
      <sz val="12"/>
      <color indexed="21"/>
      <name val="Arial"/>
      <family val="2"/>
    </font>
    <font>
      <u/>
      <sz val="12"/>
      <color indexed="11"/>
      <name val="Arial"/>
      <family val="2"/>
    </font>
    <font>
      <u/>
      <sz val="11"/>
      <color indexed="11"/>
      <name val="Calibri"/>
      <family val="2"/>
    </font>
    <font>
      <sz val="10"/>
      <color indexed="22"/>
      <name val="Helvetica"/>
      <family val="2"/>
    </font>
    <font>
      <sz val="10"/>
      <color theme="1"/>
      <name val="Calibri"/>
      <family val="2"/>
      <scheme val="minor"/>
    </font>
    <font>
      <i/>
      <sz val="10"/>
      <color theme="1"/>
      <name val="Calibri"/>
      <family val="2"/>
      <scheme val="minor"/>
    </font>
    <font>
      <sz val="12"/>
      <name val="Calibri"/>
      <family val="2"/>
    </font>
    <font>
      <u/>
      <sz val="10"/>
      <name val="Arial"/>
      <family val="2"/>
    </font>
    <font>
      <u/>
      <sz val="11"/>
      <name val="Calibri"/>
      <family val="2"/>
      <scheme val="minor"/>
    </font>
    <font>
      <sz val="11"/>
      <color indexed="8"/>
      <name val="Arial Narrow"/>
      <family val="2"/>
    </font>
    <font>
      <b/>
      <sz val="10"/>
      <color indexed="8"/>
      <name val="Arial Narrow"/>
      <family val="2"/>
    </font>
    <font>
      <sz val="9"/>
      <name val="Verdana"/>
      <family val="2"/>
    </font>
    <font>
      <i/>
      <sz val="9"/>
      <name val="Verdana"/>
      <family val="2"/>
    </font>
    <font>
      <sz val="10"/>
      <name val="Segoe UI"/>
      <family val="2"/>
    </font>
    <font>
      <i/>
      <sz val="10"/>
      <name val="Segoe UI"/>
      <family val="2"/>
    </font>
    <font>
      <b/>
      <sz val="10"/>
      <name val="Segoe UI"/>
      <family val="2"/>
    </font>
    <font>
      <sz val="10"/>
      <name val="Calibri"/>
      <family val="2"/>
      <scheme val="minor"/>
    </font>
    <font>
      <u/>
      <sz val="10"/>
      <name val="Calibri"/>
      <family val="2"/>
      <scheme val="minor"/>
    </font>
    <font>
      <sz val="8"/>
      <name val="Open Sans"/>
      <family val="2"/>
    </font>
    <font>
      <i/>
      <sz val="8"/>
      <name val="Open Sans"/>
      <family val="2"/>
    </font>
    <font>
      <sz val="11"/>
      <name val="Arial Narrow"/>
      <family val="2"/>
      <charset val="238"/>
    </font>
    <font>
      <sz val="10"/>
      <name val="Arial Narrow"/>
      <family val="2"/>
      <charset val="238"/>
    </font>
    <font>
      <sz val="10"/>
      <name val="Calibri"/>
      <family val="2"/>
      <charset val="238"/>
    </font>
    <font>
      <sz val="10"/>
      <color rgb="FF000000"/>
      <name val="Times New Roman"/>
      <family val="1"/>
      <charset val="128"/>
    </font>
    <font>
      <sz val="12"/>
      <color rgb="FF000000"/>
      <name val="Times New Roman"/>
      <family val="1"/>
      <charset val="128"/>
    </font>
    <font>
      <sz val="10"/>
      <name val="Times New Roman"/>
      <family val="1"/>
      <charset val="128"/>
    </font>
    <font>
      <sz val="12"/>
      <name val="Times New Roman"/>
      <family val="1"/>
      <charset val="128"/>
    </font>
    <font>
      <b/>
      <sz val="10"/>
      <color theme="1"/>
      <name val="Arial Narrow"/>
      <family val="2"/>
      <charset val="238"/>
    </font>
    <font>
      <sz val="12"/>
      <color theme="3"/>
      <name val="Times New Roman"/>
      <family val="1"/>
    </font>
    <font>
      <sz val="11"/>
      <color theme="1"/>
      <name val="Calibri"/>
      <family val="2"/>
      <charset val="238"/>
    </font>
    <font>
      <u/>
      <sz val="11"/>
      <color theme="10"/>
      <name val="Calibri"/>
      <family val="2"/>
      <scheme val="major"/>
    </font>
    <font>
      <sz val="11"/>
      <color theme="1"/>
      <name val="Calibri"/>
      <family val="2"/>
      <scheme val="major"/>
    </font>
    <font>
      <sz val="11"/>
      <color rgb="FF2E2E2E"/>
      <name val="Calibri"/>
      <family val="2"/>
      <scheme val="major"/>
    </font>
    <font>
      <sz val="11"/>
      <color rgb="FF333333"/>
      <name val="Calibri"/>
      <family val="2"/>
      <scheme val="major"/>
    </font>
    <font>
      <sz val="11"/>
      <color rgb="FF000000"/>
      <name val="Calibri"/>
      <family val="2"/>
      <scheme val="major"/>
    </font>
    <font>
      <sz val="10"/>
      <name val="Arial"/>
      <family val="2"/>
    </font>
    <font>
      <b/>
      <sz val="10"/>
      <name val="Arial Narrow"/>
      <family val="2"/>
      <charset val="238"/>
    </font>
    <font>
      <sz val="14"/>
      <name val="Times New Roman"/>
      <family val="1"/>
    </font>
    <font>
      <u/>
      <sz val="10.55"/>
      <color theme="10"/>
      <name val="Calibri"/>
      <family val="2"/>
    </font>
    <font>
      <sz val="10.55"/>
      <name val="Calibri"/>
      <family val="2"/>
    </font>
    <font>
      <sz val="10"/>
      <color indexed="32"/>
      <name val="Arial Narrow"/>
      <family val="2"/>
    </font>
    <font>
      <u/>
      <sz val="10"/>
      <color indexed="8"/>
      <name val="Arial Narrow"/>
      <family val="2"/>
    </font>
    <font>
      <u/>
      <sz val="11"/>
      <name val="Calibri"/>
      <family val="2"/>
    </font>
    <font>
      <sz val="10"/>
      <color rgb="FF26282A"/>
      <name val="Arial"/>
      <family val="2"/>
    </font>
    <font>
      <sz val="10"/>
      <color indexed="8"/>
      <name val="Helvetica"/>
      <family val="2"/>
    </font>
    <font>
      <sz val="10"/>
      <name val="Helvetica"/>
      <family val="2"/>
      <charset val="238"/>
    </font>
    <font>
      <sz val="11"/>
      <color theme="1"/>
      <name val="Times New Roman"/>
      <family val="1"/>
    </font>
    <font>
      <sz val="12"/>
      <color theme="1"/>
      <name val="Times New Roman"/>
      <family val="1"/>
      <charset val="238"/>
    </font>
    <font>
      <sz val="11"/>
      <name val="Times New Roman"/>
      <family val="1"/>
      <charset val="238"/>
    </font>
    <font>
      <b/>
      <sz val="12"/>
      <color rgb="FF144FAE"/>
      <name val="Tahoma"/>
      <family val="2"/>
    </font>
    <font>
      <sz val="11"/>
      <name val="Calibri"/>
      <family val="2"/>
      <scheme val="major"/>
    </font>
    <font>
      <b/>
      <sz val="8"/>
      <color rgb="FF222222"/>
      <name val="Tahoma"/>
      <family val="2"/>
    </font>
    <font>
      <b/>
      <sz val="10"/>
      <color theme="1"/>
      <name val="Arial"/>
      <family val="2"/>
    </font>
    <font>
      <sz val="12"/>
      <color theme="1"/>
      <name val="Calibri"/>
      <family val="2"/>
    </font>
    <font>
      <sz val="10"/>
      <color indexed="8"/>
      <name val="Times New Roman"/>
      <family val="1"/>
      <charset val="238"/>
    </font>
    <font>
      <sz val="8"/>
      <name val="Source Sans Pro"/>
      <family val="2"/>
    </font>
    <font>
      <sz val="8"/>
      <name val="Times New Roman"/>
      <family val="1"/>
    </font>
    <font>
      <sz val="10"/>
      <color theme="1"/>
      <name val="Helvetica"/>
      <family val="2"/>
    </font>
    <font>
      <sz val="10"/>
      <color rgb="FF424242"/>
      <name val="Arial"/>
      <family val="2"/>
    </font>
    <font>
      <sz val="11"/>
      <color rgb="FF000000"/>
      <name val="Arial"/>
      <family val="2"/>
    </font>
    <font>
      <sz val="9"/>
      <color rgb="FF000000"/>
      <name val="Times New Roman"/>
      <family val="1"/>
    </font>
    <font>
      <strike/>
      <sz val="9"/>
      <color indexed="8"/>
      <name val="Times New Roman"/>
      <family val="1"/>
    </font>
    <font>
      <sz val="9"/>
      <color indexed="8"/>
      <name val="Times New Roman"/>
      <family val="1"/>
    </font>
    <font>
      <vertAlign val="superscript"/>
      <sz val="9"/>
      <color indexed="8"/>
      <name val="Times New Roman"/>
      <family val="1"/>
    </font>
    <font>
      <b/>
      <sz val="9"/>
      <color indexed="8"/>
      <name val="Times New Roman"/>
      <family val="1"/>
    </font>
    <font>
      <sz val="9"/>
      <color theme="1"/>
      <name val="Times New Roman"/>
      <family val="1"/>
    </font>
    <font>
      <b/>
      <sz val="9"/>
      <color rgb="FF000000"/>
      <name val="Times New Roman"/>
      <family val="1"/>
    </font>
    <font>
      <sz val="9"/>
      <color theme="1"/>
      <name val="Times New Roman"/>
      <family val="1"/>
      <charset val="238"/>
    </font>
    <font>
      <sz val="10"/>
      <color rgb="FF000000"/>
      <name val="Arial Narrow"/>
      <family val="2"/>
      <charset val="238"/>
    </font>
    <font>
      <u/>
      <sz val="11"/>
      <color theme="10"/>
      <name val="Calibri"/>
      <family val="2"/>
      <charset val="238"/>
      <scheme val="minor"/>
    </font>
    <font>
      <sz val="10"/>
      <color rgb="FF424242"/>
      <name val="Arial"/>
      <family val="2"/>
      <charset val="238"/>
    </font>
    <font>
      <sz val="11"/>
      <name val="Calibri"/>
      <family val="2"/>
      <charset val="238"/>
      <scheme val="minor"/>
    </font>
    <font>
      <sz val="9"/>
      <color indexed="8"/>
      <name val="Times New Roman"/>
      <family val="1"/>
      <charset val="238"/>
    </font>
    <font>
      <sz val="11"/>
      <color rgb="FF000000"/>
      <name val="Calibri"/>
      <family val="2"/>
      <charset val="238"/>
    </font>
    <font>
      <sz val="12"/>
      <color rgb="FF282828"/>
      <name val="Times New Roman"/>
      <family val="1"/>
    </font>
    <font>
      <sz val="10"/>
      <color rgb="FF007398"/>
      <name val="Arial"/>
      <family val="2"/>
    </font>
    <font>
      <sz val="10"/>
      <color rgb="FF323232"/>
      <name val="Arial"/>
      <family val="2"/>
    </font>
    <font>
      <i/>
      <sz val="10"/>
      <color theme="1"/>
      <name val="Arial Narrow"/>
      <family val="2"/>
      <charset val="238"/>
    </font>
    <font>
      <b/>
      <sz val="10"/>
      <color rgb="FF000000"/>
      <name val="Arial Narrow"/>
      <family val="2"/>
      <charset val="238"/>
    </font>
    <font>
      <sz val="11"/>
      <color theme="1"/>
      <name val="Calibri"/>
      <family val="2"/>
      <charset val="238"/>
      <scheme val="minor"/>
    </font>
    <font>
      <b/>
      <sz val="8"/>
      <color rgb="FF222222"/>
      <name val="Arial"/>
      <family val="2"/>
    </font>
    <font>
      <sz val="10"/>
      <color rgb="FF212121"/>
      <name val="Arial Narrow"/>
      <family val="2"/>
    </font>
    <font>
      <sz val="10"/>
      <color rgb="FF222222"/>
      <name val="Arial"/>
      <family val="2"/>
    </font>
    <font>
      <i/>
      <sz val="10"/>
      <color rgb="FF222222"/>
      <name val="Arial"/>
      <family val="2"/>
    </font>
    <font>
      <sz val="12"/>
      <color theme="1"/>
      <name val="Calibri"/>
      <family val="2"/>
      <scheme val="minor"/>
    </font>
    <font>
      <i/>
      <sz val="12"/>
      <color rgb="FF000000"/>
      <name val="Calibri"/>
      <family val="2"/>
      <scheme val="minor"/>
    </font>
    <font>
      <sz val="12"/>
      <color rgb="FF000000"/>
      <name val="Calibri"/>
      <family val="2"/>
      <scheme val="minor"/>
    </font>
    <font>
      <sz val="11"/>
      <color theme="1"/>
      <name val="Arial Narrow"/>
      <family val="2"/>
      <charset val="238"/>
    </font>
    <font>
      <u/>
      <sz val="11"/>
      <color theme="10"/>
      <name val="Times New Roman"/>
      <family val="1"/>
    </font>
    <font>
      <sz val="10"/>
      <color rgb="FF000000"/>
      <name val="Times New Roman"/>
      <family val="1"/>
    </font>
    <font>
      <sz val="9"/>
      <name val="Times New Roman"/>
      <family val="1"/>
    </font>
    <font>
      <u/>
      <sz val="11"/>
      <color rgb="FF0000FF"/>
      <name val="Calibri"/>
      <family val="2"/>
      <scheme val="minor"/>
    </font>
    <font>
      <sz val="13"/>
      <color rgb="FF1D2228"/>
      <name val="Arial Narrow"/>
      <family val="2"/>
    </font>
    <font>
      <sz val="12"/>
      <name val="Arial"/>
      <family val="2"/>
    </font>
    <font>
      <sz val="13.5"/>
      <color theme="1"/>
      <name val="Arial Narrow"/>
      <family val="2"/>
    </font>
    <font>
      <sz val="12"/>
      <color rgb="FFFF0000"/>
      <name val="Times New Roman"/>
      <family val="1"/>
    </font>
    <font>
      <sz val="10"/>
      <name val="Times New Roman"/>
      <family val="1"/>
    </font>
    <font>
      <sz val="10"/>
      <color rgb="FF1D2228"/>
      <name val="Arial"/>
      <family val="2"/>
    </font>
    <font>
      <b/>
      <sz val="12"/>
      <name val="Times New Roman"/>
      <family val="1"/>
    </font>
    <font>
      <i/>
      <sz val="12"/>
      <color theme="1"/>
      <name val="Times New Roman"/>
      <family val="1"/>
    </font>
    <font>
      <sz val="8"/>
      <color rgb="FF353535"/>
      <name val="Arial"/>
      <family val="2"/>
    </font>
    <font>
      <sz val="10"/>
      <color theme="1"/>
      <name val="Calibri"/>
      <family val="2"/>
    </font>
    <font>
      <sz val="11"/>
      <color theme="1"/>
      <name val="Arial Narrow"/>
      <charset val="134"/>
    </font>
    <font>
      <b/>
      <sz val="11"/>
      <color rgb="FF000000"/>
      <name val="Calibri"/>
      <charset val="134"/>
    </font>
    <font>
      <sz val="12"/>
      <color rgb="FF000000"/>
      <name val="Times New Roman"/>
    </font>
    <font>
      <sz val="12"/>
      <color theme="1"/>
      <name val="Times New Roman"/>
    </font>
    <font>
      <sz val="11"/>
      <color rgb="FF000000"/>
      <name val="Calibri"/>
      <charset val="134"/>
      <scheme val="minor"/>
    </font>
    <font>
      <sz val="10"/>
      <color theme="0"/>
      <name val="Arial Narrow"/>
      <family val="2"/>
    </font>
    <font>
      <sz val="11"/>
      <color indexed="10"/>
      <name val="Calibri"/>
      <family val="2"/>
      <scheme val="minor"/>
    </font>
    <font>
      <b/>
      <sz val="11"/>
      <color indexed="8"/>
      <name val="Calibri"/>
      <family val="2"/>
      <scheme val="minor"/>
    </font>
    <font>
      <sz val="11"/>
      <color indexed="8"/>
      <name val="Calibri"/>
      <family val="2"/>
      <scheme val="minor"/>
    </font>
    <font>
      <sz val="11"/>
      <color rgb="FFFF0000"/>
      <name val="Calibri"/>
      <family val="2"/>
      <scheme val="major"/>
    </font>
    <font>
      <u/>
      <sz val="11"/>
      <color rgb="FF0000FF"/>
      <name val="Calibri"/>
      <family val="2"/>
      <scheme val="major"/>
    </font>
    <font>
      <sz val="11"/>
      <color rgb="FF222222"/>
      <name val="Calibri"/>
      <family val="2"/>
      <scheme val="major"/>
    </font>
    <font>
      <u/>
      <sz val="11"/>
      <name val="Calibri"/>
      <family val="2"/>
      <scheme val="major"/>
    </font>
    <font>
      <u/>
      <sz val="11"/>
      <color theme="1"/>
      <name val="Calibri"/>
      <family val="2"/>
      <scheme val="major"/>
    </font>
    <font>
      <i/>
      <sz val="11"/>
      <color rgb="FF222222"/>
      <name val="Calibri"/>
      <family val="2"/>
      <scheme val="major"/>
    </font>
    <font>
      <u/>
      <sz val="11"/>
      <color rgb="FF000000"/>
      <name val="Calibri"/>
      <family val="2"/>
      <scheme val="major"/>
    </font>
    <font>
      <sz val="11"/>
      <color rgb="FF1F1F1F"/>
      <name val="Calibri"/>
      <family val="2"/>
      <scheme val="major"/>
    </font>
    <font>
      <u/>
      <sz val="11"/>
      <color rgb="FF0563C1"/>
      <name val="Calibri"/>
      <family val="2"/>
      <scheme val="major"/>
    </font>
    <font>
      <sz val="11"/>
      <color rgb="FF555555"/>
      <name val="Calibri"/>
      <family val="2"/>
      <scheme val="major"/>
    </font>
    <font>
      <i/>
      <sz val="11"/>
      <color rgb="FF000000"/>
      <name val="Calibri"/>
      <family val="2"/>
      <scheme val="major"/>
    </font>
    <font>
      <sz val="11"/>
      <color rgb="FF006621"/>
      <name val="Calibri"/>
      <family val="2"/>
      <scheme val="major"/>
    </font>
    <font>
      <sz val="11"/>
      <color rgb="FF004B83"/>
      <name val="Calibri"/>
      <family val="2"/>
      <scheme val="major"/>
    </font>
    <font>
      <sz val="11"/>
      <color indexed="8"/>
      <name val="Calibri"/>
      <family val="2"/>
      <scheme val="major"/>
    </font>
    <font>
      <i/>
      <sz val="11"/>
      <color indexed="8"/>
      <name val="Calibri"/>
      <family val="2"/>
      <scheme val="major"/>
    </font>
    <font>
      <i/>
      <sz val="11"/>
      <name val="Calibri"/>
      <family val="2"/>
      <scheme val="major"/>
    </font>
    <font>
      <sz val="11"/>
      <color rgb="FF383636"/>
      <name val="Calibri"/>
      <family val="2"/>
      <scheme val="major"/>
    </font>
    <font>
      <u/>
      <sz val="11"/>
      <color rgb="FF376FAA"/>
      <name val="Calibri"/>
      <family val="2"/>
      <scheme val="major"/>
    </font>
    <font>
      <sz val="11"/>
      <color rgb="FF212121"/>
      <name val="Calibri"/>
      <family val="2"/>
      <scheme val="major"/>
    </font>
    <font>
      <b/>
      <sz val="11"/>
      <color theme="1"/>
      <name val="Calibri"/>
      <family val="2"/>
      <scheme val="major"/>
    </font>
    <font>
      <b/>
      <sz val="11"/>
      <color rgb="FF000000"/>
      <name val="Calibri"/>
      <family val="2"/>
      <scheme val="major"/>
    </font>
    <font>
      <sz val="11"/>
      <color rgb="FF0071BC"/>
      <name val="Calibri"/>
      <family val="2"/>
      <scheme val="major"/>
    </font>
    <font>
      <sz val="11"/>
      <color rgb="FF5B616B"/>
      <name val="Calibri"/>
      <family val="2"/>
      <scheme val="major"/>
    </font>
    <font>
      <sz val="11"/>
      <color rgb="FF323A45"/>
      <name val="Calibri"/>
      <family val="2"/>
      <scheme val="major"/>
    </font>
    <font>
      <b/>
      <sz val="11"/>
      <color rgb="FF222222"/>
      <name val="Calibri"/>
      <family val="2"/>
      <scheme val="major"/>
    </font>
    <font>
      <sz val="11"/>
      <color rgb="FFFF0000"/>
      <name val="Arial Narrow"/>
      <family val="2"/>
    </font>
    <font>
      <b/>
      <sz val="11"/>
      <color rgb="FFFF0000"/>
      <name val="Calibri"/>
      <family val="2"/>
      <scheme val="major"/>
    </font>
    <font>
      <u/>
      <sz val="11"/>
      <color rgb="FFFF0000"/>
      <name val="Calibri"/>
      <family val="2"/>
      <scheme val="minor"/>
    </font>
    <font>
      <b/>
      <sz val="10"/>
      <color rgb="FFFF0000"/>
      <name val="Arial Narrow"/>
      <family val="2"/>
    </font>
    <font>
      <b/>
      <sz val="10"/>
      <color rgb="FFFF0000"/>
      <name val="Arial Narrow"/>
      <family val="2"/>
      <charset val="238"/>
    </font>
    <font>
      <b/>
      <sz val="11"/>
      <color rgb="FFFF0000"/>
      <name val="Calibri"/>
      <family val="2"/>
      <scheme val="minor"/>
    </font>
    <font>
      <sz val="11"/>
      <color rgb="FFFF0000"/>
      <name val="Calibri"/>
      <family val="2"/>
    </font>
  </fonts>
  <fills count="18">
    <fill>
      <patternFill patternType="none"/>
    </fill>
    <fill>
      <patternFill patternType="gray125"/>
    </fill>
    <fill>
      <patternFill patternType="solid">
        <fgColor rgb="FFFFFF99"/>
        <bgColor rgb="FFFFFF99"/>
      </patternFill>
    </fill>
    <fill>
      <patternFill patternType="solid">
        <fgColor rgb="FFFFCC00"/>
        <bgColor rgb="FFFFCC00"/>
      </patternFill>
    </fill>
    <fill>
      <patternFill patternType="solid">
        <fgColor rgb="FFFFFFFF"/>
        <bgColor rgb="FFFFFFFF"/>
      </patternFill>
    </fill>
    <fill>
      <patternFill patternType="solid">
        <fgColor theme="0"/>
        <bgColor theme="0"/>
      </patternFill>
    </fill>
    <fill>
      <patternFill patternType="solid">
        <fgColor rgb="FFFF0000"/>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rgb="FFFFFFFF"/>
        <bgColor rgb="FFFFFFCC"/>
      </patternFill>
    </fill>
    <fill>
      <patternFill patternType="solid">
        <fgColor rgb="FFFFFF99"/>
        <bgColor indexed="64"/>
      </patternFill>
    </fill>
    <fill>
      <patternFill patternType="solid">
        <fgColor theme="0"/>
        <bgColor rgb="FFFFFF99"/>
      </patternFill>
    </fill>
    <fill>
      <patternFill patternType="solid">
        <fgColor rgb="FFFFFF00"/>
        <bgColor rgb="FFFFFFCC"/>
      </patternFill>
    </fill>
    <fill>
      <patternFill patternType="solid">
        <fgColor theme="0"/>
        <bgColor rgb="FF000000"/>
      </patternFill>
    </fill>
  </fills>
  <borders count="69">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diagonal/>
    </border>
    <border>
      <left/>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A5A5A5"/>
      </left>
      <right style="thin">
        <color rgb="FFA5A5A5"/>
      </right>
      <top style="thin">
        <color rgb="FFA5A5A5"/>
      </top>
      <bottom style="thin">
        <color rgb="FFA5A5A5"/>
      </bottom>
      <diagonal/>
    </border>
    <border>
      <left style="thin">
        <color rgb="FF000000"/>
      </left>
      <right style="thin">
        <color rgb="FF000000"/>
      </right>
      <top/>
      <bottom/>
      <diagonal/>
    </border>
    <border>
      <left style="thin">
        <color rgb="FF000000"/>
      </left>
      <right/>
      <top style="thin">
        <color rgb="FF000000"/>
      </top>
      <bottom/>
      <diagonal/>
    </border>
    <border>
      <left style="medium">
        <color rgb="FF000000"/>
      </left>
      <right style="medium">
        <color rgb="FF000000"/>
      </right>
      <top style="medium">
        <color rgb="FF000000"/>
      </top>
      <bottom style="medium">
        <color rgb="FF000000"/>
      </bottom>
      <diagonal/>
    </border>
    <border>
      <left style="medium">
        <color rgb="FFCCCCCC"/>
      </left>
      <right style="medium">
        <color rgb="FF000000"/>
      </right>
      <top style="medium">
        <color rgb="FF000000"/>
      </top>
      <bottom style="medium">
        <color rgb="FF000000"/>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right style="thin">
        <color indexed="64"/>
      </right>
      <top style="thin">
        <color indexed="64"/>
      </top>
      <bottom style="thin">
        <color indexed="64"/>
      </bottom>
      <diagonal/>
    </border>
    <border>
      <left style="thin">
        <color auto="1"/>
      </left>
      <right/>
      <top/>
      <bottom style="thin">
        <color auto="1"/>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hair">
        <color auto="1"/>
      </left>
      <right style="hair">
        <color auto="1"/>
      </right>
      <top style="hair">
        <color auto="1"/>
      </top>
      <bottom style="hair">
        <color auto="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000000"/>
      </left>
      <right style="thin">
        <color rgb="FF000000"/>
      </right>
      <top style="thin">
        <color rgb="FF000000"/>
      </top>
      <bottom style="thin">
        <color indexed="64"/>
      </bottom>
      <diagonal/>
    </border>
    <border>
      <left style="thin">
        <color rgb="FFA6A6A6"/>
      </left>
      <right style="thin">
        <color rgb="FFA6A6A6"/>
      </right>
      <top style="thin">
        <color rgb="FFA6A6A6"/>
      </top>
      <bottom style="thin">
        <color rgb="FFA6A6A6"/>
      </bottom>
      <diagonal/>
    </border>
    <border>
      <left style="thin">
        <color indexed="12"/>
      </left>
      <right style="thin">
        <color indexed="8"/>
      </right>
      <top style="thin">
        <color indexed="8"/>
      </top>
      <bottom style="thin">
        <color indexed="12"/>
      </bottom>
      <diagonal/>
    </border>
    <border>
      <left style="thin">
        <color indexed="8"/>
      </left>
      <right style="thin">
        <color indexed="8"/>
      </right>
      <top style="thin">
        <color indexed="8"/>
      </top>
      <bottom style="thin">
        <color indexed="8"/>
      </bottom>
      <diagonal/>
    </border>
    <border>
      <left style="thin">
        <color indexed="8"/>
      </left>
      <right style="thin">
        <color indexed="12"/>
      </right>
      <top style="thin">
        <color indexed="8"/>
      </top>
      <bottom style="thin">
        <color indexed="12"/>
      </bottom>
      <diagonal/>
    </border>
    <border>
      <left style="thin">
        <color indexed="12"/>
      </left>
      <right style="thin">
        <color indexed="12"/>
      </right>
      <top style="thin">
        <color indexed="8"/>
      </top>
      <bottom style="thin">
        <color indexed="12"/>
      </bottom>
      <diagonal/>
    </border>
    <border>
      <left style="thin">
        <color indexed="12"/>
      </left>
      <right style="thin">
        <color indexed="12"/>
      </right>
      <top style="thin">
        <color indexed="12"/>
      </top>
      <bottom style="thin">
        <color indexed="8"/>
      </bottom>
      <diagonal/>
    </border>
    <border>
      <left style="thin">
        <color indexed="12"/>
      </left>
      <right style="thin">
        <color indexed="12"/>
      </right>
      <top style="thin">
        <color indexed="12"/>
      </top>
      <bottom style="thin">
        <color indexed="12"/>
      </bottom>
      <diagonal/>
    </border>
    <border>
      <left style="thin">
        <color indexed="12"/>
      </left>
      <right style="thin">
        <color indexed="8"/>
      </right>
      <top style="thin">
        <color indexed="12"/>
      </top>
      <bottom style="thin">
        <color indexed="12"/>
      </bottom>
      <diagonal/>
    </border>
    <border>
      <left style="thin">
        <color indexed="8"/>
      </left>
      <right style="thin">
        <color indexed="12"/>
      </right>
      <top style="thin">
        <color indexed="12"/>
      </top>
      <bottom style="thin">
        <color indexed="8"/>
      </bottom>
      <diagonal/>
    </border>
    <border>
      <left style="thin">
        <color indexed="12"/>
      </left>
      <right style="thin">
        <color indexed="8"/>
      </right>
      <top style="thin">
        <color indexed="12"/>
      </top>
      <bottom style="thin">
        <color indexed="8"/>
      </bottom>
      <diagonal/>
    </border>
    <border>
      <left style="thin">
        <color indexed="8"/>
      </left>
      <right style="thin">
        <color indexed="8"/>
      </right>
      <top style="thin">
        <color indexed="12"/>
      </top>
      <bottom style="thin">
        <color indexed="12"/>
      </bottom>
      <diagonal/>
    </border>
    <border>
      <left style="thin">
        <color indexed="12"/>
      </left>
      <right style="thin">
        <color indexed="12"/>
      </right>
      <top style="thin">
        <color indexed="8"/>
      </top>
      <bottom style="thin">
        <color indexed="8"/>
      </bottom>
      <diagonal/>
    </border>
    <border>
      <left style="thin">
        <color indexed="12"/>
      </left>
      <right style="thin">
        <color indexed="8"/>
      </right>
      <top style="thin">
        <color indexed="8"/>
      </top>
      <bottom style="thin">
        <color indexed="8"/>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style="thin">
        <color indexed="64"/>
      </right>
      <top style="thin">
        <color indexed="64"/>
      </top>
      <bottom/>
      <diagonal/>
    </border>
    <border>
      <left style="thin">
        <color indexed="8"/>
      </left>
      <right style="thin">
        <color indexed="12"/>
      </right>
      <top style="thin">
        <color indexed="12"/>
      </top>
      <bottom style="thin">
        <color indexed="12"/>
      </bottom>
      <diagonal/>
    </border>
    <border>
      <left style="thin">
        <color theme="0" tint="-0.34998626667073579"/>
      </left>
      <right style="thin">
        <color theme="0" tint="-0.34998626667073579"/>
      </right>
      <top style="thin">
        <color theme="0" tint="-0.34998626667073579"/>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indexed="8"/>
      </left>
      <right/>
      <top style="thin">
        <color indexed="8"/>
      </top>
      <bottom style="thin">
        <color indexed="8"/>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theme="0" tint="-0.34998626667073579"/>
      </right>
      <top style="thin">
        <color theme="0" tint="-0.34998626667073579"/>
      </top>
      <bottom style="thin">
        <color theme="0" tint="-0.34998626667073579"/>
      </bottom>
      <diagonal/>
    </border>
    <border>
      <left style="thin">
        <color indexed="64"/>
      </left>
      <right/>
      <top style="thin">
        <color indexed="64"/>
      </top>
      <bottom/>
      <diagonal/>
    </border>
    <border>
      <left/>
      <right/>
      <top style="thin">
        <color indexed="64"/>
      </top>
      <bottom style="thin">
        <color indexed="64"/>
      </bottom>
      <diagonal/>
    </border>
    <border>
      <left style="thin">
        <color rgb="FF000000"/>
      </left>
      <right style="thin">
        <color indexed="64"/>
      </right>
      <top style="thin">
        <color indexed="64"/>
      </top>
      <bottom style="thin">
        <color indexed="64"/>
      </bottom>
      <diagonal/>
    </border>
    <border>
      <left/>
      <right style="thin">
        <color auto="1"/>
      </right>
      <top style="thin">
        <color auto="1"/>
      </top>
      <bottom/>
      <diagonal/>
    </border>
    <border>
      <left style="thin">
        <color auto="1"/>
      </left>
      <right style="thin">
        <color auto="1"/>
      </right>
      <top style="thin">
        <color auto="1"/>
      </top>
      <bottom style="thin">
        <color rgb="FF000000"/>
      </bottom>
      <diagonal/>
    </border>
    <border>
      <left style="thin">
        <color auto="1"/>
      </left>
      <right/>
      <top style="thin">
        <color auto="1"/>
      </top>
      <bottom/>
      <diagonal/>
    </border>
    <border>
      <left style="thin">
        <color indexed="8"/>
      </left>
      <right/>
      <top style="thin">
        <color indexed="8"/>
      </top>
      <bottom style="thin">
        <color indexed="8"/>
      </bottom>
      <diagonal/>
    </border>
    <border>
      <left style="thin">
        <color auto="1"/>
      </left>
      <right/>
      <top style="thin">
        <color auto="1"/>
      </top>
      <bottom style="thin">
        <color auto="1"/>
      </bottom>
      <diagonal/>
    </border>
    <border>
      <left style="medium">
        <color rgb="FF000000"/>
      </left>
      <right/>
      <top style="medium">
        <color rgb="FF000000"/>
      </top>
      <bottom style="medium">
        <color rgb="FF000000"/>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s>
  <cellStyleXfs count="6">
    <xf numFmtId="0" fontId="0" fillId="0" borderId="0"/>
    <xf numFmtId="0" fontId="10" fillId="0" borderId="0"/>
    <xf numFmtId="0" fontId="77" fillId="0" borderId="0" applyNumberFormat="0" applyFill="0" applyBorder="0" applyAlignment="0" applyProtection="0"/>
    <xf numFmtId="43" fontId="112" fillId="0" borderId="0" applyFont="0" applyFill="0" applyBorder="0" applyAlignment="0" applyProtection="0"/>
    <xf numFmtId="172" fontId="61" fillId="0" borderId="0" applyBorder="0" applyProtection="0"/>
    <xf numFmtId="0" fontId="77" fillId="0" borderId="0" applyNumberFormat="0" applyFill="0" applyBorder="0" applyAlignment="0" applyProtection="0"/>
  </cellStyleXfs>
  <cellXfs count="2477">
    <xf numFmtId="0" fontId="0" fillId="0" borderId="0" xfId="0"/>
    <xf numFmtId="0" fontId="11" fillId="0" borderId="0" xfId="0" applyFont="1" applyAlignment="1">
      <alignment wrapText="1"/>
    </xf>
    <xf numFmtId="0" fontId="11" fillId="0" borderId="0" xfId="0" applyFont="1" applyAlignment="1">
      <alignment vertical="top" wrapText="1"/>
    </xf>
    <xf numFmtId="0" fontId="11" fillId="0" borderId="0" xfId="0" applyFont="1"/>
    <xf numFmtId="0" fontId="14" fillId="0" borderId="0" xfId="0" applyFont="1" applyAlignment="1">
      <alignment horizontal="center" wrapText="1"/>
    </xf>
    <xf numFmtId="0" fontId="12" fillId="0" borderId="0" xfId="0" applyFont="1" applyAlignment="1">
      <alignment horizontal="center" wrapText="1"/>
    </xf>
    <xf numFmtId="0" fontId="12" fillId="0" borderId="4" xfId="0" applyFont="1" applyBorder="1" applyAlignment="1">
      <alignment horizontal="center" wrapText="1"/>
    </xf>
    <xf numFmtId="0" fontId="15" fillId="0" borderId="0" xfId="0" applyFont="1" applyAlignment="1">
      <alignment horizontal="left" wrapText="1"/>
    </xf>
    <xf numFmtId="0" fontId="15" fillId="0" borderId="0" xfId="0" applyFont="1" applyAlignment="1">
      <alignment vertical="top" wrapText="1"/>
    </xf>
    <xf numFmtId="0" fontId="15" fillId="3" borderId="5" xfId="0" applyFont="1" applyFill="1" applyBorder="1" applyAlignment="1">
      <alignment horizontal="center" vertical="center" wrapText="1"/>
    </xf>
    <xf numFmtId="0" fontId="15" fillId="3" borderId="6"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6" fillId="0" borderId="5" xfId="0" applyFont="1" applyBorder="1" applyAlignment="1">
      <alignment vertical="top" wrapText="1"/>
    </xf>
    <xf numFmtId="0" fontId="16" fillId="0" borderId="5" xfId="0" applyFont="1" applyBorder="1" applyAlignment="1">
      <alignment horizontal="left" vertical="top" wrapText="1"/>
    </xf>
    <xf numFmtId="1" fontId="17" fillId="0" borderId="5" xfId="0" applyNumberFormat="1" applyFont="1" applyBorder="1" applyAlignment="1">
      <alignment horizontal="center" vertical="top" wrapText="1"/>
    </xf>
    <xf numFmtId="2" fontId="16" fillId="0" borderId="5" xfId="0" applyNumberFormat="1" applyFont="1" applyBorder="1" applyAlignment="1">
      <alignment horizontal="center" vertical="top" wrapText="1"/>
    </xf>
    <xf numFmtId="1" fontId="16" fillId="0" borderId="5" xfId="0" applyNumberFormat="1" applyFont="1" applyBorder="1" applyAlignment="1">
      <alignment horizontal="center" vertical="top" wrapText="1"/>
    </xf>
    <xf numFmtId="0" fontId="11" fillId="0" borderId="0" xfId="0" applyFont="1" applyAlignment="1">
      <alignment horizontal="center" vertical="top" wrapText="1"/>
    </xf>
    <xf numFmtId="2" fontId="15" fillId="0" borderId="0" xfId="0" applyNumberFormat="1" applyFont="1" applyAlignment="1">
      <alignment horizontal="center" vertical="top" wrapText="1"/>
    </xf>
    <xf numFmtId="0" fontId="19" fillId="0" borderId="0" xfId="0" applyFont="1"/>
    <xf numFmtId="0" fontId="17" fillId="3" borderId="6" xfId="0" applyFont="1" applyFill="1" applyBorder="1" applyAlignment="1">
      <alignment horizontal="center" vertical="center" wrapText="1"/>
    </xf>
    <xf numFmtId="0" fontId="16" fillId="0" borderId="5" xfId="0" applyFont="1" applyBorder="1" applyAlignment="1">
      <alignment horizontal="center" vertical="top" wrapText="1"/>
    </xf>
    <xf numFmtId="0" fontId="15" fillId="0" borderId="0" xfId="0" applyFont="1" applyAlignment="1">
      <alignment horizontal="center" wrapText="1"/>
    </xf>
    <xf numFmtId="2" fontId="16" fillId="0" borderId="5" xfId="0" applyNumberFormat="1" applyFont="1" applyBorder="1" applyAlignment="1">
      <alignment vertical="top" wrapText="1"/>
    </xf>
    <xf numFmtId="0" fontId="20" fillId="0" borderId="5" xfId="0" applyFont="1" applyBorder="1"/>
    <xf numFmtId="0" fontId="16" fillId="0" borderId="7" xfId="0" applyFont="1" applyBorder="1" applyAlignment="1">
      <alignment vertical="top" wrapText="1"/>
    </xf>
    <xf numFmtId="0" fontId="11" fillId="0" borderId="5" xfId="0" applyFont="1" applyBorder="1" applyAlignment="1">
      <alignment vertical="top" wrapText="1"/>
    </xf>
    <xf numFmtId="2" fontId="17" fillId="0" borderId="5" xfId="0" applyNumberFormat="1" applyFont="1" applyBorder="1" applyAlignment="1">
      <alignment vertical="top" wrapText="1"/>
    </xf>
    <xf numFmtId="49" fontId="16" fillId="0" borderId="5" xfId="0" applyNumberFormat="1" applyFont="1" applyBorder="1" applyAlignment="1">
      <alignment horizontal="center" vertical="top" wrapText="1"/>
    </xf>
    <xf numFmtId="0" fontId="15" fillId="0" borderId="0" xfId="0" applyFont="1" applyAlignment="1">
      <alignment wrapText="1"/>
    </xf>
    <xf numFmtId="2" fontId="15" fillId="0" borderId="0" xfId="0" applyNumberFormat="1" applyFont="1" applyAlignment="1">
      <alignment horizontal="center"/>
    </xf>
    <xf numFmtId="0" fontId="15" fillId="0" borderId="0" xfId="0" applyFont="1"/>
    <xf numFmtId="2" fontId="15" fillId="3" borderId="5" xfId="0" applyNumberFormat="1" applyFont="1" applyFill="1" applyBorder="1" applyAlignment="1">
      <alignment horizontal="center" vertical="center" wrapText="1"/>
    </xf>
    <xf numFmtId="0" fontId="17" fillId="3" borderId="5" xfId="0" applyFont="1" applyFill="1" applyBorder="1" applyAlignment="1">
      <alignment horizontal="center" vertical="center" wrapText="1"/>
    </xf>
    <xf numFmtId="0" fontId="16" fillId="0" borderId="1" xfId="0" applyFont="1" applyBorder="1" applyAlignment="1">
      <alignment horizontal="right" vertical="top" wrapText="1"/>
    </xf>
    <xf numFmtId="0" fontId="11" fillId="0" borderId="5" xfId="0" applyFont="1" applyBorder="1" applyAlignment="1">
      <alignment horizontal="center" vertical="top" wrapText="1"/>
    </xf>
    <xf numFmtId="0" fontId="11" fillId="0" borderId="5" xfId="0" applyFont="1" applyBorder="1" applyAlignment="1">
      <alignment horizontal="left" vertical="top" wrapText="1"/>
    </xf>
    <xf numFmtId="0" fontId="16" fillId="4" borderId="5" xfId="0" applyFont="1" applyFill="1" applyBorder="1" applyAlignment="1">
      <alignment horizontal="left" vertical="top" wrapText="1"/>
    </xf>
    <xf numFmtId="2" fontId="17" fillId="4" borderId="1" xfId="0" applyNumberFormat="1" applyFont="1" applyFill="1" applyBorder="1" applyAlignment="1">
      <alignment horizontal="center" vertical="top" wrapText="1"/>
    </xf>
    <xf numFmtId="2" fontId="17" fillId="0" borderId="1" xfId="0" applyNumberFormat="1" applyFont="1" applyBorder="1" applyAlignment="1">
      <alignment horizontal="center" vertical="top" wrapText="1"/>
    </xf>
    <xf numFmtId="2" fontId="15" fillId="0" borderId="1" xfId="0" applyNumberFormat="1" applyFont="1" applyBorder="1" applyAlignment="1">
      <alignment horizontal="center" vertical="top" wrapText="1"/>
    </xf>
    <xf numFmtId="0" fontId="17" fillId="3" borderId="7" xfId="0" applyFont="1" applyFill="1" applyBorder="1" applyAlignment="1">
      <alignment horizontal="center" vertical="center" wrapText="1"/>
    </xf>
    <xf numFmtId="0" fontId="19" fillId="0" borderId="5" xfId="0" applyFont="1" applyBorder="1"/>
    <xf numFmtId="0" fontId="20" fillId="0" borderId="5" xfId="0" applyFont="1" applyBorder="1" applyAlignment="1">
      <alignment wrapText="1"/>
    </xf>
    <xf numFmtId="0" fontId="21" fillId="0" borderId="0" xfId="0" applyFont="1"/>
    <xf numFmtId="0" fontId="20" fillId="0" borderId="0" xfId="0" applyFont="1" applyAlignment="1">
      <alignment wrapText="1"/>
    </xf>
    <xf numFmtId="3" fontId="17" fillId="0" borderId="5" xfId="0" applyNumberFormat="1" applyFont="1" applyBorder="1" applyAlignment="1">
      <alignment horizontal="center" vertical="top" wrapText="1"/>
    </xf>
    <xf numFmtId="3" fontId="17" fillId="0" borderId="5" xfId="0" applyNumberFormat="1" applyFont="1" applyBorder="1" applyAlignment="1">
      <alignment vertical="top" wrapText="1"/>
    </xf>
    <xf numFmtId="0" fontId="20" fillId="0" borderId="0" xfId="0" applyFont="1"/>
    <xf numFmtId="4" fontId="15" fillId="0" borderId="0" xfId="0" applyNumberFormat="1" applyFont="1" applyAlignment="1">
      <alignment horizontal="center"/>
    </xf>
    <xf numFmtId="0" fontId="22" fillId="0" borderId="0" xfId="0" applyFont="1"/>
    <xf numFmtId="1" fontId="17" fillId="0" borderId="12" xfId="0" applyNumberFormat="1" applyFont="1" applyBorder="1" applyAlignment="1">
      <alignment horizontal="center" vertical="top" wrapText="1"/>
    </xf>
    <xf numFmtId="4" fontId="17" fillId="0" borderId="5" xfId="0" applyNumberFormat="1" applyFont="1" applyBorder="1" applyAlignment="1">
      <alignment horizontal="center" vertical="top" wrapText="1"/>
    </xf>
    <xf numFmtId="0" fontId="15" fillId="3" borderId="3" xfId="0" applyFont="1" applyFill="1" applyBorder="1" applyAlignment="1">
      <alignment horizontal="center" vertical="center" wrapText="1"/>
    </xf>
    <xf numFmtId="2" fontId="17" fillId="0" borderId="13" xfId="0" applyNumberFormat="1" applyFont="1" applyBorder="1" applyAlignment="1">
      <alignment horizontal="center" vertical="top" wrapText="1"/>
    </xf>
    <xf numFmtId="0" fontId="19" fillId="0" borderId="0" xfId="0" applyFont="1" applyAlignment="1">
      <alignment wrapText="1"/>
    </xf>
    <xf numFmtId="2" fontId="17" fillId="0" borderId="5" xfId="0" applyNumberFormat="1" applyFont="1" applyBorder="1" applyAlignment="1">
      <alignment horizontal="center" vertical="top" wrapText="1"/>
    </xf>
    <xf numFmtId="0" fontId="11" fillId="0" borderId="5" xfId="0" applyFont="1" applyBorder="1" applyAlignment="1">
      <alignment wrapText="1"/>
    </xf>
    <xf numFmtId="0" fontId="17" fillId="0" borderId="5" xfId="0" applyFont="1" applyBorder="1" applyAlignment="1">
      <alignment horizontal="center" vertical="top" wrapText="1"/>
    </xf>
    <xf numFmtId="0" fontId="16" fillId="4" borderId="5" xfId="0" applyFont="1" applyFill="1" applyBorder="1" applyAlignment="1">
      <alignment vertical="top" wrapText="1"/>
    </xf>
    <xf numFmtId="0" fontId="17" fillId="0" borderId="5" xfId="0" applyFont="1" applyBorder="1" applyAlignment="1">
      <alignment horizontal="center" vertical="top"/>
    </xf>
    <xf numFmtId="0" fontId="23" fillId="0" borderId="5" xfId="0" applyFont="1" applyBorder="1" applyAlignment="1">
      <alignment horizontal="center" vertical="top" wrapText="1"/>
    </xf>
    <xf numFmtId="164" fontId="15" fillId="0" borderId="0" xfId="0" applyNumberFormat="1" applyFont="1"/>
    <xf numFmtId="3" fontId="16" fillId="0" borderId="5" xfId="0" applyNumberFormat="1" applyFont="1" applyBorder="1" applyAlignment="1">
      <alignment horizontal="center" vertical="top" wrapText="1"/>
    </xf>
    <xf numFmtId="0" fontId="24" fillId="0" borderId="5" xfId="0" applyFont="1" applyBorder="1" applyAlignment="1">
      <alignment horizontal="center" vertical="top" wrapText="1"/>
    </xf>
    <xf numFmtId="0" fontId="16" fillId="0" borderId="1" xfId="0" applyFont="1" applyBorder="1" applyAlignment="1">
      <alignment vertical="top" wrapText="1"/>
    </xf>
    <xf numFmtId="1" fontId="17" fillId="4" borderId="5" xfId="0" applyNumberFormat="1" applyFont="1" applyFill="1" applyBorder="1" applyAlignment="1">
      <alignment vertical="top" wrapText="1"/>
    </xf>
    <xf numFmtId="1" fontId="17" fillId="0" borderId="5" xfId="0" applyNumberFormat="1" applyFont="1" applyBorder="1" applyAlignment="1">
      <alignment horizontal="left" vertical="top" wrapText="1"/>
    </xf>
    <xf numFmtId="1" fontId="15" fillId="0" borderId="5" xfId="0" applyNumberFormat="1" applyFont="1" applyBorder="1" applyAlignment="1">
      <alignment horizontal="center" vertical="top" wrapText="1"/>
    </xf>
    <xf numFmtId="0" fontId="16" fillId="0" borderId="6" xfId="0" applyFont="1" applyBorder="1" applyAlignment="1">
      <alignment horizontal="center" vertical="top" wrapText="1"/>
    </xf>
    <xf numFmtId="4" fontId="15" fillId="0" borderId="0" xfId="0" applyNumberFormat="1" applyFont="1"/>
    <xf numFmtId="0" fontId="16" fillId="0" borderId="6" xfId="0" applyFont="1" applyBorder="1" applyAlignment="1">
      <alignment vertical="top" wrapText="1"/>
    </xf>
    <xf numFmtId="0" fontId="15" fillId="0" borderId="0" xfId="0" applyFont="1" applyAlignment="1">
      <alignment horizontal="center"/>
    </xf>
    <xf numFmtId="0" fontId="25" fillId="0" borderId="0" xfId="0" applyFont="1"/>
    <xf numFmtId="0" fontId="25" fillId="0" borderId="0" xfId="0" applyFont="1" applyAlignment="1">
      <alignment wrapText="1"/>
    </xf>
    <xf numFmtId="0" fontId="26" fillId="0" borderId="0" xfId="0" applyFont="1"/>
    <xf numFmtId="0" fontId="16" fillId="0" borderId="0" xfId="0" applyFont="1" applyAlignment="1">
      <alignment wrapText="1"/>
    </xf>
    <xf numFmtId="0" fontId="20" fillId="0" borderId="0" xfId="0" applyFont="1" applyAlignment="1">
      <alignment horizontal="left"/>
    </xf>
    <xf numFmtId="49" fontId="16" fillId="0" borderId="0" xfId="0" applyNumberFormat="1" applyFont="1" applyAlignment="1">
      <alignment wrapText="1"/>
    </xf>
    <xf numFmtId="49" fontId="16" fillId="0" borderId="0" xfId="0" applyNumberFormat="1" applyFont="1" applyAlignment="1">
      <alignment vertical="top" wrapText="1"/>
    </xf>
    <xf numFmtId="0" fontId="16" fillId="0" borderId="0" xfId="0" applyFont="1" applyAlignment="1">
      <alignment vertical="top" wrapText="1"/>
    </xf>
    <xf numFmtId="0" fontId="16" fillId="0" borderId="0" xfId="0" applyFont="1"/>
    <xf numFmtId="2" fontId="16" fillId="0" borderId="0" xfId="0" applyNumberFormat="1" applyFont="1"/>
    <xf numFmtId="49" fontId="17" fillId="0" borderId="0" xfId="0" applyNumberFormat="1" applyFont="1" applyAlignment="1">
      <alignment horizontal="center" wrapText="1"/>
    </xf>
    <xf numFmtId="0" fontId="17" fillId="0" borderId="0" xfId="0" applyFont="1" applyAlignment="1">
      <alignment horizontal="center" wrapText="1"/>
    </xf>
    <xf numFmtId="2" fontId="17" fillId="0" borderId="0" xfId="0" applyNumberFormat="1" applyFont="1" applyAlignment="1">
      <alignment horizontal="center" wrapText="1"/>
    </xf>
    <xf numFmtId="49" fontId="17" fillId="0" borderId="0" xfId="0" applyNumberFormat="1" applyFont="1" applyAlignment="1">
      <alignment horizontal="left" wrapText="1"/>
    </xf>
    <xf numFmtId="49" fontId="17" fillId="0" borderId="0" xfId="0" applyNumberFormat="1" applyFont="1" applyAlignment="1">
      <alignment vertical="top" wrapText="1"/>
    </xf>
    <xf numFmtId="0" fontId="17" fillId="0" borderId="0" xfId="0" applyFont="1" applyAlignment="1">
      <alignment vertical="top" wrapText="1"/>
    </xf>
    <xf numFmtId="0" fontId="17" fillId="0" borderId="0" xfId="0" applyFont="1" applyAlignment="1">
      <alignment horizontal="left" wrapText="1"/>
    </xf>
    <xf numFmtId="2" fontId="17" fillId="0" borderId="0" xfId="0" applyNumberFormat="1" applyFont="1" applyAlignment="1">
      <alignment horizontal="left" wrapText="1"/>
    </xf>
    <xf numFmtId="2" fontId="17" fillId="0" borderId="0" xfId="0" applyNumberFormat="1" applyFont="1"/>
    <xf numFmtId="0" fontId="17" fillId="0" borderId="0" xfId="0" applyFont="1"/>
    <xf numFmtId="49" fontId="17" fillId="3" borderId="7" xfId="0" applyNumberFormat="1" applyFont="1" applyFill="1" applyBorder="1" applyAlignment="1">
      <alignment horizontal="center" vertical="center" wrapText="1"/>
    </xf>
    <xf numFmtId="2" fontId="15" fillId="3" borderId="6" xfId="0" applyNumberFormat="1" applyFont="1" applyFill="1" applyBorder="1" applyAlignment="1">
      <alignment horizontal="center" vertical="center" wrapText="1"/>
    </xf>
    <xf numFmtId="49" fontId="16" fillId="0" borderId="7" xfId="0" applyNumberFormat="1" applyFont="1" applyBorder="1" applyAlignment="1">
      <alignment vertical="top" wrapText="1"/>
    </xf>
    <xf numFmtId="0" fontId="11" fillId="0" borderId="6" xfId="0" applyFont="1" applyBorder="1" applyAlignment="1">
      <alignment horizontal="center" vertical="top" wrapText="1"/>
    </xf>
    <xf numFmtId="49" fontId="11" fillId="0" borderId="6" xfId="0" applyNumberFormat="1" applyFont="1" applyBorder="1" applyAlignment="1">
      <alignment horizontal="center" vertical="top" wrapText="1"/>
    </xf>
    <xf numFmtId="49" fontId="16" fillId="4" borderId="5" xfId="0" applyNumberFormat="1" applyFont="1" applyFill="1" applyBorder="1" applyAlignment="1">
      <alignment vertical="top" wrapText="1"/>
    </xf>
    <xf numFmtId="0" fontId="16" fillId="4" borderId="5" xfId="0" applyFont="1" applyFill="1" applyBorder="1" applyAlignment="1">
      <alignment horizontal="center" vertical="top" wrapText="1"/>
    </xf>
    <xf numFmtId="49" fontId="17" fillId="0" borderId="0" xfId="0" applyNumberFormat="1" applyFont="1" applyAlignment="1">
      <alignment wrapText="1"/>
    </xf>
    <xf numFmtId="2" fontId="16" fillId="0" borderId="0" xfId="0" applyNumberFormat="1" applyFont="1" applyAlignment="1">
      <alignment vertical="top" wrapText="1"/>
    </xf>
    <xf numFmtId="4" fontId="17" fillId="0" borderId="7" xfId="0" applyNumberFormat="1" applyFont="1" applyBorder="1" applyAlignment="1">
      <alignment horizontal="center" vertical="top" wrapText="1"/>
    </xf>
    <xf numFmtId="0" fontId="20" fillId="0" borderId="0" xfId="0" applyFont="1" applyAlignment="1">
      <alignment horizontal="left" vertical="top"/>
    </xf>
    <xf numFmtId="4" fontId="16" fillId="0" borderId="5" xfId="0" applyNumberFormat="1" applyFont="1" applyBorder="1" applyAlignment="1">
      <alignment horizontal="center" vertical="top" wrapText="1"/>
    </xf>
    <xf numFmtId="4" fontId="17" fillId="0" borderId="0" xfId="0" applyNumberFormat="1" applyFont="1" applyAlignment="1">
      <alignment horizontal="center"/>
    </xf>
    <xf numFmtId="0" fontId="16" fillId="0" borderId="5" xfId="0" applyFont="1" applyBorder="1" applyAlignment="1">
      <alignment vertical="top"/>
    </xf>
    <xf numFmtId="0" fontId="28" fillId="0" borderId="0" xfId="0" applyFont="1" applyAlignment="1">
      <alignment wrapText="1"/>
    </xf>
    <xf numFmtId="3" fontId="17" fillId="0" borderId="5" xfId="0" applyNumberFormat="1" applyFont="1" applyBorder="1" applyAlignment="1">
      <alignment horizontal="center" vertical="top"/>
    </xf>
    <xf numFmtId="0" fontId="11" fillId="0" borderId="0" xfId="0" applyFont="1" applyAlignment="1">
      <alignment horizontal="left" wrapText="1"/>
    </xf>
    <xf numFmtId="0" fontId="15" fillId="0" borderId="7" xfId="0" applyFont="1" applyBorder="1" applyAlignment="1">
      <alignment horizontal="center" vertical="center" wrapText="1"/>
    </xf>
    <xf numFmtId="0" fontId="15" fillId="0" borderId="6" xfId="0" applyFont="1" applyBorder="1" applyAlignment="1">
      <alignment horizontal="center" vertical="center" wrapText="1"/>
    </xf>
    <xf numFmtId="0" fontId="15" fillId="0" borderId="5" xfId="0" applyFont="1" applyBorder="1" applyAlignment="1">
      <alignment horizontal="center" vertical="center" wrapText="1"/>
    </xf>
    <xf numFmtId="0" fontId="15" fillId="0" borderId="0" xfId="0" applyFont="1" applyAlignment="1">
      <alignment horizontal="center" vertical="center" wrapText="1"/>
    </xf>
    <xf numFmtId="165" fontId="15" fillId="3" borderId="7" xfId="0" applyNumberFormat="1" applyFont="1" applyFill="1" applyBorder="1" applyAlignment="1">
      <alignment horizontal="center" vertical="center" wrapText="1"/>
    </xf>
    <xf numFmtId="165" fontId="15" fillId="0" borderId="7" xfId="0" applyNumberFormat="1" applyFont="1" applyBorder="1" applyAlignment="1">
      <alignment horizontal="center" vertical="center" wrapText="1"/>
    </xf>
    <xf numFmtId="165" fontId="15" fillId="0" borderId="5" xfId="0" applyNumberFormat="1" applyFont="1" applyBorder="1" applyAlignment="1">
      <alignment horizontal="center" vertical="center" wrapText="1"/>
    </xf>
    <xf numFmtId="165" fontId="15" fillId="0" borderId="0" xfId="0" applyNumberFormat="1" applyFont="1" applyAlignment="1">
      <alignment horizontal="center" vertical="center" wrapText="1"/>
    </xf>
    <xf numFmtId="49" fontId="16" fillId="0" borderId="6" xfId="0" applyNumberFormat="1" applyFont="1" applyBorder="1" applyAlignment="1">
      <alignment horizontal="center" vertical="top" wrapText="1"/>
    </xf>
    <xf numFmtId="49" fontId="16" fillId="4" borderId="5" xfId="0" applyNumberFormat="1" applyFont="1" applyFill="1" applyBorder="1" applyAlignment="1">
      <alignment horizontal="center" vertical="top" wrapText="1"/>
    </xf>
    <xf numFmtId="0" fontId="29" fillId="0" borderId="0" xfId="0" applyFont="1"/>
    <xf numFmtId="0" fontId="30" fillId="0" borderId="0" xfId="0" applyFont="1"/>
    <xf numFmtId="0" fontId="16" fillId="4" borderId="6" xfId="0" applyFont="1" applyFill="1" applyBorder="1" applyAlignment="1">
      <alignment horizontal="center" vertical="top" wrapText="1"/>
    </xf>
    <xf numFmtId="0" fontId="11" fillId="0" borderId="6" xfId="0" applyFont="1" applyBorder="1" applyAlignment="1">
      <alignment vertical="top" wrapText="1"/>
    </xf>
    <xf numFmtId="0" fontId="15" fillId="5" borderId="0" xfId="0" applyFont="1" applyFill="1"/>
    <xf numFmtId="0" fontId="13" fillId="0" borderId="0" xfId="0" applyFont="1"/>
    <xf numFmtId="0" fontId="13" fillId="0" borderId="2" xfId="0" applyFont="1" applyBorder="1"/>
    <xf numFmtId="0" fontId="13" fillId="0" borderId="3" xfId="0" applyFont="1" applyBorder="1"/>
    <xf numFmtId="0" fontId="15" fillId="0" borderId="14" xfId="0" applyFont="1" applyBorder="1" applyAlignment="1">
      <alignment horizontal="center" wrapText="1"/>
    </xf>
    <xf numFmtId="0" fontId="15" fillId="0" borderId="14" xfId="0" applyFont="1" applyBorder="1"/>
    <xf numFmtId="0" fontId="40" fillId="3" borderId="6" xfId="0" applyFont="1" applyFill="1" applyBorder="1" applyAlignment="1">
      <alignment horizontal="center" vertical="center" wrapText="1"/>
    </xf>
    <xf numFmtId="0" fontId="40" fillId="3" borderId="7" xfId="0" applyFont="1" applyFill="1" applyBorder="1" applyAlignment="1">
      <alignment horizontal="center" vertical="center" wrapText="1"/>
    </xf>
    <xf numFmtId="4" fontId="17" fillId="0" borderId="14" xfId="0" applyNumberFormat="1" applyFont="1" applyBorder="1" applyAlignment="1">
      <alignment horizontal="center" vertical="top" wrapText="1"/>
    </xf>
    <xf numFmtId="0" fontId="11" fillId="0" borderId="14" xfId="0" applyFont="1" applyBorder="1"/>
    <xf numFmtId="0" fontId="17" fillId="3" borderId="11" xfId="0" applyFont="1" applyFill="1" applyBorder="1" applyAlignment="1">
      <alignment horizontal="center" vertical="center" wrapText="1"/>
    </xf>
    <xf numFmtId="0" fontId="36" fillId="3" borderId="6" xfId="0" applyFont="1" applyFill="1" applyBorder="1" applyAlignment="1">
      <alignment horizontal="center" vertical="center" wrapText="1"/>
    </xf>
    <xf numFmtId="0" fontId="36" fillId="3" borderId="7" xfId="0" applyFont="1" applyFill="1" applyBorder="1" applyAlignment="1">
      <alignment horizontal="center" vertical="center" wrapText="1"/>
    </xf>
    <xf numFmtId="0" fontId="40" fillId="3" borderId="5" xfId="0" applyFont="1" applyFill="1" applyBorder="1" applyAlignment="1">
      <alignment horizontal="center" vertical="center" wrapText="1"/>
    </xf>
    <xf numFmtId="0" fontId="19" fillId="6" borderId="0" xfId="0" applyFont="1" applyFill="1" applyAlignment="1">
      <alignment wrapText="1"/>
    </xf>
    <xf numFmtId="4" fontId="17" fillId="0" borderId="1" xfId="0" applyNumberFormat="1" applyFont="1" applyBorder="1" applyAlignment="1">
      <alignment horizontal="center" vertical="top" wrapText="1"/>
    </xf>
    <xf numFmtId="0" fontId="0" fillId="0" borderId="14" xfId="0" applyBorder="1"/>
    <xf numFmtId="0" fontId="48" fillId="12" borderId="14" xfId="0" applyFont="1" applyFill="1" applyBorder="1" applyAlignment="1">
      <alignment horizontal="left" vertical="center" wrapText="1"/>
    </xf>
    <xf numFmtId="0" fontId="0" fillId="0" borderId="0" xfId="0" applyAlignment="1">
      <alignment wrapText="1"/>
    </xf>
    <xf numFmtId="0" fontId="37" fillId="4" borderId="5" xfId="0" applyFont="1" applyFill="1" applyBorder="1" applyAlignment="1">
      <alignment vertical="top" wrapText="1"/>
    </xf>
    <xf numFmtId="0" fontId="37" fillId="0" borderId="7" xfId="0" applyFont="1" applyBorder="1" applyAlignment="1">
      <alignment vertical="top" wrapText="1"/>
    </xf>
    <xf numFmtId="0" fontId="37" fillId="4" borderId="5" xfId="0" applyFont="1" applyFill="1" applyBorder="1" applyAlignment="1">
      <alignment horizontal="center" vertical="top" wrapText="1"/>
    </xf>
    <xf numFmtId="0" fontId="37" fillId="0" borderId="5" xfId="0" applyFont="1" applyBorder="1" applyAlignment="1">
      <alignment vertical="top" wrapText="1"/>
    </xf>
    <xf numFmtId="0" fontId="51" fillId="0" borderId="5" xfId="0" applyFont="1" applyBorder="1" applyAlignment="1">
      <alignment horizontal="center" vertical="top" wrapText="1"/>
    </xf>
    <xf numFmtId="49" fontId="37" fillId="0" borderId="5" xfId="0" applyNumberFormat="1" applyFont="1" applyBorder="1" applyAlignment="1">
      <alignment horizontal="center" vertical="top" wrapText="1"/>
    </xf>
    <xf numFmtId="0" fontId="37" fillId="0" borderId="6" xfId="0" applyFont="1" applyBorder="1" applyAlignment="1">
      <alignment horizontal="center" vertical="top" wrapText="1"/>
    </xf>
    <xf numFmtId="3" fontId="36" fillId="0" borderId="5" xfId="0" applyNumberFormat="1" applyFont="1" applyBorder="1" applyAlignment="1">
      <alignment horizontal="center" vertical="top"/>
    </xf>
    <xf numFmtId="0" fontId="37" fillId="0" borderId="5" xfId="0" applyFont="1" applyBorder="1" applyAlignment="1">
      <alignment horizontal="center" vertical="top" wrapText="1"/>
    </xf>
    <xf numFmtId="0" fontId="52" fillId="0" borderId="0" xfId="0" applyFont="1"/>
    <xf numFmtId="0" fontId="53" fillId="0" borderId="0" xfId="0" applyFont="1" applyAlignment="1">
      <alignment wrapText="1"/>
    </xf>
    <xf numFmtId="3" fontId="36" fillId="0" borderId="5" xfId="0" applyNumberFormat="1" applyFont="1" applyBorder="1" applyAlignment="1">
      <alignment horizontal="center" vertical="top" wrapText="1"/>
    </xf>
    <xf numFmtId="0" fontId="37" fillId="0" borderId="5" xfId="0" applyFont="1" applyBorder="1" applyAlignment="1">
      <alignment horizontal="left" vertical="top" wrapText="1"/>
    </xf>
    <xf numFmtId="0" fontId="55" fillId="0" borderId="0" xfId="0" applyFont="1"/>
    <xf numFmtId="0" fontId="38" fillId="0" borderId="5" xfId="0" applyFont="1" applyBorder="1" applyAlignment="1">
      <alignment vertical="top" wrapText="1"/>
    </xf>
    <xf numFmtId="0" fontId="38" fillId="0" borderId="5" xfId="0" applyFont="1" applyBorder="1" applyAlignment="1">
      <alignment horizontal="center" vertical="top" wrapText="1"/>
    </xf>
    <xf numFmtId="0" fontId="37" fillId="0" borderId="0" xfId="0" applyFont="1" applyAlignment="1">
      <alignment horizontal="center" vertical="center" wrapText="1"/>
    </xf>
    <xf numFmtId="0" fontId="37" fillId="0" borderId="1" xfId="0" applyFont="1" applyBorder="1" applyAlignment="1">
      <alignment vertical="top" wrapText="1"/>
    </xf>
    <xf numFmtId="2" fontId="37" fillId="0" borderId="5" xfId="0" applyNumberFormat="1" applyFont="1" applyBorder="1" applyAlignment="1">
      <alignment horizontal="center" vertical="top" wrapText="1"/>
    </xf>
    <xf numFmtId="1" fontId="37" fillId="0" borderId="5" xfId="0" applyNumberFormat="1" applyFont="1" applyBorder="1" applyAlignment="1">
      <alignment horizontal="center" vertical="top" wrapText="1"/>
    </xf>
    <xf numFmtId="1" fontId="36" fillId="0" borderId="5" xfId="0" applyNumberFormat="1" applyFont="1" applyBorder="1" applyAlignment="1">
      <alignment horizontal="center" vertical="top" wrapText="1"/>
    </xf>
    <xf numFmtId="0" fontId="38" fillId="4" borderId="5" xfId="0" applyFont="1" applyFill="1" applyBorder="1" applyAlignment="1">
      <alignment horizontal="left" vertical="center" wrapText="1"/>
    </xf>
    <xf numFmtId="0" fontId="38" fillId="4" borderId="6" xfId="0" applyFont="1" applyFill="1" applyBorder="1" applyAlignment="1">
      <alignment horizontal="left" vertical="center" wrapText="1"/>
    </xf>
    <xf numFmtId="0" fontId="38" fillId="4" borderId="6" xfId="0" applyFont="1" applyFill="1" applyBorder="1" applyAlignment="1">
      <alignment horizontal="center" vertical="center" wrapText="1"/>
    </xf>
    <xf numFmtId="165" fontId="38" fillId="4" borderId="7" xfId="0" applyNumberFormat="1" applyFont="1" applyFill="1" applyBorder="1" applyAlignment="1">
      <alignment horizontal="center" vertical="center" wrapText="1"/>
    </xf>
    <xf numFmtId="0" fontId="38" fillId="0" borderId="0" xfId="0" applyFont="1"/>
    <xf numFmtId="0" fontId="51" fillId="0" borderId="5" xfId="0" applyFont="1" applyBorder="1" applyAlignment="1">
      <alignment vertical="top" wrapText="1"/>
    </xf>
    <xf numFmtId="0" fontId="37" fillId="0" borderId="5" xfId="0" applyFont="1" applyBorder="1" applyAlignment="1">
      <alignment vertical="top"/>
    </xf>
    <xf numFmtId="0" fontId="36" fillId="0" borderId="5" xfId="0" applyFont="1" applyBorder="1" applyAlignment="1">
      <alignment horizontal="center" vertical="top"/>
    </xf>
    <xf numFmtId="0" fontId="37" fillId="0" borderId="5" xfId="0" applyFont="1" applyBorder="1" applyAlignment="1">
      <alignment horizontal="center" vertical="center" wrapText="1"/>
    </xf>
    <xf numFmtId="0" fontId="37" fillId="4" borderId="5" xfId="0" applyFont="1" applyFill="1" applyBorder="1" applyAlignment="1">
      <alignment horizontal="center" vertical="center" wrapText="1"/>
    </xf>
    <xf numFmtId="0" fontId="51" fillId="0" borderId="5" xfId="0" applyFont="1" applyBorder="1" applyAlignment="1">
      <alignment horizontal="center" vertical="center" wrapText="1"/>
    </xf>
    <xf numFmtId="0" fontId="37" fillId="0" borderId="5" xfId="0" applyFont="1" applyBorder="1" applyAlignment="1">
      <alignment horizontal="center" vertical="center"/>
    </xf>
    <xf numFmtId="0" fontId="36" fillId="0" borderId="5" xfId="0" applyFont="1" applyBorder="1" applyAlignment="1">
      <alignment horizontal="center" vertical="center"/>
    </xf>
    <xf numFmtId="2" fontId="37" fillId="0" borderId="5" xfId="0" applyNumberFormat="1" applyFont="1" applyBorder="1" applyAlignment="1">
      <alignment horizontal="center" vertical="center" wrapText="1"/>
    </xf>
    <xf numFmtId="0" fontId="37" fillId="0" borderId="5" xfId="0" applyFont="1" applyBorder="1" applyAlignment="1">
      <alignment vertical="center" wrapText="1"/>
    </xf>
    <xf numFmtId="3" fontId="37" fillId="0" borderId="5" xfId="0" applyNumberFormat="1" applyFont="1" applyBorder="1" applyAlignment="1">
      <alignment horizontal="center" vertical="top"/>
    </xf>
    <xf numFmtId="2" fontId="36" fillId="0" borderId="5" xfId="0" applyNumberFormat="1" applyFont="1" applyBorder="1" applyAlignment="1">
      <alignment horizontal="center" vertical="top" wrapText="1"/>
    </xf>
    <xf numFmtId="0" fontId="37" fillId="0" borderId="5" xfId="0" applyFont="1" applyBorder="1" applyAlignment="1">
      <alignment horizontal="left" vertical="center" wrapText="1"/>
    </xf>
    <xf numFmtId="0" fontId="37" fillId="0" borderId="1" xfId="0" applyFont="1" applyBorder="1" applyAlignment="1">
      <alignment horizontal="center" vertical="center" wrapText="1"/>
    </xf>
    <xf numFmtId="1" fontId="37" fillId="0" borderId="5" xfId="0" applyNumberFormat="1" applyFont="1" applyBorder="1" applyAlignment="1">
      <alignment horizontal="center" vertical="center" wrapText="1"/>
    </xf>
    <xf numFmtId="2" fontId="40" fillId="0" borderId="5" xfId="0" applyNumberFormat="1" applyFont="1" applyBorder="1" applyAlignment="1">
      <alignment horizontal="center" vertical="top" wrapText="1"/>
    </xf>
    <xf numFmtId="2" fontId="38" fillId="0" borderId="5" xfId="0" applyNumberFormat="1" applyFont="1" applyBorder="1" applyAlignment="1">
      <alignment horizontal="center" vertical="top" wrapText="1"/>
    </xf>
    <xf numFmtId="2" fontId="36" fillId="0" borderId="13" xfId="0" applyNumberFormat="1" applyFont="1" applyBorder="1" applyAlignment="1">
      <alignment horizontal="center" vertical="top" wrapText="1"/>
    </xf>
    <xf numFmtId="0" fontId="59" fillId="0" borderId="5" xfId="0" applyFont="1" applyBorder="1" applyAlignment="1">
      <alignment vertical="top"/>
    </xf>
    <xf numFmtId="0" fontId="0" fillId="0" borderId="0" xfId="0" applyAlignment="1">
      <alignment vertical="center" wrapText="1"/>
    </xf>
    <xf numFmtId="0" fontId="9" fillId="0" borderId="0" xfId="0" applyFont="1" applyAlignment="1">
      <alignment vertical="center"/>
    </xf>
    <xf numFmtId="0" fontId="9" fillId="0" borderId="0" xfId="0" applyFont="1" applyAlignment="1">
      <alignment vertical="center" wrapText="1"/>
    </xf>
    <xf numFmtId="1" fontId="36" fillId="0" borderId="5" xfId="0" applyNumberFormat="1" applyFont="1" applyBorder="1" applyAlignment="1">
      <alignment horizontal="center" vertical="center" wrapText="1"/>
    </xf>
    <xf numFmtId="1" fontId="37" fillId="0" borderId="7" xfId="0" applyNumberFormat="1" applyFont="1" applyBorder="1" applyAlignment="1">
      <alignment horizontal="center" vertical="center" wrapText="1"/>
    </xf>
    <xf numFmtId="2" fontId="37" fillId="0" borderId="7" xfId="0" applyNumberFormat="1" applyFont="1" applyBorder="1" applyAlignment="1">
      <alignment horizontal="center" vertical="top" wrapText="1"/>
    </xf>
    <xf numFmtId="2" fontId="40" fillId="0" borderId="5" xfId="0" applyNumberFormat="1" applyFont="1" applyBorder="1" applyAlignment="1">
      <alignment horizontal="center" vertical="center" wrapText="1"/>
    </xf>
    <xf numFmtId="1" fontId="38" fillId="0" borderId="5" xfId="0" applyNumberFormat="1" applyFont="1" applyBorder="1" applyAlignment="1">
      <alignment horizontal="center" vertical="center" wrapText="1"/>
    </xf>
    <xf numFmtId="0" fontId="38" fillId="0" borderId="5" xfId="0" applyFont="1" applyBorder="1" applyAlignment="1">
      <alignment horizontal="center"/>
    </xf>
    <xf numFmtId="0" fontId="37" fillId="0" borderId="12" xfId="0" applyFont="1" applyBorder="1" applyAlignment="1">
      <alignment vertical="top" wrapText="1"/>
    </xf>
    <xf numFmtId="0" fontId="37" fillId="0" borderId="12" xfId="0" applyFont="1" applyBorder="1" applyAlignment="1">
      <alignment horizontal="center" vertical="top" wrapText="1"/>
    </xf>
    <xf numFmtId="0" fontId="51" fillId="0" borderId="12" xfId="0" applyFont="1" applyBorder="1" applyAlignment="1">
      <alignment horizontal="center" vertical="top" wrapText="1"/>
    </xf>
    <xf numFmtId="3" fontId="37" fillId="0" borderId="12" xfId="0" applyNumberFormat="1" applyFont="1" applyBorder="1" applyAlignment="1">
      <alignment horizontal="center" vertical="top"/>
    </xf>
    <xf numFmtId="0" fontId="37" fillId="4" borderId="5" xfId="0" applyFont="1" applyFill="1" applyBorder="1" applyAlignment="1">
      <alignment vertical="center" wrapText="1"/>
    </xf>
    <xf numFmtId="0" fontId="37" fillId="0" borderId="5" xfId="0" applyFont="1" applyBorder="1" applyAlignment="1">
      <alignment horizontal="center" vertical="top"/>
    </xf>
    <xf numFmtId="0" fontId="37" fillId="4" borderId="5" xfId="0" applyFont="1" applyFill="1" applyBorder="1" applyAlignment="1">
      <alignment horizontal="left" vertical="center" wrapText="1"/>
    </xf>
    <xf numFmtId="0" fontId="51" fillId="0" borderId="5" xfId="0" applyFont="1" applyBorder="1" applyAlignment="1">
      <alignment horizontal="left" vertical="center" wrapText="1"/>
    </xf>
    <xf numFmtId="0" fontId="37" fillId="0" borderId="7" xfId="0" applyFont="1" applyBorder="1" applyAlignment="1">
      <alignment horizontal="left" vertical="center" wrapText="1"/>
    </xf>
    <xf numFmtId="0" fontId="37" fillId="4" borderId="7" xfId="0" applyFont="1" applyFill="1" applyBorder="1" applyAlignment="1">
      <alignment horizontal="left" vertical="center" wrapText="1"/>
    </xf>
    <xf numFmtId="0" fontId="51" fillId="0" borderId="7" xfId="0" applyFont="1" applyBorder="1" applyAlignment="1">
      <alignment horizontal="left" vertical="center" wrapText="1"/>
    </xf>
    <xf numFmtId="0" fontId="37" fillId="0" borderId="7" xfId="0" applyFont="1" applyBorder="1" applyAlignment="1">
      <alignment horizontal="center" vertical="top"/>
    </xf>
    <xf numFmtId="0" fontId="51" fillId="0" borderId="5" xfId="0" applyFont="1" applyBorder="1" applyAlignment="1">
      <alignment vertical="center" wrapText="1"/>
    </xf>
    <xf numFmtId="0" fontId="52" fillId="0" borderId="0" xfId="0" applyFont="1" applyAlignment="1">
      <alignment horizontal="center" vertical="center"/>
    </xf>
    <xf numFmtId="0" fontId="16" fillId="0" borderId="0" xfId="0" applyFont="1" applyAlignment="1">
      <alignment horizontal="center" vertical="top" wrapText="1"/>
    </xf>
    <xf numFmtId="49" fontId="16" fillId="0" borderId="0" xfId="0" applyNumberFormat="1" applyFont="1" applyAlignment="1">
      <alignment horizontal="center" vertical="top" wrapText="1"/>
    </xf>
    <xf numFmtId="3" fontId="17" fillId="0" borderId="0" xfId="0" applyNumberFormat="1" applyFont="1" applyAlignment="1">
      <alignment horizontal="center" vertical="top" wrapText="1"/>
    </xf>
    <xf numFmtId="0" fontId="52" fillId="0" borderId="0" xfId="0" applyFont="1" applyAlignment="1">
      <alignment horizontal="center" vertical="top"/>
    </xf>
    <xf numFmtId="0" fontId="38" fillId="0" borderId="0" xfId="0" applyFont="1" applyAlignment="1">
      <alignment vertical="center" wrapText="1"/>
    </xf>
    <xf numFmtId="0" fontId="8" fillId="0" borderId="0" xfId="0" applyFont="1"/>
    <xf numFmtId="0" fontId="53" fillId="0" borderId="0" xfId="0" applyFont="1"/>
    <xf numFmtId="0" fontId="38" fillId="0" borderId="0" xfId="0" applyFont="1" applyAlignment="1">
      <alignment horizontal="center"/>
    </xf>
    <xf numFmtId="0" fontId="67" fillId="0" borderId="0" xfId="0" applyFont="1" applyAlignment="1">
      <alignment horizontal="center" vertical="center" wrapText="1"/>
    </xf>
    <xf numFmtId="0" fontId="68" fillId="0" borderId="0" xfId="0" applyFont="1" applyAlignment="1">
      <alignment vertical="center"/>
    </xf>
    <xf numFmtId="0" fontId="67" fillId="5" borderId="0" xfId="0" applyFont="1" applyFill="1" applyAlignment="1">
      <alignment vertical="center" wrapText="1"/>
    </xf>
    <xf numFmtId="0" fontId="38" fillId="0" borderId="0" xfId="0" applyFont="1" applyAlignment="1">
      <alignment horizontal="center" vertical="center"/>
    </xf>
    <xf numFmtId="0" fontId="40" fillId="0" borderId="0" xfId="0" applyFont="1" applyAlignment="1">
      <alignment horizontal="center" vertical="center"/>
    </xf>
    <xf numFmtId="0" fontId="37" fillId="0" borderId="0" xfId="0" applyFont="1" applyAlignment="1">
      <alignment vertical="center" wrapText="1"/>
    </xf>
    <xf numFmtId="0" fontId="38" fillId="0" borderId="0" xfId="0" applyFont="1" applyAlignment="1">
      <alignment horizontal="center" vertical="center" wrapText="1"/>
    </xf>
    <xf numFmtId="0" fontId="67" fillId="5" borderId="0" xfId="0" applyFont="1" applyFill="1" applyAlignment="1">
      <alignment wrapText="1"/>
    </xf>
    <xf numFmtId="0" fontId="67" fillId="5" borderId="0" xfId="0" applyFont="1" applyFill="1" applyAlignment="1">
      <alignment horizontal="center" vertical="center" wrapText="1"/>
    </xf>
    <xf numFmtId="0" fontId="67" fillId="0" borderId="0" xfId="0" applyFont="1" applyAlignment="1">
      <alignment vertical="center" wrapText="1"/>
    </xf>
    <xf numFmtId="0" fontId="37" fillId="0" borderId="0" xfId="0" applyFont="1" applyAlignment="1">
      <alignment horizontal="center" wrapText="1"/>
    </xf>
    <xf numFmtId="0" fontId="70" fillId="0" borderId="0" xfId="0" applyFont="1" applyAlignment="1">
      <alignment horizontal="center" vertical="center" wrapText="1"/>
    </xf>
    <xf numFmtId="0" fontId="24" fillId="0" borderId="5" xfId="0" applyFont="1" applyBorder="1" applyAlignment="1">
      <alignment vertical="top" wrapText="1"/>
    </xf>
    <xf numFmtId="0" fontId="11" fillId="0" borderId="5" xfId="0" applyFont="1" applyBorder="1" applyAlignment="1">
      <alignment vertical="top"/>
    </xf>
    <xf numFmtId="0" fontId="11" fillId="0" borderId="5" xfId="0" applyFont="1" applyBorder="1" applyAlignment="1">
      <alignment horizontal="center" vertical="top"/>
    </xf>
    <xf numFmtId="0" fontId="16" fillId="0" borderId="0" xfId="0" applyFont="1" applyAlignment="1">
      <alignment horizontal="center" vertical="center" wrapText="1"/>
    </xf>
    <xf numFmtId="0" fontId="16" fillId="0" borderId="5" xfId="0" applyFont="1" applyBorder="1" applyAlignment="1">
      <alignment vertical="center" wrapText="1"/>
    </xf>
    <xf numFmtId="0" fontId="16" fillId="4" borderId="5" xfId="0" applyFont="1" applyFill="1" applyBorder="1" applyAlignment="1">
      <alignment vertical="center" wrapText="1"/>
    </xf>
    <xf numFmtId="0" fontId="24" fillId="0" borderId="5" xfId="0" applyFont="1" applyBorder="1" applyAlignment="1">
      <alignment horizontal="center" vertical="center" wrapText="1"/>
    </xf>
    <xf numFmtId="0" fontId="16" fillId="0" borderId="5" xfId="0" applyFont="1" applyBorder="1" applyAlignment="1">
      <alignment horizontal="center" vertical="center" wrapText="1"/>
    </xf>
    <xf numFmtId="0" fontId="16" fillId="0" borderId="5" xfId="0" applyFont="1" applyBorder="1" applyAlignment="1">
      <alignment horizontal="center" vertical="center"/>
    </xf>
    <xf numFmtId="0" fontId="17" fillId="0" borderId="5" xfId="0" applyFont="1" applyBorder="1" applyAlignment="1">
      <alignment horizontal="center" vertical="center"/>
    </xf>
    <xf numFmtId="0" fontId="16" fillId="4" borderId="5" xfId="0" applyFont="1" applyFill="1" applyBorder="1" applyAlignment="1">
      <alignment horizontal="left" vertical="center" wrapText="1"/>
    </xf>
    <xf numFmtId="0" fontId="16" fillId="0" borderId="5" xfId="0" applyFont="1" applyBorder="1" applyAlignment="1">
      <alignment horizontal="left" vertical="center" wrapText="1"/>
    </xf>
    <xf numFmtId="0" fontId="24" fillId="0" borderId="5" xfId="0" applyFont="1" applyBorder="1" applyAlignment="1">
      <alignment horizontal="left" vertical="center" wrapText="1"/>
    </xf>
    <xf numFmtId="0" fontId="24" fillId="0" borderId="5" xfId="0" applyFont="1" applyBorder="1" applyAlignment="1">
      <alignment vertical="center" wrapText="1"/>
    </xf>
    <xf numFmtId="0" fontId="67" fillId="0" borderId="5" xfId="0" applyFont="1" applyBorder="1" applyAlignment="1">
      <alignment vertical="top" wrapText="1"/>
    </xf>
    <xf numFmtId="2" fontId="16" fillId="0" borderId="1" xfId="0" applyNumberFormat="1" applyFont="1" applyBorder="1" applyAlignment="1">
      <alignment horizontal="center" vertical="center" wrapText="1"/>
    </xf>
    <xf numFmtId="0" fontId="16" fillId="4" borderId="5" xfId="0" applyFont="1" applyFill="1" applyBorder="1" applyAlignment="1">
      <alignment horizontal="center" vertical="center" wrapText="1"/>
    </xf>
    <xf numFmtId="1" fontId="16" fillId="4" borderId="5" xfId="0" applyNumberFormat="1" applyFont="1" applyFill="1" applyBorder="1" applyAlignment="1">
      <alignment horizontal="center" vertical="center" wrapText="1"/>
    </xf>
    <xf numFmtId="0" fontId="20" fillId="0" borderId="5" xfId="0" applyFont="1" applyBorder="1" applyAlignment="1">
      <alignment horizontal="center" vertical="center" wrapText="1"/>
    </xf>
    <xf numFmtId="1" fontId="16" fillId="0" borderId="5" xfId="0" applyNumberFormat="1" applyFont="1" applyBorder="1" applyAlignment="1">
      <alignment horizontal="center" vertical="center" wrapText="1"/>
    </xf>
    <xf numFmtId="2" fontId="16" fillId="0" borderId="5" xfId="0" applyNumberFormat="1" applyFont="1" applyBorder="1" applyAlignment="1">
      <alignment horizontal="center" vertical="center" wrapText="1"/>
    </xf>
    <xf numFmtId="1" fontId="17" fillId="0" borderId="5" xfId="0" applyNumberFormat="1" applyFont="1" applyBorder="1" applyAlignment="1">
      <alignment horizontal="center" vertical="center" wrapText="1"/>
    </xf>
    <xf numFmtId="2" fontId="17" fillId="0" borderId="5" xfId="0" applyNumberFormat="1" applyFont="1" applyBorder="1" applyAlignment="1">
      <alignment horizontal="center" vertical="center" wrapText="1"/>
    </xf>
    <xf numFmtId="0" fontId="11" fillId="0" borderId="5" xfId="0" applyFont="1" applyBorder="1" applyAlignment="1">
      <alignment horizontal="center" vertical="center" wrapText="1"/>
    </xf>
    <xf numFmtId="2" fontId="20" fillId="0" borderId="5" xfId="0" applyNumberFormat="1" applyFont="1" applyBorder="1" applyAlignment="1">
      <alignment horizontal="center" vertical="center"/>
    </xf>
    <xf numFmtId="2" fontId="17" fillId="0" borderId="1" xfId="0" applyNumberFormat="1" applyFont="1" applyBorder="1" applyAlignment="1">
      <alignment horizontal="center" vertical="center" wrapText="1"/>
    </xf>
    <xf numFmtId="0" fontId="20" fillId="0" borderId="0" xfId="0" applyFont="1" applyAlignment="1">
      <alignment horizontal="center" vertical="center"/>
    </xf>
    <xf numFmtId="0" fontId="24" fillId="4" borderId="5" xfId="0" applyFont="1" applyFill="1" applyBorder="1" applyAlignment="1">
      <alignment horizontal="center" vertical="center" wrapText="1"/>
    </xf>
    <xf numFmtId="0" fontId="16" fillId="0" borderId="1" xfId="0" applyFont="1" applyBorder="1" applyAlignment="1">
      <alignment horizontal="center" vertical="center" wrapText="1"/>
    </xf>
    <xf numFmtId="0" fontId="20" fillId="0" borderId="5" xfId="0" applyFont="1" applyBorder="1" applyAlignment="1">
      <alignment horizontal="center" vertical="center"/>
    </xf>
    <xf numFmtId="49" fontId="16" fillId="0" borderId="5" xfId="0" applyNumberFormat="1" applyFont="1" applyBorder="1" applyAlignment="1">
      <alignment horizontal="center" vertical="center" wrapText="1"/>
    </xf>
    <xf numFmtId="3" fontId="17" fillId="0" borderId="5" xfId="0" applyNumberFormat="1" applyFont="1" applyBorder="1" applyAlignment="1">
      <alignment horizontal="center" vertical="center" wrapText="1"/>
    </xf>
    <xf numFmtId="2" fontId="17" fillId="0" borderId="13" xfId="0" applyNumberFormat="1" applyFont="1" applyBorder="1" applyAlignment="1">
      <alignment horizontal="center" vertical="center" wrapText="1"/>
    </xf>
    <xf numFmtId="0" fontId="59" fillId="0" borderId="5" xfId="0" applyFont="1" applyBorder="1" applyAlignment="1">
      <alignment horizontal="center" vertical="center"/>
    </xf>
    <xf numFmtId="0" fontId="72" fillId="0" borderId="5" xfId="0" applyFont="1" applyBorder="1" applyAlignment="1">
      <alignment vertical="top" wrapText="1"/>
    </xf>
    <xf numFmtId="0" fontId="24" fillId="0" borderId="7" xfId="0" applyFont="1" applyBorder="1" applyAlignment="1">
      <alignment vertical="top" wrapText="1"/>
    </xf>
    <xf numFmtId="3" fontId="16" fillId="0" borderId="5" xfId="0" applyNumberFormat="1" applyFont="1" applyBorder="1" applyAlignment="1">
      <alignment horizontal="center" vertical="top"/>
    </xf>
    <xf numFmtId="0" fontId="16" fillId="0" borderId="12" xfId="0" applyFont="1" applyBorder="1" applyAlignment="1">
      <alignment vertical="top" wrapText="1"/>
    </xf>
    <xf numFmtId="0" fontId="16" fillId="0" borderId="12" xfId="0" applyFont="1" applyBorder="1" applyAlignment="1">
      <alignment horizontal="center" vertical="top" wrapText="1"/>
    </xf>
    <xf numFmtId="0" fontId="24" fillId="0" borderId="12" xfId="0" applyFont="1" applyBorder="1" applyAlignment="1">
      <alignment horizontal="center" vertical="top" wrapText="1"/>
    </xf>
    <xf numFmtId="3" fontId="16" fillId="0" borderId="12" xfId="0" applyNumberFormat="1" applyFont="1" applyBorder="1" applyAlignment="1">
      <alignment horizontal="center" vertical="top"/>
    </xf>
    <xf numFmtId="0" fontId="16" fillId="0" borderId="5" xfId="0" applyFont="1" applyBorder="1" applyAlignment="1">
      <alignment horizontal="center" vertical="top"/>
    </xf>
    <xf numFmtId="0" fontId="16" fillId="0" borderId="7" xfId="0" applyFont="1" applyBorder="1" applyAlignment="1">
      <alignment horizontal="left" vertical="center" wrapText="1"/>
    </xf>
    <xf numFmtId="0" fontId="16" fillId="4" borderId="7" xfId="0" applyFont="1" applyFill="1" applyBorder="1" applyAlignment="1">
      <alignment horizontal="left" vertical="center" wrapText="1"/>
    </xf>
    <xf numFmtId="0" fontId="24" fillId="0" borderId="7" xfId="0" applyFont="1" applyBorder="1" applyAlignment="1">
      <alignment horizontal="left" vertical="center" wrapText="1"/>
    </xf>
    <xf numFmtId="0" fontId="16" fillId="0" borderId="7" xfId="0" applyFont="1" applyBorder="1" applyAlignment="1">
      <alignment horizontal="center" vertical="top"/>
    </xf>
    <xf numFmtId="0" fontId="11" fillId="0" borderId="5" xfId="0" applyFont="1" applyBorder="1" applyAlignment="1">
      <alignment horizontal="center" vertical="center"/>
    </xf>
    <xf numFmtId="0" fontId="11" fillId="0" borderId="5" xfId="0" applyFont="1" applyBorder="1" applyAlignment="1">
      <alignment horizontal="left" vertical="center" wrapText="1"/>
    </xf>
    <xf numFmtId="0" fontId="24" fillId="0" borderId="5" xfId="0" applyFont="1" applyBorder="1" applyAlignment="1">
      <alignment wrapText="1"/>
    </xf>
    <xf numFmtId="0" fontId="11" fillId="0" borderId="5" xfId="0" applyFont="1" applyBorder="1" applyAlignment="1">
      <alignment vertical="center" wrapText="1"/>
    </xf>
    <xf numFmtId="0" fontId="74" fillId="0" borderId="5" xfId="0" applyFont="1" applyBorder="1" applyAlignment="1">
      <alignment wrapText="1"/>
    </xf>
    <xf numFmtId="0" fontId="20" fillId="0" borderId="0" xfId="0" applyFont="1" applyAlignment="1">
      <alignment vertical="top"/>
    </xf>
    <xf numFmtId="0" fontId="16" fillId="0" borderId="7" xfId="0" applyFont="1" applyBorder="1" applyAlignment="1">
      <alignment horizontal="center" vertical="center" wrapText="1"/>
    </xf>
    <xf numFmtId="0" fontId="59" fillId="0" borderId="5" xfId="0" applyFont="1" applyBorder="1" applyAlignment="1">
      <alignment horizontal="center" vertical="top"/>
    </xf>
    <xf numFmtId="0" fontId="26" fillId="0" borderId="5" xfId="0" applyFont="1" applyBorder="1" applyAlignment="1">
      <alignment vertical="top" wrapText="1"/>
    </xf>
    <xf numFmtId="49" fontId="16" fillId="0" borderId="5" xfId="0" applyNumberFormat="1" applyFont="1" applyBorder="1" applyAlignment="1">
      <alignment vertical="top" wrapText="1"/>
    </xf>
    <xf numFmtId="0" fontId="16" fillId="0" borderId="7" xfId="0" applyFont="1" applyBorder="1" applyAlignment="1">
      <alignment horizontal="left" vertical="top" wrapText="1"/>
    </xf>
    <xf numFmtId="0" fontId="16" fillId="4" borderId="7" xfId="0" applyFont="1" applyFill="1" applyBorder="1" applyAlignment="1">
      <alignment vertical="top" wrapText="1"/>
    </xf>
    <xf numFmtId="0" fontId="17" fillId="0" borderId="7" xfId="0" applyFont="1" applyBorder="1" applyAlignment="1">
      <alignment horizontal="center" vertical="top"/>
    </xf>
    <xf numFmtId="0" fontId="16" fillId="0" borderId="0" xfId="0" applyFont="1" applyAlignment="1">
      <alignment horizontal="left" vertical="top" wrapText="1"/>
    </xf>
    <xf numFmtId="0" fontId="24" fillId="0" borderId="12" xfId="0" applyFont="1" applyBorder="1" applyAlignment="1">
      <alignment vertical="top" wrapText="1"/>
    </xf>
    <xf numFmtId="0" fontId="15" fillId="0" borderId="5" xfId="0" applyFont="1" applyBorder="1" applyAlignment="1">
      <alignment horizontal="center" vertical="top"/>
    </xf>
    <xf numFmtId="0" fontId="74" fillId="0" borderId="5" xfId="0" applyFont="1" applyBorder="1" applyAlignment="1">
      <alignment vertical="top" wrapText="1"/>
    </xf>
    <xf numFmtId="3" fontId="17" fillId="0" borderId="12" xfId="0" applyNumberFormat="1" applyFont="1" applyBorder="1" applyAlignment="1">
      <alignment horizontal="center" vertical="top"/>
    </xf>
    <xf numFmtId="0" fontId="11" fillId="0" borderId="9" xfId="0" applyFont="1" applyBorder="1" applyAlignment="1">
      <alignment vertical="top" wrapText="1"/>
    </xf>
    <xf numFmtId="0" fontId="16" fillId="0" borderId="1" xfId="0" applyFont="1" applyBorder="1" applyAlignment="1">
      <alignment horizontal="center" vertical="top" wrapText="1"/>
    </xf>
    <xf numFmtId="0" fontId="11" fillId="0" borderId="3" xfId="0" applyFont="1" applyBorder="1" applyAlignment="1">
      <alignment vertical="top" wrapText="1"/>
    </xf>
    <xf numFmtId="0" fontId="16" fillId="0" borderId="7" xfId="0" applyFont="1" applyBorder="1" applyAlignment="1">
      <alignment horizontal="center" vertical="top" wrapText="1"/>
    </xf>
    <xf numFmtId="1" fontId="17" fillId="4" borderId="5" xfId="0" applyNumberFormat="1" applyFont="1" applyFill="1" applyBorder="1" applyAlignment="1">
      <alignment horizontal="center" vertical="top" wrapText="1"/>
    </xf>
    <xf numFmtId="0" fontId="26" fillId="0" borderId="19" xfId="0" applyFont="1" applyBorder="1" applyAlignment="1">
      <alignment vertical="top" wrapText="1"/>
    </xf>
    <xf numFmtId="0" fontId="16" fillId="0" borderId="20" xfId="0" applyFont="1" applyBorder="1" applyAlignment="1">
      <alignment horizontal="center" vertical="top" wrapText="1"/>
    </xf>
    <xf numFmtId="0" fontId="16" fillId="0" borderId="19" xfId="0" applyFont="1" applyBorder="1" applyAlignment="1">
      <alignment vertical="top" wrapText="1"/>
    </xf>
    <xf numFmtId="1" fontId="17" fillId="0" borderId="7" xfId="0" applyNumberFormat="1" applyFont="1" applyBorder="1" applyAlignment="1">
      <alignment horizontal="center" vertical="top" wrapText="1"/>
    </xf>
    <xf numFmtId="1" fontId="16" fillId="0" borderId="7" xfId="0" applyNumberFormat="1" applyFont="1" applyBorder="1" applyAlignment="1">
      <alignment horizontal="center" vertical="top" wrapText="1"/>
    </xf>
    <xf numFmtId="0" fontId="48" fillId="12" borderId="21" xfId="0" applyFont="1" applyFill="1" applyBorder="1" applyAlignment="1">
      <alignment horizontal="left" vertical="center" wrapText="1"/>
    </xf>
    <xf numFmtId="0" fontId="24" fillId="0" borderId="0" xfId="0" applyFont="1" applyAlignment="1">
      <alignment horizontal="left" vertical="top" wrapText="1" readingOrder="1"/>
    </xf>
    <xf numFmtId="0" fontId="76" fillId="0" borderId="0" xfId="0" applyFont="1" applyAlignment="1">
      <alignment horizontal="left" vertical="top" wrapText="1" readingOrder="1"/>
    </xf>
    <xf numFmtId="0" fontId="49" fillId="0" borderId="0" xfId="0" applyFont="1" applyAlignment="1">
      <alignment horizontal="left" vertical="top" wrapText="1" readingOrder="1"/>
    </xf>
    <xf numFmtId="0" fontId="62" fillId="0" borderId="5" xfId="0" applyFont="1" applyBorder="1" applyAlignment="1">
      <alignment horizontal="left" vertical="top" wrapText="1" readingOrder="1"/>
    </xf>
    <xf numFmtId="0" fontId="78" fillId="0" borderId="5" xfId="0" applyFont="1" applyBorder="1" applyAlignment="1">
      <alignment vertical="top" wrapText="1"/>
    </xf>
    <xf numFmtId="0" fontId="78" fillId="0" borderId="5" xfId="0" applyFont="1" applyBorder="1" applyAlignment="1">
      <alignment horizontal="left" vertical="top" wrapText="1"/>
    </xf>
    <xf numFmtId="1" fontId="79" fillId="0" borderId="5" xfId="0" applyNumberFormat="1" applyFont="1" applyBorder="1" applyAlignment="1">
      <alignment horizontal="center" vertical="top" wrapText="1"/>
    </xf>
    <xf numFmtId="2" fontId="78" fillId="0" borderId="5" xfId="0" applyNumberFormat="1" applyFont="1" applyBorder="1" applyAlignment="1">
      <alignment horizontal="center" vertical="top" wrapText="1"/>
    </xf>
    <xf numFmtId="0" fontId="78" fillId="0" borderId="5" xfId="0" applyFont="1" applyBorder="1" applyAlignment="1">
      <alignment horizontal="center" vertical="top" wrapText="1"/>
    </xf>
    <xf numFmtId="0" fontId="81" fillId="0" borderId="0" xfId="0" applyFont="1"/>
    <xf numFmtId="0" fontId="20" fillId="0" borderId="5" xfId="0" applyFont="1" applyBorder="1" applyAlignment="1">
      <alignment vertical="top"/>
    </xf>
    <xf numFmtId="0" fontId="16" fillId="0" borderId="1" xfId="0" applyFont="1" applyBorder="1" applyAlignment="1">
      <alignment horizontal="left" vertical="top" wrapText="1"/>
    </xf>
    <xf numFmtId="2" fontId="16" fillId="0" borderId="3" xfId="0" applyNumberFormat="1" applyFont="1" applyBorder="1" applyAlignment="1">
      <alignment horizontal="center" vertical="top" wrapText="1"/>
    </xf>
    <xf numFmtId="0" fontId="16" fillId="0" borderId="12" xfId="0" applyFont="1" applyBorder="1"/>
    <xf numFmtId="1" fontId="16" fillId="0" borderId="9" xfId="0" applyNumberFormat="1" applyFont="1" applyBorder="1" applyAlignment="1">
      <alignment horizontal="center" vertical="top" wrapText="1"/>
    </xf>
    <xf numFmtId="0" fontId="11" fillId="0" borderId="1" xfId="0" applyFont="1" applyBorder="1" applyAlignment="1">
      <alignment horizontal="left" vertical="top" wrapText="1"/>
    </xf>
    <xf numFmtId="0" fontId="20" fillId="0" borderId="5" xfId="0" applyFont="1" applyBorder="1" applyAlignment="1">
      <alignment vertical="top" wrapText="1"/>
    </xf>
    <xf numFmtId="0" fontId="20" fillId="0" borderId="5" xfId="0" applyFont="1" applyBorder="1" applyAlignment="1">
      <alignment horizontal="center"/>
    </xf>
    <xf numFmtId="49" fontId="16" fillId="0" borderId="5" xfId="0" applyNumberFormat="1" applyFont="1" applyBorder="1" applyAlignment="1">
      <alignment horizontal="left" vertical="top" wrapText="1"/>
    </xf>
    <xf numFmtId="3" fontId="16" fillId="0" borderId="5" xfId="0" applyNumberFormat="1" applyFont="1" applyBorder="1" applyAlignment="1">
      <alignment horizontal="left" vertical="top"/>
    </xf>
    <xf numFmtId="0" fontId="16" fillId="0" borderId="14" xfId="0" applyFont="1" applyBorder="1" applyAlignment="1">
      <alignment vertical="top" wrapText="1"/>
    </xf>
    <xf numFmtId="0" fontId="16" fillId="0" borderId="14" xfId="0" applyFont="1" applyBorder="1" applyAlignment="1">
      <alignment horizontal="left" vertical="top" wrapText="1"/>
    </xf>
    <xf numFmtId="1" fontId="17" fillId="0" borderId="14" xfId="0" applyNumberFormat="1" applyFont="1" applyBorder="1" applyAlignment="1">
      <alignment horizontal="center" vertical="top" wrapText="1"/>
    </xf>
    <xf numFmtId="1" fontId="16" fillId="0" borderId="14" xfId="0" applyNumberFormat="1" applyFont="1" applyBorder="1" applyAlignment="1">
      <alignment horizontal="center" vertical="top" wrapText="1"/>
    </xf>
    <xf numFmtId="0" fontId="16" fillId="0" borderId="5" xfId="0" applyFont="1" applyBorder="1" applyAlignment="1">
      <alignment horizontal="left" vertical="top"/>
    </xf>
    <xf numFmtId="0" fontId="16" fillId="0" borderId="6" xfId="0" applyFont="1" applyBorder="1" applyAlignment="1">
      <alignment horizontal="left" vertical="top" wrapText="1"/>
    </xf>
    <xf numFmtId="3" fontId="16" fillId="0" borderId="5" xfId="0" applyNumberFormat="1" applyFont="1" applyBorder="1" applyAlignment="1">
      <alignment horizontal="left" vertical="top" wrapText="1"/>
    </xf>
    <xf numFmtId="0" fontId="7" fillId="0" borderId="0" xfId="0" applyFont="1"/>
    <xf numFmtId="0" fontId="26" fillId="0" borderId="0" xfId="0" applyFont="1" applyAlignment="1">
      <alignment vertical="top" wrapText="1"/>
    </xf>
    <xf numFmtId="0" fontId="26" fillId="4" borderId="5" xfId="0" applyFont="1" applyFill="1" applyBorder="1" applyAlignment="1">
      <alignment vertical="top" wrapText="1"/>
    </xf>
    <xf numFmtId="0" fontId="26" fillId="0" borderId="5" xfId="0" applyFont="1" applyBorder="1" applyAlignment="1">
      <alignment horizontal="left" vertical="top" wrapText="1"/>
    </xf>
    <xf numFmtId="2" fontId="16" fillId="0" borderId="1" xfId="0" applyNumberFormat="1" applyFont="1" applyBorder="1" applyAlignment="1">
      <alignment horizontal="center" vertical="top" wrapText="1"/>
    </xf>
    <xf numFmtId="0" fontId="11" fillId="0" borderId="0" xfId="0" applyFont="1" applyAlignment="1">
      <alignment horizontal="left" vertical="top" wrapText="1"/>
    </xf>
    <xf numFmtId="1" fontId="16" fillId="0" borderId="0" xfId="0" applyNumberFormat="1" applyFont="1" applyAlignment="1">
      <alignment horizontal="center" vertical="top" wrapText="1"/>
    </xf>
    <xf numFmtId="2" fontId="16" fillId="0" borderId="0" xfId="0" applyNumberFormat="1" applyFont="1" applyAlignment="1">
      <alignment horizontal="center" vertical="top" wrapText="1"/>
    </xf>
    <xf numFmtId="0" fontId="17" fillId="0" borderId="5" xfId="0" applyFont="1" applyBorder="1" applyAlignment="1">
      <alignment horizontal="center" vertical="center" wrapText="1"/>
    </xf>
    <xf numFmtId="0" fontId="16" fillId="0" borderId="0" xfId="0" applyFont="1" applyAlignment="1">
      <alignment horizontal="center" vertical="center"/>
    </xf>
    <xf numFmtId="0" fontId="16" fillId="0" borderId="12" xfId="0" applyFont="1" applyBorder="1" applyAlignment="1">
      <alignment horizontal="center" vertical="center" wrapText="1"/>
    </xf>
    <xf numFmtId="2" fontId="16" fillId="0" borderId="12" xfId="0" applyNumberFormat="1" applyFont="1" applyBorder="1" applyAlignment="1">
      <alignment horizontal="center" vertical="center" wrapText="1"/>
    </xf>
    <xf numFmtId="2" fontId="17" fillId="0" borderId="12" xfId="0" applyNumberFormat="1" applyFont="1" applyBorder="1" applyAlignment="1">
      <alignment horizontal="center" vertical="center" wrapText="1"/>
    </xf>
    <xf numFmtId="0" fontId="16" fillId="4" borderId="17" xfId="0" applyFont="1" applyFill="1" applyBorder="1" applyAlignment="1">
      <alignment horizontal="center" vertical="center" wrapText="1"/>
    </xf>
    <xf numFmtId="0" fontId="16" fillId="0" borderId="4" xfId="0" applyFont="1" applyBorder="1" applyAlignment="1">
      <alignment horizontal="center" vertical="center" wrapText="1"/>
    </xf>
    <xf numFmtId="0" fontId="17" fillId="0" borderId="12" xfId="0" applyFont="1" applyBorder="1" applyAlignment="1">
      <alignment horizontal="center" vertical="center" wrapText="1"/>
    </xf>
    <xf numFmtId="0" fontId="16" fillId="4" borderId="6" xfId="0" applyFont="1" applyFill="1" applyBorder="1" applyAlignment="1">
      <alignment horizontal="center" vertical="center" wrapText="1"/>
    </xf>
    <xf numFmtId="0" fontId="16" fillId="0" borderId="6" xfId="0" applyFont="1" applyBorder="1" applyAlignment="1">
      <alignment horizontal="center" vertical="center" wrapText="1"/>
    </xf>
    <xf numFmtId="0" fontId="11" fillId="0" borderId="0" xfId="0" applyFont="1" applyAlignment="1">
      <alignment horizontal="center" vertical="center"/>
    </xf>
    <xf numFmtId="0" fontId="11" fillId="4" borderId="5" xfId="0" applyFont="1" applyFill="1" applyBorder="1" applyAlignment="1">
      <alignment horizontal="center" vertical="center" wrapText="1"/>
    </xf>
    <xf numFmtId="0" fontId="11" fillId="0" borderId="6" xfId="0" applyFont="1" applyBorder="1" applyAlignment="1">
      <alignment horizontal="center" vertical="center" wrapText="1"/>
    </xf>
    <xf numFmtId="0" fontId="16" fillId="0" borderId="6" xfId="0" applyFont="1" applyBorder="1" applyAlignment="1">
      <alignment vertical="top"/>
    </xf>
    <xf numFmtId="1" fontId="17" fillId="0" borderId="3" xfId="0" applyNumberFormat="1" applyFont="1" applyBorder="1" applyAlignment="1">
      <alignment horizontal="center" vertical="top" wrapText="1"/>
    </xf>
    <xf numFmtId="0" fontId="16" fillId="4" borderId="14" xfId="0" applyFont="1" applyFill="1" applyBorder="1" applyAlignment="1">
      <alignment vertical="top" wrapText="1"/>
    </xf>
    <xf numFmtId="0" fontId="16" fillId="0" borderId="14" xfId="0" applyFont="1" applyBorder="1" applyAlignment="1">
      <alignment horizontal="center" vertical="top" wrapText="1"/>
    </xf>
    <xf numFmtId="49" fontId="16" fillId="0" borderId="14" xfId="0" applyNumberFormat="1" applyFont="1" applyBorder="1" applyAlignment="1">
      <alignment horizontal="center" vertical="top" wrapText="1"/>
    </xf>
    <xf numFmtId="3" fontId="17" fillId="0" borderId="14" xfId="0" applyNumberFormat="1" applyFont="1" applyBorder="1" applyAlignment="1">
      <alignment horizontal="center" vertical="top"/>
    </xf>
    <xf numFmtId="3" fontId="17" fillId="0" borderId="14" xfId="0" applyNumberFormat="1" applyFont="1" applyBorder="1" applyAlignment="1">
      <alignment horizontal="center" vertical="top" wrapText="1"/>
    </xf>
    <xf numFmtId="0" fontId="86" fillId="0" borderId="5" xfId="2" applyFont="1" applyBorder="1" applyAlignment="1" applyProtection="1">
      <alignment horizontal="center" vertical="center" wrapText="1"/>
    </xf>
    <xf numFmtId="0" fontId="86" fillId="0" borderId="5" xfId="2" applyFont="1" applyBorder="1" applyAlignment="1" applyProtection="1">
      <alignment horizontal="center" vertical="top" wrapText="1"/>
    </xf>
    <xf numFmtId="0" fontId="45" fillId="11" borderId="14" xfId="0" applyFont="1" applyFill="1" applyBorder="1" applyAlignment="1">
      <alignment vertical="top" wrapText="1"/>
    </xf>
    <xf numFmtId="0" fontId="45" fillId="11" borderId="14" xfId="0" applyFont="1" applyFill="1" applyBorder="1" applyAlignment="1">
      <alignment horizontal="center" vertical="top" wrapText="1"/>
    </xf>
    <xf numFmtId="0" fontId="45" fillId="11" borderId="22" xfId="0" applyFont="1" applyFill="1" applyBorder="1" applyAlignment="1">
      <alignment horizontal="center" vertical="top" wrapText="1"/>
    </xf>
    <xf numFmtId="0" fontId="45" fillId="0" borderId="22" xfId="0" applyFont="1" applyBorder="1" applyAlignment="1">
      <alignment horizontal="center" vertical="top" wrapText="1"/>
    </xf>
    <xf numFmtId="0" fontId="45" fillId="0" borderId="14" xfId="0" applyFont="1" applyBorder="1" applyAlignment="1">
      <alignment horizontal="center" vertical="top" wrapText="1"/>
    </xf>
    <xf numFmtId="0" fontId="6" fillId="0" borderId="0" xfId="0" applyFont="1"/>
    <xf numFmtId="0" fontId="78" fillId="0" borderId="1" xfId="0" applyFont="1" applyBorder="1" applyAlignment="1">
      <alignment horizontal="right" vertical="top" wrapText="1"/>
    </xf>
    <xf numFmtId="0" fontId="81" fillId="0" borderId="5" xfId="0" applyFont="1" applyBorder="1"/>
    <xf numFmtId="0" fontId="87" fillId="0" borderId="0" xfId="0" applyFont="1" applyAlignment="1">
      <alignment wrapText="1"/>
    </xf>
    <xf numFmtId="0" fontId="88" fillId="0" borderId="5" xfId="0" applyFont="1" applyBorder="1" applyAlignment="1">
      <alignment horizontal="left" vertical="top" wrapText="1"/>
    </xf>
    <xf numFmtId="1" fontId="78" fillId="0" borderId="5" xfId="0" applyNumberFormat="1" applyFont="1" applyBorder="1" applyAlignment="1">
      <alignment horizontal="center" vertical="top" wrapText="1"/>
    </xf>
    <xf numFmtId="0" fontId="78" fillId="0" borderId="17" xfId="0" applyFont="1" applyBorder="1" applyAlignment="1">
      <alignment vertical="top" wrapText="1"/>
    </xf>
    <xf numFmtId="0" fontId="87" fillId="0" borderId="0" xfId="0" applyFont="1"/>
    <xf numFmtId="0" fontId="78" fillId="0" borderId="0" xfId="0" applyFont="1" applyAlignment="1">
      <alignment horizontal="left" vertical="top" wrapText="1"/>
    </xf>
    <xf numFmtId="2" fontId="79" fillId="0" borderId="5" xfId="0" applyNumberFormat="1" applyFont="1" applyBorder="1" applyAlignment="1">
      <alignment horizontal="center" vertical="top" wrapText="1"/>
    </xf>
    <xf numFmtId="1" fontId="78" fillId="0" borderId="0" xfId="0" applyNumberFormat="1" applyFont="1" applyAlignment="1">
      <alignment horizontal="center" vertical="top" wrapText="1"/>
    </xf>
    <xf numFmtId="2" fontId="89" fillId="0" borderId="0" xfId="0" applyNumberFormat="1" applyFont="1" applyAlignment="1">
      <alignment horizontal="center" vertical="top" wrapText="1"/>
    </xf>
    <xf numFmtId="2" fontId="78" fillId="0" borderId="0" xfId="0" applyNumberFormat="1" applyFont="1" applyAlignment="1">
      <alignment horizontal="center" vertical="top" wrapText="1"/>
    </xf>
    <xf numFmtId="0" fontId="91" fillId="0" borderId="12" xfId="0" applyFont="1" applyBorder="1" applyAlignment="1">
      <alignment vertical="top"/>
    </xf>
    <xf numFmtId="0" fontId="91" fillId="0" borderId="9" xfId="0" applyFont="1" applyBorder="1" applyAlignment="1">
      <alignment vertical="top"/>
    </xf>
    <xf numFmtId="0" fontId="91" fillId="0" borderId="9" xfId="0" applyFont="1" applyBorder="1" applyAlignment="1">
      <alignment horizontal="center" vertical="top"/>
    </xf>
    <xf numFmtId="0" fontId="62" fillId="0" borderId="9" xfId="0" applyFont="1" applyBorder="1" applyAlignment="1">
      <alignment horizontal="center" vertical="top"/>
    </xf>
    <xf numFmtId="0" fontId="91" fillId="0" borderId="3" xfId="0" applyFont="1" applyBorder="1" applyAlignment="1">
      <alignment horizontal="center" vertical="top"/>
    </xf>
    <xf numFmtId="2" fontId="91" fillId="0" borderId="9" xfId="0" applyNumberFormat="1" applyFont="1" applyBorder="1" applyAlignment="1">
      <alignment horizontal="center" vertical="top"/>
    </xf>
    <xf numFmtId="0" fontId="91" fillId="0" borderId="5" xfId="0" applyFont="1" applyBorder="1"/>
    <xf numFmtId="0" fontId="91" fillId="0" borderId="3" xfId="0" applyFont="1" applyBorder="1" applyAlignment="1">
      <alignment vertical="top"/>
    </xf>
    <xf numFmtId="0" fontId="62" fillId="0" borderId="3" xfId="0" applyFont="1" applyBorder="1" applyAlignment="1">
      <alignment horizontal="center" vertical="top"/>
    </xf>
    <xf numFmtId="49" fontId="91" fillId="0" borderId="3" xfId="0" applyNumberFormat="1" applyFont="1" applyBorder="1" applyAlignment="1">
      <alignment horizontal="center" vertical="top"/>
    </xf>
    <xf numFmtId="3" fontId="91" fillId="0" borderId="3" xfId="0" applyNumberFormat="1" applyFont="1" applyBorder="1" applyAlignment="1">
      <alignment horizontal="center" vertical="top"/>
    </xf>
    <xf numFmtId="2" fontId="91" fillId="0" borderId="3" xfId="0" applyNumberFormat="1" applyFont="1" applyBorder="1" applyAlignment="1">
      <alignment horizontal="center" vertical="top"/>
    </xf>
    <xf numFmtId="0" fontId="91" fillId="0" borderId="12" xfId="0" applyFont="1" applyBorder="1"/>
    <xf numFmtId="49" fontId="91" fillId="0" borderId="9" xfId="0" applyNumberFormat="1" applyFont="1" applyBorder="1" applyAlignment="1">
      <alignment horizontal="center" vertical="top"/>
    </xf>
    <xf numFmtId="3" fontId="91" fillId="0" borderId="9" xfId="0" applyNumberFormat="1" applyFont="1" applyBorder="1" applyAlignment="1">
      <alignment horizontal="center" vertical="top"/>
    </xf>
    <xf numFmtId="0" fontId="91" fillId="4" borderId="9" xfId="0" applyFont="1" applyFill="1" applyBorder="1"/>
    <xf numFmtId="0" fontId="91" fillId="0" borderId="9" xfId="0" applyFont="1" applyBorder="1"/>
    <xf numFmtId="0" fontId="62" fillId="0" borderId="9" xfId="0" applyFont="1" applyBorder="1" applyAlignment="1">
      <alignment horizontal="center"/>
    </xf>
    <xf numFmtId="0" fontId="91" fillId="0" borderId="5" xfId="0" applyFont="1" applyBorder="1" applyAlignment="1">
      <alignment horizontal="left"/>
    </xf>
    <xf numFmtId="0" fontId="91" fillId="4" borderId="3" xfId="0" applyFont="1" applyFill="1" applyBorder="1" applyAlignment="1">
      <alignment horizontal="left"/>
    </xf>
    <xf numFmtId="0" fontId="91" fillId="0" borderId="3" xfId="0" applyFont="1" applyBorder="1" applyAlignment="1">
      <alignment horizontal="left"/>
    </xf>
    <xf numFmtId="0" fontId="62" fillId="0" borderId="3" xfId="0" applyFont="1" applyBorder="1" applyAlignment="1">
      <alignment horizontal="center"/>
    </xf>
    <xf numFmtId="0" fontId="91" fillId="0" borderId="12" xfId="0" applyFont="1" applyBorder="1" applyAlignment="1">
      <alignment horizontal="left"/>
    </xf>
    <xf numFmtId="0" fontId="91" fillId="4" borderId="9" xfId="0" applyFont="1" applyFill="1" applyBorder="1" applyAlignment="1">
      <alignment horizontal="left"/>
    </xf>
    <xf numFmtId="0" fontId="91" fillId="0" borderId="9" xfId="0" applyFont="1" applyBorder="1" applyAlignment="1">
      <alignment horizontal="left"/>
    </xf>
    <xf numFmtId="0" fontId="62" fillId="0" borderId="9" xfId="0" applyFont="1" applyBorder="1" applyAlignment="1">
      <alignment horizontal="left"/>
    </xf>
    <xf numFmtId="0" fontId="62" fillId="0" borderId="3" xfId="0" applyFont="1" applyBorder="1" applyAlignment="1">
      <alignment horizontal="left"/>
    </xf>
    <xf numFmtId="0" fontId="91" fillId="0" borderId="17" xfId="0" applyFont="1" applyBorder="1" applyAlignment="1">
      <alignment horizontal="left"/>
    </xf>
    <xf numFmtId="0" fontId="91" fillId="4" borderId="4" xfId="0" applyFont="1" applyFill="1" applyBorder="1" applyAlignment="1">
      <alignment horizontal="left"/>
    </xf>
    <xf numFmtId="0" fontId="91" fillId="0" borderId="4" xfId="0" applyFont="1" applyBorder="1" applyAlignment="1">
      <alignment horizontal="left"/>
    </xf>
    <xf numFmtId="0" fontId="62" fillId="0" borderId="4" xfId="0" applyFont="1" applyBorder="1" applyAlignment="1">
      <alignment horizontal="left"/>
    </xf>
    <xf numFmtId="0" fontId="91" fillId="0" borderId="4" xfId="0" applyFont="1" applyBorder="1" applyAlignment="1">
      <alignment horizontal="center" vertical="top"/>
    </xf>
    <xf numFmtId="3" fontId="91" fillId="0" borderId="4" xfId="0" applyNumberFormat="1" applyFont="1" applyBorder="1" applyAlignment="1">
      <alignment horizontal="center" vertical="top"/>
    </xf>
    <xf numFmtId="0" fontId="91" fillId="4" borderId="3" xfId="0" applyFont="1" applyFill="1" applyBorder="1"/>
    <xf numFmtId="0" fontId="91" fillId="0" borderId="3" xfId="0" applyFont="1" applyBorder="1"/>
    <xf numFmtId="0" fontId="62" fillId="0" borderId="3" xfId="0" applyFont="1" applyBorder="1"/>
    <xf numFmtId="0" fontId="92" fillId="0" borderId="5" xfId="0" applyFont="1" applyBorder="1" applyAlignment="1">
      <alignment vertical="top"/>
    </xf>
    <xf numFmtId="0" fontId="92" fillId="0" borderId="3" xfId="0" applyFont="1" applyBorder="1" applyAlignment="1">
      <alignment vertical="top"/>
    </xf>
    <xf numFmtId="0" fontId="92" fillId="0" borderId="3" xfId="0" applyFont="1" applyBorder="1" applyAlignment="1">
      <alignment horizontal="center" vertical="top"/>
    </xf>
    <xf numFmtId="49" fontId="92" fillId="0" borderId="3" xfId="0" applyNumberFormat="1" applyFont="1" applyBorder="1" applyAlignment="1">
      <alignment horizontal="center" vertical="top"/>
    </xf>
    <xf numFmtId="3" fontId="92" fillId="0" borderId="3" xfId="0" applyNumberFormat="1" applyFont="1" applyBorder="1" applyAlignment="1">
      <alignment horizontal="center" vertical="top"/>
    </xf>
    <xf numFmtId="2" fontId="92" fillId="0" borderId="3" xfId="0" applyNumberFormat="1" applyFont="1" applyBorder="1" applyAlignment="1">
      <alignment horizontal="center" vertical="top"/>
    </xf>
    <xf numFmtId="0" fontId="92" fillId="0" borderId="12" xfId="0" applyFont="1" applyBorder="1" applyAlignment="1">
      <alignment vertical="top"/>
    </xf>
    <xf numFmtId="0" fontId="92" fillId="0" borderId="9" xfId="0" applyFont="1" applyBorder="1" applyAlignment="1">
      <alignment vertical="top"/>
    </xf>
    <xf numFmtId="0" fontId="92" fillId="0" borderId="9" xfId="0" applyFont="1" applyBorder="1" applyAlignment="1">
      <alignment horizontal="center" vertical="top"/>
    </xf>
    <xf numFmtId="49" fontId="92" fillId="0" borderId="9" xfId="0" applyNumberFormat="1" applyFont="1" applyBorder="1" applyAlignment="1">
      <alignment horizontal="center" vertical="top"/>
    </xf>
    <xf numFmtId="3" fontId="92" fillId="0" borderId="9" xfId="0" applyNumberFormat="1" applyFont="1" applyBorder="1" applyAlignment="1">
      <alignment horizontal="center" vertical="top"/>
    </xf>
    <xf numFmtId="2" fontId="92" fillId="0" borderId="9" xfId="0" applyNumberFormat="1" applyFont="1" applyBorder="1" applyAlignment="1">
      <alignment horizontal="center" vertical="top"/>
    </xf>
    <xf numFmtId="0" fontId="91" fillId="0" borderId="5" xfId="0" applyFont="1" applyBorder="1" applyAlignment="1">
      <alignment vertical="top"/>
    </xf>
    <xf numFmtId="0" fontId="93" fillId="0" borderId="3" xfId="0" applyFont="1" applyBorder="1" applyAlignment="1">
      <alignment vertical="top"/>
    </xf>
    <xf numFmtId="0" fontId="62" fillId="0" borderId="3" xfId="0" applyFont="1" applyBorder="1" applyAlignment="1">
      <alignment vertical="top"/>
    </xf>
    <xf numFmtId="0" fontId="92" fillId="4" borderId="5" xfId="0" applyFont="1" applyFill="1" applyBorder="1" applyAlignment="1">
      <alignment vertical="top"/>
    </xf>
    <xf numFmtId="0" fontId="92" fillId="0" borderId="6" xfId="0" applyFont="1" applyBorder="1" applyAlignment="1">
      <alignment vertical="top"/>
    </xf>
    <xf numFmtId="0" fontId="92" fillId="4" borderId="3" xfId="0" applyFont="1" applyFill="1" applyBorder="1" applyAlignment="1">
      <alignment horizontal="center" vertical="top"/>
    </xf>
    <xf numFmtId="0" fontId="92" fillId="0" borderId="6" xfId="0" applyFont="1" applyBorder="1" applyAlignment="1">
      <alignment horizontal="center" vertical="top"/>
    </xf>
    <xf numFmtId="0" fontId="92" fillId="4" borderId="12" xfId="0" applyFont="1" applyFill="1" applyBorder="1" applyAlignment="1">
      <alignment vertical="top"/>
    </xf>
    <xf numFmtId="0" fontId="92" fillId="4" borderId="3" xfId="0" applyFont="1" applyFill="1" applyBorder="1" applyAlignment="1">
      <alignment vertical="top"/>
    </xf>
    <xf numFmtId="0" fontId="92" fillId="4" borderId="9" xfId="0" applyFont="1" applyFill="1" applyBorder="1" applyAlignment="1">
      <alignment horizontal="center" vertical="top"/>
    </xf>
    <xf numFmtId="0" fontId="16" fillId="5" borderId="5" xfId="0" applyFont="1" applyFill="1" applyBorder="1" applyAlignment="1">
      <alignment vertical="top" wrapText="1"/>
    </xf>
    <xf numFmtId="0" fontId="91" fillId="0" borderId="5" xfId="0" applyFont="1" applyBorder="1" applyAlignment="1">
      <alignment horizontal="left" vertical="top"/>
    </xf>
    <xf numFmtId="0" fontId="96" fillId="4" borderId="0" xfId="0" applyFont="1" applyFill="1"/>
    <xf numFmtId="170" fontId="16" fillId="0" borderId="5" xfId="0" applyNumberFormat="1" applyFont="1" applyBorder="1" applyAlignment="1">
      <alignment horizontal="center" vertical="top" wrapText="1"/>
    </xf>
    <xf numFmtId="0" fontId="5" fillId="0" borderId="0" xfId="0" applyFont="1"/>
    <xf numFmtId="0" fontId="57" fillId="0" borderId="0" xfId="0" applyFont="1"/>
    <xf numFmtId="0" fontId="49" fillId="0" borderId="0" xfId="0" applyFont="1"/>
    <xf numFmtId="0" fontId="77" fillId="0" borderId="5" xfId="2" applyBorder="1" applyAlignment="1">
      <alignment vertical="top" wrapText="1"/>
    </xf>
    <xf numFmtId="0" fontId="77" fillId="0" borderId="5" xfId="2" applyBorder="1" applyAlignment="1">
      <alignment horizontal="center" vertical="top" wrapText="1"/>
    </xf>
    <xf numFmtId="0" fontId="67" fillId="0" borderId="0" xfId="0" applyFont="1" applyAlignment="1">
      <alignment vertical="top" wrapText="1"/>
    </xf>
    <xf numFmtId="0" fontId="77" fillId="4" borderId="5" xfId="2" applyFill="1" applyBorder="1" applyAlignment="1">
      <alignment vertical="top" wrapText="1"/>
    </xf>
    <xf numFmtId="0" fontId="98" fillId="0" borderId="5" xfId="0" applyFont="1" applyBorder="1" applyAlignment="1">
      <alignment horizontal="center" vertical="top" wrapText="1"/>
    </xf>
    <xf numFmtId="1" fontId="99" fillId="0" borderId="5" xfId="0" applyNumberFormat="1" applyFont="1" applyBorder="1" applyAlignment="1">
      <alignment horizontal="center" vertical="top" wrapText="1"/>
    </xf>
    <xf numFmtId="3" fontId="99" fillId="0" borderId="5" xfId="0" applyNumberFormat="1" applyFont="1" applyBorder="1" applyAlignment="1">
      <alignment horizontal="center" vertical="top"/>
    </xf>
    <xf numFmtId="0" fontId="98" fillId="0" borderId="5" xfId="0" applyFont="1" applyBorder="1" applyAlignment="1">
      <alignment vertical="top" wrapText="1"/>
    </xf>
    <xf numFmtId="0" fontId="98" fillId="0" borderId="1" xfId="0" applyFont="1" applyBorder="1" applyAlignment="1">
      <alignment vertical="top" wrapText="1"/>
    </xf>
    <xf numFmtId="0" fontId="100" fillId="0" borderId="0" xfId="0" applyFont="1"/>
    <xf numFmtId="0" fontId="77" fillId="0" borderId="0" xfId="2" applyBorder="1" applyAlignment="1">
      <alignment horizontal="center" vertical="top" wrapText="1"/>
    </xf>
    <xf numFmtId="0" fontId="98" fillId="0" borderId="0" xfId="0" applyFont="1" applyAlignment="1">
      <alignment vertical="top" wrapText="1"/>
    </xf>
    <xf numFmtId="0" fontId="98" fillId="0" borderId="5" xfId="0" applyFont="1" applyBorder="1" applyAlignment="1">
      <alignment horizontal="left" vertical="top" wrapText="1"/>
    </xf>
    <xf numFmtId="1" fontId="45" fillId="0" borderId="5" xfId="0" applyNumberFormat="1" applyFont="1" applyBorder="1" applyAlignment="1">
      <alignment horizontal="center" vertical="top" wrapText="1"/>
    </xf>
    <xf numFmtId="1" fontId="45" fillId="0" borderId="0" xfId="0" applyNumberFormat="1" applyFont="1" applyAlignment="1">
      <alignment horizontal="center" vertical="top" wrapText="1"/>
    </xf>
    <xf numFmtId="2" fontId="11" fillId="0" borderId="0" xfId="0" applyNumberFormat="1" applyFont="1" applyAlignment="1">
      <alignment horizontal="center" vertical="top" wrapText="1"/>
    </xf>
    <xf numFmtId="2" fontId="98" fillId="0" borderId="5" xfId="0" applyNumberFormat="1" applyFont="1" applyBorder="1" applyAlignment="1">
      <alignment horizontal="center" vertical="top" wrapText="1"/>
    </xf>
    <xf numFmtId="1" fontId="98" fillId="0" borderId="5" xfId="0" applyNumberFormat="1" applyFont="1" applyBorder="1" applyAlignment="1">
      <alignment horizontal="center" vertical="top" wrapText="1"/>
    </xf>
    <xf numFmtId="1" fontId="98" fillId="0" borderId="0" xfId="0" applyNumberFormat="1" applyFont="1" applyAlignment="1">
      <alignment horizontal="center" vertical="top" wrapText="1"/>
    </xf>
    <xf numFmtId="2" fontId="98" fillId="0" borderId="0" xfId="0" applyNumberFormat="1" applyFont="1" applyAlignment="1">
      <alignment horizontal="center" vertical="top" wrapText="1"/>
    </xf>
    <xf numFmtId="0" fontId="63" fillId="0" borderId="11" xfId="0" applyFont="1" applyBorder="1" applyAlignment="1">
      <alignment horizontal="center" vertical="center" wrapText="1"/>
    </xf>
    <xf numFmtId="0" fontId="63" fillId="0" borderId="1" xfId="0" applyFont="1" applyBorder="1" applyAlignment="1">
      <alignment horizontal="center" vertical="center" wrapText="1"/>
    </xf>
    <xf numFmtId="0" fontId="63" fillId="0" borderId="1" xfId="0" applyFont="1" applyBorder="1" applyAlignment="1">
      <alignment horizontal="center" vertical="top" wrapText="1"/>
    </xf>
    <xf numFmtId="0" fontId="63" fillId="0" borderId="11" xfId="0" applyFont="1" applyBorder="1" applyAlignment="1">
      <alignment horizontal="center" vertical="top" wrapText="1"/>
    </xf>
    <xf numFmtId="0" fontId="11" fillId="0" borderId="11" xfId="0" applyFont="1" applyBorder="1" applyAlignment="1">
      <alignment vertical="top" wrapText="1"/>
    </xf>
    <xf numFmtId="0" fontId="63" fillId="0" borderId="1" xfId="0" applyFont="1" applyBorder="1" applyAlignment="1">
      <alignment vertical="center" wrapText="1"/>
    </xf>
    <xf numFmtId="0" fontId="11" fillId="0" borderId="11" xfId="0" applyFont="1" applyBorder="1" applyAlignment="1">
      <alignment horizontal="center" vertical="center" wrapText="1"/>
    </xf>
    <xf numFmtId="0" fontId="17" fillId="3" borderId="15" xfId="0" applyFont="1" applyFill="1" applyBorder="1" applyAlignment="1">
      <alignment horizontal="center" vertical="center" wrapText="1"/>
    </xf>
    <xf numFmtId="0" fontId="63" fillId="0" borderId="14" xfId="0" applyFont="1" applyBorder="1" applyAlignment="1">
      <alignment horizontal="center" vertical="center" wrapText="1"/>
    </xf>
    <xf numFmtId="49" fontId="16" fillId="4" borderId="14" xfId="0" applyNumberFormat="1" applyFont="1" applyFill="1" applyBorder="1" applyAlignment="1">
      <alignment horizontal="center" vertical="top" wrapText="1"/>
    </xf>
    <xf numFmtId="0" fontId="11" fillId="0" borderId="14" xfId="0" applyFont="1" applyBorder="1" applyAlignment="1">
      <alignment vertical="top"/>
    </xf>
    <xf numFmtId="0" fontId="63" fillId="0" borderId="14" xfId="0" applyFont="1" applyBorder="1" applyAlignment="1">
      <alignment horizontal="center" vertical="top" wrapText="1"/>
    </xf>
    <xf numFmtId="0" fontId="11" fillId="0" borderId="14" xfId="0" applyFont="1" applyBorder="1" applyAlignment="1">
      <alignment horizontal="center" vertical="top"/>
    </xf>
    <xf numFmtId="3" fontId="16" fillId="0" borderId="14" xfId="0" applyNumberFormat="1" applyFont="1" applyBorder="1" applyAlignment="1">
      <alignment horizontal="center" vertical="top" wrapText="1"/>
    </xf>
    <xf numFmtId="4" fontId="16" fillId="0" borderId="14" xfId="0" applyNumberFormat="1" applyFont="1" applyBorder="1" applyAlignment="1">
      <alignment horizontal="center" vertical="top" wrapText="1"/>
    </xf>
    <xf numFmtId="0" fontId="26" fillId="0" borderId="14" xfId="0" applyFont="1" applyBorder="1" applyAlignment="1">
      <alignment vertical="top" wrapText="1"/>
    </xf>
    <xf numFmtId="0" fontId="58" fillId="0" borderId="14" xfId="0" applyFont="1" applyBorder="1" applyAlignment="1">
      <alignment vertical="top" wrapText="1"/>
    </xf>
    <xf numFmtId="0" fontId="11" fillId="0" borderId="14" xfId="0" applyFont="1" applyBorder="1" applyAlignment="1">
      <alignment vertical="top" wrapText="1"/>
    </xf>
    <xf numFmtId="0" fontId="16" fillId="0" borderId="14" xfId="0" applyFont="1" applyBorder="1" applyAlignment="1">
      <alignment horizontal="center" vertical="center" wrapText="1"/>
    </xf>
    <xf numFmtId="49" fontId="16" fillId="0" borderId="14" xfId="0" applyNumberFormat="1" applyFont="1" applyBorder="1" applyAlignment="1">
      <alignment horizontal="center" vertical="center" wrapText="1"/>
    </xf>
    <xf numFmtId="0" fontId="11" fillId="0" borderId="14" xfId="0" applyFont="1" applyBorder="1" applyAlignment="1">
      <alignment horizontal="center" vertical="center"/>
    </xf>
    <xf numFmtId="0" fontId="16" fillId="4" borderId="14" xfId="0" applyFont="1" applyFill="1" applyBorder="1" applyAlignment="1">
      <alignment horizontal="center" vertical="center" wrapText="1"/>
    </xf>
    <xf numFmtId="49" fontId="16" fillId="4" borderId="14" xfId="0" applyNumberFormat="1" applyFont="1" applyFill="1" applyBorder="1" applyAlignment="1">
      <alignment horizontal="center" vertical="center" wrapText="1"/>
    </xf>
    <xf numFmtId="1" fontId="16" fillId="0" borderId="14" xfId="0" applyNumberFormat="1" applyFont="1" applyBorder="1" applyAlignment="1">
      <alignment horizontal="center" vertical="center" wrapText="1"/>
    </xf>
    <xf numFmtId="0" fontId="63" fillId="0" borderId="14" xfId="0" applyFont="1" applyBorder="1" applyAlignment="1">
      <alignment vertical="center" wrapText="1"/>
    </xf>
    <xf numFmtId="0" fontId="16" fillId="0" borderId="14" xfId="0" applyFont="1" applyBorder="1" applyAlignment="1">
      <alignment vertical="center" wrapText="1"/>
    </xf>
    <xf numFmtId="0" fontId="11" fillId="0" borderId="14" xfId="0" applyFont="1" applyBorder="1" applyAlignment="1">
      <alignment vertical="center"/>
    </xf>
    <xf numFmtId="0" fontId="11" fillId="0" borderId="14" xfId="0" applyFont="1" applyBorder="1" applyAlignment="1">
      <alignment horizontal="center" vertical="center" wrapText="1"/>
    </xf>
    <xf numFmtId="49" fontId="11" fillId="0" borderId="14" xfId="0" applyNumberFormat="1" applyFont="1" applyBorder="1" applyAlignment="1">
      <alignment horizontal="center" vertical="center" wrapText="1"/>
    </xf>
    <xf numFmtId="0" fontId="85" fillId="0" borderId="14" xfId="0" applyFont="1" applyBorder="1" applyAlignment="1">
      <alignment horizontal="center" vertical="center"/>
    </xf>
    <xf numFmtId="0" fontId="45" fillId="0" borderId="14" xfId="0" applyFont="1" applyBorder="1" applyAlignment="1">
      <alignment vertical="top" wrapText="1"/>
    </xf>
    <xf numFmtId="49" fontId="45" fillId="0" borderId="14" xfId="0" applyNumberFormat="1" applyFont="1" applyBorder="1" applyAlignment="1">
      <alignment horizontal="center" vertical="top" wrapText="1"/>
    </xf>
    <xf numFmtId="1" fontId="11" fillId="0" borderId="14" xfId="0" applyNumberFormat="1" applyFont="1" applyBorder="1" applyAlignment="1">
      <alignment vertical="top"/>
    </xf>
    <xf numFmtId="1" fontId="16" fillId="0" borderId="14" xfId="0" applyNumberFormat="1" applyFont="1" applyBorder="1" applyAlignment="1">
      <alignment vertical="top" wrapText="1"/>
    </xf>
    <xf numFmtId="16" fontId="16" fillId="0" borderId="14" xfId="0" applyNumberFormat="1" applyFont="1" applyBorder="1" applyAlignment="1">
      <alignment horizontal="center" vertical="top" wrapText="1"/>
    </xf>
    <xf numFmtId="0" fontId="16" fillId="0" borderId="14" xfId="0" applyFont="1" applyBorder="1" applyAlignment="1">
      <alignment horizontal="right" vertical="top" wrapText="1"/>
    </xf>
    <xf numFmtId="2" fontId="17" fillId="3" borderId="15" xfId="0" applyNumberFormat="1" applyFont="1" applyFill="1" applyBorder="1" applyAlignment="1">
      <alignment horizontal="center" vertical="center" wrapText="1"/>
    </xf>
    <xf numFmtId="2" fontId="11" fillId="0" borderId="14" xfId="0" applyNumberFormat="1" applyFont="1" applyBorder="1" applyAlignment="1">
      <alignment horizontal="center" vertical="top"/>
    </xf>
    <xf numFmtId="2" fontId="11" fillId="0" borderId="0" xfId="0" applyNumberFormat="1" applyFont="1" applyAlignment="1">
      <alignment horizontal="center"/>
    </xf>
    <xf numFmtId="2" fontId="11" fillId="0" borderId="14" xfId="0" applyNumberFormat="1" applyFont="1" applyBorder="1" applyAlignment="1">
      <alignment horizontal="center"/>
    </xf>
    <xf numFmtId="2" fontId="11" fillId="0" borderId="14" xfId="0" applyNumberFormat="1" applyFont="1" applyBorder="1" applyAlignment="1">
      <alignment horizontal="center" vertical="center"/>
    </xf>
    <xf numFmtId="0" fontId="11" fillId="0" borderId="0" xfId="0" applyFont="1" applyAlignment="1">
      <alignment vertical="top"/>
    </xf>
    <xf numFmtId="49" fontId="16" fillId="0" borderId="14" xfId="0" applyNumberFormat="1" applyFont="1" applyBorder="1" applyAlignment="1">
      <alignment vertical="top" wrapText="1"/>
    </xf>
    <xf numFmtId="4" fontId="16" fillId="0" borderId="14" xfId="0" applyNumberFormat="1" applyFont="1" applyBorder="1" applyAlignment="1">
      <alignment horizontal="center" vertical="center" wrapText="1"/>
    </xf>
    <xf numFmtId="0" fontId="11" fillId="0" borderId="0" xfId="0" applyFont="1" applyAlignment="1">
      <alignment vertical="center"/>
    </xf>
    <xf numFmtId="1" fontId="16" fillId="4" borderId="14" xfId="0" applyNumberFormat="1" applyFont="1" applyFill="1" applyBorder="1" applyAlignment="1">
      <alignment vertical="top" wrapText="1"/>
    </xf>
    <xf numFmtId="2" fontId="16" fillId="0" borderId="14" xfId="0" applyNumberFormat="1" applyFont="1" applyBorder="1" applyAlignment="1">
      <alignment horizontal="center" vertical="top" wrapText="1"/>
    </xf>
    <xf numFmtId="2" fontId="11" fillId="0" borderId="14" xfId="0" applyNumberFormat="1" applyFont="1" applyBorder="1" applyAlignment="1">
      <alignment horizontal="center" vertical="top" wrapText="1"/>
    </xf>
    <xf numFmtId="1" fontId="11" fillId="0" borderId="14" xfId="0" applyNumberFormat="1" applyFont="1" applyBorder="1" applyAlignment="1">
      <alignment horizontal="center" vertical="center" wrapText="1"/>
    </xf>
    <xf numFmtId="4" fontId="11" fillId="0" borderId="14" xfId="0" applyNumberFormat="1" applyFont="1" applyBorder="1" applyAlignment="1">
      <alignment horizontal="center" vertical="center" wrapText="1"/>
    </xf>
    <xf numFmtId="1" fontId="45" fillId="0" borderId="14" xfId="0" applyNumberFormat="1" applyFont="1" applyBorder="1" applyAlignment="1">
      <alignment horizontal="center" vertical="top" wrapText="1"/>
    </xf>
    <xf numFmtId="4" fontId="45" fillId="0" borderId="14" xfId="0" applyNumberFormat="1" applyFont="1" applyBorder="1" applyAlignment="1">
      <alignment horizontal="center" vertical="top" wrapText="1"/>
    </xf>
    <xf numFmtId="0" fontId="25" fillId="5" borderId="0" xfId="0" applyFont="1" applyFill="1"/>
    <xf numFmtId="0" fontId="25" fillId="6" borderId="0" xfId="0" applyFont="1" applyFill="1" applyAlignment="1">
      <alignment wrapText="1"/>
    </xf>
    <xf numFmtId="0" fontId="26" fillId="0" borderId="14" xfId="0" applyFont="1" applyBorder="1" applyAlignment="1">
      <alignment wrapText="1"/>
    </xf>
    <xf numFmtId="0" fontId="102" fillId="12" borderId="14" xfId="0" applyFont="1" applyFill="1" applyBorder="1" applyAlignment="1">
      <alignment horizontal="left" vertical="center" wrapText="1"/>
    </xf>
    <xf numFmtId="0" fontId="75" fillId="0" borderId="1" xfId="0" applyFont="1" applyBorder="1" applyAlignment="1">
      <alignment vertical="top" wrapText="1"/>
    </xf>
    <xf numFmtId="0" fontId="75" fillId="0" borderId="14" xfId="0" applyFont="1" applyBorder="1" applyAlignment="1">
      <alignment vertical="top" wrapText="1"/>
    </xf>
    <xf numFmtId="0" fontId="75" fillId="0" borderId="11" xfId="0" applyFont="1" applyBorder="1" applyAlignment="1">
      <alignment vertical="top" wrapText="1"/>
    </xf>
    <xf numFmtId="0" fontId="26" fillId="0" borderId="14" xfId="0" applyFont="1" applyBorder="1" applyAlignment="1">
      <alignment vertical="center" wrapText="1"/>
    </xf>
    <xf numFmtId="0" fontId="103" fillId="0" borderId="16" xfId="0" applyFont="1" applyBorder="1" applyAlignment="1">
      <alignment horizontal="center" vertical="center" wrapText="1"/>
    </xf>
    <xf numFmtId="0" fontId="70" fillId="0" borderId="0" xfId="0" applyFont="1" applyAlignment="1">
      <alignment vertical="center" wrapText="1"/>
    </xf>
    <xf numFmtId="49" fontId="103" fillId="0" borderId="16" xfId="0" applyNumberFormat="1" applyFont="1" applyBorder="1" applyAlignment="1">
      <alignment horizontal="center" vertical="center" shrinkToFit="1"/>
    </xf>
    <xf numFmtId="0" fontId="75" fillId="0" borderId="11" xfId="0" applyFont="1" applyBorder="1" applyAlignment="1">
      <alignment vertical="center" wrapText="1"/>
    </xf>
    <xf numFmtId="0" fontId="75" fillId="0" borderId="14" xfId="0" applyFont="1" applyBorder="1" applyAlignment="1">
      <alignment horizontal="center" vertical="center" wrapText="1"/>
    </xf>
    <xf numFmtId="49" fontId="103" fillId="0" borderId="14" xfId="0" applyNumberFormat="1" applyFont="1" applyBorder="1" applyAlignment="1">
      <alignment horizontal="center" vertical="center" shrinkToFit="1"/>
    </xf>
    <xf numFmtId="0" fontId="26" fillId="0" borderId="0" xfId="0" applyFont="1" applyAlignment="1">
      <alignment vertical="center"/>
    </xf>
    <xf numFmtId="0" fontId="70" fillId="0" borderId="0" xfId="0" applyFont="1" applyAlignment="1">
      <alignment wrapText="1"/>
    </xf>
    <xf numFmtId="49" fontId="104" fillId="0" borderId="14" xfId="0" applyNumberFormat="1" applyFont="1" applyBorder="1" applyAlignment="1">
      <alignment horizontal="center" vertical="center" shrinkToFit="1"/>
    </xf>
    <xf numFmtId="0" fontId="105" fillId="0" borderId="0" xfId="0" applyFont="1" applyAlignment="1">
      <alignment vertical="center" wrapText="1"/>
    </xf>
    <xf numFmtId="0" fontId="106" fillId="0" borderId="0" xfId="0" applyFont="1" applyAlignment="1">
      <alignment vertical="top" wrapText="1"/>
    </xf>
    <xf numFmtId="0" fontId="106" fillId="0" borderId="14" xfId="0" applyFont="1" applyBorder="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26" fillId="0" borderId="14" xfId="0" applyFont="1" applyBorder="1"/>
    <xf numFmtId="0" fontId="91" fillId="0" borderId="0" xfId="0" applyFont="1"/>
    <xf numFmtId="0" fontId="91" fillId="0" borderId="14" xfId="0" applyFont="1" applyBorder="1"/>
    <xf numFmtId="0" fontId="26" fillId="0" borderId="0" xfId="0" applyFont="1" applyAlignment="1">
      <alignment wrapText="1"/>
    </xf>
    <xf numFmtId="0" fontId="26" fillId="0" borderId="0" xfId="0" applyFont="1" applyAlignment="1">
      <alignment horizontal="center" vertical="center"/>
    </xf>
    <xf numFmtId="0" fontId="75" fillId="0" borderId="23" xfId="2" applyFont="1" applyBorder="1" applyAlignment="1" applyProtection="1">
      <alignment vertical="top" wrapText="1"/>
    </xf>
    <xf numFmtId="0" fontId="75" fillId="0" borderId="14" xfId="2" applyFont="1" applyBorder="1" applyAlignment="1" applyProtection="1">
      <alignment vertical="top" wrapText="1"/>
    </xf>
    <xf numFmtId="0" fontId="75" fillId="0" borderId="14" xfId="0" applyFont="1" applyBorder="1" applyAlignment="1">
      <alignment vertical="center" wrapText="1"/>
    </xf>
    <xf numFmtId="0" fontId="58" fillId="0" borderId="1" xfId="0" applyFont="1" applyBorder="1" applyAlignment="1">
      <alignment vertical="top" wrapText="1"/>
    </xf>
    <xf numFmtId="0" fontId="91" fillId="0" borderId="0" xfId="0" applyFont="1" applyAlignment="1">
      <alignment vertical="top"/>
    </xf>
    <xf numFmtId="0" fontId="75" fillId="0" borderId="11" xfId="2" applyFont="1" applyBorder="1" applyAlignment="1">
      <alignment vertical="top" wrapText="1"/>
    </xf>
    <xf numFmtId="0" fontId="75" fillId="0" borderId="14" xfId="2" applyFont="1" applyBorder="1" applyAlignment="1">
      <alignment vertical="top" wrapText="1"/>
    </xf>
    <xf numFmtId="0" fontId="75" fillId="0" borderId="1" xfId="2" applyFont="1" applyBorder="1" applyAlignment="1">
      <alignment vertical="top" wrapText="1"/>
    </xf>
    <xf numFmtId="2" fontId="26" fillId="0" borderId="0" xfId="0" applyNumberFormat="1" applyFont="1" applyAlignment="1">
      <alignment horizontal="center"/>
    </xf>
    <xf numFmtId="0" fontId="16" fillId="4" borderId="5" xfId="0" applyFont="1" applyFill="1" applyBorder="1" applyAlignment="1">
      <alignment horizontal="left" vertical="top"/>
    </xf>
    <xf numFmtId="0" fontId="16" fillId="4" borderId="6" xfId="0" applyFont="1" applyFill="1" applyBorder="1" applyAlignment="1">
      <alignment horizontal="left" vertical="top"/>
    </xf>
    <xf numFmtId="0" fontId="16" fillId="0" borderId="6" xfId="0" applyFont="1" applyBorder="1" applyAlignment="1">
      <alignment horizontal="left" vertical="top"/>
    </xf>
    <xf numFmtId="0" fontId="11" fillId="0" borderId="6" xfId="0" applyFont="1" applyBorder="1" applyAlignment="1">
      <alignment horizontal="left" vertical="top"/>
    </xf>
    <xf numFmtId="49" fontId="16" fillId="0" borderId="6" xfId="0" applyNumberFormat="1" applyFont="1" applyBorder="1" applyAlignment="1">
      <alignment horizontal="left" vertical="top"/>
    </xf>
    <xf numFmtId="1" fontId="16" fillId="0" borderId="5" xfId="0" applyNumberFormat="1" applyFont="1" applyBorder="1" applyAlignment="1">
      <alignment horizontal="left" vertical="top"/>
    </xf>
    <xf numFmtId="4" fontId="16" fillId="0" borderId="1" xfId="0" applyNumberFormat="1" applyFont="1" applyBorder="1" applyAlignment="1">
      <alignment horizontal="left" vertical="top"/>
    </xf>
    <xf numFmtId="0" fontId="11" fillId="0" borderId="14" xfId="0" applyFont="1" applyBorder="1" applyAlignment="1">
      <alignment horizontal="left"/>
    </xf>
    <xf numFmtId="0" fontId="11" fillId="0" borderId="0" xfId="0" applyFont="1" applyAlignment="1">
      <alignment horizontal="left"/>
    </xf>
    <xf numFmtId="0" fontId="0" fillId="0" borderId="0" xfId="0" applyAlignment="1">
      <alignment horizontal="left"/>
    </xf>
    <xf numFmtId="49" fontId="16" fillId="4" borderId="5" xfId="0" applyNumberFormat="1" applyFont="1" applyFill="1" applyBorder="1" applyAlignment="1">
      <alignment horizontal="left" vertical="top"/>
    </xf>
    <xf numFmtId="49" fontId="16" fillId="0" borderId="5" xfId="0" applyNumberFormat="1" applyFont="1" applyBorder="1" applyAlignment="1">
      <alignment horizontal="left" vertical="top"/>
    </xf>
    <xf numFmtId="0" fontId="63" fillId="0" borderId="6" xfId="2" applyFont="1" applyBorder="1" applyAlignment="1">
      <alignment horizontal="left" vertical="top"/>
    </xf>
    <xf numFmtId="2" fontId="11" fillId="0" borderId="21" xfId="0" applyNumberFormat="1" applyFont="1" applyBorder="1" applyAlignment="1">
      <alignment horizontal="left" vertical="top"/>
    </xf>
    <xf numFmtId="0" fontId="16" fillId="0" borderId="14" xfId="0" applyFont="1" applyBorder="1" applyAlignment="1">
      <alignment horizontal="left" vertical="top"/>
    </xf>
    <xf numFmtId="0" fontId="63" fillId="0" borderId="5" xfId="2" applyFont="1" applyBorder="1" applyAlignment="1">
      <alignment horizontal="left" vertical="top"/>
    </xf>
    <xf numFmtId="0" fontId="63" fillId="4" borderId="5" xfId="2" applyFont="1" applyFill="1" applyBorder="1" applyAlignment="1">
      <alignment horizontal="left" vertical="top"/>
    </xf>
    <xf numFmtId="0" fontId="11" fillId="0" borderId="14" xfId="0" applyFont="1" applyBorder="1" applyAlignment="1">
      <alignment horizontal="left" vertical="top"/>
    </xf>
    <xf numFmtId="0" fontId="16" fillId="4" borderId="14" xfId="0" applyFont="1" applyFill="1" applyBorder="1" applyAlignment="1">
      <alignment horizontal="left" vertical="top"/>
    </xf>
    <xf numFmtId="0" fontId="63" fillId="0" borderId="14" xfId="2" applyFont="1" applyBorder="1" applyAlignment="1">
      <alignment horizontal="left" vertical="top"/>
    </xf>
    <xf numFmtId="49" fontId="16" fillId="0" borderId="14" xfId="0" applyNumberFormat="1" applyFont="1" applyBorder="1" applyAlignment="1">
      <alignment horizontal="left" vertical="top"/>
    </xf>
    <xf numFmtId="1" fontId="16" fillId="0" borderId="14" xfId="0" applyNumberFormat="1" applyFont="1" applyBorder="1" applyAlignment="1">
      <alignment horizontal="left" vertical="top"/>
    </xf>
    <xf numFmtId="4" fontId="16" fillId="0" borderId="14" xfId="0" applyNumberFormat="1" applyFont="1" applyBorder="1" applyAlignment="1">
      <alignment horizontal="left" vertical="top"/>
    </xf>
    <xf numFmtId="0" fontId="16" fillId="0" borderId="14" xfId="0" applyFont="1" applyBorder="1" applyAlignment="1">
      <alignment horizontal="left"/>
    </xf>
    <xf numFmtId="49" fontId="16" fillId="4" borderId="14" xfId="0" applyNumberFormat="1" applyFont="1" applyFill="1" applyBorder="1" applyAlignment="1">
      <alignment horizontal="left" vertical="top"/>
    </xf>
    <xf numFmtId="0" fontId="16" fillId="0" borderId="14" xfId="0" applyFont="1" applyBorder="1" applyAlignment="1">
      <alignment horizontal="left" vertical="center"/>
    </xf>
    <xf numFmtId="2" fontId="11" fillId="0" borderId="14" xfId="0" applyNumberFormat="1" applyFont="1" applyBorder="1" applyAlignment="1">
      <alignment horizontal="left" vertical="top"/>
    </xf>
    <xf numFmtId="0" fontId="16" fillId="0" borderId="14" xfId="2" applyFont="1" applyBorder="1" applyAlignment="1">
      <alignment horizontal="left" vertical="top"/>
    </xf>
    <xf numFmtId="0" fontId="23" fillId="0" borderId="14" xfId="2" applyFont="1" applyBorder="1" applyAlignment="1">
      <alignment horizontal="left" vertical="top"/>
    </xf>
    <xf numFmtId="0" fontId="11" fillId="13" borderId="14" xfId="0" applyFont="1" applyFill="1" applyBorder="1" applyAlignment="1">
      <alignment vertical="top"/>
    </xf>
    <xf numFmtId="0" fontId="11" fillId="13" borderId="14" xfId="0" applyFont="1" applyFill="1" applyBorder="1" applyAlignment="1">
      <alignment horizontal="center" vertical="top"/>
    </xf>
    <xf numFmtId="0" fontId="11" fillId="13" borderId="22" xfId="0" applyFont="1" applyFill="1" applyBorder="1" applyAlignment="1">
      <alignment horizontal="center" vertical="top"/>
    </xf>
    <xf numFmtId="0" fontId="11" fillId="0" borderId="22" xfId="0" applyFont="1" applyBorder="1" applyAlignment="1">
      <alignment horizontal="center" vertical="top"/>
    </xf>
    <xf numFmtId="0" fontId="11" fillId="0" borderId="22" xfId="0" applyFont="1" applyBorder="1" applyAlignment="1">
      <alignment vertical="top"/>
    </xf>
    <xf numFmtId="49" fontId="11" fillId="0" borderId="22" xfId="0" applyNumberFormat="1" applyFont="1" applyBorder="1" applyAlignment="1">
      <alignment horizontal="center" vertical="top"/>
    </xf>
    <xf numFmtId="1" fontId="11" fillId="0" borderId="14" xfId="0" applyNumberFormat="1" applyFont="1" applyBorder="1" applyAlignment="1">
      <alignment horizontal="left" vertical="top"/>
    </xf>
    <xf numFmtId="1" fontId="11" fillId="0" borderId="25" xfId="0" applyNumberFormat="1" applyFont="1" applyBorder="1" applyAlignment="1">
      <alignment horizontal="left" vertical="top"/>
    </xf>
    <xf numFmtId="4" fontId="11" fillId="0" borderId="26" xfId="0" applyNumberFormat="1" applyFont="1" applyBorder="1" applyAlignment="1">
      <alignment horizontal="left" vertical="top"/>
    </xf>
    <xf numFmtId="0" fontId="16" fillId="0" borderId="27" xfId="0" applyFont="1" applyBorder="1" applyAlignment="1">
      <alignment horizontal="left"/>
    </xf>
    <xf numFmtId="0" fontId="116" fillId="0" borderId="0" xfId="0" applyFont="1"/>
    <xf numFmtId="1" fontId="11" fillId="0" borderId="21" xfId="0" applyNumberFormat="1" applyFont="1" applyBorder="1" applyAlignment="1">
      <alignment horizontal="left" vertical="top"/>
    </xf>
    <xf numFmtId="4" fontId="11" fillId="0" borderId="14" xfId="0" applyNumberFormat="1" applyFont="1" applyBorder="1" applyAlignment="1">
      <alignment horizontal="left" vertical="top"/>
    </xf>
    <xf numFmtId="0" fontId="11" fillId="0" borderId="28" xfId="0" applyFont="1" applyBorder="1"/>
    <xf numFmtId="0" fontId="16" fillId="0" borderId="28" xfId="0" applyFont="1" applyBorder="1"/>
    <xf numFmtId="0" fontId="63" fillId="0" borderId="7" xfId="2" applyFont="1" applyBorder="1" applyAlignment="1">
      <alignment horizontal="left" vertical="top"/>
    </xf>
    <xf numFmtId="0" fontId="16" fillId="0" borderId="7" xfId="0" applyFont="1" applyBorder="1" applyAlignment="1">
      <alignment horizontal="left" vertical="top"/>
    </xf>
    <xf numFmtId="49" fontId="16" fillId="0" borderId="7" xfId="0" applyNumberFormat="1" applyFont="1" applyBorder="1" applyAlignment="1">
      <alignment horizontal="left" vertical="top"/>
    </xf>
    <xf numFmtId="1" fontId="16" fillId="0" borderId="7" xfId="0" applyNumberFormat="1" applyFont="1" applyBorder="1" applyAlignment="1">
      <alignment horizontal="left" vertical="top"/>
    </xf>
    <xf numFmtId="4" fontId="16" fillId="0" borderId="18" xfId="0" applyNumberFormat="1" applyFont="1" applyBorder="1" applyAlignment="1">
      <alignment horizontal="left" vertical="top"/>
    </xf>
    <xf numFmtId="0" fontId="63" fillId="0" borderId="1" xfId="2" applyFont="1" applyBorder="1" applyAlignment="1">
      <alignment horizontal="left" vertical="top"/>
    </xf>
    <xf numFmtId="0" fontId="67" fillId="0" borderId="0" xfId="0" applyFont="1" applyAlignment="1">
      <alignment horizontal="left" vertical="top"/>
    </xf>
    <xf numFmtId="49" fontId="16" fillId="0" borderId="6" xfId="0" applyNumberFormat="1" applyFont="1" applyBorder="1" applyAlignment="1">
      <alignment horizontal="left" vertical="center"/>
    </xf>
    <xf numFmtId="0" fontId="16" fillId="0" borderId="5" xfId="0" applyFont="1" applyBorder="1" applyAlignment="1">
      <alignment horizontal="left" vertical="center"/>
    </xf>
    <xf numFmtId="1" fontId="16" fillId="0" borderId="5" xfId="0" applyNumberFormat="1" applyFont="1" applyBorder="1" applyAlignment="1">
      <alignment horizontal="left" vertical="center"/>
    </xf>
    <xf numFmtId="1" fontId="16" fillId="0" borderId="13" xfId="0" applyNumberFormat="1" applyFont="1" applyBorder="1" applyAlignment="1">
      <alignment horizontal="left" vertical="center"/>
    </xf>
    <xf numFmtId="4" fontId="16" fillId="0" borderId="26" xfId="0" applyNumberFormat="1" applyFont="1" applyBorder="1" applyAlignment="1">
      <alignment horizontal="left" vertical="center"/>
    </xf>
    <xf numFmtId="0" fontId="11" fillId="0" borderId="14" xfId="0" applyFont="1" applyBorder="1" applyAlignment="1">
      <alignment horizontal="left" vertical="center"/>
    </xf>
    <xf numFmtId="49" fontId="16" fillId="4" borderId="5" xfId="0" applyNumberFormat="1" applyFont="1" applyFill="1" applyBorder="1" applyAlignment="1">
      <alignment horizontal="left" vertical="center"/>
    </xf>
    <xf numFmtId="1" fontId="16" fillId="0" borderId="1" xfId="0" applyNumberFormat="1" applyFont="1" applyBorder="1" applyAlignment="1">
      <alignment horizontal="left" vertical="center"/>
    </xf>
    <xf numFmtId="4" fontId="16" fillId="0" borderId="14" xfId="0" applyNumberFormat="1" applyFont="1" applyBorder="1" applyAlignment="1">
      <alignment horizontal="left" vertical="center"/>
    </xf>
    <xf numFmtId="3" fontId="16" fillId="0" borderId="6" xfId="0" applyNumberFormat="1" applyFont="1" applyBorder="1" applyAlignment="1">
      <alignment horizontal="left" vertical="top"/>
    </xf>
    <xf numFmtId="1" fontId="16" fillId="0" borderId="13" xfId="0" applyNumberFormat="1" applyFont="1" applyBorder="1" applyAlignment="1">
      <alignment horizontal="left" vertical="top"/>
    </xf>
    <xf numFmtId="4" fontId="16" fillId="0" borderId="26" xfId="0" applyNumberFormat="1" applyFont="1" applyBorder="1" applyAlignment="1">
      <alignment horizontal="left" vertical="top"/>
    </xf>
    <xf numFmtId="1" fontId="16" fillId="0" borderId="1" xfId="0" applyNumberFormat="1" applyFont="1" applyBorder="1" applyAlignment="1">
      <alignment horizontal="left" vertical="top"/>
    </xf>
    <xf numFmtId="0" fontId="16" fillId="0" borderId="1" xfId="0" applyFont="1" applyBorder="1" applyAlignment="1">
      <alignment horizontal="left" vertical="top"/>
    </xf>
    <xf numFmtId="2" fontId="16" fillId="0" borderId="14" xfId="0" applyNumberFormat="1" applyFont="1" applyBorder="1" applyAlignment="1">
      <alignment horizontal="left" vertical="top"/>
    </xf>
    <xf numFmtId="0" fontId="11" fillId="0" borderId="0" xfId="0" applyFont="1" applyAlignment="1">
      <alignment horizontal="left" vertical="top"/>
    </xf>
    <xf numFmtId="0" fontId="16" fillId="0" borderId="0" xfId="0" applyFont="1" applyAlignment="1">
      <alignment horizontal="left" vertical="top"/>
    </xf>
    <xf numFmtId="0" fontId="98" fillId="4" borderId="5" xfId="0" applyFont="1" applyFill="1" applyBorder="1" applyAlignment="1">
      <alignment vertical="top" wrapText="1"/>
    </xf>
    <xf numFmtId="0" fontId="98" fillId="4" borderId="5" xfId="0" applyFont="1" applyFill="1" applyBorder="1" applyAlignment="1">
      <alignment horizontal="center" vertical="top" wrapText="1"/>
    </xf>
    <xf numFmtId="0" fontId="98" fillId="4" borderId="6" xfId="0" applyFont="1" applyFill="1" applyBorder="1" applyAlignment="1">
      <alignment horizontal="center" vertical="top" wrapText="1"/>
    </xf>
    <xf numFmtId="0" fontId="98" fillId="0" borderId="6" xfId="0" applyFont="1" applyBorder="1" applyAlignment="1">
      <alignment horizontal="center" vertical="top" wrapText="1"/>
    </xf>
    <xf numFmtId="0" fontId="77" fillId="0" borderId="6" xfId="2" applyBorder="1" applyAlignment="1">
      <alignment vertical="top" wrapText="1"/>
    </xf>
    <xf numFmtId="0" fontId="98" fillId="0" borderId="6" xfId="0" applyFont="1" applyBorder="1" applyAlignment="1">
      <alignment vertical="top" wrapText="1"/>
    </xf>
    <xf numFmtId="49" fontId="98" fillId="0" borderId="6" xfId="0" applyNumberFormat="1" applyFont="1" applyBorder="1" applyAlignment="1">
      <alignment horizontal="center" vertical="top" wrapText="1"/>
    </xf>
    <xf numFmtId="1" fontId="99" fillId="0" borderId="13" xfId="0" applyNumberFormat="1" applyFont="1" applyBorder="1" applyAlignment="1">
      <alignment horizontal="center" vertical="top" wrapText="1"/>
    </xf>
    <xf numFmtId="4" fontId="99" fillId="0" borderId="26" xfId="0" applyNumberFormat="1" applyFont="1" applyBorder="1" applyAlignment="1">
      <alignment horizontal="center" vertical="top" wrapText="1"/>
    </xf>
    <xf numFmtId="0" fontId="117" fillId="0" borderId="14" xfId="0" applyFont="1" applyBorder="1"/>
    <xf numFmtId="0" fontId="117" fillId="0" borderId="0" xfId="0" applyFont="1"/>
    <xf numFmtId="49" fontId="98" fillId="4" borderId="5" xfId="0" applyNumberFormat="1" applyFont="1" applyFill="1" applyBorder="1" applyAlignment="1">
      <alignment horizontal="center" vertical="top" wrapText="1"/>
    </xf>
    <xf numFmtId="1" fontId="98" fillId="0" borderId="1" xfId="0" applyNumberFormat="1" applyFont="1" applyBorder="1" applyAlignment="1">
      <alignment horizontal="center" vertical="top" wrapText="1"/>
    </xf>
    <xf numFmtId="4" fontId="99" fillId="0" borderId="14" xfId="0" applyNumberFormat="1" applyFont="1" applyBorder="1" applyAlignment="1">
      <alignment horizontal="center" vertical="top" wrapText="1"/>
    </xf>
    <xf numFmtId="49" fontId="98" fillId="0" borderId="5" xfId="0" applyNumberFormat="1" applyFont="1" applyBorder="1" applyAlignment="1">
      <alignment horizontal="center" vertical="top" wrapText="1"/>
    </xf>
    <xf numFmtId="1" fontId="99" fillId="0" borderId="1" xfId="0" applyNumberFormat="1" applyFont="1" applyBorder="1" applyAlignment="1">
      <alignment horizontal="center" vertical="top" wrapText="1"/>
    </xf>
    <xf numFmtId="49" fontId="118" fillId="14" borderId="29" xfId="0" applyNumberFormat="1" applyFont="1" applyFill="1" applyBorder="1" applyAlignment="1" applyProtection="1">
      <alignment horizontal="left" vertical="center" wrapText="1" shrinkToFit="1"/>
      <protection locked="0"/>
    </xf>
    <xf numFmtId="0" fontId="119" fillId="0" borderId="0" xfId="0" applyFont="1"/>
    <xf numFmtId="1" fontId="17" fillId="0" borderId="13" xfId="0" applyNumberFormat="1" applyFont="1" applyBorder="1" applyAlignment="1">
      <alignment horizontal="center" vertical="top" wrapText="1"/>
    </xf>
    <xf numFmtId="4" fontId="17" fillId="0" borderId="26" xfId="0" applyNumberFormat="1" applyFont="1" applyBorder="1" applyAlignment="1">
      <alignment horizontal="center" vertical="top" wrapText="1"/>
    </xf>
    <xf numFmtId="2" fontId="11" fillId="0" borderId="14" xfId="0" applyNumberFormat="1" applyFont="1" applyBorder="1"/>
    <xf numFmtId="0" fontId="4" fillId="0" borderId="0" xfId="0" applyFont="1"/>
    <xf numFmtId="1" fontId="16" fillId="0" borderId="1" xfId="0" applyNumberFormat="1" applyFont="1" applyBorder="1" applyAlignment="1">
      <alignment horizontal="center" vertical="top" wrapText="1"/>
    </xf>
    <xf numFmtId="0" fontId="45" fillId="0" borderId="5" xfId="0" applyFont="1" applyBorder="1" applyAlignment="1">
      <alignment horizontal="left" vertical="top"/>
    </xf>
    <xf numFmtId="0" fontId="45" fillId="4" borderId="5" xfId="0" applyFont="1" applyFill="1" applyBorder="1" applyAlignment="1">
      <alignment horizontal="left" vertical="top"/>
    </xf>
    <xf numFmtId="0" fontId="45" fillId="0" borderId="14" xfId="0" applyFont="1" applyBorder="1" applyAlignment="1">
      <alignment horizontal="left"/>
    </xf>
    <xf numFmtId="0" fontId="45" fillId="0" borderId="0" xfId="0" applyFont="1" applyAlignment="1">
      <alignment horizontal="left"/>
    </xf>
    <xf numFmtId="0" fontId="45" fillId="0" borderId="7" xfId="0" applyFont="1" applyBorder="1" applyAlignment="1">
      <alignment horizontal="left" vertical="top"/>
    </xf>
    <xf numFmtId="0" fontId="45" fillId="0" borderId="5" xfId="2" applyFont="1" applyBorder="1" applyAlignment="1">
      <alignment horizontal="left" vertical="top"/>
    </xf>
    <xf numFmtId="49" fontId="45" fillId="0" borderId="5" xfId="0" applyNumberFormat="1" applyFont="1" applyBorder="1" applyAlignment="1">
      <alignment horizontal="left" vertical="top"/>
    </xf>
    <xf numFmtId="0" fontId="45" fillId="0" borderId="6" xfId="0" applyFont="1" applyBorder="1" applyAlignment="1">
      <alignment horizontal="left" vertical="top"/>
    </xf>
    <xf numFmtId="3" fontId="45" fillId="0" borderId="5" xfId="0" applyNumberFormat="1" applyFont="1" applyBorder="1" applyAlignment="1">
      <alignment horizontal="left" vertical="top"/>
    </xf>
    <xf numFmtId="0" fontId="45" fillId="0" borderId="5" xfId="0" applyFont="1" applyBorder="1" applyAlignment="1">
      <alignment horizontal="left"/>
    </xf>
    <xf numFmtId="0" fontId="45" fillId="0" borderId="7" xfId="2" applyFont="1" applyBorder="1" applyAlignment="1">
      <alignment horizontal="left" vertical="top"/>
    </xf>
    <xf numFmtId="49" fontId="45" fillId="0" borderId="7" xfId="0" applyNumberFormat="1" applyFont="1" applyBorder="1" applyAlignment="1">
      <alignment horizontal="left" vertical="top"/>
    </xf>
    <xf numFmtId="3" fontId="45" fillId="0" borderId="7" xfId="0" applyNumberFormat="1" applyFont="1" applyBorder="1" applyAlignment="1">
      <alignment horizontal="left" vertical="top"/>
    </xf>
    <xf numFmtId="0" fontId="45" fillId="0" borderId="14" xfId="0" applyFont="1" applyBorder="1" applyAlignment="1">
      <alignment horizontal="left" vertical="top"/>
    </xf>
    <xf numFmtId="0" fontId="45" fillId="0" borderId="14" xfId="2" applyFont="1" applyBorder="1" applyAlignment="1">
      <alignment horizontal="left" vertical="top"/>
    </xf>
    <xf numFmtId="49" fontId="45" fillId="0" borderId="14" xfId="0" applyNumberFormat="1" applyFont="1" applyBorder="1" applyAlignment="1">
      <alignment horizontal="left" vertical="top"/>
    </xf>
    <xf numFmtId="3" fontId="45" fillId="0" borderId="14" xfId="0" applyNumberFormat="1" applyFont="1" applyBorder="1" applyAlignment="1">
      <alignment horizontal="left" vertical="top"/>
    </xf>
    <xf numFmtId="0" fontId="120" fillId="0" borderId="5" xfId="2" applyFont="1" applyBorder="1" applyAlignment="1">
      <alignment horizontal="left" vertical="top"/>
    </xf>
    <xf numFmtId="0" fontId="45" fillId="0" borderId="1" xfId="0" applyFont="1" applyBorder="1" applyAlignment="1">
      <alignment horizontal="left" vertical="top"/>
    </xf>
    <xf numFmtId="0" fontId="120" fillId="0" borderId="14" xfId="2" applyFont="1" applyBorder="1" applyAlignment="1">
      <alignment horizontal="left"/>
    </xf>
    <xf numFmtId="49" fontId="45" fillId="0" borderId="3" xfId="0" applyNumberFormat="1" applyFont="1" applyBorder="1" applyAlignment="1">
      <alignment horizontal="left" vertical="top"/>
    </xf>
    <xf numFmtId="0" fontId="45" fillId="0" borderId="26" xfId="0" applyFont="1" applyBorder="1" applyAlignment="1">
      <alignment horizontal="left" vertical="top"/>
    </xf>
    <xf numFmtId="0" fontId="120" fillId="0" borderId="9" xfId="2" applyFont="1" applyBorder="1" applyAlignment="1">
      <alignment horizontal="left" vertical="top"/>
    </xf>
    <xf numFmtId="0" fontId="120" fillId="0" borderId="0" xfId="2" applyFont="1" applyBorder="1" applyAlignment="1">
      <alignment horizontal="left"/>
    </xf>
    <xf numFmtId="0" fontId="45" fillId="0" borderId="14" xfId="0" applyFont="1" applyBorder="1" applyAlignment="1">
      <alignment horizontal="left" vertical="center"/>
    </xf>
    <xf numFmtId="0" fontId="120" fillId="0" borderId="14" xfId="2" applyFont="1" applyBorder="1" applyAlignment="1" applyProtection="1">
      <alignment horizontal="left" vertical="center"/>
    </xf>
    <xf numFmtId="0" fontId="45" fillId="0" borderId="0" xfId="0" applyFont="1" applyAlignment="1">
      <alignment horizontal="left" vertical="center"/>
    </xf>
    <xf numFmtId="49" fontId="45" fillId="0" borderId="14" xfId="0" applyNumberFormat="1" applyFont="1" applyBorder="1" applyAlignment="1">
      <alignment horizontal="left" vertical="center"/>
    </xf>
    <xf numFmtId="3" fontId="45" fillId="0" borderId="14" xfId="0" applyNumberFormat="1" applyFont="1" applyBorder="1" applyAlignment="1">
      <alignment horizontal="left" vertical="center"/>
    </xf>
    <xf numFmtId="0" fontId="45" fillId="0" borderId="26" xfId="0" applyFont="1" applyBorder="1" applyAlignment="1">
      <alignment horizontal="left" vertical="center"/>
    </xf>
    <xf numFmtId="0" fontId="120" fillId="0" borderId="26" xfId="2" applyFont="1" applyBorder="1" applyAlignment="1" applyProtection="1">
      <alignment horizontal="left" vertical="center"/>
    </xf>
    <xf numFmtId="0" fontId="45" fillId="4" borderId="14" xfId="0" applyFont="1" applyFill="1" applyBorder="1" applyAlignment="1">
      <alignment horizontal="left" vertical="top"/>
    </xf>
    <xf numFmtId="0" fontId="120" fillId="0" borderId="14" xfId="2" applyFont="1" applyBorder="1" applyAlignment="1">
      <alignment horizontal="left" vertical="top"/>
    </xf>
    <xf numFmtId="1" fontId="45" fillId="0" borderId="14" xfId="0" applyNumberFormat="1" applyFont="1" applyBorder="1" applyAlignment="1">
      <alignment horizontal="left" vertical="top"/>
    </xf>
    <xf numFmtId="0" fontId="45" fillId="0" borderId="0" xfId="0" applyFont="1" applyAlignment="1">
      <alignment horizontal="left" vertical="top"/>
    </xf>
    <xf numFmtId="1" fontId="45" fillId="4" borderId="5" xfId="0" applyNumberFormat="1" applyFont="1" applyFill="1" applyBorder="1" applyAlignment="1">
      <alignment horizontal="left" vertical="top"/>
    </xf>
    <xf numFmtId="1" fontId="45" fillId="0" borderId="5" xfId="0" applyNumberFormat="1" applyFont="1" applyBorder="1" applyAlignment="1">
      <alignment horizontal="left" vertical="top"/>
    </xf>
    <xf numFmtId="0" fontId="120" fillId="0" borderId="0" xfId="2" applyFont="1" applyBorder="1" applyAlignment="1">
      <alignment horizontal="left" vertical="top"/>
    </xf>
    <xf numFmtId="0" fontId="120" fillId="0" borderId="3" xfId="2" applyFont="1" applyBorder="1" applyAlignment="1">
      <alignment horizontal="left" vertical="top"/>
    </xf>
    <xf numFmtId="0" fontId="45" fillId="0" borderId="3" xfId="0" applyFont="1" applyBorder="1" applyAlignment="1">
      <alignment horizontal="left" vertical="top"/>
    </xf>
    <xf numFmtId="0" fontId="77" fillId="0" borderId="5" xfId="2" applyBorder="1" applyAlignment="1">
      <alignment horizontal="left" vertical="top"/>
    </xf>
    <xf numFmtId="0" fontId="4" fillId="0" borderId="0" xfId="0" applyFont="1" applyAlignment="1">
      <alignment horizontal="left"/>
    </xf>
    <xf numFmtId="0" fontId="77" fillId="0" borderId="0" xfId="2" applyAlignment="1">
      <alignment wrapText="1"/>
    </xf>
    <xf numFmtId="0" fontId="98" fillId="0" borderId="5" xfId="0" applyFont="1" applyBorder="1" applyAlignment="1">
      <alignment vertical="top"/>
    </xf>
    <xf numFmtId="0" fontId="99" fillId="0" borderId="5" xfId="0" applyFont="1" applyBorder="1" applyAlignment="1">
      <alignment horizontal="center" vertical="top"/>
    </xf>
    <xf numFmtId="0" fontId="98" fillId="0" borderId="7" xfId="0" applyFont="1" applyBorder="1" applyAlignment="1">
      <alignment vertical="top" wrapText="1"/>
    </xf>
    <xf numFmtId="3" fontId="99" fillId="0" borderId="5" xfId="0" applyNumberFormat="1" applyFont="1" applyBorder="1" applyAlignment="1">
      <alignment horizontal="center" vertical="top" wrapText="1"/>
    </xf>
    <xf numFmtId="0" fontId="98" fillId="0" borderId="0" xfId="0" applyFont="1" applyAlignment="1">
      <alignment horizontal="center" vertical="top" wrapText="1"/>
    </xf>
    <xf numFmtId="3" fontId="99" fillId="0" borderId="0" xfId="0" applyNumberFormat="1" applyFont="1" applyAlignment="1">
      <alignment horizontal="center" vertical="top" wrapText="1"/>
    </xf>
    <xf numFmtId="49" fontId="98" fillId="0" borderId="0" xfId="0" applyNumberFormat="1" applyFont="1" applyAlignment="1">
      <alignment horizontal="center" vertical="top" wrapText="1"/>
    </xf>
    <xf numFmtId="1" fontId="16" fillId="0" borderId="12" xfId="0" applyNumberFormat="1" applyFont="1" applyBorder="1" applyAlignment="1">
      <alignment horizontal="center" vertical="top" wrapText="1"/>
    </xf>
    <xf numFmtId="1" fontId="16" fillId="0" borderId="12" xfId="0" applyNumberFormat="1" applyFont="1" applyBorder="1" applyAlignment="1">
      <alignment horizontal="left" vertical="top"/>
    </xf>
    <xf numFmtId="0" fontId="16" fillId="0" borderId="0" xfId="0" applyFont="1" applyAlignment="1">
      <alignment horizontal="left"/>
    </xf>
    <xf numFmtId="2" fontId="16" fillId="0" borderId="1" xfId="0" applyNumberFormat="1" applyFont="1" applyBorder="1" applyAlignment="1">
      <alignment horizontal="left" vertical="top"/>
    </xf>
    <xf numFmtId="2" fontId="16" fillId="0" borderId="5" xfId="0" applyNumberFormat="1" applyFont="1" applyBorder="1" applyAlignment="1">
      <alignment horizontal="left" vertical="top"/>
    </xf>
    <xf numFmtId="0" fontId="11" fillId="13" borderId="0" xfId="0" applyFont="1" applyFill="1" applyAlignment="1">
      <alignment horizontal="left" vertical="center"/>
    </xf>
    <xf numFmtId="0" fontId="11" fillId="0" borderId="0" xfId="0" applyFont="1" applyAlignment="1">
      <alignment horizontal="left" vertical="center"/>
    </xf>
    <xf numFmtId="0" fontId="16" fillId="0" borderId="12" xfId="0" applyFont="1" applyBorder="1" applyAlignment="1">
      <alignment horizontal="left" vertical="top"/>
    </xf>
    <xf numFmtId="0" fontId="16" fillId="0" borderId="0" xfId="0" applyFont="1" applyAlignment="1">
      <alignment horizontal="left" vertical="center"/>
    </xf>
    <xf numFmtId="1" fontId="16" fillId="0" borderId="9" xfId="0" applyNumberFormat="1" applyFont="1" applyBorder="1" applyAlignment="1">
      <alignment horizontal="left" vertical="top"/>
    </xf>
    <xf numFmtId="4" fontId="16" fillId="0" borderId="5" xfId="0" applyNumberFormat="1" applyFont="1" applyBorder="1" applyAlignment="1">
      <alignment horizontal="left" vertical="top"/>
    </xf>
    <xf numFmtId="1" fontId="16" fillId="0" borderId="3" xfId="0" applyNumberFormat="1" applyFont="1" applyBorder="1" applyAlignment="1">
      <alignment horizontal="left" vertical="top"/>
    </xf>
    <xf numFmtId="0" fontId="16" fillId="0" borderId="3" xfId="0" applyFont="1" applyBorder="1" applyAlignment="1">
      <alignment horizontal="left" vertical="top"/>
    </xf>
    <xf numFmtId="0" fontId="16" fillId="0" borderId="18" xfId="0" applyFont="1" applyBorder="1" applyAlignment="1">
      <alignment horizontal="left" vertical="top"/>
    </xf>
    <xf numFmtId="0" fontId="122" fillId="0" borderId="14" xfId="0" applyFont="1" applyBorder="1" applyAlignment="1">
      <alignment horizontal="left"/>
    </xf>
    <xf numFmtId="0" fontId="123" fillId="0" borderId="14" xfId="0" applyFont="1" applyBorder="1" applyAlignment="1">
      <alignment horizontal="left"/>
    </xf>
    <xf numFmtId="0" fontId="77" fillId="0" borderId="0" xfId="2"/>
    <xf numFmtId="2" fontId="99" fillId="0" borderId="5" xfId="0" applyNumberFormat="1" applyFont="1" applyBorder="1" applyAlignment="1">
      <alignment horizontal="center" vertical="top" wrapText="1"/>
    </xf>
    <xf numFmtId="2" fontId="99" fillId="0" borderId="0" xfId="0" applyNumberFormat="1" applyFont="1" applyAlignment="1">
      <alignment horizontal="center" vertical="top" wrapText="1"/>
    </xf>
    <xf numFmtId="2" fontId="99" fillId="0" borderId="1" xfId="0" applyNumberFormat="1" applyFont="1" applyBorder="1" applyAlignment="1">
      <alignment horizontal="center" vertical="top" wrapText="1"/>
    </xf>
    <xf numFmtId="0" fontId="16" fillId="0" borderId="14" xfId="0" applyFont="1" applyBorder="1" applyAlignment="1">
      <alignment horizontal="left" wrapText="1"/>
    </xf>
    <xf numFmtId="0" fontId="16" fillId="0" borderId="0" xfId="0" applyFont="1" applyAlignment="1">
      <alignment horizontal="left" wrapText="1"/>
    </xf>
    <xf numFmtId="0" fontId="11" fillId="0" borderId="14" xfId="0" applyFont="1" applyBorder="1" applyAlignment="1">
      <alignment horizontal="left" vertical="top" wrapText="1"/>
    </xf>
    <xf numFmtId="0" fontId="16" fillId="0" borderId="3" xfId="0" applyFont="1" applyBorder="1" applyAlignment="1">
      <alignment horizontal="left" vertical="top" wrapText="1"/>
    </xf>
    <xf numFmtId="172" fontId="11" fillId="0" borderId="14" xfId="4" applyFont="1" applyBorder="1" applyAlignment="1">
      <alignment horizontal="left" wrapText="1"/>
    </xf>
    <xf numFmtId="172" fontId="11" fillId="0" borderId="0" xfId="4" applyFont="1" applyAlignment="1">
      <alignment horizontal="left" wrapText="1"/>
    </xf>
    <xf numFmtId="172" fontId="11" fillId="0" borderId="5" xfId="4" applyFont="1" applyBorder="1" applyAlignment="1">
      <alignment horizontal="left" vertical="top"/>
    </xf>
    <xf numFmtId="173" fontId="11" fillId="0" borderId="5" xfId="4" applyNumberFormat="1" applyFont="1" applyBorder="1" applyAlignment="1">
      <alignment horizontal="left" vertical="top"/>
    </xf>
    <xf numFmtId="172" fontId="11" fillId="0" borderId="14" xfId="4" applyFont="1" applyBorder="1" applyAlignment="1">
      <alignment horizontal="left"/>
    </xf>
    <xf numFmtId="172" fontId="11" fillId="0" borderId="0" xfId="4" applyFont="1" applyAlignment="1">
      <alignment horizontal="left"/>
    </xf>
    <xf numFmtId="0" fontId="16" fillId="15" borderId="5" xfId="0" applyFont="1" applyFill="1" applyBorder="1" applyAlignment="1">
      <alignment horizontal="left"/>
    </xf>
    <xf numFmtId="0" fontId="16" fillId="0" borderId="15" xfId="0" applyFont="1" applyBorder="1" applyAlignment="1">
      <alignment horizontal="left" vertical="top"/>
    </xf>
    <xf numFmtId="1" fontId="16" fillId="0" borderId="18" xfId="0" applyNumberFormat="1" applyFont="1" applyBorder="1" applyAlignment="1">
      <alignment horizontal="left" vertical="top"/>
    </xf>
    <xf numFmtId="0" fontId="16" fillId="0" borderId="24" xfId="0" applyFont="1" applyBorder="1" applyAlignment="1">
      <alignment horizontal="left" vertical="top"/>
    </xf>
    <xf numFmtId="0" fontId="11" fillId="0" borderId="24" xfId="0" applyFont="1" applyBorder="1" applyAlignment="1">
      <alignment horizontal="left" vertical="top"/>
    </xf>
    <xf numFmtId="0" fontId="124" fillId="0" borderId="0" xfId="0" applyFont="1" applyAlignment="1">
      <alignment horizontal="left"/>
    </xf>
    <xf numFmtId="1" fontId="16" fillId="0" borderId="0" xfId="0" applyNumberFormat="1" applyFont="1" applyAlignment="1">
      <alignment horizontal="left"/>
    </xf>
    <xf numFmtId="2" fontId="16" fillId="0" borderId="21" xfId="0" applyNumberFormat="1" applyFont="1" applyBorder="1" applyAlignment="1">
      <alignment horizontal="left" vertical="top"/>
    </xf>
    <xf numFmtId="2" fontId="16" fillId="0" borderId="18" xfId="0" applyNumberFormat="1" applyFont="1" applyBorder="1" applyAlignment="1">
      <alignment horizontal="left" vertical="top"/>
    </xf>
    <xf numFmtId="0" fontId="126" fillId="0" borderId="0" xfId="0" applyFont="1"/>
    <xf numFmtId="0" fontId="127" fillId="0" borderId="0" xfId="0" applyFont="1"/>
    <xf numFmtId="0" fontId="128" fillId="0" borderId="0" xfId="0" applyFont="1"/>
    <xf numFmtId="0" fontId="129" fillId="0" borderId="0" xfId="0" applyFont="1"/>
    <xf numFmtId="0" fontId="130" fillId="0" borderId="0" xfId="0" applyFont="1" applyAlignment="1">
      <alignment vertical="center" wrapText="1"/>
    </xf>
    <xf numFmtId="0" fontId="131" fillId="0" borderId="0" xfId="0" applyFont="1"/>
    <xf numFmtId="0" fontId="126" fillId="0" borderId="0" xfId="0" applyFont="1" applyAlignment="1">
      <alignment vertical="top"/>
    </xf>
    <xf numFmtId="0" fontId="132" fillId="0" borderId="0" xfId="0" applyFont="1" applyAlignment="1">
      <alignment vertical="center" wrapText="1"/>
    </xf>
    <xf numFmtId="0" fontId="133" fillId="0" borderId="0" xfId="0" applyFont="1"/>
    <xf numFmtId="49" fontId="56" fillId="0" borderId="29" xfId="0" applyNumberFormat="1" applyFont="1" applyBorder="1" applyAlignment="1" applyProtection="1">
      <alignment horizontal="left" vertical="top" wrapText="1" shrinkToFit="1"/>
      <protection locked="0"/>
    </xf>
    <xf numFmtId="0" fontId="32" fillId="0" borderId="0" xfId="0" applyFont="1" applyAlignment="1">
      <alignment horizontal="left" vertical="top"/>
    </xf>
    <xf numFmtId="49" fontId="134" fillId="0" borderId="31" xfId="0" applyNumberFormat="1" applyFont="1" applyBorder="1" applyAlignment="1" applyProtection="1">
      <alignment horizontal="left" vertical="center" wrapText="1" shrinkToFit="1"/>
      <protection locked="0"/>
    </xf>
    <xf numFmtId="0" fontId="11" fillId="13" borderId="14" xfId="0" applyFont="1" applyFill="1" applyBorder="1" applyAlignment="1">
      <alignment vertical="top" wrapText="1"/>
    </xf>
    <xf numFmtId="0" fontId="11" fillId="13" borderId="14" xfId="0" applyFont="1" applyFill="1" applyBorder="1" applyAlignment="1">
      <alignment horizontal="center" vertical="top" wrapText="1"/>
    </xf>
    <xf numFmtId="49" fontId="11" fillId="13" borderId="14" xfId="0" applyNumberFormat="1" applyFont="1" applyFill="1" applyBorder="1" applyAlignment="1">
      <alignment horizontal="center" vertical="top" wrapText="1"/>
    </xf>
    <xf numFmtId="0" fontId="11" fillId="0" borderId="14" xfId="0" applyFont="1" applyBorder="1" applyAlignment="1">
      <alignment horizontal="center" vertical="top" wrapText="1"/>
    </xf>
    <xf numFmtId="1" fontId="11" fillId="0" borderId="14" xfId="0" applyNumberFormat="1" applyFont="1" applyBorder="1" applyAlignment="1">
      <alignment horizontal="center" vertical="top" wrapText="1"/>
    </xf>
    <xf numFmtId="1" fontId="11" fillId="0" borderId="21" xfId="0" applyNumberFormat="1" applyFont="1" applyBorder="1" applyAlignment="1">
      <alignment horizontal="center" vertical="top" wrapText="1"/>
    </xf>
    <xf numFmtId="4" fontId="15" fillId="0" borderId="14" xfId="0" applyNumberFormat="1" applyFont="1" applyBorder="1" applyAlignment="1">
      <alignment horizontal="center" vertical="top" wrapText="1"/>
    </xf>
    <xf numFmtId="49" fontId="11" fillId="0" borderId="14" xfId="0" applyNumberFormat="1" applyFont="1" applyBorder="1" applyAlignment="1">
      <alignment horizontal="center" vertical="top" wrapText="1"/>
    </xf>
    <xf numFmtId="1" fontId="15" fillId="0" borderId="14" xfId="0" applyNumberFormat="1" applyFont="1" applyBorder="1" applyAlignment="1">
      <alignment horizontal="center" vertical="top" wrapText="1"/>
    </xf>
    <xf numFmtId="1" fontId="15" fillId="0" borderId="21" xfId="0" applyNumberFormat="1" applyFont="1" applyBorder="1" applyAlignment="1">
      <alignment horizontal="center" vertical="top" wrapText="1"/>
    </xf>
    <xf numFmtId="0" fontId="45" fillId="0" borderId="0" xfId="0" applyFont="1" applyAlignment="1">
      <alignment horizontal="center" wrapText="1"/>
    </xf>
    <xf numFmtId="49" fontId="118" fillId="0" borderId="29" xfId="0" applyNumberFormat="1" applyFont="1" applyBorder="1" applyAlignment="1" applyProtection="1">
      <alignment horizontal="left" vertical="top" wrapText="1" shrinkToFit="1"/>
      <protection locked="0"/>
    </xf>
    <xf numFmtId="0" fontId="4" fillId="0" borderId="0" xfId="0" applyFont="1" applyAlignment="1">
      <alignment vertical="top"/>
    </xf>
    <xf numFmtId="2" fontId="17" fillId="0" borderId="26" xfId="0" applyNumberFormat="1" applyFont="1" applyBorder="1" applyAlignment="1">
      <alignment horizontal="center" vertical="top" wrapText="1"/>
    </xf>
    <xf numFmtId="2" fontId="17" fillId="0" borderId="14" xfId="0" applyNumberFormat="1" applyFont="1" applyBorder="1" applyAlignment="1">
      <alignment horizontal="center" vertical="top" wrapText="1"/>
    </xf>
    <xf numFmtId="0" fontId="135" fillId="4" borderId="5" xfId="0" applyFont="1" applyFill="1" applyBorder="1" applyAlignment="1">
      <alignment vertical="top" wrapText="1"/>
    </xf>
    <xf numFmtId="0" fontId="135" fillId="4" borderId="5" xfId="0" applyFont="1" applyFill="1" applyBorder="1" applyAlignment="1">
      <alignment horizontal="center" vertical="top" wrapText="1"/>
    </xf>
    <xf numFmtId="0" fontId="135" fillId="0" borderId="6" xfId="0" applyFont="1" applyBorder="1" applyAlignment="1">
      <alignment vertical="top" wrapText="1"/>
    </xf>
    <xf numFmtId="0" fontId="135" fillId="0" borderId="5" xfId="0" applyFont="1" applyBorder="1" applyAlignment="1">
      <alignment horizontal="center" vertical="top" wrapText="1"/>
    </xf>
    <xf numFmtId="0" fontId="135" fillId="0" borderId="5" xfId="0" applyFont="1" applyBorder="1" applyAlignment="1">
      <alignment vertical="top" wrapText="1"/>
    </xf>
    <xf numFmtId="0" fontId="136" fillId="0" borderId="0" xfId="0" applyFont="1"/>
    <xf numFmtId="49" fontId="135" fillId="4" borderId="5" xfId="0" applyNumberFormat="1" applyFont="1" applyFill="1" applyBorder="1" applyAlignment="1">
      <alignment horizontal="center" vertical="top" wrapText="1"/>
    </xf>
    <xf numFmtId="0" fontId="133" fillId="0" borderId="0" xfId="0" applyFont="1" applyAlignment="1">
      <alignment horizontal="center"/>
    </xf>
    <xf numFmtId="0" fontId="0" fillId="0" borderId="0" xfId="0" applyProtection="1">
      <protection locked="0"/>
    </xf>
    <xf numFmtId="0" fontId="137" fillId="0" borderId="0" xfId="0" applyFont="1"/>
    <xf numFmtId="1" fontId="17" fillId="0" borderId="1" xfId="0" applyNumberFormat="1" applyFont="1" applyBorder="1" applyAlignment="1">
      <alignment horizontal="center" vertical="top" wrapText="1"/>
    </xf>
    <xf numFmtId="0" fontId="77" fillId="0" borderId="0" xfId="2" applyBorder="1" applyAlignment="1">
      <alignment vertical="top" wrapText="1"/>
    </xf>
    <xf numFmtId="4" fontId="17" fillId="0" borderId="0" xfId="0" applyNumberFormat="1" applyFont="1" applyAlignment="1">
      <alignment horizontal="center" vertical="top" wrapText="1"/>
    </xf>
    <xf numFmtId="0" fontId="11" fillId="4" borderId="5" xfId="0" applyFont="1" applyFill="1" applyBorder="1" applyAlignment="1">
      <alignment vertical="top" wrapText="1"/>
    </xf>
    <xf numFmtId="0" fontId="11" fillId="4" borderId="3" xfId="0" applyFont="1" applyFill="1" applyBorder="1" applyAlignment="1">
      <alignment vertical="top" wrapText="1"/>
    </xf>
    <xf numFmtId="0" fontId="11" fillId="4" borderId="3" xfId="0" applyFont="1" applyFill="1" applyBorder="1" applyAlignment="1">
      <alignment horizontal="center" vertical="top" wrapText="1"/>
    </xf>
    <xf numFmtId="0" fontId="77" fillId="0" borderId="3" xfId="2" applyBorder="1" applyAlignment="1">
      <alignment vertical="top" wrapText="1"/>
    </xf>
    <xf numFmtId="49" fontId="11" fillId="4" borderId="3" xfId="0" applyNumberFormat="1" applyFont="1" applyFill="1" applyBorder="1" applyAlignment="1">
      <alignment horizontal="center" vertical="top" wrapText="1"/>
    </xf>
    <xf numFmtId="0" fontId="11" fillId="0" borderId="3" xfId="0" applyFont="1" applyBorder="1" applyAlignment="1">
      <alignment horizontal="center" vertical="top" wrapText="1"/>
    </xf>
    <xf numFmtId="1" fontId="11" fillId="0" borderId="3" xfId="0" applyNumberFormat="1" applyFont="1" applyBorder="1" applyAlignment="1">
      <alignment horizontal="center" vertical="top" wrapText="1"/>
    </xf>
    <xf numFmtId="1" fontId="11" fillId="0" borderId="2" xfId="0" applyNumberFormat="1" applyFont="1" applyBorder="1" applyAlignment="1">
      <alignment horizontal="center" vertical="top" wrapText="1"/>
    </xf>
    <xf numFmtId="0" fontId="11" fillId="0" borderId="24" xfId="0" applyFont="1" applyBorder="1"/>
    <xf numFmtId="0" fontId="138" fillId="0" borderId="0" xfId="0" applyFont="1"/>
    <xf numFmtId="0" fontId="49" fillId="4" borderId="5" xfId="0" applyFont="1" applyFill="1" applyBorder="1" applyAlignment="1">
      <alignment horizontal="center" vertical="top" wrapText="1"/>
    </xf>
    <xf numFmtId="0" fontId="49" fillId="4" borderId="6" xfId="0" applyFont="1" applyFill="1" applyBorder="1" applyAlignment="1">
      <alignment horizontal="center" vertical="top" wrapText="1"/>
    </xf>
    <xf numFmtId="0" fontId="49" fillId="0" borderId="6" xfId="0" applyFont="1" applyBorder="1" applyAlignment="1">
      <alignment horizontal="center" vertical="top" wrapText="1"/>
    </xf>
    <xf numFmtId="0" fontId="139" fillId="0" borderId="6" xfId="0" applyFont="1" applyBorder="1" applyAlignment="1">
      <alignment vertical="top" wrapText="1"/>
    </xf>
    <xf numFmtId="49" fontId="49" fillId="0" borderId="6" xfId="0" applyNumberFormat="1" applyFont="1" applyBorder="1" applyAlignment="1">
      <alignment horizontal="center" vertical="top" wrapText="1"/>
    </xf>
    <xf numFmtId="0" fontId="49" fillId="0" borderId="5" xfId="0" applyFont="1" applyBorder="1" applyAlignment="1">
      <alignment horizontal="center" vertical="top" wrapText="1"/>
    </xf>
    <xf numFmtId="1" fontId="49" fillId="0" borderId="5" xfId="0" applyNumberFormat="1" applyFont="1" applyBorder="1" applyAlignment="1">
      <alignment horizontal="center" vertical="top" wrapText="1"/>
    </xf>
    <xf numFmtId="1" fontId="49" fillId="0" borderId="13" xfId="0" applyNumberFormat="1" applyFont="1" applyBorder="1" applyAlignment="1">
      <alignment horizontal="center" vertical="top" wrapText="1"/>
    </xf>
    <xf numFmtId="4" fontId="49" fillId="0" borderId="26" xfId="0" applyNumberFormat="1" applyFont="1" applyBorder="1" applyAlignment="1">
      <alignment horizontal="center" vertical="top" wrapText="1"/>
    </xf>
    <xf numFmtId="0" fontId="139" fillId="0" borderId="14" xfId="0" applyFont="1" applyBorder="1"/>
    <xf numFmtId="0" fontId="49" fillId="0" borderId="5" xfId="0" applyFont="1" applyBorder="1" applyAlignment="1">
      <alignment vertical="top" wrapText="1"/>
    </xf>
    <xf numFmtId="0" fontId="49" fillId="4" borderId="5" xfId="0" applyFont="1" applyFill="1" applyBorder="1" applyAlignment="1">
      <alignment vertical="top" wrapText="1"/>
    </xf>
    <xf numFmtId="1" fontId="49" fillId="0" borderId="1" xfId="0" applyNumberFormat="1" applyFont="1" applyBorder="1" applyAlignment="1">
      <alignment horizontal="center" vertical="top" wrapText="1"/>
    </xf>
    <xf numFmtId="4" fontId="49" fillId="0" borderId="14" xfId="0" applyNumberFormat="1" applyFont="1" applyBorder="1" applyAlignment="1">
      <alignment horizontal="center" vertical="top" wrapText="1"/>
    </xf>
    <xf numFmtId="0" fontId="56" fillId="4" borderId="5" xfId="0" applyFont="1" applyFill="1" applyBorder="1" applyAlignment="1">
      <alignment vertical="top" wrapText="1"/>
    </xf>
    <xf numFmtId="0" fontId="4" fillId="0" borderId="0" xfId="0" applyFont="1" applyAlignment="1">
      <alignment horizontal="left" vertical="top"/>
    </xf>
    <xf numFmtId="17" fontId="16" fillId="0" borderId="5" xfId="0" applyNumberFormat="1" applyFont="1" applyBorder="1" applyAlignment="1">
      <alignment horizontal="center" vertical="top" wrapText="1"/>
    </xf>
    <xf numFmtId="49" fontId="118" fillId="0" borderId="29" xfId="0" applyNumberFormat="1" applyFont="1" applyBorder="1" applyAlignment="1" applyProtection="1">
      <alignment horizontal="left" vertical="center" wrapText="1" shrinkToFit="1"/>
      <protection locked="0"/>
    </xf>
    <xf numFmtId="0" fontId="4" fillId="0" borderId="0" xfId="0" applyFont="1" applyAlignment="1">
      <alignment wrapText="1"/>
    </xf>
    <xf numFmtId="49" fontId="0" fillId="0" borderId="29" xfId="0" applyNumberFormat="1" applyBorder="1" applyAlignment="1" applyProtection="1">
      <alignment horizontal="left" vertical="center" wrapText="1" shrinkToFit="1"/>
      <protection locked="0"/>
    </xf>
    <xf numFmtId="0" fontId="140" fillId="0" borderId="14" xfId="2" applyFont="1" applyFill="1" applyBorder="1" applyAlignment="1">
      <alignment horizontal="center" vertical="top" wrapText="1"/>
    </xf>
    <xf numFmtId="0" fontId="63" fillId="0" borderId="14" xfId="2" applyFont="1" applyFill="1" applyBorder="1" applyAlignment="1">
      <alignment vertical="top" wrapText="1"/>
    </xf>
    <xf numFmtId="49" fontId="11" fillId="0" borderId="14" xfId="0" applyNumberFormat="1" applyFont="1" applyBorder="1" applyAlignment="1">
      <alignment vertical="top"/>
    </xf>
    <xf numFmtId="0" fontId="63" fillId="0" borderId="14" xfId="2" applyFont="1" applyBorder="1" applyAlignment="1">
      <alignment vertical="top" wrapText="1"/>
    </xf>
    <xf numFmtId="0" fontId="16" fillId="0" borderId="17" xfId="0" applyFont="1" applyBorder="1" applyAlignment="1">
      <alignment horizontal="center" vertical="top" wrapText="1"/>
    </xf>
    <xf numFmtId="1" fontId="16" fillId="0" borderId="17" xfId="0" applyNumberFormat="1" applyFont="1" applyBorder="1" applyAlignment="1">
      <alignment horizontal="center" vertical="top" wrapText="1"/>
    </xf>
    <xf numFmtId="1" fontId="16" fillId="0" borderId="10" xfId="0" applyNumberFormat="1" applyFont="1" applyBorder="1" applyAlignment="1">
      <alignment horizontal="center" vertical="top" wrapText="1"/>
    </xf>
    <xf numFmtId="4" fontId="17" fillId="0" borderId="27" xfId="0" applyNumberFormat="1" applyFont="1" applyBorder="1" applyAlignment="1">
      <alignment horizontal="center" vertical="top" wrapText="1"/>
    </xf>
    <xf numFmtId="0" fontId="45" fillId="0" borderId="14" xfId="2" applyFont="1" applyBorder="1" applyAlignment="1">
      <alignment horizontal="left" vertical="top" wrapText="1"/>
    </xf>
    <xf numFmtId="0" fontId="11" fillId="0" borderId="0" xfId="0" applyFont="1" applyAlignment="1">
      <alignment horizontal="center" vertical="top"/>
    </xf>
    <xf numFmtId="0" fontId="11" fillId="0" borderId="0" xfId="0" applyFont="1" applyAlignment="1">
      <alignment horizontal="center"/>
    </xf>
    <xf numFmtId="0" fontId="16" fillId="0" borderId="10" xfId="0" applyFont="1" applyBorder="1" applyAlignment="1">
      <alignment horizontal="center" vertical="top" wrapText="1"/>
    </xf>
    <xf numFmtId="49" fontId="141" fillId="0" borderId="32" xfId="0" applyNumberFormat="1" applyFont="1" applyBorder="1" applyAlignment="1">
      <alignment vertical="top" wrapText="1"/>
    </xf>
    <xf numFmtId="49" fontId="46" fillId="0" borderId="33" xfId="0" applyNumberFormat="1" applyFont="1" applyBorder="1" applyAlignment="1">
      <alignment horizontal="left" vertical="top" wrapText="1"/>
    </xf>
    <xf numFmtId="49" fontId="141" fillId="0" borderId="34" xfId="0" applyNumberFormat="1" applyFont="1" applyBorder="1" applyAlignment="1">
      <alignment vertical="top" wrapText="1"/>
    </xf>
    <xf numFmtId="49" fontId="141" fillId="0" borderId="35" xfId="0" applyNumberFormat="1" applyFont="1" applyBorder="1" applyAlignment="1">
      <alignment horizontal="left" vertical="top" wrapText="1" indent="2"/>
    </xf>
    <xf numFmtId="0" fontId="141" fillId="0" borderId="35" xfId="0" applyFont="1" applyBorder="1" applyAlignment="1">
      <alignment vertical="top" wrapText="1"/>
    </xf>
    <xf numFmtId="0" fontId="141" fillId="0" borderId="32" xfId="0" applyFont="1" applyBorder="1" applyAlignment="1">
      <alignment vertical="top" wrapText="1"/>
    </xf>
    <xf numFmtId="49" fontId="46" fillId="0" borderId="33" xfId="0" applyNumberFormat="1" applyFont="1" applyBorder="1" applyAlignment="1">
      <alignment horizontal="center" vertical="top" wrapText="1"/>
    </xf>
    <xf numFmtId="49" fontId="46" fillId="0" borderId="33" xfId="0" applyNumberFormat="1" applyFont="1" applyBorder="1" applyAlignment="1">
      <alignment vertical="top" wrapText="1"/>
    </xf>
    <xf numFmtId="49" fontId="0" fillId="0" borderId="33" xfId="0" applyNumberFormat="1" applyBorder="1" applyAlignment="1">
      <alignment vertical="top" wrapText="1"/>
    </xf>
    <xf numFmtId="49" fontId="144" fillId="0" borderId="33" xfId="0" applyNumberFormat="1" applyFont="1" applyBorder="1" applyAlignment="1">
      <alignment horizontal="left" vertical="top" wrapText="1" readingOrder="1"/>
    </xf>
    <xf numFmtId="0" fontId="46" fillId="0" borderId="33" xfId="0" applyFont="1" applyBorder="1" applyAlignment="1">
      <alignment horizontal="center" vertical="top" wrapText="1"/>
    </xf>
    <xf numFmtId="1" fontId="46" fillId="0" borderId="33" xfId="0" applyNumberFormat="1" applyFont="1" applyBorder="1" applyAlignment="1">
      <alignment horizontal="center" vertical="top" wrapText="1"/>
    </xf>
    <xf numFmtId="49" fontId="141" fillId="0" borderId="36" xfId="0" applyNumberFormat="1" applyFont="1" applyBorder="1" applyAlignment="1">
      <alignment vertical="top" wrapText="1"/>
    </xf>
    <xf numFmtId="49" fontId="141" fillId="0" borderId="35" xfId="0" applyNumberFormat="1" applyFont="1" applyBorder="1" applyAlignment="1">
      <alignment vertical="top" wrapText="1"/>
    </xf>
    <xf numFmtId="49" fontId="141" fillId="0" borderId="37" xfId="0" applyNumberFormat="1" applyFont="1" applyBorder="1" applyAlignment="1">
      <alignment vertical="top" wrapText="1"/>
    </xf>
    <xf numFmtId="0" fontId="141" fillId="0" borderId="37" xfId="0" applyFont="1" applyBorder="1" applyAlignment="1">
      <alignment vertical="top" wrapText="1"/>
    </xf>
    <xf numFmtId="0" fontId="141" fillId="0" borderId="38" xfId="0" applyFont="1" applyBorder="1" applyAlignment="1">
      <alignment vertical="top" wrapText="1"/>
    </xf>
    <xf numFmtId="49" fontId="141" fillId="0" borderId="33" xfId="0" applyNumberFormat="1" applyFont="1" applyBorder="1" applyAlignment="1">
      <alignment vertical="top" wrapText="1"/>
    </xf>
    <xf numFmtId="49" fontId="141" fillId="0" borderId="39" xfId="0" applyNumberFormat="1" applyFont="1" applyBorder="1" applyAlignment="1">
      <alignment vertical="top" wrapText="1"/>
    </xf>
    <xf numFmtId="0" fontId="141" fillId="0" borderId="40" xfId="0" applyFont="1" applyBorder="1" applyAlignment="1">
      <alignment vertical="top" wrapText="1"/>
    </xf>
    <xf numFmtId="49" fontId="141" fillId="0" borderId="41" xfId="0" applyNumberFormat="1" applyFont="1" applyBorder="1" applyAlignment="1">
      <alignment vertical="top" wrapText="1"/>
    </xf>
    <xf numFmtId="49" fontId="141" fillId="0" borderId="42" xfId="0" applyNumberFormat="1" applyFont="1" applyBorder="1" applyAlignment="1">
      <alignment vertical="top" wrapText="1"/>
    </xf>
    <xf numFmtId="49" fontId="141" fillId="0" borderId="43" xfId="0" applyNumberFormat="1" applyFont="1" applyBorder="1" applyAlignment="1">
      <alignment vertical="top" wrapText="1"/>
    </xf>
    <xf numFmtId="49" fontId="146" fillId="0" borderId="33" xfId="0" applyNumberFormat="1" applyFont="1" applyBorder="1" applyAlignment="1">
      <alignment vertical="top" wrapText="1"/>
    </xf>
    <xf numFmtId="49" fontId="141" fillId="0" borderId="33" xfId="0" applyNumberFormat="1" applyFont="1" applyBorder="1" applyAlignment="1">
      <alignment horizontal="left" vertical="top" wrapText="1"/>
    </xf>
    <xf numFmtId="0" fontId="46" fillId="0" borderId="33" xfId="0" applyFont="1" applyBorder="1" applyAlignment="1">
      <alignment horizontal="left" vertical="top" wrapText="1"/>
    </xf>
    <xf numFmtId="49" fontId="147" fillId="0" borderId="33" xfId="0" applyNumberFormat="1" applyFont="1" applyBorder="1" applyAlignment="1">
      <alignment horizontal="left" vertical="top" wrapText="1" readingOrder="1"/>
    </xf>
    <xf numFmtId="49" fontId="46" fillId="0" borderId="33" xfId="0" applyNumberFormat="1" applyFont="1" applyBorder="1" applyAlignment="1">
      <alignment horizontal="left" vertical="top" wrapText="1" readingOrder="1"/>
    </xf>
    <xf numFmtId="0" fontId="117" fillId="0" borderId="6" xfId="0" applyFont="1" applyBorder="1" applyAlignment="1">
      <alignment vertical="top" wrapText="1"/>
    </xf>
    <xf numFmtId="0" fontId="4" fillId="0" borderId="5" xfId="0" applyFont="1" applyBorder="1" applyAlignment="1">
      <alignment horizontal="center" vertical="top" wrapText="1"/>
    </xf>
    <xf numFmtId="0" fontId="4" fillId="0" borderId="0" xfId="0" applyFont="1" applyAlignment="1">
      <alignment vertical="center" wrapText="1"/>
    </xf>
    <xf numFmtId="0" fontId="148" fillId="0" borderId="0" xfId="0" applyFont="1"/>
    <xf numFmtId="0" fontId="47" fillId="0" borderId="0" xfId="0" applyFont="1"/>
    <xf numFmtId="0" fontId="148" fillId="0" borderId="44" xfId="0" applyFont="1" applyBorder="1" applyAlignment="1">
      <alignment vertical="center" wrapText="1"/>
    </xf>
    <xf numFmtId="0" fontId="126" fillId="0" borderId="44" xfId="0" applyFont="1" applyBorder="1" applyAlignment="1">
      <alignment vertical="center" wrapText="1"/>
    </xf>
    <xf numFmtId="0" fontId="150" fillId="0" borderId="0" xfId="0" applyFont="1" applyAlignment="1">
      <alignment vertical="top"/>
    </xf>
    <xf numFmtId="0" fontId="47" fillId="0" borderId="0" xfId="0" applyFont="1" applyAlignment="1">
      <alignment vertical="top"/>
    </xf>
    <xf numFmtId="0" fontId="77" fillId="0" borderId="7" xfId="2" applyBorder="1" applyAlignment="1">
      <alignment horizontal="center" vertical="top" wrapText="1"/>
    </xf>
    <xf numFmtId="49" fontId="16" fillId="0" borderId="7" xfId="0" applyNumberFormat="1" applyFont="1" applyBorder="1" applyAlignment="1">
      <alignment horizontal="center" vertical="top" wrapText="1"/>
    </xf>
    <xf numFmtId="3" fontId="17" fillId="0" borderId="7" xfId="0" applyNumberFormat="1" applyFont="1" applyBorder="1" applyAlignment="1">
      <alignment horizontal="center" vertical="top" wrapText="1"/>
    </xf>
    <xf numFmtId="2" fontId="17" fillId="0" borderId="7" xfId="0" applyNumberFormat="1" applyFont="1" applyBorder="1" applyAlignment="1">
      <alignment horizontal="center" vertical="top" wrapText="1"/>
    </xf>
    <xf numFmtId="0" fontId="77" fillId="0" borderId="14" xfId="2" applyBorder="1" applyAlignment="1">
      <alignment horizontal="center" vertical="top" wrapText="1"/>
    </xf>
    <xf numFmtId="0" fontId="56" fillId="0" borderId="5" xfId="0" applyFont="1" applyBorder="1" applyAlignment="1">
      <alignment horizontal="center" vertical="top" wrapText="1"/>
    </xf>
    <xf numFmtId="0" fontId="49" fillId="0" borderId="5" xfId="0" applyFont="1" applyBorder="1" applyAlignment="1">
      <alignment vertical="top"/>
    </xf>
    <xf numFmtId="0" fontId="49" fillId="0" borderId="5" xfId="0" applyFont="1" applyBorder="1" applyAlignment="1">
      <alignment horizontal="center" vertical="top"/>
    </xf>
    <xf numFmtId="2" fontId="49" fillId="0" borderId="5" xfId="0" applyNumberFormat="1" applyFont="1" applyBorder="1" applyAlignment="1">
      <alignment horizontal="center" vertical="center" wrapText="1"/>
    </xf>
    <xf numFmtId="0" fontId="15" fillId="0" borderId="14" xfId="0" applyFont="1" applyBorder="1" applyAlignment="1">
      <alignment horizontal="center" vertical="top"/>
    </xf>
    <xf numFmtId="2" fontId="15" fillId="0" borderId="14" xfId="0" applyNumberFormat="1" applyFont="1" applyBorder="1" applyAlignment="1">
      <alignment horizontal="center" vertical="top" wrapText="1"/>
    </xf>
    <xf numFmtId="0" fontId="11" fillId="0" borderId="45" xfId="0" applyFont="1" applyBorder="1" applyAlignment="1">
      <alignment vertical="top" wrapText="1"/>
    </xf>
    <xf numFmtId="0" fontId="11" fillId="13" borderId="46" xfId="0" applyFont="1" applyFill="1" applyBorder="1" applyAlignment="1">
      <alignment horizontal="center" vertical="top" wrapText="1"/>
    </xf>
    <xf numFmtId="0" fontId="11" fillId="0" borderId="46" xfId="0" applyFont="1" applyBorder="1" applyAlignment="1">
      <alignment vertical="top" wrapText="1"/>
    </xf>
    <xf numFmtId="0" fontId="11" fillId="0" borderId="46" xfId="0" applyFont="1" applyBorder="1" applyAlignment="1">
      <alignment horizontal="center" vertical="top" wrapText="1"/>
    </xf>
    <xf numFmtId="49" fontId="11" fillId="0" borderId="46" xfId="0" applyNumberFormat="1" applyFont="1" applyBorder="1" applyAlignment="1">
      <alignment horizontal="center" vertical="top" wrapText="1"/>
    </xf>
    <xf numFmtId="0" fontId="11" fillId="0" borderId="47" xfId="0" applyFont="1" applyBorder="1" applyAlignment="1">
      <alignment horizontal="center" vertical="top" wrapText="1"/>
    </xf>
    <xf numFmtId="3" fontId="15" fillId="0" borderId="46" xfId="0" applyNumberFormat="1" applyFont="1" applyBorder="1" applyAlignment="1">
      <alignment horizontal="center" vertical="top"/>
    </xf>
    <xf numFmtId="2" fontId="15" fillId="0" borderId="46" xfId="0" applyNumberFormat="1" applyFont="1" applyBorder="1" applyAlignment="1">
      <alignment horizontal="center" vertical="top" wrapText="1"/>
    </xf>
    <xf numFmtId="0" fontId="11" fillId="13" borderId="46" xfId="0" applyFont="1" applyFill="1" applyBorder="1" applyAlignment="1">
      <alignment vertical="top" wrapText="1"/>
    </xf>
    <xf numFmtId="3" fontId="15" fillId="0" borderId="46" xfId="0" applyNumberFormat="1" applyFont="1" applyBorder="1" applyAlignment="1">
      <alignment horizontal="center" vertical="top" wrapText="1"/>
    </xf>
    <xf numFmtId="2" fontId="15" fillId="0" borderId="0" xfId="0" applyNumberFormat="1" applyFont="1" applyAlignment="1">
      <alignment horizontal="center" wrapText="1"/>
    </xf>
    <xf numFmtId="0" fontId="45" fillId="0" borderId="0" xfId="0" applyFont="1"/>
    <xf numFmtId="2" fontId="45" fillId="0" borderId="0" xfId="0" applyNumberFormat="1" applyFont="1"/>
    <xf numFmtId="0" fontId="45" fillId="0" borderId="0" xfId="0" applyFont="1" applyAlignment="1">
      <alignment wrapText="1"/>
    </xf>
    <xf numFmtId="0" fontId="151" fillId="0" borderId="0" xfId="0" applyFont="1" applyAlignment="1">
      <alignment wrapText="1"/>
    </xf>
    <xf numFmtId="0" fontId="45" fillId="0" borderId="5" xfId="0" applyFont="1" applyBorder="1" applyAlignment="1">
      <alignment vertical="top" wrapText="1"/>
    </xf>
    <xf numFmtId="2" fontId="45" fillId="0" borderId="5" xfId="0" applyNumberFormat="1" applyFont="1" applyBorder="1" applyAlignment="1">
      <alignment vertical="top"/>
    </xf>
    <xf numFmtId="2" fontId="45" fillId="0" borderId="5" xfId="0" applyNumberFormat="1" applyFont="1" applyBorder="1" applyAlignment="1">
      <alignment horizontal="right" vertical="top"/>
    </xf>
    <xf numFmtId="0" fontId="152" fillId="0" borderId="5" xfId="2" applyFont="1" applyBorder="1" applyAlignment="1">
      <alignment horizontal="center" vertical="top" wrapText="1"/>
    </xf>
    <xf numFmtId="2" fontId="45" fillId="0" borderId="6" xfId="0" applyNumberFormat="1" applyFont="1" applyBorder="1" applyAlignment="1">
      <alignment horizontal="right" vertical="top" wrapText="1" indent="1"/>
    </xf>
    <xf numFmtId="2" fontId="45" fillId="0" borderId="6" xfId="0" applyNumberFormat="1" applyFont="1" applyBorder="1" applyAlignment="1">
      <alignment horizontal="right" vertical="top" wrapText="1"/>
    </xf>
    <xf numFmtId="49" fontId="153" fillId="0" borderId="33" xfId="0" applyNumberFormat="1" applyFont="1" applyBorder="1" applyAlignment="1">
      <alignment vertical="top" wrapText="1"/>
    </xf>
    <xf numFmtId="49" fontId="153" fillId="0" borderId="33" xfId="0" applyNumberFormat="1" applyFont="1" applyBorder="1" applyAlignment="1">
      <alignment horizontal="center" vertical="top" wrapText="1"/>
    </xf>
    <xf numFmtId="49" fontId="45" fillId="0" borderId="33" xfId="0" applyNumberFormat="1" applyFont="1" applyBorder="1" applyAlignment="1">
      <alignment horizontal="left" vertical="top" wrapText="1" readingOrder="1"/>
    </xf>
    <xf numFmtId="49" fontId="120" fillId="0" borderId="33" xfId="0" applyNumberFormat="1" applyFont="1" applyBorder="1" applyAlignment="1">
      <alignment horizontal="center" vertical="top" wrapText="1"/>
    </xf>
    <xf numFmtId="49" fontId="45" fillId="0" borderId="33" xfId="0" applyNumberFormat="1" applyFont="1" applyBorder="1" applyAlignment="1">
      <alignment horizontal="center" vertical="top" wrapText="1"/>
    </xf>
    <xf numFmtId="2" fontId="45" fillId="0" borderId="48" xfId="0" applyNumberFormat="1" applyFont="1" applyBorder="1" applyAlignment="1">
      <alignment vertical="top" wrapText="1"/>
    </xf>
    <xf numFmtId="2" fontId="45" fillId="0" borderId="37" xfId="0" applyNumberFormat="1" applyFont="1" applyBorder="1" applyAlignment="1">
      <alignment vertical="top" wrapText="1"/>
    </xf>
    <xf numFmtId="2" fontId="45" fillId="0" borderId="38" xfId="0" applyNumberFormat="1" applyFont="1" applyBorder="1" applyAlignment="1">
      <alignment vertical="top" wrapText="1"/>
    </xf>
    <xf numFmtId="2" fontId="44" fillId="0" borderId="33" xfId="0" applyNumberFormat="1" applyFont="1" applyBorder="1" applyAlignment="1">
      <alignment horizontal="center" vertical="top" wrapText="1"/>
    </xf>
    <xf numFmtId="49" fontId="118" fillId="0" borderId="14" xfId="0" applyNumberFormat="1" applyFont="1" applyBorder="1" applyAlignment="1" applyProtection="1">
      <alignment horizontal="left" vertical="center" wrapText="1" shrinkToFit="1"/>
      <protection locked="0"/>
    </xf>
    <xf numFmtId="0" fontId="155" fillId="0" borderId="14" xfId="0" applyFont="1" applyBorder="1" applyAlignment="1">
      <alignment wrapText="1"/>
    </xf>
    <xf numFmtId="0" fontId="152" fillId="0" borderId="14" xfId="2" applyFont="1" applyBorder="1" applyAlignment="1">
      <alignment horizontal="center" vertical="top" wrapText="1"/>
    </xf>
    <xf numFmtId="2" fontId="45" fillId="0" borderId="14" xfId="0" applyNumberFormat="1" applyFont="1" applyBorder="1" applyAlignment="1">
      <alignment horizontal="center" vertical="top" wrapText="1"/>
    </xf>
    <xf numFmtId="2" fontId="44" fillId="0" borderId="14" xfId="0" applyNumberFormat="1" applyFont="1" applyBorder="1" applyAlignment="1">
      <alignment horizontal="center" vertical="top"/>
    </xf>
    <xf numFmtId="2" fontId="44" fillId="0" borderId="14" xfId="0" applyNumberFormat="1" applyFont="1" applyBorder="1" applyAlignment="1">
      <alignment horizontal="center" vertical="top" wrapText="1"/>
    </xf>
    <xf numFmtId="0" fontId="157" fillId="0" borderId="0" xfId="0" applyFont="1" applyAlignment="1">
      <alignment wrapText="1"/>
    </xf>
    <xf numFmtId="2" fontId="45" fillId="0" borderId="5" xfId="0" applyNumberFormat="1" applyFont="1" applyBorder="1" applyAlignment="1">
      <alignment horizontal="center" vertical="top" wrapText="1"/>
    </xf>
    <xf numFmtId="0" fontId="160" fillId="0" borderId="0" xfId="0" applyFont="1" applyAlignment="1">
      <alignment wrapText="1"/>
    </xf>
    <xf numFmtId="0" fontId="161" fillId="0" borderId="0" xfId="2" applyFont="1" applyAlignment="1">
      <alignment vertical="center" wrapText="1"/>
    </xf>
    <xf numFmtId="49" fontId="118" fillId="0" borderId="49" xfId="0" applyNumberFormat="1" applyFont="1" applyBorder="1" applyAlignment="1" applyProtection="1">
      <alignment horizontal="left" vertical="center" wrapText="1" shrinkToFit="1"/>
      <protection locked="0"/>
    </xf>
    <xf numFmtId="0" fontId="162" fillId="0" borderId="0" xfId="0" applyFont="1" applyAlignment="1">
      <alignment wrapText="1"/>
    </xf>
    <xf numFmtId="0" fontId="152" fillId="0" borderId="15" xfId="2" applyFont="1" applyBorder="1" applyAlignment="1">
      <alignment horizontal="center" vertical="top" wrapText="1"/>
    </xf>
    <xf numFmtId="49" fontId="45" fillId="0" borderId="15" xfId="0" applyNumberFormat="1" applyFont="1" applyBorder="1" applyAlignment="1">
      <alignment horizontal="center" vertical="top" wrapText="1"/>
    </xf>
    <xf numFmtId="2" fontId="45" fillId="0" borderId="7" xfId="0" applyNumberFormat="1" applyFont="1" applyBorder="1" applyAlignment="1">
      <alignment horizontal="center" vertical="top" wrapText="1"/>
    </xf>
    <xf numFmtId="49" fontId="45" fillId="0" borderId="33" xfId="0" applyNumberFormat="1" applyFont="1" applyBorder="1" applyAlignment="1">
      <alignment horizontal="left" vertical="top" wrapText="1"/>
    </xf>
    <xf numFmtId="2" fontId="45" fillId="0" borderId="34" xfId="0" applyNumberFormat="1" applyFont="1" applyBorder="1" applyAlignment="1">
      <alignment vertical="top" wrapText="1"/>
    </xf>
    <xf numFmtId="2" fontId="45" fillId="0" borderId="35" xfId="0" applyNumberFormat="1" applyFont="1" applyBorder="1" applyAlignment="1">
      <alignment vertical="top" wrapText="1"/>
    </xf>
    <xf numFmtId="2" fontId="45" fillId="0" borderId="32" xfId="0" applyNumberFormat="1" applyFont="1" applyBorder="1" applyAlignment="1">
      <alignment vertical="top" wrapText="1"/>
    </xf>
    <xf numFmtId="49" fontId="164" fillId="0" borderId="33" xfId="0" applyNumberFormat="1" applyFont="1" applyBorder="1" applyAlignment="1">
      <alignment vertical="top" wrapText="1"/>
    </xf>
    <xf numFmtId="49" fontId="111" fillId="0" borderId="33" xfId="0" applyNumberFormat="1" applyFont="1" applyBorder="1" applyAlignment="1">
      <alignment horizontal="center" vertical="top" wrapText="1"/>
    </xf>
    <xf numFmtId="49" fontId="165" fillId="0" borderId="33" xfId="0" applyNumberFormat="1" applyFont="1" applyBorder="1" applyAlignment="1">
      <alignment horizontal="left" vertical="top" wrapText="1" readingOrder="1"/>
    </xf>
    <xf numFmtId="49" fontId="166" fillId="0" borderId="33" xfId="0" applyNumberFormat="1" applyFont="1" applyBorder="1" applyAlignment="1">
      <alignment horizontal="left" vertical="top" wrapText="1"/>
    </xf>
    <xf numFmtId="2" fontId="45" fillId="0" borderId="39" xfId="0" applyNumberFormat="1" applyFont="1" applyBorder="1" applyAlignment="1">
      <alignment vertical="top" wrapText="1"/>
    </xf>
    <xf numFmtId="2" fontId="45" fillId="0" borderId="36" xfId="0" applyNumberFormat="1" applyFont="1" applyBorder="1" applyAlignment="1">
      <alignment vertical="top" wrapText="1"/>
    </xf>
    <xf numFmtId="2" fontId="45" fillId="0" borderId="40" xfId="0" applyNumberFormat="1" applyFont="1" applyBorder="1" applyAlignment="1">
      <alignment vertical="top" wrapText="1"/>
    </xf>
    <xf numFmtId="2" fontId="45" fillId="0" borderId="33" xfId="0" applyNumberFormat="1" applyFont="1" applyBorder="1" applyAlignment="1">
      <alignment horizontal="center" vertical="top" wrapText="1"/>
    </xf>
    <xf numFmtId="49" fontId="165" fillId="0" borderId="33" xfId="0" applyNumberFormat="1" applyFont="1" applyBorder="1" applyAlignment="1">
      <alignment horizontal="center" vertical="top" wrapText="1"/>
    </xf>
    <xf numFmtId="49" fontId="45" fillId="0" borderId="34" xfId="0" applyNumberFormat="1" applyFont="1" applyBorder="1" applyAlignment="1">
      <alignment horizontal="left" vertical="top" wrapText="1"/>
    </xf>
    <xf numFmtId="49" fontId="45" fillId="0" borderId="32" xfId="0" applyNumberFormat="1" applyFont="1" applyBorder="1" applyAlignment="1">
      <alignment vertical="top"/>
    </xf>
    <xf numFmtId="49" fontId="45" fillId="0" borderId="48" xfId="0" applyNumberFormat="1" applyFont="1" applyBorder="1" applyAlignment="1">
      <alignment horizontal="left" vertical="top" wrapText="1"/>
    </xf>
    <xf numFmtId="49" fontId="45" fillId="0" borderId="38" xfId="0" applyNumberFormat="1" applyFont="1" applyBorder="1" applyAlignment="1">
      <alignment vertical="top"/>
    </xf>
    <xf numFmtId="49" fontId="13" fillId="0" borderId="38" xfId="0" applyNumberFormat="1" applyFont="1" applyBorder="1" applyAlignment="1">
      <alignment vertical="top"/>
    </xf>
    <xf numFmtId="49" fontId="45" fillId="0" borderId="39" xfId="0" applyNumberFormat="1" applyFont="1" applyBorder="1" applyAlignment="1">
      <alignment horizontal="left" vertical="top" wrapText="1"/>
    </xf>
    <xf numFmtId="49" fontId="45" fillId="0" borderId="40" xfId="0" applyNumberFormat="1" applyFont="1" applyBorder="1" applyAlignment="1">
      <alignment vertical="top"/>
    </xf>
    <xf numFmtId="49" fontId="120" fillId="0" borderId="33" xfId="0" applyNumberFormat="1" applyFont="1" applyBorder="1" applyAlignment="1">
      <alignment horizontal="left" vertical="top" wrapText="1"/>
    </xf>
    <xf numFmtId="1" fontId="154" fillId="0" borderId="33" xfId="0" applyNumberFormat="1" applyFont="1" applyBorder="1" applyAlignment="1">
      <alignment horizontal="center" vertical="top" wrapText="1"/>
    </xf>
    <xf numFmtId="4" fontId="154" fillId="0" borderId="33" xfId="0" applyNumberFormat="1" applyFont="1" applyBorder="1" applyAlignment="1">
      <alignment horizontal="center" vertical="top" wrapText="1"/>
    </xf>
    <xf numFmtId="0" fontId="46" fillId="0" borderId="33" xfId="0" applyFont="1" applyBorder="1" applyAlignment="1">
      <alignment vertical="top" wrapText="1"/>
    </xf>
    <xf numFmtId="49" fontId="45" fillId="0" borderId="33" xfId="0" applyNumberFormat="1" applyFont="1" applyBorder="1" applyAlignment="1">
      <alignment vertical="top" wrapText="1"/>
    </xf>
    <xf numFmtId="49" fontId="13" fillId="0" borderId="33" xfId="0" applyNumberFormat="1" applyFont="1" applyBorder="1" applyAlignment="1">
      <alignment vertical="top" wrapText="1"/>
    </xf>
    <xf numFmtId="0" fontId="45" fillId="0" borderId="33" xfId="0" applyFont="1" applyBorder="1" applyAlignment="1">
      <alignment horizontal="center" vertical="top" wrapText="1"/>
    </xf>
    <xf numFmtId="1" fontId="44" fillId="0" borderId="33" xfId="0" applyNumberFormat="1" applyFont="1" applyBorder="1" applyAlignment="1">
      <alignment horizontal="center" vertical="top" wrapText="1"/>
    </xf>
    <xf numFmtId="4" fontId="44" fillId="0" borderId="33" xfId="0" applyNumberFormat="1" applyFont="1" applyBorder="1" applyAlignment="1">
      <alignment horizontal="center" vertical="top" wrapText="1"/>
    </xf>
    <xf numFmtId="0" fontId="45" fillId="0" borderId="33" xfId="0" applyFont="1" applyBorder="1" applyAlignment="1">
      <alignment vertical="top" wrapText="1"/>
    </xf>
    <xf numFmtId="0" fontId="16" fillId="0" borderId="5" xfId="1" applyFont="1" applyBorder="1" applyAlignment="1">
      <alignment vertical="top" wrapText="1"/>
    </xf>
    <xf numFmtId="0" fontId="16" fillId="0" borderId="5" xfId="1" applyFont="1" applyBorder="1" applyAlignment="1">
      <alignment horizontal="left" vertical="top" wrapText="1"/>
    </xf>
    <xf numFmtId="0" fontId="16" fillId="0" borderId="5" xfId="1" applyFont="1" applyBorder="1" applyAlignment="1">
      <alignment horizontal="center" vertical="top" wrapText="1"/>
    </xf>
    <xf numFmtId="0" fontId="167" fillId="0" borderId="46" xfId="0" applyFont="1" applyBorder="1" applyAlignment="1">
      <alignment vertical="top" wrapText="1"/>
    </xf>
    <xf numFmtId="0" fontId="11" fillId="0" borderId="46" xfId="0" applyFont="1" applyBorder="1" applyAlignment="1">
      <alignment horizontal="left" vertical="top" wrapText="1"/>
    </xf>
    <xf numFmtId="1" fontId="15" fillId="0" borderId="46" xfId="0" applyNumberFormat="1" applyFont="1" applyBorder="1" applyAlignment="1">
      <alignment horizontal="center" vertical="top" wrapText="1"/>
    </xf>
    <xf numFmtId="4" fontId="15" fillId="0" borderId="46" xfId="0" applyNumberFormat="1" applyFont="1" applyBorder="1" applyAlignment="1">
      <alignment horizontal="center" vertical="top" wrapText="1"/>
    </xf>
    <xf numFmtId="0" fontId="169" fillId="0" borderId="46" xfId="0" applyFont="1" applyBorder="1" applyAlignment="1">
      <alignment vertical="top" wrapText="1"/>
    </xf>
    <xf numFmtId="0" fontId="169" fillId="0" borderId="46" xfId="0" applyFont="1" applyBorder="1" applyAlignment="1">
      <alignment horizontal="center" vertical="top" wrapText="1"/>
    </xf>
    <xf numFmtId="0" fontId="170" fillId="0" borderId="46" xfId="0" applyFont="1" applyBorder="1" applyAlignment="1">
      <alignment horizontal="center" vertical="top" wrapText="1"/>
    </xf>
    <xf numFmtId="1" fontId="11" fillId="0" borderId="46" xfId="0" applyNumberFormat="1" applyFont="1" applyBorder="1" applyAlignment="1">
      <alignment horizontal="center" vertical="top" wrapText="1"/>
    </xf>
    <xf numFmtId="1" fontId="171" fillId="0" borderId="5" xfId="0" applyNumberFormat="1" applyFont="1" applyBorder="1" applyAlignment="1">
      <alignment horizontal="center" vertical="top" wrapText="1"/>
    </xf>
    <xf numFmtId="0" fontId="135" fillId="0" borderId="5" xfId="0" applyFont="1" applyBorder="1" applyAlignment="1">
      <alignment horizontal="left" vertical="top" wrapText="1"/>
    </xf>
    <xf numFmtId="0" fontId="172" fillId="0" borderId="0" xfId="2" applyFont="1" applyAlignment="1" applyProtection="1">
      <alignment vertical="top"/>
    </xf>
    <xf numFmtId="0" fontId="56" fillId="0" borderId="0" xfId="0" applyFont="1" applyAlignment="1">
      <alignment vertical="top"/>
    </xf>
    <xf numFmtId="0" fontId="44" fillId="0" borderId="46" xfId="0" applyFont="1" applyBorder="1" applyAlignment="1">
      <alignment horizontal="center" vertical="top" wrapText="1"/>
    </xf>
    <xf numFmtId="0" fontId="173" fillId="0" borderId="0" xfId="0" applyFont="1"/>
    <xf numFmtId="0" fontId="20" fillId="0" borderId="5" xfId="0" applyFont="1" applyBorder="1" applyAlignment="1">
      <alignment vertical="center"/>
    </xf>
    <xf numFmtId="0" fontId="45" fillId="0" borderId="5" xfId="0" applyFont="1" applyBorder="1" applyAlignment="1">
      <alignment horizontal="left" vertical="top" wrapText="1"/>
    </xf>
    <xf numFmtId="49" fontId="46" fillId="0" borderId="50" xfId="0" applyNumberFormat="1" applyFont="1" applyBorder="1" applyAlignment="1">
      <alignment horizontal="left" vertical="top" wrapText="1"/>
    </xf>
    <xf numFmtId="49" fontId="165" fillId="0" borderId="50" xfId="0" applyNumberFormat="1" applyFont="1" applyBorder="1" applyAlignment="1">
      <alignment horizontal="left" vertical="top" wrapText="1"/>
    </xf>
    <xf numFmtId="49" fontId="165" fillId="0" borderId="50" xfId="0" applyNumberFormat="1" applyFont="1" applyBorder="1" applyAlignment="1">
      <alignment horizontal="center" vertical="top" wrapText="1"/>
    </xf>
    <xf numFmtId="0" fontId="77" fillId="4" borderId="5" xfId="2" applyFill="1" applyBorder="1" applyAlignment="1">
      <alignment horizontal="center" vertical="center" wrapText="1"/>
    </xf>
    <xf numFmtId="0" fontId="16" fillId="0" borderId="1" xfId="0" applyFont="1" applyBorder="1" applyAlignment="1">
      <alignment vertical="center" wrapText="1"/>
    </xf>
    <xf numFmtId="2" fontId="20" fillId="0" borderId="5" xfId="0" applyNumberFormat="1" applyFont="1" applyBorder="1" applyAlignment="1">
      <alignment horizontal="center"/>
    </xf>
    <xf numFmtId="0" fontId="11" fillId="0" borderId="51" xfId="0" applyFont="1" applyBorder="1" applyAlignment="1">
      <alignment vertical="top" wrapText="1"/>
    </xf>
    <xf numFmtId="0" fontId="0" fillId="0" borderId="51" xfId="0" applyBorder="1"/>
    <xf numFmtId="0" fontId="167" fillId="0" borderId="51" xfId="0" applyFont="1" applyBorder="1" applyAlignment="1">
      <alignment vertical="top" wrapText="1"/>
    </xf>
    <xf numFmtId="1" fontId="15" fillId="0" borderId="51" xfId="0" applyNumberFormat="1" applyFont="1" applyBorder="1" applyAlignment="1">
      <alignment horizontal="center" vertical="top" wrapText="1"/>
    </xf>
    <xf numFmtId="0" fontId="135" fillId="0" borderId="1" xfId="0" applyFont="1" applyBorder="1" applyAlignment="1">
      <alignment vertical="top" wrapText="1"/>
    </xf>
    <xf numFmtId="49" fontId="46" fillId="0" borderId="50" xfId="0" applyNumberFormat="1" applyFont="1" applyBorder="1" applyAlignment="1">
      <alignment vertical="top" wrapText="1"/>
    </xf>
    <xf numFmtId="0" fontId="11" fillId="0" borderId="51" xfId="0" applyFont="1" applyBorder="1" applyAlignment="1">
      <alignment horizontal="left" vertical="top" wrapText="1"/>
    </xf>
    <xf numFmtId="2" fontId="11" fillId="0" borderId="51" xfId="0" applyNumberFormat="1" applyFont="1" applyBorder="1" applyAlignment="1">
      <alignment horizontal="center" vertical="top" wrapText="1"/>
    </xf>
    <xf numFmtId="2" fontId="135" fillId="0" borderId="5" xfId="0" applyNumberFormat="1" applyFont="1" applyBorder="1" applyAlignment="1">
      <alignment horizontal="center" vertical="top" wrapText="1"/>
    </xf>
    <xf numFmtId="1" fontId="154" fillId="0" borderId="50" xfId="0" applyNumberFormat="1" applyFont="1" applyBorder="1" applyAlignment="1">
      <alignment horizontal="center" vertical="top" wrapText="1"/>
    </xf>
    <xf numFmtId="2" fontId="46" fillId="0" borderId="50" xfId="0" applyNumberFormat="1" applyFont="1" applyBorder="1" applyAlignment="1">
      <alignment horizontal="center" vertical="top" wrapText="1"/>
    </xf>
    <xf numFmtId="2" fontId="46" fillId="0" borderId="54" xfId="0" applyNumberFormat="1" applyFont="1" applyBorder="1" applyAlignment="1">
      <alignment horizontal="center" vertical="top" wrapText="1"/>
    </xf>
    <xf numFmtId="0" fontId="16" fillId="0" borderId="17" xfId="0" applyFont="1" applyBorder="1" applyAlignment="1">
      <alignment horizontal="left" vertical="top" wrapText="1"/>
    </xf>
    <xf numFmtId="1" fontId="17" fillId="0" borderId="17" xfId="0" applyNumberFormat="1" applyFont="1" applyBorder="1" applyAlignment="1">
      <alignment horizontal="center" vertical="top" wrapText="1"/>
    </xf>
    <xf numFmtId="2" fontId="16" fillId="0" borderId="17" xfId="0" applyNumberFormat="1" applyFont="1" applyBorder="1" applyAlignment="1">
      <alignment horizontal="center" vertical="top" wrapText="1"/>
    </xf>
    <xf numFmtId="1" fontId="11" fillId="0" borderId="51" xfId="0" applyNumberFormat="1" applyFont="1" applyBorder="1" applyAlignment="1">
      <alignment horizontal="center" vertical="top" wrapText="1"/>
    </xf>
    <xf numFmtId="1" fontId="135" fillId="0" borderId="5" xfId="0" applyNumberFormat="1" applyFont="1" applyBorder="1" applyAlignment="1">
      <alignment horizontal="center" vertical="top" wrapText="1"/>
    </xf>
    <xf numFmtId="0" fontId="187" fillId="0" borderId="0" xfId="0" applyFont="1" applyAlignment="1">
      <alignment horizontal="center"/>
    </xf>
    <xf numFmtId="2" fontId="16" fillId="0" borderId="5" xfId="3" applyNumberFormat="1" applyFont="1" applyBorder="1" applyAlignment="1">
      <alignment horizontal="center" vertical="center" wrapText="1"/>
    </xf>
    <xf numFmtId="2" fontId="187" fillId="0" borderId="0" xfId="0" applyNumberFormat="1" applyFont="1" applyAlignment="1">
      <alignment horizontal="center"/>
    </xf>
    <xf numFmtId="49" fontId="46" fillId="0" borderId="50" xfId="0" applyNumberFormat="1" applyFont="1" applyBorder="1" applyAlignment="1">
      <alignment horizontal="center" vertical="top" wrapText="1"/>
    </xf>
    <xf numFmtId="2" fontId="188" fillId="0" borderId="50" xfId="0" applyNumberFormat="1" applyFont="1" applyBorder="1" applyAlignment="1">
      <alignment horizontal="center" vertical="top" wrapText="1" readingOrder="1"/>
    </xf>
    <xf numFmtId="1" fontId="46" fillId="0" borderId="50" xfId="0" applyNumberFormat="1" applyFont="1" applyBorder="1" applyAlignment="1">
      <alignment horizontal="center" vertical="top" wrapText="1"/>
    </xf>
    <xf numFmtId="49" fontId="165" fillId="0" borderId="50" xfId="0" applyNumberFormat="1" applyFont="1" applyBorder="1" applyAlignment="1">
      <alignment vertical="top" wrapText="1"/>
    </xf>
    <xf numFmtId="49" fontId="180" fillId="0" borderId="50" xfId="0" applyNumberFormat="1" applyFont="1" applyBorder="1" applyAlignment="1">
      <alignment horizontal="center" vertical="top" wrapText="1"/>
    </xf>
    <xf numFmtId="1" fontId="180" fillId="0" borderId="50" xfId="0" applyNumberFormat="1" applyFont="1" applyBorder="1" applyAlignment="1">
      <alignment horizontal="center" vertical="top" wrapText="1"/>
    </xf>
    <xf numFmtId="2" fontId="189" fillId="0" borderId="50" xfId="0" applyNumberFormat="1" applyFont="1" applyBorder="1" applyAlignment="1">
      <alignment horizontal="center" vertical="top" wrapText="1" readingOrder="1"/>
    </xf>
    <xf numFmtId="1" fontId="165" fillId="0" borderId="50" xfId="0" applyNumberFormat="1" applyFont="1" applyBorder="1" applyAlignment="1">
      <alignment horizontal="center" vertical="top" wrapText="1"/>
    </xf>
    <xf numFmtId="0" fontId="148" fillId="0" borderId="5" xfId="0" applyFont="1" applyBorder="1" applyAlignment="1">
      <alignment horizontal="left" vertical="top" wrapText="1"/>
    </xf>
    <xf numFmtId="0" fontId="0" fillId="0" borderId="0" xfId="0" applyAlignment="1">
      <alignment vertical="top"/>
    </xf>
    <xf numFmtId="0" fontId="193" fillId="0" borderId="0" xfId="0" applyFont="1" applyAlignment="1">
      <alignment vertical="center" wrapText="1"/>
    </xf>
    <xf numFmtId="0" fontId="195" fillId="0" borderId="0" xfId="0" applyFont="1"/>
    <xf numFmtId="0" fontId="56" fillId="0" borderId="5" xfId="0" applyFont="1" applyBorder="1" applyAlignment="1">
      <alignment horizontal="left" vertical="top" wrapText="1"/>
    </xf>
    <xf numFmtId="0" fontId="56" fillId="0" borderId="0" xfId="0" applyFont="1" applyAlignment="1">
      <alignment horizontal="left" wrapText="1"/>
    </xf>
    <xf numFmtId="1" fontId="196" fillId="0" borderId="5" xfId="0" applyNumberFormat="1" applyFont="1" applyBorder="1" applyAlignment="1">
      <alignment horizontal="center" vertical="top" wrapText="1"/>
    </xf>
    <xf numFmtId="2" fontId="56" fillId="0" borderId="5" xfId="0" applyNumberFormat="1" applyFont="1" applyBorder="1" applyAlignment="1">
      <alignment horizontal="center" vertical="top" wrapText="1"/>
    </xf>
    <xf numFmtId="0" fontId="197" fillId="0" borderId="51" xfId="0" applyFont="1" applyBorder="1" applyAlignment="1">
      <alignment vertical="center" wrapText="1"/>
    </xf>
    <xf numFmtId="0" fontId="13" fillId="0" borderId="6" xfId="2" applyFont="1" applyBorder="1" applyAlignment="1">
      <alignment vertical="top" wrapText="1"/>
    </xf>
    <xf numFmtId="0" fontId="11" fillId="0" borderId="51" xfId="0" applyFont="1" applyBorder="1"/>
    <xf numFmtId="0" fontId="0" fillId="0" borderId="51" xfId="0" applyBorder="1" applyAlignment="1">
      <alignment wrapText="1"/>
    </xf>
    <xf numFmtId="4" fontId="17" fillId="0" borderId="51" xfId="0" applyNumberFormat="1" applyFont="1" applyBorder="1" applyAlignment="1">
      <alignment horizontal="center" vertical="top" wrapText="1"/>
    </xf>
    <xf numFmtId="0" fontId="165" fillId="11" borderId="51" xfId="0" applyFont="1" applyFill="1" applyBorder="1" applyAlignment="1">
      <alignment horizontal="center" vertical="center" wrapText="1"/>
    </xf>
    <xf numFmtId="0" fontId="46" fillId="0" borderId="53" xfId="0" applyFont="1" applyBorder="1" applyAlignment="1">
      <alignment horizontal="center" vertical="center" wrapText="1"/>
    </xf>
    <xf numFmtId="0" fontId="46" fillId="0" borderId="56" xfId="0" applyFont="1" applyBorder="1" applyAlignment="1">
      <alignment horizontal="center" vertical="center" wrapText="1"/>
    </xf>
    <xf numFmtId="0" fontId="198" fillId="0" borderId="53" xfId="0" applyFont="1" applyBorder="1" applyAlignment="1">
      <alignment horizontal="center" vertical="center" wrapText="1"/>
    </xf>
    <xf numFmtId="0" fontId="77" fillId="0" borderId="53" xfId="5" applyBorder="1" applyAlignment="1" applyProtection="1">
      <alignment horizontal="center" vertical="center" wrapText="1"/>
    </xf>
    <xf numFmtId="0" fontId="0" fillId="0" borderId="53" xfId="0" applyBorder="1" applyAlignment="1">
      <alignment horizontal="center" vertical="center"/>
    </xf>
    <xf numFmtId="0" fontId="198" fillId="0" borderId="53" xfId="0" applyFont="1" applyBorder="1" applyAlignment="1">
      <alignment horizontal="center" vertical="center"/>
    </xf>
    <xf numFmtId="1" fontId="16" fillId="0" borderId="7" xfId="0" applyNumberFormat="1" applyFont="1" applyBorder="1" applyAlignment="1">
      <alignment horizontal="center" vertical="center" wrapText="1"/>
    </xf>
    <xf numFmtId="1" fontId="16" fillId="0" borderId="18" xfId="0" applyNumberFormat="1" applyFont="1" applyBorder="1" applyAlignment="1">
      <alignment horizontal="center" vertical="center" wrapText="1"/>
    </xf>
    <xf numFmtId="4" fontId="17" fillId="0" borderId="53" xfId="0" applyNumberFormat="1" applyFont="1" applyBorder="1" applyAlignment="1">
      <alignment horizontal="center" vertical="center" wrapText="1"/>
    </xf>
    <xf numFmtId="0" fontId="11" fillId="0" borderId="53" xfId="0" applyFont="1" applyBorder="1" applyAlignment="1">
      <alignment horizontal="center" vertical="center"/>
    </xf>
    <xf numFmtId="0" fontId="111" fillId="0" borderId="5" xfId="0" applyFont="1" applyBorder="1" applyAlignment="1">
      <alignment horizontal="center" vertical="center" wrapText="1"/>
    </xf>
    <xf numFmtId="0" fontId="45" fillId="0" borderId="5" xfId="0" applyFont="1" applyBorder="1" applyAlignment="1">
      <alignment horizontal="center" vertical="center" wrapText="1"/>
    </xf>
    <xf numFmtId="0" fontId="45" fillId="0" borderId="6" xfId="0" applyFont="1" applyBorder="1" applyAlignment="1">
      <alignment horizontal="center" vertical="center" wrapText="1"/>
    </xf>
    <xf numFmtId="0" fontId="152" fillId="0" borderId="6" xfId="5" applyFont="1" applyFill="1" applyBorder="1" applyAlignment="1">
      <alignment horizontal="center" vertical="center" wrapText="1"/>
    </xf>
    <xf numFmtId="0" fontId="45" fillId="0" borderId="11" xfId="0" applyFont="1" applyBorder="1" applyAlignment="1">
      <alignment horizontal="center" vertical="center" wrapText="1"/>
    </xf>
    <xf numFmtId="0" fontId="199" fillId="0" borderId="51" xfId="0" applyFont="1" applyBorder="1" applyAlignment="1">
      <alignment horizontal="center" vertical="center" wrapText="1"/>
    </xf>
    <xf numFmtId="49" fontId="200" fillId="0" borderId="57" xfId="0" applyNumberFormat="1" applyFont="1" applyBorder="1" applyAlignment="1" applyProtection="1">
      <alignment horizontal="center" vertical="center" wrapText="1" shrinkToFit="1"/>
      <protection locked="0"/>
    </xf>
    <xf numFmtId="49" fontId="16" fillId="0" borderId="6" xfId="0" applyNumberFormat="1" applyFont="1" applyBorder="1" applyAlignment="1">
      <alignment horizontal="center" vertical="center" wrapText="1"/>
    </xf>
    <xf numFmtId="1" fontId="17" fillId="0" borderId="13" xfId="0" applyNumberFormat="1" applyFont="1" applyBorder="1" applyAlignment="1">
      <alignment horizontal="center" vertical="center" wrapText="1"/>
    </xf>
    <xf numFmtId="4" fontId="17" fillId="0" borderId="26" xfId="0" applyNumberFormat="1" applyFont="1" applyBorder="1" applyAlignment="1">
      <alignment horizontal="center" vertical="center" wrapText="1"/>
    </xf>
    <xf numFmtId="0" fontId="11" fillId="0" borderId="51" xfId="0" applyFont="1" applyBorder="1" applyAlignment="1">
      <alignment horizontal="center" vertical="center" wrapText="1"/>
    </xf>
    <xf numFmtId="0" fontId="0" fillId="0" borderId="51" xfId="0" applyBorder="1" applyAlignment="1">
      <alignment vertical="center" wrapText="1"/>
    </xf>
    <xf numFmtId="0" fontId="4" fillId="0" borderId="51" xfId="0" applyFont="1" applyBorder="1" applyAlignment="1">
      <alignment vertical="center" wrapText="1"/>
    </xf>
    <xf numFmtId="49" fontId="16" fillId="4" borderId="5" xfId="0" applyNumberFormat="1" applyFont="1" applyFill="1" applyBorder="1" applyAlignment="1">
      <alignment horizontal="center" vertical="center" wrapText="1"/>
    </xf>
    <xf numFmtId="1" fontId="16" fillId="0" borderId="1" xfId="0" applyNumberFormat="1" applyFont="1" applyBorder="1" applyAlignment="1">
      <alignment horizontal="center" vertical="center" wrapText="1"/>
    </xf>
    <xf numFmtId="4" fontId="17" fillId="0" borderId="51" xfId="0" applyNumberFormat="1" applyFont="1" applyBorder="1" applyAlignment="1">
      <alignment horizontal="center" vertical="center" wrapText="1"/>
    </xf>
    <xf numFmtId="0" fontId="77" fillId="0" borderId="6" xfId="2" applyBorder="1" applyAlignment="1">
      <alignment horizontal="center" vertical="center" wrapText="1"/>
    </xf>
    <xf numFmtId="0" fontId="11" fillId="0" borderId="51" xfId="0" applyFont="1" applyBorder="1" applyAlignment="1">
      <alignment horizontal="center" vertical="center"/>
    </xf>
    <xf numFmtId="43" fontId="11" fillId="0" borderId="51" xfId="3" applyFont="1" applyBorder="1" applyAlignment="1">
      <alignment horizontal="center" vertical="center"/>
    </xf>
    <xf numFmtId="0" fontId="4" fillId="0" borderId="51" xfId="0" applyFont="1" applyBorder="1" applyAlignment="1">
      <alignment horizontal="center" vertical="center" wrapText="1"/>
    </xf>
    <xf numFmtId="0" fontId="0" fillId="0" borderId="0" xfId="0" applyAlignment="1">
      <alignment horizontal="center" vertical="center"/>
    </xf>
    <xf numFmtId="0" fontId="16" fillId="4" borderId="5" xfId="0" quotePrefix="1" applyFont="1" applyFill="1" applyBorder="1" applyAlignment="1">
      <alignment horizontal="center" vertical="center" wrapText="1"/>
    </xf>
    <xf numFmtId="0" fontId="45" fillId="11" borderId="51" xfId="0" applyFont="1" applyFill="1" applyBorder="1" applyAlignment="1">
      <alignment horizontal="center" vertical="center" wrapText="1"/>
    </xf>
    <xf numFmtId="0" fontId="198" fillId="0" borderId="51" xfId="0" applyFont="1" applyBorder="1" applyAlignment="1">
      <alignment horizontal="center" vertical="center" wrapText="1"/>
    </xf>
    <xf numFmtId="0" fontId="77" fillId="0" borderId="51" xfId="2" applyBorder="1" applyAlignment="1" applyProtection="1">
      <alignment horizontal="center" vertical="center" wrapText="1"/>
    </xf>
    <xf numFmtId="0" fontId="0" fillId="0" borderId="51" xfId="0" applyBorder="1" applyAlignment="1">
      <alignment horizontal="center" vertical="center"/>
    </xf>
    <xf numFmtId="0" fontId="198" fillId="0" borderId="51" xfId="0" applyFont="1" applyBorder="1" applyAlignment="1">
      <alignment horizontal="center" vertical="center"/>
    </xf>
    <xf numFmtId="1" fontId="16" fillId="0" borderId="13" xfId="0" applyNumberFormat="1" applyFont="1" applyBorder="1" applyAlignment="1">
      <alignment horizontal="center" vertical="center" wrapText="1"/>
    </xf>
    <xf numFmtId="0" fontId="16" fillId="0" borderId="51" xfId="0" applyFont="1" applyBorder="1" applyAlignment="1">
      <alignment vertical="top" wrapText="1"/>
    </xf>
    <xf numFmtId="0" fontId="16" fillId="4" borderId="51" xfId="0" applyFont="1" applyFill="1" applyBorder="1" applyAlignment="1">
      <alignment vertical="top" wrapText="1"/>
    </xf>
    <xf numFmtId="0" fontId="16" fillId="4" borderId="51" xfId="0" applyFont="1" applyFill="1" applyBorder="1" applyAlignment="1">
      <alignment horizontal="center" vertical="top" wrapText="1"/>
    </xf>
    <xf numFmtId="0" fontId="16" fillId="0" borderId="51" xfId="0" applyFont="1" applyBorder="1" applyAlignment="1">
      <alignment horizontal="center" vertical="top" wrapText="1"/>
    </xf>
    <xf numFmtId="0" fontId="77" fillId="0" borderId="51" xfId="2" applyBorder="1" applyAlignment="1">
      <alignment vertical="top" wrapText="1"/>
    </xf>
    <xf numFmtId="49" fontId="16" fillId="0" borderId="51" xfId="0" applyNumberFormat="1" applyFont="1" applyBorder="1" applyAlignment="1">
      <alignment horizontal="center" vertical="top" wrapText="1"/>
    </xf>
    <xf numFmtId="1" fontId="17" fillId="0" borderId="51" xfId="0" applyNumberFormat="1" applyFont="1" applyBorder="1" applyAlignment="1">
      <alignment horizontal="center" vertical="top" wrapText="1"/>
    </xf>
    <xf numFmtId="0" fontId="201" fillId="0" borderId="0" xfId="0" applyFont="1" applyAlignment="1">
      <alignment horizontal="left" vertical="top" wrapText="1"/>
    </xf>
    <xf numFmtId="0" fontId="16" fillId="4" borderId="12" xfId="0" applyFont="1" applyFill="1" applyBorder="1" applyAlignment="1">
      <alignment horizontal="center" vertical="top" wrapText="1"/>
    </xf>
    <xf numFmtId="0" fontId="77" fillId="0" borderId="12" xfId="2" applyBorder="1" applyAlignment="1">
      <alignment vertical="top" wrapText="1"/>
    </xf>
    <xf numFmtId="0" fontId="77" fillId="4" borderId="12" xfId="2" applyFill="1" applyBorder="1" applyAlignment="1">
      <alignment vertical="top" wrapText="1"/>
    </xf>
    <xf numFmtId="0" fontId="16" fillId="4" borderId="12" xfId="0" applyFont="1" applyFill="1" applyBorder="1" applyAlignment="1">
      <alignment vertical="top" wrapText="1"/>
    </xf>
    <xf numFmtId="49" fontId="16" fillId="4" borderId="12" xfId="0" applyNumberFormat="1" applyFont="1" applyFill="1" applyBorder="1" applyAlignment="1">
      <alignment horizontal="center" vertical="top" wrapText="1"/>
    </xf>
    <xf numFmtId="4" fontId="17" fillId="0" borderId="12" xfId="0" applyNumberFormat="1" applyFont="1" applyBorder="1" applyAlignment="1">
      <alignment horizontal="center" vertical="top" wrapText="1"/>
    </xf>
    <xf numFmtId="0" fontId="46" fillId="0" borderId="51" xfId="0" applyFont="1" applyBorder="1" applyAlignment="1">
      <alignment horizontal="center" vertical="center" wrapText="1"/>
    </xf>
    <xf numFmtId="0" fontId="0" fillId="0" borderId="51" xfId="0" applyBorder="1" applyAlignment="1">
      <alignment horizontal="center" vertical="center" wrapText="1"/>
    </xf>
    <xf numFmtId="0" fontId="16" fillId="0" borderId="51" xfId="0" applyFont="1" applyBorder="1" applyAlignment="1">
      <alignment horizontal="center" vertical="center" wrapText="1"/>
    </xf>
    <xf numFmtId="1" fontId="17" fillId="0" borderId="51" xfId="0" applyNumberFormat="1" applyFont="1" applyBorder="1" applyAlignment="1">
      <alignment horizontal="center" vertical="center" wrapText="1"/>
    </xf>
    <xf numFmtId="0" fontId="11" fillId="0" borderId="51" xfId="0" applyFont="1" applyBorder="1" applyAlignment="1">
      <alignment vertical="center"/>
    </xf>
    <xf numFmtId="0" fontId="46" fillId="0" borderId="58" xfId="0" applyFont="1" applyBorder="1" applyAlignment="1">
      <alignment horizontal="center" vertical="center" wrapText="1"/>
    </xf>
    <xf numFmtId="0" fontId="77" fillId="0" borderId="51" xfId="2" applyBorder="1" applyAlignment="1">
      <alignment horizontal="center" vertical="center" wrapText="1"/>
    </xf>
    <xf numFmtId="0" fontId="4" fillId="0" borderId="0" xfId="0" applyFont="1" applyAlignment="1">
      <alignment horizontal="center" vertical="center" wrapText="1"/>
    </xf>
    <xf numFmtId="0" fontId="16" fillId="4" borderId="51" xfId="0" applyFont="1" applyFill="1" applyBorder="1" applyAlignment="1">
      <alignment horizontal="center" vertical="center" wrapText="1"/>
    </xf>
    <xf numFmtId="0" fontId="196" fillId="0" borderId="51" xfId="0" applyFont="1" applyBorder="1" applyAlignment="1">
      <alignment horizontal="center" vertical="center" wrapText="1"/>
    </xf>
    <xf numFmtId="0" fontId="32" fillId="0" borderId="51" xfId="0" applyFont="1" applyBorder="1" applyAlignment="1">
      <alignment horizontal="center" vertical="center"/>
    </xf>
    <xf numFmtId="0" fontId="32" fillId="0" borderId="51" xfId="0" applyFont="1" applyBorder="1" applyAlignment="1">
      <alignment vertical="center" wrapText="1"/>
    </xf>
    <xf numFmtId="0" fontId="35" fillId="0" borderId="51" xfId="0" applyFont="1" applyBorder="1" applyAlignment="1">
      <alignment vertical="center" wrapText="1"/>
    </xf>
    <xf numFmtId="0" fontId="77" fillId="0" borderId="51" xfId="2" applyBorder="1" applyAlignment="1">
      <alignment vertical="center" wrapText="1"/>
    </xf>
    <xf numFmtId="0" fontId="11" fillId="0" borderId="51" xfId="0" applyFont="1" applyBorder="1" applyAlignment="1">
      <alignment vertical="center" wrapText="1"/>
    </xf>
    <xf numFmtId="0" fontId="16" fillId="0" borderId="51" xfId="0" applyFont="1" applyBorder="1" applyAlignment="1">
      <alignment vertical="center" wrapText="1"/>
    </xf>
    <xf numFmtId="49" fontId="16" fillId="0" borderId="51" xfId="0" applyNumberFormat="1" applyFont="1" applyBorder="1" applyAlignment="1">
      <alignment horizontal="center" vertical="center" wrapText="1"/>
    </xf>
    <xf numFmtId="0" fontId="32" fillId="0" borderId="51" xfId="0" applyFont="1" applyBorder="1" applyAlignment="1">
      <alignment vertical="center"/>
    </xf>
    <xf numFmtId="0" fontId="16" fillId="0" borderId="3" xfId="0" applyFont="1" applyBorder="1" applyAlignment="1">
      <alignment horizontal="center" vertical="center" wrapText="1"/>
    </xf>
    <xf numFmtId="0" fontId="152" fillId="0" borderId="6" xfId="2" applyFont="1" applyFill="1" applyBorder="1" applyAlignment="1">
      <alignment horizontal="center" vertical="center" wrapText="1"/>
    </xf>
    <xf numFmtId="0" fontId="77" fillId="0" borderId="6" xfId="2" applyBorder="1" applyAlignment="1" applyProtection="1">
      <alignment horizontal="center" vertical="center" wrapText="1"/>
    </xf>
    <xf numFmtId="0" fontId="11" fillId="16" borderId="51" xfId="0" applyFont="1" applyFill="1" applyBorder="1" applyAlignment="1">
      <alignment vertical="top" wrapText="1"/>
    </xf>
    <xf numFmtId="0" fontId="11" fillId="13" borderId="51" xfId="0" applyFont="1" applyFill="1" applyBorder="1" applyAlignment="1">
      <alignment horizontal="center" vertical="center" wrapText="1"/>
    </xf>
    <xf numFmtId="49" fontId="11" fillId="13" borderId="51" xfId="0" applyNumberFormat="1" applyFont="1" applyFill="1" applyBorder="1" applyAlignment="1">
      <alignment horizontal="center" vertical="center" wrapText="1"/>
    </xf>
    <xf numFmtId="1" fontId="11" fillId="0" borderId="51" xfId="0" applyNumberFormat="1" applyFont="1" applyBorder="1" applyAlignment="1">
      <alignment horizontal="center" vertical="center" wrapText="1"/>
    </xf>
    <xf numFmtId="1" fontId="11" fillId="0" borderId="52" xfId="0" applyNumberFormat="1" applyFont="1" applyBorder="1" applyAlignment="1">
      <alignment horizontal="center" vertical="center" wrapText="1"/>
    </xf>
    <xf numFmtId="4" fontId="15" fillId="0" borderId="51" xfId="0" applyNumberFormat="1" applyFont="1" applyBorder="1" applyAlignment="1">
      <alignment horizontal="center" vertical="center" wrapText="1"/>
    </xf>
    <xf numFmtId="43" fontId="11" fillId="0" borderId="51" xfId="3" applyFont="1" applyBorder="1" applyAlignment="1">
      <alignment horizontal="center" vertical="center" wrapText="1"/>
    </xf>
    <xf numFmtId="0" fontId="11" fillId="10" borderId="51" xfId="0" applyFont="1" applyFill="1" applyBorder="1" applyAlignment="1">
      <alignment vertical="top" wrapText="1"/>
    </xf>
    <xf numFmtId="49" fontId="11" fillId="0" borderId="51" xfId="0" applyNumberFormat="1" applyFont="1" applyBorder="1" applyAlignment="1">
      <alignment horizontal="center" vertical="center" wrapText="1"/>
    </xf>
    <xf numFmtId="1" fontId="15" fillId="0" borderId="51" xfId="0" applyNumberFormat="1" applyFont="1" applyBorder="1" applyAlignment="1">
      <alignment horizontal="center" vertical="center" wrapText="1"/>
    </xf>
    <xf numFmtId="1" fontId="15" fillId="0" borderId="52" xfId="0" applyNumberFormat="1" applyFont="1" applyBorder="1" applyAlignment="1">
      <alignment horizontal="center" vertical="center" wrapText="1"/>
    </xf>
    <xf numFmtId="0" fontId="77" fillId="0" borderId="5" xfId="5" applyBorder="1" applyAlignment="1">
      <alignment vertical="top" wrapText="1"/>
    </xf>
    <xf numFmtId="49" fontId="16" fillId="0" borderId="5" xfId="1" applyNumberFormat="1" applyFont="1" applyBorder="1" applyAlignment="1">
      <alignment horizontal="center" vertical="top" wrapText="1"/>
    </xf>
    <xf numFmtId="1" fontId="16" fillId="0" borderId="5" xfId="1" applyNumberFormat="1" applyFont="1" applyBorder="1" applyAlignment="1">
      <alignment horizontal="center" vertical="top" wrapText="1"/>
    </xf>
    <xf numFmtId="1" fontId="16" fillId="0" borderId="1" xfId="1" applyNumberFormat="1" applyFont="1" applyBorder="1" applyAlignment="1">
      <alignment horizontal="center" vertical="top" wrapText="1"/>
    </xf>
    <xf numFmtId="4" fontId="17" fillId="0" borderId="51" xfId="1" applyNumberFormat="1" applyFont="1" applyBorder="1" applyAlignment="1">
      <alignment horizontal="center" vertical="top" wrapText="1"/>
    </xf>
    <xf numFmtId="0" fontId="11" fillId="0" borderId="51" xfId="1" applyFont="1" applyBorder="1"/>
    <xf numFmtId="171" fontId="16" fillId="0" borderId="5" xfId="0" applyNumberFormat="1" applyFont="1" applyBorder="1" applyAlignment="1">
      <alignment horizontal="center" vertical="top" wrapText="1"/>
    </xf>
    <xf numFmtId="0" fontId="202" fillId="0" borderId="51" xfId="0" applyFont="1" applyBorder="1" applyAlignment="1">
      <alignment horizontal="center" vertical="center" wrapText="1"/>
    </xf>
    <xf numFmtId="0" fontId="77" fillId="0" borderId="51" xfId="2" applyFill="1" applyBorder="1" applyAlignment="1">
      <alignment horizontal="center" vertical="center" wrapText="1"/>
    </xf>
    <xf numFmtId="0" fontId="17" fillId="0" borderId="51" xfId="0" applyFont="1" applyBorder="1" applyAlignment="1">
      <alignment horizontal="center" vertical="center" wrapText="1"/>
    </xf>
    <xf numFmtId="0" fontId="203" fillId="0" borderId="51" xfId="0" applyFont="1" applyBorder="1" applyAlignment="1">
      <alignment horizontal="center" vertical="center" wrapText="1"/>
    </xf>
    <xf numFmtId="3" fontId="17" fillId="0" borderId="51" xfId="0" applyNumberFormat="1" applyFont="1" applyBorder="1" applyAlignment="1">
      <alignment horizontal="center" vertical="center" wrapText="1"/>
    </xf>
    <xf numFmtId="3" fontId="17" fillId="0" borderId="51" xfId="0" applyNumberFormat="1" applyFont="1" applyBorder="1" applyAlignment="1">
      <alignment horizontal="center" vertical="top" wrapText="1"/>
    </xf>
    <xf numFmtId="0" fontId="77" fillId="0" borderId="5" xfId="2" applyFill="1" applyBorder="1" applyAlignment="1">
      <alignment horizontal="center" vertical="center" wrapText="1"/>
    </xf>
    <xf numFmtId="3" fontId="17" fillId="0" borderId="5" xfId="0" applyNumberFormat="1" applyFont="1" applyBorder="1" applyAlignment="1">
      <alignment horizontal="center" vertical="center"/>
    </xf>
    <xf numFmtId="0" fontId="204" fillId="0" borderId="26" xfId="0" applyFont="1" applyBorder="1" applyAlignment="1">
      <alignment horizontal="center" vertical="center" wrapText="1"/>
    </xf>
    <xf numFmtId="0" fontId="77" fillId="0" borderId="5" xfId="2" applyBorder="1" applyAlignment="1">
      <alignment horizontal="center" vertical="center" wrapText="1"/>
    </xf>
    <xf numFmtId="0" fontId="209" fillId="0" borderId="51" xfId="0" applyFont="1" applyBorder="1" applyAlignment="1">
      <alignment horizontal="center" vertical="center" wrapText="1"/>
    </xf>
    <xf numFmtId="0" fontId="211" fillId="0" borderId="51" xfId="0" applyFont="1" applyBorder="1" applyAlignment="1">
      <alignment horizontal="center" vertical="center" wrapText="1"/>
    </xf>
    <xf numFmtId="0" fontId="212" fillId="0" borderId="5" xfId="0" applyFont="1" applyBorder="1" applyAlignment="1">
      <alignment horizontal="center" vertical="center" wrapText="1"/>
    </xf>
    <xf numFmtId="0" fontId="213" fillId="0" borderId="5" xfId="2" applyFont="1" applyFill="1" applyBorder="1" applyAlignment="1">
      <alignment horizontal="center" vertical="center" wrapText="1"/>
    </xf>
    <xf numFmtId="0" fontId="135" fillId="0" borderId="5" xfId="0" applyFont="1" applyBorder="1" applyAlignment="1">
      <alignment horizontal="center" vertical="center" wrapText="1"/>
    </xf>
    <xf numFmtId="1" fontId="135" fillId="0" borderId="5" xfId="0" applyNumberFormat="1" applyFont="1" applyBorder="1" applyAlignment="1">
      <alignment horizontal="center" vertical="center" wrapText="1"/>
    </xf>
    <xf numFmtId="1" fontId="135" fillId="0" borderId="1" xfId="0" applyNumberFormat="1" applyFont="1" applyBorder="1" applyAlignment="1">
      <alignment horizontal="center" vertical="center" wrapText="1"/>
    </xf>
    <xf numFmtId="0" fontId="173" fillId="0" borderId="5" xfId="0" applyFont="1" applyBorder="1" applyAlignment="1">
      <alignment horizontal="center" vertical="center" wrapText="1"/>
    </xf>
    <xf numFmtId="0" fontId="214" fillId="0" borderId="51" xfId="0" applyFont="1" applyBorder="1" applyAlignment="1">
      <alignment horizontal="center" vertical="center" wrapText="1"/>
    </xf>
    <xf numFmtId="0" fontId="135" fillId="0" borderId="51" xfId="0" applyFont="1" applyBorder="1" applyAlignment="1">
      <alignment horizontal="center" vertical="center" wrapText="1"/>
    </xf>
    <xf numFmtId="0" fontId="47" fillId="0" borderId="51" xfId="0" applyFont="1" applyBorder="1" applyAlignment="1">
      <alignment wrapText="1"/>
    </xf>
    <xf numFmtId="0" fontId="136" fillId="0" borderId="51" xfId="0" applyFont="1" applyBorder="1" applyAlignment="1">
      <alignment horizontal="center" vertical="center" wrapText="1"/>
    </xf>
    <xf numFmtId="49" fontId="135" fillId="0" borderId="51" xfId="0" applyNumberFormat="1" applyFont="1" applyBorder="1" applyAlignment="1">
      <alignment horizontal="center" vertical="center" wrapText="1"/>
    </xf>
    <xf numFmtId="3" fontId="135" fillId="0" borderId="51" xfId="0" applyNumberFormat="1" applyFont="1" applyBorder="1" applyAlignment="1">
      <alignment horizontal="center" vertical="center" wrapText="1"/>
    </xf>
    <xf numFmtId="0" fontId="212" fillId="0" borderId="51" xfId="0" applyFont="1" applyBorder="1" applyAlignment="1">
      <alignment horizontal="center" vertical="center" wrapText="1"/>
    </xf>
    <xf numFmtId="0" fontId="215" fillId="0" borderId="51" xfId="2" applyFont="1" applyFill="1" applyBorder="1" applyAlignment="1">
      <alignment horizontal="center" vertical="center" wrapText="1"/>
    </xf>
    <xf numFmtId="1" fontId="135" fillId="0" borderId="51" xfId="0" applyNumberFormat="1" applyFont="1" applyBorder="1" applyAlignment="1">
      <alignment horizontal="center" vertical="center" wrapText="1"/>
    </xf>
    <xf numFmtId="0" fontId="173" fillId="0" borderId="51" xfId="0" applyFont="1" applyBorder="1" applyAlignment="1">
      <alignment horizontal="center" vertical="center" wrapText="1"/>
    </xf>
    <xf numFmtId="0" fontId="216" fillId="0" borderId="51" xfId="0" applyFont="1" applyBorder="1" applyAlignment="1">
      <alignment horizontal="center" vertical="center" wrapText="1"/>
    </xf>
    <xf numFmtId="0" fontId="217" fillId="0" borderId="51" xfId="0" applyFont="1" applyBorder="1" applyAlignment="1">
      <alignment horizontal="center" vertical="center" wrapText="1"/>
    </xf>
    <xf numFmtId="0" fontId="213" fillId="0" borderId="51" xfId="2" applyFont="1" applyFill="1" applyBorder="1" applyAlignment="1">
      <alignment horizontal="center" vertical="center" wrapText="1"/>
    </xf>
    <xf numFmtId="3" fontId="135" fillId="0" borderId="51" xfId="0" applyNumberFormat="1" applyFont="1" applyBorder="1" applyAlignment="1">
      <alignment horizontal="center" vertical="center"/>
    </xf>
    <xf numFmtId="0" fontId="4" fillId="0" borderId="51" xfId="0" applyFont="1" applyBorder="1" applyAlignment="1">
      <alignment wrapText="1"/>
    </xf>
    <xf numFmtId="0" fontId="49" fillId="0" borderId="51" xfId="0" applyFont="1" applyBorder="1" applyAlignment="1">
      <alignment horizontal="center" vertical="center" wrapText="1"/>
    </xf>
    <xf numFmtId="0" fontId="48" fillId="0" borderId="51" xfId="0" applyFont="1" applyBorder="1" applyAlignment="1">
      <alignment horizontal="center" vertical="center" wrapText="1"/>
    </xf>
    <xf numFmtId="0" fontId="218" fillId="0" borderId="51" xfId="0" applyFont="1" applyBorder="1" applyAlignment="1">
      <alignment horizontal="center" vertical="center" wrapText="1"/>
    </xf>
    <xf numFmtId="0" fontId="76" fillId="0" borderId="51" xfId="0" applyFont="1" applyBorder="1" applyAlignment="1">
      <alignment horizontal="center" vertical="center" wrapText="1"/>
    </xf>
    <xf numFmtId="0" fontId="114" fillId="0" borderId="51" xfId="0" applyFont="1" applyBorder="1" applyAlignment="1">
      <alignment horizontal="center" vertical="center" wrapText="1"/>
    </xf>
    <xf numFmtId="0" fontId="77" fillId="0" borderId="5" xfId="5" applyBorder="1" applyAlignment="1">
      <alignment horizontal="center" vertical="center" wrapText="1"/>
    </xf>
    <xf numFmtId="0" fontId="211" fillId="0" borderId="0" xfId="0" applyFont="1" applyAlignment="1">
      <alignment horizontal="center" vertical="center" wrapText="1"/>
    </xf>
    <xf numFmtId="0" fontId="77" fillId="4" borderId="5" xfId="5" applyFill="1" applyBorder="1" applyAlignment="1">
      <alignment horizontal="center" vertical="center" wrapText="1"/>
    </xf>
    <xf numFmtId="0" fontId="135" fillId="4" borderId="5" xfId="0" applyFont="1" applyFill="1" applyBorder="1" applyAlignment="1">
      <alignment horizontal="center" vertical="center" wrapText="1"/>
    </xf>
    <xf numFmtId="1" fontId="135" fillId="4" borderId="5" xfId="0" applyNumberFormat="1" applyFont="1" applyFill="1" applyBorder="1" applyAlignment="1">
      <alignment horizontal="center" vertical="center" wrapText="1"/>
    </xf>
    <xf numFmtId="1" fontId="135" fillId="4" borderId="1" xfId="0" applyNumberFormat="1" applyFont="1" applyFill="1" applyBorder="1" applyAlignment="1">
      <alignment horizontal="center" vertical="center" wrapText="1"/>
    </xf>
    <xf numFmtId="0" fontId="209" fillId="0" borderId="5" xfId="0" applyFont="1" applyBorder="1" applyAlignment="1">
      <alignment horizontal="center" vertical="center" wrapText="1"/>
    </xf>
    <xf numFmtId="1" fontId="16" fillId="4" borderId="1" xfId="0" applyNumberFormat="1" applyFont="1" applyFill="1" applyBorder="1" applyAlignment="1">
      <alignment horizontal="center" vertical="center" wrapText="1"/>
    </xf>
    <xf numFmtId="0" fontId="47" fillId="0" borderId="51" xfId="0" applyFont="1" applyBorder="1" applyAlignment="1">
      <alignment vertical="center" wrapText="1"/>
    </xf>
    <xf numFmtId="0" fontId="219" fillId="0" borderId="51" xfId="0" applyFont="1" applyBorder="1" applyAlignment="1">
      <alignment horizontal="center" vertical="center" wrapText="1"/>
    </xf>
    <xf numFmtId="0" fontId="77" fillId="0" borderId="51" xfId="5" applyFill="1" applyBorder="1" applyAlignment="1">
      <alignment horizontal="center" vertical="center" wrapText="1"/>
    </xf>
    <xf numFmtId="0" fontId="26" fillId="0" borderId="51" xfId="0" applyFont="1" applyBorder="1" applyAlignment="1">
      <alignment horizontal="center" vertical="center" wrapText="1"/>
    </xf>
    <xf numFmtId="0" fontId="213" fillId="4" borderId="5" xfId="2" applyFont="1" applyFill="1" applyBorder="1" applyAlignment="1">
      <alignment horizontal="center" vertical="center" wrapText="1"/>
    </xf>
    <xf numFmtId="0" fontId="135" fillId="0" borderId="51" xfId="0" applyFont="1" applyBorder="1" applyAlignment="1">
      <alignment horizontal="center" vertical="top" wrapText="1"/>
    </xf>
    <xf numFmtId="0" fontId="171" fillId="0" borderId="51" xfId="0" applyFont="1" applyBorder="1" applyAlignment="1">
      <alignment horizontal="center" vertical="top" wrapText="1"/>
    </xf>
    <xf numFmtId="0" fontId="47" fillId="0" borderId="0" xfId="0" applyFont="1" applyAlignment="1">
      <alignment horizontal="left" vertical="center" wrapText="1"/>
    </xf>
    <xf numFmtId="0" fontId="0" fillId="0" borderId="0" xfId="0" applyAlignment="1">
      <alignment horizontal="left" vertical="top"/>
    </xf>
    <xf numFmtId="3" fontId="171" fillId="0" borderId="51" xfId="0" applyNumberFormat="1" applyFont="1" applyBorder="1" applyAlignment="1">
      <alignment horizontal="center" vertical="top" wrapText="1"/>
    </xf>
    <xf numFmtId="49" fontId="135" fillId="0" borderId="51" xfId="0" applyNumberFormat="1" applyFont="1" applyBorder="1" applyAlignment="1">
      <alignment horizontal="center" vertical="top" wrapText="1"/>
    </xf>
    <xf numFmtId="0" fontId="165" fillId="0" borderId="51" xfId="2" applyFont="1" applyBorder="1" applyAlignment="1">
      <alignment horizontal="center" vertical="top" wrapText="1"/>
    </xf>
    <xf numFmtId="0" fontId="212" fillId="0" borderId="51" xfId="0" applyFont="1" applyBorder="1" applyAlignment="1">
      <alignment horizontal="center" vertical="top" wrapText="1"/>
    </xf>
    <xf numFmtId="1" fontId="222" fillId="0" borderId="51" xfId="0" applyNumberFormat="1" applyFont="1" applyBorder="1" applyAlignment="1">
      <alignment horizontal="center" vertical="top" wrapText="1"/>
    </xf>
    <xf numFmtId="2" fontId="222" fillId="0" borderId="51" xfId="0" applyNumberFormat="1" applyFont="1" applyBorder="1" applyAlignment="1">
      <alignment horizontal="center" vertical="top" wrapText="1"/>
    </xf>
    <xf numFmtId="0" fontId="223" fillId="0" borderId="51" xfId="0" applyFont="1" applyBorder="1" applyAlignment="1">
      <alignment horizontal="center" vertical="top" wrapText="1"/>
    </xf>
    <xf numFmtId="0" fontId="213" fillId="0" borderId="51" xfId="2" applyFont="1" applyBorder="1" applyAlignment="1">
      <alignment horizontal="center" vertical="top" wrapText="1"/>
    </xf>
    <xf numFmtId="0" fontId="16" fillId="0" borderId="51" xfId="0" applyFont="1" applyBorder="1" applyAlignment="1">
      <alignment horizontal="left" vertical="center" wrapText="1"/>
    </xf>
    <xf numFmtId="0" fontId="4" fillId="0" borderId="51" xfId="0" applyFont="1" applyBorder="1" applyAlignment="1">
      <alignment horizontal="center" vertical="center"/>
    </xf>
    <xf numFmtId="49" fontId="16" fillId="0" borderId="12" xfId="0" applyNumberFormat="1" applyFont="1" applyBorder="1" applyAlignment="1">
      <alignment horizontal="center" vertical="center" wrapText="1"/>
    </xf>
    <xf numFmtId="3" fontId="17" fillId="0" borderId="12" xfId="0" applyNumberFormat="1" applyFont="1" applyBorder="1" applyAlignment="1">
      <alignment horizontal="center" vertical="center"/>
    </xf>
    <xf numFmtId="0" fontId="215" fillId="4" borderId="5" xfId="2" applyFont="1" applyFill="1" applyBorder="1" applyAlignment="1">
      <alignment horizontal="center" vertical="center" wrapText="1"/>
    </xf>
    <xf numFmtId="0" fontId="216" fillId="0" borderId="53" xfId="0" applyFont="1" applyBorder="1" applyAlignment="1">
      <alignment horizontal="center" vertical="center" wrapText="1"/>
    </xf>
    <xf numFmtId="0" fontId="13" fillId="0" borderId="5" xfId="2" applyFont="1" applyBorder="1" applyAlignment="1">
      <alignment horizontal="center" vertical="center" wrapText="1"/>
    </xf>
    <xf numFmtId="0" fontId="135" fillId="0" borderId="1" xfId="0" applyFont="1" applyBorder="1" applyAlignment="1">
      <alignment horizontal="center" vertical="center" wrapText="1"/>
    </xf>
    <xf numFmtId="0" fontId="217" fillId="0" borderId="5" xfId="0" applyFont="1" applyBorder="1" applyAlignment="1">
      <alignment horizontal="center" vertical="center" wrapText="1"/>
    </xf>
    <xf numFmtId="171" fontId="17" fillId="0" borderId="5" xfId="0" applyNumberFormat="1" applyFont="1" applyBorder="1" applyAlignment="1">
      <alignment horizontal="center" vertical="top" wrapText="1"/>
    </xf>
    <xf numFmtId="0" fontId="16" fillId="4" borderId="3" xfId="0" applyFont="1" applyFill="1" applyBorder="1" applyAlignment="1">
      <alignment horizontal="center" vertical="center" wrapText="1"/>
    </xf>
    <xf numFmtId="0" fontId="217" fillId="0" borderId="5" xfId="0" applyFont="1" applyBorder="1" applyAlignment="1">
      <alignment horizontal="center" vertical="center"/>
    </xf>
    <xf numFmtId="0" fontId="16" fillId="0" borderId="51" xfId="0" applyFont="1" applyBorder="1" applyAlignment="1">
      <alignment horizontal="center" vertical="center"/>
    </xf>
    <xf numFmtId="0" fontId="17" fillId="0" borderId="51" xfId="0" applyFont="1" applyBorder="1" applyAlignment="1">
      <alignment horizontal="center" vertical="center"/>
    </xf>
    <xf numFmtId="3" fontId="17" fillId="0" borderId="51" xfId="0" applyNumberFormat="1" applyFont="1" applyBorder="1" applyAlignment="1">
      <alignment horizontal="center" vertical="center"/>
    </xf>
    <xf numFmtId="0" fontId="225" fillId="0" borderId="51" xfId="0" applyFont="1" applyBorder="1" applyAlignment="1">
      <alignment horizontal="center" vertical="center" wrapText="1"/>
    </xf>
    <xf numFmtId="0" fontId="226" fillId="0" borderId="51" xfId="0" applyFont="1" applyBorder="1" applyAlignment="1">
      <alignment horizontal="center" vertical="center" wrapText="1"/>
    </xf>
    <xf numFmtId="0" fontId="11" fillId="0" borderId="56" xfId="0" applyFont="1" applyBorder="1" applyAlignment="1">
      <alignment horizontal="center" vertical="top"/>
    </xf>
    <xf numFmtId="0" fontId="16" fillId="0" borderId="51" xfId="0" applyFont="1" applyBorder="1" applyAlignment="1">
      <alignment horizontal="left" vertical="top" wrapText="1"/>
    </xf>
    <xf numFmtId="0" fontId="49" fillId="0" borderId="51" xfId="0" applyFont="1" applyBorder="1"/>
    <xf numFmtId="1" fontId="16" fillId="0" borderId="51" xfId="0" applyNumberFormat="1" applyFont="1" applyBorder="1" applyAlignment="1">
      <alignment horizontal="center" vertical="top" wrapText="1"/>
    </xf>
    <xf numFmtId="0" fontId="61" fillId="0" borderId="51" xfId="0" applyFont="1" applyBorder="1" applyAlignment="1">
      <alignment vertical="center" wrapText="1"/>
    </xf>
    <xf numFmtId="0" fontId="76" fillId="0" borderId="5" xfId="0" applyFont="1" applyBorder="1" applyAlignment="1">
      <alignment horizontal="center" vertical="center" wrapText="1"/>
    </xf>
    <xf numFmtId="49" fontId="45" fillId="0" borderId="53" xfId="0" applyNumberFormat="1" applyFont="1" applyBorder="1" applyAlignment="1">
      <alignment horizontal="center" vertical="center" wrapText="1"/>
    </xf>
    <xf numFmtId="0" fontId="45" fillId="0" borderId="53" xfId="0" applyFont="1" applyBorder="1" applyAlignment="1">
      <alignment horizontal="center" vertical="center" wrapText="1"/>
    </xf>
    <xf numFmtId="0" fontId="44" fillId="0" borderId="53" xfId="0" applyFont="1" applyBorder="1" applyAlignment="1">
      <alignment horizontal="center" vertical="center" wrapText="1"/>
    </xf>
    <xf numFmtId="0" fontId="0" fillId="0" borderId="0" xfId="0" applyAlignment="1">
      <alignment horizontal="center" vertical="center" wrapText="1"/>
    </xf>
    <xf numFmtId="49" fontId="44" fillId="0" borderId="53" xfId="0" applyNumberFormat="1" applyFont="1" applyBorder="1" applyAlignment="1">
      <alignment horizontal="center" vertical="center" wrapText="1"/>
    </xf>
    <xf numFmtId="0" fontId="228" fillId="0" borderId="51" xfId="0" applyFont="1" applyBorder="1" applyAlignment="1">
      <alignment horizontal="center" vertical="center" wrapText="1"/>
    </xf>
    <xf numFmtId="1" fontId="16" fillId="0" borderId="51" xfId="0" applyNumberFormat="1" applyFont="1" applyBorder="1" applyAlignment="1">
      <alignment horizontal="center" vertical="center" wrapText="1"/>
    </xf>
    <xf numFmtId="0" fontId="229" fillId="0" borderId="51" xfId="0" applyFont="1" applyBorder="1" applyAlignment="1">
      <alignment horizontal="center" vertical="center" wrapText="1"/>
    </xf>
    <xf numFmtId="0" fontId="230" fillId="0" borderId="51" xfId="0" applyFont="1" applyBorder="1" applyAlignment="1">
      <alignment horizontal="center" vertical="center" wrapText="1"/>
    </xf>
    <xf numFmtId="0" fontId="190" fillId="0" borderId="0" xfId="0" applyFont="1" applyAlignment="1">
      <alignment horizontal="center" vertical="center"/>
    </xf>
    <xf numFmtId="0" fontId="19" fillId="0" borderId="0" xfId="0" applyFont="1" applyAlignment="1">
      <alignment vertical="top"/>
    </xf>
    <xf numFmtId="0" fontId="76" fillId="0" borderId="1" xfId="0" applyFont="1" applyBorder="1" applyAlignment="1">
      <alignment horizontal="center" vertical="center" wrapText="1"/>
    </xf>
    <xf numFmtId="0" fontId="16" fillId="0" borderId="13" xfId="0" applyFont="1" applyBorder="1" applyAlignment="1">
      <alignment horizontal="center" vertical="center" wrapText="1"/>
    </xf>
    <xf numFmtId="0" fontId="20" fillId="0" borderId="12" xfId="0" applyFont="1" applyBorder="1" applyAlignment="1">
      <alignment horizontal="center" vertical="center"/>
    </xf>
    <xf numFmtId="2" fontId="16" fillId="0" borderId="7" xfId="0" applyNumberFormat="1" applyFont="1" applyBorder="1" applyAlignment="1">
      <alignment horizontal="center" vertical="top" wrapText="1"/>
    </xf>
    <xf numFmtId="0" fontId="231" fillId="0" borderId="0" xfId="0" applyFont="1" applyAlignment="1">
      <alignment horizontal="left" vertical="center"/>
    </xf>
    <xf numFmtId="2" fontId="16" fillId="0" borderId="51" xfId="0" applyNumberFormat="1" applyFont="1" applyBorder="1" applyAlignment="1">
      <alignment horizontal="center" vertical="center" wrapText="1"/>
    </xf>
    <xf numFmtId="0" fontId="20" fillId="0" borderId="51" xfId="0" applyFont="1" applyBorder="1" applyAlignment="1">
      <alignment vertical="center"/>
    </xf>
    <xf numFmtId="0" fontId="16" fillId="12" borderId="5" xfId="0" applyFont="1" applyFill="1" applyBorder="1" applyAlignment="1">
      <alignment horizontal="left" vertical="top" wrapText="1"/>
    </xf>
    <xf numFmtId="1" fontId="17" fillId="0" borderId="3" xfId="0" applyNumberFormat="1" applyFont="1" applyBorder="1" applyAlignment="1">
      <alignment horizontal="center" vertical="center" wrapText="1"/>
    </xf>
    <xf numFmtId="0" fontId="47" fillId="0" borderId="27" xfId="0" applyFont="1" applyBorder="1" applyAlignment="1">
      <alignment wrapText="1"/>
    </xf>
    <xf numFmtId="1" fontId="16" fillId="0" borderId="18" xfId="0" applyNumberFormat="1" applyFont="1" applyBorder="1" applyAlignment="1">
      <alignment horizontal="center" vertical="top" wrapText="1"/>
    </xf>
    <xf numFmtId="1" fontId="16" fillId="0" borderId="52" xfId="0" applyNumberFormat="1" applyFont="1" applyBorder="1" applyAlignment="1">
      <alignment horizontal="center" vertical="top" wrapText="1"/>
    </xf>
    <xf numFmtId="0" fontId="16" fillId="0" borderId="26" xfId="0" applyFont="1" applyBorder="1" applyAlignment="1">
      <alignment horizontal="left" vertical="top" wrapText="1"/>
    </xf>
    <xf numFmtId="0" fontId="16" fillId="0" borderId="51" xfId="0" applyFont="1" applyBorder="1"/>
    <xf numFmtId="2" fontId="16" fillId="0" borderId="7" xfId="0" applyNumberFormat="1" applyFont="1" applyBorder="1" applyAlignment="1">
      <alignment horizontal="center" vertical="center" wrapText="1"/>
    </xf>
    <xf numFmtId="171" fontId="16" fillId="0" borderId="5" xfId="0" applyNumberFormat="1" applyFont="1" applyBorder="1" applyAlignment="1">
      <alignment vertical="top" wrapText="1"/>
    </xf>
    <xf numFmtId="171" fontId="16" fillId="0" borderId="5" xfId="0" applyNumberFormat="1" applyFont="1" applyBorder="1" applyAlignment="1">
      <alignment horizontal="left" vertical="top" wrapText="1"/>
    </xf>
    <xf numFmtId="171" fontId="0" fillId="0" borderId="0" xfId="0" applyNumberFormat="1"/>
    <xf numFmtId="43" fontId="17" fillId="0" borderId="5" xfId="3" applyFont="1" applyBorder="1" applyAlignment="1">
      <alignment wrapText="1"/>
    </xf>
    <xf numFmtId="43" fontId="17" fillId="0" borderId="51" xfId="3" applyFont="1" applyBorder="1" applyAlignment="1">
      <alignment horizontal="center" vertical="center" wrapText="1"/>
    </xf>
    <xf numFmtId="43" fontId="16" fillId="0" borderId="51" xfId="3" applyFont="1" applyBorder="1" applyAlignment="1">
      <alignment horizontal="center" vertical="center" wrapText="1"/>
    </xf>
    <xf numFmtId="0" fontId="11" fillId="0" borderId="51" xfId="1" applyFont="1" applyBorder="1" applyAlignment="1">
      <alignment horizontal="center" vertical="center" wrapText="1"/>
    </xf>
    <xf numFmtId="2" fontId="15" fillId="0" borderId="51" xfId="1" applyNumberFormat="1" applyFont="1" applyBorder="1" applyAlignment="1">
      <alignment horizontal="center" vertical="center" wrapText="1"/>
    </xf>
    <xf numFmtId="43" fontId="15" fillId="0" borderId="51" xfId="3" applyFont="1" applyBorder="1" applyAlignment="1">
      <alignment horizontal="center" vertical="center" wrapText="1"/>
    </xf>
    <xf numFmtId="0" fontId="16" fillId="0" borderId="51" xfId="1" applyFont="1" applyBorder="1" applyAlignment="1">
      <alignment horizontal="center" vertical="center" wrapText="1"/>
    </xf>
    <xf numFmtId="0" fontId="241" fillId="0" borderId="51" xfId="0" applyFont="1" applyBorder="1" applyAlignment="1">
      <alignment horizontal="center" vertical="center"/>
    </xf>
    <xf numFmtId="2" fontId="16" fillId="0" borderId="12" xfId="0" applyNumberFormat="1" applyFont="1" applyBorder="1" applyAlignment="1">
      <alignment horizontal="center" vertical="top" wrapText="1"/>
    </xf>
    <xf numFmtId="0" fontId="197" fillId="0" borderId="27" xfId="0" applyFont="1" applyBorder="1" applyAlignment="1">
      <alignment vertical="center" wrapText="1"/>
    </xf>
    <xf numFmtId="1" fontId="44" fillId="0" borderId="5" xfId="0" applyNumberFormat="1" applyFont="1" applyBorder="1" applyAlignment="1">
      <alignment horizontal="center" vertical="top" wrapText="1"/>
    </xf>
    <xf numFmtId="0" fontId="16" fillId="0" borderId="30" xfId="0" applyFont="1" applyBorder="1" applyAlignment="1">
      <alignment vertical="top" wrapText="1"/>
    </xf>
    <xf numFmtId="0" fontId="16" fillId="0" borderId="30" xfId="0" applyFont="1" applyBorder="1" applyAlignment="1">
      <alignment horizontal="left" vertical="top" wrapText="1"/>
    </xf>
    <xf numFmtId="1" fontId="17" fillId="0" borderId="30" xfId="0" applyNumberFormat="1" applyFont="1" applyBorder="1" applyAlignment="1">
      <alignment horizontal="center" vertical="top" wrapText="1"/>
    </xf>
    <xf numFmtId="2" fontId="16" fillId="0" borderId="30" xfId="0" applyNumberFormat="1" applyFont="1" applyBorder="1" applyAlignment="1">
      <alignment horizontal="center" vertical="top" wrapText="1"/>
    </xf>
    <xf numFmtId="0" fontId="16" fillId="0" borderId="59" xfId="0" applyFont="1" applyBorder="1" applyAlignment="1">
      <alignment vertical="top" wrapText="1"/>
    </xf>
    <xf numFmtId="0" fontId="16" fillId="0" borderId="60" xfId="0" applyFont="1" applyBorder="1" applyAlignment="1">
      <alignment horizontal="left" vertical="top" wrapText="1"/>
    </xf>
    <xf numFmtId="1" fontId="17" fillId="0" borderId="55" xfId="0" applyNumberFormat="1" applyFont="1" applyBorder="1" applyAlignment="1">
      <alignment horizontal="center" vertical="top" wrapText="1"/>
    </xf>
    <xf numFmtId="2" fontId="16" fillId="0" borderId="55" xfId="0" applyNumberFormat="1" applyFont="1" applyBorder="1" applyAlignment="1">
      <alignment horizontal="center" vertical="top" wrapText="1"/>
    </xf>
    <xf numFmtId="0" fontId="16" fillId="0" borderId="55" xfId="0" applyFont="1" applyBorder="1" applyAlignment="1">
      <alignment vertical="top" wrapText="1"/>
    </xf>
    <xf numFmtId="0" fontId="16" fillId="0" borderId="55" xfId="0" applyFont="1" applyBorder="1" applyAlignment="1">
      <alignment horizontal="left" vertical="top" wrapText="1"/>
    </xf>
    <xf numFmtId="0" fontId="61" fillId="0" borderId="14" xfId="0" applyFont="1" applyBorder="1" applyAlignment="1">
      <alignment vertical="center" wrapText="1"/>
    </xf>
    <xf numFmtId="0" fontId="0" fillId="0" borderId="14" xfId="0" applyBorder="1" applyAlignment="1">
      <alignment wrapText="1"/>
    </xf>
    <xf numFmtId="0" fontId="197" fillId="0" borderId="14" xfId="0" applyFont="1" applyBorder="1" applyAlignment="1">
      <alignment vertical="center" wrapText="1"/>
    </xf>
    <xf numFmtId="0" fontId="47" fillId="0" borderId="14" xfId="0" applyFont="1" applyBorder="1" applyAlignment="1">
      <alignment wrapText="1"/>
    </xf>
    <xf numFmtId="0" fontId="47" fillId="0" borderId="14" xfId="0" applyFont="1" applyBorder="1" applyAlignment="1">
      <alignment vertical="center" wrapText="1"/>
    </xf>
    <xf numFmtId="0" fontId="4" fillId="0" borderId="14" xfId="0" applyFont="1" applyBorder="1" applyAlignment="1">
      <alignment vertical="center" wrapText="1"/>
    </xf>
    <xf numFmtId="0" fontId="212" fillId="0" borderId="7" xfId="0" applyFont="1" applyBorder="1" applyAlignment="1">
      <alignment horizontal="center" vertical="center" wrapText="1"/>
    </xf>
    <xf numFmtId="0" fontId="77" fillId="0" borderId="7" xfId="2" applyBorder="1" applyAlignment="1">
      <alignment horizontal="center" vertical="center" wrapText="1"/>
    </xf>
    <xf numFmtId="0" fontId="11" fillId="0" borderId="7" xfId="0" applyFont="1" applyBorder="1" applyAlignment="1">
      <alignment horizontal="center" vertical="center" wrapText="1"/>
    </xf>
    <xf numFmtId="165" fontId="11" fillId="0" borderId="7" xfId="0" applyNumberFormat="1" applyFont="1" applyBorder="1" applyAlignment="1">
      <alignment horizontal="center" vertical="center" wrapText="1"/>
    </xf>
    <xf numFmtId="0" fontId="49" fillId="0" borderId="14" xfId="0" applyFont="1" applyBorder="1" applyAlignment="1">
      <alignment horizontal="center" vertical="center" wrapText="1"/>
    </xf>
    <xf numFmtId="1" fontId="17" fillId="0" borderId="14" xfId="0" applyNumberFormat="1" applyFont="1" applyBorder="1" applyAlignment="1">
      <alignment horizontal="center" vertical="center" wrapText="1"/>
    </xf>
    <xf numFmtId="2" fontId="16" fillId="0" borderId="14" xfId="0" applyNumberFormat="1" applyFont="1" applyBorder="1" applyAlignment="1">
      <alignment horizontal="center" vertical="center" wrapText="1"/>
    </xf>
    <xf numFmtId="49" fontId="135" fillId="0" borderId="5" xfId="0" applyNumberFormat="1" applyFont="1" applyBorder="1" applyAlignment="1">
      <alignment horizontal="center" vertical="center" wrapText="1"/>
    </xf>
    <xf numFmtId="3" fontId="135" fillId="0" borderId="5" xfId="0" applyNumberFormat="1" applyFont="1" applyBorder="1" applyAlignment="1">
      <alignment horizontal="center" vertical="center" wrapText="1"/>
    </xf>
    <xf numFmtId="2" fontId="135" fillId="0" borderId="13" xfId="0" applyNumberFormat="1" applyFont="1" applyBorder="1" applyAlignment="1">
      <alignment horizontal="center" vertical="center" wrapText="1"/>
    </xf>
    <xf numFmtId="2" fontId="135" fillId="0" borderId="5" xfId="0" applyNumberFormat="1" applyFont="1" applyBorder="1" applyAlignment="1">
      <alignment horizontal="center" vertical="center" wrapText="1"/>
    </xf>
    <xf numFmtId="0" fontId="173" fillId="0" borderId="5" xfId="0" applyFont="1" applyBorder="1" applyAlignment="1">
      <alignment horizontal="center" vertical="center"/>
    </xf>
    <xf numFmtId="2" fontId="135" fillId="0" borderId="1" xfId="0" applyNumberFormat="1" applyFont="1" applyBorder="1" applyAlignment="1">
      <alignment horizontal="center" vertical="center" wrapText="1"/>
    </xf>
    <xf numFmtId="0" fontId="243" fillId="0" borderId="0" xfId="0" applyFont="1" applyAlignment="1">
      <alignment horizontal="center" vertical="center" wrapText="1"/>
    </xf>
    <xf numFmtId="0" fontId="0" fillId="0" borderId="14" xfId="0" applyBorder="1" applyAlignment="1">
      <alignment vertical="center" wrapText="1"/>
    </xf>
    <xf numFmtId="2" fontId="16" fillId="0" borderId="13" xfId="0" applyNumberFormat="1" applyFont="1" applyBorder="1" applyAlignment="1">
      <alignment horizontal="center" vertical="top" wrapText="1"/>
    </xf>
    <xf numFmtId="0" fontId="56" fillId="0" borderId="5" xfId="0" applyFont="1" applyBorder="1" applyAlignment="1">
      <alignment horizontal="center" vertical="top"/>
    </xf>
    <xf numFmtId="0" fontId="4" fillId="0" borderId="14" xfId="0" applyFont="1" applyBorder="1" applyAlignment="1">
      <alignment horizontal="center" vertical="center" wrapText="1"/>
    </xf>
    <xf numFmtId="0" fontId="244" fillId="0" borderId="14" xfId="0" applyFont="1" applyBorder="1" applyAlignment="1">
      <alignment horizontal="center" vertical="center" wrapText="1"/>
    </xf>
    <xf numFmtId="3" fontId="17" fillId="0" borderId="5" xfId="0" applyNumberFormat="1" applyFont="1" applyBorder="1" applyAlignment="1">
      <alignment vertical="center" wrapText="1"/>
    </xf>
    <xf numFmtId="0" fontId="45" fillId="17" borderId="46" xfId="0" applyFont="1" applyFill="1" applyBorder="1" applyAlignment="1">
      <alignment horizontal="center" vertical="top" wrapText="1"/>
    </xf>
    <xf numFmtId="0" fontId="111" fillId="12" borderId="61" xfId="0" applyFont="1" applyFill="1" applyBorder="1" applyAlignment="1">
      <alignment horizontal="center" vertical="center" wrapText="1"/>
    </xf>
    <xf numFmtId="0" fontId="98" fillId="4" borderId="5" xfId="0" applyFont="1" applyFill="1" applyBorder="1" applyAlignment="1">
      <alignment horizontal="center" vertical="center" wrapText="1"/>
    </xf>
    <xf numFmtId="0" fontId="111" fillId="12" borderId="62" xfId="0" applyFont="1" applyFill="1" applyBorder="1" applyAlignment="1">
      <alignment horizontal="center" vertical="center" wrapText="1"/>
    </xf>
    <xf numFmtId="0" fontId="0" fillId="0" borderId="46" xfId="0" applyBorder="1" applyAlignment="1">
      <alignment vertical="center" wrapText="1"/>
    </xf>
    <xf numFmtId="49" fontId="111" fillId="12" borderId="61" xfId="0" applyNumberFormat="1" applyFont="1" applyFill="1" applyBorder="1" applyAlignment="1">
      <alignment horizontal="center" vertical="center" wrapText="1"/>
    </xf>
    <xf numFmtId="0" fontId="111" fillId="12" borderId="26" xfId="0" applyFont="1" applyFill="1" applyBorder="1" applyAlignment="1">
      <alignment horizontal="center" vertical="center" wrapText="1"/>
    </xf>
    <xf numFmtId="0" fontId="98" fillId="0" borderId="5" xfId="0" applyFont="1" applyBorder="1" applyAlignment="1">
      <alignment horizontal="center" vertical="center" wrapText="1"/>
    </xf>
    <xf numFmtId="1" fontId="99" fillId="0" borderId="5" xfId="0" applyNumberFormat="1" applyFont="1" applyBorder="1" applyAlignment="1">
      <alignment horizontal="center" vertical="center" wrapText="1"/>
    </xf>
    <xf numFmtId="1" fontId="99" fillId="0" borderId="13" xfId="0" applyNumberFormat="1" applyFont="1" applyBorder="1" applyAlignment="1">
      <alignment horizontal="center" vertical="center" wrapText="1"/>
    </xf>
    <xf numFmtId="4" fontId="99" fillId="0" borderId="26" xfId="0" applyNumberFormat="1" applyFont="1" applyBorder="1" applyAlignment="1">
      <alignment horizontal="center" vertical="center" wrapText="1"/>
    </xf>
    <xf numFmtId="0" fontId="117" fillId="0" borderId="46" xfId="0" applyFont="1" applyBorder="1" applyAlignment="1">
      <alignment vertical="center"/>
    </xf>
    <xf numFmtId="0" fontId="111" fillId="12" borderId="53" xfId="0" applyFont="1" applyFill="1" applyBorder="1" applyAlignment="1">
      <alignment horizontal="center" vertical="center" wrapText="1"/>
    </xf>
    <xf numFmtId="0" fontId="246" fillId="12" borderId="61" xfId="0" applyFont="1" applyFill="1" applyBorder="1" applyAlignment="1">
      <alignment horizontal="center" vertical="center" wrapText="1"/>
    </xf>
    <xf numFmtId="49" fontId="45" fillId="12" borderId="55" xfId="0" applyNumberFormat="1" applyFont="1" applyFill="1" applyBorder="1" applyAlignment="1">
      <alignment horizontal="center" vertical="center" wrapText="1"/>
    </xf>
    <xf numFmtId="1" fontId="98" fillId="0" borderId="5" xfId="0" applyNumberFormat="1" applyFont="1" applyBorder="1" applyAlignment="1">
      <alignment horizontal="center" vertical="center" wrapText="1"/>
    </xf>
    <xf numFmtId="1" fontId="98" fillId="0" borderId="1" xfId="0" applyNumberFormat="1" applyFont="1" applyBorder="1" applyAlignment="1">
      <alignment horizontal="center" vertical="center" wrapText="1"/>
    </xf>
    <xf numFmtId="4" fontId="99" fillId="0" borderId="46" xfId="0" applyNumberFormat="1" applyFont="1" applyBorder="1" applyAlignment="1">
      <alignment horizontal="center" vertical="top" wrapText="1"/>
    </xf>
    <xf numFmtId="0" fontId="117" fillId="0" borderId="46" xfId="0" applyFont="1" applyBorder="1"/>
    <xf numFmtId="0" fontId="111" fillId="12" borderId="45" xfId="0" applyFont="1" applyFill="1" applyBorder="1" applyAlignment="1">
      <alignment horizontal="center" vertical="center" wrapText="1"/>
    </xf>
    <xf numFmtId="0" fontId="111" fillId="12" borderId="56" xfId="0" applyFont="1" applyFill="1" applyBorder="1" applyAlignment="1">
      <alignment horizontal="center" vertical="center" wrapText="1"/>
    </xf>
    <xf numFmtId="0" fontId="246" fillId="12" borderId="56" xfId="0" applyFont="1" applyFill="1" applyBorder="1" applyAlignment="1">
      <alignment horizontal="center" vertical="center" wrapText="1"/>
    </xf>
    <xf numFmtId="49" fontId="111" fillId="12" borderId="56" xfId="0" applyNumberFormat="1" applyFont="1" applyFill="1" applyBorder="1" applyAlignment="1">
      <alignment horizontal="center" vertical="center" wrapText="1"/>
    </xf>
    <xf numFmtId="0" fontId="45" fillId="0" borderId="46" xfId="0" applyFont="1" applyBorder="1" applyAlignment="1">
      <alignment vertical="top" wrapText="1"/>
    </xf>
    <xf numFmtId="0" fontId="45" fillId="0" borderId="55" xfId="0" applyFont="1" applyBorder="1" applyAlignment="1">
      <alignment horizontal="center" vertical="top" wrapText="1"/>
    </xf>
    <xf numFmtId="0" fontId="45" fillId="0" borderId="46" xfId="0" applyFont="1" applyBorder="1" applyAlignment="1">
      <alignment horizontal="center" vertical="top" wrapText="1"/>
    </xf>
    <xf numFmtId="0" fontId="0" fillId="0" borderId="0" xfId="0" applyAlignment="1">
      <alignment horizontal="center" vertical="top" wrapText="1"/>
    </xf>
    <xf numFmtId="0" fontId="0" fillId="0" borderId="0" xfId="0" applyAlignment="1">
      <alignment vertical="top" wrapText="1"/>
    </xf>
    <xf numFmtId="0" fontId="247" fillId="0" borderId="0" xfId="0" applyFont="1"/>
    <xf numFmtId="0" fontId="0" fillId="0" borderId="0" xfId="0" applyAlignment="1">
      <alignment horizontal="center"/>
    </xf>
    <xf numFmtId="0" fontId="117" fillId="0" borderId="5" xfId="0" applyFont="1" applyBorder="1" applyAlignment="1">
      <alignment horizontal="center" vertical="center" wrapText="1"/>
    </xf>
    <xf numFmtId="0" fontId="117" fillId="0" borderId="3" xfId="0" applyFont="1" applyBorder="1" applyAlignment="1">
      <alignment horizontal="center" vertical="center" wrapText="1"/>
    </xf>
    <xf numFmtId="49" fontId="117" fillId="0" borderId="3" xfId="0" applyNumberFormat="1" applyFont="1" applyBorder="1" applyAlignment="1">
      <alignment horizontal="center" vertical="center" wrapText="1"/>
    </xf>
    <xf numFmtId="3" fontId="101" fillId="0" borderId="3" xfId="0" applyNumberFormat="1" applyFont="1" applyBorder="1" applyAlignment="1">
      <alignment horizontal="center" vertical="center" wrapText="1"/>
    </xf>
    <xf numFmtId="1" fontId="117" fillId="0" borderId="3" xfId="0" applyNumberFormat="1" applyFont="1" applyBorder="1" applyAlignment="1">
      <alignment horizontal="center" vertical="center" wrapText="1"/>
    </xf>
    <xf numFmtId="2" fontId="101" fillId="0" borderId="2" xfId="0" applyNumberFormat="1" applyFont="1" applyBorder="1" applyAlignment="1">
      <alignment horizontal="center" vertical="center" wrapText="1"/>
    </xf>
    <xf numFmtId="2" fontId="101" fillId="0" borderId="5" xfId="0" applyNumberFormat="1" applyFont="1" applyBorder="1" applyAlignment="1">
      <alignment horizontal="center" vertical="center" wrapText="1"/>
    </xf>
    <xf numFmtId="2" fontId="101" fillId="0" borderId="3" xfId="0" applyNumberFormat="1" applyFont="1" applyBorder="1" applyAlignment="1">
      <alignment horizontal="center" vertical="center" wrapText="1"/>
    </xf>
    <xf numFmtId="0" fontId="250" fillId="0" borderId="3" xfId="0" applyFont="1" applyBorder="1" applyAlignment="1">
      <alignment horizontal="center" vertical="center"/>
    </xf>
    <xf numFmtId="2" fontId="99" fillId="0" borderId="5" xfId="0" applyNumberFormat="1" applyFont="1" applyBorder="1" applyAlignment="1">
      <alignment horizontal="center" vertical="center" wrapText="1"/>
    </xf>
    <xf numFmtId="0" fontId="100" fillId="0" borderId="5" xfId="0" applyFont="1" applyBorder="1" applyAlignment="1">
      <alignment horizontal="center" vertical="center"/>
    </xf>
    <xf numFmtId="0" fontId="11" fillId="13" borderId="46" xfId="0" applyFont="1" applyFill="1" applyBorder="1" applyAlignment="1">
      <alignment vertical="top"/>
    </xf>
    <xf numFmtId="0" fontId="11" fillId="0" borderId="45" xfId="0" applyFont="1" applyBorder="1" applyAlignment="1">
      <alignment vertical="top"/>
    </xf>
    <xf numFmtId="0" fontId="11" fillId="13" borderId="46" xfId="0" applyFont="1" applyFill="1" applyBorder="1" applyAlignment="1">
      <alignment horizontal="center" vertical="top"/>
    </xf>
    <xf numFmtId="0" fontId="11" fillId="0" borderId="46" xfId="0" applyFont="1" applyBorder="1" applyAlignment="1">
      <alignment vertical="top"/>
    </xf>
    <xf numFmtId="0" fontId="11" fillId="0" borderId="46" xfId="0" applyFont="1" applyBorder="1" applyAlignment="1">
      <alignment horizontal="center" vertical="top"/>
    </xf>
    <xf numFmtId="49" fontId="11" fillId="0" borderId="46" xfId="0" applyNumberFormat="1" applyFont="1" applyBorder="1" applyAlignment="1">
      <alignment horizontal="center" vertical="top"/>
    </xf>
    <xf numFmtId="2" fontId="3" fillId="0" borderId="0" xfId="1" applyNumberFormat="1" applyFont="1"/>
    <xf numFmtId="0" fontId="3" fillId="0" borderId="0" xfId="1" applyFont="1"/>
    <xf numFmtId="2" fontId="3" fillId="0" borderId="0" xfId="1" applyNumberFormat="1" applyFont="1" applyAlignment="1">
      <alignment horizontal="center" textRotation="90" wrapText="1"/>
    </xf>
    <xf numFmtId="2" fontId="13" fillId="0" borderId="0" xfId="1" applyNumberFormat="1" applyFont="1" applyAlignment="1">
      <alignment horizontal="center" textRotation="90" wrapText="1"/>
    </xf>
    <xf numFmtId="0" fontId="253" fillId="7" borderId="14" xfId="1" applyFont="1" applyFill="1" applyBorder="1" applyAlignment="1">
      <alignment horizontal="center" vertical="center" wrapText="1"/>
    </xf>
    <xf numFmtId="0" fontId="253" fillId="7" borderId="15" xfId="1" applyFont="1" applyFill="1" applyBorder="1" applyAlignment="1">
      <alignment horizontal="center" vertical="center" wrapText="1"/>
    </xf>
    <xf numFmtId="2" fontId="253" fillId="7" borderId="15" xfId="1" applyNumberFormat="1" applyFont="1" applyFill="1" applyBorder="1" applyAlignment="1">
      <alignment horizontal="center" vertical="center" wrapText="1"/>
    </xf>
    <xf numFmtId="2" fontId="253" fillId="8" borderId="15" xfId="1" applyNumberFormat="1" applyFont="1" applyFill="1" applyBorder="1" applyAlignment="1">
      <alignment horizontal="center" vertical="center" wrapText="1"/>
    </xf>
    <xf numFmtId="0" fontId="253" fillId="0" borderId="0" xfId="1" applyFont="1"/>
    <xf numFmtId="0" fontId="13" fillId="0" borderId="14" xfId="1" applyFont="1" applyBorder="1" applyAlignment="1">
      <alignment horizontal="center" vertical="center" wrapText="1"/>
    </xf>
    <xf numFmtId="0" fontId="13" fillId="0" borderId="14" xfId="1" applyFont="1" applyBorder="1" applyAlignment="1" applyProtection="1">
      <alignment horizontal="left" vertical="center" wrapText="1"/>
      <protection locked="0"/>
    </xf>
    <xf numFmtId="0" fontId="13" fillId="0" borderId="14" xfId="1" applyFont="1" applyBorder="1" applyAlignment="1" applyProtection="1">
      <alignment horizontal="center" vertical="center" wrapText="1"/>
      <protection locked="0"/>
    </xf>
    <xf numFmtId="2" fontId="13" fillId="0" borderId="14" xfId="1" applyNumberFormat="1" applyFont="1" applyBorder="1" applyAlignment="1" applyProtection="1">
      <alignment horizontal="center" vertical="center" wrapText="1"/>
      <protection locked="0"/>
    </xf>
    <xf numFmtId="2" fontId="3" fillId="0" borderId="14" xfId="1" applyNumberFormat="1" applyFont="1" applyBorder="1" applyAlignment="1" applyProtection="1">
      <alignment horizontal="center" vertical="center"/>
      <protection locked="0"/>
    </xf>
    <xf numFmtId="0" fontId="3" fillId="0" borderId="0" xfId="1" applyFont="1" applyAlignment="1">
      <alignment vertical="center"/>
    </xf>
    <xf numFmtId="0" fontId="3" fillId="10" borderId="0" xfId="1" applyFont="1" applyFill="1" applyAlignment="1">
      <alignment vertical="center"/>
    </xf>
    <xf numFmtId="0" fontId="13" fillId="0" borderId="21" xfId="1" applyFont="1" applyBorder="1" applyAlignment="1">
      <alignment horizontal="center" vertical="center" wrapText="1"/>
    </xf>
    <xf numFmtId="0" fontId="138" fillId="0" borderId="14" xfId="0" applyFont="1" applyBorder="1" applyAlignment="1">
      <alignment horizontal="left" vertical="center" wrapText="1"/>
    </xf>
    <xf numFmtId="0" fontId="138" fillId="0" borderId="14" xfId="0" applyFont="1" applyBorder="1" applyAlignment="1">
      <alignment horizontal="center" vertical="center" wrapText="1"/>
    </xf>
    <xf numFmtId="0" fontId="13" fillId="0" borderId="52" xfId="1" applyFont="1" applyBorder="1" applyAlignment="1">
      <alignment horizontal="center" vertical="center" wrapText="1"/>
    </xf>
    <xf numFmtId="0" fontId="13" fillId="0" borderId="55" xfId="1" applyFont="1" applyBorder="1" applyAlignment="1" applyProtection="1">
      <alignment horizontal="center" vertical="center" wrapText="1"/>
      <protection locked="0"/>
    </xf>
    <xf numFmtId="0" fontId="13" fillId="0" borderId="51" xfId="1" applyFont="1" applyBorder="1" applyAlignment="1" applyProtection="1">
      <alignment horizontal="center" vertical="center" wrapText="1"/>
      <protection locked="0"/>
    </xf>
    <xf numFmtId="2" fontId="13" fillId="0" borderId="51" xfId="1" applyNumberFormat="1" applyFont="1" applyBorder="1" applyAlignment="1" applyProtection="1">
      <alignment horizontal="center" vertical="center" wrapText="1"/>
      <protection locked="0"/>
    </xf>
    <xf numFmtId="2" fontId="3" fillId="0" borderId="51" xfId="1" applyNumberFormat="1" applyFont="1" applyBorder="1" applyAlignment="1" applyProtection="1">
      <alignment horizontal="center" vertical="center"/>
      <protection locked="0"/>
    </xf>
    <xf numFmtId="2" fontId="3" fillId="0" borderId="51" xfId="1" applyNumberFormat="1" applyFont="1" applyBorder="1"/>
    <xf numFmtId="0" fontId="3" fillId="10" borderId="0" xfId="1" applyFont="1" applyFill="1"/>
    <xf numFmtId="0" fontId="41" fillId="7" borderId="14" xfId="1" applyFont="1" applyFill="1" applyBorder="1"/>
    <xf numFmtId="0" fontId="13" fillId="0" borderId="14" xfId="1" applyFont="1" applyBorder="1" applyAlignment="1" applyProtection="1">
      <alignment horizontal="center"/>
      <protection locked="0"/>
    </xf>
    <xf numFmtId="0" fontId="254" fillId="0" borderId="0" xfId="1" applyFont="1"/>
    <xf numFmtId="2" fontId="254" fillId="0" borderId="0" xfId="1" applyNumberFormat="1" applyFont="1" applyAlignment="1">
      <alignment horizontal="center"/>
    </xf>
    <xf numFmtId="2" fontId="254" fillId="0" borderId="0" xfId="1" applyNumberFormat="1" applyFont="1"/>
    <xf numFmtId="0" fontId="254" fillId="0" borderId="0" xfId="1" applyFont="1" applyAlignment="1">
      <alignment horizontal="center" wrapText="1"/>
    </xf>
    <xf numFmtId="0" fontId="13" fillId="0" borderId="14" xfId="0" applyFont="1" applyBorder="1" applyAlignment="1">
      <alignment horizontal="left" vertical="center" wrapText="1"/>
    </xf>
    <xf numFmtId="0" fontId="3" fillId="0" borderId="14" xfId="0" applyFont="1" applyBorder="1" applyAlignment="1">
      <alignment vertical="center" wrapText="1"/>
    </xf>
    <xf numFmtId="2" fontId="3" fillId="0" borderId="5" xfId="0" applyNumberFormat="1" applyFont="1" applyBorder="1" applyAlignment="1">
      <alignment horizontal="center" vertical="center" wrapText="1"/>
    </xf>
    <xf numFmtId="0" fontId="3" fillId="0" borderId="14" xfId="0" applyFont="1" applyBorder="1"/>
    <xf numFmtId="0" fontId="3" fillId="0" borderId="14" xfId="0" applyFont="1" applyBorder="1" applyAlignment="1">
      <alignment horizontal="left" vertical="center" wrapText="1"/>
    </xf>
    <xf numFmtId="0" fontId="3" fillId="0" borderId="14" xfId="0" applyFont="1" applyBorder="1" applyAlignment="1">
      <alignment horizontal="center" vertical="center" wrapText="1"/>
    </xf>
    <xf numFmtId="0" fontId="3" fillId="0" borderId="51" xfId="0" applyFont="1" applyBorder="1" applyAlignment="1">
      <alignment vertical="center" wrapText="1"/>
    </xf>
    <xf numFmtId="2" fontId="254" fillId="0" borderId="51" xfId="1" applyNumberFormat="1" applyFont="1" applyBorder="1" applyAlignment="1">
      <alignment horizontal="center"/>
    </xf>
    <xf numFmtId="2" fontId="254" fillId="0" borderId="51" xfId="1" applyNumberFormat="1" applyFont="1" applyBorder="1"/>
    <xf numFmtId="0" fontId="254" fillId="9" borderId="14" xfId="1" applyFont="1" applyFill="1" applyBorder="1" applyAlignment="1">
      <alignment horizontal="center" vertical="center" wrapText="1"/>
    </xf>
    <xf numFmtId="0" fontId="254" fillId="9" borderId="14" xfId="1" applyFont="1" applyFill="1" applyBorder="1" applyAlignment="1">
      <alignment horizontal="center" vertical="center"/>
    </xf>
    <xf numFmtId="2" fontId="254" fillId="9" borderId="14" xfId="1" applyNumberFormat="1" applyFont="1" applyFill="1" applyBorder="1" applyAlignment="1">
      <alignment horizontal="center" vertical="center"/>
    </xf>
    <xf numFmtId="0" fontId="254" fillId="10" borderId="14" xfId="1" applyFont="1" applyFill="1" applyBorder="1" applyAlignment="1">
      <alignment horizontal="center" vertical="center" wrapText="1"/>
    </xf>
    <xf numFmtId="0" fontId="254" fillId="10" borderId="14" xfId="1" applyFont="1" applyFill="1" applyBorder="1"/>
    <xf numFmtId="2" fontId="254" fillId="10" borderId="14" xfId="1" applyNumberFormat="1" applyFont="1" applyFill="1" applyBorder="1" applyAlignment="1">
      <alignment horizontal="center" vertical="center"/>
    </xf>
    <xf numFmtId="0" fontId="254" fillId="7" borderId="14" xfId="1" applyFont="1" applyFill="1" applyBorder="1" applyAlignment="1">
      <alignment horizontal="left" vertical="center"/>
    </xf>
    <xf numFmtId="0" fontId="254" fillId="0" borderId="14" xfId="1" applyFont="1" applyBorder="1" applyAlignment="1" applyProtection="1">
      <alignment horizontal="center" vertical="center"/>
      <protection locked="0"/>
    </xf>
    <xf numFmtId="0" fontId="254" fillId="9" borderId="14" xfId="1" applyFont="1" applyFill="1" applyBorder="1" applyAlignment="1">
      <alignment horizontal="left" vertical="center"/>
    </xf>
    <xf numFmtId="0" fontId="254" fillId="10" borderId="14" xfId="1" applyFont="1" applyFill="1" applyBorder="1" applyAlignment="1">
      <alignment horizontal="left" vertical="center"/>
    </xf>
    <xf numFmtId="0" fontId="254" fillId="10" borderId="14" xfId="1" applyFont="1" applyFill="1" applyBorder="1" applyAlignment="1">
      <alignment horizontal="center" vertical="center"/>
    </xf>
    <xf numFmtId="0" fontId="254" fillId="7" borderId="14" xfId="1" applyFont="1" applyFill="1" applyBorder="1" applyAlignment="1">
      <alignment horizontal="center" vertical="center"/>
    </xf>
    <xf numFmtId="0" fontId="13" fillId="0" borderId="0" xfId="1" applyFont="1" applyAlignment="1" applyProtection="1">
      <alignment horizontal="center" vertical="center"/>
      <protection locked="0"/>
    </xf>
    <xf numFmtId="0" fontId="254" fillId="0" borderId="0" xfId="1" applyFont="1" applyAlignment="1">
      <alignment horizontal="center" vertical="center"/>
    </xf>
    <xf numFmtId="2" fontId="254" fillId="0" borderId="0" xfId="1" applyNumberFormat="1" applyFont="1" applyAlignment="1">
      <alignment horizontal="center" wrapText="1"/>
    </xf>
    <xf numFmtId="2" fontId="13" fillId="0" borderId="0" xfId="1" applyNumberFormat="1" applyFont="1" applyAlignment="1">
      <alignment horizontal="center" wrapText="1"/>
    </xf>
    <xf numFmtId="2" fontId="253" fillId="9" borderId="14" xfId="1" applyNumberFormat="1" applyFont="1" applyFill="1" applyBorder="1" applyAlignment="1">
      <alignment horizontal="center" vertical="center" wrapText="1"/>
    </xf>
    <xf numFmtId="2" fontId="253" fillId="7" borderId="14" xfId="1" applyNumberFormat="1" applyFont="1" applyFill="1" applyBorder="1" applyAlignment="1">
      <alignment horizontal="center" vertical="center" wrapText="1"/>
    </xf>
    <xf numFmtId="2" fontId="253" fillId="10" borderId="14" xfId="1" applyNumberFormat="1" applyFont="1" applyFill="1" applyBorder="1" applyAlignment="1">
      <alignment horizontal="center" vertical="center" wrapText="1"/>
    </xf>
    <xf numFmtId="2" fontId="3" fillId="9" borderId="14" xfId="1" applyNumberFormat="1" applyFont="1" applyFill="1" applyBorder="1" applyAlignment="1">
      <alignment horizontal="center" vertical="center"/>
    </xf>
    <xf numFmtId="2" fontId="3" fillId="10" borderId="14" xfId="1" applyNumberFormat="1" applyFont="1" applyFill="1" applyBorder="1" applyAlignment="1" applyProtection="1">
      <alignment horizontal="center" vertical="center"/>
      <protection locked="0"/>
    </xf>
    <xf numFmtId="2" fontId="3" fillId="10" borderId="14" xfId="1" applyNumberFormat="1" applyFont="1" applyFill="1" applyBorder="1" applyAlignment="1">
      <alignment horizontal="center" vertical="center"/>
    </xf>
    <xf numFmtId="2" fontId="13" fillId="0" borderId="24" xfId="1" applyNumberFormat="1" applyFont="1" applyBorder="1" applyAlignment="1" applyProtection="1">
      <alignment horizontal="center" vertical="center" wrapText="1"/>
      <protection locked="0"/>
    </xf>
    <xf numFmtId="2" fontId="3" fillId="0" borderId="0" xfId="1" applyNumberFormat="1" applyFont="1" applyAlignment="1">
      <alignment horizontal="center" vertical="center"/>
    </xf>
    <xf numFmtId="2" fontId="254" fillId="10" borderId="14" xfId="1" applyNumberFormat="1" applyFont="1" applyFill="1" applyBorder="1"/>
    <xf numFmtId="0" fontId="11" fillId="0" borderId="46" xfId="0" applyFont="1" applyBorder="1"/>
    <xf numFmtId="43" fontId="11" fillId="0" borderId="51" xfId="3" applyFont="1" applyBorder="1" applyAlignment="1">
      <alignment vertical="center" wrapText="1"/>
    </xf>
    <xf numFmtId="2" fontId="11" fillId="0" borderId="21" xfId="0" applyNumberFormat="1" applyFont="1" applyBorder="1" applyAlignment="1">
      <alignment horizontal="center" vertical="top"/>
    </xf>
    <xf numFmtId="2" fontId="16" fillId="0" borderId="14" xfId="0" applyNumberFormat="1" applyFont="1" applyBorder="1" applyAlignment="1">
      <alignment horizontal="center" vertical="top"/>
    </xf>
    <xf numFmtId="0" fontId="117" fillId="0" borderId="14" xfId="0" applyFont="1" applyBorder="1" applyAlignment="1">
      <alignment horizontal="center"/>
    </xf>
    <xf numFmtId="2" fontId="11" fillId="0" borderId="24" xfId="0" applyNumberFormat="1" applyFont="1" applyBorder="1" applyAlignment="1">
      <alignment horizontal="center" vertical="top"/>
    </xf>
    <xf numFmtId="0" fontId="11" fillId="0" borderId="46" xfId="0" applyFont="1" applyBorder="1" applyAlignment="1">
      <alignment horizontal="center"/>
    </xf>
    <xf numFmtId="2" fontId="139" fillId="0" borderId="14" xfId="0" applyNumberFormat="1" applyFont="1" applyBorder="1" applyAlignment="1">
      <alignment horizontal="center"/>
    </xf>
    <xf numFmtId="0" fontId="11" fillId="0" borderId="14" xfId="0" applyFont="1" applyBorder="1" applyAlignment="1">
      <alignment horizontal="center"/>
    </xf>
    <xf numFmtId="2" fontId="11" fillId="0" borderId="27" xfId="0" applyNumberFormat="1" applyFont="1" applyBorder="1" applyAlignment="1">
      <alignment horizontal="center"/>
    </xf>
    <xf numFmtId="4" fontId="46" fillId="0" borderId="33" xfId="0" applyNumberFormat="1" applyFont="1" applyBorder="1" applyAlignment="1">
      <alignment horizontal="center" vertical="top" wrapText="1"/>
    </xf>
    <xf numFmtId="0" fontId="11" fillId="0" borderId="51" xfId="0" applyFont="1" applyBorder="1" applyAlignment="1">
      <alignment horizontal="center" vertical="top"/>
    </xf>
    <xf numFmtId="0" fontId="11" fillId="0" borderId="51" xfId="0" applyFont="1" applyBorder="1" applyAlignment="1">
      <alignment horizontal="center"/>
    </xf>
    <xf numFmtId="0" fontId="11" fillId="0" borderId="51" xfId="1" applyFont="1" applyBorder="1" applyAlignment="1">
      <alignment horizontal="center" vertical="top"/>
    </xf>
    <xf numFmtId="0" fontId="117" fillId="0" borderId="46" xfId="0" applyFont="1" applyBorder="1" applyAlignment="1">
      <alignment horizontal="center" vertical="center"/>
    </xf>
    <xf numFmtId="0" fontId="117" fillId="0" borderId="46" xfId="0" applyFont="1" applyBorder="1" applyAlignment="1">
      <alignment horizontal="center"/>
    </xf>
    <xf numFmtId="2" fontId="38" fillId="0" borderId="0" xfId="0" applyNumberFormat="1" applyFont="1" applyAlignment="1">
      <alignment horizontal="center" vertical="center" wrapText="1"/>
    </xf>
    <xf numFmtId="2" fontId="60" fillId="0" borderId="0" xfId="0" applyNumberFormat="1" applyFont="1" applyAlignment="1">
      <alignment horizontal="center" vertical="center" wrapText="1"/>
    </xf>
    <xf numFmtId="2" fontId="38" fillId="3" borderId="7" xfId="0" applyNumberFormat="1" applyFont="1" applyFill="1" applyBorder="1" applyAlignment="1">
      <alignment horizontal="center" vertical="center" wrapText="1"/>
    </xf>
    <xf numFmtId="2" fontId="37" fillId="0" borderId="12" xfId="0" applyNumberFormat="1" applyFont="1" applyBorder="1" applyAlignment="1">
      <alignment horizontal="center" vertical="top" wrapText="1"/>
    </xf>
    <xf numFmtId="2" fontId="40" fillId="0" borderId="0" xfId="0" applyNumberFormat="1" applyFont="1" applyAlignment="1">
      <alignment horizontal="center" vertical="center"/>
    </xf>
    <xf numFmtId="2" fontId="38" fillId="0" borderId="0" xfId="0" applyNumberFormat="1" applyFont="1" applyAlignment="1">
      <alignment horizontal="center" vertical="center"/>
    </xf>
    <xf numFmtId="2" fontId="11" fillId="0" borderId="5" xfId="0" applyNumberFormat="1" applyFont="1" applyBorder="1" applyAlignment="1">
      <alignment horizontal="center" vertical="top"/>
    </xf>
    <xf numFmtId="2" fontId="16" fillId="0" borderId="5" xfId="0" applyNumberFormat="1" applyFont="1" applyBorder="1" applyAlignment="1">
      <alignment horizontal="center" vertical="top"/>
    </xf>
    <xf numFmtId="2" fontId="16" fillId="0" borderId="3" xfId="0" applyNumberFormat="1" applyFont="1" applyBorder="1" applyAlignment="1">
      <alignment horizontal="center" vertical="top"/>
    </xf>
    <xf numFmtId="2" fontId="16" fillId="0" borderId="52" xfId="0" applyNumberFormat="1" applyFont="1" applyBorder="1" applyAlignment="1">
      <alignment horizontal="center" vertical="center" wrapText="1"/>
    </xf>
    <xf numFmtId="2" fontId="17" fillId="0" borderId="52" xfId="0" applyNumberFormat="1" applyFont="1" applyBorder="1" applyAlignment="1">
      <alignment horizontal="center" vertical="center" wrapText="1"/>
    </xf>
    <xf numFmtId="2" fontId="17" fillId="0" borderId="52" xfId="0" applyNumberFormat="1" applyFont="1" applyBorder="1" applyAlignment="1">
      <alignment horizontal="center" vertical="top" wrapText="1"/>
    </xf>
    <xf numFmtId="2" fontId="135" fillId="0" borderId="52" xfId="3" applyNumberFormat="1" applyFont="1" applyFill="1" applyBorder="1" applyAlignment="1">
      <alignment horizontal="center" vertical="center" wrapText="1"/>
    </xf>
    <xf numFmtId="2" fontId="217" fillId="0" borderId="52" xfId="3" applyNumberFormat="1" applyFont="1" applyFill="1" applyBorder="1" applyAlignment="1">
      <alignment horizontal="center" vertical="center" wrapText="1"/>
    </xf>
    <xf numFmtId="2" fontId="135" fillId="0" borderId="51" xfId="3" applyNumberFormat="1" applyFont="1" applyFill="1" applyBorder="1" applyAlignment="1">
      <alignment horizontal="center" vertical="center" wrapText="1"/>
    </xf>
    <xf numFmtId="2" fontId="114" fillId="0" borderId="51" xfId="0" applyNumberFormat="1" applyFont="1" applyBorder="1" applyAlignment="1">
      <alignment horizontal="center" vertical="center" wrapText="1"/>
    </xf>
    <xf numFmtId="2" fontId="135" fillId="0" borderId="51" xfId="3" applyNumberFormat="1" applyFont="1" applyBorder="1" applyAlignment="1">
      <alignment horizontal="center" vertical="top" wrapText="1"/>
    </xf>
    <xf numFmtId="2" fontId="17" fillId="0" borderId="51" xfId="0" applyNumberFormat="1" applyFont="1" applyBorder="1" applyAlignment="1">
      <alignment horizontal="center" vertical="center" wrapText="1"/>
    </xf>
    <xf numFmtId="2" fontId="0" fillId="0" borderId="51" xfId="3" applyNumberFormat="1" applyFont="1" applyBorder="1" applyAlignment="1">
      <alignment horizontal="center" vertical="center"/>
    </xf>
    <xf numFmtId="2" fontId="17" fillId="0" borderId="12" xfId="3" applyNumberFormat="1" applyFont="1" applyBorder="1" applyAlignment="1">
      <alignment horizontal="center" vertical="center" wrapText="1"/>
    </xf>
    <xf numFmtId="2" fontId="217" fillId="0" borderId="5" xfId="3" applyNumberFormat="1" applyFont="1" applyBorder="1" applyAlignment="1">
      <alignment horizontal="center" vertical="center" wrapText="1"/>
    </xf>
    <xf numFmtId="2" fontId="217" fillId="0" borderId="5" xfId="0" applyNumberFormat="1" applyFont="1" applyBorder="1" applyAlignment="1">
      <alignment horizontal="center" vertical="center"/>
    </xf>
    <xf numFmtId="2" fontId="15" fillId="0" borderId="46" xfId="0" applyNumberFormat="1" applyFont="1" applyBorder="1" applyAlignment="1">
      <alignment horizontal="center" vertical="top"/>
    </xf>
    <xf numFmtId="2" fontId="251" fillId="0" borderId="0" xfId="0" applyNumberFormat="1" applyFont="1" applyAlignment="1">
      <alignment horizontal="center" vertical="center" wrapText="1"/>
    </xf>
    <xf numFmtId="2" fontId="45" fillId="0" borderId="21" xfId="0" applyNumberFormat="1" applyFont="1" applyBorder="1" applyAlignment="1">
      <alignment horizontal="center" vertical="top"/>
    </xf>
    <xf numFmtId="2" fontId="45" fillId="0" borderId="1" xfId="0" applyNumberFormat="1" applyFont="1" applyBorder="1" applyAlignment="1">
      <alignment horizontal="center" vertical="top"/>
    </xf>
    <xf numFmtId="2" fontId="45" fillId="0" borderId="18" xfId="0" applyNumberFormat="1" applyFont="1" applyBorder="1" applyAlignment="1">
      <alignment horizontal="center" vertical="top"/>
    </xf>
    <xf numFmtId="2" fontId="11" fillId="13" borderId="14" xfId="0" applyNumberFormat="1" applyFont="1" applyFill="1" applyBorder="1" applyAlignment="1">
      <alignment horizontal="center" vertical="center"/>
    </xf>
    <xf numFmtId="2" fontId="45" fillId="0" borderId="1" xfId="0" applyNumberFormat="1" applyFont="1" applyBorder="1" applyAlignment="1">
      <alignment horizontal="center"/>
    </xf>
    <xf numFmtId="2" fontId="11" fillId="0" borderId="0" xfId="0" applyNumberFormat="1" applyFont="1" applyAlignment="1">
      <alignment horizontal="center" wrapText="1"/>
    </xf>
    <xf numFmtId="2" fontId="45" fillId="0" borderId="0" xfId="0" applyNumberFormat="1" applyFont="1" applyAlignment="1">
      <alignment horizontal="center"/>
    </xf>
    <xf numFmtId="2" fontId="45" fillId="0" borderId="48" xfId="0" applyNumberFormat="1" applyFont="1" applyBorder="1" applyAlignment="1">
      <alignment horizontal="center" vertical="top" wrapText="1"/>
    </xf>
    <xf numFmtId="2" fontId="45" fillId="0" borderId="34" xfId="0" applyNumberFormat="1" applyFont="1" applyBorder="1" applyAlignment="1">
      <alignment horizontal="center" vertical="top" wrapText="1"/>
    </xf>
    <xf numFmtId="2" fontId="45" fillId="0" borderId="39" xfId="0" applyNumberFormat="1" applyFont="1" applyBorder="1" applyAlignment="1">
      <alignment horizontal="center" vertical="top" wrapText="1"/>
    </xf>
    <xf numFmtId="2" fontId="9" fillId="0" borderId="0" xfId="0" applyNumberFormat="1" applyFont="1" applyAlignment="1">
      <alignment horizontal="center" vertical="center"/>
    </xf>
    <xf numFmtId="0" fontId="16" fillId="0" borderId="0" xfId="0" applyFont="1" applyAlignment="1">
      <alignment horizontal="center"/>
    </xf>
    <xf numFmtId="0" fontId="17" fillId="0" borderId="0" xfId="0" applyFont="1" applyAlignment="1">
      <alignment horizontal="center"/>
    </xf>
    <xf numFmtId="1" fontId="16" fillId="0" borderId="5" xfId="0" applyNumberFormat="1" applyFont="1" applyBorder="1" applyAlignment="1">
      <alignment horizontal="center"/>
    </xf>
    <xf numFmtId="0" fontId="37" fillId="0" borderId="1" xfId="0" applyFont="1" applyBorder="1" applyAlignment="1">
      <alignment horizontal="center" vertical="top" wrapText="1"/>
    </xf>
    <xf numFmtId="0" fontId="78" fillId="0" borderId="1" xfId="0" applyFont="1" applyBorder="1" applyAlignment="1">
      <alignment horizontal="center" vertical="top" wrapText="1"/>
    </xf>
    <xf numFmtId="0" fontId="16" fillId="0" borderId="1" xfId="1" applyFont="1" applyBorder="1" applyAlignment="1">
      <alignment horizontal="center" vertical="top" wrapText="1"/>
    </xf>
    <xf numFmtId="0" fontId="11" fillId="0" borderId="52" xfId="0" applyFont="1" applyBorder="1" applyAlignment="1">
      <alignment horizontal="center" vertical="top" wrapText="1"/>
    </xf>
    <xf numFmtId="0" fontId="135" fillId="0" borderId="1" xfId="0" applyFont="1" applyBorder="1" applyAlignment="1">
      <alignment horizontal="center" vertical="top" wrapText="1"/>
    </xf>
    <xf numFmtId="0" fontId="16" fillId="0" borderId="52" xfId="0" applyFont="1" applyBorder="1" applyAlignment="1">
      <alignment horizontal="center" vertical="top" wrapText="1"/>
    </xf>
    <xf numFmtId="0" fontId="49" fillId="0" borderId="52" xfId="0" applyFont="1" applyBorder="1"/>
    <xf numFmtId="0" fontId="45" fillId="0" borderId="63" xfId="0" applyFont="1" applyBorder="1" applyAlignment="1">
      <alignment horizontal="center" vertical="center" wrapText="1"/>
    </xf>
    <xf numFmtId="0" fontId="16" fillId="0" borderId="52" xfId="0" applyFont="1" applyBorder="1" applyAlignment="1">
      <alignment horizontal="center" vertical="center" wrapText="1"/>
    </xf>
    <xf numFmtId="49" fontId="45" fillId="0" borderId="63" xfId="0" applyNumberFormat="1" applyFont="1" applyBorder="1" applyAlignment="1">
      <alignment horizontal="center" vertical="center" wrapText="1"/>
    </xf>
    <xf numFmtId="0" fontId="16" fillId="0" borderId="18" xfId="0" applyFont="1" applyBorder="1" applyAlignment="1">
      <alignment horizontal="center" vertical="center" wrapText="1"/>
    </xf>
    <xf numFmtId="0" fontId="11" fillId="0" borderId="52" xfId="0" applyFont="1" applyBorder="1" applyAlignment="1">
      <alignment horizontal="center" vertical="center" wrapText="1"/>
    </xf>
    <xf numFmtId="0" fontId="98" fillId="0" borderId="1" xfId="0" applyFont="1" applyBorder="1" applyAlignment="1">
      <alignment horizontal="center" vertical="top" wrapText="1"/>
    </xf>
    <xf numFmtId="0" fontId="37" fillId="0" borderId="46" xfId="0" applyFont="1" applyBorder="1" applyAlignment="1">
      <alignment horizontal="center" vertical="top" wrapText="1"/>
    </xf>
    <xf numFmtId="1" fontId="36" fillId="0" borderId="46" xfId="0" applyNumberFormat="1" applyFont="1" applyBorder="1" applyAlignment="1">
      <alignment horizontal="center" vertical="top" wrapText="1"/>
    </xf>
    <xf numFmtId="1" fontId="37" fillId="0" borderId="46" xfId="0" applyNumberFormat="1" applyFont="1" applyBorder="1" applyAlignment="1">
      <alignment horizontal="center" vertical="top" wrapText="1"/>
    </xf>
    <xf numFmtId="4" fontId="36" fillId="0" borderId="46" xfId="0" applyNumberFormat="1" applyFont="1" applyBorder="1" applyAlignment="1">
      <alignment horizontal="center" vertical="top" wrapText="1"/>
    </xf>
    <xf numFmtId="0" fontId="37" fillId="0" borderId="46" xfId="0" applyFont="1" applyBorder="1" applyAlignment="1">
      <alignment vertical="top" wrapText="1"/>
    </xf>
    <xf numFmtId="0" fontId="78" fillId="0" borderId="46" xfId="0" applyFont="1" applyBorder="1" applyAlignment="1">
      <alignment horizontal="center" vertical="top" wrapText="1"/>
    </xf>
    <xf numFmtId="0" fontId="80" fillId="0" borderId="46" xfId="0" applyFont="1" applyBorder="1" applyAlignment="1">
      <alignment horizontal="center"/>
    </xf>
    <xf numFmtId="1" fontId="79" fillId="0" borderId="46" xfId="0" applyNumberFormat="1" applyFont="1" applyBorder="1" applyAlignment="1">
      <alignment horizontal="center" vertical="top" wrapText="1"/>
    </xf>
    <xf numFmtId="4" fontId="79" fillId="0" borderId="46" xfId="0" applyNumberFormat="1" applyFont="1" applyBorder="1" applyAlignment="1">
      <alignment horizontal="center" vertical="top" wrapText="1"/>
    </xf>
    <xf numFmtId="0" fontId="78" fillId="0" borderId="46" xfId="0" applyFont="1" applyBorder="1" applyAlignment="1">
      <alignment vertical="top" wrapText="1"/>
    </xf>
    <xf numFmtId="0" fontId="16" fillId="0" borderId="46" xfId="0" applyFont="1" applyBorder="1" applyAlignment="1">
      <alignment horizontal="center" vertical="top" wrapText="1"/>
    </xf>
    <xf numFmtId="1" fontId="17" fillId="0" borderId="46" xfId="0" applyNumberFormat="1" applyFont="1" applyBorder="1" applyAlignment="1">
      <alignment horizontal="center" vertical="top" wrapText="1"/>
    </xf>
    <xf numFmtId="4" fontId="17" fillId="0" borderId="46" xfId="0" applyNumberFormat="1" applyFont="1" applyBorder="1" applyAlignment="1">
      <alignment horizontal="center" vertical="top" wrapText="1"/>
    </xf>
    <xf numFmtId="0" fontId="16" fillId="0" borderId="46" xfId="0" applyFont="1" applyBorder="1" applyAlignment="1">
      <alignment vertical="top" wrapText="1"/>
    </xf>
    <xf numFmtId="0" fontId="49" fillId="0" borderId="46" xfId="0" applyFont="1" applyBorder="1"/>
    <xf numFmtId="0" fontId="57" fillId="0" borderId="46" xfId="0" applyFont="1" applyBorder="1"/>
    <xf numFmtId="0" fontId="20" fillId="0" borderId="46" xfId="0" applyFont="1" applyBorder="1"/>
    <xf numFmtId="1" fontId="16" fillId="0" borderId="46" xfId="0" applyNumberFormat="1" applyFont="1" applyBorder="1" applyAlignment="1">
      <alignment horizontal="center" vertical="top" wrapText="1"/>
    </xf>
    <xf numFmtId="0" fontId="16" fillId="0" borderId="46" xfId="0" applyFont="1" applyBorder="1" applyAlignment="1">
      <alignment horizontal="left" vertical="top"/>
    </xf>
    <xf numFmtId="1" fontId="16" fillId="0" borderId="46" xfId="0" applyNumberFormat="1" applyFont="1" applyBorder="1" applyAlignment="1">
      <alignment horizontal="left" vertical="top"/>
    </xf>
    <xf numFmtId="4" fontId="16" fillId="0" borderId="46" xfId="0" applyNumberFormat="1" applyFont="1" applyBorder="1" applyAlignment="1">
      <alignment horizontal="left" vertical="top"/>
    </xf>
    <xf numFmtId="0" fontId="16" fillId="0" borderId="46" xfId="1" applyFont="1" applyBorder="1" applyAlignment="1">
      <alignment horizontal="center" vertical="top" wrapText="1"/>
    </xf>
    <xf numFmtId="1" fontId="17" fillId="0" borderId="46" xfId="1" applyNumberFormat="1" applyFont="1" applyBorder="1" applyAlignment="1">
      <alignment horizontal="center" vertical="top" wrapText="1"/>
    </xf>
    <xf numFmtId="0" fontId="4" fillId="0" borderId="46" xfId="0" applyFont="1" applyBorder="1"/>
    <xf numFmtId="1" fontId="171" fillId="0" borderId="46" xfId="0" applyNumberFormat="1" applyFont="1" applyBorder="1" applyAlignment="1">
      <alignment horizontal="center" vertical="top" wrapText="1"/>
    </xf>
    <xf numFmtId="0" fontId="135" fillId="0" borderId="46" xfId="0" applyFont="1" applyBorder="1" applyAlignment="1">
      <alignment horizontal="center" vertical="top" wrapText="1"/>
    </xf>
    <xf numFmtId="4" fontId="16" fillId="0" borderId="46" xfId="0" applyNumberFormat="1" applyFont="1" applyBorder="1" applyAlignment="1">
      <alignment horizontal="center" vertical="top" wrapText="1"/>
    </xf>
    <xf numFmtId="0" fontId="16" fillId="0" borderId="46" xfId="0" applyFont="1" applyBorder="1" applyAlignment="1">
      <alignment horizontal="left" vertical="top" wrapText="1"/>
    </xf>
    <xf numFmtId="0" fontId="113" fillId="0" borderId="46" xfId="0" applyFont="1" applyBorder="1"/>
    <xf numFmtId="0" fontId="113" fillId="0" borderId="46" xfId="0" applyFont="1" applyBorder="1" applyAlignment="1">
      <alignment vertical="top"/>
    </xf>
    <xf numFmtId="0" fontId="4" fillId="0" borderId="46" xfId="0" applyFont="1" applyBorder="1" applyAlignment="1">
      <alignment vertical="top"/>
    </xf>
    <xf numFmtId="0" fontId="0" fillId="0" borderId="46" xfId="0" applyBorder="1" applyAlignment="1">
      <alignment wrapText="1"/>
    </xf>
    <xf numFmtId="0" fontId="197" fillId="0" borderId="46" xfId="0" applyFont="1" applyBorder="1" applyAlignment="1">
      <alignment vertical="center" wrapText="1"/>
    </xf>
    <xf numFmtId="1" fontId="77" fillId="0" borderId="46" xfId="5" applyNumberFormat="1" applyBorder="1" applyAlignment="1">
      <alignment horizontal="center" vertical="top" wrapText="1"/>
    </xf>
    <xf numFmtId="0" fontId="61" fillId="0" borderId="46" xfId="0" applyFont="1" applyBorder="1" applyAlignment="1">
      <alignment vertical="center" wrapText="1"/>
    </xf>
    <xf numFmtId="1" fontId="17" fillId="0" borderId="46" xfId="0" applyNumberFormat="1" applyFont="1" applyBorder="1" applyAlignment="1">
      <alignment horizontal="center" vertical="top"/>
    </xf>
    <xf numFmtId="0" fontId="76" fillId="0" borderId="46" xfId="0" applyFont="1" applyBorder="1" applyAlignment="1">
      <alignment horizontal="center" vertical="center" wrapText="1"/>
    </xf>
    <xf numFmtId="1" fontId="76" fillId="0" borderId="46" xfId="0" applyNumberFormat="1" applyFont="1" applyBorder="1" applyAlignment="1">
      <alignment horizontal="center" vertical="center" wrapText="1"/>
    </xf>
    <xf numFmtId="4" fontId="76" fillId="0" borderId="46" xfId="0" applyNumberFormat="1" applyFont="1" applyBorder="1" applyAlignment="1">
      <alignment horizontal="center" vertical="center" wrapText="1"/>
    </xf>
    <xf numFmtId="0" fontId="4" fillId="0" borderId="46" xfId="0" applyFont="1" applyBorder="1" applyAlignment="1">
      <alignment vertical="center" wrapText="1"/>
    </xf>
    <xf numFmtId="0" fontId="4" fillId="0" borderId="46" xfId="0" applyFont="1" applyBorder="1" applyAlignment="1">
      <alignment horizontal="center" vertical="center" wrapText="1"/>
    </xf>
    <xf numFmtId="0" fontId="4" fillId="0" borderId="46" xfId="0" applyFont="1" applyBorder="1" applyAlignment="1">
      <alignment horizontal="center" vertical="center"/>
    </xf>
    <xf numFmtId="0" fontId="45" fillId="0" borderId="46" xfId="0" applyFont="1" applyBorder="1" applyAlignment="1">
      <alignment horizontal="center" vertical="center" wrapText="1"/>
    </xf>
    <xf numFmtId="0" fontId="46" fillId="0" borderId="46" xfId="0" applyFont="1" applyBorder="1" applyAlignment="1">
      <alignment horizontal="center" vertical="center" wrapText="1"/>
    </xf>
    <xf numFmtId="2" fontId="46" fillId="0" borderId="46" xfId="0" applyNumberFormat="1" applyFont="1" applyBorder="1" applyAlignment="1">
      <alignment horizontal="center" vertical="center" wrapText="1"/>
    </xf>
    <xf numFmtId="0" fontId="0" fillId="0" borderId="46" xfId="0" applyBorder="1" applyAlignment="1">
      <alignment horizontal="center" vertical="center"/>
    </xf>
    <xf numFmtId="0" fontId="13" fillId="0" borderId="46" xfId="2" applyFont="1" applyFill="1" applyBorder="1" applyAlignment="1" applyProtection="1">
      <alignment horizontal="center" vertical="center" wrapText="1"/>
    </xf>
    <xf numFmtId="0" fontId="44" fillId="0" borderId="46" xfId="0" applyFont="1" applyBorder="1" applyAlignment="1">
      <alignment horizontal="center" vertical="center" wrapText="1"/>
    </xf>
    <xf numFmtId="43" fontId="44" fillId="0" borderId="46" xfId="3" applyFont="1" applyBorder="1" applyAlignment="1">
      <alignment horizontal="center" vertical="center" wrapText="1"/>
    </xf>
    <xf numFmtId="0" fontId="20" fillId="0" borderId="46" xfId="0" applyFont="1" applyBorder="1" applyAlignment="1">
      <alignment vertical="center" wrapText="1"/>
    </xf>
    <xf numFmtId="2" fontId="46" fillId="0" borderId="46" xfId="0" quotePrefix="1" applyNumberFormat="1" applyFont="1" applyBorder="1" applyAlignment="1">
      <alignment horizontal="center" vertical="center" wrapText="1"/>
    </xf>
    <xf numFmtId="0" fontId="16" fillId="0" borderId="46" xfId="0" applyFont="1" applyBorder="1" applyAlignment="1">
      <alignment horizontal="center" vertical="center" wrapText="1"/>
    </xf>
    <xf numFmtId="1" fontId="17" fillId="0" borderId="46" xfId="0" applyNumberFormat="1" applyFont="1" applyBorder="1" applyAlignment="1">
      <alignment horizontal="center" vertical="center" wrapText="1"/>
    </xf>
    <xf numFmtId="1" fontId="16" fillId="0" borderId="46" xfId="0" applyNumberFormat="1" applyFont="1" applyBorder="1" applyAlignment="1">
      <alignment horizontal="center" vertical="center" wrapText="1"/>
    </xf>
    <xf numFmtId="4" fontId="17" fillId="0" borderId="46" xfId="0" applyNumberFormat="1" applyFont="1" applyBorder="1" applyAlignment="1">
      <alignment horizontal="center" vertical="center" wrapText="1"/>
    </xf>
    <xf numFmtId="0" fontId="0" fillId="0" borderId="46" xfId="0" applyBorder="1" applyAlignment="1">
      <alignment horizontal="center" vertical="center" wrapText="1"/>
    </xf>
    <xf numFmtId="43" fontId="44" fillId="0" borderId="46" xfId="3" applyFont="1" applyBorder="1" applyAlignment="1">
      <alignment vertical="center" wrapText="1"/>
    </xf>
    <xf numFmtId="176" fontId="44" fillId="0" borderId="46" xfId="3" applyNumberFormat="1" applyFont="1" applyBorder="1" applyAlignment="1">
      <alignment vertical="center" wrapText="1"/>
    </xf>
    <xf numFmtId="0" fontId="0" fillId="0" borderId="46" xfId="0" applyBorder="1"/>
    <xf numFmtId="1" fontId="135" fillId="0" borderId="46" xfId="0" applyNumberFormat="1" applyFont="1" applyBorder="1" applyAlignment="1">
      <alignment horizontal="center" vertical="top" wrapText="1"/>
    </xf>
    <xf numFmtId="1" fontId="77" fillId="0" borderId="46" xfId="2" applyNumberFormat="1" applyBorder="1" applyAlignment="1">
      <alignment horizontal="center" vertical="top" wrapText="1"/>
    </xf>
    <xf numFmtId="43" fontId="45" fillId="0" borderId="46" xfId="3" applyFont="1" applyBorder="1" applyAlignment="1">
      <alignment horizontal="center" vertical="center" wrapText="1"/>
    </xf>
    <xf numFmtId="2" fontId="45" fillId="0" borderId="46" xfId="0" applyNumberFormat="1" applyFont="1" applyBorder="1" applyAlignment="1">
      <alignment horizontal="center" vertical="center" wrapText="1"/>
    </xf>
    <xf numFmtId="49" fontId="46" fillId="0" borderId="46" xfId="0" applyNumberFormat="1" applyFont="1" applyBorder="1" applyAlignment="1">
      <alignment horizontal="center" vertical="center" wrapText="1"/>
    </xf>
    <xf numFmtId="0" fontId="13" fillId="0" borderId="46" xfId="2" applyFont="1" applyBorder="1" applyAlignment="1" applyProtection="1">
      <alignment horizontal="center" vertical="center" wrapText="1"/>
    </xf>
    <xf numFmtId="1" fontId="45" fillId="0" borderId="46" xfId="0" applyNumberFormat="1" applyFont="1" applyBorder="1" applyAlignment="1">
      <alignment horizontal="center" vertical="center" wrapText="1"/>
    </xf>
    <xf numFmtId="176" fontId="44" fillId="0" borderId="46" xfId="3" applyNumberFormat="1" applyFont="1" applyBorder="1" applyAlignment="1">
      <alignment horizontal="center" vertical="center" wrapText="1"/>
    </xf>
    <xf numFmtId="1" fontId="77" fillId="0" borderId="46" xfId="2" applyNumberFormat="1" applyBorder="1" applyAlignment="1" applyProtection="1">
      <alignment horizontal="center" vertical="center" wrapText="1"/>
    </xf>
    <xf numFmtId="1" fontId="24" fillId="0" borderId="46" xfId="2" applyNumberFormat="1" applyFont="1" applyBorder="1" applyAlignment="1" applyProtection="1">
      <alignment horizontal="center" vertical="center" wrapText="1"/>
    </xf>
    <xf numFmtId="0" fontId="98" fillId="0" borderId="46" xfId="0" applyFont="1" applyBorder="1" applyAlignment="1">
      <alignment horizontal="center" vertical="top" wrapText="1"/>
    </xf>
    <xf numFmtId="1" fontId="99" fillId="0" borderId="46" xfId="0" applyNumberFormat="1" applyFont="1" applyBorder="1" applyAlignment="1">
      <alignment horizontal="center" vertical="top" wrapText="1"/>
    </xf>
    <xf numFmtId="0" fontId="98" fillId="0" borderId="46" xfId="0" applyFont="1" applyBorder="1" applyAlignment="1">
      <alignment vertical="top" wrapText="1"/>
    </xf>
    <xf numFmtId="1" fontId="98" fillId="0" borderId="46" xfId="0" applyNumberFormat="1" applyFont="1" applyBorder="1" applyAlignment="1">
      <alignment horizontal="center" vertical="top" wrapText="1"/>
    </xf>
    <xf numFmtId="0" fontId="11" fillId="0" borderId="46" xfId="0" applyFont="1" applyBorder="1" applyAlignment="1">
      <alignment horizontal="left" wrapText="1"/>
    </xf>
    <xf numFmtId="0" fontId="16" fillId="0" borderId="46" xfId="0" applyFont="1" applyBorder="1" applyAlignment="1">
      <alignment horizontal="left" wrapText="1"/>
    </xf>
    <xf numFmtId="0" fontId="61" fillId="0" borderId="46" xfId="0" applyFont="1" applyBorder="1" applyAlignment="1">
      <alignment vertical="top" wrapText="1"/>
    </xf>
    <xf numFmtId="0" fontId="61" fillId="0" borderId="46" xfId="0" applyFont="1" applyBorder="1" applyAlignment="1">
      <alignment wrapText="1"/>
    </xf>
    <xf numFmtId="0" fontId="20" fillId="0" borderId="46" xfId="0" applyFont="1" applyBorder="1" applyAlignment="1">
      <alignment vertical="top" wrapText="1"/>
    </xf>
    <xf numFmtId="0" fontId="20" fillId="0" borderId="46" xfId="0" applyFont="1" applyBorder="1" applyAlignment="1">
      <alignment wrapText="1"/>
    </xf>
    <xf numFmtId="0" fontId="11" fillId="0" borderId="46" xfId="0" applyFont="1" applyBorder="1" applyAlignment="1">
      <alignment vertical="center" wrapText="1"/>
    </xf>
    <xf numFmtId="4" fontId="17" fillId="0" borderId="46" xfId="1" applyNumberFormat="1" applyFont="1" applyBorder="1" applyAlignment="1">
      <alignment horizontal="center" vertical="top" wrapText="1"/>
    </xf>
    <xf numFmtId="0" fontId="64" fillId="0" borderId="1" xfId="0" applyFont="1" applyBorder="1" applyAlignment="1">
      <alignment vertical="top" wrapText="1"/>
    </xf>
    <xf numFmtId="0" fontId="15" fillId="3" borderId="18" xfId="0" applyFont="1" applyFill="1" applyBorder="1" applyAlignment="1">
      <alignment horizontal="center" vertical="center" wrapText="1"/>
    </xf>
    <xf numFmtId="49" fontId="16" fillId="0" borderId="12" xfId="0" applyNumberFormat="1" applyFont="1" applyBorder="1" applyAlignment="1">
      <alignment horizontal="center" vertical="top" wrapText="1"/>
    </xf>
    <xf numFmtId="3" fontId="17" fillId="0" borderId="12" xfId="0" applyNumberFormat="1" applyFont="1" applyBorder="1" applyAlignment="1">
      <alignment vertical="top" wrapText="1"/>
    </xf>
    <xf numFmtId="2" fontId="17" fillId="0" borderId="12" xfId="0" applyNumberFormat="1" applyFont="1" applyBorder="1" applyAlignment="1">
      <alignment horizontal="center" vertical="top" wrapText="1"/>
    </xf>
    <xf numFmtId="0" fontId="20" fillId="0" borderId="12" xfId="0" applyFont="1" applyBorder="1"/>
    <xf numFmtId="0" fontId="20" fillId="0" borderId="13" xfId="0" applyFont="1" applyBorder="1"/>
    <xf numFmtId="0" fontId="20" fillId="0" borderId="26" xfId="0" applyFont="1" applyBorder="1"/>
    <xf numFmtId="49" fontId="37" fillId="0" borderId="46" xfId="0" applyNumberFormat="1" applyFont="1" applyBorder="1" applyAlignment="1">
      <alignment horizontal="center" vertical="top" wrapText="1"/>
    </xf>
    <xf numFmtId="3" fontId="36" fillId="0" borderId="46" xfId="0" applyNumberFormat="1" applyFont="1" applyBorder="1" applyAlignment="1">
      <alignment horizontal="center" vertical="top" wrapText="1"/>
    </xf>
    <xf numFmtId="2" fontId="36" fillId="0" borderId="46" xfId="0" applyNumberFormat="1" applyFont="1" applyBorder="1" applyAlignment="1">
      <alignment horizontal="center" vertical="top" wrapText="1"/>
    </xf>
    <xf numFmtId="0" fontId="52" fillId="0" borderId="46" xfId="0" applyFont="1" applyBorder="1"/>
    <xf numFmtId="0" fontId="64" fillId="0" borderId="46" xfId="0" applyFont="1" applyBorder="1" applyAlignment="1">
      <alignment vertical="top" wrapText="1"/>
    </xf>
    <xf numFmtId="0" fontId="64" fillId="0" borderId="46" xfId="0" applyFont="1" applyBorder="1" applyAlignment="1">
      <alignment horizontal="center" vertical="top" wrapText="1"/>
    </xf>
    <xf numFmtId="49" fontId="64" fillId="0" borderId="46" xfId="0" applyNumberFormat="1" applyFont="1" applyBorder="1"/>
    <xf numFmtId="3" fontId="64" fillId="0" borderId="46" xfId="0" applyNumberFormat="1" applyFont="1" applyBorder="1"/>
    <xf numFmtId="1" fontId="65" fillId="0" borderId="46" xfId="0" applyNumberFormat="1" applyFont="1" applyBorder="1" applyAlignment="1">
      <alignment horizontal="center" vertical="top" wrapText="1"/>
    </xf>
    <xf numFmtId="2" fontId="65" fillId="0" borderId="46" xfId="0" applyNumberFormat="1" applyFont="1" applyBorder="1" applyAlignment="1">
      <alignment horizontal="center" vertical="top" wrapText="1"/>
    </xf>
    <xf numFmtId="0" fontId="52" fillId="0" borderId="46" xfId="0" applyFont="1" applyBorder="1" applyAlignment="1">
      <alignment horizontal="right"/>
    </xf>
    <xf numFmtId="2" fontId="17" fillId="0" borderId="46" xfId="0" applyNumberFormat="1" applyFont="1" applyBorder="1" applyAlignment="1">
      <alignment horizontal="center" vertical="top" wrapText="1"/>
    </xf>
    <xf numFmtId="49" fontId="16" fillId="0" borderId="46" xfId="0" applyNumberFormat="1" applyFont="1" applyBorder="1" applyAlignment="1">
      <alignment horizontal="left" vertical="top"/>
    </xf>
    <xf numFmtId="3" fontId="16" fillId="0" borderId="46" xfId="0" applyNumberFormat="1" applyFont="1" applyBorder="1" applyAlignment="1">
      <alignment horizontal="left" vertical="top"/>
    </xf>
    <xf numFmtId="2" fontId="16" fillId="0" borderId="46" xfId="0" applyNumberFormat="1" applyFont="1" applyBorder="1" applyAlignment="1">
      <alignment horizontal="left" vertical="top"/>
    </xf>
    <xf numFmtId="0" fontId="16" fillId="0" borderId="46" xfId="0" applyFont="1" applyBorder="1" applyAlignment="1">
      <alignment horizontal="left"/>
    </xf>
    <xf numFmtId="0" fontId="135" fillId="0" borderId="46" xfId="0" applyFont="1" applyBorder="1" applyAlignment="1">
      <alignment vertical="top" wrapText="1"/>
    </xf>
    <xf numFmtId="0" fontId="154" fillId="0" borderId="46" xfId="0" applyFont="1" applyBorder="1" applyAlignment="1">
      <alignment horizontal="center" vertical="top" wrapText="1"/>
    </xf>
    <xf numFmtId="2" fontId="171" fillId="0" borderId="46" xfId="0" applyNumberFormat="1" applyFont="1" applyBorder="1" applyAlignment="1">
      <alignment horizontal="center" vertical="top" wrapText="1"/>
    </xf>
    <xf numFmtId="0" fontId="173" fillId="0" borderId="46" xfId="0" applyFont="1" applyBorder="1"/>
    <xf numFmtId="2" fontId="173" fillId="0" borderId="46" xfId="0" applyNumberFormat="1" applyFont="1" applyBorder="1"/>
    <xf numFmtId="0" fontId="16" fillId="0" borderId="46" xfId="0" applyFont="1" applyBorder="1" applyAlignment="1">
      <alignment vertical="center" wrapText="1"/>
    </xf>
    <xf numFmtId="49" fontId="16" fillId="0" borderId="46" xfId="0" applyNumberFormat="1" applyFont="1" applyBorder="1" applyAlignment="1">
      <alignment vertical="center" wrapText="1"/>
    </xf>
    <xf numFmtId="3" fontId="16" fillId="0" borderId="46" xfId="0" applyNumberFormat="1" applyFont="1" applyBorder="1" applyAlignment="1">
      <alignment vertical="center" wrapText="1"/>
    </xf>
    <xf numFmtId="1" fontId="16" fillId="0" borderId="46" xfId="0" applyNumberFormat="1" applyFont="1" applyBorder="1" applyAlignment="1">
      <alignment vertical="center" wrapText="1"/>
    </xf>
    <xf numFmtId="2" fontId="17" fillId="0" borderId="46" xfId="0" applyNumberFormat="1" applyFont="1" applyBorder="1" applyAlignment="1">
      <alignment vertical="center" wrapText="1"/>
    </xf>
    <xf numFmtId="0" fontId="20" fillId="0" borderId="46" xfId="0" applyFont="1" applyBorder="1" applyAlignment="1">
      <alignment vertical="center"/>
    </xf>
    <xf numFmtId="39" fontId="20" fillId="0" borderId="46" xfId="3" applyNumberFormat="1" applyFont="1" applyBorder="1" applyAlignment="1">
      <alignment vertical="center"/>
    </xf>
    <xf numFmtId="1" fontId="17" fillId="0" borderId="46" xfId="0" applyNumberFormat="1" applyFont="1" applyBorder="1" applyAlignment="1">
      <alignment vertical="center" wrapText="1"/>
    </xf>
    <xf numFmtId="43" fontId="20" fillId="0" borderId="46" xfId="3" applyFont="1" applyBorder="1" applyAlignment="1">
      <alignment vertical="center"/>
    </xf>
    <xf numFmtId="0" fontId="56" fillId="0" borderId="46" xfId="0" applyFont="1" applyBorder="1" applyAlignment="1">
      <alignment vertical="center"/>
    </xf>
    <xf numFmtId="49" fontId="16" fillId="0" borderId="46" xfId="0" applyNumberFormat="1" applyFont="1" applyBorder="1" applyAlignment="1">
      <alignment horizontal="center" vertical="top" wrapText="1"/>
    </xf>
    <xf numFmtId="3" fontId="16" fillId="0" borderId="46" xfId="0" applyNumberFormat="1" applyFont="1" applyBorder="1" applyAlignment="1">
      <alignment vertical="top" wrapText="1"/>
    </xf>
    <xf numFmtId="0" fontId="47" fillId="0" borderId="46" xfId="0" applyFont="1" applyBorder="1" applyAlignment="1">
      <alignment wrapText="1"/>
    </xf>
    <xf numFmtId="49" fontId="76" fillId="0" borderId="46" xfId="0" applyNumberFormat="1" applyFont="1" applyBorder="1" applyAlignment="1">
      <alignment horizontal="center" vertical="center" wrapText="1"/>
    </xf>
    <xf numFmtId="3" fontId="76" fillId="0" borderId="46" xfId="0" applyNumberFormat="1" applyFont="1" applyBorder="1" applyAlignment="1">
      <alignment horizontal="center" vertical="center" wrapText="1"/>
    </xf>
    <xf numFmtId="2" fontId="76" fillId="0" borderId="46" xfId="0" applyNumberFormat="1" applyFont="1" applyBorder="1" applyAlignment="1">
      <alignment horizontal="center" vertical="center" wrapText="1"/>
    </xf>
    <xf numFmtId="0" fontId="190" fillId="0" borderId="46" xfId="0" applyFont="1" applyBorder="1" applyAlignment="1">
      <alignment horizontal="center" vertical="center"/>
    </xf>
    <xf numFmtId="0" fontId="4" fillId="0" borderId="46" xfId="0" applyFont="1" applyBorder="1" applyAlignment="1">
      <alignment wrapText="1"/>
    </xf>
    <xf numFmtId="3" fontId="16" fillId="0" borderId="46" xfId="0" applyNumberFormat="1" applyFont="1" applyBorder="1" applyAlignment="1">
      <alignment horizontal="center" vertical="top" wrapText="1"/>
    </xf>
    <xf numFmtId="0" fontId="47" fillId="0" borderId="46" xfId="0" applyFont="1" applyBorder="1" applyAlignment="1">
      <alignment vertical="center" wrapText="1"/>
    </xf>
    <xf numFmtId="0" fontId="56" fillId="0" borderId="46" xfId="0" applyFont="1" applyBorder="1"/>
    <xf numFmtId="49" fontId="16" fillId="0" borderId="46" xfId="0" applyNumberFormat="1" applyFont="1" applyBorder="1" applyAlignment="1">
      <alignment horizontal="center" vertical="center" wrapText="1"/>
    </xf>
    <xf numFmtId="3" fontId="16" fillId="0" borderId="46" xfId="0" applyNumberFormat="1" applyFont="1" applyBorder="1" applyAlignment="1">
      <alignment horizontal="center" vertical="center" wrapText="1"/>
    </xf>
    <xf numFmtId="2" fontId="17" fillId="0" borderId="46" xfId="0" applyNumberFormat="1" applyFont="1" applyBorder="1" applyAlignment="1">
      <alignment horizontal="center" vertical="center" wrapText="1"/>
    </xf>
    <xf numFmtId="0" fontId="20" fillId="0" borderId="46" xfId="0" applyFont="1" applyBorder="1" applyAlignment="1">
      <alignment horizontal="center" vertical="center"/>
    </xf>
    <xf numFmtId="3" fontId="17" fillId="0" borderId="12" xfId="0" applyNumberFormat="1" applyFont="1" applyBorder="1" applyAlignment="1">
      <alignment horizontal="center" vertical="top" wrapText="1"/>
    </xf>
    <xf numFmtId="0" fontId="15" fillId="0" borderId="46" xfId="0" applyFont="1" applyBorder="1" applyAlignment="1">
      <alignment horizontal="center" vertical="center" wrapText="1"/>
    </xf>
    <xf numFmtId="167" fontId="15" fillId="0" borderId="46" xfId="0" applyNumberFormat="1" applyFont="1" applyBorder="1" applyAlignment="1">
      <alignment horizontal="center" vertical="center" wrapText="1"/>
    </xf>
    <xf numFmtId="3" fontId="17" fillId="0" borderId="46" xfId="0" applyNumberFormat="1" applyFont="1" applyBorder="1" applyAlignment="1">
      <alignment horizontal="center" vertical="top" wrapText="1"/>
    </xf>
    <xf numFmtId="0" fontId="100" fillId="0" borderId="46" xfId="0" applyFont="1" applyBorder="1"/>
    <xf numFmtId="0" fontId="16" fillId="0" borderId="12" xfId="0" applyFont="1" applyBorder="1" applyAlignment="1">
      <alignment horizontal="left" vertical="top" wrapText="1"/>
    </xf>
    <xf numFmtId="0" fontId="16" fillId="0" borderId="13" xfId="0" applyFont="1" applyBorder="1" applyAlignment="1">
      <alignment horizontal="right" vertical="top" wrapText="1"/>
    </xf>
    <xf numFmtId="0" fontId="19" fillId="0" borderId="12" xfId="0" applyFont="1" applyBorder="1"/>
    <xf numFmtId="0" fontId="174" fillId="0" borderId="46" xfId="2" applyFont="1" applyBorder="1"/>
    <xf numFmtId="0" fontId="175" fillId="0" borderId="46" xfId="0" applyFont="1" applyBorder="1" applyAlignment="1">
      <alignment vertical="center" wrapText="1"/>
    </xf>
    <xf numFmtId="0" fontId="175" fillId="0" borderId="46" xfId="0" applyFont="1" applyBorder="1" applyAlignment="1">
      <alignment horizontal="center" vertical="top" wrapText="1"/>
    </xf>
    <xf numFmtId="0" fontId="176" fillId="0" borderId="46" xfId="0" applyFont="1" applyBorder="1" applyAlignment="1">
      <alignment vertical="center" wrapText="1"/>
    </xf>
    <xf numFmtId="0" fontId="175" fillId="0" borderId="46" xfId="0" applyFont="1" applyBorder="1" applyAlignment="1">
      <alignment horizontal="left" vertical="top" wrapText="1"/>
    </xf>
    <xf numFmtId="0" fontId="175" fillId="0" borderId="46" xfId="0" applyFont="1" applyBorder="1" applyAlignment="1">
      <alignment horizontal="right" vertical="top" wrapText="1"/>
    </xf>
    <xf numFmtId="0" fontId="177" fillId="0" borderId="46" xfId="0" applyFont="1" applyBorder="1" applyAlignment="1">
      <alignment vertical="center" wrapText="1"/>
    </xf>
    <xf numFmtId="0" fontId="178" fillId="0" borderId="46" xfId="0" applyFont="1" applyBorder="1" applyAlignment="1">
      <alignment vertical="center" wrapText="1"/>
    </xf>
    <xf numFmtId="0" fontId="175" fillId="0" borderId="46" xfId="0" applyFont="1" applyBorder="1" applyAlignment="1">
      <alignment vertical="top" wrapText="1"/>
    </xf>
    <xf numFmtId="0" fontId="174" fillId="0" borderId="46" xfId="0" applyFont="1" applyBorder="1" applyAlignment="1">
      <alignment horizontal="left" vertical="top" wrapText="1"/>
    </xf>
    <xf numFmtId="0" fontId="175" fillId="0" borderId="46" xfId="0" applyFont="1" applyBorder="1" applyAlignment="1">
      <alignment wrapText="1"/>
    </xf>
    <xf numFmtId="0" fontId="174" fillId="0" borderId="46" xfId="0" applyFont="1" applyBorder="1" applyAlignment="1">
      <alignment vertical="center" wrapText="1"/>
    </xf>
    <xf numFmtId="0" fontId="178" fillId="0" borderId="46" xfId="0" applyFont="1" applyBorder="1" applyAlignment="1">
      <alignment horizontal="center" vertical="center"/>
    </xf>
    <xf numFmtId="2" fontId="178" fillId="0" borderId="46" xfId="0" applyNumberFormat="1" applyFont="1" applyBorder="1" applyAlignment="1">
      <alignment horizontal="center" vertical="center"/>
    </xf>
    <xf numFmtId="0" fontId="174" fillId="4" borderId="46" xfId="0" applyFont="1" applyFill="1" applyBorder="1" applyAlignment="1">
      <alignment horizontal="left" vertical="top" wrapText="1"/>
    </xf>
    <xf numFmtId="0" fontId="175" fillId="0" borderId="46" xfId="0" applyFont="1" applyBorder="1" applyAlignment="1">
      <alignment horizontal="center" vertical="center" wrapText="1"/>
    </xf>
    <xf numFmtId="0" fontId="175" fillId="0" borderId="46" xfId="0" applyFont="1" applyBorder="1"/>
    <xf numFmtId="0" fontId="174" fillId="0" borderId="46" xfId="0" applyFont="1" applyBorder="1" applyAlignment="1">
      <alignment vertical="top" wrapText="1"/>
    </xf>
    <xf numFmtId="0" fontId="174" fillId="4" borderId="46" xfId="0" applyFont="1" applyFill="1" applyBorder="1" applyAlignment="1">
      <alignment vertical="top" wrapText="1"/>
    </xf>
    <xf numFmtId="0" fontId="175" fillId="0" borderId="46" xfId="0" applyFont="1" applyBorder="1" applyAlignment="1">
      <alignment vertical="top"/>
    </xf>
    <xf numFmtId="0" fontId="255" fillId="0" borderId="46" xfId="0" applyFont="1" applyBorder="1" applyAlignment="1">
      <alignment vertical="top" wrapText="1"/>
    </xf>
    <xf numFmtId="0" fontId="178" fillId="0" borderId="46" xfId="0" applyFont="1" applyBorder="1" applyAlignment="1">
      <alignment horizontal="right" vertical="top"/>
    </xf>
    <xf numFmtId="0" fontId="178" fillId="0" borderId="46" xfId="0" applyFont="1" applyBorder="1" applyAlignment="1">
      <alignment horizontal="left" vertical="top"/>
    </xf>
    <xf numFmtId="2" fontId="178" fillId="0" borderId="46" xfId="0" applyNumberFormat="1" applyFont="1" applyBorder="1" applyAlignment="1">
      <alignment horizontal="left" vertical="top"/>
    </xf>
    <xf numFmtId="2" fontId="175" fillId="0" borderId="46" xfId="0" applyNumberFormat="1" applyFont="1" applyBorder="1" applyAlignment="1">
      <alignment horizontal="left" vertical="top" wrapText="1"/>
    </xf>
    <xf numFmtId="0" fontId="175" fillId="4" borderId="46" xfId="0" applyFont="1" applyFill="1" applyBorder="1" applyAlignment="1">
      <alignment horizontal="left" vertical="top"/>
    </xf>
    <xf numFmtId="0" fontId="175" fillId="0" borderId="46" xfId="0" applyFont="1" applyBorder="1" applyAlignment="1">
      <alignment horizontal="left" vertical="top"/>
    </xf>
    <xf numFmtId="0" fontId="256" fillId="0" borderId="46" xfId="0" applyFont="1" applyBorder="1" applyAlignment="1">
      <alignment horizontal="left" vertical="top"/>
    </xf>
    <xf numFmtId="0" fontId="178" fillId="4" borderId="46" xfId="0" applyFont="1" applyFill="1" applyBorder="1" applyAlignment="1">
      <alignment horizontal="left" vertical="top"/>
    </xf>
    <xf numFmtId="1" fontId="178" fillId="0" borderId="46" xfId="0" applyNumberFormat="1" applyFont="1" applyBorder="1" applyAlignment="1">
      <alignment horizontal="left" vertical="top"/>
    </xf>
    <xf numFmtId="0" fontId="174" fillId="0" borderId="46" xfId="2" applyFont="1" applyBorder="1" applyAlignment="1">
      <alignment horizontal="left" vertical="top" wrapText="1"/>
    </xf>
    <xf numFmtId="0" fontId="174" fillId="4" borderId="46" xfId="2" applyFont="1" applyFill="1" applyBorder="1" applyAlignment="1">
      <alignment horizontal="left" vertical="top" wrapText="1"/>
    </xf>
    <xf numFmtId="0" fontId="174" fillId="0" borderId="46" xfId="2" applyFont="1" applyBorder="1" applyAlignment="1">
      <alignment horizontal="right" vertical="center" wrapText="1" indent="1"/>
    </xf>
    <xf numFmtId="1" fontId="174" fillId="4" borderId="46" xfId="2" applyNumberFormat="1" applyFont="1" applyFill="1" applyBorder="1" applyAlignment="1">
      <alignment vertical="top" wrapText="1"/>
    </xf>
    <xf numFmtId="0" fontId="174" fillId="0" borderId="46" xfId="2" applyFont="1" applyBorder="1" applyAlignment="1">
      <alignment vertical="center" wrapText="1"/>
    </xf>
    <xf numFmtId="0" fontId="194" fillId="0" borderId="46" xfId="0" applyFont="1" applyBorder="1" applyAlignment="1">
      <alignment vertical="center" wrapText="1"/>
    </xf>
    <xf numFmtId="0" fontId="257" fillId="0" borderId="46" xfId="0" applyFont="1" applyBorder="1"/>
    <xf numFmtId="0" fontId="258" fillId="0" borderId="46" xfId="2" applyFont="1" applyBorder="1" applyAlignment="1">
      <alignment horizontal="left" vertical="top" wrapText="1"/>
    </xf>
    <xf numFmtId="0" fontId="258" fillId="0" borderId="46" xfId="2" applyFont="1" applyFill="1" applyBorder="1" applyAlignment="1">
      <alignment horizontal="center" vertical="center" wrapText="1"/>
    </xf>
    <xf numFmtId="0" fontId="258" fillId="0" borderId="46" xfId="2" applyFont="1" applyFill="1" applyBorder="1" applyAlignment="1">
      <alignment horizontal="left" vertical="top" wrapText="1"/>
    </xf>
    <xf numFmtId="49" fontId="194" fillId="0" borderId="46" xfId="0" applyNumberFormat="1" applyFont="1" applyBorder="1" applyAlignment="1">
      <alignment horizontal="left" vertical="top" wrapText="1"/>
    </xf>
    <xf numFmtId="0" fontId="194" fillId="0" borderId="46" xfId="2" applyFont="1" applyFill="1" applyBorder="1" applyAlignment="1">
      <alignment horizontal="center" vertical="center" wrapText="1"/>
    </xf>
    <xf numFmtId="2" fontId="175" fillId="0" borderId="46" xfId="0" applyNumberFormat="1" applyFont="1" applyBorder="1" applyAlignment="1">
      <alignment horizontal="center" vertical="center" wrapText="1"/>
    </xf>
    <xf numFmtId="0" fontId="174" fillId="0" borderId="46" xfId="2" applyFont="1" applyFill="1" applyBorder="1" applyAlignment="1">
      <alignment horizontal="center" vertical="center" wrapText="1"/>
    </xf>
    <xf numFmtId="2" fontId="175" fillId="0" borderId="46" xfId="3" applyNumberFormat="1" applyFont="1" applyBorder="1" applyAlignment="1">
      <alignment horizontal="center" vertical="center" wrapText="1"/>
    </xf>
    <xf numFmtId="0" fontId="194" fillId="0" borderId="46" xfId="0" applyFont="1" applyBorder="1" applyAlignment="1">
      <alignment wrapText="1"/>
    </xf>
    <xf numFmtId="0" fontId="174" fillId="0" borderId="46" xfId="0" applyFont="1" applyBorder="1" applyAlignment="1">
      <alignment horizontal="center" vertical="center" wrapText="1"/>
    </xf>
    <xf numFmtId="0" fontId="175" fillId="0" borderId="46" xfId="0" applyFont="1" applyBorder="1" applyAlignment="1">
      <alignment horizontal="center" vertical="center"/>
    </xf>
    <xf numFmtId="0" fontId="174" fillId="0" borderId="46" xfId="5" applyFont="1" applyBorder="1" applyAlignment="1">
      <alignment horizontal="center" vertical="center" wrapText="1"/>
    </xf>
    <xf numFmtId="0" fontId="174" fillId="4" borderId="46" xfId="5" applyFont="1" applyFill="1" applyBorder="1" applyAlignment="1">
      <alignment horizontal="center" vertical="center" wrapText="1"/>
    </xf>
    <xf numFmtId="0" fontId="174" fillId="0" borderId="46" xfId="2" applyFont="1" applyBorder="1" applyAlignment="1">
      <alignment vertical="top" wrapText="1"/>
    </xf>
    <xf numFmtId="0" fontId="174" fillId="0" borderId="46" xfId="2" applyFont="1" applyBorder="1" applyAlignment="1">
      <alignment horizontal="center" vertical="center" wrapText="1"/>
    </xf>
    <xf numFmtId="2" fontId="178" fillId="0" borderId="46" xfId="3" applyNumberFormat="1" applyFont="1" applyFill="1" applyBorder="1" applyAlignment="1">
      <alignment horizontal="center" vertical="center"/>
    </xf>
    <xf numFmtId="0" fontId="194" fillId="4" borderId="46" xfId="2" applyFont="1" applyFill="1" applyBorder="1" applyAlignment="1">
      <alignment horizontal="center" vertical="center" wrapText="1"/>
    </xf>
    <xf numFmtId="0" fontId="194" fillId="0" borderId="46" xfId="2" applyFont="1" applyBorder="1" applyAlignment="1">
      <alignment horizontal="center" vertical="center" wrapText="1"/>
    </xf>
    <xf numFmtId="0" fontId="178" fillId="0" borderId="46" xfId="0" applyFont="1" applyBorder="1" applyAlignment="1">
      <alignment horizontal="center" vertical="center" wrapText="1"/>
    </xf>
    <xf numFmtId="0" fontId="174" fillId="4" borderId="46" xfId="2" applyFont="1" applyFill="1" applyBorder="1" applyAlignment="1">
      <alignment horizontal="center" vertical="center" wrapText="1"/>
    </xf>
    <xf numFmtId="0" fontId="175" fillId="0" borderId="46" xfId="0" applyFont="1" applyBorder="1" applyAlignment="1">
      <alignment horizontal="right" wrapText="1"/>
    </xf>
    <xf numFmtId="0" fontId="259" fillId="0" borderId="46" xfId="0" applyFont="1" applyBorder="1" applyAlignment="1">
      <alignment horizontal="left" vertical="top" wrapText="1"/>
    </xf>
    <xf numFmtId="0" fontId="257" fillId="0" borderId="46" xfId="0" applyFont="1" applyBorder="1" applyAlignment="1">
      <alignment vertical="top" wrapText="1"/>
    </xf>
    <xf numFmtId="0" fontId="175" fillId="4" borderId="46" xfId="0" applyFont="1" applyFill="1" applyBorder="1" applyAlignment="1">
      <alignment vertical="top" wrapText="1"/>
    </xf>
    <xf numFmtId="0" fontId="178" fillId="0" borderId="46" xfId="0" applyFont="1" applyBorder="1" applyAlignment="1">
      <alignment vertical="top" wrapText="1"/>
    </xf>
    <xf numFmtId="0" fontId="175" fillId="4" borderId="46" xfId="0" applyFont="1" applyFill="1" applyBorder="1" applyAlignment="1">
      <alignment horizontal="left" vertical="top" wrapText="1"/>
    </xf>
    <xf numFmtId="0" fontId="175" fillId="4" borderId="46" xfId="0" applyFont="1" applyFill="1" applyBorder="1" applyAlignment="1">
      <alignment horizontal="center" vertical="center" wrapText="1"/>
    </xf>
    <xf numFmtId="1" fontId="175" fillId="4" borderId="46" xfId="0" applyNumberFormat="1" applyFont="1" applyFill="1" applyBorder="1" applyAlignment="1">
      <alignment horizontal="center" vertical="center" wrapText="1"/>
    </xf>
    <xf numFmtId="2" fontId="175" fillId="4" borderId="46" xfId="0" applyNumberFormat="1" applyFont="1" applyFill="1" applyBorder="1" applyAlignment="1">
      <alignment horizontal="center" vertical="center" wrapText="1"/>
    </xf>
    <xf numFmtId="1" fontId="175" fillId="0" borderId="46" xfId="0" applyNumberFormat="1" applyFont="1" applyBorder="1" applyAlignment="1">
      <alignment horizontal="center" vertical="center" wrapText="1"/>
    </xf>
    <xf numFmtId="0" fontId="257" fillId="0" borderId="46" xfId="0" applyFont="1" applyBorder="1" applyAlignment="1">
      <alignment wrapText="1"/>
    </xf>
    <xf numFmtId="0" fontId="175" fillId="0" borderId="46" xfId="0" applyFont="1" applyBorder="1" applyAlignment="1">
      <alignment horizontal="center" vertical="top"/>
    </xf>
    <xf numFmtId="2" fontId="175" fillId="0" borderId="46" xfId="0" applyNumberFormat="1" applyFont="1" applyBorder="1" applyAlignment="1">
      <alignment horizontal="center" vertical="top" wrapText="1"/>
    </xf>
    <xf numFmtId="0" fontId="178" fillId="0" borderId="46" xfId="0" applyFont="1" applyBorder="1" applyAlignment="1">
      <alignment vertical="top"/>
    </xf>
    <xf numFmtId="2" fontId="178" fillId="0" borderId="46" xfId="0" applyNumberFormat="1" applyFont="1" applyBorder="1" applyAlignment="1">
      <alignment horizontal="center" vertical="top"/>
    </xf>
    <xf numFmtId="49" fontId="175" fillId="0" borderId="46" xfId="0" applyNumberFormat="1" applyFont="1" applyBorder="1" applyAlignment="1">
      <alignment vertical="top" wrapText="1"/>
    </xf>
    <xf numFmtId="2" fontId="175" fillId="0" borderId="46" xfId="0" applyNumberFormat="1" applyFont="1" applyBorder="1" applyAlignment="1">
      <alignment horizontal="center" vertical="top"/>
    </xf>
    <xf numFmtId="0" fontId="178" fillId="0" borderId="46" xfId="0" applyFont="1" applyBorder="1" applyAlignment="1">
      <alignment horizontal="center" vertical="top" wrapText="1"/>
    </xf>
    <xf numFmtId="0" fontId="178" fillId="0" borderId="46" xfId="0" applyFont="1" applyBorder="1" applyAlignment="1">
      <alignment horizontal="left" vertical="top" wrapText="1"/>
    </xf>
    <xf numFmtId="1" fontId="175" fillId="4" borderId="46" xfId="0" applyNumberFormat="1" applyFont="1" applyFill="1" applyBorder="1" applyAlignment="1">
      <alignment vertical="top" wrapText="1"/>
    </xf>
    <xf numFmtId="1" fontId="175" fillId="4" borderId="46" xfId="0" applyNumberFormat="1" applyFont="1" applyFill="1" applyBorder="1" applyAlignment="1">
      <alignment horizontal="right" vertical="top" wrapText="1"/>
    </xf>
    <xf numFmtId="1" fontId="175" fillId="0" borderId="46" xfId="0" applyNumberFormat="1" applyFont="1" applyBorder="1" applyAlignment="1">
      <alignment horizontal="right" vertical="top" wrapText="1"/>
    </xf>
    <xf numFmtId="1" fontId="178" fillId="0" borderId="46" xfId="0" applyNumberFormat="1" applyFont="1" applyBorder="1" applyAlignment="1">
      <alignment horizontal="right" vertical="top" wrapText="1"/>
    </xf>
    <xf numFmtId="0" fontId="259" fillId="4" borderId="46" xfId="0" applyFont="1" applyFill="1" applyBorder="1" applyAlignment="1">
      <alignment horizontal="left" vertical="top" wrapText="1"/>
    </xf>
    <xf numFmtId="1" fontId="175" fillId="4" borderId="46" xfId="0" applyNumberFormat="1" applyFont="1" applyFill="1" applyBorder="1" applyAlignment="1">
      <alignment horizontal="left" vertical="top" wrapText="1"/>
    </xf>
    <xf numFmtId="2" fontId="175" fillId="4" borderId="46" xfId="0" applyNumberFormat="1" applyFont="1" applyFill="1" applyBorder="1" applyAlignment="1">
      <alignment horizontal="left" vertical="top" wrapText="1"/>
    </xf>
    <xf numFmtId="1" fontId="175" fillId="0" borderId="46" xfId="0" applyNumberFormat="1" applyFont="1" applyBorder="1" applyAlignment="1">
      <alignment horizontal="left" vertical="top" wrapText="1"/>
    </xf>
    <xf numFmtId="0" fontId="261" fillId="0" borderId="46" xfId="0" applyFont="1" applyBorder="1" applyAlignment="1">
      <alignment horizontal="left" vertical="top" wrapText="1"/>
    </xf>
    <xf numFmtId="1" fontId="178" fillId="0" borderId="46" xfId="0" applyNumberFormat="1" applyFont="1" applyBorder="1" applyAlignment="1">
      <alignment horizontal="left" vertical="top" wrapText="1"/>
    </xf>
    <xf numFmtId="2" fontId="178" fillId="0" borderId="46" xfId="0" applyNumberFormat="1" applyFont="1" applyBorder="1" applyAlignment="1">
      <alignment horizontal="left" vertical="top" wrapText="1"/>
    </xf>
    <xf numFmtId="0" fontId="262" fillId="4" borderId="46" xfId="0" applyFont="1" applyFill="1" applyBorder="1" applyAlignment="1">
      <alignment horizontal="left" vertical="top"/>
    </xf>
    <xf numFmtId="0" fontId="194" fillId="0" borderId="46" xfId="2" applyFont="1" applyBorder="1" applyAlignment="1">
      <alignment horizontal="left" vertical="top"/>
    </xf>
    <xf numFmtId="0" fontId="178" fillId="0" borderId="46" xfId="0" applyFont="1" applyBorder="1" applyAlignment="1">
      <alignment horizontal="left"/>
    </xf>
    <xf numFmtId="1" fontId="175" fillId="4" borderId="46" xfId="0" applyNumberFormat="1" applyFont="1" applyFill="1" applyBorder="1" applyAlignment="1">
      <alignment horizontal="left" vertical="top"/>
    </xf>
    <xf numFmtId="2" fontId="175" fillId="4" borderId="46" xfId="0" applyNumberFormat="1" applyFont="1" applyFill="1" applyBorder="1" applyAlignment="1">
      <alignment horizontal="left" vertical="top"/>
    </xf>
    <xf numFmtId="0" fontId="175" fillId="0" borderId="46" xfId="0" applyFont="1" applyBorder="1" applyAlignment="1">
      <alignment horizontal="left"/>
    </xf>
    <xf numFmtId="1" fontId="175" fillId="0" borderId="46" xfId="0" applyNumberFormat="1" applyFont="1" applyBorder="1" applyAlignment="1">
      <alignment horizontal="left" vertical="top"/>
    </xf>
    <xf numFmtId="2" fontId="175" fillId="0" borderId="46" xfId="0" applyNumberFormat="1" applyFont="1" applyBorder="1" applyAlignment="1">
      <alignment horizontal="left" vertical="top"/>
    </xf>
    <xf numFmtId="0" fontId="174" fillId="0" borderId="46" xfId="2" applyFont="1" applyBorder="1" applyAlignment="1">
      <alignment horizontal="left" vertical="top"/>
    </xf>
    <xf numFmtId="49" fontId="175" fillId="0" borderId="46" xfId="0" applyNumberFormat="1" applyFont="1" applyBorder="1" applyAlignment="1">
      <alignment horizontal="left" vertical="top"/>
    </xf>
    <xf numFmtId="3" fontId="175" fillId="0" borderId="46" xfId="0" applyNumberFormat="1" applyFont="1" applyBorder="1" applyAlignment="1">
      <alignment horizontal="left" vertical="top"/>
    </xf>
    <xf numFmtId="0" fontId="257" fillId="0" borderId="46" xfId="0" applyFont="1" applyBorder="1" applyAlignment="1">
      <alignment horizontal="left" vertical="top"/>
    </xf>
    <xf numFmtId="0" fontId="178" fillId="0" borderId="46" xfId="0" applyFont="1" applyBorder="1" applyAlignment="1">
      <alignment horizontal="left" vertical="center"/>
    </xf>
    <xf numFmtId="0" fontId="263" fillId="13" borderId="46" xfId="2" applyFont="1" applyFill="1" applyBorder="1" applyAlignment="1" applyProtection="1">
      <alignment horizontal="left" vertical="center"/>
    </xf>
    <xf numFmtId="0" fontId="178" fillId="13" borderId="46" xfId="0" applyFont="1" applyFill="1" applyBorder="1" applyAlignment="1">
      <alignment horizontal="left" vertical="center"/>
    </xf>
    <xf numFmtId="0" fontId="263" fillId="0" borderId="46" xfId="2" applyFont="1" applyBorder="1" applyAlignment="1" applyProtection="1">
      <alignment horizontal="left" vertical="center"/>
    </xf>
    <xf numFmtId="0" fontId="257" fillId="0" borderId="46" xfId="0" applyFont="1" applyBorder="1" applyAlignment="1">
      <alignment horizontal="left" vertical="center"/>
    </xf>
    <xf numFmtId="0" fontId="264" fillId="0" borderId="46" xfId="0" applyFont="1" applyBorder="1" applyAlignment="1">
      <alignment horizontal="left" vertical="center"/>
    </xf>
    <xf numFmtId="0" fontId="175" fillId="0" borderId="46" xfId="0" applyFont="1" applyBorder="1" applyAlignment="1">
      <alignment horizontal="left" vertical="center"/>
    </xf>
    <xf numFmtId="1" fontId="175" fillId="0" borderId="46" xfId="0" applyNumberFormat="1" applyFont="1" applyBorder="1" applyAlignment="1">
      <alignment horizontal="left" vertical="center"/>
    </xf>
    <xf numFmtId="0" fontId="174" fillId="4" borderId="46" xfId="2" applyFont="1" applyFill="1" applyBorder="1" applyAlignment="1">
      <alignment horizontal="left" vertical="top"/>
    </xf>
    <xf numFmtId="1" fontId="175" fillId="4" borderId="46" xfId="0" applyNumberFormat="1" applyFont="1" applyFill="1" applyBorder="1" applyAlignment="1">
      <alignment horizontal="left" vertical="center"/>
    </xf>
    <xf numFmtId="3" fontId="175" fillId="4" borderId="46" xfId="0" applyNumberFormat="1" applyFont="1" applyFill="1" applyBorder="1" applyAlignment="1">
      <alignment horizontal="left" vertical="center"/>
    </xf>
    <xf numFmtId="1" fontId="178" fillId="0" borderId="46" xfId="0" applyNumberFormat="1" applyFont="1" applyBorder="1" applyAlignment="1">
      <alignment horizontal="left" vertical="center"/>
    </xf>
    <xf numFmtId="0" fontId="178" fillId="4" borderId="46" xfId="0" applyFont="1" applyFill="1" applyBorder="1" applyAlignment="1">
      <alignment horizontal="left" vertical="center"/>
    </xf>
    <xf numFmtId="0" fontId="194" fillId="0" borderId="46" xfId="0" applyFont="1" applyBorder="1" applyAlignment="1">
      <alignment horizontal="left"/>
    </xf>
    <xf numFmtId="0" fontId="175" fillId="0" borderId="46" xfId="2" applyFont="1" applyBorder="1" applyAlignment="1">
      <alignment horizontal="left" vertical="center"/>
    </xf>
    <xf numFmtId="0" fontId="266" fillId="0" borderId="46" xfId="0" applyFont="1" applyBorder="1" applyAlignment="1">
      <alignment horizontal="left"/>
    </xf>
    <xf numFmtId="0" fontId="194" fillId="0" borderId="46" xfId="2" applyFont="1" applyBorder="1" applyAlignment="1">
      <alignment horizontal="left" vertical="center"/>
    </xf>
    <xf numFmtId="0" fontId="267" fillId="0" borderId="46" xfId="0" applyFont="1" applyBorder="1" applyAlignment="1">
      <alignment wrapText="1"/>
    </xf>
    <xf numFmtId="0" fontId="266" fillId="0" borderId="46" xfId="0" applyFont="1" applyBorder="1" applyAlignment="1">
      <alignment vertical="center" wrapText="1"/>
    </xf>
    <xf numFmtId="0" fontId="194" fillId="0" borderId="46" xfId="0" applyFont="1" applyBorder="1" applyAlignment="1">
      <alignment horizontal="center" vertical="top" wrapText="1"/>
    </xf>
    <xf numFmtId="0" fontId="194" fillId="0" borderId="46" xfId="0" applyFont="1" applyBorder="1" applyAlignment="1">
      <alignment horizontal="left" vertical="top" wrapText="1"/>
    </xf>
    <xf numFmtId="0" fontId="194" fillId="0" borderId="46" xfId="0" applyFont="1" applyBorder="1"/>
    <xf numFmtId="49" fontId="268" fillId="0" borderId="46" xfId="0" applyNumberFormat="1" applyFont="1" applyBorder="1" applyAlignment="1">
      <alignment horizontal="left" vertical="top" wrapText="1"/>
    </xf>
    <xf numFmtId="49" fontId="194" fillId="0" borderId="46" xfId="0" applyNumberFormat="1" applyFont="1" applyBorder="1" applyAlignment="1">
      <alignment horizontal="left" vertical="top" wrapText="1" readingOrder="1"/>
    </xf>
    <xf numFmtId="0" fontId="268" fillId="0" borderId="46" xfId="0" applyFont="1" applyBorder="1" applyAlignment="1">
      <alignment horizontal="left" vertical="top" wrapText="1"/>
    </xf>
    <xf numFmtId="3" fontId="268" fillId="0" borderId="46" xfId="0" applyNumberFormat="1" applyFont="1" applyBorder="1" applyAlignment="1">
      <alignment horizontal="left" vertical="top" wrapText="1"/>
    </xf>
    <xf numFmtId="3" fontId="194" fillId="0" borderId="46" xfId="0" applyNumberFormat="1" applyFont="1" applyBorder="1" applyAlignment="1">
      <alignment horizontal="left" vertical="top" wrapText="1"/>
    </xf>
    <xf numFmtId="2" fontId="194" fillId="0" borderId="46" xfId="0" applyNumberFormat="1" applyFont="1" applyBorder="1" applyAlignment="1">
      <alignment horizontal="left" vertical="top" wrapText="1"/>
    </xf>
    <xf numFmtId="49" fontId="258" fillId="0" borderId="46" xfId="0" applyNumberFormat="1" applyFont="1" applyBorder="1" applyAlignment="1">
      <alignment horizontal="center" vertical="top" wrapText="1"/>
    </xf>
    <xf numFmtId="49" fontId="194" fillId="0" borderId="46" xfId="0" applyNumberFormat="1" applyFont="1" applyBorder="1" applyAlignment="1">
      <alignment horizontal="center" vertical="top" wrapText="1"/>
    </xf>
    <xf numFmtId="49" fontId="175" fillId="0" borderId="46" xfId="0" applyNumberFormat="1" applyFont="1" applyBorder="1" applyAlignment="1">
      <alignment horizontal="center" vertical="center" wrapText="1"/>
    </xf>
    <xf numFmtId="49" fontId="175" fillId="0" borderId="46" xfId="0" applyNumberFormat="1" applyFont="1" applyBorder="1" applyAlignment="1">
      <alignment horizontal="center" vertical="top" wrapText="1"/>
    </xf>
    <xf numFmtId="2" fontId="178" fillId="0" borderId="46" xfId="3" applyNumberFormat="1" applyFont="1" applyFill="1" applyBorder="1" applyAlignment="1">
      <alignment horizontal="center" vertical="center" wrapText="1"/>
    </xf>
    <xf numFmtId="0" fontId="268" fillId="0" borderId="46" xfId="0" applyFont="1" applyBorder="1" applyAlignment="1">
      <alignment horizontal="center" vertical="center" wrapText="1"/>
    </xf>
    <xf numFmtId="1" fontId="178" fillId="0" borderId="46" xfId="0" applyNumberFormat="1" applyFont="1" applyBorder="1" applyAlignment="1">
      <alignment horizontal="center" vertical="center" wrapText="1"/>
    </xf>
    <xf numFmtId="0" fontId="178" fillId="0" borderId="46" xfId="0" applyFont="1" applyBorder="1" applyAlignment="1">
      <alignment horizontal="right"/>
    </xf>
    <xf numFmtId="0" fontId="178" fillId="0" borderId="46" xfId="0" applyFont="1" applyBorder="1"/>
    <xf numFmtId="0" fontId="255" fillId="0" borderId="46" xfId="0" applyFont="1" applyBorder="1" applyAlignment="1">
      <alignment horizontal="center" vertical="top"/>
    </xf>
    <xf numFmtId="3" fontId="255" fillId="0" borderId="46" xfId="0" applyNumberFormat="1" applyFont="1" applyBorder="1" applyAlignment="1">
      <alignment horizontal="center" vertical="top"/>
    </xf>
    <xf numFmtId="3" fontId="175" fillId="0" borderId="46" xfId="0" applyNumberFormat="1" applyFont="1" applyBorder="1" applyAlignment="1">
      <alignment horizontal="center" vertical="top"/>
    </xf>
    <xf numFmtId="1" fontId="178" fillId="0" borderId="46" xfId="0" applyNumberFormat="1" applyFont="1" applyBorder="1" applyAlignment="1">
      <alignment horizontal="center" vertical="top" wrapText="1"/>
    </xf>
    <xf numFmtId="2" fontId="178" fillId="0" borderId="46" xfId="0" applyNumberFormat="1" applyFont="1" applyBorder="1" applyAlignment="1">
      <alignment horizontal="center" vertical="top" wrapText="1"/>
    </xf>
    <xf numFmtId="0" fontId="271" fillId="0" borderId="46" xfId="0" applyFont="1" applyBorder="1" applyAlignment="1">
      <alignment vertical="center" wrapText="1"/>
    </xf>
    <xf numFmtId="2" fontId="175" fillId="4" borderId="46" xfId="0" applyNumberFormat="1" applyFont="1" applyFill="1" applyBorder="1" applyAlignment="1">
      <alignment horizontal="center" vertical="top" wrapText="1"/>
    </xf>
    <xf numFmtId="0" fontId="178" fillId="0" borderId="46" xfId="0" applyFont="1" applyBorder="1" applyAlignment="1">
      <alignment horizontal="center"/>
    </xf>
    <xf numFmtId="2" fontId="178" fillId="0" borderId="46" xfId="0" applyNumberFormat="1" applyFont="1" applyBorder="1" applyAlignment="1">
      <alignment horizontal="center"/>
    </xf>
    <xf numFmtId="1" fontId="194" fillId="0" borderId="46" xfId="0" applyNumberFormat="1" applyFont="1" applyBorder="1" applyAlignment="1">
      <alignment horizontal="left" vertical="top" wrapText="1"/>
    </xf>
    <xf numFmtId="3" fontId="175" fillId="0" borderId="46" xfId="0" applyNumberFormat="1" applyFont="1" applyBorder="1" applyAlignment="1">
      <alignment horizontal="center" vertical="top" wrapText="1"/>
    </xf>
    <xf numFmtId="3" fontId="175" fillId="0" borderId="46" xfId="0" applyNumberFormat="1" applyFont="1" applyBorder="1" applyAlignment="1">
      <alignment horizontal="center" vertical="center" wrapText="1"/>
    </xf>
    <xf numFmtId="2" fontId="178" fillId="0" borderId="46" xfId="3" applyNumberFormat="1" applyFont="1" applyBorder="1" applyAlignment="1">
      <alignment horizontal="center" vertical="top" wrapText="1"/>
    </xf>
    <xf numFmtId="1" fontId="175" fillId="0" borderId="46" xfId="0" applyNumberFormat="1" applyFont="1" applyBorder="1" applyAlignment="1">
      <alignment horizontal="center" vertical="top" wrapText="1"/>
    </xf>
    <xf numFmtId="2" fontId="178" fillId="0" borderId="46" xfId="3" applyNumberFormat="1" applyFont="1" applyBorder="1" applyAlignment="1">
      <alignment horizontal="center" vertical="center" wrapText="1"/>
    </xf>
    <xf numFmtId="3" fontId="175" fillId="0" borderId="46" xfId="0" applyNumberFormat="1" applyFont="1" applyBorder="1" applyAlignment="1">
      <alignment horizontal="center" vertical="center"/>
    </xf>
    <xf numFmtId="2" fontId="52" fillId="0" borderId="0" xfId="0" applyNumberFormat="1" applyFont="1" applyAlignment="1">
      <alignment horizontal="center" vertical="center"/>
    </xf>
    <xf numFmtId="2" fontId="61" fillId="0" borderId="0" xfId="0" applyNumberFormat="1" applyFont="1" applyAlignment="1">
      <alignment horizontal="center" vertical="center"/>
    </xf>
    <xf numFmtId="2" fontId="175" fillId="0" borderId="46" xfId="0" applyNumberFormat="1" applyFont="1" applyBorder="1" applyAlignment="1">
      <alignment horizontal="center"/>
    </xf>
    <xf numFmtId="2" fontId="178" fillId="13" borderId="46" xfId="0" applyNumberFormat="1" applyFont="1" applyFill="1" applyBorder="1" applyAlignment="1">
      <alignment horizontal="center" vertical="center"/>
    </xf>
    <xf numFmtId="2" fontId="175" fillId="0" borderId="46" xfId="0" applyNumberFormat="1" applyFont="1" applyBorder="1" applyAlignment="1">
      <alignment horizontal="center" wrapText="1"/>
    </xf>
    <xf numFmtId="2" fontId="268" fillId="0" borderId="46" xfId="0" applyNumberFormat="1" applyFont="1" applyBorder="1" applyAlignment="1">
      <alignment horizontal="center" vertical="top" wrapText="1"/>
    </xf>
    <xf numFmtId="2" fontId="194" fillId="0" borderId="46" xfId="0" applyNumberFormat="1" applyFont="1" applyBorder="1" applyAlignment="1">
      <alignment horizontal="center" vertical="top" wrapText="1"/>
    </xf>
    <xf numFmtId="2" fontId="61" fillId="0" borderId="12" xfId="0" applyNumberFormat="1" applyFont="1" applyBorder="1" applyAlignment="1">
      <alignment horizontal="center" vertical="center"/>
    </xf>
    <xf numFmtId="2" fontId="52" fillId="0" borderId="5" xfId="0" applyNumberFormat="1" applyFont="1" applyBorder="1" applyAlignment="1">
      <alignment horizontal="center" vertical="center" wrapText="1"/>
    </xf>
    <xf numFmtId="2" fontId="52" fillId="0" borderId="5" xfId="0" applyNumberFormat="1" applyFont="1" applyBorder="1" applyAlignment="1">
      <alignment horizontal="center" vertical="center"/>
    </xf>
    <xf numFmtId="2" fontId="20" fillId="0" borderId="0" xfId="0" applyNumberFormat="1" applyFont="1" applyAlignment="1">
      <alignment horizontal="center" vertical="center"/>
    </xf>
    <xf numFmtId="0" fontId="21" fillId="0" borderId="0" xfId="0" applyFont="1" applyAlignment="1">
      <alignment wrapText="1"/>
    </xf>
    <xf numFmtId="0" fontId="178" fillId="0" borderId="46" xfId="0" applyFont="1" applyBorder="1" applyAlignment="1">
      <alignment horizontal="left" wrapText="1"/>
    </xf>
    <xf numFmtId="0" fontId="175" fillId="0" borderId="46" xfId="0" applyFont="1" applyBorder="1" applyAlignment="1">
      <alignment horizontal="left" wrapText="1"/>
    </xf>
    <xf numFmtId="0" fontId="178" fillId="13" borderId="46" xfId="0" applyFont="1" applyFill="1" applyBorder="1" applyAlignment="1">
      <alignment horizontal="left" vertical="center" wrapText="1"/>
    </xf>
    <xf numFmtId="0" fontId="194" fillId="0" borderId="46" xfId="0" applyFont="1" applyBorder="1" applyAlignment="1">
      <alignment horizontal="left" wrapText="1"/>
    </xf>
    <xf numFmtId="0" fontId="178" fillId="0" borderId="46" xfId="0" applyFont="1" applyBorder="1" applyAlignment="1">
      <alignment wrapText="1"/>
    </xf>
    <xf numFmtId="0" fontId="38" fillId="0" borderId="1" xfId="0" applyFont="1" applyBorder="1" applyAlignment="1">
      <alignment vertical="top" wrapText="1"/>
    </xf>
    <xf numFmtId="0" fontId="37" fillId="0" borderId="1" xfId="0" applyFont="1" applyBorder="1" applyAlignment="1">
      <alignment horizontal="left" vertical="center" wrapText="1"/>
    </xf>
    <xf numFmtId="0" fontId="16" fillId="0" borderId="1" xfId="0" applyFont="1" applyBorder="1" applyAlignment="1">
      <alignment horizontal="left" vertical="center" wrapText="1"/>
    </xf>
    <xf numFmtId="0" fontId="11" fillId="0" borderId="1" xfId="0" applyFont="1" applyBorder="1" applyAlignment="1">
      <alignment vertical="top" wrapText="1"/>
    </xf>
    <xf numFmtId="0" fontId="16" fillId="4" borderId="1" xfId="0" applyFont="1" applyFill="1" applyBorder="1" applyAlignment="1">
      <alignment horizontal="center" vertical="center" wrapText="1"/>
    </xf>
    <xf numFmtId="0" fontId="20" fillId="0" borderId="1" xfId="0" applyFont="1" applyBorder="1" applyAlignment="1">
      <alignment horizontal="left"/>
    </xf>
    <xf numFmtId="0" fontId="11" fillId="0" borderId="1" xfId="0" applyFont="1" applyBorder="1" applyAlignment="1">
      <alignment horizontal="left" vertical="top"/>
    </xf>
    <xf numFmtId="49" fontId="45" fillId="0" borderId="64" xfId="0" applyNumberFormat="1" applyFont="1" applyBorder="1" applyAlignment="1">
      <alignment vertical="top" wrapText="1"/>
    </xf>
    <xf numFmtId="0" fontId="11" fillId="0" borderId="1" xfId="0" applyFont="1" applyBorder="1" applyAlignment="1">
      <alignment horizontal="center" vertical="top" wrapText="1"/>
    </xf>
    <xf numFmtId="0" fontId="233" fillId="0" borderId="1" xfId="0" applyFont="1" applyBorder="1" applyAlignment="1">
      <alignment horizontal="center" vertical="center" wrapText="1"/>
    </xf>
    <xf numFmtId="0" fontId="206" fillId="0" borderId="65" xfId="0" applyFont="1" applyBorder="1" applyAlignment="1">
      <alignment horizontal="center" vertical="center" wrapText="1"/>
    </xf>
    <xf numFmtId="0" fontId="16" fillId="0" borderId="66" xfId="0" applyFont="1" applyBorder="1" applyAlignment="1">
      <alignment horizontal="center" vertical="center" wrapText="1"/>
    </xf>
    <xf numFmtId="2" fontId="15" fillId="3" borderId="7" xfId="0" applyNumberFormat="1" applyFont="1" applyFill="1" applyBorder="1" applyAlignment="1">
      <alignment horizontal="center" vertical="center" wrapText="1"/>
    </xf>
    <xf numFmtId="0" fontId="37" fillId="0" borderId="67" xfId="0" applyFont="1" applyBorder="1" applyAlignment="1">
      <alignment horizontal="center" vertical="top" wrapText="1"/>
    </xf>
    <xf numFmtId="0" fontId="37" fillId="0" borderId="67" xfId="0" applyFont="1" applyBorder="1" applyAlignment="1">
      <alignment horizontal="left" vertical="top" wrapText="1"/>
    </xf>
    <xf numFmtId="14" fontId="56" fillId="0" borderId="67" xfId="0" applyNumberFormat="1" applyFont="1" applyBorder="1"/>
    <xf numFmtId="0" fontId="0" fillId="0" borderId="67" xfId="0" applyBorder="1" applyAlignment="1">
      <alignment wrapText="1"/>
    </xf>
    <xf numFmtId="1" fontId="36" fillId="0" borderId="67" xfId="0" applyNumberFormat="1" applyFont="1" applyBorder="1" applyAlignment="1">
      <alignment horizontal="right" vertical="top" wrapText="1"/>
    </xf>
    <xf numFmtId="0" fontId="37" fillId="0" borderId="67" xfId="0" applyFont="1" applyBorder="1" applyAlignment="1">
      <alignment horizontal="center" vertical="center" wrapText="1"/>
    </xf>
    <xf numFmtId="0" fontId="37" fillId="0" borderId="67" xfId="0" applyFont="1" applyBorder="1" applyAlignment="1">
      <alignment horizontal="left" vertical="center" wrapText="1"/>
    </xf>
    <xf numFmtId="0" fontId="58" fillId="0" borderId="67" xfId="0" applyFont="1" applyBorder="1" applyAlignment="1">
      <alignment horizontal="left" vertical="center" wrapText="1"/>
    </xf>
    <xf numFmtId="0" fontId="0" fillId="0" borderId="67" xfId="0" applyBorder="1" applyAlignment="1">
      <alignment vertical="center" wrapText="1"/>
    </xf>
    <xf numFmtId="0" fontId="62" fillId="0" borderId="67" xfId="0" applyFont="1" applyBorder="1" applyAlignment="1">
      <alignment horizontal="left" vertical="top" wrapText="1"/>
    </xf>
    <xf numFmtId="0" fontId="9" fillId="0" borderId="67" xfId="0" applyFont="1" applyBorder="1" applyAlignment="1">
      <alignment vertical="center" wrapText="1"/>
    </xf>
    <xf numFmtId="0" fontId="37" fillId="0" borderId="67" xfId="0" applyFont="1" applyBorder="1" applyAlignment="1">
      <alignment vertical="top" wrapText="1"/>
    </xf>
    <xf numFmtId="0" fontId="38" fillId="0" borderId="67" xfId="0" applyFont="1" applyBorder="1" applyAlignment="1">
      <alignment vertical="top" wrapText="1"/>
    </xf>
    <xf numFmtId="2" fontId="37" fillId="0" borderId="67" xfId="0" applyNumberFormat="1" applyFont="1" applyBorder="1" applyAlignment="1">
      <alignment horizontal="center" vertical="center" wrapText="1"/>
    </xf>
    <xf numFmtId="0" fontId="58" fillId="0" borderId="67" xfId="0" applyFont="1" applyBorder="1" applyAlignment="1">
      <alignment horizontal="center" vertical="center" wrapText="1"/>
    </xf>
    <xf numFmtId="0" fontId="66" fillId="0" borderId="67" xfId="0" applyFont="1" applyBorder="1" applyAlignment="1">
      <alignment horizontal="center" vertical="center" wrapText="1"/>
    </xf>
    <xf numFmtId="0" fontId="36" fillId="0" borderId="67" xfId="0" applyFont="1" applyBorder="1" applyAlignment="1">
      <alignment horizontal="center" vertical="center" wrapText="1"/>
    </xf>
    <xf numFmtId="2" fontId="52" fillId="0" borderId="67" xfId="0" applyNumberFormat="1" applyFont="1" applyBorder="1" applyAlignment="1">
      <alignment horizontal="center" vertical="center"/>
    </xf>
    <xf numFmtId="0" fontId="66" fillId="4" borderId="67" xfId="0" applyFont="1" applyFill="1" applyBorder="1" applyAlignment="1">
      <alignment horizontal="center" vertical="center" wrapText="1"/>
    </xf>
    <xf numFmtId="0" fontId="37" fillId="4" borderId="67" xfId="0" applyFont="1" applyFill="1" applyBorder="1" applyAlignment="1">
      <alignment horizontal="center" vertical="center" wrapText="1"/>
    </xf>
    <xf numFmtId="0" fontId="16" fillId="0" borderId="67" xfId="0" applyFont="1" applyBorder="1" applyAlignment="1">
      <alignment horizontal="center" vertical="center" wrapText="1"/>
    </xf>
    <xf numFmtId="2" fontId="16" fillId="0" borderId="67" xfId="0" applyNumberFormat="1" applyFont="1" applyBorder="1" applyAlignment="1">
      <alignment horizontal="center" vertical="center" wrapText="1"/>
    </xf>
    <xf numFmtId="0" fontId="24" fillId="0" borderId="67" xfId="0" applyFont="1" applyBorder="1" applyAlignment="1">
      <alignment horizontal="center" vertical="center" wrapText="1"/>
    </xf>
    <xf numFmtId="1" fontId="17" fillId="0" borderId="67" xfId="0" applyNumberFormat="1" applyFont="1" applyBorder="1" applyAlignment="1">
      <alignment horizontal="center" vertical="center" wrapText="1"/>
    </xf>
    <xf numFmtId="2" fontId="17" fillId="0" borderId="67" xfId="0" applyNumberFormat="1" applyFont="1" applyBorder="1" applyAlignment="1">
      <alignment horizontal="center" vertical="center" wrapText="1"/>
    </xf>
    <xf numFmtId="0" fontId="16" fillId="0" borderId="67" xfId="0" applyFont="1" applyBorder="1" applyAlignment="1">
      <alignment vertical="top" wrapText="1"/>
    </xf>
    <xf numFmtId="0" fontId="11" fillId="0" borderId="67" xfId="0" applyFont="1" applyBorder="1" applyAlignment="1">
      <alignment horizontal="center" vertical="center" wrapText="1"/>
    </xf>
    <xf numFmtId="0" fontId="16" fillId="4" borderId="67" xfId="0" applyFont="1" applyFill="1" applyBorder="1" applyAlignment="1">
      <alignment horizontal="center" vertical="center" wrapText="1"/>
    </xf>
    <xf numFmtId="2" fontId="20" fillId="0" borderId="67" xfId="0" applyNumberFormat="1" applyFont="1" applyBorder="1" applyAlignment="1">
      <alignment horizontal="center" vertical="center"/>
    </xf>
    <xf numFmtId="49" fontId="16" fillId="0" borderId="67" xfId="0" applyNumberFormat="1" applyFont="1" applyBorder="1" applyAlignment="1">
      <alignment horizontal="center" vertical="center" wrapText="1"/>
    </xf>
    <xf numFmtId="0" fontId="24" fillId="4" borderId="67" xfId="0" applyFont="1" applyFill="1" applyBorder="1" applyAlignment="1">
      <alignment horizontal="left" vertical="top" wrapText="1"/>
    </xf>
    <xf numFmtId="0" fontId="24" fillId="0" borderId="67" xfId="0" applyFont="1" applyBorder="1" applyAlignment="1">
      <alignment horizontal="left" vertical="top" wrapText="1"/>
    </xf>
    <xf numFmtId="0" fontId="20" fillId="0" borderId="67" xfId="0" applyFont="1" applyBorder="1" applyAlignment="1">
      <alignment horizontal="center" vertical="center"/>
    </xf>
    <xf numFmtId="0" fontId="24" fillId="4" borderId="67" xfId="0" applyFont="1" applyFill="1" applyBorder="1" applyAlignment="1">
      <alignment horizontal="center" vertical="center" wrapText="1"/>
    </xf>
    <xf numFmtId="2" fontId="59" fillId="0" borderId="67" xfId="0" applyNumberFormat="1" applyFont="1" applyBorder="1" applyAlignment="1">
      <alignment horizontal="center" vertical="center"/>
    </xf>
    <xf numFmtId="2" fontId="15" fillId="0" borderId="67" xfId="0" applyNumberFormat="1" applyFont="1" applyBorder="1" applyAlignment="1">
      <alignment horizontal="center" vertical="center" wrapText="1"/>
    </xf>
    <xf numFmtId="0" fontId="62" fillId="0" borderId="67" xfId="0" applyFont="1" applyBorder="1" applyAlignment="1">
      <alignment horizontal="center" vertical="center" wrapText="1"/>
    </xf>
    <xf numFmtId="0" fontId="11" fillId="0" borderId="67" xfId="0" applyFont="1" applyBorder="1" applyAlignment="1">
      <alignment horizontal="center" vertical="top" wrapText="1"/>
    </xf>
    <xf numFmtId="0" fontId="11" fillId="0" borderId="67" xfId="0" applyFont="1" applyBorder="1" applyAlignment="1">
      <alignment horizontal="left" vertical="top" wrapText="1"/>
    </xf>
    <xf numFmtId="0" fontId="16" fillId="4" borderId="67" xfId="0" applyFont="1" applyFill="1" applyBorder="1" applyAlignment="1">
      <alignment horizontal="left" vertical="top" wrapText="1"/>
    </xf>
    <xf numFmtId="0" fontId="16" fillId="0" borderId="67" xfId="0" applyFont="1" applyBorder="1" applyAlignment="1">
      <alignment horizontal="left" vertical="top" wrapText="1"/>
    </xf>
    <xf numFmtId="1" fontId="17" fillId="0" borderId="67" xfId="0" applyNumberFormat="1" applyFont="1" applyBorder="1" applyAlignment="1">
      <alignment horizontal="center" vertical="top" wrapText="1"/>
    </xf>
    <xf numFmtId="2" fontId="17" fillId="0" borderId="67" xfId="0" applyNumberFormat="1" applyFont="1" applyBorder="1" applyAlignment="1">
      <alignment horizontal="center" vertical="top" wrapText="1"/>
    </xf>
    <xf numFmtId="1" fontId="15" fillId="0" borderId="67" xfId="0" applyNumberFormat="1" applyFont="1" applyBorder="1" applyAlignment="1">
      <alignment horizontal="center" vertical="top" wrapText="1"/>
    </xf>
    <xf numFmtId="2" fontId="15" fillId="0" borderId="67" xfId="0" applyNumberFormat="1" applyFont="1" applyBorder="1" applyAlignment="1">
      <alignment horizontal="center" vertical="top" wrapText="1"/>
    </xf>
    <xf numFmtId="0" fontId="16" fillId="0" borderId="67" xfId="0" applyFont="1" applyBorder="1" applyAlignment="1">
      <alignment horizontal="center" vertical="top" wrapText="1"/>
    </xf>
    <xf numFmtId="0" fontId="17" fillId="0" borderId="67" xfId="0" applyFont="1" applyBorder="1" applyAlignment="1">
      <alignment horizontal="right" vertical="top" wrapText="1"/>
    </xf>
    <xf numFmtId="0" fontId="82" fillId="0" borderId="67" xfId="0" applyFont="1" applyBorder="1"/>
    <xf numFmtId="14" fontId="16" fillId="4" borderId="67" xfId="0" applyNumberFormat="1" applyFont="1" applyFill="1" applyBorder="1" applyAlignment="1">
      <alignment horizontal="left" vertical="top" wrapText="1"/>
    </xf>
    <xf numFmtId="14" fontId="16" fillId="0" borderId="67" xfId="0" applyNumberFormat="1" applyFont="1" applyBorder="1" applyAlignment="1">
      <alignment horizontal="left" vertical="top" wrapText="1"/>
    </xf>
    <xf numFmtId="1" fontId="17" fillId="0" borderId="67" xfId="0" applyNumberFormat="1" applyFont="1" applyBorder="1" applyAlignment="1">
      <alignment horizontal="right" vertical="top" wrapText="1"/>
    </xf>
    <xf numFmtId="14" fontId="83" fillId="0" borderId="67" xfId="0" applyNumberFormat="1" applyFont="1" applyBorder="1" applyAlignment="1">
      <alignment horizontal="left"/>
    </xf>
    <xf numFmtId="0" fontId="16" fillId="0" borderId="67" xfId="0" applyFont="1" applyBorder="1" applyAlignment="1">
      <alignment horizontal="center" wrapText="1"/>
    </xf>
    <xf numFmtId="2" fontId="20" fillId="0" borderId="67" xfId="0" applyNumberFormat="1" applyFont="1" applyBorder="1" applyAlignment="1">
      <alignment horizontal="center"/>
    </xf>
    <xf numFmtId="0" fontId="17" fillId="0" borderId="67" xfId="0" applyFont="1" applyBorder="1" applyAlignment="1">
      <alignment horizontal="center" vertical="top" wrapText="1"/>
    </xf>
    <xf numFmtId="0" fontId="20" fillId="0" borderId="67" xfId="0" applyFont="1" applyBorder="1" applyAlignment="1">
      <alignment vertical="top" wrapText="1"/>
    </xf>
    <xf numFmtId="0" fontId="17" fillId="0" borderId="67" xfId="0" applyFont="1" applyBorder="1" applyAlignment="1">
      <alignment horizontal="center" vertical="center" wrapText="1"/>
    </xf>
    <xf numFmtId="2" fontId="16" fillId="4" borderId="67" xfId="0" applyNumberFormat="1" applyFont="1" applyFill="1" applyBorder="1" applyAlignment="1">
      <alignment horizontal="center" vertical="center" wrapText="1"/>
    </xf>
    <xf numFmtId="2" fontId="20" fillId="0" borderId="67" xfId="0" applyNumberFormat="1" applyFont="1" applyBorder="1" applyAlignment="1">
      <alignment horizontal="center" vertical="top"/>
    </xf>
    <xf numFmtId="0" fontId="16" fillId="4" borderId="67" xfId="0" applyFont="1" applyFill="1" applyBorder="1" applyAlignment="1">
      <alignment horizontal="center" vertical="top" wrapText="1"/>
    </xf>
    <xf numFmtId="168" fontId="16" fillId="0" borderId="67" xfId="0" applyNumberFormat="1" applyFont="1" applyBorder="1" applyAlignment="1">
      <alignment horizontal="left" vertical="top" wrapText="1"/>
    </xf>
    <xf numFmtId="0" fontId="5" fillId="0" borderId="67" xfId="0" applyFont="1" applyBorder="1"/>
    <xf numFmtId="168" fontId="16" fillId="4" borderId="67" xfId="0" applyNumberFormat="1" applyFont="1" applyFill="1" applyBorder="1" applyAlignment="1">
      <alignment horizontal="left" vertical="top" wrapText="1"/>
    </xf>
    <xf numFmtId="0" fontId="20" fillId="0" borderId="67" xfId="0" applyFont="1" applyBorder="1" applyAlignment="1">
      <alignment horizontal="left" vertical="top"/>
    </xf>
    <xf numFmtId="0" fontId="20" fillId="0" borderId="67" xfId="0" applyFont="1" applyBorder="1" applyAlignment="1">
      <alignment horizontal="left"/>
    </xf>
    <xf numFmtId="168" fontId="20" fillId="0" borderId="67" xfId="0" applyNumberFormat="1" applyFont="1" applyBorder="1" applyAlignment="1">
      <alignment horizontal="left"/>
    </xf>
    <xf numFmtId="1" fontId="16" fillId="0" borderId="67" xfId="0" applyNumberFormat="1" applyFont="1" applyBorder="1" applyAlignment="1">
      <alignment horizontal="left" vertical="top" wrapText="1"/>
    </xf>
    <xf numFmtId="2" fontId="16" fillId="0" borderId="67" xfId="0" applyNumberFormat="1" applyFont="1" applyBorder="1" applyAlignment="1">
      <alignment horizontal="left" vertical="top" wrapText="1"/>
    </xf>
    <xf numFmtId="169" fontId="16" fillId="0" borderId="67" xfId="0" applyNumberFormat="1" applyFont="1" applyBorder="1" applyAlignment="1">
      <alignment horizontal="left" vertical="top" wrapText="1"/>
    </xf>
    <xf numFmtId="0" fontId="94" fillId="0" borderId="67" xfId="0" applyFont="1" applyBorder="1" applyAlignment="1">
      <alignment horizontal="left" vertical="top" wrapText="1"/>
    </xf>
    <xf numFmtId="1" fontId="11" fillId="0" borderId="67" xfId="0" applyNumberFormat="1" applyFont="1" applyBorder="1" applyAlignment="1">
      <alignment horizontal="left" vertical="top" wrapText="1"/>
    </xf>
    <xf numFmtId="2" fontId="11" fillId="0" borderId="67" xfId="0" applyNumberFormat="1" applyFont="1" applyBorder="1" applyAlignment="1">
      <alignment horizontal="left" vertical="top" wrapText="1"/>
    </xf>
    <xf numFmtId="2" fontId="11" fillId="0" borderId="67" xfId="0" applyNumberFormat="1" applyFont="1" applyBorder="1" applyAlignment="1">
      <alignment horizontal="center" vertical="top" wrapText="1"/>
    </xf>
    <xf numFmtId="0" fontId="11" fillId="0" borderId="67" xfId="0" applyFont="1" applyBorder="1" applyAlignment="1">
      <alignment horizontal="left" vertical="center" wrapText="1"/>
    </xf>
    <xf numFmtId="0" fontId="16" fillId="0" borderId="67" xfId="0" applyFont="1" applyBorder="1" applyAlignment="1">
      <alignment horizontal="left" vertical="top"/>
    </xf>
    <xf numFmtId="0" fontId="45" fillId="0" borderId="67" xfId="2" applyFont="1" applyBorder="1" applyAlignment="1">
      <alignment horizontal="left" vertical="top"/>
    </xf>
    <xf numFmtId="2" fontId="16" fillId="0" borderId="67" xfId="0" applyNumberFormat="1" applyFont="1" applyBorder="1" applyAlignment="1">
      <alignment horizontal="left" vertical="top"/>
    </xf>
    <xf numFmtId="1" fontId="16" fillId="0" borderId="67" xfId="0" applyNumberFormat="1" applyFont="1" applyBorder="1" applyAlignment="1">
      <alignment horizontal="left" vertical="top"/>
    </xf>
    <xf numFmtId="0" fontId="63" fillId="0" borderId="67" xfId="2" applyFont="1" applyBorder="1" applyAlignment="1">
      <alignment horizontal="left" vertical="top"/>
    </xf>
    <xf numFmtId="0" fontId="16" fillId="0" borderId="67" xfId="0" applyFont="1" applyBorder="1" applyAlignment="1">
      <alignment horizontal="left"/>
    </xf>
    <xf numFmtId="0" fontId="11" fillId="0" borderId="67" xfId="0" applyFont="1" applyBorder="1" applyAlignment="1">
      <alignment horizontal="left" vertical="top"/>
    </xf>
    <xf numFmtId="0" fontId="16" fillId="4" borderId="67" xfId="0" applyFont="1" applyFill="1" applyBorder="1" applyAlignment="1">
      <alignment horizontal="left" vertical="top"/>
    </xf>
    <xf numFmtId="0" fontId="63" fillId="4" borderId="67" xfId="2" applyFont="1" applyFill="1" applyBorder="1" applyAlignment="1">
      <alignment horizontal="left" vertical="top"/>
    </xf>
    <xf numFmtId="0" fontId="16" fillId="0" borderId="67" xfId="0" applyFont="1" applyBorder="1" applyAlignment="1">
      <alignment horizontal="left" vertical="center"/>
    </xf>
    <xf numFmtId="14" fontId="16" fillId="4" borderId="67" xfId="0" applyNumberFormat="1" applyFont="1" applyFill="1" applyBorder="1" applyAlignment="1">
      <alignment horizontal="left" vertical="center"/>
    </xf>
    <xf numFmtId="14" fontId="16" fillId="0" borderId="67" xfId="0" applyNumberFormat="1" applyFont="1" applyBorder="1" applyAlignment="1">
      <alignment horizontal="left" vertical="center"/>
    </xf>
    <xf numFmtId="14" fontId="11" fillId="0" borderId="67" xfId="0" applyNumberFormat="1" applyFont="1" applyBorder="1" applyAlignment="1">
      <alignment horizontal="left" vertical="center"/>
    </xf>
    <xf numFmtId="2" fontId="11" fillId="0" borderId="67" xfId="0" applyNumberFormat="1" applyFont="1" applyBorder="1" applyAlignment="1">
      <alignment horizontal="left" vertical="top"/>
    </xf>
    <xf numFmtId="15" fontId="16" fillId="0" borderId="67" xfId="0" applyNumberFormat="1" applyFont="1" applyBorder="1" applyAlignment="1">
      <alignment horizontal="left" vertical="top"/>
    </xf>
    <xf numFmtId="15" fontId="16" fillId="4" borderId="67" xfId="0" applyNumberFormat="1" applyFont="1" applyFill="1" applyBorder="1" applyAlignment="1">
      <alignment horizontal="left" vertical="top"/>
    </xf>
    <xf numFmtId="1" fontId="16" fillId="0" borderId="67" xfId="0" applyNumberFormat="1" applyFont="1" applyBorder="1" applyAlignment="1">
      <alignment horizontal="center" vertical="top" wrapText="1"/>
    </xf>
    <xf numFmtId="0" fontId="20" fillId="0" borderId="67" xfId="0" applyFont="1" applyBorder="1"/>
    <xf numFmtId="0" fontId="32" fillId="0" borderId="67" xfId="0" applyFont="1" applyBorder="1"/>
    <xf numFmtId="1" fontId="45" fillId="0" borderId="67" xfId="0" applyNumberFormat="1" applyFont="1" applyBorder="1" applyAlignment="1">
      <alignment horizontal="center" vertical="top" wrapText="1"/>
    </xf>
    <xf numFmtId="0" fontId="45" fillId="0" borderId="67" xfId="0" applyFont="1" applyBorder="1" applyAlignment="1">
      <alignment horizontal="left" vertical="top" wrapText="1"/>
    </xf>
    <xf numFmtId="14" fontId="179" fillId="0" borderId="67" xfId="0" applyNumberFormat="1" applyFont="1" applyBorder="1"/>
    <xf numFmtId="0" fontId="152" fillId="0" borderId="67" xfId="2" applyFont="1" applyBorder="1" applyAlignment="1">
      <alignment horizontal="left" vertical="top" wrapText="1"/>
    </xf>
    <xf numFmtId="0" fontId="152" fillId="4" borderId="67" xfId="2" applyFont="1" applyFill="1" applyBorder="1" applyAlignment="1">
      <alignment horizontal="left" vertical="top" wrapText="1"/>
    </xf>
    <xf numFmtId="0" fontId="45" fillId="4" borderId="67" xfId="0" applyFont="1" applyFill="1" applyBorder="1" applyAlignment="1">
      <alignment horizontal="left" vertical="top" wrapText="1"/>
    </xf>
    <xf numFmtId="0" fontId="45" fillId="0" borderId="67" xfId="0" applyFont="1" applyBorder="1" applyAlignment="1">
      <alignment horizontal="center" vertical="top" wrapText="1"/>
    </xf>
    <xf numFmtId="0" fontId="152" fillId="0" borderId="67" xfId="2" applyFont="1" applyBorder="1"/>
    <xf numFmtId="49" fontId="45" fillId="0" borderId="67" xfId="0" applyNumberFormat="1" applyFont="1" applyBorder="1" applyAlignment="1">
      <alignment horizontal="center" vertical="top" wrapText="1"/>
    </xf>
    <xf numFmtId="49" fontId="45" fillId="0" borderId="67" xfId="0" applyNumberFormat="1" applyFont="1" applyBorder="1" applyAlignment="1">
      <alignment horizontal="left" vertical="top" wrapText="1"/>
    </xf>
    <xf numFmtId="49" fontId="13" fillId="0" borderId="67" xfId="0" applyNumberFormat="1" applyFont="1" applyBorder="1" applyAlignment="1">
      <alignment wrapText="1"/>
    </xf>
    <xf numFmtId="174" fontId="45" fillId="0" borderId="67" xfId="0" applyNumberFormat="1" applyFont="1" applyBorder="1" applyAlignment="1">
      <alignment horizontal="left" vertical="top" wrapText="1"/>
    </xf>
    <xf numFmtId="175" fontId="45" fillId="0" borderId="67" xfId="0" applyNumberFormat="1" applyFont="1" applyBorder="1" applyAlignment="1">
      <alignment horizontal="left" vertical="top" wrapText="1"/>
    </xf>
    <xf numFmtId="175" fontId="13" fillId="0" borderId="67" xfId="0" applyNumberFormat="1" applyFont="1" applyBorder="1" applyAlignment="1">
      <alignment horizontal="left" vertical="top"/>
    </xf>
    <xf numFmtId="0" fontId="77" fillId="0" borderId="67" xfId="2" applyBorder="1" applyAlignment="1">
      <alignment horizontal="center" vertical="top" wrapText="1"/>
    </xf>
    <xf numFmtId="0" fontId="77" fillId="4" borderId="67" xfId="2" applyFill="1" applyBorder="1" applyAlignment="1">
      <alignment horizontal="center" vertical="top" wrapText="1"/>
    </xf>
    <xf numFmtId="14" fontId="16" fillId="4" borderId="67" xfId="0" applyNumberFormat="1" applyFont="1" applyFill="1" applyBorder="1" applyAlignment="1">
      <alignment horizontal="center" vertical="top" wrapText="1"/>
    </xf>
    <xf numFmtId="1" fontId="16" fillId="4" borderId="67" xfId="0" applyNumberFormat="1" applyFont="1" applyFill="1" applyBorder="1" applyAlignment="1">
      <alignment horizontal="center" vertical="top" wrapText="1"/>
    </xf>
    <xf numFmtId="2" fontId="16" fillId="4" borderId="67" xfId="0" applyNumberFormat="1" applyFont="1" applyFill="1" applyBorder="1" applyAlignment="1">
      <alignment horizontal="center" vertical="top" wrapText="1"/>
    </xf>
    <xf numFmtId="0" fontId="77" fillId="0" borderId="67" xfId="5" applyBorder="1" applyAlignment="1">
      <alignment horizontal="center" vertical="center" wrapText="1"/>
    </xf>
    <xf numFmtId="0" fontId="197" fillId="0" borderId="67" xfId="0" applyFont="1" applyBorder="1" applyAlignment="1">
      <alignment vertical="center" wrapText="1"/>
    </xf>
    <xf numFmtId="0" fontId="61" fillId="0" borderId="67" xfId="0" applyFont="1" applyBorder="1" applyAlignment="1">
      <alignment vertical="center" wrapText="1"/>
    </xf>
    <xf numFmtId="0" fontId="76" fillId="0" borderId="67" xfId="0" applyFont="1" applyBorder="1" applyAlignment="1">
      <alignment horizontal="center" vertical="center" wrapText="1"/>
    </xf>
    <xf numFmtId="2" fontId="190" fillId="0" borderId="67" xfId="0" applyNumberFormat="1" applyFont="1" applyBorder="1" applyAlignment="1">
      <alignment horizontal="center" vertical="center"/>
    </xf>
    <xf numFmtId="0" fontId="4" fillId="0" borderId="67" xfId="0" applyFont="1" applyBorder="1" applyAlignment="1">
      <alignment vertical="center" wrapText="1"/>
    </xf>
    <xf numFmtId="0" fontId="232" fillId="0" borderId="67" xfId="5" applyFont="1" applyBorder="1" applyAlignment="1">
      <alignment horizontal="center" vertical="center" wrapText="1"/>
    </xf>
    <xf numFmtId="0" fontId="233" fillId="0" borderId="67" xfId="0" applyFont="1" applyBorder="1" applyAlignment="1">
      <alignment horizontal="center" vertical="center" wrapText="1"/>
    </xf>
    <xf numFmtId="0" fontId="76" fillId="4" borderId="67" xfId="0" applyFont="1" applyFill="1" applyBorder="1" applyAlignment="1">
      <alignment horizontal="center" vertical="center" wrapText="1"/>
    </xf>
    <xf numFmtId="0" fontId="77" fillId="4" borderId="67" xfId="5" applyFill="1" applyBorder="1" applyAlignment="1">
      <alignment horizontal="center" vertical="center" wrapText="1"/>
    </xf>
    <xf numFmtId="1" fontId="76" fillId="4" borderId="67" xfId="0" applyNumberFormat="1" applyFont="1" applyFill="1" applyBorder="1" applyAlignment="1">
      <alignment horizontal="center" vertical="center" wrapText="1"/>
    </xf>
    <xf numFmtId="1" fontId="76" fillId="0" borderId="67" xfId="0" applyNumberFormat="1" applyFont="1" applyBorder="1" applyAlignment="1">
      <alignment horizontal="center" vertical="center" wrapText="1"/>
    </xf>
    <xf numFmtId="2" fontId="76" fillId="0" borderId="67" xfId="0" applyNumberFormat="1" applyFont="1" applyBorder="1" applyAlignment="1">
      <alignment horizontal="center" vertical="center" wrapText="1"/>
    </xf>
    <xf numFmtId="1" fontId="233" fillId="0" borderId="67" xfId="0" applyNumberFormat="1" applyFont="1" applyBorder="1" applyAlignment="1">
      <alignment horizontal="center" vertical="center" wrapText="1"/>
    </xf>
    <xf numFmtId="2" fontId="233" fillId="0" borderId="67" xfId="0" applyNumberFormat="1" applyFont="1" applyBorder="1" applyAlignment="1">
      <alignment horizontal="center" vertical="center" wrapText="1"/>
    </xf>
    <xf numFmtId="2" fontId="76" fillId="4" borderId="67" xfId="0" applyNumberFormat="1" applyFont="1" applyFill="1" applyBorder="1" applyAlignment="1">
      <alignment horizontal="center" vertical="center" wrapText="1"/>
    </xf>
    <xf numFmtId="0" fontId="77" fillId="0" borderId="67" xfId="2" applyBorder="1" applyAlignment="1">
      <alignment horizontal="left" vertical="top" wrapText="1"/>
    </xf>
    <xf numFmtId="0" fontId="234" fillId="0" borderId="67" xfId="0" applyFont="1" applyBorder="1" applyAlignment="1">
      <alignment horizontal="center" vertical="center" wrapText="1"/>
    </xf>
    <xf numFmtId="0" fontId="77" fillId="4" borderId="67" xfId="2" applyFill="1" applyBorder="1" applyAlignment="1">
      <alignment horizontal="center" vertical="center" wrapText="1"/>
    </xf>
    <xf numFmtId="0" fontId="234" fillId="0" borderId="67" xfId="2" applyFont="1" applyFill="1" applyBorder="1" applyAlignment="1" applyProtection="1">
      <alignment horizontal="center" vertical="center" wrapText="1"/>
    </xf>
    <xf numFmtId="3" fontId="234" fillId="0" borderId="67" xfId="0" applyNumberFormat="1" applyFont="1" applyBorder="1" applyAlignment="1">
      <alignment horizontal="center" vertical="center" wrapText="1"/>
    </xf>
    <xf numFmtId="2" fontId="234" fillId="0" borderId="67" xfId="0" applyNumberFormat="1" applyFont="1" applyBorder="1" applyAlignment="1">
      <alignment horizontal="center" vertical="center" wrapText="1"/>
    </xf>
    <xf numFmtId="0" fontId="206" fillId="0" borderId="67" xfId="0" applyFont="1" applyBorder="1" applyAlignment="1">
      <alignment horizontal="center" vertical="center" wrapText="1"/>
    </xf>
    <xf numFmtId="0" fontId="232" fillId="0" borderId="67" xfId="2" applyFont="1" applyBorder="1" applyAlignment="1">
      <alignment horizontal="center" vertical="center" wrapText="1"/>
    </xf>
    <xf numFmtId="0" fontId="77" fillId="0" borderId="67" xfId="2" applyBorder="1" applyAlignment="1">
      <alignment horizontal="center" vertical="center" wrapText="1"/>
    </xf>
    <xf numFmtId="14" fontId="234" fillId="0" borderId="67" xfId="0" applyNumberFormat="1" applyFont="1" applyBorder="1" applyAlignment="1">
      <alignment horizontal="center" vertical="center" wrapText="1"/>
    </xf>
    <xf numFmtId="0" fontId="235" fillId="0" borderId="67" xfId="0" applyFont="1" applyBorder="1" applyAlignment="1">
      <alignment horizontal="center" vertical="center" wrapText="1"/>
    </xf>
    <xf numFmtId="0" fontId="98" fillId="0" borderId="67" xfId="0" applyFont="1" applyBorder="1" applyAlignment="1">
      <alignment horizontal="center" vertical="top" wrapText="1"/>
    </xf>
    <xf numFmtId="2" fontId="45" fillId="0" borderId="67" xfId="0" applyNumberFormat="1" applyFont="1" applyBorder="1" applyAlignment="1">
      <alignment vertical="top" wrapText="1"/>
    </xf>
    <xf numFmtId="0" fontId="98" fillId="0" borderId="67" xfId="0" applyFont="1" applyBorder="1" applyAlignment="1">
      <alignment horizontal="left" vertical="top" wrapText="1"/>
    </xf>
    <xf numFmtId="0" fontId="98" fillId="0" borderId="67" xfId="0" applyFont="1" applyBorder="1" applyAlignment="1">
      <alignment vertical="top" wrapText="1"/>
    </xf>
    <xf numFmtId="0" fontId="45" fillId="0" borderId="67" xfId="0" applyFont="1" applyBorder="1" applyAlignment="1">
      <alignment vertical="top" wrapText="1"/>
    </xf>
    <xf numFmtId="0" fontId="77" fillId="0" borderId="67" xfId="2" applyBorder="1" applyAlignment="1" applyProtection="1">
      <alignment horizontal="center" vertical="top" wrapText="1"/>
    </xf>
    <xf numFmtId="0" fontId="15" fillId="0" borderId="67" xfId="0" applyFont="1" applyBorder="1" applyAlignment="1">
      <alignment horizontal="center" vertical="top" wrapText="1"/>
    </xf>
    <xf numFmtId="0" fontId="15" fillId="0" borderId="67" xfId="0" applyFont="1" applyBorder="1" applyAlignment="1">
      <alignment horizontal="center" vertical="center" wrapText="1"/>
    </xf>
    <xf numFmtId="2" fontId="44" fillId="0" borderId="67" xfId="0" applyNumberFormat="1" applyFont="1" applyBorder="1" applyAlignment="1">
      <alignment vertical="top" wrapText="1"/>
    </xf>
    <xf numFmtId="0" fontId="32" fillId="0" borderId="67" xfId="0" applyFont="1" applyBorder="1" applyAlignment="1">
      <alignment wrapText="1"/>
    </xf>
    <xf numFmtId="1" fontId="16" fillId="0" borderId="67" xfId="0" applyNumberFormat="1" applyFont="1" applyBorder="1" applyAlignment="1">
      <alignment horizontal="right" vertical="top" wrapText="1"/>
    </xf>
    <xf numFmtId="2" fontId="16" fillId="0" borderId="67" xfId="0" applyNumberFormat="1" applyFont="1" applyBorder="1" applyAlignment="1">
      <alignment horizontal="center" vertical="top" wrapText="1"/>
    </xf>
    <xf numFmtId="14" fontId="11" fillId="0" borderId="67" xfId="0" applyNumberFormat="1" applyFont="1" applyBorder="1" applyAlignment="1">
      <alignment horizontal="left" vertical="top" wrapText="1"/>
    </xf>
    <xf numFmtId="2" fontId="11" fillId="0" borderId="67" xfId="0" applyNumberFormat="1" applyFont="1" applyBorder="1" applyAlignment="1">
      <alignment horizontal="center" wrapText="1"/>
    </xf>
    <xf numFmtId="0" fontId="16" fillId="0" borderId="67" xfId="0" applyFont="1" applyBorder="1" applyAlignment="1">
      <alignment horizontal="left" vertical="center" wrapText="1"/>
    </xf>
    <xf numFmtId="2" fontId="16" fillId="0" borderId="67" xfId="0" applyNumberFormat="1" applyFont="1" applyBorder="1" applyAlignment="1">
      <alignment horizontal="left" vertical="center" wrapText="1"/>
    </xf>
    <xf numFmtId="1" fontId="16" fillId="0" borderId="67" xfId="0" applyNumberFormat="1" applyFont="1" applyBorder="1" applyAlignment="1">
      <alignment horizontal="left" vertical="center" wrapText="1"/>
    </xf>
    <xf numFmtId="0" fontId="11" fillId="0" borderId="67" xfId="0" applyFont="1" applyBorder="1" applyAlignment="1">
      <alignment vertical="top" wrapText="1"/>
    </xf>
    <xf numFmtId="0" fontId="16" fillId="0" borderId="67" xfId="0" applyFont="1" applyBorder="1" applyAlignment="1">
      <alignment horizontal="center" vertical="center"/>
    </xf>
    <xf numFmtId="1" fontId="16" fillId="4" borderId="67" xfId="0" applyNumberFormat="1" applyFont="1" applyFill="1" applyBorder="1" applyAlignment="1">
      <alignment horizontal="center" vertical="center" wrapText="1"/>
    </xf>
    <xf numFmtId="1" fontId="16" fillId="0" borderId="67" xfId="0" applyNumberFormat="1" applyFont="1" applyBorder="1" applyAlignment="1">
      <alignment horizontal="center" vertical="center" wrapText="1"/>
    </xf>
    <xf numFmtId="2" fontId="16" fillId="0" borderId="67" xfId="0" applyNumberFormat="1" applyFont="1" applyBorder="1" applyAlignment="1">
      <alignment horizontal="center" vertical="center"/>
    </xf>
    <xf numFmtId="2" fontId="11" fillId="0" borderId="67" xfId="0" applyNumberFormat="1" applyFont="1" applyBorder="1" applyAlignment="1">
      <alignment horizontal="center" vertical="center" wrapText="1"/>
    </xf>
    <xf numFmtId="1" fontId="11" fillId="0" borderId="67" xfId="0" applyNumberFormat="1" applyFont="1" applyBorder="1" applyAlignment="1">
      <alignment horizontal="center" vertical="top" wrapText="1"/>
    </xf>
    <xf numFmtId="0" fontId="77" fillId="0" borderId="67" xfId="2" applyBorder="1" applyAlignment="1" applyProtection="1">
      <alignment horizontal="left" vertical="top" wrapText="1"/>
    </xf>
    <xf numFmtId="2" fontId="20" fillId="0" borderId="67" xfId="0" applyNumberFormat="1" applyFont="1" applyBorder="1" applyAlignment="1">
      <alignment horizontal="center" vertical="top" wrapText="1"/>
    </xf>
    <xf numFmtId="2" fontId="16" fillId="4" borderId="67" xfId="0" applyNumberFormat="1" applyFont="1" applyFill="1" applyBorder="1" applyAlignment="1">
      <alignment horizontal="center" vertical="center"/>
    </xf>
    <xf numFmtId="0" fontId="77" fillId="0" borderId="67" xfId="5" applyBorder="1" applyAlignment="1">
      <alignment horizontal="left" vertical="top" wrapText="1"/>
    </xf>
    <xf numFmtId="0" fontId="2" fillId="0" borderId="67" xfId="0" applyFont="1" applyBorder="1" applyAlignment="1">
      <alignment horizontal="center" vertical="center"/>
    </xf>
    <xf numFmtId="2" fontId="2" fillId="0" borderId="67" xfId="0" applyNumberFormat="1" applyFont="1" applyBorder="1" applyAlignment="1">
      <alignment horizontal="center" vertical="center" wrapText="1"/>
    </xf>
    <xf numFmtId="0" fontId="77" fillId="0" borderId="67" xfId="2" applyBorder="1" applyAlignment="1" applyProtection="1">
      <alignment vertical="top" wrapText="1"/>
    </xf>
    <xf numFmtId="1" fontId="16" fillId="0" borderId="67" xfId="0" applyNumberFormat="1" applyFont="1" applyBorder="1" applyAlignment="1">
      <alignment vertical="top" wrapText="1"/>
    </xf>
    <xf numFmtId="2" fontId="16" fillId="0" borderId="67" xfId="0" applyNumberFormat="1" applyFont="1" applyBorder="1" applyAlignment="1">
      <alignment vertical="top" wrapText="1"/>
    </xf>
    <xf numFmtId="2" fontId="11" fillId="0" borderId="67" xfId="0" applyNumberFormat="1" applyFont="1" applyBorder="1" applyAlignment="1">
      <alignment vertical="top" wrapText="1"/>
    </xf>
    <xf numFmtId="2" fontId="16" fillId="0" borderId="67" xfId="0" applyNumberFormat="1" applyFont="1" applyBorder="1" applyAlignment="1">
      <alignment vertical="center" wrapText="1"/>
    </xf>
    <xf numFmtId="0" fontId="16" fillId="0" borderId="67" xfId="0" applyFont="1" applyBorder="1" applyAlignment="1">
      <alignment vertical="center" wrapText="1"/>
    </xf>
    <xf numFmtId="0" fontId="16" fillId="0" borderId="67" xfId="0" applyFont="1" applyBorder="1" applyAlignment="1">
      <alignment wrapText="1"/>
    </xf>
    <xf numFmtId="0" fontId="11" fillId="0" borderId="67" xfId="0" applyFont="1" applyBorder="1" applyAlignment="1">
      <alignment vertical="top"/>
    </xf>
    <xf numFmtId="0" fontId="16" fillId="0" borderId="13" xfId="0" applyFont="1" applyBorder="1" applyAlignment="1">
      <alignment vertical="top" wrapText="1"/>
    </xf>
    <xf numFmtId="0" fontId="20" fillId="0" borderId="0" xfId="0" applyFont="1" applyAlignment="1">
      <alignment horizontal="center"/>
    </xf>
    <xf numFmtId="0" fontId="19" fillId="0" borderId="0" xfId="0" applyFont="1" applyAlignment="1">
      <alignment horizontal="center"/>
    </xf>
    <xf numFmtId="0" fontId="19" fillId="6" borderId="0" xfId="0" applyFont="1" applyFill="1" applyAlignment="1">
      <alignment horizontal="center" wrapText="1"/>
    </xf>
    <xf numFmtId="0" fontId="2" fillId="0" borderId="67" xfId="0" applyFont="1" applyBorder="1" applyAlignment="1">
      <alignment horizontal="center" wrapText="1"/>
    </xf>
    <xf numFmtId="1" fontId="11" fillId="0" borderId="67" xfId="0" applyNumberFormat="1" applyFont="1" applyBorder="1" applyAlignment="1">
      <alignment horizontal="center" wrapText="1"/>
    </xf>
    <xf numFmtId="0" fontId="2" fillId="0" borderId="67" xfId="0" applyFont="1" applyBorder="1" applyAlignment="1">
      <alignment horizontal="center" vertical="center" wrapText="1"/>
    </xf>
    <xf numFmtId="2" fontId="26" fillId="0" borderId="67" xfId="0" applyNumberFormat="1" applyFont="1" applyBorder="1" applyAlignment="1">
      <alignment horizontal="center"/>
    </xf>
    <xf numFmtId="16" fontId="16" fillId="0" borderId="67" xfId="0" applyNumberFormat="1" applyFont="1" applyBorder="1" applyAlignment="1">
      <alignment horizontal="center" vertical="top" wrapText="1"/>
    </xf>
    <xf numFmtId="0" fontId="16" fillId="0" borderId="67" xfId="0" applyFont="1" applyBorder="1" applyAlignment="1">
      <alignment horizontal="center" vertical="top"/>
    </xf>
    <xf numFmtId="2" fontId="16" fillId="0" borderId="67" xfId="0" applyNumberFormat="1" applyFont="1" applyBorder="1" applyAlignment="1">
      <alignment horizontal="center" vertical="top"/>
    </xf>
    <xf numFmtId="1" fontId="16" fillId="0" borderId="67" xfId="0" applyNumberFormat="1" applyFont="1" applyBorder="1" applyAlignment="1">
      <alignment horizontal="center" vertical="top"/>
    </xf>
    <xf numFmtId="2" fontId="16" fillId="0" borderId="67" xfId="0" applyNumberFormat="1" applyFont="1" applyBorder="1" applyAlignment="1">
      <alignment horizontal="center"/>
    </xf>
    <xf numFmtId="1" fontId="16" fillId="4" borderId="67" xfId="0" applyNumberFormat="1" applyFont="1" applyFill="1" applyBorder="1" applyAlignment="1">
      <alignment horizontal="center" vertical="top"/>
    </xf>
    <xf numFmtId="2" fontId="16" fillId="4" borderId="67" xfId="0" applyNumberFormat="1" applyFont="1" applyFill="1" applyBorder="1" applyAlignment="1">
      <alignment horizontal="center" vertical="top"/>
    </xf>
    <xf numFmtId="1" fontId="16" fillId="4" borderId="67" xfId="0" applyNumberFormat="1" applyFont="1" applyFill="1" applyBorder="1" applyAlignment="1">
      <alignment horizontal="center" vertical="center"/>
    </xf>
    <xf numFmtId="1" fontId="16" fillId="0" borderId="67" xfId="0" applyNumberFormat="1" applyFont="1" applyBorder="1" applyAlignment="1">
      <alignment horizontal="center" vertical="center"/>
    </xf>
    <xf numFmtId="2" fontId="11" fillId="0" borderId="67" xfId="0" applyNumberFormat="1" applyFont="1" applyBorder="1" applyAlignment="1">
      <alignment horizontal="center" vertical="top"/>
    </xf>
    <xf numFmtId="0" fontId="20" fillId="0" borderId="67" xfId="0" applyFont="1" applyBorder="1" applyAlignment="1">
      <alignment horizontal="center"/>
    </xf>
    <xf numFmtId="1" fontId="16" fillId="4" borderId="67" xfId="0" applyNumberFormat="1" applyFont="1" applyFill="1" applyBorder="1" applyAlignment="1">
      <alignment horizontal="center" wrapText="1"/>
    </xf>
    <xf numFmtId="2" fontId="45" fillId="0" borderId="67" xfId="0" applyNumberFormat="1" applyFont="1" applyBorder="1" applyAlignment="1">
      <alignment horizontal="center" vertical="top" wrapText="1"/>
    </xf>
    <xf numFmtId="2" fontId="13" fillId="0" borderId="67" xfId="0" applyNumberFormat="1" applyFont="1" applyBorder="1" applyAlignment="1">
      <alignment horizontal="center"/>
    </xf>
    <xf numFmtId="0" fontId="197" fillId="0" borderId="67" xfId="0" applyFont="1" applyBorder="1" applyAlignment="1">
      <alignment horizontal="center" vertical="center" wrapText="1"/>
    </xf>
    <xf numFmtId="0" fontId="61" fillId="0" borderId="67" xfId="0" applyFont="1" applyBorder="1" applyAlignment="1">
      <alignment horizontal="center" vertical="center" wrapText="1"/>
    </xf>
    <xf numFmtId="16" fontId="135" fillId="0" borderId="67" xfId="0" applyNumberFormat="1" applyFont="1" applyBorder="1" applyAlignment="1">
      <alignment horizontal="center" vertical="top" wrapText="1"/>
    </xf>
    <xf numFmtId="0" fontId="16" fillId="0" borderId="13" xfId="0" applyFont="1" applyBorder="1" applyAlignment="1">
      <alignment horizontal="center" vertical="top" wrapText="1"/>
    </xf>
    <xf numFmtId="2" fontId="52" fillId="0" borderId="12" xfId="0" applyNumberFormat="1" applyFont="1" applyBorder="1" applyAlignment="1">
      <alignment horizontal="center" vertical="center"/>
    </xf>
    <xf numFmtId="0" fontId="15" fillId="0" borderId="0" xfId="0" applyFont="1" applyAlignment="1">
      <alignment horizontal="center" vertical="top" wrapText="1"/>
    </xf>
    <xf numFmtId="0" fontId="20" fillId="0" borderId="0" xfId="0" applyFont="1" applyAlignment="1">
      <alignment horizontal="center" wrapText="1"/>
    </xf>
    <xf numFmtId="0" fontId="19" fillId="0" borderId="0" xfId="0" applyFont="1" applyAlignment="1">
      <alignment horizontal="center" wrapText="1"/>
    </xf>
    <xf numFmtId="0" fontId="20" fillId="0" borderId="67" xfId="0" applyFont="1" applyBorder="1" applyAlignment="1">
      <alignment horizontal="center" wrapText="1"/>
    </xf>
    <xf numFmtId="0" fontId="0" fillId="0" borderId="0" xfId="0" applyAlignment="1">
      <alignment horizontal="center" wrapText="1"/>
    </xf>
    <xf numFmtId="2" fontId="20" fillId="0" borderId="1" xfId="0" applyNumberFormat="1" applyFont="1" applyBorder="1" applyAlignment="1">
      <alignment horizontal="center" vertical="center"/>
    </xf>
    <xf numFmtId="2" fontId="20" fillId="0" borderId="1" xfId="0" applyNumberFormat="1" applyFont="1" applyBorder="1"/>
    <xf numFmtId="2" fontId="9" fillId="0" borderId="0" xfId="0" applyNumberFormat="1" applyFont="1"/>
    <xf numFmtId="2" fontId="16" fillId="0" borderId="1" xfId="0" applyNumberFormat="1" applyFont="1" applyBorder="1" applyAlignment="1">
      <alignment horizontal="center" vertical="center"/>
    </xf>
    <xf numFmtId="2" fontId="16" fillId="0" borderId="18" xfId="0" applyNumberFormat="1" applyFont="1" applyBorder="1" applyAlignment="1">
      <alignment horizontal="center" vertical="center"/>
    </xf>
    <xf numFmtId="2" fontId="16" fillId="0" borderId="5" xfId="0" applyNumberFormat="1" applyFont="1" applyBorder="1" applyAlignment="1">
      <alignment horizontal="center" vertical="center"/>
    </xf>
    <xf numFmtId="2" fontId="16" fillId="0" borderId="7" xfId="0" applyNumberFormat="1" applyFont="1" applyBorder="1" applyAlignment="1">
      <alignment horizontal="center" vertical="center"/>
    </xf>
    <xf numFmtId="2" fontId="16" fillId="0" borderId="14" xfId="0" applyNumberFormat="1" applyFont="1" applyBorder="1" applyAlignment="1">
      <alignment horizontal="center" vertical="center"/>
    </xf>
    <xf numFmtId="0" fontId="7" fillId="0" borderId="0" xfId="0" applyFont="1" applyAlignment="1">
      <alignment wrapText="1"/>
    </xf>
    <xf numFmtId="0" fontId="5" fillId="0" borderId="0" xfId="0" applyFont="1" applyAlignment="1">
      <alignment wrapText="1"/>
    </xf>
    <xf numFmtId="0" fontId="16" fillId="0" borderId="68" xfId="0" applyFont="1" applyBorder="1" applyAlignment="1">
      <alignment horizontal="left"/>
    </xf>
    <xf numFmtId="1" fontId="16" fillId="0" borderId="68" xfId="0" applyNumberFormat="1" applyFont="1" applyBorder="1" applyAlignment="1">
      <alignment horizontal="left" vertical="top"/>
    </xf>
    <xf numFmtId="2" fontId="16" fillId="0" borderId="12" xfId="0" applyNumberFormat="1" applyFont="1" applyBorder="1" applyAlignment="1">
      <alignment vertical="top" wrapText="1"/>
    </xf>
    <xf numFmtId="0" fontId="17" fillId="0" borderId="12" xfId="0" applyFont="1" applyBorder="1" applyAlignment="1">
      <alignment horizontal="center" vertical="top" wrapText="1"/>
    </xf>
    <xf numFmtId="2" fontId="37" fillId="0" borderId="67" xfId="0" applyNumberFormat="1" applyFont="1" applyBorder="1" applyAlignment="1">
      <alignment vertical="top" wrapText="1"/>
    </xf>
    <xf numFmtId="2" fontId="37" fillId="0" borderId="67" xfId="0" applyNumberFormat="1" applyFont="1" applyBorder="1" applyAlignment="1">
      <alignment horizontal="right" vertical="top" wrapText="1"/>
    </xf>
    <xf numFmtId="0" fontId="51" fillId="4" borderId="67" xfId="0" applyFont="1" applyFill="1" applyBorder="1" applyAlignment="1">
      <alignment vertical="top" wrapText="1"/>
    </xf>
    <xf numFmtId="1" fontId="37" fillId="0" borderId="67" xfId="0" applyNumberFormat="1" applyFont="1" applyBorder="1" applyAlignment="1">
      <alignment vertical="top" wrapText="1"/>
    </xf>
    <xf numFmtId="1" fontId="37" fillId="0" borderId="67" xfId="0" applyNumberFormat="1" applyFont="1" applyBorder="1" applyAlignment="1">
      <alignment horizontal="right" vertical="top" wrapText="1"/>
    </xf>
    <xf numFmtId="0" fontId="52" fillId="0" borderId="67" xfId="0" applyFont="1" applyBorder="1"/>
    <xf numFmtId="1" fontId="36" fillId="0" borderId="67" xfId="0" applyNumberFormat="1" applyFont="1" applyBorder="1" applyAlignment="1">
      <alignment vertical="top" wrapText="1"/>
    </xf>
    <xf numFmtId="0" fontId="51" fillId="0" borderId="67" xfId="0" applyFont="1" applyBorder="1" applyAlignment="1">
      <alignment horizontal="center" vertical="top" wrapText="1"/>
    </xf>
    <xf numFmtId="2" fontId="37" fillId="0" borderId="67" xfId="0" applyNumberFormat="1" applyFont="1" applyBorder="1" applyAlignment="1">
      <alignment horizontal="center" vertical="top" wrapText="1"/>
    </xf>
    <xf numFmtId="49" fontId="37" fillId="0" borderId="67" xfId="0" applyNumberFormat="1" applyFont="1" applyBorder="1" applyAlignment="1">
      <alignment horizontal="left" vertical="top" wrapText="1"/>
    </xf>
    <xf numFmtId="49" fontId="37" fillId="0" borderId="67" xfId="0" applyNumberFormat="1" applyFont="1" applyBorder="1" applyAlignment="1">
      <alignment horizontal="right" vertical="top" wrapText="1"/>
    </xf>
    <xf numFmtId="1" fontId="37" fillId="0" borderId="67" xfId="0" applyNumberFormat="1" applyFont="1" applyBorder="1" applyAlignment="1">
      <alignment horizontal="center" vertical="top" wrapText="1"/>
    </xf>
    <xf numFmtId="1" fontId="36" fillId="0" borderId="67" xfId="0" applyNumberFormat="1" applyFont="1" applyBorder="1" applyAlignment="1">
      <alignment horizontal="center" vertical="top" wrapText="1"/>
    </xf>
    <xf numFmtId="49" fontId="43" fillId="0" borderId="67" xfId="0" applyNumberFormat="1" applyFont="1" applyBorder="1" applyAlignment="1">
      <alignment horizontal="right" vertical="top" wrapText="1"/>
    </xf>
    <xf numFmtId="0" fontId="52" fillId="0" borderId="67" xfId="0" applyFont="1" applyBorder="1" applyAlignment="1">
      <alignment horizontal="center" vertical="center"/>
    </xf>
    <xf numFmtId="0" fontId="51" fillId="0" borderId="67" xfId="0" applyFont="1" applyBorder="1" applyAlignment="1">
      <alignment horizontal="center" vertical="center" wrapText="1"/>
    </xf>
    <xf numFmtId="1" fontId="37" fillId="0" borderId="67" xfId="0" applyNumberFormat="1" applyFont="1" applyBorder="1" applyAlignment="1">
      <alignment horizontal="center" vertical="center" wrapText="1"/>
    </xf>
    <xf numFmtId="0" fontId="36" fillId="0" borderId="67" xfId="0" applyFont="1" applyBorder="1" applyAlignment="1">
      <alignment horizontal="center" vertical="top" wrapText="1"/>
    </xf>
    <xf numFmtId="14" fontId="37" fillId="0" borderId="67" xfId="0" applyNumberFormat="1" applyFont="1" applyBorder="1" applyAlignment="1">
      <alignment vertical="top" wrapText="1"/>
    </xf>
    <xf numFmtId="0" fontId="37" fillId="0" borderId="67" xfId="0" applyFont="1" applyBorder="1" applyAlignment="1">
      <alignment vertical="center" wrapText="1"/>
    </xf>
    <xf numFmtId="15" fontId="37" fillId="0" borderId="67" xfId="0" applyNumberFormat="1" applyFont="1" applyBorder="1" applyAlignment="1">
      <alignment vertical="center" wrapText="1"/>
    </xf>
    <xf numFmtId="0" fontId="51" fillId="4" borderId="67" xfId="0" applyFont="1" applyFill="1" applyBorder="1" applyAlignment="1">
      <alignment horizontal="center" vertical="center" wrapText="1"/>
    </xf>
    <xf numFmtId="0" fontId="37" fillId="4" borderId="67" xfId="0" applyFont="1" applyFill="1" applyBorder="1" applyAlignment="1">
      <alignment vertical="top" wrapText="1"/>
    </xf>
    <xf numFmtId="2" fontId="36" fillId="0" borderId="67" xfId="0" applyNumberFormat="1" applyFont="1" applyBorder="1" applyAlignment="1">
      <alignment vertical="top" wrapText="1"/>
    </xf>
    <xf numFmtId="0" fontId="62" fillId="0" borderId="67" xfId="0" applyFont="1" applyBorder="1" applyAlignment="1">
      <alignment horizontal="center" vertical="top" wrapText="1"/>
    </xf>
    <xf numFmtId="2" fontId="16" fillId="0" borderId="67" xfId="0" applyNumberFormat="1" applyFont="1" applyBorder="1" applyAlignment="1">
      <alignment horizontal="right" vertical="top" wrapText="1"/>
    </xf>
    <xf numFmtId="0" fontId="24" fillId="4" borderId="67" xfId="0" applyFont="1" applyFill="1" applyBorder="1" applyAlignment="1">
      <alignment vertical="top" wrapText="1"/>
    </xf>
    <xf numFmtId="0" fontId="24" fillId="0" borderId="67" xfId="0" applyFont="1" applyBorder="1" applyAlignment="1">
      <alignment horizontal="left" vertical="center" wrapText="1"/>
    </xf>
    <xf numFmtId="1" fontId="17" fillId="0" borderId="67" xfId="0" applyNumberFormat="1" applyFont="1" applyBorder="1" applyAlignment="1">
      <alignment vertical="top" wrapText="1"/>
    </xf>
    <xf numFmtId="0" fontId="24" fillId="0" borderId="67" xfId="0" applyFont="1" applyBorder="1" applyAlignment="1">
      <alignment horizontal="center" vertical="top" wrapText="1"/>
    </xf>
    <xf numFmtId="0" fontId="73" fillId="0" borderId="67" xfId="0" applyFont="1" applyBorder="1" applyAlignment="1">
      <alignment vertical="center" wrapText="1"/>
    </xf>
    <xf numFmtId="0" fontId="16" fillId="4" borderId="67" xfId="0" applyFont="1" applyFill="1" applyBorder="1" applyAlignment="1">
      <alignment vertical="top" wrapText="1"/>
    </xf>
    <xf numFmtId="0" fontId="20" fillId="0" borderId="67" xfId="0" applyFont="1" applyBorder="1" applyAlignment="1">
      <alignment wrapText="1"/>
    </xf>
    <xf numFmtId="2" fontId="17" fillId="0" borderId="67" xfId="0" applyNumberFormat="1" applyFont="1" applyBorder="1" applyAlignment="1">
      <alignment vertical="top" wrapText="1"/>
    </xf>
    <xf numFmtId="49" fontId="17" fillId="0" borderId="67" xfId="0" applyNumberFormat="1" applyFont="1" applyBorder="1" applyAlignment="1">
      <alignment horizontal="center" vertical="top" wrapText="1"/>
    </xf>
    <xf numFmtId="0" fontId="59" fillId="0" borderId="67" xfId="0" applyFont="1" applyBorder="1" applyAlignment="1">
      <alignment wrapText="1"/>
    </xf>
    <xf numFmtId="0" fontId="20" fillId="0" borderId="67" xfId="0" applyFont="1" applyBorder="1" applyAlignment="1">
      <alignment horizontal="right" vertical="top"/>
    </xf>
    <xf numFmtId="0" fontId="20" fillId="0" borderId="67" xfId="0" applyFont="1" applyBorder="1" applyAlignment="1">
      <alignment vertical="top"/>
    </xf>
    <xf numFmtId="0" fontId="84" fillId="0" borderId="67" xfId="0" applyFont="1" applyBorder="1" applyAlignment="1">
      <alignment vertical="top"/>
    </xf>
    <xf numFmtId="49" fontId="16" fillId="0" borderId="67" xfId="0" applyNumberFormat="1" applyFont="1" applyBorder="1" applyAlignment="1">
      <alignment horizontal="left" vertical="top" wrapText="1"/>
    </xf>
    <xf numFmtId="49" fontId="16" fillId="0" borderId="67" xfId="0" applyNumberFormat="1" applyFont="1" applyBorder="1" applyAlignment="1">
      <alignment horizontal="center" vertical="top" wrapText="1"/>
    </xf>
    <xf numFmtId="0" fontId="7" fillId="0" borderId="67" xfId="0" applyFont="1" applyBorder="1" applyAlignment="1">
      <alignment wrapText="1"/>
    </xf>
    <xf numFmtId="0" fontId="24" fillId="0" borderId="67" xfId="0" applyFont="1" applyBorder="1" applyAlignment="1">
      <alignment vertical="top" wrapText="1"/>
    </xf>
    <xf numFmtId="0" fontId="48" fillId="12" borderId="67" xfId="0" applyFont="1" applyFill="1" applyBorder="1" applyAlignment="1">
      <alignment horizontal="left" vertical="center" wrapText="1"/>
    </xf>
    <xf numFmtId="0" fontId="78" fillId="0" borderId="67" xfId="0" applyFont="1" applyBorder="1" applyAlignment="1">
      <alignment vertical="top" wrapText="1"/>
    </xf>
    <xf numFmtId="2" fontId="78" fillId="0" borderId="67" xfId="0" applyNumberFormat="1" applyFont="1" applyBorder="1" applyAlignment="1">
      <alignment vertical="top" wrapText="1"/>
    </xf>
    <xf numFmtId="0" fontId="88" fillId="4" borderId="67" xfId="0" applyFont="1" applyFill="1" applyBorder="1" applyAlignment="1">
      <alignment vertical="top" wrapText="1"/>
    </xf>
    <xf numFmtId="0" fontId="79" fillId="0" borderId="67" xfId="0" applyFont="1" applyBorder="1" applyAlignment="1">
      <alignment horizontal="center" vertical="top" wrapText="1"/>
    </xf>
    <xf numFmtId="0" fontId="87" fillId="0" borderId="67" xfId="0" applyFont="1" applyBorder="1"/>
    <xf numFmtId="2" fontId="87" fillId="0" borderId="67" xfId="0" applyNumberFormat="1" applyFont="1" applyBorder="1" applyAlignment="1">
      <alignment horizontal="center" vertical="center"/>
    </xf>
    <xf numFmtId="0" fontId="78" fillId="0" borderId="67" xfId="0" applyFont="1" applyBorder="1" applyAlignment="1">
      <alignment horizontal="center" vertical="top" wrapText="1"/>
    </xf>
    <xf numFmtId="49" fontId="78" fillId="0" borderId="67" xfId="0" applyNumberFormat="1" applyFont="1" applyBorder="1" applyAlignment="1">
      <alignment horizontal="left" vertical="top" wrapText="1"/>
    </xf>
    <xf numFmtId="0" fontId="88" fillId="0" borderId="67" xfId="0" applyFont="1" applyBorder="1" applyAlignment="1">
      <alignment vertical="top" wrapText="1"/>
    </xf>
    <xf numFmtId="1" fontId="79" fillId="0" borderId="67" xfId="0" applyNumberFormat="1" applyFont="1" applyBorder="1" applyAlignment="1">
      <alignment horizontal="center" vertical="top" wrapText="1"/>
    </xf>
    <xf numFmtId="0" fontId="88" fillId="0" borderId="67" xfId="0" applyFont="1" applyBorder="1" applyAlignment="1">
      <alignment horizontal="left" vertical="top" wrapText="1"/>
    </xf>
    <xf numFmtId="0" fontId="78" fillId="0" borderId="67" xfId="0" applyFont="1" applyBorder="1" applyAlignment="1">
      <alignment horizontal="left" vertical="top" wrapText="1"/>
    </xf>
    <xf numFmtId="49" fontId="78" fillId="0" borderId="67" xfId="0" applyNumberFormat="1" applyFont="1" applyBorder="1" applyAlignment="1">
      <alignment horizontal="center" vertical="top" wrapText="1"/>
    </xf>
    <xf numFmtId="0" fontId="88" fillId="0" borderId="67" xfId="0" applyFont="1" applyBorder="1" applyAlignment="1">
      <alignment horizontal="center" vertical="top" wrapText="1"/>
    </xf>
    <xf numFmtId="2" fontId="78" fillId="0" borderId="67" xfId="0" applyNumberFormat="1" applyFont="1" applyBorder="1" applyAlignment="1">
      <alignment horizontal="center" vertical="top" wrapText="1"/>
    </xf>
    <xf numFmtId="2" fontId="79" fillId="0" borderId="67" xfId="0" applyNumberFormat="1" applyFont="1" applyBorder="1" applyAlignment="1">
      <alignment horizontal="center" vertical="top" wrapText="1"/>
    </xf>
    <xf numFmtId="0" fontId="89" fillId="0" borderId="67" xfId="0" applyFont="1" applyBorder="1" applyAlignment="1">
      <alignment horizontal="left" vertical="top" wrapText="1"/>
    </xf>
    <xf numFmtId="1" fontId="78" fillId="0" borderId="67" xfId="0" applyNumberFormat="1" applyFont="1" applyBorder="1" applyAlignment="1">
      <alignment horizontal="center" vertical="top" wrapText="1"/>
    </xf>
    <xf numFmtId="0" fontId="89" fillId="0" borderId="67" xfId="0" applyFont="1" applyBorder="1" applyAlignment="1">
      <alignment horizontal="center" vertical="top" wrapText="1"/>
    </xf>
    <xf numFmtId="0" fontId="76" fillId="0" borderId="67" xfId="0" applyFont="1" applyBorder="1" applyAlignment="1">
      <alignment horizontal="left" vertical="top" wrapText="1"/>
    </xf>
    <xf numFmtId="0" fontId="95" fillId="4" borderId="67" xfId="0" applyFont="1" applyFill="1" applyBorder="1" applyAlignment="1">
      <alignment horizontal="left" vertical="top" wrapText="1"/>
    </xf>
    <xf numFmtId="0" fontId="20" fillId="0" borderId="67" xfId="0" applyFont="1" applyBorder="1" applyAlignment="1">
      <alignment horizontal="left" vertical="top" wrapText="1"/>
    </xf>
    <xf numFmtId="0" fontId="5" fillId="0" borderId="67" xfId="0" applyFont="1" applyBorder="1" applyAlignment="1">
      <alignment wrapText="1"/>
    </xf>
    <xf numFmtId="0" fontId="62" fillId="4" borderId="67" xfId="0" applyFont="1" applyFill="1" applyBorder="1" applyAlignment="1">
      <alignment horizontal="left" vertical="top" wrapText="1"/>
    </xf>
    <xf numFmtId="0" fontId="11" fillId="5" borderId="67" xfId="0" applyFont="1" applyFill="1" applyBorder="1" applyAlignment="1">
      <alignment horizontal="left" vertical="top" wrapText="1"/>
    </xf>
    <xf numFmtId="15" fontId="16" fillId="0" borderId="67" xfId="0" applyNumberFormat="1" applyFont="1" applyBorder="1" applyAlignment="1">
      <alignment horizontal="left" vertical="top" wrapText="1"/>
    </xf>
    <xf numFmtId="0" fontId="96" fillId="4" borderId="67" xfId="0" applyFont="1" applyFill="1" applyBorder="1"/>
    <xf numFmtId="0" fontId="57" fillId="0" borderId="67" xfId="0" applyFont="1" applyBorder="1" applyAlignment="1">
      <alignment horizontal="left" vertical="center"/>
    </xf>
    <xf numFmtId="0" fontId="97" fillId="0" borderId="67" xfId="0" applyFont="1" applyBorder="1" applyAlignment="1">
      <alignment horizontal="center" vertical="top" wrapText="1"/>
    </xf>
    <xf numFmtId="0" fontId="19" fillId="0" borderId="67" xfId="0" applyFont="1" applyBorder="1"/>
    <xf numFmtId="0" fontId="17" fillId="0" borderId="67" xfId="0" applyFont="1" applyBorder="1" applyAlignment="1">
      <alignment horizontal="right" vertical="top"/>
    </xf>
    <xf numFmtId="0" fontId="77" fillId="4" borderId="67" xfId="2" applyFill="1" applyBorder="1" applyAlignment="1">
      <alignment vertical="top" wrapText="1"/>
    </xf>
    <xf numFmtId="2" fontId="98" fillId="0" borderId="67" xfId="0" applyNumberFormat="1" applyFont="1" applyBorder="1" applyAlignment="1">
      <alignment vertical="top" wrapText="1"/>
    </xf>
    <xf numFmtId="0" fontId="99" fillId="0" borderId="67" xfId="0" applyFont="1" applyBorder="1" applyAlignment="1">
      <alignment horizontal="center" vertical="top" wrapText="1"/>
    </xf>
    <xf numFmtId="0" fontId="100" fillId="0" borderId="67" xfId="0" applyFont="1" applyBorder="1"/>
    <xf numFmtId="2" fontId="100" fillId="0" borderId="67" xfId="0" applyNumberFormat="1" applyFont="1" applyBorder="1" applyAlignment="1">
      <alignment horizontal="center" vertical="center"/>
    </xf>
    <xf numFmtId="1" fontId="99" fillId="0" borderId="67" xfId="0" applyNumberFormat="1" applyFont="1" applyBorder="1" applyAlignment="1">
      <alignment horizontal="center" vertical="top" wrapText="1"/>
    </xf>
    <xf numFmtId="0" fontId="45" fillId="4" borderId="67" xfId="2" applyFont="1" applyFill="1" applyBorder="1" applyAlignment="1">
      <alignment horizontal="left" vertical="top"/>
    </xf>
    <xf numFmtId="0" fontId="16" fillId="0" borderId="67" xfId="0" applyFont="1" applyBorder="1" applyAlignment="1">
      <alignment horizontal="left" wrapText="1"/>
    </xf>
    <xf numFmtId="0" fontId="45" fillId="0" borderId="67" xfId="0" applyFont="1" applyBorder="1" applyAlignment="1">
      <alignment horizontal="left" vertical="top"/>
    </xf>
    <xf numFmtId="0" fontId="63" fillId="0" borderId="67" xfId="0" applyFont="1" applyBorder="1" applyAlignment="1">
      <alignment horizontal="left" vertical="top"/>
    </xf>
    <xf numFmtId="49" fontId="16" fillId="0" borderId="67" xfId="0" applyNumberFormat="1" applyFont="1" applyBorder="1" applyAlignment="1">
      <alignment horizontal="left" vertical="top"/>
    </xf>
    <xf numFmtId="0" fontId="63" fillId="0" borderId="67" xfId="2" applyFont="1" applyBorder="1" applyAlignment="1">
      <alignment horizontal="left"/>
    </xf>
    <xf numFmtId="0" fontId="11" fillId="0" borderId="67" xfId="0" applyFont="1" applyBorder="1" applyAlignment="1">
      <alignment horizontal="left"/>
    </xf>
    <xf numFmtId="2" fontId="11" fillId="0" borderId="67" xfId="0" applyNumberFormat="1" applyFont="1" applyBorder="1" applyAlignment="1">
      <alignment horizontal="center" vertical="center"/>
    </xf>
    <xf numFmtId="0" fontId="45" fillId="0" borderId="67" xfId="0" applyFont="1" applyBorder="1" applyAlignment="1">
      <alignment horizontal="left"/>
    </xf>
    <xf numFmtId="0" fontId="63" fillId="0" borderId="67" xfId="2" applyFont="1" applyBorder="1" applyAlignment="1" applyProtection="1">
      <alignment horizontal="left" vertical="top"/>
    </xf>
    <xf numFmtId="49" fontId="16" fillId="4" borderId="67" xfId="0" applyNumberFormat="1" applyFont="1" applyFill="1" applyBorder="1" applyAlignment="1">
      <alignment horizontal="left" vertical="top"/>
    </xf>
    <xf numFmtId="0" fontId="117" fillId="0" borderId="67" xfId="0" applyFont="1" applyBorder="1" applyAlignment="1">
      <alignment vertical="top" wrapText="1"/>
    </xf>
    <xf numFmtId="49" fontId="98" fillId="0" borderId="67" xfId="0" applyNumberFormat="1" applyFont="1" applyBorder="1" applyAlignment="1">
      <alignment horizontal="center" vertical="top" wrapText="1"/>
    </xf>
    <xf numFmtId="0" fontId="77" fillId="0" borderId="67" xfId="2" applyBorder="1"/>
    <xf numFmtId="2" fontId="99" fillId="0" borderId="67" xfId="0" applyNumberFormat="1" applyFont="1" applyBorder="1" applyAlignment="1">
      <alignment horizontal="center" vertical="top" wrapText="1"/>
    </xf>
    <xf numFmtId="0" fontId="77" fillId="4" borderId="67" xfId="2" applyFill="1" applyBorder="1" applyAlignment="1" applyProtection="1">
      <alignment vertical="top" wrapText="1"/>
    </xf>
    <xf numFmtId="0" fontId="181" fillId="0" borderId="67" xfId="0" applyFont="1" applyBorder="1" applyAlignment="1">
      <alignment vertical="top" wrapText="1"/>
    </xf>
    <xf numFmtId="0" fontId="11" fillId="13" borderId="67" xfId="0" applyFont="1" applyFill="1" applyBorder="1" applyAlignment="1">
      <alignment vertical="top" wrapText="1"/>
    </xf>
    <xf numFmtId="0" fontId="0" fillId="0" borderId="67" xfId="0" applyBorder="1"/>
    <xf numFmtId="2" fontId="0" fillId="0" borderId="67" xfId="0" applyNumberFormat="1" applyBorder="1" applyAlignment="1">
      <alignment horizontal="center" vertical="center"/>
    </xf>
    <xf numFmtId="0" fontId="167" fillId="0" borderId="67" xfId="0" applyFont="1" applyBorder="1" applyAlignment="1">
      <alignment vertical="top" wrapText="1"/>
    </xf>
    <xf numFmtId="2" fontId="15" fillId="0" borderId="67" xfId="0" applyNumberFormat="1" applyFont="1" applyBorder="1" applyAlignment="1">
      <alignment vertical="top" wrapText="1"/>
    </xf>
    <xf numFmtId="49" fontId="11" fillId="0" borderId="67" xfId="0" applyNumberFormat="1" applyFont="1" applyBorder="1" applyAlignment="1">
      <alignment horizontal="center" vertical="top" wrapText="1"/>
    </xf>
    <xf numFmtId="0" fontId="169" fillId="0" borderId="67" xfId="0" applyFont="1" applyBorder="1" applyAlignment="1">
      <alignment vertical="top" wrapText="1"/>
    </xf>
    <xf numFmtId="0" fontId="182" fillId="4" borderId="67" xfId="2" applyFont="1" applyFill="1" applyBorder="1" applyAlignment="1" applyProtection="1">
      <alignment vertical="top" wrapText="1"/>
    </xf>
    <xf numFmtId="0" fontId="183" fillId="0" borderId="67" xfId="2" applyFont="1" applyBorder="1" applyAlignment="1" applyProtection="1">
      <alignment horizontal="center" vertical="top" wrapText="1"/>
    </xf>
    <xf numFmtId="0" fontId="4" fillId="0" borderId="67" xfId="0" applyFont="1" applyBorder="1" applyAlignment="1">
      <alignment vertical="top"/>
    </xf>
    <xf numFmtId="0" fontId="182" fillId="0" borderId="67" xfId="2" applyFont="1" applyBorder="1" applyAlignment="1" applyProtection="1">
      <alignment horizontal="center" vertical="top" wrapText="1"/>
    </xf>
    <xf numFmtId="0" fontId="135" fillId="0" borderId="67" xfId="0" applyFont="1" applyBorder="1" applyAlignment="1">
      <alignment vertical="top" wrapText="1"/>
    </xf>
    <xf numFmtId="2" fontId="135" fillId="0" borderId="67" xfId="0" applyNumberFormat="1" applyFont="1" applyBorder="1" applyAlignment="1">
      <alignment vertical="top" wrapText="1"/>
    </xf>
    <xf numFmtId="0" fontId="171" fillId="0" borderId="67" xfId="0" applyFont="1" applyBorder="1" applyAlignment="1">
      <alignment horizontal="center" vertical="top" wrapText="1"/>
    </xf>
    <xf numFmtId="0" fontId="173" fillId="0" borderId="67" xfId="0" applyFont="1" applyBorder="1"/>
    <xf numFmtId="2" fontId="173" fillId="0" borderId="67" xfId="0" applyNumberFormat="1" applyFont="1" applyBorder="1" applyAlignment="1">
      <alignment horizontal="center" vertical="center"/>
    </xf>
    <xf numFmtId="0" fontId="135" fillId="0" borderId="67" xfId="0" applyFont="1" applyBorder="1" applyAlignment="1">
      <alignment horizontal="center" vertical="top" wrapText="1"/>
    </xf>
    <xf numFmtId="2" fontId="171" fillId="0" borderId="67" xfId="0" applyNumberFormat="1" applyFont="1" applyBorder="1" applyAlignment="1">
      <alignment vertical="top" wrapText="1"/>
    </xf>
    <xf numFmtId="0" fontId="4" fillId="0" borderId="67" xfId="0" applyFont="1" applyBorder="1" applyAlignment="1">
      <alignment wrapText="1"/>
    </xf>
    <xf numFmtId="49" fontId="0" fillId="0" borderId="67" xfId="0" applyNumberFormat="1" applyBorder="1" applyAlignment="1">
      <alignment horizontal="left" vertical="top" wrapText="1"/>
    </xf>
    <xf numFmtId="49" fontId="0" fillId="0" borderId="67" xfId="0" applyNumberFormat="1" applyBorder="1"/>
    <xf numFmtId="49" fontId="46" fillId="0" borderId="67" xfId="0" applyNumberFormat="1" applyFont="1" applyBorder="1" applyAlignment="1">
      <alignment vertical="top" wrapText="1"/>
    </xf>
    <xf numFmtId="49" fontId="46" fillId="0" borderId="67" xfId="0" applyNumberFormat="1" applyFont="1" applyBorder="1" applyAlignment="1">
      <alignment horizontal="center"/>
    </xf>
    <xf numFmtId="0" fontId="46" fillId="0" borderId="67" xfId="0" applyFont="1" applyBorder="1" applyAlignment="1">
      <alignment vertical="top" wrapText="1"/>
    </xf>
    <xf numFmtId="49" fontId="46" fillId="0" borderId="67" xfId="0" applyNumberFormat="1" applyFont="1" applyBorder="1" applyAlignment="1">
      <alignment horizontal="left" vertical="top" wrapText="1"/>
    </xf>
    <xf numFmtId="49" fontId="184" fillId="0" borderId="67" xfId="0" applyNumberFormat="1" applyFont="1" applyBorder="1" applyAlignment="1">
      <alignment horizontal="left" vertical="top" wrapText="1"/>
    </xf>
    <xf numFmtId="49" fontId="185" fillId="0" borderId="67" xfId="0" applyNumberFormat="1" applyFont="1" applyBorder="1" applyAlignment="1">
      <alignment horizontal="left" vertical="top" wrapText="1"/>
    </xf>
    <xf numFmtId="2" fontId="154" fillId="0" borderId="67" xfId="0" applyNumberFormat="1" applyFont="1" applyBorder="1" applyAlignment="1">
      <alignment horizontal="center" vertical="top" wrapText="1"/>
    </xf>
    <xf numFmtId="49" fontId="146" fillId="0" borderId="67" xfId="0" applyNumberFormat="1" applyFont="1" applyBorder="1" applyAlignment="1">
      <alignment horizontal="left" vertical="top" wrapText="1"/>
    </xf>
    <xf numFmtId="49" fontId="13" fillId="0" borderId="67" xfId="0" applyNumberFormat="1" applyFont="1" applyBorder="1" applyAlignment="1">
      <alignment horizontal="left" vertical="top" wrapText="1"/>
    </xf>
    <xf numFmtId="49" fontId="13" fillId="0" borderId="67" xfId="0" applyNumberFormat="1" applyFont="1" applyBorder="1"/>
    <xf numFmtId="49" fontId="45" fillId="0" borderId="67" xfId="0" applyNumberFormat="1" applyFont="1" applyBorder="1" applyAlignment="1">
      <alignment vertical="top" wrapText="1"/>
    </xf>
    <xf numFmtId="49" fontId="45" fillId="0" borderId="67" xfId="0" applyNumberFormat="1" applyFont="1" applyBorder="1" applyAlignment="1">
      <alignment horizontal="center"/>
    </xf>
    <xf numFmtId="2" fontId="13" fillId="0" borderId="67" xfId="0" applyNumberFormat="1" applyFont="1" applyBorder="1" applyAlignment="1">
      <alignment horizontal="center" vertical="center"/>
    </xf>
    <xf numFmtId="49" fontId="120" fillId="0" borderId="67" xfId="0" applyNumberFormat="1" applyFont="1" applyBorder="1" applyAlignment="1">
      <alignment horizontal="left" vertical="top" wrapText="1"/>
    </xf>
    <xf numFmtId="2" fontId="44" fillId="0" borderId="67" xfId="0" applyNumberFormat="1" applyFont="1" applyBorder="1" applyAlignment="1">
      <alignment horizontal="center" vertical="top" wrapText="1"/>
    </xf>
    <xf numFmtId="49" fontId="186" fillId="0" borderId="67" xfId="0" applyNumberFormat="1" applyFont="1" applyBorder="1" applyAlignment="1">
      <alignment horizontal="left" vertical="top" wrapText="1"/>
    </xf>
    <xf numFmtId="0" fontId="13" fillId="0" borderId="67" xfId="0" applyFont="1" applyBorder="1"/>
    <xf numFmtId="2" fontId="16" fillId="0" borderId="67" xfId="0" applyNumberFormat="1" applyFont="1" applyBorder="1" applyAlignment="1">
      <alignment horizontal="center" wrapText="1"/>
    </xf>
    <xf numFmtId="0" fontId="98" fillId="4" borderId="67" xfId="0" applyFont="1" applyFill="1" applyBorder="1" applyAlignment="1">
      <alignment vertical="top" wrapText="1"/>
    </xf>
    <xf numFmtId="0" fontId="56" fillId="0" borderId="67" xfId="0" applyFont="1" applyBorder="1"/>
    <xf numFmtId="49" fontId="16" fillId="0" borderId="67" xfId="0" applyNumberFormat="1" applyFont="1" applyBorder="1" applyAlignment="1">
      <alignment horizontal="center" wrapText="1"/>
    </xf>
    <xf numFmtId="0" fontId="20" fillId="0" borderId="67" xfId="0" applyFont="1" applyBorder="1" applyAlignment="1">
      <alignment horizontal="center" vertical="top"/>
    </xf>
    <xf numFmtId="2" fontId="20" fillId="0" borderId="67" xfId="3" applyNumberFormat="1" applyFont="1" applyBorder="1" applyAlignment="1">
      <alignment horizontal="center" vertical="center" wrapText="1"/>
    </xf>
    <xf numFmtId="2" fontId="20" fillId="0" borderId="67" xfId="0" applyNumberFormat="1" applyFont="1" applyBorder="1" applyAlignment="1">
      <alignment horizontal="center" vertical="center" wrapText="1"/>
    </xf>
    <xf numFmtId="0" fontId="47" fillId="0" borderId="67" xfId="0" applyFont="1" applyBorder="1" applyAlignment="1">
      <alignment wrapText="1"/>
    </xf>
    <xf numFmtId="2" fontId="15" fillId="0" borderId="67" xfId="3" applyNumberFormat="1" applyFont="1" applyFill="1" applyBorder="1" applyAlignment="1">
      <alignment horizontal="center" vertical="center" wrapText="1"/>
    </xf>
    <xf numFmtId="2" fontId="20" fillId="0" borderId="67" xfId="3" applyNumberFormat="1" applyFont="1" applyBorder="1" applyAlignment="1">
      <alignment horizontal="center" vertical="center"/>
    </xf>
    <xf numFmtId="15" fontId="16" fillId="0" borderId="67" xfId="0" applyNumberFormat="1" applyFont="1" applyBorder="1" applyAlignment="1">
      <alignment vertical="top" wrapText="1"/>
    </xf>
    <xf numFmtId="0" fontId="47" fillId="0" borderId="67" xfId="0" applyFont="1" applyBorder="1" applyAlignment="1">
      <alignment vertical="center" wrapText="1"/>
    </xf>
    <xf numFmtId="14" fontId="16" fillId="0" borderId="67" xfId="0" applyNumberFormat="1" applyFont="1" applyBorder="1" applyAlignment="1">
      <alignment horizontal="center" vertical="center" wrapText="1"/>
    </xf>
    <xf numFmtId="0" fontId="111" fillId="0" borderId="67" xfId="0" applyFont="1" applyBorder="1" applyAlignment="1">
      <alignment horizontal="center" vertical="center" wrapText="1"/>
    </xf>
    <xf numFmtId="0" fontId="236" fillId="0" borderId="67" xfId="0" applyFont="1" applyBorder="1" applyAlignment="1">
      <alignment horizontal="center" vertical="center"/>
    </xf>
    <xf numFmtId="0" fontId="20" fillId="0" borderId="67" xfId="0" applyFont="1" applyBorder="1" applyAlignment="1">
      <alignment horizontal="center" vertical="center" wrapText="1"/>
    </xf>
    <xf numFmtId="0" fontId="237" fillId="0" borderId="67" xfId="0" applyFont="1" applyBorder="1" applyAlignment="1">
      <alignment horizontal="center" vertical="center" wrapText="1"/>
    </xf>
    <xf numFmtId="2" fontId="11" fillId="0" borderId="67" xfId="3" applyNumberFormat="1" applyFont="1" applyFill="1" applyBorder="1" applyAlignment="1">
      <alignment horizontal="center" vertical="center" wrapText="1"/>
    </xf>
    <xf numFmtId="17" fontId="16" fillId="0" borderId="67" xfId="0" applyNumberFormat="1" applyFont="1" applyBorder="1" applyAlignment="1">
      <alignment horizontal="center" vertical="center" wrapText="1"/>
    </xf>
    <xf numFmtId="0" fontId="4" fillId="0" borderId="67" xfId="0" applyFont="1" applyBorder="1" applyAlignment="1">
      <alignment horizontal="center" vertical="center" wrapText="1"/>
    </xf>
    <xf numFmtId="0" fontId="16" fillId="4" borderId="67" xfId="0" applyFont="1" applyFill="1" applyBorder="1" applyAlignment="1">
      <alignment horizontal="left" vertical="center" wrapText="1"/>
    </xf>
    <xf numFmtId="0" fontId="26" fillId="0" borderId="67" xfId="0" applyFont="1" applyBorder="1" applyAlignment="1">
      <alignment horizontal="center" vertical="center" wrapText="1"/>
    </xf>
    <xf numFmtId="2" fontId="26" fillId="0" borderId="67" xfId="0" applyNumberFormat="1" applyFont="1" applyBorder="1" applyAlignment="1">
      <alignment horizontal="center" vertical="center" wrapText="1"/>
    </xf>
    <xf numFmtId="0" fontId="57" fillId="0" borderId="67" xfId="0" applyFont="1" applyBorder="1" applyAlignment="1">
      <alignment horizontal="left" vertical="center" wrapText="1"/>
    </xf>
    <xf numFmtId="0" fontId="75" fillId="0" borderId="67" xfId="0" applyFont="1" applyBorder="1" applyAlignment="1">
      <alignment horizontal="left" vertical="center" wrapText="1"/>
    </xf>
    <xf numFmtId="0" fontId="238" fillId="0" borderId="67" xfId="0" applyFont="1" applyBorder="1" applyAlignment="1">
      <alignment horizontal="left" vertical="center" wrapText="1"/>
    </xf>
    <xf numFmtId="49" fontId="16" fillId="0" borderId="67" xfId="0" applyNumberFormat="1" applyFont="1" applyBorder="1" applyAlignment="1">
      <alignment horizontal="left" vertical="center" wrapText="1"/>
    </xf>
    <xf numFmtId="0" fontId="26" fillId="0" borderId="67" xfId="0" applyFont="1" applyBorder="1" applyAlignment="1">
      <alignment horizontal="left" vertical="center" wrapText="1"/>
    </xf>
    <xf numFmtId="0" fontId="75" fillId="0" borderId="67" xfId="2" applyFont="1" applyBorder="1" applyAlignment="1">
      <alignment horizontal="left" vertical="center" wrapText="1"/>
    </xf>
    <xf numFmtId="0" fontId="48" fillId="0" borderId="67" xfId="0" applyFont="1" applyBorder="1" applyAlignment="1">
      <alignment horizontal="center" vertical="center" wrapText="1"/>
    </xf>
    <xf numFmtId="0" fontId="190" fillId="0" borderId="67" xfId="0" applyFont="1" applyBorder="1" applyAlignment="1">
      <alignment horizontal="center" vertical="center" wrapText="1"/>
    </xf>
    <xf numFmtId="2" fontId="190" fillId="0" borderId="67" xfId="0" applyNumberFormat="1" applyFont="1" applyBorder="1" applyAlignment="1">
      <alignment horizontal="center" vertical="center" wrapText="1"/>
    </xf>
    <xf numFmtId="0" fontId="212" fillId="0" borderId="67" xfId="0" applyFont="1" applyBorder="1" applyAlignment="1">
      <alignment vertical="top" wrapText="1"/>
    </xf>
    <xf numFmtId="2" fontId="135" fillId="0" borderId="67" xfId="0" applyNumberFormat="1" applyFont="1" applyBorder="1" applyAlignment="1">
      <alignment horizontal="center" vertical="top" wrapText="1"/>
    </xf>
    <xf numFmtId="0" fontId="77" fillId="0" borderId="67" xfId="2" applyBorder="1" applyAlignment="1">
      <alignment vertical="center" wrapText="1"/>
    </xf>
    <xf numFmtId="0" fontId="17" fillId="0" borderId="67" xfId="0" applyFont="1" applyBorder="1" applyAlignment="1">
      <alignment vertical="center" wrapText="1"/>
    </xf>
    <xf numFmtId="0" fontId="20" fillId="0" borderId="67" xfId="0" applyFont="1" applyBorder="1" applyAlignment="1">
      <alignment vertical="center"/>
    </xf>
    <xf numFmtId="2" fontId="17" fillId="0" borderId="67" xfId="0" applyNumberFormat="1" applyFont="1" applyBorder="1" applyAlignment="1">
      <alignment vertical="center" wrapText="1"/>
    </xf>
    <xf numFmtId="0" fontId="239" fillId="0" borderId="67" xfId="0" applyFont="1" applyBorder="1" applyAlignment="1">
      <alignment vertical="center"/>
    </xf>
    <xf numFmtId="49" fontId="16" fillId="0" borderId="67" xfId="0" applyNumberFormat="1" applyFont="1" applyBorder="1" applyAlignment="1">
      <alignment vertical="center" wrapText="1"/>
    </xf>
    <xf numFmtId="1" fontId="17" fillId="0" borderId="67" xfId="0" applyNumberFormat="1" applyFont="1" applyBorder="1" applyAlignment="1">
      <alignment vertical="center" wrapText="1"/>
    </xf>
    <xf numFmtId="0" fontId="48" fillId="0" borderId="67" xfId="0" applyFont="1" applyBorder="1" applyAlignment="1">
      <alignment vertical="center"/>
    </xf>
    <xf numFmtId="0" fontId="139" fillId="0" borderId="67" xfId="0" applyFont="1" applyBorder="1" applyAlignment="1">
      <alignment vertical="center"/>
    </xf>
    <xf numFmtId="0" fontId="11" fillId="0" borderId="67" xfId="0" applyFont="1" applyBorder="1" applyAlignment="1">
      <alignment vertical="center" wrapText="1"/>
    </xf>
    <xf numFmtId="0" fontId="15" fillId="0" borderId="67" xfId="0" applyFont="1" applyBorder="1" applyAlignment="1">
      <alignment vertical="center" wrapText="1"/>
    </xf>
    <xf numFmtId="2" fontId="15" fillId="0" borderId="67" xfId="0" applyNumberFormat="1" applyFont="1" applyBorder="1" applyAlignment="1">
      <alignment horizontal="center" vertical="center"/>
    </xf>
    <xf numFmtId="0" fontId="240" fillId="0" borderId="67" xfId="0" applyFont="1" applyBorder="1" applyAlignment="1">
      <alignment vertical="top" wrapText="1"/>
    </xf>
    <xf numFmtId="14" fontId="11" fillId="0" borderId="67" xfId="0" applyNumberFormat="1" applyFont="1" applyBorder="1" applyAlignment="1">
      <alignment vertical="top" wrapText="1"/>
    </xf>
    <xf numFmtId="49" fontId="16" fillId="5" borderId="67" xfId="0" applyNumberFormat="1" applyFont="1" applyFill="1" applyBorder="1" applyAlignment="1">
      <alignment horizontal="center" vertical="top" wrapText="1"/>
    </xf>
    <xf numFmtId="3" fontId="17" fillId="5" borderId="67" xfId="0" applyNumberFormat="1" applyFont="1" applyFill="1" applyBorder="1" applyAlignment="1">
      <alignment horizontal="center" vertical="top" wrapText="1"/>
    </xf>
    <xf numFmtId="3" fontId="17" fillId="0" borderId="67" xfId="0" applyNumberFormat="1" applyFont="1" applyBorder="1" applyAlignment="1">
      <alignment vertical="top" wrapText="1"/>
    </xf>
    <xf numFmtId="3" fontId="16" fillId="0" borderId="67" xfId="0" applyNumberFormat="1" applyFont="1" applyBorder="1" applyAlignment="1">
      <alignment horizontal="left" vertical="top"/>
    </xf>
    <xf numFmtId="3" fontId="99" fillId="0" borderId="67" xfId="0" applyNumberFormat="1" applyFont="1" applyBorder="1" applyAlignment="1">
      <alignment horizontal="center" vertical="top" wrapText="1"/>
    </xf>
    <xf numFmtId="3" fontId="17" fillId="0" borderId="67" xfId="0" applyNumberFormat="1" applyFont="1" applyBorder="1" applyAlignment="1">
      <alignment horizontal="center" vertical="top" wrapText="1"/>
    </xf>
    <xf numFmtId="3" fontId="15" fillId="0" borderId="67" xfId="0" applyNumberFormat="1" applyFont="1" applyBorder="1" applyAlignment="1">
      <alignment horizontal="center" vertical="top" wrapText="1"/>
    </xf>
    <xf numFmtId="3" fontId="15" fillId="0" borderId="67" xfId="0" applyNumberFormat="1" applyFont="1" applyBorder="1" applyAlignment="1">
      <alignment vertical="top" wrapText="1"/>
    </xf>
    <xf numFmtId="3" fontId="99" fillId="0" borderId="67" xfId="0" applyNumberFormat="1" applyFont="1" applyBorder="1" applyAlignment="1">
      <alignment vertical="top" wrapText="1"/>
    </xf>
    <xf numFmtId="0" fontId="19" fillId="0" borderId="14" xfId="0" applyFont="1" applyBorder="1" applyAlignment="1">
      <alignment horizontal="center" vertical="center"/>
    </xf>
    <xf numFmtId="0" fontId="19" fillId="0" borderId="0" xfId="0" applyFont="1" applyAlignment="1">
      <alignment horizontal="center" vertical="center"/>
    </xf>
    <xf numFmtId="0" fontId="100" fillId="0" borderId="67" xfId="0" applyFont="1" applyBorder="1" applyAlignment="1">
      <alignment horizontal="center" vertical="center"/>
    </xf>
    <xf numFmtId="0" fontId="138" fillId="0" borderId="67" xfId="0" applyFont="1" applyBorder="1" applyAlignment="1">
      <alignment horizontal="center" vertical="center"/>
    </xf>
    <xf numFmtId="2" fontId="138" fillId="0" borderId="67" xfId="0" applyNumberFormat="1" applyFont="1" applyBorder="1" applyAlignment="1">
      <alignment horizontal="center" vertical="center"/>
    </xf>
    <xf numFmtId="2" fontId="15" fillId="0" borderId="0" xfId="0" applyNumberFormat="1" applyFont="1" applyAlignment="1">
      <alignment horizontal="center" vertical="center"/>
    </xf>
    <xf numFmtId="0" fontId="13" fillId="0" borderId="0" xfId="0" applyFont="1" applyAlignment="1">
      <alignment wrapText="1"/>
    </xf>
    <xf numFmtId="2" fontId="0" fillId="0" borderId="0" xfId="0" applyNumberFormat="1" applyAlignment="1">
      <alignment horizontal="center" vertical="center"/>
    </xf>
    <xf numFmtId="2" fontId="19" fillId="0" borderId="14" xfId="0" applyNumberFormat="1" applyFont="1" applyBorder="1" applyAlignment="1">
      <alignment horizontal="center" vertical="center"/>
    </xf>
    <xf numFmtId="2" fontId="19" fillId="0" borderId="0" xfId="0" applyNumberFormat="1" applyFont="1" applyAlignment="1">
      <alignment horizontal="center" vertical="center"/>
    </xf>
    <xf numFmtId="2" fontId="17" fillId="3" borderId="7" xfId="0" applyNumberFormat="1" applyFont="1" applyFill="1" applyBorder="1" applyAlignment="1">
      <alignment horizontal="center" vertical="center" wrapText="1"/>
    </xf>
    <xf numFmtId="2" fontId="20" fillId="0" borderId="12" xfId="0" applyNumberFormat="1" applyFont="1" applyBorder="1" applyAlignment="1">
      <alignment horizontal="center" vertical="center"/>
    </xf>
    <xf numFmtId="2" fontId="16" fillId="5" borderId="67" xfId="0" applyNumberFormat="1" applyFont="1" applyFill="1" applyBorder="1" applyAlignment="1">
      <alignment vertical="top" wrapText="1"/>
    </xf>
    <xf numFmtId="0" fontId="4" fillId="0" borderId="67" xfId="0" applyFont="1" applyBorder="1"/>
    <xf numFmtId="2" fontId="15" fillId="0" borderId="4" xfId="0" applyNumberFormat="1" applyFont="1" applyBorder="1" applyAlignment="1">
      <alignment horizontal="center" wrapText="1"/>
    </xf>
    <xf numFmtId="2" fontId="100" fillId="0" borderId="67" xfId="0" applyNumberFormat="1" applyFont="1" applyBorder="1" applyAlignment="1">
      <alignment horizontal="center"/>
    </xf>
    <xf numFmtId="2" fontId="20" fillId="0" borderId="12" xfId="0" applyNumberFormat="1" applyFont="1" applyBorder="1" applyAlignment="1">
      <alignment horizontal="center"/>
    </xf>
    <xf numFmtId="2" fontId="0" fillId="0" borderId="0" xfId="0" applyNumberFormat="1" applyAlignment="1">
      <alignment horizontal="center"/>
    </xf>
    <xf numFmtId="2" fontId="11" fillId="0" borderId="0" xfId="0" applyNumberFormat="1" applyFont="1" applyAlignment="1">
      <alignment vertical="top" wrapText="1"/>
    </xf>
    <xf numFmtId="2" fontId="12" fillId="0" borderId="4" xfId="0" applyNumberFormat="1" applyFont="1" applyBorder="1" applyAlignment="1">
      <alignment horizontal="center" wrapText="1"/>
    </xf>
    <xf numFmtId="2" fontId="15" fillId="0" borderId="0" xfId="0" applyNumberFormat="1" applyFont="1" applyAlignment="1">
      <alignment vertical="top" wrapText="1"/>
    </xf>
    <xf numFmtId="2" fontId="11" fillId="0" borderId="0" xfId="0" applyNumberFormat="1" applyFont="1"/>
    <xf numFmtId="2" fontId="0" fillId="0" borderId="0" xfId="0" applyNumberFormat="1"/>
    <xf numFmtId="0" fontId="9" fillId="0" borderId="67" xfId="0" applyFont="1" applyBorder="1" applyAlignment="1">
      <alignment vertical="center"/>
    </xf>
    <xf numFmtId="1" fontId="36" fillId="0" borderId="67" xfId="0" applyNumberFormat="1" applyFont="1" applyBorder="1" applyAlignment="1">
      <alignment horizontal="center" vertical="center" wrapText="1"/>
    </xf>
    <xf numFmtId="0" fontId="68" fillId="0" borderId="67" xfId="0" applyFont="1" applyBorder="1" applyAlignment="1">
      <alignment horizontal="left" vertical="top" wrapText="1"/>
    </xf>
    <xf numFmtId="0" fontId="6" fillId="0" borderId="67" xfId="0" applyFont="1" applyBorder="1"/>
    <xf numFmtId="172" fontId="11" fillId="0" borderId="67" xfId="4" applyFont="1" applyBorder="1" applyAlignment="1">
      <alignment horizontal="left" vertical="top" wrapText="1"/>
    </xf>
    <xf numFmtId="173" fontId="11" fillId="0" borderId="67" xfId="4" applyNumberFormat="1" applyFont="1" applyBorder="1" applyAlignment="1">
      <alignment horizontal="left" vertical="top" wrapText="1"/>
    </xf>
    <xf numFmtId="2" fontId="11" fillId="0" borderId="67" xfId="4" applyNumberFormat="1" applyFont="1" applyBorder="1" applyAlignment="1">
      <alignment horizontal="left" vertical="top" wrapText="1"/>
    </xf>
    <xf numFmtId="172" fontId="11" fillId="0" borderId="67" xfId="4" applyFont="1" applyBorder="1" applyAlignment="1">
      <alignment horizontal="left" wrapText="1"/>
    </xf>
    <xf numFmtId="0" fontId="16" fillId="15" borderId="67" xfId="0" applyFont="1" applyFill="1" applyBorder="1" applyAlignment="1">
      <alignment horizontal="left" wrapText="1"/>
    </xf>
    <xf numFmtId="2" fontId="98" fillId="0" borderId="67" xfId="0" applyNumberFormat="1" applyFont="1" applyBorder="1" applyAlignment="1">
      <alignment horizontal="center" vertical="top" wrapText="1"/>
    </xf>
    <xf numFmtId="0" fontId="135" fillId="0" borderId="67" xfId="0" applyFont="1" applyBorder="1" applyAlignment="1">
      <alignment horizontal="left" vertical="top" wrapText="1"/>
    </xf>
    <xf numFmtId="1" fontId="171" fillId="0" borderId="67" xfId="0" applyNumberFormat="1" applyFont="1" applyBorder="1" applyAlignment="1">
      <alignment horizontal="center" vertical="top" wrapText="1"/>
    </xf>
    <xf numFmtId="0" fontId="46" fillId="0" borderId="67" xfId="0" applyFont="1" applyBorder="1" applyAlignment="1">
      <alignment horizontal="left" vertical="top" wrapText="1"/>
    </xf>
    <xf numFmtId="1" fontId="154" fillId="0" borderId="67" xfId="0" applyNumberFormat="1" applyFont="1" applyBorder="1" applyAlignment="1">
      <alignment horizontal="center" vertical="top" wrapText="1"/>
    </xf>
    <xf numFmtId="2" fontId="46" fillId="0" borderId="67" xfId="0" applyNumberFormat="1" applyFont="1" applyBorder="1" applyAlignment="1">
      <alignment horizontal="center" vertical="top" wrapText="1"/>
    </xf>
    <xf numFmtId="17" fontId="16" fillId="0" borderId="67" xfId="0" applyNumberFormat="1" applyFont="1" applyBorder="1" applyAlignment="1">
      <alignment horizontal="left" vertical="top" wrapText="1"/>
    </xf>
    <xf numFmtId="0" fontId="98" fillId="0" borderId="67" xfId="0" applyFont="1" applyBorder="1" applyAlignment="1">
      <alignment horizontal="center" vertical="center" wrapText="1"/>
    </xf>
    <xf numFmtId="0" fontId="6" fillId="0" borderId="67" xfId="0" applyFont="1" applyBorder="1" applyAlignment="1">
      <alignment wrapText="1"/>
    </xf>
    <xf numFmtId="0" fontId="20" fillId="0" borderId="67" xfId="0" applyFont="1" applyBorder="1" applyAlignment="1">
      <alignment vertical="center" wrapText="1"/>
    </xf>
    <xf numFmtId="2" fontId="11" fillId="0" borderId="1" xfId="4" applyNumberFormat="1" applyFont="1" applyBorder="1" applyAlignment="1">
      <alignment horizontal="left" vertical="top"/>
    </xf>
    <xf numFmtId="2" fontId="60" fillId="0" borderId="4" xfId="0" applyNumberFormat="1" applyFont="1" applyBorder="1" applyAlignment="1">
      <alignment horizontal="center" vertical="center" wrapText="1"/>
    </xf>
    <xf numFmtId="2" fontId="38" fillId="4" borderId="7" xfId="0" applyNumberFormat="1" applyFont="1" applyFill="1" applyBorder="1" applyAlignment="1">
      <alignment horizontal="center" vertical="center" wrapText="1"/>
    </xf>
    <xf numFmtId="2" fontId="38" fillId="0" borderId="5" xfId="0" applyNumberFormat="1" applyFont="1" applyBorder="1" applyAlignment="1">
      <alignment horizontal="center" vertical="center" wrapText="1"/>
    </xf>
    <xf numFmtId="2" fontId="11" fillId="0" borderId="51" xfId="0" applyNumberFormat="1" applyFont="1" applyBorder="1" applyAlignment="1">
      <alignment horizontal="center" vertical="center" wrapText="1"/>
    </xf>
    <xf numFmtId="2" fontId="16" fillId="0" borderId="51" xfId="3" applyNumberFormat="1" applyFont="1" applyBorder="1" applyAlignment="1">
      <alignment horizontal="center" vertical="center" wrapText="1"/>
    </xf>
    <xf numFmtId="2" fontId="15" fillId="0" borderId="51" xfId="3" applyNumberFormat="1" applyFont="1" applyBorder="1" applyAlignment="1">
      <alignment horizontal="center" vertical="center" wrapText="1"/>
    </xf>
    <xf numFmtId="2" fontId="11" fillId="0" borderId="51" xfId="3" applyNumberFormat="1" applyFont="1" applyBorder="1" applyAlignment="1">
      <alignment horizontal="center" vertical="center" wrapText="1"/>
    </xf>
    <xf numFmtId="2" fontId="37" fillId="0" borderId="7" xfId="0" applyNumberFormat="1" applyFont="1" applyBorder="1" applyAlignment="1">
      <alignment horizontal="center" vertical="center" wrapText="1"/>
    </xf>
    <xf numFmtId="2" fontId="38" fillId="0" borderId="5" xfId="0" applyNumberFormat="1" applyFont="1" applyBorder="1" applyAlignment="1">
      <alignment horizontal="center" vertical="center"/>
    </xf>
    <xf numFmtId="2" fontId="16" fillId="0" borderId="20" xfId="0" applyNumberFormat="1" applyFont="1" applyBorder="1" applyAlignment="1">
      <alignment horizontal="center" vertical="center" wrapText="1"/>
    </xf>
    <xf numFmtId="2" fontId="78" fillId="0" borderId="5" xfId="0" applyNumberFormat="1" applyFont="1" applyBorder="1" applyAlignment="1">
      <alignment horizontal="center" vertical="center" wrapText="1"/>
    </xf>
    <xf numFmtId="2" fontId="17" fillId="0" borderId="0" xfId="0" applyNumberFormat="1" applyFont="1" applyAlignment="1">
      <alignment horizontal="center" vertical="center" wrapText="1"/>
    </xf>
    <xf numFmtId="2" fontId="79" fillId="0" borderId="5" xfId="0" applyNumberFormat="1" applyFont="1" applyBorder="1" applyAlignment="1">
      <alignment horizontal="center" vertical="center" wrapText="1"/>
    </xf>
    <xf numFmtId="2" fontId="79" fillId="0" borderId="0" xfId="0" applyNumberFormat="1" applyFont="1" applyAlignment="1">
      <alignment horizontal="center" vertical="center" wrapText="1"/>
    </xf>
    <xf numFmtId="2" fontId="90" fillId="0" borderId="0" xfId="0" applyNumberFormat="1" applyFont="1" applyAlignment="1">
      <alignment horizontal="center" vertical="center" wrapText="1"/>
    </xf>
    <xf numFmtId="2" fontId="44" fillId="0" borderId="5" xfId="0" applyNumberFormat="1" applyFont="1" applyBorder="1" applyAlignment="1">
      <alignment horizontal="center" vertical="center" wrapText="1"/>
    </xf>
    <xf numFmtId="2" fontId="44" fillId="0" borderId="0" xfId="0" applyNumberFormat="1" applyFont="1" applyAlignment="1">
      <alignment horizontal="center" vertical="center" wrapText="1"/>
    </xf>
    <xf numFmtId="2" fontId="101" fillId="0" borderId="0" xfId="0" applyNumberFormat="1" applyFont="1" applyAlignment="1">
      <alignment horizontal="center" vertical="center" wrapText="1"/>
    </xf>
    <xf numFmtId="2" fontId="98" fillId="0" borderId="5" xfId="0" applyNumberFormat="1" applyFont="1" applyBorder="1" applyAlignment="1">
      <alignment horizontal="center" vertical="center" wrapText="1"/>
    </xf>
    <xf numFmtId="2" fontId="187" fillId="0" borderId="0" xfId="0" applyNumberFormat="1" applyFont="1" applyAlignment="1">
      <alignment horizontal="center" vertical="center"/>
    </xf>
    <xf numFmtId="2" fontId="46" fillId="0" borderId="50" xfId="0" applyNumberFormat="1" applyFont="1" applyBorder="1" applyAlignment="1">
      <alignment horizontal="center" vertical="center" wrapText="1"/>
    </xf>
    <xf numFmtId="2" fontId="46" fillId="0" borderId="50" xfId="0" applyNumberFormat="1" applyFont="1" applyBorder="1" applyAlignment="1">
      <alignment horizontal="center" vertical="center" wrapText="1" readingOrder="1"/>
    </xf>
    <xf numFmtId="2" fontId="188" fillId="0" borderId="50" xfId="0" applyNumberFormat="1" applyFont="1" applyBorder="1" applyAlignment="1">
      <alignment horizontal="center" vertical="center" wrapText="1" readingOrder="1"/>
    </xf>
    <xf numFmtId="2" fontId="165" fillId="0" borderId="50" xfId="0" applyNumberFormat="1" applyFont="1" applyBorder="1" applyAlignment="1">
      <alignment horizontal="center" vertical="center" wrapText="1"/>
    </xf>
    <xf numFmtId="2" fontId="189" fillId="0" borderId="50" xfId="0" applyNumberFormat="1" applyFont="1" applyBorder="1" applyAlignment="1">
      <alignment horizontal="center" vertical="center" wrapText="1" readingOrder="1"/>
    </xf>
    <xf numFmtId="2" fontId="45" fillId="0" borderId="5" xfId="0" applyNumberFormat="1" applyFont="1" applyBorder="1" applyAlignment="1">
      <alignment horizontal="center" vertical="center" wrapText="1"/>
    </xf>
    <xf numFmtId="2" fontId="11" fillId="0" borderId="0" xfId="0" applyNumberFormat="1" applyFont="1" applyAlignment="1">
      <alignment horizontal="center" vertical="center" wrapText="1"/>
    </xf>
    <xf numFmtId="2" fontId="241" fillId="0" borderId="51" xfId="0" applyNumberFormat="1" applyFont="1" applyBorder="1" applyAlignment="1">
      <alignment horizontal="center" vertical="center"/>
    </xf>
    <xf numFmtId="2" fontId="11" fillId="0" borderId="0" xfId="0" applyNumberFormat="1" applyFont="1" applyAlignment="1">
      <alignment vertical="center" wrapText="1"/>
    </xf>
    <xf numFmtId="2" fontId="0" fillId="0" borderId="0" xfId="0" applyNumberFormat="1" applyAlignment="1">
      <alignment vertical="center"/>
    </xf>
    <xf numFmtId="2" fontId="16" fillId="0" borderId="21" xfId="0" applyNumberFormat="1" applyFont="1" applyBorder="1" applyAlignment="1">
      <alignment horizontal="center" vertical="center"/>
    </xf>
    <xf numFmtId="2" fontId="11" fillId="0" borderId="21" xfId="0" applyNumberFormat="1" applyFont="1" applyBorder="1" applyAlignment="1">
      <alignment horizontal="center" vertical="center"/>
    </xf>
    <xf numFmtId="2" fontId="11" fillId="0" borderId="1" xfId="4" applyNumberFormat="1" applyFont="1" applyBorder="1" applyAlignment="1">
      <alignment horizontal="center" vertical="center"/>
    </xf>
    <xf numFmtId="0" fontId="6" fillId="0" borderId="0" xfId="0" applyFont="1" applyAlignment="1">
      <alignment wrapText="1"/>
    </xf>
    <xf numFmtId="0" fontId="4" fillId="0" borderId="0" xfId="0" applyFont="1" applyAlignment="1">
      <alignment horizontal="left" vertical="top" wrapText="1"/>
    </xf>
    <xf numFmtId="0" fontId="20" fillId="0" borderId="51" xfId="0" applyFont="1" applyBorder="1" applyAlignment="1">
      <alignment vertical="center" wrapText="1"/>
    </xf>
    <xf numFmtId="2" fontId="38" fillId="0" borderId="0" xfId="0" applyNumberFormat="1" applyFont="1" applyAlignment="1">
      <alignment vertical="top" wrapText="1"/>
    </xf>
    <xf numFmtId="2" fontId="60" fillId="0" borderId="4" xfId="0" applyNumberFormat="1" applyFont="1" applyBorder="1" applyAlignment="1">
      <alignment horizontal="center" wrapText="1"/>
    </xf>
    <xf numFmtId="2" fontId="38" fillId="0" borderId="0" xfId="0" applyNumberFormat="1" applyFont="1" applyAlignment="1">
      <alignment horizontal="center" vertical="top" wrapText="1"/>
    </xf>
    <xf numFmtId="2" fontId="38" fillId="0" borderId="0" xfId="0" applyNumberFormat="1" applyFont="1"/>
    <xf numFmtId="0" fontId="76" fillId="0" borderId="67" xfId="0" applyFont="1" applyBorder="1"/>
    <xf numFmtId="0" fontId="11" fillId="0" borderId="67" xfId="0" applyFont="1" applyBorder="1" applyAlignment="1">
      <alignment horizontal="left" vertical="center"/>
    </xf>
    <xf numFmtId="0" fontId="16" fillId="15" borderId="67" xfId="0" applyFont="1" applyFill="1" applyBorder="1" applyAlignment="1">
      <alignment horizontal="left"/>
    </xf>
    <xf numFmtId="0" fontId="114" fillId="0" borderId="67" xfId="0" applyFont="1" applyBorder="1" applyAlignment="1">
      <alignment wrapText="1"/>
    </xf>
    <xf numFmtId="0" fontId="11" fillId="0" borderId="67" xfId="0" applyFont="1" applyBorder="1"/>
    <xf numFmtId="0" fontId="190" fillId="0" borderId="67" xfId="0" applyFont="1" applyBorder="1" applyAlignment="1">
      <alignment wrapText="1"/>
    </xf>
    <xf numFmtId="0" fontId="114" fillId="0" borderId="67" xfId="0" applyFont="1" applyBorder="1"/>
    <xf numFmtId="0" fontId="114" fillId="0" borderId="67" xfId="0" applyFont="1" applyBorder="1" applyAlignment="1">
      <alignment horizontal="left" wrapText="1"/>
    </xf>
    <xf numFmtId="0" fontId="191" fillId="0" borderId="67" xfId="0" applyFont="1" applyBorder="1" applyAlignment="1">
      <alignment horizontal="left" vertical="center" wrapText="1"/>
    </xf>
    <xf numFmtId="0" fontId="4" fillId="0" borderId="67" xfId="0" applyFont="1" applyBorder="1" applyAlignment="1">
      <alignment horizontal="left" vertical="top"/>
    </xf>
    <xf numFmtId="1" fontId="46" fillId="0" borderId="67" xfId="0" applyNumberFormat="1" applyFont="1" applyBorder="1" applyAlignment="1">
      <alignment horizontal="center" vertical="top" wrapText="1"/>
    </xf>
    <xf numFmtId="0" fontId="192" fillId="0" borderId="67" xfId="0" applyFont="1" applyBorder="1" applyAlignment="1">
      <alignment horizontal="center" vertical="center" wrapText="1"/>
    </xf>
    <xf numFmtId="0" fontId="190" fillId="0" borderId="67" xfId="0" applyFont="1" applyBorder="1" applyAlignment="1">
      <alignment vertical="center" wrapText="1"/>
    </xf>
    <xf numFmtId="0" fontId="242" fillId="0" borderId="67" xfId="0" applyFont="1" applyBorder="1" applyAlignment="1">
      <alignment horizontal="center" vertical="center" wrapText="1"/>
    </xf>
    <xf numFmtId="2" fontId="114" fillId="0" borderId="67" xfId="0" applyNumberFormat="1" applyFont="1" applyBorder="1" applyAlignment="1">
      <alignment wrapText="1"/>
    </xf>
    <xf numFmtId="0" fontId="84" fillId="0" borderId="67" xfId="0" applyFont="1" applyBorder="1" applyAlignment="1">
      <alignment horizontal="left" vertical="top" wrapText="1"/>
    </xf>
    <xf numFmtId="0" fontId="49" fillId="0" borderId="67" xfId="0" applyFont="1" applyBorder="1"/>
    <xf numFmtId="0" fontId="49" fillId="0" borderId="67" xfId="0" applyFont="1" applyBorder="1" applyAlignment="1">
      <alignment horizontal="left" vertical="center" indent="5"/>
    </xf>
    <xf numFmtId="0" fontId="114" fillId="12" borderId="67" xfId="0" applyFont="1" applyFill="1" applyBorder="1" applyAlignment="1">
      <alignment vertical="center" wrapText="1"/>
    </xf>
    <xf numFmtId="0" fontId="248" fillId="0" borderId="67" xfId="0" applyFont="1" applyBorder="1" applyAlignment="1">
      <alignment vertical="center" wrapText="1"/>
    </xf>
    <xf numFmtId="0" fontId="249" fillId="0" borderId="67" xfId="0" applyFont="1" applyBorder="1" applyAlignment="1">
      <alignment horizontal="center" vertical="center" wrapText="1"/>
    </xf>
    <xf numFmtId="0" fontId="248" fillId="0" borderId="67" xfId="0" applyFont="1" applyBorder="1" applyAlignment="1">
      <alignment wrapText="1"/>
    </xf>
    <xf numFmtId="1" fontId="98" fillId="0" borderId="67" xfId="0" applyNumberFormat="1" applyFont="1" applyBorder="1" applyAlignment="1">
      <alignment horizontal="center" vertical="top" wrapText="1"/>
    </xf>
    <xf numFmtId="0" fontId="4" fillId="0" borderId="0" xfId="0" applyFont="1" applyAlignment="1">
      <alignment vertical="top" wrapText="1"/>
    </xf>
    <xf numFmtId="0" fontId="20" fillId="0" borderId="14" xfId="0" applyFont="1" applyBorder="1" applyAlignment="1">
      <alignment vertical="center" wrapText="1"/>
    </xf>
    <xf numFmtId="0" fontId="11" fillId="0" borderId="67" xfId="0" applyFont="1" applyBorder="1" applyAlignment="1">
      <alignment wrapText="1"/>
    </xf>
    <xf numFmtId="2" fontId="12" fillId="0" borderId="4" xfId="0" applyNumberFormat="1" applyFont="1" applyBorder="1" applyAlignment="1">
      <alignment horizontal="center" vertical="center" wrapText="1"/>
    </xf>
    <xf numFmtId="2" fontId="15" fillId="0" borderId="0" xfId="0" applyNumberFormat="1" applyFont="1" applyAlignment="1">
      <alignment vertical="center" wrapText="1"/>
    </xf>
    <xf numFmtId="2" fontId="15" fillId="0" borderId="0" xfId="0" applyNumberFormat="1" applyFont="1" applyAlignment="1">
      <alignment horizontal="center" vertical="center" wrapText="1"/>
    </xf>
    <xf numFmtId="2" fontId="11" fillId="0" borderId="0" xfId="0" applyNumberFormat="1" applyFont="1" applyAlignment="1">
      <alignment vertical="center"/>
    </xf>
    <xf numFmtId="0" fontId="37" fillId="0" borderId="12" xfId="0" applyFont="1" applyBorder="1" applyAlignment="1">
      <alignment horizontal="left" vertical="top" wrapText="1"/>
    </xf>
    <xf numFmtId="1" fontId="37" fillId="0" borderId="12" xfId="0" applyNumberFormat="1" applyFont="1" applyBorder="1" applyAlignment="1">
      <alignment horizontal="center" vertical="top" wrapText="1"/>
    </xf>
    <xf numFmtId="2" fontId="37" fillId="0" borderId="12" xfId="0" applyNumberFormat="1" applyFont="1" applyBorder="1" applyAlignment="1">
      <alignment horizontal="center" vertical="center" wrapText="1"/>
    </xf>
    <xf numFmtId="0" fontId="125" fillId="0" borderId="67" xfId="0" applyFont="1" applyBorder="1" applyAlignment="1">
      <alignment horizontal="left"/>
    </xf>
    <xf numFmtId="0" fontId="16" fillId="0" borderId="67" xfId="1" applyFont="1" applyBorder="1" applyAlignment="1">
      <alignment horizontal="center" vertical="center" wrapText="1"/>
    </xf>
    <xf numFmtId="1" fontId="16" fillId="0" borderId="67" xfId="1" applyNumberFormat="1" applyFont="1" applyBorder="1" applyAlignment="1">
      <alignment horizontal="center" vertical="center" wrapText="1"/>
    </xf>
    <xf numFmtId="2" fontId="16" fillId="0" borderId="67" xfId="1" applyNumberFormat="1" applyFont="1" applyBorder="1" applyAlignment="1">
      <alignment horizontal="center" vertical="center" wrapText="1"/>
    </xf>
    <xf numFmtId="0" fontId="14" fillId="0" borderId="0" xfId="0" applyFont="1" applyAlignment="1">
      <alignment wrapText="1"/>
    </xf>
    <xf numFmtId="0" fontId="48" fillId="12" borderId="67" xfId="0" applyFont="1" applyFill="1" applyBorder="1" applyAlignment="1">
      <alignment vertical="center" wrapText="1"/>
    </xf>
    <xf numFmtId="0" fontId="9" fillId="0" borderId="67" xfId="0" applyFont="1" applyBorder="1" applyAlignment="1">
      <alignment wrapText="1"/>
    </xf>
    <xf numFmtId="0" fontId="4" fillId="0" borderId="67" xfId="0" applyFont="1" applyBorder="1" applyAlignment="1">
      <alignment vertical="top" wrapText="1"/>
    </xf>
    <xf numFmtId="4" fontId="9" fillId="0" borderId="0" xfId="0" applyNumberFormat="1" applyFont="1" applyAlignment="1">
      <alignment horizontal="center" vertical="center"/>
    </xf>
    <xf numFmtId="4" fontId="61" fillId="0" borderId="0" xfId="0" applyNumberFormat="1" applyFont="1" applyAlignment="1">
      <alignment horizontal="center" vertical="center"/>
    </xf>
    <xf numFmtId="4" fontId="38" fillId="3" borderId="7" xfId="0" applyNumberFormat="1" applyFont="1" applyFill="1" applyBorder="1" applyAlignment="1">
      <alignment horizontal="center" vertical="center" wrapText="1"/>
    </xf>
    <xf numFmtId="4" fontId="52" fillId="0" borderId="5" xfId="0" applyNumberFormat="1" applyFont="1" applyBorder="1" applyAlignment="1">
      <alignment horizontal="center" vertical="center"/>
    </xf>
    <xf numFmtId="4" fontId="59" fillId="0" borderId="5" xfId="0" applyNumberFormat="1" applyFont="1" applyBorder="1" applyAlignment="1">
      <alignment horizontal="center" vertical="center"/>
    </xf>
    <xf numFmtId="4" fontId="20" fillId="0" borderId="5" xfId="0" applyNumberFormat="1" applyFont="1" applyBorder="1" applyAlignment="1">
      <alignment horizontal="center" vertical="center"/>
    </xf>
    <xf numFmtId="4" fontId="173" fillId="0" borderId="5" xfId="0" applyNumberFormat="1" applyFont="1" applyBorder="1" applyAlignment="1">
      <alignment horizontal="center" vertical="center"/>
    </xf>
    <xf numFmtId="4" fontId="20" fillId="0" borderId="5" xfId="0" applyNumberFormat="1" applyFont="1" applyBorder="1" applyAlignment="1">
      <alignment horizontal="center" vertical="center" wrapText="1"/>
    </xf>
    <xf numFmtId="4" fontId="20" fillId="0" borderId="1" xfId="0" applyNumberFormat="1" applyFont="1" applyBorder="1" applyAlignment="1">
      <alignment horizontal="center" vertical="center"/>
    </xf>
    <xf numFmtId="4" fontId="20" fillId="0" borderId="5" xfId="3" applyNumberFormat="1" applyFont="1" applyBorder="1" applyAlignment="1">
      <alignment horizontal="center" vertical="center"/>
    </xf>
    <xf numFmtId="4" fontId="250" fillId="0" borderId="3" xfId="0" applyNumberFormat="1" applyFont="1" applyBorder="1" applyAlignment="1">
      <alignment horizontal="center" vertical="center"/>
    </xf>
    <xf numFmtId="4" fontId="100" fillId="0" borderId="5" xfId="0" applyNumberFormat="1" applyFont="1" applyBorder="1" applyAlignment="1">
      <alignment horizontal="center" vertical="center"/>
    </xf>
    <xf numFmtId="4" fontId="38" fillId="0" borderId="0" xfId="0" applyNumberFormat="1" applyFont="1" applyAlignment="1">
      <alignment horizontal="center" vertical="center"/>
    </xf>
    <xf numFmtId="4" fontId="38" fillId="0" borderId="0" xfId="0" applyNumberFormat="1" applyFont="1" applyAlignment="1">
      <alignment horizontal="center" vertical="center" wrapText="1"/>
    </xf>
    <xf numFmtId="4" fontId="56" fillId="0" borderId="5" xfId="0" applyNumberFormat="1" applyFont="1" applyBorder="1" applyAlignment="1">
      <alignment horizontal="center" vertical="center"/>
    </xf>
    <xf numFmtId="0" fontId="12" fillId="2" borderId="14" xfId="0" applyFont="1" applyFill="1" applyBorder="1" applyAlignment="1">
      <alignment horizontal="center" vertical="top" wrapText="1"/>
    </xf>
    <xf numFmtId="0" fontId="18" fillId="2" borderId="0" xfId="0" applyFont="1" applyFill="1" applyAlignment="1">
      <alignment horizontal="center" wrapText="1"/>
    </xf>
    <xf numFmtId="0" fontId="111" fillId="0" borderId="0" xfId="0" applyFont="1"/>
    <xf numFmtId="0" fontId="16" fillId="2" borderId="14" xfId="0" applyFont="1" applyFill="1" applyBorder="1" applyAlignment="1">
      <alignment horizontal="left" vertical="top" wrapText="1"/>
    </xf>
    <xf numFmtId="0" fontId="16" fillId="2" borderId="14" xfId="0" applyFont="1" applyFill="1" applyBorder="1" applyAlignment="1">
      <alignment horizontal="left" wrapText="1"/>
    </xf>
    <xf numFmtId="0" fontId="16" fillId="2" borderId="1" xfId="0" applyFont="1" applyFill="1" applyBorder="1" applyAlignment="1">
      <alignment horizontal="left" wrapText="1"/>
    </xf>
    <xf numFmtId="0" fontId="13" fillId="0" borderId="2" xfId="0" applyFont="1" applyBorder="1"/>
    <xf numFmtId="0" fontId="13" fillId="0" borderId="3" xfId="0" applyFont="1" applyBorder="1"/>
    <xf numFmtId="0" fontId="16" fillId="2" borderId="1" xfId="0" applyFont="1" applyFill="1" applyBorder="1" applyAlignment="1">
      <alignment horizontal="left" vertical="top" wrapText="1"/>
    </xf>
    <xf numFmtId="0" fontId="13" fillId="0" borderId="0" xfId="0" applyFont="1"/>
    <xf numFmtId="0" fontId="12" fillId="2" borderId="1" xfId="0" applyFont="1" applyFill="1" applyBorder="1" applyAlignment="1">
      <alignment horizontal="center" wrapText="1"/>
    </xf>
    <xf numFmtId="0" fontId="38" fillId="2" borderId="1" xfId="0" applyFont="1" applyFill="1" applyBorder="1" applyAlignment="1">
      <alignment horizontal="left" wrapText="1"/>
    </xf>
    <xf numFmtId="0" fontId="11" fillId="2" borderId="2" xfId="0" applyFont="1" applyFill="1" applyBorder="1" applyAlignment="1">
      <alignment horizontal="left" wrapText="1"/>
    </xf>
    <xf numFmtId="0" fontId="16" fillId="2" borderId="1" xfId="0" applyFont="1" applyFill="1" applyBorder="1" applyAlignment="1">
      <alignment horizontal="left"/>
    </xf>
    <xf numFmtId="0" fontId="16" fillId="2" borderId="2" xfId="0" applyFont="1" applyFill="1" applyBorder="1" applyAlignment="1">
      <alignment horizontal="left"/>
    </xf>
    <xf numFmtId="0" fontId="11" fillId="2" borderId="1" xfId="0" applyFont="1" applyFill="1" applyBorder="1" applyAlignment="1">
      <alignment horizontal="left" wrapText="1"/>
    </xf>
    <xf numFmtId="0" fontId="16" fillId="2" borderId="2" xfId="0" applyFont="1" applyFill="1" applyBorder="1" applyAlignment="1">
      <alignment horizontal="left" wrapText="1"/>
    </xf>
    <xf numFmtId="0" fontId="12" fillId="2" borderId="2" xfId="0" applyFont="1" applyFill="1" applyBorder="1" applyAlignment="1">
      <alignment horizontal="center" wrapText="1"/>
    </xf>
    <xf numFmtId="0" fontId="16" fillId="2" borderId="2" xfId="0" applyFont="1" applyFill="1" applyBorder="1" applyAlignment="1">
      <alignment horizontal="left" vertical="top" wrapText="1"/>
    </xf>
    <xf numFmtId="166" fontId="13" fillId="0" borderId="3" xfId="0" applyNumberFormat="1" applyFont="1" applyBorder="1"/>
    <xf numFmtId="166" fontId="13" fillId="0" borderId="0" xfId="0" applyNumberFormat="1" applyFont="1"/>
    <xf numFmtId="0" fontId="37" fillId="2" borderId="1" xfId="0" applyFont="1" applyFill="1" applyBorder="1" applyAlignment="1">
      <alignment horizontal="left" wrapText="1"/>
    </xf>
    <xf numFmtId="0" fontId="43" fillId="2" borderId="1" xfId="0" applyFont="1" applyFill="1" applyBorder="1" applyAlignment="1">
      <alignment horizontal="left" wrapText="1"/>
    </xf>
    <xf numFmtId="0" fontId="42" fillId="0" borderId="2" xfId="0" applyFont="1" applyBorder="1"/>
    <xf numFmtId="166" fontId="42" fillId="0" borderId="3" xfId="0" applyNumberFormat="1" applyFont="1" applyBorder="1"/>
    <xf numFmtId="0" fontId="13" fillId="0" borderId="2" xfId="0" applyFont="1" applyBorder="1" applyAlignment="1">
      <alignment wrapText="1"/>
    </xf>
    <xf numFmtId="166" fontId="13" fillId="0" borderId="3" xfId="0" applyNumberFormat="1" applyFont="1" applyBorder="1" applyAlignment="1">
      <alignment wrapText="1"/>
    </xf>
    <xf numFmtId="0" fontId="27" fillId="2" borderId="1" xfId="0" applyFont="1" applyFill="1" applyBorder="1" applyAlignment="1">
      <alignment horizontal="center" vertical="center" wrapText="1"/>
    </xf>
    <xf numFmtId="0" fontId="11" fillId="2" borderId="8" xfId="0" applyFont="1" applyFill="1" applyBorder="1"/>
    <xf numFmtId="0" fontId="13" fillId="0" borderId="8" xfId="0" applyFont="1" applyBorder="1"/>
    <xf numFmtId="0" fontId="13" fillId="0" borderId="9" xfId="0" applyFont="1" applyBorder="1"/>
    <xf numFmtId="0" fontId="11" fillId="2" borderId="8" xfId="0" applyFont="1" applyFill="1" applyBorder="1" applyAlignment="1">
      <alignment wrapText="1"/>
    </xf>
    <xf numFmtId="0" fontId="13" fillId="0" borderId="8" xfId="0" applyFont="1" applyBorder="1" applyAlignment="1">
      <alignment wrapText="1"/>
    </xf>
    <xf numFmtId="0" fontId="13" fillId="0" borderId="9" xfId="0" applyFont="1" applyBorder="1" applyAlignment="1">
      <alignment wrapText="1"/>
    </xf>
    <xf numFmtId="0" fontId="11" fillId="2" borderId="1" xfId="0" applyFont="1" applyFill="1" applyBorder="1" applyAlignment="1">
      <alignment horizontal="left" vertical="top" wrapText="1"/>
    </xf>
    <xf numFmtId="0" fontId="16" fillId="2" borderId="14" xfId="0" applyFont="1" applyFill="1" applyBorder="1" applyAlignment="1">
      <alignment vertical="top" wrapText="1"/>
    </xf>
    <xf numFmtId="0" fontId="13" fillId="0" borderId="14" xfId="0" applyFont="1" applyBorder="1"/>
    <xf numFmtId="0" fontId="12" fillId="2" borderId="1" xfId="0" applyFont="1" applyFill="1" applyBorder="1" applyAlignment="1">
      <alignment horizontal="center" vertical="center" wrapText="1"/>
    </xf>
    <xf numFmtId="0" fontId="16" fillId="2" borderId="1" xfId="0" applyFont="1" applyFill="1" applyBorder="1" applyAlignment="1">
      <alignment wrapText="1"/>
    </xf>
    <xf numFmtId="0" fontId="16" fillId="2" borderId="1" xfId="0" applyFont="1" applyFill="1" applyBorder="1"/>
    <xf numFmtId="0" fontId="12" fillId="2" borderId="10" xfId="0" applyFont="1" applyFill="1" applyBorder="1" applyAlignment="1">
      <alignment horizontal="center" wrapText="1"/>
    </xf>
    <xf numFmtId="0" fontId="12" fillId="2" borderId="0" xfId="0" applyFont="1" applyFill="1" applyAlignment="1">
      <alignment horizontal="center" wrapText="1"/>
    </xf>
    <xf numFmtId="0" fontId="18" fillId="2" borderId="0" xfId="0" applyFont="1" applyFill="1" applyAlignment="1">
      <alignment horizontal="center" vertical="top" wrapText="1"/>
    </xf>
    <xf numFmtId="0" fontId="37" fillId="2" borderId="14" xfId="0" applyFont="1" applyFill="1" applyBorder="1" applyAlignment="1">
      <alignment horizontal="left" wrapText="1"/>
    </xf>
    <xf numFmtId="0" fontId="39" fillId="2" borderId="10" xfId="0" applyFont="1" applyFill="1" applyBorder="1" applyAlignment="1">
      <alignment horizontal="center" wrapText="1"/>
    </xf>
    <xf numFmtId="0" fontId="16" fillId="2" borderId="14" xfId="0" applyFont="1" applyFill="1" applyBorder="1" applyAlignment="1">
      <alignment horizontal="left"/>
    </xf>
    <xf numFmtId="0" fontId="16" fillId="2" borderId="14" xfId="0" applyFont="1" applyFill="1" applyBorder="1" applyAlignment="1">
      <alignment wrapText="1"/>
    </xf>
    <xf numFmtId="0" fontId="11" fillId="2" borderId="14" xfId="0" applyFont="1" applyFill="1" applyBorder="1" applyAlignment="1">
      <alignment wrapText="1"/>
    </xf>
    <xf numFmtId="0" fontId="15" fillId="2" borderId="14" xfId="0" applyFont="1" applyFill="1" applyBorder="1" applyAlignment="1">
      <alignment vertical="top" wrapText="1"/>
    </xf>
    <xf numFmtId="0" fontId="39" fillId="2" borderId="1" xfId="0" applyFont="1" applyFill="1" applyBorder="1" applyAlignment="1">
      <alignment horizontal="center" wrapText="1"/>
    </xf>
    <xf numFmtId="0" fontId="39" fillId="2" borderId="14" xfId="0" applyFont="1" applyFill="1" applyBorder="1" applyAlignment="1">
      <alignment horizontal="center" wrapText="1"/>
    </xf>
    <xf numFmtId="0" fontId="12" fillId="2" borderId="14" xfId="0" applyFont="1" applyFill="1" applyBorder="1" applyAlignment="1">
      <alignment horizontal="center" wrapText="1"/>
    </xf>
    <xf numFmtId="0" fontId="17" fillId="2" borderId="1" xfId="0" applyFont="1" applyFill="1" applyBorder="1" applyAlignment="1">
      <alignment horizontal="left" vertical="top" wrapText="1"/>
    </xf>
    <xf numFmtId="0" fontId="13" fillId="0" borderId="2" xfId="0" applyFont="1" applyBorder="1" applyAlignment="1">
      <alignment horizontal="left"/>
    </xf>
    <xf numFmtId="0" fontId="13" fillId="0" borderId="3" xfId="0" applyFont="1" applyBorder="1" applyAlignment="1">
      <alignment horizontal="left"/>
    </xf>
    <xf numFmtId="0" fontId="15" fillId="2" borderId="1" xfId="0" applyFont="1" applyFill="1" applyBorder="1" applyAlignment="1">
      <alignment horizontal="left" vertical="top" wrapText="1"/>
    </xf>
    <xf numFmtId="0" fontId="38" fillId="2" borderId="1" xfId="0" applyFont="1" applyFill="1" applyBorder="1" applyAlignment="1">
      <alignment horizontal="left" vertical="top" wrapText="1"/>
    </xf>
    <xf numFmtId="0" fontId="13" fillId="0" borderId="2" xfId="0" applyFont="1" applyBorder="1" applyAlignment="1">
      <alignment horizontal="left" vertical="top"/>
    </xf>
    <xf numFmtId="0" fontId="13" fillId="0" borderId="3" xfId="0" applyFont="1" applyBorder="1" applyAlignment="1">
      <alignment horizontal="left" vertical="top"/>
    </xf>
    <xf numFmtId="0" fontId="15" fillId="2" borderId="1" xfId="0" applyFont="1" applyFill="1" applyBorder="1" applyAlignment="1">
      <alignment horizontal="left" vertical="center" wrapText="1"/>
    </xf>
    <xf numFmtId="0" fontId="13" fillId="0" borderId="2" xfId="0" applyFont="1" applyBorder="1" applyAlignment="1">
      <alignment horizontal="left" vertical="center"/>
    </xf>
    <xf numFmtId="0" fontId="13" fillId="0" borderId="3" xfId="0" applyFont="1" applyBorder="1" applyAlignment="1">
      <alignment horizontal="left" vertical="center"/>
    </xf>
    <xf numFmtId="0" fontId="38" fillId="2" borderId="1" xfId="0" applyFont="1" applyFill="1" applyBorder="1" applyAlignment="1">
      <alignment horizontal="left" vertical="center" wrapText="1"/>
    </xf>
    <xf numFmtId="0" fontId="11" fillId="2" borderId="14" xfId="0" applyFont="1" applyFill="1" applyBorder="1" applyAlignment="1">
      <alignment horizontal="left" wrapText="1"/>
    </xf>
    <xf numFmtId="0" fontId="13" fillId="0" borderId="14" xfId="0" applyFont="1" applyBorder="1" applyAlignment="1">
      <alignment horizontal="left"/>
    </xf>
    <xf numFmtId="0" fontId="11" fillId="2" borderId="14" xfId="0" applyFont="1" applyFill="1" applyBorder="1" applyAlignment="1">
      <alignment horizontal="left" vertical="top" wrapText="1"/>
    </xf>
    <xf numFmtId="0" fontId="40" fillId="2" borderId="14" xfId="0" applyFont="1" applyFill="1" applyBorder="1" applyAlignment="1">
      <alignment horizontal="left" vertical="top" wrapText="1"/>
    </xf>
    <xf numFmtId="0" fontId="40" fillId="2" borderId="1" xfId="0" applyFont="1" applyFill="1" applyBorder="1" applyAlignment="1">
      <alignment horizontal="center" wrapText="1"/>
    </xf>
    <xf numFmtId="0" fontId="41" fillId="0" borderId="2" xfId="0" applyFont="1" applyBorder="1"/>
    <xf numFmtId="0" fontId="41" fillId="0" borderId="3" xfId="0" applyFont="1" applyBorder="1"/>
    <xf numFmtId="0" fontId="12" fillId="2" borderId="1" xfId="0" applyFont="1" applyFill="1" applyBorder="1" applyAlignment="1">
      <alignment horizontal="center" vertical="top" wrapText="1"/>
    </xf>
    <xf numFmtId="0" fontId="13" fillId="0" borderId="2" xfId="0" applyFont="1" applyBorder="1" applyAlignment="1">
      <alignment vertical="top"/>
    </xf>
    <xf numFmtId="0" fontId="13" fillId="0" borderId="3" xfId="0" applyFont="1" applyBorder="1" applyAlignment="1">
      <alignment vertical="top"/>
    </xf>
    <xf numFmtId="0" fontId="39" fillId="2" borderId="14" xfId="0" applyFont="1" applyFill="1" applyBorder="1" applyAlignment="1">
      <alignment horizontal="center" vertical="top" wrapText="1"/>
    </xf>
    <xf numFmtId="0" fontId="11" fillId="2" borderId="14" xfId="0" applyFont="1" applyFill="1" applyBorder="1" applyAlignment="1">
      <alignment horizontal="left" vertical="top"/>
    </xf>
    <xf numFmtId="0" fontId="12" fillId="2" borderId="10" xfId="0" applyFont="1" applyFill="1" applyBorder="1" applyAlignment="1">
      <alignment horizontal="center" vertical="top" wrapText="1"/>
    </xf>
    <xf numFmtId="0" fontId="12" fillId="2" borderId="0" xfId="0" applyFont="1" applyFill="1" applyAlignment="1">
      <alignment horizontal="center" vertical="top" wrapText="1"/>
    </xf>
    <xf numFmtId="0" fontId="38" fillId="2" borderId="14" xfId="0" applyFont="1" applyFill="1" applyBorder="1" applyAlignment="1">
      <alignment horizontal="left" vertical="top" wrapText="1"/>
    </xf>
    <xf numFmtId="0" fontId="15" fillId="2" borderId="14" xfId="0" applyFont="1" applyFill="1" applyBorder="1" applyAlignment="1">
      <alignment horizontal="left" vertical="top" wrapText="1"/>
    </xf>
    <xf numFmtId="0" fontId="40" fillId="2" borderId="1" xfId="0" applyFont="1" applyFill="1" applyBorder="1" applyAlignment="1">
      <alignment horizontal="left" vertical="top" wrapText="1"/>
    </xf>
    <xf numFmtId="0" fontId="12" fillId="2" borderId="1" xfId="0" applyFont="1" applyFill="1" applyBorder="1" applyAlignment="1">
      <alignment horizontal="center"/>
    </xf>
    <xf numFmtId="0" fontId="38" fillId="2" borderId="2" xfId="0" applyFont="1" applyFill="1" applyBorder="1" applyAlignment="1">
      <alignment horizontal="left" vertical="top" wrapText="1"/>
    </xf>
    <xf numFmtId="0" fontId="38" fillId="2" borderId="3" xfId="0" applyFont="1" applyFill="1" applyBorder="1" applyAlignment="1">
      <alignment horizontal="left" vertical="top" wrapText="1"/>
    </xf>
    <xf numFmtId="0" fontId="178" fillId="0" borderId="0" xfId="0" applyFont="1" applyAlignment="1">
      <alignment horizontal="left" vertical="top" wrapText="1"/>
    </xf>
    <xf numFmtId="0" fontId="272" fillId="0" borderId="0" xfId="0" applyFont="1" applyAlignment="1">
      <alignment horizontal="left" vertical="top" wrapText="1"/>
    </xf>
    <xf numFmtId="0" fontId="175" fillId="4" borderId="5" xfId="0" applyFont="1" applyFill="1" applyBorder="1" applyAlignment="1">
      <alignment horizontal="left" vertical="top" wrapText="1"/>
    </xf>
    <xf numFmtId="0" fontId="174" fillId="0" borderId="0" xfId="2" applyFont="1" applyAlignment="1">
      <alignment horizontal="left" vertical="top"/>
    </xf>
    <xf numFmtId="0" fontId="175" fillId="4" borderId="6" xfId="0" applyFont="1" applyFill="1" applyBorder="1" applyAlignment="1">
      <alignment horizontal="left" vertical="top" wrapText="1"/>
    </xf>
    <xf numFmtId="0" fontId="175" fillId="0" borderId="6" xfId="0" applyFont="1" applyBorder="1" applyAlignment="1">
      <alignment horizontal="left" vertical="top" wrapText="1"/>
    </xf>
    <xf numFmtId="0" fontId="257" fillId="0" borderId="0" xfId="0" applyFont="1" applyAlignment="1">
      <alignment horizontal="left" vertical="top"/>
    </xf>
    <xf numFmtId="0" fontId="174" fillId="0" borderId="6" xfId="2" applyFont="1" applyBorder="1" applyAlignment="1">
      <alignment horizontal="left" vertical="top" wrapText="1"/>
    </xf>
    <xf numFmtId="0" fontId="178" fillId="0" borderId="0" xfId="0" applyFont="1" applyAlignment="1">
      <alignment horizontal="left" vertical="top"/>
    </xf>
    <xf numFmtId="49" fontId="175" fillId="0" borderId="6" xfId="0" applyNumberFormat="1" applyFont="1" applyBorder="1" applyAlignment="1">
      <alignment horizontal="left" vertical="top" wrapText="1"/>
    </xf>
    <xf numFmtId="0" fontId="175" fillId="0" borderId="5" xfId="0" applyFont="1" applyBorder="1" applyAlignment="1">
      <alignment horizontal="center" vertical="top" wrapText="1"/>
    </xf>
    <xf numFmtId="1" fontId="274" fillId="0" borderId="5" xfId="0" applyNumberFormat="1" applyFont="1" applyBorder="1" applyAlignment="1">
      <alignment horizontal="center" vertical="top" wrapText="1"/>
    </xf>
    <xf numFmtId="1" fontId="274" fillId="0" borderId="13" xfId="0" applyNumberFormat="1" applyFont="1" applyBorder="1" applyAlignment="1">
      <alignment horizontal="center" vertical="top" wrapText="1"/>
    </xf>
    <xf numFmtId="4" fontId="274" fillId="0" borderId="26" xfId="0" applyNumberFormat="1" applyFont="1" applyBorder="1" applyAlignment="1">
      <alignment horizontal="center" vertical="top" wrapText="1"/>
    </xf>
    <xf numFmtId="0" fontId="178" fillId="0" borderId="67" xfId="0" applyFont="1" applyBorder="1"/>
    <xf numFmtId="0" fontId="275" fillId="0" borderId="67" xfId="0" applyFont="1" applyBorder="1" applyAlignment="1">
      <alignment horizontal="center" vertical="top"/>
    </xf>
    <xf numFmtId="0" fontId="175" fillId="0" borderId="0" xfId="0" applyFont="1"/>
    <xf numFmtId="0" fontId="178" fillId="0" borderId="0" xfId="0" applyFont="1"/>
    <xf numFmtId="0" fontId="273" fillId="0" borderId="0" xfId="0" applyFont="1" applyAlignment="1">
      <alignment horizontal="left" vertical="top" wrapText="1"/>
    </xf>
    <xf numFmtId="0" fontId="276" fillId="0" borderId="0" xfId="0" applyFont="1" applyAlignment="1">
      <alignment horizontal="left" vertical="top" wrapText="1"/>
    </xf>
    <xf numFmtId="0" fontId="277" fillId="0" borderId="0" xfId="0" applyFont="1" applyAlignment="1">
      <alignment horizontal="left" vertical="top" wrapText="1"/>
    </xf>
    <xf numFmtId="0" fontId="279" fillId="0" borderId="0" xfId="0" applyFont="1" applyAlignment="1">
      <alignment horizontal="left" vertical="top"/>
    </xf>
    <xf numFmtId="0" fontId="174" fillId="0" borderId="5" xfId="2" applyFont="1" applyBorder="1" applyAlignment="1">
      <alignment horizontal="left" vertical="top" wrapText="1"/>
    </xf>
    <xf numFmtId="0" fontId="77" fillId="0" borderId="5" xfId="2" applyBorder="1" applyAlignment="1">
      <alignment horizontal="left" vertical="top" wrapText="1"/>
    </xf>
    <xf numFmtId="49" fontId="175" fillId="4" borderId="5" xfId="0" applyNumberFormat="1" applyFont="1" applyFill="1" applyBorder="1" applyAlignment="1">
      <alignment horizontal="left" vertical="top" wrapText="1"/>
    </xf>
    <xf numFmtId="1" fontId="175" fillId="0" borderId="5" xfId="0" applyNumberFormat="1" applyFont="1" applyBorder="1" applyAlignment="1">
      <alignment horizontal="center" vertical="top" wrapText="1"/>
    </xf>
    <xf numFmtId="1" fontId="274" fillId="0" borderId="1" xfId="0" applyNumberFormat="1" applyFont="1" applyBorder="1" applyAlignment="1">
      <alignment horizontal="center" vertical="top" wrapText="1"/>
    </xf>
    <xf numFmtId="4" fontId="274" fillId="0" borderId="67" xfId="0" applyNumberFormat="1" applyFont="1" applyBorder="1" applyAlignment="1">
      <alignment horizontal="center" vertical="top" wrapText="1"/>
    </xf>
    <xf numFmtId="0" fontId="275" fillId="0" borderId="67" xfId="0" applyFont="1" applyBorder="1" applyAlignment="1">
      <alignment horizontal="center" vertical="top" wrapText="1"/>
    </xf>
    <xf numFmtId="0" fontId="255" fillId="0" borderId="0" xfId="0" applyFont="1" applyAlignment="1">
      <alignment vertical="center" wrapText="1"/>
    </xf>
    <xf numFmtId="0" fontId="280" fillId="0" borderId="5" xfId="0" applyFont="1" applyBorder="1" applyAlignment="1">
      <alignment horizontal="left" vertical="top" wrapText="1"/>
    </xf>
    <xf numFmtId="0" fontId="255" fillId="4" borderId="5" xfId="0" applyFont="1" applyFill="1" applyBorder="1" applyAlignment="1">
      <alignment horizontal="left" vertical="top" wrapText="1"/>
    </xf>
    <xf numFmtId="0" fontId="255" fillId="0" borderId="0" xfId="0" applyFont="1" applyAlignment="1">
      <alignment horizontal="left" vertical="top" wrapText="1"/>
    </xf>
    <xf numFmtId="0" fontId="43" fillId="0" borderId="5" xfId="0" applyFont="1" applyBorder="1" applyAlignment="1">
      <alignment horizontal="center" vertical="top" wrapText="1"/>
    </xf>
    <xf numFmtId="0" fontId="281" fillId="0" borderId="0" xfId="0" applyFont="1" applyAlignment="1">
      <alignment horizontal="left" vertical="top"/>
    </xf>
    <xf numFmtId="0" fontId="282" fillId="0" borderId="0" xfId="2" applyFont="1" applyAlignment="1">
      <alignment horizontal="left" vertical="top"/>
    </xf>
    <xf numFmtId="0" fontId="43" fillId="0" borderId="5" xfId="0" applyFont="1" applyBorder="1" applyAlignment="1">
      <alignment vertical="top" wrapText="1"/>
    </xf>
    <xf numFmtId="49" fontId="43" fillId="0" borderId="5" xfId="0" applyNumberFormat="1" applyFont="1" applyBorder="1" applyAlignment="1">
      <alignment horizontal="center" vertical="top" wrapText="1"/>
    </xf>
    <xf numFmtId="1" fontId="283" fillId="0" borderId="5" xfId="0" applyNumberFormat="1" applyFont="1" applyBorder="1" applyAlignment="1">
      <alignment horizontal="center" vertical="top" wrapText="1"/>
    </xf>
    <xf numFmtId="1" fontId="283" fillId="0" borderId="1" xfId="0" applyNumberFormat="1" applyFont="1" applyBorder="1" applyAlignment="1">
      <alignment horizontal="center" vertical="top" wrapText="1"/>
    </xf>
    <xf numFmtId="4" fontId="283" fillId="0" borderId="67" xfId="0" applyNumberFormat="1" applyFont="1" applyBorder="1" applyAlignment="1">
      <alignment horizontal="center" vertical="top" wrapText="1"/>
    </xf>
    <xf numFmtId="0" fontId="43" fillId="0" borderId="67" xfId="0" applyFont="1" applyBorder="1"/>
    <xf numFmtId="0" fontId="283" fillId="0" borderId="67" xfId="0" applyFont="1" applyBorder="1" applyAlignment="1">
      <alignment horizontal="center" vertical="top" wrapText="1"/>
    </xf>
    <xf numFmtId="0" fontId="42" fillId="0" borderId="0" xfId="0" applyFont="1"/>
    <xf numFmtId="0" fontId="43" fillId="0" borderId="0" xfId="0" applyFont="1"/>
    <xf numFmtId="0" fontId="42" fillId="0" borderId="0" xfId="0" applyFont="1" applyAlignment="1">
      <alignment wrapText="1"/>
    </xf>
    <xf numFmtId="0" fontId="136" fillId="0" borderId="0" xfId="0" applyFont="1" applyAlignment="1">
      <alignment vertical="top"/>
    </xf>
    <xf numFmtId="1" fontId="43" fillId="0" borderId="5" xfId="0" applyNumberFormat="1" applyFont="1" applyBorder="1" applyAlignment="1">
      <alignment horizontal="center" vertical="top" wrapText="1"/>
    </xf>
    <xf numFmtId="1" fontId="43" fillId="0" borderId="1" xfId="0" applyNumberFormat="1" applyFont="1" applyBorder="1" applyAlignment="1">
      <alignment horizontal="center" vertical="top" wrapText="1"/>
    </xf>
    <xf numFmtId="0" fontId="284" fillId="0" borderId="67" xfId="0" applyFont="1" applyBorder="1" applyAlignment="1">
      <alignment horizontal="center" vertical="top"/>
    </xf>
    <xf numFmtId="0" fontId="42" fillId="0" borderId="5" xfId="0" applyFont="1" applyBorder="1" applyAlignment="1">
      <alignment horizontal="center" vertical="top" wrapText="1"/>
    </xf>
    <xf numFmtId="0" fontId="42" fillId="0" borderId="5" xfId="0" applyFont="1" applyBorder="1" applyAlignment="1">
      <alignment vertical="top" wrapText="1"/>
    </xf>
    <xf numFmtId="49" fontId="42" fillId="0" borderId="5" xfId="0" applyNumberFormat="1" applyFont="1" applyBorder="1" applyAlignment="1">
      <alignment horizontal="center" vertical="top" wrapText="1"/>
    </xf>
    <xf numFmtId="1" fontId="42" fillId="0" borderId="5" xfId="0" applyNumberFormat="1" applyFont="1" applyBorder="1" applyAlignment="1">
      <alignment horizontal="center" vertical="top" wrapText="1"/>
    </xf>
    <xf numFmtId="1" fontId="42" fillId="0" borderId="1" xfId="0" applyNumberFormat="1" applyFont="1" applyBorder="1" applyAlignment="1">
      <alignment horizontal="center" vertical="top" wrapText="1"/>
    </xf>
    <xf numFmtId="4" fontId="285" fillId="0" borderId="67" xfId="0" applyNumberFormat="1" applyFont="1" applyBorder="1" applyAlignment="1">
      <alignment horizontal="center" vertical="top" wrapText="1"/>
    </xf>
    <xf numFmtId="0" fontId="42" fillId="0" borderId="67" xfId="0" applyFont="1" applyBorder="1"/>
    <xf numFmtId="0" fontId="202" fillId="0" borderId="0" xfId="0" applyFont="1" applyAlignment="1">
      <alignment vertical="top" wrapText="1"/>
    </xf>
    <xf numFmtId="0" fontId="56" fillId="0" borderId="5" xfId="0" applyFont="1" applyBorder="1" applyAlignment="1">
      <alignment vertical="top" wrapText="1"/>
    </xf>
    <xf numFmtId="0" fontId="202" fillId="0" borderId="0" xfId="0" applyFont="1" applyAlignment="1">
      <alignment vertical="center" wrapText="1"/>
    </xf>
    <xf numFmtId="0" fontId="77" fillId="0" borderId="0" xfId="2" applyAlignment="1">
      <alignment vertical="top" wrapText="1"/>
    </xf>
    <xf numFmtId="0" fontId="77" fillId="0" borderId="0" xfId="2" applyAlignment="1">
      <alignment horizontal="left" vertical="top" wrapText="1"/>
    </xf>
    <xf numFmtId="0" fontId="20" fillId="0" borderId="17" xfId="0" applyFont="1" applyBorder="1"/>
    <xf numFmtId="1" fontId="17" fillId="0" borderId="0" xfId="0" applyNumberFormat="1" applyFont="1" applyAlignment="1">
      <alignment horizontal="center" vertical="top" wrapText="1"/>
    </xf>
    <xf numFmtId="0" fontId="43" fillId="0" borderId="0" xfId="0" applyFont="1" applyAlignment="1">
      <alignment vertical="top" wrapText="1"/>
    </xf>
    <xf numFmtId="2" fontId="43" fillId="0" borderId="5" xfId="0" applyNumberFormat="1" applyFont="1" applyBorder="1" applyAlignment="1">
      <alignment vertical="top" wrapText="1"/>
    </xf>
    <xf numFmtId="49" fontId="43" fillId="0" borderId="5" xfId="0" applyNumberFormat="1" applyFont="1" applyBorder="1" applyAlignment="1">
      <alignment horizontal="left" vertical="top" wrapText="1"/>
    </xf>
    <xf numFmtId="0" fontId="282" fillId="0" borderId="0" xfId="2" applyFont="1" applyAlignment="1">
      <alignment horizontal="left" vertical="top" wrapText="1"/>
    </xf>
    <xf numFmtId="0" fontId="43" fillId="0" borderId="0" xfId="0" applyFont="1" applyAlignment="1">
      <alignment horizontal="left" vertical="top" wrapText="1"/>
    </xf>
    <xf numFmtId="2" fontId="283" fillId="0" borderId="5" xfId="0" applyNumberFormat="1" applyFont="1" applyBorder="1" applyAlignment="1">
      <alignment horizontal="center" vertical="top" wrapText="1"/>
    </xf>
    <xf numFmtId="0" fontId="286" fillId="0" borderId="5" xfId="0" applyFont="1" applyBorder="1"/>
    <xf numFmtId="0" fontId="286" fillId="0" borderId="0" xfId="0" applyFont="1"/>
    <xf numFmtId="0" fontId="1" fillId="0" borderId="0" xfId="0" applyFont="1"/>
    <xf numFmtId="0" fontId="148" fillId="0" borderId="0" xfId="0" applyFont="1" applyAlignment="1">
      <alignment horizontal="center"/>
    </xf>
    <xf numFmtId="178" fontId="37" fillId="0" borderId="5" xfId="0" applyNumberFormat="1" applyFont="1" applyBorder="1" applyAlignment="1">
      <alignment horizontal="center" vertical="center" wrapText="1"/>
    </xf>
  </cellXfs>
  <cellStyles count="6">
    <cellStyle name="Comma" xfId="3" builtinId="3"/>
    <cellStyle name="Excel Built-in Normal" xfId="4" xr:uid="{29A29056-C87C-4C40-865E-4C09F5733513}"/>
    <cellStyle name="Hyperlink" xfId="2" builtinId="8"/>
    <cellStyle name="Hyperlink 2" xfId="5" xr:uid="{75C7B55B-6AEB-48EE-B663-1892D6F3BE30}"/>
    <cellStyle name="Normal" xfId="0" builtinId="0"/>
    <cellStyle name="Normal 2" xfId="1" xr:uid="{A4F18C51-D529-4619-9592-D551EE6952C8}"/>
  </cellStyles>
  <dxfs count="1">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2" Type="http://schemas.openxmlformats.org/officeDocument/2006/relationships/hyperlink" Target="https://www.biomedcentral.com/" TargetMode="External"/><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206</xdr:row>
      <xdr:rowOff>0</xdr:rowOff>
    </xdr:from>
    <xdr:to>
      <xdr:col>3</xdr:col>
      <xdr:colOff>66675</xdr:colOff>
      <xdr:row>206</xdr:row>
      <xdr:rowOff>85725</xdr:rowOff>
    </xdr:to>
    <xdr:pic>
      <xdr:nvPicPr>
        <xdr:cNvPr id="2" name="Imagine 1" descr="corresponding author">
          <a:extLst>
            <a:ext uri="{FF2B5EF4-FFF2-40B4-BE49-F238E27FC236}">
              <a16:creationId xmlns:a16="http://schemas.microsoft.com/office/drawing/2014/main" id="{2DB49607-599F-4080-972F-78057BC687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29100" y="16885920"/>
          <a:ext cx="66675" cy="8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221</xdr:row>
      <xdr:rowOff>0</xdr:rowOff>
    </xdr:from>
    <xdr:to>
      <xdr:col>5</xdr:col>
      <xdr:colOff>723900</xdr:colOff>
      <xdr:row>221</xdr:row>
      <xdr:rowOff>171450</xdr:rowOff>
    </xdr:to>
    <xdr:sp macro="" textlink="">
      <xdr:nvSpPr>
        <xdr:cNvPr id="3" name="AutoShape 1" descr="BMC">
          <a:hlinkClick xmlns:r="http://schemas.openxmlformats.org/officeDocument/2006/relationships" r:id="rId2"/>
          <a:extLst>
            <a:ext uri="{FF2B5EF4-FFF2-40B4-BE49-F238E27FC236}">
              <a16:creationId xmlns:a16="http://schemas.microsoft.com/office/drawing/2014/main" id="{69788C2E-6B7C-44BA-883F-F9309C6FDDA2}"/>
            </a:ext>
          </a:extLst>
        </xdr:cNvPr>
        <xdr:cNvSpPr>
          <a:spLocks noChangeAspect="1" noChangeArrowheads="1"/>
        </xdr:cNvSpPr>
      </xdr:nvSpPr>
      <xdr:spPr bwMode="auto">
        <a:xfrm>
          <a:off x="6880860" y="15179040"/>
          <a:ext cx="723900" cy="1714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222</xdr:row>
      <xdr:rowOff>0</xdr:rowOff>
    </xdr:from>
    <xdr:to>
      <xdr:col>5</xdr:col>
      <xdr:colOff>1651000</xdr:colOff>
      <xdr:row>222</xdr:row>
      <xdr:rowOff>152400</xdr:rowOff>
    </xdr:to>
    <xdr:sp macro="" textlink="">
      <xdr:nvSpPr>
        <xdr:cNvPr id="4" name="AutoShape 2" descr="Part of Springer Nature">
          <a:hlinkClick xmlns:r="http://schemas.openxmlformats.org/officeDocument/2006/relationships" r:id="rId2"/>
          <a:extLst>
            <a:ext uri="{FF2B5EF4-FFF2-40B4-BE49-F238E27FC236}">
              <a16:creationId xmlns:a16="http://schemas.microsoft.com/office/drawing/2014/main" id="{FF778868-604C-44AA-A87A-4173E4E8AB96}"/>
            </a:ext>
          </a:extLst>
        </xdr:cNvPr>
        <xdr:cNvSpPr>
          <a:spLocks noChangeAspect="1" noChangeArrowheads="1"/>
        </xdr:cNvSpPr>
      </xdr:nvSpPr>
      <xdr:spPr bwMode="auto">
        <a:xfrm>
          <a:off x="6880860" y="17929860"/>
          <a:ext cx="1651000" cy="1524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EPARTAMENT%20PRECLINIC/FMED2_Mohor_Calin_Ilie_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EPARTAMENT%20PRECLINIC/FMED2_Topircean_Elena_20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EPARTAMENT%20PRECLINIC/FMED2_Antonescu_Elisabeta_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tii"/>
      <sheetName val="Tabel_centralizator"/>
      <sheetName val="IC01"/>
      <sheetName val="IC02"/>
      <sheetName val="IC03"/>
      <sheetName val="IC04"/>
      <sheetName val="IC05"/>
      <sheetName val="IC06"/>
      <sheetName val="IC07"/>
      <sheetName val="IC08"/>
      <sheetName val="IC09"/>
      <sheetName val="IC10"/>
      <sheetName val="IC11"/>
      <sheetName val="IC12"/>
      <sheetName val="IC13"/>
      <sheetName val="IC14"/>
      <sheetName val="IC15"/>
      <sheetName val="IC16"/>
      <sheetName val="IC17"/>
      <sheetName val="ID01"/>
      <sheetName val="ID02"/>
      <sheetName val="ID03"/>
      <sheetName val="ID04"/>
      <sheetName val="ID05"/>
      <sheetName val="ID06"/>
      <sheetName val="ID07"/>
      <sheetName val="ID08"/>
      <sheetName val="ID09"/>
      <sheetName val="ID10"/>
      <sheetName val="ID11"/>
      <sheetName val="ID12"/>
      <sheetName val="ID13"/>
      <sheetName val="ID14"/>
      <sheetName val="ID15"/>
      <sheetName val="ID16"/>
      <sheetName val="ID17"/>
      <sheetName val="ID18"/>
    </sheetNames>
    <sheetDataSet>
      <sheetData sheetId="0"/>
      <sheetData sheetId="1"/>
      <sheetData sheetId="2"/>
      <sheetData sheetId="3"/>
      <sheetData sheetId="4"/>
      <sheetData sheetId="5"/>
      <sheetData sheetId="6"/>
      <sheetData sheetId="7"/>
      <sheetData sheetId="8"/>
      <sheetData sheetId="9"/>
      <sheetData sheetId="10">
        <row r="37">
          <cell r="M37"/>
        </row>
      </sheetData>
      <sheetData sheetId="11">
        <row r="36">
          <cell r="Q36"/>
        </row>
      </sheetData>
      <sheetData sheetId="12">
        <row r="33">
          <cell r="O33"/>
        </row>
      </sheetData>
      <sheetData sheetId="13">
        <row r="34">
          <cell r="Q34"/>
        </row>
      </sheetData>
      <sheetData sheetId="14">
        <row r="32">
          <cell r="R32"/>
        </row>
      </sheetData>
      <sheetData sheetId="15"/>
      <sheetData sheetId="16">
        <row r="32">
          <cell r="M32"/>
        </row>
      </sheetData>
      <sheetData sheetId="17">
        <row r="31">
          <cell r="M31"/>
        </row>
      </sheetData>
      <sheetData sheetId="18">
        <row r="32">
          <cell r="R32"/>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tii"/>
      <sheetName val="Tabel_centralizator"/>
      <sheetName val="IC01"/>
      <sheetName val="IC02"/>
      <sheetName val="IC03"/>
      <sheetName val="IC04"/>
      <sheetName val="IC05"/>
      <sheetName val="IC06"/>
      <sheetName val="IC07"/>
      <sheetName val="IC08"/>
      <sheetName val="IC09"/>
      <sheetName val="IC10"/>
      <sheetName val="IC11"/>
      <sheetName val="IC12"/>
      <sheetName val="IC13"/>
      <sheetName val="IC14"/>
      <sheetName val="IC15"/>
      <sheetName val="Foaie4"/>
      <sheetName val="IC16"/>
      <sheetName val="IC17"/>
      <sheetName val="ID01"/>
      <sheetName val="ID02"/>
      <sheetName val="ID03"/>
      <sheetName val="ID04"/>
      <sheetName val="ID05"/>
      <sheetName val="ID06"/>
      <sheetName val="ID07"/>
      <sheetName val="ID08"/>
      <sheetName val="ID09"/>
      <sheetName val="ID10"/>
      <sheetName val="ID11"/>
      <sheetName val="ID12"/>
      <sheetName val="ID13"/>
      <sheetName val="ID14"/>
      <sheetName val="ID15"/>
      <sheetName val="ID16"/>
      <sheetName val="ID17"/>
      <sheetName val="ID1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22">
          <cell r="G22"/>
          <cell r="H22"/>
        </row>
      </sheetData>
      <sheetData sheetId="28">
        <row r="22">
          <cell r="G22"/>
          <cell r="H22"/>
        </row>
      </sheetData>
      <sheetData sheetId="29">
        <row r="29">
          <cell r="H29"/>
          <cell r="I29"/>
        </row>
      </sheetData>
      <sheetData sheetId="30"/>
      <sheetData sheetId="31"/>
      <sheetData sheetId="32"/>
      <sheetData sheetId="33"/>
      <sheetData sheetId="34"/>
      <sheetData sheetId="35"/>
      <sheetData sheetId="36"/>
      <sheetData sheetId="3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atii"/>
      <sheetName val="Tabel_centralizator"/>
      <sheetName val="IC01"/>
      <sheetName val="IC02"/>
      <sheetName val="IC03"/>
      <sheetName val="IC04"/>
      <sheetName val="IC05"/>
      <sheetName val="IC06"/>
      <sheetName val="IC07"/>
      <sheetName val="IC08"/>
      <sheetName val="IC09"/>
      <sheetName val="IC10"/>
      <sheetName val="IC11"/>
      <sheetName val="IC12"/>
      <sheetName val="IC13"/>
      <sheetName val="IC14"/>
      <sheetName val="IC15"/>
      <sheetName val="IC16"/>
      <sheetName val="IC17"/>
      <sheetName val="ID01"/>
      <sheetName val="ID02"/>
      <sheetName val="ID03"/>
      <sheetName val="ID04"/>
      <sheetName val="ID05"/>
      <sheetName val="ID06"/>
      <sheetName val="ID07"/>
      <sheetName val="ID08"/>
      <sheetName val="ID09"/>
      <sheetName val="ID10"/>
      <sheetName val="ID11"/>
      <sheetName val="ID12"/>
      <sheetName val="ID13"/>
      <sheetName val="ID14"/>
      <sheetName val="ID15"/>
      <sheetName val="ID16"/>
      <sheetName val="ID17"/>
      <sheetName val="ID18"/>
    </sheetNames>
    <sheetDataSet>
      <sheetData sheetId="0"/>
      <sheetData sheetId="1"/>
      <sheetData sheetId="2"/>
      <sheetData sheetId="3"/>
      <sheetData sheetId="4"/>
      <sheetData sheetId="5">
        <row r="43">
          <cell r="A43" t="str">
            <v>Birlutiu, V; Stef, L; Mitariu, SIC ; Roman-Filip, C  ; Duica, L ; Antonescu, E ; Pirlog, M ; Purnichi, T ; Silisteanu, SC ; Manea, MM (Manea, Marinela Minodora)</v>
          </cell>
          <cell r="B43" t="str">
            <v>The Biochemical Biomarkers Determination in Alzheimer Dementia</v>
          </cell>
          <cell r="G43">
            <v>10</v>
          </cell>
          <cell r="H43">
            <v>6</v>
          </cell>
          <cell r="I43">
            <v>10</v>
          </cell>
        </row>
        <row r="53">
          <cell r="G53">
            <v>4</v>
          </cell>
          <cell r="H53">
            <v>1</v>
          </cell>
          <cell r="I53">
            <v>6</v>
          </cell>
        </row>
      </sheetData>
      <sheetData sheetId="6"/>
      <sheetData sheetId="7"/>
      <sheetData sheetId="8"/>
      <sheetData sheetId="9"/>
      <sheetData sheetId="10"/>
      <sheetData sheetId="11"/>
      <sheetData sheetId="12"/>
      <sheetData sheetId="13">
        <row r="20">
          <cell r="B20" t="str">
            <v>Borderline Personality Disorder “Discouraged Type”: A Case Report</v>
          </cell>
          <cell r="C20" t="str">
            <v>FMED2</v>
          </cell>
          <cell r="D20" t="str">
            <v>Deepika, S., Suhitha, R., Alekhya, D., Prasad, V., &amp; Kumar, S. (2022, December). A Study on Borderline Personality Disorder using Machine Learning and Conventional Methods. In 2022 5th International Conference on Contemporary Computing and Informatics (IC3I) (pp. 1442-1446). IEEE.</v>
          </cell>
          <cell r="G20">
            <v>5</v>
          </cell>
          <cell r="H20">
            <v>4</v>
          </cell>
          <cell r="I20">
            <v>5</v>
          </cell>
          <cell r="J20">
            <v>20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s://rohealthreview.ro/adela-cojan-cnas-medicul-de-familie-cea-mai-importanta-veriga-in-ingrijirea-populatiei-rolul-sau-este-esential-in-sistemul-de-sanatate/" TargetMode="External"/><Relationship Id="rId13" Type="http://schemas.openxmlformats.org/officeDocument/2006/relationships/hyperlink" Target="https://revistamd.ro/" TargetMode="External"/><Relationship Id="rId3" Type="http://schemas.openxmlformats.org/officeDocument/2006/relationships/hyperlink" Target="http://www.amtsibiu.ro/index.php?option=com_content&amp;view=article&amp;id=3549:dental-bleaching-in-smokers&amp;catid=77:nr-2-2022" TargetMode="External"/><Relationship Id="rId7" Type="http://schemas.openxmlformats.org/officeDocument/2006/relationships/hyperlink" Target="https://rohealthreview.ro/adela-cojan-eradicarea-cancerului-intre-idealul-in-sanatatea-publica-si-riscul-diviziunii-celulare/" TargetMode="External"/><Relationship Id="rId12" Type="http://schemas.openxmlformats.org/officeDocument/2006/relationships/hyperlink" Target="https://revistamd.ro/" TargetMode="External"/><Relationship Id="rId2" Type="http://schemas.openxmlformats.org/officeDocument/2006/relationships/hyperlink" Target="https://www.amtsibiu.ro/Arhiva/2022/Nr3-en/Francu.pdf" TargetMode="External"/><Relationship Id="rId1" Type="http://schemas.openxmlformats.org/officeDocument/2006/relationships/hyperlink" Target="https://search.proquest.com/openview/8a3d7f7131d10285120f0af37f712581/1?pq-origsite=gscholar&amp;cbl=2046425" TargetMode="External"/><Relationship Id="rId6" Type="http://schemas.openxmlformats.org/officeDocument/2006/relationships/hyperlink" Target="https://www.politicidesanatate.ro/imunizarea-piatra-de-temelie-a-politicilor-de-preventie/" TargetMode="External"/><Relationship Id="rId11" Type="http://schemas.openxmlformats.org/officeDocument/2006/relationships/hyperlink" Target="https://revistamd.ro/" TargetMode="External"/><Relationship Id="rId5" Type="http://schemas.openxmlformats.org/officeDocument/2006/relationships/hyperlink" Target="https://www.politicidesanatate.ro/inversarea-piramidei-serviciilor-in-sistemul-de-sanatate/" TargetMode="External"/><Relationship Id="rId15" Type="http://schemas.openxmlformats.org/officeDocument/2006/relationships/printerSettings" Target="../printerSettings/printerSettings4.bin"/><Relationship Id="rId10" Type="http://schemas.openxmlformats.org/officeDocument/2006/relationships/hyperlink" Target="https://revistamd.ro/" TargetMode="External"/><Relationship Id="rId4" Type="http://schemas.openxmlformats.org/officeDocument/2006/relationships/hyperlink" Target="http://www.amtsibiu.ro/Arhiva/2022/Nr4-en/Fratila.pdf" TargetMode="External"/><Relationship Id="rId9" Type="http://schemas.openxmlformats.org/officeDocument/2006/relationships/hyperlink" Target="https://revistamd.ro/" TargetMode="External"/><Relationship Id="rId14" Type="http://schemas.openxmlformats.org/officeDocument/2006/relationships/hyperlink" Target="https://revistamd.ro/" TargetMode="External"/></Relationships>
</file>

<file path=xl/worksheets/_rels/sheet13.xml.rels><?xml version="1.0" encoding="UTF-8" standalone="yes"?>
<Relationships xmlns="http://schemas.openxmlformats.org/package/2006/relationships"><Relationship Id="rId117" Type="http://schemas.openxmlformats.org/officeDocument/2006/relationships/hyperlink" Target="https://bioclima.ro/Journal/index.php/BRJ/article/view/90" TargetMode="External"/><Relationship Id="rId299" Type="http://schemas.openxmlformats.org/officeDocument/2006/relationships/hyperlink" Target="https://dsr.ju.edu.jo/djournals/index.php/Edu/article/view/1999" TargetMode="External"/><Relationship Id="rId21" Type="http://schemas.openxmlformats.org/officeDocument/2006/relationships/hyperlink" Target="https://aran.library.nuigalway.ie/handle/10379/17398" TargetMode="External"/><Relationship Id="rId63" Type="http://schemas.openxmlformats.org/officeDocument/2006/relationships/hyperlink" Target="https://www.researchgate.net/profile/Fatma-Sargin-3/publication/369881544_Turkey-based_COVID-19_publications_in_pediatrics_A_bibliographic_analysis/links/643087f220f25554da17bfb4/Turkey-based-COVID-19-publications-in-pediatrics-A-bibliographic-analysis.pdf" TargetMode="External"/><Relationship Id="rId159" Type="http://schemas.openxmlformats.org/officeDocument/2006/relationships/hyperlink" Target="mailto:corina_ispasoiu@yahoo.com" TargetMode="External"/><Relationship Id="rId324" Type="http://schemas.openxmlformats.org/officeDocument/2006/relationships/hyperlink" Target="https://dsr.ju.edu.jo/djournals/index.php/Edu/article/view/1999" TargetMode="External"/><Relationship Id="rId170" Type="http://schemas.openxmlformats.org/officeDocument/2006/relationships/hyperlink" Target="https://scholar.google.com/scholar?start=10&amp;hl=ro&amp;as_sdt=2005&amp;as_ylo=2022&amp;cites=7231528137403432296&amp;scipsc=" TargetMode="External"/><Relationship Id="rId226" Type="http://schemas.openxmlformats.org/officeDocument/2006/relationships/hyperlink" Target="https://scholar.google.com/scholar?cluster=7405349562407208843&amp;hl=ro&amp;as_sdt=2005" TargetMode="External"/><Relationship Id="rId268" Type="http://schemas.openxmlformats.org/officeDocument/2006/relationships/hyperlink" Target="https://dsr.ju.edu.jo/djournals/index.php/Edu/article/view/1999" TargetMode="External"/><Relationship Id="rId32" Type="http://schemas.openxmlformats.org/officeDocument/2006/relationships/hyperlink" Target="https://dspace.lib.uom.gr/handle/2159/27196" TargetMode="External"/><Relationship Id="rId74" Type="http://schemas.openxmlformats.org/officeDocument/2006/relationships/hyperlink" Target="https://aran.library.nuigalway.ie/handle/10379/17398" TargetMode="External"/><Relationship Id="rId128" Type="http://schemas.openxmlformats.org/officeDocument/2006/relationships/hyperlink" Target="https://doi.org/10.47743/jemb-2023-88" TargetMode="External"/><Relationship Id="rId335" Type="http://schemas.openxmlformats.org/officeDocument/2006/relationships/hyperlink" Target="https://doi.org/10.34219/2306-3645-2022-12-2-36-41" TargetMode="External"/><Relationship Id="rId5" Type="http://schemas.openxmlformats.org/officeDocument/2006/relationships/hyperlink" Target="http://www.dspace.uce.edu.ec/handle/25000/28331" TargetMode="External"/><Relationship Id="rId181" Type="http://schemas.openxmlformats.org/officeDocument/2006/relationships/hyperlink" Target="mailto:corina_ispasoiu@yahoo.com" TargetMode="External"/><Relationship Id="rId237" Type="http://schemas.openxmlformats.org/officeDocument/2006/relationships/hyperlink" Target="mailto:corina_ispasoiu@yahoo.com" TargetMode="External"/><Relationship Id="rId279" Type="http://schemas.openxmlformats.org/officeDocument/2006/relationships/hyperlink" Target="https://www.researchsquare.com/article/rs-1893783/v1" TargetMode="External"/><Relationship Id="rId43" Type="http://schemas.openxmlformats.org/officeDocument/2006/relationships/hyperlink" Target="https://doi.org/10.31435/rsglobal_ws/28022022/7782" TargetMode="External"/><Relationship Id="rId139" Type="http://schemas.openxmlformats.org/officeDocument/2006/relationships/hyperlink" Target="https://www.academia.edu/download/67356965/12_20ANTONESCU_2012_2018.pdf" TargetMode="External"/><Relationship Id="rId290" Type="http://schemas.openxmlformats.org/officeDocument/2006/relationships/hyperlink" Target="https://www.researchsquare.com/article/rs-1893783/v1" TargetMode="External"/><Relationship Id="rId304" Type="http://schemas.openxmlformats.org/officeDocument/2006/relationships/hyperlink" Target="https://www.atlantis-press.com/proceedings/icosi-hsn-22/125980079" TargetMode="External"/><Relationship Id="rId85" Type="http://schemas.openxmlformats.org/officeDocument/2006/relationships/hyperlink" Target="https://www.mdpi.com/2673-9976/18/1/49" TargetMode="External"/><Relationship Id="rId150" Type="http://schemas.openxmlformats.org/officeDocument/2006/relationships/hyperlink" Target="https://joeppa.sbu.ac.ir/index.php/researchejuridique/article/download/8945/article_101727.html?lang=en" TargetMode="External"/><Relationship Id="rId192" Type="http://schemas.openxmlformats.org/officeDocument/2006/relationships/hyperlink" Target="https://scholar.google.com/scholar?start=10&amp;hl=ro&amp;as_sdt=2005&amp;as_ylo=2022&amp;cites=7231528137403432296&amp;scipsc=" TargetMode="External"/><Relationship Id="rId206" Type="http://schemas.openxmlformats.org/officeDocument/2006/relationships/hyperlink" Target="https://scholar.google.com/scholar?start=10&amp;hl=ro&amp;as_sdt=2005&amp;as_ylo=2022&amp;cites=7231528137403432296&amp;scipsc=" TargetMode="External"/><Relationship Id="rId248" Type="http://schemas.openxmlformats.org/officeDocument/2006/relationships/hyperlink" Target="https://www.webofscience.com/wos/woscc/full-record/WOS:001007602000001" TargetMode="External"/><Relationship Id="rId12" Type="http://schemas.openxmlformats.org/officeDocument/2006/relationships/hyperlink" Target="https://doi.org/10.1002/9783527832095.ch25" TargetMode="External"/><Relationship Id="rId108" Type="http://schemas.openxmlformats.org/officeDocument/2006/relationships/hyperlink" Target="https://doi.org/10.1016/B978-0-323-85174-9.00012-1" TargetMode="External"/><Relationship Id="rId315" Type="http://schemas.openxmlformats.org/officeDocument/2006/relationships/hyperlink" Target="https://hdl.handle.net/20.500.12692/110561" TargetMode="External"/><Relationship Id="rId54" Type="http://schemas.openxmlformats.org/officeDocument/2006/relationships/hyperlink" Target="https://rsdjournal.org/index.php/rsd/article/view/26949" TargetMode="External"/><Relationship Id="rId96" Type="http://schemas.openxmlformats.org/officeDocument/2006/relationships/hyperlink" Target="https://ijop.ir/article-1-518-en.html" TargetMode="External"/><Relationship Id="rId161" Type="http://schemas.openxmlformats.org/officeDocument/2006/relationships/hyperlink" Target="mailto:corina_ispasoiu@yahoo.com" TargetMode="External"/><Relationship Id="rId217" Type="http://schemas.openxmlformats.org/officeDocument/2006/relationships/hyperlink" Target="https://cyberleninka.org/article/n/865666.pdf" TargetMode="External"/><Relationship Id="rId259" Type="http://schemas.openxmlformats.org/officeDocument/2006/relationships/hyperlink" Target="https://sure.sunderland.ac.uk/id/eprint/15451/" TargetMode="External"/><Relationship Id="rId23" Type="http://schemas.openxmlformats.org/officeDocument/2006/relationships/hyperlink" Target="https://publikationen.sulb.uni-saarland.de/handle/20.500.11880/35571" TargetMode="External"/><Relationship Id="rId119" Type="http://schemas.openxmlformats.org/officeDocument/2006/relationships/hyperlink" Target="http://dissertations.mak.ac.ug/handle/20.500.12281/13789" TargetMode="External"/><Relationship Id="rId270" Type="http://schemas.openxmlformats.org/officeDocument/2006/relationships/hyperlink" Target="https://www.webofscience.com/wos/woscc/full-record/WOS:000960988700016" TargetMode="External"/><Relationship Id="rId326" Type="http://schemas.openxmlformats.org/officeDocument/2006/relationships/hyperlink" Target="https://www.researchsquare.com/article/rs-1893783/v1" TargetMode="External"/><Relationship Id="rId65" Type="http://schemas.openxmlformats.org/officeDocument/2006/relationships/hyperlink" Target="https://doi.org/10.1002/9783527832095.ch25" TargetMode="External"/><Relationship Id="rId130" Type="http://schemas.openxmlformats.org/officeDocument/2006/relationships/hyperlink" Target="https://ekmair.ukma.edu.ua/server/api/core/bitstreams/eb44302e-b490-498d-9469-570759b8d618/content" TargetMode="External"/><Relationship Id="rId172" Type="http://schemas.openxmlformats.org/officeDocument/2006/relationships/hyperlink" Target="https://scholar.google.com/scholar?start=10&amp;hl=ro&amp;as_sdt=2005&amp;as_ylo=2022&amp;cites=7231528137403432296&amp;scipsc=" TargetMode="External"/><Relationship Id="rId228" Type="http://schemas.openxmlformats.org/officeDocument/2006/relationships/hyperlink" Target="https://www.ncbi.nlm.nih.gov/books/NBK558948/" TargetMode="External"/><Relationship Id="rId281" Type="http://schemas.openxmlformats.org/officeDocument/2006/relationships/hyperlink" Target="https://www.intechopen.com/chapters/82342" TargetMode="External"/><Relationship Id="rId337" Type="http://schemas.openxmlformats.org/officeDocument/2006/relationships/drawing" Target="../drawings/drawing1.xml"/><Relationship Id="rId34" Type="http://schemas.openxmlformats.org/officeDocument/2006/relationships/hyperlink" Target="https://doi.org/10.1186/s43162-022-00187-9" TargetMode="External"/><Relationship Id="rId76" Type="http://schemas.openxmlformats.org/officeDocument/2006/relationships/hyperlink" Target="https://dspace.cuni.cz/handle/20.500.11956/173578" TargetMode="External"/><Relationship Id="rId141" Type="http://schemas.openxmlformats.org/officeDocument/2006/relationships/hyperlink" Target="mailto:corina_ispasoiu@yahoo.com" TargetMode="External"/><Relationship Id="rId7" Type="http://schemas.openxmlformats.org/officeDocument/2006/relationships/hyperlink" Target="https://www.mdpi.com/2673-9976/18/1/49" TargetMode="External"/><Relationship Id="rId183" Type="http://schemas.openxmlformats.org/officeDocument/2006/relationships/hyperlink" Target="mailto:corina_ispasoiu@yahoo.com" TargetMode="External"/><Relationship Id="rId239" Type="http://schemas.openxmlformats.org/officeDocument/2006/relationships/hyperlink" Target="mailto:corina_ispasoiu@yahoo.com" TargetMode="External"/><Relationship Id="rId250" Type="http://schemas.openxmlformats.org/officeDocument/2006/relationships/hyperlink" Target="https://www.webofscience.com/wos/woscc/full-record/WOS:000816485000001" TargetMode="External"/><Relationship Id="rId292" Type="http://schemas.openxmlformats.org/officeDocument/2006/relationships/hyperlink" Target="https://www.intechopen.com/chapters/82342" TargetMode="External"/><Relationship Id="rId306" Type="http://schemas.openxmlformats.org/officeDocument/2006/relationships/hyperlink" Target="https://bdigital.ufp.pt/bitstream/10284/11746/1/PPG_36708.pdf" TargetMode="External"/><Relationship Id="rId45" Type="http://schemas.openxmlformats.org/officeDocument/2006/relationships/hyperlink" Target="https://www.proquest.com/openview/28ee42177dd8d629c220405122132806/1?pq-origsite=gscholar&amp;cbl=2026366&amp;diss=y" TargetMode="External"/><Relationship Id="rId87" Type="http://schemas.openxmlformats.org/officeDocument/2006/relationships/hyperlink" Target="https://repositorio.ufc.br/handle/riufc/64081" TargetMode="External"/><Relationship Id="rId110" Type="http://schemas.openxmlformats.org/officeDocument/2006/relationships/hyperlink" Target="https://doi.org/10.1016/B978-0-323-85174-9.00012-1" TargetMode="External"/><Relationship Id="rId152" Type="http://schemas.openxmlformats.org/officeDocument/2006/relationships/hyperlink" Target="mailto:corina_ispasoiu@yahoo.com" TargetMode="External"/><Relationship Id="rId173" Type="http://schemas.openxmlformats.org/officeDocument/2006/relationships/hyperlink" Target="mailto:corina_ispasoiu@yahoo.com" TargetMode="External"/><Relationship Id="rId194" Type="http://schemas.openxmlformats.org/officeDocument/2006/relationships/hyperlink" Target="https://scholar.google.com/scholar?start=10&amp;hl=ro&amp;as_sdt=2005&amp;as_ylo=2022&amp;cites=7231528137403432296&amp;scipsc=" TargetMode="External"/><Relationship Id="rId208" Type="http://schemas.openxmlformats.org/officeDocument/2006/relationships/hyperlink" Target="https://link.springer.com/article/10.1007/s10815-013-9955-7" TargetMode="External"/><Relationship Id="rId229" Type="http://schemas.openxmlformats.org/officeDocument/2006/relationships/hyperlink" Target="https://scholar.google.com/scholar?cluster=7405349562407208843&amp;hl=ro&amp;as_sdt=2005" TargetMode="External"/><Relationship Id="rId240" Type="http://schemas.openxmlformats.org/officeDocument/2006/relationships/hyperlink" Target="https://scholar.google.com/scholar?start=10&amp;hl=ro&amp;as_sdt=2005&amp;as_ylo=2022&amp;cites=7231528137403432296&amp;scipsc=" TargetMode="External"/><Relationship Id="rId261" Type="http://schemas.openxmlformats.org/officeDocument/2006/relationships/hyperlink" Target="https://www.researchgate.net/publication/362647482_Effects_of_Physical_Activity_on_Wellbeing_among_Children_with_ADHD_A_Mediation_by_Self-Esteem" TargetMode="External"/><Relationship Id="rId14" Type="http://schemas.openxmlformats.org/officeDocument/2006/relationships/hyperlink" Target="https://doi.org/10.1007/978-981-16-9190-4_15" TargetMode="External"/><Relationship Id="rId35" Type="http://schemas.openxmlformats.org/officeDocument/2006/relationships/hyperlink" Target="https://iopscience.iop.org/article/10.1149/2754-2734/ac948c/meta" TargetMode="External"/><Relationship Id="rId56" Type="http://schemas.openxmlformats.org/officeDocument/2006/relationships/hyperlink" Target="https://www.diva-portal.org/smash/record.jsf?pid=diva2%3A1672272&amp;dswid=4390" TargetMode="External"/><Relationship Id="rId77" Type="http://schemas.openxmlformats.org/officeDocument/2006/relationships/hyperlink" Target="https://publikationen.sulb.uni-saarland.de/handle/20.500.11880/35571" TargetMode="External"/><Relationship Id="rId100" Type="http://schemas.openxmlformats.org/officeDocument/2006/relationships/hyperlink" Target="https://papers.ssrn.com/sol3/papers.cfm?abstract_id=4047977" TargetMode="External"/><Relationship Id="rId282" Type="http://schemas.openxmlformats.org/officeDocument/2006/relationships/hyperlink" Target="https://link.springer.com/article/10.1007/s12144-022-03704-9" TargetMode="External"/><Relationship Id="rId317" Type="http://schemas.openxmlformats.org/officeDocument/2006/relationships/hyperlink" Target="https://link.springer.com/article/10.1007/s12144-022-03704-9" TargetMode="External"/><Relationship Id="rId8" Type="http://schemas.openxmlformats.org/officeDocument/2006/relationships/hyperlink" Target="http://www.dspace.uce.edu.ec/handle/25000/28331" TargetMode="External"/><Relationship Id="rId98" Type="http://schemas.openxmlformats.org/officeDocument/2006/relationships/hyperlink" Target="https://scholar.google.ro/scholar?oi=bibs&amp;hl=en&amp;cites=12626510549756042084" TargetMode="External"/><Relationship Id="rId121" Type="http://schemas.openxmlformats.org/officeDocument/2006/relationships/hyperlink" Target="https://thesis.unipd.it/retrieve/ada2d0fd-46cb-4b41-a362-adc0cdc20e17/MASTERS%20THESIS%20Suicide%20in%20PD%20The%20role%20of%20Dopamine%20A%20%281%29-converted%20%281%29%20%281%29.pdf" TargetMode="External"/><Relationship Id="rId142" Type="http://schemas.openxmlformats.org/officeDocument/2006/relationships/hyperlink" Target="mailto:corina_ispasoiu@yahoo.com" TargetMode="External"/><Relationship Id="rId163" Type="http://schemas.openxmlformats.org/officeDocument/2006/relationships/hyperlink" Target="mailto:corina_ispasoiu@yahoo.com" TargetMode="External"/><Relationship Id="rId184" Type="http://schemas.openxmlformats.org/officeDocument/2006/relationships/hyperlink" Target="https://scholar.google.com/scholar?start=10&amp;hl=ro&amp;as_sdt=2005&amp;as_ylo=2022&amp;cites=7231528137403432296&amp;scipsc=" TargetMode="External"/><Relationship Id="rId219" Type="http://schemas.openxmlformats.org/officeDocument/2006/relationships/hyperlink" Target="https://cyberleninka.org/article/n/865666.pdf" TargetMode="External"/><Relationship Id="rId230" Type="http://schemas.openxmlformats.org/officeDocument/2006/relationships/hyperlink" Target="https://scholar.google.com/scholar?cluster=7405349562407208843&amp;hl=ro&amp;as_sdt=2005" TargetMode="External"/><Relationship Id="rId251" Type="http://schemas.openxmlformats.org/officeDocument/2006/relationships/hyperlink" Target="https://www.webofscience.com/wos/woscc/full-record/WOS:000816095400001" TargetMode="External"/><Relationship Id="rId25" Type="http://schemas.openxmlformats.org/officeDocument/2006/relationships/hyperlink" Target="https://unisciencepub.com/storage/2022/03/Recent-Trends-in-Treating-Wound-Healing-Using-Nano-Drugs-Delivery-Systems.pdf" TargetMode="External"/><Relationship Id="rId46" Type="http://schemas.openxmlformats.org/officeDocument/2006/relationships/hyperlink" Target="https://rsdjournal.org/index.php/rsd/article/view/26949" TargetMode="External"/><Relationship Id="rId67" Type="http://schemas.openxmlformats.org/officeDocument/2006/relationships/hyperlink" Target="https://doi.org/10.1007/978-981-16-9190-4_15" TargetMode="External"/><Relationship Id="rId272" Type="http://schemas.openxmlformats.org/officeDocument/2006/relationships/hyperlink" Target="https://womenshealthbulletin.sums.ac.ir/article_48364.html" TargetMode="External"/><Relationship Id="rId293" Type="http://schemas.openxmlformats.org/officeDocument/2006/relationships/hyperlink" Target="https://link.springer.com/article/10.1007/s12144-022-03704-9" TargetMode="External"/><Relationship Id="rId307" Type="http://schemas.openxmlformats.org/officeDocument/2006/relationships/hyperlink" Target="https://bdigital.ufp.pt/bitstream/10284/11655/1/PPG_37839.pdf" TargetMode="External"/><Relationship Id="rId328" Type="http://schemas.openxmlformats.org/officeDocument/2006/relationships/hyperlink" Target="https://www.intechopen.com/chapters/82342" TargetMode="External"/><Relationship Id="rId88" Type="http://schemas.openxmlformats.org/officeDocument/2006/relationships/hyperlink" Target="https://fusion.rifainstitute.com/index.php/fusion/article/view/131" TargetMode="External"/><Relationship Id="rId111" Type="http://schemas.openxmlformats.org/officeDocument/2006/relationships/hyperlink" Target="http://bioclima.ro/Balneo503.pdf" TargetMode="External"/><Relationship Id="rId132" Type="http://schemas.openxmlformats.org/officeDocument/2006/relationships/hyperlink" Target="http://bioclima.ro/Balneo529.pdf" TargetMode="External"/><Relationship Id="rId153" Type="http://schemas.openxmlformats.org/officeDocument/2006/relationships/hyperlink" Target="mailto:corina_ispasoiu@yahoo.com" TargetMode="External"/><Relationship Id="rId174" Type="http://schemas.openxmlformats.org/officeDocument/2006/relationships/hyperlink" Target="https://scholar.google.com/scholar?start=10&amp;hl=ro&amp;as_sdt=2005&amp;as_ylo=2022&amp;cites=7231528137403432296&amp;scipsc=" TargetMode="External"/><Relationship Id="rId195" Type="http://schemas.openxmlformats.org/officeDocument/2006/relationships/hyperlink" Target="mailto:corina_ispasoiu@yahoo.com" TargetMode="External"/><Relationship Id="rId209" Type="http://schemas.openxmlformats.org/officeDocument/2006/relationships/hyperlink" Target="http://pkp.sfu.ca/ojs/" TargetMode="External"/><Relationship Id="rId220" Type="http://schemas.openxmlformats.org/officeDocument/2006/relationships/hyperlink" Target="https://acikerisim.atlas.edu.tr/xmlui/handle/20.500.12900/84" TargetMode="External"/><Relationship Id="rId241" Type="http://schemas.openxmlformats.org/officeDocument/2006/relationships/hyperlink" Target="https://www.mdpi.com/1999-4923/14/12/2580" TargetMode="External"/><Relationship Id="rId15" Type="http://schemas.openxmlformats.org/officeDocument/2006/relationships/hyperlink" Target="https://doi.org/10.1007/16833_2022_88" TargetMode="External"/><Relationship Id="rId36" Type="http://schemas.openxmlformats.org/officeDocument/2006/relationships/hyperlink" Target="https://www.thieme-connect.com/products/ejournals/html/10.1055/s-0042-1759621" TargetMode="External"/><Relationship Id="rId57" Type="http://schemas.openxmlformats.org/officeDocument/2006/relationships/hyperlink" Target="https://polynoe.lib.uniwa.gr/xmlui/handle/11400/2845" TargetMode="External"/><Relationship Id="rId262" Type="http://schemas.openxmlformats.org/officeDocument/2006/relationships/hyperlink" Target="https://womenshealthbulletin.sums.ac.ir/article_48364.html" TargetMode="External"/><Relationship Id="rId283" Type="http://schemas.openxmlformats.org/officeDocument/2006/relationships/hyperlink" Target="https://womenshealthbulletin.sums.ac.ir/article_48364.html" TargetMode="External"/><Relationship Id="rId318" Type="http://schemas.openxmlformats.org/officeDocument/2006/relationships/hyperlink" Target="https://womenshealthbulletin.sums.ac.ir/article_48364.html" TargetMode="External"/><Relationship Id="rId78" Type="http://schemas.openxmlformats.org/officeDocument/2006/relationships/hyperlink" Target="https://doi.org/10.1016/B978-0-323-88450-1.00006-5" TargetMode="External"/><Relationship Id="rId99" Type="http://schemas.openxmlformats.org/officeDocument/2006/relationships/hyperlink" Target="https://doctorate.ulbsibiu.ro/wp-content/uploads/21.Rezumat-teza-rom%C3%A2n%C4%83-Novac.pdf" TargetMode="External"/><Relationship Id="rId101" Type="http://schemas.openxmlformats.org/officeDocument/2006/relationships/hyperlink" Target="https://doctorate.ulbsibiu.ro/wp-content/uploads/21.Rezumat-teza-rom%C3%A2n%C4%83-Novac.pdf" TargetMode="External"/><Relationship Id="rId122" Type="http://schemas.openxmlformats.org/officeDocument/2006/relationships/hyperlink" Target="https://jag.journalagent.com/z4/download_fulltext.asp?pdir=nci&amp;plng=eng&amp;un=NCI-77910" TargetMode="External"/><Relationship Id="rId143" Type="http://schemas.openxmlformats.org/officeDocument/2006/relationships/hyperlink" Target="mailto:corina_ispasoiu@yahoo.com" TargetMode="External"/><Relationship Id="rId164" Type="http://schemas.openxmlformats.org/officeDocument/2006/relationships/hyperlink" Target="https://scholar.google.com/scholar?start=10&amp;hl=ro&amp;as_sdt=2005&amp;as_ylo=2022&amp;cites=7231528137403432296&amp;scipsc=" TargetMode="External"/><Relationship Id="rId185" Type="http://schemas.openxmlformats.org/officeDocument/2006/relationships/hyperlink" Target="mailto:corina_ispasoiu@yahoo.com" TargetMode="External"/><Relationship Id="rId9" Type="http://schemas.openxmlformats.org/officeDocument/2006/relationships/hyperlink" Target="https://dergipark.org.tr/en/pub/harranziraat/issue/74011/1127062" TargetMode="External"/><Relationship Id="rId210" Type="http://schemas.openxmlformats.org/officeDocument/2006/relationships/hyperlink" Target="https://scholar.google.com/scholar?cluster=6336732502909200349&amp;hl=ro&amp;as_sdt=2005&amp;as_ylo=2022" TargetMode="External"/><Relationship Id="rId26" Type="http://schemas.openxmlformats.org/officeDocument/2006/relationships/hyperlink" Target="https://ajbls.com/sites/default/files/AsianJBiolLifeSci-11-2-564.pdf" TargetMode="External"/><Relationship Id="rId231" Type="http://schemas.openxmlformats.org/officeDocument/2006/relationships/hyperlink" Target="https://he02.tci-thaijo.org/index.php/tjog/article/view/253662" TargetMode="External"/><Relationship Id="rId252" Type="http://schemas.openxmlformats.org/officeDocument/2006/relationships/hyperlink" Target="https://repositorio.unican.es/xmlui/bitstream/handle/10902/25859/2022_MachoFillatS.pdf?sequence=1&amp;isAllowed=y" TargetMode="External"/><Relationship Id="rId273" Type="http://schemas.openxmlformats.org/officeDocument/2006/relationships/hyperlink" Target="https://link.springer.com/article/10.1007/s00264-022-05477-z" TargetMode="External"/><Relationship Id="rId294" Type="http://schemas.openxmlformats.org/officeDocument/2006/relationships/hyperlink" Target="https://womenshealthbulletin.sums.ac.ir/article_48364.html" TargetMode="External"/><Relationship Id="rId308" Type="http://schemas.openxmlformats.org/officeDocument/2006/relationships/hyperlink" Target="http://analytics.scielo.org/?journal=1727-897X&amp;collection=cub" TargetMode="External"/><Relationship Id="rId329" Type="http://schemas.openxmlformats.org/officeDocument/2006/relationships/hyperlink" Target="https://www.atlantis-press.com/proceedings/icosi-hsn-22/125980079" TargetMode="External"/><Relationship Id="rId47" Type="http://schemas.openxmlformats.org/officeDocument/2006/relationships/hyperlink" Target="https://www.ingentaconnect.com/content/ben/cpb/pre-prints/content-37102487" TargetMode="External"/><Relationship Id="rId68" Type="http://schemas.openxmlformats.org/officeDocument/2006/relationships/hyperlink" Target="https://doi.org/10.1007/16833_2022_88" TargetMode="External"/><Relationship Id="rId89" Type="http://schemas.openxmlformats.org/officeDocument/2006/relationships/hyperlink" Target="https://repositorio.ufc.br/handle/riufc/64081" TargetMode="External"/><Relationship Id="rId112" Type="http://schemas.openxmlformats.org/officeDocument/2006/relationships/hyperlink" Target="http://bioclima.ro/Balneo516.pdf" TargetMode="External"/><Relationship Id="rId133" Type="http://schemas.openxmlformats.org/officeDocument/2006/relationships/hyperlink" Target="https://ieeexplore.ieee.org/abstract/document/10072886" TargetMode="External"/><Relationship Id="rId154" Type="http://schemas.openxmlformats.org/officeDocument/2006/relationships/hyperlink" Target="mailto:corina_ispasoiu@yahoo.com" TargetMode="External"/><Relationship Id="rId175" Type="http://schemas.openxmlformats.org/officeDocument/2006/relationships/hyperlink" Target="mailto:corina_ispasoiu@yahoo.com" TargetMode="External"/><Relationship Id="rId196" Type="http://schemas.openxmlformats.org/officeDocument/2006/relationships/hyperlink" Target="https://scholar.google.com/scholar?start=10&amp;hl=ro&amp;as_sdt=2005&amp;as_ylo=2022&amp;cites=7231528137403432296&amp;scipsc=" TargetMode="External"/><Relationship Id="rId200" Type="http://schemas.openxmlformats.org/officeDocument/2006/relationships/hyperlink" Target="https://scholar.google.com/scholar?start=10&amp;hl=ro&amp;as_sdt=2005&amp;as_ylo=2022&amp;cites=7231528137403432296&amp;scipsc=" TargetMode="External"/><Relationship Id="rId16" Type="http://schemas.openxmlformats.org/officeDocument/2006/relationships/hyperlink" Target="https://doi.org/10.1007/978-981-19-1854-4_15" TargetMode="External"/><Relationship Id="rId221" Type="http://schemas.openxmlformats.org/officeDocument/2006/relationships/hyperlink" Target="https://cyberleninka.org/article/n/865666.pdf" TargetMode="External"/><Relationship Id="rId242" Type="http://schemas.openxmlformats.org/officeDocument/2006/relationships/hyperlink" Target="https://www.mdpi.com/1422-0067/23/24/16221/htm" TargetMode="External"/><Relationship Id="rId263" Type="http://schemas.openxmlformats.org/officeDocument/2006/relationships/hyperlink" Target="https://doi.org/10.5772/intechopen.105609" TargetMode="External"/><Relationship Id="rId284" Type="http://schemas.openxmlformats.org/officeDocument/2006/relationships/hyperlink" Target="https://link.springer.com/article/10.1007/s00264-022-05477-z" TargetMode="External"/><Relationship Id="rId319" Type="http://schemas.openxmlformats.org/officeDocument/2006/relationships/hyperlink" Target="https://link.springer.com/article/10.1007/s00264-022-05477-z" TargetMode="External"/><Relationship Id="rId37" Type="http://schemas.openxmlformats.org/officeDocument/2006/relationships/hyperlink" Target="https://repozitorij.mef.unizg.hr/islandora/object/mef:5245" TargetMode="External"/><Relationship Id="rId58" Type="http://schemas.openxmlformats.org/officeDocument/2006/relationships/hyperlink" Target="https://digibug.ugr.es/handle/10481/76802" TargetMode="External"/><Relationship Id="rId79" Type="http://schemas.openxmlformats.org/officeDocument/2006/relationships/hyperlink" Target="https://unisciencepub.com/storage/2022/03/Recent-Trends-in-Treating-Wound-Healing-Using-Nano-Drugs-Delivery-Systems.pdf" TargetMode="External"/><Relationship Id="rId102" Type="http://schemas.openxmlformats.org/officeDocument/2006/relationships/hyperlink" Target="https://doctorate.ulbsibiu.ro/wp-content/uploads/21.Rezumat-teza-rom%C3%A2n%C4%83-Novac.pdf" TargetMode="External"/><Relationship Id="rId123" Type="http://schemas.openxmlformats.org/officeDocument/2006/relationships/hyperlink" Target="http://bioclima.ro/Balneo529.pdf" TargetMode="External"/><Relationship Id="rId144" Type="http://schemas.openxmlformats.org/officeDocument/2006/relationships/hyperlink" Target="mailto:corina_ispasoiu@yahoo.com" TargetMode="External"/><Relationship Id="rId330" Type="http://schemas.openxmlformats.org/officeDocument/2006/relationships/hyperlink" Target="https://academiaromana.ro/sectii2002/proceedingsChemistry/doc2022-1/Art09.pdf" TargetMode="External"/><Relationship Id="rId90" Type="http://schemas.openxmlformats.org/officeDocument/2006/relationships/hyperlink" Target="https://pjmhsonline.com/index.php/pjmhs/article/view/1333" TargetMode="External"/><Relationship Id="rId165" Type="http://schemas.openxmlformats.org/officeDocument/2006/relationships/hyperlink" Target="mailto:corina_ispasoiu@yahoo.com" TargetMode="External"/><Relationship Id="rId186" Type="http://schemas.openxmlformats.org/officeDocument/2006/relationships/hyperlink" Target="https://scholar.google.com/scholar?start=10&amp;hl=ro&amp;as_sdt=2005&amp;as_ylo=2022&amp;cites=7231528137403432296&amp;scipsc=" TargetMode="External"/><Relationship Id="rId211" Type="http://schemas.openxmlformats.org/officeDocument/2006/relationships/hyperlink" Target="https://scholar.google.com/scholar?cluster=6336732502909200349&amp;hl=ro&amp;as_sdt=2005&amp;as_ylo=2022" TargetMode="External"/><Relationship Id="rId232" Type="http://schemas.openxmlformats.org/officeDocument/2006/relationships/hyperlink" Target="https://scholar.google.com/scholar?cluster=7405349562407208843&amp;hl=ro&amp;as_sdt=2005" TargetMode="External"/><Relationship Id="rId253" Type="http://schemas.openxmlformats.org/officeDocument/2006/relationships/hyperlink" Target="https://livrepository.liverpool.ac.uk/3166622/1/201156441_Jan2022.pdf" TargetMode="External"/><Relationship Id="rId274" Type="http://schemas.openxmlformats.org/officeDocument/2006/relationships/hyperlink" Target="https://www.tandfonline.com/doi/full/10.1080/1331677X.2022.2106263" TargetMode="External"/><Relationship Id="rId295" Type="http://schemas.openxmlformats.org/officeDocument/2006/relationships/hyperlink" Target="https://link.springer.com/article/10.1007/s00264-022-05477-z" TargetMode="External"/><Relationship Id="rId309" Type="http://schemas.openxmlformats.org/officeDocument/2006/relationships/hyperlink" Target="http://analytics.scielo.org/?journal=1727-897X&amp;collection=cub" TargetMode="External"/><Relationship Id="rId27" Type="http://schemas.openxmlformats.org/officeDocument/2006/relationships/hyperlink" Target="https://dr.nsk.hr/islandora/object/pbf%3A4310" TargetMode="External"/><Relationship Id="rId48" Type="http://schemas.openxmlformats.org/officeDocument/2006/relationships/hyperlink" Target="https://www.diva-portal.org/smash/record.jsf?pid=diva2%3A1672272&amp;dswid=4390" TargetMode="External"/><Relationship Id="rId69" Type="http://schemas.openxmlformats.org/officeDocument/2006/relationships/hyperlink" Target="https://doi.org/10.1007/978-981-19-1854-4_15" TargetMode="External"/><Relationship Id="rId113" Type="http://schemas.openxmlformats.org/officeDocument/2006/relationships/hyperlink" Target="http://bioclima.ro/Balneo529.pdf" TargetMode="External"/><Relationship Id="rId134" Type="http://schemas.openxmlformats.org/officeDocument/2006/relationships/hyperlink" Target="http://bioclima.ro/Balneo516.pdf" TargetMode="External"/><Relationship Id="rId320" Type="http://schemas.openxmlformats.org/officeDocument/2006/relationships/hyperlink" Target="https://www.tandfonline.com/doi/full/10.1080/1331677X.2022.2106263" TargetMode="External"/><Relationship Id="rId80" Type="http://schemas.openxmlformats.org/officeDocument/2006/relationships/hyperlink" Target="https://ajbls.com/sites/default/files/AsianJBiolLifeSci-11-2-564.pdf" TargetMode="External"/><Relationship Id="rId155" Type="http://schemas.openxmlformats.org/officeDocument/2006/relationships/hyperlink" Target="mailto:corina_ispasoiu@yahoo.com" TargetMode="External"/><Relationship Id="rId176" Type="http://schemas.openxmlformats.org/officeDocument/2006/relationships/hyperlink" Target="https://scholar.google.com/scholar?start=10&amp;hl=ro&amp;as_sdt=2005&amp;as_ylo=2022&amp;cites=7231528137403432296&amp;scipsc=" TargetMode="External"/><Relationship Id="rId197" Type="http://schemas.openxmlformats.org/officeDocument/2006/relationships/hyperlink" Target="mailto:corina_ispasoiu@yahoo.com" TargetMode="External"/><Relationship Id="rId201" Type="http://schemas.openxmlformats.org/officeDocument/2006/relationships/hyperlink" Target="mailto:corina_ispasoiu@yahoo.com" TargetMode="External"/><Relationship Id="rId222" Type="http://schemas.openxmlformats.org/officeDocument/2006/relationships/hyperlink" Target="https://academic.oup.com/jscr/article/2022/6/rjac282/6608482" TargetMode="External"/><Relationship Id="rId243" Type="http://schemas.openxmlformats.org/officeDocument/2006/relationships/hyperlink" Target="https://www.webofscience.com/wos/woscc/full-record/WOS:000986732100018" TargetMode="External"/><Relationship Id="rId264" Type="http://schemas.openxmlformats.org/officeDocument/2006/relationships/hyperlink" Target="https://www.intechopen.com/online-first/82342" TargetMode="External"/><Relationship Id="rId285" Type="http://schemas.openxmlformats.org/officeDocument/2006/relationships/hyperlink" Target="https://www.tandfonline.com/doi/full/10.1080/1331677X.2022.2106263" TargetMode="External"/><Relationship Id="rId17" Type="http://schemas.openxmlformats.org/officeDocument/2006/relationships/hyperlink" Target="https://doi.org/10.3889/oamjms.2022.9507" TargetMode="External"/><Relationship Id="rId38" Type="http://schemas.openxmlformats.org/officeDocument/2006/relationships/hyperlink" Target="https://acikerisim.erbakan.edu.tr/xmlui/handle/20.500.12452/8751" TargetMode="External"/><Relationship Id="rId59" Type="http://schemas.openxmlformats.org/officeDocument/2006/relationships/hyperlink" Target="https://polynoe.lib.uniwa.gr/xmlui/handle/11400/4035" TargetMode="External"/><Relationship Id="rId103" Type="http://schemas.openxmlformats.org/officeDocument/2006/relationships/hyperlink" Target="https://doi.org/10.18662/brain/13.1Sup1/318" TargetMode="External"/><Relationship Id="rId124" Type="http://schemas.openxmlformats.org/officeDocument/2006/relationships/hyperlink" Target="http://bioclima.ro/Balneo503.pdf" TargetMode="External"/><Relationship Id="rId310" Type="http://schemas.openxmlformats.org/officeDocument/2006/relationships/hyperlink" Target="https://www.mdpi.com/2075-4418/12/1/97" TargetMode="External"/><Relationship Id="rId70" Type="http://schemas.openxmlformats.org/officeDocument/2006/relationships/hyperlink" Target="https://doi.org/10.3889/oamjms.2022.9507" TargetMode="External"/><Relationship Id="rId91" Type="http://schemas.openxmlformats.org/officeDocument/2006/relationships/hyperlink" Target="https://www.frontiersin.org/articles/10.3389/fphar.2022.1039867/full" TargetMode="External"/><Relationship Id="rId145" Type="http://schemas.openxmlformats.org/officeDocument/2006/relationships/hyperlink" Target="mailto:corina_ispasoiu@yahoo.com" TargetMode="External"/><Relationship Id="rId166" Type="http://schemas.openxmlformats.org/officeDocument/2006/relationships/hyperlink" Target="https://scholar.google.com/scholar?start=10&amp;hl=ro&amp;as_sdt=2005&amp;as_ylo=2022&amp;cites=7231528137403432296&amp;scipsc=" TargetMode="External"/><Relationship Id="rId187" Type="http://schemas.openxmlformats.org/officeDocument/2006/relationships/hyperlink" Target="mailto:corina_ispasoiu@yahoo.com" TargetMode="External"/><Relationship Id="rId331" Type="http://schemas.openxmlformats.org/officeDocument/2006/relationships/hyperlink" Target="https://zenodo.org/record/7038554" TargetMode="External"/><Relationship Id="rId1" Type="http://schemas.openxmlformats.org/officeDocument/2006/relationships/hyperlink" Target="https://web.archive.org/web/20220606202508id_/https:/usv.ro/fisiere_utilizator/file/fefs/revista/vol_XIV_issue_2/13.REHABILITATION_THERAPY_AFTER_TOTAL_HIP_ARTHROPLASTY_CONSTANTINESCU_MIHAI.pdf" TargetMode="External"/><Relationship Id="rId212" Type="http://schemas.openxmlformats.org/officeDocument/2006/relationships/hyperlink" Target="https://scholar.google.com/scholar?cluster=6336732502909200349&amp;hl=ro&amp;as_sdt=2005&amp;as_ylo=2022" TargetMode="External"/><Relationship Id="rId233" Type="http://schemas.openxmlformats.org/officeDocument/2006/relationships/hyperlink" Target="mailto:corina_ispasoiu@yahoo.com" TargetMode="External"/><Relationship Id="rId254" Type="http://schemas.openxmlformats.org/officeDocument/2006/relationships/hyperlink" Target="https://repositorio.unican.es/xmlui/bitstream/handle/10902/25859/2022_MachoFillatS.pdf?sequence=1&amp;isAllowed=y" TargetMode="External"/><Relationship Id="rId28" Type="http://schemas.openxmlformats.org/officeDocument/2006/relationships/hyperlink" Target="http://www.dspace.uce.edu.ec/handle/25000/28331" TargetMode="External"/><Relationship Id="rId49" Type="http://schemas.openxmlformats.org/officeDocument/2006/relationships/hyperlink" Target="https://polynoe.lib.uniwa.gr/xmlui/handle/11400/2845" TargetMode="External"/><Relationship Id="rId114" Type="http://schemas.openxmlformats.org/officeDocument/2006/relationships/hyperlink" Target="https://bioclima.ro/Journal/index.php/BRJ/article/view/90" TargetMode="External"/><Relationship Id="rId275" Type="http://schemas.openxmlformats.org/officeDocument/2006/relationships/hyperlink" Target="https://www.proquest.com/openview/3155451492800051432a2fdb83749afa/1?pq-origsite=gscholar&amp;cbl=2032133" TargetMode="External"/><Relationship Id="rId296" Type="http://schemas.openxmlformats.org/officeDocument/2006/relationships/hyperlink" Target="https://www.tandfonline.com/doi/full/10.1080/1331677X.2022.2106263" TargetMode="External"/><Relationship Id="rId300" Type="http://schemas.openxmlformats.org/officeDocument/2006/relationships/hyperlink" Target="https://sure.sunderland.ac.uk/id/eprint/15451/" TargetMode="External"/><Relationship Id="rId60" Type="http://schemas.openxmlformats.org/officeDocument/2006/relationships/hyperlink" Target="https://edj.journals.ekb.eg/article_249011.html" TargetMode="External"/><Relationship Id="rId81" Type="http://schemas.openxmlformats.org/officeDocument/2006/relationships/hyperlink" Target="https://doi.org/10.3390/Foods2022-12930" TargetMode="External"/><Relationship Id="rId135" Type="http://schemas.openxmlformats.org/officeDocument/2006/relationships/hyperlink" Target="https://journals.lww.com/jbjsreviews/Abstract/2022/04000" TargetMode="External"/><Relationship Id="rId156" Type="http://schemas.openxmlformats.org/officeDocument/2006/relationships/hyperlink" Target="https://scholar.google.com/scholar?start=10&amp;hl=ro&amp;as_sdt=2005&amp;as_ylo=2022&amp;cites=7231528137403432296&amp;scipsc=" TargetMode="External"/><Relationship Id="rId177" Type="http://schemas.openxmlformats.org/officeDocument/2006/relationships/hyperlink" Target="mailto:corina_ispasoiu@yahoo.com" TargetMode="External"/><Relationship Id="rId198" Type="http://schemas.openxmlformats.org/officeDocument/2006/relationships/hyperlink" Target="https://scholar.google.com/scholar?start=10&amp;hl=ro&amp;as_sdt=2005&amp;as_ylo=2022&amp;cites=7231528137403432296&amp;scipsc=" TargetMode="External"/><Relationship Id="rId321" Type="http://schemas.openxmlformats.org/officeDocument/2006/relationships/hyperlink" Target="https://www.proquest.com/openview/3155451492800051432a2fdb83749afa/1?pq-origsite=gscholar&amp;cbl=2032133" TargetMode="External"/><Relationship Id="rId202" Type="http://schemas.openxmlformats.org/officeDocument/2006/relationships/hyperlink" Target="https://scholar.google.com/scholar?start=10&amp;hl=ro&amp;as_sdt=2005&amp;as_ylo=2022&amp;cites=7231528137403432296&amp;scipsc=" TargetMode="External"/><Relationship Id="rId223" Type="http://schemas.openxmlformats.org/officeDocument/2006/relationships/hyperlink" Target="https://www.sciencedirect.com/science/article/pii/S0944711322001477" TargetMode="External"/><Relationship Id="rId244" Type="http://schemas.openxmlformats.org/officeDocument/2006/relationships/hyperlink" Target="https://www.webofscience.com/wos/woscc/full-record/WOS:000905190800001" TargetMode="External"/><Relationship Id="rId18" Type="http://schemas.openxmlformats.org/officeDocument/2006/relationships/hyperlink" Target="https://doi.org/10.1016/bs.pmbts.2022.09.011" TargetMode="External"/><Relationship Id="rId39" Type="http://schemas.openxmlformats.org/officeDocument/2006/relationships/hyperlink" Target="https://dea.lib.unideb.hu/server/api/core/bitstreams/a8a0ac26-f5f5-4bcc-8f84-d1d52f9ee8d9/content?authentication-token=eyJhbGciOiJIUzI1NiJ9.eyJlaWQiOiJjMTc5ZjhmNy0wZTZiLTRmMzUtOWYxYy0wZmEwZDI1NmM2M2Ei" TargetMode="External"/><Relationship Id="rId265" Type="http://schemas.openxmlformats.org/officeDocument/2006/relationships/hyperlink" Target="https://doi.org/10.1007/978-981-16-8263-6_27" TargetMode="External"/><Relationship Id="rId286" Type="http://schemas.openxmlformats.org/officeDocument/2006/relationships/hyperlink" Target="https://www.proquest.com/openview/3155451492800051432a2fdb83749afa/1?pq-origsite=gscholar&amp;cbl=2032133" TargetMode="External"/><Relationship Id="rId50" Type="http://schemas.openxmlformats.org/officeDocument/2006/relationships/hyperlink" Target="https://digibug.ugr.es/handle/10481/76802" TargetMode="External"/><Relationship Id="rId104" Type="http://schemas.openxmlformats.org/officeDocument/2006/relationships/hyperlink" Target="http://journal-archiveuromedica.eu/archiv-euromedica-sp-ro/5-Burnout-Risk-Evaluation-in-Medical-Oncology-Radiotherapy-Personnel.html" TargetMode="External"/><Relationship Id="rId125" Type="http://schemas.openxmlformats.org/officeDocument/2006/relationships/hyperlink" Target="https://doi.org/10.47743/asas-2022-1-683" TargetMode="External"/><Relationship Id="rId146" Type="http://schemas.openxmlformats.org/officeDocument/2006/relationships/hyperlink" Target="mailto:corina_ispasoiu@yahoo.com" TargetMode="External"/><Relationship Id="rId167" Type="http://schemas.openxmlformats.org/officeDocument/2006/relationships/hyperlink" Target="mailto:corina_ispasoiu@yahoo.com" TargetMode="External"/><Relationship Id="rId188" Type="http://schemas.openxmlformats.org/officeDocument/2006/relationships/hyperlink" Target="https://scholar.google.com/scholar?start=10&amp;hl=ro&amp;as_sdt=2005&amp;as_ylo=2022&amp;cites=7231528137403432296&amp;scipsc=" TargetMode="External"/><Relationship Id="rId311" Type="http://schemas.openxmlformats.org/officeDocument/2006/relationships/hyperlink" Target="https://www.frontiersin.org/articles/10.3389/fphar.2022.940224/full" TargetMode="External"/><Relationship Id="rId332" Type="http://schemas.openxmlformats.org/officeDocument/2006/relationships/hyperlink" Target="https://www.aquaculturesciences.ir/article_166946.html" TargetMode="External"/><Relationship Id="rId71" Type="http://schemas.openxmlformats.org/officeDocument/2006/relationships/hyperlink" Target="https://doi.org/10.1016/bs.pmbts.2022.09.011" TargetMode="External"/><Relationship Id="rId92" Type="http://schemas.openxmlformats.org/officeDocument/2006/relationships/hyperlink" Target="https://onlinelibrary.wiley.com/doi/abs/10.1111/jfbc.14064" TargetMode="External"/><Relationship Id="rId213" Type="http://schemas.openxmlformats.org/officeDocument/2006/relationships/hyperlink" Target="http://dgsa.uaeh.edu.mx:8080/jspui/handle/231104/2889" TargetMode="External"/><Relationship Id="rId234" Type="http://schemas.openxmlformats.org/officeDocument/2006/relationships/hyperlink" Target="https://scholar.google.com/scholar?start=10&amp;hl=ro&amp;as_sdt=2005&amp;as_ylo=2022&amp;cites=7231528137403432296&amp;scipsc=" TargetMode="External"/><Relationship Id="rId2" Type="http://schemas.openxmlformats.org/officeDocument/2006/relationships/hyperlink" Target="https://www.sciencedirect.com/science/article/pii/B9780323851749000121" TargetMode="External"/><Relationship Id="rId29" Type="http://schemas.openxmlformats.org/officeDocument/2006/relationships/hyperlink" Target="https://lsmu.lt/cris/handle/20.500.12512/113911" TargetMode="External"/><Relationship Id="rId255" Type="http://schemas.openxmlformats.org/officeDocument/2006/relationships/hyperlink" Target="https://livrepository.liverpool.ac.uk/3166622/1/201156441_Jan2022.pdf" TargetMode="External"/><Relationship Id="rId276" Type="http://schemas.openxmlformats.org/officeDocument/2006/relationships/hyperlink" Target="https://edoc.ub.uni-muenchen.de/30824/7/Schuster_Barbara.pdf" TargetMode="External"/><Relationship Id="rId297" Type="http://schemas.openxmlformats.org/officeDocument/2006/relationships/hyperlink" Target="https://www.proquest.com/openview/3155451492800051432a2fdb83749afa/1?pq-origsite=gscholar&amp;cbl=2032133" TargetMode="External"/><Relationship Id="rId40" Type="http://schemas.openxmlformats.org/officeDocument/2006/relationships/hyperlink" Target="http://bulletin.mfd.org.mk/volumes/Volume%2068_3/68_3_077.pdf" TargetMode="External"/><Relationship Id="rId115" Type="http://schemas.openxmlformats.org/officeDocument/2006/relationships/hyperlink" Target="https://doi.org/10.22541/au.168569929.93103492/v1" TargetMode="External"/><Relationship Id="rId136" Type="http://schemas.openxmlformats.org/officeDocument/2006/relationships/hyperlink" Target="https://pubmed.ncbi.nlm.nih.gov/?term=Cruz-Centeno%20N%5BAuthor%5D" TargetMode="External"/><Relationship Id="rId157" Type="http://schemas.openxmlformats.org/officeDocument/2006/relationships/hyperlink" Target="mailto:corina_ispasoiu@yahoo.com" TargetMode="External"/><Relationship Id="rId178" Type="http://schemas.openxmlformats.org/officeDocument/2006/relationships/hyperlink" Target="https://scholar.google.com/scholar?start=10&amp;hl=ro&amp;as_sdt=2005&amp;as_ylo=2022&amp;cites=7231528137403432296&amp;scipsc=" TargetMode="External"/><Relationship Id="rId301" Type="http://schemas.openxmlformats.org/officeDocument/2006/relationships/hyperlink" Target="https://www.researchsquare.com/article/rs-1893783/v1" TargetMode="External"/><Relationship Id="rId322" Type="http://schemas.openxmlformats.org/officeDocument/2006/relationships/hyperlink" Target="https://edoc.ub.uni-muenchen.de/30824/7/Schuster_Barbara.pdf" TargetMode="External"/><Relationship Id="rId61" Type="http://schemas.openxmlformats.org/officeDocument/2006/relationships/hyperlink" Target="http://journal.tvu.edu.vn/index.php/journal/article/view/1401" TargetMode="External"/><Relationship Id="rId82" Type="http://schemas.openxmlformats.org/officeDocument/2006/relationships/hyperlink" Target="https://www.ijrasb.com/index.php/ijrasb/article/view/401" TargetMode="External"/><Relationship Id="rId199" Type="http://schemas.openxmlformats.org/officeDocument/2006/relationships/hyperlink" Target="mailto:corina_ispasoiu@yahoo.com" TargetMode="External"/><Relationship Id="rId203" Type="http://schemas.openxmlformats.org/officeDocument/2006/relationships/hyperlink" Target="mailto:corina_ispasoiu@yahoo.com" TargetMode="External"/><Relationship Id="rId19" Type="http://schemas.openxmlformats.org/officeDocument/2006/relationships/hyperlink" Target="https://www.preprints.org/manuscript/202211.0032/v1" TargetMode="External"/><Relationship Id="rId224" Type="http://schemas.openxmlformats.org/officeDocument/2006/relationships/hyperlink" Target="https://www.sciencedirect.com/science/article/abs/pii/S0944711322000563" TargetMode="External"/><Relationship Id="rId245" Type="http://schemas.openxmlformats.org/officeDocument/2006/relationships/hyperlink" Target="https://www.webofscience.com/wos/woscc/full-record/WOS:000855763000001" TargetMode="External"/><Relationship Id="rId266" Type="http://schemas.openxmlformats.org/officeDocument/2006/relationships/hyperlink" Target="https://link.springer.com/chapter/10.1007/978-981-16-8263-6_27" TargetMode="External"/><Relationship Id="rId287" Type="http://schemas.openxmlformats.org/officeDocument/2006/relationships/hyperlink" Target="https://edoc.ub.uni-muenchen.de/30824/7/Schuster_Barbara.pdf" TargetMode="External"/><Relationship Id="rId30" Type="http://schemas.openxmlformats.org/officeDocument/2006/relationships/hyperlink" Target="https://www.scienceopen.com/document_file/a753e79a-0347-4a76-939f-05406974b2e1/PubMedCentral/a753e79a-0347-4a76-939f-05406974b2e1.pdf" TargetMode="External"/><Relationship Id="rId105" Type="http://schemas.openxmlformats.org/officeDocument/2006/relationships/hyperlink" Target="http://journal-archiveuromedica.eu/archiv-euromedica-sp-ro/35-Psycho-Oncology-Case-Presentation.html" TargetMode="External"/><Relationship Id="rId126" Type="http://schemas.openxmlformats.org/officeDocument/2006/relationships/hyperlink" Target="http://bioclima.ro/Balneo516.pdf" TargetMode="External"/><Relationship Id="rId147" Type="http://schemas.openxmlformats.org/officeDocument/2006/relationships/hyperlink" Target="mailto:corina_ispasoiu@yahoo.com" TargetMode="External"/><Relationship Id="rId168" Type="http://schemas.openxmlformats.org/officeDocument/2006/relationships/hyperlink" Target="https://scholar.google.com/scholar?start=10&amp;hl=ro&amp;as_sdt=2005&amp;as_ylo=2022&amp;cites=7231528137403432296&amp;scipsc=" TargetMode="External"/><Relationship Id="rId312" Type="http://schemas.openxmlformats.org/officeDocument/2006/relationships/hyperlink" Target="https://www.frontiersin.org/articles/10.3389/fmicb.2022.1056637/full" TargetMode="External"/><Relationship Id="rId333" Type="http://schemas.openxmlformats.org/officeDocument/2006/relationships/hyperlink" Target="https://scholar.google.com/scholar?start=10&amp;hl=ro&amp;as_sdt=2005&amp;sciodt=0,5&amp;as_ylo=2022&amp;cites=4427792675916055111&amp;scipsc=" TargetMode="External"/><Relationship Id="rId51" Type="http://schemas.openxmlformats.org/officeDocument/2006/relationships/hyperlink" Target="https://polynoe.lib.uniwa.gr/xmlui/handle/11400/4035" TargetMode="External"/><Relationship Id="rId72" Type="http://schemas.openxmlformats.org/officeDocument/2006/relationships/hyperlink" Target="https://www.preprints.org/manuscript/202211.0032/v1" TargetMode="External"/><Relationship Id="rId93" Type="http://schemas.openxmlformats.org/officeDocument/2006/relationships/hyperlink" Target="https://www.spandidos-publications.com/10.3892/etm.2022.11634" TargetMode="External"/><Relationship Id="rId189" Type="http://schemas.openxmlformats.org/officeDocument/2006/relationships/hyperlink" Target="mailto:corina_ispasoiu@yahoo.com" TargetMode="External"/><Relationship Id="rId3" Type="http://schemas.openxmlformats.org/officeDocument/2006/relationships/hyperlink" Target="https://scholar.google.com/scholar?cluster=3229971118501732640&amp;hl=ro&amp;as_sdt=2005&amp;sciodt=0,5" TargetMode="External"/><Relationship Id="rId214" Type="http://schemas.openxmlformats.org/officeDocument/2006/relationships/hyperlink" Target="https://scholar.google.com/scholar?cluster=6336732502909200349&amp;hl=ro&amp;as_sdt=2005&amp;as_ylo=2022" TargetMode="External"/><Relationship Id="rId235" Type="http://schemas.openxmlformats.org/officeDocument/2006/relationships/hyperlink" Target="mailto:corina_ispasoiu@yahoo.com" TargetMode="External"/><Relationship Id="rId256" Type="http://schemas.openxmlformats.org/officeDocument/2006/relationships/hyperlink" Target="http://hdl.handle.net/10071/24915" TargetMode="External"/><Relationship Id="rId277" Type="http://schemas.openxmlformats.org/officeDocument/2006/relationships/hyperlink" Target="https://dsr.ju.edu.jo/djournals/index.php/Edu/article/view/1999" TargetMode="External"/><Relationship Id="rId298" Type="http://schemas.openxmlformats.org/officeDocument/2006/relationships/hyperlink" Target="https://edoc.ub.uni-muenchen.de/30824/7/Schuster_Barbara.pdf" TargetMode="External"/><Relationship Id="rId116" Type="http://schemas.openxmlformats.org/officeDocument/2006/relationships/hyperlink" Target="https://dx.doi.org/10.21608/tsnj.2022.255753" TargetMode="External"/><Relationship Id="rId137" Type="http://schemas.openxmlformats.org/officeDocument/2006/relationships/hyperlink" Target="https://www.ncbi.nlm.nih.gov/pmc/articles/PMC9125528/" TargetMode="External"/><Relationship Id="rId158" Type="http://schemas.openxmlformats.org/officeDocument/2006/relationships/hyperlink" Target="https://scholar.google.com/scholar?start=10&amp;hl=ro&amp;as_sdt=2005&amp;as_ylo=2022&amp;cites=7231528137403432296&amp;scipsc=" TargetMode="External"/><Relationship Id="rId302" Type="http://schemas.openxmlformats.org/officeDocument/2006/relationships/hyperlink" Target="https://papers.ssrn.com/sol3/papers.cfm?abstract_id=4168414" TargetMode="External"/><Relationship Id="rId323" Type="http://schemas.openxmlformats.org/officeDocument/2006/relationships/hyperlink" Target="https://europepmc.org/article/pmc/pmc9778633" TargetMode="External"/><Relationship Id="rId20" Type="http://schemas.openxmlformats.org/officeDocument/2006/relationships/hyperlink" Target="https://osnadocs.ub.uni-osnabrueck.de/bitstream/ds-202203216467/6/thesis_mahmood.pdf" TargetMode="External"/><Relationship Id="rId41" Type="http://schemas.openxmlformats.org/officeDocument/2006/relationships/hyperlink" Target="https://doi.org/10.3390/Foods2022-12930" TargetMode="External"/><Relationship Id="rId62" Type="http://schemas.openxmlformats.org/officeDocument/2006/relationships/hyperlink" Target="https://www.researchgate.net/profile/Dela-Riadi/publication/366064654_Survival_of_COVID-19_patients_research_trends_2020-2022_a_bibliographic_study/links/6397a7de095a6a77742501f0/Survival-of-COVID-19-patients-research-trends-2020-2022-a-bibliographic-study.pdf" TargetMode="External"/><Relationship Id="rId83" Type="http://schemas.openxmlformats.org/officeDocument/2006/relationships/hyperlink" Target="https://repository.kulib.kyoto-u.ac.jp/dspace/handle/2433/275363" TargetMode="External"/><Relationship Id="rId179" Type="http://schemas.openxmlformats.org/officeDocument/2006/relationships/hyperlink" Target="mailto:corina_ispasoiu@yahoo.com" TargetMode="External"/><Relationship Id="rId190" Type="http://schemas.openxmlformats.org/officeDocument/2006/relationships/hyperlink" Target="https://scholar.google.com/scholar?start=10&amp;hl=ro&amp;as_sdt=2005&amp;as_ylo=2022&amp;cites=7231528137403432296&amp;scipsc=" TargetMode="External"/><Relationship Id="rId204" Type="http://schemas.openxmlformats.org/officeDocument/2006/relationships/hyperlink" Target="https://scholar.google.com/scholar?start=10&amp;hl=ro&amp;as_sdt=2005&amp;as_ylo=2022&amp;cites=7231528137403432296&amp;scipsc=" TargetMode="External"/><Relationship Id="rId225" Type="http://schemas.openxmlformats.org/officeDocument/2006/relationships/hyperlink" Target="https://www.sciencedirect.com/science/article/abs/pii/S0944711322000563" TargetMode="External"/><Relationship Id="rId246" Type="http://schemas.openxmlformats.org/officeDocument/2006/relationships/hyperlink" Target="https://www.webofscience.com/wos/woscc/full-record/WOS:000905190800001" TargetMode="External"/><Relationship Id="rId267" Type="http://schemas.openxmlformats.org/officeDocument/2006/relationships/hyperlink" Target="https://doi.org/10.35516/edu.v49i3.1999" TargetMode="External"/><Relationship Id="rId288" Type="http://schemas.openxmlformats.org/officeDocument/2006/relationships/hyperlink" Target="https://dsr.ju.edu.jo/djournals/index.php/Edu/article/view/1999" TargetMode="External"/><Relationship Id="rId106" Type="http://schemas.openxmlformats.org/officeDocument/2006/relationships/hyperlink" Target="https://doi.org/10.18662/brain/13.1Sup1/310" TargetMode="External"/><Relationship Id="rId127" Type="http://schemas.openxmlformats.org/officeDocument/2006/relationships/hyperlink" Target="http://bioclima.ro/Balneo516.pdf" TargetMode="External"/><Relationship Id="rId313" Type="http://schemas.openxmlformats.org/officeDocument/2006/relationships/hyperlink" Target="https://www.mdpi.com/2075-4418/12/1/97" TargetMode="External"/><Relationship Id="rId10" Type="http://schemas.openxmlformats.org/officeDocument/2006/relationships/hyperlink" Target="https://www.mdpi.com/2673-9976/18/1/49" TargetMode="External"/><Relationship Id="rId31" Type="http://schemas.openxmlformats.org/officeDocument/2006/relationships/hyperlink" Target="https://repositorio.ul.pt/handle/10451/57753" TargetMode="External"/><Relationship Id="rId52" Type="http://schemas.openxmlformats.org/officeDocument/2006/relationships/hyperlink" Target="https://edj.journals.ekb.eg/article_249011.html" TargetMode="External"/><Relationship Id="rId73" Type="http://schemas.openxmlformats.org/officeDocument/2006/relationships/hyperlink" Target="https://osnadocs.ub.uni-osnabrueck.de/bitstream/ds-202203216467/6/thesis_mahmood.pdf" TargetMode="External"/><Relationship Id="rId94" Type="http://schemas.openxmlformats.org/officeDocument/2006/relationships/hyperlink" Target="https://journalsearches.com/journal.php?title=BIOMEDICAL%20AND%20ENVIRONMENTAL%20SCIENCES" TargetMode="External"/><Relationship Id="rId148" Type="http://schemas.openxmlformats.org/officeDocument/2006/relationships/hyperlink" Target="https://scholar.google.com/scholar?as_ylo=2022&amp;hl=ro&amp;as_sdt=2005&amp;cites=7231528137403432296&amp;scipsc=" TargetMode="External"/><Relationship Id="rId169" Type="http://schemas.openxmlformats.org/officeDocument/2006/relationships/hyperlink" Target="mailto:corina_ispasoiu@yahoo.com" TargetMode="External"/><Relationship Id="rId334" Type="http://schemas.openxmlformats.org/officeDocument/2006/relationships/hyperlink" Target="https://scholar.google.com/scholar?start=10&amp;hl=ro&amp;as_sdt=2005&amp;sciodt=0,5&amp;as_ylo=2022&amp;cites=4427792675916055111&amp;scipsc=" TargetMode="External"/><Relationship Id="rId4" Type="http://schemas.openxmlformats.org/officeDocument/2006/relationships/hyperlink" Target="https://scholar.google.com/scholar?cluster=3229971118501732640&amp;hl=ro&amp;as_sdt=2005&amp;sciodt=0,5" TargetMode="External"/><Relationship Id="rId180" Type="http://schemas.openxmlformats.org/officeDocument/2006/relationships/hyperlink" Target="https://scholar.google.com/scholar?start=10&amp;hl=ro&amp;as_sdt=2005&amp;as_ylo=2022&amp;cites=7231528137403432296&amp;scipsc=" TargetMode="External"/><Relationship Id="rId215" Type="http://schemas.openxmlformats.org/officeDocument/2006/relationships/hyperlink" Target="https://scholar.google.com/scholar?cluster=6336732502909200349&amp;hl=ro&amp;as_sdt=2005&amp;as_ylo=2022" TargetMode="External"/><Relationship Id="rId236" Type="http://schemas.openxmlformats.org/officeDocument/2006/relationships/hyperlink" Target="https://scholar.google.com/scholar?start=10&amp;hl=ro&amp;as_sdt=2005&amp;as_ylo=2022&amp;cites=7231528137403432296&amp;scipsc=" TargetMode="External"/><Relationship Id="rId257" Type="http://schemas.openxmlformats.org/officeDocument/2006/relationships/hyperlink" Target="https://repositorio.iscte-iul.pt/bitstream/10071/24915/1/master_raquel_reis_santos.pdf" TargetMode="External"/><Relationship Id="rId278" Type="http://schemas.openxmlformats.org/officeDocument/2006/relationships/hyperlink" Target="https://sure.sunderland.ac.uk/id/eprint/15451/" TargetMode="External"/><Relationship Id="rId303" Type="http://schemas.openxmlformats.org/officeDocument/2006/relationships/hyperlink" Target="https://www.intechopen.com/chapters/82342" TargetMode="External"/><Relationship Id="rId42" Type="http://schemas.openxmlformats.org/officeDocument/2006/relationships/hyperlink" Target="https://elibrary.ru/item.asp?id=49830316" TargetMode="External"/><Relationship Id="rId84" Type="http://schemas.openxmlformats.org/officeDocument/2006/relationships/hyperlink" Target="https://uokerbala.edu.iq/wp-content/uploads/2022/12/Rp_Spectrophotometric-Determination-of-Micro-Amount-for-ZnII-and-CrIII-by-Azo-Imidazole-Derivative-Study-of-Thermodynamic-Functions-and.pdf" TargetMode="External"/><Relationship Id="rId138" Type="http://schemas.openxmlformats.org/officeDocument/2006/relationships/hyperlink" Target="https://www.mdpi.com/1648-9144/58/1/79" TargetMode="External"/><Relationship Id="rId191" Type="http://schemas.openxmlformats.org/officeDocument/2006/relationships/hyperlink" Target="mailto:corina_ispasoiu@yahoo.com" TargetMode="External"/><Relationship Id="rId205" Type="http://schemas.openxmlformats.org/officeDocument/2006/relationships/hyperlink" Target="mailto:corina_ispasoiu@yahoo.com" TargetMode="External"/><Relationship Id="rId247" Type="http://schemas.openxmlformats.org/officeDocument/2006/relationships/hyperlink" Target="https://www.webofscience.com/wos/woscc/full-record/WOS:000905190800001" TargetMode="External"/><Relationship Id="rId107" Type="http://schemas.openxmlformats.org/officeDocument/2006/relationships/hyperlink" Target="https://doi.org/10.18662/brain/13.1Sup1/311" TargetMode="External"/><Relationship Id="rId289" Type="http://schemas.openxmlformats.org/officeDocument/2006/relationships/hyperlink" Target="https://sure.sunderland.ac.uk/id/eprint/15451/" TargetMode="External"/><Relationship Id="rId11" Type="http://schemas.openxmlformats.org/officeDocument/2006/relationships/hyperlink" Target="https://doi.org/10.3390/futurepharmacol2040027" TargetMode="External"/><Relationship Id="rId53" Type="http://schemas.openxmlformats.org/officeDocument/2006/relationships/hyperlink" Target="http://journal.tvu.edu.vn/index.php/journal/article/view/1401" TargetMode="External"/><Relationship Id="rId149" Type="http://schemas.openxmlformats.org/officeDocument/2006/relationships/hyperlink" Target="mailto:corina_ispasoiu@yahoo.com" TargetMode="External"/><Relationship Id="rId314" Type="http://schemas.openxmlformats.org/officeDocument/2006/relationships/hyperlink" Target="https://pubmed.ncbi.nlm.nih.gov/36643117/" TargetMode="External"/><Relationship Id="rId95" Type="http://schemas.openxmlformats.org/officeDocument/2006/relationships/hyperlink" Target="https://fusion.rifainstitute.com/index.php/fusion/article/view/131" TargetMode="External"/><Relationship Id="rId160" Type="http://schemas.openxmlformats.org/officeDocument/2006/relationships/hyperlink" Target="https://scholar.google.com/scholar?start=10&amp;hl=ro&amp;as_sdt=2005&amp;as_ylo=2022&amp;cites=7231528137403432296&amp;scipsc=" TargetMode="External"/><Relationship Id="rId216" Type="http://schemas.openxmlformats.org/officeDocument/2006/relationships/hyperlink" Target="https://scholar.google.com/scholar?cluster=6336732502909200349&amp;hl=ro&amp;as_sdt=2005&amp;as_ylo=2022" TargetMode="External"/><Relationship Id="rId258" Type="http://schemas.openxmlformats.org/officeDocument/2006/relationships/hyperlink" Target="http://sure.sunderland.ac.uk/view/creators/Dent=3AElizabeth=3A=3A.html" TargetMode="External"/><Relationship Id="rId22" Type="http://schemas.openxmlformats.org/officeDocument/2006/relationships/hyperlink" Target="https://dspace.cuni.cz/handle/20.500.11956/173578" TargetMode="External"/><Relationship Id="rId64" Type="http://schemas.openxmlformats.org/officeDocument/2006/relationships/hyperlink" Target="https://doi.org/10.3390/futurepharmacol2040027" TargetMode="External"/><Relationship Id="rId118" Type="http://schemas.openxmlformats.org/officeDocument/2006/relationships/hyperlink" Target="https://dergipark.org.tr/en/download/article-file/2857801" TargetMode="External"/><Relationship Id="rId325" Type="http://schemas.openxmlformats.org/officeDocument/2006/relationships/hyperlink" Target="https://sure.sunderland.ac.uk/id/eprint/15451/" TargetMode="External"/><Relationship Id="rId171" Type="http://schemas.openxmlformats.org/officeDocument/2006/relationships/hyperlink" Target="mailto:corina_ispasoiu@yahoo.com" TargetMode="External"/><Relationship Id="rId227" Type="http://schemas.openxmlformats.org/officeDocument/2006/relationships/hyperlink" Target="https://scholar.google.com/scholar?cluster=7405349562407208843&amp;hl=ro&amp;as_sdt=2005" TargetMode="External"/><Relationship Id="rId269" Type="http://schemas.openxmlformats.org/officeDocument/2006/relationships/hyperlink" Target="https://www.researchgate.net/publication/364836671_Does_Microcredit_Increase_Household_Wellbeing_Empirical_Evidence_from_Ghana" TargetMode="External"/><Relationship Id="rId33" Type="http://schemas.openxmlformats.org/officeDocument/2006/relationships/hyperlink" Target="https://rcfb.uanl.mx/index.php/rcfb/article/view/379" TargetMode="External"/><Relationship Id="rId129" Type="http://schemas.openxmlformats.org/officeDocument/2006/relationships/hyperlink" Target="http://bioclima.ro/Balneo530.pdf" TargetMode="External"/><Relationship Id="rId280" Type="http://schemas.openxmlformats.org/officeDocument/2006/relationships/hyperlink" Target="https://papers.ssrn.com/sol3/papers.cfm?abstract_id=4168414" TargetMode="External"/><Relationship Id="rId336" Type="http://schemas.openxmlformats.org/officeDocument/2006/relationships/printerSettings" Target="../printerSettings/printerSettings5.bin"/><Relationship Id="rId75" Type="http://schemas.openxmlformats.org/officeDocument/2006/relationships/hyperlink" Target="https://www.researchgate.net/profile/Neelam-Jain-5/publication/369857237_Dendrimer_A_Polymeric_Molecules_For_Enhance_Drug_Delivery_With_Reduce_Cytotoxicity_For_Treatment_Of_Leishmaniasis_Dendrimer_A_Polymeric_Molecules_For_Enhance_Drug_Delivery_With_Reduce_Cytotoxicity_For/links/642fa58b20f25554da158933/Dendrimer-A-Polymeric-Molecules-For-Enhance-Drug-Delivery-With-Reduce-Cytotoxicity-For-Treatment-Of-Leishmaniasis-Dendrimer-A-Polymeric-Molecules-For-Enhance-Drug-Delivery-With-Reduce-Cytotoxicity-For.pdf" TargetMode="External"/><Relationship Id="rId140" Type="http://schemas.openxmlformats.org/officeDocument/2006/relationships/hyperlink" Target="https://www.academia.edu/download/67356965/12_20ANTONESCU_2012_2018.pdf" TargetMode="External"/><Relationship Id="rId182" Type="http://schemas.openxmlformats.org/officeDocument/2006/relationships/hyperlink" Target="https://scholar.google.com/scholar?start=10&amp;hl=ro&amp;as_sdt=2005&amp;as_ylo=2022&amp;cites=7231528137403432296&amp;scipsc=" TargetMode="External"/><Relationship Id="rId6" Type="http://schemas.openxmlformats.org/officeDocument/2006/relationships/hyperlink" Target="https://dergipark.org.tr/en/pub/harranziraat/issue/74011/1127062" TargetMode="External"/><Relationship Id="rId238" Type="http://schemas.openxmlformats.org/officeDocument/2006/relationships/hyperlink" Target="https://scholar.google.com/scholar?start=10&amp;hl=ro&amp;as_sdt=2005&amp;as_ylo=2022&amp;cites=7231528137403432296&amp;scipsc=" TargetMode="External"/><Relationship Id="rId291" Type="http://schemas.openxmlformats.org/officeDocument/2006/relationships/hyperlink" Target="https://papers.ssrn.com/sol3/papers.cfm?abstract_id=4168414" TargetMode="External"/><Relationship Id="rId305" Type="http://schemas.openxmlformats.org/officeDocument/2006/relationships/hyperlink" Target="https://ijp.mums.ac.ir/article_19655.html" TargetMode="External"/><Relationship Id="rId44" Type="http://schemas.openxmlformats.org/officeDocument/2006/relationships/hyperlink" Target="https://biomedbiochem.com/article_20770_ed22b1b2bfded3985ba812def07e832e.pdf" TargetMode="External"/><Relationship Id="rId86" Type="http://schemas.openxmlformats.org/officeDocument/2006/relationships/hyperlink" Target="https://link.springer.com/article/10.1007/s40005-022-00603-w" TargetMode="External"/><Relationship Id="rId151" Type="http://schemas.openxmlformats.org/officeDocument/2006/relationships/hyperlink" Target="https://scholar.google.com/scholar?as_ylo=2022&amp;hl=ro&amp;as_sdt=2005&amp;cites=7231528137403432296&amp;scipsc=" TargetMode="External"/><Relationship Id="rId193" Type="http://schemas.openxmlformats.org/officeDocument/2006/relationships/hyperlink" Target="mailto:corina_ispasoiu@yahoo.com" TargetMode="External"/><Relationship Id="rId207" Type="http://schemas.openxmlformats.org/officeDocument/2006/relationships/hyperlink" Target="https://bioethicsjournal.ru/0300-9092/article/view/249556" TargetMode="External"/><Relationship Id="rId249" Type="http://schemas.openxmlformats.org/officeDocument/2006/relationships/hyperlink" Target="https://www.webofscience.com/wos/woscc/full-record/WOS:000905190800001" TargetMode="External"/><Relationship Id="rId13" Type="http://schemas.openxmlformats.org/officeDocument/2006/relationships/hyperlink" Target="https://www.preprints.org/manuscript/202201.0372/v1" TargetMode="External"/><Relationship Id="rId109" Type="http://schemas.openxmlformats.org/officeDocument/2006/relationships/hyperlink" Target="https://doi.org/10.12775/JEHS.2023.13.04.010" TargetMode="External"/><Relationship Id="rId260" Type="http://schemas.openxmlformats.org/officeDocument/2006/relationships/hyperlink" Target="https://edoc.ub.uni-muenchen.de/30824/7/Schuster_Barbara.pdf" TargetMode="External"/><Relationship Id="rId316" Type="http://schemas.openxmlformats.org/officeDocument/2006/relationships/hyperlink" Target="https://ijp.mums.ac.ir/article_19655.html" TargetMode="External"/><Relationship Id="rId55" Type="http://schemas.openxmlformats.org/officeDocument/2006/relationships/hyperlink" Target="https://www.ingentaconnect.com/content/ben/cpb/pre-prints/content-37102487" TargetMode="External"/><Relationship Id="rId97" Type="http://schemas.openxmlformats.org/officeDocument/2006/relationships/hyperlink" Target="https://www.ncbi.nlm.nih.gov/books/NBK554549/" TargetMode="External"/><Relationship Id="rId120" Type="http://schemas.openxmlformats.org/officeDocument/2006/relationships/hyperlink" Target="https://www.proquest.com/openview/8b3051887192c7cc078fde77029e33cf/1?pq-origsite=gscholar&amp;cbl=2026366&amp;diss=y" TargetMode="External"/><Relationship Id="rId162" Type="http://schemas.openxmlformats.org/officeDocument/2006/relationships/hyperlink" Target="https://scholar.google.com/scholar?start=10&amp;hl=ro&amp;as_sdt=2005&amp;as_ylo=2022&amp;cites=7231528137403432296&amp;scipsc=" TargetMode="External"/><Relationship Id="rId218" Type="http://schemas.openxmlformats.org/officeDocument/2006/relationships/hyperlink" Target="https://cyberleninka.org/article/n/865666.pdf" TargetMode="External"/><Relationship Id="rId271" Type="http://schemas.openxmlformats.org/officeDocument/2006/relationships/hyperlink" Target="https://link.springer.com/article/10.1007/s12144-022-03704-9" TargetMode="External"/><Relationship Id="rId24" Type="http://schemas.openxmlformats.org/officeDocument/2006/relationships/hyperlink" Target="https://doi.org/10.1016/B978-0-323-88450-1.00006-5" TargetMode="External"/><Relationship Id="rId66" Type="http://schemas.openxmlformats.org/officeDocument/2006/relationships/hyperlink" Target="https://www.preprints.org/manuscript/202201.0372/v1" TargetMode="External"/><Relationship Id="rId131" Type="http://schemas.openxmlformats.org/officeDocument/2006/relationships/hyperlink" Target="https://books.google.ro/books?hl=en&amp;lr=&amp;id=Vb2cEAAAQBAJ&amp;oi=fnd&amp;pg=PA73&amp;ots=Q4i8szQNUl&amp;sig=wovjRRfk0xQ74JJjP5jHWSy_2Qg&amp;redir_esc=y" TargetMode="External"/><Relationship Id="rId327" Type="http://schemas.openxmlformats.org/officeDocument/2006/relationships/hyperlink" Target="https://papers.ssrn.com/sol3/papers.cfm?abstract_id=4168414"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s://www.mdpi.com/journal/nutrients" TargetMode="External"/><Relationship Id="rId21" Type="http://schemas.openxmlformats.org/officeDocument/2006/relationships/hyperlink" Target="https://www.mdpi.com/journal/agronomy" TargetMode="External"/><Relationship Id="rId42" Type="http://schemas.openxmlformats.org/officeDocument/2006/relationships/hyperlink" Target="https://jime.csesm.org/index.php/JIME/IA" TargetMode="External"/><Relationship Id="rId47" Type="http://schemas.openxmlformats.org/officeDocument/2006/relationships/hyperlink" Target="https://www.mdpi.com/journal/metabolites" TargetMode="External"/><Relationship Id="rId63" Type="http://schemas.openxmlformats.org/officeDocument/2006/relationships/hyperlink" Target="https://karger.com/uin/pages/editorial-board" TargetMode="External"/><Relationship Id="rId68" Type="http://schemas.openxmlformats.org/officeDocument/2006/relationships/hyperlink" Target="https://www.mdpi.com/journal/healthcare" TargetMode="External"/><Relationship Id="rId84" Type="http://schemas.openxmlformats.org/officeDocument/2006/relationships/hyperlink" Target="https://www.dentaltarget.ro/revista/" TargetMode="External"/><Relationship Id="rId89" Type="http://schemas.openxmlformats.org/officeDocument/2006/relationships/hyperlink" Target="https://www.mdpi.com/journal/applsci" TargetMode="External"/><Relationship Id="rId112" Type="http://schemas.openxmlformats.org/officeDocument/2006/relationships/hyperlink" Target="http://www.stomasibiu.wordpress.com/" TargetMode="External"/><Relationship Id="rId16" Type="http://schemas.openxmlformats.org/officeDocument/2006/relationships/hyperlink" Target="https://www.mdpi.com/journal/ijerph" TargetMode="External"/><Relationship Id="rId107" Type="http://schemas.openxmlformats.org/officeDocument/2006/relationships/hyperlink" Target="https://journaljpri.com/index.php/JPRI" TargetMode="External"/><Relationship Id="rId11" Type="http://schemas.openxmlformats.org/officeDocument/2006/relationships/hyperlink" Target="https://www.mdpi.com/journal/processes" TargetMode="External"/><Relationship Id="rId32" Type="http://schemas.openxmlformats.org/officeDocument/2006/relationships/hyperlink" Target="https://www.mdpi.com/journal/pharmaceutics/special_issues/ODKZLDI71Z" TargetMode="External"/><Relationship Id="rId37" Type="http://schemas.openxmlformats.org/officeDocument/2006/relationships/hyperlink" Target="http://www.revanatomie.ro/" TargetMode="External"/><Relationship Id="rId53" Type="http://schemas.openxmlformats.org/officeDocument/2006/relationships/hyperlink" Target="https://www.frontiersin.org/articles/10.3389/fpubh.2022.841919/full" TargetMode="External"/><Relationship Id="rId58" Type="http://schemas.openxmlformats.org/officeDocument/2006/relationships/hyperlink" Target="http://www.zms.ro/" TargetMode="External"/><Relationship Id="rId74" Type="http://schemas.openxmlformats.org/officeDocument/2006/relationships/hyperlink" Target="https://www.mdpi.com/journal/jcm" TargetMode="External"/><Relationship Id="rId79" Type="http://schemas.openxmlformats.org/officeDocument/2006/relationships/hyperlink" Target="https://www.mdpi.com/2411-5142/7/1/23" TargetMode="External"/><Relationship Id="rId102" Type="http://schemas.openxmlformats.org/officeDocument/2006/relationships/hyperlink" Target="https://journaljpri.com/index.php/JPRI" TargetMode="External"/><Relationship Id="rId5" Type="http://schemas.openxmlformats.org/officeDocument/2006/relationships/hyperlink" Target="https://www.frontiersin.org/articles/10.3389/fmed.2022.939421/full" TargetMode="External"/><Relationship Id="rId90" Type="http://schemas.openxmlformats.org/officeDocument/2006/relationships/hyperlink" Target="https://www.mdpi.com/journal/dentistry" TargetMode="External"/><Relationship Id="rId95" Type="http://schemas.openxmlformats.org/officeDocument/2006/relationships/hyperlink" Target="https://www.journaljammr.com/index.php/JAMMR" TargetMode="External"/><Relationship Id="rId22" Type="http://schemas.openxmlformats.org/officeDocument/2006/relationships/hyperlink" Target="https://www.mdpi.com/journal/antibiotics" TargetMode="External"/><Relationship Id="rId27" Type="http://schemas.openxmlformats.org/officeDocument/2006/relationships/hyperlink" Target="https://www.mdpi.com/journal/nutrients" TargetMode="External"/><Relationship Id="rId43" Type="http://schemas.openxmlformats.org/officeDocument/2006/relationships/hyperlink" Target="https://www.mdpi.com/journal/biomedicines/special_issues/Drug_Delivery_Europe" TargetMode="External"/><Relationship Id="rId48" Type="http://schemas.openxmlformats.org/officeDocument/2006/relationships/hyperlink" Target="https://www.mdpi.com/journal/molecules" TargetMode="External"/><Relationship Id="rId64" Type="http://schemas.openxmlformats.org/officeDocument/2006/relationships/hyperlink" Target="https://karger.com/uin/pages/editorial-board" TargetMode="External"/><Relationship Id="rId69" Type="http://schemas.openxmlformats.org/officeDocument/2006/relationships/hyperlink" Target="https://www.mdpi.com/journal/jcm" TargetMode="External"/><Relationship Id="rId113" Type="http://schemas.openxmlformats.org/officeDocument/2006/relationships/hyperlink" Target="https://asmj.ro/" TargetMode="External"/><Relationship Id="rId80" Type="http://schemas.openxmlformats.org/officeDocument/2006/relationships/hyperlink" Target="https://www.mdpi.com/journal/applsci" TargetMode="External"/><Relationship Id="rId85" Type="http://schemas.openxmlformats.org/officeDocument/2006/relationships/hyperlink" Target="https://ijmd.ro/editorial-board/" TargetMode="External"/><Relationship Id="rId12" Type="http://schemas.openxmlformats.org/officeDocument/2006/relationships/hyperlink" Target="https://www.mdpi.com/journal/molecules" TargetMode="External"/><Relationship Id="rId17" Type="http://schemas.openxmlformats.org/officeDocument/2006/relationships/hyperlink" Target="https://www.mdpi.com/journal/ijerph" TargetMode="External"/><Relationship Id="rId33" Type="http://schemas.openxmlformats.org/officeDocument/2006/relationships/hyperlink" Target="https://www.mdpi.com/journal/antioxidants/submission_reviewers" TargetMode="External"/><Relationship Id="rId38" Type="http://schemas.openxmlformats.org/officeDocument/2006/relationships/hyperlink" Target="http://www.amt.ro/" TargetMode="External"/><Relationship Id="rId59" Type="http://schemas.openxmlformats.org/officeDocument/2006/relationships/hyperlink" Target="https://www.medichub.ro/reviste-de-specialitate/psihiatru-ro" TargetMode="External"/><Relationship Id="rId103" Type="http://schemas.openxmlformats.org/officeDocument/2006/relationships/hyperlink" Target="https://journaljpri.com/index.php/JPRI" TargetMode="External"/><Relationship Id="rId108" Type="http://schemas.openxmlformats.org/officeDocument/2006/relationships/hyperlink" Target="https://journalajds.com/index.php/AJDS" TargetMode="External"/><Relationship Id="rId54" Type="http://schemas.openxmlformats.org/officeDocument/2006/relationships/hyperlink" Target="http://www.confdermasibiu.ro/" TargetMode="External"/><Relationship Id="rId70" Type="http://schemas.openxmlformats.org/officeDocument/2006/relationships/hyperlink" Target="https://www.mdpi.com/journal/diagnostics" TargetMode="External"/><Relationship Id="rId75" Type="http://schemas.openxmlformats.org/officeDocument/2006/relationships/hyperlink" Target="https://www.mdpi.com/2077-0383/11/13/3618" TargetMode="External"/><Relationship Id="rId91" Type="http://schemas.openxmlformats.org/officeDocument/2006/relationships/hyperlink" Target="https://www.mdpi.com/journal/applsci" TargetMode="External"/><Relationship Id="rId96" Type="http://schemas.openxmlformats.org/officeDocument/2006/relationships/hyperlink" Target="https://journaljamps.com/index.php/JAMPS" TargetMode="External"/><Relationship Id="rId1" Type="http://schemas.openxmlformats.org/officeDocument/2006/relationships/hyperlink" Target="https://www.mdpi.com/journal/biomedicines/special_issues/Drug_Delivery_Europe" TargetMode="External"/><Relationship Id="rId6" Type="http://schemas.openxmlformats.org/officeDocument/2006/relationships/hyperlink" Target="https://www.frontiersin.org/journals/medicine/editors" TargetMode="External"/><Relationship Id="rId15" Type="http://schemas.openxmlformats.org/officeDocument/2006/relationships/hyperlink" Target="https://www.mdpi.com/journal/sustainability" TargetMode="External"/><Relationship Id="rId23" Type="http://schemas.openxmlformats.org/officeDocument/2006/relationships/hyperlink" Target="https://www.mdpi.com/journal/foods" TargetMode="External"/><Relationship Id="rId28" Type="http://schemas.openxmlformats.org/officeDocument/2006/relationships/hyperlink" Target="https://www.mdpi.com/journal/nutrients" TargetMode="External"/><Relationship Id="rId36" Type="http://schemas.openxmlformats.org/officeDocument/2006/relationships/hyperlink" Target="http://www.amt.ro/" TargetMode="External"/><Relationship Id="rId49" Type="http://schemas.openxmlformats.org/officeDocument/2006/relationships/hyperlink" Target="https://conferintapediatriesibiu.ro/" TargetMode="External"/><Relationship Id="rId57" Type="http://schemas.openxmlformats.org/officeDocument/2006/relationships/hyperlink" Target="https://www.currentpediatrics.com/editors.php" TargetMode="External"/><Relationship Id="rId106" Type="http://schemas.openxmlformats.org/officeDocument/2006/relationships/hyperlink" Target="https://upzs.in/uttar-pradesh-journal-of-zoology/" TargetMode="External"/><Relationship Id="rId114" Type="http://schemas.openxmlformats.org/officeDocument/2006/relationships/hyperlink" Target="http://www.amtsibiu.ro/" TargetMode="External"/><Relationship Id="rId10" Type="http://schemas.openxmlformats.org/officeDocument/2006/relationships/hyperlink" Target="https://www.mdpi.com/journal/ijerph" TargetMode="External"/><Relationship Id="rId31" Type="http://schemas.openxmlformats.org/officeDocument/2006/relationships/hyperlink" Target="https://www.mdpi.com/journal/sustainability" TargetMode="External"/><Relationship Id="rId44" Type="http://schemas.openxmlformats.org/officeDocument/2006/relationships/hyperlink" Target="https://www.sciencedirect.com/journal/heliyon" TargetMode="External"/><Relationship Id="rId52" Type="http://schemas.openxmlformats.org/officeDocument/2006/relationships/hyperlink" Target="https://www.mdpi.com/2077-0383/11/24/7535" TargetMode="External"/><Relationship Id="rId60" Type="http://schemas.openxmlformats.org/officeDocument/2006/relationships/hyperlink" Target="https://journals.lww.com/americantherapeutics/pages/default.aspx" TargetMode="External"/><Relationship Id="rId65" Type="http://schemas.openxmlformats.org/officeDocument/2006/relationships/hyperlink" Target="https://karger.com/uin/pages/editorial-board" TargetMode="External"/><Relationship Id="rId73" Type="http://schemas.openxmlformats.org/officeDocument/2006/relationships/hyperlink" Target="https://www.mdpi.com/2673-7078/2/4/44" TargetMode="External"/><Relationship Id="rId78" Type="http://schemas.openxmlformats.org/officeDocument/2006/relationships/hyperlink" Target="https://www.mdpi.com/journal/jfmk/indexing" TargetMode="External"/><Relationship Id="rId81" Type="http://schemas.openxmlformats.org/officeDocument/2006/relationships/hyperlink" Target="https://www.medichub.ro/reviste-de-specialitate/psihiatru-ro" TargetMode="External"/><Relationship Id="rId86" Type="http://schemas.openxmlformats.org/officeDocument/2006/relationships/hyperlink" Target="https://journalijrrd.com/index.php/IJRRD/about/editorialTeam" TargetMode="External"/><Relationship Id="rId94" Type="http://schemas.openxmlformats.org/officeDocument/2006/relationships/hyperlink" Target="https://journalijrrd.com/index.php/IJRRD" TargetMode="External"/><Relationship Id="rId99" Type="http://schemas.openxmlformats.org/officeDocument/2006/relationships/hyperlink" Target="https://journaljpri.com/index.php/JPRI" TargetMode="External"/><Relationship Id="rId101" Type="http://schemas.openxmlformats.org/officeDocument/2006/relationships/hyperlink" Target="https://journaljpri.com/index.php/JPRI" TargetMode="External"/><Relationship Id="rId4" Type="http://schemas.openxmlformats.org/officeDocument/2006/relationships/hyperlink" Target="https://www.mdpi.com/journal/biomedicines/special_issues/Drug_Delivery_Europe" TargetMode="External"/><Relationship Id="rId9" Type="http://schemas.openxmlformats.org/officeDocument/2006/relationships/hyperlink" Target="https://www.mdpi.com/journal/psychiatryint" TargetMode="External"/><Relationship Id="rId13" Type="http://schemas.openxmlformats.org/officeDocument/2006/relationships/hyperlink" Target="https://www.mdpi.com/journal/allergies" TargetMode="External"/><Relationship Id="rId18" Type="http://schemas.openxmlformats.org/officeDocument/2006/relationships/hyperlink" Target="https://www.mdpi.com/journal/pharmaceutics/special_issues/ODKZLDI71Z" TargetMode="External"/><Relationship Id="rId39" Type="http://schemas.openxmlformats.org/officeDocument/2006/relationships/hyperlink" Target="https://www.rjlm.ro/index.php/editorialboard" TargetMode="External"/><Relationship Id="rId109" Type="http://schemas.openxmlformats.org/officeDocument/2006/relationships/hyperlink" Target="https://journaljpri.com/index.php/JPRI" TargetMode="External"/><Relationship Id="rId34" Type="http://schemas.openxmlformats.org/officeDocument/2006/relationships/hyperlink" Target="https://eijppr.com/journal-page/editorial-team" TargetMode="External"/><Relationship Id="rId50" Type="http://schemas.openxmlformats.org/officeDocument/2006/relationships/hyperlink" Target="http://www.conferintapediatriesibiu.ro/" TargetMode="External"/><Relationship Id="rId55" Type="http://schemas.openxmlformats.org/officeDocument/2006/relationships/hyperlink" Target="http://www.sciepub.com/journal/JCRT/editors" TargetMode="External"/><Relationship Id="rId76" Type="http://schemas.openxmlformats.org/officeDocument/2006/relationships/hyperlink" Target="https://www.mdpi.com/journal/diagnostics" TargetMode="External"/><Relationship Id="rId97" Type="http://schemas.openxmlformats.org/officeDocument/2006/relationships/hyperlink" Target="https://journaljpri.com/index.php/JPRI" TargetMode="External"/><Relationship Id="rId104" Type="http://schemas.openxmlformats.org/officeDocument/2006/relationships/hyperlink" Target="https://journaljpri.com/index.php/JPRI" TargetMode="External"/><Relationship Id="rId7" Type="http://schemas.openxmlformats.org/officeDocument/2006/relationships/hyperlink" Target="https://www.mdpi.com/journal/pharmaceutics/special_issues/ODKZLDI71Z" TargetMode="External"/><Relationship Id="rId71" Type="http://schemas.openxmlformats.org/officeDocument/2006/relationships/hyperlink" Target="https://www.mdpi.com/2075-4418/12/10/2546" TargetMode="External"/><Relationship Id="rId92" Type="http://schemas.openxmlformats.org/officeDocument/2006/relationships/hyperlink" Target="https://www.mdpi.com/journal/applsci" TargetMode="External"/><Relationship Id="rId2" Type="http://schemas.openxmlformats.org/officeDocument/2006/relationships/hyperlink" Target="https://www.mdpi.com/journal/applsci" TargetMode="External"/><Relationship Id="rId29" Type="http://schemas.openxmlformats.org/officeDocument/2006/relationships/hyperlink" Target="https://www.mdpi.com/journal/sustainability" TargetMode="External"/><Relationship Id="rId24" Type="http://schemas.openxmlformats.org/officeDocument/2006/relationships/hyperlink" Target="https://www.mdpi.com/journal/ijerph" TargetMode="External"/><Relationship Id="rId40" Type="http://schemas.openxmlformats.org/officeDocument/2006/relationships/hyperlink" Target="https://jime.csesm.org/index.php/JIME/IA" TargetMode="External"/><Relationship Id="rId45" Type="http://schemas.openxmlformats.org/officeDocument/2006/relationships/hyperlink" Target="https://www.mdpi.com/journal/cancers" TargetMode="External"/><Relationship Id="rId66" Type="http://schemas.openxmlformats.org/officeDocument/2006/relationships/hyperlink" Target="https://www.mdpi.com/journal/applsci" TargetMode="External"/><Relationship Id="rId87" Type="http://schemas.openxmlformats.org/officeDocument/2006/relationships/hyperlink" Target="https://www.mdpi.com/journal/ijerph" TargetMode="External"/><Relationship Id="rId110" Type="http://schemas.openxmlformats.org/officeDocument/2006/relationships/hyperlink" Target="https://bmcpediatr.biomedcentral.com/" TargetMode="External"/><Relationship Id="rId115" Type="http://schemas.openxmlformats.org/officeDocument/2006/relationships/hyperlink" Target="http://www.ebscohost.com/titleLists/a9h-subject.xls" TargetMode="External"/><Relationship Id="rId61" Type="http://schemas.openxmlformats.org/officeDocument/2006/relationships/hyperlink" Target="https://orcid.org/0000-0003-2573-621X" TargetMode="External"/><Relationship Id="rId82" Type="http://schemas.openxmlformats.org/officeDocument/2006/relationships/hyperlink" Target="https://loop.frontiersin.org/people/1853663/editorial" TargetMode="External"/><Relationship Id="rId19" Type="http://schemas.openxmlformats.org/officeDocument/2006/relationships/hyperlink" Target="https://www.tandfonline.com/journals/lanl20" TargetMode="External"/><Relationship Id="rId14" Type="http://schemas.openxmlformats.org/officeDocument/2006/relationships/hyperlink" Target="https://www.mdpi.com/journal/ijerph" TargetMode="External"/><Relationship Id="rId30" Type="http://schemas.openxmlformats.org/officeDocument/2006/relationships/hyperlink" Target="https://www.mdpi.com/journal/sustainability" TargetMode="External"/><Relationship Id="rId35" Type="http://schemas.openxmlformats.org/officeDocument/2006/relationships/hyperlink" Target="https://www.mdpi.com/journal/pharmaceutics/special_issues/ODKZLDI71Z" TargetMode="External"/><Relationship Id="rId56" Type="http://schemas.openxmlformats.org/officeDocument/2006/relationships/hyperlink" Target="https://bmcinfectdis.biomedcentral.com/about/editorial-board" TargetMode="External"/><Relationship Id="rId77" Type="http://schemas.openxmlformats.org/officeDocument/2006/relationships/hyperlink" Target="https://www.mdpi.com/2075-4418/12/6/1346" TargetMode="External"/><Relationship Id="rId100" Type="http://schemas.openxmlformats.org/officeDocument/2006/relationships/hyperlink" Target="https://journaljpri.com/index.php/JPRI" TargetMode="External"/><Relationship Id="rId105" Type="http://schemas.openxmlformats.org/officeDocument/2006/relationships/hyperlink" Target="https://journaljpri.com/index.php/JPRI" TargetMode="External"/><Relationship Id="rId8" Type="http://schemas.openxmlformats.org/officeDocument/2006/relationships/hyperlink" Target="https://www.mdpi.com/journal/ijerph" TargetMode="External"/><Relationship Id="rId51" Type="http://schemas.openxmlformats.org/officeDocument/2006/relationships/hyperlink" Target="http://www.conferintapediatriesibiu.ro/" TargetMode="External"/><Relationship Id="rId72" Type="http://schemas.openxmlformats.org/officeDocument/2006/relationships/hyperlink" Target="https://www.mdpi.com/journal/biomechanics/indexing" TargetMode="External"/><Relationship Id="rId93" Type="http://schemas.openxmlformats.org/officeDocument/2006/relationships/hyperlink" Target="https://www.mbimph.com/index.php/AJOAIMS" TargetMode="External"/><Relationship Id="rId98" Type="http://schemas.openxmlformats.org/officeDocument/2006/relationships/hyperlink" Target="https://journaljpri.com/index.php/JPRI" TargetMode="External"/><Relationship Id="rId3" Type="http://schemas.openxmlformats.org/officeDocument/2006/relationships/hyperlink" Target="http://univagora.ro/jour/index.php/ijccc" TargetMode="External"/><Relationship Id="rId25" Type="http://schemas.openxmlformats.org/officeDocument/2006/relationships/hyperlink" Target="https://www.mdpi.com/journal/ijerph" TargetMode="External"/><Relationship Id="rId46" Type="http://schemas.openxmlformats.org/officeDocument/2006/relationships/hyperlink" Target="https://www.mdpi.com/journal/jcm" TargetMode="External"/><Relationship Id="rId67" Type="http://schemas.openxmlformats.org/officeDocument/2006/relationships/hyperlink" Target="https://www.mdpi.com/journal/biomechanics" TargetMode="External"/><Relationship Id="rId116" Type="http://schemas.openxmlformats.org/officeDocument/2006/relationships/hyperlink" Target="http://webbut.unitbv.ro/Bulletin/Series%20VI/Scientific_Com6.html" TargetMode="External"/><Relationship Id="rId20" Type="http://schemas.openxmlformats.org/officeDocument/2006/relationships/hyperlink" Target="https://www.sciencedirect.com/journal/future-foods" TargetMode="External"/><Relationship Id="rId41" Type="http://schemas.openxmlformats.org/officeDocument/2006/relationships/hyperlink" Target="https://jime.csesm.org/index.php/JIME/IA" TargetMode="External"/><Relationship Id="rId62" Type="http://schemas.openxmlformats.org/officeDocument/2006/relationships/hyperlink" Target="https://orcid.org/0000-0003-2573-621X" TargetMode="External"/><Relationship Id="rId83" Type="http://schemas.openxmlformats.org/officeDocument/2006/relationships/hyperlink" Target="http://www.revistamd.ro/" TargetMode="External"/><Relationship Id="rId88" Type="http://schemas.openxmlformats.org/officeDocument/2006/relationships/hyperlink" Target="https://www.mdpi.com/journal/applsci" TargetMode="External"/><Relationship Id="rId111" Type="http://schemas.openxmlformats.org/officeDocument/2006/relationships/hyperlink" Target="http://www.stomasibiu.wordpress.com/" TargetMode="External"/></Relationships>
</file>

<file path=xl/worksheets/_rels/sheet15.xml.rels><?xml version="1.0" encoding="UTF-8" standalone="yes"?>
<Relationships xmlns="http://schemas.openxmlformats.org/package/2006/relationships"><Relationship Id="rId117" Type="http://schemas.openxmlformats.org/officeDocument/2006/relationships/hyperlink" Target="https://zms.ro/pdf" TargetMode="External"/><Relationship Id="rId299" Type="http://schemas.openxmlformats.org/officeDocument/2006/relationships/hyperlink" Target="https://live.it-consult.ro/srats-congress-2022/leadership" TargetMode="External"/><Relationship Id="rId21" Type="http://schemas.openxmlformats.org/officeDocument/2006/relationships/hyperlink" Target="https://zms.ro/" TargetMode="External"/><Relationship Id="rId63" Type="http://schemas.openxmlformats.org/officeDocument/2006/relationships/hyperlink" Target="http://zms.ro/" TargetMode="External"/><Relationship Id="rId159" Type="http://schemas.openxmlformats.org/officeDocument/2006/relationships/hyperlink" Target="http://www.srd.ro/" TargetMode="External"/><Relationship Id="rId324" Type="http://schemas.openxmlformats.org/officeDocument/2006/relationships/hyperlink" Target="http://www.stomasibiu.wordpress.com/" TargetMode="External"/><Relationship Id="rId366" Type="http://schemas.openxmlformats.org/officeDocument/2006/relationships/hyperlink" Target="https://stomasibiu.wordpress.com/" TargetMode="External"/><Relationship Id="rId170" Type="http://schemas.openxmlformats.org/officeDocument/2006/relationships/hyperlink" Target="https://www.rpnes.ro/v3/evenimente-rpnes-menu/51-al-xxv-lea-simpozion-national-de-psihoneuroendocrinologie" TargetMode="External"/><Relationship Id="rId226" Type="http://schemas.openxmlformats.org/officeDocument/2006/relationships/hyperlink" Target="https://zms.ro/" TargetMode="External"/><Relationship Id="rId268" Type="http://schemas.openxmlformats.org/officeDocument/2006/relationships/hyperlink" Target="mailto:sibiumed@eventsdesign.ro" TargetMode="External"/><Relationship Id="rId32" Type="http://schemas.openxmlformats.org/officeDocument/2006/relationships/hyperlink" Target="http://www.conferintapediatriesibiu.ro/" TargetMode="External"/><Relationship Id="rId74" Type="http://schemas.openxmlformats.org/officeDocument/2006/relationships/hyperlink" Target="https://eventsdesign.ro/sibiumed/" TargetMode="External"/><Relationship Id="rId128" Type="http://schemas.openxmlformats.org/officeDocument/2006/relationships/hyperlink" Target="https://eventsdesign.ro/sibiumed/" TargetMode="External"/><Relationship Id="rId335" Type="http://schemas.openxmlformats.org/officeDocument/2006/relationships/hyperlink" Target="http://www.stomasibiu.wordpress.com/" TargetMode="External"/><Relationship Id="rId377" Type="http://schemas.openxmlformats.org/officeDocument/2006/relationships/hyperlink" Target="https://eventer.ro/project/cnc-2022-congresul-national-de-chirurgie/" TargetMode="External"/><Relationship Id="rId5" Type="http://schemas.openxmlformats.org/officeDocument/2006/relationships/hyperlink" Target="https://noapteacercetatorilor.ulbsibiu.ro/ro/" TargetMode="External"/><Relationship Id="rId181" Type="http://schemas.openxmlformats.org/officeDocument/2006/relationships/hyperlink" Target="https://ralcom.eventsair.com/cnp-2022/program-stiintific" TargetMode="External"/><Relationship Id="rId237" Type="http://schemas.openxmlformats.org/officeDocument/2006/relationships/hyperlink" Target="https://eventsdesign.ro/sibiumed/" TargetMode="External"/><Relationship Id="rId279" Type="http://schemas.openxmlformats.org/officeDocument/2006/relationships/hyperlink" Target="https://eventer.ro/project/cnc-2022-congresul-national-de-chirurgie/" TargetMode="External"/><Relationship Id="rId43" Type="http://schemas.openxmlformats.org/officeDocument/2006/relationships/hyperlink" Target="http://www.zms.ro/" TargetMode="External"/><Relationship Id="rId139" Type="http://schemas.openxmlformats.org/officeDocument/2006/relationships/hyperlink" Target="http://www.confdermasibiu.ro/" TargetMode="External"/><Relationship Id="rId290" Type="http://schemas.openxmlformats.org/officeDocument/2006/relationships/hyperlink" Target="https://www.facebook.com/congress.asklepios/" TargetMode="External"/><Relationship Id="rId304" Type="http://schemas.openxmlformats.org/officeDocument/2006/relationships/hyperlink" Target="https://eventsdesign.ro/-pdf/Program%20Stiintific%20-%20Conferinta%20SibiuMED.pdf" TargetMode="External"/><Relationship Id="rId346" Type="http://schemas.openxmlformats.org/officeDocument/2006/relationships/hyperlink" Target="http://www.noapteacercetatorilor.ulbsibiu.ro/" TargetMode="External"/><Relationship Id="rId85" Type="http://schemas.openxmlformats.org/officeDocument/2006/relationships/hyperlink" Target="https://sites.google.com/view/apcf2022/apcf-2022" TargetMode="External"/><Relationship Id="rId150" Type="http://schemas.openxmlformats.org/officeDocument/2006/relationships/hyperlink" Target="https://www.srrm.ro/index.php?page=601" TargetMode="External"/><Relationship Id="rId192" Type="http://schemas.openxmlformats.org/officeDocument/2006/relationships/hyperlink" Target="https://scjus.ro/2022/05/23/asklepios-congresul-international-pentru-studenti-si-tinerii-medici-si-a-redeschis-portile-la-sibiu/" TargetMode="External"/><Relationship Id="rId206" Type="http://schemas.openxmlformats.org/officeDocument/2006/relationships/hyperlink" Target="https://www.endocrine-abstracts.org/ea/0081/ea0081ep1076" TargetMode="External"/><Relationship Id="rId248" Type="http://schemas.openxmlformats.org/officeDocument/2006/relationships/hyperlink" Target="https://eventer.ro/project/cnc-2022-congresul-national-de-chirurgie/" TargetMode="External"/><Relationship Id="rId12" Type="http://schemas.openxmlformats.org/officeDocument/2006/relationships/hyperlink" Target="http://www.zms.ro/" TargetMode="External"/><Relationship Id="rId108" Type="http://schemas.openxmlformats.org/officeDocument/2006/relationships/hyperlink" Target="http://www.conferintapediatriesibiu.ro/" TargetMode="External"/><Relationship Id="rId315" Type="http://schemas.openxmlformats.org/officeDocument/2006/relationships/hyperlink" Target="https://ralcom.eventsair.com/cnp-2022/" TargetMode="External"/><Relationship Id="rId357" Type="http://schemas.openxmlformats.org/officeDocument/2006/relationships/hyperlink" Target="https://www.bursa.ro/live-video-videoconferinta-sanatate-si-farma-editia-a-iv-a-66480648" TargetMode="External"/><Relationship Id="rId54" Type="http://schemas.openxmlformats.org/officeDocument/2006/relationships/hyperlink" Target="https://sites.google.com/view/apcf2022" TargetMode="External"/><Relationship Id="rId96" Type="http://schemas.openxmlformats.org/officeDocument/2006/relationships/hyperlink" Target="https://eventsdesign.ro/sibiumed/" TargetMode="External"/><Relationship Id="rId161" Type="http://schemas.openxmlformats.org/officeDocument/2006/relationships/hyperlink" Target="http://www.eadvsymposium2022.org/" TargetMode="External"/><Relationship Id="rId217" Type="http://schemas.openxmlformats.org/officeDocument/2006/relationships/hyperlink" Target="http://www.zds.ro/" TargetMode="External"/><Relationship Id="rId259" Type="http://schemas.openxmlformats.org/officeDocument/2006/relationships/hyperlink" Target="https://www.facebook.com/congress.asklepios/?locale=ro_RO" TargetMode="External"/><Relationship Id="rId23" Type="http://schemas.openxmlformats.org/officeDocument/2006/relationships/hyperlink" Target="https://sites.google.com/view/apcf2022" TargetMode="External"/><Relationship Id="rId119" Type="http://schemas.openxmlformats.org/officeDocument/2006/relationships/hyperlink" Target="https://sites.google.com/view/apcf2022" TargetMode="External"/><Relationship Id="rId270" Type="http://schemas.openxmlformats.org/officeDocument/2006/relationships/hyperlink" Target="https://eventsdesign.ro/sibiumed/" TargetMode="External"/><Relationship Id="rId326" Type="http://schemas.openxmlformats.org/officeDocument/2006/relationships/hyperlink" Target="https://stomasibiu.wordpress.com/" TargetMode="External"/><Relationship Id="rId65" Type="http://schemas.openxmlformats.org/officeDocument/2006/relationships/hyperlink" Target="http://zms.ro/" TargetMode="External"/><Relationship Id="rId130" Type="http://schemas.openxmlformats.org/officeDocument/2006/relationships/hyperlink" Target="http://www.medicina-psihiatrie.ro/conferinte/" TargetMode="External"/><Relationship Id="rId368" Type="http://schemas.openxmlformats.org/officeDocument/2006/relationships/hyperlink" Target="https://zms.ro/" TargetMode="External"/><Relationship Id="rId172" Type="http://schemas.openxmlformats.org/officeDocument/2006/relationships/hyperlink" Target="https://medixhost.ro/ro/evenimente/202-congresul-national-de-medicina-interna" TargetMode="External"/><Relationship Id="rId228" Type="http://schemas.openxmlformats.org/officeDocument/2006/relationships/hyperlink" Target="https://www.ulbsibiu.ro/wp-content/uploads/documents/ca/2022/Anexa-3-lista-manifestari-stiintifice.pdf" TargetMode="External"/><Relationship Id="rId281" Type="http://schemas.openxmlformats.org/officeDocument/2006/relationships/hyperlink" Target="https://eventer.ro/project/cnc-2022-congresul-national-de-chirurgie/" TargetMode="External"/><Relationship Id="rId337" Type="http://schemas.openxmlformats.org/officeDocument/2006/relationships/hyperlink" Target="http://www.zms.ro/" TargetMode="External"/><Relationship Id="rId34" Type="http://schemas.openxmlformats.org/officeDocument/2006/relationships/hyperlink" Target="https://www.facebook.com/ConferintaPsihiatriesiPsihologieMedicoLegala?__cft__%5b0%5d=AZWs1QrFV1fnlSRVMKW4-oYz2wYdbpOlEbOn4wcISISmzgTCJQ_h7D_QeXCXOCv0DgbER8Zr-pykGhfTj8bkYuiUWi_xO3z9Z2Og9xKvTJb4o5L5jBUY21vn30QSXifMaX8xhh8JvwODs-OQvmvuCanmDGUzyTvqZh4ybShpEZvj4PUTtk070PweeQwSPvXDNCg&amp;__tn__=-UC%2CP-R" TargetMode="External"/><Relationship Id="rId76" Type="http://schemas.openxmlformats.org/officeDocument/2006/relationships/hyperlink" Target="https://conferintadebioetica.ro/" TargetMode="External"/><Relationship Id="rId141" Type="http://schemas.openxmlformats.org/officeDocument/2006/relationships/hyperlink" Target="http://www.confdermasibiu.ro/" TargetMode="External"/><Relationship Id="rId379" Type="http://schemas.openxmlformats.org/officeDocument/2006/relationships/hyperlink" Target="https://www.ccml.ro/schedule/" TargetMode="External"/><Relationship Id="rId7" Type="http://schemas.openxmlformats.org/officeDocument/2006/relationships/hyperlink" Target="https://biofiz.umfst.ro/" TargetMode="External"/><Relationship Id="rId183" Type="http://schemas.openxmlformats.org/officeDocument/2006/relationships/hyperlink" Target="https://personalitate-arsp.ro/evenimente-organizate.html" TargetMode="External"/><Relationship Id="rId239" Type="http://schemas.openxmlformats.org/officeDocument/2006/relationships/hyperlink" Target="https://roboticurologycluj.ro/" TargetMode="External"/><Relationship Id="rId250" Type="http://schemas.openxmlformats.org/officeDocument/2006/relationships/hyperlink" Target="https://eventer.ro/project/cnc-2022-congresul-national-de-chirurgie/" TargetMode="External"/><Relationship Id="rId292" Type="http://schemas.openxmlformats.org/officeDocument/2006/relationships/hyperlink" Target="https://zms.ro/" TargetMode="External"/><Relationship Id="rId306" Type="http://schemas.openxmlformats.org/officeDocument/2006/relationships/hyperlink" Target="https://www.facebook.com/profile.php?id=100068419686026" TargetMode="External"/><Relationship Id="rId45" Type="http://schemas.openxmlformats.org/officeDocument/2006/relationships/hyperlink" Target="https://sites.google.com/view/apcf2022" TargetMode="External"/><Relationship Id="rId87" Type="http://schemas.openxmlformats.org/officeDocument/2006/relationships/hyperlink" Target="https://sites.google.com/view/apcf2022/apcf-2022" TargetMode="External"/><Relationship Id="rId110" Type="http://schemas.openxmlformats.org/officeDocument/2006/relationships/hyperlink" Target="https://fshl.ro/2022/" TargetMode="External"/><Relationship Id="rId348" Type="http://schemas.openxmlformats.org/officeDocument/2006/relationships/hyperlink" Target="http://www.stomasibiu.wordpress.com/" TargetMode="External"/><Relationship Id="rId152" Type="http://schemas.openxmlformats.org/officeDocument/2006/relationships/hyperlink" Target="http://www.confdermasibiu.ro/" TargetMode="External"/><Relationship Id="rId194" Type="http://schemas.openxmlformats.org/officeDocument/2006/relationships/hyperlink" Target="http://www.conferintapediatriesibiu.ro/" TargetMode="External"/><Relationship Id="rId208" Type="http://schemas.openxmlformats.org/officeDocument/2006/relationships/hyperlink" Target="https://zms.ro/program/" TargetMode="External"/><Relationship Id="rId261" Type="http://schemas.openxmlformats.org/officeDocument/2006/relationships/hyperlink" Target="https://zms.ro/" TargetMode="External"/><Relationship Id="rId14" Type="http://schemas.openxmlformats.org/officeDocument/2006/relationships/hyperlink" Target="https://sites.google.com/view/apcf2022" TargetMode="External"/><Relationship Id="rId56" Type="http://schemas.openxmlformats.org/officeDocument/2006/relationships/hyperlink" Target="https://www.google.com/imgres?imgurl=https%3A%2F%2Flookaside.fbsbx.com%2Flookaside%2Fcrawler%2Fmedia%2F%3Fmedia_id%3D4610907955682143&amp;tbnid=XCPRE1wCYI2wvM&amp;vet=12ahUKEwihmo7YutT_AhUNuqQKHcMnA-cQMygBegQIARAn..i&amp;imgrefurl=https%3A%2F%2Fwww.facebook.com%2Fcongress.asklepios%2F&amp;docid=ap-8SqC0-mCNAM&amp;w=820&amp;h=360&amp;q=XIII%20edition%20of%20the%20ASKLEPIOS%20International%20Congress%20for%20Students%20and%20Young%20Physicians&amp;ved=2ahUKEwihmo7YutT_AhUNuqQKHcMnA-cQMygBegQIARAn" TargetMode="External"/><Relationship Id="rId317" Type="http://schemas.openxmlformats.org/officeDocument/2006/relationships/hyperlink" Target="https://zms.ro/program/" TargetMode="External"/><Relationship Id="rId359" Type="http://schemas.openxmlformats.org/officeDocument/2006/relationships/hyperlink" Target="http://www.stomasibiu.wordpress.com/" TargetMode="External"/><Relationship Id="rId98" Type="http://schemas.openxmlformats.org/officeDocument/2006/relationships/hyperlink" Target="https://conferintadebioetica.ro/" TargetMode="External"/><Relationship Id="rId121" Type="http://schemas.openxmlformats.org/officeDocument/2006/relationships/hyperlink" Target="https://icmsbg.org/" TargetMode="External"/><Relationship Id="rId163" Type="http://schemas.openxmlformats.org/officeDocument/2006/relationships/hyperlink" Target="http://www.srd.ro/" TargetMode="External"/><Relationship Id="rId219" Type="http://schemas.openxmlformats.org/officeDocument/2006/relationships/hyperlink" Target="http://www.umfcluj.ro/informatii-ro/avizier-ro/item/7521-congresul-federa%C8%9Biei-rom%C3%A2ne-de-diabet,-nutri%C8%9Bie,-boli-metabolice-edi%C8%9Bia-a-20-a" TargetMode="External"/><Relationship Id="rId370" Type="http://schemas.openxmlformats.org/officeDocument/2006/relationships/hyperlink" Target="https://www.srrm.ro/" TargetMode="External"/><Relationship Id="rId230" Type="http://schemas.openxmlformats.org/officeDocument/2006/relationships/hyperlink" Target="https://www.neurology.ro/images/stories/uploads/2022/Program_Detaliat.pdf" TargetMode="External"/><Relationship Id="rId25" Type="http://schemas.openxmlformats.org/officeDocument/2006/relationships/hyperlink" Target="https://zms.ro/" TargetMode="External"/><Relationship Id="rId67" Type="http://schemas.openxmlformats.org/officeDocument/2006/relationships/hyperlink" Target="https://www.ccml.ro/schedule/" TargetMode="External"/><Relationship Id="rId272" Type="http://schemas.openxmlformats.org/officeDocument/2006/relationships/hyperlink" Target="https://srim2022.medical-congresses.ro/" TargetMode="External"/><Relationship Id="rId328" Type="http://schemas.openxmlformats.org/officeDocument/2006/relationships/hyperlink" Target="https://stomasibiu.wordpress.com/" TargetMode="External"/><Relationship Id="rId132" Type="http://schemas.openxmlformats.org/officeDocument/2006/relationships/hyperlink" Target="http://www.medicina-psihiatrie.ro/conferinte/" TargetMode="External"/><Relationship Id="rId174" Type="http://schemas.openxmlformats.org/officeDocument/2006/relationships/hyperlink" Target="http://www.confdermasibiu.ro/" TargetMode="External"/><Relationship Id="rId381" Type="http://schemas.openxmlformats.org/officeDocument/2006/relationships/hyperlink" Target="http://www.medicina-psihiatrie.ro/conferinte/" TargetMode="External"/><Relationship Id="rId241" Type="http://schemas.openxmlformats.org/officeDocument/2006/relationships/hyperlink" Target="https://urogyn.ro/" TargetMode="External"/><Relationship Id="rId36" Type="http://schemas.openxmlformats.org/officeDocument/2006/relationships/hyperlink" Target="https://sites.google.com/view/apcf2022" TargetMode="External"/><Relationship Id="rId283" Type="http://schemas.openxmlformats.org/officeDocument/2006/relationships/hyperlink" Target="http://www.rclso.ro/" TargetMode="External"/><Relationship Id="rId339" Type="http://schemas.openxmlformats.org/officeDocument/2006/relationships/hyperlink" Target="http://www.stomasibiu.wordpress.com/" TargetMode="External"/><Relationship Id="rId78" Type="http://schemas.openxmlformats.org/officeDocument/2006/relationships/hyperlink" Target="http://www.medicina-psihiatrie.ro/conferinte/" TargetMode="External"/><Relationship Id="rId101" Type="http://schemas.openxmlformats.org/officeDocument/2006/relationships/hyperlink" Target="http://www.medicina-psihiatrie.ro/conferinte/" TargetMode="External"/><Relationship Id="rId143" Type="http://schemas.openxmlformats.org/officeDocument/2006/relationships/hyperlink" Target="http://www.srd.ro/" TargetMode="External"/><Relationship Id="rId185" Type="http://schemas.openxmlformats.org/officeDocument/2006/relationships/hyperlink" Target="https://www.mhasee.org/copy-of-2021" TargetMode="External"/><Relationship Id="rId350" Type="http://schemas.openxmlformats.org/officeDocument/2006/relationships/hyperlink" Target="http://www.stomasibiu.wordpress.com/" TargetMode="External"/><Relationship Id="rId9" Type="http://schemas.openxmlformats.org/officeDocument/2006/relationships/hyperlink" Target="https://sites.google.com/view/apcf2022" TargetMode="External"/><Relationship Id="rId210" Type="http://schemas.openxmlformats.org/officeDocument/2006/relationships/hyperlink" Target="http://www.zds.ro/" TargetMode="External"/><Relationship Id="rId26" Type="http://schemas.openxmlformats.org/officeDocument/2006/relationships/hyperlink" Target="https://sites.google.com/view/apcf2022?pli=1" TargetMode="External"/><Relationship Id="rId231" Type="http://schemas.openxmlformats.org/officeDocument/2006/relationships/hyperlink" Target="file:///C:\Users\Gabriela\AppData\Local\Microsoft\Windows\INetCache\Downloads\Program%20preliminar%20Curs%20Boli%20Neurologice%20Rare,%20online%202022-1.docx" TargetMode="External"/><Relationship Id="rId252" Type="http://schemas.openxmlformats.org/officeDocument/2006/relationships/hyperlink" Target="https://eventsdesign.ro/sibiumed/" TargetMode="External"/><Relationship Id="rId273" Type="http://schemas.openxmlformats.org/officeDocument/2006/relationships/hyperlink" Target="http://www.conferintapediatriesibiu.ro/" TargetMode="External"/><Relationship Id="rId294" Type="http://schemas.openxmlformats.org/officeDocument/2006/relationships/hyperlink" Target="https://eventsdesign.ro/srcuc/organizing-committee/" TargetMode="External"/><Relationship Id="rId308" Type="http://schemas.openxmlformats.org/officeDocument/2006/relationships/hyperlink" Target="https://zms.ro/" TargetMode="External"/><Relationship Id="rId329" Type="http://schemas.openxmlformats.org/officeDocument/2006/relationships/hyperlink" Target="https://stomasibiu.wordpress.com/" TargetMode="External"/><Relationship Id="rId47" Type="http://schemas.openxmlformats.org/officeDocument/2006/relationships/hyperlink" Target="https://sites.google.com/view/apcf2022" TargetMode="External"/><Relationship Id="rId68" Type="http://schemas.openxmlformats.org/officeDocument/2006/relationships/hyperlink" Target="https://eventer.ro/project/congresul-national-de-medicina-legala-2022/" TargetMode="External"/><Relationship Id="rId89" Type="http://schemas.openxmlformats.org/officeDocument/2006/relationships/hyperlink" Target="http://zms.ro/" TargetMode="External"/><Relationship Id="rId112" Type="http://schemas.openxmlformats.org/officeDocument/2006/relationships/hyperlink" Target="https://www.srm.ro/evenimente/urmatorul-eveniment/" TargetMode="External"/><Relationship Id="rId133" Type="http://schemas.openxmlformats.org/officeDocument/2006/relationships/hyperlink" Target="http://www.medicina-psihiatrie.ro/conferinte/" TargetMode="External"/><Relationship Id="rId154" Type="http://schemas.openxmlformats.org/officeDocument/2006/relationships/hyperlink" Target="http://www.zms.ro/" TargetMode="External"/><Relationship Id="rId175" Type="http://schemas.openxmlformats.org/officeDocument/2006/relationships/hyperlink" Target="http://www.zms.ro/" TargetMode="External"/><Relationship Id="rId340" Type="http://schemas.openxmlformats.org/officeDocument/2006/relationships/hyperlink" Target="http://www.stomasibiu.wordpress.com/" TargetMode="External"/><Relationship Id="rId361" Type="http://schemas.openxmlformats.org/officeDocument/2006/relationships/hyperlink" Target="http://www.stomasibiu.wordpress.com/" TargetMode="External"/><Relationship Id="rId196" Type="http://schemas.openxmlformats.org/officeDocument/2006/relationships/hyperlink" Target="https://confdermasibiu.ro/wp-content/uploads/2022/10/22_10_05-program-final_ZDS-2022.pdf" TargetMode="External"/><Relationship Id="rId200" Type="http://schemas.openxmlformats.org/officeDocument/2006/relationships/hyperlink" Target="http://www.zms.ro/" TargetMode="External"/><Relationship Id="rId382" Type="http://schemas.openxmlformats.org/officeDocument/2006/relationships/hyperlink" Target="http://www.medicina-psihiatrie.ro/conferinte/" TargetMode="External"/><Relationship Id="rId16" Type="http://schemas.openxmlformats.org/officeDocument/2006/relationships/hyperlink" Target="https://en.instaff.jobs/exhibitions/2022/bonn/german-pharm-tox-summit-2022/12790" TargetMode="External"/><Relationship Id="rId221" Type="http://schemas.openxmlformats.org/officeDocument/2006/relationships/hyperlink" Target="https://efim.org/ecim2022/" TargetMode="External"/><Relationship Id="rId242" Type="http://schemas.openxmlformats.org/officeDocument/2006/relationships/hyperlink" Target="https://www.insmc.ro/programe-si-proiecte/simpozionul-national-zilele-francisc-i-rainer-2022/" TargetMode="External"/><Relationship Id="rId263" Type="http://schemas.openxmlformats.org/officeDocument/2006/relationships/hyperlink" Target="http://www.stomasibiu.wordpress.com/" TargetMode="External"/><Relationship Id="rId284" Type="http://schemas.openxmlformats.org/officeDocument/2006/relationships/hyperlink" Target="http://www.rclso.ro/" TargetMode="External"/><Relationship Id="rId319" Type="http://schemas.openxmlformats.org/officeDocument/2006/relationships/hyperlink" Target="https://stomasibiu.wordpress.com/" TargetMode="External"/><Relationship Id="rId37" Type="http://schemas.openxmlformats.org/officeDocument/2006/relationships/hyperlink" Target="https://sites.google.com/view/apcf2022" TargetMode="External"/><Relationship Id="rId58" Type="http://schemas.openxmlformats.org/officeDocument/2006/relationships/hyperlink" Target="https://unitbv.ro/cercetare/evenimente" TargetMode="External"/><Relationship Id="rId79" Type="http://schemas.openxmlformats.org/officeDocument/2006/relationships/hyperlink" Target="http://www.medicina-psihiatrie.ro/conferinte/" TargetMode="External"/><Relationship Id="rId102" Type="http://schemas.openxmlformats.org/officeDocument/2006/relationships/hyperlink" Target="http://www.medicina-psihiatrie.ro/conferinte/" TargetMode="External"/><Relationship Id="rId123" Type="http://schemas.openxmlformats.org/officeDocument/2006/relationships/hyperlink" Target="https://sites.google.com/view/apcf2022" TargetMode="External"/><Relationship Id="rId144" Type="http://schemas.openxmlformats.org/officeDocument/2006/relationships/hyperlink" Target="http://www.srd.ro/" TargetMode="External"/><Relationship Id="rId330" Type="http://schemas.openxmlformats.org/officeDocument/2006/relationships/hyperlink" Target="https://stomasibiu.wordpress.com/" TargetMode="External"/><Relationship Id="rId90" Type="http://schemas.openxmlformats.org/officeDocument/2006/relationships/hyperlink" Target="http://zms.ro/" TargetMode="External"/><Relationship Id="rId165" Type="http://schemas.openxmlformats.org/officeDocument/2006/relationships/hyperlink" Target="https://zms.ro/program/" TargetMode="External"/><Relationship Id="rId186" Type="http://schemas.openxmlformats.org/officeDocument/2006/relationships/hyperlink" Target="https://ralcom.eventsair.com/cnp-2022/program-stiintific" TargetMode="External"/><Relationship Id="rId351" Type="http://schemas.openxmlformats.org/officeDocument/2006/relationships/hyperlink" Target="http://www.stomasibiu.wordpress.com/" TargetMode="External"/><Relationship Id="rId372" Type="http://schemas.openxmlformats.org/officeDocument/2006/relationships/hyperlink" Target="http://www.stomasibiu.wordpress.com/" TargetMode="External"/><Relationship Id="rId211" Type="http://schemas.openxmlformats.org/officeDocument/2006/relationships/hyperlink" Target="https://efim.org/ecim2022/" TargetMode="External"/><Relationship Id="rId232" Type="http://schemas.openxmlformats.org/officeDocument/2006/relationships/hyperlink" Target="https://www.bing.com/ck/a?!&amp;&amp;p=20bccc8d41bcc17eJmltdHM9MTY4ODA4MzIwMCZpZ3VpZD0xYjQ1YWY3Ny0zMjk4LTY5NmUtMDRhYS1hMGU0MzY5ODZiYjMmaW5zaWQ9NTE2OA&amp;ptn=3&amp;hsh=3&amp;fclid=1b45af77-3298-696e-04aa-a0e436986bb3&amp;psq=zilele+medicale+sibiene+2022&amp;u=a1aHR0cHM6Ly96bXMucm8v&amp;ntb=1" TargetMode="External"/><Relationship Id="rId253" Type="http://schemas.openxmlformats.org/officeDocument/2006/relationships/hyperlink" Target="https://roboticurologycluj.ro/" TargetMode="External"/><Relationship Id="rId274" Type="http://schemas.openxmlformats.org/officeDocument/2006/relationships/hyperlink" Target="https://noapteacercetatorilor.ulbsibiu.ro/ro/" TargetMode="External"/><Relationship Id="rId295" Type="http://schemas.openxmlformats.org/officeDocument/2006/relationships/hyperlink" Target="https://aofoundation.force.com/s/lt-event?id=a1R0800000AYi1U&amp;site=a0a1p00000a7dj1AAA&amp;utm_source=coursecalendar&amp;utm_medium=pdf&amp;utm_campaign=aot_cc" TargetMode="External"/><Relationship Id="rId309" Type="http://schemas.openxmlformats.org/officeDocument/2006/relationships/hyperlink" Target="https://conf-psihiatrie.calcool.ro/" TargetMode="External"/><Relationship Id="rId27" Type="http://schemas.openxmlformats.org/officeDocument/2006/relationships/hyperlink" Target="https://sites.google.com/view/apcf2022?pli=1" TargetMode="External"/><Relationship Id="rId48" Type="http://schemas.openxmlformats.org/officeDocument/2006/relationships/hyperlink" Target="https://sites.google.com/view/apcf2022" TargetMode="External"/><Relationship Id="rId69" Type="http://schemas.openxmlformats.org/officeDocument/2006/relationships/hyperlink" Target="https://eventer.ro/project/congresul-national-de-medicina-legala-2022/" TargetMode="External"/><Relationship Id="rId113" Type="http://schemas.openxmlformats.org/officeDocument/2006/relationships/hyperlink" Target="https://www.srm.ro/evenimente/urmatorul-eveniment/" TargetMode="External"/><Relationship Id="rId134" Type="http://schemas.openxmlformats.org/officeDocument/2006/relationships/hyperlink" Target="http://www.medicina-psihiatrie.ro/conferinte/" TargetMode="External"/><Relationship Id="rId320" Type="http://schemas.openxmlformats.org/officeDocument/2006/relationships/hyperlink" Target="http://www.stomasibiu.wordpress.com/" TargetMode="External"/><Relationship Id="rId80" Type="http://schemas.openxmlformats.org/officeDocument/2006/relationships/hyperlink" Target="http://www.medicina-psihiatrie.ro/conferinte/" TargetMode="External"/><Relationship Id="rId155" Type="http://schemas.openxmlformats.org/officeDocument/2006/relationships/hyperlink" Target="http://www.confdermasibiu.ro/" TargetMode="External"/><Relationship Id="rId176" Type="http://schemas.openxmlformats.org/officeDocument/2006/relationships/hyperlink" Target="https://snvgh.ro/program" TargetMode="External"/><Relationship Id="rId197" Type="http://schemas.openxmlformats.org/officeDocument/2006/relationships/hyperlink" Target="https://eaaci.org/events_congress/eaaci-hybrid-congress-2022/" TargetMode="External"/><Relationship Id="rId341" Type="http://schemas.openxmlformats.org/officeDocument/2006/relationships/hyperlink" Target="http://www.romat2022.ro/" TargetMode="External"/><Relationship Id="rId362" Type="http://schemas.openxmlformats.org/officeDocument/2006/relationships/hyperlink" Target="https://www.srrm.ro/index.php?page=601" TargetMode="External"/><Relationship Id="rId383" Type="http://schemas.openxmlformats.org/officeDocument/2006/relationships/printerSettings" Target="../printerSettings/printerSettings6.bin"/><Relationship Id="rId201" Type="http://schemas.openxmlformats.org/officeDocument/2006/relationships/hyperlink" Target="https://www.sre.ro/wp-content/uploads/Program-stiintific-final-Congres-SRE-2022.pdf" TargetMode="External"/><Relationship Id="rId222" Type="http://schemas.openxmlformats.org/officeDocument/2006/relationships/hyperlink" Target="https://relatiipublice.usmf.md/ro/managementul-interdisciplinar-al-copilului-conferinta-nationala-cu-participare-internationala" TargetMode="External"/><Relationship Id="rId243" Type="http://schemas.openxmlformats.org/officeDocument/2006/relationships/hyperlink" Target="https://zms.ro/" TargetMode="External"/><Relationship Id="rId264" Type="http://schemas.openxmlformats.org/officeDocument/2006/relationships/hyperlink" Target="https://www.facebook.com/congress.asklepios/" TargetMode="External"/><Relationship Id="rId285" Type="http://schemas.openxmlformats.org/officeDocument/2006/relationships/hyperlink" Target="http://www.rclso.ro/" TargetMode="External"/><Relationship Id="rId17" Type="http://schemas.openxmlformats.org/officeDocument/2006/relationships/hyperlink" Target="https://sites.google.com/view/apcf2022?pli=1" TargetMode="External"/><Relationship Id="rId38" Type="http://schemas.openxmlformats.org/officeDocument/2006/relationships/hyperlink" Target="https://sites.google.com/view/apcf2022" TargetMode="External"/><Relationship Id="rId59" Type="http://schemas.openxmlformats.org/officeDocument/2006/relationships/hyperlink" Target="https://unitbv.ro/cercetare/evenimente" TargetMode="External"/><Relationship Id="rId103" Type="http://schemas.openxmlformats.org/officeDocument/2006/relationships/hyperlink" Target="http://www.medicina-psihiatrie.ro/conferinte/" TargetMode="External"/><Relationship Id="rId124" Type="http://schemas.openxmlformats.org/officeDocument/2006/relationships/hyperlink" Target="http://zms.ro/" TargetMode="External"/><Relationship Id="rId310" Type="http://schemas.openxmlformats.org/officeDocument/2006/relationships/hyperlink" Target="https://conf-psihiatrie.calcool.ro/" TargetMode="External"/><Relationship Id="rId70" Type="http://schemas.openxmlformats.org/officeDocument/2006/relationships/hyperlink" Target="https://eventsdesign.ro/sibiumed/" TargetMode="External"/><Relationship Id="rId91" Type="http://schemas.openxmlformats.org/officeDocument/2006/relationships/hyperlink" Target="http://zms.ro/" TargetMode="External"/><Relationship Id="rId145" Type="http://schemas.openxmlformats.org/officeDocument/2006/relationships/hyperlink" Target="http://www.eadvsymposium2022.org/" TargetMode="External"/><Relationship Id="rId166" Type="http://schemas.openxmlformats.org/officeDocument/2006/relationships/hyperlink" Target="https://ibn.idsi.md/sites/default/files/imag_file/4.Conferinta_Managementul_interdisciplinar_al_copilului_compressed.pdf" TargetMode="External"/><Relationship Id="rId187" Type="http://schemas.openxmlformats.org/officeDocument/2006/relationships/hyperlink" Target="https://scjus.ro/2022/05/23/asklepios-congresul-international-pentru-studenti-si-tinerii-medici-si-a-redeschis-portile-la-sibiu/" TargetMode="External"/><Relationship Id="rId331" Type="http://schemas.openxmlformats.org/officeDocument/2006/relationships/hyperlink" Target="https://stomasibiu.wordpress.com/" TargetMode="External"/><Relationship Id="rId352" Type="http://schemas.openxmlformats.org/officeDocument/2006/relationships/hyperlink" Target="http://www.stomasibiu.wordpress.com/" TargetMode="External"/><Relationship Id="rId373" Type="http://schemas.openxmlformats.org/officeDocument/2006/relationships/hyperlink" Target="http://www.stomasibiu.wordpress.com/" TargetMode="External"/><Relationship Id="rId1" Type="http://schemas.openxmlformats.org/officeDocument/2006/relationships/hyperlink" Target="http://www.conferintapediatriesibiu.ro/" TargetMode="External"/><Relationship Id="rId212" Type="http://schemas.openxmlformats.org/officeDocument/2006/relationships/hyperlink" Target="http://www.srmi.ro/cnmi2022.php" TargetMode="External"/><Relationship Id="rId233" Type="http://schemas.openxmlformats.org/officeDocument/2006/relationships/hyperlink" Target="https://www.neurology.ro/congresele-snr/515-primul-anunt-al-xx-lea-congres-al-societatii-de-neurologie-din-romania-bucuresti-14-18-noiembrie-2022.html" TargetMode="External"/><Relationship Id="rId254" Type="http://schemas.openxmlformats.org/officeDocument/2006/relationships/hyperlink" Target="https://urogyn.ro/" TargetMode="External"/><Relationship Id="rId28" Type="http://schemas.openxmlformats.org/officeDocument/2006/relationships/hyperlink" Target="https://sites.google.com/view/apcf2022?pli=1" TargetMode="External"/><Relationship Id="rId49" Type="http://schemas.openxmlformats.org/officeDocument/2006/relationships/hyperlink" Target="https://sites.google.com/view/apcf2022" TargetMode="External"/><Relationship Id="rId114" Type="http://schemas.openxmlformats.org/officeDocument/2006/relationships/hyperlink" Target="http://www.conferintapediatriesibiu.ro/" TargetMode="External"/><Relationship Id="rId275" Type="http://schemas.openxmlformats.org/officeDocument/2006/relationships/hyperlink" Target="https://biofiz.umfst.ro/" TargetMode="External"/><Relationship Id="rId296" Type="http://schemas.openxmlformats.org/officeDocument/2006/relationships/hyperlink" Target="https://aofoundation.force.com/s/lt-event?id=a1R0800000AZ33tEAD&amp;site=a0a1p00000a7dj1AAA&amp;utm_source=socialshare&amp;utm_medium=p2p&amp;utm_campaign=aot_events_promo" TargetMode="External"/><Relationship Id="rId300" Type="http://schemas.openxmlformats.org/officeDocument/2006/relationships/hyperlink" Target="https://eventsdesign.ro/srcuc/organizing-committee/" TargetMode="External"/><Relationship Id="rId60" Type="http://schemas.openxmlformats.org/officeDocument/2006/relationships/hyperlink" Target="https://unitbv.ro/cercetare/evenimente" TargetMode="External"/><Relationship Id="rId81" Type="http://schemas.openxmlformats.org/officeDocument/2006/relationships/hyperlink" Target="http://www.medicina-psihiatrie.ro/conferinte/" TargetMode="External"/><Relationship Id="rId135" Type="http://schemas.openxmlformats.org/officeDocument/2006/relationships/hyperlink" Target="http://www.medicina-psihiatrie.ro/conferinte/" TargetMode="External"/><Relationship Id="rId156" Type="http://schemas.openxmlformats.org/officeDocument/2006/relationships/hyperlink" Target="http://www.confdermasibiu.ro/" TargetMode="External"/><Relationship Id="rId177" Type="http://schemas.openxmlformats.org/officeDocument/2006/relationships/hyperlink" Target="https://snvgh.ro/program" TargetMode="External"/><Relationship Id="rId198" Type="http://schemas.openxmlformats.org/officeDocument/2006/relationships/hyperlink" Target="https://stomasibiu.wordpress.com/" TargetMode="External"/><Relationship Id="rId321" Type="http://schemas.openxmlformats.org/officeDocument/2006/relationships/hyperlink" Target="http://www.stomasibiu.wordpress.com/" TargetMode="External"/><Relationship Id="rId342" Type="http://schemas.openxmlformats.org/officeDocument/2006/relationships/hyperlink" Target="https://biomah.ism.cnr.rt/?page%20id=20" TargetMode="External"/><Relationship Id="rId363" Type="http://schemas.openxmlformats.org/officeDocument/2006/relationships/hyperlink" Target="https://www.srrm.ro/index.php?page=601" TargetMode="External"/><Relationship Id="rId202" Type="http://schemas.openxmlformats.org/officeDocument/2006/relationships/hyperlink" Target="https://www.sre.ro/wp-content/uploads/Program-stiintific-final-Congres-SRE-2022.pdf" TargetMode="External"/><Relationship Id="rId223" Type="http://schemas.openxmlformats.org/officeDocument/2006/relationships/hyperlink" Target="https://zms.ro/program/" TargetMode="External"/><Relationship Id="rId244" Type="http://schemas.openxmlformats.org/officeDocument/2006/relationships/hyperlink" Target="https://eventsdesign.ro/sibiumed/" TargetMode="External"/><Relationship Id="rId18" Type="http://schemas.openxmlformats.org/officeDocument/2006/relationships/hyperlink" Target="https://sites.google.com/view/apcf2022?pli=1" TargetMode="External"/><Relationship Id="rId39" Type="http://schemas.openxmlformats.org/officeDocument/2006/relationships/hyperlink" Target="https://sites.google.com/view/apcf2022" TargetMode="External"/><Relationship Id="rId265" Type="http://schemas.openxmlformats.org/officeDocument/2006/relationships/hyperlink" Target="https://www.facebook.com/congress.asklepios/" TargetMode="External"/><Relationship Id="rId286" Type="http://schemas.openxmlformats.org/officeDocument/2006/relationships/hyperlink" Target="http://www.stomasibiu.wordpress.com/" TargetMode="External"/><Relationship Id="rId50" Type="http://schemas.openxmlformats.org/officeDocument/2006/relationships/hyperlink" Target="https://sites.google.com/view/apcf2022" TargetMode="External"/><Relationship Id="rId104" Type="http://schemas.openxmlformats.org/officeDocument/2006/relationships/hyperlink" Target="http://www.medicina-psihiatrie.ro/conferinte/" TargetMode="External"/><Relationship Id="rId125" Type="http://schemas.openxmlformats.org/officeDocument/2006/relationships/hyperlink" Target="http://zms.ro/" TargetMode="External"/><Relationship Id="rId146" Type="http://schemas.openxmlformats.org/officeDocument/2006/relationships/hyperlink" Target="http://www.srd.ro/" TargetMode="External"/><Relationship Id="rId167" Type="http://schemas.openxmlformats.org/officeDocument/2006/relationships/hyperlink" Target="https://ibn.idsi.md/sites/default/files/imag_file/4.Conferinta_Managementul_interdisciplinar_al_copilului_compressed.pdf" TargetMode="External"/><Relationship Id="rId188" Type="http://schemas.openxmlformats.org/officeDocument/2006/relationships/hyperlink" Target="https://zms.ro/" TargetMode="External"/><Relationship Id="rId311" Type="http://schemas.openxmlformats.org/officeDocument/2006/relationships/hyperlink" Target="https://digital.medichub.ro/evenimente/sanatatea-mintala-la-interfa-a-cu-criza-globala_604" TargetMode="External"/><Relationship Id="rId332" Type="http://schemas.openxmlformats.org/officeDocument/2006/relationships/hyperlink" Target="http://www.stomasibiu.wordpress.com/" TargetMode="External"/><Relationship Id="rId353" Type="http://schemas.openxmlformats.org/officeDocument/2006/relationships/hyperlink" Target="http://www.stomasibiu.wordpress.com/" TargetMode="External"/><Relationship Id="rId374" Type="http://schemas.openxmlformats.org/officeDocument/2006/relationships/hyperlink" Target="http://www.stomasibiu.wordpress.com/" TargetMode="External"/><Relationship Id="rId71" Type="http://schemas.openxmlformats.org/officeDocument/2006/relationships/hyperlink" Target="https://eventsdesign.ro/sibiumed/" TargetMode="External"/><Relationship Id="rId92" Type="http://schemas.openxmlformats.org/officeDocument/2006/relationships/hyperlink" Target="https://www.ccml.ro/schedule/" TargetMode="External"/><Relationship Id="rId213" Type="http://schemas.openxmlformats.org/officeDocument/2006/relationships/hyperlink" Target="https://icfl.kenes.com/" TargetMode="External"/><Relationship Id="rId234" Type="http://schemas.openxmlformats.org/officeDocument/2006/relationships/hyperlink" Target="https://zms.ro/" TargetMode="External"/><Relationship Id="rId2" Type="http://schemas.openxmlformats.org/officeDocument/2006/relationships/hyperlink" Target="http://www.conferintapediatriesibiu.ro/" TargetMode="External"/><Relationship Id="rId29" Type="http://schemas.openxmlformats.org/officeDocument/2006/relationships/hyperlink" Target="https://sites.google.com/view/apcf2022?pli=1" TargetMode="External"/><Relationship Id="rId255" Type="http://schemas.openxmlformats.org/officeDocument/2006/relationships/hyperlink" Target="https://urogyn.ro/" TargetMode="External"/><Relationship Id="rId276" Type="http://schemas.openxmlformats.org/officeDocument/2006/relationships/hyperlink" Target="https://biofiz.umfst.ro/" TargetMode="External"/><Relationship Id="rId297" Type="http://schemas.openxmlformats.org/officeDocument/2006/relationships/hyperlink" Target="https://live.it-consult.ro/sorot-2022-conference/committees" TargetMode="External"/><Relationship Id="rId40" Type="http://schemas.openxmlformats.org/officeDocument/2006/relationships/hyperlink" Target="https://sites.google.com/view/apcf2022" TargetMode="External"/><Relationship Id="rId115" Type="http://schemas.openxmlformats.org/officeDocument/2006/relationships/hyperlink" Target="http://www.conferintapediatriesibiu.ro/" TargetMode="External"/><Relationship Id="rId136" Type="http://schemas.openxmlformats.org/officeDocument/2006/relationships/hyperlink" Target="https://www.cureus.com/articles/88292-donor-oath-respect-to-the-mortal-teacher-to-learn-ethics-and-humanitarian-values-of-anatomy" TargetMode="External"/><Relationship Id="rId157" Type="http://schemas.openxmlformats.org/officeDocument/2006/relationships/hyperlink" Target="http://www.srdermato-oncologie.ro/" TargetMode="External"/><Relationship Id="rId178" Type="http://schemas.openxmlformats.org/officeDocument/2006/relationships/hyperlink" Target="https://ralcom.eventsair.com/cnp-2022/program-stiintific" TargetMode="External"/><Relationship Id="rId301" Type="http://schemas.openxmlformats.org/officeDocument/2006/relationships/hyperlink" Target="https://aofoundation.force.com/s/lt-event?id=a1R0800000AYi1U&amp;site=a0a1p00000a7dj1AAA&amp;utm_source=coursecalendar&amp;utm_medium=pdf&amp;utm_campaign=aot_cc" TargetMode="External"/><Relationship Id="rId322" Type="http://schemas.openxmlformats.org/officeDocument/2006/relationships/hyperlink" Target="http://www.romat2022.ro/" TargetMode="External"/><Relationship Id="rId343" Type="http://schemas.openxmlformats.org/officeDocument/2006/relationships/hyperlink" Target="https://www.bramat.ro/program1.html" TargetMode="External"/><Relationship Id="rId364" Type="http://schemas.openxmlformats.org/officeDocument/2006/relationships/hyperlink" Target="https://confdermasibiu.ro/acasa/" TargetMode="External"/><Relationship Id="rId61" Type="http://schemas.openxmlformats.org/officeDocument/2006/relationships/hyperlink" Target="https://conferintapediatriesibiu.ro/" TargetMode="External"/><Relationship Id="rId82" Type="http://schemas.openxmlformats.org/officeDocument/2006/relationships/hyperlink" Target="http://www.medicina-psihiatrie.ro/conferinte/" TargetMode="External"/><Relationship Id="rId199" Type="http://schemas.openxmlformats.org/officeDocument/2006/relationships/hyperlink" Target="https://zms.ro/" TargetMode="External"/><Relationship Id="rId203" Type="http://schemas.openxmlformats.org/officeDocument/2006/relationships/hyperlink" Target="https://www.rpnes.ro/v3/evenimente-rpnes-menu" TargetMode="External"/><Relationship Id="rId19" Type="http://schemas.openxmlformats.org/officeDocument/2006/relationships/hyperlink" Target="https://sites.google.com/view/apcf2022?pli=1" TargetMode="External"/><Relationship Id="rId224" Type="http://schemas.openxmlformats.org/officeDocument/2006/relationships/hyperlink" Target="https://www.ejcrim.com/index.php/EJCRIM/article/view/3438/3156" TargetMode="External"/><Relationship Id="rId245" Type="http://schemas.openxmlformats.org/officeDocument/2006/relationships/hyperlink" Target="https://eventsdesign.ro/sibiumed/" TargetMode="External"/><Relationship Id="rId266" Type="http://schemas.openxmlformats.org/officeDocument/2006/relationships/hyperlink" Target="mailto:sibiumed@eventsdesign.ro" TargetMode="External"/><Relationship Id="rId287" Type="http://schemas.openxmlformats.org/officeDocument/2006/relationships/hyperlink" Target="https://www.facebook.com/congress.asklepios/" TargetMode="External"/><Relationship Id="rId30" Type="http://schemas.openxmlformats.org/officeDocument/2006/relationships/hyperlink" Target="https://en.instaff.jobs/exhibitions/2022/bonn/german-pharm-tox-summit-2022/12790" TargetMode="External"/><Relationship Id="rId105" Type="http://schemas.openxmlformats.org/officeDocument/2006/relationships/hyperlink" Target="http://www.medicina-psihiatrie.ro/conferinte/" TargetMode="External"/><Relationship Id="rId126" Type="http://schemas.openxmlformats.org/officeDocument/2006/relationships/hyperlink" Target="http://zms.ro/" TargetMode="External"/><Relationship Id="rId147" Type="http://schemas.openxmlformats.org/officeDocument/2006/relationships/hyperlink" Target="https://www.srrm.ro/index.php?page=601" TargetMode="External"/><Relationship Id="rId168" Type="http://schemas.openxmlformats.org/officeDocument/2006/relationships/hyperlink" Target="https://ibn.idsi.md/sites/default/files/imag_file/4.Conferinta_Managementul_interdisciplinar_al_copilului_compressed.pdf" TargetMode="External"/><Relationship Id="rId312" Type="http://schemas.openxmlformats.org/officeDocument/2006/relationships/hyperlink" Target="https://digital.medichub.ro/evenimente/sanatatea-mintala-la-interfa-a-cu-criza-globala_604" TargetMode="External"/><Relationship Id="rId333" Type="http://schemas.openxmlformats.org/officeDocument/2006/relationships/hyperlink" Target="http://www.stomasibiu.wordpress.com/" TargetMode="External"/><Relationship Id="rId354" Type="http://schemas.openxmlformats.org/officeDocument/2006/relationships/hyperlink" Target="https://www.facebook.com/congress.asklepios/?locale=ro_RO" TargetMode="External"/><Relationship Id="rId51" Type="http://schemas.openxmlformats.org/officeDocument/2006/relationships/hyperlink" Target="https://sites.google.com/view/apcf2022" TargetMode="External"/><Relationship Id="rId72" Type="http://schemas.openxmlformats.org/officeDocument/2006/relationships/hyperlink" Target="https://eventsdesign.ro/sibiumed/" TargetMode="External"/><Relationship Id="rId93" Type="http://schemas.openxmlformats.org/officeDocument/2006/relationships/hyperlink" Target="https://eventer.ro/project/congresul-national-de-medicina-legala-2022/" TargetMode="External"/><Relationship Id="rId189" Type="http://schemas.openxmlformats.org/officeDocument/2006/relationships/hyperlink" Target="https://www.eventsonline.ro/events/conferinta-psihiatrie-si-psihologie-medico-legala-editia-a-ii-a/" TargetMode="External"/><Relationship Id="rId375" Type="http://schemas.openxmlformats.org/officeDocument/2006/relationships/hyperlink" Target="http://www.stomasibiu.wordpress.com/" TargetMode="External"/><Relationship Id="rId3" Type="http://schemas.openxmlformats.org/officeDocument/2006/relationships/hyperlink" Target="http://www.conferintapediatrie.sibiu/" TargetMode="External"/><Relationship Id="rId214" Type="http://schemas.openxmlformats.org/officeDocument/2006/relationships/hyperlink" Target="http://www.umfcluj.ro/informatii-ro/avizier-ro/item/7521-congresul-federa%C8%9Biei-rom%C3%A2ne-de-diabet,-nutri%C8%9Bie,-boli-metabolice-edi%C8%9Bia-a-20-a" TargetMode="External"/><Relationship Id="rId235" Type="http://schemas.openxmlformats.org/officeDocument/2006/relationships/hyperlink" Target="https://zms.ro/" TargetMode="External"/><Relationship Id="rId256" Type="http://schemas.openxmlformats.org/officeDocument/2006/relationships/hyperlink" Target="http://www.stomasibiu.wordpress.com/" TargetMode="External"/><Relationship Id="rId277" Type="http://schemas.openxmlformats.org/officeDocument/2006/relationships/hyperlink" Target="https://eventsdesign.ro/sibiumed/" TargetMode="External"/><Relationship Id="rId298" Type="http://schemas.openxmlformats.org/officeDocument/2006/relationships/hyperlink" Target="https://eventsdesign.ro/-pdf/Program%20Stiintific%20-%20Conferinta%20SibiuMED.pdf" TargetMode="External"/><Relationship Id="rId116" Type="http://schemas.openxmlformats.org/officeDocument/2006/relationships/hyperlink" Target="https://zms.ro/pdf" TargetMode="External"/><Relationship Id="rId137" Type="http://schemas.openxmlformats.org/officeDocument/2006/relationships/hyperlink" Target="http://zms.ro/" TargetMode="External"/><Relationship Id="rId158" Type="http://schemas.openxmlformats.org/officeDocument/2006/relationships/hyperlink" Target="http://www.srd.ro/" TargetMode="External"/><Relationship Id="rId302" Type="http://schemas.openxmlformats.org/officeDocument/2006/relationships/hyperlink" Target="https://aofoundation.force.com/s/lt-event?id=a1R0800000AZ33tEAD&amp;site=a0a1p00000a7dj1AAA&amp;utm_source=socialshare&amp;utm_medium=p2p&amp;utm_campaign=aot_events_promo" TargetMode="External"/><Relationship Id="rId323" Type="http://schemas.openxmlformats.org/officeDocument/2006/relationships/hyperlink" Target="https://biomah.ism.cnr.it/?page_id=20" TargetMode="External"/><Relationship Id="rId344" Type="http://schemas.openxmlformats.org/officeDocument/2006/relationships/hyperlink" Target="https://www.microscopy.org/MandM/2022/" TargetMode="External"/><Relationship Id="rId20" Type="http://schemas.openxmlformats.org/officeDocument/2006/relationships/hyperlink" Target="https://sites.google.com/view/apcf2022?pli=1" TargetMode="External"/><Relationship Id="rId41" Type="http://schemas.openxmlformats.org/officeDocument/2006/relationships/hyperlink" Target="https://sites.google.com/view/apcf2022" TargetMode="External"/><Relationship Id="rId62" Type="http://schemas.openxmlformats.org/officeDocument/2006/relationships/hyperlink" Target="https://conferintapediatriesibiu.ro/" TargetMode="External"/><Relationship Id="rId83" Type="http://schemas.openxmlformats.org/officeDocument/2006/relationships/hyperlink" Target="http://www.medicina-psihiatrie.ro/conferinte/" TargetMode="External"/><Relationship Id="rId179" Type="http://schemas.openxmlformats.org/officeDocument/2006/relationships/hyperlink" Target="https://ralcom.eventsair.com/cnp-2022/program-stiintific" TargetMode="External"/><Relationship Id="rId365" Type="http://schemas.openxmlformats.org/officeDocument/2006/relationships/hyperlink" Target="https://eaaci2022/" TargetMode="External"/><Relationship Id="rId190" Type="http://schemas.openxmlformats.org/officeDocument/2006/relationships/hyperlink" Target="https://digital.medichub.ro/evenimente/sanatatea-mintala-la-interfa-a-cu-criza-globala_604" TargetMode="External"/><Relationship Id="rId204" Type="http://schemas.openxmlformats.org/officeDocument/2006/relationships/hyperlink" Target="https://www.medixhost.ro/ro/evenimente/202/inscrieri" TargetMode="External"/><Relationship Id="rId225" Type="http://schemas.openxmlformats.org/officeDocument/2006/relationships/hyperlink" Target="https://www.ejcrim.com/index.php/EJCRIM/article/view/3438/3156" TargetMode="External"/><Relationship Id="rId246" Type="http://schemas.openxmlformats.org/officeDocument/2006/relationships/hyperlink" Target="https://zms.ro/" TargetMode="External"/><Relationship Id="rId267" Type="http://schemas.openxmlformats.org/officeDocument/2006/relationships/hyperlink" Target="mailto:sibiumed@eventsdesign.ro" TargetMode="External"/><Relationship Id="rId288" Type="http://schemas.openxmlformats.org/officeDocument/2006/relationships/hyperlink" Target="http://www.stomasibiu.wordpress.com/" TargetMode="External"/><Relationship Id="rId106" Type="http://schemas.openxmlformats.org/officeDocument/2006/relationships/hyperlink" Target="http://www.conferintapediatriesibiu.ro/" TargetMode="External"/><Relationship Id="rId127" Type="http://schemas.openxmlformats.org/officeDocument/2006/relationships/hyperlink" Target="https://eventsdesign.ro/sibiumed/" TargetMode="External"/><Relationship Id="rId313" Type="http://schemas.openxmlformats.org/officeDocument/2006/relationships/hyperlink" Target="https://personalitate-arsp.ro/personalitatea-umana-intre-non-conformism-si-virtuti-in-dinamica-societatii-contemporane-10.html" TargetMode="External"/><Relationship Id="rId10" Type="http://schemas.openxmlformats.org/officeDocument/2006/relationships/hyperlink" Target="https://en.instaff.jobs/exhibitions/2022/bonn/german-pharm-tox-summit-2022/12790" TargetMode="External"/><Relationship Id="rId31" Type="http://schemas.openxmlformats.org/officeDocument/2006/relationships/hyperlink" Target="https://en.instaff.jobs/exhibitions/2022/bonn/german-pharm-tox-summit-2022/12790" TargetMode="External"/><Relationship Id="rId52" Type="http://schemas.openxmlformats.org/officeDocument/2006/relationships/hyperlink" Target="https://sites.google.com/view/apcf2025" TargetMode="External"/><Relationship Id="rId73" Type="http://schemas.openxmlformats.org/officeDocument/2006/relationships/hyperlink" Target="https://eventsdesign.ro/sibiumed/" TargetMode="External"/><Relationship Id="rId94" Type="http://schemas.openxmlformats.org/officeDocument/2006/relationships/hyperlink" Target="https://eventsdesign.ro/sibiumed/" TargetMode="External"/><Relationship Id="rId148" Type="http://schemas.openxmlformats.org/officeDocument/2006/relationships/hyperlink" Target="https://www.srrm.ro/index.php?page=601" TargetMode="External"/><Relationship Id="rId169" Type="http://schemas.openxmlformats.org/officeDocument/2006/relationships/hyperlink" Target="https://www.sre.ro/2022-06-19-congres-sre/" TargetMode="External"/><Relationship Id="rId334" Type="http://schemas.openxmlformats.org/officeDocument/2006/relationships/hyperlink" Target="http://www.stomasibiu.wordpress.com/" TargetMode="External"/><Relationship Id="rId355" Type="http://schemas.openxmlformats.org/officeDocument/2006/relationships/hyperlink" Target="https://cursdeguvernare.ro/inscrieri-deschise-conferinta-live-banul-investit-in-sanatate-si-multiplicarea-lui-in-economie.html" TargetMode="External"/><Relationship Id="rId376" Type="http://schemas.openxmlformats.org/officeDocument/2006/relationships/hyperlink" Target="https://eventsdesign.ro/sibiumed/" TargetMode="External"/><Relationship Id="rId4" Type="http://schemas.openxmlformats.org/officeDocument/2006/relationships/hyperlink" Target="http://www.conferintapediatrie.sibiu/" TargetMode="External"/><Relationship Id="rId180" Type="http://schemas.openxmlformats.org/officeDocument/2006/relationships/hyperlink" Target="https://ralcom.eventsair.com/cnp-2022/program-stiintific" TargetMode="External"/><Relationship Id="rId215" Type="http://schemas.openxmlformats.org/officeDocument/2006/relationships/hyperlink" Target="https://conf-psihiatrie.calcool.ro/" TargetMode="External"/><Relationship Id="rId236" Type="http://schemas.openxmlformats.org/officeDocument/2006/relationships/hyperlink" Target="https://zms.ro/" TargetMode="External"/><Relationship Id="rId257" Type="http://schemas.openxmlformats.org/officeDocument/2006/relationships/hyperlink" Target="https://eventsdesign.ro/sibiumed/" TargetMode="External"/><Relationship Id="rId278" Type="http://schemas.openxmlformats.org/officeDocument/2006/relationships/hyperlink" Target="https://zms.ro/" TargetMode="External"/><Relationship Id="rId303" Type="http://schemas.openxmlformats.org/officeDocument/2006/relationships/hyperlink" Target="https://live.it-consult.ro/sorot-2022-conference/committees" TargetMode="External"/><Relationship Id="rId42" Type="http://schemas.openxmlformats.org/officeDocument/2006/relationships/hyperlink" Target="https://sites.google.com/view/apcf2022" TargetMode="External"/><Relationship Id="rId84" Type="http://schemas.openxmlformats.org/officeDocument/2006/relationships/hyperlink" Target="https://noapteacercetatorilor.ro/nc/evenimente-anterioare/noaptea-cercetatorilor-2021/sibiu/" TargetMode="External"/><Relationship Id="rId138" Type="http://schemas.openxmlformats.org/officeDocument/2006/relationships/hyperlink" Target="http://www.zms.ro/" TargetMode="External"/><Relationship Id="rId345" Type="http://schemas.openxmlformats.org/officeDocument/2006/relationships/hyperlink" Target="https://stomasibiu.wordpress.com/" TargetMode="External"/><Relationship Id="rId191" Type="http://schemas.openxmlformats.org/officeDocument/2006/relationships/hyperlink" Target="https://inandoutconference.com/committees/" TargetMode="External"/><Relationship Id="rId205" Type="http://schemas.openxmlformats.org/officeDocument/2006/relationships/hyperlink" Target="https://www.endocrine-abstracts.org/ea/0081/ea0081ep989" TargetMode="External"/><Relationship Id="rId247" Type="http://schemas.openxmlformats.org/officeDocument/2006/relationships/hyperlink" Target="https://eventer.ro/project/cnc-2022-congresul-national-de-chirurgie/" TargetMode="External"/><Relationship Id="rId107" Type="http://schemas.openxmlformats.org/officeDocument/2006/relationships/hyperlink" Target="https://sites.google.com/view/apcf2022" TargetMode="External"/><Relationship Id="rId289" Type="http://schemas.openxmlformats.org/officeDocument/2006/relationships/hyperlink" Target="http://www.stomasibiu.wordpress.com/" TargetMode="External"/><Relationship Id="rId11" Type="http://schemas.openxmlformats.org/officeDocument/2006/relationships/hyperlink" Target="https://noapteacercetatorilor.ulbsibiu.ro/ro/" TargetMode="External"/><Relationship Id="rId53" Type="http://schemas.openxmlformats.org/officeDocument/2006/relationships/hyperlink" Target="https://en.instaff.jobs/exhibitions/2022/bonn/german-pharm-tox-summit-2022/12790" TargetMode="External"/><Relationship Id="rId149" Type="http://schemas.openxmlformats.org/officeDocument/2006/relationships/hyperlink" Target="https://www.srrm.ro/index.php?page=601" TargetMode="External"/><Relationship Id="rId314" Type="http://schemas.openxmlformats.org/officeDocument/2006/relationships/hyperlink" Target="https://www.ccml.ro/" TargetMode="External"/><Relationship Id="rId356" Type="http://schemas.openxmlformats.org/officeDocument/2006/relationships/hyperlink" Target="https://cursdeguvernare.ro/economia-merge-de-mana-cu-speranta-de-viata-sanatoasa-problemele-sanatatii-planurile-decidentilor.html" TargetMode="External"/><Relationship Id="rId95" Type="http://schemas.openxmlformats.org/officeDocument/2006/relationships/hyperlink" Target="https://eventsdesign.ro/sibiumed/" TargetMode="External"/><Relationship Id="rId160" Type="http://schemas.openxmlformats.org/officeDocument/2006/relationships/hyperlink" Target="http://www.srd.ro/" TargetMode="External"/><Relationship Id="rId216" Type="http://schemas.openxmlformats.org/officeDocument/2006/relationships/hyperlink" Target="http://www.zms.ro/" TargetMode="External"/><Relationship Id="rId258" Type="http://schemas.openxmlformats.org/officeDocument/2006/relationships/hyperlink" Target="https://www.facebook.com/congress.asklepios/?locale=ro_RO" TargetMode="External"/><Relationship Id="rId22" Type="http://schemas.openxmlformats.org/officeDocument/2006/relationships/hyperlink" Target="https://sites.google.com/ulbsibiu.ro/ttavc2022/pagina-de-pornire" TargetMode="External"/><Relationship Id="rId64" Type="http://schemas.openxmlformats.org/officeDocument/2006/relationships/hyperlink" Target="http://zms.ro/" TargetMode="External"/><Relationship Id="rId118" Type="http://schemas.openxmlformats.org/officeDocument/2006/relationships/hyperlink" Target="https://noapteacercetatorilor.ulbsibiu.ro/ro/program/facultatea-de-medicina/" TargetMode="External"/><Relationship Id="rId325" Type="http://schemas.openxmlformats.org/officeDocument/2006/relationships/hyperlink" Target="https://romanita.gligor.info.ro/" TargetMode="External"/><Relationship Id="rId367" Type="http://schemas.openxmlformats.org/officeDocument/2006/relationships/hyperlink" Target="https://stomasibiu.wordpress.com/" TargetMode="External"/><Relationship Id="rId171" Type="http://schemas.openxmlformats.org/officeDocument/2006/relationships/hyperlink" Target="https://medixhost.ro/ro/evenimente/202-congresul-national-de-medicina-interna" TargetMode="External"/><Relationship Id="rId227" Type="http://schemas.openxmlformats.org/officeDocument/2006/relationships/hyperlink" Target="https://www.ulbsibiu.ro/wp-content/uploads/documents/ca/2022/Anexa-3-lista-manifestari-stiintifice.pdf" TargetMode="External"/><Relationship Id="rId269" Type="http://schemas.openxmlformats.org/officeDocument/2006/relationships/hyperlink" Target="https://eventsdesign.ro/sibiumed/" TargetMode="External"/><Relationship Id="rId33" Type="http://schemas.openxmlformats.org/officeDocument/2006/relationships/hyperlink" Target="https://www.facebook.com/ConferintaPsihiatriesiPsihologieMedicoLegala?__cft__%5b0%5d=AZWs1QrFV1fnlSRVMKW4-oYz2wYdbpOlEbOn4wcISISmzgTCJQ_h7D_QeXCXOCv0DgbER8Zr-pykGhfTj8bkYuiUWi_xO3z9Z2Og9xKvTJb4o5L5jBUY21vn30QSXifMaX8xhh8JvwODs-OQvmvuCanmDGUzyTvqZh4ybShpEZvj4PUTtk070PweeQwSPvXDNCg&amp;__tn__=-UC%2CP-R" TargetMode="External"/><Relationship Id="rId129" Type="http://schemas.openxmlformats.org/officeDocument/2006/relationships/hyperlink" Target="https://eventsdesign.ro/sibiumed/" TargetMode="External"/><Relationship Id="rId280" Type="http://schemas.openxmlformats.org/officeDocument/2006/relationships/hyperlink" Target="https://eventer.ro/project/cnc-2022-congresul-national-de-chirurgie/" TargetMode="External"/><Relationship Id="rId336" Type="http://schemas.openxmlformats.org/officeDocument/2006/relationships/hyperlink" Target="http://www.stomasibiu.wordpress.com/" TargetMode="External"/><Relationship Id="rId75" Type="http://schemas.openxmlformats.org/officeDocument/2006/relationships/hyperlink" Target="https://conferintadebioetica.ro/" TargetMode="External"/><Relationship Id="rId140" Type="http://schemas.openxmlformats.org/officeDocument/2006/relationships/hyperlink" Target="http://www.confdermasibiu.ro/" TargetMode="External"/><Relationship Id="rId182" Type="http://schemas.openxmlformats.org/officeDocument/2006/relationships/hyperlink" Target="https://www.antisuicid.ro/evenimente/ziua-nationala-de-preventie-a-suicidului-si-maratonul-preventiei-suicidului-in-romania-etapa-22-34-km/" TargetMode="External"/><Relationship Id="rId378" Type="http://schemas.openxmlformats.org/officeDocument/2006/relationships/hyperlink" Target="http://zms.ro/" TargetMode="External"/><Relationship Id="rId6" Type="http://schemas.openxmlformats.org/officeDocument/2006/relationships/hyperlink" Target="https://biofiz.umfst.ro/" TargetMode="External"/><Relationship Id="rId238" Type="http://schemas.openxmlformats.org/officeDocument/2006/relationships/hyperlink" Target="https://eventsdesign.ro/sibiumed/" TargetMode="External"/><Relationship Id="rId291" Type="http://schemas.openxmlformats.org/officeDocument/2006/relationships/hyperlink" Target="https://sogr2021.medical-congresses.ro/" TargetMode="External"/><Relationship Id="rId305" Type="http://schemas.openxmlformats.org/officeDocument/2006/relationships/hyperlink" Target="https://congress.escrs.org/" TargetMode="External"/><Relationship Id="rId347" Type="http://schemas.openxmlformats.org/officeDocument/2006/relationships/hyperlink" Target="https://stomasibiu.wordpress.com/" TargetMode="External"/><Relationship Id="rId44" Type="http://schemas.openxmlformats.org/officeDocument/2006/relationships/hyperlink" Target="https://en.instaff.jobs/exhibitions/2022/bonn/german-pharm-tox-summit-2022/12790" TargetMode="External"/><Relationship Id="rId86" Type="http://schemas.openxmlformats.org/officeDocument/2006/relationships/hyperlink" Target="https://sites.google.com/view/apcf2022/apcf-2022" TargetMode="External"/><Relationship Id="rId151" Type="http://schemas.openxmlformats.org/officeDocument/2006/relationships/hyperlink" Target="http://www.zms.ro/" TargetMode="External"/><Relationship Id="rId193" Type="http://schemas.openxmlformats.org/officeDocument/2006/relationships/hyperlink" Target="http://www.conferintapediatriesibiu.ro/" TargetMode="External"/><Relationship Id="rId207" Type="http://schemas.openxmlformats.org/officeDocument/2006/relationships/hyperlink" Target="https://conferintemedicale.ro/events/endocrinologia-o-alta-abordare/" TargetMode="External"/><Relationship Id="rId249" Type="http://schemas.openxmlformats.org/officeDocument/2006/relationships/hyperlink" Target="https://eventer.ro/project/cnc-2022-congresul-national-de-chirurgie/" TargetMode="External"/><Relationship Id="rId13" Type="http://schemas.openxmlformats.org/officeDocument/2006/relationships/hyperlink" Target="https://en.instaff.jobs/exhibitions/2022/bonn/german-pharm-tox-summit-2022/12790" TargetMode="External"/><Relationship Id="rId109" Type="http://schemas.openxmlformats.org/officeDocument/2006/relationships/hyperlink" Target="https://www.healthfoodenviron.unitbv.ro/2022/" TargetMode="External"/><Relationship Id="rId260" Type="http://schemas.openxmlformats.org/officeDocument/2006/relationships/hyperlink" Target="https://zms.ro/" TargetMode="External"/><Relationship Id="rId316" Type="http://schemas.openxmlformats.org/officeDocument/2006/relationships/hyperlink" Target="https://ralcom.eventsair.com/cnp-2022/" TargetMode="External"/><Relationship Id="rId55" Type="http://schemas.openxmlformats.org/officeDocument/2006/relationships/hyperlink" Target="https://sites.google.com/view/apcf2022" TargetMode="External"/><Relationship Id="rId97" Type="http://schemas.openxmlformats.org/officeDocument/2006/relationships/hyperlink" Target="https://eventsdesign.ro/sibiumed/" TargetMode="External"/><Relationship Id="rId120" Type="http://schemas.openxmlformats.org/officeDocument/2006/relationships/hyperlink" Target="https://bimc.umb.edu.pl/" TargetMode="External"/><Relationship Id="rId358" Type="http://schemas.openxmlformats.org/officeDocument/2006/relationships/hyperlink" Target="https://evenimente.360medical.ro/2022-fightingcancer360/" TargetMode="External"/><Relationship Id="rId162" Type="http://schemas.openxmlformats.org/officeDocument/2006/relationships/hyperlink" Target="https://www.facebook.com/congress.asklepios/?locale=ro_RO" TargetMode="External"/><Relationship Id="rId218" Type="http://schemas.openxmlformats.org/officeDocument/2006/relationships/hyperlink" Target="https://conf-psihiatrie.calcool.ro/" TargetMode="External"/><Relationship Id="rId271" Type="http://schemas.openxmlformats.org/officeDocument/2006/relationships/hyperlink" Target="http://www.conferintapediatriesibiu.ro/" TargetMode="External"/><Relationship Id="rId24" Type="http://schemas.openxmlformats.org/officeDocument/2006/relationships/hyperlink" Target="https://sites.google.com/view/apcf2022?pli=1" TargetMode="External"/><Relationship Id="rId66" Type="http://schemas.openxmlformats.org/officeDocument/2006/relationships/hyperlink" Target="http://zms.ro/" TargetMode="External"/><Relationship Id="rId131" Type="http://schemas.openxmlformats.org/officeDocument/2006/relationships/hyperlink" Target="http://www.medicina-psihiatrie.ro/conferinte/" TargetMode="External"/><Relationship Id="rId327" Type="http://schemas.openxmlformats.org/officeDocument/2006/relationships/hyperlink" Target="https://noapteacercetatorilor.ulbsibiu.ro/ro/program/facultatea-de-medicina/" TargetMode="External"/><Relationship Id="rId369" Type="http://schemas.openxmlformats.org/officeDocument/2006/relationships/hyperlink" Target="https://stomasibiu.wordpress.com/" TargetMode="External"/><Relationship Id="rId173" Type="http://schemas.openxmlformats.org/officeDocument/2006/relationships/hyperlink" Target="http://www.zms.ro/" TargetMode="External"/><Relationship Id="rId229" Type="http://schemas.openxmlformats.org/officeDocument/2006/relationships/hyperlink" Target="https://www.ulbsibiu.ro/wp-content/uploads/documents/ca/2022/Anexa-3-lista-manifestari-stiintifice.pdf" TargetMode="External"/><Relationship Id="rId380" Type="http://schemas.openxmlformats.org/officeDocument/2006/relationships/hyperlink" Target="https://eventer.ro/project/congresul-national-de-medicina-legala-2022/" TargetMode="External"/><Relationship Id="rId240" Type="http://schemas.openxmlformats.org/officeDocument/2006/relationships/hyperlink" Target="https://urogyn.ro/" TargetMode="External"/><Relationship Id="rId35" Type="http://schemas.openxmlformats.org/officeDocument/2006/relationships/hyperlink" Target="https://sites.google.com/view/apcf2022" TargetMode="External"/><Relationship Id="rId77" Type="http://schemas.openxmlformats.org/officeDocument/2006/relationships/hyperlink" Target="http://www.medicina-psihiatrie.ro/conferinte/" TargetMode="External"/><Relationship Id="rId100" Type="http://schemas.openxmlformats.org/officeDocument/2006/relationships/hyperlink" Target="http://www.medicina-psihiatrie.ro/conferinte/" TargetMode="External"/><Relationship Id="rId282" Type="http://schemas.openxmlformats.org/officeDocument/2006/relationships/hyperlink" Target="https://eventer.ro/project/cnc-2022-congresul-national-de-chirurgie/" TargetMode="External"/><Relationship Id="rId338" Type="http://schemas.openxmlformats.org/officeDocument/2006/relationships/hyperlink" Target="http://www.stomasibiu.wordpress.com/" TargetMode="External"/><Relationship Id="rId8" Type="http://schemas.openxmlformats.org/officeDocument/2006/relationships/hyperlink" Target="https://sites.google.com/view/apcf2022" TargetMode="External"/><Relationship Id="rId142" Type="http://schemas.openxmlformats.org/officeDocument/2006/relationships/hyperlink" Target="http://www.srdermato-oncologie.ro/" TargetMode="External"/><Relationship Id="rId184" Type="http://schemas.openxmlformats.org/officeDocument/2006/relationships/hyperlink" Target="https://digital.medichub.ro/evenimente/sanatatea-mintala-la-interfa-a-cu-criza-globala_604" TargetMode="External"/><Relationship Id="rId251" Type="http://schemas.openxmlformats.org/officeDocument/2006/relationships/hyperlink" Target="https://eventsdesign.ro/sibiumed/" TargetMode="External"/><Relationship Id="rId46" Type="http://schemas.openxmlformats.org/officeDocument/2006/relationships/hyperlink" Target="https://sites.google.com/view/apcf2022" TargetMode="External"/><Relationship Id="rId293" Type="http://schemas.openxmlformats.org/officeDocument/2006/relationships/hyperlink" Target="https://live.it-consult.ro/srats-congress-2022/leadership" TargetMode="External"/><Relationship Id="rId307" Type="http://schemas.openxmlformats.org/officeDocument/2006/relationships/hyperlink" Target="https://www.facebook.com/profile.php?id=100068419686026" TargetMode="External"/><Relationship Id="rId349" Type="http://schemas.openxmlformats.org/officeDocument/2006/relationships/hyperlink" Target="http://www.stomasibiu.wordpress.com/" TargetMode="External"/><Relationship Id="rId88" Type="http://schemas.openxmlformats.org/officeDocument/2006/relationships/hyperlink" Target="http://zms.ro/" TargetMode="External"/><Relationship Id="rId111" Type="http://schemas.openxmlformats.org/officeDocument/2006/relationships/hyperlink" Target="https://amlr.medical-congresses.ro/conferinta-2022-2/" TargetMode="External"/><Relationship Id="rId153" Type="http://schemas.openxmlformats.org/officeDocument/2006/relationships/hyperlink" Target="http://www.zms.ro/" TargetMode="External"/><Relationship Id="rId195" Type="http://schemas.openxmlformats.org/officeDocument/2006/relationships/hyperlink" Target="http://www.conferintapediatriesibiu.ro/" TargetMode="External"/><Relationship Id="rId209" Type="http://schemas.openxmlformats.org/officeDocument/2006/relationships/hyperlink" Target="http://www.falk-foundation-symposia.org/symposia-and-workshops/2022/?L=1." TargetMode="External"/><Relationship Id="rId360" Type="http://schemas.openxmlformats.org/officeDocument/2006/relationships/hyperlink" Target="http://www.stomasibiu.wordpress.com/" TargetMode="External"/><Relationship Id="rId220" Type="http://schemas.openxmlformats.org/officeDocument/2006/relationships/hyperlink" Target="https://icfl.kenes.com/" TargetMode="External"/><Relationship Id="rId15" Type="http://schemas.openxmlformats.org/officeDocument/2006/relationships/hyperlink" Target="https://en.instaff.jobs/exhibitions/2022/bonn/german-pharm-tox-summit-2022/12790" TargetMode="External"/><Relationship Id="rId57" Type="http://schemas.openxmlformats.org/officeDocument/2006/relationships/hyperlink" Target="https://www.google.com/imgres?imgurl=https%3A%2F%2Flookaside.fbsbx.com%2Flookaside%2Fcrawler%2Fmedia%2F%3Fmedia_id%3D4743211479118456&amp;tbnid=FNyR6J7h__HlJM&amp;vet=12ahUKEwihmo7YutT_AhUNuqQKHcMnA-cQMygTegQIARBL..i&amp;imgrefurl=https%3A%2F%2Fwww.facebook.com%2Fcongress.asklepios%2F%3Flocale%3Det_EE&amp;docid=oHj7DHHFCGUj1M&amp;w=743&amp;h=960&amp;q=XIII%20edition%20of%20the%20ASKLEPIOS%20International%20Congress%20for%20Students%20and%20Young%20Physicians&amp;ved=2ahUKEwihmo7YutT_AhUNuqQKHcMnA-cQMygTegQIARBL" TargetMode="External"/><Relationship Id="rId262" Type="http://schemas.openxmlformats.org/officeDocument/2006/relationships/hyperlink" Target="https://www.cadetinova.ro/index.php/ro/" TargetMode="External"/><Relationship Id="rId318" Type="http://schemas.openxmlformats.org/officeDocument/2006/relationships/hyperlink" Target="https://www.noaddict.ro/" TargetMode="External"/><Relationship Id="rId99" Type="http://schemas.openxmlformats.org/officeDocument/2006/relationships/hyperlink" Target="http://www.medicina-psihiatrie.ro/conferinte/" TargetMode="External"/><Relationship Id="rId122" Type="http://schemas.openxmlformats.org/officeDocument/2006/relationships/hyperlink" Target="https://zms.ro/wp-content/uploads/2022/04/22_04_11_Program-ZMS-2022.pdf" TargetMode="External"/><Relationship Id="rId164" Type="http://schemas.openxmlformats.org/officeDocument/2006/relationships/hyperlink" Target="https://zms.ro/program/" TargetMode="External"/><Relationship Id="rId371" Type="http://schemas.openxmlformats.org/officeDocument/2006/relationships/hyperlink" Target="https://www.srrm.ro/" TargetMode="External"/></Relationships>
</file>

<file path=xl/worksheets/_rels/sheet18.xml.rels><?xml version="1.0" encoding="UTF-8" standalone="yes"?>
<Relationships xmlns="http://schemas.openxmlformats.org/package/2006/relationships"><Relationship Id="rId1" Type="http://schemas.openxmlformats.org/officeDocument/2006/relationships/hyperlink" Target="https://events.ulbsibiu.ro/event.cupadeschi/"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1510q6ieb-y-https-www-webofscience-com.z.e-nformation.ro/wos/woscc/full-record/WOS:000763020800001" TargetMode="External"/><Relationship Id="rId299" Type="http://schemas.openxmlformats.org/officeDocument/2006/relationships/hyperlink" Target="https://ijmd.ro/2022/jaw-bone-atrophy-induced-by-exposure-to-toxic-environment-using-radiological-interpretation/" TargetMode="External"/><Relationship Id="rId21" Type="http://schemas.openxmlformats.org/officeDocument/2006/relationships/hyperlink" Target="https://www.webofscience.com/wos/woscc/full-record/WOS:000839729600001" TargetMode="External"/><Relationship Id="rId63" Type="http://schemas.openxmlformats.org/officeDocument/2006/relationships/hyperlink" Target="https://www.mdpi.com/2227-9059/10/5/1121" TargetMode="External"/><Relationship Id="rId159" Type="http://schemas.openxmlformats.org/officeDocument/2006/relationships/hyperlink" Target="https://academic.oup.com/ofid/article/9/8/ofac406/6657716" TargetMode="External"/><Relationship Id="rId324" Type="http://schemas.openxmlformats.org/officeDocument/2006/relationships/hyperlink" Target="https://1510q0bhr-y-https-www-webofscience-com.z.e-nformation.ro/wos/woscc/full-record/WOS:000868452100021" TargetMode="External"/><Relationship Id="rId170" Type="http://schemas.openxmlformats.org/officeDocument/2006/relationships/hyperlink" Target="https://doi.org/10.3892/etm.2022.11138" TargetMode="External"/><Relationship Id="rId226" Type="http://schemas.openxmlformats.org/officeDocument/2006/relationships/hyperlink" Target="https://www.webofscience.com/wos/woscc/full-record/WOS:000816030100001" TargetMode="External"/><Relationship Id="rId268" Type="http://schemas.openxmlformats.org/officeDocument/2006/relationships/hyperlink" Target="https://www.webofscience.com/wos/woscc/full-record/WOS:000771333700001" TargetMode="External"/><Relationship Id="rId32" Type="http://schemas.openxmlformats.org/officeDocument/2006/relationships/hyperlink" Target="https://www.mdpi.com/1999-4923/14/9/1773" TargetMode="External"/><Relationship Id="rId74" Type="http://schemas.openxmlformats.org/officeDocument/2006/relationships/hyperlink" Target="https://www.webofscience.com/wos/woscc/full-record/WOS:000794472300001" TargetMode="External"/><Relationship Id="rId128" Type="http://schemas.openxmlformats.org/officeDocument/2006/relationships/hyperlink" Target="https://doi.org/10.31925/farmacia.2022.1.10." TargetMode="External"/><Relationship Id="rId335" Type="http://schemas.openxmlformats.org/officeDocument/2006/relationships/hyperlink" Target="http://bioclima.ro/Journal.htm" TargetMode="External"/><Relationship Id="rId5" Type="http://schemas.openxmlformats.org/officeDocument/2006/relationships/hyperlink" Target="https://www.webofscience.com/wos/woscc/full-record/WOS:000902920300001" TargetMode="External"/><Relationship Id="rId181" Type="http://schemas.openxmlformats.org/officeDocument/2006/relationships/hyperlink" Target="https://doi.org/10.3390/life12091314" TargetMode="External"/><Relationship Id="rId237" Type="http://schemas.openxmlformats.org/officeDocument/2006/relationships/hyperlink" Target="https://www.webofscience.com/wos/woscc/full-record/WOS:000786532500013" TargetMode="External"/><Relationship Id="rId279" Type="http://schemas.openxmlformats.org/officeDocument/2006/relationships/hyperlink" Target="https://www.webofscience.com/wos/woscc/full-record/WOS:000768927700001" TargetMode="External"/><Relationship Id="rId43" Type="http://schemas.openxmlformats.org/officeDocument/2006/relationships/hyperlink" Target="https://www.webofscience.com/wos/woscc/full-record/WOS:000839729600001" TargetMode="External"/><Relationship Id="rId139" Type="http://schemas.openxmlformats.org/officeDocument/2006/relationships/hyperlink" Target="https://1510q6j6c-y-https-www-webofscience-com.z.e-nformation.ro/wos/woscc/summary/da833462-d7e1-4eb5-b185-1b1d3f8ab047-937f8e34/relevance/1" TargetMode="External"/><Relationship Id="rId290" Type="http://schemas.openxmlformats.org/officeDocument/2006/relationships/hyperlink" Target="https://www.webofscience.com/wos/woscc/full-record/WOS:000889305500011" TargetMode="External"/><Relationship Id="rId304" Type="http://schemas.openxmlformats.org/officeDocument/2006/relationships/hyperlink" Target="https://www.webofscience.com/wos/woscc/full-record/WOS:000846987400001" TargetMode="External"/><Relationship Id="rId346" Type="http://schemas.openxmlformats.org/officeDocument/2006/relationships/hyperlink" Target="https://www.mdpi.com/1996-1944/16/13/4508" TargetMode="External"/><Relationship Id="rId85" Type="http://schemas.openxmlformats.org/officeDocument/2006/relationships/hyperlink" Target="https://www.mdpi.com/2076-3417/12/12/6175" TargetMode="External"/><Relationship Id="rId150" Type="http://schemas.openxmlformats.org/officeDocument/2006/relationships/hyperlink" Target="http://dx.doi.org/10.1097/MD.0000000000028522" TargetMode="External"/><Relationship Id="rId192" Type="http://schemas.openxmlformats.org/officeDocument/2006/relationships/hyperlink" Target="https://www.mdpi.com/2073-4409/11/24/4112" TargetMode="External"/><Relationship Id="rId206" Type="http://schemas.openxmlformats.org/officeDocument/2006/relationships/hyperlink" Target="https://www.scopus.com/record/display.uri?eid=2-s2.0-85128667723&amp;origin=resultslist&amp;sort=plf-f" TargetMode="External"/><Relationship Id="rId248" Type="http://schemas.openxmlformats.org/officeDocument/2006/relationships/hyperlink" Target="https://medscimonit.com/abstract/full/idArt/937016" TargetMode="External"/><Relationship Id="rId12" Type="http://schemas.openxmlformats.org/officeDocument/2006/relationships/hyperlink" Target="https://www.webofscience.com/wos/woscc/full-record/WOS:000839729600001" TargetMode="External"/><Relationship Id="rId108" Type="http://schemas.openxmlformats.org/officeDocument/2006/relationships/hyperlink" Target="https://www.webofscience.com/wos/woscc/full-record/WOS:000802637700001" TargetMode="External"/><Relationship Id="rId315" Type="http://schemas.openxmlformats.org/officeDocument/2006/relationships/hyperlink" Target="https://doi.org/10.3390/ma15113813" TargetMode="External"/><Relationship Id="rId54" Type="http://schemas.openxmlformats.org/officeDocument/2006/relationships/hyperlink" Target="https://1510q6ioh-y-https-www-webofscience-com.z.e-nformation.ro/wos/woscc/full-record/WOS:000902920300001" TargetMode="External"/><Relationship Id="rId96" Type="http://schemas.openxmlformats.org/officeDocument/2006/relationships/hyperlink" Target="https://doi.org/10.3390/pharmaceutics14091773" TargetMode="External"/><Relationship Id="rId161" Type="http://schemas.openxmlformats.org/officeDocument/2006/relationships/hyperlink" Target="https://www.webofscience.com/wos/woscc/full-record/WOS:000868255100001" TargetMode="External"/><Relationship Id="rId217" Type="http://schemas.openxmlformats.org/officeDocument/2006/relationships/hyperlink" Target="https://www.mdpi.com/2308-3425/9/5/135" TargetMode="External"/><Relationship Id="rId259" Type="http://schemas.openxmlformats.org/officeDocument/2006/relationships/hyperlink" Target="https://www.webofscience.com/wos/woscc/full-record/WOS:000822293000001" TargetMode="External"/><Relationship Id="rId23" Type="http://schemas.openxmlformats.org/officeDocument/2006/relationships/hyperlink" Target="https://www.webofscience.com/wos/woscc/full-record/WOS:000794472300001" TargetMode="External"/><Relationship Id="rId119" Type="http://schemas.openxmlformats.org/officeDocument/2006/relationships/hyperlink" Target="https://www.webofscience.com/wos/alldb/full-record/WOS:000794472300001" TargetMode="External"/><Relationship Id="rId270" Type="http://schemas.openxmlformats.org/officeDocument/2006/relationships/hyperlink" Target="https://doi.org/10.3390/app12052475" TargetMode="External"/><Relationship Id="rId326" Type="http://schemas.openxmlformats.org/officeDocument/2006/relationships/hyperlink" Target="https://ijmd.ro/2022/jaw-bone-atrophy-induced-by-exposure-to-toxic-environment-using-radiological-interpretation/" TargetMode="External"/><Relationship Id="rId65" Type="http://schemas.openxmlformats.org/officeDocument/2006/relationships/hyperlink" Target="https://www.webofscience.com/wos/woscc/full-record/WOS:000794362600001" TargetMode="External"/><Relationship Id="rId130" Type="http://schemas.openxmlformats.org/officeDocument/2006/relationships/hyperlink" Target="https://scibulcom.net/en/article/zjn2nZybn9er7mAgC3xz." TargetMode="External"/><Relationship Id="rId172" Type="http://schemas.openxmlformats.org/officeDocument/2006/relationships/hyperlink" Target="https://www.mdpi.com/2308-3425/9/3/84" TargetMode="External"/><Relationship Id="rId228" Type="http://schemas.openxmlformats.org/officeDocument/2006/relationships/hyperlink" Target="https://www.mdpi.com/journal/ijms/about" TargetMode="External"/><Relationship Id="rId281" Type="http://schemas.openxmlformats.org/officeDocument/2006/relationships/hyperlink" Target="mailto:Ergo@Home%20Guideline%20&#8211;%20a%20Tool%20for%20Working%20from%20Home%20Using%20Information%20Technology,%20in%20Pandemic" TargetMode="External"/><Relationship Id="rId337" Type="http://schemas.openxmlformats.org/officeDocument/2006/relationships/hyperlink" Target="https://www.webofscience.com/wos/woscc/full-record/WOS:000889305500011" TargetMode="External"/><Relationship Id="rId34" Type="http://schemas.openxmlformats.org/officeDocument/2006/relationships/hyperlink" Target="https://1510q6tod-y-https-www-webofscience-com.z.e-nformation.ro/wos/woscc/full-record/WOS:000897445600001" TargetMode="External"/><Relationship Id="rId76" Type="http://schemas.openxmlformats.org/officeDocument/2006/relationships/hyperlink" Target="https://www.webofscience.com/wos/woscc/full-record/WOS:000889305500011" TargetMode="External"/><Relationship Id="rId141" Type="http://schemas.openxmlformats.org/officeDocument/2006/relationships/hyperlink" Target="https://1510q6j6c-y-https-www-webofscience-com.z.e-nformation.ro/wos/woscc/summary/6f3e6c11-4004-4343-ae48-a7cfcb470387-937faa84/relevance/1" TargetMode="External"/><Relationship Id="rId7" Type="http://schemas.openxmlformats.org/officeDocument/2006/relationships/hyperlink" Target="https://www.webofscience.com/wos/woscc/full-record/WOS:000857755800001" TargetMode="External"/><Relationship Id="rId183" Type="http://schemas.openxmlformats.org/officeDocument/2006/relationships/hyperlink" Target="https://1510q6jg3-y-https-www-webofscience-com.z.e-nformation.ro/wos/woscc/full-record/WOS:000773571100007" TargetMode="External"/><Relationship Id="rId239" Type="http://schemas.openxmlformats.org/officeDocument/2006/relationships/hyperlink" Target="https://www.webofscience.com/wos/woscc/full-record/WOS:000826221000001" TargetMode="External"/><Relationship Id="rId250" Type="http://schemas.openxmlformats.org/officeDocument/2006/relationships/hyperlink" Target="https://doi.org/10.3390/app12126175" TargetMode="External"/><Relationship Id="rId292" Type="http://schemas.openxmlformats.org/officeDocument/2006/relationships/hyperlink" Target="https://ijmd.ro/2022/dental-sealant-technique-with-composite-resins/" TargetMode="External"/><Relationship Id="rId306" Type="http://schemas.openxmlformats.org/officeDocument/2006/relationships/hyperlink" Target="https://doi.org/10.3390/coatings12081097" TargetMode="External"/><Relationship Id="rId45" Type="http://schemas.openxmlformats.org/officeDocument/2006/relationships/hyperlink" Target="https://www.webofscience.com/wos/woscc/full-record/WOS:000857755800001" TargetMode="External"/><Relationship Id="rId87" Type="http://schemas.openxmlformats.org/officeDocument/2006/relationships/hyperlink" Target="https://www.mdpi.com/2227-9032/10/12/2495" TargetMode="External"/><Relationship Id="rId110" Type="http://schemas.openxmlformats.org/officeDocument/2006/relationships/hyperlink" Target="https://1510q0fzk-y-https-www-webofscience-com.z.e-nformation.ro/wos/woscc/full-record/WOS:000875196000001" TargetMode="External"/><Relationship Id="rId348" Type="http://schemas.openxmlformats.org/officeDocument/2006/relationships/hyperlink" Target="https://www.scientificbulletin.upb.ro/rev_docs_arhiva/rezbd6_485855.pdf" TargetMode="External"/><Relationship Id="rId152" Type="http://schemas.openxmlformats.org/officeDocument/2006/relationships/hyperlink" Target="https://doi.org/10.1093/ofid/ofac406" TargetMode="External"/><Relationship Id="rId194" Type="http://schemas.openxmlformats.org/officeDocument/2006/relationships/hyperlink" Target="https://www.webofscience.com/wos/woscc/full-record/WOS:000766854200001" TargetMode="External"/><Relationship Id="rId208" Type="http://schemas.openxmlformats.org/officeDocument/2006/relationships/hyperlink" Target="https://doi.10.25122/jml-2020-0151" TargetMode="External"/><Relationship Id="rId261" Type="http://schemas.openxmlformats.org/officeDocument/2006/relationships/hyperlink" Target="http://doi.org/10.3390/app12136636" TargetMode="External"/><Relationship Id="rId14" Type="http://schemas.openxmlformats.org/officeDocument/2006/relationships/hyperlink" Target="https://www.webofscience.com/wos/woscc/full-record/WOS:000857755800001" TargetMode="External"/><Relationship Id="rId56" Type="http://schemas.openxmlformats.org/officeDocument/2006/relationships/hyperlink" Target="https://www.webofscience.com/wos/woscc/full-record/WOS:000857755800001" TargetMode="External"/><Relationship Id="rId317" Type="http://schemas.openxmlformats.org/officeDocument/2006/relationships/hyperlink" Target="https://www.mdpi.com/1648-9144/58/5/584" TargetMode="External"/><Relationship Id="rId8" Type="http://schemas.openxmlformats.org/officeDocument/2006/relationships/hyperlink" Target="https://www.mdpi.com/1999-4923/14/9/1773" TargetMode="External"/><Relationship Id="rId98" Type="http://schemas.openxmlformats.org/officeDocument/2006/relationships/hyperlink" Target="https://www.mdpi.com/2076-3417/12/9/4476" TargetMode="External"/><Relationship Id="rId121" Type="http://schemas.openxmlformats.org/officeDocument/2006/relationships/hyperlink" Target="https://www.webofscience.com/wos/alldb/full-record/WOS:000801501200001" TargetMode="External"/><Relationship Id="rId142" Type="http://schemas.openxmlformats.org/officeDocument/2006/relationships/hyperlink" Target="https://www.spandidos-publications.com/10.3892/etm.2022.11376/abstract" TargetMode="External"/><Relationship Id="rId163" Type="http://schemas.openxmlformats.org/officeDocument/2006/relationships/hyperlink" Target="https://journals.sagepub.com/doi/full/10.1177/15593258221079592" TargetMode="External"/><Relationship Id="rId184" Type="http://schemas.openxmlformats.org/officeDocument/2006/relationships/hyperlink" Target="https://1510q6jg3-y-https-www-webofscience-com.z.e-nformation.ro/wos/woscc/full-record/WOS:000859557600001" TargetMode="External"/><Relationship Id="rId219" Type="http://schemas.openxmlformats.org/officeDocument/2006/relationships/hyperlink" Target="https://www.mdpi.com/2076-3417/12/12/6175" TargetMode="External"/><Relationship Id="rId230" Type="http://schemas.openxmlformats.org/officeDocument/2006/relationships/hyperlink" Target="https://www.webofscience.com/wos/woscc/full-record/WOS:000786532500019" TargetMode="External"/><Relationship Id="rId251" Type="http://schemas.openxmlformats.org/officeDocument/2006/relationships/hyperlink" Target="https://doi.org/10.3390/jcdd9050135" TargetMode="External"/><Relationship Id="rId25" Type="http://schemas.openxmlformats.org/officeDocument/2006/relationships/hyperlink" Target="https://doi.org/10.3390/app12094476" TargetMode="External"/><Relationship Id="rId46" Type="http://schemas.openxmlformats.org/officeDocument/2006/relationships/hyperlink" Target="https://www.mdpi.com/1999-4923/14/9/1773" TargetMode="External"/><Relationship Id="rId67" Type="http://schemas.openxmlformats.org/officeDocument/2006/relationships/hyperlink" Target="https://doi.org/10.3390/molecules27092652" TargetMode="External"/><Relationship Id="rId272" Type="http://schemas.openxmlformats.org/officeDocument/2006/relationships/hyperlink" Target="https://www.spandidos-publications.com/10.3892/etm.2021.11027" TargetMode="External"/><Relationship Id="rId293" Type="http://schemas.openxmlformats.org/officeDocument/2006/relationships/hyperlink" Target="https://1510q0bhr-y-https-www-webofscience-com.z.e-nformation.ro/wos/woscc/full-record/WOS:000911391700005" TargetMode="External"/><Relationship Id="rId307" Type="http://schemas.openxmlformats.org/officeDocument/2006/relationships/hyperlink" Target="https://www.webofscience.com/wos/woscc/full-record/WOS:000757583600001" TargetMode="External"/><Relationship Id="rId328" Type="http://schemas.openxmlformats.org/officeDocument/2006/relationships/hyperlink" Target="https://1510q0bhr-y-https-www-webofscience-com.z.e-nformation.ro/wos/woscc/full-record/WOS:000868452100021" TargetMode="External"/><Relationship Id="rId349" Type="http://schemas.openxmlformats.org/officeDocument/2006/relationships/hyperlink" Target="http://dx.doi.org/10.17222/mit.2023.887" TargetMode="External"/><Relationship Id="rId88" Type="http://schemas.openxmlformats.org/officeDocument/2006/relationships/hyperlink" Target="https://www.webofscience.com/wos/woscc/full-record/WOS:000821598100001" TargetMode="External"/><Relationship Id="rId111" Type="http://schemas.openxmlformats.org/officeDocument/2006/relationships/hyperlink" Target="https://www.mdpi.com/2077-0383/11/20/5987" TargetMode="External"/><Relationship Id="rId132" Type="http://schemas.openxmlformats.org/officeDocument/2006/relationships/hyperlink" Target="https://www.mdpi.com/2075-1729/12/9/1314" TargetMode="External"/><Relationship Id="rId153" Type="http://schemas.openxmlformats.org/officeDocument/2006/relationships/hyperlink" Target="https://scholar.google.com/scholar?oi=bibs&amp;cluster=9398780202040490576&amp;btnI=1&amp;hl=en" TargetMode="External"/><Relationship Id="rId174" Type="http://schemas.openxmlformats.org/officeDocument/2006/relationships/hyperlink" Target="https://www.mdpi.com/1422-0067/23/13/7017" TargetMode="External"/><Relationship Id="rId195" Type="http://schemas.openxmlformats.org/officeDocument/2006/relationships/hyperlink" Target="https://www.mdpi.com/2076-3425/12/2/224" TargetMode="External"/><Relationship Id="rId209" Type="http://schemas.openxmlformats.org/officeDocument/2006/relationships/hyperlink" Target="https://doi.org/10.21873/invivo.12836" TargetMode="External"/><Relationship Id="rId220" Type="http://schemas.openxmlformats.org/officeDocument/2006/relationships/hyperlink" Target="https://www.webofscience.com/wos/woscc/full-record/WOS:000903158200001" TargetMode="External"/><Relationship Id="rId241" Type="http://schemas.openxmlformats.org/officeDocument/2006/relationships/hyperlink" Target="https://www.webofscience.com/wos/woscc/full-record/WOS:000802637700001" TargetMode="External"/><Relationship Id="rId15" Type="http://schemas.openxmlformats.org/officeDocument/2006/relationships/hyperlink" Target="https://www.mdpi.com/1999-4923/14/9/1773" TargetMode="External"/><Relationship Id="rId36" Type="http://schemas.openxmlformats.org/officeDocument/2006/relationships/hyperlink" Target="http://../Downloads/healthcare-10-02495.pdf" TargetMode="External"/><Relationship Id="rId57" Type="http://schemas.openxmlformats.org/officeDocument/2006/relationships/hyperlink" Target="https://www.mdpi.com/1999-4923/14/9/1773" TargetMode="External"/><Relationship Id="rId262" Type="http://schemas.openxmlformats.org/officeDocument/2006/relationships/hyperlink" Target="https://www.webofscience.com/wos/woscc/full-record/WOS:000816030100001" TargetMode="External"/><Relationship Id="rId283" Type="http://schemas.openxmlformats.org/officeDocument/2006/relationships/hyperlink" Target="https://www.mdpi.com/2227-9032/10/12/2377" TargetMode="External"/><Relationship Id="rId318" Type="http://schemas.openxmlformats.org/officeDocument/2006/relationships/hyperlink" Target="https://ijmd.ro/2022/dental-sealant-technique-with-composite-resins/" TargetMode="External"/><Relationship Id="rId339" Type="http://schemas.openxmlformats.org/officeDocument/2006/relationships/hyperlink" Target="https://www.mdpi.com/1996-1944/15/9/2967" TargetMode="External"/><Relationship Id="rId78" Type="http://schemas.openxmlformats.org/officeDocument/2006/relationships/hyperlink" Target="https://www.webofscience.com/wos/woscc/full-record/WOS:000731048900001" TargetMode="External"/><Relationship Id="rId99" Type="http://schemas.openxmlformats.org/officeDocument/2006/relationships/hyperlink" Target="https://www.webofscience.com/wos/woscc/full-record/WOS:000801501200001" TargetMode="External"/><Relationship Id="rId101" Type="http://schemas.openxmlformats.org/officeDocument/2006/relationships/hyperlink" Target="https://www.webofscience.com/wos/woscc/full-record/WOS:000839729600001" TargetMode="External"/><Relationship Id="rId122" Type="http://schemas.openxmlformats.org/officeDocument/2006/relationships/hyperlink" Target="https://www.mdpi.com/2227-9059/10/5/1121" TargetMode="External"/><Relationship Id="rId143" Type="http://schemas.openxmlformats.org/officeDocument/2006/relationships/hyperlink" Target="https://www.mdpi.com/1660-4601/19/22/15129" TargetMode="External"/><Relationship Id="rId164" Type="http://schemas.openxmlformats.org/officeDocument/2006/relationships/hyperlink" Target="https://www.webofscience.com/wos/woscc/full-record/WOS:000759647000003" TargetMode="External"/><Relationship Id="rId185" Type="http://schemas.openxmlformats.org/officeDocument/2006/relationships/hyperlink" Target="https://1510q6jg3-y-https-www-webofscience-com.z.e-nformation.ro/wos/woscc/full-record/WOS:000858263300001" TargetMode="External"/><Relationship Id="rId350" Type="http://schemas.openxmlformats.org/officeDocument/2006/relationships/hyperlink" Target="https://mater-tehnol.si/index.php/MatTech/article/view/887/255" TargetMode="External"/><Relationship Id="rId9" Type="http://schemas.openxmlformats.org/officeDocument/2006/relationships/hyperlink" Target="https://doi.org/10.3390/pharmaceutics14091773" TargetMode="External"/><Relationship Id="rId210" Type="http://schemas.openxmlformats.org/officeDocument/2006/relationships/hyperlink" Target="https://iv.iiarjournals.org/content/36/3/1342/tab-article-info" TargetMode="External"/><Relationship Id="rId26" Type="http://schemas.openxmlformats.org/officeDocument/2006/relationships/hyperlink" Target="https://www.webofscience.com/wos/woscc/full-record/WOS:000801501200001" TargetMode="External"/><Relationship Id="rId231" Type="http://schemas.openxmlformats.org/officeDocument/2006/relationships/hyperlink" Target="https://www.webofscience.com/wos/woscc/full-record/WOS:000786532500019" TargetMode="External"/><Relationship Id="rId252" Type="http://schemas.openxmlformats.org/officeDocument/2006/relationships/hyperlink" Target="https://www.mdpi.com/2076-3417/12/5/2475" TargetMode="External"/><Relationship Id="rId273" Type="http://schemas.openxmlformats.org/officeDocument/2006/relationships/hyperlink" Target="https://doi.org/10.3892/etm.2021.11027" TargetMode="External"/><Relationship Id="rId294" Type="http://schemas.openxmlformats.org/officeDocument/2006/relationships/hyperlink" Target="https://1510q6jww-y-https-www-webofscience-com.z.e-nformation.ro/wos/woscc/summary/46c00ef2-3ec6-41da-afba-fab77c54100d-93a71e64/relevance/1" TargetMode="External"/><Relationship Id="rId308" Type="http://schemas.openxmlformats.org/officeDocument/2006/relationships/hyperlink" Target="https://www.mdpi.com/1996-1944/15/2/566" TargetMode="External"/><Relationship Id="rId329" Type="http://schemas.openxmlformats.org/officeDocument/2006/relationships/hyperlink" Target="https://1510q0bhr-y-https-www-webofscience-com.z.e-nformation.ro/wos/woscc/full-record/WOS:000911391700005" TargetMode="External"/><Relationship Id="rId47" Type="http://schemas.openxmlformats.org/officeDocument/2006/relationships/hyperlink" Target="https://doi.org/10.3390/pharmaceutics14091773" TargetMode="External"/><Relationship Id="rId68" Type="http://schemas.openxmlformats.org/officeDocument/2006/relationships/hyperlink" Target="https://www.mdpi.com/2075-4418/12/9/2089" TargetMode="External"/><Relationship Id="rId89" Type="http://schemas.openxmlformats.org/officeDocument/2006/relationships/hyperlink" Target="https://ejfs.springeropen.com/articles/10.1186/s41935-022-00291-5" TargetMode="External"/><Relationship Id="rId112" Type="http://schemas.openxmlformats.org/officeDocument/2006/relationships/hyperlink" Target="https://doi.org/10.3390/jcm11205987" TargetMode="External"/><Relationship Id="rId133" Type="http://schemas.openxmlformats.org/officeDocument/2006/relationships/hyperlink" Target="https://www.mdpi.com/2075-1729/12/11/1690" TargetMode="External"/><Relationship Id="rId154" Type="http://schemas.openxmlformats.org/officeDocument/2006/relationships/hyperlink" Target="https://scholar.google.com/scholar?oi=bibs&amp;cluster=5451936810211356771&amp;btnI=1&amp;hl=en" TargetMode="External"/><Relationship Id="rId175" Type="http://schemas.openxmlformats.org/officeDocument/2006/relationships/hyperlink" Target="https://www.mdpi.com/1648-9144/58/2/246" TargetMode="External"/><Relationship Id="rId340" Type="http://schemas.openxmlformats.org/officeDocument/2006/relationships/hyperlink" Target="https://www.ncbi.nlm.nih.gov/pmc/articles/PMC9222836/" TargetMode="External"/><Relationship Id="rId196" Type="http://schemas.openxmlformats.org/officeDocument/2006/relationships/hyperlink" Target="https://doi.org/10.3390/brainsci12020224" TargetMode="External"/><Relationship Id="rId200" Type="http://schemas.openxmlformats.org/officeDocument/2006/relationships/hyperlink" Target="https://www.mdpi.com/1996-1944/15/2/566" TargetMode="External"/><Relationship Id="rId16" Type="http://schemas.openxmlformats.org/officeDocument/2006/relationships/hyperlink" Target="https://doi.org/10.3390/pharmaceutics14091773" TargetMode="External"/><Relationship Id="rId221" Type="http://schemas.openxmlformats.org/officeDocument/2006/relationships/hyperlink" Target="https://www.mdpi.com/2227-9032/10/12/2495" TargetMode="External"/><Relationship Id="rId242" Type="http://schemas.openxmlformats.org/officeDocument/2006/relationships/hyperlink" Target="https://www.webofscience.com/wos/woscc/full-record/WOS:000740697700004" TargetMode="External"/><Relationship Id="rId263" Type="http://schemas.openxmlformats.org/officeDocument/2006/relationships/hyperlink" Target="https://www.mdpi.com/2076-3417/12/12/6175/htm" TargetMode="External"/><Relationship Id="rId284" Type="http://schemas.openxmlformats.org/officeDocument/2006/relationships/hyperlink" Target="https://www.webofscience.com/wos/woscc/full-record/WOS:000826221000001" TargetMode="External"/><Relationship Id="rId319" Type="http://schemas.openxmlformats.org/officeDocument/2006/relationships/hyperlink" Target="https://1510q0bhr-y-https-www-webofscience-com.z.e-nformation.ro/wos/woscc/full-record/WOS:000911391700005" TargetMode="External"/><Relationship Id="rId37" Type="http://schemas.openxmlformats.org/officeDocument/2006/relationships/hyperlink" Target="https://www.webofscience.com/wos/woscc/full-record/WOS:000794472300001" TargetMode="External"/><Relationship Id="rId58" Type="http://schemas.openxmlformats.org/officeDocument/2006/relationships/hyperlink" Target="https://www.webofscience.com/wos/woscc/full-record/WOS:000839901800001" TargetMode="External"/><Relationship Id="rId79" Type="http://schemas.openxmlformats.org/officeDocument/2006/relationships/hyperlink" Target="https://www.spandidos-publications.com/10.3892/etm.2021.11027" TargetMode="External"/><Relationship Id="rId102" Type="http://schemas.openxmlformats.org/officeDocument/2006/relationships/hyperlink" Target="https://www.mdpi.com/2072-6643/14/15/3065" TargetMode="External"/><Relationship Id="rId123" Type="http://schemas.openxmlformats.org/officeDocument/2006/relationships/hyperlink" Target="https://www.webofscience.com/wos/woscc/full-record/WOS:000903158200001" TargetMode="External"/><Relationship Id="rId144" Type="http://schemas.openxmlformats.org/officeDocument/2006/relationships/hyperlink" Target="https://doi.org/10.3390/ijerph192215129" TargetMode="External"/><Relationship Id="rId330" Type="http://schemas.openxmlformats.org/officeDocument/2006/relationships/hyperlink" Target="https://1510g6j6c-y-https-www-webofscience-com.z.e-nformation.ro/wos/woscc/summary/3250d436-a2c7-48f6-a206-c7e663920540-937f6d4e/relevance/1" TargetMode="External"/><Relationship Id="rId90" Type="http://schemas.openxmlformats.org/officeDocument/2006/relationships/hyperlink" Target="https://www.webofscience.com/wos/woscc/full-record/WOS:000902579500001" TargetMode="External"/><Relationship Id="rId165" Type="http://schemas.openxmlformats.org/officeDocument/2006/relationships/hyperlink" Target="https://www.sciencedirect.com/search?qs=chicea&amp;pub=Biomedicine%20%26%20Pharmacotherapy&amp;cid=271928" TargetMode="External"/><Relationship Id="rId186" Type="http://schemas.openxmlformats.org/officeDocument/2006/relationships/hyperlink" Target="https://1510q6j6c-y-https-www-webofscience-com.z.e-nformation.ro/wos/woscc/summary/f37697af-09a6-4a10-8c6c-5f964da8c415-937f9aee/relevance/1" TargetMode="External"/><Relationship Id="rId351" Type="http://schemas.openxmlformats.org/officeDocument/2006/relationships/printerSettings" Target="../printerSettings/printerSettings2.bin"/><Relationship Id="rId211" Type="http://schemas.openxmlformats.org/officeDocument/2006/relationships/hyperlink" Target="https://doi.org/10.21873/invivo.12836" TargetMode="External"/><Relationship Id="rId232" Type="http://schemas.openxmlformats.org/officeDocument/2006/relationships/hyperlink" Target="https://www.webofscience.com/wos/woscc/full-record/WOS:000707195500021" TargetMode="External"/><Relationship Id="rId253" Type="http://schemas.openxmlformats.org/officeDocument/2006/relationships/hyperlink" Target="https://doi.org/10.22543/2392-7674.1351" TargetMode="External"/><Relationship Id="rId274" Type="http://schemas.openxmlformats.org/officeDocument/2006/relationships/hyperlink" Target="https://www.webofscience.com/wos/woscc/full-record/WOS:000722315800001" TargetMode="External"/><Relationship Id="rId295" Type="http://schemas.openxmlformats.org/officeDocument/2006/relationships/hyperlink" Target="https://151096mm7-y-https-www-scopus-com.z.e-nformation.ro/record/display.uri?eid=2-s2.0-85140043399&amp;origin=resultslist&amp;sort=plf-f&amp;src=s&amp;sid=291f27e11c738f5d72d4b2225d22cbb8&amp;sot=a&amp;sdt=a&amp;s=AU-ID%2855604224300%29+AND+PUBYEAR+IS+2022&amp;sl=38&amp;sessionSearchId=291f27e11c738f5d72d4b2225d22cbb8" TargetMode="External"/><Relationship Id="rId309" Type="http://schemas.openxmlformats.org/officeDocument/2006/relationships/hyperlink" Target="https://doi.org/10.3390/ma15020566" TargetMode="External"/><Relationship Id="rId27" Type="http://schemas.openxmlformats.org/officeDocument/2006/relationships/hyperlink" Target="https://www.mdpi.com/2227-9059/10/5/1121" TargetMode="External"/><Relationship Id="rId48" Type="http://schemas.openxmlformats.org/officeDocument/2006/relationships/hyperlink" Target="https://www.webofscience.com/wos/woscc/full-record/WOS:000794362600001" TargetMode="External"/><Relationship Id="rId69" Type="http://schemas.openxmlformats.org/officeDocument/2006/relationships/hyperlink" Target="https://www.webofscience.com/wos/woscc/full-record/WOS:000936476800008" TargetMode="External"/><Relationship Id="rId113" Type="http://schemas.openxmlformats.org/officeDocument/2006/relationships/hyperlink" Target="https://1510q6g9r-y-https-www-webofscience-com.z.e-nformation.ro/wos/woscc/full-record/WOS:000811569200398" TargetMode="External"/><Relationship Id="rId134" Type="http://schemas.openxmlformats.org/officeDocument/2006/relationships/hyperlink" Target="https://doi.org/10.3390/nu14194159" TargetMode="External"/><Relationship Id="rId320" Type="http://schemas.openxmlformats.org/officeDocument/2006/relationships/hyperlink" Target="https://1510q6eqm-y-https-www-webofscience-com.z.e-nformation.ro/wos/woscc/full-record/WOS:000769022300001" TargetMode="External"/><Relationship Id="rId80" Type="http://schemas.openxmlformats.org/officeDocument/2006/relationships/hyperlink" Target="https://www.webofscience.com/wos/woscc/full-record/WOS:000722315800001" TargetMode="External"/><Relationship Id="rId155" Type="http://schemas.openxmlformats.org/officeDocument/2006/relationships/hyperlink" Target="https://www.spandidos-publications.com/10.3892/etm.2022.1163+I194" TargetMode="External"/><Relationship Id="rId176" Type="http://schemas.openxmlformats.org/officeDocument/2006/relationships/hyperlink" Target="https://www.mdpi.com/1648-9144/58/2/162" TargetMode="External"/><Relationship Id="rId197" Type="http://schemas.openxmlformats.org/officeDocument/2006/relationships/hyperlink" Target="https://www.webofscience.com/wos/woscc/full-record/WOS:000824425800001" TargetMode="External"/><Relationship Id="rId341" Type="http://schemas.openxmlformats.org/officeDocument/2006/relationships/hyperlink" Target="https://doi.org/10.3390%2Fhealthcare10061061" TargetMode="External"/><Relationship Id="rId201" Type="http://schemas.openxmlformats.org/officeDocument/2006/relationships/hyperlink" Target="https://doi.org/10.3390/ma15020566" TargetMode="External"/><Relationship Id="rId222" Type="http://schemas.openxmlformats.org/officeDocument/2006/relationships/hyperlink" Target="https://www.mdpi.com/2227-9032/10/12/2495" TargetMode="External"/><Relationship Id="rId243" Type="http://schemas.openxmlformats.org/officeDocument/2006/relationships/hyperlink" Target="https://www.webofscience.com/wos/woscc/full-record/WOS:000740697700004" TargetMode="External"/><Relationship Id="rId264" Type="http://schemas.openxmlformats.org/officeDocument/2006/relationships/hyperlink" Target="https://doi.org/10.3390/app12126175" TargetMode="External"/><Relationship Id="rId285" Type="http://schemas.openxmlformats.org/officeDocument/2006/relationships/hyperlink" Target="https://pubmed.ncbi.nlm.nih.gov/35794808/" TargetMode="External"/><Relationship Id="rId17" Type="http://schemas.openxmlformats.org/officeDocument/2006/relationships/hyperlink" Target="https://www.webofscience.com/wos/woscc/full-record/WOS:000794472300001" TargetMode="External"/><Relationship Id="rId38" Type="http://schemas.openxmlformats.org/officeDocument/2006/relationships/hyperlink" Target="https://www.mdpi.com/2076-3417/12/9/4476" TargetMode="External"/><Relationship Id="rId59" Type="http://schemas.openxmlformats.org/officeDocument/2006/relationships/hyperlink" Target="https://www.mdpi.com/1420-3049/27/15/4986" TargetMode="External"/><Relationship Id="rId103" Type="http://schemas.openxmlformats.org/officeDocument/2006/relationships/hyperlink" Target="https://www.webofscience.com/wos/woscc/full-record/WOS:000902920300001" TargetMode="External"/><Relationship Id="rId124" Type="http://schemas.openxmlformats.org/officeDocument/2006/relationships/hyperlink" Target="https://www.mdpi.com/2227-9032/10/12/2495" TargetMode="External"/><Relationship Id="rId310" Type="http://schemas.openxmlformats.org/officeDocument/2006/relationships/hyperlink" Target="https://www.webofscience.com/wos/woscc/full-record/WOS:000812814500005" TargetMode="External"/><Relationship Id="rId70" Type="http://schemas.openxmlformats.org/officeDocument/2006/relationships/hyperlink" Target="https://rjme.ro/RJME/resources/files/630422653657.pdf" TargetMode="External"/><Relationship Id="rId91" Type="http://schemas.openxmlformats.org/officeDocument/2006/relationships/hyperlink" Target="https://www.mdpi.com/2227-9032/10/12/2377" TargetMode="External"/><Relationship Id="rId145" Type="http://schemas.openxmlformats.org/officeDocument/2006/relationships/hyperlink" Target="https://www.spandidos-publications.com/10.3892/etm.2022.11138" TargetMode="External"/><Relationship Id="rId166" Type="http://schemas.openxmlformats.org/officeDocument/2006/relationships/hyperlink" Target="https://www.webofscience.com/wos/woscc/full-record/WOS:000794990600001" TargetMode="External"/><Relationship Id="rId187" Type="http://schemas.openxmlformats.org/officeDocument/2006/relationships/hyperlink" Target="https://www.spandidos-publications.com/10.3892/etm.2022.11376/abstract" TargetMode="External"/><Relationship Id="rId331" Type="http://schemas.openxmlformats.org/officeDocument/2006/relationships/hyperlink" Target="https://1510q6jww-y-https-www-webofscience-com.z.e-nformation.ro/wos/woscc/summary/46c00ef2-3ec6-41da-afba-fab77c54100d-93a71e64/relevance/1" TargetMode="External"/><Relationship Id="rId1" Type="http://schemas.openxmlformats.org/officeDocument/2006/relationships/hyperlink" Target="https://1510q6h16-y-https-www-webofscience-com.z.e-nformation.ro/wos/woscc/full-record/WOS:000902920300001" TargetMode="External"/><Relationship Id="rId212" Type="http://schemas.openxmlformats.org/officeDocument/2006/relationships/hyperlink" Target="https://www.webofscience.com/wos/woscc/full-record/WOS:000731048900001" TargetMode="External"/><Relationship Id="rId233" Type="http://schemas.openxmlformats.org/officeDocument/2006/relationships/hyperlink" Target="https://www.webofscience.com/wos/woscc/full-record/WOS:000707195500021" TargetMode="External"/><Relationship Id="rId254" Type="http://schemas.openxmlformats.org/officeDocument/2006/relationships/hyperlink" Target="https://www.spandidos-publications.com/10.3892/etm.2021.11027" TargetMode="External"/><Relationship Id="rId28" Type="http://schemas.openxmlformats.org/officeDocument/2006/relationships/hyperlink" Target="https://doi.org/10.3390/biomedicines10051121" TargetMode="External"/><Relationship Id="rId49" Type="http://schemas.openxmlformats.org/officeDocument/2006/relationships/hyperlink" Target="https://www.mdpi.com/1420-3049/27/9/2652" TargetMode="External"/><Relationship Id="rId114" Type="http://schemas.openxmlformats.org/officeDocument/2006/relationships/hyperlink" Target="https://1510q6g9r-y-https-www-webofscience-com.z.e-nformation.ro/wos/woscc/full-record/WOS:000811569200398" TargetMode="External"/><Relationship Id="rId275" Type="http://schemas.openxmlformats.org/officeDocument/2006/relationships/hyperlink" Target="https://www.spandidos-publications.com/10.3892/etm.2021.10951" TargetMode="External"/><Relationship Id="rId296" Type="http://schemas.openxmlformats.org/officeDocument/2006/relationships/hyperlink" Target="https://1510q6mlf-y-https-www-webofscience-com.z.e-nformation.ro/wos/woscc/full-record/WOS:000827924300013" TargetMode="External"/><Relationship Id="rId300" Type="http://schemas.openxmlformats.org/officeDocument/2006/relationships/hyperlink" Target="https://1510q0bhr-y-https-www-webofscience-com.z.e-nformation.ro/wos/woscc/full-record/WOS:000868452100021" TargetMode="External"/><Relationship Id="rId60" Type="http://schemas.openxmlformats.org/officeDocument/2006/relationships/hyperlink" Target="https://www.webofscience.com/wos/woscc/full-record/WOS:000839729600001" TargetMode="External"/><Relationship Id="rId81" Type="http://schemas.openxmlformats.org/officeDocument/2006/relationships/hyperlink" Target="https://www.spandidos-publications.com/10.3892/etm.2021.10951/abstract" TargetMode="External"/><Relationship Id="rId135" Type="http://schemas.openxmlformats.org/officeDocument/2006/relationships/hyperlink" Target="https://1510q6j6c-y-https-www-webofscience-com.z.e-nformation.ro/wos/woscc/summary/96392361-c83a-4041-ae6a-d9564ebaea98-937f595c/relevance/1" TargetMode="External"/><Relationship Id="rId156" Type="http://schemas.openxmlformats.org/officeDocument/2006/relationships/hyperlink" Target="https://www.google.com/search?client=safari&amp;rls=en&amp;q=Victoria+B%C3%AErlu%C8%9Biu%2C+C.R.+%C8%98ofariu-+Association+of+hicup+and+SARS-CoV-2+infection+with+the+administration+of+dexamethasone%3B+a+case+report&amp;ie=UTF-8&amp;oe=UTF-8" TargetMode="External"/><Relationship Id="rId177" Type="http://schemas.openxmlformats.org/officeDocument/2006/relationships/hyperlink" Target="https://1510q6jlh-y-https-www-webofscience-com.z.e-nformation.ro/wos/woscc/full-record/WOS:000763020800001" TargetMode="External"/><Relationship Id="rId198" Type="http://schemas.openxmlformats.org/officeDocument/2006/relationships/hyperlink" Target="https://www.mdpi.com/1996-1944/15/13/4647" TargetMode="External"/><Relationship Id="rId321" Type="http://schemas.openxmlformats.org/officeDocument/2006/relationships/hyperlink" Target="https://www.mdpi.com/1648-9144/58/2/162" TargetMode="External"/><Relationship Id="rId342" Type="http://schemas.openxmlformats.org/officeDocument/2006/relationships/hyperlink" Target="https://www.webofscience.com/wos/woscc/full-record/WOS:000816197000001" TargetMode="External"/><Relationship Id="rId202" Type="http://schemas.openxmlformats.org/officeDocument/2006/relationships/hyperlink" Target="https://www.webofscience.com/wos/woscc/full-record/WOS:000757583600001" TargetMode="External"/><Relationship Id="rId223" Type="http://schemas.openxmlformats.org/officeDocument/2006/relationships/hyperlink" Target="https://doi.org/10.3390/healthcare10122495" TargetMode="External"/><Relationship Id="rId244" Type="http://schemas.openxmlformats.org/officeDocument/2006/relationships/hyperlink" Target="https://www.scumc.ro/wp-content/uploads/2013/11/RJMM-vol-CXXV-nr-1-din-2022.pdf" TargetMode="External"/><Relationship Id="rId18" Type="http://schemas.openxmlformats.org/officeDocument/2006/relationships/hyperlink" Target="https://www.mdpi.com/2076-3417/12/9/4476" TargetMode="External"/><Relationship Id="rId39" Type="http://schemas.openxmlformats.org/officeDocument/2006/relationships/hyperlink" Target="https://doi.org/10.3390/app12094476" TargetMode="External"/><Relationship Id="rId265" Type="http://schemas.openxmlformats.org/officeDocument/2006/relationships/hyperlink" Target="https://www.webofscience.com/wos/woscc/full-record/WOS:000802637700001" TargetMode="External"/><Relationship Id="rId286" Type="http://schemas.openxmlformats.org/officeDocument/2006/relationships/hyperlink" Target="https://www.webofscience.com/wos/woscc/full-record/WOS:000821598100001" TargetMode="External"/><Relationship Id="rId50" Type="http://schemas.openxmlformats.org/officeDocument/2006/relationships/hyperlink" Target="https://doi.org/10.3390/molecules27092652" TargetMode="External"/><Relationship Id="rId104" Type="http://schemas.openxmlformats.org/officeDocument/2006/relationships/hyperlink" Target="https://www.mdpi.com/1424-8247/15/12/1536" TargetMode="External"/><Relationship Id="rId125" Type="http://schemas.openxmlformats.org/officeDocument/2006/relationships/hyperlink" Target="https://www.spandidos-publications.com/10.3892/etm.2022.11376/abstract" TargetMode="External"/><Relationship Id="rId146" Type="http://schemas.openxmlformats.org/officeDocument/2006/relationships/hyperlink" Target="https://doi.org/10.3892/etm.2022.11138" TargetMode="External"/><Relationship Id="rId167" Type="http://schemas.openxmlformats.org/officeDocument/2006/relationships/hyperlink" Target="https://www.sciencedirect.com/science/article/pii/S0944711322001477" TargetMode="External"/><Relationship Id="rId188" Type="http://schemas.openxmlformats.org/officeDocument/2006/relationships/hyperlink" Target="https://www.mdpi.com/1660-4601/19/22/15129" TargetMode="External"/><Relationship Id="rId311" Type="http://schemas.openxmlformats.org/officeDocument/2006/relationships/hyperlink" Target="https://www.sciencedirect.com/science/article/pii/S0254058422006496" TargetMode="External"/><Relationship Id="rId332" Type="http://schemas.openxmlformats.org/officeDocument/2006/relationships/hyperlink" Target="https://doi.org/10.1007/s12262-022-03516-y" TargetMode="External"/><Relationship Id="rId71" Type="http://schemas.openxmlformats.org/officeDocument/2006/relationships/hyperlink" Target="https://www.webofscience.com/wos/woscc/full-record/WOS:000857755800001" TargetMode="External"/><Relationship Id="rId92" Type="http://schemas.openxmlformats.org/officeDocument/2006/relationships/hyperlink" Target="https://www.webofscience.com/wos/woscc/full-record/WOS:000903158200001" TargetMode="External"/><Relationship Id="rId213" Type="http://schemas.openxmlformats.org/officeDocument/2006/relationships/hyperlink" Target="https://www.spandidos-publications.com/10.3892/etm.2021.11027" TargetMode="External"/><Relationship Id="rId234" Type="http://schemas.openxmlformats.org/officeDocument/2006/relationships/hyperlink" Target="https://www.webofscience.com/wos/woscc/full-record/WOS:000889305500014" TargetMode="External"/><Relationship Id="rId2" Type="http://schemas.openxmlformats.org/officeDocument/2006/relationships/hyperlink" Target="https://www.mdpi.com/1424-8247/15/12/1536" TargetMode="External"/><Relationship Id="rId29" Type="http://schemas.openxmlformats.org/officeDocument/2006/relationships/hyperlink" Target="https://www.webofscience.com/wos/woscc/full-record/WOS:000839729600001" TargetMode="External"/><Relationship Id="rId255" Type="http://schemas.openxmlformats.org/officeDocument/2006/relationships/hyperlink" Target="https://www.spandidos-publications.com/10.3892/etm.2021.11027" TargetMode="External"/><Relationship Id="rId276" Type="http://schemas.openxmlformats.org/officeDocument/2006/relationships/hyperlink" Target="https://doi.org/10.3892/etm.2021.10951" TargetMode="External"/><Relationship Id="rId297" Type="http://schemas.openxmlformats.org/officeDocument/2006/relationships/hyperlink" Target="https://rjor.ro/digital-versus-analog-workflow-for-six-upper-veneers-a-case-report/" TargetMode="External"/><Relationship Id="rId40" Type="http://schemas.openxmlformats.org/officeDocument/2006/relationships/hyperlink" Target="https://www.webofscience.com/wos/woscc/full-record/WOS:000801501200001" TargetMode="External"/><Relationship Id="rId115" Type="http://schemas.openxmlformats.org/officeDocument/2006/relationships/hyperlink" Target="https://1510q6ieb-y-https-www-webofscience-com.z.e-nformation.ro/wos/woscc/full-record/WOS:000769022300001" TargetMode="External"/><Relationship Id="rId136" Type="http://schemas.openxmlformats.org/officeDocument/2006/relationships/hyperlink" Target="https://1510q6j6c-y-https-www-webofscience-com.z.e-nformation.ro/wos/woscc/summary/3250d436-a2c7-48f6-a206-c7e663920540-937f6d4e/relevance/1" TargetMode="External"/><Relationship Id="rId157" Type="http://schemas.openxmlformats.org/officeDocument/2006/relationships/hyperlink" Target="https://www.mdpi.com/2077-0383/11/8/2238" TargetMode="External"/><Relationship Id="rId178" Type="http://schemas.openxmlformats.org/officeDocument/2006/relationships/hyperlink" Target="https://1510q6jlh-y-https-www-webofscience-com.z.e-nformation.ro/wos/woscc/full-record/WOS:000769022300001" TargetMode="External"/><Relationship Id="rId301" Type="http://schemas.openxmlformats.org/officeDocument/2006/relationships/hyperlink" Target="https://www.webofscience.com/wos/woscc/full-record/WOS:000866648700001" TargetMode="External"/><Relationship Id="rId322" Type="http://schemas.openxmlformats.org/officeDocument/2006/relationships/hyperlink" Target="https://ijmd.ro/2022/jaw-bone-atrophy-induced-by-exposure-to-toxic-environment-using-radiological-interpretation/" TargetMode="External"/><Relationship Id="rId343" Type="http://schemas.openxmlformats.org/officeDocument/2006/relationships/hyperlink" Target="https://www.mdpi.com/2227-9032/10/6/1061" TargetMode="External"/><Relationship Id="rId61" Type="http://schemas.openxmlformats.org/officeDocument/2006/relationships/hyperlink" Target="https://www.mdpi.com/2072-6643/14/15/3065" TargetMode="External"/><Relationship Id="rId82" Type="http://schemas.openxmlformats.org/officeDocument/2006/relationships/hyperlink" Target="https://www.webofscience.com/wos/woscc/full-record/WOS:000802637700001" TargetMode="External"/><Relationship Id="rId199" Type="http://schemas.openxmlformats.org/officeDocument/2006/relationships/hyperlink" Target="https://doi.org/10.3390/ma15134647" TargetMode="External"/><Relationship Id="rId203" Type="http://schemas.openxmlformats.org/officeDocument/2006/relationships/hyperlink" Target="https://www.webofscience.com/wos/woscc/full-record/WOS:000758838600001" TargetMode="External"/><Relationship Id="rId19" Type="http://schemas.openxmlformats.org/officeDocument/2006/relationships/hyperlink" Target="https://www.webofscience.com/wos/woscc/full-record/WOS:000801501200001" TargetMode="External"/><Relationship Id="rId224" Type="http://schemas.openxmlformats.org/officeDocument/2006/relationships/hyperlink" Target="https://www.scumc.ro/wp-content/uploads/2013/11/RJMM-vol-CXXV-nr-1-din-2022.pdf" TargetMode="External"/><Relationship Id="rId245" Type="http://schemas.openxmlformats.org/officeDocument/2006/relationships/hyperlink" Target="https://www.mdpi.com/1422-0067/23/16/9117" TargetMode="External"/><Relationship Id="rId266" Type="http://schemas.openxmlformats.org/officeDocument/2006/relationships/hyperlink" Target="https://www.mdpi.com/2308-3425/9/5/135/htm" TargetMode="External"/><Relationship Id="rId287" Type="http://schemas.openxmlformats.org/officeDocument/2006/relationships/hyperlink" Target="https://ejfs.springeropen.com/articles/10.1186/s41935-022-00291-5" TargetMode="External"/><Relationship Id="rId30" Type="http://schemas.openxmlformats.org/officeDocument/2006/relationships/hyperlink" Target="https://www.mdpi.com/2072-6643/14/15/3065" TargetMode="External"/><Relationship Id="rId105" Type="http://schemas.openxmlformats.org/officeDocument/2006/relationships/hyperlink" Target="https://farmaciajournal.com/wp-content/uploads/art-16-Muresan_Cozma-Petrut_Oniga_1128-1132.pdf" TargetMode="External"/><Relationship Id="rId126" Type="http://schemas.openxmlformats.org/officeDocument/2006/relationships/hyperlink" Target="https://www.spandidos-publications.com/10.3892/etm.2022.11138" TargetMode="External"/><Relationship Id="rId147" Type="http://schemas.openxmlformats.org/officeDocument/2006/relationships/hyperlink" Target="https://www.webofscience.com/wos/woscc/full-record/WOS:000771333700001" TargetMode="External"/><Relationship Id="rId168" Type="http://schemas.openxmlformats.org/officeDocument/2006/relationships/hyperlink" Target="https://www.mdpi.com/1422-0067/23/10/5778" TargetMode="External"/><Relationship Id="rId312" Type="http://schemas.openxmlformats.org/officeDocument/2006/relationships/hyperlink" Target="https://doi.org/10.1016/j.matchemphys.2022.126343" TargetMode="External"/><Relationship Id="rId333" Type="http://schemas.openxmlformats.org/officeDocument/2006/relationships/hyperlink" Target="https://1510q6p71-y-https-www-webofscience-com.z.e-nformation.ro/wos/woscc/full-record/WOS:000828926600002" TargetMode="External"/><Relationship Id="rId51" Type="http://schemas.openxmlformats.org/officeDocument/2006/relationships/hyperlink" Target="https://www.webofscience.com/wos/woscc/full-record/WOS:000839901800001" TargetMode="External"/><Relationship Id="rId72" Type="http://schemas.openxmlformats.org/officeDocument/2006/relationships/hyperlink" Target="https://www.mdpi.com/1999-4923/14/9/1773" TargetMode="External"/><Relationship Id="rId93" Type="http://schemas.openxmlformats.org/officeDocument/2006/relationships/hyperlink" Target="https://www.mdpi.com/2227-9032/10/12/2495" TargetMode="External"/><Relationship Id="rId189" Type="http://schemas.openxmlformats.org/officeDocument/2006/relationships/hyperlink" Target="https://doi.org/10.3390/ijerph192215129" TargetMode="External"/><Relationship Id="rId3" Type="http://schemas.openxmlformats.org/officeDocument/2006/relationships/hyperlink" Target="https://www-webofscience-com.am.e-nformation.ro/wos/woscc/full-record/WOS:000785394900001" TargetMode="External"/><Relationship Id="rId214" Type="http://schemas.openxmlformats.org/officeDocument/2006/relationships/hyperlink" Target="https://www.webofscience.com/wos/woscc/full-record/WOS:000722315800001" TargetMode="External"/><Relationship Id="rId235" Type="http://schemas.openxmlformats.org/officeDocument/2006/relationships/hyperlink" Target="https://www.webofscience.com/wos/woscc/full-record/WOS:000889305500014" TargetMode="External"/><Relationship Id="rId256" Type="http://schemas.openxmlformats.org/officeDocument/2006/relationships/hyperlink" Target="https://www.webofscience.com/wos/woscc/full-record/WOS:000903158200001" TargetMode="External"/><Relationship Id="rId277" Type="http://schemas.openxmlformats.org/officeDocument/2006/relationships/hyperlink" Target="https://www.webofscience.com/wos/woscc/full-record/WOS:000868015700001" TargetMode="External"/><Relationship Id="rId298" Type="http://schemas.openxmlformats.org/officeDocument/2006/relationships/hyperlink" Target="https://151096mm7-y-https-www-scopus-com.z.e-nformation.ro/record/display.uri?eid=2-s2.0-85140043399&amp;origin=resultslist&amp;sort=plf-f&amp;src=s&amp;sid=291f27e11c738f5d72d4b2225d22cbb8&amp;sot=a&amp;sdt=a&amp;s=AU-ID%2855604224300%29+AND+PUBYEAR+IS+2022&amp;sl=38&amp;sessionSearchId=291f27e11c738f5d72d4b2225d22cbb8" TargetMode="External"/><Relationship Id="rId116" Type="http://schemas.openxmlformats.org/officeDocument/2006/relationships/hyperlink" Target="https://www.ncbi.nlm.nih.gov/pmc/articles/PMC8874928/pdf/medicina-58-00162.pdf" TargetMode="External"/><Relationship Id="rId137" Type="http://schemas.openxmlformats.org/officeDocument/2006/relationships/hyperlink" Target="https://1510q6j6c-y-https-www-webofscience-com.z.e-nformation.ro/wos/woscc/summary/bf5c6476-6022-463b-9f90-bd13bc563f2c-937f7500/relevance/1" TargetMode="External"/><Relationship Id="rId158" Type="http://schemas.openxmlformats.org/officeDocument/2006/relationships/hyperlink" Target="https://www.mdpi.com/2076-2607/10/7/1258" TargetMode="External"/><Relationship Id="rId302" Type="http://schemas.openxmlformats.org/officeDocument/2006/relationships/hyperlink" Target="https://www.mdpi.com/2076-3417/12/19/9482" TargetMode="External"/><Relationship Id="rId323" Type="http://schemas.openxmlformats.org/officeDocument/2006/relationships/hyperlink" Target="https://ijmd.ro/2022/dental-sealant-technique-with-composite-resins/" TargetMode="External"/><Relationship Id="rId344" Type="http://schemas.openxmlformats.org/officeDocument/2006/relationships/hyperlink" Target="https://www.webofscience.com/wos/woscc/full-record/WOS:000796111800001" TargetMode="External"/><Relationship Id="rId20" Type="http://schemas.openxmlformats.org/officeDocument/2006/relationships/hyperlink" Target="https://www.mdpi.com/2227-9059/10/5/1121" TargetMode="External"/><Relationship Id="rId41" Type="http://schemas.openxmlformats.org/officeDocument/2006/relationships/hyperlink" Target="https://www.mdpi.com/2227-9059/10/5/1121" TargetMode="External"/><Relationship Id="rId62" Type="http://schemas.openxmlformats.org/officeDocument/2006/relationships/hyperlink" Target="https://www.webofscience.com/wos/woscc/full-record/WOS:000801501200001" TargetMode="External"/><Relationship Id="rId83" Type="http://schemas.openxmlformats.org/officeDocument/2006/relationships/hyperlink" Target="https://www.mdpi.com/2308-3425/9/5/135" TargetMode="External"/><Relationship Id="rId179" Type="http://schemas.openxmlformats.org/officeDocument/2006/relationships/hyperlink" Target="https://doi.org/%2010.12680/balneo.2022.496" TargetMode="External"/><Relationship Id="rId190" Type="http://schemas.openxmlformats.org/officeDocument/2006/relationships/hyperlink" Target="https://www.spandidos-publications.com/10.3892/etm.2022.11138" TargetMode="External"/><Relationship Id="rId204" Type="http://schemas.openxmlformats.org/officeDocument/2006/relationships/hyperlink" Target="https://www.mdpi.com/1996-1944/15/2/476" TargetMode="External"/><Relationship Id="rId225" Type="http://schemas.openxmlformats.org/officeDocument/2006/relationships/hyperlink" Target="https://www.webofscience.com/wos/woscc/full-record/WOS:000822293000001" TargetMode="External"/><Relationship Id="rId246" Type="http://schemas.openxmlformats.org/officeDocument/2006/relationships/hyperlink" Target="https://www.scopus.com/record/display.uri?eid=2-s2.0-85136702346&amp;origin=AuthorNamesList&amp;txGid=31f8a854f41fdf923b7dd032277dca61&amp;isValidNewDocSearchRedirection=false" TargetMode="External"/><Relationship Id="rId267" Type="http://schemas.openxmlformats.org/officeDocument/2006/relationships/hyperlink" Target="https://doi.org/10.3390/jcdd9050135" TargetMode="External"/><Relationship Id="rId288" Type="http://schemas.openxmlformats.org/officeDocument/2006/relationships/hyperlink" Target="https://www.webofscience.com/wos/woscc/full-record/WOS:000802637700001" TargetMode="External"/><Relationship Id="rId106" Type="http://schemas.openxmlformats.org/officeDocument/2006/relationships/hyperlink" Target="https://www.webofscience.com/wos/woscc/full-record/WOS:000832267500001" TargetMode="External"/><Relationship Id="rId127" Type="http://schemas.openxmlformats.org/officeDocument/2006/relationships/hyperlink" Target="https://doi.org/10.3892/etm.2022.11138" TargetMode="External"/><Relationship Id="rId313" Type="http://schemas.openxmlformats.org/officeDocument/2006/relationships/hyperlink" Target="https://www.webofscience.com/wos/woscc/full-record/WOS:000809100000001" TargetMode="External"/><Relationship Id="rId10" Type="http://schemas.openxmlformats.org/officeDocument/2006/relationships/hyperlink" Target="https://www.webofscience.com/wos/woscc/full-record/WOS:000794472300001" TargetMode="External"/><Relationship Id="rId31" Type="http://schemas.openxmlformats.org/officeDocument/2006/relationships/hyperlink" Target="https://www.webofscience.com/wos/woscc/full-record/WOS:000857755800001" TargetMode="External"/><Relationship Id="rId52" Type="http://schemas.openxmlformats.org/officeDocument/2006/relationships/hyperlink" Target="https://www.mdpi.com/1420-3049/27/15/4986" TargetMode="External"/><Relationship Id="rId73" Type="http://schemas.openxmlformats.org/officeDocument/2006/relationships/hyperlink" Target="https://doi.org/10.3390/pharmaceutics14091773" TargetMode="External"/><Relationship Id="rId94" Type="http://schemas.openxmlformats.org/officeDocument/2006/relationships/hyperlink" Target="https://www.webofscience.com/wos/woscc/full-record/WOS:000857755800001" TargetMode="External"/><Relationship Id="rId148" Type="http://schemas.openxmlformats.org/officeDocument/2006/relationships/hyperlink" Target="https://www.mdpi.com/2076-3417/12/5/2475" TargetMode="External"/><Relationship Id="rId169" Type="http://schemas.openxmlformats.org/officeDocument/2006/relationships/hyperlink" Target="https://www.spandidos-publications.com/10.3892/etm.2022.11138" TargetMode="External"/><Relationship Id="rId334" Type="http://schemas.openxmlformats.org/officeDocument/2006/relationships/hyperlink" Target="https://link.springer.com/article/10.1007/s12262-022-03516-y" TargetMode="External"/><Relationship Id="rId4" Type="http://schemas.openxmlformats.org/officeDocument/2006/relationships/hyperlink" Target="https://www.mdpi.com/2077-0383/11/8/2088" TargetMode="External"/><Relationship Id="rId180" Type="http://schemas.openxmlformats.org/officeDocument/2006/relationships/hyperlink" Target="https://doi.org/10.3390/life12091314" TargetMode="External"/><Relationship Id="rId215" Type="http://schemas.openxmlformats.org/officeDocument/2006/relationships/hyperlink" Target="https://www.spandidos-publications.com/10.3892/etm.2021.10951/abstract" TargetMode="External"/><Relationship Id="rId236" Type="http://schemas.openxmlformats.org/officeDocument/2006/relationships/hyperlink" Target="https://www.webofscience.com/wos/woscc/full-record/WOS:000786532500013" TargetMode="External"/><Relationship Id="rId257" Type="http://schemas.openxmlformats.org/officeDocument/2006/relationships/hyperlink" Target="https://www.mdpi.com/2227-9032/10/12/2495" TargetMode="External"/><Relationship Id="rId278" Type="http://schemas.openxmlformats.org/officeDocument/2006/relationships/hyperlink" Target="https://www.webofscience.com/wos/woscc/full-record/WOS:000903158200001" TargetMode="External"/><Relationship Id="rId303" Type="http://schemas.openxmlformats.org/officeDocument/2006/relationships/hyperlink" Target="https://doi.org/10.3390/app12199482" TargetMode="External"/><Relationship Id="rId42" Type="http://schemas.openxmlformats.org/officeDocument/2006/relationships/hyperlink" Target="https://doi.org/10.3390/biomedicines10051121" TargetMode="External"/><Relationship Id="rId84" Type="http://schemas.openxmlformats.org/officeDocument/2006/relationships/hyperlink" Target="https://www.webofscience.com/wos/woscc/full-record/WOS:000816030100001" TargetMode="External"/><Relationship Id="rId138" Type="http://schemas.openxmlformats.org/officeDocument/2006/relationships/hyperlink" Target="https://1510q6j6c-y-https-www-webofscience-com.z.e-nformation.ro/wos/woscc/summary/f1ba53cc-736e-4e23-a285-cd90a3f9ab60-937f82b2/relevance/1" TargetMode="External"/><Relationship Id="rId345" Type="http://schemas.openxmlformats.org/officeDocument/2006/relationships/hyperlink" Target="https://doi.org/10.3390/ma16134508" TargetMode="External"/><Relationship Id="rId191" Type="http://schemas.openxmlformats.org/officeDocument/2006/relationships/hyperlink" Target="https://doi.org/10.3892/etm.2022.11138" TargetMode="External"/><Relationship Id="rId205" Type="http://schemas.openxmlformats.org/officeDocument/2006/relationships/hyperlink" Target="https://doi.org/10.3390/ma15020476" TargetMode="External"/><Relationship Id="rId247" Type="http://schemas.openxmlformats.org/officeDocument/2006/relationships/hyperlink" Target="https://doi.org/10.3390/healthcare10122495" TargetMode="External"/><Relationship Id="rId107" Type="http://schemas.openxmlformats.org/officeDocument/2006/relationships/hyperlink" Target="https://www.mdpi.com/2076-2607/10/7/1258" TargetMode="External"/><Relationship Id="rId289" Type="http://schemas.openxmlformats.org/officeDocument/2006/relationships/hyperlink" Target="https://www.mdpi.com/2308-3425/9/5/135" TargetMode="External"/><Relationship Id="rId11" Type="http://schemas.openxmlformats.org/officeDocument/2006/relationships/hyperlink" Target="https://doi.org/10.3390/app12094476" TargetMode="External"/><Relationship Id="rId53" Type="http://schemas.openxmlformats.org/officeDocument/2006/relationships/hyperlink" Target="https://doi.org/10.3390/molecules27154986" TargetMode="External"/><Relationship Id="rId149" Type="http://schemas.openxmlformats.org/officeDocument/2006/relationships/hyperlink" Target="https://journals.lww.com/md-journal/Fulltext/2022/07080/Our_experience_with_80_cases_of.48.aspx" TargetMode="External"/><Relationship Id="rId314" Type="http://schemas.openxmlformats.org/officeDocument/2006/relationships/hyperlink" Target="https://www.mdpi.com/1996-1944/15/11/3813" TargetMode="External"/><Relationship Id="rId95" Type="http://schemas.openxmlformats.org/officeDocument/2006/relationships/hyperlink" Target="https://www.mdpi.com/1999-4923/14/9/1773" TargetMode="External"/><Relationship Id="rId160" Type="http://schemas.openxmlformats.org/officeDocument/2006/relationships/hyperlink" Target="https://www.ncbi.nlm.nih.gov/pmc/articles/PMC9339977/" TargetMode="External"/><Relationship Id="rId216" Type="http://schemas.openxmlformats.org/officeDocument/2006/relationships/hyperlink" Target="https://www.webofscience.com/wos/woscc/full-record/WOS:000802637700001" TargetMode="External"/><Relationship Id="rId258" Type="http://schemas.openxmlformats.org/officeDocument/2006/relationships/hyperlink" Target="https://doi.org/10.3390/healthcare10122495" TargetMode="External"/><Relationship Id="rId22" Type="http://schemas.openxmlformats.org/officeDocument/2006/relationships/hyperlink" Target="https://www.mdpi.com/2072-6643/14/15/3065" TargetMode="External"/><Relationship Id="rId64" Type="http://schemas.openxmlformats.org/officeDocument/2006/relationships/hyperlink" Target="https://doi.org/10.3390/biomedicines10051121" TargetMode="External"/><Relationship Id="rId118" Type="http://schemas.openxmlformats.org/officeDocument/2006/relationships/hyperlink" Target="https://www.ncbi.nlm.nih.gov/pmc/articles/PMC8876025/pdf/medicina-58-00246.pdf" TargetMode="External"/><Relationship Id="rId325" Type="http://schemas.openxmlformats.org/officeDocument/2006/relationships/hyperlink" Target="https://1510q0bhr-y-https-www-webofscience-com.z.e-nformation.ro/wos/woscc/full-record/WOS:000911391700005" TargetMode="External"/><Relationship Id="rId171" Type="http://schemas.openxmlformats.org/officeDocument/2006/relationships/hyperlink" Target="https://1510q09wt-y-https-www-webofscience-com.z.e-nformation.ro/wos/woscc/full-record/WOS:000775116400001" TargetMode="External"/><Relationship Id="rId227" Type="http://schemas.openxmlformats.org/officeDocument/2006/relationships/hyperlink" Target="https://www.mdpi.com/journal/ijms/about" TargetMode="External"/><Relationship Id="rId269" Type="http://schemas.openxmlformats.org/officeDocument/2006/relationships/hyperlink" Target="https://www.mdpi.com/2076-3417/12/5/2475/htm" TargetMode="External"/><Relationship Id="rId33" Type="http://schemas.openxmlformats.org/officeDocument/2006/relationships/hyperlink" Target="https://doi.org/10.3390/pharmaceutics14091773" TargetMode="External"/><Relationship Id="rId129" Type="http://schemas.openxmlformats.org/officeDocument/2006/relationships/hyperlink" Target="http://bioclima.ro/Balneo496.pdf" TargetMode="External"/><Relationship Id="rId280" Type="http://schemas.openxmlformats.org/officeDocument/2006/relationships/hyperlink" Target="mailto:Ergo@Home%20Guideline%20-%20a%20Tool%20for%20Working%20from%20Home%20Using%20Information%20Technology,%20in%20Pandemic" TargetMode="External"/><Relationship Id="rId336" Type="http://schemas.openxmlformats.org/officeDocument/2006/relationships/hyperlink" Target="https://1510q6pjg-y-https-www-webofscience-com.z.e-nformation.ro/wos/woscc/full-record/WOS:000773571100004" TargetMode="External"/><Relationship Id="rId75" Type="http://schemas.openxmlformats.org/officeDocument/2006/relationships/hyperlink" Target="https://www.mdpi.com/2076-3417/12/9/4476" TargetMode="External"/><Relationship Id="rId140" Type="http://schemas.openxmlformats.org/officeDocument/2006/relationships/hyperlink" Target="https://1510q6j6c-y-https-www-webofscience-com.z.e-nformation.ro/wos/woscc/summary/f37697af-09a6-4a10-8c6c-5f964da8c415-937f9aee/relevance/1" TargetMode="External"/><Relationship Id="rId182" Type="http://schemas.openxmlformats.org/officeDocument/2006/relationships/hyperlink" Target="https://doi.org/%2010.12680/balneo.2022.496" TargetMode="External"/><Relationship Id="rId6" Type="http://schemas.openxmlformats.org/officeDocument/2006/relationships/hyperlink" Target="https://www.mdpi.com/1999124" TargetMode="External"/><Relationship Id="rId238" Type="http://schemas.openxmlformats.org/officeDocument/2006/relationships/hyperlink" Target="https://www.webofscience.com/wos/woscc/full-record/WOS:000826221000001" TargetMode="External"/><Relationship Id="rId291" Type="http://schemas.openxmlformats.org/officeDocument/2006/relationships/hyperlink" Target="https://scholar.valpo.edu/jmms/vol9/iss2/11/" TargetMode="External"/><Relationship Id="rId305" Type="http://schemas.openxmlformats.org/officeDocument/2006/relationships/hyperlink" Target="https://www.mdpi.com/2079-6412/12/8/1097" TargetMode="External"/><Relationship Id="rId347" Type="http://schemas.openxmlformats.org/officeDocument/2006/relationships/hyperlink" Target="https://www.mdpi.com/1996-1944/16/13/4508" TargetMode="External"/><Relationship Id="rId44" Type="http://schemas.openxmlformats.org/officeDocument/2006/relationships/hyperlink" Target="https://www.mdpi.com/2072-6643/14/15/3065" TargetMode="External"/><Relationship Id="rId86" Type="http://schemas.openxmlformats.org/officeDocument/2006/relationships/hyperlink" Target="https://www.webofscience.com/wos/woscc/full-record/WOS:000903158200001" TargetMode="External"/><Relationship Id="rId151" Type="http://schemas.openxmlformats.org/officeDocument/2006/relationships/hyperlink" Target="https://www.webofscience.com/wos/woscc/full-record/WOS:000739929100025" TargetMode="External"/><Relationship Id="rId193" Type="http://schemas.openxmlformats.org/officeDocument/2006/relationships/hyperlink" Target="https://www.webofscience.com/wos/woscc/full-record/WOS:000902308600001" TargetMode="External"/><Relationship Id="rId207" Type="http://schemas.openxmlformats.org/officeDocument/2006/relationships/hyperlink" Target="https://pubmed.ncbi.nlm.nih.gov/35450003/" TargetMode="External"/><Relationship Id="rId249" Type="http://schemas.openxmlformats.org/officeDocument/2006/relationships/hyperlink" Target="https://www.mdpi.com/2076-3417/12/13/6636" TargetMode="External"/><Relationship Id="rId13" Type="http://schemas.openxmlformats.org/officeDocument/2006/relationships/hyperlink" Target="https://www.mdpi.com/2072-6643/14/15/3065" TargetMode="External"/><Relationship Id="rId109" Type="http://schemas.openxmlformats.org/officeDocument/2006/relationships/hyperlink" Target="https://www.mdpi.com/2308-3425/9/5/135" TargetMode="External"/><Relationship Id="rId260" Type="http://schemas.openxmlformats.org/officeDocument/2006/relationships/hyperlink" Target="https://www.mdpi.com/2076-3417/12/13/6636/htm" TargetMode="External"/><Relationship Id="rId316" Type="http://schemas.openxmlformats.org/officeDocument/2006/relationships/hyperlink" Target="https://1510q65r2-y-https-www-webofscience-com.z.e-nformation.ro/wos/woscc/full-record/WOS:000801523100001" TargetMode="External"/><Relationship Id="rId55" Type="http://schemas.openxmlformats.org/officeDocument/2006/relationships/hyperlink" Target="https://www.mdpi.com/1424-8247/15/12/1536" TargetMode="External"/><Relationship Id="rId97" Type="http://schemas.openxmlformats.org/officeDocument/2006/relationships/hyperlink" Target="https://www.webofscience.com/wos/woscc/full-record/WOS:000794472300001" TargetMode="External"/><Relationship Id="rId120" Type="http://schemas.openxmlformats.org/officeDocument/2006/relationships/hyperlink" Target="https://www.mdpi.com/2076-3417/12/9/4476" TargetMode="External"/><Relationship Id="rId162" Type="http://schemas.openxmlformats.org/officeDocument/2006/relationships/hyperlink" Target="https://www.webofscience.com/wos/woscc/full-record/WOS:000776527300001" TargetMode="External"/><Relationship Id="rId218" Type="http://schemas.openxmlformats.org/officeDocument/2006/relationships/hyperlink" Target="https://www.webofscience.com/wos/woscc/full-record/WOS:000816030100001" TargetMode="External"/><Relationship Id="rId271" Type="http://schemas.openxmlformats.org/officeDocument/2006/relationships/hyperlink" Target="https://www.webofscience.com/wos/woscc/full-record/WOS:000731048900001" TargetMode="External"/><Relationship Id="rId24" Type="http://schemas.openxmlformats.org/officeDocument/2006/relationships/hyperlink" Target="https://www.mdpi.com/2076-3417/12/9/4476" TargetMode="External"/><Relationship Id="rId66" Type="http://schemas.openxmlformats.org/officeDocument/2006/relationships/hyperlink" Target="https://www.mdpi.com/1420-3049/27/9/2652" TargetMode="External"/><Relationship Id="rId131" Type="http://schemas.openxmlformats.org/officeDocument/2006/relationships/hyperlink" Target="https://doi.org/10.3390/life12091314" TargetMode="External"/><Relationship Id="rId327" Type="http://schemas.openxmlformats.org/officeDocument/2006/relationships/hyperlink" Target="https://ijmd.ro/2022/dental-sealant-technique-with-composite-resins/" TargetMode="External"/><Relationship Id="rId173" Type="http://schemas.openxmlformats.org/officeDocument/2006/relationships/hyperlink" Target="https://1510q09wt-y-https-www-webofscience-com.z.e-nformation.ro/wos/woscc/full-record/WOS:000825656100001" TargetMode="External"/><Relationship Id="rId229" Type="http://schemas.openxmlformats.org/officeDocument/2006/relationships/hyperlink" Target="https://www.spandidos-publications.com/10.3892/etm.2021.11110" TargetMode="External"/><Relationship Id="rId240" Type="http://schemas.openxmlformats.org/officeDocument/2006/relationships/hyperlink" Target="https://www.webofscience.com/wos/woscc/full-record/WOS:000802637700001" TargetMode="External"/><Relationship Id="rId35" Type="http://schemas.openxmlformats.org/officeDocument/2006/relationships/hyperlink" Target="http://../Downloads/materials-15-08693.pdf" TargetMode="External"/><Relationship Id="rId77" Type="http://schemas.openxmlformats.org/officeDocument/2006/relationships/hyperlink" Target="https://scholar.valpo.edu/jmms/vol9/iss2/11/" TargetMode="External"/><Relationship Id="rId100" Type="http://schemas.openxmlformats.org/officeDocument/2006/relationships/hyperlink" Target="https://www.mdpi.com/2227-9059/10/5/1121" TargetMode="External"/><Relationship Id="rId282" Type="http://schemas.openxmlformats.org/officeDocument/2006/relationships/hyperlink" Target="https://www.webofscience.com/wos/woscc/full-record/WOS:000902579500001" TargetMode="External"/><Relationship Id="rId338" Type="http://schemas.openxmlformats.org/officeDocument/2006/relationships/hyperlink" Target="https://scholar.valpo.edu/jmms/vol9/iss2/11/" TargetMode="External"/></Relationships>
</file>

<file path=xl/worksheets/_rels/sheet22.xml.rels><?xml version="1.0" encoding="UTF-8" standalone="yes"?>
<Relationships xmlns="http://schemas.openxmlformats.org/package/2006/relationships"><Relationship Id="rId1" Type="http://schemas.openxmlformats.org/officeDocument/2006/relationships/hyperlink" Target="https://www.facebook.com/congress.asklepios/?locale=ro_RO" TargetMode="External"/></Relationships>
</file>

<file path=xl/worksheets/_rels/sheet26.xml.rels><?xml version="1.0" encoding="UTF-8" standalone="yes"?>
<Relationships xmlns="http://schemas.openxmlformats.org/package/2006/relationships"><Relationship Id="rId1" Type="http://schemas.openxmlformats.org/officeDocument/2006/relationships/hyperlink" Target="about:blank"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3.xml.rels><?xml version="1.0" encoding="UTF-8" standalone="yes"?>
<Relationships xmlns="http://schemas.openxmlformats.org/package/2006/relationships"><Relationship Id="rId1" Type="http://schemas.openxmlformats.org/officeDocument/2006/relationships/hyperlink" Target="http://www.cnfis.ro/rezultate-evaluare-proiecte-fdi-2022/" TargetMode="External"/></Relationships>
</file>

<file path=xl/worksheets/_rels/sheet5.xml.rels><?xml version="1.0" encoding="UTF-8" standalone="yes"?>
<Relationships xmlns="http://schemas.openxmlformats.org/package/2006/relationships"><Relationship Id="rId21" Type="http://schemas.openxmlformats.org/officeDocument/2006/relationships/hyperlink" Target="https://www.eurekaselect.com/article/120945" TargetMode="External"/><Relationship Id="rId170" Type="http://schemas.openxmlformats.org/officeDocument/2006/relationships/hyperlink" Target="https://www.sciencedirect.com/science/article/abs/pii/S0168365922000839?via%3Dihub" TargetMode="External"/><Relationship Id="rId268" Type="http://schemas.openxmlformats.org/officeDocument/2006/relationships/hyperlink" Target="https://www.mdpi.com/2304-8158/11/5/644" TargetMode="External"/><Relationship Id="rId475" Type="http://schemas.openxmlformats.org/officeDocument/2006/relationships/hyperlink" Target="https://apb.tbzmed.ac.ir/Article/apb-29139" TargetMode="External"/><Relationship Id="rId682" Type="http://schemas.openxmlformats.org/officeDocument/2006/relationships/hyperlink" Target="https://www.sciencedirect.com/science/article/abs/pii/S0142961221006591?via%3Dihub" TargetMode="External"/><Relationship Id="rId128" Type="http://schemas.openxmlformats.org/officeDocument/2006/relationships/hyperlink" Target="https://www.sciencedirect.com/journal/international-journal-of-biological-macromolecules" TargetMode="External"/><Relationship Id="rId335" Type="http://schemas.openxmlformats.org/officeDocument/2006/relationships/hyperlink" Target="https://www.sciencedirect.com/science/article/abs/pii/S0014305721005188?via%3Dihub" TargetMode="External"/><Relationship Id="rId542" Type="http://schemas.openxmlformats.org/officeDocument/2006/relationships/hyperlink" Target="http://bioclima.ro/Balneo482.pdf" TargetMode="External"/><Relationship Id="rId987" Type="http://schemas.openxmlformats.org/officeDocument/2006/relationships/hyperlink" Target="https://link.springer.com/article/10.1007/s00264-022-05477-z" TargetMode="External"/><Relationship Id="rId402" Type="http://schemas.openxmlformats.org/officeDocument/2006/relationships/hyperlink" Target="http://kns.cnki.net/kcms/detail/detail.aspx?doi=10.16438/j.0513-4870.2021-1222" TargetMode="External"/><Relationship Id="rId847" Type="http://schemas.openxmlformats.org/officeDocument/2006/relationships/hyperlink" Target="https://www.mdpi.com/2073-4352/12/10/1468" TargetMode="External"/><Relationship Id="rId1032" Type="http://schemas.openxmlformats.org/officeDocument/2006/relationships/hyperlink" Target="https://www.mdpi.com/2076-3417/12/12/6175" TargetMode="External"/><Relationship Id="rId707" Type="http://schemas.openxmlformats.org/officeDocument/2006/relationships/hyperlink" Target="https://www.ncbi.nlm.nih.gov/pmc/articles/PMC9258966/" TargetMode="External"/><Relationship Id="rId914" Type="http://schemas.openxmlformats.org/officeDocument/2006/relationships/hyperlink" Target="https://www.mdpi.com/2076-3417/12/2/614" TargetMode="External"/><Relationship Id="rId43" Type="http://schemas.openxmlformats.org/officeDocument/2006/relationships/hyperlink" Target="https://www.mdpi.com/2072-6694/14/7/1626" TargetMode="External"/><Relationship Id="rId192" Type="http://schemas.openxmlformats.org/officeDocument/2006/relationships/hyperlink" Target="https://www.mdpi.com/1999-4923/14/5/1091" TargetMode="External"/><Relationship Id="rId497" Type="http://schemas.openxmlformats.org/officeDocument/2006/relationships/hyperlink" Target="https://www.sciencedirect.com/science/article/pii/S2666523922001337?via%3Dihub" TargetMode="External"/><Relationship Id="rId357" Type="http://schemas.openxmlformats.org/officeDocument/2006/relationships/hyperlink" Target="https://www.degruyter.com/document/doi/10.1515/rams-2022-0282/html" TargetMode="External"/><Relationship Id="rId217" Type="http://schemas.openxmlformats.org/officeDocument/2006/relationships/hyperlink" Target="https://www.sciencedirect.com/science/article/abs/pii/S0168365922000839?via%3Dihub" TargetMode="External"/><Relationship Id="rId564" Type="http://schemas.openxmlformats.org/officeDocument/2006/relationships/hyperlink" Target="https://doi.org/10.1021/acs.jmedchem.2c00287" TargetMode="External"/><Relationship Id="rId771" Type="http://schemas.openxmlformats.org/officeDocument/2006/relationships/hyperlink" Target="https://www.sciencedirect.com/science/article/pii/S1201971222003708" TargetMode="External"/><Relationship Id="rId869" Type="http://schemas.openxmlformats.org/officeDocument/2006/relationships/hyperlink" Target="http://dx.doi.org/10.14715/cmb/2022.68.5.12" TargetMode="External"/><Relationship Id="rId424" Type="http://schemas.openxmlformats.org/officeDocument/2006/relationships/hyperlink" Target="https://www.degruyter.com/document/doi/10.1515/rams-2022-0282/html" TargetMode="External"/><Relationship Id="rId631" Type="http://schemas.openxmlformats.org/officeDocument/2006/relationships/hyperlink" Target="https://www.mdpi.com/2072-6694/14/20/5125" TargetMode="External"/><Relationship Id="rId729" Type="http://schemas.openxmlformats.org/officeDocument/2006/relationships/hyperlink" Target="https://www.mdpi.com/2227-9059/10/9/2226" TargetMode="External"/><Relationship Id="rId1054" Type="http://schemas.openxmlformats.org/officeDocument/2006/relationships/hyperlink" Target="javascript:;" TargetMode="External"/><Relationship Id="rId936" Type="http://schemas.openxmlformats.org/officeDocument/2006/relationships/hyperlink" Target="https://link.springer.com/article/10.1007/s00264-022-05477-z" TargetMode="External"/><Relationship Id="rId1121" Type="http://schemas.openxmlformats.org/officeDocument/2006/relationships/hyperlink" Target="https://www.webofscience.com/wos/woscc/full-record/WOS:000876368200001" TargetMode="External"/><Relationship Id="rId65" Type="http://schemas.openxmlformats.org/officeDocument/2006/relationships/hyperlink" Target="https://www.hindawi.com/journals/jnm/2022/2911196/" TargetMode="External"/><Relationship Id="rId281" Type="http://schemas.openxmlformats.org/officeDocument/2006/relationships/hyperlink" Target="https://doi.org/10.1002/9781119799900.ch15" TargetMode="External"/><Relationship Id="rId141" Type="http://schemas.openxmlformats.org/officeDocument/2006/relationships/hyperlink" Target="https://www.mdpi.com/2073-4360/14/4/712" TargetMode="External"/><Relationship Id="rId379" Type="http://schemas.openxmlformats.org/officeDocument/2006/relationships/hyperlink" Target="https://onlinelibrary.wiley.com/doi/abs/10.1111/1556-4029.14941" TargetMode="External"/><Relationship Id="rId586" Type="http://schemas.openxmlformats.org/officeDocument/2006/relationships/hyperlink" Target="https://www.nature.com/articles/s41598-022-26335-3" TargetMode="External"/><Relationship Id="rId793" Type="http://schemas.openxmlformats.org/officeDocument/2006/relationships/hyperlink" Target="https://www.mdpi.com/2072-666X/13/12/2091" TargetMode="External"/><Relationship Id="rId7" Type="http://schemas.openxmlformats.org/officeDocument/2006/relationships/hyperlink" Target="http://bioclima.ro/Balneo530.pdf" TargetMode="External"/><Relationship Id="rId239" Type="http://schemas.openxmlformats.org/officeDocument/2006/relationships/hyperlink" Target="https://doi.org/10.3390/foods11091279" TargetMode="External"/><Relationship Id="rId446" Type="http://schemas.openxmlformats.org/officeDocument/2006/relationships/hyperlink" Target="https://www.mdpi.com/1996-1944/15/7/2388" TargetMode="External"/><Relationship Id="rId653" Type="http://schemas.openxmlformats.org/officeDocument/2006/relationships/hyperlink" Target="https://www.sciencedirect.com/science/article/abs/pii/S0168365922000839?via%3Dihub" TargetMode="External"/><Relationship Id="rId1076" Type="http://schemas.openxmlformats.org/officeDocument/2006/relationships/hyperlink" Target="https://www.thieme-connect.com/products/ejournals/html/10.1055/s-0042-1749363" TargetMode="External"/><Relationship Id="rId306" Type="http://schemas.openxmlformats.org/officeDocument/2006/relationships/hyperlink" Target="https://www.mdpi.com/2227-9032/10/12/2427" TargetMode="External"/><Relationship Id="rId860" Type="http://schemas.openxmlformats.org/officeDocument/2006/relationships/hyperlink" Target="https://iji.sums.ac.ir/article_48517.html" TargetMode="External"/><Relationship Id="rId958" Type="http://schemas.openxmlformats.org/officeDocument/2006/relationships/hyperlink" Target="https://doi.org/10.1152/ajpcell.00336.2022" TargetMode="External"/><Relationship Id="rId87" Type="http://schemas.openxmlformats.org/officeDocument/2006/relationships/hyperlink" Target="https://www.sciencedirect.com/science/article/pii/S2590006422003234?via%3Dihub" TargetMode="External"/><Relationship Id="rId513" Type="http://schemas.openxmlformats.org/officeDocument/2006/relationships/hyperlink" Target="https://www.frontiersin.org/articles/10.3389/fchem.2022.969809/full" TargetMode="External"/><Relationship Id="rId720" Type="http://schemas.openxmlformats.org/officeDocument/2006/relationships/hyperlink" Target="https://www.mdpi.com/1424-8247/15/6/695" TargetMode="External"/><Relationship Id="rId818" Type="http://schemas.openxmlformats.org/officeDocument/2006/relationships/hyperlink" Target="https://doi.org/10.30950/jcer.v18i1.1262" TargetMode="External"/><Relationship Id="rId1003" Type="http://schemas.openxmlformats.org/officeDocument/2006/relationships/hyperlink" Target="https://doi.org/10.1115/1.4054683" TargetMode="External"/><Relationship Id="rId14" Type="http://schemas.openxmlformats.org/officeDocument/2006/relationships/hyperlink" Target="https://www.scielo.br/j/bjps/a/dd8qwskCDP5LCZgMnyNhzhx/?lang=en" TargetMode="External"/><Relationship Id="rId163" Type="http://schemas.openxmlformats.org/officeDocument/2006/relationships/hyperlink" Target="https://www.mdpi.com/1999-4923/14/12/2748" TargetMode="External"/><Relationship Id="rId370" Type="http://schemas.openxmlformats.org/officeDocument/2006/relationships/hyperlink" Target="https://www.mdpi.com/1420-3049/27/3/806" TargetMode="External"/><Relationship Id="rId230" Type="http://schemas.openxmlformats.org/officeDocument/2006/relationships/hyperlink" Target="https://doi.org/10.3390/horticulturae8050373" TargetMode="External"/><Relationship Id="rId468" Type="http://schemas.openxmlformats.org/officeDocument/2006/relationships/hyperlink" Target="https://www.sciencedirect.com/science/article/abs/pii/S0168365922000839?via%3Dihub" TargetMode="External"/><Relationship Id="rId675" Type="http://schemas.openxmlformats.org/officeDocument/2006/relationships/hyperlink" Target="https://www.scopus.com/record/display.uri?eid=2-s2.0-85143346184&amp;origin=resultslist&amp;txGid=94c02b18587741b7a21759b3e17c6a7e" TargetMode="External"/><Relationship Id="rId882" Type="http://schemas.openxmlformats.org/officeDocument/2006/relationships/hyperlink" Target="https://www.spandidos-publications.com/10.3892/etm.2022.11669" TargetMode="External"/><Relationship Id="rId1098" Type="http://schemas.openxmlformats.org/officeDocument/2006/relationships/hyperlink" Target="https://www.webofscience.com/wos/woscc/full-record/WOS:000846999100001" TargetMode="External"/><Relationship Id="rId328" Type="http://schemas.openxmlformats.org/officeDocument/2006/relationships/hyperlink" Target="https://www.mdpi.com/1999-4923/14/12/2788" TargetMode="External"/><Relationship Id="rId535" Type="http://schemas.openxmlformats.org/officeDocument/2006/relationships/hyperlink" Target="https://www.mdpi.com/2077-0383/11/20/5987" TargetMode="External"/><Relationship Id="rId742" Type="http://schemas.openxmlformats.org/officeDocument/2006/relationships/hyperlink" Target="https://karger.com/aha/article-abstract/146/1/14/835078/Clonal-Megakaryocyte-Dysplasia-with-Isolated?redirectedFrom=fulltext" TargetMode="External"/><Relationship Id="rId602" Type="http://schemas.openxmlformats.org/officeDocument/2006/relationships/hyperlink" Target="https://www.mdpi.com/2227-9717/10/5/916" TargetMode="External"/><Relationship Id="rId1025" Type="http://schemas.openxmlformats.org/officeDocument/2006/relationships/hyperlink" Target="https://pubmed.ncbi.nlm.nih.gov/34647990/" TargetMode="External"/><Relationship Id="rId907" Type="http://schemas.openxmlformats.org/officeDocument/2006/relationships/hyperlink" Target="https://onlinelibrary.wiley.com/doi/full/10.1111/aos.15130" TargetMode="External"/><Relationship Id="rId36" Type="http://schemas.openxmlformats.org/officeDocument/2006/relationships/hyperlink" Target="https://www.sciencedirect.com/science/article/abs/pii/S0022286022011358" TargetMode="External"/><Relationship Id="rId339" Type="http://schemas.openxmlformats.org/officeDocument/2006/relationships/hyperlink" Target="https://www.mdpi.com/2226-4787/10/6/140" TargetMode="External"/><Relationship Id="rId546" Type="http://schemas.openxmlformats.org/officeDocument/2006/relationships/hyperlink" Target="http://bioclima.ro/Balneo495.pdf" TargetMode="External"/><Relationship Id="rId753" Type="http://schemas.openxmlformats.org/officeDocument/2006/relationships/hyperlink" Target="https://dx.doi.org/10.4103%2Fjaptr.japtr_400_22" TargetMode="External"/><Relationship Id="rId101" Type="http://schemas.openxmlformats.org/officeDocument/2006/relationships/hyperlink" Target="https://www.mdpi.com/1420-3049/27/3/806" TargetMode="External"/><Relationship Id="rId185" Type="http://schemas.openxmlformats.org/officeDocument/2006/relationships/hyperlink" Target="https://www.primary-care-diabetes.com/article/S1751-9918(21)00233-3/fulltext" TargetMode="External"/><Relationship Id="rId406" Type="http://schemas.openxmlformats.org/officeDocument/2006/relationships/hyperlink" Target="https://www.mdpi.com/2072-6643/14/16/3362" TargetMode="External"/><Relationship Id="rId960" Type="http://schemas.openxmlformats.org/officeDocument/2006/relationships/hyperlink" Target="https://doi.org/10.2340/17453674.2022.4878" TargetMode="External"/><Relationship Id="rId1036" Type="http://schemas.openxmlformats.org/officeDocument/2006/relationships/hyperlink" Target="https://www.researchgate.net/publication/358183814_Biochemical_Factors_in_Aggression_and_Violence" TargetMode="External"/><Relationship Id="rId392" Type="http://schemas.openxmlformats.org/officeDocument/2006/relationships/hyperlink" Target="https://www.mdpi.com/1999-4923/14/8/1617" TargetMode="External"/><Relationship Id="rId613" Type="http://schemas.openxmlformats.org/officeDocument/2006/relationships/hyperlink" Target="https://www.mdpi.com/2072-6643/14/16/3362" TargetMode="External"/><Relationship Id="rId697" Type="http://schemas.openxmlformats.org/officeDocument/2006/relationships/hyperlink" Target="https://www.mdpi.com/1660-4601/19/24/16806" TargetMode="External"/><Relationship Id="rId820" Type="http://schemas.openxmlformats.org/officeDocument/2006/relationships/hyperlink" Target="https://doi.org/10.1186/s12909-023-04063-0" TargetMode="External"/><Relationship Id="rId918" Type="http://schemas.openxmlformats.org/officeDocument/2006/relationships/hyperlink" Target="https://www.mdpi.com/1648-9144/58/2/237/htm" TargetMode="External"/><Relationship Id="rId252" Type="http://schemas.openxmlformats.org/officeDocument/2006/relationships/hyperlink" Target="https://doi.org/10.1007/s12649-021-01608-6" TargetMode="External"/><Relationship Id="rId1103" Type="http://schemas.openxmlformats.org/officeDocument/2006/relationships/hyperlink" Target="https://www.webofscience.com/wos/woscc/full-record/WOS:000889305500013" TargetMode="External"/><Relationship Id="rId47" Type="http://schemas.openxmlformats.org/officeDocument/2006/relationships/hyperlink" Target="https://www.mdpi.com/2073-4360/14/4/712" TargetMode="External"/><Relationship Id="rId112" Type="http://schemas.openxmlformats.org/officeDocument/2006/relationships/hyperlink" Target="https://www.mdpi.com/2072-6694/14/5/1198" TargetMode="External"/><Relationship Id="rId557" Type="http://schemas.openxmlformats.org/officeDocument/2006/relationships/hyperlink" Target="http://bioclima.ro/Balneo482.pdf" TargetMode="External"/><Relationship Id="rId764" Type="http://schemas.openxmlformats.org/officeDocument/2006/relationships/hyperlink" Target="https://www.ncbi.nlm.nih.gov/pmc/articles/PMC9258966/" TargetMode="External"/><Relationship Id="rId971" Type="http://schemas.openxmlformats.org/officeDocument/2006/relationships/hyperlink" Target="https://doi.org/10.3390/app12020614" TargetMode="External"/><Relationship Id="rId196" Type="http://schemas.openxmlformats.org/officeDocument/2006/relationships/hyperlink" Target="https://web.p.ebscohost.com/ehost/pdfviewer/pdfviewer?vid=1&amp;sid=d5b39c94-a365-4d45-9e6c-128d6da9567e%40redis" TargetMode="External"/><Relationship Id="rId417" Type="http://schemas.openxmlformats.org/officeDocument/2006/relationships/hyperlink" Target="https://www.mdpi.com/1660-4601/19/7/4285" TargetMode="External"/><Relationship Id="rId624" Type="http://schemas.openxmlformats.org/officeDocument/2006/relationships/hyperlink" Target="https://www.sciencedirect.com/science/article/pii/S2666523922001337?via%3Dih" TargetMode="External"/><Relationship Id="rId831" Type="http://schemas.openxmlformats.org/officeDocument/2006/relationships/hyperlink" Target="https://www.mdpi.com/2075-1729/12/10/1599" TargetMode="External"/><Relationship Id="rId1047" Type="http://schemas.openxmlformats.org/officeDocument/2006/relationships/hyperlink" Target="https://ijp.mums.ac.ir/article_21468.html" TargetMode="External"/><Relationship Id="rId263" Type="http://schemas.openxmlformats.org/officeDocument/2006/relationships/hyperlink" Target="https://www.mdpi.com/2226-4787/10/6/140" TargetMode="External"/><Relationship Id="rId470" Type="http://schemas.openxmlformats.org/officeDocument/2006/relationships/hyperlink" Target="https://www.mdpi.com/2073-4360/14/4/712" TargetMode="External"/><Relationship Id="rId929" Type="http://schemas.openxmlformats.org/officeDocument/2006/relationships/hyperlink" Target="https://doi.org/10.1111/lam.13711" TargetMode="External"/><Relationship Id="rId1114" Type="http://schemas.openxmlformats.org/officeDocument/2006/relationships/hyperlink" Target="https://www.webofscience.com/wos/woscc/full-record/WOS:000806719200015" TargetMode="External"/><Relationship Id="rId58" Type="http://schemas.openxmlformats.org/officeDocument/2006/relationships/hyperlink" Target="https://www.sciencedirect.com/journal/international-journal-of-biological-macromolecules" TargetMode="External"/><Relationship Id="rId123" Type="http://schemas.openxmlformats.org/officeDocument/2006/relationships/hyperlink" Target="about:blank" TargetMode="External"/><Relationship Id="rId330" Type="http://schemas.openxmlformats.org/officeDocument/2006/relationships/hyperlink" Target="https://www.nature.com/articles/s41598-022-26335-3" TargetMode="External"/><Relationship Id="rId568" Type="http://schemas.openxmlformats.org/officeDocument/2006/relationships/hyperlink" Target="https://doi.org/10.1016/B978-0-323-85041-4.00011-1" TargetMode="External"/><Relationship Id="rId775" Type="http://schemas.openxmlformats.org/officeDocument/2006/relationships/hyperlink" Target="https://www.mdpi.com/1999-4915/14/1/64" TargetMode="External"/><Relationship Id="rId982" Type="http://schemas.openxmlformats.org/officeDocument/2006/relationships/hyperlink" Target="https://jidc.org/index.php/journal/article/view/35544634" TargetMode="External"/><Relationship Id="rId428" Type="http://schemas.openxmlformats.org/officeDocument/2006/relationships/hyperlink" Target="https://jnanobiotechnology.biomedcentral.com/articles/10.1186/s12951-022-01650-z" TargetMode="External"/><Relationship Id="rId635" Type="http://schemas.openxmlformats.org/officeDocument/2006/relationships/hyperlink" Target="https://www.sciencedirect.com/science/article/abs/pii/S0169409X22003921?via%3Dihub" TargetMode="External"/><Relationship Id="rId842" Type="http://schemas.openxmlformats.org/officeDocument/2006/relationships/hyperlink" Target="https://journals.sagepub.com/doi/abs/10.1177/00099228221142127" TargetMode="External"/><Relationship Id="rId1058" Type="http://schemas.openxmlformats.org/officeDocument/2006/relationships/hyperlink" Target="https://www.sciencedirect.com/science/article/pii/S092666902201322X" TargetMode="External"/><Relationship Id="rId274" Type="http://schemas.openxmlformats.org/officeDocument/2006/relationships/hyperlink" Target="https://farmaciajournal.com/issue-articles/evaluation-of-the-granulometry-impact-of-the-compression-mixture-in-the-formulation-development-of-tablets/" TargetMode="External"/><Relationship Id="rId481" Type="http://schemas.openxmlformats.org/officeDocument/2006/relationships/hyperlink" Target="https://www.webofscience.com/wos/woscc/full-record/WOS:000927589400003" TargetMode="External"/><Relationship Id="rId702" Type="http://schemas.openxmlformats.org/officeDocument/2006/relationships/hyperlink" Target="https://www.ncbi.nlm.nih.gov/pmc/articles/PMC9258966/" TargetMode="External"/><Relationship Id="rId1125" Type="http://schemas.openxmlformats.org/officeDocument/2006/relationships/hyperlink" Target="https://www.webofscience.com/wos/woscc/full-record/WOS:000771976700002" TargetMode="External"/><Relationship Id="rId69" Type="http://schemas.openxmlformats.org/officeDocument/2006/relationships/hyperlink" Target="https://www.sciencedirect.com/science/article/abs/pii/S0022286022012704?via%3Dihub" TargetMode="External"/><Relationship Id="rId134" Type="http://schemas.openxmlformats.org/officeDocument/2006/relationships/hyperlink" Target="https://jnanobiotechnology.biomedcentral.com/articles/10.1186/s12951-022-01650-z" TargetMode="External"/><Relationship Id="rId579" Type="http://schemas.openxmlformats.org/officeDocument/2006/relationships/hyperlink" Target="https://doi.org/10.1016/B978-0-323-91201-3.00007-4" TargetMode="External"/><Relationship Id="rId786" Type="http://schemas.openxmlformats.org/officeDocument/2006/relationships/hyperlink" Target="https://scholar.valpo.edu/jmms/vol9/iss1/15/" TargetMode="External"/><Relationship Id="rId993" Type="http://schemas.openxmlformats.org/officeDocument/2006/relationships/hyperlink" Target="https://doi.org/10.1177/09544062221133674" TargetMode="External"/><Relationship Id="rId341" Type="http://schemas.openxmlformats.org/officeDocument/2006/relationships/hyperlink" Target="https://www.frontiersin.org/articles/10.3389/fmed.2022.913214/full" TargetMode="External"/><Relationship Id="rId439" Type="http://schemas.openxmlformats.org/officeDocument/2006/relationships/hyperlink" Target="https://www.eurekaselect.com/article/119406" TargetMode="External"/><Relationship Id="rId646" Type="http://schemas.openxmlformats.org/officeDocument/2006/relationships/hyperlink" Target="https://www.sciencedirect.com/science/article/abs/pii/S1773224722003215?via%3Dihub" TargetMode="External"/><Relationship Id="rId1069" Type="http://schemas.openxmlformats.org/officeDocument/2006/relationships/hyperlink" Target="https://pubmed.ncbi.nlm.nih.gov/36124047/" TargetMode="External"/><Relationship Id="rId201" Type="http://schemas.openxmlformats.org/officeDocument/2006/relationships/hyperlink" Target="https://onlinelibrary.wiley.com/doi/abs/10.1111/jfbc.14124" TargetMode="External"/><Relationship Id="rId285" Type="http://schemas.openxmlformats.org/officeDocument/2006/relationships/hyperlink" Target="https://doi.org/10.1016/j.colsurfa.2021.127819" TargetMode="External"/><Relationship Id="rId506" Type="http://schemas.openxmlformats.org/officeDocument/2006/relationships/hyperlink" Target="https://www.mdpi.com/2072-6694/14/20/5125" TargetMode="External"/><Relationship Id="rId853" Type="http://schemas.openxmlformats.org/officeDocument/2006/relationships/hyperlink" Target="https://www.frontiersin.org/articles/10.3389/fmed.2022.952476/full" TargetMode="External"/><Relationship Id="rId1136" Type="http://schemas.openxmlformats.org/officeDocument/2006/relationships/hyperlink" Target="https://www.webofscience.com/wos/woscc/full-record/WOS:000898398700136" TargetMode="External"/><Relationship Id="rId492" Type="http://schemas.openxmlformats.org/officeDocument/2006/relationships/hyperlink" Target="https://www.sciencedirect.com/journal/international-journal-of-biological-macromolecules" TargetMode="External"/><Relationship Id="rId713" Type="http://schemas.openxmlformats.org/officeDocument/2006/relationships/hyperlink" Target="https://www.mdpi.com/2079-6412/12/2/211" TargetMode="External"/><Relationship Id="rId797" Type="http://schemas.openxmlformats.org/officeDocument/2006/relationships/hyperlink" Target="https://pubs.rsc.org/en/content/articlelanding/2022/ma/d2ma00613h" TargetMode="External"/><Relationship Id="rId920" Type="http://schemas.openxmlformats.org/officeDocument/2006/relationships/hyperlink" Target="https://1510g5rdw-y-https-link-springer-com.z.e-nformation.ro/article/10.1007/s00167-023-07387-y" TargetMode="External"/><Relationship Id="rId145" Type="http://schemas.openxmlformats.org/officeDocument/2006/relationships/hyperlink" Target="https://www.eurekaselect.com/article/119406" TargetMode="External"/><Relationship Id="rId352" Type="http://schemas.openxmlformats.org/officeDocument/2006/relationships/hyperlink" Target="https://onlinelibrary.wiley.com/doi/epdf/10.1111/jocd.14402" TargetMode="External"/><Relationship Id="rId212" Type="http://schemas.openxmlformats.org/officeDocument/2006/relationships/hyperlink" Target="https://jnanobiotechnology.biomedcentral.com/articles/10.1186/s12951-022-01650-z" TargetMode="External"/><Relationship Id="rId657" Type="http://schemas.openxmlformats.org/officeDocument/2006/relationships/hyperlink" Target="https://wires.onlinelibrary.wiley.com/doi/10.1002/wnan.1774" TargetMode="External"/><Relationship Id="rId864" Type="http://schemas.openxmlformats.org/officeDocument/2006/relationships/hyperlink" Target="https://ricerca.unich.it/retrieve/7c4d1ef4-3bf0-479b-af54-c594b569ac07/Frontiers%20neuroscience.pdf" TargetMode="External"/><Relationship Id="rId296" Type="http://schemas.openxmlformats.org/officeDocument/2006/relationships/hyperlink" Target="https://doi.org/10.1002/advs.202102451" TargetMode="External"/><Relationship Id="rId517" Type="http://schemas.openxmlformats.org/officeDocument/2006/relationships/hyperlink" Target="https://onlinelibrary.wiley.com/doi/10.1002/marc.202200194" TargetMode="External"/><Relationship Id="rId724" Type="http://schemas.openxmlformats.org/officeDocument/2006/relationships/hyperlink" Target="https://1510a08a8-y-https-www-sciencedirect-com.z.e-nformation.ro/science/article/pii/S1773224722004750?via%3Dihub" TargetMode="External"/><Relationship Id="rId931" Type="http://schemas.openxmlformats.org/officeDocument/2006/relationships/hyperlink" Target="https://jidc.org/index.php/journal/article/view/35544634" TargetMode="External"/><Relationship Id="rId60" Type="http://schemas.openxmlformats.org/officeDocument/2006/relationships/hyperlink" Target="https://www.mdpi.com/2304-8158/11/9/1279" TargetMode="External"/><Relationship Id="rId156" Type="http://schemas.openxmlformats.org/officeDocument/2006/relationships/hyperlink" Target="https://bmjopen.bmj.com/content/12/11/e066246" TargetMode="External"/><Relationship Id="rId363" Type="http://schemas.openxmlformats.org/officeDocument/2006/relationships/hyperlink" Target="https://www.mdpi.com/2079-4991/12/8/1376" TargetMode="External"/><Relationship Id="rId570" Type="http://schemas.openxmlformats.org/officeDocument/2006/relationships/hyperlink" Target="https://pnrjournal.com/index.php/home/article/view/1173/948" TargetMode="External"/><Relationship Id="rId1007" Type="http://schemas.openxmlformats.org/officeDocument/2006/relationships/hyperlink" Target="https://jmpas.com/abstract/1001" TargetMode="External"/><Relationship Id="rId223" Type="http://schemas.openxmlformats.org/officeDocument/2006/relationships/hyperlink" Target="https://www.eurekaselect.com/article/119406" TargetMode="External"/><Relationship Id="rId430" Type="http://schemas.openxmlformats.org/officeDocument/2006/relationships/hyperlink" Target="https://www.mdpi.com/2079-4991/12/8/1376" TargetMode="External"/><Relationship Id="rId668" Type="http://schemas.openxmlformats.org/officeDocument/2006/relationships/hyperlink" Target="https://www.scopus.com/record/display.uri?eid=2-s2.0-85150130127&amp;origin=resultslist&amp;sort=plf-f&amp;cite=2-s2.0-85111578822&amp;src=s&amp;nlo=&amp;nlr=&amp;nls=&amp;imp=t&amp;sid=e638069ce631c0294880562c28e76aec&amp;sot=cite&amp;sdt=cl&amp;cluster=scopubyr%2c%222022%22%2ct&amp;sl=0&amp;relpos=23&amp;citeCnt=0&amp;searchTerm=" TargetMode="External"/><Relationship Id="rId875" Type="http://schemas.openxmlformats.org/officeDocument/2006/relationships/hyperlink" Target="https://bioclima.ro/Journal/index.php/BRJ/article/view/100" TargetMode="External"/><Relationship Id="rId1060" Type="http://schemas.openxmlformats.org/officeDocument/2006/relationships/hyperlink" Target="https://ijp.mums.ac.ir/article_19655.html" TargetMode="External"/><Relationship Id="rId18" Type="http://schemas.openxmlformats.org/officeDocument/2006/relationships/hyperlink" Target="https://connectjournals.com/toc.php?aid=%20Masihur%20Rahman%20&amp;&amp;bookmark=CJ-001644&amp;&amp;volume=32&amp;&amp;issue_id=01&amp;&amp;month=Mar&amp;year=2022" TargetMode="External"/><Relationship Id="rId528" Type="http://schemas.openxmlformats.org/officeDocument/2006/relationships/hyperlink" Target="https://www.mdpi.com/1420-3049/27/3/806" TargetMode="External"/><Relationship Id="rId735" Type="http://schemas.openxmlformats.org/officeDocument/2006/relationships/hyperlink" Target="https://www.mdpi.com/1999-4923/15/1/42" TargetMode="External"/><Relationship Id="rId942" Type="http://schemas.openxmlformats.org/officeDocument/2006/relationships/hyperlink" Target="https://doi.org/10.1177/09544062221133674" TargetMode="External"/><Relationship Id="rId167" Type="http://schemas.openxmlformats.org/officeDocument/2006/relationships/hyperlink" Target="https://www.mdpi.com/2079-4991/12/8/1376" TargetMode="External"/><Relationship Id="rId374" Type="http://schemas.openxmlformats.org/officeDocument/2006/relationships/hyperlink" Target="http://www.ijbiotech.com/article_143252.html" TargetMode="External"/><Relationship Id="rId581" Type="http://schemas.openxmlformats.org/officeDocument/2006/relationships/hyperlink" Target="https://dblp.org/db/conf/ic3i/ic3i2022.html" TargetMode="External"/><Relationship Id="rId1018" Type="http://schemas.openxmlformats.org/officeDocument/2006/relationships/hyperlink" Target="https://www.tandfonline.com/doi/full/10.1080/1331677X.2022.2106263" TargetMode="External"/><Relationship Id="rId71" Type="http://schemas.openxmlformats.org/officeDocument/2006/relationships/hyperlink" Target="https://www.mdpi.com/2072-6694/14/7/1626" TargetMode="External"/><Relationship Id="rId234" Type="http://schemas.openxmlformats.org/officeDocument/2006/relationships/hyperlink" Target="https://doi.org/10.3390/su14084818" TargetMode="External"/><Relationship Id="rId679" Type="http://schemas.openxmlformats.org/officeDocument/2006/relationships/hyperlink" Target="https://www.scopus.com/record/display.uri?eid=2-s2.0-85138873960&amp;origin=resultslist&amp;txGid=6f491a960cb25427f58b796209f5ad52" TargetMode="External"/><Relationship Id="rId802" Type="http://schemas.openxmlformats.org/officeDocument/2006/relationships/hyperlink" Target="https://pubs.acs.org/doi/10.1021/acscatal.2c02287" TargetMode="External"/><Relationship Id="rId886" Type="http://schemas.openxmlformats.org/officeDocument/2006/relationships/hyperlink" Target="https://biomedicineonline.org/index.php/home/article/view/2274" TargetMode="External"/><Relationship Id="rId2" Type="http://schemas.openxmlformats.org/officeDocument/2006/relationships/hyperlink" Target="http://bioclima.ro/Balneo529.pdf" TargetMode="External"/><Relationship Id="rId29" Type="http://schemas.openxmlformats.org/officeDocument/2006/relationships/hyperlink" Target="https://www.sciencedirect.com/science/article/abs/pii/S0022286022009747" TargetMode="External"/><Relationship Id="rId441" Type="http://schemas.openxmlformats.org/officeDocument/2006/relationships/hyperlink" Target="http://www.ijbiotech.com/article_143252.html" TargetMode="External"/><Relationship Id="rId539" Type="http://schemas.openxmlformats.org/officeDocument/2006/relationships/hyperlink" Target="https://www.ncbi.nlm.nih.gov/pmc/articles/PMC9607160/pdf/pharmaceutics-14-02231.pdf" TargetMode="External"/><Relationship Id="rId746" Type="http://schemas.openxmlformats.org/officeDocument/2006/relationships/hyperlink" Target="https://www.archivesofmedicalscience.com/TERT-rs2853669-as-predictor-for-overall-survival-in-patients-with-acute-myeloid-leukemia,100673,0,2.html" TargetMode="External"/><Relationship Id="rId1071" Type="http://schemas.openxmlformats.org/officeDocument/2006/relationships/hyperlink" Target="https://jamanetwork.com/journals/jamaotolaryngology/fullarticle/2785101" TargetMode="External"/><Relationship Id="rId178" Type="http://schemas.openxmlformats.org/officeDocument/2006/relationships/hyperlink" Target="http://www.ijbiotech.com/article_143252.html" TargetMode="External"/><Relationship Id="rId301" Type="http://schemas.openxmlformats.org/officeDocument/2006/relationships/hyperlink" Target="https://www.biotechrep.ir/article_152066.html" TargetMode="External"/><Relationship Id="rId953" Type="http://schemas.openxmlformats.org/officeDocument/2006/relationships/hyperlink" Target="https://asmedigitalcollection.asme.org/manufacturingscience/article-abstract/doi/10.1115/1.4054683/1141317/A-comprehensive-review-on-experimental-conditions?redirectedFrom=fulltext" TargetMode="External"/><Relationship Id="rId1029" Type="http://schemas.openxmlformats.org/officeDocument/2006/relationships/hyperlink" Target="https://www.mdpi.com/1420-3049/27/23/8334" TargetMode="External"/><Relationship Id="rId82" Type="http://schemas.openxmlformats.org/officeDocument/2006/relationships/hyperlink" Target="https://www.mdpi.com/2226-4787/10/6/140" TargetMode="External"/><Relationship Id="rId385" Type="http://schemas.openxmlformats.org/officeDocument/2006/relationships/hyperlink" Target="https://www.mdpi.com/2227-9717/10/5/916" TargetMode="External"/><Relationship Id="rId592" Type="http://schemas.openxmlformats.org/officeDocument/2006/relationships/hyperlink" Target="https://onlinelibrary.wiley.com/doi/10.1111/jocd.15368" TargetMode="External"/><Relationship Id="rId606" Type="http://schemas.openxmlformats.org/officeDocument/2006/relationships/hyperlink" Target="https://www.mdpi.com/1999-4923/14/2/305" TargetMode="External"/><Relationship Id="rId813" Type="http://schemas.openxmlformats.org/officeDocument/2006/relationships/hyperlink" Target="https://sciendo.com/pdf/10.2478/auom-2022-0003" TargetMode="External"/><Relationship Id="rId245" Type="http://schemas.openxmlformats.org/officeDocument/2006/relationships/hyperlink" Target="https://doi.org/10.5806/AST.2022.35.5.218" TargetMode="External"/><Relationship Id="rId452" Type="http://schemas.openxmlformats.org/officeDocument/2006/relationships/hyperlink" Target="https://wires.onlinelibrary.wiley.com/doi/10.1002/wnan.1774" TargetMode="External"/><Relationship Id="rId897" Type="http://schemas.openxmlformats.org/officeDocument/2006/relationships/hyperlink" Target="https://www.kjg.or.kr/journal/view.html?doi=10.4166/kjg.2022.118" TargetMode="External"/><Relationship Id="rId1082" Type="http://schemas.openxmlformats.org/officeDocument/2006/relationships/hyperlink" Target="https://1510q6x9e-y-https-www-webofscience-com.z.e-nformation.ro/wos/woscc/full-record/WOS:000901241800001" TargetMode="External"/><Relationship Id="rId105" Type="http://schemas.openxmlformats.org/officeDocument/2006/relationships/hyperlink" Target="http://www.ijbiotech.com/article_143252.html" TargetMode="External"/><Relationship Id="rId312" Type="http://schemas.openxmlformats.org/officeDocument/2006/relationships/hyperlink" Target="https://www.mdpi.com/2076-2607/10/2/229" TargetMode="External"/><Relationship Id="rId757" Type="http://schemas.openxmlformats.org/officeDocument/2006/relationships/hyperlink" Target="https://journals.lww.com/md-journal/Fulltext/2022/12160/Vitamin_D_level_in_relation_to_phonetic_function.15.aspx" TargetMode="External"/><Relationship Id="rId964" Type="http://schemas.openxmlformats.org/officeDocument/2006/relationships/hyperlink" Target="https://www.sciencedirect.com/science/article/pii/S2214785322016297?via%3Dihub" TargetMode="External"/><Relationship Id="rId93" Type="http://schemas.openxmlformats.org/officeDocument/2006/relationships/hyperlink" Target="https://www.sciencedirect.com/science/article/abs/pii/S0022286022012704?via%3Dihub" TargetMode="External"/><Relationship Id="rId189" Type="http://schemas.openxmlformats.org/officeDocument/2006/relationships/hyperlink" Target="https://www.mdpi.com/2223-7747/11/6/791" TargetMode="External"/><Relationship Id="rId396" Type="http://schemas.openxmlformats.org/officeDocument/2006/relationships/hyperlink" Target="https://link.springer.com/article/10.1007/s13659-022-00363-y" TargetMode="External"/><Relationship Id="rId617" Type="http://schemas.openxmlformats.org/officeDocument/2006/relationships/hyperlink" Target="https://pubmed.ncbi.nlm.nih.gov/35430411/" TargetMode="External"/><Relationship Id="rId824" Type="http://schemas.openxmlformats.org/officeDocument/2006/relationships/hyperlink" Target="https://sciendo.com/pdf/10.2478/auom-2022-0003" TargetMode="External"/><Relationship Id="rId256" Type="http://schemas.openxmlformats.org/officeDocument/2006/relationships/hyperlink" Target="https://doi.org/10.3390/ani12233404" TargetMode="External"/><Relationship Id="rId463" Type="http://schemas.openxmlformats.org/officeDocument/2006/relationships/hyperlink" Target="https://jnanobiotechnology.biomedcentral.com/articles/10.1186/s12951-022-01650-z" TargetMode="External"/><Relationship Id="rId670" Type="http://schemas.openxmlformats.org/officeDocument/2006/relationships/hyperlink" Target="https://www.scopus.com/record/display.uri?eid=2-s2.0-85132751579&amp;origin=resultslist&amp;sort=plf-f&amp;cite=2-s2.0-85090318931&amp;src=s&amp;nlo=&amp;nlr=&amp;nls=&amp;imp=t&amp;sid=c8320e85169bf2c6b17f0464f70121cd&amp;sot=cite&amp;sdt=cl&amp;cluster=scopubyr%2c%222022%22%2ct&amp;sl=0&amp;relpos=4&amp;citeCnt=2&amp;searchTerm=" TargetMode="External"/><Relationship Id="rId1093" Type="http://schemas.openxmlformats.org/officeDocument/2006/relationships/hyperlink" Target="https://doi.org/10.1111/ans.17956" TargetMode="External"/><Relationship Id="rId1107" Type="http://schemas.openxmlformats.org/officeDocument/2006/relationships/hyperlink" Target="https://www.webofscience.com/wos/woscc/full-record/WOS:000786532500019" TargetMode="External"/><Relationship Id="rId116" Type="http://schemas.openxmlformats.org/officeDocument/2006/relationships/hyperlink" Target="https://www.eurekaselect.com/article/119406" TargetMode="External"/><Relationship Id="rId323" Type="http://schemas.openxmlformats.org/officeDocument/2006/relationships/hyperlink" Target="https://www.mdpi.com/2076-3921/11/9/1771" TargetMode="External"/><Relationship Id="rId530" Type="http://schemas.openxmlformats.org/officeDocument/2006/relationships/hyperlink" Target="https://www.eurekaselect.com/article/119406" TargetMode="External"/><Relationship Id="rId768" Type="http://schemas.openxmlformats.org/officeDocument/2006/relationships/hyperlink" Target="https://www.ncbi.nlm.nih.gov/pmc/articles/PMC9113683/" TargetMode="External"/><Relationship Id="rId975" Type="http://schemas.openxmlformats.org/officeDocument/2006/relationships/hyperlink" Target="https://doi.org/10.3390/medicina58020237" TargetMode="External"/><Relationship Id="rId20" Type="http://schemas.openxmlformats.org/officeDocument/2006/relationships/hyperlink" Target="https://www.eurekaselect.com/article/119181" TargetMode="External"/><Relationship Id="rId628" Type="http://schemas.openxmlformats.org/officeDocument/2006/relationships/hyperlink" Target="https://www.tandfonline.com/doi/abs/10.1080/17512433.2022.2136166?journalCode=ierj20" TargetMode="External"/><Relationship Id="rId835" Type="http://schemas.openxmlformats.org/officeDocument/2006/relationships/hyperlink" Target="https://pubmed.ncbi.nlm.nih.gov/35383688/" TargetMode="External"/><Relationship Id="rId267" Type="http://schemas.openxmlformats.org/officeDocument/2006/relationships/hyperlink" Target="https://151096itm-y-https-www-scopus-com.z.e-nformation.ro/record/display.uri?eid=2-s2.0-85140411646&amp;origin=resultslist&amp;sort=plf-f&amp;cite=2-s2.0-85115622452&amp;src=s&amp;imp=t&amp;sid=7134863110f3c2eeaae5c4392aa4147e&amp;sot=cite&amp;sdt=a&amp;sl=0&amp;relpos=9&amp;citeCnt=0&amp;searchTerm=" TargetMode="External"/><Relationship Id="rId474" Type="http://schemas.openxmlformats.org/officeDocument/2006/relationships/hyperlink" Target="https://www.eurekaselect.com/article/119406" TargetMode="External"/><Relationship Id="rId1020" Type="http://schemas.openxmlformats.org/officeDocument/2006/relationships/hyperlink" Target="https://link.springer.com/article/10.1007/s00264-022-05477-z" TargetMode="External"/><Relationship Id="rId1118" Type="http://schemas.openxmlformats.org/officeDocument/2006/relationships/hyperlink" Target="https://www.webofscience.com/wos/woscc/full-record/WOS:000899543400001" TargetMode="External"/><Relationship Id="rId127" Type="http://schemas.openxmlformats.org/officeDocument/2006/relationships/hyperlink" Target="https://pharmacypractice.org/index.php/pp/article/view/2656" TargetMode="External"/><Relationship Id="rId681" Type="http://schemas.openxmlformats.org/officeDocument/2006/relationships/hyperlink" Target="https://www.scopus.com/record/display.uri?eid=2-s2.0-85137937398&amp;origin=resultslist&amp;txGid=5eb10a8125380832679b2bb2d792b626" TargetMode="External"/><Relationship Id="rId779" Type="http://schemas.openxmlformats.org/officeDocument/2006/relationships/hyperlink" Target="https://www.jidc.org/index.php/journal/article/view/35544634" TargetMode="External"/><Relationship Id="rId902" Type="http://schemas.openxmlformats.org/officeDocument/2006/relationships/hyperlink" Target="https://tjtes.org/jvi.aspx?un=UTD-28430&amp;volume=" TargetMode="External"/><Relationship Id="rId986" Type="http://schemas.openxmlformats.org/officeDocument/2006/relationships/hyperlink" Target="https://doi.org/10.1007/s00264-022-05477-z" TargetMode="External"/><Relationship Id="rId31" Type="http://schemas.openxmlformats.org/officeDocument/2006/relationships/hyperlink" Target="https://www.mdpi.com/1420-3049/27/15/4898" TargetMode="External"/><Relationship Id="rId334" Type="http://schemas.openxmlformats.org/officeDocument/2006/relationships/hyperlink" Target="https://japsonline.com/abstract.php?article_id=3676&amp;sts=2" TargetMode="External"/><Relationship Id="rId541" Type="http://schemas.openxmlformats.org/officeDocument/2006/relationships/hyperlink" Target="http://bioclima.ro/Balneo482.pdf" TargetMode="External"/><Relationship Id="rId639" Type="http://schemas.openxmlformats.org/officeDocument/2006/relationships/hyperlink" Target="https://www.sciencedirect.com/science/article/abs/pii/S0169409X22003726?via%3Dihub" TargetMode="External"/><Relationship Id="rId180" Type="http://schemas.openxmlformats.org/officeDocument/2006/relationships/hyperlink" Target="https://www.tandfonline.com/doi/abs/10.1080/01635581.2022.2157450?journalCode=hnuc20" TargetMode="External"/><Relationship Id="rId278" Type="http://schemas.openxmlformats.org/officeDocument/2006/relationships/hyperlink" Target="https://bpsa.journals.ekb.eg/article_271825.html" TargetMode="External"/><Relationship Id="rId401" Type="http://schemas.openxmlformats.org/officeDocument/2006/relationships/hyperlink" Target="https://journals.scicell.org/index.php/NBC/article/view/1246" TargetMode="External"/><Relationship Id="rId846" Type="http://schemas.openxmlformats.org/officeDocument/2006/relationships/hyperlink" Target="https://www.ncbi.nlm.nih.gov/pmc/articles/PMC9354072/" TargetMode="External"/><Relationship Id="rId1031" Type="http://schemas.openxmlformats.org/officeDocument/2006/relationships/hyperlink" Target="https://www.cellmolbiol.org/index.php/CMB/article/view/4397" TargetMode="External"/><Relationship Id="rId1129" Type="http://schemas.openxmlformats.org/officeDocument/2006/relationships/hyperlink" Target="https://www.webofscience.com/wos/woscc/full-record/WOS:000877227400004" TargetMode="External"/><Relationship Id="rId485" Type="http://schemas.openxmlformats.org/officeDocument/2006/relationships/hyperlink" Target="https://www.webofscience.com/wos/woscc/full-record/WOS:000777151200001" TargetMode="External"/><Relationship Id="rId692" Type="http://schemas.openxmlformats.org/officeDocument/2006/relationships/hyperlink" Target="https://www-webofscience-com.am.e-nformation.ro/wos/woscc/summary/5d034334-e5e7-4129-9c32-96c9885b9172-9366ae71/date-descending/1" TargetMode="External"/><Relationship Id="rId706" Type="http://schemas.openxmlformats.org/officeDocument/2006/relationships/hyperlink" Target="https://www.ncbi.nlm.nih.gov/pmc/articles/PMC9113683/" TargetMode="External"/><Relationship Id="rId913" Type="http://schemas.openxmlformats.org/officeDocument/2006/relationships/hyperlink" Target="https://doi.org/10.3390/app12020614" TargetMode="External"/><Relationship Id="rId42" Type="http://schemas.openxmlformats.org/officeDocument/2006/relationships/hyperlink" Target="https://www.mdpi.com/2079-4991/12/8/1376" TargetMode="External"/><Relationship Id="rId138" Type="http://schemas.openxmlformats.org/officeDocument/2006/relationships/hyperlink" Target="https://www.mdpi.com/1996-1944/15/7/2388" TargetMode="External"/><Relationship Id="rId345" Type="http://schemas.openxmlformats.org/officeDocument/2006/relationships/hyperlink" Target="https://www.mdpi.com/2077-0383/11/14/4108" TargetMode="External"/><Relationship Id="rId552" Type="http://schemas.openxmlformats.org/officeDocument/2006/relationships/hyperlink" Target="http://bioclima.ro/Balneo503.pdf" TargetMode="External"/><Relationship Id="rId997" Type="http://schemas.openxmlformats.org/officeDocument/2006/relationships/hyperlink" Target="https://doi.org/10.1007/s00170-022-08881-2" TargetMode="External"/><Relationship Id="rId191" Type="http://schemas.openxmlformats.org/officeDocument/2006/relationships/hyperlink" Target="https://www.mdpi.com/1420-3049/27/13/3988" TargetMode="External"/><Relationship Id="rId205" Type="http://schemas.openxmlformats.org/officeDocument/2006/relationships/hyperlink" Target="https://doi.org/10.1080/10826076.2023.2168691" TargetMode="External"/><Relationship Id="rId412" Type="http://schemas.openxmlformats.org/officeDocument/2006/relationships/hyperlink" Target="https://pharmacypractice.org/index.php/pp/article/view/2656" TargetMode="External"/><Relationship Id="rId857" Type="http://schemas.openxmlformats.org/officeDocument/2006/relationships/hyperlink" Target="https://www.mdpi.com/2227-9059/10/10/2476" TargetMode="External"/><Relationship Id="rId1042" Type="http://schemas.openxmlformats.org/officeDocument/2006/relationships/hyperlink" Target="https://jamanetwork.com/journals/jamaotolaryngology/fullarticle/2785101" TargetMode="External"/><Relationship Id="rId289" Type="http://schemas.openxmlformats.org/officeDocument/2006/relationships/hyperlink" Target="https://pnrjournal.com/index.php/home/article/view/1173/948" TargetMode="External"/><Relationship Id="rId496" Type="http://schemas.openxmlformats.org/officeDocument/2006/relationships/hyperlink" Target="https://www.mdpi.com/1999-4923/14/12/2748" TargetMode="External"/><Relationship Id="rId717" Type="http://schemas.openxmlformats.org/officeDocument/2006/relationships/hyperlink" Target="https://www.mdpi.com/2071-1050/14/9/5181" TargetMode="External"/><Relationship Id="rId924" Type="http://schemas.openxmlformats.org/officeDocument/2006/relationships/hyperlink" Target="https://www.sciencedirect.com/science/article/pii/S2214785322016297?via%3Dihub" TargetMode="External"/><Relationship Id="rId53" Type="http://schemas.openxmlformats.org/officeDocument/2006/relationships/hyperlink" Target="http://www.ijbiotech.com/article_143252.html" TargetMode="External"/><Relationship Id="rId149" Type="http://schemas.openxmlformats.org/officeDocument/2006/relationships/hyperlink" Target="https://www.liebertpub.com/doi/pdf/10.1089/jmf.2021.0046?download=true" TargetMode="External"/><Relationship Id="rId356" Type="http://schemas.openxmlformats.org/officeDocument/2006/relationships/hyperlink" Target="https://www.sciencedirect.com/science/article/pii/S2590006422003234?via%3Dihub" TargetMode="External"/><Relationship Id="rId563" Type="http://schemas.openxmlformats.org/officeDocument/2006/relationships/hyperlink" Target="https://www.eurekaselect.com/article/125295" TargetMode="External"/><Relationship Id="rId770" Type="http://schemas.openxmlformats.org/officeDocument/2006/relationships/hyperlink" Target="https://www.ncbi.nlm.nih.gov/pmc/articles/PMC9326733/" TargetMode="External"/><Relationship Id="rId216" Type="http://schemas.openxmlformats.org/officeDocument/2006/relationships/hyperlink" Target="https://www.mdpi.com/1996-1944/15/7/2388" TargetMode="External"/><Relationship Id="rId423" Type="http://schemas.openxmlformats.org/officeDocument/2006/relationships/hyperlink" Target="https://www.sciencedirect.com/science/article/pii/S2590006422003234?via%3Dihub" TargetMode="External"/><Relationship Id="rId868" Type="http://schemas.openxmlformats.org/officeDocument/2006/relationships/hyperlink" Target="https://www.sciencedirect.com/science/article/abs/pii/S0211563821001474" TargetMode="External"/><Relationship Id="rId1053" Type="http://schemas.openxmlformats.org/officeDocument/2006/relationships/hyperlink" Target="https://ijp.mums.ac.ir/article_21468.html" TargetMode="External"/><Relationship Id="rId630" Type="http://schemas.openxmlformats.org/officeDocument/2006/relationships/hyperlink" Target="https://www.ijper.org/article/1862" TargetMode="External"/><Relationship Id="rId728" Type="http://schemas.openxmlformats.org/officeDocument/2006/relationships/hyperlink" Target="https://www.mdpi.com/2075-4426/12/9/1356" TargetMode="External"/><Relationship Id="rId935" Type="http://schemas.openxmlformats.org/officeDocument/2006/relationships/hyperlink" Target="https://doi.org/10.1007/s00264-022-05477-z" TargetMode="External"/><Relationship Id="rId64" Type="http://schemas.openxmlformats.org/officeDocument/2006/relationships/hyperlink" Target="https://www.degruyter.com/document/doi/10.1515/rams-2022-0282/html" TargetMode="External"/><Relationship Id="rId367" Type="http://schemas.openxmlformats.org/officeDocument/2006/relationships/hyperlink" Target="https://www.mdpi.com/2072-6694/14/5/1198" TargetMode="External"/><Relationship Id="rId574" Type="http://schemas.openxmlformats.org/officeDocument/2006/relationships/hyperlink" Target="https://doi.org/10.1016/B978-0-323-90792-7.00014-2" TargetMode="External"/><Relationship Id="rId1120" Type="http://schemas.openxmlformats.org/officeDocument/2006/relationships/hyperlink" Target="https://www.webofscience.com/wos/woscc/full-record/WOS:000881558700001" TargetMode="External"/><Relationship Id="rId227" Type="http://schemas.openxmlformats.org/officeDocument/2006/relationships/hyperlink" Target="https://doi.org/10.1155/2022/7579572" TargetMode="External"/><Relationship Id="rId781" Type="http://schemas.openxmlformats.org/officeDocument/2006/relationships/hyperlink" Target="http://bioclima.ro/Balneo503.pdf" TargetMode="External"/><Relationship Id="rId879" Type="http://schemas.openxmlformats.org/officeDocument/2006/relationships/hyperlink" Target="https://www.mdpi.com/1999-4923/14/10/2231" TargetMode="External"/><Relationship Id="rId434" Type="http://schemas.openxmlformats.org/officeDocument/2006/relationships/hyperlink" Target="https://www.mdpi.com/2072-6694/14/5/1198" TargetMode="External"/><Relationship Id="rId641" Type="http://schemas.openxmlformats.org/officeDocument/2006/relationships/hyperlink" Target="https://www.nature.com/articles/s41392-022-01082-z" TargetMode="External"/><Relationship Id="rId739" Type="http://schemas.openxmlformats.org/officeDocument/2006/relationships/hyperlink" Target="https://www.mdpi.com/2076-3417/12/13/6636" TargetMode="External"/><Relationship Id="rId1064" Type="http://schemas.openxmlformats.org/officeDocument/2006/relationships/hyperlink" Target="https://www.mdpi.com/2227-9032/10/12/2495" TargetMode="External"/><Relationship Id="rId280" Type="http://schemas.openxmlformats.org/officeDocument/2006/relationships/hyperlink" Target="https://doi.org/10.1016/j.semcancer.2022.06.003" TargetMode="External"/><Relationship Id="rId501" Type="http://schemas.openxmlformats.org/officeDocument/2006/relationships/hyperlink" Target="https://www.sciencedirect.com/science/article/abs/pii/S1044579X22001924?via%3Dihub" TargetMode="External"/><Relationship Id="rId946" Type="http://schemas.openxmlformats.org/officeDocument/2006/relationships/hyperlink" Target="https://doi.org/10.1007/s00170-022-08881-2" TargetMode="External"/><Relationship Id="rId1131" Type="http://schemas.openxmlformats.org/officeDocument/2006/relationships/hyperlink" Target="https://www.webofscience.com/wos/woscc/full-record/WOS:000786532500014" TargetMode="External"/><Relationship Id="rId75" Type="http://schemas.openxmlformats.org/officeDocument/2006/relationships/hyperlink" Target="https://www.mdpi.com/2073-4360/14/4/712" TargetMode="External"/><Relationship Id="rId140" Type="http://schemas.openxmlformats.org/officeDocument/2006/relationships/hyperlink" Target="https://www.mdpi.com/2072-6694/14/5/1198" TargetMode="External"/><Relationship Id="rId378" Type="http://schemas.openxmlformats.org/officeDocument/2006/relationships/hyperlink" Target="https://pubmed.ncbi.nlm.nih.gov/36555256/" TargetMode="External"/><Relationship Id="rId585" Type="http://schemas.openxmlformats.org/officeDocument/2006/relationships/hyperlink" Target="https://www.mdpi.com/1422-0067/23/22/14339" TargetMode="External"/><Relationship Id="rId792" Type="http://schemas.openxmlformats.org/officeDocument/2006/relationships/hyperlink" Target="https://1511h6mku-y-https-onlinelibrary-wiley-com.z.e-nformation.ro/doi/10.1002/jcb.30207" TargetMode="External"/><Relationship Id="rId806" Type="http://schemas.openxmlformats.org/officeDocument/2006/relationships/hyperlink" Target="https://doi.org/10.14715/cmb/2022.68.5.12" TargetMode="External"/><Relationship Id="rId6" Type="http://schemas.openxmlformats.org/officeDocument/2006/relationships/hyperlink" Target="http://bioclima.ro/Balneo516.pdf" TargetMode="External"/><Relationship Id="rId238" Type="http://schemas.openxmlformats.org/officeDocument/2006/relationships/hyperlink" Target="https://doi.org/10.3390/nu14163362" TargetMode="External"/><Relationship Id="rId445" Type="http://schemas.openxmlformats.org/officeDocument/2006/relationships/hyperlink" Target="https://www.mdpi.com/2072-6694/14/7/1626" TargetMode="External"/><Relationship Id="rId652" Type="http://schemas.openxmlformats.org/officeDocument/2006/relationships/hyperlink" Target="https://www.mdpi.com/2072-6694/14/5/1198" TargetMode="External"/><Relationship Id="rId1075" Type="http://schemas.openxmlformats.org/officeDocument/2006/relationships/hyperlink" Target="https://ijp.mums.ac.ir/article_21468.html" TargetMode="External"/><Relationship Id="rId291" Type="http://schemas.openxmlformats.org/officeDocument/2006/relationships/hyperlink" Target="https://1510g6iy0-y-https-link-springer-com.z.e-nformation.ro/chapter/10.1007/978-3-031-12658-1_13" TargetMode="External"/><Relationship Id="rId305" Type="http://schemas.openxmlformats.org/officeDocument/2006/relationships/hyperlink" Target="http://dx.doi.org/10.15666/aeer/2003_22352245" TargetMode="External"/><Relationship Id="rId512" Type="http://schemas.openxmlformats.org/officeDocument/2006/relationships/hyperlink" Target="https://www.sciencedirect.com/science/article/abs/pii/S0169409X22002873?via%3Dihub" TargetMode="External"/><Relationship Id="rId957" Type="http://schemas.openxmlformats.org/officeDocument/2006/relationships/hyperlink" Target="https://www.igi-global.com/gateway/article/296277" TargetMode="External"/><Relationship Id="rId86" Type="http://schemas.openxmlformats.org/officeDocument/2006/relationships/hyperlink" Target="https://www.sciencedirect.com/journal/international-journal-of-biological-macromolecules" TargetMode="External"/><Relationship Id="rId151" Type="http://schemas.openxmlformats.org/officeDocument/2006/relationships/hyperlink" Target="https://www.mdpi.com/2071-1050/14/10/5956" TargetMode="External"/><Relationship Id="rId389" Type="http://schemas.openxmlformats.org/officeDocument/2006/relationships/hyperlink" Target="https://www.mdpi.com/2073-4360/14/13/2641" TargetMode="External"/><Relationship Id="rId596" Type="http://schemas.openxmlformats.org/officeDocument/2006/relationships/hyperlink" Target="https://onlinelibrary.wiley.com/doi/10.1111/jocd.15223" TargetMode="External"/><Relationship Id="rId817" Type="http://schemas.openxmlformats.org/officeDocument/2006/relationships/hyperlink" Target="https://doi.org/10.3390/su14031547" TargetMode="External"/><Relationship Id="rId1002" Type="http://schemas.openxmlformats.org/officeDocument/2006/relationships/hyperlink" Target="https://www.sciencedirect.com/science/article/pii/S2214785322019587?via%3Dihub" TargetMode="External"/><Relationship Id="rId249" Type="http://schemas.openxmlformats.org/officeDocument/2006/relationships/hyperlink" Target="https://sciendo.com/article/10.2478/auoc-2022-0020" TargetMode="External"/><Relationship Id="rId456" Type="http://schemas.openxmlformats.org/officeDocument/2006/relationships/hyperlink" Target="https://link.springer.com/article/10.1007/s40005-022-00575-x" TargetMode="External"/><Relationship Id="rId663" Type="http://schemas.openxmlformats.org/officeDocument/2006/relationships/hyperlink" Target="https://pubmed.ncbi.nlm.nih.gov/34036844/" TargetMode="External"/><Relationship Id="rId870" Type="http://schemas.openxmlformats.org/officeDocument/2006/relationships/hyperlink" Target="https://www.mdpi.com/2223-7747/11/6/791" TargetMode="External"/><Relationship Id="rId1086" Type="http://schemas.openxmlformats.org/officeDocument/2006/relationships/hyperlink" Target="http://dx.doi.org/10.20960/rhh.00333" TargetMode="External"/><Relationship Id="rId13" Type="http://schemas.openxmlformats.org/officeDocument/2006/relationships/hyperlink" Target="https://pubmed.ncbi.nlm.nih.gov/36541654/" TargetMode="External"/><Relationship Id="rId109" Type="http://schemas.openxmlformats.org/officeDocument/2006/relationships/hyperlink" Target="https://www.mdpi.com/2072-6694/14/7/1626" TargetMode="External"/><Relationship Id="rId316" Type="http://schemas.openxmlformats.org/officeDocument/2006/relationships/hyperlink" Target="https://onlinelibrary.wiley.com/doi/10.1002/adhm.202102530" TargetMode="External"/><Relationship Id="rId523" Type="http://schemas.openxmlformats.org/officeDocument/2006/relationships/hyperlink" Target="https://www.mdpi.com/1996-1944/15/7/2388" TargetMode="External"/><Relationship Id="rId968" Type="http://schemas.openxmlformats.org/officeDocument/2006/relationships/hyperlink" Target="https://europepmc.org/article/med/35848182" TargetMode="External"/><Relationship Id="rId97" Type="http://schemas.openxmlformats.org/officeDocument/2006/relationships/hyperlink" Target="https://www.sciencedirect.com/science/article/abs/pii/S0168365922000839?via%3Dihub" TargetMode="External"/><Relationship Id="rId730" Type="http://schemas.openxmlformats.org/officeDocument/2006/relationships/hyperlink" Target="https://www.mdpi.com/2504-477X/6/11/340" TargetMode="External"/><Relationship Id="rId828" Type="http://schemas.openxmlformats.org/officeDocument/2006/relationships/hyperlink" Target="https://www.mdpi.com/2075-4418/12/8/1959" TargetMode="External"/><Relationship Id="rId1013" Type="http://schemas.openxmlformats.org/officeDocument/2006/relationships/hyperlink" Target="https://www.tandfonline.com/doi/full/10.1080/08927936.2022.2125198" TargetMode="External"/><Relationship Id="rId162" Type="http://schemas.openxmlformats.org/officeDocument/2006/relationships/hyperlink" Target="https://www.hindawi.com/journals/jnm/2022/2911196/" TargetMode="External"/><Relationship Id="rId467" Type="http://schemas.openxmlformats.org/officeDocument/2006/relationships/hyperlink" Target="https://www.mdpi.com/1996-1944/15/7/2388" TargetMode="External"/><Relationship Id="rId1097" Type="http://schemas.openxmlformats.org/officeDocument/2006/relationships/hyperlink" Target="https://www.webofscience.com/wos/woscc/full-record/WOS:000844656100001" TargetMode="External"/><Relationship Id="rId674" Type="http://schemas.openxmlformats.org/officeDocument/2006/relationships/hyperlink" Target="https://www.sciencedirect.com/science/article/abs/pii/B9780323850414000111?via%3Dihub" TargetMode="External"/><Relationship Id="rId881" Type="http://schemas.openxmlformats.org/officeDocument/2006/relationships/hyperlink" Target="https://bioclima.ro/Journal/index.php/BRJ/article/view/126" TargetMode="External"/><Relationship Id="rId979" Type="http://schemas.openxmlformats.org/officeDocument/2006/relationships/hyperlink" Target="https://www.researchgate.net/publication/365926849_Peritoneal_dialysis-associated_peritonitis_presenting_with_Ralstonia_pickettii_infection_A_novel_series_of_three_cases_during_the_COVID-19_pandemic/references" TargetMode="External"/><Relationship Id="rId24" Type="http://schemas.openxmlformats.org/officeDocument/2006/relationships/hyperlink" Target="https://chemistry-europe.onlinelibrary.wiley.com/doi/abs/10.1002/slct.202103701" TargetMode="External"/><Relationship Id="rId327" Type="http://schemas.openxmlformats.org/officeDocument/2006/relationships/hyperlink" Target="https://www.mdpi.com/2310-2861/8/12/785" TargetMode="External"/><Relationship Id="rId534" Type="http://schemas.openxmlformats.org/officeDocument/2006/relationships/hyperlink" Target="https://www.sciencedirect.com/science/article/abs/pii/S1044579X22001377" TargetMode="External"/><Relationship Id="rId741" Type="http://schemas.openxmlformats.org/officeDocument/2006/relationships/hyperlink" Target="https://www.nature.com/articles/s41467-022-32986-7" TargetMode="External"/><Relationship Id="rId839" Type="http://schemas.openxmlformats.org/officeDocument/2006/relationships/hyperlink" Target="https://amjcaserep.com/abstract/full/idArt/935526)" TargetMode="External"/><Relationship Id="rId173" Type="http://schemas.openxmlformats.org/officeDocument/2006/relationships/hyperlink" Target="https://www.mdpi.com/1422-0067/23/3/1873" TargetMode="External"/><Relationship Id="rId380" Type="http://schemas.openxmlformats.org/officeDocument/2006/relationships/hyperlink" Target="https://www.sciencedirect.com/science/article/pii/S2001037022005074?via%3Dihub" TargetMode="External"/><Relationship Id="rId601" Type="http://schemas.openxmlformats.org/officeDocument/2006/relationships/hyperlink" Target="https://onlinelibrary.wiley.com/doi/10.1002/adhm.202102530" TargetMode="External"/><Relationship Id="rId1024" Type="http://schemas.openxmlformats.org/officeDocument/2006/relationships/hyperlink" Target="https://doi.org/10.1001/jamaoto.2021.2769" TargetMode="External"/><Relationship Id="rId240" Type="http://schemas.openxmlformats.org/officeDocument/2006/relationships/hyperlink" Target="https://doi.org/10.1515/psr-2021-0048" TargetMode="External"/><Relationship Id="rId478" Type="http://schemas.openxmlformats.org/officeDocument/2006/relationships/hyperlink" Target="https://www.mdpi.com/1999-4923/14/12/2748" TargetMode="External"/><Relationship Id="rId685" Type="http://schemas.openxmlformats.org/officeDocument/2006/relationships/hyperlink" Target="https://www.ncbi.nlm.nih.gov/pmc/articles/PMC9113683/" TargetMode="External"/><Relationship Id="rId892" Type="http://schemas.openxmlformats.org/officeDocument/2006/relationships/hyperlink" Target="https://doi.org/10.1002/bdr2.2129" TargetMode="External"/><Relationship Id="rId906" Type="http://schemas.openxmlformats.org/officeDocument/2006/relationships/hyperlink" Target="https://www.thieme-connect.com/products/ejournals/abstract/10.1055/a-1585-2239" TargetMode="External"/><Relationship Id="rId35" Type="http://schemas.openxmlformats.org/officeDocument/2006/relationships/hyperlink" Target="https://www.mdpi.com/2079-6382/11/10/1337" TargetMode="External"/><Relationship Id="rId100" Type="http://schemas.openxmlformats.org/officeDocument/2006/relationships/hyperlink" Target="https://www.mdpi.com/1422-0067/23/3/1873" TargetMode="External"/><Relationship Id="rId338" Type="http://schemas.openxmlformats.org/officeDocument/2006/relationships/hyperlink" Target="https://www.tandfonline.com/doi/abs/10.1080/10408398.2021.1926904?journalCode=bfsn20" TargetMode="External"/><Relationship Id="rId545" Type="http://schemas.openxmlformats.org/officeDocument/2006/relationships/hyperlink" Target="http://bioclima.ro/Balneo482.pdf" TargetMode="External"/><Relationship Id="rId752" Type="http://schemas.openxmlformats.org/officeDocument/2006/relationships/hyperlink" Target="https://onlinelibrary.wiley.com/doi/10.1111/jfbc.14064" TargetMode="External"/><Relationship Id="rId184" Type="http://schemas.openxmlformats.org/officeDocument/2006/relationships/hyperlink" Target="https://www.sciencedirect.com/science/article/pii/S0308814622012432?via%3Dihub" TargetMode="External"/><Relationship Id="rId391" Type="http://schemas.openxmlformats.org/officeDocument/2006/relationships/hyperlink" Target="https://www.sciencedirect.com/science/article/pii/S014181302201251X?via%3Dihub" TargetMode="External"/><Relationship Id="rId405" Type="http://schemas.openxmlformats.org/officeDocument/2006/relationships/hyperlink" Target="https://www.sciencedirect.com/science/article/abs/pii/S0014305721005188?via%3Dihub" TargetMode="External"/><Relationship Id="rId612" Type="http://schemas.openxmlformats.org/officeDocument/2006/relationships/hyperlink" Target="https://biointerfaceresearch.com/wp-content/uploads/2021/06/20695837122.20502067.pdf" TargetMode="External"/><Relationship Id="rId1035" Type="http://schemas.openxmlformats.org/officeDocument/2006/relationships/hyperlink" Target="https://ijp.mums.ac.ir/article_21468.html" TargetMode="External"/><Relationship Id="rId251" Type="http://schemas.openxmlformats.org/officeDocument/2006/relationships/hyperlink" Target="https://doi.org/10.1007/s11130-022-00989-w" TargetMode="External"/><Relationship Id="rId489" Type="http://schemas.openxmlformats.org/officeDocument/2006/relationships/hyperlink" Target="https://www.webofscience.com/wos/woscc/full-record/WOS:000856327700001" TargetMode="External"/><Relationship Id="rId696" Type="http://schemas.openxmlformats.org/officeDocument/2006/relationships/hyperlink" Target="https://www.mdpi.com/1420-3049/27/17/5499" TargetMode="External"/><Relationship Id="rId917" Type="http://schemas.openxmlformats.org/officeDocument/2006/relationships/hyperlink" Target="https://doi.org/10.3390/medicina58020237" TargetMode="External"/><Relationship Id="rId1102" Type="http://schemas.openxmlformats.org/officeDocument/2006/relationships/hyperlink" Target="https://www.webofscience.com/wos/woscc/full-record/WOS:000889305500012" TargetMode="External"/><Relationship Id="rId46" Type="http://schemas.openxmlformats.org/officeDocument/2006/relationships/hyperlink" Target="https://www.mdpi.com/2072-6694/14/5/1198" TargetMode="External"/><Relationship Id="rId349" Type="http://schemas.openxmlformats.org/officeDocument/2006/relationships/hyperlink" Target="https://www.mdpi.com/2072-6643/14/15/3065" TargetMode="External"/><Relationship Id="rId556" Type="http://schemas.openxmlformats.org/officeDocument/2006/relationships/hyperlink" Target="http://bioclima.ro/Balneo503.pdf" TargetMode="External"/><Relationship Id="rId763" Type="http://schemas.openxmlformats.org/officeDocument/2006/relationships/hyperlink" Target="https://www.ncbi.nlm.nih.gov/pmc/articles/PMC9113683/" TargetMode="External"/><Relationship Id="rId111" Type="http://schemas.openxmlformats.org/officeDocument/2006/relationships/hyperlink" Target="https://www.sciencedirect.com/science/article/abs/pii/S0168365922000839?via%3Dihub" TargetMode="External"/><Relationship Id="rId195" Type="http://schemas.openxmlformats.org/officeDocument/2006/relationships/hyperlink" Target="https://www.mdpi.com/1420-3049/27/8/2555" TargetMode="External"/><Relationship Id="rId209" Type="http://schemas.openxmlformats.org/officeDocument/2006/relationships/hyperlink" Target="https://www.hindawi.com/journals/jnm/2022/2911196/" TargetMode="External"/><Relationship Id="rId416" Type="http://schemas.openxmlformats.org/officeDocument/2006/relationships/hyperlink" Target="https://www.mdpi.com/2071-1050/14/8/4818" TargetMode="External"/><Relationship Id="rId970" Type="http://schemas.openxmlformats.org/officeDocument/2006/relationships/hyperlink" Target="https://scholar.valpo.edu/jmms/vol9/iss1/15/" TargetMode="External"/><Relationship Id="rId1046" Type="http://schemas.openxmlformats.org/officeDocument/2006/relationships/hyperlink" Target="https://sciendo.com/article/10.2478/auom-2022-0003" TargetMode="External"/><Relationship Id="rId623" Type="http://schemas.openxmlformats.org/officeDocument/2006/relationships/hyperlink" Target="https://jnanobiotechnology.biomedcentral.com/articles/10.1186/s12951-022-01650-z" TargetMode="External"/><Relationship Id="rId830" Type="http://schemas.openxmlformats.org/officeDocument/2006/relationships/hyperlink" Target="https://www.mdpi.com/2075-4418/12/4/960" TargetMode="External"/><Relationship Id="rId928" Type="http://schemas.openxmlformats.org/officeDocument/2006/relationships/hyperlink" Target="https://www.researchgate.net/publication/365926849_Peritoneal_dialysis-associated_peritonitis_presenting_with_Ralstonia_pickettii_infection_A_novel_series_of_three_cases_during_the_COVID-19_pandemic/references" TargetMode="External"/><Relationship Id="rId57" Type="http://schemas.openxmlformats.org/officeDocument/2006/relationships/hyperlink" Target="https://www.sciencedirect.com/science/article/pii/S2666523922001337?via%3Dihub" TargetMode="External"/><Relationship Id="rId262" Type="http://schemas.openxmlformats.org/officeDocument/2006/relationships/hyperlink" Target="https://doi.org/10.3390/pharmaceutics14051091" TargetMode="External"/><Relationship Id="rId567" Type="http://schemas.openxmlformats.org/officeDocument/2006/relationships/hyperlink" Target="https://doi.org/10.1021/acs.biomac.1c01264" TargetMode="External"/><Relationship Id="rId1113" Type="http://schemas.openxmlformats.org/officeDocument/2006/relationships/hyperlink" Target="https://www.webofscience.com/wos/woscc/full-record/WOS:000818281400001" TargetMode="External"/><Relationship Id="rId122" Type="http://schemas.openxmlformats.org/officeDocument/2006/relationships/hyperlink" Target="http://www.ijbiotech.com/article_143252.html" TargetMode="External"/><Relationship Id="rId774" Type="http://schemas.openxmlformats.org/officeDocument/2006/relationships/hyperlink" Target="https://www.mdpi.com/2076-0817/11/1/52" TargetMode="External"/><Relationship Id="rId981" Type="http://schemas.openxmlformats.org/officeDocument/2006/relationships/hyperlink" Target="https://sfamjournals.onlinelibrary.wiley.com/doi/10.1111/lam.13711" TargetMode="External"/><Relationship Id="rId1057" Type="http://schemas.openxmlformats.org/officeDocument/2006/relationships/hyperlink" Target="https://www.ncbi.nlm.nih.gov/pmc/articles/PMC9149893/" TargetMode="External"/><Relationship Id="rId427" Type="http://schemas.openxmlformats.org/officeDocument/2006/relationships/hyperlink" Target="https://www.sciencedirect.com/science/article/pii/S2666523922001337?via%3Dihub" TargetMode="External"/><Relationship Id="rId634" Type="http://schemas.openxmlformats.org/officeDocument/2006/relationships/hyperlink" Target="https://www.mdpi.com/2073-4360/14/17/3513" TargetMode="External"/><Relationship Id="rId841" Type="http://schemas.openxmlformats.org/officeDocument/2006/relationships/hyperlink" Target="http://bioclima.ro/Journal.htm" TargetMode="External"/><Relationship Id="rId273" Type="http://schemas.openxmlformats.org/officeDocument/2006/relationships/hyperlink" Target="https://www.ncbi.nlm.nih.gov/pmc/articles/PMC9845586/" TargetMode="External"/><Relationship Id="rId480" Type="http://schemas.openxmlformats.org/officeDocument/2006/relationships/hyperlink" Target="https://www.webofscience.com/wos/woscc/full-record/WOS:000901852500003" TargetMode="External"/><Relationship Id="rId701" Type="http://schemas.openxmlformats.org/officeDocument/2006/relationships/hyperlink" Target="https://www.ncbi.nlm.nih.gov/pmc/articles/PMC9113683/" TargetMode="External"/><Relationship Id="rId939" Type="http://schemas.openxmlformats.org/officeDocument/2006/relationships/hyperlink" Target="https://www.mdpi.com/1996-1944/15/2/566/htm" TargetMode="External"/><Relationship Id="rId1124" Type="http://schemas.openxmlformats.org/officeDocument/2006/relationships/hyperlink" Target="https://www.webofscience.com/wos/woscc/full-record/WOS:000824765600001" TargetMode="External"/><Relationship Id="rId68" Type="http://schemas.openxmlformats.org/officeDocument/2006/relationships/hyperlink" Target="https://jnanobiotechnology.biomedcentral.com/articles/10.1186/s12951-022-01650-z" TargetMode="External"/><Relationship Id="rId133" Type="http://schemas.openxmlformats.org/officeDocument/2006/relationships/hyperlink" Target="https://www.sciencedirect.com/science/article/pii/S2666523922001337?via%3Dihub" TargetMode="External"/><Relationship Id="rId340" Type="http://schemas.openxmlformats.org/officeDocument/2006/relationships/hyperlink" Target="https://bmjopen.bmj.com/content/12/11/e066246" TargetMode="External"/><Relationship Id="rId578" Type="http://schemas.openxmlformats.org/officeDocument/2006/relationships/hyperlink" Target="https://doi.org/10.1016/j.jconrel.2022.06.006" TargetMode="External"/><Relationship Id="rId785" Type="http://schemas.openxmlformats.org/officeDocument/2006/relationships/hyperlink" Target="https://www.mdpi.com/2076-3417/12/12/6175" TargetMode="External"/><Relationship Id="rId992" Type="http://schemas.openxmlformats.org/officeDocument/2006/relationships/hyperlink" Target="https://www.mdpi.com/2075-4701/12/11/1944/htm" TargetMode="External"/><Relationship Id="rId200" Type="http://schemas.openxmlformats.org/officeDocument/2006/relationships/hyperlink" Target="https://www.mdpi.com/2071-1050/14/10/5956" TargetMode="External"/><Relationship Id="rId438" Type="http://schemas.openxmlformats.org/officeDocument/2006/relationships/hyperlink" Target="https://wires.onlinelibrary.wiley.com/doi/10.1002/wnan.1774" TargetMode="External"/><Relationship Id="rId645" Type="http://schemas.openxmlformats.org/officeDocument/2006/relationships/hyperlink" Target="https://www.sciencedirect.com/science/article/abs/pii/S0014305722002944?via%3Dihub" TargetMode="External"/><Relationship Id="rId852" Type="http://schemas.openxmlformats.org/officeDocument/2006/relationships/hyperlink" Target="https://www.frontiersin.org/articles/10.3389/fimmu.2022.1016578/full" TargetMode="External"/><Relationship Id="rId1068" Type="http://schemas.openxmlformats.org/officeDocument/2006/relationships/hyperlink" Target="https://www.sciencedirect.com/science/article/pii/S2666165921000247" TargetMode="External"/><Relationship Id="rId284" Type="http://schemas.openxmlformats.org/officeDocument/2006/relationships/hyperlink" Target="https://doi.org/10.3390/biotech11010006" TargetMode="External"/><Relationship Id="rId491" Type="http://schemas.openxmlformats.org/officeDocument/2006/relationships/hyperlink" Target="https://www.webofscience.com/wos/woscc/full-record/WOS:000782848300011" TargetMode="External"/><Relationship Id="rId505" Type="http://schemas.openxmlformats.org/officeDocument/2006/relationships/hyperlink" Target="https://www.sciencedirect.com/science/article/abs/pii/S2772950822003958?via%3Dihub" TargetMode="External"/><Relationship Id="rId712" Type="http://schemas.openxmlformats.org/officeDocument/2006/relationships/hyperlink" Target="https://www.ncbi.nlm.nih.gov/pmc/articles/PMC8839538/" TargetMode="External"/><Relationship Id="rId1135" Type="http://schemas.openxmlformats.org/officeDocument/2006/relationships/hyperlink" Target="https://www.webofscience.com/wos/woscc/full-record/WOS:000831086500001" TargetMode="External"/><Relationship Id="rId79" Type="http://schemas.openxmlformats.org/officeDocument/2006/relationships/hyperlink" Target="https://www.eurekaselect.com/article/119406" TargetMode="External"/><Relationship Id="rId144" Type="http://schemas.openxmlformats.org/officeDocument/2006/relationships/hyperlink" Target="https://wires.onlinelibrary.wiley.com/doi/10.1002/wnan.1774" TargetMode="External"/><Relationship Id="rId589" Type="http://schemas.openxmlformats.org/officeDocument/2006/relationships/hyperlink" Target="https://www.mdpi.com/2310-2861/8/12/785" TargetMode="External"/><Relationship Id="rId796" Type="http://schemas.openxmlformats.org/officeDocument/2006/relationships/hyperlink" Target="https://www.mdpi.com/2079-4991/12/13/2316" TargetMode="External"/><Relationship Id="rId351" Type="http://schemas.openxmlformats.org/officeDocument/2006/relationships/hyperlink" Target="https://www.eurekaselect.com/article/113093" TargetMode="External"/><Relationship Id="rId449" Type="http://schemas.openxmlformats.org/officeDocument/2006/relationships/hyperlink" Target="https://www.mdpi.com/2073-4360/14/4/712" TargetMode="External"/><Relationship Id="rId656" Type="http://schemas.openxmlformats.org/officeDocument/2006/relationships/hyperlink" Target="https://www.mdpi.com/1422-0067/23/3/1873" TargetMode="External"/><Relationship Id="rId863" Type="http://schemas.openxmlformats.org/officeDocument/2006/relationships/hyperlink" Target="https://www.mdpi.com/1999-4923/14/8/1532" TargetMode="External"/><Relationship Id="rId1079" Type="http://schemas.openxmlformats.org/officeDocument/2006/relationships/hyperlink" Target="https://151096k2u-y-https-www-scopus-com.z.e-nformation.ro/results/citedbyresults.uri?sort=plf-f&amp;cite=2-s2.0-85122290396&amp;src=s&amp;imp=t&amp;sid=d0b01d3dbca3894e00704a717d872895&amp;sot=cite&amp;sdt=a&amp;sl=0&amp;origin=resultslist&amp;editSaveSearch=&amp;txGid=72fb06fb8ac70c2c67899c20d6318851" TargetMode="External"/><Relationship Id="rId211" Type="http://schemas.openxmlformats.org/officeDocument/2006/relationships/hyperlink" Target="https://www.sciencedirect.com/science/article/pii/S2666523922001337?via%3Dihub" TargetMode="External"/><Relationship Id="rId295" Type="http://schemas.openxmlformats.org/officeDocument/2006/relationships/hyperlink" Target="https://doi.org/10.1016/j.biomaterials.2021.121303" TargetMode="External"/><Relationship Id="rId309" Type="http://schemas.openxmlformats.org/officeDocument/2006/relationships/hyperlink" Target="https://www.frontiersin.org/articles/10.3389/fneur.2022.1051865/full" TargetMode="External"/><Relationship Id="rId516" Type="http://schemas.openxmlformats.org/officeDocument/2006/relationships/hyperlink" Target="https://www.sciencedirect.com/science/article/abs/pii/S0014305722002944?via%3Dihub" TargetMode="External"/><Relationship Id="rId723" Type="http://schemas.openxmlformats.org/officeDocument/2006/relationships/hyperlink" Target="https://1510t08ai-y-https-www-degruyter-com.z.e-nformation.ro/document/doi/10.1515/ntrev-2022-0122/html" TargetMode="External"/><Relationship Id="rId930" Type="http://schemas.openxmlformats.org/officeDocument/2006/relationships/hyperlink" Target="https://sfamjournals.onlinelibrary.wiley.com/doi/10.1111/lam.13711" TargetMode="External"/><Relationship Id="rId1006" Type="http://schemas.openxmlformats.org/officeDocument/2006/relationships/hyperlink" Target="https://www.sciencedirect.com/science/article/pii/S2214785322015450?via%3Dihub" TargetMode="External"/><Relationship Id="rId155" Type="http://schemas.openxmlformats.org/officeDocument/2006/relationships/hyperlink" Target="https://www.mdpi.com/2226-4787/10/6/140" TargetMode="External"/><Relationship Id="rId362" Type="http://schemas.openxmlformats.org/officeDocument/2006/relationships/hyperlink" Target="https://www.sciencedirect.com/science/article/abs/pii/S0022286022012704?via%3Dihub" TargetMode="External"/><Relationship Id="rId222" Type="http://schemas.openxmlformats.org/officeDocument/2006/relationships/hyperlink" Target="https://wires.onlinelibrary.wiley.com/doi/10.1002/wnan.1774" TargetMode="External"/><Relationship Id="rId667" Type="http://schemas.openxmlformats.org/officeDocument/2006/relationships/hyperlink" Target="https://www.scopus.com/record/display.uri?eid=2-s2.0-85132582004&amp;origin=resultslist&amp;sort=plf-f&amp;cite=2-s2.0-85111578822&amp;src=s&amp;nlo=&amp;nlr=&amp;nls=&amp;imp=t&amp;sid=e638069ce631c0294880562c28e76aec&amp;sot=cite&amp;sdt=cl&amp;cluster=scopubyr%2c%222022%22%2ct&amp;sl=0&amp;relpos=18&amp;citeCnt=0&amp;searchTerm=" TargetMode="External"/><Relationship Id="rId874" Type="http://schemas.openxmlformats.org/officeDocument/2006/relationships/hyperlink" Target="https://iopscience.iop.org/article/10.1149/2754-2734/ac948c/meta" TargetMode="External"/><Relationship Id="rId17" Type="http://schemas.openxmlformats.org/officeDocument/2006/relationships/hyperlink" Target="https://www.sciencedirect.com/science/article/abs/pii/S0022286022012297" TargetMode="External"/><Relationship Id="rId527" Type="http://schemas.openxmlformats.org/officeDocument/2006/relationships/hyperlink" Target="https://www.mdpi.com/1422-0067/23/3/1873" TargetMode="External"/><Relationship Id="rId734" Type="http://schemas.openxmlformats.org/officeDocument/2006/relationships/hyperlink" Target="https://pubmed.ncbi.nlm.nih.gov/35248609/" TargetMode="External"/><Relationship Id="rId941" Type="http://schemas.openxmlformats.org/officeDocument/2006/relationships/hyperlink" Target="https://www.mdpi.com/2075-4701/12/11/1944/htm" TargetMode="External"/><Relationship Id="rId70" Type="http://schemas.openxmlformats.org/officeDocument/2006/relationships/hyperlink" Target="https://www.mdpi.com/2079-4991/12/8/1376" TargetMode="External"/><Relationship Id="rId166" Type="http://schemas.openxmlformats.org/officeDocument/2006/relationships/hyperlink" Target="https://www.sciencedirect.com/science/article/abs/pii/S0022286022012704?via%3Dihub" TargetMode="External"/><Relationship Id="rId373" Type="http://schemas.openxmlformats.org/officeDocument/2006/relationships/hyperlink" Target="https://apb.tbzmed.ac.ir/Article/apb-29139" TargetMode="External"/><Relationship Id="rId580" Type="http://schemas.openxmlformats.org/officeDocument/2006/relationships/hyperlink" Target="https://doi.org/10.1155/2022/8553539" TargetMode="External"/><Relationship Id="rId801" Type="http://schemas.openxmlformats.org/officeDocument/2006/relationships/hyperlink" Target="https://scholar.google.com/citations?view_op=view_citation&amp;hl=en&amp;user=ZV2KjPsAAAAJ&amp;citation_for_view=ZV2KjPsAAAAJ:Tyk-4Ss8FVUC" TargetMode="External"/><Relationship Id="rId1017" Type="http://schemas.openxmlformats.org/officeDocument/2006/relationships/hyperlink" Target="https://link.springer.com/article/10.1007/s12144-022-03704-9" TargetMode="External"/><Relationship Id="rId1" Type="http://schemas.openxmlformats.org/officeDocument/2006/relationships/hyperlink" Target="http://bioclima.ro/Balneo482.pdf" TargetMode="External"/><Relationship Id="rId233" Type="http://schemas.openxmlformats.org/officeDocument/2006/relationships/hyperlink" Target="https://doi.org/10.3390/jcm11144108" TargetMode="External"/><Relationship Id="rId440" Type="http://schemas.openxmlformats.org/officeDocument/2006/relationships/hyperlink" Target="https://apb.tbzmed.ac.ir/Article/apb-29139" TargetMode="External"/><Relationship Id="rId678" Type="http://schemas.openxmlformats.org/officeDocument/2006/relationships/hyperlink" Target="https://link.springer.com/chapter/10.1007/978-3-031-12658-1_13" TargetMode="External"/><Relationship Id="rId885" Type="http://schemas.openxmlformats.org/officeDocument/2006/relationships/hyperlink" Target="https://assets.researchsquare.com/files/rs-1476413/v1/117dde45-9ab9-48de-adbe-8e499cb69d53.pdf?c=1648497996" TargetMode="External"/><Relationship Id="rId1070" Type="http://schemas.openxmlformats.org/officeDocument/2006/relationships/hyperlink" Target="https://books.google.ro/books?id=WSpjEAAAQBAJ&amp;pg=PA637&amp;lpg=PA637&amp;dq=doi:10.1007/978-981-16-8263-6_27&amp;source=bl&amp;ots=iq0yYv85H3&amp;sig=ACfU3U3Cjey00ly-VOK_nkZvP9QZYu-WIA&amp;hl=ro&amp;sa=X&amp;ved=2ahUKEwimo6H92NT_AhVjS_EDHWefBAkQ6AF6BAgJEAM" TargetMode="External"/><Relationship Id="rId28" Type="http://schemas.openxmlformats.org/officeDocument/2006/relationships/hyperlink" Target="https://link.springer.com/article/10.1007/s12221-022-4449-9" TargetMode="External"/><Relationship Id="rId300" Type="http://schemas.openxmlformats.org/officeDocument/2006/relationships/hyperlink" Target="https://doi.org/10.1080/10408398.2021.1926904" TargetMode="External"/><Relationship Id="rId538" Type="http://schemas.openxmlformats.org/officeDocument/2006/relationships/hyperlink" Target="http://bioclima.ro/Balneo495.pdf" TargetMode="External"/><Relationship Id="rId745" Type="http://schemas.openxmlformats.org/officeDocument/2006/relationships/hyperlink" Target="https://www.htjournal.ru/jour/article/view/385" TargetMode="External"/><Relationship Id="rId952" Type="http://schemas.openxmlformats.org/officeDocument/2006/relationships/hyperlink" Target="https://doi.org/10.1115/1.4054683" TargetMode="External"/><Relationship Id="rId81" Type="http://schemas.openxmlformats.org/officeDocument/2006/relationships/hyperlink" Target="http://www.ijbiotech.com/article_143252.html" TargetMode="External"/><Relationship Id="rId177" Type="http://schemas.openxmlformats.org/officeDocument/2006/relationships/hyperlink" Target="https://apb.tbzmed.ac.ir/Article/apb-29139" TargetMode="External"/><Relationship Id="rId384" Type="http://schemas.openxmlformats.org/officeDocument/2006/relationships/hyperlink" Target="https://pubs.acs.org/doi/10.1021/acsnano.1c11181" TargetMode="External"/><Relationship Id="rId591" Type="http://schemas.openxmlformats.org/officeDocument/2006/relationships/hyperlink" Target="https://www.mdpi.com/1422-0067/23/22/14005" TargetMode="External"/><Relationship Id="rId605" Type="http://schemas.openxmlformats.org/officeDocument/2006/relationships/hyperlink" Target="https://www.mdpi.com/2076-2607/10/2/229" TargetMode="External"/><Relationship Id="rId812" Type="http://schemas.openxmlformats.org/officeDocument/2006/relationships/hyperlink" Target="https://doi.org/10.1080/09687599.2022.2061332" TargetMode="External"/><Relationship Id="rId1028" Type="http://schemas.openxmlformats.org/officeDocument/2006/relationships/hyperlink" Target="https://www.researchgate.net/publication/365013833_Sodium_alginate_coupled_with_organosilane_quaternary_ammonium_salt_for_the_antibacterial_application" TargetMode="External"/><Relationship Id="rId244" Type="http://schemas.openxmlformats.org/officeDocument/2006/relationships/hyperlink" Target="https://1510q6ioh-y-https-www-webofscience-com.z.e-nformation.ro/wos/woscc/full-record/WOS:000901142800002" TargetMode="External"/><Relationship Id="rId689" Type="http://schemas.openxmlformats.org/officeDocument/2006/relationships/hyperlink" Target="https://1510q0868-y-https-www-webofscience-com.z.e-nformation.ro/wos/woscc/full-record/WOS:000895095600011" TargetMode="External"/><Relationship Id="rId896" Type="http://schemas.openxmlformats.org/officeDocument/2006/relationships/hyperlink" Target="https://tjtes.org/jvi.aspx?un=UTD-28430&amp;volume=" TargetMode="External"/><Relationship Id="rId1081" Type="http://schemas.openxmlformats.org/officeDocument/2006/relationships/hyperlink" Target="https://151096k2u-y-https-www-scopus-com.z.e-nformation.ro/record/display.uri?eid=2-s2.0-85122290396&amp;origin=resultslist&amp;sort=plf-f&amp;cite=2-s2.0-85122290396&amp;src=s&amp;imp=t&amp;sid=d0b01d3dbca3894e00704a717d872895&amp;sot=cite&amp;sdt=a&amp;sl=0" TargetMode="External"/><Relationship Id="rId39" Type="http://schemas.openxmlformats.org/officeDocument/2006/relationships/hyperlink" Target="https://bmcchem.biomedcentral.com/articles/10.1186/s13065-022-00901-2" TargetMode="External"/><Relationship Id="rId451" Type="http://schemas.openxmlformats.org/officeDocument/2006/relationships/hyperlink" Target="https://www.mdpi.com/1420-3049/27/3/806" TargetMode="External"/><Relationship Id="rId549" Type="http://schemas.openxmlformats.org/officeDocument/2006/relationships/hyperlink" Target="https://pubmed.ncbi.nlm.nih.gov/35802159/" TargetMode="External"/><Relationship Id="rId756" Type="http://schemas.openxmlformats.org/officeDocument/2006/relationships/hyperlink" Target="https://www.mdpi.com/2076-2607/10/8/1624" TargetMode="External"/><Relationship Id="rId104" Type="http://schemas.openxmlformats.org/officeDocument/2006/relationships/hyperlink" Target="https://apb.tbzmed.ac.ir/Article/apb-29139" TargetMode="External"/><Relationship Id="rId188" Type="http://schemas.openxmlformats.org/officeDocument/2006/relationships/hyperlink" Target="https://sciendo.com/article/10.2478/auoc-2022-0020" TargetMode="External"/><Relationship Id="rId311" Type="http://schemas.openxmlformats.org/officeDocument/2006/relationships/hyperlink" Target="https://www.mdpi.com/1999-4923/14/2/305" TargetMode="External"/><Relationship Id="rId395" Type="http://schemas.openxmlformats.org/officeDocument/2006/relationships/hyperlink" Target="https://www.mdpi.com/1422-0067/23/22/14005" TargetMode="External"/><Relationship Id="rId409" Type="http://schemas.openxmlformats.org/officeDocument/2006/relationships/hyperlink" Target="https://www.mdpi.com/2226-4787/10/6/140" TargetMode="External"/><Relationship Id="rId963" Type="http://schemas.openxmlformats.org/officeDocument/2006/relationships/hyperlink" Target="https://doi.org/10.1016/j.matpr.2022.03.290" TargetMode="External"/><Relationship Id="rId1039" Type="http://schemas.openxmlformats.org/officeDocument/2006/relationships/hyperlink" Target="https://jamanetwork.com/journals/jamaotolaryngology/fullarticle/2785101" TargetMode="External"/><Relationship Id="rId92" Type="http://schemas.openxmlformats.org/officeDocument/2006/relationships/hyperlink" Target="https://jnanobiotechnology.biomedcentral.com/articles/10.1186/s12951-022-01650-z" TargetMode="External"/><Relationship Id="rId616" Type="http://schemas.openxmlformats.org/officeDocument/2006/relationships/hyperlink" Target="https://linkinghub.elsevier.com/retrieve/pii/S0378517322008997" TargetMode="External"/><Relationship Id="rId823" Type="http://schemas.openxmlformats.org/officeDocument/2006/relationships/hyperlink" Target="https://doi.org/10.3390/e25030397" TargetMode="External"/><Relationship Id="rId255" Type="http://schemas.openxmlformats.org/officeDocument/2006/relationships/hyperlink" Target="https://doi.org/10.3390/ph15121482" TargetMode="External"/><Relationship Id="rId462" Type="http://schemas.openxmlformats.org/officeDocument/2006/relationships/hyperlink" Target="https://link.springer.com/article/10.1007/s40005-022-00603-w" TargetMode="External"/><Relationship Id="rId1092" Type="http://schemas.openxmlformats.org/officeDocument/2006/relationships/hyperlink" Target="https://doi.org/10.1007/s00268-022-06550-9" TargetMode="External"/><Relationship Id="rId1106" Type="http://schemas.openxmlformats.org/officeDocument/2006/relationships/hyperlink" Target="https://www.webofscience.com/wos/woscc/full-record/WOS:000786532500014" TargetMode="External"/><Relationship Id="rId115" Type="http://schemas.openxmlformats.org/officeDocument/2006/relationships/hyperlink" Target="https://www.mdpi.com/1420-3049/27/3/806" TargetMode="External"/><Relationship Id="rId322" Type="http://schemas.openxmlformats.org/officeDocument/2006/relationships/hyperlink" Target="https://www.mdpi.com/1999-4923/14/8/1617" TargetMode="External"/><Relationship Id="rId767" Type="http://schemas.openxmlformats.org/officeDocument/2006/relationships/hyperlink" Target="https://1510q0868-y-https-www-webofscience-com.z.e-nformation.ro/wos/woscc/full-record/WOS:000895095600011" TargetMode="External"/><Relationship Id="rId974" Type="http://schemas.openxmlformats.org/officeDocument/2006/relationships/hyperlink" Target="https://www.mdpi.com/1996-1944/15/2/566/htm" TargetMode="External"/><Relationship Id="rId199" Type="http://schemas.openxmlformats.org/officeDocument/2006/relationships/hyperlink" Target="https://www.mdpi.com/2077-0472/12/10/1730" TargetMode="External"/><Relationship Id="rId627" Type="http://schemas.openxmlformats.org/officeDocument/2006/relationships/hyperlink" Target="https://www.frontiersin.org/articles/10.3389/fphar.2022.999300/full" TargetMode="External"/><Relationship Id="rId834" Type="http://schemas.openxmlformats.org/officeDocument/2006/relationships/hyperlink" Target="https://www.ncbi.nlm.nih.gov/pmc/" TargetMode="External"/><Relationship Id="rId266" Type="http://schemas.openxmlformats.org/officeDocument/2006/relationships/hyperlink" Target="https://pharmacypractice.org/index.php/pp/article/view/2656" TargetMode="External"/><Relationship Id="rId473" Type="http://schemas.openxmlformats.org/officeDocument/2006/relationships/hyperlink" Target="https://wires.onlinelibrary.wiley.com/doi/10.1002/wnan.1774" TargetMode="External"/><Relationship Id="rId680" Type="http://schemas.openxmlformats.org/officeDocument/2006/relationships/hyperlink" Target="https://www.scopus.com/record/display.uri?eid=2-s2.0-85137937398&amp;origin=resultslist&amp;txGid=d37b4e0e4d46bcde0b6ebcc7abc4d282" TargetMode="External"/><Relationship Id="rId901" Type="http://schemas.openxmlformats.org/officeDocument/2006/relationships/hyperlink" Target="https://scholar.valpo.edu/jmms/vol9/iss1/15/" TargetMode="External"/><Relationship Id="rId1117" Type="http://schemas.openxmlformats.org/officeDocument/2006/relationships/hyperlink" Target="https://www.webofscience.com/wos/woscc/full-record/WOS:000877227400004" TargetMode="External"/><Relationship Id="rId30" Type="http://schemas.openxmlformats.org/officeDocument/2006/relationships/hyperlink" Target="https://link.springer.com/article/10.1007/s11998-021-00589-4" TargetMode="External"/><Relationship Id="rId126" Type="http://schemas.openxmlformats.org/officeDocument/2006/relationships/hyperlink" Target="https://www.frontiersin.org/articles/10.3389/fmed.2022.913214/full" TargetMode="External"/><Relationship Id="rId333" Type="http://schemas.openxmlformats.org/officeDocument/2006/relationships/hyperlink" Target="https://www.sciencedirect.com/science/article/abs/pii/B9780323904711000141?via%3Dihub" TargetMode="External"/><Relationship Id="rId540" Type="http://schemas.openxmlformats.org/officeDocument/2006/relationships/hyperlink" Target="http://bioclima.ro/Balneo529.pdf" TargetMode="External"/><Relationship Id="rId778" Type="http://schemas.openxmlformats.org/officeDocument/2006/relationships/hyperlink" Target="https://www.e-agmr.org/journal/view.php?doi=10.4235/agmr.22.0114" TargetMode="External"/><Relationship Id="rId985" Type="http://schemas.openxmlformats.org/officeDocument/2006/relationships/hyperlink" Target="https://www.cureus.com/articles/90840-osteomyelitis-caused-by-ralstonia-mannitolilytica-a-rare-opportunistic-pathogen" TargetMode="External"/><Relationship Id="rId638" Type="http://schemas.openxmlformats.org/officeDocument/2006/relationships/hyperlink" Target="https://www.frontiersin.org/articles/10.3389/fchem.2022.969809/full" TargetMode="External"/><Relationship Id="rId845" Type="http://schemas.openxmlformats.org/officeDocument/2006/relationships/hyperlink" Target="https://www.sciencedirect.com/science/article/pii/S0010938X22006436" TargetMode="External"/><Relationship Id="rId1030" Type="http://schemas.openxmlformats.org/officeDocument/2006/relationships/hyperlink" Target="https://www.mdpi.com/1996-1944/15/21/7493" TargetMode="External"/><Relationship Id="rId277" Type="http://schemas.openxmlformats.org/officeDocument/2006/relationships/hyperlink" Target="https://doi.org/10.1155/2022/5382607" TargetMode="External"/><Relationship Id="rId400" Type="http://schemas.openxmlformats.org/officeDocument/2006/relationships/hyperlink" Target="https://www.nature.com/articles/s41598-022-26335-3" TargetMode="External"/><Relationship Id="rId484" Type="http://schemas.openxmlformats.org/officeDocument/2006/relationships/hyperlink" Target="https://www.webofscience.com/wos/woscc/full-record/WOS:000786270800001" TargetMode="External"/><Relationship Id="rId705" Type="http://schemas.openxmlformats.org/officeDocument/2006/relationships/hyperlink" Target="https://1510q0868-y-https-www-webofscience-com.z.e-nformation.ro/wos/woscc/full-record/WOS:000895095600011" TargetMode="External"/><Relationship Id="rId1128" Type="http://schemas.openxmlformats.org/officeDocument/2006/relationships/hyperlink" Target="https://www.webofscience.com/wos/woscc/full-record/WOS:000757400300001" TargetMode="External"/><Relationship Id="rId137" Type="http://schemas.openxmlformats.org/officeDocument/2006/relationships/hyperlink" Target="https://www.mdpi.com/2072-6694/14/7/1626" TargetMode="External"/><Relationship Id="rId344" Type="http://schemas.openxmlformats.org/officeDocument/2006/relationships/hyperlink" Target="https://www.sciencedirect.com/science/article/pii/S0753332222007946?via%3Dihub" TargetMode="External"/><Relationship Id="rId691" Type="http://schemas.openxmlformats.org/officeDocument/2006/relationships/hyperlink" Target="https://scholar.google.com/citations?view_op=view_citation&amp;hl=en&amp;user=ZV2KjPsAAAAJ&amp;citation_for_view=ZV2KjPsAAAAJ:Tyk-4Ss8FVUC" TargetMode="External"/><Relationship Id="rId789" Type="http://schemas.openxmlformats.org/officeDocument/2006/relationships/hyperlink" Target="https://1511m6mkf-y-https-www-tandfonline-com.z.e-nformation.ro/doi/full/10.1080/02656736.2021.2011434" TargetMode="External"/><Relationship Id="rId912" Type="http://schemas.openxmlformats.org/officeDocument/2006/relationships/hyperlink" Target="https://scholar.valpo.edu/jmms/vol9/iss1/15/" TargetMode="External"/><Relationship Id="rId996" Type="http://schemas.openxmlformats.org/officeDocument/2006/relationships/hyperlink" Target="https://asmedigitalcollection.asme.org/manufacturingscience/article/144/11/110802/1141317/A-Comprehensive-Review-on-Experimental-Conditions" TargetMode="External"/><Relationship Id="rId41" Type="http://schemas.openxmlformats.org/officeDocument/2006/relationships/hyperlink" Target="https://www.sciencedirect.com/science/article/abs/pii/S0022286022012704?via%3Dihub" TargetMode="External"/><Relationship Id="rId551" Type="http://schemas.openxmlformats.org/officeDocument/2006/relationships/hyperlink" Target="http://bioclima.ro/Balneo530.pdf" TargetMode="External"/><Relationship Id="rId649" Type="http://schemas.openxmlformats.org/officeDocument/2006/relationships/hyperlink" Target="https://www.mdpi.com/2079-4991/12/8/1376" TargetMode="External"/><Relationship Id="rId856" Type="http://schemas.openxmlformats.org/officeDocument/2006/relationships/hyperlink" Target="https://www.tandfonline.com/doi/abs/10.1080/00207454.2022.2056459" TargetMode="External"/><Relationship Id="rId190" Type="http://schemas.openxmlformats.org/officeDocument/2006/relationships/hyperlink" Target="https://www.mdpi.com/1422-0067/23/16/8977" TargetMode="External"/><Relationship Id="rId204" Type="http://schemas.openxmlformats.org/officeDocument/2006/relationships/hyperlink" Target="https://aloki.hu/pdf/2003_22352245.pdf" TargetMode="External"/><Relationship Id="rId288" Type="http://schemas.openxmlformats.org/officeDocument/2006/relationships/hyperlink" Target="https://doi.org/10.1016/B978-0-323-91077-4.00011-9" TargetMode="External"/><Relationship Id="rId411" Type="http://schemas.openxmlformats.org/officeDocument/2006/relationships/hyperlink" Target="https://www.frontiersin.org/articles/10.3389/fmed.2022.913214/full" TargetMode="External"/><Relationship Id="rId509" Type="http://schemas.openxmlformats.org/officeDocument/2006/relationships/hyperlink" Target="https://www.mdpi.com/2073-4360/14/17/3513" TargetMode="External"/><Relationship Id="rId1041" Type="http://schemas.openxmlformats.org/officeDocument/2006/relationships/hyperlink" Target="https://jmpas.com/abstract/1001" TargetMode="External"/><Relationship Id="rId1139" Type="http://schemas.openxmlformats.org/officeDocument/2006/relationships/hyperlink" Target="https://www.webofscience.com/wos/woscc/full-record/WOS:000858397900001" TargetMode="External"/><Relationship Id="rId495" Type="http://schemas.openxmlformats.org/officeDocument/2006/relationships/hyperlink" Target="https://www.hindawi.com/journals/jnm/2022/2911196/" TargetMode="External"/><Relationship Id="rId716" Type="http://schemas.openxmlformats.org/officeDocument/2006/relationships/hyperlink" Target="https://www.mdpi.com/2310-2861/8/3/163" TargetMode="External"/><Relationship Id="rId923" Type="http://schemas.openxmlformats.org/officeDocument/2006/relationships/hyperlink" Target="https://doi.org/10.1016/j.matpr.2022.03.290" TargetMode="External"/><Relationship Id="rId52" Type="http://schemas.openxmlformats.org/officeDocument/2006/relationships/hyperlink" Target="https://apb.tbzmed.ac.ir/Article/apb-29139" TargetMode="External"/><Relationship Id="rId148" Type="http://schemas.openxmlformats.org/officeDocument/2006/relationships/hyperlink" Target="https://www.mdpi.com/2304-8158/11/5/644" TargetMode="External"/><Relationship Id="rId355" Type="http://schemas.openxmlformats.org/officeDocument/2006/relationships/hyperlink" Target="https://www.sciencedirect.com/journal/international-journal-of-biological-macromolecules" TargetMode="External"/><Relationship Id="rId562" Type="http://schemas.openxmlformats.org/officeDocument/2006/relationships/hyperlink" Target="https://doi.org/10.1002/9781119799900.ch15" TargetMode="External"/><Relationship Id="rId215" Type="http://schemas.openxmlformats.org/officeDocument/2006/relationships/hyperlink" Target="https://www.mdpi.com/2072-6694/14/7/1626" TargetMode="External"/><Relationship Id="rId422" Type="http://schemas.openxmlformats.org/officeDocument/2006/relationships/hyperlink" Target="https://www.sciencedirect.com/journal/international-journal-of-biological-macromolecules" TargetMode="External"/><Relationship Id="rId867" Type="http://schemas.openxmlformats.org/officeDocument/2006/relationships/hyperlink" Target="https://www.sciencedirect.com/science/article/pii/S1930043322005866" TargetMode="External"/><Relationship Id="rId1052" Type="http://schemas.openxmlformats.org/officeDocument/2006/relationships/hyperlink" Target="https://pubmed.ncbi.nlm.nih.gov/35054264/" TargetMode="External"/><Relationship Id="rId299" Type="http://schemas.openxmlformats.org/officeDocument/2006/relationships/hyperlink" Target="https://doi.org/10.1155/2022/8553539" TargetMode="External"/><Relationship Id="rId727" Type="http://schemas.openxmlformats.org/officeDocument/2006/relationships/hyperlink" Target="https://www.mdpi.com/2073-4360/14/17/3604" TargetMode="External"/><Relationship Id="rId934" Type="http://schemas.openxmlformats.org/officeDocument/2006/relationships/hyperlink" Target="https://www.cureus.com/articles/90840-osteomyelitis-caused-by-ralstonia-mannitolilytica-a-rare-opportunistic-pathogen" TargetMode="External"/><Relationship Id="rId63" Type="http://schemas.openxmlformats.org/officeDocument/2006/relationships/hyperlink" Target="https://www.sciencedirect.com/science/article/pii/S2590006422003234?via%3Dihub" TargetMode="External"/><Relationship Id="rId159" Type="http://schemas.openxmlformats.org/officeDocument/2006/relationships/hyperlink" Target="https://www.sciencedirect.com/journal/international-journal-of-biological-macromolecules" TargetMode="External"/><Relationship Id="rId366" Type="http://schemas.openxmlformats.org/officeDocument/2006/relationships/hyperlink" Target="https://www.sciencedirect.com/science/article/abs/pii/S0168365922000839?via%3Dihub" TargetMode="External"/><Relationship Id="rId573" Type="http://schemas.openxmlformats.org/officeDocument/2006/relationships/hyperlink" Target="https://doi.org/10.1016/B978-0-12-824024-3.00021-X" TargetMode="External"/><Relationship Id="rId780" Type="http://schemas.openxmlformats.org/officeDocument/2006/relationships/hyperlink" Target="http://bioclima.ro/Balneo516.pdf" TargetMode="External"/><Relationship Id="rId226" Type="http://schemas.openxmlformats.org/officeDocument/2006/relationships/hyperlink" Target="https://doi.org/10.1016/j.chroma.2021.462730" TargetMode="External"/><Relationship Id="rId433" Type="http://schemas.openxmlformats.org/officeDocument/2006/relationships/hyperlink" Target="https://www.sciencedirect.com/science/article/abs/pii/S0168365922000839?via%3Dihub" TargetMode="External"/><Relationship Id="rId878" Type="http://schemas.openxmlformats.org/officeDocument/2006/relationships/hyperlink" Target="https://n.neurology.org/content/99/20/891.abstract" TargetMode="External"/><Relationship Id="rId1063" Type="http://schemas.openxmlformats.org/officeDocument/2006/relationships/hyperlink" Target="https://www.mdpi.com/2075-4418/12/1/97" TargetMode="External"/><Relationship Id="rId640" Type="http://schemas.openxmlformats.org/officeDocument/2006/relationships/hyperlink" Target="https://www.sciencedirect.com/science/article/abs/pii/S0022286022012704?via%3Dihub" TargetMode="External"/><Relationship Id="rId738" Type="http://schemas.openxmlformats.org/officeDocument/2006/relationships/hyperlink" Target="https://link.springer.com/article/10.1007/s00431-022-04431-w" TargetMode="External"/><Relationship Id="rId945" Type="http://schemas.openxmlformats.org/officeDocument/2006/relationships/hyperlink" Target="https://asmedigitalcollection.asme.org/manufacturingscience/article/144/11/110802/1141317/A-Comprehensive-Review-on-Experimental-Conditions" TargetMode="External"/><Relationship Id="rId74" Type="http://schemas.openxmlformats.org/officeDocument/2006/relationships/hyperlink" Target="https://www.mdpi.com/2072-6694/14/5/1198" TargetMode="External"/><Relationship Id="rId377" Type="http://schemas.openxmlformats.org/officeDocument/2006/relationships/hyperlink" Target="https://www.cureus.com/articles/88292-donor-oath-respect-to-the-mortal-teacher-to-learn-ethics-and-humanitarian-values-of-anatomy" TargetMode="External"/><Relationship Id="rId500" Type="http://schemas.openxmlformats.org/officeDocument/2006/relationships/hyperlink" Target="https://www.mdpi.com/1999-4923/14/11/2363" TargetMode="External"/><Relationship Id="rId584" Type="http://schemas.openxmlformats.org/officeDocument/2006/relationships/hyperlink" Target="https://www.mdpi.com/1424-8247/15/12/1482" TargetMode="External"/><Relationship Id="rId805" Type="http://schemas.openxmlformats.org/officeDocument/2006/relationships/hyperlink" Target="https://doi.org/10.3390/jcm12031029" TargetMode="External"/><Relationship Id="rId1130" Type="http://schemas.openxmlformats.org/officeDocument/2006/relationships/hyperlink" Target="https://www.webofscience.com/wos/woscc/full-record/WOS:000786532500011" TargetMode="External"/><Relationship Id="rId5" Type="http://schemas.openxmlformats.org/officeDocument/2006/relationships/hyperlink" Target="http://bioclima.ro/Balneo503.pdf" TargetMode="External"/><Relationship Id="rId237" Type="http://schemas.openxmlformats.org/officeDocument/2006/relationships/hyperlink" Target="https://doi.org/10.1002/asia.202200453" TargetMode="External"/><Relationship Id="rId791" Type="http://schemas.openxmlformats.org/officeDocument/2006/relationships/hyperlink" Target="https://1510a6mkg-y-https-www-sciencedirect-com.z.e-nformation.ro/science/article/pii/S1382668922001302?via%3Dihub" TargetMode="External"/><Relationship Id="rId889" Type="http://schemas.openxmlformats.org/officeDocument/2006/relationships/hyperlink" Target="https://books.google.ro/books?hl=en&amp;lr=&amp;id=Vb2cEAAAQBAJ&amp;oi=fnd&amp;pg=PA73&amp;ots=Q4i7wyQIZt&amp;sig=0DR3L4wli__mrWEdV0V46PWrzJg&amp;redir_esc=y" TargetMode="External"/><Relationship Id="rId1074" Type="http://schemas.openxmlformats.org/officeDocument/2006/relationships/hyperlink" Target="https://ieeexplore.ieee.org/document/10072886" TargetMode="External"/><Relationship Id="rId444" Type="http://schemas.openxmlformats.org/officeDocument/2006/relationships/hyperlink" Target="https://www.mdpi.com/2079-4991/12/8/1376" TargetMode="External"/><Relationship Id="rId651" Type="http://schemas.openxmlformats.org/officeDocument/2006/relationships/hyperlink" Target="https://www.mdpi.com/2072-6694/14/7/1626" TargetMode="External"/><Relationship Id="rId749" Type="http://schemas.openxmlformats.org/officeDocument/2006/relationships/hyperlink" Target="https://www.besjournal.com/en/article/doi/10.3967/bes2022.122" TargetMode="External"/><Relationship Id="rId290" Type="http://schemas.openxmlformats.org/officeDocument/2006/relationships/hyperlink" Target="https://doi.org/10.1016/B978-0-323-91864-0.00016-4" TargetMode="External"/><Relationship Id="rId304" Type="http://schemas.openxmlformats.org/officeDocument/2006/relationships/hyperlink" Target="https://doi.org/10.1007/978-3-030-91802-6_9" TargetMode="External"/><Relationship Id="rId388" Type="http://schemas.openxmlformats.org/officeDocument/2006/relationships/hyperlink" Target="https://www.mdpi.com/2079-9284/9/3/54" TargetMode="External"/><Relationship Id="rId511" Type="http://schemas.openxmlformats.org/officeDocument/2006/relationships/hyperlink" Target="https://wires.onlinelibrary.wiley.com/doi/10.1002/wnan.1846" TargetMode="External"/><Relationship Id="rId609" Type="http://schemas.openxmlformats.org/officeDocument/2006/relationships/hyperlink" Target="https://link.springer.com/article/10.1007/s40005-022-00575-x" TargetMode="External"/><Relationship Id="rId956" Type="http://schemas.openxmlformats.org/officeDocument/2006/relationships/hyperlink" Target="http://doi.org/10.4018/IJMMME.296277" TargetMode="External"/><Relationship Id="rId85" Type="http://schemas.openxmlformats.org/officeDocument/2006/relationships/hyperlink" Target="https://pharmacypractice.org/index.php/pp/article/view/2656" TargetMode="External"/><Relationship Id="rId150" Type="http://schemas.openxmlformats.org/officeDocument/2006/relationships/hyperlink" Target="https://www.mdpi.com/2077-0472/12/10/1730" TargetMode="External"/><Relationship Id="rId595" Type="http://schemas.openxmlformats.org/officeDocument/2006/relationships/hyperlink" Target="https://www.mdpi.com/1999-4923/14/8/1617" TargetMode="External"/><Relationship Id="rId816" Type="http://schemas.openxmlformats.org/officeDocument/2006/relationships/hyperlink" Target="https://doi.org/10.3390/su14031547" TargetMode="External"/><Relationship Id="rId1001" Type="http://schemas.openxmlformats.org/officeDocument/2006/relationships/hyperlink" Target="http://dx.doi.org/10.1016/j.matpr.2022.03.614" TargetMode="External"/><Relationship Id="rId248" Type="http://schemas.openxmlformats.org/officeDocument/2006/relationships/hyperlink" Target="https://www.tandfonline.com/action/showCitFormats?doi=10.1080%2F10942912.2022.2144884" TargetMode="External"/><Relationship Id="rId455" Type="http://schemas.openxmlformats.org/officeDocument/2006/relationships/hyperlink" Target="http://www.ijbiotech.com/article_143252.html" TargetMode="External"/><Relationship Id="rId662" Type="http://schemas.openxmlformats.org/officeDocument/2006/relationships/hyperlink" Target="https://onlinelibrary.wiley.com/doi/abs/10.1002/app.51584" TargetMode="External"/><Relationship Id="rId1085" Type="http://schemas.openxmlformats.org/officeDocument/2006/relationships/hyperlink" Target="javascript:;" TargetMode="External"/><Relationship Id="rId12" Type="http://schemas.openxmlformats.org/officeDocument/2006/relationships/hyperlink" Target="https://www.sciencedirect.com/science/article/pii/S2590006422001314" TargetMode="External"/><Relationship Id="rId108" Type="http://schemas.openxmlformats.org/officeDocument/2006/relationships/hyperlink" Target="https://www.mdpi.com/2079-4991/12/8/1376" TargetMode="External"/><Relationship Id="rId315" Type="http://schemas.openxmlformats.org/officeDocument/2006/relationships/hyperlink" Target="https://www.mdpi.com/2227-9717/10/5/916" TargetMode="External"/><Relationship Id="rId522" Type="http://schemas.openxmlformats.org/officeDocument/2006/relationships/hyperlink" Target="https://www.mdpi.com/2072-6694/14/7/1626" TargetMode="External"/><Relationship Id="rId967" Type="http://schemas.openxmlformats.org/officeDocument/2006/relationships/hyperlink" Target="https://www.sciencedirect.com/science/article/pii/S2214785322016297?via%3Dihub" TargetMode="External"/><Relationship Id="rId96" Type="http://schemas.openxmlformats.org/officeDocument/2006/relationships/hyperlink" Target="https://www.mdpi.com/1996-1944/15/7/2388" TargetMode="External"/><Relationship Id="rId161" Type="http://schemas.openxmlformats.org/officeDocument/2006/relationships/hyperlink" Target="https://www.degruyter.com/document/doi/10.1515/rams-2022-0282/html" TargetMode="External"/><Relationship Id="rId399" Type="http://schemas.openxmlformats.org/officeDocument/2006/relationships/hyperlink" Target="https://www.sciencedirect.com/science/article/abs/pii/S0143720822009111?via%3Dihub" TargetMode="External"/><Relationship Id="rId827" Type="http://schemas.openxmlformats.org/officeDocument/2006/relationships/hyperlink" Target="https://link.springer.com/protocol/10.1007/978-1-0716-1759-5_10" TargetMode="External"/><Relationship Id="rId1012" Type="http://schemas.openxmlformats.org/officeDocument/2006/relationships/hyperlink" Target="https://doi.org/10.1080/08927936.2022.2125198" TargetMode="External"/><Relationship Id="rId259" Type="http://schemas.openxmlformats.org/officeDocument/2006/relationships/hyperlink" Target="https://www.sciencedirect.com/journal/international-journal-of-biological-macromolecules" TargetMode="External"/><Relationship Id="rId466" Type="http://schemas.openxmlformats.org/officeDocument/2006/relationships/hyperlink" Target="https://www.mdpi.com/2072-6694/14/7/1626" TargetMode="External"/><Relationship Id="rId673" Type="http://schemas.openxmlformats.org/officeDocument/2006/relationships/hyperlink" Target="https://pubs.acs.org/doi/10.1021/acs.biomac.1c01264" TargetMode="External"/><Relationship Id="rId880" Type="http://schemas.openxmlformats.org/officeDocument/2006/relationships/hyperlink" Target="https://bioclima.ro/Journal/index.php/BRJ/article/view/90" TargetMode="External"/><Relationship Id="rId1096" Type="http://schemas.openxmlformats.org/officeDocument/2006/relationships/hyperlink" Target="https://www.webofscience.com/wos/woscc/full-record/WOS:000866919200001" TargetMode="External"/><Relationship Id="rId23" Type="http://schemas.openxmlformats.org/officeDocument/2006/relationships/hyperlink" Target="https://www.sciencedirect.com/science/article/abs/pii/S0045206821009494" TargetMode="External"/><Relationship Id="rId119" Type="http://schemas.openxmlformats.org/officeDocument/2006/relationships/hyperlink" Target="https://www.mdpi.com/2673-6284/11/1/6" TargetMode="External"/><Relationship Id="rId326" Type="http://schemas.openxmlformats.org/officeDocument/2006/relationships/hyperlink" Target="https://link.springer.com/article/10.1007/s13659-022-00363-y" TargetMode="External"/><Relationship Id="rId533" Type="http://schemas.openxmlformats.org/officeDocument/2006/relationships/hyperlink" Target="https://www.sciencedirect.com/science/article/abs/pii/S0010938X22006990" TargetMode="External"/><Relationship Id="rId978" Type="http://schemas.openxmlformats.org/officeDocument/2006/relationships/hyperlink" Target="https://www.e-agmr.org/journal/view.php?doi=10.4235/agmr.22.0114" TargetMode="External"/><Relationship Id="rId740" Type="http://schemas.openxmlformats.org/officeDocument/2006/relationships/hyperlink" Target="https://www.mdpi.com/2075-4418/12/8/1959" TargetMode="External"/><Relationship Id="rId838" Type="http://schemas.openxmlformats.org/officeDocument/2006/relationships/hyperlink" Target="https://www.ncbi.nlm.nih.gov/pmc/articles/PMC8777823/" TargetMode="External"/><Relationship Id="rId1023" Type="http://schemas.openxmlformats.org/officeDocument/2006/relationships/hyperlink" Target="https://www.sciencedirect.com/science/article/pii/S2666165921000247" TargetMode="External"/><Relationship Id="rId172" Type="http://schemas.openxmlformats.org/officeDocument/2006/relationships/hyperlink" Target="https://www.mdpi.com/2073-4360/14/4/712" TargetMode="External"/><Relationship Id="rId477" Type="http://schemas.openxmlformats.org/officeDocument/2006/relationships/hyperlink" Target="https://www.degruyter.com/document/doi/10.1515/rams-2022-0282/html" TargetMode="External"/><Relationship Id="rId600" Type="http://schemas.openxmlformats.org/officeDocument/2006/relationships/hyperlink" Target="https://pubs.rsc.org/en/content/articlelanding/2022/BM/D2BM00397J" TargetMode="External"/><Relationship Id="rId684" Type="http://schemas.openxmlformats.org/officeDocument/2006/relationships/hyperlink" Target="https://www.cureus.com/articles/88292-donor-oath-respect-to-the-mortal-teacher-to-learn-ethics-and-humanitarian-values-of-anatomy" TargetMode="External"/><Relationship Id="rId337" Type="http://schemas.openxmlformats.org/officeDocument/2006/relationships/hyperlink" Target="https://www.degruyter.com/document/doi/10.1515/psr-2021-0048/html" TargetMode="External"/><Relationship Id="rId891" Type="http://schemas.openxmlformats.org/officeDocument/2006/relationships/hyperlink" Target="https://www.mdpi.com/2077-0383/11/16/4803" TargetMode="External"/><Relationship Id="rId905" Type="http://schemas.openxmlformats.org/officeDocument/2006/relationships/hyperlink" Target="https://www.sciencedirect.com/science/article/pii/S1542012421001245" TargetMode="External"/><Relationship Id="rId989" Type="http://schemas.openxmlformats.org/officeDocument/2006/relationships/hyperlink" Target="https://doi.org/10.3390/ma15020566" TargetMode="External"/><Relationship Id="rId34" Type="http://schemas.openxmlformats.org/officeDocument/2006/relationships/hyperlink" Target="https://www.sciencedirect.com/science/article/abs/pii/S0167732222016348" TargetMode="External"/><Relationship Id="rId544" Type="http://schemas.openxmlformats.org/officeDocument/2006/relationships/hyperlink" Target="http://bioclima.ro/Balneo503.pdf" TargetMode="External"/><Relationship Id="rId751" Type="http://schemas.openxmlformats.org/officeDocument/2006/relationships/hyperlink" Target="https://journals.lww.com/md-journal/Fulltext/2022/07080/Identification_of_molecular_mechanisms_underlying.52.aspx" TargetMode="External"/><Relationship Id="rId849" Type="http://schemas.openxmlformats.org/officeDocument/2006/relationships/hyperlink" Target="https://www.mdpi.com/2079-6412/12/10/1427" TargetMode="External"/><Relationship Id="rId183" Type="http://schemas.openxmlformats.org/officeDocument/2006/relationships/hyperlink" Target="https://www.frontiersin.org/articles/10.3389/fphar.2022.909914/full" TargetMode="External"/><Relationship Id="rId390" Type="http://schemas.openxmlformats.org/officeDocument/2006/relationships/hyperlink" Target="https://onlinelibrary.wiley.com/doi/10.1111/jocd.15223" TargetMode="External"/><Relationship Id="rId404" Type="http://schemas.openxmlformats.org/officeDocument/2006/relationships/hyperlink" Target="https://japsonline.com/abstract.php?article_id=3676&amp;sts=2" TargetMode="External"/><Relationship Id="rId611" Type="http://schemas.openxmlformats.org/officeDocument/2006/relationships/hyperlink" Target="https://farmaciajournal.com/issue-articles/application-of-response-surface-methodology-to-optimize-the-technology-of-metformin-oral-dissolving-tablets/" TargetMode="External"/><Relationship Id="rId1034" Type="http://schemas.openxmlformats.org/officeDocument/2006/relationships/hyperlink" Target="https://jamanetwork.com/journals/jamaotolaryngology/fullarticle/2785101" TargetMode="External"/><Relationship Id="rId250" Type="http://schemas.openxmlformats.org/officeDocument/2006/relationships/hyperlink" Target="https://doi.org/10.1016/j.saa.2022.121036" TargetMode="External"/><Relationship Id="rId488" Type="http://schemas.openxmlformats.org/officeDocument/2006/relationships/hyperlink" Target="https://www.webofscience.com/wos/woscc/full-record/WOS:000857143500001" TargetMode="External"/><Relationship Id="rId695" Type="http://schemas.openxmlformats.org/officeDocument/2006/relationships/hyperlink" Target="https://www-webofscience-com.am.e-nformation.ro/wos/woscc/summary/6f49596e-56d7-415c-8da2-2e18aac98b4a-936713dc/date-descending/1" TargetMode="External"/><Relationship Id="rId709" Type="http://schemas.openxmlformats.org/officeDocument/2006/relationships/hyperlink" Target="https://www.ncbi.nlm.nih.gov/pmc/articles/PMC9019729/" TargetMode="External"/><Relationship Id="rId916" Type="http://schemas.openxmlformats.org/officeDocument/2006/relationships/hyperlink" Target="https://www.mdpi.com/1996-1944/15/2/566/htm" TargetMode="External"/><Relationship Id="rId1101" Type="http://schemas.openxmlformats.org/officeDocument/2006/relationships/hyperlink" Target="https://www.webofscience.com/wos/woscc/full-record/WOS:000736004200001" TargetMode="External"/><Relationship Id="rId45" Type="http://schemas.openxmlformats.org/officeDocument/2006/relationships/hyperlink" Target="https://www.sciencedirect.com/science/article/abs/pii/S0168365922000839?via%3Dihub" TargetMode="External"/><Relationship Id="rId110" Type="http://schemas.openxmlformats.org/officeDocument/2006/relationships/hyperlink" Target="https://www.mdpi.com/1996-1944/15/7/2388" TargetMode="External"/><Relationship Id="rId348" Type="http://schemas.openxmlformats.org/officeDocument/2006/relationships/hyperlink" Target="https://onlinelibrary.wiley.com/doi/10.1002/asia.202200453" TargetMode="External"/><Relationship Id="rId555" Type="http://schemas.openxmlformats.org/officeDocument/2006/relationships/hyperlink" Target="http://bioclima.ro/Balneo503.pdf" TargetMode="External"/><Relationship Id="rId762" Type="http://schemas.openxmlformats.org/officeDocument/2006/relationships/hyperlink" Target="https://www.dovepress.com/getfile.php?fileID=84450" TargetMode="External"/><Relationship Id="rId194" Type="http://schemas.openxmlformats.org/officeDocument/2006/relationships/hyperlink" Target="https://www.mdpi.com/1420-3049/27/17/5499" TargetMode="External"/><Relationship Id="rId208" Type="http://schemas.openxmlformats.org/officeDocument/2006/relationships/hyperlink" Target="https://www.degruyter.com/document/doi/10.1515/rams-2022-0282/html" TargetMode="External"/><Relationship Id="rId415" Type="http://schemas.openxmlformats.org/officeDocument/2006/relationships/hyperlink" Target="https://www.mdpi.com/2077-0383/11/14/4108" TargetMode="External"/><Relationship Id="rId622" Type="http://schemas.openxmlformats.org/officeDocument/2006/relationships/hyperlink" Target="https://www.mdpi.com/1999-4923/14/12/2748" TargetMode="External"/><Relationship Id="rId1045" Type="http://schemas.openxmlformats.org/officeDocument/2006/relationships/hyperlink" Target="https://www.webofscience.com/wos/woscc/full-record/WOS:000773571100008" TargetMode="External"/><Relationship Id="rId261" Type="http://schemas.openxmlformats.org/officeDocument/2006/relationships/hyperlink" Target="https://doi.org/10.3390/molecules27133988" TargetMode="External"/><Relationship Id="rId499" Type="http://schemas.openxmlformats.org/officeDocument/2006/relationships/hyperlink" Target="https://www.sciencedirect.com/science/article/abs/pii/S0022286022012704?via%3Dihub" TargetMode="External"/><Relationship Id="rId927" Type="http://schemas.openxmlformats.org/officeDocument/2006/relationships/hyperlink" Target="https://www.e-agmr.org/journal/view.php?doi=10.4235/agmr.22.0114" TargetMode="External"/><Relationship Id="rId1112" Type="http://schemas.openxmlformats.org/officeDocument/2006/relationships/hyperlink" Target="https://www.webofscience.com/wos/woscc/full-record/WOS:000820281800001" TargetMode="External"/><Relationship Id="rId56" Type="http://schemas.openxmlformats.org/officeDocument/2006/relationships/hyperlink" Target="https://www.mdpi.com/1999-4923/14/12/2748" TargetMode="External"/><Relationship Id="rId359" Type="http://schemas.openxmlformats.org/officeDocument/2006/relationships/hyperlink" Target="https://www.mdpi.com/1999-4923/14/12/2748" TargetMode="External"/><Relationship Id="rId566" Type="http://schemas.openxmlformats.org/officeDocument/2006/relationships/hyperlink" Target="https://doi.org/10.1016/j.colsurfa.2021.127819" TargetMode="External"/><Relationship Id="rId773" Type="http://schemas.openxmlformats.org/officeDocument/2006/relationships/hyperlink" Target="https://www.mdpi.com/1660-4601/19/13/8182" TargetMode="External"/><Relationship Id="rId121" Type="http://schemas.openxmlformats.org/officeDocument/2006/relationships/hyperlink" Target="https://pubs.acs.org/doi/abs/10.1021/acs.jmedchem.2c00287" TargetMode="External"/><Relationship Id="rId219" Type="http://schemas.openxmlformats.org/officeDocument/2006/relationships/hyperlink" Target="https://www.mdpi.com/2073-4360/14/4/712" TargetMode="External"/><Relationship Id="rId426" Type="http://schemas.openxmlformats.org/officeDocument/2006/relationships/hyperlink" Target="https://www.mdpi.com/1999-4923/14/12/2748" TargetMode="External"/><Relationship Id="rId633" Type="http://schemas.openxmlformats.org/officeDocument/2006/relationships/hyperlink" Target="https://www.sciencedirect.com/science/article/abs/pii/S1044579X22001924?via%3Dihub" TargetMode="External"/><Relationship Id="rId980" Type="http://schemas.openxmlformats.org/officeDocument/2006/relationships/hyperlink" Target="https://doi.org/10.1111/lam.13711" TargetMode="External"/><Relationship Id="rId1056" Type="http://schemas.openxmlformats.org/officeDocument/2006/relationships/hyperlink" Target="https://www.mdpi.com/1996-1944/15/23/8693" TargetMode="External"/><Relationship Id="rId840" Type="http://schemas.openxmlformats.org/officeDocument/2006/relationships/hyperlink" Target="http://bioclima.ro/Journal.htm" TargetMode="External"/><Relationship Id="rId938" Type="http://schemas.openxmlformats.org/officeDocument/2006/relationships/hyperlink" Target="https://doi.org/10.3390/ma15020566" TargetMode="External"/><Relationship Id="rId67" Type="http://schemas.openxmlformats.org/officeDocument/2006/relationships/hyperlink" Target="https://www.sciencedirect.com/science/article/pii/S2666523922001337?via%3Dihub" TargetMode="External"/><Relationship Id="rId272" Type="http://schemas.openxmlformats.org/officeDocument/2006/relationships/hyperlink" Target="https://onlinelibrary.wiley.com/doi/abs/10.1111/jfbc.14124" TargetMode="External"/><Relationship Id="rId577" Type="http://schemas.openxmlformats.org/officeDocument/2006/relationships/hyperlink" Target="https://doi.org/10.1002/advs.202102451" TargetMode="External"/><Relationship Id="rId700" Type="http://schemas.openxmlformats.org/officeDocument/2006/relationships/hyperlink" Target="https://www.dovepress.com/getfile.php?fileID=84450" TargetMode="External"/><Relationship Id="rId1123" Type="http://schemas.openxmlformats.org/officeDocument/2006/relationships/hyperlink" Target="https://www.webofscience.com/wos/woscc/full-record/WOS:000856204100001" TargetMode="External"/><Relationship Id="rId132" Type="http://schemas.openxmlformats.org/officeDocument/2006/relationships/hyperlink" Target="https://www.mdpi.com/1999-4923/14/12/2748" TargetMode="External"/><Relationship Id="rId784" Type="http://schemas.openxmlformats.org/officeDocument/2006/relationships/hyperlink" Target="https://1510g6mk7-y-https-link-springer-com.z.e-nformation.ro/article/10.1007/s00264-022-05477-z" TargetMode="External"/><Relationship Id="rId991" Type="http://schemas.openxmlformats.org/officeDocument/2006/relationships/hyperlink" Target="https://doi.org/10.3390/met12111944" TargetMode="External"/><Relationship Id="rId1067" Type="http://schemas.openxmlformats.org/officeDocument/2006/relationships/hyperlink" Target="https://jmpas.com/abstract/1001" TargetMode="External"/><Relationship Id="rId437" Type="http://schemas.openxmlformats.org/officeDocument/2006/relationships/hyperlink" Target="https://www.mdpi.com/1420-3049/27/3/806" TargetMode="External"/><Relationship Id="rId644" Type="http://schemas.openxmlformats.org/officeDocument/2006/relationships/hyperlink" Target="https://onlinelibrary.wiley.com/doi/10.1002/marc.202200194" TargetMode="External"/><Relationship Id="rId851" Type="http://schemas.openxmlformats.org/officeDocument/2006/relationships/hyperlink" Target="https://www.annualreviews.org/doi/full/10.1146/annurev-immunol-101320-014237" TargetMode="External"/><Relationship Id="rId283" Type="http://schemas.openxmlformats.org/officeDocument/2006/relationships/hyperlink" Target="https://doi.org/10.1021/acs.jmedchem.2c00287" TargetMode="External"/><Relationship Id="rId490" Type="http://schemas.openxmlformats.org/officeDocument/2006/relationships/hyperlink" Target="https://www.webofscience.com/wos/woscc/full-record/WOS:000822042900016" TargetMode="External"/><Relationship Id="rId504" Type="http://schemas.openxmlformats.org/officeDocument/2006/relationships/hyperlink" Target="https://www.ijper.org/article/1862" TargetMode="External"/><Relationship Id="rId711" Type="http://schemas.openxmlformats.org/officeDocument/2006/relationships/hyperlink" Target="https://1510a088l-y-https-www-sciencedirect-com.z.e-nformation.ro/science/article/abs/pii/S0144861721011577?via%3Dihub" TargetMode="External"/><Relationship Id="rId949" Type="http://schemas.openxmlformats.org/officeDocument/2006/relationships/hyperlink" Target="https://link.springer.com/article/10.1007/s13369-022-06570-6" TargetMode="External"/><Relationship Id="rId1134" Type="http://schemas.openxmlformats.org/officeDocument/2006/relationships/hyperlink" Target="https://www.webofscience.com/wos/woscc/full-record/WOS:000858189900001" TargetMode="External"/><Relationship Id="rId78" Type="http://schemas.openxmlformats.org/officeDocument/2006/relationships/hyperlink" Target="https://wires.onlinelibrary.wiley.com/doi/10.1002/wnan.1774" TargetMode="External"/><Relationship Id="rId143" Type="http://schemas.openxmlformats.org/officeDocument/2006/relationships/hyperlink" Target="https://www.mdpi.com/1420-3049/27/3/806" TargetMode="External"/><Relationship Id="rId350" Type="http://schemas.openxmlformats.org/officeDocument/2006/relationships/hyperlink" Target="https://www.mdpi.com/1420-3049/27/15/4986" TargetMode="External"/><Relationship Id="rId588" Type="http://schemas.openxmlformats.org/officeDocument/2006/relationships/hyperlink" Target="https://www.mdpi.com/1999-4923/14/12/2788" TargetMode="External"/><Relationship Id="rId795" Type="http://schemas.openxmlformats.org/officeDocument/2006/relationships/hyperlink" Target="https://www.mdpi.com/1422-0067/23/18/10541" TargetMode="External"/><Relationship Id="rId809" Type="http://schemas.openxmlformats.org/officeDocument/2006/relationships/hyperlink" Target="https://www.tandfonline.com/doi/full/10.2147/PRBM.S413070" TargetMode="External"/><Relationship Id="rId9" Type="http://schemas.openxmlformats.org/officeDocument/2006/relationships/hyperlink" Target="http://bioclima.ro/Balneo516.pdf" TargetMode="External"/><Relationship Id="rId210" Type="http://schemas.openxmlformats.org/officeDocument/2006/relationships/hyperlink" Target="https://www.mdpi.com/1999-4923/14/12/2748" TargetMode="External"/><Relationship Id="rId448" Type="http://schemas.openxmlformats.org/officeDocument/2006/relationships/hyperlink" Target="https://www.mdpi.com/2072-6694/14/5/1198" TargetMode="External"/><Relationship Id="rId655" Type="http://schemas.openxmlformats.org/officeDocument/2006/relationships/hyperlink" Target="https://www.mdpi.com/1420-3049/27/3/806" TargetMode="External"/><Relationship Id="rId862" Type="http://schemas.openxmlformats.org/officeDocument/2006/relationships/hyperlink" Target="https://era.library.ualberta.ca/items/2865f49d-8f18-4845-85b7-2f64276979d2" TargetMode="External"/><Relationship Id="rId1078" Type="http://schemas.openxmlformats.org/officeDocument/2006/relationships/hyperlink" Target="https://151096k2u-y-https-www-scopus-com.z.e-nformation.ro/record/display.uri?eid=2-s2.0-85138737334&amp;origin=resultslist&amp;sort=plf-f&amp;cite=2-s2.0-85122290396&amp;src=s&amp;imp=t&amp;sid=d0b01d3dbca3894e00704a717d872895&amp;sot=cite&amp;sdt=a&amp;sl=0&amp;relpos=0&amp;citeCnt=0&amp;searchTerm=" TargetMode="External"/><Relationship Id="rId294" Type="http://schemas.openxmlformats.org/officeDocument/2006/relationships/hyperlink" Target="https://doi.org/10.1016/B978-0-323-90792-7.00018-X" TargetMode="External"/><Relationship Id="rId308" Type="http://schemas.openxmlformats.org/officeDocument/2006/relationships/hyperlink" Target="https://www.mdpi.com/2075-1729/13/2/322" TargetMode="External"/><Relationship Id="rId515" Type="http://schemas.openxmlformats.org/officeDocument/2006/relationships/hyperlink" Target="https://www.nature.com/articles/s41392-022-01082-z" TargetMode="External"/><Relationship Id="rId722" Type="http://schemas.openxmlformats.org/officeDocument/2006/relationships/hyperlink" Target="https://www.thieme-connect.com/products/ejournals/abstract/10.1055/s-0042-1749095" TargetMode="External"/><Relationship Id="rId89" Type="http://schemas.openxmlformats.org/officeDocument/2006/relationships/hyperlink" Target="https://www.hindawi.com/journals/jnm/2022/2911196/" TargetMode="External"/><Relationship Id="rId154" Type="http://schemas.openxmlformats.org/officeDocument/2006/relationships/hyperlink" Target="https://www.mdpi.com/2223-7747/11/6/791" TargetMode="External"/><Relationship Id="rId361" Type="http://schemas.openxmlformats.org/officeDocument/2006/relationships/hyperlink" Target="https://jnanobiotechnology.biomedcentral.com/articles/10.1186/s12951-022-01650-z" TargetMode="External"/><Relationship Id="rId599" Type="http://schemas.openxmlformats.org/officeDocument/2006/relationships/hyperlink" Target="https://www.mdpi.com/2079-9284/9/3/54" TargetMode="External"/><Relationship Id="rId1005" Type="http://schemas.openxmlformats.org/officeDocument/2006/relationships/hyperlink" Target="https://doi.org/10.1016/j.matpr.2022.03.208" TargetMode="External"/><Relationship Id="rId459" Type="http://schemas.openxmlformats.org/officeDocument/2006/relationships/hyperlink" Target="https://www.mdpi.com/2072-6643/14/16/3362" TargetMode="External"/><Relationship Id="rId666" Type="http://schemas.openxmlformats.org/officeDocument/2006/relationships/hyperlink" Target="https://www.scopus.com/record/display.uri?eid=2-s2.0-85134414605&amp;origin=resultslist&amp;sort=plf-f&amp;cite=2-s2.0-85111578822&amp;src=s&amp;nlo=&amp;nlr=&amp;nls=&amp;imp=t&amp;sid=e638069ce631c0294880562c28e76aec&amp;sot=cite&amp;sdt=cl&amp;cluster=scopubyr%2c%222022%22%2ct&amp;sl=0&amp;relpos=14&amp;citeCnt=0&amp;searchTerm=" TargetMode="External"/><Relationship Id="rId873" Type="http://schemas.openxmlformats.org/officeDocument/2006/relationships/hyperlink" Target="https://www.mdpi.com/2072-6643/14/15/3065" TargetMode="External"/><Relationship Id="rId1089" Type="http://schemas.openxmlformats.org/officeDocument/2006/relationships/hyperlink" Target="https://doi.org/10.14300/mnnc.2022.17053" TargetMode="External"/><Relationship Id="rId16" Type="http://schemas.openxmlformats.org/officeDocument/2006/relationships/hyperlink" Target="https://www.sciencedirect.com/science/article/abs/pii/S0254629922002903" TargetMode="External"/><Relationship Id="rId221" Type="http://schemas.openxmlformats.org/officeDocument/2006/relationships/hyperlink" Target="https://www.mdpi.com/1420-3049/27/3/806" TargetMode="External"/><Relationship Id="rId319" Type="http://schemas.openxmlformats.org/officeDocument/2006/relationships/hyperlink" Target="https://www.mdpi.com/2073-4360/14/13/2641" TargetMode="External"/><Relationship Id="rId526" Type="http://schemas.openxmlformats.org/officeDocument/2006/relationships/hyperlink" Target="https://www.mdpi.com/2073-4360/14/4/712" TargetMode="External"/><Relationship Id="rId733" Type="http://schemas.openxmlformats.org/officeDocument/2006/relationships/hyperlink" Target="https://aiche.onlinelibrary.wiley.com/doi/epdf/10.1002/btm2.10344" TargetMode="External"/><Relationship Id="rId940" Type="http://schemas.openxmlformats.org/officeDocument/2006/relationships/hyperlink" Target="https://doi.org/10.3390/met12111944" TargetMode="External"/><Relationship Id="rId1016" Type="http://schemas.openxmlformats.org/officeDocument/2006/relationships/hyperlink" Target="https://doi.org/10.1007/s12144-022-03704-9" TargetMode="External"/><Relationship Id="rId165" Type="http://schemas.openxmlformats.org/officeDocument/2006/relationships/hyperlink" Target="https://jnanobiotechnology.biomedcentral.com/articles/10.1186/s12951-022-01650-z" TargetMode="External"/><Relationship Id="rId372" Type="http://schemas.openxmlformats.org/officeDocument/2006/relationships/hyperlink" Target="https://www.eurekaselect.com/article/119406" TargetMode="External"/><Relationship Id="rId677" Type="http://schemas.openxmlformats.org/officeDocument/2006/relationships/hyperlink" Target="https://www.scopus.com/record/display.uri?eid=2-s2.0-85142837377&amp;origin=resultslist&amp;txGid=100d83e56c76ed5292fac1ca8e952570" TargetMode="External"/><Relationship Id="rId800" Type="http://schemas.openxmlformats.org/officeDocument/2006/relationships/hyperlink" Target="https://www.webofscience.com/wos/woscc/full-record/WOS:000762149300004" TargetMode="External"/><Relationship Id="rId232" Type="http://schemas.openxmlformats.org/officeDocument/2006/relationships/hyperlink" Target="https://doi.org/10.1016/j.biopha.2022.113405" TargetMode="External"/><Relationship Id="rId884" Type="http://schemas.openxmlformats.org/officeDocument/2006/relationships/hyperlink" Target="https://rjme.ro/RJME/resources/files/DumitrescuAnaMaria_RJME_63_2_2022.pdf" TargetMode="External"/><Relationship Id="rId27" Type="http://schemas.openxmlformats.org/officeDocument/2006/relationships/hyperlink" Target="https://www.sciencedirect.com/science/article/abs/pii/S2213343722003608" TargetMode="External"/><Relationship Id="rId537" Type="http://schemas.openxmlformats.org/officeDocument/2006/relationships/hyperlink" Target="https://www.mdpi.com/2223-7747/11/6/791" TargetMode="External"/><Relationship Id="rId744" Type="http://schemas.openxmlformats.org/officeDocument/2006/relationships/hyperlink" Target="https://www.ahajournals.org/doi/10.1161/CIRCRESAHA.121.319809" TargetMode="External"/><Relationship Id="rId951" Type="http://schemas.openxmlformats.org/officeDocument/2006/relationships/hyperlink" Target="https://www.sciencedirect.com/science/article/pii/S2214785322019587?via%3Dihub" TargetMode="External"/><Relationship Id="rId80" Type="http://schemas.openxmlformats.org/officeDocument/2006/relationships/hyperlink" Target="https://apb.tbzmed.ac.ir/Article/apb-29139" TargetMode="External"/><Relationship Id="rId176" Type="http://schemas.openxmlformats.org/officeDocument/2006/relationships/hyperlink" Target="https://www.eurekaselect.com/article/119406" TargetMode="External"/><Relationship Id="rId383" Type="http://schemas.openxmlformats.org/officeDocument/2006/relationships/hyperlink" Target="https://www.ptfarm.pl/download/?file=File%2FActa_Poloniae%2F2022%2F2%2F245.pdf" TargetMode="External"/><Relationship Id="rId590" Type="http://schemas.openxmlformats.org/officeDocument/2006/relationships/hyperlink" Target="https://link.springer.com/article/10.1007/s13659-022-00363-y" TargetMode="External"/><Relationship Id="rId604" Type="http://schemas.openxmlformats.org/officeDocument/2006/relationships/hyperlink" Target="https://www.ptfarm.pl/download/?file=File%2FActa_Poloniae%2F2022%2F2%2F245.pdf" TargetMode="External"/><Relationship Id="rId811" Type="http://schemas.openxmlformats.org/officeDocument/2006/relationships/hyperlink" Target="https://www.proquest.com/docview/2820607288?pq-origsite=gscholar&amp;fromopenview=true" TargetMode="External"/><Relationship Id="rId1027" Type="http://schemas.openxmlformats.org/officeDocument/2006/relationships/hyperlink" Target="https://www.igi-global.com/gateway/article/296277" TargetMode="External"/><Relationship Id="rId243" Type="http://schemas.openxmlformats.org/officeDocument/2006/relationships/hyperlink" Target="https://www.spandidos-publications.com/10.3892/etm.2022.11669" TargetMode="External"/><Relationship Id="rId450" Type="http://schemas.openxmlformats.org/officeDocument/2006/relationships/hyperlink" Target="https://www.mdpi.com/1422-0067/23/3/1873" TargetMode="External"/><Relationship Id="rId688" Type="http://schemas.openxmlformats.org/officeDocument/2006/relationships/hyperlink" Target="https://www.ncbi.nlm.nih.gov/pmc/articles/PMC9500986/" TargetMode="External"/><Relationship Id="rId895" Type="http://schemas.openxmlformats.org/officeDocument/2006/relationships/hyperlink" Target="https://scholar.valpo.edu/jmms/vol9/iss1/15/" TargetMode="External"/><Relationship Id="rId909" Type="http://schemas.openxmlformats.org/officeDocument/2006/relationships/hyperlink" Target="https://www.scopus.com/record/display.uri?eid=2-s2.0-85142642956&amp;origin=resultslist&amp;sort=plf-f&amp;cite=2-s2.0-85136702346&amp;src=s&amp;imp=t&amp;sid=48d92d50cc25265d0aa372c0273b4c98&amp;sot=cite&amp;sdt=a&amp;sl=0&amp;relpos=7&amp;citeCnt=1&amp;searchTerm=" TargetMode="External"/><Relationship Id="rId1080" Type="http://schemas.openxmlformats.org/officeDocument/2006/relationships/hyperlink" Target="https://cnjournal.biomedcentral.com/articles/10.1186/s41016-022-00280-6" TargetMode="External"/><Relationship Id="rId38" Type="http://schemas.openxmlformats.org/officeDocument/2006/relationships/hyperlink" Target="https://www.sciencedirect.com/science/article/abs/pii/S0167732222022577" TargetMode="External"/><Relationship Id="rId103" Type="http://schemas.openxmlformats.org/officeDocument/2006/relationships/hyperlink" Target="https://www.eurekaselect.com/article/119406" TargetMode="External"/><Relationship Id="rId310" Type="http://schemas.openxmlformats.org/officeDocument/2006/relationships/hyperlink" Target="https://www.sciencedirect.com/science/article/pii/S2001037022005074?via%3Dihub" TargetMode="External"/><Relationship Id="rId548" Type="http://schemas.openxmlformats.org/officeDocument/2006/relationships/hyperlink" Target="https://www.degruyter.com/document/doi/10.1515/psr-2021-0227/html?lang=de" TargetMode="External"/><Relationship Id="rId755" Type="http://schemas.openxmlformats.org/officeDocument/2006/relationships/hyperlink" Target="https://www.mdpi.com/2038-8330/14/1/6" TargetMode="External"/><Relationship Id="rId962" Type="http://schemas.openxmlformats.org/officeDocument/2006/relationships/hyperlink" Target="https://www.arthroplastytoday.org/article/S2352-3441(22)00218-7/fulltext" TargetMode="External"/><Relationship Id="rId91" Type="http://schemas.openxmlformats.org/officeDocument/2006/relationships/hyperlink" Target="https://www.sciencedirect.com/science/article/pii/S2666523922001337?via%3Dihub" TargetMode="External"/><Relationship Id="rId187" Type="http://schemas.openxmlformats.org/officeDocument/2006/relationships/hyperlink" Target="https://www.tandfonline.com/action/showCitFormats?doi=10.1080%2F10942912.2022.2144884" TargetMode="External"/><Relationship Id="rId394" Type="http://schemas.openxmlformats.org/officeDocument/2006/relationships/hyperlink" Target="https://onlinelibrary.wiley.com/doi/10.1111/jocd.15368" TargetMode="External"/><Relationship Id="rId408" Type="http://schemas.openxmlformats.org/officeDocument/2006/relationships/hyperlink" Target="https://www.tandfonline.com/doi/abs/10.1080/10408398.2021.1926904?journalCode=bfsn20" TargetMode="External"/><Relationship Id="rId615" Type="http://schemas.openxmlformats.org/officeDocument/2006/relationships/hyperlink" Target="https://www.degruyter.com/document/doi/10.1515/psr-2021-0048/html" TargetMode="External"/><Relationship Id="rId822" Type="http://schemas.openxmlformats.org/officeDocument/2006/relationships/hyperlink" Target="https://doi.org/10.3390/su142316244" TargetMode="External"/><Relationship Id="rId1038" Type="http://schemas.openxmlformats.org/officeDocument/2006/relationships/hyperlink" Target="https://jmpas.com/abstract/1001" TargetMode="External"/><Relationship Id="rId254" Type="http://schemas.openxmlformats.org/officeDocument/2006/relationships/hyperlink" Target="https://www.mdpi.com/2304-8158/11/22/3589" TargetMode="External"/><Relationship Id="rId699" Type="http://schemas.openxmlformats.org/officeDocument/2006/relationships/hyperlink" Target="https://www.ncbi.nlm.nih.gov/pmc/articles/PMC9347431/" TargetMode="External"/><Relationship Id="rId1091" Type="http://schemas.openxmlformats.org/officeDocument/2006/relationships/hyperlink" Target="https://doi:%2010.5604/01.3001.0015.8571." TargetMode="External"/><Relationship Id="rId1105" Type="http://schemas.openxmlformats.org/officeDocument/2006/relationships/hyperlink" Target="https://www.webofscience.com/wos/woscc/full-record/WOS:000786532500011" TargetMode="External"/><Relationship Id="rId49" Type="http://schemas.openxmlformats.org/officeDocument/2006/relationships/hyperlink" Target="https://www.mdpi.com/1420-3049/27/3/806" TargetMode="External"/><Relationship Id="rId114" Type="http://schemas.openxmlformats.org/officeDocument/2006/relationships/hyperlink" Target="https://www.mdpi.com/1422-0067/23/3/1873" TargetMode="External"/><Relationship Id="rId461" Type="http://schemas.openxmlformats.org/officeDocument/2006/relationships/hyperlink" Target="https://www.degruyter.com/document/doi/10.1515/psr-2021-0048/html" TargetMode="External"/><Relationship Id="rId559" Type="http://schemas.openxmlformats.org/officeDocument/2006/relationships/hyperlink" Target="https://bpsa.journals.ekb.eg/article_271825.html" TargetMode="External"/><Relationship Id="rId766" Type="http://schemas.openxmlformats.org/officeDocument/2006/relationships/hyperlink" Target="https://www.ncbi.nlm.nih.gov/pmc/articles/PMC9500986/" TargetMode="External"/><Relationship Id="rId198" Type="http://schemas.openxmlformats.org/officeDocument/2006/relationships/hyperlink" Target="https://www.liebertpub.com/doi/pdf/10.1089/jmf.2021.0046?download=true" TargetMode="External"/><Relationship Id="rId321" Type="http://schemas.openxmlformats.org/officeDocument/2006/relationships/hyperlink" Target="https://www.sciencedirect.com/science/article/pii/S014181302201251X?via%3Dihub" TargetMode="External"/><Relationship Id="rId419" Type="http://schemas.openxmlformats.org/officeDocument/2006/relationships/hyperlink" Target="https://onlinelibrary.wiley.com/doi/epdf/10.1111/jocd.14402" TargetMode="External"/><Relationship Id="rId626" Type="http://schemas.openxmlformats.org/officeDocument/2006/relationships/hyperlink" Target="https://www.sciencedirect.com/science/article/abs/pii/S0010938X22006990?via%3Dihub" TargetMode="External"/><Relationship Id="rId973" Type="http://schemas.openxmlformats.org/officeDocument/2006/relationships/hyperlink" Target="https://doi.org/10.3390/ma15020566" TargetMode="External"/><Relationship Id="rId1049" Type="http://schemas.openxmlformats.org/officeDocument/2006/relationships/hyperlink" Target="https://151096k2u-y-https-www-scopus-com.z.e-nformation.ro/results/citedbyresults.uri?sort=plf-f&amp;cite=2-s2.0-85122290396&amp;src=s&amp;imp=t&amp;sid=d0b01d3dbca3894e00704a717d872895&amp;sot=cite&amp;sdt=a&amp;sl=0&amp;origin=resultslist&amp;editSaveSearch=&amp;txGid=72fb06fb8ac70c2c67899c20d6318851" TargetMode="External"/><Relationship Id="rId833" Type="http://schemas.openxmlformats.org/officeDocument/2006/relationships/hyperlink" Target="https://www-webofscience-com.am.e-nformation.ro/wos/woscc/summary/de43c1dd-a3ec-48e9-a4e8-1cf9458f9a27-9366fdd8/date-descending/1" TargetMode="External"/><Relationship Id="rId1116" Type="http://schemas.openxmlformats.org/officeDocument/2006/relationships/hyperlink" Target="https://www.webofscience.com/wos/woscc/full-record/WOS:000775045500001" TargetMode="External"/><Relationship Id="rId265" Type="http://schemas.openxmlformats.org/officeDocument/2006/relationships/hyperlink" Target="https://www.frontiersin.org/articles/10.3389/fmed.2022.913214/full" TargetMode="External"/><Relationship Id="rId472" Type="http://schemas.openxmlformats.org/officeDocument/2006/relationships/hyperlink" Target="https://www.mdpi.com/1420-3049/27/3/806" TargetMode="External"/><Relationship Id="rId900" Type="http://schemas.openxmlformats.org/officeDocument/2006/relationships/hyperlink" Target="https://www.intechopen.com/chapters/81269" TargetMode="External"/><Relationship Id="rId125" Type="http://schemas.openxmlformats.org/officeDocument/2006/relationships/hyperlink" Target="https://bmjopen.bmj.com/content/12/11/e066246" TargetMode="External"/><Relationship Id="rId332" Type="http://schemas.openxmlformats.org/officeDocument/2006/relationships/hyperlink" Target="http://kns.cnki.net/kcms/detail/detail.aspx?doi=10.16438/j.0513-4870.2021-1222" TargetMode="External"/><Relationship Id="rId777" Type="http://schemas.openxmlformats.org/officeDocument/2006/relationships/hyperlink" Target="https://academic.oup.com/lambio/article-abstract/75/1/103/6989306?redirectedFrom=fulltext&amp;login=false" TargetMode="External"/><Relationship Id="rId984" Type="http://schemas.openxmlformats.org/officeDocument/2006/relationships/hyperlink" Target="https://www.mdpi.com/2077-0383/11/8/2238/htm" TargetMode="External"/><Relationship Id="rId637" Type="http://schemas.openxmlformats.org/officeDocument/2006/relationships/hyperlink" Target="https://wires.onlinelibrary.wiley.com/doi/10.1002/wnan.1846" TargetMode="External"/><Relationship Id="rId844" Type="http://schemas.openxmlformats.org/officeDocument/2006/relationships/hyperlink" Target="https://link.springer.com/chapter/10.1007/978-3-031-09421-7_7" TargetMode="External"/><Relationship Id="rId276" Type="http://schemas.openxmlformats.org/officeDocument/2006/relationships/hyperlink" Target="https://151096itm-y-https-www-scopus-com.z.e-nformation.ro/record/display.uri?eid=2-s2.0-85130531234&amp;origin=resultslist&amp;sort=plf-f&amp;cite=2-s2.0-85114939400&amp;src=s&amp;imp=t&amp;sid=eaf0aa98448669d26922a5c9476ed426&amp;sot=cite&amp;sdt=a&amp;sl=0&amp;relpos=5&amp;citeCnt=2&amp;searchTerm=" TargetMode="External"/><Relationship Id="rId483" Type="http://schemas.openxmlformats.org/officeDocument/2006/relationships/hyperlink" Target="https://www.webofscience.com/wos/woscc/full-record/WOS:000799237400009" TargetMode="External"/><Relationship Id="rId690" Type="http://schemas.openxmlformats.org/officeDocument/2006/relationships/hyperlink" Target="https://www.ncbi.nlm.nih.gov/pmc/articles/PMC9019729/" TargetMode="External"/><Relationship Id="rId704" Type="http://schemas.openxmlformats.org/officeDocument/2006/relationships/hyperlink" Target="https://www.ncbi.nlm.nih.gov/pmc/articles/PMC9500986/" TargetMode="External"/><Relationship Id="rId911" Type="http://schemas.openxmlformats.org/officeDocument/2006/relationships/hyperlink" Target="https://doi.org/10.22543/7674.91.P143151" TargetMode="External"/><Relationship Id="rId1127" Type="http://schemas.openxmlformats.org/officeDocument/2006/relationships/hyperlink" Target="https://www.webofscience.com/wos/woscc/full-record/WOS:000846999100001" TargetMode="External"/><Relationship Id="rId40" Type="http://schemas.openxmlformats.org/officeDocument/2006/relationships/hyperlink" Target="https://jnanobiotechnology.biomedcentral.com/articles/10.1186/s12951-022-01650-z" TargetMode="External"/><Relationship Id="rId136" Type="http://schemas.openxmlformats.org/officeDocument/2006/relationships/hyperlink" Target="https://www.mdpi.com/2079-4991/12/8/1376" TargetMode="External"/><Relationship Id="rId343" Type="http://schemas.openxmlformats.org/officeDocument/2006/relationships/hyperlink" Target="https://www.mdpi.com/1660-4601/19/16/10035" TargetMode="External"/><Relationship Id="rId550" Type="http://schemas.openxmlformats.org/officeDocument/2006/relationships/hyperlink" Target="https://www.sciencedirect.com/science/article/abs/pii/S1386142522001846" TargetMode="External"/><Relationship Id="rId788" Type="http://schemas.openxmlformats.org/officeDocument/2006/relationships/hyperlink" Target="https://www.spandidos-publications.com/10.3892/etm.2021.10951" TargetMode="External"/><Relationship Id="rId995" Type="http://schemas.openxmlformats.org/officeDocument/2006/relationships/hyperlink" Target="https://doi.org/10.1115/1.4054683" TargetMode="External"/><Relationship Id="rId203" Type="http://schemas.openxmlformats.org/officeDocument/2006/relationships/hyperlink" Target="https://www.sciencedirect.com/science/article/pii/S2666833522000697" TargetMode="External"/><Relationship Id="rId648" Type="http://schemas.openxmlformats.org/officeDocument/2006/relationships/hyperlink" Target="https://www.mdpi.com/1999-4923/14/5/1095" TargetMode="External"/><Relationship Id="rId855" Type="http://schemas.openxmlformats.org/officeDocument/2006/relationships/hyperlink" Target="https://onlinelibrary.wiley.com/doi/full/10.1002/glia.24239" TargetMode="External"/><Relationship Id="rId1040" Type="http://schemas.openxmlformats.org/officeDocument/2006/relationships/hyperlink" Target="https://www.mdpi.com/2076-3417/12/12/6175" TargetMode="External"/><Relationship Id="rId287" Type="http://schemas.openxmlformats.org/officeDocument/2006/relationships/hyperlink" Target="https://doi.org/10.1016/B978-0-323-85041-4.00011-1" TargetMode="External"/><Relationship Id="rId410" Type="http://schemas.openxmlformats.org/officeDocument/2006/relationships/hyperlink" Target="https://bmjopen.bmj.com/content/12/11/e066246" TargetMode="External"/><Relationship Id="rId494" Type="http://schemas.openxmlformats.org/officeDocument/2006/relationships/hyperlink" Target="https://www.degruyter.com/document/doi/10.1515/rams-2022-0282/html" TargetMode="External"/><Relationship Id="rId508" Type="http://schemas.openxmlformats.org/officeDocument/2006/relationships/hyperlink" Target="https://www.sciencedirect.com/science/article/abs/pii/S0169409X22003726?via%3Dihub" TargetMode="External"/><Relationship Id="rId715" Type="http://schemas.openxmlformats.org/officeDocument/2006/relationships/hyperlink" Target="https://www.mdpi.com/2310-2861/8/3/174" TargetMode="External"/><Relationship Id="rId922" Type="http://schemas.openxmlformats.org/officeDocument/2006/relationships/hyperlink" Target="https://journals.physiology.org/doi/abs/10.1152/ajpcell.00336.2022" TargetMode="External"/><Relationship Id="rId1138" Type="http://schemas.openxmlformats.org/officeDocument/2006/relationships/hyperlink" Target="https://www.webofscience.com/wos/woscc/full-record/WOS:000866914900001" TargetMode="External"/><Relationship Id="rId147" Type="http://schemas.openxmlformats.org/officeDocument/2006/relationships/hyperlink" Target="http://www.ijbiotech.com/article_143252.html" TargetMode="External"/><Relationship Id="rId354" Type="http://schemas.openxmlformats.org/officeDocument/2006/relationships/hyperlink" Target="https://www.ocl-journal.org/articles/ocl/full_html/2020/01/ocl200038/ocl200038.html" TargetMode="External"/><Relationship Id="rId799" Type="http://schemas.openxmlformats.org/officeDocument/2006/relationships/hyperlink" Target="https://www.webofscience.com/wos/woscc/full-record/WOS:000777642000002" TargetMode="External"/><Relationship Id="rId51" Type="http://schemas.openxmlformats.org/officeDocument/2006/relationships/hyperlink" Target="https://www.eurekaselect.com/article/119406" TargetMode="External"/><Relationship Id="rId561" Type="http://schemas.openxmlformats.org/officeDocument/2006/relationships/hyperlink" Target="https://doi.org/10.1016/j.semcancer.2022.06.003" TargetMode="External"/><Relationship Id="rId659" Type="http://schemas.openxmlformats.org/officeDocument/2006/relationships/hyperlink" Target="https://www.eurekaselect.com/article/119406" TargetMode="External"/><Relationship Id="rId866" Type="http://schemas.openxmlformats.org/officeDocument/2006/relationships/hyperlink" Target="https://www.uems-neuroboard.org/web/images/docs/exam/2023/papers/advances-neurosyphilis.pdf" TargetMode="External"/><Relationship Id="rId214" Type="http://schemas.openxmlformats.org/officeDocument/2006/relationships/hyperlink" Target="https://www.mdpi.com/2079-4991/12/8/1376" TargetMode="External"/><Relationship Id="rId298" Type="http://schemas.openxmlformats.org/officeDocument/2006/relationships/hyperlink" Target="https://doi.org/10.1016/B978-0-323-91201-3.00007-4" TargetMode="External"/><Relationship Id="rId421" Type="http://schemas.openxmlformats.org/officeDocument/2006/relationships/hyperlink" Target="https://www.ocl-journal.org/articles/ocl/full_html/2020/01/ocl200038/ocl200038.html" TargetMode="External"/><Relationship Id="rId519" Type="http://schemas.openxmlformats.org/officeDocument/2006/relationships/hyperlink" Target="https://www.mdpi.com/1999-4923/14/5/1095" TargetMode="External"/><Relationship Id="rId1051" Type="http://schemas.openxmlformats.org/officeDocument/2006/relationships/hyperlink" Target="https://151096k2u-y-https-www-scopus-com.z.e-nformation.ro/record/display.uri?eid=2-s2.0-85122290396&amp;origin=resultslist&amp;sort=plf-f&amp;cite=2-s2.0-85122290396&amp;src=s&amp;imp=t&amp;sid=d0b01d3dbca3894e00704a717d872895&amp;sot=cite&amp;sdt=a&amp;sl=0" TargetMode="External"/><Relationship Id="rId158" Type="http://schemas.openxmlformats.org/officeDocument/2006/relationships/hyperlink" Target="https://pharmacypractice.org/index.php/pp/article/view/2656" TargetMode="External"/><Relationship Id="rId726" Type="http://schemas.openxmlformats.org/officeDocument/2006/relationships/hyperlink" Target="https://www.mdpi.com/1422-0067/23/16/9117" TargetMode="External"/><Relationship Id="rId933" Type="http://schemas.openxmlformats.org/officeDocument/2006/relationships/hyperlink" Target="https://www.mdpi.com/2077-0383/11/8/2238/htm" TargetMode="External"/><Relationship Id="rId1009" Type="http://schemas.openxmlformats.org/officeDocument/2006/relationships/hyperlink" Target="https://www.mdpi.com/1996-1073/16/1/116" TargetMode="External"/><Relationship Id="rId62" Type="http://schemas.openxmlformats.org/officeDocument/2006/relationships/hyperlink" Target="https://www.sciencedirect.com/journal/international-journal-of-biological-macromolecules" TargetMode="External"/><Relationship Id="rId365" Type="http://schemas.openxmlformats.org/officeDocument/2006/relationships/hyperlink" Target="https://www.mdpi.com/1996-1944/15/7/2388" TargetMode="External"/><Relationship Id="rId572" Type="http://schemas.openxmlformats.org/officeDocument/2006/relationships/hyperlink" Target="https://1510g6iy0-y-https-link-springer-com.z.e-nformation.ro/chapter/10.1007/978-3-031-12658-1_13" TargetMode="External"/><Relationship Id="rId225" Type="http://schemas.openxmlformats.org/officeDocument/2006/relationships/hyperlink" Target="http://www.ijbiotech.com/article_143252.html" TargetMode="External"/><Relationship Id="rId432" Type="http://schemas.openxmlformats.org/officeDocument/2006/relationships/hyperlink" Target="https://www.mdpi.com/1996-1944/15/7/2388" TargetMode="External"/><Relationship Id="rId877" Type="http://schemas.openxmlformats.org/officeDocument/2006/relationships/hyperlink" Target="https://www.frontiersin.org/articles/10.3389/fonc.2022.798018/full" TargetMode="External"/><Relationship Id="rId1062" Type="http://schemas.openxmlformats.org/officeDocument/2006/relationships/hyperlink" Target="https://www.mdpi.com/2076-3417/12/1/240" TargetMode="External"/><Relationship Id="rId737" Type="http://schemas.openxmlformats.org/officeDocument/2006/relationships/hyperlink" Target="https://scholar.google.com/citations?view_op=view_citation&amp;hl=en&amp;user=ZV2KjPsAAAAJ&amp;citation_for_view=ZV2KjPsAAAAJ:Tyk-4Ss8FVUC" TargetMode="External"/><Relationship Id="rId944" Type="http://schemas.openxmlformats.org/officeDocument/2006/relationships/hyperlink" Target="https://doi.org/10.1115/1.4054683" TargetMode="External"/><Relationship Id="rId73" Type="http://schemas.openxmlformats.org/officeDocument/2006/relationships/hyperlink" Target="https://www.sciencedirect.com/science/article/abs/pii/S0168365922000839?via%3Dihub" TargetMode="External"/><Relationship Id="rId169" Type="http://schemas.openxmlformats.org/officeDocument/2006/relationships/hyperlink" Target="https://www.mdpi.com/1996-1944/15/7/2388" TargetMode="External"/><Relationship Id="rId376" Type="http://schemas.openxmlformats.org/officeDocument/2006/relationships/hyperlink" Target="https://pubmed.ncbi.nlm.nih.gov/36142022/" TargetMode="External"/><Relationship Id="rId583" Type="http://schemas.openxmlformats.org/officeDocument/2006/relationships/hyperlink" Target="https://www.mdpi.com/2076-2615/12/23/3404" TargetMode="External"/><Relationship Id="rId790" Type="http://schemas.openxmlformats.org/officeDocument/2006/relationships/hyperlink" Target="https://www.mdpi.com/2076-2607/10/8/1573" TargetMode="External"/><Relationship Id="rId804" Type="http://schemas.openxmlformats.org/officeDocument/2006/relationships/hyperlink" Target="https://journals.sagepub.com/doi/abs/10.1177/00099228221142127" TargetMode="External"/><Relationship Id="rId4" Type="http://schemas.openxmlformats.org/officeDocument/2006/relationships/hyperlink" Target="https://doi.org/10.1016/j.pediatrneurol.2023.05.011" TargetMode="External"/><Relationship Id="rId236" Type="http://schemas.openxmlformats.org/officeDocument/2006/relationships/hyperlink" Target="https://www.mdpi.com/2223-7747/11/6/791" TargetMode="External"/><Relationship Id="rId443" Type="http://schemas.openxmlformats.org/officeDocument/2006/relationships/hyperlink" Target="https://www.sciencedirect.com/science/article/abs/pii/S0022286022012704?via%3Dihub" TargetMode="External"/><Relationship Id="rId650" Type="http://schemas.openxmlformats.org/officeDocument/2006/relationships/hyperlink" Target="https://www.mdpi.com/1996-1944/15/7/2388" TargetMode="External"/><Relationship Id="rId888" Type="http://schemas.openxmlformats.org/officeDocument/2006/relationships/hyperlink" Target="https://www.ingentaconnect.com/content/ben/cpa/2022/00000018/00000001/art00011" TargetMode="External"/><Relationship Id="rId1073" Type="http://schemas.openxmlformats.org/officeDocument/2006/relationships/hyperlink" Target="https://sciendo.com/article/10.2478/auom-2022-0003" TargetMode="External"/><Relationship Id="rId303" Type="http://schemas.openxmlformats.org/officeDocument/2006/relationships/hyperlink" Target="https://doi.org/10.1007/978-1-0716-2099-1_19" TargetMode="External"/><Relationship Id="rId748" Type="http://schemas.openxmlformats.org/officeDocument/2006/relationships/hyperlink" Target="https://www.mdpi.com/2075-4418/12/1/97" TargetMode="External"/><Relationship Id="rId955" Type="http://schemas.openxmlformats.org/officeDocument/2006/relationships/hyperlink" Target="https://www.sciencedirect.com/science/article/pii/S2214785322015450?via%3Dihub" TargetMode="External"/><Relationship Id="rId1140" Type="http://schemas.openxmlformats.org/officeDocument/2006/relationships/printerSettings" Target="../printerSettings/printerSettings3.bin"/><Relationship Id="rId84" Type="http://schemas.openxmlformats.org/officeDocument/2006/relationships/hyperlink" Target="https://www.frontiersin.org/articles/10.3389/fmed.2022.913214/full" TargetMode="External"/><Relationship Id="rId387" Type="http://schemas.openxmlformats.org/officeDocument/2006/relationships/hyperlink" Target="https://pubs.rsc.org/en/content/articlelanding/2022/BM/D2BM00397J" TargetMode="External"/><Relationship Id="rId510" Type="http://schemas.openxmlformats.org/officeDocument/2006/relationships/hyperlink" Target="https://www.tandfonline.com/doi/full/10.1080/10406638.2022.2112714" TargetMode="External"/><Relationship Id="rId594" Type="http://schemas.openxmlformats.org/officeDocument/2006/relationships/hyperlink" Target="https://www.sciencedirect.com/science/article/pii/S014181302201251X?via%3Dihub" TargetMode="External"/><Relationship Id="rId608" Type="http://schemas.openxmlformats.org/officeDocument/2006/relationships/hyperlink" Target="https://www.sciencedirect.com/science/article/pii/S2001037022005074?via%3Dihub" TargetMode="External"/><Relationship Id="rId815" Type="http://schemas.openxmlformats.org/officeDocument/2006/relationships/hyperlink" Target="https://doi.org/10.2147/OPTH.S403003" TargetMode="External"/><Relationship Id="rId247" Type="http://schemas.openxmlformats.org/officeDocument/2006/relationships/hyperlink" Target="http://bioclima.ro/Balneo495.pdf" TargetMode="External"/><Relationship Id="rId899" Type="http://schemas.openxmlformats.org/officeDocument/2006/relationships/hyperlink" Target="https://onlinelibrary.wiley.com/doi/abs/10.1111/cge.14087" TargetMode="External"/><Relationship Id="rId1000" Type="http://schemas.openxmlformats.org/officeDocument/2006/relationships/hyperlink" Target="https://link.springer.com/article/10.1007/s13369-022-06570-6" TargetMode="External"/><Relationship Id="rId1084" Type="http://schemas.openxmlformats.org/officeDocument/2006/relationships/hyperlink" Target="https://1510q6x9e-y-https-www-webofscience-com.z.e-nformation.ro/wos/woscc/full-record/WOS:000857603300001" TargetMode="External"/><Relationship Id="rId107" Type="http://schemas.openxmlformats.org/officeDocument/2006/relationships/hyperlink" Target="https://www.sciencedirect.com/science/article/abs/pii/S0022286022012704?via%3Dihub" TargetMode="External"/><Relationship Id="rId454" Type="http://schemas.openxmlformats.org/officeDocument/2006/relationships/hyperlink" Target="https://apb.tbzmed.ac.ir/Article/apb-29139" TargetMode="External"/><Relationship Id="rId661" Type="http://schemas.openxmlformats.org/officeDocument/2006/relationships/hyperlink" Target="https://www.ijbiotech.com/article_143252.html" TargetMode="External"/><Relationship Id="rId759" Type="http://schemas.openxmlformats.org/officeDocument/2006/relationships/hyperlink" Target="https://www.spandidos-publications.com/10.3892/ol.2022.13478" TargetMode="External"/><Relationship Id="rId966" Type="http://schemas.openxmlformats.org/officeDocument/2006/relationships/hyperlink" Target="https://doi.org/10.1016/j.matpr.2022.03.290" TargetMode="External"/><Relationship Id="rId11" Type="http://schemas.openxmlformats.org/officeDocument/2006/relationships/hyperlink" Target="http://bioclima.ro/Balneo516.pdf" TargetMode="External"/><Relationship Id="rId314" Type="http://schemas.openxmlformats.org/officeDocument/2006/relationships/hyperlink" Target="https://pubs.acs.org/doi/10.1021/acsnano.1c11181" TargetMode="External"/><Relationship Id="rId398" Type="http://schemas.openxmlformats.org/officeDocument/2006/relationships/hyperlink" Target="https://www.mdpi.com/1999-4923/14/12/2788" TargetMode="External"/><Relationship Id="rId521" Type="http://schemas.openxmlformats.org/officeDocument/2006/relationships/hyperlink" Target="https://www.mdpi.com/2079-4991/12/8/1376" TargetMode="External"/><Relationship Id="rId619" Type="http://schemas.openxmlformats.org/officeDocument/2006/relationships/hyperlink" Target="https://www.sciencedirect.com/science/article/pii/S2590006422003234?via%3Dihub" TargetMode="External"/><Relationship Id="rId95" Type="http://schemas.openxmlformats.org/officeDocument/2006/relationships/hyperlink" Target="https://www.mdpi.com/2072-6694/14/7/1626" TargetMode="External"/><Relationship Id="rId160" Type="http://schemas.openxmlformats.org/officeDocument/2006/relationships/hyperlink" Target="https://www.sciencedirect.com/science/article/pii/S2590006422003234?via%3Dihub" TargetMode="External"/><Relationship Id="rId826" Type="http://schemas.openxmlformats.org/officeDocument/2006/relationships/hyperlink" Target="https://fortuneonline.org/articles/a-case-of-brainstem-.pdf" TargetMode="External"/><Relationship Id="rId1011" Type="http://schemas.openxmlformats.org/officeDocument/2006/relationships/hyperlink" Target="https://www.mdpi.com/2227-9032/10/12/2495" TargetMode="External"/><Relationship Id="rId1109" Type="http://schemas.openxmlformats.org/officeDocument/2006/relationships/hyperlink" Target="https://www.webofscience.com/wos/woscc/full-record/WOS:000887510300001" TargetMode="External"/><Relationship Id="rId258" Type="http://schemas.openxmlformats.org/officeDocument/2006/relationships/hyperlink" Target="https://www.mdpi.com/1420-3049/27/17/5499" TargetMode="External"/><Relationship Id="rId465" Type="http://schemas.openxmlformats.org/officeDocument/2006/relationships/hyperlink" Target="https://www.mdpi.com/2079-4991/12/8/1376" TargetMode="External"/><Relationship Id="rId672" Type="http://schemas.openxmlformats.org/officeDocument/2006/relationships/hyperlink" Target="https://www.scopus.com/record/display.uri?eid=2-s2.0-85143540514&amp;origin=resultslist&amp;txGid=1f72028eee2a95488d6ec80fae11fe30" TargetMode="External"/><Relationship Id="rId1095" Type="http://schemas.openxmlformats.org/officeDocument/2006/relationships/hyperlink" Target="https://doi.org/10.1007/s10029-021-02517-2" TargetMode="External"/><Relationship Id="rId22" Type="http://schemas.openxmlformats.org/officeDocument/2006/relationships/hyperlink" Target="https://pubs.acs.org/doi/10.1021/acs.jafc.1c06654" TargetMode="External"/><Relationship Id="rId118" Type="http://schemas.openxmlformats.org/officeDocument/2006/relationships/hyperlink" Target="https://www.sciencedirect.com/science/article/pii/S0168365922003352" TargetMode="External"/><Relationship Id="rId325" Type="http://schemas.openxmlformats.org/officeDocument/2006/relationships/hyperlink" Target="https://www.mdpi.com/1422-0067/23/22/14005" TargetMode="External"/><Relationship Id="rId532" Type="http://schemas.openxmlformats.org/officeDocument/2006/relationships/hyperlink" Target="http://www.ijbiotech.com/article_143252.html" TargetMode="External"/><Relationship Id="rId977" Type="http://schemas.openxmlformats.org/officeDocument/2006/relationships/hyperlink" Target="https://doi.org/10.4235/agmr.22.0114" TargetMode="External"/><Relationship Id="rId171" Type="http://schemas.openxmlformats.org/officeDocument/2006/relationships/hyperlink" Target="https://www.mdpi.com/2072-6694/14/5/1198" TargetMode="External"/><Relationship Id="rId837" Type="http://schemas.openxmlformats.org/officeDocument/2006/relationships/hyperlink" Target="https://pubmed.ncbi.nlm.nih.gov/35581901/" TargetMode="External"/><Relationship Id="rId1022" Type="http://schemas.openxmlformats.org/officeDocument/2006/relationships/hyperlink" Target="http://jurnalfpk.uinsby.ac.id/index.php/JPP/article/view/685/320" TargetMode="External"/><Relationship Id="rId269" Type="http://schemas.openxmlformats.org/officeDocument/2006/relationships/hyperlink" Target="https://www.liebertpub.com/doi/pdf/10.1089/jmf.2021.0046?download=true" TargetMode="External"/><Relationship Id="rId476" Type="http://schemas.openxmlformats.org/officeDocument/2006/relationships/hyperlink" Target="http://www.ijbiotech.com/article_143252.html" TargetMode="External"/><Relationship Id="rId683" Type="http://schemas.openxmlformats.org/officeDocument/2006/relationships/hyperlink" Target="https://onlinelibrary.wiley.com/doi/10.1002/advs.202102451" TargetMode="External"/><Relationship Id="rId890" Type="http://schemas.openxmlformats.org/officeDocument/2006/relationships/hyperlink" Target="https://bioclima.ro/Journal/index.php/BRJ/article/view/126" TargetMode="External"/><Relationship Id="rId904" Type="http://schemas.openxmlformats.org/officeDocument/2006/relationships/hyperlink" Target="https://journals.sagepub.com/doi/abs/10.1177/11206721211018377?journalCode=ejoa" TargetMode="External"/><Relationship Id="rId33" Type="http://schemas.openxmlformats.org/officeDocument/2006/relationships/hyperlink" Target="https://www.sciencedirect.com/science/article/abs/pii/S0022286022015794" TargetMode="External"/><Relationship Id="rId129" Type="http://schemas.openxmlformats.org/officeDocument/2006/relationships/hyperlink" Target="https://www.sciencedirect.com/science/article/pii/S2590006422003234?via%3Dihub" TargetMode="External"/><Relationship Id="rId336" Type="http://schemas.openxmlformats.org/officeDocument/2006/relationships/hyperlink" Target="https://www.mdpi.com/2072-6643/14/16/3362" TargetMode="External"/><Relationship Id="rId543" Type="http://schemas.openxmlformats.org/officeDocument/2006/relationships/hyperlink" Target="http://bioclima.ro/Balneo530.pdf" TargetMode="External"/><Relationship Id="rId988" Type="http://schemas.openxmlformats.org/officeDocument/2006/relationships/hyperlink" Target="https://scholar.valpo.edu/jmms/vol9/iss1/15/" TargetMode="External"/><Relationship Id="rId182" Type="http://schemas.openxmlformats.org/officeDocument/2006/relationships/hyperlink" Target="https://www.mdpi.com/2311-7524/8/10/952" TargetMode="External"/><Relationship Id="rId403" Type="http://schemas.openxmlformats.org/officeDocument/2006/relationships/hyperlink" Target="https://www.sciencedirect.com/science/article/abs/pii/B9780323904711000141?via%3Dihub" TargetMode="External"/><Relationship Id="rId750" Type="http://schemas.openxmlformats.org/officeDocument/2006/relationships/hyperlink" Target="https://www.sciencedirect.com/science/article/abs/pii/S0378874122004603?via%3Dihub" TargetMode="External"/><Relationship Id="rId848" Type="http://schemas.openxmlformats.org/officeDocument/2006/relationships/hyperlink" Target="https://www.mdpi.com/2079-4983/13/2/50" TargetMode="External"/><Relationship Id="rId1033" Type="http://schemas.openxmlformats.org/officeDocument/2006/relationships/hyperlink" Target="https://jmpas.com/abstract/1001" TargetMode="External"/><Relationship Id="rId487" Type="http://schemas.openxmlformats.org/officeDocument/2006/relationships/hyperlink" Target="https://www.webofscience.com/wos/woscc/full-record/WOS:000895095600011" TargetMode="External"/><Relationship Id="rId610" Type="http://schemas.openxmlformats.org/officeDocument/2006/relationships/hyperlink" Target="https://www.mdpi.com/1999-4923/14/7/1467" TargetMode="External"/><Relationship Id="rId694" Type="http://schemas.openxmlformats.org/officeDocument/2006/relationships/hyperlink" Target="https://www-webofscience-com.am.e-nformation.ro/wos/woscc/summary/de43c1dd-a3ec-48e9-a4e8-1cf9458f9a27-9366fdd8/date-descending/1" TargetMode="External"/><Relationship Id="rId708" Type="http://schemas.openxmlformats.org/officeDocument/2006/relationships/hyperlink" Target="https://www.ncbi.nlm.nih.gov/pmc/articles/PMC9326733/" TargetMode="External"/><Relationship Id="rId915" Type="http://schemas.openxmlformats.org/officeDocument/2006/relationships/hyperlink" Target="https://doi.org/10.3390/ma15020566" TargetMode="External"/><Relationship Id="rId347" Type="http://schemas.openxmlformats.org/officeDocument/2006/relationships/hyperlink" Target="https://www.mdpi.com/1660-4601/19/7/4285" TargetMode="External"/><Relationship Id="rId999" Type="http://schemas.openxmlformats.org/officeDocument/2006/relationships/hyperlink" Target="https://doi.org/10.1007/s13369-022-06570-6" TargetMode="External"/><Relationship Id="rId1100" Type="http://schemas.openxmlformats.org/officeDocument/2006/relationships/hyperlink" Target="https://www.webofscience.com/wos/woscc/full-record/WOS:000820244800011" TargetMode="External"/><Relationship Id="rId44" Type="http://schemas.openxmlformats.org/officeDocument/2006/relationships/hyperlink" Target="https://www.mdpi.com/1996-1944/15/7/2388" TargetMode="External"/><Relationship Id="rId554" Type="http://schemas.openxmlformats.org/officeDocument/2006/relationships/hyperlink" Target="http://bioclima.ro/Balneo530.pdf" TargetMode="External"/><Relationship Id="rId761" Type="http://schemas.openxmlformats.org/officeDocument/2006/relationships/hyperlink" Target="https://www.ncbi.nlm.nih.gov/pmc/articles/PMC9347431/" TargetMode="External"/><Relationship Id="rId859" Type="http://schemas.openxmlformats.org/officeDocument/2006/relationships/hyperlink" Target="https://www.ncbi.nlm.nih.gov/pmc/articles/PMC9165396/" TargetMode="External"/><Relationship Id="rId193" Type="http://schemas.openxmlformats.org/officeDocument/2006/relationships/hyperlink" Target="https://www.mdpi.com/2304-8158/11/22/3589" TargetMode="External"/><Relationship Id="rId207" Type="http://schemas.openxmlformats.org/officeDocument/2006/relationships/hyperlink" Target="https://www.sciencedirect.com/science/article/pii/S2590006422003234?via%3Dihub" TargetMode="External"/><Relationship Id="rId414" Type="http://schemas.openxmlformats.org/officeDocument/2006/relationships/hyperlink" Target="https://www.sciencedirect.com/science/article/pii/S0753332222007946?via%3Dihub" TargetMode="External"/><Relationship Id="rId498" Type="http://schemas.openxmlformats.org/officeDocument/2006/relationships/hyperlink" Target="https://jnanobiotechnology.biomedcentral.com/articles/10.1186/s12951-022-01650-z" TargetMode="External"/><Relationship Id="rId621" Type="http://schemas.openxmlformats.org/officeDocument/2006/relationships/hyperlink" Target="https://www.hindawi.com/journals/jnm/2022/2911196/" TargetMode="External"/><Relationship Id="rId1044" Type="http://schemas.openxmlformats.org/officeDocument/2006/relationships/hyperlink" Target="https://www.webofscience.com/wos/woscc/full-record/WOS:000773571100008" TargetMode="External"/><Relationship Id="rId260" Type="http://schemas.openxmlformats.org/officeDocument/2006/relationships/hyperlink" Target="https://doi.org/10.3390/ijms23168977" TargetMode="External"/><Relationship Id="rId719" Type="http://schemas.openxmlformats.org/officeDocument/2006/relationships/hyperlink" Target="https://pubs.acs.org/doi/10.1021/acs.analchem.2c00782" TargetMode="External"/><Relationship Id="rId926" Type="http://schemas.openxmlformats.org/officeDocument/2006/relationships/hyperlink" Target="https://doi.org/10.4235/agmr.22.0114" TargetMode="External"/><Relationship Id="rId1111" Type="http://schemas.openxmlformats.org/officeDocument/2006/relationships/hyperlink" Target="https://www.webofscience.com/wos/woscc/full-record/WOS:000833211200001" TargetMode="External"/><Relationship Id="rId55" Type="http://schemas.openxmlformats.org/officeDocument/2006/relationships/hyperlink" Target="https://www.hindawi.com/journals/jnm/2022/2911196/" TargetMode="External"/><Relationship Id="rId120" Type="http://schemas.openxmlformats.org/officeDocument/2006/relationships/hyperlink" Target="https://www.sciencedirect.com/science/article/abs/pii/S0021967321008529" TargetMode="External"/><Relationship Id="rId358" Type="http://schemas.openxmlformats.org/officeDocument/2006/relationships/hyperlink" Target="https://www.hindawi.com/journals/jnm/2022/2911196/" TargetMode="External"/><Relationship Id="rId565" Type="http://schemas.openxmlformats.org/officeDocument/2006/relationships/hyperlink" Target="https://doi.org/10.3390/biotech11010006" TargetMode="External"/><Relationship Id="rId772" Type="http://schemas.openxmlformats.org/officeDocument/2006/relationships/hyperlink" Target="https://www.mdpi.com/2414-6366/7/11/327" TargetMode="External"/><Relationship Id="rId218" Type="http://schemas.openxmlformats.org/officeDocument/2006/relationships/hyperlink" Target="https://www.mdpi.com/2072-6694/14/5/1198" TargetMode="External"/><Relationship Id="rId425" Type="http://schemas.openxmlformats.org/officeDocument/2006/relationships/hyperlink" Target="https://www.hindawi.com/journals/jnm/2022/2911196/" TargetMode="External"/><Relationship Id="rId632" Type="http://schemas.openxmlformats.org/officeDocument/2006/relationships/hyperlink" Target="https://www.sciencedirect.com/science/article/abs/pii/S2772950822003958?via%3Dihub" TargetMode="External"/><Relationship Id="rId1055" Type="http://schemas.openxmlformats.org/officeDocument/2006/relationships/hyperlink" Target="https://www.mdpi.com/2073-4352/12/10/1468/pdf" TargetMode="External"/><Relationship Id="rId271" Type="http://schemas.openxmlformats.org/officeDocument/2006/relationships/hyperlink" Target="https://www.mdpi.com/2071-1050/14/10/5956" TargetMode="External"/><Relationship Id="rId937" Type="http://schemas.openxmlformats.org/officeDocument/2006/relationships/hyperlink" Target="https://scholar.valpo.edu/jmms/vol9/iss1/15/" TargetMode="External"/><Relationship Id="rId1122" Type="http://schemas.openxmlformats.org/officeDocument/2006/relationships/hyperlink" Target="https://www.webofscience.com/wos/woscc/full-record/WOS:000846527000001" TargetMode="External"/><Relationship Id="rId66" Type="http://schemas.openxmlformats.org/officeDocument/2006/relationships/hyperlink" Target="https://www.mdpi.com/1999-4923/14/12/2748" TargetMode="External"/><Relationship Id="rId131" Type="http://schemas.openxmlformats.org/officeDocument/2006/relationships/hyperlink" Target="https://www.hindawi.com/journals/jnm/2022/2911196/" TargetMode="External"/><Relationship Id="rId369" Type="http://schemas.openxmlformats.org/officeDocument/2006/relationships/hyperlink" Target="https://www.mdpi.com/1422-0067/23/3/1873" TargetMode="External"/><Relationship Id="rId576" Type="http://schemas.openxmlformats.org/officeDocument/2006/relationships/hyperlink" Target="https://doi.org/10.1016/j.biomaterials.2021.121303" TargetMode="External"/><Relationship Id="rId783" Type="http://schemas.openxmlformats.org/officeDocument/2006/relationships/hyperlink" Target="https://casereports.bmj.com/content/15/3/e248349.abstract" TargetMode="External"/><Relationship Id="rId990" Type="http://schemas.openxmlformats.org/officeDocument/2006/relationships/hyperlink" Target="https://www.mdpi.com/1996-1944/15/2/566/htm" TargetMode="External"/><Relationship Id="rId229" Type="http://schemas.openxmlformats.org/officeDocument/2006/relationships/hyperlink" Target="https://1510q6ioh-y-https-www-webofscience-com.z.e-nformation.ro/wos/woscc/full-record/WOS:000974233800001" TargetMode="External"/><Relationship Id="rId436" Type="http://schemas.openxmlformats.org/officeDocument/2006/relationships/hyperlink" Target="https://www.mdpi.com/1422-0067/23/3/1873" TargetMode="External"/><Relationship Id="rId643" Type="http://schemas.openxmlformats.org/officeDocument/2006/relationships/hyperlink" Target="https://www.sciencedirect.com/science/article/abs/pii/S0169409X22002873?via%3Dihub" TargetMode="External"/><Relationship Id="rId1066" Type="http://schemas.openxmlformats.org/officeDocument/2006/relationships/hyperlink" Target="https://www.mdpi.com/2076-3417/12/12/6175" TargetMode="External"/><Relationship Id="rId850" Type="http://schemas.openxmlformats.org/officeDocument/2006/relationships/hyperlink" Target="https://www.frontiersin.org/articles/10.3389/fspor.2022.1017376/full" TargetMode="External"/><Relationship Id="rId948" Type="http://schemas.openxmlformats.org/officeDocument/2006/relationships/hyperlink" Target="https://doi.org/10.1007/s13369-022-06570-6" TargetMode="External"/><Relationship Id="rId1133" Type="http://schemas.openxmlformats.org/officeDocument/2006/relationships/hyperlink" Target="https://www.webofscience.com/wos/woscc/full-record/WOS:000894351800001" TargetMode="External"/><Relationship Id="rId77" Type="http://schemas.openxmlformats.org/officeDocument/2006/relationships/hyperlink" Target="https://www.mdpi.com/1420-3049/27/3/806" TargetMode="External"/><Relationship Id="rId282" Type="http://schemas.openxmlformats.org/officeDocument/2006/relationships/hyperlink" Target="https://www.eurekaselect.com/article/125295" TargetMode="External"/><Relationship Id="rId503" Type="http://schemas.openxmlformats.org/officeDocument/2006/relationships/hyperlink" Target="https://www.tandfonline.com/doi/full/10.1080/17512433.2022.2136166" TargetMode="External"/><Relationship Id="rId587" Type="http://schemas.openxmlformats.org/officeDocument/2006/relationships/hyperlink" Target="https://www.sciencedirect.com/science/article/abs/pii/S0143720822009111?via%3Dihub" TargetMode="External"/><Relationship Id="rId710" Type="http://schemas.openxmlformats.org/officeDocument/2006/relationships/hyperlink" Target="https://www.ncbi.nlm.nih.gov/pmc/articles/PMC8839484/" TargetMode="External"/><Relationship Id="rId808" Type="http://schemas.openxmlformats.org/officeDocument/2006/relationships/hyperlink" Target="https://doi.org/10.1108/JACPR-11-2022-0756" TargetMode="External"/><Relationship Id="rId8" Type="http://schemas.openxmlformats.org/officeDocument/2006/relationships/hyperlink" Target="http://bioclima.ro/Balneo503.pdf" TargetMode="External"/><Relationship Id="rId142" Type="http://schemas.openxmlformats.org/officeDocument/2006/relationships/hyperlink" Target="https://www.mdpi.com/1422-0067/23/3/1873" TargetMode="External"/><Relationship Id="rId447" Type="http://schemas.openxmlformats.org/officeDocument/2006/relationships/hyperlink" Target="https://www.sciencedirect.com/science/article/abs/pii/S0168365922000839?via%3Dihub" TargetMode="External"/><Relationship Id="rId794" Type="http://schemas.openxmlformats.org/officeDocument/2006/relationships/hyperlink" Target="https://www.mdpi.com/1422-0067/23/23/14658" TargetMode="External"/><Relationship Id="rId1077" Type="http://schemas.openxmlformats.org/officeDocument/2006/relationships/hyperlink" Target="https://www.researchgate.net/publication/358183814_Biochemical_Factors_in_Aggression_and_Violence" TargetMode="External"/><Relationship Id="rId654" Type="http://schemas.openxmlformats.org/officeDocument/2006/relationships/hyperlink" Target="https://www.mdpi.com/2073-4360/14/4/712" TargetMode="External"/><Relationship Id="rId861" Type="http://schemas.openxmlformats.org/officeDocument/2006/relationships/hyperlink" Target="https://europepmc.org/article/pmc/pmc9775844" TargetMode="External"/><Relationship Id="rId959" Type="http://schemas.openxmlformats.org/officeDocument/2006/relationships/hyperlink" Target="https://journals.physiology.org/doi/full/10.1152/ajpcell.00336.2022" TargetMode="External"/><Relationship Id="rId293" Type="http://schemas.openxmlformats.org/officeDocument/2006/relationships/hyperlink" Target="https://doi.org/10.1016/B978-0-323-90792-7.00014-2" TargetMode="External"/><Relationship Id="rId307" Type="http://schemas.openxmlformats.org/officeDocument/2006/relationships/hyperlink" Target="https://www.mdpi.com/1422-0067/24/5/4319" TargetMode="External"/><Relationship Id="rId514" Type="http://schemas.openxmlformats.org/officeDocument/2006/relationships/hyperlink" Target="https://www.sciencedirect.com/science/article/abs/pii/S1773224722004452?via%3Dihub" TargetMode="External"/><Relationship Id="rId721" Type="http://schemas.openxmlformats.org/officeDocument/2006/relationships/hyperlink" Target="https://1510a08a8-y-https-www-sciencedirect-com.z.e-nformation.ro/science/article/abs/pii/S2352940722001779?via%3Dihub" TargetMode="External"/><Relationship Id="rId88" Type="http://schemas.openxmlformats.org/officeDocument/2006/relationships/hyperlink" Target="https://www.degruyter.com/document/doi/10.1515/rams-2022-0282/html" TargetMode="External"/><Relationship Id="rId153" Type="http://schemas.openxmlformats.org/officeDocument/2006/relationships/hyperlink" Target="https://link.springer.com/book/10.1007/978-3-030-91802-6" TargetMode="External"/><Relationship Id="rId360" Type="http://schemas.openxmlformats.org/officeDocument/2006/relationships/hyperlink" Target="https://www.sciencedirect.com/science/article/pii/S2666523922001337?via%3Dihub" TargetMode="External"/><Relationship Id="rId598" Type="http://schemas.openxmlformats.org/officeDocument/2006/relationships/hyperlink" Target="https://www.mdpi.com/2073-4360/14/13/2641" TargetMode="External"/><Relationship Id="rId819" Type="http://schemas.openxmlformats.org/officeDocument/2006/relationships/hyperlink" Target="https://doi.org/10.3390/e25030397" TargetMode="External"/><Relationship Id="rId1004" Type="http://schemas.openxmlformats.org/officeDocument/2006/relationships/hyperlink" Target="https://asmedigitalcollection.asme.org/manufacturingscience/article-abstract/doi/10.1115/1.4054683/1141317/A-comprehensive-review-on-experimental-conditions?redirectedFrom=fulltext" TargetMode="External"/><Relationship Id="rId220" Type="http://schemas.openxmlformats.org/officeDocument/2006/relationships/hyperlink" Target="https://www.mdpi.com/1422-0067/23/3/1873" TargetMode="External"/><Relationship Id="rId458" Type="http://schemas.openxmlformats.org/officeDocument/2006/relationships/hyperlink" Target="https://farmaciajournal.com/issue-articles/application-of-response-surface-methodology-to-optimize-the-technology-of-metformin-oral-dissolving-tablets/" TargetMode="External"/><Relationship Id="rId665" Type="http://schemas.openxmlformats.org/officeDocument/2006/relationships/hyperlink" Target="https://www.sciencedirect.com/science/article/pii/S0378382021003994" TargetMode="External"/><Relationship Id="rId872" Type="http://schemas.openxmlformats.org/officeDocument/2006/relationships/hyperlink" Target="https://www.mdpi.com/2076-3417/12/9/4476" TargetMode="External"/><Relationship Id="rId1088" Type="http://schemas.openxmlformats.org/officeDocument/2006/relationships/hyperlink" Target="https://doi.org/10.1007/s12262-022-03413-4" TargetMode="External"/><Relationship Id="rId15" Type="http://schemas.openxmlformats.org/officeDocument/2006/relationships/hyperlink" Target="https://link.springer.com/article/10.1007/s10534-022-00377-6" TargetMode="External"/><Relationship Id="rId318" Type="http://schemas.openxmlformats.org/officeDocument/2006/relationships/hyperlink" Target="https://www.mdpi.com/2079-9284/9/3/54" TargetMode="External"/><Relationship Id="rId525" Type="http://schemas.openxmlformats.org/officeDocument/2006/relationships/hyperlink" Target="https://www.mdpi.com/2072-6694/14/5/1198" TargetMode="External"/><Relationship Id="rId732" Type="http://schemas.openxmlformats.org/officeDocument/2006/relationships/hyperlink" Target="https://www.mdpi.com/1420-3049/27/23/8334" TargetMode="External"/><Relationship Id="rId99" Type="http://schemas.openxmlformats.org/officeDocument/2006/relationships/hyperlink" Target="https://www.mdpi.com/2073-4360/14/4/712" TargetMode="External"/><Relationship Id="rId164" Type="http://schemas.openxmlformats.org/officeDocument/2006/relationships/hyperlink" Target="https://www.sciencedirect.com/science/article/pii/S2666523922001337?via%3Dihub" TargetMode="External"/><Relationship Id="rId371" Type="http://schemas.openxmlformats.org/officeDocument/2006/relationships/hyperlink" Target="https://wires.onlinelibrary.wiley.com/doi/10.1002/wnan.1774" TargetMode="External"/><Relationship Id="rId1015" Type="http://schemas.openxmlformats.org/officeDocument/2006/relationships/hyperlink" Target="https://papers.ssrn.com/sol3/papers.cfm?abstract_id=4168414" TargetMode="External"/><Relationship Id="rId469" Type="http://schemas.openxmlformats.org/officeDocument/2006/relationships/hyperlink" Target="https://www.mdpi.com/2072-6694/14/5/1198" TargetMode="External"/><Relationship Id="rId676" Type="http://schemas.openxmlformats.org/officeDocument/2006/relationships/hyperlink" Target="https://pnrjournal.com/index.php/home/article/view/1173/948" TargetMode="External"/><Relationship Id="rId883" Type="http://schemas.openxmlformats.org/officeDocument/2006/relationships/hyperlink" Target="https://iv.iiarjournals.org/content/36/3/1342.abstract" TargetMode="External"/><Relationship Id="rId1099" Type="http://schemas.openxmlformats.org/officeDocument/2006/relationships/hyperlink" Target="https://www.webofscience.com/wos/woscc/full-record/WOS:000846527000001" TargetMode="External"/><Relationship Id="rId26" Type="http://schemas.openxmlformats.org/officeDocument/2006/relationships/hyperlink" Target="https://pubmed.ncbi.nlm.nih.gov/35245217/" TargetMode="External"/><Relationship Id="rId231" Type="http://schemas.openxmlformats.org/officeDocument/2006/relationships/hyperlink" Target="https://doi.org/10.3390/ijerph191610035" TargetMode="External"/><Relationship Id="rId329" Type="http://schemas.openxmlformats.org/officeDocument/2006/relationships/hyperlink" Target="https://www.sciencedirect.com/science/article/abs/pii/S0143720822009111?via%3Dihub" TargetMode="External"/><Relationship Id="rId536" Type="http://schemas.openxmlformats.org/officeDocument/2006/relationships/hyperlink" Target="https://doi.org/10.1016/j.pediatrneurol.2023.05.011" TargetMode="External"/><Relationship Id="rId175" Type="http://schemas.openxmlformats.org/officeDocument/2006/relationships/hyperlink" Target="https://wires.onlinelibrary.wiley.com/doi/10.1002/wnan.1774" TargetMode="External"/><Relationship Id="rId743" Type="http://schemas.openxmlformats.org/officeDocument/2006/relationships/hyperlink" Target="https://ashpublications.org/bloodadvances/article/6/16/4884/484607/Cytokine-pathway-variants-modulate-platelet" TargetMode="External"/><Relationship Id="rId950" Type="http://schemas.openxmlformats.org/officeDocument/2006/relationships/hyperlink" Target="http://dx.doi.org/10.1016/j.matpr.2022.03.614" TargetMode="External"/><Relationship Id="rId1026" Type="http://schemas.openxmlformats.org/officeDocument/2006/relationships/hyperlink" Target="http://doi.org/10.4018/IJMMME.296277" TargetMode="External"/><Relationship Id="rId382" Type="http://schemas.openxmlformats.org/officeDocument/2006/relationships/hyperlink" Target="https://www.mdpi.com/2076-2607/10/2/229" TargetMode="External"/><Relationship Id="rId603" Type="http://schemas.openxmlformats.org/officeDocument/2006/relationships/hyperlink" Target="https://pubs.acs.org/doi/10.1021/acsnano.1c11181" TargetMode="External"/><Relationship Id="rId687" Type="http://schemas.openxmlformats.org/officeDocument/2006/relationships/hyperlink" Target="https://www.ncbi.nlm.nih.gov/pmc/articles/PMC9496354/" TargetMode="External"/><Relationship Id="rId810" Type="http://schemas.openxmlformats.org/officeDocument/2006/relationships/hyperlink" Target="https://doi.org/10.2147/NDT.S356341" TargetMode="External"/><Relationship Id="rId908" Type="http://schemas.openxmlformats.org/officeDocument/2006/relationships/hyperlink" Target="https://www.sciencedirect.com/science/article/abs/pii/S2405469022001376" TargetMode="External"/><Relationship Id="rId242" Type="http://schemas.openxmlformats.org/officeDocument/2006/relationships/hyperlink" Target="https://doi.org/10.1002/open.202200208" TargetMode="External"/><Relationship Id="rId894" Type="http://schemas.openxmlformats.org/officeDocument/2006/relationships/hyperlink" Target="https://doi.org/10.3390/healthcare10122495" TargetMode="External"/><Relationship Id="rId37" Type="http://schemas.openxmlformats.org/officeDocument/2006/relationships/hyperlink" Target="https://bmcchem.biomedcentral.com/articles/10.1186/s13065-022-00879-x" TargetMode="External"/><Relationship Id="rId102" Type="http://schemas.openxmlformats.org/officeDocument/2006/relationships/hyperlink" Target="https://wires.onlinelibrary.wiley.com/doi/10.1002/wnan.1774" TargetMode="External"/><Relationship Id="rId547" Type="http://schemas.openxmlformats.org/officeDocument/2006/relationships/hyperlink" Target="https://www.ncbi.nlm.nih.gov/pmc/articles/PMC9818626/pdf/JEHP-11-368.pdf" TargetMode="External"/><Relationship Id="rId754" Type="http://schemas.openxmlformats.org/officeDocument/2006/relationships/hyperlink" Target="https://onlinelibrary.wiley.com/doi/10.1002/ccr3.6548" TargetMode="External"/><Relationship Id="rId961" Type="http://schemas.openxmlformats.org/officeDocument/2006/relationships/hyperlink" Target="https://actaorthop.org/actao/article/view/4878/7428" TargetMode="External"/><Relationship Id="rId90" Type="http://schemas.openxmlformats.org/officeDocument/2006/relationships/hyperlink" Target="https://www.mdpi.com/1999-4923/14/12/2748" TargetMode="External"/><Relationship Id="rId186" Type="http://schemas.openxmlformats.org/officeDocument/2006/relationships/hyperlink" Target="https://onlinelibrary.wiley.com/doi/10.1111/jocd.14779" TargetMode="External"/><Relationship Id="rId393" Type="http://schemas.openxmlformats.org/officeDocument/2006/relationships/hyperlink" Target="https://www.mdpi.com/2076-3921/11/9/1771" TargetMode="External"/><Relationship Id="rId407" Type="http://schemas.openxmlformats.org/officeDocument/2006/relationships/hyperlink" Target="https://www.degruyter.com/document/doi/10.1515/psr-2021-0048/html" TargetMode="External"/><Relationship Id="rId614" Type="http://schemas.openxmlformats.org/officeDocument/2006/relationships/hyperlink" Target="https://www.mdpi.com/2304-8158/11/9/1279" TargetMode="External"/><Relationship Id="rId821" Type="http://schemas.openxmlformats.org/officeDocument/2006/relationships/hyperlink" Target="https://sciendo.com/pdf/10.2478/auom-2022-0003" TargetMode="External"/><Relationship Id="rId1037" Type="http://schemas.openxmlformats.org/officeDocument/2006/relationships/hyperlink" Target="https://www.mdpi.com/2076-3417/12/12/6175" TargetMode="External"/><Relationship Id="rId253" Type="http://schemas.openxmlformats.org/officeDocument/2006/relationships/hyperlink" Target="https://www.jehp.net/article.asp?issn=2277-9531;year=2022;volume=11;issue=1;spage=368;epage=368;aulast=Falahati" TargetMode="External"/><Relationship Id="rId460" Type="http://schemas.openxmlformats.org/officeDocument/2006/relationships/hyperlink" Target="https://www.mdpi.com/2304-8158/11/9/1279" TargetMode="External"/><Relationship Id="rId698" Type="http://schemas.openxmlformats.org/officeDocument/2006/relationships/hyperlink" Target="https://journals.lww.com/md-journal/Fulltext/2022/07080/Our_experience_with_80_cases_of.48.aspx" TargetMode="External"/><Relationship Id="rId919" Type="http://schemas.openxmlformats.org/officeDocument/2006/relationships/hyperlink" Target="https://www.dovepress.com/research-on-the-influence-of-the-allogeneic-bone-graft-in-postoperativ-peer-reviewed-fulltext-article-TCRM" TargetMode="External"/><Relationship Id="rId1090" Type="http://schemas.openxmlformats.org/officeDocument/2006/relationships/hyperlink" Target="https://doi.org/10.1186/s13017-022-00456-6" TargetMode="External"/><Relationship Id="rId1104" Type="http://schemas.openxmlformats.org/officeDocument/2006/relationships/hyperlink" Target="https://www.webofscience.com/wos/woscc/full-record/WOS:000880126500008" TargetMode="External"/><Relationship Id="rId48" Type="http://schemas.openxmlformats.org/officeDocument/2006/relationships/hyperlink" Target="https://www.mdpi.com/1422-0067/23/3/1873" TargetMode="External"/><Relationship Id="rId113" Type="http://schemas.openxmlformats.org/officeDocument/2006/relationships/hyperlink" Target="https://www.mdpi.com/2073-4360/14/4/712" TargetMode="External"/><Relationship Id="rId320" Type="http://schemas.openxmlformats.org/officeDocument/2006/relationships/hyperlink" Target="https://onlinelibrary.wiley.com/doi/10.1111/jocd.15223" TargetMode="External"/><Relationship Id="rId558" Type="http://schemas.openxmlformats.org/officeDocument/2006/relationships/hyperlink" Target="http://bioclima.ro/Balneo529.pdf" TargetMode="External"/><Relationship Id="rId765" Type="http://schemas.openxmlformats.org/officeDocument/2006/relationships/hyperlink" Target="https://www.ncbi.nlm.nih.gov/pmc/articles/PMC9496354/" TargetMode="External"/><Relationship Id="rId972" Type="http://schemas.openxmlformats.org/officeDocument/2006/relationships/hyperlink" Target="https://www.mdpi.com/2076-3417/12/2/614" TargetMode="External"/><Relationship Id="rId197" Type="http://schemas.openxmlformats.org/officeDocument/2006/relationships/hyperlink" Target="https://www.mdpi.com/2304-8158/11/5/644" TargetMode="External"/><Relationship Id="rId418" Type="http://schemas.openxmlformats.org/officeDocument/2006/relationships/hyperlink" Target="https://www.mdpi.com/1420-3049/27/15/4986" TargetMode="External"/><Relationship Id="rId625" Type="http://schemas.openxmlformats.org/officeDocument/2006/relationships/hyperlink" Target="https://www.mdpi.com/1999-4923/14/11/2363" TargetMode="External"/><Relationship Id="rId832" Type="http://schemas.openxmlformats.org/officeDocument/2006/relationships/hyperlink" Target="https://irjnm.tums.ac.ir/article_39991.html" TargetMode="External"/><Relationship Id="rId1048" Type="http://schemas.openxmlformats.org/officeDocument/2006/relationships/hyperlink" Target="https://151096k2u-y-https-www-scopus-com.z.e-nformation.ro/record/display.uri?eid=2-s2.0-85138737334&amp;origin=resultslist&amp;sort=plf-f&amp;cite=2-s2.0-85122290396&amp;src=s&amp;imp=t&amp;sid=d0b01d3dbca3894e00704a717d872895&amp;sot=cite&amp;sdt=a&amp;sl=0&amp;relpos=0&amp;citeCnt=0&amp;searchTerm=" TargetMode="External"/><Relationship Id="rId264" Type="http://schemas.openxmlformats.org/officeDocument/2006/relationships/hyperlink" Target="https://bmjopen.bmj.com/content/12/11/e066246" TargetMode="External"/><Relationship Id="rId471" Type="http://schemas.openxmlformats.org/officeDocument/2006/relationships/hyperlink" Target="https://www.mdpi.com/1422-0067/23/3/1873" TargetMode="External"/><Relationship Id="rId1115" Type="http://schemas.openxmlformats.org/officeDocument/2006/relationships/hyperlink" Target="https://www.webofscience.com/wos/woscc/full-record/WOS:000806719200025" TargetMode="External"/><Relationship Id="rId59" Type="http://schemas.openxmlformats.org/officeDocument/2006/relationships/hyperlink" Target="https://www.mdpi.com/2072-6643/14/16/3362" TargetMode="External"/><Relationship Id="rId124" Type="http://schemas.openxmlformats.org/officeDocument/2006/relationships/hyperlink" Target="https://www.mdpi.com/2226-4787/10/6/140" TargetMode="External"/><Relationship Id="rId569" Type="http://schemas.openxmlformats.org/officeDocument/2006/relationships/hyperlink" Target="https://doi.org/10.1016/B978-0-323-91077-4.00011-9" TargetMode="External"/><Relationship Id="rId776" Type="http://schemas.openxmlformats.org/officeDocument/2006/relationships/hyperlink" Target="https://1511h6mj3-y-https-onlinelibrary-wiley-com.z.e-nformation.ro/doi/10.1111/sdi.13133" TargetMode="External"/><Relationship Id="rId983" Type="http://schemas.openxmlformats.org/officeDocument/2006/relationships/hyperlink" Target="https://doi.org/10.3390/jcm11082238" TargetMode="External"/><Relationship Id="rId331" Type="http://schemas.openxmlformats.org/officeDocument/2006/relationships/hyperlink" Target="https://journals.scicell.org/index.php/NBC/article/view/1246" TargetMode="External"/><Relationship Id="rId429" Type="http://schemas.openxmlformats.org/officeDocument/2006/relationships/hyperlink" Target="https://www.sciencedirect.com/science/article/abs/pii/S0022286022012704?via%3Dihub" TargetMode="External"/><Relationship Id="rId636" Type="http://schemas.openxmlformats.org/officeDocument/2006/relationships/hyperlink" Target="https://www.tandfonline.com/doi/abs/10.1080/10406638.2022.2112714?journalCode=gpol20" TargetMode="External"/><Relationship Id="rId1059" Type="http://schemas.openxmlformats.org/officeDocument/2006/relationships/hyperlink" Target="https://www.mdpi.com/2227-9032/10/6/1061/htm" TargetMode="External"/><Relationship Id="rId843" Type="http://schemas.openxmlformats.org/officeDocument/2006/relationships/hyperlink" Target="https://www.sciencedirect.com/science/article/abs/pii/S1071581922000891" TargetMode="External"/><Relationship Id="rId1126" Type="http://schemas.openxmlformats.org/officeDocument/2006/relationships/hyperlink" Target="https://www.webofscience.com/wos/woscc/full-record/WOS:000877227400004" TargetMode="External"/><Relationship Id="rId275" Type="http://schemas.openxmlformats.org/officeDocument/2006/relationships/hyperlink" Target="https://151096itm-y-https-www-scopus-com.z.e-nformation.ro/record/display.uri?eid=2-s2.0-85145737181&amp;origin=resultslist&amp;sort=plf-f&amp;cite=2-s2.0-85114939400&amp;src=s&amp;imp=t&amp;sid=eaf0aa98448669d26922a5c9476ed426&amp;sot=cite&amp;sdt=a&amp;sl=0&amp;relpos=1&amp;citeCnt=2&amp;searchTerm=" TargetMode="External"/><Relationship Id="rId482" Type="http://schemas.openxmlformats.org/officeDocument/2006/relationships/hyperlink" Target="https://www.webofscience.com/wos/woscc/full-record/WOS:000801290600001" TargetMode="External"/><Relationship Id="rId703" Type="http://schemas.openxmlformats.org/officeDocument/2006/relationships/hyperlink" Target="https://www.ncbi.nlm.nih.gov/pmc/articles/PMC9496354/" TargetMode="External"/><Relationship Id="rId910" Type="http://schemas.openxmlformats.org/officeDocument/2006/relationships/hyperlink" Target="https://www.dovepress.com/research-on-the-influence-of-the-allogeneic-bone-graft-in-postoperativ-peer-reviewed-fulltext-article-TCRM" TargetMode="External"/><Relationship Id="rId135" Type="http://schemas.openxmlformats.org/officeDocument/2006/relationships/hyperlink" Target="https://www.sciencedirect.com/science/article/abs/pii/S0022286022012704?via%3Dihub" TargetMode="External"/><Relationship Id="rId342" Type="http://schemas.openxmlformats.org/officeDocument/2006/relationships/hyperlink" Target="https://pharmacypractice.org/index.php/pp/article/view/2656" TargetMode="External"/><Relationship Id="rId787" Type="http://schemas.openxmlformats.org/officeDocument/2006/relationships/hyperlink" Target="https://www.mdpi.com/1996-1944/15/2/566" TargetMode="External"/><Relationship Id="rId994" Type="http://schemas.openxmlformats.org/officeDocument/2006/relationships/hyperlink" Target="https://journals.sagepub.com/doi/10.1177/09544062221133674" TargetMode="External"/><Relationship Id="rId202" Type="http://schemas.openxmlformats.org/officeDocument/2006/relationships/hyperlink" Target="https://link.springer.com/book/10.1007/978-3-030-91802-6" TargetMode="External"/><Relationship Id="rId647" Type="http://schemas.openxmlformats.org/officeDocument/2006/relationships/hyperlink" Target="https://www.mdpi.com/1999-4923/14/5/904" TargetMode="External"/><Relationship Id="rId854" Type="http://schemas.openxmlformats.org/officeDocument/2006/relationships/hyperlink" Target="https://www.mdpi.com/2309-608X/8/4/386" TargetMode="External"/><Relationship Id="rId286" Type="http://schemas.openxmlformats.org/officeDocument/2006/relationships/hyperlink" Target="https://doi.org/10.1021/acs.biomac.1c01264" TargetMode="External"/><Relationship Id="rId493" Type="http://schemas.openxmlformats.org/officeDocument/2006/relationships/hyperlink" Target="https://www.sciencedirect.com/science/article/pii/S2590006422003234?via%3Dihub" TargetMode="External"/><Relationship Id="rId507" Type="http://schemas.openxmlformats.org/officeDocument/2006/relationships/hyperlink" Target="https://www.sciencedirect.com/science/article/abs/pii/S0169409X22003921?via%3Dihub" TargetMode="External"/><Relationship Id="rId714" Type="http://schemas.openxmlformats.org/officeDocument/2006/relationships/hyperlink" Target="https://www.mdpi.com/2075-4426/12/3/426" TargetMode="External"/><Relationship Id="rId921" Type="http://schemas.openxmlformats.org/officeDocument/2006/relationships/hyperlink" Target="https://1510a5rdz-y-https-www-sciencedirect-com.z.e-nformation.ro/science/article/pii/S0883540322009391?via%3Dihub" TargetMode="External"/><Relationship Id="rId1137" Type="http://schemas.openxmlformats.org/officeDocument/2006/relationships/hyperlink" Target="https://www.webofscience.com/wos/woscc/full-record/WOS:000971341600001" TargetMode="External"/><Relationship Id="rId50" Type="http://schemas.openxmlformats.org/officeDocument/2006/relationships/hyperlink" Target="https://wires.onlinelibrary.wiley.com/doi/10.1002/wnan.1774" TargetMode="External"/><Relationship Id="rId146" Type="http://schemas.openxmlformats.org/officeDocument/2006/relationships/hyperlink" Target="https://apb.tbzmed.ac.ir/Article/apb-29139" TargetMode="External"/><Relationship Id="rId353" Type="http://schemas.openxmlformats.org/officeDocument/2006/relationships/hyperlink" Target="https://www.tandfonline.com/doi/abs/10.1080/01932691.2020.1851247?journalCode=ldis20" TargetMode="External"/><Relationship Id="rId560" Type="http://schemas.openxmlformats.org/officeDocument/2006/relationships/hyperlink" Target="https://www.taylorfrancis.com/chapters/edit/10.1201/9781003334538-8/nanotherapeutics-potential-carriers-delivery-anticancer-drugs-ruchira-joshi-priyanka-shah-singh-hardeep-tuli-ginpreet-kaur" TargetMode="External"/><Relationship Id="rId798" Type="http://schemas.openxmlformats.org/officeDocument/2006/relationships/hyperlink" Target="https://www.webofscience.com/wos/woscc/full-record/WOS:000750809200001" TargetMode="External"/><Relationship Id="rId213" Type="http://schemas.openxmlformats.org/officeDocument/2006/relationships/hyperlink" Target="https://www.sciencedirect.com/science/article/abs/pii/S0022286022012704?via%3Dihub" TargetMode="External"/><Relationship Id="rId420" Type="http://schemas.openxmlformats.org/officeDocument/2006/relationships/hyperlink" Target="https://www.tandfonline.com/doi/abs/10.1080/01932691.2020.1851247?journalCode=ldis20" TargetMode="External"/><Relationship Id="rId658" Type="http://schemas.openxmlformats.org/officeDocument/2006/relationships/hyperlink" Target="https://www.eurekaselect.com/article/125295" TargetMode="External"/><Relationship Id="rId865" Type="http://schemas.openxmlformats.org/officeDocument/2006/relationships/hyperlink" Target="https://www.sjzsyj.com.cn/CN/abstract/abstract4597.shtml" TargetMode="External"/><Relationship Id="rId1050" Type="http://schemas.openxmlformats.org/officeDocument/2006/relationships/hyperlink" Target="https://cnjournal.biomedcentral.com/articles/10.1186/s41016-022-00280-6" TargetMode="External"/><Relationship Id="rId297" Type="http://schemas.openxmlformats.org/officeDocument/2006/relationships/hyperlink" Target="https://doi.org/10.1016/j.jconrel.2022.06.006" TargetMode="External"/><Relationship Id="rId518" Type="http://schemas.openxmlformats.org/officeDocument/2006/relationships/hyperlink" Target="https://www.sciencedirect.com/science/article/abs/pii/S1773224722003215?via%3Dihub" TargetMode="External"/><Relationship Id="rId725" Type="http://schemas.openxmlformats.org/officeDocument/2006/relationships/hyperlink" Target="https://www.mdpi.com/2073-4360/14/15/3227" TargetMode="External"/><Relationship Id="rId932" Type="http://schemas.openxmlformats.org/officeDocument/2006/relationships/hyperlink" Target="https://doi.org/10.3390/jcm11082238" TargetMode="External"/><Relationship Id="rId157" Type="http://schemas.openxmlformats.org/officeDocument/2006/relationships/hyperlink" Target="https://www.frontiersin.org/articles/10.3389/fmed.2022.913214/full" TargetMode="External"/><Relationship Id="rId364" Type="http://schemas.openxmlformats.org/officeDocument/2006/relationships/hyperlink" Target="https://www.mdpi.com/2072-6694/14/7/1626" TargetMode="External"/><Relationship Id="rId1008" Type="http://schemas.openxmlformats.org/officeDocument/2006/relationships/hyperlink" Target="https://doi.org/10.3390/en16010116" TargetMode="External"/><Relationship Id="rId61" Type="http://schemas.openxmlformats.org/officeDocument/2006/relationships/hyperlink" Target="https://www.degruyter.com/document/doi/10.1515/psr-2021-0048/html" TargetMode="External"/><Relationship Id="rId571" Type="http://schemas.openxmlformats.org/officeDocument/2006/relationships/hyperlink" Target="https://doi.org/10.1016/B978-0-323-91864-0.00016-4" TargetMode="External"/><Relationship Id="rId669" Type="http://schemas.openxmlformats.org/officeDocument/2006/relationships/hyperlink" Target="https://www.scopus.com/record/display.uri?eid=2-s2.0-85134005279&amp;origin=resultslist&amp;sort=plf-f&amp;cite=2-s2.0-85111578822&amp;src=s&amp;nlo=&amp;nlr=&amp;nls=&amp;imp=t&amp;sid=e638069ce631c0294880562c28e76aec&amp;sot=cite&amp;sdt=cl&amp;cluster=scopubyr%2c%222022%22%2ct&amp;sl=0&amp;relpos=25&amp;citeCnt=2&amp;searchTerm=" TargetMode="External"/><Relationship Id="rId876" Type="http://schemas.openxmlformats.org/officeDocument/2006/relationships/hyperlink" Target="http://bioclima.ro/Balneo516.pdf" TargetMode="External"/><Relationship Id="rId19" Type="http://schemas.openxmlformats.org/officeDocument/2006/relationships/hyperlink" Target="https://jrespharm.com/abstract.php?id=1048" TargetMode="External"/><Relationship Id="rId224" Type="http://schemas.openxmlformats.org/officeDocument/2006/relationships/hyperlink" Target="https://apb.tbzmed.ac.ir/Article/apb-29139" TargetMode="External"/><Relationship Id="rId431" Type="http://schemas.openxmlformats.org/officeDocument/2006/relationships/hyperlink" Target="https://www.mdpi.com/2072-6694/14/7/1626" TargetMode="External"/><Relationship Id="rId529" Type="http://schemas.openxmlformats.org/officeDocument/2006/relationships/hyperlink" Target="https://wires.onlinelibrary.wiley.com/doi/10.1002/wnan.1774" TargetMode="External"/><Relationship Id="rId736" Type="http://schemas.openxmlformats.org/officeDocument/2006/relationships/hyperlink" Target="https://www.sciencedirect.com/science/article/pii/S1201971222003708" TargetMode="External"/><Relationship Id="rId1061" Type="http://schemas.openxmlformats.org/officeDocument/2006/relationships/hyperlink" Target="https://www.mdpi.com/2075-4418/12/1/97" TargetMode="External"/><Relationship Id="rId168" Type="http://schemas.openxmlformats.org/officeDocument/2006/relationships/hyperlink" Target="https://www.mdpi.com/2072-6694/14/7/1626" TargetMode="External"/><Relationship Id="rId943" Type="http://schemas.openxmlformats.org/officeDocument/2006/relationships/hyperlink" Target="https://journals.sagepub.com/doi/10.1177/09544062221133674" TargetMode="External"/><Relationship Id="rId1019" Type="http://schemas.openxmlformats.org/officeDocument/2006/relationships/hyperlink" Target="https://doi.org/10.1007/s00264-022-05477-z" TargetMode="External"/><Relationship Id="rId72" Type="http://schemas.openxmlformats.org/officeDocument/2006/relationships/hyperlink" Target="https://www.mdpi.com/1996-1944/15/7/2388" TargetMode="External"/><Relationship Id="rId375" Type="http://schemas.openxmlformats.org/officeDocument/2006/relationships/hyperlink" Target="https://151096gzw-y-https-www-scopus-com.z.e-nformation.ro/record/display.uri?eid=2-s2.0-85131903997&amp;origin=resultslist&amp;sort=plf-f&amp;cite=2-s2.0-84904381236&amp;src=s&amp;imp=t&amp;sid=5513995c293e9a794a870cfc7146e3ad&amp;sot=cite&amp;sdt=a&amp;sl=0&amp;relpos=0&amp;citeCnt=2&amp;searchTerm=" TargetMode="External"/><Relationship Id="rId582" Type="http://schemas.openxmlformats.org/officeDocument/2006/relationships/hyperlink" Target="https://www.ahajournals.org/doi/10.1161/STROKEAHA.122.038885" TargetMode="External"/><Relationship Id="rId803" Type="http://schemas.openxmlformats.org/officeDocument/2006/relationships/hyperlink" Target="https://www.mdpi.com/1422-0067/23/24/16221" TargetMode="External"/><Relationship Id="rId3" Type="http://schemas.openxmlformats.org/officeDocument/2006/relationships/hyperlink" Target="https://www.mdpi.com/2077-0383/11/20/5987" TargetMode="External"/><Relationship Id="rId235" Type="http://schemas.openxmlformats.org/officeDocument/2006/relationships/hyperlink" Target="https://doi.org/10.3390/ijerph19074285" TargetMode="External"/><Relationship Id="rId442" Type="http://schemas.openxmlformats.org/officeDocument/2006/relationships/hyperlink" Target="https://jnanobiotechnology.biomedcentral.com/articles/10.1186/s12951-022-01650-z" TargetMode="External"/><Relationship Id="rId887" Type="http://schemas.openxmlformats.org/officeDocument/2006/relationships/hyperlink" Target="https://www.mdpi.com/2076-3417/12/9/4476" TargetMode="External"/><Relationship Id="rId1072" Type="http://schemas.openxmlformats.org/officeDocument/2006/relationships/hyperlink" Target="https://www.researchgate.net/publication/358183814_Biochemical_Factors_in_Aggression_and_Violence" TargetMode="External"/><Relationship Id="rId302" Type="http://schemas.openxmlformats.org/officeDocument/2006/relationships/hyperlink" Target="https://151096itm-y-https-www-scopus-com.z.e-nformation.ro/record/display.uri?eid=2-s2.0-85142033462&amp;origin=resultslist&amp;sort=plf-f&amp;cite=2-s2.0-85044304420&amp;src=s&amp;imp=t&amp;sid=a86421b4759aa0caf73d725976d9e236&amp;sot=cite&amp;sdt=a&amp;sl=0&amp;relpos=3&amp;citeCnt=0&amp;searchTerm=" TargetMode="External"/><Relationship Id="rId747" Type="http://schemas.openxmlformats.org/officeDocument/2006/relationships/hyperlink" Target="https://www.mdpi.com/2072-6694/14/8/1953" TargetMode="External"/><Relationship Id="rId954" Type="http://schemas.openxmlformats.org/officeDocument/2006/relationships/hyperlink" Target="https://doi.org/10.1016/j.matpr.2022.03.208" TargetMode="External"/><Relationship Id="rId83" Type="http://schemas.openxmlformats.org/officeDocument/2006/relationships/hyperlink" Target="https://bmjopen.bmj.com/content/12/11/e066246" TargetMode="External"/><Relationship Id="rId179" Type="http://schemas.openxmlformats.org/officeDocument/2006/relationships/hyperlink" Target="https://www.sciencedirect.com/science/article/abs/pii/S0014489422002466?via%3Dihub" TargetMode="External"/><Relationship Id="rId386" Type="http://schemas.openxmlformats.org/officeDocument/2006/relationships/hyperlink" Target="https://onlinelibrary.wiley.com/doi/10.1002/adhm.202102530" TargetMode="External"/><Relationship Id="rId593" Type="http://schemas.openxmlformats.org/officeDocument/2006/relationships/hyperlink" Target="https://www.mdpi.com/2076-3921/11/9/1771" TargetMode="External"/><Relationship Id="rId607" Type="http://schemas.openxmlformats.org/officeDocument/2006/relationships/hyperlink" Target="https://www.tandfonline.com/doi/full/10.1080/17434440.2021.2014320" TargetMode="External"/><Relationship Id="rId814" Type="http://schemas.openxmlformats.org/officeDocument/2006/relationships/hyperlink" Target="https://doi.org/10.1590/fm.2023.36202" TargetMode="External"/><Relationship Id="rId246" Type="http://schemas.openxmlformats.org/officeDocument/2006/relationships/hyperlink" Target="https://doi.org/10.1515/psr-2021-0227" TargetMode="External"/><Relationship Id="rId453" Type="http://schemas.openxmlformats.org/officeDocument/2006/relationships/hyperlink" Target="https://www.eurekaselect.com/article/119406" TargetMode="External"/><Relationship Id="rId660" Type="http://schemas.openxmlformats.org/officeDocument/2006/relationships/hyperlink" Target="https://apb.tbzmed.ac.ir/Article/apb-29139" TargetMode="External"/><Relationship Id="rId898" Type="http://schemas.openxmlformats.org/officeDocument/2006/relationships/hyperlink" Target="https://www.frontiersin.org/articles/10.3389/fneur.2022.944666/full" TargetMode="External"/><Relationship Id="rId1083" Type="http://schemas.openxmlformats.org/officeDocument/2006/relationships/hyperlink" Target="https://1510q6x9e-y-https-www-webofscience-com.z.e-nformation.ro/wos/woscc/full-record/WOS:000933958600008" TargetMode="External"/><Relationship Id="rId106" Type="http://schemas.openxmlformats.org/officeDocument/2006/relationships/hyperlink" Target="https://jnanobiotechnology.biomedcentral.com/articles/10.1186/s12951-022-01650-z" TargetMode="External"/><Relationship Id="rId313" Type="http://schemas.openxmlformats.org/officeDocument/2006/relationships/hyperlink" Target="https://www.ptfarm.pl/download/?file=File%2FActa_Poloniae%2F2022%2F2%2F245.pdf" TargetMode="External"/><Relationship Id="rId758" Type="http://schemas.openxmlformats.org/officeDocument/2006/relationships/hyperlink" Target="https://electricajournal.org/en/vibration-state-monitoring-of-mechanical-equipment-based-on-wireless-sensor-network-technology-131109" TargetMode="External"/><Relationship Id="rId965" Type="http://schemas.openxmlformats.org/officeDocument/2006/relationships/hyperlink" Target="https://journals.lww.com/jajs/Fulltext/2022/07000/An_Early_stage_Comparison_of_Functional_Outcomes.1.aspx" TargetMode="External"/><Relationship Id="rId10" Type="http://schemas.openxmlformats.org/officeDocument/2006/relationships/hyperlink" Target="https://sciendo.com/article/10.2478/auom-2022-0003" TargetMode="External"/><Relationship Id="rId94" Type="http://schemas.openxmlformats.org/officeDocument/2006/relationships/hyperlink" Target="https://www.mdpi.com/2079-4991/12/8/1376" TargetMode="External"/><Relationship Id="rId397" Type="http://schemas.openxmlformats.org/officeDocument/2006/relationships/hyperlink" Target="https://www.mdpi.com/2310-2861/8/12/785" TargetMode="External"/><Relationship Id="rId520" Type="http://schemas.openxmlformats.org/officeDocument/2006/relationships/hyperlink" Target="https://www.mdpi.com/1999-4923/14/5/904" TargetMode="External"/><Relationship Id="rId618" Type="http://schemas.openxmlformats.org/officeDocument/2006/relationships/hyperlink" Target="https://www.sciencedirect.com/science/article/abs/pii/S0026265X22004039?via%3Dihub" TargetMode="External"/><Relationship Id="rId825" Type="http://schemas.openxmlformats.org/officeDocument/2006/relationships/hyperlink" Target="https://doi.org/10.3390/jcm11205987" TargetMode="External"/><Relationship Id="rId257" Type="http://schemas.openxmlformats.org/officeDocument/2006/relationships/hyperlink" Target="https://doi.org/10.3390/ijms232214339" TargetMode="External"/><Relationship Id="rId464" Type="http://schemas.openxmlformats.org/officeDocument/2006/relationships/hyperlink" Target="https://www.sciencedirect.com/science/article/abs/pii/S0022286022012704?via%3Dihub" TargetMode="External"/><Relationship Id="rId1010" Type="http://schemas.openxmlformats.org/officeDocument/2006/relationships/hyperlink" Target="https://doi.org/10.3390/healthcare10122495" TargetMode="External"/><Relationship Id="rId1094" Type="http://schemas.openxmlformats.org/officeDocument/2006/relationships/hyperlink" Target="https://orcid.org/0000-0001-9889-7116" TargetMode="External"/><Relationship Id="rId1108" Type="http://schemas.openxmlformats.org/officeDocument/2006/relationships/hyperlink" Target="https://www.webofscience.com/wos/woscc/full-record/WOS:000747199000001" TargetMode="External"/><Relationship Id="rId117" Type="http://schemas.openxmlformats.org/officeDocument/2006/relationships/hyperlink" Target="https://apb.tbzmed.ac.ir/Article/apb-29139" TargetMode="External"/><Relationship Id="rId671" Type="http://schemas.openxmlformats.org/officeDocument/2006/relationships/hyperlink" Target="https://www.scopus.com/record/display.uri?eid=2-s2.0-85137542353&amp;origin=resultslist&amp;txGid=034d11e1c053194d9b0fe166b5059589" TargetMode="External"/><Relationship Id="rId769" Type="http://schemas.openxmlformats.org/officeDocument/2006/relationships/hyperlink" Target="https://www.ncbi.nlm.nih.gov/pmc/articles/PMC9258966/" TargetMode="External"/><Relationship Id="rId976" Type="http://schemas.openxmlformats.org/officeDocument/2006/relationships/hyperlink" Target="https://www.mdpi.com/1648-9144/58/2/237/htm" TargetMode="External"/><Relationship Id="rId324" Type="http://schemas.openxmlformats.org/officeDocument/2006/relationships/hyperlink" Target="https://onlinelibrary.wiley.com/doi/10.1111/jocd.15368" TargetMode="External"/><Relationship Id="rId531" Type="http://schemas.openxmlformats.org/officeDocument/2006/relationships/hyperlink" Target="https://apb.tbzmed.ac.ir/Article/apb-29139" TargetMode="External"/><Relationship Id="rId629" Type="http://schemas.openxmlformats.org/officeDocument/2006/relationships/hyperlink" Target="https://www.sciencedirect.com/science/article/abs/pii/S1044579X22001377?via%3Dihub" TargetMode="External"/><Relationship Id="rId836" Type="http://schemas.openxmlformats.org/officeDocument/2006/relationships/hyperlink" Target="https://www.researchgate.net/" TargetMode="External"/><Relationship Id="rId1021" Type="http://schemas.openxmlformats.org/officeDocument/2006/relationships/hyperlink" Target="https://doi.org/10.29080/jpp.v13i1.685" TargetMode="External"/><Relationship Id="rId1119" Type="http://schemas.openxmlformats.org/officeDocument/2006/relationships/hyperlink" Target="https://www.webofscience.com/wos/woscc/full-record/WOS:000902834300001" TargetMode="External"/><Relationship Id="rId903" Type="http://schemas.openxmlformats.org/officeDocument/2006/relationships/hyperlink" Target="https://www.kjg.or.kr/journal/view.html?doi=10.4166/kjg.2022.118" TargetMode="External"/><Relationship Id="rId32" Type="http://schemas.openxmlformats.org/officeDocument/2006/relationships/hyperlink" Target="https://www.sciencedirect.com/science/article/abs/pii/S0040403922005007" TargetMode="External"/><Relationship Id="rId181" Type="http://schemas.openxmlformats.org/officeDocument/2006/relationships/hyperlink" Target="https://www.mdpi.com/1420-3049/27/21/7525" TargetMode="External"/><Relationship Id="rId279" Type="http://schemas.openxmlformats.org/officeDocument/2006/relationships/hyperlink" Target="https://www.taylorfrancis.com/chapters/edit/10.1201/9781003334538-8/nanotherapeutics-potential-carriers-delivery-anticancer-drugs-ruchira-joshi-priyanka-shah-singh-hardeep-tuli-ginpreet-kaur" TargetMode="External"/><Relationship Id="rId486" Type="http://schemas.openxmlformats.org/officeDocument/2006/relationships/hyperlink" Target="https://www.webofscience.com/wos/woscc/full-record/WOS:000753413900002" TargetMode="External"/><Relationship Id="rId693" Type="http://schemas.openxmlformats.org/officeDocument/2006/relationships/hyperlink" Target="https://www-webofscience-com.am.e-nformation.ro/wos/woscc/summary/3f8fdc40-57ef-491d-ad21-48d19489c11a-9366e32f/date-descending/1" TargetMode="External"/><Relationship Id="rId139" Type="http://schemas.openxmlformats.org/officeDocument/2006/relationships/hyperlink" Target="https://www.sciencedirect.com/science/article/abs/pii/S0168365922000839?via%3Dihub" TargetMode="External"/><Relationship Id="rId346" Type="http://schemas.openxmlformats.org/officeDocument/2006/relationships/hyperlink" Target="https://www.mdpi.com/2071-1050/14/8/4818" TargetMode="External"/><Relationship Id="rId553" Type="http://schemas.openxmlformats.org/officeDocument/2006/relationships/hyperlink" Target="http://bioclima.ro/Balneo516.pdf" TargetMode="External"/><Relationship Id="rId760" Type="http://schemas.openxmlformats.org/officeDocument/2006/relationships/hyperlink" Target="https://journals.lww.com/md-journal/Fulltext/2022/07080/Our_experience_with_80_cases_of.48.aspx" TargetMode="External"/><Relationship Id="rId998" Type="http://schemas.openxmlformats.org/officeDocument/2006/relationships/hyperlink" Target="https://link.springer.com/article/10.1007/s00170-022-08881-2" TargetMode="External"/><Relationship Id="rId206" Type="http://schemas.openxmlformats.org/officeDocument/2006/relationships/hyperlink" Target="https://doi.org/10.1002/jssc.202200466" TargetMode="External"/><Relationship Id="rId413" Type="http://schemas.openxmlformats.org/officeDocument/2006/relationships/hyperlink" Target="https://www.mdpi.com/1660-4601/19/16/10035" TargetMode="External"/><Relationship Id="rId858" Type="http://schemas.openxmlformats.org/officeDocument/2006/relationships/hyperlink" Target="https://www.mdpi.com/1420-3049/28/1/18" TargetMode="External"/><Relationship Id="rId1043" Type="http://schemas.openxmlformats.org/officeDocument/2006/relationships/hyperlink" Target="https://www.frontiersin.org/articles/10.3389/fonc.2022.798018/full" TargetMode="External"/><Relationship Id="rId620" Type="http://schemas.openxmlformats.org/officeDocument/2006/relationships/hyperlink" Target="https://www.degruyter.com/document/doi/10.1515/rams-2022-0282/html" TargetMode="External"/><Relationship Id="rId718" Type="http://schemas.openxmlformats.org/officeDocument/2006/relationships/hyperlink" Target="https://www.mdpi.com/2310-2861/8/5/279" TargetMode="External"/><Relationship Id="rId925" Type="http://schemas.openxmlformats.org/officeDocument/2006/relationships/hyperlink" Target="https://europepmc.org/article/med/35848182" TargetMode="External"/><Relationship Id="rId1110" Type="http://schemas.openxmlformats.org/officeDocument/2006/relationships/hyperlink" Target="https://www.webofscience.com/wos/woscc/full-record/WOS:000845375200001" TargetMode="External"/><Relationship Id="rId54" Type="http://schemas.openxmlformats.org/officeDocument/2006/relationships/hyperlink" Target="https://www.degruyter.com/document/doi/10.1515/rams-2022-0282/html" TargetMode="External"/><Relationship Id="rId270" Type="http://schemas.openxmlformats.org/officeDocument/2006/relationships/hyperlink" Target="https://www.mdpi.com/2077-0472/12/10/1730" TargetMode="External"/><Relationship Id="rId130" Type="http://schemas.openxmlformats.org/officeDocument/2006/relationships/hyperlink" Target="https://www.degruyter.com/document/doi/10.1515/rams-2022-0282/html" TargetMode="External"/><Relationship Id="rId368" Type="http://schemas.openxmlformats.org/officeDocument/2006/relationships/hyperlink" Target="https://www.mdpi.com/2073-4360/14/4/712" TargetMode="External"/><Relationship Id="rId575" Type="http://schemas.openxmlformats.org/officeDocument/2006/relationships/hyperlink" Target="https://doi.org/10.1016/B978-0-323-90792-7.00018-X" TargetMode="External"/><Relationship Id="rId782" Type="http://schemas.openxmlformats.org/officeDocument/2006/relationships/hyperlink" Target="https://www.mdpi.com/2076-0817/11/1/34" TargetMode="External"/><Relationship Id="rId228" Type="http://schemas.openxmlformats.org/officeDocument/2006/relationships/hyperlink" Target="https://doi.org/10.3390/molecules27185787" TargetMode="External"/><Relationship Id="rId435" Type="http://schemas.openxmlformats.org/officeDocument/2006/relationships/hyperlink" Target="https://www.mdpi.com/2073-4360/14/4/712" TargetMode="External"/><Relationship Id="rId642" Type="http://schemas.openxmlformats.org/officeDocument/2006/relationships/hyperlink" Target="https://www.sciencedirect.com/science/article/abs/pii/S1773224722004452?via%3Dihub" TargetMode="External"/><Relationship Id="rId1065" Type="http://schemas.openxmlformats.org/officeDocument/2006/relationships/hyperlink" Target="https://pubmed.ncbi.nlm.nih.gov/35711003/" TargetMode="External"/><Relationship Id="rId502" Type="http://schemas.openxmlformats.org/officeDocument/2006/relationships/hyperlink" Target="https://www.frontiersin.org/articles/10.3389/fphar.2022.999300/full" TargetMode="External"/><Relationship Id="rId947" Type="http://schemas.openxmlformats.org/officeDocument/2006/relationships/hyperlink" Target="https://link.springer.com/article/10.1007/s00170-022-08881-2" TargetMode="External"/><Relationship Id="rId1132" Type="http://schemas.openxmlformats.org/officeDocument/2006/relationships/hyperlink" Target="https://www.webofscience.com/wos/woscc/full-record/WOS:000747604800001" TargetMode="External"/><Relationship Id="rId76" Type="http://schemas.openxmlformats.org/officeDocument/2006/relationships/hyperlink" Target="https://www.mdpi.com/1422-0067/23/3/1873" TargetMode="External"/><Relationship Id="rId807" Type="http://schemas.openxmlformats.org/officeDocument/2006/relationships/hyperlink" Target="https://doi.org/10.3390/e25030397" TargetMode="External"/><Relationship Id="rId292" Type="http://schemas.openxmlformats.org/officeDocument/2006/relationships/hyperlink" Target="https://doi.org/10.1016/B978-0-12-824024-3.00021-X" TargetMode="External"/><Relationship Id="rId597" Type="http://schemas.openxmlformats.org/officeDocument/2006/relationships/hyperlink" Target="https://www.mdpi.com/1999-4923/14/7/1479" TargetMode="External"/><Relationship Id="rId152" Type="http://schemas.openxmlformats.org/officeDocument/2006/relationships/hyperlink" Target="https://onlinelibrary.wiley.com/doi/abs/10.1111/jfbc.14124" TargetMode="External"/><Relationship Id="rId457" Type="http://schemas.openxmlformats.org/officeDocument/2006/relationships/hyperlink" Target="https://www.mdpi.com/1999-4923/14/7/1467" TargetMode="External"/><Relationship Id="rId1087" Type="http://schemas.openxmlformats.org/officeDocument/2006/relationships/hyperlink" Target="https://doi.org/10.1186/s12893-022-01794-7" TargetMode="External"/><Relationship Id="rId664" Type="http://schemas.openxmlformats.org/officeDocument/2006/relationships/hyperlink" Target="https://www.degruyter.com/document/doi/10.1515/9783110688269/html" TargetMode="External"/><Relationship Id="rId871" Type="http://schemas.openxmlformats.org/officeDocument/2006/relationships/hyperlink" Target="https://www.mdpi.com/1420-3049/27/15/4986" TargetMode="External"/><Relationship Id="rId969" Type="http://schemas.openxmlformats.org/officeDocument/2006/relationships/hyperlink" Target="https://doi.org/10.22543/7674.91.P143151" TargetMode="External"/><Relationship Id="rId317" Type="http://schemas.openxmlformats.org/officeDocument/2006/relationships/hyperlink" Target="https://pubs.rsc.org/en/content/articlelanding/2022/BM/D2BM00397J" TargetMode="External"/><Relationship Id="rId524" Type="http://schemas.openxmlformats.org/officeDocument/2006/relationships/hyperlink" Target="https://www.sciencedirect.com/science/article/abs/pii/S0168365922000839?via%3Dihub" TargetMode="External"/><Relationship Id="rId731" Type="http://schemas.openxmlformats.org/officeDocument/2006/relationships/hyperlink" Target="https://www.mdpi.com/1996-1944/15/21/7493" TargetMode="External"/><Relationship Id="rId98" Type="http://schemas.openxmlformats.org/officeDocument/2006/relationships/hyperlink" Target="https://www.mdpi.com/2072-6694/14/5/1198" TargetMode="External"/><Relationship Id="rId829" Type="http://schemas.openxmlformats.org/officeDocument/2006/relationships/hyperlink" Target="https://1511m6j7v-y-https-www-tandfonline-com.z.e-nformation.ro/doi/full/10.1080/09540105.2021.2022603" TargetMode="External"/><Relationship Id="rId1014" Type="http://schemas.openxmlformats.org/officeDocument/2006/relationships/hyperlink" Target="https://ssrn.com/abstract=4168414" TargetMode="External"/><Relationship Id="rId25" Type="http://schemas.openxmlformats.org/officeDocument/2006/relationships/hyperlink" Target="https://pubmed.ncbi.nlm.nih.gov/35538931/" TargetMode="External"/><Relationship Id="rId174" Type="http://schemas.openxmlformats.org/officeDocument/2006/relationships/hyperlink" Target="https://www.mdpi.com/1420-3049/27/3/806" TargetMode="External"/><Relationship Id="rId381" Type="http://schemas.openxmlformats.org/officeDocument/2006/relationships/hyperlink" Target="https://www.mdpi.com/1999-4923/14/2/305" TargetMode="External"/><Relationship Id="rId241" Type="http://schemas.openxmlformats.org/officeDocument/2006/relationships/hyperlink" Target="https://doi.org/10.3390/d14020145" TargetMode="External"/><Relationship Id="rId479" Type="http://schemas.openxmlformats.org/officeDocument/2006/relationships/hyperlink" Target="https://www.sciencedirect.com/science/article/pii/S2666523922001337?via%3Dihub" TargetMode="External"/><Relationship Id="rId686" Type="http://schemas.openxmlformats.org/officeDocument/2006/relationships/hyperlink" Target="https://www.ncbi.nlm.nih.gov/pmc/articles/PMC9258966/" TargetMode="External"/><Relationship Id="rId893" Type="http://schemas.openxmlformats.org/officeDocument/2006/relationships/hyperlink" Target="https://doi.org/10.1007/s40477-022-00744-6"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eventsdesign.ro/srcuc/" TargetMode="External"/><Relationship Id="rId13" Type="http://schemas.openxmlformats.org/officeDocument/2006/relationships/hyperlink" Target="https://mcusercontent.com/a367a05ea4aae375a5aeb53d0/files/c4234b95-b16a-4097-f367-917cdcd0c436/Program_Curs_SRATS_2023_FINAL.pdf" TargetMode="External"/><Relationship Id="rId3" Type="http://schemas.openxmlformats.org/officeDocument/2006/relationships/hyperlink" Target="https://aofoundation.force.com/s/lt-event?id=a1R0800000A6fhR&amp;site=a0a1p00000a7dj1AAA" TargetMode="External"/><Relationship Id="rId7" Type="http://schemas.openxmlformats.org/officeDocument/2006/relationships/hyperlink" Target="https://eventsdesign.ro/sibiumed/" TargetMode="External"/><Relationship Id="rId12" Type="http://schemas.openxmlformats.org/officeDocument/2006/relationships/hyperlink" Target="https://srats.mailchimpsites.com/" TargetMode="External"/><Relationship Id="rId2" Type="http://schemas.openxmlformats.org/officeDocument/2006/relationships/hyperlink" Target="https://eventsdesign.ro/srcuc/wp-content/uploads/2023/02/Scientific-Program-International-Comprehensive-Shoulder-Course-Sibiu-2023-final.pdf" TargetMode="External"/><Relationship Id="rId1" Type="http://schemas.openxmlformats.org/officeDocument/2006/relationships/hyperlink" Target="https://eventsdesign.ro/srcuc/" TargetMode="External"/><Relationship Id="rId6" Type="http://schemas.openxmlformats.org/officeDocument/2006/relationships/hyperlink" Target="https://mcusercontent.com/a367a05ea4aae375a5aeb53d0/files/c4234b95-b16a-4097-f367-917cdcd0c436/Program_Curs_SRATS_2023_FINAL.pdf" TargetMode="External"/><Relationship Id="rId11" Type="http://schemas.openxmlformats.org/officeDocument/2006/relationships/hyperlink" Target="https://aofoundation.force.com/s/lt-event?id=a1R0800000A6fhR&amp;site=a0a1p00000a7dj1AAA" TargetMode="External"/><Relationship Id="rId5" Type="http://schemas.openxmlformats.org/officeDocument/2006/relationships/hyperlink" Target="https://srats.mailchimpsites.com/" TargetMode="External"/><Relationship Id="rId10" Type="http://schemas.openxmlformats.org/officeDocument/2006/relationships/hyperlink" Target="https://aofoundation.force.com/s/lt-event?id=a1R0800000A6fhR&amp;site=a0a1p00000a7dj1AAA" TargetMode="External"/><Relationship Id="rId4" Type="http://schemas.openxmlformats.org/officeDocument/2006/relationships/hyperlink" Target="https://aofoundation.force.com/s/lt-event?id=a1R0800000A6fhR&amp;site=a0a1p00000a7dj1AAA" TargetMode="External"/><Relationship Id="rId9" Type="http://schemas.openxmlformats.org/officeDocument/2006/relationships/hyperlink" Target="https://eventsdesign.ro/srcuc/wp-content/uploads/2023/02/Scientific-Program-International-Comprehensive-Shoulder-Course-Sibiu-2023-final.pdf" TargetMode="External"/><Relationship Id="rId14" Type="http://schemas.openxmlformats.org/officeDocument/2006/relationships/hyperlink" Target="https://eventsdesign.ro/sibiume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B899DF-E07D-4646-801D-704BA8792A30}">
  <dimension ref="A2:AS163"/>
  <sheetViews>
    <sheetView tabSelected="1" topLeftCell="V1" zoomScale="110" zoomScaleNormal="110" workbookViewId="0">
      <pane ySplit="4" topLeftCell="A146" activePane="bottomLeft" state="frozen"/>
      <selection pane="bottomLeft" activeCell="AF146" sqref="AF146"/>
    </sheetView>
  </sheetViews>
  <sheetFormatPr defaultColWidth="8.88671875" defaultRowHeight="14.4"/>
  <cols>
    <col min="1" max="1" width="9.33203125" style="1334" customWidth="1"/>
    <col min="2" max="2" width="24.109375" style="1334" customWidth="1"/>
    <col min="3" max="3" width="12.6640625" style="1360" customWidth="1"/>
    <col min="4" max="4" width="13.5546875" style="1334" customWidth="1"/>
    <col min="5" max="5" width="13.44140625" style="1336" customWidth="1"/>
    <col min="6" max="6" width="11.5546875" style="1335" customWidth="1"/>
    <col min="7" max="7" width="11.5546875" style="1336" customWidth="1"/>
    <col min="8" max="8" width="11.5546875" style="1306" customWidth="1"/>
    <col min="9" max="9" width="11.44140625" style="1306" customWidth="1"/>
    <col min="10" max="40" width="11.5546875" style="1306" customWidth="1"/>
    <col min="41" max="41" width="12.109375" style="1306" customWidth="1"/>
    <col min="42" max="43" width="13" style="1306" customWidth="1"/>
    <col min="44" max="45" width="14.109375" style="1306" customWidth="1"/>
    <col min="46" max="256" width="8.88671875" style="1307"/>
    <col min="257" max="257" width="12.109375" style="1307" customWidth="1"/>
    <col min="258" max="258" width="42.109375" style="1307" customWidth="1"/>
    <col min="259" max="259" width="17.109375" style="1307" customWidth="1"/>
    <col min="260" max="260" width="19.6640625" style="1307" customWidth="1"/>
    <col min="261" max="261" width="13.44140625" style="1307" customWidth="1"/>
    <col min="262" max="296" width="7.88671875" style="1307" customWidth="1"/>
    <col min="297" max="297" width="12.109375" style="1307" customWidth="1"/>
    <col min="298" max="299" width="13" style="1307" customWidth="1"/>
    <col min="300" max="301" width="14.109375" style="1307" customWidth="1"/>
    <col min="302" max="512" width="8.88671875" style="1307"/>
    <col min="513" max="513" width="12.109375" style="1307" customWidth="1"/>
    <col min="514" max="514" width="42.109375" style="1307" customWidth="1"/>
    <col min="515" max="515" width="17.109375" style="1307" customWidth="1"/>
    <col min="516" max="516" width="19.6640625" style="1307" customWidth="1"/>
    <col min="517" max="517" width="13.44140625" style="1307" customWidth="1"/>
    <col min="518" max="552" width="7.88671875" style="1307" customWidth="1"/>
    <col min="553" max="553" width="12.109375" style="1307" customWidth="1"/>
    <col min="554" max="555" width="13" style="1307" customWidth="1"/>
    <col min="556" max="557" width="14.109375" style="1307" customWidth="1"/>
    <col min="558" max="768" width="8.88671875" style="1307"/>
    <col min="769" max="769" width="12.109375" style="1307" customWidth="1"/>
    <col min="770" max="770" width="42.109375" style="1307" customWidth="1"/>
    <col min="771" max="771" width="17.109375" style="1307" customWidth="1"/>
    <col min="772" max="772" width="19.6640625" style="1307" customWidth="1"/>
    <col min="773" max="773" width="13.44140625" style="1307" customWidth="1"/>
    <col min="774" max="808" width="7.88671875" style="1307" customWidth="1"/>
    <col min="809" max="809" width="12.109375" style="1307" customWidth="1"/>
    <col min="810" max="811" width="13" style="1307" customWidth="1"/>
    <col min="812" max="813" width="14.109375" style="1307" customWidth="1"/>
    <col min="814" max="1024" width="8.88671875" style="1307"/>
    <col min="1025" max="1025" width="12.109375" style="1307" customWidth="1"/>
    <col min="1026" max="1026" width="42.109375" style="1307" customWidth="1"/>
    <col min="1027" max="1027" width="17.109375" style="1307" customWidth="1"/>
    <col min="1028" max="1028" width="19.6640625" style="1307" customWidth="1"/>
    <col min="1029" max="1029" width="13.44140625" style="1307" customWidth="1"/>
    <col min="1030" max="1064" width="7.88671875" style="1307" customWidth="1"/>
    <col min="1065" max="1065" width="12.109375" style="1307" customWidth="1"/>
    <col min="1066" max="1067" width="13" style="1307" customWidth="1"/>
    <col min="1068" max="1069" width="14.109375" style="1307" customWidth="1"/>
    <col min="1070" max="1280" width="8.88671875" style="1307"/>
    <col min="1281" max="1281" width="12.109375" style="1307" customWidth="1"/>
    <col min="1282" max="1282" width="42.109375" style="1307" customWidth="1"/>
    <col min="1283" max="1283" width="17.109375" style="1307" customWidth="1"/>
    <col min="1284" max="1284" width="19.6640625" style="1307" customWidth="1"/>
    <col min="1285" max="1285" width="13.44140625" style="1307" customWidth="1"/>
    <col min="1286" max="1320" width="7.88671875" style="1307" customWidth="1"/>
    <col min="1321" max="1321" width="12.109375" style="1307" customWidth="1"/>
    <col min="1322" max="1323" width="13" style="1307" customWidth="1"/>
    <col min="1324" max="1325" width="14.109375" style="1307" customWidth="1"/>
    <col min="1326" max="1536" width="8.88671875" style="1307"/>
    <col min="1537" max="1537" width="12.109375" style="1307" customWidth="1"/>
    <col min="1538" max="1538" width="42.109375" style="1307" customWidth="1"/>
    <col min="1539" max="1539" width="17.109375" style="1307" customWidth="1"/>
    <col min="1540" max="1540" width="19.6640625" style="1307" customWidth="1"/>
    <col min="1541" max="1541" width="13.44140625" style="1307" customWidth="1"/>
    <col min="1542" max="1576" width="7.88671875" style="1307" customWidth="1"/>
    <col min="1577" max="1577" width="12.109375" style="1307" customWidth="1"/>
    <col min="1578" max="1579" width="13" style="1307" customWidth="1"/>
    <col min="1580" max="1581" width="14.109375" style="1307" customWidth="1"/>
    <col min="1582" max="1792" width="8.88671875" style="1307"/>
    <col min="1793" max="1793" width="12.109375" style="1307" customWidth="1"/>
    <col min="1794" max="1794" width="42.109375" style="1307" customWidth="1"/>
    <col min="1795" max="1795" width="17.109375" style="1307" customWidth="1"/>
    <col min="1796" max="1796" width="19.6640625" style="1307" customWidth="1"/>
    <col min="1797" max="1797" width="13.44140625" style="1307" customWidth="1"/>
    <col min="1798" max="1832" width="7.88671875" style="1307" customWidth="1"/>
    <col min="1833" max="1833" width="12.109375" style="1307" customWidth="1"/>
    <col min="1834" max="1835" width="13" style="1307" customWidth="1"/>
    <col min="1836" max="1837" width="14.109375" style="1307" customWidth="1"/>
    <col min="1838" max="2048" width="8.88671875" style="1307"/>
    <col min="2049" max="2049" width="12.109375" style="1307" customWidth="1"/>
    <col min="2050" max="2050" width="42.109375" style="1307" customWidth="1"/>
    <col min="2051" max="2051" width="17.109375" style="1307" customWidth="1"/>
    <col min="2052" max="2052" width="19.6640625" style="1307" customWidth="1"/>
    <col min="2053" max="2053" width="13.44140625" style="1307" customWidth="1"/>
    <col min="2054" max="2088" width="7.88671875" style="1307" customWidth="1"/>
    <col min="2089" max="2089" width="12.109375" style="1307" customWidth="1"/>
    <col min="2090" max="2091" width="13" style="1307" customWidth="1"/>
    <col min="2092" max="2093" width="14.109375" style="1307" customWidth="1"/>
    <col min="2094" max="2304" width="8.88671875" style="1307"/>
    <col min="2305" max="2305" width="12.109375" style="1307" customWidth="1"/>
    <col min="2306" max="2306" width="42.109375" style="1307" customWidth="1"/>
    <col min="2307" max="2307" width="17.109375" style="1307" customWidth="1"/>
    <col min="2308" max="2308" width="19.6640625" style="1307" customWidth="1"/>
    <col min="2309" max="2309" width="13.44140625" style="1307" customWidth="1"/>
    <col min="2310" max="2344" width="7.88671875" style="1307" customWidth="1"/>
    <col min="2345" max="2345" width="12.109375" style="1307" customWidth="1"/>
    <col min="2346" max="2347" width="13" style="1307" customWidth="1"/>
    <col min="2348" max="2349" width="14.109375" style="1307" customWidth="1"/>
    <col min="2350" max="2560" width="8.88671875" style="1307"/>
    <col min="2561" max="2561" width="12.109375" style="1307" customWidth="1"/>
    <col min="2562" max="2562" width="42.109375" style="1307" customWidth="1"/>
    <col min="2563" max="2563" width="17.109375" style="1307" customWidth="1"/>
    <col min="2564" max="2564" width="19.6640625" style="1307" customWidth="1"/>
    <col min="2565" max="2565" width="13.44140625" style="1307" customWidth="1"/>
    <col min="2566" max="2600" width="7.88671875" style="1307" customWidth="1"/>
    <col min="2601" max="2601" width="12.109375" style="1307" customWidth="1"/>
    <col min="2602" max="2603" width="13" style="1307" customWidth="1"/>
    <col min="2604" max="2605" width="14.109375" style="1307" customWidth="1"/>
    <col min="2606" max="2816" width="8.88671875" style="1307"/>
    <col min="2817" max="2817" width="12.109375" style="1307" customWidth="1"/>
    <col min="2818" max="2818" width="42.109375" style="1307" customWidth="1"/>
    <col min="2819" max="2819" width="17.109375" style="1307" customWidth="1"/>
    <col min="2820" max="2820" width="19.6640625" style="1307" customWidth="1"/>
    <col min="2821" max="2821" width="13.44140625" style="1307" customWidth="1"/>
    <col min="2822" max="2856" width="7.88671875" style="1307" customWidth="1"/>
    <col min="2857" max="2857" width="12.109375" style="1307" customWidth="1"/>
    <col min="2858" max="2859" width="13" style="1307" customWidth="1"/>
    <col min="2860" max="2861" width="14.109375" style="1307" customWidth="1"/>
    <col min="2862" max="3072" width="8.88671875" style="1307"/>
    <col min="3073" max="3073" width="12.109375" style="1307" customWidth="1"/>
    <col min="3074" max="3074" width="42.109375" style="1307" customWidth="1"/>
    <col min="3075" max="3075" width="17.109375" style="1307" customWidth="1"/>
    <col min="3076" max="3076" width="19.6640625" style="1307" customWidth="1"/>
    <col min="3077" max="3077" width="13.44140625" style="1307" customWidth="1"/>
    <col min="3078" max="3112" width="7.88671875" style="1307" customWidth="1"/>
    <col min="3113" max="3113" width="12.109375" style="1307" customWidth="1"/>
    <col min="3114" max="3115" width="13" style="1307" customWidth="1"/>
    <col min="3116" max="3117" width="14.109375" style="1307" customWidth="1"/>
    <col min="3118" max="3328" width="8.88671875" style="1307"/>
    <col min="3329" max="3329" width="12.109375" style="1307" customWidth="1"/>
    <col min="3330" max="3330" width="42.109375" style="1307" customWidth="1"/>
    <col min="3331" max="3331" width="17.109375" style="1307" customWidth="1"/>
    <col min="3332" max="3332" width="19.6640625" style="1307" customWidth="1"/>
    <col min="3333" max="3333" width="13.44140625" style="1307" customWidth="1"/>
    <col min="3334" max="3368" width="7.88671875" style="1307" customWidth="1"/>
    <col min="3369" max="3369" width="12.109375" style="1307" customWidth="1"/>
    <col min="3370" max="3371" width="13" style="1307" customWidth="1"/>
    <col min="3372" max="3373" width="14.109375" style="1307" customWidth="1"/>
    <col min="3374" max="3584" width="8.88671875" style="1307"/>
    <col min="3585" max="3585" width="12.109375" style="1307" customWidth="1"/>
    <col min="3586" max="3586" width="42.109375" style="1307" customWidth="1"/>
    <col min="3587" max="3587" width="17.109375" style="1307" customWidth="1"/>
    <col min="3588" max="3588" width="19.6640625" style="1307" customWidth="1"/>
    <col min="3589" max="3589" width="13.44140625" style="1307" customWidth="1"/>
    <col min="3590" max="3624" width="7.88671875" style="1307" customWidth="1"/>
    <col min="3625" max="3625" width="12.109375" style="1307" customWidth="1"/>
    <col min="3626" max="3627" width="13" style="1307" customWidth="1"/>
    <col min="3628" max="3629" width="14.109375" style="1307" customWidth="1"/>
    <col min="3630" max="3840" width="8.88671875" style="1307"/>
    <col min="3841" max="3841" width="12.109375" style="1307" customWidth="1"/>
    <col min="3842" max="3842" width="42.109375" style="1307" customWidth="1"/>
    <col min="3843" max="3843" width="17.109375" style="1307" customWidth="1"/>
    <col min="3844" max="3844" width="19.6640625" style="1307" customWidth="1"/>
    <col min="3845" max="3845" width="13.44140625" style="1307" customWidth="1"/>
    <col min="3846" max="3880" width="7.88671875" style="1307" customWidth="1"/>
    <col min="3881" max="3881" width="12.109375" style="1307" customWidth="1"/>
    <col min="3882" max="3883" width="13" style="1307" customWidth="1"/>
    <col min="3884" max="3885" width="14.109375" style="1307" customWidth="1"/>
    <col min="3886" max="4096" width="8.88671875" style="1307"/>
    <col min="4097" max="4097" width="12.109375" style="1307" customWidth="1"/>
    <col min="4098" max="4098" width="42.109375" style="1307" customWidth="1"/>
    <col min="4099" max="4099" width="17.109375" style="1307" customWidth="1"/>
    <col min="4100" max="4100" width="19.6640625" style="1307" customWidth="1"/>
    <col min="4101" max="4101" width="13.44140625" style="1307" customWidth="1"/>
    <col min="4102" max="4136" width="7.88671875" style="1307" customWidth="1"/>
    <col min="4137" max="4137" width="12.109375" style="1307" customWidth="1"/>
    <col min="4138" max="4139" width="13" style="1307" customWidth="1"/>
    <col min="4140" max="4141" width="14.109375" style="1307" customWidth="1"/>
    <col min="4142" max="4352" width="8.88671875" style="1307"/>
    <col min="4353" max="4353" width="12.109375" style="1307" customWidth="1"/>
    <col min="4354" max="4354" width="42.109375" style="1307" customWidth="1"/>
    <col min="4355" max="4355" width="17.109375" style="1307" customWidth="1"/>
    <col min="4356" max="4356" width="19.6640625" style="1307" customWidth="1"/>
    <col min="4357" max="4357" width="13.44140625" style="1307" customWidth="1"/>
    <col min="4358" max="4392" width="7.88671875" style="1307" customWidth="1"/>
    <col min="4393" max="4393" width="12.109375" style="1307" customWidth="1"/>
    <col min="4394" max="4395" width="13" style="1307" customWidth="1"/>
    <col min="4396" max="4397" width="14.109375" style="1307" customWidth="1"/>
    <col min="4398" max="4608" width="8.88671875" style="1307"/>
    <col min="4609" max="4609" width="12.109375" style="1307" customWidth="1"/>
    <col min="4610" max="4610" width="42.109375" style="1307" customWidth="1"/>
    <col min="4611" max="4611" width="17.109375" style="1307" customWidth="1"/>
    <col min="4612" max="4612" width="19.6640625" style="1307" customWidth="1"/>
    <col min="4613" max="4613" width="13.44140625" style="1307" customWidth="1"/>
    <col min="4614" max="4648" width="7.88671875" style="1307" customWidth="1"/>
    <col min="4649" max="4649" width="12.109375" style="1307" customWidth="1"/>
    <col min="4650" max="4651" width="13" style="1307" customWidth="1"/>
    <col min="4652" max="4653" width="14.109375" style="1307" customWidth="1"/>
    <col min="4654" max="4864" width="8.88671875" style="1307"/>
    <col min="4865" max="4865" width="12.109375" style="1307" customWidth="1"/>
    <col min="4866" max="4866" width="42.109375" style="1307" customWidth="1"/>
    <col min="4867" max="4867" width="17.109375" style="1307" customWidth="1"/>
    <col min="4868" max="4868" width="19.6640625" style="1307" customWidth="1"/>
    <col min="4869" max="4869" width="13.44140625" style="1307" customWidth="1"/>
    <col min="4870" max="4904" width="7.88671875" style="1307" customWidth="1"/>
    <col min="4905" max="4905" width="12.109375" style="1307" customWidth="1"/>
    <col min="4906" max="4907" width="13" style="1307" customWidth="1"/>
    <col min="4908" max="4909" width="14.109375" style="1307" customWidth="1"/>
    <col min="4910" max="5120" width="8.88671875" style="1307"/>
    <col min="5121" max="5121" width="12.109375" style="1307" customWidth="1"/>
    <col min="5122" max="5122" width="42.109375" style="1307" customWidth="1"/>
    <col min="5123" max="5123" width="17.109375" style="1307" customWidth="1"/>
    <col min="5124" max="5124" width="19.6640625" style="1307" customWidth="1"/>
    <col min="5125" max="5125" width="13.44140625" style="1307" customWidth="1"/>
    <col min="5126" max="5160" width="7.88671875" style="1307" customWidth="1"/>
    <col min="5161" max="5161" width="12.109375" style="1307" customWidth="1"/>
    <col min="5162" max="5163" width="13" style="1307" customWidth="1"/>
    <col min="5164" max="5165" width="14.109375" style="1307" customWidth="1"/>
    <col min="5166" max="5376" width="8.88671875" style="1307"/>
    <col min="5377" max="5377" width="12.109375" style="1307" customWidth="1"/>
    <col min="5378" max="5378" width="42.109375" style="1307" customWidth="1"/>
    <col min="5379" max="5379" width="17.109375" style="1307" customWidth="1"/>
    <col min="5380" max="5380" width="19.6640625" style="1307" customWidth="1"/>
    <col min="5381" max="5381" width="13.44140625" style="1307" customWidth="1"/>
    <col min="5382" max="5416" width="7.88671875" style="1307" customWidth="1"/>
    <col min="5417" max="5417" width="12.109375" style="1307" customWidth="1"/>
    <col min="5418" max="5419" width="13" style="1307" customWidth="1"/>
    <col min="5420" max="5421" width="14.109375" style="1307" customWidth="1"/>
    <col min="5422" max="5632" width="8.88671875" style="1307"/>
    <col min="5633" max="5633" width="12.109375" style="1307" customWidth="1"/>
    <col min="5634" max="5634" width="42.109375" style="1307" customWidth="1"/>
    <col min="5635" max="5635" width="17.109375" style="1307" customWidth="1"/>
    <col min="5636" max="5636" width="19.6640625" style="1307" customWidth="1"/>
    <col min="5637" max="5637" width="13.44140625" style="1307" customWidth="1"/>
    <col min="5638" max="5672" width="7.88671875" style="1307" customWidth="1"/>
    <col min="5673" max="5673" width="12.109375" style="1307" customWidth="1"/>
    <col min="5674" max="5675" width="13" style="1307" customWidth="1"/>
    <col min="5676" max="5677" width="14.109375" style="1307" customWidth="1"/>
    <col min="5678" max="5888" width="8.88671875" style="1307"/>
    <col min="5889" max="5889" width="12.109375" style="1307" customWidth="1"/>
    <col min="5890" max="5890" width="42.109375" style="1307" customWidth="1"/>
    <col min="5891" max="5891" width="17.109375" style="1307" customWidth="1"/>
    <col min="5892" max="5892" width="19.6640625" style="1307" customWidth="1"/>
    <col min="5893" max="5893" width="13.44140625" style="1307" customWidth="1"/>
    <col min="5894" max="5928" width="7.88671875" style="1307" customWidth="1"/>
    <col min="5929" max="5929" width="12.109375" style="1307" customWidth="1"/>
    <col min="5930" max="5931" width="13" style="1307" customWidth="1"/>
    <col min="5932" max="5933" width="14.109375" style="1307" customWidth="1"/>
    <col min="5934" max="6144" width="8.88671875" style="1307"/>
    <col min="6145" max="6145" width="12.109375" style="1307" customWidth="1"/>
    <col min="6146" max="6146" width="42.109375" style="1307" customWidth="1"/>
    <col min="6147" max="6147" width="17.109375" style="1307" customWidth="1"/>
    <col min="6148" max="6148" width="19.6640625" style="1307" customWidth="1"/>
    <col min="6149" max="6149" width="13.44140625" style="1307" customWidth="1"/>
    <col min="6150" max="6184" width="7.88671875" style="1307" customWidth="1"/>
    <col min="6185" max="6185" width="12.109375" style="1307" customWidth="1"/>
    <col min="6186" max="6187" width="13" style="1307" customWidth="1"/>
    <col min="6188" max="6189" width="14.109375" style="1307" customWidth="1"/>
    <col min="6190" max="6400" width="8.88671875" style="1307"/>
    <col min="6401" max="6401" width="12.109375" style="1307" customWidth="1"/>
    <col min="6402" max="6402" width="42.109375" style="1307" customWidth="1"/>
    <col min="6403" max="6403" width="17.109375" style="1307" customWidth="1"/>
    <col min="6404" max="6404" width="19.6640625" style="1307" customWidth="1"/>
    <col min="6405" max="6405" width="13.44140625" style="1307" customWidth="1"/>
    <col min="6406" max="6440" width="7.88671875" style="1307" customWidth="1"/>
    <col min="6441" max="6441" width="12.109375" style="1307" customWidth="1"/>
    <col min="6442" max="6443" width="13" style="1307" customWidth="1"/>
    <col min="6444" max="6445" width="14.109375" style="1307" customWidth="1"/>
    <col min="6446" max="6656" width="8.88671875" style="1307"/>
    <col min="6657" max="6657" width="12.109375" style="1307" customWidth="1"/>
    <col min="6658" max="6658" width="42.109375" style="1307" customWidth="1"/>
    <col min="6659" max="6659" width="17.109375" style="1307" customWidth="1"/>
    <col min="6660" max="6660" width="19.6640625" style="1307" customWidth="1"/>
    <col min="6661" max="6661" width="13.44140625" style="1307" customWidth="1"/>
    <col min="6662" max="6696" width="7.88671875" style="1307" customWidth="1"/>
    <col min="6697" max="6697" width="12.109375" style="1307" customWidth="1"/>
    <col min="6698" max="6699" width="13" style="1307" customWidth="1"/>
    <col min="6700" max="6701" width="14.109375" style="1307" customWidth="1"/>
    <col min="6702" max="6912" width="8.88671875" style="1307"/>
    <col min="6913" max="6913" width="12.109375" style="1307" customWidth="1"/>
    <col min="6914" max="6914" width="42.109375" style="1307" customWidth="1"/>
    <col min="6915" max="6915" width="17.109375" style="1307" customWidth="1"/>
    <col min="6916" max="6916" width="19.6640625" style="1307" customWidth="1"/>
    <col min="6917" max="6917" width="13.44140625" style="1307" customWidth="1"/>
    <col min="6918" max="6952" width="7.88671875" style="1307" customWidth="1"/>
    <col min="6953" max="6953" width="12.109375" style="1307" customWidth="1"/>
    <col min="6954" max="6955" width="13" style="1307" customWidth="1"/>
    <col min="6956" max="6957" width="14.109375" style="1307" customWidth="1"/>
    <col min="6958" max="7168" width="8.88671875" style="1307"/>
    <col min="7169" max="7169" width="12.109375" style="1307" customWidth="1"/>
    <col min="7170" max="7170" width="42.109375" style="1307" customWidth="1"/>
    <col min="7171" max="7171" width="17.109375" style="1307" customWidth="1"/>
    <col min="7172" max="7172" width="19.6640625" style="1307" customWidth="1"/>
    <col min="7173" max="7173" width="13.44140625" style="1307" customWidth="1"/>
    <col min="7174" max="7208" width="7.88671875" style="1307" customWidth="1"/>
    <col min="7209" max="7209" width="12.109375" style="1307" customWidth="1"/>
    <col min="7210" max="7211" width="13" style="1307" customWidth="1"/>
    <col min="7212" max="7213" width="14.109375" style="1307" customWidth="1"/>
    <col min="7214" max="7424" width="8.88671875" style="1307"/>
    <col min="7425" max="7425" width="12.109375" style="1307" customWidth="1"/>
    <col min="7426" max="7426" width="42.109375" style="1307" customWidth="1"/>
    <col min="7427" max="7427" width="17.109375" style="1307" customWidth="1"/>
    <col min="7428" max="7428" width="19.6640625" style="1307" customWidth="1"/>
    <col min="7429" max="7429" width="13.44140625" style="1307" customWidth="1"/>
    <col min="7430" max="7464" width="7.88671875" style="1307" customWidth="1"/>
    <col min="7465" max="7465" width="12.109375" style="1307" customWidth="1"/>
    <col min="7466" max="7467" width="13" style="1307" customWidth="1"/>
    <col min="7468" max="7469" width="14.109375" style="1307" customWidth="1"/>
    <col min="7470" max="7680" width="8.88671875" style="1307"/>
    <col min="7681" max="7681" width="12.109375" style="1307" customWidth="1"/>
    <col min="7682" max="7682" width="42.109375" style="1307" customWidth="1"/>
    <col min="7683" max="7683" width="17.109375" style="1307" customWidth="1"/>
    <col min="7684" max="7684" width="19.6640625" style="1307" customWidth="1"/>
    <col min="7685" max="7685" width="13.44140625" style="1307" customWidth="1"/>
    <col min="7686" max="7720" width="7.88671875" style="1307" customWidth="1"/>
    <col min="7721" max="7721" width="12.109375" style="1307" customWidth="1"/>
    <col min="7722" max="7723" width="13" style="1307" customWidth="1"/>
    <col min="7724" max="7725" width="14.109375" style="1307" customWidth="1"/>
    <col min="7726" max="7936" width="8.88671875" style="1307"/>
    <col min="7937" max="7937" width="12.109375" style="1307" customWidth="1"/>
    <col min="7938" max="7938" width="42.109375" style="1307" customWidth="1"/>
    <col min="7939" max="7939" width="17.109375" style="1307" customWidth="1"/>
    <col min="7940" max="7940" width="19.6640625" style="1307" customWidth="1"/>
    <col min="7941" max="7941" width="13.44140625" style="1307" customWidth="1"/>
    <col min="7942" max="7976" width="7.88671875" style="1307" customWidth="1"/>
    <col min="7977" max="7977" width="12.109375" style="1307" customWidth="1"/>
    <col min="7978" max="7979" width="13" style="1307" customWidth="1"/>
    <col min="7980" max="7981" width="14.109375" style="1307" customWidth="1"/>
    <col min="7982" max="8192" width="8.88671875" style="1307"/>
    <col min="8193" max="8193" width="12.109375" style="1307" customWidth="1"/>
    <col min="8194" max="8194" width="42.109375" style="1307" customWidth="1"/>
    <col min="8195" max="8195" width="17.109375" style="1307" customWidth="1"/>
    <col min="8196" max="8196" width="19.6640625" style="1307" customWidth="1"/>
    <col min="8197" max="8197" width="13.44140625" style="1307" customWidth="1"/>
    <col min="8198" max="8232" width="7.88671875" style="1307" customWidth="1"/>
    <col min="8233" max="8233" width="12.109375" style="1307" customWidth="1"/>
    <col min="8234" max="8235" width="13" style="1307" customWidth="1"/>
    <col min="8236" max="8237" width="14.109375" style="1307" customWidth="1"/>
    <col min="8238" max="8448" width="8.88671875" style="1307"/>
    <col min="8449" max="8449" width="12.109375" style="1307" customWidth="1"/>
    <col min="8450" max="8450" width="42.109375" style="1307" customWidth="1"/>
    <col min="8451" max="8451" width="17.109375" style="1307" customWidth="1"/>
    <col min="8452" max="8452" width="19.6640625" style="1307" customWidth="1"/>
    <col min="8453" max="8453" width="13.44140625" style="1307" customWidth="1"/>
    <col min="8454" max="8488" width="7.88671875" style="1307" customWidth="1"/>
    <col min="8489" max="8489" width="12.109375" style="1307" customWidth="1"/>
    <col min="8490" max="8491" width="13" style="1307" customWidth="1"/>
    <col min="8492" max="8493" width="14.109375" style="1307" customWidth="1"/>
    <col min="8494" max="8704" width="8.88671875" style="1307"/>
    <col min="8705" max="8705" width="12.109375" style="1307" customWidth="1"/>
    <col min="8706" max="8706" width="42.109375" style="1307" customWidth="1"/>
    <col min="8707" max="8707" width="17.109375" style="1307" customWidth="1"/>
    <col min="8708" max="8708" width="19.6640625" style="1307" customWidth="1"/>
    <col min="8709" max="8709" width="13.44140625" style="1307" customWidth="1"/>
    <col min="8710" max="8744" width="7.88671875" style="1307" customWidth="1"/>
    <col min="8745" max="8745" width="12.109375" style="1307" customWidth="1"/>
    <col min="8746" max="8747" width="13" style="1307" customWidth="1"/>
    <col min="8748" max="8749" width="14.109375" style="1307" customWidth="1"/>
    <col min="8750" max="8960" width="8.88671875" style="1307"/>
    <col min="8961" max="8961" width="12.109375" style="1307" customWidth="1"/>
    <col min="8962" max="8962" width="42.109375" style="1307" customWidth="1"/>
    <col min="8963" max="8963" width="17.109375" style="1307" customWidth="1"/>
    <col min="8964" max="8964" width="19.6640625" style="1307" customWidth="1"/>
    <col min="8965" max="8965" width="13.44140625" style="1307" customWidth="1"/>
    <col min="8966" max="9000" width="7.88671875" style="1307" customWidth="1"/>
    <col min="9001" max="9001" width="12.109375" style="1307" customWidth="1"/>
    <col min="9002" max="9003" width="13" style="1307" customWidth="1"/>
    <col min="9004" max="9005" width="14.109375" style="1307" customWidth="1"/>
    <col min="9006" max="9216" width="8.88671875" style="1307"/>
    <col min="9217" max="9217" width="12.109375" style="1307" customWidth="1"/>
    <col min="9218" max="9218" width="42.109375" style="1307" customWidth="1"/>
    <col min="9219" max="9219" width="17.109375" style="1307" customWidth="1"/>
    <col min="9220" max="9220" width="19.6640625" style="1307" customWidth="1"/>
    <col min="9221" max="9221" width="13.44140625" style="1307" customWidth="1"/>
    <col min="9222" max="9256" width="7.88671875" style="1307" customWidth="1"/>
    <col min="9257" max="9257" width="12.109375" style="1307" customWidth="1"/>
    <col min="9258" max="9259" width="13" style="1307" customWidth="1"/>
    <col min="9260" max="9261" width="14.109375" style="1307" customWidth="1"/>
    <col min="9262" max="9472" width="8.88671875" style="1307"/>
    <col min="9473" max="9473" width="12.109375" style="1307" customWidth="1"/>
    <col min="9474" max="9474" width="42.109375" style="1307" customWidth="1"/>
    <col min="9475" max="9475" width="17.109375" style="1307" customWidth="1"/>
    <col min="9476" max="9476" width="19.6640625" style="1307" customWidth="1"/>
    <col min="9477" max="9477" width="13.44140625" style="1307" customWidth="1"/>
    <col min="9478" max="9512" width="7.88671875" style="1307" customWidth="1"/>
    <col min="9513" max="9513" width="12.109375" style="1307" customWidth="1"/>
    <col min="9514" max="9515" width="13" style="1307" customWidth="1"/>
    <col min="9516" max="9517" width="14.109375" style="1307" customWidth="1"/>
    <col min="9518" max="9728" width="8.88671875" style="1307"/>
    <col min="9729" max="9729" width="12.109375" style="1307" customWidth="1"/>
    <col min="9730" max="9730" width="42.109375" style="1307" customWidth="1"/>
    <col min="9731" max="9731" width="17.109375" style="1307" customWidth="1"/>
    <col min="9732" max="9732" width="19.6640625" style="1307" customWidth="1"/>
    <col min="9733" max="9733" width="13.44140625" style="1307" customWidth="1"/>
    <col min="9734" max="9768" width="7.88671875" style="1307" customWidth="1"/>
    <col min="9769" max="9769" width="12.109375" style="1307" customWidth="1"/>
    <col min="9770" max="9771" width="13" style="1307" customWidth="1"/>
    <col min="9772" max="9773" width="14.109375" style="1307" customWidth="1"/>
    <col min="9774" max="9984" width="8.88671875" style="1307"/>
    <col min="9985" max="9985" width="12.109375" style="1307" customWidth="1"/>
    <col min="9986" max="9986" width="42.109375" style="1307" customWidth="1"/>
    <col min="9987" max="9987" width="17.109375" style="1307" customWidth="1"/>
    <col min="9988" max="9988" width="19.6640625" style="1307" customWidth="1"/>
    <col min="9989" max="9989" width="13.44140625" style="1307" customWidth="1"/>
    <col min="9990" max="10024" width="7.88671875" style="1307" customWidth="1"/>
    <col min="10025" max="10025" width="12.109375" style="1307" customWidth="1"/>
    <col min="10026" max="10027" width="13" style="1307" customWidth="1"/>
    <col min="10028" max="10029" width="14.109375" style="1307" customWidth="1"/>
    <col min="10030" max="10240" width="8.88671875" style="1307"/>
    <col min="10241" max="10241" width="12.109375" style="1307" customWidth="1"/>
    <col min="10242" max="10242" width="42.109375" style="1307" customWidth="1"/>
    <col min="10243" max="10243" width="17.109375" style="1307" customWidth="1"/>
    <col min="10244" max="10244" width="19.6640625" style="1307" customWidth="1"/>
    <col min="10245" max="10245" width="13.44140625" style="1307" customWidth="1"/>
    <col min="10246" max="10280" width="7.88671875" style="1307" customWidth="1"/>
    <col min="10281" max="10281" width="12.109375" style="1307" customWidth="1"/>
    <col min="10282" max="10283" width="13" style="1307" customWidth="1"/>
    <col min="10284" max="10285" width="14.109375" style="1307" customWidth="1"/>
    <col min="10286" max="10496" width="8.88671875" style="1307"/>
    <col min="10497" max="10497" width="12.109375" style="1307" customWidth="1"/>
    <col min="10498" max="10498" width="42.109375" style="1307" customWidth="1"/>
    <col min="10499" max="10499" width="17.109375" style="1307" customWidth="1"/>
    <col min="10500" max="10500" width="19.6640625" style="1307" customWidth="1"/>
    <col min="10501" max="10501" width="13.44140625" style="1307" customWidth="1"/>
    <col min="10502" max="10536" width="7.88671875" style="1307" customWidth="1"/>
    <col min="10537" max="10537" width="12.109375" style="1307" customWidth="1"/>
    <col min="10538" max="10539" width="13" style="1307" customWidth="1"/>
    <col min="10540" max="10541" width="14.109375" style="1307" customWidth="1"/>
    <col min="10542" max="10752" width="8.88671875" style="1307"/>
    <col min="10753" max="10753" width="12.109375" style="1307" customWidth="1"/>
    <col min="10754" max="10754" width="42.109375" style="1307" customWidth="1"/>
    <col min="10755" max="10755" width="17.109375" style="1307" customWidth="1"/>
    <col min="10756" max="10756" width="19.6640625" style="1307" customWidth="1"/>
    <col min="10757" max="10757" width="13.44140625" style="1307" customWidth="1"/>
    <col min="10758" max="10792" width="7.88671875" style="1307" customWidth="1"/>
    <col min="10793" max="10793" width="12.109375" style="1307" customWidth="1"/>
    <col min="10794" max="10795" width="13" style="1307" customWidth="1"/>
    <col min="10796" max="10797" width="14.109375" style="1307" customWidth="1"/>
    <col min="10798" max="11008" width="8.88671875" style="1307"/>
    <col min="11009" max="11009" width="12.109375" style="1307" customWidth="1"/>
    <col min="11010" max="11010" width="42.109375" style="1307" customWidth="1"/>
    <col min="11011" max="11011" width="17.109375" style="1307" customWidth="1"/>
    <col min="11012" max="11012" width="19.6640625" style="1307" customWidth="1"/>
    <col min="11013" max="11013" width="13.44140625" style="1307" customWidth="1"/>
    <col min="11014" max="11048" width="7.88671875" style="1307" customWidth="1"/>
    <col min="11049" max="11049" width="12.109375" style="1307" customWidth="1"/>
    <col min="11050" max="11051" width="13" style="1307" customWidth="1"/>
    <col min="11052" max="11053" width="14.109375" style="1307" customWidth="1"/>
    <col min="11054" max="11264" width="8.88671875" style="1307"/>
    <col min="11265" max="11265" width="12.109375" style="1307" customWidth="1"/>
    <col min="11266" max="11266" width="42.109375" style="1307" customWidth="1"/>
    <col min="11267" max="11267" width="17.109375" style="1307" customWidth="1"/>
    <col min="11268" max="11268" width="19.6640625" style="1307" customWidth="1"/>
    <col min="11269" max="11269" width="13.44140625" style="1307" customWidth="1"/>
    <col min="11270" max="11304" width="7.88671875" style="1307" customWidth="1"/>
    <col min="11305" max="11305" width="12.109375" style="1307" customWidth="1"/>
    <col min="11306" max="11307" width="13" style="1307" customWidth="1"/>
    <col min="11308" max="11309" width="14.109375" style="1307" customWidth="1"/>
    <col min="11310" max="11520" width="8.88671875" style="1307"/>
    <col min="11521" max="11521" width="12.109375" style="1307" customWidth="1"/>
    <col min="11522" max="11522" width="42.109375" style="1307" customWidth="1"/>
    <col min="11523" max="11523" width="17.109375" style="1307" customWidth="1"/>
    <col min="11524" max="11524" width="19.6640625" style="1307" customWidth="1"/>
    <col min="11525" max="11525" width="13.44140625" style="1307" customWidth="1"/>
    <col min="11526" max="11560" width="7.88671875" style="1307" customWidth="1"/>
    <col min="11561" max="11561" width="12.109375" style="1307" customWidth="1"/>
    <col min="11562" max="11563" width="13" style="1307" customWidth="1"/>
    <col min="11564" max="11565" width="14.109375" style="1307" customWidth="1"/>
    <col min="11566" max="11776" width="8.88671875" style="1307"/>
    <col min="11777" max="11777" width="12.109375" style="1307" customWidth="1"/>
    <col min="11778" max="11778" width="42.109375" style="1307" customWidth="1"/>
    <col min="11779" max="11779" width="17.109375" style="1307" customWidth="1"/>
    <col min="11780" max="11780" width="19.6640625" style="1307" customWidth="1"/>
    <col min="11781" max="11781" width="13.44140625" style="1307" customWidth="1"/>
    <col min="11782" max="11816" width="7.88671875" style="1307" customWidth="1"/>
    <col min="11817" max="11817" width="12.109375" style="1307" customWidth="1"/>
    <col min="11818" max="11819" width="13" style="1307" customWidth="1"/>
    <col min="11820" max="11821" width="14.109375" style="1307" customWidth="1"/>
    <col min="11822" max="12032" width="8.88671875" style="1307"/>
    <col min="12033" max="12033" width="12.109375" style="1307" customWidth="1"/>
    <col min="12034" max="12034" width="42.109375" style="1307" customWidth="1"/>
    <col min="12035" max="12035" width="17.109375" style="1307" customWidth="1"/>
    <col min="12036" max="12036" width="19.6640625" style="1307" customWidth="1"/>
    <col min="12037" max="12037" width="13.44140625" style="1307" customWidth="1"/>
    <col min="12038" max="12072" width="7.88671875" style="1307" customWidth="1"/>
    <col min="12073" max="12073" width="12.109375" style="1307" customWidth="1"/>
    <col min="12074" max="12075" width="13" style="1307" customWidth="1"/>
    <col min="12076" max="12077" width="14.109375" style="1307" customWidth="1"/>
    <col min="12078" max="12288" width="8.88671875" style="1307"/>
    <col min="12289" max="12289" width="12.109375" style="1307" customWidth="1"/>
    <col min="12290" max="12290" width="42.109375" style="1307" customWidth="1"/>
    <col min="12291" max="12291" width="17.109375" style="1307" customWidth="1"/>
    <col min="12292" max="12292" width="19.6640625" style="1307" customWidth="1"/>
    <col min="12293" max="12293" width="13.44140625" style="1307" customWidth="1"/>
    <col min="12294" max="12328" width="7.88671875" style="1307" customWidth="1"/>
    <col min="12329" max="12329" width="12.109375" style="1307" customWidth="1"/>
    <col min="12330" max="12331" width="13" style="1307" customWidth="1"/>
    <col min="12332" max="12333" width="14.109375" style="1307" customWidth="1"/>
    <col min="12334" max="12544" width="8.88671875" style="1307"/>
    <col min="12545" max="12545" width="12.109375" style="1307" customWidth="1"/>
    <col min="12546" max="12546" width="42.109375" style="1307" customWidth="1"/>
    <col min="12547" max="12547" width="17.109375" style="1307" customWidth="1"/>
    <col min="12548" max="12548" width="19.6640625" style="1307" customWidth="1"/>
    <col min="12549" max="12549" width="13.44140625" style="1307" customWidth="1"/>
    <col min="12550" max="12584" width="7.88671875" style="1307" customWidth="1"/>
    <col min="12585" max="12585" width="12.109375" style="1307" customWidth="1"/>
    <col min="12586" max="12587" width="13" style="1307" customWidth="1"/>
    <col min="12588" max="12589" width="14.109375" style="1307" customWidth="1"/>
    <col min="12590" max="12800" width="8.88671875" style="1307"/>
    <col min="12801" max="12801" width="12.109375" style="1307" customWidth="1"/>
    <col min="12802" max="12802" width="42.109375" style="1307" customWidth="1"/>
    <col min="12803" max="12803" width="17.109375" style="1307" customWidth="1"/>
    <col min="12804" max="12804" width="19.6640625" style="1307" customWidth="1"/>
    <col min="12805" max="12805" width="13.44140625" style="1307" customWidth="1"/>
    <col min="12806" max="12840" width="7.88671875" style="1307" customWidth="1"/>
    <col min="12841" max="12841" width="12.109375" style="1307" customWidth="1"/>
    <col min="12842" max="12843" width="13" style="1307" customWidth="1"/>
    <col min="12844" max="12845" width="14.109375" style="1307" customWidth="1"/>
    <col min="12846" max="13056" width="8.88671875" style="1307"/>
    <col min="13057" max="13057" width="12.109375" style="1307" customWidth="1"/>
    <col min="13058" max="13058" width="42.109375" style="1307" customWidth="1"/>
    <col min="13059" max="13059" width="17.109375" style="1307" customWidth="1"/>
    <col min="13060" max="13060" width="19.6640625" style="1307" customWidth="1"/>
    <col min="13061" max="13061" width="13.44140625" style="1307" customWidth="1"/>
    <col min="13062" max="13096" width="7.88671875" style="1307" customWidth="1"/>
    <col min="13097" max="13097" width="12.109375" style="1307" customWidth="1"/>
    <col min="13098" max="13099" width="13" style="1307" customWidth="1"/>
    <col min="13100" max="13101" width="14.109375" style="1307" customWidth="1"/>
    <col min="13102" max="13312" width="8.88671875" style="1307"/>
    <col min="13313" max="13313" width="12.109375" style="1307" customWidth="1"/>
    <col min="13314" max="13314" width="42.109375" style="1307" customWidth="1"/>
    <col min="13315" max="13315" width="17.109375" style="1307" customWidth="1"/>
    <col min="13316" max="13316" width="19.6640625" style="1307" customWidth="1"/>
    <col min="13317" max="13317" width="13.44140625" style="1307" customWidth="1"/>
    <col min="13318" max="13352" width="7.88671875" style="1307" customWidth="1"/>
    <col min="13353" max="13353" width="12.109375" style="1307" customWidth="1"/>
    <col min="13354" max="13355" width="13" style="1307" customWidth="1"/>
    <col min="13356" max="13357" width="14.109375" style="1307" customWidth="1"/>
    <col min="13358" max="13568" width="8.88671875" style="1307"/>
    <col min="13569" max="13569" width="12.109375" style="1307" customWidth="1"/>
    <col min="13570" max="13570" width="42.109375" style="1307" customWidth="1"/>
    <col min="13571" max="13571" width="17.109375" style="1307" customWidth="1"/>
    <col min="13572" max="13572" width="19.6640625" style="1307" customWidth="1"/>
    <col min="13573" max="13573" width="13.44140625" style="1307" customWidth="1"/>
    <col min="13574" max="13608" width="7.88671875" style="1307" customWidth="1"/>
    <col min="13609" max="13609" width="12.109375" style="1307" customWidth="1"/>
    <col min="13610" max="13611" width="13" style="1307" customWidth="1"/>
    <col min="13612" max="13613" width="14.109375" style="1307" customWidth="1"/>
    <col min="13614" max="13824" width="8.88671875" style="1307"/>
    <col min="13825" max="13825" width="12.109375" style="1307" customWidth="1"/>
    <col min="13826" max="13826" width="42.109375" style="1307" customWidth="1"/>
    <col min="13827" max="13827" width="17.109375" style="1307" customWidth="1"/>
    <col min="13828" max="13828" width="19.6640625" style="1307" customWidth="1"/>
    <col min="13829" max="13829" width="13.44140625" style="1307" customWidth="1"/>
    <col min="13830" max="13864" width="7.88671875" style="1307" customWidth="1"/>
    <col min="13865" max="13865" width="12.109375" style="1307" customWidth="1"/>
    <col min="13866" max="13867" width="13" style="1307" customWidth="1"/>
    <col min="13868" max="13869" width="14.109375" style="1307" customWidth="1"/>
    <col min="13870" max="14080" width="8.88671875" style="1307"/>
    <col min="14081" max="14081" width="12.109375" style="1307" customWidth="1"/>
    <col min="14082" max="14082" width="42.109375" style="1307" customWidth="1"/>
    <col min="14083" max="14083" width="17.109375" style="1307" customWidth="1"/>
    <col min="14084" max="14084" width="19.6640625" style="1307" customWidth="1"/>
    <col min="14085" max="14085" width="13.44140625" style="1307" customWidth="1"/>
    <col min="14086" max="14120" width="7.88671875" style="1307" customWidth="1"/>
    <col min="14121" max="14121" width="12.109375" style="1307" customWidth="1"/>
    <col min="14122" max="14123" width="13" style="1307" customWidth="1"/>
    <col min="14124" max="14125" width="14.109375" style="1307" customWidth="1"/>
    <col min="14126" max="14336" width="8.88671875" style="1307"/>
    <col min="14337" max="14337" width="12.109375" style="1307" customWidth="1"/>
    <col min="14338" max="14338" width="42.109375" style="1307" customWidth="1"/>
    <col min="14339" max="14339" width="17.109375" style="1307" customWidth="1"/>
    <col min="14340" max="14340" width="19.6640625" style="1307" customWidth="1"/>
    <col min="14341" max="14341" width="13.44140625" style="1307" customWidth="1"/>
    <col min="14342" max="14376" width="7.88671875" style="1307" customWidth="1"/>
    <col min="14377" max="14377" width="12.109375" style="1307" customWidth="1"/>
    <col min="14378" max="14379" width="13" style="1307" customWidth="1"/>
    <col min="14380" max="14381" width="14.109375" style="1307" customWidth="1"/>
    <col min="14382" max="14592" width="8.88671875" style="1307"/>
    <col min="14593" max="14593" width="12.109375" style="1307" customWidth="1"/>
    <col min="14594" max="14594" width="42.109375" style="1307" customWidth="1"/>
    <col min="14595" max="14595" width="17.109375" style="1307" customWidth="1"/>
    <col min="14596" max="14596" width="19.6640625" style="1307" customWidth="1"/>
    <col min="14597" max="14597" width="13.44140625" style="1307" customWidth="1"/>
    <col min="14598" max="14632" width="7.88671875" style="1307" customWidth="1"/>
    <col min="14633" max="14633" width="12.109375" style="1307" customWidth="1"/>
    <col min="14634" max="14635" width="13" style="1307" customWidth="1"/>
    <col min="14636" max="14637" width="14.109375" style="1307" customWidth="1"/>
    <col min="14638" max="14848" width="8.88671875" style="1307"/>
    <col min="14849" max="14849" width="12.109375" style="1307" customWidth="1"/>
    <col min="14850" max="14850" width="42.109375" style="1307" customWidth="1"/>
    <col min="14851" max="14851" width="17.109375" style="1307" customWidth="1"/>
    <col min="14852" max="14852" width="19.6640625" style="1307" customWidth="1"/>
    <col min="14853" max="14853" width="13.44140625" style="1307" customWidth="1"/>
    <col min="14854" max="14888" width="7.88671875" style="1307" customWidth="1"/>
    <col min="14889" max="14889" width="12.109375" style="1307" customWidth="1"/>
    <col min="14890" max="14891" width="13" style="1307" customWidth="1"/>
    <col min="14892" max="14893" width="14.109375" style="1307" customWidth="1"/>
    <col min="14894" max="15104" width="8.88671875" style="1307"/>
    <col min="15105" max="15105" width="12.109375" style="1307" customWidth="1"/>
    <col min="15106" max="15106" width="42.109375" style="1307" customWidth="1"/>
    <col min="15107" max="15107" width="17.109375" style="1307" customWidth="1"/>
    <col min="15108" max="15108" width="19.6640625" style="1307" customWidth="1"/>
    <col min="15109" max="15109" width="13.44140625" style="1307" customWidth="1"/>
    <col min="15110" max="15144" width="7.88671875" style="1307" customWidth="1"/>
    <col min="15145" max="15145" width="12.109375" style="1307" customWidth="1"/>
    <col min="15146" max="15147" width="13" style="1307" customWidth="1"/>
    <col min="15148" max="15149" width="14.109375" style="1307" customWidth="1"/>
    <col min="15150" max="15360" width="8.88671875" style="1307"/>
    <col min="15361" max="15361" width="12.109375" style="1307" customWidth="1"/>
    <col min="15362" max="15362" width="42.109375" style="1307" customWidth="1"/>
    <col min="15363" max="15363" width="17.109375" style="1307" customWidth="1"/>
    <col min="15364" max="15364" width="19.6640625" style="1307" customWidth="1"/>
    <col min="15365" max="15365" width="13.44140625" style="1307" customWidth="1"/>
    <col min="15366" max="15400" width="7.88671875" style="1307" customWidth="1"/>
    <col min="15401" max="15401" width="12.109375" style="1307" customWidth="1"/>
    <col min="15402" max="15403" width="13" style="1307" customWidth="1"/>
    <col min="15404" max="15405" width="14.109375" style="1307" customWidth="1"/>
    <col min="15406" max="15616" width="8.88671875" style="1307"/>
    <col min="15617" max="15617" width="12.109375" style="1307" customWidth="1"/>
    <col min="15618" max="15618" width="42.109375" style="1307" customWidth="1"/>
    <col min="15619" max="15619" width="17.109375" style="1307" customWidth="1"/>
    <col min="15620" max="15620" width="19.6640625" style="1307" customWidth="1"/>
    <col min="15621" max="15621" width="13.44140625" style="1307" customWidth="1"/>
    <col min="15622" max="15656" width="7.88671875" style="1307" customWidth="1"/>
    <col min="15657" max="15657" width="12.109375" style="1307" customWidth="1"/>
    <col min="15658" max="15659" width="13" style="1307" customWidth="1"/>
    <col min="15660" max="15661" width="14.109375" style="1307" customWidth="1"/>
    <col min="15662" max="15872" width="8.88671875" style="1307"/>
    <col min="15873" max="15873" width="12.109375" style="1307" customWidth="1"/>
    <col min="15874" max="15874" width="42.109375" style="1307" customWidth="1"/>
    <col min="15875" max="15875" width="17.109375" style="1307" customWidth="1"/>
    <col min="15876" max="15876" width="19.6640625" style="1307" customWidth="1"/>
    <col min="15877" max="15877" width="13.44140625" style="1307" customWidth="1"/>
    <col min="15878" max="15912" width="7.88671875" style="1307" customWidth="1"/>
    <col min="15913" max="15913" width="12.109375" style="1307" customWidth="1"/>
    <col min="15914" max="15915" width="13" style="1307" customWidth="1"/>
    <col min="15916" max="15917" width="14.109375" style="1307" customWidth="1"/>
    <col min="15918" max="16128" width="8.88671875" style="1307"/>
    <col min="16129" max="16129" width="12.109375" style="1307" customWidth="1"/>
    <col min="16130" max="16130" width="42.109375" style="1307" customWidth="1"/>
    <col min="16131" max="16131" width="17.109375" style="1307" customWidth="1"/>
    <col min="16132" max="16132" width="19.6640625" style="1307" customWidth="1"/>
    <col min="16133" max="16133" width="13.44140625" style="1307" customWidth="1"/>
    <col min="16134" max="16168" width="7.88671875" style="1307" customWidth="1"/>
    <col min="16169" max="16169" width="12.109375" style="1307" customWidth="1"/>
    <col min="16170" max="16171" width="13" style="1307" customWidth="1"/>
    <col min="16172" max="16173" width="14.109375" style="1307" customWidth="1"/>
    <col min="16174" max="16384" width="8.88671875" style="1307"/>
  </cols>
  <sheetData>
    <row r="2" spans="1:45" ht="10.95" customHeight="1">
      <c r="A2" s="1332" t="s">
        <v>394</v>
      </c>
      <c r="B2" s="1333" t="s">
        <v>9494</v>
      </c>
      <c r="C2" s="1359"/>
    </row>
    <row r="3" spans="1:45" ht="33" customHeight="1">
      <c r="D3" s="1337"/>
      <c r="E3" s="1361" t="s">
        <v>395</v>
      </c>
      <c r="F3" s="1308"/>
      <c r="G3" s="1308"/>
      <c r="H3" s="1308"/>
      <c r="I3" s="1308"/>
      <c r="J3" s="1309"/>
      <c r="K3" s="1309"/>
      <c r="L3" s="1309"/>
      <c r="M3" s="1309"/>
      <c r="N3" s="1309"/>
      <c r="O3" s="1309"/>
      <c r="P3" s="1309"/>
      <c r="Q3" s="1309"/>
      <c r="R3" s="1309"/>
      <c r="S3" s="1309"/>
      <c r="T3" s="1309"/>
      <c r="U3" s="1309"/>
      <c r="V3" s="1309"/>
      <c r="W3" s="1309"/>
      <c r="X3" s="1309"/>
      <c r="Y3" s="1309"/>
      <c r="Z3" s="1309"/>
      <c r="AA3" s="1309"/>
      <c r="AB3" s="1309"/>
      <c r="AC3" s="1309"/>
      <c r="AD3" s="1309"/>
      <c r="AE3" s="1309"/>
      <c r="AF3" s="1309"/>
      <c r="AG3" s="1309"/>
      <c r="AH3" s="1309"/>
      <c r="AI3" s="1309"/>
      <c r="AJ3" s="1309"/>
      <c r="AK3" s="1309"/>
      <c r="AL3" s="1309"/>
      <c r="AM3" s="1309"/>
      <c r="AN3" s="1309"/>
      <c r="AR3" s="1362" t="s">
        <v>9493</v>
      </c>
      <c r="AS3" s="1362" t="s">
        <v>9493</v>
      </c>
    </row>
    <row r="4" spans="1:45" s="1314" customFormat="1" ht="86.25" customHeight="1">
      <c r="A4" s="1310" t="s">
        <v>396</v>
      </c>
      <c r="B4" s="1311" t="s">
        <v>80</v>
      </c>
      <c r="C4" s="1311" t="s">
        <v>85</v>
      </c>
      <c r="D4" s="1311" t="s">
        <v>397</v>
      </c>
      <c r="E4" s="1312" t="s">
        <v>398</v>
      </c>
      <c r="F4" s="1312" t="s">
        <v>0</v>
      </c>
      <c r="G4" s="1312" t="s">
        <v>1</v>
      </c>
      <c r="H4" s="1312" t="s">
        <v>2</v>
      </c>
      <c r="I4" s="1312" t="s">
        <v>3</v>
      </c>
      <c r="J4" s="1312" t="s">
        <v>4</v>
      </c>
      <c r="K4" s="1312" t="s">
        <v>5</v>
      </c>
      <c r="L4" s="1312" t="s">
        <v>6</v>
      </c>
      <c r="M4" s="1312" t="s">
        <v>7</v>
      </c>
      <c r="N4" s="1312" t="s">
        <v>8</v>
      </c>
      <c r="O4" s="1312" t="s">
        <v>9</v>
      </c>
      <c r="P4" s="1312" t="s">
        <v>10</v>
      </c>
      <c r="Q4" s="1312" t="s">
        <v>11</v>
      </c>
      <c r="R4" s="1312" t="s">
        <v>12</v>
      </c>
      <c r="S4" s="1312" t="s">
        <v>13</v>
      </c>
      <c r="T4" s="1312" t="s">
        <v>14</v>
      </c>
      <c r="U4" s="1312" t="s">
        <v>15</v>
      </c>
      <c r="V4" s="1312" t="s">
        <v>16</v>
      </c>
      <c r="W4" s="1313" t="s">
        <v>17</v>
      </c>
      <c r="X4" s="1313" t="s">
        <v>18</v>
      </c>
      <c r="Y4" s="1313" t="s">
        <v>19</v>
      </c>
      <c r="Z4" s="1313" t="s">
        <v>20</v>
      </c>
      <c r="AA4" s="1313" t="s">
        <v>21</v>
      </c>
      <c r="AB4" s="1313" t="s">
        <v>22</v>
      </c>
      <c r="AC4" s="1313" t="s">
        <v>23</v>
      </c>
      <c r="AD4" s="1313" t="s">
        <v>24</v>
      </c>
      <c r="AE4" s="1313" t="s">
        <v>25</v>
      </c>
      <c r="AF4" s="1313" t="s">
        <v>26</v>
      </c>
      <c r="AG4" s="1313" t="s">
        <v>27</v>
      </c>
      <c r="AH4" s="1313" t="s">
        <v>28</v>
      </c>
      <c r="AI4" s="1313" t="s">
        <v>29</v>
      </c>
      <c r="AJ4" s="1313" t="s">
        <v>30</v>
      </c>
      <c r="AK4" s="1313" t="s">
        <v>31</v>
      </c>
      <c r="AL4" s="1313" t="s">
        <v>32</v>
      </c>
      <c r="AM4" s="1313" t="s">
        <v>33</v>
      </c>
      <c r="AN4" s="1313" t="s">
        <v>34</v>
      </c>
      <c r="AO4" s="1363" t="s">
        <v>399</v>
      </c>
      <c r="AP4" s="1364" t="s">
        <v>400</v>
      </c>
      <c r="AQ4" s="1364" t="s">
        <v>401</v>
      </c>
      <c r="AR4" s="1365" t="s">
        <v>402</v>
      </c>
      <c r="AS4" s="1365" t="s">
        <v>403</v>
      </c>
    </row>
    <row r="5" spans="1:45" ht="30" customHeight="1">
      <c r="A5" s="1315">
        <v>1</v>
      </c>
      <c r="B5" s="1338" t="s">
        <v>419</v>
      </c>
      <c r="C5" s="1317" t="s">
        <v>456</v>
      </c>
      <c r="D5" s="1339" t="s">
        <v>414</v>
      </c>
      <c r="E5" s="1318">
        <v>1600</v>
      </c>
      <c r="F5" s="1318">
        <v>859.33</v>
      </c>
      <c r="G5" s="1318">
        <v>0</v>
      </c>
      <c r="H5" s="1318">
        <v>0</v>
      </c>
      <c r="I5" s="1318">
        <v>736.5100000000009</v>
      </c>
      <c r="J5" s="1318">
        <v>0</v>
      </c>
      <c r="K5" s="1318">
        <v>0</v>
      </c>
      <c r="L5" s="1318">
        <v>0</v>
      </c>
      <c r="M5" s="1318">
        <v>0</v>
      </c>
      <c r="N5" s="1318">
        <v>0</v>
      </c>
      <c r="O5" s="1318">
        <v>0</v>
      </c>
      <c r="P5" s="1318">
        <v>0</v>
      </c>
      <c r="Q5" s="1318">
        <v>47.930000000000014</v>
      </c>
      <c r="R5" s="1318">
        <v>360</v>
      </c>
      <c r="S5" s="1318">
        <v>382.29</v>
      </c>
      <c r="T5" s="1318">
        <v>0</v>
      </c>
      <c r="U5" s="1318">
        <v>0</v>
      </c>
      <c r="V5" s="1318">
        <v>0</v>
      </c>
      <c r="W5" s="1318">
        <v>0</v>
      </c>
      <c r="X5" s="1318">
        <v>0</v>
      </c>
      <c r="Y5" s="1318">
        <v>200</v>
      </c>
      <c r="Z5" s="1318">
        <v>0</v>
      </c>
      <c r="AA5" s="1318">
        <v>0</v>
      </c>
      <c r="AB5" s="1318">
        <v>100</v>
      </c>
      <c r="AC5" s="1318">
        <v>0</v>
      </c>
      <c r="AD5" s="1318">
        <v>252</v>
      </c>
      <c r="AE5" s="1318">
        <v>504</v>
      </c>
      <c r="AF5" s="1318">
        <v>817.66000000000008</v>
      </c>
      <c r="AG5" s="1318">
        <v>0</v>
      </c>
      <c r="AH5" s="1318">
        <v>180</v>
      </c>
      <c r="AI5" s="1318">
        <v>56</v>
      </c>
      <c r="AJ5" s="1318">
        <v>0</v>
      </c>
      <c r="AK5" s="1318">
        <v>0</v>
      </c>
      <c r="AL5" s="1318">
        <v>0</v>
      </c>
      <c r="AM5" s="1318">
        <v>0</v>
      </c>
      <c r="AN5" s="1318">
        <v>0</v>
      </c>
      <c r="AO5" s="1366">
        <f>SUM(F5:AN5)</f>
        <v>4495.7200000000012</v>
      </c>
      <c r="AP5" s="1319">
        <f>AO5</f>
        <v>4495.7200000000012</v>
      </c>
      <c r="AQ5" s="1319">
        <f>AO5</f>
        <v>4495.7200000000012</v>
      </c>
      <c r="AR5" s="1367">
        <f>AO5-AP5</f>
        <v>0</v>
      </c>
      <c r="AS5" s="1368">
        <f>AO5-AQ5</f>
        <v>0</v>
      </c>
    </row>
    <row r="6" spans="1:45" ht="30" customHeight="1">
      <c r="A6" s="1315">
        <v>2</v>
      </c>
      <c r="B6" s="1338" t="s">
        <v>420</v>
      </c>
      <c r="C6" s="1317" t="s">
        <v>456</v>
      </c>
      <c r="D6" s="1339" t="s">
        <v>414</v>
      </c>
      <c r="E6" s="1318">
        <v>1600</v>
      </c>
      <c r="F6" s="1318">
        <v>0</v>
      </c>
      <c r="G6" s="1318">
        <v>0</v>
      </c>
      <c r="H6" s="1319">
        <v>0</v>
      </c>
      <c r="I6" s="1319">
        <v>35</v>
      </c>
      <c r="J6" s="1319">
        <v>0</v>
      </c>
      <c r="K6" s="1319">
        <v>0</v>
      </c>
      <c r="L6" s="1319">
        <v>0</v>
      </c>
      <c r="M6" s="1319">
        <v>0</v>
      </c>
      <c r="N6" s="1319">
        <v>0</v>
      </c>
      <c r="O6" s="1319">
        <v>0</v>
      </c>
      <c r="P6" s="1319">
        <v>0</v>
      </c>
      <c r="Q6" s="1319">
        <v>0</v>
      </c>
      <c r="R6" s="1319">
        <v>200</v>
      </c>
      <c r="S6" s="1319">
        <v>175</v>
      </c>
      <c r="T6" s="1319">
        <v>0</v>
      </c>
      <c r="U6" s="1319">
        <v>0</v>
      </c>
      <c r="V6" s="1319">
        <v>0</v>
      </c>
      <c r="W6" s="1319">
        <v>0</v>
      </c>
      <c r="X6" s="1319">
        <v>0</v>
      </c>
      <c r="Y6" s="1319">
        <v>0</v>
      </c>
      <c r="Z6" s="1319">
        <v>0</v>
      </c>
      <c r="AA6" s="1319">
        <v>0</v>
      </c>
      <c r="AB6" s="1319">
        <v>0</v>
      </c>
      <c r="AC6" s="1319">
        <v>0</v>
      </c>
      <c r="AD6" s="1319">
        <v>252</v>
      </c>
      <c r="AE6" s="1319">
        <v>504</v>
      </c>
      <c r="AF6" s="1319">
        <v>1145.99</v>
      </c>
      <c r="AG6" s="1319">
        <v>0</v>
      </c>
      <c r="AH6" s="1319">
        <v>320</v>
      </c>
      <c r="AI6" s="1319">
        <v>224</v>
      </c>
      <c r="AJ6" s="1319">
        <v>0</v>
      </c>
      <c r="AK6" s="1319">
        <v>0</v>
      </c>
      <c r="AL6" s="1319">
        <v>0</v>
      </c>
      <c r="AM6" s="1319">
        <v>0</v>
      </c>
      <c r="AN6" s="1319">
        <v>100</v>
      </c>
      <c r="AO6" s="1366">
        <f t="shared" ref="AO6:AO69" si="0">SUM(F6:AN6)</f>
        <v>2955.99</v>
      </c>
      <c r="AP6" s="1319">
        <f t="shared" ref="AP6:AP69" si="1">AO6</f>
        <v>2955.99</v>
      </c>
      <c r="AQ6" s="1319">
        <f t="shared" ref="AQ6:AQ69" si="2">AO6</f>
        <v>2955.99</v>
      </c>
      <c r="AR6" s="1367">
        <f t="shared" ref="AR6:AR69" si="3">AO6-AP6</f>
        <v>0</v>
      </c>
      <c r="AS6" s="1368">
        <f t="shared" ref="AS6:AS69" si="4">AO6-AQ6</f>
        <v>0</v>
      </c>
    </row>
    <row r="7" spans="1:45" ht="30" customHeight="1">
      <c r="A7" s="1315">
        <v>3</v>
      </c>
      <c r="B7" s="1338" t="s">
        <v>421</v>
      </c>
      <c r="C7" s="1317" t="s">
        <v>456</v>
      </c>
      <c r="D7" s="1339" t="s">
        <v>414</v>
      </c>
      <c r="E7" s="1318">
        <v>1600</v>
      </c>
      <c r="F7" s="1318">
        <v>250</v>
      </c>
      <c r="G7" s="1318">
        <v>0</v>
      </c>
      <c r="H7" s="1319">
        <v>0</v>
      </c>
      <c r="I7" s="1319">
        <v>145.82</v>
      </c>
      <c r="J7" s="1319">
        <v>0</v>
      </c>
      <c r="K7" s="1319">
        <v>0</v>
      </c>
      <c r="L7" s="1319">
        <v>0</v>
      </c>
      <c r="M7" s="1319">
        <v>0</v>
      </c>
      <c r="N7" s="1319">
        <v>50</v>
      </c>
      <c r="O7" s="1319">
        <v>0</v>
      </c>
      <c r="P7" s="1319">
        <v>0</v>
      </c>
      <c r="Q7" s="1319">
        <v>0</v>
      </c>
      <c r="R7" s="1319">
        <v>100</v>
      </c>
      <c r="S7" s="1319">
        <v>0</v>
      </c>
      <c r="T7" s="1319">
        <v>0</v>
      </c>
      <c r="U7" s="1319">
        <v>0</v>
      </c>
      <c r="V7" s="1319">
        <v>0</v>
      </c>
      <c r="W7" s="1319">
        <v>0</v>
      </c>
      <c r="X7" s="1319">
        <v>0</v>
      </c>
      <c r="Y7" s="1319">
        <v>0</v>
      </c>
      <c r="Z7" s="1319">
        <v>0</v>
      </c>
      <c r="AA7" s="1319">
        <v>0</v>
      </c>
      <c r="AB7" s="1319">
        <v>0</v>
      </c>
      <c r="AC7" s="1319">
        <v>0</v>
      </c>
      <c r="AD7" s="1319">
        <v>252</v>
      </c>
      <c r="AE7" s="1319">
        <v>504</v>
      </c>
      <c r="AF7" s="1319">
        <v>1110.27</v>
      </c>
      <c r="AG7" s="1319">
        <v>0</v>
      </c>
      <c r="AH7" s="1319">
        <v>0</v>
      </c>
      <c r="AI7" s="1319">
        <v>280</v>
      </c>
      <c r="AJ7" s="1319">
        <v>0</v>
      </c>
      <c r="AK7" s="1319">
        <v>0</v>
      </c>
      <c r="AL7" s="1319">
        <v>0</v>
      </c>
      <c r="AM7" s="1319">
        <v>0</v>
      </c>
      <c r="AN7" s="1319">
        <v>100</v>
      </c>
      <c r="AO7" s="1366">
        <f t="shared" si="0"/>
        <v>2792.09</v>
      </c>
      <c r="AP7" s="1319">
        <f t="shared" si="1"/>
        <v>2792.09</v>
      </c>
      <c r="AQ7" s="1319">
        <f t="shared" si="2"/>
        <v>2792.09</v>
      </c>
      <c r="AR7" s="1367">
        <f t="shared" si="3"/>
        <v>0</v>
      </c>
      <c r="AS7" s="1368">
        <f t="shared" si="4"/>
        <v>0</v>
      </c>
    </row>
    <row r="8" spans="1:45" ht="30" customHeight="1">
      <c r="A8" s="1315">
        <v>4</v>
      </c>
      <c r="B8" s="1338" t="s">
        <v>422</v>
      </c>
      <c r="C8" s="1317" t="s">
        <v>456</v>
      </c>
      <c r="D8" s="1339" t="s">
        <v>414</v>
      </c>
      <c r="E8" s="1318">
        <v>1600</v>
      </c>
      <c r="F8" s="1318">
        <v>516</v>
      </c>
      <c r="G8" s="1318">
        <v>0</v>
      </c>
      <c r="H8" s="1319">
        <v>0</v>
      </c>
      <c r="I8" s="1319">
        <v>70.819999999999993</v>
      </c>
      <c r="J8" s="1319">
        <v>0</v>
      </c>
      <c r="K8" s="1319">
        <v>0</v>
      </c>
      <c r="L8" s="1319">
        <v>0</v>
      </c>
      <c r="M8" s="1319">
        <v>0</v>
      </c>
      <c r="N8" s="1319">
        <v>0</v>
      </c>
      <c r="O8" s="1319">
        <v>0</v>
      </c>
      <c r="P8" s="1319">
        <v>0</v>
      </c>
      <c r="Q8" s="1319">
        <v>0</v>
      </c>
      <c r="R8" s="1319">
        <v>230</v>
      </c>
      <c r="S8" s="1319">
        <v>895</v>
      </c>
      <c r="T8" s="1319">
        <v>0</v>
      </c>
      <c r="U8" s="1319">
        <v>0</v>
      </c>
      <c r="V8" s="1319">
        <v>0</v>
      </c>
      <c r="W8" s="1319">
        <v>0</v>
      </c>
      <c r="X8" s="1319">
        <v>0</v>
      </c>
      <c r="Y8" s="1319">
        <v>0</v>
      </c>
      <c r="Z8" s="1319">
        <v>0</v>
      </c>
      <c r="AA8" s="1319">
        <v>0</v>
      </c>
      <c r="AB8" s="1319">
        <v>0</v>
      </c>
      <c r="AC8" s="1319">
        <v>0</v>
      </c>
      <c r="AD8" s="1319">
        <v>252</v>
      </c>
      <c r="AE8" s="1319">
        <v>504</v>
      </c>
      <c r="AF8" s="1319">
        <v>209.99</v>
      </c>
      <c r="AG8" s="1319">
        <v>120</v>
      </c>
      <c r="AH8" s="1319">
        <v>360</v>
      </c>
      <c r="AI8" s="1319">
        <v>0</v>
      </c>
      <c r="AJ8" s="1319">
        <v>60</v>
      </c>
      <c r="AK8" s="1319">
        <v>0</v>
      </c>
      <c r="AL8" s="1319">
        <v>0</v>
      </c>
      <c r="AM8" s="1319">
        <v>0</v>
      </c>
      <c r="AN8" s="1319">
        <v>0</v>
      </c>
      <c r="AO8" s="1366">
        <f t="shared" si="0"/>
        <v>3217.8099999999995</v>
      </c>
      <c r="AP8" s="1319">
        <f t="shared" si="1"/>
        <v>3217.8099999999995</v>
      </c>
      <c r="AQ8" s="1319">
        <f t="shared" si="2"/>
        <v>3217.8099999999995</v>
      </c>
      <c r="AR8" s="1367">
        <f t="shared" si="3"/>
        <v>0</v>
      </c>
      <c r="AS8" s="1368">
        <f t="shared" si="4"/>
        <v>0</v>
      </c>
    </row>
    <row r="9" spans="1:45" ht="30" customHeight="1">
      <c r="A9" s="1315">
        <v>5</v>
      </c>
      <c r="B9" s="1338" t="s">
        <v>423</v>
      </c>
      <c r="C9" s="1317" t="s">
        <v>456</v>
      </c>
      <c r="D9" s="1339" t="s">
        <v>413</v>
      </c>
      <c r="E9" s="1318">
        <v>1600</v>
      </c>
      <c r="F9" s="1318">
        <v>183.32999999999998</v>
      </c>
      <c r="G9" s="1318">
        <v>0</v>
      </c>
      <c r="H9" s="1319">
        <v>0</v>
      </c>
      <c r="I9" s="1319">
        <v>449.28</v>
      </c>
      <c r="J9" s="1319">
        <v>0</v>
      </c>
      <c r="K9" s="1319">
        <v>0</v>
      </c>
      <c r="L9" s="1319">
        <v>0</v>
      </c>
      <c r="M9" s="1319">
        <v>0</v>
      </c>
      <c r="N9" s="1319">
        <v>0</v>
      </c>
      <c r="O9" s="1319">
        <v>0</v>
      </c>
      <c r="P9" s="1319">
        <v>0</v>
      </c>
      <c r="Q9" s="1319">
        <v>41.16</v>
      </c>
      <c r="R9" s="1319">
        <v>1090</v>
      </c>
      <c r="S9" s="1319">
        <v>401.66</v>
      </c>
      <c r="T9" s="1319">
        <v>0</v>
      </c>
      <c r="U9" s="1319">
        <v>0</v>
      </c>
      <c r="V9" s="1319">
        <v>0</v>
      </c>
      <c r="W9" s="1319">
        <v>0</v>
      </c>
      <c r="X9" s="1319">
        <v>0</v>
      </c>
      <c r="Y9" s="1319">
        <v>0</v>
      </c>
      <c r="Z9" s="1319">
        <v>0</v>
      </c>
      <c r="AA9" s="1319">
        <v>0</v>
      </c>
      <c r="AB9" s="1319">
        <v>0</v>
      </c>
      <c r="AC9" s="1319">
        <v>0</v>
      </c>
      <c r="AD9" s="1319">
        <v>280</v>
      </c>
      <c r="AE9" s="1319">
        <v>560</v>
      </c>
      <c r="AF9" s="1319">
        <v>838.31</v>
      </c>
      <c r="AG9" s="1319">
        <v>30</v>
      </c>
      <c r="AH9" s="1319">
        <v>140</v>
      </c>
      <c r="AI9" s="1319">
        <v>424</v>
      </c>
      <c r="AJ9" s="1319">
        <v>140</v>
      </c>
      <c r="AK9" s="1319">
        <v>0</v>
      </c>
      <c r="AL9" s="1319">
        <v>0</v>
      </c>
      <c r="AM9" s="1319">
        <v>0</v>
      </c>
      <c r="AN9" s="1319">
        <v>100</v>
      </c>
      <c r="AO9" s="1366">
        <f t="shared" si="0"/>
        <v>4677.74</v>
      </c>
      <c r="AP9" s="1319">
        <f t="shared" si="1"/>
        <v>4677.74</v>
      </c>
      <c r="AQ9" s="1319">
        <f t="shared" si="2"/>
        <v>4677.74</v>
      </c>
      <c r="AR9" s="1367">
        <f t="shared" si="3"/>
        <v>0</v>
      </c>
      <c r="AS9" s="1368">
        <f t="shared" si="4"/>
        <v>0</v>
      </c>
    </row>
    <row r="10" spans="1:45" ht="30" customHeight="1">
      <c r="A10" s="1315">
        <v>6</v>
      </c>
      <c r="B10" s="1338" t="s">
        <v>424</v>
      </c>
      <c r="C10" s="1317" t="s">
        <v>456</v>
      </c>
      <c r="D10" s="1339" t="s">
        <v>413</v>
      </c>
      <c r="E10" s="1318">
        <v>1600</v>
      </c>
      <c r="F10" s="1318" t="s">
        <v>951</v>
      </c>
      <c r="G10" s="1318" t="s">
        <v>951</v>
      </c>
      <c r="H10" s="1318" t="s">
        <v>951</v>
      </c>
      <c r="I10" s="1318" t="s">
        <v>951</v>
      </c>
      <c r="J10" s="1318" t="s">
        <v>951</v>
      </c>
      <c r="K10" s="1318" t="s">
        <v>951</v>
      </c>
      <c r="L10" s="1318" t="s">
        <v>951</v>
      </c>
      <c r="M10" s="1318" t="s">
        <v>951</v>
      </c>
      <c r="N10" s="1318" t="s">
        <v>951</v>
      </c>
      <c r="O10" s="1318" t="s">
        <v>951</v>
      </c>
      <c r="P10" s="1318" t="s">
        <v>951</v>
      </c>
      <c r="Q10" s="1318" t="s">
        <v>951</v>
      </c>
      <c r="R10" s="1318" t="s">
        <v>951</v>
      </c>
      <c r="S10" s="1318" t="s">
        <v>951</v>
      </c>
      <c r="T10" s="1318" t="s">
        <v>951</v>
      </c>
      <c r="U10" s="1318" t="s">
        <v>951</v>
      </c>
      <c r="V10" s="1318" t="s">
        <v>951</v>
      </c>
      <c r="W10" s="1318" t="s">
        <v>951</v>
      </c>
      <c r="X10" s="1318" t="s">
        <v>951</v>
      </c>
      <c r="Y10" s="1318" t="s">
        <v>951</v>
      </c>
      <c r="Z10" s="1318" t="s">
        <v>951</v>
      </c>
      <c r="AA10" s="1318" t="s">
        <v>951</v>
      </c>
      <c r="AB10" s="1318" t="s">
        <v>951</v>
      </c>
      <c r="AC10" s="1318" t="s">
        <v>951</v>
      </c>
      <c r="AD10" s="1318" t="s">
        <v>951</v>
      </c>
      <c r="AE10" s="1318" t="s">
        <v>951</v>
      </c>
      <c r="AF10" s="1318" t="s">
        <v>951</v>
      </c>
      <c r="AG10" s="1318" t="s">
        <v>951</v>
      </c>
      <c r="AH10" s="1318" t="s">
        <v>951</v>
      </c>
      <c r="AI10" s="1318" t="s">
        <v>951</v>
      </c>
      <c r="AJ10" s="1318" t="s">
        <v>951</v>
      </c>
      <c r="AK10" s="1318" t="s">
        <v>951</v>
      </c>
      <c r="AL10" s="1318" t="s">
        <v>951</v>
      </c>
      <c r="AM10" s="1318" t="s">
        <v>951</v>
      </c>
      <c r="AN10" s="1318" t="s">
        <v>951</v>
      </c>
      <c r="AO10" s="1366" t="s">
        <v>951</v>
      </c>
      <c r="AP10" s="1319" t="str">
        <f t="shared" si="1"/>
        <v>-</v>
      </c>
      <c r="AQ10" s="1319" t="str">
        <f t="shared" si="2"/>
        <v>-</v>
      </c>
      <c r="AR10" s="1367"/>
      <c r="AS10" s="1368"/>
    </row>
    <row r="11" spans="1:45" s="1320" customFormat="1" ht="30" customHeight="1">
      <c r="A11" s="1315">
        <v>7</v>
      </c>
      <c r="B11" s="1338" t="s">
        <v>425</v>
      </c>
      <c r="C11" s="1317" t="s">
        <v>456</v>
      </c>
      <c r="D11" s="1339" t="s">
        <v>413</v>
      </c>
      <c r="E11" s="1318">
        <v>1600</v>
      </c>
      <c r="F11" s="1318">
        <v>1125</v>
      </c>
      <c r="G11" s="1318">
        <v>0</v>
      </c>
      <c r="H11" s="1319">
        <v>0</v>
      </c>
      <c r="I11" s="1319">
        <v>814.14999999999986</v>
      </c>
      <c r="J11" s="1319">
        <v>0</v>
      </c>
      <c r="K11" s="1319">
        <v>0</v>
      </c>
      <c r="L11" s="1319">
        <v>0</v>
      </c>
      <c r="M11" s="1319">
        <v>0</v>
      </c>
      <c r="N11" s="1319">
        <v>0</v>
      </c>
      <c r="O11" s="1319">
        <v>296</v>
      </c>
      <c r="P11" s="1319">
        <v>200</v>
      </c>
      <c r="Q11" s="1319">
        <v>0</v>
      </c>
      <c r="R11" s="1319">
        <v>150</v>
      </c>
      <c r="S11" s="1319">
        <v>95</v>
      </c>
      <c r="T11" s="1319">
        <v>0</v>
      </c>
      <c r="U11" s="1319">
        <v>0</v>
      </c>
      <c r="V11" s="1319">
        <v>0</v>
      </c>
      <c r="W11" s="1319">
        <v>0</v>
      </c>
      <c r="X11" s="1319">
        <v>0</v>
      </c>
      <c r="Y11" s="1319">
        <v>0</v>
      </c>
      <c r="Z11" s="1319">
        <v>0</v>
      </c>
      <c r="AA11" s="1319">
        <v>0</v>
      </c>
      <c r="AB11" s="1319">
        <v>0</v>
      </c>
      <c r="AC11" s="1319">
        <v>0</v>
      </c>
      <c r="AD11" s="1319">
        <v>224</v>
      </c>
      <c r="AE11" s="1319">
        <v>448</v>
      </c>
      <c r="AF11" s="1319">
        <v>717.65</v>
      </c>
      <c r="AG11" s="1319">
        <v>120</v>
      </c>
      <c r="AH11" s="1319">
        <v>140</v>
      </c>
      <c r="AI11" s="1319">
        <v>312</v>
      </c>
      <c r="AJ11" s="1319">
        <v>0</v>
      </c>
      <c r="AK11" s="1319">
        <v>0</v>
      </c>
      <c r="AL11" s="1319">
        <v>0</v>
      </c>
      <c r="AM11" s="1319">
        <v>0</v>
      </c>
      <c r="AN11" s="1319">
        <v>80</v>
      </c>
      <c r="AO11" s="1366">
        <f t="shared" si="0"/>
        <v>4721.7999999999993</v>
      </c>
      <c r="AP11" s="1319">
        <f t="shared" si="1"/>
        <v>4721.7999999999993</v>
      </c>
      <c r="AQ11" s="1319">
        <f t="shared" si="2"/>
        <v>4721.7999999999993</v>
      </c>
      <c r="AR11" s="1367">
        <f t="shared" si="3"/>
        <v>0</v>
      </c>
      <c r="AS11" s="1368">
        <f t="shared" si="4"/>
        <v>0</v>
      </c>
    </row>
    <row r="12" spans="1:45" s="1320" customFormat="1" ht="30" customHeight="1">
      <c r="A12" s="1315">
        <v>8</v>
      </c>
      <c r="B12" s="1338" t="s">
        <v>426</v>
      </c>
      <c r="C12" s="1317" t="s">
        <v>456</v>
      </c>
      <c r="D12" s="1339" t="s">
        <v>413</v>
      </c>
      <c r="E12" s="1318">
        <v>1600</v>
      </c>
      <c r="F12" s="1318">
        <v>0</v>
      </c>
      <c r="G12" s="1318">
        <v>0</v>
      </c>
      <c r="H12" s="1319">
        <v>0</v>
      </c>
      <c r="I12" s="1319">
        <v>684.75</v>
      </c>
      <c r="J12" s="1319">
        <v>0</v>
      </c>
      <c r="K12" s="1319">
        <v>0</v>
      </c>
      <c r="L12" s="1319">
        <v>0</v>
      </c>
      <c r="M12" s="1319">
        <v>0</v>
      </c>
      <c r="N12" s="1319">
        <v>0</v>
      </c>
      <c r="O12" s="1319">
        <v>0</v>
      </c>
      <c r="P12" s="1319">
        <v>0</v>
      </c>
      <c r="Q12" s="1319">
        <v>0</v>
      </c>
      <c r="R12" s="1319">
        <v>0</v>
      </c>
      <c r="S12" s="1319">
        <v>150</v>
      </c>
      <c r="T12" s="1319">
        <v>0</v>
      </c>
      <c r="U12" s="1319">
        <v>0</v>
      </c>
      <c r="V12" s="1319">
        <v>0</v>
      </c>
      <c r="W12" s="1319">
        <v>0</v>
      </c>
      <c r="X12" s="1319">
        <v>0</v>
      </c>
      <c r="Y12" s="1319">
        <v>0</v>
      </c>
      <c r="Z12" s="1319">
        <v>0</v>
      </c>
      <c r="AA12" s="1319">
        <v>0</v>
      </c>
      <c r="AB12" s="1319">
        <v>0</v>
      </c>
      <c r="AC12" s="1319">
        <v>0</v>
      </c>
      <c r="AD12" s="1319">
        <v>252</v>
      </c>
      <c r="AE12" s="1319">
        <v>504</v>
      </c>
      <c r="AF12" s="1319">
        <v>572.31000000000006</v>
      </c>
      <c r="AG12" s="1319">
        <v>0</v>
      </c>
      <c r="AH12" s="1319">
        <v>60</v>
      </c>
      <c r="AI12" s="1319">
        <v>0</v>
      </c>
      <c r="AJ12" s="1319">
        <v>0</v>
      </c>
      <c r="AK12" s="1319">
        <v>0</v>
      </c>
      <c r="AL12" s="1319">
        <v>0</v>
      </c>
      <c r="AM12" s="1319">
        <v>0</v>
      </c>
      <c r="AN12" s="1319">
        <v>0</v>
      </c>
      <c r="AO12" s="1366">
        <f t="shared" si="0"/>
        <v>2223.06</v>
      </c>
      <c r="AP12" s="1319">
        <f t="shared" si="1"/>
        <v>2223.06</v>
      </c>
      <c r="AQ12" s="1319">
        <f t="shared" si="2"/>
        <v>2223.06</v>
      </c>
      <c r="AR12" s="1367">
        <f t="shared" si="3"/>
        <v>0</v>
      </c>
      <c r="AS12" s="1368">
        <f t="shared" si="4"/>
        <v>0</v>
      </c>
    </row>
    <row r="13" spans="1:45" ht="30" customHeight="1">
      <c r="A13" s="1315">
        <v>9</v>
      </c>
      <c r="B13" s="1338" t="s">
        <v>1487</v>
      </c>
      <c r="C13" s="1317" t="s">
        <v>456</v>
      </c>
      <c r="D13" s="1339" t="s">
        <v>413</v>
      </c>
      <c r="E13" s="1318">
        <v>1600</v>
      </c>
      <c r="F13" s="1319">
        <v>0</v>
      </c>
      <c r="G13" s="1319">
        <v>0</v>
      </c>
      <c r="H13" s="1319">
        <v>0</v>
      </c>
      <c r="I13" s="1319">
        <v>0</v>
      </c>
      <c r="J13" s="1319">
        <v>0</v>
      </c>
      <c r="K13" s="1319">
        <v>0</v>
      </c>
      <c r="L13" s="1319">
        <v>0</v>
      </c>
      <c r="M13" s="1319">
        <v>0</v>
      </c>
      <c r="N13" s="1319">
        <v>0</v>
      </c>
      <c r="O13" s="1319">
        <v>0</v>
      </c>
      <c r="P13" s="1319">
        <v>0</v>
      </c>
      <c r="Q13" s="1319">
        <v>0</v>
      </c>
      <c r="R13" s="1319">
        <v>0</v>
      </c>
      <c r="S13" s="1319">
        <v>0</v>
      </c>
      <c r="T13" s="1319">
        <v>0</v>
      </c>
      <c r="U13" s="1319">
        <v>0</v>
      </c>
      <c r="V13" s="1319">
        <v>0</v>
      </c>
      <c r="W13" s="1319">
        <v>0</v>
      </c>
      <c r="X13" s="1319">
        <v>0</v>
      </c>
      <c r="Y13" s="1319">
        <v>0</v>
      </c>
      <c r="Z13" s="1319">
        <v>0</v>
      </c>
      <c r="AA13" s="1319">
        <v>0</v>
      </c>
      <c r="AB13" s="1319">
        <v>0</v>
      </c>
      <c r="AC13" s="1319">
        <v>0</v>
      </c>
      <c r="AD13" s="1319">
        <v>266</v>
      </c>
      <c r="AE13" s="1319">
        <v>532</v>
      </c>
      <c r="AF13" s="1319">
        <v>810.62</v>
      </c>
      <c r="AG13" s="1319">
        <v>0</v>
      </c>
      <c r="AH13" s="1319">
        <v>0</v>
      </c>
      <c r="AI13" s="1319">
        <v>56</v>
      </c>
      <c r="AJ13" s="1319">
        <v>0</v>
      </c>
      <c r="AK13" s="1319">
        <v>0</v>
      </c>
      <c r="AL13" s="1319">
        <v>0</v>
      </c>
      <c r="AM13" s="1319">
        <v>0</v>
      </c>
      <c r="AN13" s="1319">
        <v>0</v>
      </c>
      <c r="AO13" s="1366">
        <f t="shared" si="0"/>
        <v>1664.62</v>
      </c>
      <c r="AP13" s="1319">
        <f t="shared" si="1"/>
        <v>1664.62</v>
      </c>
      <c r="AQ13" s="1319">
        <f t="shared" si="2"/>
        <v>1664.62</v>
      </c>
      <c r="AR13" s="1367">
        <f t="shared" si="3"/>
        <v>0</v>
      </c>
      <c r="AS13" s="1368">
        <f t="shared" si="4"/>
        <v>0</v>
      </c>
    </row>
    <row r="14" spans="1:45" ht="30" customHeight="1">
      <c r="A14" s="1315">
        <v>10</v>
      </c>
      <c r="B14" s="1338" t="s">
        <v>427</v>
      </c>
      <c r="C14" s="1317" t="s">
        <v>456</v>
      </c>
      <c r="D14" s="1339" t="s">
        <v>413</v>
      </c>
      <c r="E14" s="1318">
        <v>1600</v>
      </c>
      <c r="F14" s="1318">
        <v>594.74999999999989</v>
      </c>
      <c r="G14" s="1318">
        <v>0</v>
      </c>
      <c r="H14" s="1319">
        <v>0</v>
      </c>
      <c r="I14" s="1319">
        <v>12.5</v>
      </c>
      <c r="J14" s="1319">
        <v>0</v>
      </c>
      <c r="K14" s="1319">
        <v>0</v>
      </c>
      <c r="L14" s="1319">
        <v>0</v>
      </c>
      <c r="M14" s="1319">
        <v>0</v>
      </c>
      <c r="N14" s="1319">
        <v>0</v>
      </c>
      <c r="O14" s="1319">
        <v>0</v>
      </c>
      <c r="P14" s="1319">
        <v>0</v>
      </c>
      <c r="Q14" s="1319">
        <v>10.75</v>
      </c>
      <c r="R14" s="1319">
        <v>0</v>
      </c>
      <c r="S14" s="1319">
        <v>322.5</v>
      </c>
      <c r="T14" s="1319">
        <v>0</v>
      </c>
      <c r="U14" s="1319">
        <v>0</v>
      </c>
      <c r="V14" s="1319">
        <v>0</v>
      </c>
      <c r="W14" s="1319">
        <v>0</v>
      </c>
      <c r="X14" s="1319">
        <v>0</v>
      </c>
      <c r="Y14" s="1319">
        <v>0</v>
      </c>
      <c r="Z14" s="1319">
        <v>0</v>
      </c>
      <c r="AA14" s="1319">
        <v>0</v>
      </c>
      <c r="AB14" s="1319">
        <v>0</v>
      </c>
      <c r="AC14" s="1319">
        <v>0</v>
      </c>
      <c r="AD14" s="1319">
        <v>280</v>
      </c>
      <c r="AE14" s="1319">
        <v>560</v>
      </c>
      <c r="AF14" s="1319">
        <v>0</v>
      </c>
      <c r="AG14" s="1319">
        <v>0</v>
      </c>
      <c r="AH14" s="1319">
        <v>60</v>
      </c>
      <c r="AI14" s="1319">
        <v>0</v>
      </c>
      <c r="AJ14" s="1319">
        <v>0</v>
      </c>
      <c r="AK14" s="1319">
        <v>0</v>
      </c>
      <c r="AL14" s="1319">
        <v>0</v>
      </c>
      <c r="AM14" s="1319">
        <v>0</v>
      </c>
      <c r="AN14" s="1319">
        <v>100</v>
      </c>
      <c r="AO14" s="1366">
        <f t="shared" si="0"/>
        <v>1940.5</v>
      </c>
      <c r="AP14" s="1319">
        <f t="shared" si="1"/>
        <v>1940.5</v>
      </c>
      <c r="AQ14" s="1319">
        <f t="shared" si="2"/>
        <v>1940.5</v>
      </c>
      <c r="AR14" s="1367">
        <f t="shared" si="3"/>
        <v>0</v>
      </c>
      <c r="AS14" s="1368">
        <f t="shared" si="4"/>
        <v>0</v>
      </c>
    </row>
    <row r="15" spans="1:45" ht="30" customHeight="1">
      <c r="A15" s="1315">
        <v>11</v>
      </c>
      <c r="B15" s="1338" t="s">
        <v>428</v>
      </c>
      <c r="C15" s="1317" t="s">
        <v>456</v>
      </c>
      <c r="D15" s="1339" t="s">
        <v>413</v>
      </c>
      <c r="E15" s="1318">
        <v>1600</v>
      </c>
      <c r="F15" s="1318">
        <v>611.11</v>
      </c>
      <c r="G15" s="1318">
        <v>0</v>
      </c>
      <c r="H15" s="1319">
        <v>0</v>
      </c>
      <c r="I15" s="1319">
        <v>27.75</v>
      </c>
      <c r="J15" s="1319">
        <v>0</v>
      </c>
      <c r="K15" s="1319">
        <v>0</v>
      </c>
      <c r="L15" s="1319">
        <v>0</v>
      </c>
      <c r="M15" s="1319">
        <v>0</v>
      </c>
      <c r="N15" s="1319">
        <v>0</v>
      </c>
      <c r="O15" s="1319">
        <v>272</v>
      </c>
      <c r="P15" s="1319">
        <v>100</v>
      </c>
      <c r="Q15" s="1319">
        <v>0</v>
      </c>
      <c r="R15" s="1319">
        <v>0</v>
      </c>
      <c r="S15" s="1319">
        <v>153.30000000000001</v>
      </c>
      <c r="T15" s="1319">
        <v>0</v>
      </c>
      <c r="U15" s="1319">
        <v>0</v>
      </c>
      <c r="V15" s="1319">
        <v>0</v>
      </c>
      <c r="W15" s="1319">
        <v>0</v>
      </c>
      <c r="X15" s="1319">
        <v>0</v>
      </c>
      <c r="Y15" s="1319">
        <v>0</v>
      </c>
      <c r="Z15" s="1319">
        <v>0</v>
      </c>
      <c r="AA15" s="1319">
        <v>0</v>
      </c>
      <c r="AB15" s="1319">
        <v>0</v>
      </c>
      <c r="AC15" s="1319">
        <v>0</v>
      </c>
      <c r="AD15" s="1319">
        <v>224</v>
      </c>
      <c r="AE15" s="1319">
        <v>448</v>
      </c>
      <c r="AF15" s="1319">
        <v>414</v>
      </c>
      <c r="AG15" s="1319">
        <v>0</v>
      </c>
      <c r="AH15" s="1319">
        <v>0</v>
      </c>
      <c r="AI15" s="1319">
        <v>56</v>
      </c>
      <c r="AJ15" s="1319">
        <v>0</v>
      </c>
      <c r="AK15" s="1319">
        <v>0</v>
      </c>
      <c r="AL15" s="1319">
        <v>0</v>
      </c>
      <c r="AM15" s="1319">
        <v>0</v>
      </c>
      <c r="AN15" s="1319">
        <v>0</v>
      </c>
      <c r="AO15" s="1366">
        <f t="shared" si="0"/>
        <v>2306.16</v>
      </c>
      <c r="AP15" s="1319">
        <f t="shared" si="1"/>
        <v>2306.16</v>
      </c>
      <c r="AQ15" s="1319">
        <f t="shared" si="2"/>
        <v>2306.16</v>
      </c>
      <c r="AR15" s="1367">
        <f t="shared" si="3"/>
        <v>0</v>
      </c>
      <c r="AS15" s="1368">
        <f t="shared" si="4"/>
        <v>0</v>
      </c>
    </row>
    <row r="16" spans="1:45" ht="30" customHeight="1">
      <c r="A16" s="1315">
        <v>12</v>
      </c>
      <c r="B16" s="1338" t="s">
        <v>429</v>
      </c>
      <c r="C16" s="1317" t="s">
        <v>456</v>
      </c>
      <c r="D16" s="1339" t="s">
        <v>413</v>
      </c>
      <c r="E16" s="1318">
        <v>1600</v>
      </c>
      <c r="F16" s="1318">
        <v>0</v>
      </c>
      <c r="G16" s="1318">
        <v>0</v>
      </c>
      <c r="H16" s="1319">
        <v>0</v>
      </c>
      <c r="I16" s="1319">
        <v>0</v>
      </c>
      <c r="J16" s="1319">
        <v>0</v>
      </c>
      <c r="K16" s="1319">
        <v>0</v>
      </c>
      <c r="L16" s="1319">
        <v>0</v>
      </c>
      <c r="M16" s="1319">
        <v>0</v>
      </c>
      <c r="N16" s="1318">
        <v>0</v>
      </c>
      <c r="O16" s="1318">
        <v>0</v>
      </c>
      <c r="P16" s="1319">
        <v>0</v>
      </c>
      <c r="Q16" s="1319">
        <v>0</v>
      </c>
      <c r="R16" s="1319">
        <v>0</v>
      </c>
      <c r="S16" s="1340">
        <v>0</v>
      </c>
      <c r="T16" s="1319">
        <v>0</v>
      </c>
      <c r="U16" s="1319">
        <v>0</v>
      </c>
      <c r="V16" s="1318">
        <v>0</v>
      </c>
      <c r="W16" s="1318">
        <v>0</v>
      </c>
      <c r="X16" s="1319">
        <v>0</v>
      </c>
      <c r="Y16" s="1319">
        <v>0</v>
      </c>
      <c r="Z16" s="1318">
        <v>0</v>
      </c>
      <c r="AA16" s="1318">
        <v>0</v>
      </c>
      <c r="AB16" s="1319">
        <v>0</v>
      </c>
      <c r="AC16" s="1319">
        <v>0</v>
      </c>
      <c r="AD16" s="1319">
        <v>252</v>
      </c>
      <c r="AE16" s="1319">
        <v>504</v>
      </c>
      <c r="AF16" s="1319">
        <v>308.5</v>
      </c>
      <c r="AG16" s="1319">
        <v>180</v>
      </c>
      <c r="AH16" s="1318">
        <v>320</v>
      </c>
      <c r="AI16" s="1318">
        <v>200</v>
      </c>
      <c r="AJ16" s="1319">
        <v>0</v>
      </c>
      <c r="AK16" s="1319">
        <v>0</v>
      </c>
      <c r="AL16" s="1319">
        <v>0</v>
      </c>
      <c r="AM16" s="1318">
        <v>0</v>
      </c>
      <c r="AN16" s="1318">
        <v>0</v>
      </c>
      <c r="AO16" s="1366">
        <f t="shared" si="0"/>
        <v>1764.5</v>
      </c>
      <c r="AP16" s="1319">
        <f t="shared" si="1"/>
        <v>1764.5</v>
      </c>
      <c r="AQ16" s="1319">
        <f t="shared" si="2"/>
        <v>1764.5</v>
      </c>
      <c r="AR16" s="1367">
        <f t="shared" si="3"/>
        <v>0</v>
      </c>
      <c r="AS16" s="1368">
        <f t="shared" si="4"/>
        <v>0</v>
      </c>
    </row>
    <row r="17" spans="1:45" s="1320" customFormat="1" ht="30" customHeight="1">
      <c r="A17" s="1315">
        <v>13</v>
      </c>
      <c r="B17" s="1338" t="s">
        <v>430</v>
      </c>
      <c r="C17" s="1317" t="s">
        <v>456</v>
      </c>
      <c r="D17" s="1339" t="s">
        <v>413</v>
      </c>
      <c r="E17" s="1318">
        <v>1600</v>
      </c>
      <c r="F17" s="1318">
        <v>0</v>
      </c>
      <c r="G17" s="1318">
        <v>0</v>
      </c>
      <c r="H17" s="1319">
        <v>0</v>
      </c>
      <c r="I17" s="1319">
        <v>0</v>
      </c>
      <c r="J17" s="1319">
        <v>0</v>
      </c>
      <c r="K17" s="1319">
        <v>0</v>
      </c>
      <c r="L17" s="1319">
        <v>0</v>
      </c>
      <c r="M17" s="1319">
        <v>0</v>
      </c>
      <c r="N17" s="1319">
        <v>0</v>
      </c>
      <c r="O17" s="1319">
        <v>0</v>
      </c>
      <c r="P17" s="1319">
        <v>0</v>
      </c>
      <c r="Q17" s="1319">
        <v>0</v>
      </c>
      <c r="R17" s="1319">
        <v>0</v>
      </c>
      <c r="S17" s="1319">
        <v>0</v>
      </c>
      <c r="T17" s="1319">
        <v>0</v>
      </c>
      <c r="U17" s="1319">
        <v>0</v>
      </c>
      <c r="V17" s="1319">
        <v>0</v>
      </c>
      <c r="W17" s="1319">
        <v>0</v>
      </c>
      <c r="X17" s="1319">
        <v>0</v>
      </c>
      <c r="Y17" s="1319">
        <v>0</v>
      </c>
      <c r="Z17" s="1319">
        <v>0</v>
      </c>
      <c r="AA17" s="1319">
        <v>0</v>
      </c>
      <c r="AB17" s="1319">
        <v>0</v>
      </c>
      <c r="AC17" s="1319">
        <v>0</v>
      </c>
      <c r="AD17" s="1319">
        <v>112</v>
      </c>
      <c r="AE17" s="1319">
        <v>224</v>
      </c>
      <c r="AF17" s="1319">
        <v>80.66</v>
      </c>
      <c r="AG17" s="1319">
        <v>0</v>
      </c>
      <c r="AH17" s="1319">
        <v>0</v>
      </c>
      <c r="AI17" s="1319">
        <v>56</v>
      </c>
      <c r="AJ17" s="1319">
        <v>0</v>
      </c>
      <c r="AK17" s="1319">
        <v>0</v>
      </c>
      <c r="AL17" s="1319">
        <v>0</v>
      </c>
      <c r="AM17" s="1319">
        <v>0</v>
      </c>
      <c r="AN17" s="1319">
        <v>0</v>
      </c>
      <c r="AO17" s="1366">
        <f t="shared" si="0"/>
        <v>472.65999999999997</v>
      </c>
      <c r="AP17" s="1319">
        <f t="shared" si="1"/>
        <v>472.65999999999997</v>
      </c>
      <c r="AQ17" s="1319">
        <f t="shared" si="2"/>
        <v>472.65999999999997</v>
      </c>
      <c r="AR17" s="1367">
        <f t="shared" si="3"/>
        <v>0</v>
      </c>
      <c r="AS17" s="1368">
        <f t="shared" si="4"/>
        <v>0</v>
      </c>
    </row>
    <row r="18" spans="1:45" ht="30" customHeight="1">
      <c r="A18" s="1315">
        <v>14</v>
      </c>
      <c r="B18" s="1338" t="s">
        <v>431</v>
      </c>
      <c r="C18" s="1317" t="s">
        <v>456</v>
      </c>
      <c r="D18" s="1339" t="s">
        <v>413</v>
      </c>
      <c r="E18" s="1318">
        <v>1600</v>
      </c>
      <c r="F18" s="1318">
        <v>202.01999999999998</v>
      </c>
      <c r="G18" s="1318">
        <v>0</v>
      </c>
      <c r="H18" s="1319">
        <v>0</v>
      </c>
      <c r="I18" s="1319">
        <v>595.66000000000099</v>
      </c>
      <c r="J18" s="1319">
        <v>0</v>
      </c>
      <c r="K18" s="1319">
        <v>0</v>
      </c>
      <c r="L18" s="1319">
        <v>0</v>
      </c>
      <c r="M18" s="1319">
        <v>0</v>
      </c>
      <c r="N18" s="1319">
        <v>0</v>
      </c>
      <c r="O18" s="1319">
        <v>0</v>
      </c>
      <c r="P18" s="1319">
        <v>0</v>
      </c>
      <c r="Q18" s="1319">
        <v>15.07</v>
      </c>
      <c r="R18" s="1319">
        <v>0</v>
      </c>
      <c r="S18" s="1319">
        <v>97.5</v>
      </c>
      <c r="T18" s="1319">
        <v>0</v>
      </c>
      <c r="U18" s="1319">
        <v>0</v>
      </c>
      <c r="V18" s="1319">
        <v>0</v>
      </c>
      <c r="W18" s="1319">
        <v>0</v>
      </c>
      <c r="X18" s="1319">
        <v>0</v>
      </c>
      <c r="Y18" s="1319">
        <v>100</v>
      </c>
      <c r="Z18" s="1319">
        <v>0</v>
      </c>
      <c r="AA18" s="1319">
        <v>0</v>
      </c>
      <c r="AB18" s="1319">
        <v>0</v>
      </c>
      <c r="AC18" s="1319">
        <v>0</v>
      </c>
      <c r="AD18" s="1319">
        <v>280</v>
      </c>
      <c r="AE18" s="1319">
        <v>560</v>
      </c>
      <c r="AF18" s="1319">
        <v>94.34</v>
      </c>
      <c r="AG18" s="1319">
        <v>90</v>
      </c>
      <c r="AH18" s="1319">
        <v>0</v>
      </c>
      <c r="AI18" s="1319">
        <v>116</v>
      </c>
      <c r="AJ18" s="1319">
        <v>0</v>
      </c>
      <c r="AK18" s="1319">
        <v>0</v>
      </c>
      <c r="AL18" s="1319">
        <v>0</v>
      </c>
      <c r="AM18" s="1319">
        <v>0</v>
      </c>
      <c r="AN18" s="1319">
        <v>0</v>
      </c>
      <c r="AO18" s="1366">
        <f t="shared" si="0"/>
        <v>2150.5900000000011</v>
      </c>
      <c r="AP18" s="1319">
        <f t="shared" si="1"/>
        <v>2150.5900000000011</v>
      </c>
      <c r="AQ18" s="1319">
        <f t="shared" si="2"/>
        <v>2150.5900000000011</v>
      </c>
      <c r="AR18" s="1367">
        <f t="shared" si="3"/>
        <v>0</v>
      </c>
      <c r="AS18" s="1368">
        <f t="shared" si="4"/>
        <v>0</v>
      </c>
    </row>
    <row r="19" spans="1:45" s="1320" customFormat="1" ht="30" customHeight="1">
      <c r="A19" s="1315">
        <v>15</v>
      </c>
      <c r="B19" s="1338" t="s">
        <v>432</v>
      </c>
      <c r="C19" s="1317" t="s">
        <v>456</v>
      </c>
      <c r="D19" s="1339" t="s">
        <v>412</v>
      </c>
      <c r="E19" s="1318">
        <v>1600</v>
      </c>
      <c r="F19" s="1318">
        <v>1000</v>
      </c>
      <c r="G19" s="1318">
        <v>0</v>
      </c>
      <c r="H19" s="1319">
        <v>0</v>
      </c>
      <c r="I19" s="1319">
        <v>0</v>
      </c>
      <c r="J19" s="1319">
        <v>0</v>
      </c>
      <c r="K19" s="1319">
        <v>0</v>
      </c>
      <c r="L19" s="1319">
        <v>0</v>
      </c>
      <c r="M19" s="1319">
        <v>0</v>
      </c>
      <c r="N19" s="1319">
        <v>0</v>
      </c>
      <c r="O19" s="1319">
        <v>0</v>
      </c>
      <c r="P19" s="1319">
        <v>0</v>
      </c>
      <c r="Q19" s="1319">
        <v>0</v>
      </c>
      <c r="R19" s="1319">
        <v>50</v>
      </c>
      <c r="S19" s="1319">
        <v>0</v>
      </c>
      <c r="T19" s="1319">
        <v>0</v>
      </c>
      <c r="U19" s="1319">
        <v>0</v>
      </c>
      <c r="V19" s="1319">
        <v>0</v>
      </c>
      <c r="W19" s="1319">
        <v>0</v>
      </c>
      <c r="X19" s="1319">
        <v>0</v>
      </c>
      <c r="Y19" s="1319">
        <v>0</v>
      </c>
      <c r="Z19" s="1319">
        <v>0</v>
      </c>
      <c r="AA19" s="1319">
        <v>0</v>
      </c>
      <c r="AB19" s="1319">
        <v>0</v>
      </c>
      <c r="AC19" s="1319">
        <v>0</v>
      </c>
      <c r="AD19" s="1319">
        <v>364</v>
      </c>
      <c r="AE19" s="1319">
        <v>728</v>
      </c>
      <c r="AF19" s="1319">
        <v>887.75</v>
      </c>
      <c r="AG19" s="1319">
        <v>30</v>
      </c>
      <c r="AH19" s="1319">
        <v>0</v>
      </c>
      <c r="AI19" s="1319">
        <v>0</v>
      </c>
      <c r="AJ19" s="1319">
        <v>20</v>
      </c>
      <c r="AK19" s="1319">
        <v>0</v>
      </c>
      <c r="AL19" s="1319">
        <v>0</v>
      </c>
      <c r="AM19" s="1319">
        <v>0</v>
      </c>
      <c r="AN19" s="1319">
        <v>0</v>
      </c>
      <c r="AO19" s="1366">
        <f t="shared" si="0"/>
        <v>3079.75</v>
      </c>
      <c r="AP19" s="1319">
        <f t="shared" si="1"/>
        <v>3079.75</v>
      </c>
      <c r="AQ19" s="1319">
        <f t="shared" si="2"/>
        <v>3079.75</v>
      </c>
      <c r="AR19" s="1367">
        <f t="shared" si="3"/>
        <v>0</v>
      </c>
      <c r="AS19" s="1368">
        <f t="shared" si="4"/>
        <v>0</v>
      </c>
    </row>
    <row r="20" spans="1:45" s="1320" customFormat="1" ht="30" customHeight="1">
      <c r="A20" s="1315">
        <v>16</v>
      </c>
      <c r="B20" s="1338" t="s">
        <v>433</v>
      </c>
      <c r="C20" s="1317" t="s">
        <v>456</v>
      </c>
      <c r="D20" s="1339" t="s">
        <v>412</v>
      </c>
      <c r="E20" s="1318">
        <v>1600</v>
      </c>
      <c r="F20" s="1318">
        <v>0</v>
      </c>
      <c r="G20" s="1318">
        <v>0</v>
      </c>
      <c r="H20" s="1319">
        <v>0</v>
      </c>
      <c r="I20" s="1319">
        <v>0</v>
      </c>
      <c r="J20" s="1319">
        <v>0</v>
      </c>
      <c r="K20" s="1319">
        <v>0</v>
      </c>
      <c r="L20" s="1319">
        <v>0</v>
      </c>
      <c r="M20" s="1319">
        <v>0</v>
      </c>
      <c r="N20" s="1319">
        <v>0</v>
      </c>
      <c r="O20" s="1319">
        <v>0</v>
      </c>
      <c r="P20" s="1319">
        <v>0</v>
      </c>
      <c r="Q20" s="1319">
        <v>0</v>
      </c>
      <c r="R20" s="1319">
        <v>0</v>
      </c>
      <c r="S20" s="1319">
        <v>0</v>
      </c>
      <c r="T20" s="1319">
        <v>0</v>
      </c>
      <c r="U20" s="1319">
        <v>0</v>
      </c>
      <c r="V20" s="1319">
        <v>0</v>
      </c>
      <c r="W20" s="1319">
        <v>0</v>
      </c>
      <c r="X20" s="1319">
        <v>0</v>
      </c>
      <c r="Y20" s="1319">
        <v>0</v>
      </c>
      <c r="Z20" s="1319">
        <v>0</v>
      </c>
      <c r="AA20" s="1319">
        <v>0</v>
      </c>
      <c r="AB20" s="1319">
        <v>0</v>
      </c>
      <c r="AC20" s="1319">
        <v>0</v>
      </c>
      <c r="AD20" s="1319">
        <v>350</v>
      </c>
      <c r="AE20" s="1319">
        <v>700</v>
      </c>
      <c r="AF20" s="1319">
        <v>624.58000000000004</v>
      </c>
      <c r="AG20" s="1319">
        <v>0</v>
      </c>
      <c r="AH20" s="1319">
        <v>160</v>
      </c>
      <c r="AI20" s="1319">
        <v>56</v>
      </c>
      <c r="AJ20" s="1319">
        <v>0</v>
      </c>
      <c r="AK20" s="1319">
        <v>0</v>
      </c>
      <c r="AL20" s="1319">
        <v>0</v>
      </c>
      <c r="AM20" s="1319">
        <v>0</v>
      </c>
      <c r="AN20" s="1319">
        <v>0</v>
      </c>
      <c r="AO20" s="1366">
        <f t="shared" si="0"/>
        <v>1890.58</v>
      </c>
      <c r="AP20" s="1319">
        <f t="shared" si="1"/>
        <v>1890.58</v>
      </c>
      <c r="AQ20" s="1319">
        <f t="shared" si="2"/>
        <v>1890.58</v>
      </c>
      <c r="AR20" s="1367">
        <f t="shared" si="3"/>
        <v>0</v>
      </c>
      <c r="AS20" s="1368">
        <f t="shared" si="4"/>
        <v>0</v>
      </c>
    </row>
    <row r="21" spans="1:45" s="1320" customFormat="1" ht="30" customHeight="1">
      <c r="A21" s="1315">
        <v>17</v>
      </c>
      <c r="B21" s="1338" t="s">
        <v>434</v>
      </c>
      <c r="C21" s="1317" t="s">
        <v>456</v>
      </c>
      <c r="D21" s="1339" t="s">
        <v>412</v>
      </c>
      <c r="E21" s="1318">
        <v>1600</v>
      </c>
      <c r="F21" s="1318">
        <v>553.41</v>
      </c>
      <c r="G21" s="1318">
        <v>0</v>
      </c>
      <c r="H21" s="1319">
        <v>0</v>
      </c>
      <c r="I21" s="1319">
        <v>162.80000000000001</v>
      </c>
      <c r="J21" s="1319">
        <v>0</v>
      </c>
      <c r="K21" s="1319">
        <v>0</v>
      </c>
      <c r="L21" s="1319">
        <v>0</v>
      </c>
      <c r="M21" s="1319">
        <v>0</v>
      </c>
      <c r="N21" s="1319">
        <v>0</v>
      </c>
      <c r="O21" s="1319">
        <v>0</v>
      </c>
      <c r="P21" s="1319">
        <v>0</v>
      </c>
      <c r="Q21" s="1319">
        <v>0</v>
      </c>
      <c r="R21" s="1319">
        <v>0</v>
      </c>
      <c r="S21" s="1319">
        <v>99</v>
      </c>
      <c r="T21" s="1319">
        <v>0</v>
      </c>
      <c r="U21" s="1319">
        <v>0</v>
      </c>
      <c r="V21" s="1319">
        <v>0</v>
      </c>
      <c r="W21" s="1319">
        <v>0</v>
      </c>
      <c r="X21" s="1319">
        <v>0</v>
      </c>
      <c r="Y21" s="1319">
        <v>0</v>
      </c>
      <c r="Z21" s="1319">
        <v>0</v>
      </c>
      <c r="AA21" s="1319">
        <v>0</v>
      </c>
      <c r="AB21" s="1319">
        <v>0</v>
      </c>
      <c r="AC21" s="1319">
        <v>0</v>
      </c>
      <c r="AD21" s="1319">
        <v>350</v>
      </c>
      <c r="AE21" s="1319">
        <v>700</v>
      </c>
      <c r="AF21" s="1319">
        <v>621.29999999999995</v>
      </c>
      <c r="AG21" s="1319">
        <v>120</v>
      </c>
      <c r="AH21" s="1319">
        <v>0</v>
      </c>
      <c r="AI21" s="1319">
        <v>86</v>
      </c>
      <c r="AJ21" s="1319">
        <v>0</v>
      </c>
      <c r="AK21" s="1319">
        <v>0</v>
      </c>
      <c r="AL21" s="1319">
        <v>0</v>
      </c>
      <c r="AM21" s="1319">
        <v>0</v>
      </c>
      <c r="AN21" s="1319">
        <v>0</v>
      </c>
      <c r="AO21" s="1366">
        <f t="shared" si="0"/>
        <v>2692.51</v>
      </c>
      <c r="AP21" s="1319">
        <f t="shared" si="1"/>
        <v>2692.51</v>
      </c>
      <c r="AQ21" s="1319">
        <f t="shared" si="2"/>
        <v>2692.51</v>
      </c>
      <c r="AR21" s="1367">
        <f t="shared" si="3"/>
        <v>0</v>
      </c>
      <c r="AS21" s="1368">
        <f t="shared" si="4"/>
        <v>0</v>
      </c>
    </row>
    <row r="22" spans="1:45" s="1320" customFormat="1" ht="30" customHeight="1">
      <c r="A22" s="1315">
        <v>18</v>
      </c>
      <c r="B22" s="1338" t="s">
        <v>435</v>
      </c>
      <c r="C22" s="1317" t="s">
        <v>456</v>
      </c>
      <c r="D22" s="1339" t="s">
        <v>412</v>
      </c>
      <c r="E22" s="1318">
        <v>1600</v>
      </c>
      <c r="F22" s="1318">
        <v>477.02</v>
      </c>
      <c r="G22" s="1318">
        <v>0</v>
      </c>
      <c r="H22" s="1319">
        <v>0</v>
      </c>
      <c r="I22" s="1319">
        <v>172.8</v>
      </c>
      <c r="J22" s="1319">
        <v>0</v>
      </c>
      <c r="K22" s="1319">
        <v>0</v>
      </c>
      <c r="L22" s="1319">
        <v>0</v>
      </c>
      <c r="M22" s="1319">
        <v>0</v>
      </c>
      <c r="N22" s="1319">
        <v>0</v>
      </c>
      <c r="O22" s="1319">
        <v>0</v>
      </c>
      <c r="P22" s="1319">
        <v>0</v>
      </c>
      <c r="Q22" s="1319">
        <v>0</v>
      </c>
      <c r="R22" s="1319">
        <v>850</v>
      </c>
      <c r="S22" s="1319">
        <v>116.11</v>
      </c>
      <c r="T22" s="1319">
        <v>0</v>
      </c>
      <c r="U22" s="1319">
        <v>0</v>
      </c>
      <c r="V22" s="1319">
        <v>0</v>
      </c>
      <c r="W22" s="1319">
        <v>0</v>
      </c>
      <c r="X22" s="1319">
        <v>0</v>
      </c>
      <c r="Y22" s="1319">
        <v>0</v>
      </c>
      <c r="Z22" s="1319">
        <v>0</v>
      </c>
      <c r="AA22" s="1319">
        <v>0</v>
      </c>
      <c r="AB22" s="1319">
        <v>0</v>
      </c>
      <c r="AC22" s="1319">
        <v>0</v>
      </c>
      <c r="AD22" s="1319">
        <v>322</v>
      </c>
      <c r="AE22" s="1319">
        <v>644</v>
      </c>
      <c r="AF22" s="1319">
        <v>121</v>
      </c>
      <c r="AG22" s="1319">
        <v>300</v>
      </c>
      <c r="AH22" s="1319">
        <v>0</v>
      </c>
      <c r="AI22" s="1319">
        <v>1036</v>
      </c>
      <c r="AJ22" s="1319">
        <v>30</v>
      </c>
      <c r="AK22" s="1319">
        <v>0</v>
      </c>
      <c r="AL22" s="1319">
        <v>0</v>
      </c>
      <c r="AM22" s="1319">
        <v>0</v>
      </c>
      <c r="AN22" s="1319">
        <v>0</v>
      </c>
      <c r="AO22" s="1366">
        <f t="shared" si="0"/>
        <v>4068.93</v>
      </c>
      <c r="AP22" s="1319">
        <f t="shared" si="1"/>
        <v>4068.93</v>
      </c>
      <c r="AQ22" s="1319">
        <f t="shared" si="2"/>
        <v>4068.93</v>
      </c>
      <c r="AR22" s="1367">
        <f t="shared" si="3"/>
        <v>0</v>
      </c>
      <c r="AS22" s="1368">
        <f t="shared" si="4"/>
        <v>0</v>
      </c>
    </row>
    <row r="23" spans="1:45" s="1321" customFormat="1" ht="30" customHeight="1">
      <c r="A23" s="1315">
        <v>19</v>
      </c>
      <c r="B23" s="1338" t="s">
        <v>436</v>
      </c>
      <c r="C23" s="1317" t="s">
        <v>456</v>
      </c>
      <c r="D23" s="1339" t="s">
        <v>412</v>
      </c>
      <c r="E23" s="1318">
        <v>1600</v>
      </c>
      <c r="F23" s="1318">
        <v>83</v>
      </c>
      <c r="G23" s="1318">
        <v>0</v>
      </c>
      <c r="H23" s="1319">
        <v>0</v>
      </c>
      <c r="I23" s="1319">
        <v>16.66</v>
      </c>
      <c r="J23" s="1319">
        <v>0</v>
      </c>
      <c r="K23" s="1319">
        <v>0</v>
      </c>
      <c r="L23" s="1319">
        <v>0</v>
      </c>
      <c r="M23" s="1319">
        <v>0</v>
      </c>
      <c r="N23" s="1319">
        <v>0</v>
      </c>
      <c r="O23" s="1319">
        <v>0</v>
      </c>
      <c r="P23" s="1319">
        <v>0</v>
      </c>
      <c r="Q23" s="1319">
        <v>0</v>
      </c>
      <c r="R23" s="1319">
        <v>0</v>
      </c>
      <c r="S23" s="1319">
        <v>405</v>
      </c>
      <c r="T23" s="1319">
        <v>0</v>
      </c>
      <c r="U23" s="1319">
        <v>0</v>
      </c>
      <c r="V23" s="1319">
        <v>0</v>
      </c>
      <c r="W23" s="1319">
        <v>0</v>
      </c>
      <c r="X23" s="1319">
        <v>0</v>
      </c>
      <c r="Y23" s="1319">
        <v>0</v>
      </c>
      <c r="Z23" s="1319">
        <v>0</v>
      </c>
      <c r="AA23" s="1319">
        <v>0</v>
      </c>
      <c r="AB23" s="1319">
        <v>0</v>
      </c>
      <c r="AC23" s="1319">
        <v>0</v>
      </c>
      <c r="AD23" s="1319">
        <v>322</v>
      </c>
      <c r="AE23" s="1319">
        <v>644</v>
      </c>
      <c r="AF23" s="1319">
        <v>195.31</v>
      </c>
      <c r="AG23" s="1319">
        <v>0</v>
      </c>
      <c r="AH23" s="1319">
        <v>200</v>
      </c>
      <c r="AI23" s="1319">
        <v>0</v>
      </c>
      <c r="AJ23" s="1319">
        <v>0</v>
      </c>
      <c r="AK23" s="1319">
        <v>0</v>
      </c>
      <c r="AL23" s="1319">
        <v>0</v>
      </c>
      <c r="AM23" s="1319">
        <v>0</v>
      </c>
      <c r="AN23" s="1319">
        <v>0</v>
      </c>
      <c r="AO23" s="1366">
        <f t="shared" si="0"/>
        <v>1865.9699999999998</v>
      </c>
      <c r="AP23" s="1319">
        <f t="shared" si="1"/>
        <v>1865.9699999999998</v>
      </c>
      <c r="AQ23" s="1319">
        <f t="shared" si="2"/>
        <v>1865.9699999999998</v>
      </c>
      <c r="AR23" s="1367">
        <f t="shared" si="3"/>
        <v>0</v>
      </c>
      <c r="AS23" s="1368">
        <f t="shared" si="4"/>
        <v>0</v>
      </c>
    </row>
    <row r="24" spans="1:45" s="1320" customFormat="1" ht="30" customHeight="1">
      <c r="A24" s="1315">
        <v>20</v>
      </c>
      <c r="B24" s="1338" t="s">
        <v>437</v>
      </c>
      <c r="C24" s="1317" t="s">
        <v>456</v>
      </c>
      <c r="D24" s="1339" t="s">
        <v>412</v>
      </c>
      <c r="E24" s="1318">
        <v>1600</v>
      </c>
      <c r="F24" s="1318">
        <v>477.02</v>
      </c>
      <c r="G24" s="1318">
        <v>0</v>
      </c>
      <c r="H24" s="1319">
        <v>0</v>
      </c>
      <c r="I24" s="1319">
        <v>255.42999999999984</v>
      </c>
      <c r="J24" s="1319">
        <v>0</v>
      </c>
      <c r="K24" s="1319">
        <v>0</v>
      </c>
      <c r="L24" s="1319">
        <v>0</v>
      </c>
      <c r="M24" s="1319">
        <v>0</v>
      </c>
      <c r="N24" s="1319">
        <v>0</v>
      </c>
      <c r="O24" s="1319">
        <v>0</v>
      </c>
      <c r="P24" s="1319">
        <v>0</v>
      </c>
      <c r="Q24" s="1319">
        <v>9.33</v>
      </c>
      <c r="R24" s="1319">
        <v>520</v>
      </c>
      <c r="S24" s="1319">
        <v>119.45</v>
      </c>
      <c r="T24" s="1319">
        <v>0</v>
      </c>
      <c r="U24" s="1319">
        <v>0</v>
      </c>
      <c r="V24" s="1319">
        <v>0</v>
      </c>
      <c r="W24" s="1319">
        <v>0</v>
      </c>
      <c r="X24" s="1319">
        <v>0</v>
      </c>
      <c r="Y24" s="1319">
        <v>0</v>
      </c>
      <c r="Z24" s="1319">
        <v>0</v>
      </c>
      <c r="AA24" s="1319">
        <v>0</v>
      </c>
      <c r="AB24" s="1319">
        <v>0</v>
      </c>
      <c r="AC24" s="1319">
        <v>0</v>
      </c>
      <c r="AD24" s="1319">
        <v>336</v>
      </c>
      <c r="AE24" s="1319">
        <v>672</v>
      </c>
      <c r="AF24" s="1319">
        <v>592.81999999999994</v>
      </c>
      <c r="AG24" s="1319">
        <v>150</v>
      </c>
      <c r="AH24" s="1319">
        <v>0</v>
      </c>
      <c r="AI24" s="1319">
        <v>116</v>
      </c>
      <c r="AJ24" s="1319">
        <v>0</v>
      </c>
      <c r="AK24" s="1319">
        <v>0</v>
      </c>
      <c r="AL24" s="1319">
        <v>0</v>
      </c>
      <c r="AM24" s="1319">
        <v>52.55</v>
      </c>
      <c r="AN24" s="1319">
        <v>0</v>
      </c>
      <c r="AO24" s="1366">
        <f t="shared" si="0"/>
        <v>3300.5999999999995</v>
      </c>
      <c r="AP24" s="1319">
        <f t="shared" si="1"/>
        <v>3300.5999999999995</v>
      </c>
      <c r="AQ24" s="1319">
        <f t="shared" si="2"/>
        <v>3300.5999999999995</v>
      </c>
      <c r="AR24" s="1367">
        <f t="shared" si="3"/>
        <v>0</v>
      </c>
      <c r="AS24" s="1368">
        <f t="shared" si="4"/>
        <v>0</v>
      </c>
    </row>
    <row r="25" spans="1:45" s="1320" customFormat="1" ht="30" customHeight="1">
      <c r="A25" s="1315">
        <v>21</v>
      </c>
      <c r="B25" s="1338" t="s">
        <v>438</v>
      </c>
      <c r="C25" s="1317" t="s">
        <v>456</v>
      </c>
      <c r="D25" s="1339" t="s">
        <v>412</v>
      </c>
      <c r="E25" s="1318">
        <v>1600</v>
      </c>
      <c r="F25" s="1318">
        <v>762.73</v>
      </c>
      <c r="G25" s="1318">
        <v>0</v>
      </c>
      <c r="H25" s="1319">
        <v>0</v>
      </c>
      <c r="I25" s="1319">
        <v>459.98999999999978</v>
      </c>
      <c r="J25" s="1319">
        <v>0</v>
      </c>
      <c r="K25" s="1319">
        <v>0</v>
      </c>
      <c r="L25" s="1319">
        <v>0</v>
      </c>
      <c r="M25" s="1319">
        <v>0</v>
      </c>
      <c r="N25" s="1319">
        <v>0</v>
      </c>
      <c r="O25" s="1319">
        <v>0</v>
      </c>
      <c r="P25" s="1319">
        <v>0</v>
      </c>
      <c r="Q25" s="1319">
        <v>9.33</v>
      </c>
      <c r="R25" s="1319">
        <v>750</v>
      </c>
      <c r="S25" s="1319">
        <v>230.62</v>
      </c>
      <c r="T25" s="1319">
        <v>0</v>
      </c>
      <c r="U25" s="1319">
        <v>0</v>
      </c>
      <c r="V25" s="1319">
        <v>0</v>
      </c>
      <c r="W25" s="1319">
        <v>0</v>
      </c>
      <c r="X25" s="1319">
        <v>0</v>
      </c>
      <c r="Y25" s="1319">
        <v>0</v>
      </c>
      <c r="Z25" s="1319">
        <v>0</v>
      </c>
      <c r="AA25" s="1319">
        <v>0</v>
      </c>
      <c r="AB25" s="1319">
        <v>0</v>
      </c>
      <c r="AC25" s="1319">
        <v>0</v>
      </c>
      <c r="AD25" s="1319">
        <v>280</v>
      </c>
      <c r="AE25" s="1319">
        <v>560</v>
      </c>
      <c r="AF25" s="1319">
        <v>592.5</v>
      </c>
      <c r="AG25" s="1319">
        <v>120</v>
      </c>
      <c r="AH25" s="1319">
        <v>0</v>
      </c>
      <c r="AI25" s="1319">
        <v>256</v>
      </c>
      <c r="AJ25" s="1319">
        <v>0</v>
      </c>
      <c r="AK25" s="1319">
        <v>0</v>
      </c>
      <c r="AL25" s="1319">
        <v>0</v>
      </c>
      <c r="AM25" s="1319">
        <v>125.35</v>
      </c>
      <c r="AN25" s="1319">
        <v>0</v>
      </c>
      <c r="AO25" s="1366">
        <f t="shared" si="0"/>
        <v>4146.5199999999995</v>
      </c>
      <c r="AP25" s="1319">
        <f t="shared" si="1"/>
        <v>4146.5199999999995</v>
      </c>
      <c r="AQ25" s="1319">
        <f t="shared" si="2"/>
        <v>4146.5199999999995</v>
      </c>
      <c r="AR25" s="1367">
        <f t="shared" si="3"/>
        <v>0</v>
      </c>
      <c r="AS25" s="1368">
        <f t="shared" si="4"/>
        <v>0</v>
      </c>
    </row>
    <row r="26" spans="1:45" s="1320" customFormat="1" ht="30" customHeight="1">
      <c r="A26" s="1315">
        <v>22</v>
      </c>
      <c r="B26" s="1338" t="s">
        <v>439</v>
      </c>
      <c r="C26" s="1317" t="s">
        <v>456</v>
      </c>
      <c r="D26" s="1339" t="s">
        <v>412</v>
      </c>
      <c r="E26" s="1318">
        <v>1600</v>
      </c>
      <c r="F26" s="1318">
        <v>240.9</v>
      </c>
      <c r="G26" s="1318">
        <v>0</v>
      </c>
      <c r="H26" s="1319">
        <v>0</v>
      </c>
      <c r="I26" s="1319">
        <v>566.85000000000082</v>
      </c>
      <c r="J26" s="1319">
        <v>0</v>
      </c>
      <c r="K26" s="1319">
        <v>0</v>
      </c>
      <c r="L26" s="1319">
        <v>0</v>
      </c>
      <c r="M26" s="1319">
        <v>0</v>
      </c>
      <c r="N26" s="1319">
        <v>0</v>
      </c>
      <c r="O26" s="1319">
        <v>0</v>
      </c>
      <c r="P26" s="1319">
        <v>0</v>
      </c>
      <c r="Q26" s="1319">
        <v>26.619999999999997</v>
      </c>
      <c r="R26" s="1319">
        <v>1000</v>
      </c>
      <c r="S26" s="1319">
        <v>140</v>
      </c>
      <c r="T26" s="1319">
        <v>0</v>
      </c>
      <c r="U26" s="1319">
        <v>0</v>
      </c>
      <c r="V26" s="1319">
        <v>0</v>
      </c>
      <c r="W26" s="1319">
        <v>0</v>
      </c>
      <c r="X26" s="1319">
        <v>0</v>
      </c>
      <c r="Y26" s="1319">
        <v>0</v>
      </c>
      <c r="Z26" s="1319">
        <v>0</v>
      </c>
      <c r="AA26" s="1319">
        <v>0</v>
      </c>
      <c r="AB26" s="1319">
        <v>0</v>
      </c>
      <c r="AC26" s="1319">
        <v>0</v>
      </c>
      <c r="AD26" s="1319">
        <v>280</v>
      </c>
      <c r="AE26" s="1319">
        <v>560</v>
      </c>
      <c r="AF26" s="1319">
        <v>107.12999999999998</v>
      </c>
      <c r="AG26" s="1319">
        <v>150</v>
      </c>
      <c r="AH26" s="1319">
        <v>0</v>
      </c>
      <c r="AI26" s="1319">
        <v>256</v>
      </c>
      <c r="AJ26" s="1319">
        <v>10</v>
      </c>
      <c r="AK26" s="1319">
        <v>0</v>
      </c>
      <c r="AL26" s="1319">
        <v>0</v>
      </c>
      <c r="AM26" s="1319">
        <v>52.54</v>
      </c>
      <c r="AN26" s="1319">
        <v>0</v>
      </c>
      <c r="AO26" s="1366">
        <f t="shared" si="0"/>
        <v>3390.0400000000009</v>
      </c>
      <c r="AP26" s="1319">
        <f t="shared" si="1"/>
        <v>3390.0400000000009</v>
      </c>
      <c r="AQ26" s="1319">
        <f t="shared" si="2"/>
        <v>3390.0400000000009</v>
      </c>
      <c r="AR26" s="1367">
        <f t="shared" si="3"/>
        <v>0</v>
      </c>
      <c r="AS26" s="1368">
        <f t="shared" si="4"/>
        <v>0</v>
      </c>
    </row>
    <row r="27" spans="1:45" s="1320" customFormat="1" ht="30" customHeight="1">
      <c r="A27" s="1315">
        <v>23</v>
      </c>
      <c r="B27" s="1338" t="s">
        <v>2481</v>
      </c>
      <c r="C27" s="1317" t="s">
        <v>456</v>
      </c>
      <c r="D27" s="1339" t="s">
        <v>412</v>
      </c>
      <c r="E27" s="1318">
        <v>1600</v>
      </c>
      <c r="F27" s="1318">
        <v>267.8</v>
      </c>
      <c r="G27" s="1318">
        <v>0</v>
      </c>
      <c r="H27" s="1319">
        <v>0</v>
      </c>
      <c r="I27" s="1319">
        <v>0</v>
      </c>
      <c r="J27" s="1319">
        <v>0</v>
      </c>
      <c r="K27" s="1319">
        <v>0</v>
      </c>
      <c r="L27" s="1319">
        <v>0</v>
      </c>
      <c r="M27" s="1319">
        <v>0</v>
      </c>
      <c r="N27" s="1340">
        <f>[1]IC09!M37</f>
        <v>0</v>
      </c>
      <c r="O27" s="1340">
        <f>[1]IC10!Q36</f>
        <v>0</v>
      </c>
      <c r="P27" s="1340">
        <f>[1]IC11!O33</f>
        <v>0</v>
      </c>
      <c r="Q27" s="1340">
        <f>[1]IC12!Q34</f>
        <v>0</v>
      </c>
      <c r="R27" s="1340">
        <f>[1]IC13!R32</f>
        <v>0</v>
      </c>
      <c r="S27" s="1340">
        <v>0</v>
      </c>
      <c r="T27" s="1340">
        <f>[1]IC15!M32</f>
        <v>0</v>
      </c>
      <c r="U27" s="1340">
        <f>[1]IC16!M31</f>
        <v>0</v>
      </c>
      <c r="V27" s="1340">
        <f>[1]IC17!R32</f>
        <v>0</v>
      </c>
      <c r="W27" s="1319">
        <v>0</v>
      </c>
      <c r="X27" s="1319">
        <v>0</v>
      </c>
      <c r="Y27" s="1319">
        <v>0</v>
      </c>
      <c r="Z27" s="1319">
        <v>0</v>
      </c>
      <c r="AA27" s="1319">
        <v>0</v>
      </c>
      <c r="AB27" s="1319">
        <v>0</v>
      </c>
      <c r="AC27" s="1319">
        <v>0</v>
      </c>
      <c r="AD27" s="1319">
        <v>336</v>
      </c>
      <c r="AE27" s="1319">
        <v>672</v>
      </c>
      <c r="AF27" s="1319">
        <v>731.99</v>
      </c>
      <c r="AG27" s="1319">
        <v>0</v>
      </c>
      <c r="AH27" s="1319">
        <v>640</v>
      </c>
      <c r="AI27" s="1319">
        <v>756</v>
      </c>
      <c r="AJ27" s="1319">
        <v>100</v>
      </c>
      <c r="AK27" s="1319">
        <v>0</v>
      </c>
      <c r="AL27" s="1319">
        <v>0</v>
      </c>
      <c r="AM27" s="1319">
        <v>0</v>
      </c>
      <c r="AN27" s="1319">
        <v>100</v>
      </c>
      <c r="AO27" s="1366">
        <f t="shared" si="0"/>
        <v>3603.79</v>
      </c>
      <c r="AP27" s="1319">
        <f t="shared" si="1"/>
        <v>3603.79</v>
      </c>
      <c r="AQ27" s="1319">
        <f t="shared" si="2"/>
        <v>3603.79</v>
      </c>
      <c r="AR27" s="1367">
        <f t="shared" si="3"/>
        <v>0</v>
      </c>
      <c r="AS27" s="1368">
        <f t="shared" si="4"/>
        <v>0</v>
      </c>
    </row>
    <row r="28" spans="1:45" s="1320" customFormat="1" ht="30" customHeight="1">
      <c r="A28" s="1315">
        <v>24</v>
      </c>
      <c r="B28" s="1338" t="s">
        <v>440</v>
      </c>
      <c r="C28" s="1317" t="s">
        <v>456</v>
      </c>
      <c r="D28" s="1339" t="s">
        <v>412</v>
      </c>
      <c r="E28" s="1318">
        <v>1600</v>
      </c>
      <c r="F28" s="1318">
        <v>384.40000000000003</v>
      </c>
      <c r="G28" s="1318">
        <v>0</v>
      </c>
      <c r="H28" s="1319">
        <v>0</v>
      </c>
      <c r="I28" s="1319">
        <v>0</v>
      </c>
      <c r="J28" s="1319">
        <v>0</v>
      </c>
      <c r="K28" s="1319">
        <v>0</v>
      </c>
      <c r="L28" s="1319">
        <v>0</v>
      </c>
      <c r="M28" s="1319">
        <v>0</v>
      </c>
      <c r="N28" s="1319">
        <v>0</v>
      </c>
      <c r="O28" s="1319">
        <v>0</v>
      </c>
      <c r="P28" s="1319">
        <v>0</v>
      </c>
      <c r="Q28" s="1319">
        <v>0</v>
      </c>
      <c r="R28" s="1319">
        <v>0</v>
      </c>
      <c r="S28" s="1319">
        <v>50</v>
      </c>
      <c r="T28" s="1319">
        <v>0</v>
      </c>
      <c r="U28" s="1319">
        <v>0</v>
      </c>
      <c r="V28" s="1319">
        <v>0</v>
      </c>
      <c r="W28" s="1319">
        <v>0</v>
      </c>
      <c r="X28" s="1319">
        <v>0</v>
      </c>
      <c r="Y28" s="1319">
        <v>0</v>
      </c>
      <c r="Z28" s="1319">
        <v>0</v>
      </c>
      <c r="AA28" s="1319">
        <v>0</v>
      </c>
      <c r="AB28" s="1319">
        <v>0</v>
      </c>
      <c r="AC28" s="1319">
        <v>0</v>
      </c>
      <c r="AD28" s="1319">
        <v>336</v>
      </c>
      <c r="AE28" s="1319">
        <v>672</v>
      </c>
      <c r="AF28" s="1319">
        <v>731.99</v>
      </c>
      <c r="AG28" s="1319">
        <v>0</v>
      </c>
      <c r="AH28" s="1319">
        <v>700</v>
      </c>
      <c r="AI28" s="1319">
        <v>816</v>
      </c>
      <c r="AJ28" s="1319">
        <v>190</v>
      </c>
      <c r="AK28" s="1319">
        <v>0</v>
      </c>
      <c r="AL28" s="1319">
        <v>0</v>
      </c>
      <c r="AM28" s="1319">
        <v>0</v>
      </c>
      <c r="AN28" s="1319">
        <v>100</v>
      </c>
      <c r="AO28" s="1366">
        <f t="shared" si="0"/>
        <v>3980.3900000000003</v>
      </c>
      <c r="AP28" s="1319">
        <f t="shared" si="1"/>
        <v>3980.3900000000003</v>
      </c>
      <c r="AQ28" s="1319">
        <f t="shared" si="2"/>
        <v>3980.3900000000003</v>
      </c>
      <c r="AR28" s="1367">
        <f t="shared" si="3"/>
        <v>0</v>
      </c>
      <c r="AS28" s="1368">
        <f t="shared" si="4"/>
        <v>0</v>
      </c>
    </row>
    <row r="29" spans="1:45" s="1320" customFormat="1" ht="30" customHeight="1">
      <c r="A29" s="1315">
        <v>25</v>
      </c>
      <c r="B29" s="1338" t="s">
        <v>441</v>
      </c>
      <c r="C29" s="1317" t="s">
        <v>456</v>
      </c>
      <c r="D29" s="1339" t="s">
        <v>412</v>
      </c>
      <c r="E29" s="1318">
        <v>1600</v>
      </c>
      <c r="F29" s="1318">
        <v>664.52</v>
      </c>
      <c r="G29" s="1318">
        <v>0</v>
      </c>
      <c r="H29" s="1319">
        <v>0</v>
      </c>
      <c r="I29" s="1319">
        <v>647.35000000000196</v>
      </c>
      <c r="J29" s="1319">
        <v>0</v>
      </c>
      <c r="K29" s="1319">
        <v>0</v>
      </c>
      <c r="L29" s="1319">
        <v>0</v>
      </c>
      <c r="M29" s="1319">
        <v>0</v>
      </c>
      <c r="N29" s="1319">
        <v>0</v>
      </c>
      <c r="O29" s="1319">
        <v>0</v>
      </c>
      <c r="P29" s="1319">
        <v>0</v>
      </c>
      <c r="Q29" s="1319">
        <v>26.619999999999997</v>
      </c>
      <c r="R29" s="1319">
        <v>2300</v>
      </c>
      <c r="S29" s="1319">
        <v>179.62</v>
      </c>
      <c r="T29" s="1319">
        <v>0</v>
      </c>
      <c r="U29" s="1319">
        <v>0</v>
      </c>
      <c r="V29" s="1319">
        <v>0</v>
      </c>
      <c r="W29" s="1319">
        <v>0</v>
      </c>
      <c r="X29" s="1319">
        <v>0</v>
      </c>
      <c r="Y29" s="1319">
        <v>0</v>
      </c>
      <c r="Z29" s="1319">
        <v>0</v>
      </c>
      <c r="AA29" s="1319">
        <v>0</v>
      </c>
      <c r="AB29" s="1319">
        <v>0</v>
      </c>
      <c r="AC29" s="1319">
        <v>0</v>
      </c>
      <c r="AD29" s="1340">
        <v>280</v>
      </c>
      <c r="AE29" s="1340">
        <v>560</v>
      </c>
      <c r="AF29" s="1340">
        <v>86.33</v>
      </c>
      <c r="AG29" s="1340">
        <v>150</v>
      </c>
      <c r="AH29" s="1340">
        <v>0</v>
      </c>
      <c r="AI29" s="1340">
        <v>56</v>
      </c>
      <c r="AJ29" s="1340">
        <v>0</v>
      </c>
      <c r="AK29" s="1340">
        <v>0</v>
      </c>
      <c r="AL29" s="1340">
        <v>0</v>
      </c>
      <c r="AM29" s="1340">
        <v>52.55</v>
      </c>
      <c r="AN29" s="1340">
        <v>0</v>
      </c>
      <c r="AO29" s="1366">
        <f t="shared" si="0"/>
        <v>5002.9900000000016</v>
      </c>
      <c r="AP29" s="1319">
        <f t="shared" si="1"/>
        <v>5002.9900000000016</v>
      </c>
      <c r="AQ29" s="1319">
        <f t="shared" si="2"/>
        <v>5002.9900000000016</v>
      </c>
      <c r="AR29" s="1367">
        <f t="shared" si="3"/>
        <v>0</v>
      </c>
      <c r="AS29" s="1368">
        <f t="shared" si="4"/>
        <v>0</v>
      </c>
    </row>
    <row r="30" spans="1:45" s="1320" customFormat="1" ht="30" customHeight="1">
      <c r="A30" s="1315">
        <v>26</v>
      </c>
      <c r="B30" s="1338" t="s">
        <v>442</v>
      </c>
      <c r="C30" s="1317" t="s">
        <v>456</v>
      </c>
      <c r="D30" s="1339" t="s">
        <v>412</v>
      </c>
      <c r="E30" s="1318">
        <v>1600</v>
      </c>
      <c r="F30" s="1318">
        <v>174</v>
      </c>
      <c r="G30" s="1318">
        <v>0</v>
      </c>
      <c r="H30" s="1319">
        <v>0</v>
      </c>
      <c r="I30" s="1319">
        <v>231.66</v>
      </c>
      <c r="J30" s="1319">
        <v>0</v>
      </c>
      <c r="K30" s="1319">
        <v>0</v>
      </c>
      <c r="L30" s="1319">
        <v>0</v>
      </c>
      <c r="M30" s="1319">
        <v>0</v>
      </c>
      <c r="N30" s="1319">
        <v>0</v>
      </c>
      <c r="O30" s="1319">
        <v>0</v>
      </c>
      <c r="P30" s="1319">
        <v>0</v>
      </c>
      <c r="Q30" s="1319">
        <v>0</v>
      </c>
      <c r="R30" s="1319">
        <v>0</v>
      </c>
      <c r="S30" s="1319">
        <v>153.33000000000001</v>
      </c>
      <c r="T30" s="1319">
        <v>0</v>
      </c>
      <c r="U30" s="1319">
        <v>0</v>
      </c>
      <c r="V30" s="1319">
        <v>0</v>
      </c>
      <c r="W30" s="1319">
        <v>0</v>
      </c>
      <c r="X30" s="1319">
        <v>0</v>
      </c>
      <c r="Y30" s="1319">
        <v>0</v>
      </c>
      <c r="Z30" s="1319">
        <v>0</v>
      </c>
      <c r="AA30" s="1319">
        <v>0</v>
      </c>
      <c r="AB30" s="1319">
        <v>0</v>
      </c>
      <c r="AC30" s="1319">
        <v>0</v>
      </c>
      <c r="AD30" s="1319">
        <v>336</v>
      </c>
      <c r="AE30" s="1319">
        <v>672</v>
      </c>
      <c r="AF30" s="1319">
        <v>67.66</v>
      </c>
      <c r="AG30" s="1319">
        <v>0</v>
      </c>
      <c r="AH30" s="1319">
        <v>20</v>
      </c>
      <c r="AI30" s="1319">
        <v>256</v>
      </c>
      <c r="AJ30" s="1319">
        <v>8</v>
      </c>
      <c r="AK30" s="1319">
        <v>0</v>
      </c>
      <c r="AL30" s="1319">
        <v>0</v>
      </c>
      <c r="AM30" s="1319">
        <v>0</v>
      </c>
      <c r="AN30" s="1319">
        <v>8</v>
      </c>
      <c r="AO30" s="1366">
        <f t="shared" si="0"/>
        <v>1926.65</v>
      </c>
      <c r="AP30" s="1319">
        <f t="shared" si="1"/>
        <v>1926.65</v>
      </c>
      <c r="AQ30" s="1319">
        <f t="shared" si="2"/>
        <v>1926.65</v>
      </c>
      <c r="AR30" s="1367">
        <f t="shared" si="3"/>
        <v>0</v>
      </c>
      <c r="AS30" s="1368">
        <f t="shared" si="4"/>
        <v>0</v>
      </c>
    </row>
    <row r="31" spans="1:45" s="1320" customFormat="1" ht="30" customHeight="1">
      <c r="A31" s="1315">
        <v>27</v>
      </c>
      <c r="B31" s="1338" t="s">
        <v>443</v>
      </c>
      <c r="C31" s="1317" t="s">
        <v>456</v>
      </c>
      <c r="D31" s="1339" t="s">
        <v>412</v>
      </c>
      <c r="E31" s="1318">
        <v>1600</v>
      </c>
      <c r="F31" s="1318" t="s">
        <v>951</v>
      </c>
      <c r="G31" s="1318" t="s">
        <v>951</v>
      </c>
      <c r="H31" s="1318" t="s">
        <v>951</v>
      </c>
      <c r="I31" s="1318" t="s">
        <v>951</v>
      </c>
      <c r="J31" s="1318" t="s">
        <v>951</v>
      </c>
      <c r="K31" s="1318" t="s">
        <v>951</v>
      </c>
      <c r="L31" s="1318" t="s">
        <v>951</v>
      </c>
      <c r="M31" s="1318" t="s">
        <v>951</v>
      </c>
      <c r="N31" s="1318" t="s">
        <v>951</v>
      </c>
      <c r="O31" s="1318" t="s">
        <v>951</v>
      </c>
      <c r="P31" s="1318" t="s">
        <v>951</v>
      </c>
      <c r="Q31" s="1318" t="s">
        <v>951</v>
      </c>
      <c r="R31" s="1318" t="s">
        <v>951</v>
      </c>
      <c r="S31" s="1318" t="s">
        <v>951</v>
      </c>
      <c r="T31" s="1318" t="s">
        <v>951</v>
      </c>
      <c r="U31" s="1318" t="s">
        <v>951</v>
      </c>
      <c r="V31" s="1318" t="s">
        <v>951</v>
      </c>
      <c r="W31" s="1318" t="s">
        <v>951</v>
      </c>
      <c r="X31" s="1318" t="s">
        <v>951</v>
      </c>
      <c r="Y31" s="1318" t="s">
        <v>951</v>
      </c>
      <c r="Z31" s="1318" t="s">
        <v>951</v>
      </c>
      <c r="AA31" s="1318" t="s">
        <v>951</v>
      </c>
      <c r="AB31" s="1318" t="s">
        <v>951</v>
      </c>
      <c r="AC31" s="1318" t="s">
        <v>951</v>
      </c>
      <c r="AD31" s="1318" t="s">
        <v>951</v>
      </c>
      <c r="AE31" s="1318" t="s">
        <v>951</v>
      </c>
      <c r="AF31" s="1318" t="s">
        <v>951</v>
      </c>
      <c r="AG31" s="1318" t="s">
        <v>951</v>
      </c>
      <c r="AH31" s="1318" t="s">
        <v>951</v>
      </c>
      <c r="AI31" s="1318" t="s">
        <v>951</v>
      </c>
      <c r="AJ31" s="1318" t="s">
        <v>951</v>
      </c>
      <c r="AK31" s="1318" t="s">
        <v>951</v>
      </c>
      <c r="AL31" s="1318" t="s">
        <v>951</v>
      </c>
      <c r="AM31" s="1318" t="s">
        <v>951</v>
      </c>
      <c r="AN31" s="1318" t="s">
        <v>951</v>
      </c>
      <c r="AO31" s="1366" t="s">
        <v>951</v>
      </c>
      <c r="AP31" s="1319" t="str">
        <f t="shared" ref="AP31" si="5">AO31</f>
        <v>-</v>
      </c>
      <c r="AQ31" s="1319" t="str">
        <f t="shared" ref="AQ31" si="6">AO31</f>
        <v>-</v>
      </c>
      <c r="AR31" s="1367"/>
      <c r="AS31" s="1368"/>
    </row>
    <row r="32" spans="1:45" s="1320" customFormat="1" ht="30" customHeight="1">
      <c r="A32" s="1315">
        <v>28</v>
      </c>
      <c r="B32" s="1338" t="s">
        <v>444</v>
      </c>
      <c r="C32" s="1317" t="s">
        <v>456</v>
      </c>
      <c r="D32" s="1339" t="s">
        <v>412</v>
      </c>
      <c r="E32" s="1318">
        <v>1600</v>
      </c>
      <c r="F32" s="1318">
        <v>477.01</v>
      </c>
      <c r="G32" s="1318">
        <v>0</v>
      </c>
      <c r="H32" s="1319">
        <v>0</v>
      </c>
      <c r="I32" s="1319">
        <v>553.99</v>
      </c>
      <c r="J32" s="1319">
        <v>0</v>
      </c>
      <c r="K32" s="1319">
        <v>0</v>
      </c>
      <c r="L32" s="1319">
        <v>0</v>
      </c>
      <c r="M32" s="1319">
        <v>0</v>
      </c>
      <c r="N32" s="1319">
        <v>0</v>
      </c>
      <c r="O32" s="1319">
        <v>0</v>
      </c>
      <c r="P32" s="1319">
        <v>0</v>
      </c>
      <c r="Q32" s="1319">
        <v>26.619999999999997</v>
      </c>
      <c r="R32" s="1319">
        <v>850</v>
      </c>
      <c r="S32" s="1319">
        <v>102.62</v>
      </c>
      <c r="T32" s="1319">
        <v>0</v>
      </c>
      <c r="U32" s="1319">
        <v>0</v>
      </c>
      <c r="V32" s="1319">
        <v>0</v>
      </c>
      <c r="W32" s="1319">
        <v>0</v>
      </c>
      <c r="X32" s="1319">
        <v>0</v>
      </c>
      <c r="Y32" s="1319">
        <v>0</v>
      </c>
      <c r="Z32" s="1319">
        <v>0</v>
      </c>
      <c r="AA32" s="1319">
        <v>0</v>
      </c>
      <c r="AB32" s="1319">
        <v>0</v>
      </c>
      <c r="AC32" s="1319">
        <v>0</v>
      </c>
      <c r="AD32" s="1319">
        <v>280</v>
      </c>
      <c r="AE32" s="1319">
        <v>560</v>
      </c>
      <c r="AF32" s="1319">
        <v>520.98</v>
      </c>
      <c r="AG32" s="1319">
        <v>0</v>
      </c>
      <c r="AH32" s="1319">
        <v>60</v>
      </c>
      <c r="AI32" s="1319">
        <v>0</v>
      </c>
      <c r="AJ32" s="1319">
        <v>0</v>
      </c>
      <c r="AK32" s="1319">
        <v>0</v>
      </c>
      <c r="AL32" s="1319">
        <v>0</v>
      </c>
      <c r="AM32" s="1319">
        <v>125.34545454545454</v>
      </c>
      <c r="AN32" s="1319">
        <v>80</v>
      </c>
      <c r="AO32" s="1366">
        <f t="shared" si="0"/>
        <v>3636.5654545454545</v>
      </c>
      <c r="AP32" s="1319">
        <f t="shared" si="1"/>
        <v>3636.5654545454545</v>
      </c>
      <c r="AQ32" s="1319">
        <f t="shared" si="2"/>
        <v>3636.5654545454545</v>
      </c>
      <c r="AR32" s="1367">
        <f t="shared" si="3"/>
        <v>0</v>
      </c>
      <c r="AS32" s="1368">
        <f t="shared" si="4"/>
        <v>0</v>
      </c>
    </row>
    <row r="33" spans="1:45" s="1320" customFormat="1" ht="30" customHeight="1">
      <c r="A33" s="1315"/>
      <c r="B33" s="1338" t="s">
        <v>2883</v>
      </c>
      <c r="C33" s="1317" t="s">
        <v>456</v>
      </c>
      <c r="D33" s="1339" t="s">
        <v>412</v>
      </c>
      <c r="E33" s="1318"/>
      <c r="F33" s="1318">
        <v>0</v>
      </c>
      <c r="G33" s="1318">
        <v>0</v>
      </c>
      <c r="H33" s="1319">
        <v>0</v>
      </c>
      <c r="I33" s="1319">
        <v>0</v>
      </c>
      <c r="J33" s="1319">
        <v>0</v>
      </c>
      <c r="K33" s="1319">
        <v>0</v>
      </c>
      <c r="L33" s="1319">
        <v>0</v>
      </c>
      <c r="M33" s="1319">
        <v>0</v>
      </c>
      <c r="N33" s="1319">
        <v>0</v>
      </c>
      <c r="O33" s="1319">
        <v>0</v>
      </c>
      <c r="P33" s="1319">
        <v>0</v>
      </c>
      <c r="Q33" s="1319">
        <v>33.35</v>
      </c>
      <c r="R33" s="1319">
        <v>0</v>
      </c>
      <c r="S33" s="1319">
        <v>0</v>
      </c>
      <c r="T33" s="1319">
        <v>0</v>
      </c>
      <c r="U33" s="1319">
        <v>0</v>
      </c>
      <c r="V33" s="1319">
        <v>0</v>
      </c>
      <c r="W33" s="1319">
        <v>0</v>
      </c>
      <c r="X33" s="1319">
        <v>0</v>
      </c>
      <c r="Y33" s="1319">
        <v>0</v>
      </c>
      <c r="Z33" s="1319">
        <v>25</v>
      </c>
      <c r="AA33" s="1319">
        <v>0</v>
      </c>
      <c r="AB33" s="1319">
        <v>0</v>
      </c>
      <c r="AC33" s="1319">
        <v>0</v>
      </c>
      <c r="AD33" s="1319">
        <v>448</v>
      </c>
      <c r="AE33" s="1319">
        <v>896</v>
      </c>
      <c r="AF33" s="1319">
        <v>147.75</v>
      </c>
      <c r="AG33" s="1319">
        <v>0</v>
      </c>
      <c r="AH33" s="1319">
        <v>0</v>
      </c>
      <c r="AI33" s="1319">
        <v>0</v>
      </c>
      <c r="AJ33" s="1319">
        <v>10</v>
      </c>
      <c r="AK33" s="1319">
        <v>0</v>
      </c>
      <c r="AL33" s="1319">
        <v>0</v>
      </c>
      <c r="AM33" s="1319">
        <v>0</v>
      </c>
      <c r="AN33" s="1319">
        <v>0</v>
      </c>
      <c r="AO33" s="1366">
        <f t="shared" si="0"/>
        <v>1560.1</v>
      </c>
      <c r="AP33" s="1319">
        <f t="shared" si="1"/>
        <v>1560.1</v>
      </c>
      <c r="AQ33" s="1319">
        <f t="shared" si="2"/>
        <v>1560.1</v>
      </c>
      <c r="AR33" s="1367">
        <f t="shared" si="3"/>
        <v>0</v>
      </c>
      <c r="AS33" s="1368">
        <f t="shared" si="4"/>
        <v>0</v>
      </c>
    </row>
    <row r="34" spans="1:45" s="1320" customFormat="1" ht="30" customHeight="1">
      <c r="A34" s="1315">
        <v>29</v>
      </c>
      <c r="B34" s="1338" t="s">
        <v>445</v>
      </c>
      <c r="C34" s="1317" t="s">
        <v>456</v>
      </c>
      <c r="D34" s="1339" t="s">
        <v>412</v>
      </c>
      <c r="E34" s="1318">
        <v>1600</v>
      </c>
      <c r="F34" s="1318">
        <v>916.63</v>
      </c>
      <c r="G34" s="1318">
        <v>0</v>
      </c>
      <c r="H34" s="1319">
        <v>0</v>
      </c>
      <c r="I34" s="1319">
        <v>555.93000000000029</v>
      </c>
      <c r="J34" s="1319">
        <v>0</v>
      </c>
      <c r="K34" s="1319">
        <v>0</v>
      </c>
      <c r="L34" s="1319">
        <v>0</v>
      </c>
      <c r="M34" s="1319">
        <v>0</v>
      </c>
      <c r="N34" s="1319">
        <v>0</v>
      </c>
      <c r="O34" s="1319">
        <v>0</v>
      </c>
      <c r="P34" s="1319">
        <v>0</v>
      </c>
      <c r="Q34" s="1319">
        <v>50.780000000000015</v>
      </c>
      <c r="R34" s="1319">
        <v>1340</v>
      </c>
      <c r="S34" s="1319">
        <v>580</v>
      </c>
      <c r="T34" s="1319">
        <v>0</v>
      </c>
      <c r="U34" s="1319">
        <v>0</v>
      </c>
      <c r="V34" s="1319">
        <v>0</v>
      </c>
      <c r="W34" s="1319">
        <v>0</v>
      </c>
      <c r="X34" s="1319">
        <v>0</v>
      </c>
      <c r="Y34" s="1319">
        <v>0</v>
      </c>
      <c r="Z34" s="1319">
        <v>0</v>
      </c>
      <c r="AA34" s="1319">
        <v>0</v>
      </c>
      <c r="AB34" s="1319">
        <v>0</v>
      </c>
      <c r="AC34" s="1319">
        <v>0</v>
      </c>
      <c r="AD34" s="1319">
        <v>280</v>
      </c>
      <c r="AE34" s="1319">
        <v>560</v>
      </c>
      <c r="AF34" s="1319">
        <v>1282.74</v>
      </c>
      <c r="AG34" s="1319">
        <v>150</v>
      </c>
      <c r="AH34" s="1319">
        <v>60</v>
      </c>
      <c r="AI34" s="1319">
        <v>312</v>
      </c>
      <c r="AJ34" s="1319">
        <v>40</v>
      </c>
      <c r="AK34" s="1319">
        <v>0</v>
      </c>
      <c r="AL34" s="1319">
        <v>0</v>
      </c>
      <c r="AM34" s="1319">
        <v>0</v>
      </c>
      <c r="AN34" s="1319">
        <v>180</v>
      </c>
      <c r="AO34" s="1366">
        <f t="shared" si="0"/>
        <v>6308.08</v>
      </c>
      <c r="AP34" s="1319">
        <f t="shared" si="1"/>
        <v>6308.08</v>
      </c>
      <c r="AQ34" s="1319">
        <f t="shared" si="2"/>
        <v>6308.08</v>
      </c>
      <c r="AR34" s="1367">
        <f t="shared" si="3"/>
        <v>0</v>
      </c>
      <c r="AS34" s="1368">
        <f t="shared" si="4"/>
        <v>0</v>
      </c>
    </row>
    <row r="35" spans="1:45" s="1320" customFormat="1" ht="30" customHeight="1">
      <c r="A35" s="1315">
        <v>30</v>
      </c>
      <c r="B35" s="1338" t="s">
        <v>703</v>
      </c>
      <c r="C35" s="1317" t="s">
        <v>456</v>
      </c>
      <c r="D35" s="1339" t="s">
        <v>417</v>
      </c>
      <c r="E35" s="1318">
        <v>1600</v>
      </c>
      <c r="F35" s="1318">
        <v>573.61</v>
      </c>
      <c r="G35" s="1318">
        <v>0</v>
      </c>
      <c r="H35" s="1319">
        <v>0</v>
      </c>
      <c r="I35" s="1319">
        <v>293.31</v>
      </c>
      <c r="J35" s="1319">
        <v>0</v>
      </c>
      <c r="K35" s="1319">
        <v>0</v>
      </c>
      <c r="L35" s="1319">
        <v>0</v>
      </c>
      <c r="M35" s="1319">
        <v>0</v>
      </c>
      <c r="N35" s="1319">
        <v>0</v>
      </c>
      <c r="O35" s="1319">
        <v>0</v>
      </c>
      <c r="P35" s="1319">
        <v>0</v>
      </c>
      <c r="Q35" s="1319">
        <v>0</v>
      </c>
      <c r="R35" s="1319">
        <v>800</v>
      </c>
      <c r="S35" s="1319">
        <v>90.29</v>
      </c>
      <c r="T35" s="1319">
        <v>0</v>
      </c>
      <c r="U35" s="1319">
        <v>0</v>
      </c>
      <c r="V35" s="1319">
        <v>0</v>
      </c>
      <c r="W35" s="1319">
        <v>0</v>
      </c>
      <c r="X35" s="1319">
        <v>0</v>
      </c>
      <c r="Y35" s="1319">
        <v>0</v>
      </c>
      <c r="Z35" s="1319">
        <v>0</v>
      </c>
      <c r="AA35" s="1319">
        <v>0</v>
      </c>
      <c r="AB35" s="1319">
        <v>0</v>
      </c>
      <c r="AC35" s="1319">
        <v>0</v>
      </c>
      <c r="AD35" s="1319">
        <v>364</v>
      </c>
      <c r="AE35" s="1319">
        <v>728</v>
      </c>
      <c r="AF35" s="1319">
        <v>529.30000000000007</v>
      </c>
      <c r="AG35" s="1319">
        <v>120</v>
      </c>
      <c r="AH35" s="1319">
        <v>0</v>
      </c>
      <c r="AI35" s="1319">
        <v>56</v>
      </c>
      <c r="AJ35" s="1319">
        <v>20</v>
      </c>
      <c r="AK35" s="1319">
        <v>0</v>
      </c>
      <c r="AL35" s="1319">
        <v>0</v>
      </c>
      <c r="AM35" s="1340">
        <v>52.55</v>
      </c>
      <c r="AN35" s="1319">
        <v>0</v>
      </c>
      <c r="AO35" s="1366">
        <f t="shared" si="0"/>
        <v>3627.0600000000004</v>
      </c>
      <c r="AP35" s="1319">
        <f t="shared" si="1"/>
        <v>3627.0600000000004</v>
      </c>
      <c r="AQ35" s="1319">
        <f t="shared" si="2"/>
        <v>3627.0600000000004</v>
      </c>
      <c r="AR35" s="1367">
        <f t="shared" si="3"/>
        <v>0</v>
      </c>
      <c r="AS35" s="1368">
        <f t="shared" si="4"/>
        <v>0</v>
      </c>
    </row>
    <row r="36" spans="1:45" s="1320" customFormat="1" ht="30" customHeight="1">
      <c r="A36" s="1315">
        <v>31</v>
      </c>
      <c r="B36" s="1338" t="s">
        <v>446</v>
      </c>
      <c r="C36" s="1317" t="s">
        <v>456</v>
      </c>
      <c r="D36" s="1339" t="s">
        <v>417</v>
      </c>
      <c r="E36" s="1318">
        <v>1600</v>
      </c>
      <c r="F36" s="1318">
        <v>0</v>
      </c>
      <c r="G36" s="1318">
        <v>0</v>
      </c>
      <c r="H36" s="1319">
        <v>0</v>
      </c>
      <c r="I36" s="1319">
        <v>0</v>
      </c>
      <c r="J36" s="1319">
        <v>0</v>
      </c>
      <c r="K36" s="1319">
        <v>0</v>
      </c>
      <c r="L36" s="1319">
        <v>0</v>
      </c>
      <c r="M36" s="1319">
        <v>0</v>
      </c>
      <c r="N36" s="1319">
        <v>0</v>
      </c>
      <c r="O36" s="1319">
        <v>0</v>
      </c>
      <c r="P36" s="1319">
        <v>0</v>
      </c>
      <c r="Q36" s="1319">
        <v>0</v>
      </c>
      <c r="R36" s="1319">
        <v>0</v>
      </c>
      <c r="S36" s="1319">
        <v>100</v>
      </c>
      <c r="T36" s="1319">
        <v>0</v>
      </c>
      <c r="U36" s="1319">
        <v>0</v>
      </c>
      <c r="V36" s="1319">
        <v>0</v>
      </c>
      <c r="W36" s="1319">
        <v>0</v>
      </c>
      <c r="X36" s="1319">
        <v>0</v>
      </c>
      <c r="Y36" s="1319">
        <v>0</v>
      </c>
      <c r="Z36" s="1319">
        <v>0</v>
      </c>
      <c r="AA36" s="1319">
        <v>0</v>
      </c>
      <c r="AB36" s="1319">
        <v>0</v>
      </c>
      <c r="AC36" s="1319">
        <v>0</v>
      </c>
      <c r="AD36" s="1319">
        <v>364</v>
      </c>
      <c r="AE36" s="1319">
        <v>728</v>
      </c>
      <c r="AF36" s="1319">
        <v>558.65</v>
      </c>
      <c r="AG36" s="1319">
        <v>0</v>
      </c>
      <c r="AH36" s="1319">
        <v>0</v>
      </c>
      <c r="AI36" s="1319">
        <v>0</v>
      </c>
      <c r="AJ36" s="1319">
        <v>0</v>
      </c>
      <c r="AK36" s="1319">
        <v>0</v>
      </c>
      <c r="AL36" s="1319">
        <v>0</v>
      </c>
      <c r="AM36" s="1319">
        <v>0</v>
      </c>
      <c r="AN36" s="1319">
        <v>100</v>
      </c>
      <c r="AO36" s="1366">
        <f t="shared" si="0"/>
        <v>1850.65</v>
      </c>
      <c r="AP36" s="1319">
        <f t="shared" si="1"/>
        <v>1850.65</v>
      </c>
      <c r="AQ36" s="1319">
        <f t="shared" si="2"/>
        <v>1850.65</v>
      </c>
      <c r="AR36" s="1367">
        <f t="shared" si="3"/>
        <v>0</v>
      </c>
      <c r="AS36" s="1368">
        <f t="shared" si="4"/>
        <v>0</v>
      </c>
    </row>
    <row r="37" spans="1:45" s="1320" customFormat="1" ht="30" customHeight="1">
      <c r="A37" s="1315">
        <v>32</v>
      </c>
      <c r="B37" s="1338" t="s">
        <v>447</v>
      </c>
      <c r="C37" s="1317" t="s">
        <v>456</v>
      </c>
      <c r="D37" s="1339" t="s">
        <v>417</v>
      </c>
      <c r="E37" s="1318">
        <v>1600</v>
      </c>
      <c r="F37" s="1318">
        <v>0</v>
      </c>
      <c r="G37" s="1318">
        <v>0</v>
      </c>
      <c r="H37" s="1319">
        <v>0</v>
      </c>
      <c r="I37" s="1319">
        <v>0</v>
      </c>
      <c r="J37" s="1319">
        <v>0</v>
      </c>
      <c r="K37" s="1319">
        <v>0</v>
      </c>
      <c r="L37" s="1319">
        <v>0</v>
      </c>
      <c r="M37" s="1319">
        <v>0</v>
      </c>
      <c r="N37" s="1340">
        <v>100</v>
      </c>
      <c r="O37" s="1319">
        <v>0</v>
      </c>
      <c r="P37" s="1319">
        <v>0</v>
      </c>
      <c r="Q37" s="1319">
        <v>0</v>
      </c>
      <c r="R37" s="1319">
        <v>0</v>
      </c>
      <c r="S37" s="1319">
        <v>0</v>
      </c>
      <c r="T37" s="1319">
        <v>0</v>
      </c>
      <c r="U37" s="1319">
        <v>0</v>
      </c>
      <c r="V37" s="1319">
        <v>0</v>
      </c>
      <c r="W37" s="1319">
        <v>0</v>
      </c>
      <c r="X37" s="1319">
        <v>0</v>
      </c>
      <c r="Y37" s="1319">
        <v>0</v>
      </c>
      <c r="Z37" s="1319">
        <v>0</v>
      </c>
      <c r="AA37" s="1319">
        <v>0</v>
      </c>
      <c r="AB37" s="1319">
        <v>0</v>
      </c>
      <c r="AC37" s="1319">
        <v>0</v>
      </c>
      <c r="AD37" s="1319">
        <v>308</v>
      </c>
      <c r="AE37" s="1319">
        <v>616</v>
      </c>
      <c r="AF37" s="1319">
        <v>678</v>
      </c>
      <c r="AG37" s="1319">
        <v>0</v>
      </c>
      <c r="AH37" s="1319">
        <v>0</v>
      </c>
      <c r="AI37" s="1319">
        <v>0</v>
      </c>
      <c r="AJ37" s="1319">
        <v>0</v>
      </c>
      <c r="AK37" s="1319">
        <v>0</v>
      </c>
      <c r="AL37" s="1319">
        <v>0</v>
      </c>
      <c r="AM37" s="1319">
        <v>0</v>
      </c>
      <c r="AN37" s="1319">
        <v>0</v>
      </c>
      <c r="AO37" s="1366">
        <f t="shared" si="0"/>
        <v>1702</v>
      </c>
      <c r="AP37" s="1319">
        <f t="shared" si="1"/>
        <v>1702</v>
      </c>
      <c r="AQ37" s="1319">
        <f t="shared" si="2"/>
        <v>1702</v>
      </c>
      <c r="AR37" s="1367">
        <f t="shared" si="3"/>
        <v>0</v>
      </c>
      <c r="AS37" s="1368">
        <f t="shared" si="4"/>
        <v>0</v>
      </c>
    </row>
    <row r="38" spans="1:45" s="1320" customFormat="1" ht="30" customHeight="1">
      <c r="A38" s="1315">
        <v>33</v>
      </c>
      <c r="B38" s="1338" t="s">
        <v>448</v>
      </c>
      <c r="C38" s="1317" t="s">
        <v>456</v>
      </c>
      <c r="D38" s="1339" t="s">
        <v>417</v>
      </c>
      <c r="E38" s="1318">
        <v>1600</v>
      </c>
      <c r="F38" s="1319">
        <v>0</v>
      </c>
      <c r="G38" s="1319">
        <v>0</v>
      </c>
      <c r="H38" s="1319">
        <v>0</v>
      </c>
      <c r="I38" s="1319">
        <v>0</v>
      </c>
      <c r="J38" s="1319">
        <v>0</v>
      </c>
      <c r="K38" s="1319">
        <v>0</v>
      </c>
      <c r="L38" s="1319">
        <v>0</v>
      </c>
      <c r="M38" s="1319">
        <v>0</v>
      </c>
      <c r="N38" s="1319">
        <v>0</v>
      </c>
      <c r="O38" s="1319">
        <v>0</v>
      </c>
      <c r="P38" s="1319">
        <v>0</v>
      </c>
      <c r="Q38" s="1319">
        <v>0</v>
      </c>
      <c r="R38" s="1319">
        <v>0</v>
      </c>
      <c r="S38" s="1319">
        <v>0</v>
      </c>
      <c r="T38" s="1319">
        <v>0</v>
      </c>
      <c r="U38" s="1319">
        <v>0</v>
      </c>
      <c r="V38" s="1319">
        <v>0</v>
      </c>
      <c r="W38" s="1319">
        <v>0</v>
      </c>
      <c r="X38" s="1319">
        <v>0</v>
      </c>
      <c r="Y38" s="1319">
        <v>0</v>
      </c>
      <c r="Z38" s="1319">
        <v>0</v>
      </c>
      <c r="AA38" s="1319">
        <v>0</v>
      </c>
      <c r="AB38" s="1319">
        <v>0</v>
      </c>
      <c r="AC38" s="1319">
        <v>0</v>
      </c>
      <c r="AD38" s="1319">
        <v>420</v>
      </c>
      <c r="AE38" s="1319">
        <v>840</v>
      </c>
      <c r="AF38" s="1319">
        <v>757</v>
      </c>
      <c r="AG38" s="1319">
        <v>0</v>
      </c>
      <c r="AH38" s="1319">
        <v>60</v>
      </c>
      <c r="AI38" s="1319">
        <v>0</v>
      </c>
      <c r="AJ38" s="1319">
        <v>0</v>
      </c>
      <c r="AK38" s="1319">
        <v>0</v>
      </c>
      <c r="AL38" s="1319">
        <v>0</v>
      </c>
      <c r="AM38" s="1319">
        <v>0</v>
      </c>
      <c r="AN38" s="1319">
        <v>0</v>
      </c>
      <c r="AO38" s="1366">
        <f t="shared" si="0"/>
        <v>2077</v>
      </c>
      <c r="AP38" s="1319">
        <f t="shared" si="1"/>
        <v>2077</v>
      </c>
      <c r="AQ38" s="1319">
        <f t="shared" si="2"/>
        <v>2077</v>
      </c>
      <c r="AR38" s="1367">
        <f t="shared" si="3"/>
        <v>0</v>
      </c>
      <c r="AS38" s="1368">
        <f t="shared" si="4"/>
        <v>0</v>
      </c>
    </row>
    <row r="39" spans="1:45" s="1320" customFormat="1" ht="30" customHeight="1">
      <c r="A39" s="1315">
        <v>34</v>
      </c>
      <c r="B39" s="1338" t="s">
        <v>449</v>
      </c>
      <c r="C39" s="1317" t="s">
        <v>456</v>
      </c>
      <c r="D39" s="1339" t="s">
        <v>417</v>
      </c>
      <c r="E39" s="1318">
        <v>1600</v>
      </c>
      <c r="F39" s="1318">
        <v>0</v>
      </c>
      <c r="G39" s="1318">
        <v>0</v>
      </c>
      <c r="H39" s="1319">
        <v>0</v>
      </c>
      <c r="I39" s="1319">
        <v>0</v>
      </c>
      <c r="J39" s="1319">
        <v>0</v>
      </c>
      <c r="K39" s="1319">
        <v>0</v>
      </c>
      <c r="L39" s="1319">
        <v>0</v>
      </c>
      <c r="M39" s="1319">
        <v>0</v>
      </c>
      <c r="N39" s="1319">
        <v>100</v>
      </c>
      <c r="O39" s="1319">
        <v>0</v>
      </c>
      <c r="P39" s="1319">
        <v>0</v>
      </c>
      <c r="Q39" s="1319">
        <v>0</v>
      </c>
      <c r="R39" s="1319">
        <v>0</v>
      </c>
      <c r="S39" s="1319">
        <v>0</v>
      </c>
      <c r="T39" s="1319">
        <v>0</v>
      </c>
      <c r="U39" s="1319">
        <v>0</v>
      </c>
      <c r="V39" s="1319">
        <v>0</v>
      </c>
      <c r="W39" s="1319">
        <v>0</v>
      </c>
      <c r="X39" s="1319">
        <v>0</v>
      </c>
      <c r="Y39" s="1319">
        <v>0</v>
      </c>
      <c r="Z39" s="1319">
        <v>0</v>
      </c>
      <c r="AA39" s="1319">
        <v>0</v>
      </c>
      <c r="AB39" s="1319">
        <v>0</v>
      </c>
      <c r="AC39" s="1319">
        <v>0</v>
      </c>
      <c r="AD39" s="1319">
        <v>378</v>
      </c>
      <c r="AE39" s="1319">
        <v>756</v>
      </c>
      <c r="AF39" s="1319">
        <v>494.66</v>
      </c>
      <c r="AG39" s="1319">
        <v>0</v>
      </c>
      <c r="AH39" s="1319">
        <v>40</v>
      </c>
      <c r="AI39" s="1319">
        <v>0</v>
      </c>
      <c r="AJ39" s="1319">
        <v>0</v>
      </c>
      <c r="AK39" s="1319">
        <v>0</v>
      </c>
      <c r="AL39" s="1319">
        <v>0</v>
      </c>
      <c r="AM39" s="1319">
        <v>0</v>
      </c>
      <c r="AN39" s="1319">
        <v>0</v>
      </c>
      <c r="AO39" s="1366">
        <f t="shared" si="0"/>
        <v>1768.66</v>
      </c>
      <c r="AP39" s="1319">
        <f t="shared" si="1"/>
        <v>1768.66</v>
      </c>
      <c r="AQ39" s="1319">
        <f t="shared" si="2"/>
        <v>1768.66</v>
      </c>
      <c r="AR39" s="1367">
        <f t="shared" si="3"/>
        <v>0</v>
      </c>
      <c r="AS39" s="1368">
        <f t="shared" si="4"/>
        <v>0</v>
      </c>
    </row>
    <row r="40" spans="1:45" s="1320" customFormat="1" ht="30" customHeight="1">
      <c r="A40" s="1315">
        <v>35</v>
      </c>
      <c r="B40" s="1338" t="s">
        <v>450</v>
      </c>
      <c r="C40" s="1317" t="s">
        <v>456</v>
      </c>
      <c r="D40" s="1339" t="s">
        <v>417</v>
      </c>
      <c r="E40" s="1318">
        <v>1600</v>
      </c>
      <c r="F40" s="1318">
        <v>455.9</v>
      </c>
      <c r="G40" s="1318">
        <v>0</v>
      </c>
      <c r="H40" s="1318">
        <v>0</v>
      </c>
      <c r="I40" s="1318">
        <v>16.5</v>
      </c>
      <c r="J40" s="1318">
        <v>0</v>
      </c>
      <c r="K40" s="1318">
        <v>0</v>
      </c>
      <c r="L40" s="1318">
        <v>0</v>
      </c>
      <c r="M40" s="1318">
        <v>0</v>
      </c>
      <c r="N40" s="1318">
        <v>0</v>
      </c>
      <c r="O40" s="1318">
        <v>0</v>
      </c>
      <c r="P40" s="1318">
        <v>0</v>
      </c>
      <c r="Q40" s="1318">
        <v>0</v>
      </c>
      <c r="R40" s="1318">
        <v>0</v>
      </c>
      <c r="S40" s="1318">
        <v>315</v>
      </c>
      <c r="T40" s="1318">
        <v>0</v>
      </c>
      <c r="U40" s="1318">
        <v>0</v>
      </c>
      <c r="V40" s="1318">
        <v>0</v>
      </c>
      <c r="W40" s="1318">
        <v>0</v>
      </c>
      <c r="X40" s="1318">
        <v>0</v>
      </c>
      <c r="Y40" s="1318">
        <v>0</v>
      </c>
      <c r="Z40" s="1318">
        <v>0</v>
      </c>
      <c r="AA40" s="1318">
        <v>0</v>
      </c>
      <c r="AB40" s="1318">
        <v>0</v>
      </c>
      <c r="AC40" s="1318">
        <v>0</v>
      </c>
      <c r="AD40" s="1318">
        <v>350</v>
      </c>
      <c r="AE40" s="1318">
        <v>700</v>
      </c>
      <c r="AF40" s="1318">
        <v>77.16</v>
      </c>
      <c r="AG40" s="1318">
        <v>20</v>
      </c>
      <c r="AH40" s="1318">
        <v>0</v>
      </c>
      <c r="AI40" s="1318">
        <v>0</v>
      </c>
      <c r="AJ40" s="1318">
        <v>0</v>
      </c>
      <c r="AK40" s="1318">
        <v>0</v>
      </c>
      <c r="AL40" s="1318">
        <v>0</v>
      </c>
      <c r="AM40" s="1318">
        <v>0</v>
      </c>
      <c r="AN40" s="1318">
        <v>0</v>
      </c>
      <c r="AO40" s="1366">
        <f>SUM(F40:AN40)</f>
        <v>1934.5600000000002</v>
      </c>
      <c r="AP40" s="1319">
        <f t="shared" ref="AP40" si="7">AO40</f>
        <v>1934.5600000000002</v>
      </c>
      <c r="AQ40" s="1319">
        <f t="shared" ref="AQ40" si="8">AO40</f>
        <v>1934.5600000000002</v>
      </c>
      <c r="AR40" s="1367">
        <f t="shared" ref="AR40" si="9">AO40-AP40</f>
        <v>0</v>
      </c>
      <c r="AS40" s="1368">
        <f t="shared" ref="AS40" si="10">AO40-AQ40</f>
        <v>0</v>
      </c>
    </row>
    <row r="41" spans="1:45" s="1320" customFormat="1" ht="30" customHeight="1">
      <c r="A41" s="1315">
        <v>36</v>
      </c>
      <c r="B41" s="1338" t="s">
        <v>451</v>
      </c>
      <c r="C41" s="1317" t="s">
        <v>456</v>
      </c>
      <c r="D41" s="1339" t="s">
        <v>417</v>
      </c>
      <c r="E41" s="1318">
        <v>1600</v>
      </c>
      <c r="F41" s="1318">
        <v>90.91</v>
      </c>
      <c r="G41" s="1318">
        <v>0</v>
      </c>
      <c r="H41" s="1319">
        <v>0</v>
      </c>
      <c r="I41" s="1319">
        <v>177.08999999999986</v>
      </c>
      <c r="J41" s="1319">
        <v>0</v>
      </c>
      <c r="K41" s="1319">
        <v>0</v>
      </c>
      <c r="L41" s="1319">
        <v>0</v>
      </c>
      <c r="M41" s="1319">
        <v>0</v>
      </c>
      <c r="N41" s="1319">
        <v>0</v>
      </c>
      <c r="O41" s="1319">
        <v>0</v>
      </c>
      <c r="P41" s="1319">
        <v>0</v>
      </c>
      <c r="Q41" s="1319">
        <v>0</v>
      </c>
      <c r="R41" s="1319">
        <v>100</v>
      </c>
      <c r="S41" s="1319">
        <v>0</v>
      </c>
      <c r="T41" s="1319">
        <v>0</v>
      </c>
      <c r="U41" s="1319">
        <v>0</v>
      </c>
      <c r="V41" s="1319">
        <v>0</v>
      </c>
      <c r="W41" s="1319">
        <v>0</v>
      </c>
      <c r="X41" s="1319">
        <v>0</v>
      </c>
      <c r="Y41" s="1319">
        <v>0</v>
      </c>
      <c r="Z41" s="1319">
        <v>0</v>
      </c>
      <c r="AA41" s="1319">
        <v>0</v>
      </c>
      <c r="AB41" s="1319">
        <v>0</v>
      </c>
      <c r="AC41" s="1319">
        <v>0</v>
      </c>
      <c r="AD41" s="1319">
        <v>364</v>
      </c>
      <c r="AE41" s="1319">
        <v>728</v>
      </c>
      <c r="AF41" s="1319">
        <v>623.32000000000016</v>
      </c>
      <c r="AG41" s="1319">
        <v>45</v>
      </c>
      <c r="AH41" s="1319">
        <v>0</v>
      </c>
      <c r="AI41" s="1319">
        <v>56</v>
      </c>
      <c r="AJ41" s="1319">
        <v>0</v>
      </c>
      <c r="AK41" s="1319">
        <v>0</v>
      </c>
      <c r="AL41" s="1319">
        <v>0</v>
      </c>
      <c r="AM41" s="1319">
        <v>0</v>
      </c>
      <c r="AN41" s="1319">
        <v>84</v>
      </c>
      <c r="AO41" s="1366">
        <f t="shared" si="0"/>
        <v>2268.3200000000002</v>
      </c>
      <c r="AP41" s="1319">
        <f t="shared" si="1"/>
        <v>2268.3200000000002</v>
      </c>
      <c r="AQ41" s="1319">
        <f t="shared" si="2"/>
        <v>2268.3200000000002</v>
      </c>
      <c r="AR41" s="1367">
        <f t="shared" si="3"/>
        <v>0</v>
      </c>
      <c r="AS41" s="1368">
        <f t="shared" si="4"/>
        <v>0</v>
      </c>
    </row>
    <row r="42" spans="1:45" s="1320" customFormat="1" ht="30" customHeight="1">
      <c r="A42" s="1315">
        <v>37</v>
      </c>
      <c r="B42" s="1338" t="s">
        <v>452</v>
      </c>
      <c r="C42" s="1317" t="s">
        <v>456</v>
      </c>
      <c r="D42" s="1339" t="s">
        <v>417</v>
      </c>
      <c r="E42" s="1318">
        <v>1600</v>
      </c>
      <c r="F42" s="1318">
        <v>324</v>
      </c>
      <c r="G42" s="1318">
        <v>0</v>
      </c>
      <c r="H42" s="1319">
        <v>0</v>
      </c>
      <c r="I42" s="1319">
        <v>260</v>
      </c>
      <c r="J42" s="1319">
        <v>0</v>
      </c>
      <c r="K42" s="1319">
        <v>0</v>
      </c>
      <c r="L42" s="1319">
        <v>0</v>
      </c>
      <c r="M42" s="1319">
        <v>0</v>
      </c>
      <c r="N42" s="1319">
        <v>0</v>
      </c>
      <c r="O42" s="1319">
        <v>0</v>
      </c>
      <c r="P42" s="1319">
        <v>0</v>
      </c>
      <c r="Q42" s="1319">
        <v>0</v>
      </c>
      <c r="R42" s="1319">
        <v>0</v>
      </c>
      <c r="S42" s="1319">
        <v>0</v>
      </c>
      <c r="T42" s="1319">
        <v>0</v>
      </c>
      <c r="U42" s="1319">
        <v>0</v>
      </c>
      <c r="V42" s="1319">
        <v>0</v>
      </c>
      <c r="W42" s="1319">
        <v>0</v>
      </c>
      <c r="X42" s="1319">
        <v>0</v>
      </c>
      <c r="Y42" s="1319">
        <v>0</v>
      </c>
      <c r="Z42" s="1319">
        <v>0</v>
      </c>
      <c r="AA42" s="1319">
        <v>0</v>
      </c>
      <c r="AB42" s="1319">
        <v>0</v>
      </c>
      <c r="AC42" s="1319">
        <v>0</v>
      </c>
      <c r="AD42" s="1319">
        <v>322</v>
      </c>
      <c r="AE42" s="1319">
        <v>644</v>
      </c>
      <c r="AF42" s="1319">
        <v>494.66</v>
      </c>
      <c r="AG42" s="1319">
        <v>0</v>
      </c>
      <c r="AH42" s="1319">
        <v>0</v>
      </c>
      <c r="AI42" s="1319">
        <v>0</v>
      </c>
      <c r="AJ42" s="1319">
        <v>0</v>
      </c>
      <c r="AK42" s="1319">
        <v>0</v>
      </c>
      <c r="AL42" s="1319">
        <v>0</v>
      </c>
      <c r="AM42" s="1319">
        <v>0</v>
      </c>
      <c r="AN42" s="1319">
        <v>0</v>
      </c>
      <c r="AO42" s="1366">
        <f t="shared" si="0"/>
        <v>2044.66</v>
      </c>
      <c r="AP42" s="1319">
        <f t="shared" si="1"/>
        <v>2044.66</v>
      </c>
      <c r="AQ42" s="1319">
        <f t="shared" si="2"/>
        <v>2044.66</v>
      </c>
      <c r="AR42" s="1367">
        <f t="shared" si="3"/>
        <v>0</v>
      </c>
      <c r="AS42" s="1368">
        <f t="shared" si="4"/>
        <v>0</v>
      </c>
    </row>
    <row r="43" spans="1:45" s="1320" customFormat="1" ht="30" customHeight="1">
      <c r="A43" s="1315">
        <v>38</v>
      </c>
      <c r="B43" s="1338" t="s">
        <v>453</v>
      </c>
      <c r="C43" s="1317" t="s">
        <v>456</v>
      </c>
      <c r="D43" s="1339" t="s">
        <v>417</v>
      </c>
      <c r="E43" s="1318">
        <v>1600</v>
      </c>
      <c r="F43" s="1340">
        <f>[2]ID08!G22</f>
        <v>0</v>
      </c>
      <c r="G43" s="1340">
        <f>[2]ID08!H22</f>
        <v>0</v>
      </c>
      <c r="H43" s="1340">
        <f>[2]ID08!I22</f>
        <v>0</v>
      </c>
      <c r="I43" s="1340">
        <f>[2]ID08!J22</f>
        <v>0</v>
      </c>
      <c r="J43" s="1340">
        <f>[2]ID08!K22</f>
        <v>0</v>
      </c>
      <c r="K43" s="1340">
        <f>[2]ID08!L22</f>
        <v>0</v>
      </c>
      <c r="L43" s="1340">
        <f>[2]ID08!M22</f>
        <v>0</v>
      </c>
      <c r="M43" s="1340">
        <f>[2]ID08!N22</f>
        <v>0</v>
      </c>
      <c r="N43" s="1340">
        <f>[2]ID08!O22</f>
        <v>0</v>
      </c>
      <c r="O43" s="1340">
        <f>[2]ID08!P22</f>
        <v>0</v>
      </c>
      <c r="P43" s="1340">
        <f>[2]ID08!Q22</f>
        <v>0</v>
      </c>
      <c r="Q43" s="1340">
        <f>[2]ID08!R22</f>
        <v>0</v>
      </c>
      <c r="R43" s="1340">
        <f>[2]ID08!S22</f>
        <v>0</v>
      </c>
      <c r="S43" s="1340">
        <v>530</v>
      </c>
      <c r="T43" s="1340">
        <f>[2]ID08!U22</f>
        <v>0</v>
      </c>
      <c r="U43" s="1340">
        <f>[2]ID08!V22</f>
        <v>0</v>
      </c>
      <c r="V43" s="1340">
        <f>[2]ID08!W22</f>
        <v>0</v>
      </c>
      <c r="W43" s="1340">
        <f>[2]ID08!X22</f>
        <v>0</v>
      </c>
      <c r="X43" s="1340">
        <f>[2]ID08!Y22</f>
        <v>0</v>
      </c>
      <c r="Y43" s="1340">
        <f>[2]ID08!Z22</f>
        <v>0</v>
      </c>
      <c r="Z43" s="1340">
        <f>[2]ID08!AA22</f>
        <v>0</v>
      </c>
      <c r="AA43" s="1340">
        <f>[2]ID08!AB22</f>
        <v>0</v>
      </c>
      <c r="AB43" s="1340">
        <f>[2]ID08!AC22</f>
        <v>0</v>
      </c>
      <c r="AC43" s="1340">
        <f>[2]ID08!AD22</f>
        <v>0</v>
      </c>
      <c r="AD43" s="1319">
        <v>364</v>
      </c>
      <c r="AE43" s="1319">
        <v>728</v>
      </c>
      <c r="AF43" s="1319">
        <v>667.64</v>
      </c>
      <c r="AG43" s="1319">
        <v>60</v>
      </c>
      <c r="AH43" s="1319">
        <v>20</v>
      </c>
      <c r="AI43" s="1319">
        <v>0</v>
      </c>
      <c r="AJ43" s="1319">
        <v>200</v>
      </c>
      <c r="AK43" s="1319">
        <v>0</v>
      </c>
      <c r="AL43" s="1319">
        <v>0</v>
      </c>
      <c r="AM43" s="1319">
        <v>0</v>
      </c>
      <c r="AN43" s="1319">
        <v>0</v>
      </c>
      <c r="AO43" s="1366">
        <f t="shared" si="0"/>
        <v>2569.64</v>
      </c>
      <c r="AP43" s="1319">
        <f t="shared" si="1"/>
        <v>2569.64</v>
      </c>
      <c r="AQ43" s="1319">
        <f t="shared" si="2"/>
        <v>2569.64</v>
      </c>
      <c r="AR43" s="1367">
        <f t="shared" si="3"/>
        <v>0</v>
      </c>
      <c r="AS43" s="1368">
        <f t="shared" si="4"/>
        <v>0</v>
      </c>
    </row>
    <row r="44" spans="1:45" s="1320" customFormat="1" ht="30" customHeight="1">
      <c r="A44" s="1315">
        <v>39</v>
      </c>
      <c r="B44" s="1338" t="s">
        <v>454</v>
      </c>
      <c r="C44" s="1317" t="s">
        <v>456</v>
      </c>
      <c r="D44" s="1339" t="s">
        <v>417</v>
      </c>
      <c r="E44" s="1318">
        <v>1600</v>
      </c>
      <c r="F44" s="1340">
        <f>[2]ID09!G22</f>
        <v>0</v>
      </c>
      <c r="G44" s="1340">
        <f>[2]ID09!H22</f>
        <v>0</v>
      </c>
      <c r="H44" s="1340">
        <f>[2]ID09!I22</f>
        <v>0</v>
      </c>
      <c r="I44" s="1340">
        <f>[2]ID09!J22</f>
        <v>0</v>
      </c>
      <c r="J44" s="1340">
        <f>[2]ID09!K22</f>
        <v>0</v>
      </c>
      <c r="K44" s="1340">
        <f>[2]ID09!L22</f>
        <v>0</v>
      </c>
      <c r="L44" s="1340">
        <f>[2]ID09!M22</f>
        <v>0</v>
      </c>
      <c r="M44" s="1340">
        <f>[2]ID09!N22</f>
        <v>0</v>
      </c>
      <c r="N44" s="1340">
        <v>150</v>
      </c>
      <c r="O44" s="1340">
        <v>0</v>
      </c>
      <c r="P44" s="1340">
        <v>0</v>
      </c>
      <c r="Q44" s="1340">
        <v>0</v>
      </c>
      <c r="R44" s="1340">
        <v>0</v>
      </c>
      <c r="S44" s="1319">
        <v>110</v>
      </c>
      <c r="T44" s="1340">
        <v>0</v>
      </c>
      <c r="U44" s="1340">
        <v>0</v>
      </c>
      <c r="V44" s="1340">
        <v>0</v>
      </c>
      <c r="W44" s="1340">
        <f>[2]ID09!X22</f>
        <v>0</v>
      </c>
      <c r="X44" s="1340">
        <f>[2]ID09!Y22</f>
        <v>0</v>
      </c>
      <c r="Y44" s="1340">
        <f>[2]ID09!Z22</f>
        <v>0</v>
      </c>
      <c r="Z44" s="1340">
        <f>[2]ID09!AA22</f>
        <v>0</v>
      </c>
      <c r="AA44" s="1340">
        <f>[2]ID09!AB22</f>
        <v>0</v>
      </c>
      <c r="AB44" s="1340">
        <f>[2]ID09!AC22</f>
        <v>0</v>
      </c>
      <c r="AC44" s="1340">
        <f>[2]ID09!AD22</f>
        <v>0</v>
      </c>
      <c r="AD44" s="1319">
        <v>364</v>
      </c>
      <c r="AE44" s="1319">
        <v>728</v>
      </c>
      <c r="AF44" s="1319">
        <v>853.96</v>
      </c>
      <c r="AG44" s="1319">
        <v>60</v>
      </c>
      <c r="AH44" s="1319">
        <v>0</v>
      </c>
      <c r="AI44" s="1319">
        <v>0</v>
      </c>
      <c r="AJ44" s="1319">
        <v>0</v>
      </c>
      <c r="AK44" s="1319">
        <v>0</v>
      </c>
      <c r="AL44" s="1319">
        <v>0</v>
      </c>
      <c r="AM44" s="1319">
        <v>0</v>
      </c>
      <c r="AN44" s="1319">
        <v>0</v>
      </c>
      <c r="AO44" s="1366">
        <f t="shared" si="0"/>
        <v>2265.96</v>
      </c>
      <c r="AP44" s="1319">
        <f t="shared" si="1"/>
        <v>2265.96</v>
      </c>
      <c r="AQ44" s="1319">
        <f t="shared" si="2"/>
        <v>2265.96</v>
      </c>
      <c r="AR44" s="1367">
        <f t="shared" si="3"/>
        <v>0</v>
      </c>
      <c r="AS44" s="1368">
        <f t="shared" si="4"/>
        <v>0</v>
      </c>
    </row>
    <row r="45" spans="1:45" s="1320" customFormat="1" ht="30" customHeight="1">
      <c r="A45" s="1315">
        <v>40</v>
      </c>
      <c r="B45" s="1341" t="s">
        <v>455</v>
      </c>
      <c r="C45" s="1317" t="s">
        <v>456</v>
      </c>
      <c r="D45" s="1339" t="s">
        <v>417</v>
      </c>
      <c r="E45" s="1318">
        <v>1600</v>
      </c>
      <c r="F45" s="1340">
        <f>[2]ID10!H29</f>
        <v>0</v>
      </c>
      <c r="G45" s="1340">
        <f>[2]ID10!I29</f>
        <v>0</v>
      </c>
      <c r="H45" s="1340">
        <f>[2]ID10!J29</f>
        <v>0</v>
      </c>
      <c r="I45" s="1340">
        <f>[2]ID10!K29</f>
        <v>0</v>
      </c>
      <c r="J45" s="1340">
        <f>[2]ID10!L29</f>
        <v>0</v>
      </c>
      <c r="K45" s="1340">
        <f>[2]ID10!M29</f>
        <v>0</v>
      </c>
      <c r="L45" s="1340">
        <f>[2]ID10!N29</f>
        <v>0</v>
      </c>
      <c r="M45" s="1340">
        <f>[2]ID10!O29</f>
        <v>0</v>
      </c>
      <c r="N45" s="1340">
        <f>[2]ID10!P29</f>
        <v>0</v>
      </c>
      <c r="O45" s="1340">
        <f>[2]ID10!Q29</f>
        <v>0</v>
      </c>
      <c r="P45" s="1340">
        <f>[2]ID10!R29</f>
        <v>0</v>
      </c>
      <c r="Q45" s="1340">
        <f>[2]ID10!S29</f>
        <v>0</v>
      </c>
      <c r="R45" s="1340">
        <f>[2]ID10!T29</f>
        <v>0</v>
      </c>
      <c r="S45" s="1319">
        <v>0</v>
      </c>
      <c r="T45" s="1340">
        <f>[2]ID10!V29</f>
        <v>0</v>
      </c>
      <c r="U45" s="1340">
        <f>[2]ID10!W29</f>
        <v>0</v>
      </c>
      <c r="V45" s="1340">
        <f>[2]ID10!X29</f>
        <v>0</v>
      </c>
      <c r="W45" s="1340">
        <f>[2]ID10!Y29</f>
        <v>0</v>
      </c>
      <c r="X45" s="1340">
        <f>[2]ID10!Z29</f>
        <v>0</v>
      </c>
      <c r="Y45" s="1340">
        <f>[2]ID10!AA29</f>
        <v>0</v>
      </c>
      <c r="Z45" s="1340">
        <f>[2]ID10!AB29</f>
        <v>0</v>
      </c>
      <c r="AA45" s="1340">
        <f>[2]ID10!AC29</f>
        <v>0</v>
      </c>
      <c r="AB45" s="1340">
        <f>[2]ID10!AD29</f>
        <v>0</v>
      </c>
      <c r="AC45" s="1340">
        <f>[2]ID10!AE29</f>
        <v>0</v>
      </c>
      <c r="AD45" s="1319">
        <v>378</v>
      </c>
      <c r="AE45" s="1319">
        <v>756</v>
      </c>
      <c r="AF45" s="1319">
        <v>736.1400000000001</v>
      </c>
      <c r="AG45" s="1319">
        <v>0</v>
      </c>
      <c r="AH45" s="1319">
        <v>0</v>
      </c>
      <c r="AI45" s="1319">
        <v>0</v>
      </c>
      <c r="AJ45" s="1319">
        <v>0</v>
      </c>
      <c r="AK45" s="1319">
        <v>0</v>
      </c>
      <c r="AL45" s="1319">
        <v>0</v>
      </c>
      <c r="AM45" s="1319">
        <v>0</v>
      </c>
      <c r="AN45" s="1319">
        <v>0</v>
      </c>
      <c r="AO45" s="1366">
        <f t="shared" si="0"/>
        <v>1870.14</v>
      </c>
      <c r="AP45" s="1319">
        <f t="shared" si="1"/>
        <v>1870.14</v>
      </c>
      <c r="AQ45" s="1319">
        <f t="shared" si="2"/>
        <v>1870.14</v>
      </c>
      <c r="AR45" s="1367">
        <f t="shared" si="3"/>
        <v>0</v>
      </c>
      <c r="AS45" s="1368">
        <f t="shared" si="4"/>
        <v>0</v>
      </c>
    </row>
    <row r="46" spans="1:45" ht="30" customHeight="1">
      <c r="A46" s="1322">
        <v>1</v>
      </c>
      <c r="B46" s="1323" t="s">
        <v>3393</v>
      </c>
      <c r="C46" s="1317" t="s">
        <v>1041</v>
      </c>
      <c r="D46" s="1324" t="s">
        <v>3394</v>
      </c>
      <c r="E46" s="1369">
        <v>1600</v>
      </c>
      <c r="F46" s="1318">
        <v>708</v>
      </c>
      <c r="G46" s="1318">
        <v>0</v>
      </c>
      <c r="H46" s="1318">
        <v>0</v>
      </c>
      <c r="I46" s="1318">
        <v>635.9</v>
      </c>
      <c r="J46" s="1318">
        <v>0</v>
      </c>
      <c r="K46" s="1318">
        <v>0</v>
      </c>
      <c r="L46" s="1318">
        <v>0</v>
      </c>
      <c r="M46" s="1318">
        <v>0</v>
      </c>
      <c r="N46" s="1318">
        <v>0</v>
      </c>
      <c r="O46" s="1318">
        <v>0</v>
      </c>
      <c r="P46" s="1318">
        <v>0</v>
      </c>
      <c r="Q46" s="1318">
        <v>80</v>
      </c>
      <c r="R46" s="1318">
        <v>300</v>
      </c>
      <c r="S46" s="1318">
        <v>180</v>
      </c>
      <c r="T46" s="1318">
        <v>0</v>
      </c>
      <c r="U46" s="1318">
        <v>0</v>
      </c>
      <c r="V46" s="1318">
        <v>0</v>
      </c>
      <c r="W46" s="1318">
        <v>0</v>
      </c>
      <c r="X46" s="1318">
        <v>0</v>
      </c>
      <c r="Y46" s="1318">
        <v>0</v>
      </c>
      <c r="Z46" s="1318">
        <v>0</v>
      </c>
      <c r="AA46" s="1318">
        <v>0</v>
      </c>
      <c r="AB46" s="1318">
        <v>0</v>
      </c>
      <c r="AC46" s="1318">
        <v>0</v>
      </c>
      <c r="AD46" s="1318">
        <v>224</v>
      </c>
      <c r="AE46" s="1318">
        <v>448</v>
      </c>
      <c r="AF46" s="1318">
        <v>811.97</v>
      </c>
      <c r="AG46" s="1318">
        <v>90</v>
      </c>
      <c r="AH46" s="1318">
        <v>40</v>
      </c>
      <c r="AI46" s="1318">
        <v>0</v>
      </c>
      <c r="AJ46" s="1318">
        <v>0</v>
      </c>
      <c r="AK46" s="1318">
        <v>0</v>
      </c>
      <c r="AL46" s="1318">
        <v>0</v>
      </c>
      <c r="AM46" s="1318">
        <v>0</v>
      </c>
      <c r="AN46" s="1318">
        <v>0</v>
      </c>
      <c r="AO46" s="1366">
        <f t="shared" si="0"/>
        <v>3517.87</v>
      </c>
      <c r="AP46" s="1319">
        <f t="shared" si="1"/>
        <v>3517.87</v>
      </c>
      <c r="AQ46" s="1319">
        <f t="shared" si="2"/>
        <v>3517.87</v>
      </c>
      <c r="AR46" s="1367">
        <f t="shared" si="3"/>
        <v>0</v>
      </c>
      <c r="AS46" s="1368">
        <f t="shared" si="4"/>
        <v>0</v>
      </c>
    </row>
    <row r="47" spans="1:45" ht="30" customHeight="1">
      <c r="A47" s="1322">
        <v>2</v>
      </c>
      <c r="B47" s="1323" t="s">
        <v>3395</v>
      </c>
      <c r="C47" s="1317" t="s">
        <v>1041</v>
      </c>
      <c r="D47" s="1324" t="s">
        <v>3394</v>
      </c>
      <c r="E47" s="1369">
        <v>1600</v>
      </c>
      <c r="F47" s="1318">
        <v>100</v>
      </c>
      <c r="G47" s="1318">
        <v>0</v>
      </c>
      <c r="H47" s="1319">
        <v>0</v>
      </c>
      <c r="I47" s="1319">
        <v>514.04</v>
      </c>
      <c r="J47" s="1319">
        <v>0</v>
      </c>
      <c r="K47" s="1319">
        <v>0</v>
      </c>
      <c r="L47" s="1319">
        <v>0</v>
      </c>
      <c r="M47" s="1319">
        <v>0</v>
      </c>
      <c r="N47" s="1319">
        <v>0</v>
      </c>
      <c r="O47" s="1319">
        <v>0</v>
      </c>
      <c r="P47" s="1319">
        <v>200</v>
      </c>
      <c r="Q47" s="1319">
        <v>0</v>
      </c>
      <c r="R47" s="1319">
        <v>0</v>
      </c>
      <c r="S47" s="1319">
        <v>410</v>
      </c>
      <c r="T47" s="1319">
        <v>0</v>
      </c>
      <c r="U47" s="1319">
        <v>0</v>
      </c>
      <c r="V47" s="1319">
        <v>0</v>
      </c>
      <c r="W47" s="1319">
        <v>0</v>
      </c>
      <c r="X47" s="1319">
        <v>0</v>
      </c>
      <c r="Y47" s="1319">
        <v>150</v>
      </c>
      <c r="Z47" s="1319">
        <v>0</v>
      </c>
      <c r="AA47" s="1319">
        <v>0</v>
      </c>
      <c r="AB47" s="1319">
        <v>0</v>
      </c>
      <c r="AC47" s="1319">
        <v>0</v>
      </c>
      <c r="AD47" s="1319">
        <v>224</v>
      </c>
      <c r="AE47" s="1319">
        <v>448</v>
      </c>
      <c r="AF47" s="1319">
        <v>822.1</v>
      </c>
      <c r="AG47" s="1319">
        <v>0</v>
      </c>
      <c r="AH47" s="1319">
        <v>160</v>
      </c>
      <c r="AI47" s="1319">
        <v>0</v>
      </c>
      <c r="AJ47" s="1319">
        <v>0</v>
      </c>
      <c r="AK47" s="1319">
        <v>0</v>
      </c>
      <c r="AL47" s="1319">
        <v>0</v>
      </c>
      <c r="AM47" s="1319">
        <v>0</v>
      </c>
      <c r="AN47" s="1319">
        <v>0</v>
      </c>
      <c r="AO47" s="1366">
        <f t="shared" si="0"/>
        <v>3028.14</v>
      </c>
      <c r="AP47" s="1319">
        <f t="shared" si="1"/>
        <v>3028.14</v>
      </c>
      <c r="AQ47" s="1319">
        <f t="shared" si="2"/>
        <v>3028.14</v>
      </c>
      <c r="AR47" s="1367">
        <f t="shared" si="3"/>
        <v>0</v>
      </c>
      <c r="AS47" s="1368">
        <f t="shared" si="4"/>
        <v>0</v>
      </c>
    </row>
    <row r="48" spans="1:45" ht="30" customHeight="1">
      <c r="A48" s="1322">
        <v>3</v>
      </c>
      <c r="B48" s="1323" t="s">
        <v>3396</v>
      </c>
      <c r="C48" s="1317" t="s">
        <v>1041</v>
      </c>
      <c r="D48" s="1324" t="s">
        <v>3394</v>
      </c>
      <c r="E48" s="1369">
        <v>1600</v>
      </c>
      <c r="F48" s="1318">
        <v>583.33000000000004</v>
      </c>
      <c r="G48" s="1318">
        <v>0</v>
      </c>
      <c r="H48" s="1319">
        <v>0</v>
      </c>
      <c r="I48" s="1319">
        <v>102.2</v>
      </c>
      <c r="J48" s="1319">
        <v>0</v>
      </c>
      <c r="K48" s="1319">
        <v>0</v>
      </c>
      <c r="L48" s="1319">
        <v>0</v>
      </c>
      <c r="M48" s="1319">
        <v>0</v>
      </c>
      <c r="N48" s="1319">
        <v>0</v>
      </c>
      <c r="O48" s="1319">
        <v>0</v>
      </c>
      <c r="P48" s="1319">
        <v>0</v>
      </c>
      <c r="Q48" s="1319">
        <v>39.53</v>
      </c>
      <c r="R48" s="1319">
        <v>0</v>
      </c>
      <c r="S48" s="1319">
        <v>510</v>
      </c>
      <c r="T48" s="1319">
        <v>0</v>
      </c>
      <c r="U48" s="1319">
        <v>0</v>
      </c>
      <c r="V48" s="1319">
        <v>0</v>
      </c>
      <c r="W48" s="1319">
        <v>0</v>
      </c>
      <c r="X48" s="1319">
        <v>0</v>
      </c>
      <c r="Y48" s="1319">
        <v>0</v>
      </c>
      <c r="Z48" s="1319">
        <v>0</v>
      </c>
      <c r="AA48" s="1319">
        <v>0</v>
      </c>
      <c r="AB48" s="1319">
        <v>0</v>
      </c>
      <c r="AC48" s="1319">
        <v>0</v>
      </c>
      <c r="AD48" s="1319">
        <v>196</v>
      </c>
      <c r="AE48" s="1319">
        <v>392</v>
      </c>
      <c r="AF48" s="1319">
        <v>700.63</v>
      </c>
      <c r="AG48" s="1319">
        <v>60</v>
      </c>
      <c r="AH48" s="1319">
        <v>220</v>
      </c>
      <c r="AI48" s="1319">
        <v>56</v>
      </c>
      <c r="AJ48" s="1319">
        <v>0</v>
      </c>
      <c r="AK48" s="1319">
        <v>0</v>
      </c>
      <c r="AL48" s="1319">
        <v>0</v>
      </c>
      <c r="AM48" s="1319">
        <v>0</v>
      </c>
      <c r="AN48" s="1319">
        <v>16</v>
      </c>
      <c r="AO48" s="1366">
        <f t="shared" si="0"/>
        <v>2875.69</v>
      </c>
      <c r="AP48" s="1319">
        <f t="shared" si="1"/>
        <v>2875.69</v>
      </c>
      <c r="AQ48" s="1319">
        <f t="shared" si="2"/>
        <v>2875.69</v>
      </c>
      <c r="AR48" s="1367">
        <f t="shared" si="3"/>
        <v>0</v>
      </c>
      <c r="AS48" s="1368">
        <f t="shared" si="4"/>
        <v>0</v>
      </c>
    </row>
    <row r="49" spans="1:45" ht="30" customHeight="1">
      <c r="A49" s="1322">
        <v>4</v>
      </c>
      <c r="B49" s="1323" t="s">
        <v>3397</v>
      </c>
      <c r="C49" s="1317" t="s">
        <v>1041</v>
      </c>
      <c r="D49" s="1324" t="s">
        <v>3398</v>
      </c>
      <c r="E49" s="1369">
        <v>1600</v>
      </c>
      <c r="F49" s="1318">
        <v>1722.6</v>
      </c>
      <c r="G49" s="1318">
        <v>0</v>
      </c>
      <c r="H49" s="1319">
        <v>0</v>
      </c>
      <c r="I49" s="1319">
        <v>735.13</v>
      </c>
      <c r="J49" s="1319">
        <v>0</v>
      </c>
      <c r="K49" s="1319">
        <v>0</v>
      </c>
      <c r="L49" s="1319">
        <v>0</v>
      </c>
      <c r="M49" s="1319">
        <v>0</v>
      </c>
      <c r="N49" s="1319">
        <v>0</v>
      </c>
      <c r="O49" s="1319">
        <v>68</v>
      </c>
      <c r="P49" s="1319">
        <v>800</v>
      </c>
      <c r="Q49" s="1319">
        <v>26.67</v>
      </c>
      <c r="R49" s="1319">
        <v>200</v>
      </c>
      <c r="S49" s="1319">
        <v>275</v>
      </c>
      <c r="T49" s="1319">
        <v>0</v>
      </c>
      <c r="U49" s="1319">
        <v>0</v>
      </c>
      <c r="V49" s="1319">
        <v>0</v>
      </c>
      <c r="W49" s="1319">
        <v>0</v>
      </c>
      <c r="X49" s="1319">
        <v>0</v>
      </c>
      <c r="Y49" s="1319">
        <v>300</v>
      </c>
      <c r="Z49" s="1319">
        <v>0</v>
      </c>
      <c r="AA49" s="1319">
        <v>0</v>
      </c>
      <c r="AB49" s="1319">
        <v>0</v>
      </c>
      <c r="AC49" s="1319">
        <v>0</v>
      </c>
      <c r="AD49" s="1319">
        <v>252</v>
      </c>
      <c r="AE49" s="1319">
        <v>504</v>
      </c>
      <c r="AF49" s="1319">
        <v>737.95</v>
      </c>
      <c r="AG49" s="1319">
        <v>30</v>
      </c>
      <c r="AH49" s="1319">
        <v>250</v>
      </c>
      <c r="AI49" s="1319">
        <v>256</v>
      </c>
      <c r="AJ49" s="1319">
        <v>0</v>
      </c>
      <c r="AK49" s="1319">
        <v>0</v>
      </c>
      <c r="AL49" s="1319">
        <v>0</v>
      </c>
      <c r="AM49" s="1319">
        <v>0</v>
      </c>
      <c r="AN49" s="1319">
        <v>8</v>
      </c>
      <c r="AO49" s="1366">
        <f t="shared" si="0"/>
        <v>6165.3499999999995</v>
      </c>
      <c r="AP49" s="1319">
        <f t="shared" si="1"/>
        <v>6165.3499999999995</v>
      </c>
      <c r="AQ49" s="1319">
        <f t="shared" si="2"/>
        <v>6165.3499999999995</v>
      </c>
      <c r="AR49" s="1367">
        <f t="shared" si="3"/>
        <v>0</v>
      </c>
      <c r="AS49" s="1368">
        <f t="shared" si="4"/>
        <v>0</v>
      </c>
    </row>
    <row r="50" spans="1:45" ht="30" customHeight="1">
      <c r="A50" s="1322">
        <v>5</v>
      </c>
      <c r="B50" s="1323" t="s">
        <v>3399</v>
      </c>
      <c r="C50" s="1317" t="s">
        <v>1041</v>
      </c>
      <c r="D50" s="1324" t="s">
        <v>3400</v>
      </c>
      <c r="E50" s="1369">
        <v>1600</v>
      </c>
      <c r="F50" s="1318">
        <v>351.1</v>
      </c>
      <c r="G50" s="1318">
        <v>0</v>
      </c>
      <c r="H50" s="1318">
        <v>0</v>
      </c>
      <c r="I50" s="1318">
        <v>0</v>
      </c>
      <c r="J50" s="1318">
        <v>0</v>
      </c>
      <c r="K50" s="1318">
        <v>0</v>
      </c>
      <c r="L50" s="1318">
        <v>0</v>
      </c>
      <c r="M50" s="1318">
        <v>0</v>
      </c>
      <c r="N50" s="1318">
        <v>0</v>
      </c>
      <c r="O50" s="1318">
        <v>0</v>
      </c>
      <c r="P50" s="1318">
        <v>0</v>
      </c>
      <c r="Q50" s="1318">
        <v>0</v>
      </c>
      <c r="R50" s="1318">
        <v>0</v>
      </c>
      <c r="S50" s="1318">
        <v>0</v>
      </c>
      <c r="T50" s="1318">
        <v>0</v>
      </c>
      <c r="U50" s="1318">
        <v>0</v>
      </c>
      <c r="V50" s="1318">
        <v>0</v>
      </c>
      <c r="W50" s="1318">
        <v>0</v>
      </c>
      <c r="X50" s="1318">
        <v>0</v>
      </c>
      <c r="Y50" s="1318">
        <v>0</v>
      </c>
      <c r="Z50" s="1318">
        <v>0</v>
      </c>
      <c r="AA50" s="1318">
        <v>0</v>
      </c>
      <c r="AB50" s="1318">
        <v>0</v>
      </c>
      <c r="AC50" s="1318">
        <v>0</v>
      </c>
      <c r="AD50" s="1319">
        <v>336</v>
      </c>
      <c r="AE50" s="1319">
        <v>672</v>
      </c>
      <c r="AF50" s="1319">
        <v>675.33</v>
      </c>
      <c r="AG50" s="1318">
        <v>0</v>
      </c>
      <c r="AH50" s="1319">
        <v>580</v>
      </c>
      <c r="AI50" s="1319">
        <v>816</v>
      </c>
      <c r="AJ50" s="1318">
        <v>0</v>
      </c>
      <c r="AK50" s="1318">
        <v>0</v>
      </c>
      <c r="AL50" s="1318">
        <v>0</v>
      </c>
      <c r="AM50" s="1318">
        <v>0</v>
      </c>
      <c r="AN50" s="1319">
        <v>100</v>
      </c>
      <c r="AO50" s="1366">
        <f t="shared" si="0"/>
        <v>3530.43</v>
      </c>
      <c r="AP50" s="1319">
        <f t="shared" si="1"/>
        <v>3530.43</v>
      </c>
      <c r="AQ50" s="1319">
        <f t="shared" si="2"/>
        <v>3530.43</v>
      </c>
      <c r="AR50" s="1367">
        <f t="shared" si="3"/>
        <v>0</v>
      </c>
      <c r="AS50" s="1368">
        <f t="shared" si="4"/>
        <v>0</v>
      </c>
    </row>
    <row r="51" spans="1:45" ht="30" customHeight="1">
      <c r="A51" s="1322">
        <v>6</v>
      </c>
      <c r="B51" s="1323" t="s">
        <v>3401</v>
      </c>
      <c r="C51" s="1317" t="s">
        <v>1041</v>
      </c>
      <c r="D51" s="1324" t="s">
        <v>3400</v>
      </c>
      <c r="E51" s="1369">
        <v>1600</v>
      </c>
      <c r="F51" s="1318">
        <v>1139.29</v>
      </c>
      <c r="G51" s="1318">
        <v>0</v>
      </c>
      <c r="H51" s="1319">
        <v>0</v>
      </c>
      <c r="I51" s="1319">
        <v>636.25</v>
      </c>
      <c r="J51" s="1319">
        <v>0</v>
      </c>
      <c r="K51" s="1319">
        <v>0</v>
      </c>
      <c r="L51" s="1319">
        <v>0</v>
      </c>
      <c r="M51" s="1319">
        <v>0</v>
      </c>
      <c r="N51" s="1319">
        <v>0</v>
      </c>
      <c r="O51" s="1319">
        <v>0</v>
      </c>
      <c r="P51" s="1319">
        <v>0</v>
      </c>
      <c r="Q51" s="1319">
        <v>36.92</v>
      </c>
      <c r="R51" s="1319">
        <v>0</v>
      </c>
      <c r="S51" s="1319">
        <v>0</v>
      </c>
      <c r="T51" s="1319">
        <v>0</v>
      </c>
      <c r="U51" s="1319">
        <v>0</v>
      </c>
      <c r="V51" s="1319">
        <v>0</v>
      </c>
      <c r="W51" s="1319">
        <v>0</v>
      </c>
      <c r="X51" s="1319">
        <v>0</v>
      </c>
      <c r="Y51" s="1319">
        <v>0</v>
      </c>
      <c r="Z51" s="1319">
        <v>0</v>
      </c>
      <c r="AA51" s="1319">
        <v>0</v>
      </c>
      <c r="AB51" s="1319">
        <v>0</v>
      </c>
      <c r="AC51" s="1319">
        <v>0</v>
      </c>
      <c r="AD51" s="1319">
        <v>280</v>
      </c>
      <c r="AE51" s="1319">
        <v>560</v>
      </c>
      <c r="AF51" s="1319">
        <v>107.87</v>
      </c>
      <c r="AG51" s="1319">
        <v>0</v>
      </c>
      <c r="AH51" s="1319">
        <v>0</v>
      </c>
      <c r="AI51" s="1319">
        <v>0</v>
      </c>
      <c r="AJ51" s="1319">
        <v>0</v>
      </c>
      <c r="AK51" s="1319">
        <v>0</v>
      </c>
      <c r="AL51" s="1319">
        <v>0</v>
      </c>
      <c r="AM51" s="1319">
        <v>0</v>
      </c>
      <c r="AN51" s="1319">
        <v>0</v>
      </c>
      <c r="AO51" s="1366">
        <f t="shared" si="0"/>
        <v>2760.33</v>
      </c>
      <c r="AP51" s="1319">
        <f t="shared" si="1"/>
        <v>2760.33</v>
      </c>
      <c r="AQ51" s="1319">
        <f t="shared" si="2"/>
        <v>2760.33</v>
      </c>
      <c r="AR51" s="1367">
        <f t="shared" si="3"/>
        <v>0</v>
      </c>
      <c r="AS51" s="1368">
        <f t="shared" si="4"/>
        <v>0</v>
      </c>
    </row>
    <row r="52" spans="1:45" s="1320" customFormat="1" ht="30" customHeight="1">
      <c r="A52" s="1322">
        <v>7</v>
      </c>
      <c r="B52" s="1323" t="s">
        <v>3402</v>
      </c>
      <c r="C52" s="1317" t="s">
        <v>1041</v>
      </c>
      <c r="D52" s="1324" t="s">
        <v>3400</v>
      </c>
      <c r="E52" s="1369">
        <v>1600</v>
      </c>
      <c r="F52" s="1318">
        <v>507.58</v>
      </c>
      <c r="G52" s="1318">
        <v>0</v>
      </c>
      <c r="H52" s="1319">
        <v>0</v>
      </c>
      <c r="I52" s="1319">
        <v>30.94</v>
      </c>
      <c r="J52" s="1319">
        <v>0</v>
      </c>
      <c r="K52" s="1319">
        <v>0</v>
      </c>
      <c r="L52" s="1319">
        <v>0</v>
      </c>
      <c r="M52" s="1319">
        <v>0</v>
      </c>
      <c r="N52" s="1319">
        <v>33.33</v>
      </c>
      <c r="O52" s="1319">
        <v>0</v>
      </c>
      <c r="P52" s="1319">
        <v>0</v>
      </c>
      <c r="Q52" s="1319">
        <v>28.69</v>
      </c>
      <c r="R52" s="1319">
        <v>100</v>
      </c>
      <c r="S52" s="1319">
        <v>520</v>
      </c>
      <c r="T52" s="1319">
        <v>0</v>
      </c>
      <c r="U52" s="1319">
        <v>0</v>
      </c>
      <c r="V52" s="1319">
        <v>0</v>
      </c>
      <c r="W52" s="1319">
        <v>0</v>
      </c>
      <c r="X52" s="1319">
        <v>0</v>
      </c>
      <c r="Y52" s="1319">
        <v>0</v>
      </c>
      <c r="Z52" s="1319">
        <v>0</v>
      </c>
      <c r="AA52" s="1319">
        <v>0</v>
      </c>
      <c r="AB52" s="1319">
        <v>0</v>
      </c>
      <c r="AC52" s="1319">
        <v>0</v>
      </c>
      <c r="AD52" s="1319">
        <v>336</v>
      </c>
      <c r="AE52" s="1319">
        <v>672</v>
      </c>
      <c r="AF52" s="1319">
        <v>554.98</v>
      </c>
      <c r="AG52" s="1319">
        <v>0</v>
      </c>
      <c r="AH52" s="1319">
        <v>750</v>
      </c>
      <c r="AI52" s="1319">
        <v>56</v>
      </c>
      <c r="AJ52" s="1319">
        <v>0</v>
      </c>
      <c r="AK52" s="1319">
        <v>0</v>
      </c>
      <c r="AL52" s="1319">
        <v>0</v>
      </c>
      <c r="AM52" s="1319">
        <v>0</v>
      </c>
      <c r="AN52" s="1319">
        <v>108</v>
      </c>
      <c r="AO52" s="1366">
        <f t="shared" si="0"/>
        <v>3697.52</v>
      </c>
      <c r="AP52" s="1319">
        <f t="shared" si="1"/>
        <v>3697.52</v>
      </c>
      <c r="AQ52" s="1319">
        <f t="shared" si="2"/>
        <v>3697.52</v>
      </c>
      <c r="AR52" s="1367">
        <f t="shared" si="3"/>
        <v>0</v>
      </c>
      <c r="AS52" s="1368">
        <f t="shared" si="4"/>
        <v>0</v>
      </c>
    </row>
    <row r="53" spans="1:45" s="1320" customFormat="1" ht="30" customHeight="1">
      <c r="A53" s="1322">
        <v>8</v>
      </c>
      <c r="B53" s="1323" t="s">
        <v>3403</v>
      </c>
      <c r="C53" s="1317" t="s">
        <v>1041</v>
      </c>
      <c r="D53" s="1324" t="s">
        <v>3404</v>
      </c>
      <c r="E53" s="1369">
        <v>1600</v>
      </c>
      <c r="F53" s="1318">
        <v>366.67</v>
      </c>
      <c r="G53" s="1318">
        <v>0</v>
      </c>
      <c r="H53" s="1319">
        <v>0</v>
      </c>
      <c r="I53" s="1319">
        <v>463.45</v>
      </c>
      <c r="J53" s="1319">
        <v>0</v>
      </c>
      <c r="K53" s="1319">
        <v>0</v>
      </c>
      <c r="L53" s="1319">
        <v>0</v>
      </c>
      <c r="M53" s="1319">
        <v>0</v>
      </c>
      <c r="N53" s="1319">
        <v>200</v>
      </c>
      <c r="O53" s="1319">
        <v>0</v>
      </c>
      <c r="P53" s="1319">
        <v>0</v>
      </c>
      <c r="Q53" s="1319">
        <v>152.99</v>
      </c>
      <c r="R53" s="1319">
        <v>400</v>
      </c>
      <c r="S53" s="1319">
        <v>860</v>
      </c>
      <c r="T53" s="1319">
        <v>0</v>
      </c>
      <c r="U53" s="1319">
        <v>0</v>
      </c>
      <c r="V53" s="1319">
        <v>0</v>
      </c>
      <c r="W53" s="1319">
        <v>0</v>
      </c>
      <c r="X53" s="1319">
        <v>0</v>
      </c>
      <c r="Y53" s="1319">
        <v>0</v>
      </c>
      <c r="Z53" s="1319">
        <v>0</v>
      </c>
      <c r="AA53" s="1319">
        <v>0</v>
      </c>
      <c r="AB53" s="1319">
        <v>0</v>
      </c>
      <c r="AC53" s="1319">
        <v>0</v>
      </c>
      <c r="AD53" s="1319">
        <v>224</v>
      </c>
      <c r="AE53" s="1319">
        <v>448</v>
      </c>
      <c r="AF53" s="1319">
        <v>695.98</v>
      </c>
      <c r="AG53" s="1319">
        <v>120</v>
      </c>
      <c r="AH53" s="1319">
        <v>20</v>
      </c>
      <c r="AI53" s="1319">
        <v>210</v>
      </c>
      <c r="AJ53" s="1319">
        <v>0</v>
      </c>
      <c r="AK53" s="1319">
        <v>0</v>
      </c>
      <c r="AL53" s="1319">
        <v>0</v>
      </c>
      <c r="AM53" s="1319">
        <v>0</v>
      </c>
      <c r="AN53" s="1319">
        <v>0</v>
      </c>
      <c r="AO53" s="1366">
        <f t="shared" si="0"/>
        <v>4161.09</v>
      </c>
      <c r="AP53" s="1319">
        <f t="shared" si="1"/>
        <v>4161.09</v>
      </c>
      <c r="AQ53" s="1319">
        <f t="shared" si="2"/>
        <v>4161.09</v>
      </c>
      <c r="AR53" s="1367">
        <f t="shared" si="3"/>
        <v>0</v>
      </c>
      <c r="AS53" s="1368">
        <f t="shared" si="4"/>
        <v>0</v>
      </c>
    </row>
    <row r="54" spans="1:45" ht="30" customHeight="1">
      <c r="A54" s="1322">
        <v>9</v>
      </c>
      <c r="B54" s="1323" t="s">
        <v>3405</v>
      </c>
      <c r="C54" s="1317" t="s">
        <v>1041</v>
      </c>
      <c r="D54" s="1324" t="s">
        <v>3400</v>
      </c>
      <c r="E54" s="1369">
        <v>1600</v>
      </c>
      <c r="F54" s="1318">
        <v>787.87</v>
      </c>
      <c r="G54" s="1318">
        <v>0</v>
      </c>
      <c r="H54" s="1319">
        <v>0</v>
      </c>
      <c r="I54" s="1319">
        <v>66.66</v>
      </c>
      <c r="J54" s="1319">
        <v>0</v>
      </c>
      <c r="K54" s="1319">
        <v>0</v>
      </c>
      <c r="L54" s="1319">
        <v>0</v>
      </c>
      <c r="M54" s="1319">
        <v>0</v>
      </c>
      <c r="N54" s="1319">
        <v>0</v>
      </c>
      <c r="O54" s="1319">
        <v>0</v>
      </c>
      <c r="P54" s="1319">
        <v>0</v>
      </c>
      <c r="Q54" s="1319">
        <v>0</v>
      </c>
      <c r="R54" s="1319">
        <v>0</v>
      </c>
      <c r="S54" s="1319">
        <v>210.83</v>
      </c>
      <c r="T54" s="1319">
        <v>0</v>
      </c>
      <c r="U54" s="1319">
        <v>0</v>
      </c>
      <c r="V54" s="1319">
        <v>0</v>
      </c>
      <c r="W54" s="1319">
        <v>0</v>
      </c>
      <c r="X54" s="1319">
        <v>0</v>
      </c>
      <c r="Y54" s="1319">
        <v>0</v>
      </c>
      <c r="Z54" s="1319">
        <v>0</v>
      </c>
      <c r="AA54" s="1319">
        <v>0</v>
      </c>
      <c r="AB54" s="1319">
        <v>0</v>
      </c>
      <c r="AC54" s="1319">
        <v>0</v>
      </c>
      <c r="AD54" s="1319">
        <v>322</v>
      </c>
      <c r="AE54" s="1319">
        <v>644</v>
      </c>
      <c r="AF54" s="1319">
        <v>619.65</v>
      </c>
      <c r="AG54" s="1319">
        <v>0</v>
      </c>
      <c r="AH54" s="1319">
        <v>80</v>
      </c>
      <c r="AI54" s="1319">
        <v>56</v>
      </c>
      <c r="AJ54" s="1319">
        <v>0</v>
      </c>
      <c r="AK54" s="1319">
        <v>0</v>
      </c>
      <c r="AL54" s="1319">
        <v>0</v>
      </c>
      <c r="AM54" s="1319">
        <v>0</v>
      </c>
      <c r="AN54" s="1319">
        <v>0</v>
      </c>
      <c r="AO54" s="1366">
        <f t="shared" si="0"/>
        <v>2787.0099999999998</v>
      </c>
      <c r="AP54" s="1319">
        <f t="shared" si="1"/>
        <v>2787.0099999999998</v>
      </c>
      <c r="AQ54" s="1319">
        <f t="shared" si="2"/>
        <v>2787.0099999999998</v>
      </c>
      <c r="AR54" s="1367">
        <f t="shared" si="3"/>
        <v>0</v>
      </c>
      <c r="AS54" s="1368">
        <f t="shared" si="4"/>
        <v>0</v>
      </c>
    </row>
    <row r="55" spans="1:45" ht="30" customHeight="1">
      <c r="A55" s="1322">
        <v>10</v>
      </c>
      <c r="B55" s="1323" t="s">
        <v>3406</v>
      </c>
      <c r="C55" s="1317" t="s">
        <v>1041</v>
      </c>
      <c r="D55" s="1324" t="s">
        <v>3400</v>
      </c>
      <c r="E55" s="1369">
        <v>1600</v>
      </c>
      <c r="F55" s="1318">
        <v>520.6</v>
      </c>
      <c r="G55" s="1318">
        <v>0</v>
      </c>
      <c r="H55" s="1319">
        <v>0</v>
      </c>
      <c r="I55" s="1319">
        <v>96.65</v>
      </c>
      <c r="J55" s="1319">
        <v>0</v>
      </c>
      <c r="K55" s="1319">
        <v>0</v>
      </c>
      <c r="L55" s="1319">
        <v>0</v>
      </c>
      <c r="M55" s="1319">
        <v>0</v>
      </c>
      <c r="N55" s="1319">
        <v>33.33</v>
      </c>
      <c r="O55" s="1319">
        <v>0</v>
      </c>
      <c r="P55" s="1319">
        <v>0</v>
      </c>
      <c r="Q55" s="1319">
        <v>0</v>
      </c>
      <c r="R55" s="1319">
        <v>100</v>
      </c>
      <c r="S55" s="1319">
        <v>410</v>
      </c>
      <c r="T55" s="1319">
        <v>0</v>
      </c>
      <c r="U55" s="1319">
        <v>0</v>
      </c>
      <c r="V55" s="1319">
        <v>0</v>
      </c>
      <c r="W55" s="1319">
        <v>0</v>
      </c>
      <c r="X55" s="1319">
        <v>0</v>
      </c>
      <c r="Y55" s="1319">
        <v>0</v>
      </c>
      <c r="Z55" s="1319">
        <v>0</v>
      </c>
      <c r="AA55" s="1319">
        <v>0</v>
      </c>
      <c r="AB55" s="1319">
        <v>0</v>
      </c>
      <c r="AC55" s="1319">
        <v>0</v>
      </c>
      <c r="AD55" s="1319">
        <v>280</v>
      </c>
      <c r="AE55" s="1319">
        <v>560</v>
      </c>
      <c r="AF55" s="1319">
        <v>702.57</v>
      </c>
      <c r="AG55" s="1319">
        <v>0</v>
      </c>
      <c r="AH55" s="1319">
        <v>110</v>
      </c>
      <c r="AI55" s="1319">
        <v>56</v>
      </c>
      <c r="AJ55" s="1319">
        <v>0</v>
      </c>
      <c r="AK55" s="1319">
        <v>0</v>
      </c>
      <c r="AL55" s="1319">
        <v>0</v>
      </c>
      <c r="AM55" s="1319">
        <v>0</v>
      </c>
      <c r="AN55" s="1319">
        <v>0</v>
      </c>
      <c r="AO55" s="1366">
        <f t="shared" si="0"/>
        <v>2869.15</v>
      </c>
      <c r="AP55" s="1319">
        <f t="shared" si="1"/>
        <v>2869.15</v>
      </c>
      <c r="AQ55" s="1319">
        <f t="shared" si="2"/>
        <v>2869.15</v>
      </c>
      <c r="AR55" s="1367">
        <f t="shared" si="3"/>
        <v>0</v>
      </c>
      <c r="AS55" s="1368">
        <f t="shared" si="4"/>
        <v>0</v>
      </c>
    </row>
    <row r="56" spans="1:45" ht="30" customHeight="1">
      <c r="A56" s="1322">
        <v>11</v>
      </c>
      <c r="B56" s="1323" t="s">
        <v>3407</v>
      </c>
      <c r="C56" s="1317" t="s">
        <v>1041</v>
      </c>
      <c r="D56" s="1324" t="s">
        <v>3408</v>
      </c>
      <c r="E56" s="1369">
        <v>1600</v>
      </c>
      <c r="F56" s="1318">
        <v>0</v>
      </c>
      <c r="G56" s="1318">
        <v>0</v>
      </c>
      <c r="H56" s="1319">
        <v>0</v>
      </c>
      <c r="I56" s="1319">
        <v>76.739999999999995</v>
      </c>
      <c r="J56" s="1319">
        <v>0</v>
      </c>
      <c r="K56" s="1319">
        <v>0</v>
      </c>
      <c r="L56" s="1319">
        <v>0</v>
      </c>
      <c r="M56" s="1319">
        <v>0</v>
      </c>
      <c r="N56" s="1319">
        <v>0</v>
      </c>
      <c r="O56" s="1319">
        <v>203</v>
      </c>
      <c r="P56" s="1319">
        <v>0</v>
      </c>
      <c r="Q56" s="1319">
        <v>14.72</v>
      </c>
      <c r="R56" s="1319">
        <v>0</v>
      </c>
      <c r="S56" s="1319">
        <v>190</v>
      </c>
      <c r="T56" s="1319">
        <v>0</v>
      </c>
      <c r="U56" s="1319">
        <v>0</v>
      </c>
      <c r="V56" s="1319">
        <v>0</v>
      </c>
      <c r="W56" s="1319">
        <v>0</v>
      </c>
      <c r="X56" s="1319">
        <v>0</v>
      </c>
      <c r="Y56" s="1319">
        <v>0</v>
      </c>
      <c r="Z56" s="1319">
        <v>0</v>
      </c>
      <c r="AA56" s="1319">
        <v>0</v>
      </c>
      <c r="AB56" s="1319">
        <v>0</v>
      </c>
      <c r="AC56" s="1319">
        <v>0</v>
      </c>
      <c r="AD56" s="1319">
        <v>336</v>
      </c>
      <c r="AE56" s="1319">
        <v>672</v>
      </c>
      <c r="AF56" s="1319">
        <v>841.29</v>
      </c>
      <c r="AG56" s="1319">
        <v>30</v>
      </c>
      <c r="AH56" s="1319">
        <v>540</v>
      </c>
      <c r="AI56" s="1319">
        <v>0</v>
      </c>
      <c r="AJ56" s="1319">
        <v>50</v>
      </c>
      <c r="AK56" s="1319">
        <v>0</v>
      </c>
      <c r="AL56" s="1319">
        <v>0</v>
      </c>
      <c r="AM56" s="1319">
        <v>0</v>
      </c>
      <c r="AN56" s="1319">
        <v>0</v>
      </c>
      <c r="AO56" s="1366">
        <f t="shared" si="0"/>
        <v>2953.75</v>
      </c>
      <c r="AP56" s="1319">
        <f t="shared" si="1"/>
        <v>2953.75</v>
      </c>
      <c r="AQ56" s="1319">
        <f t="shared" si="2"/>
        <v>2953.75</v>
      </c>
      <c r="AR56" s="1367">
        <f t="shared" si="3"/>
        <v>0</v>
      </c>
      <c r="AS56" s="1368">
        <f t="shared" si="4"/>
        <v>0</v>
      </c>
    </row>
    <row r="57" spans="1:45" ht="30" customHeight="1">
      <c r="A57" s="1322">
        <v>12</v>
      </c>
      <c r="B57" s="1323" t="s">
        <v>3409</v>
      </c>
      <c r="C57" s="1317" t="s">
        <v>1041</v>
      </c>
      <c r="D57" s="1324" t="s">
        <v>3408</v>
      </c>
      <c r="E57" s="1369">
        <v>1600</v>
      </c>
      <c r="F57" s="1318">
        <v>0</v>
      </c>
      <c r="G57" s="1318">
        <v>0</v>
      </c>
      <c r="H57" s="1319">
        <v>0</v>
      </c>
      <c r="I57" s="1319">
        <v>0</v>
      </c>
      <c r="J57" s="1319">
        <v>0</v>
      </c>
      <c r="K57" s="1319">
        <v>0</v>
      </c>
      <c r="L57" s="1319">
        <v>0</v>
      </c>
      <c r="M57" s="1319">
        <v>0</v>
      </c>
      <c r="N57" s="1319">
        <v>0</v>
      </c>
      <c r="O57" s="1319">
        <v>0</v>
      </c>
      <c r="P57" s="1319">
        <v>0</v>
      </c>
      <c r="Q57" s="1319">
        <v>0</v>
      </c>
      <c r="R57" s="1319">
        <v>0</v>
      </c>
      <c r="S57" s="1319">
        <v>30</v>
      </c>
      <c r="T57" s="1319">
        <v>0</v>
      </c>
      <c r="U57" s="1319">
        <v>0</v>
      </c>
      <c r="V57" s="1319">
        <v>0</v>
      </c>
      <c r="W57" s="1319">
        <v>0</v>
      </c>
      <c r="X57" s="1319">
        <v>0</v>
      </c>
      <c r="Y57" s="1319">
        <v>0</v>
      </c>
      <c r="Z57" s="1319">
        <v>0</v>
      </c>
      <c r="AA57" s="1319">
        <v>0</v>
      </c>
      <c r="AB57" s="1319">
        <v>0</v>
      </c>
      <c r="AC57" s="1319">
        <v>0</v>
      </c>
      <c r="AD57" s="1319">
        <v>336</v>
      </c>
      <c r="AE57" s="1319">
        <v>672</v>
      </c>
      <c r="AF57" s="1319">
        <v>223.29</v>
      </c>
      <c r="AG57" s="1319">
        <v>30</v>
      </c>
      <c r="AH57" s="1319">
        <v>60</v>
      </c>
      <c r="AI57" s="1319">
        <v>56</v>
      </c>
      <c r="AJ57" s="1319">
        <v>0</v>
      </c>
      <c r="AK57" s="1319">
        <v>0</v>
      </c>
      <c r="AL57" s="1319">
        <v>0</v>
      </c>
      <c r="AM57" s="1319">
        <v>0</v>
      </c>
      <c r="AN57" s="1319">
        <v>0</v>
      </c>
      <c r="AO57" s="1366">
        <f t="shared" si="0"/>
        <v>1407.29</v>
      </c>
      <c r="AP57" s="1319">
        <f t="shared" si="1"/>
        <v>1407.29</v>
      </c>
      <c r="AQ57" s="1319">
        <f t="shared" si="2"/>
        <v>1407.29</v>
      </c>
      <c r="AR57" s="1367">
        <f t="shared" si="3"/>
        <v>0</v>
      </c>
      <c r="AS57" s="1368">
        <f t="shared" si="4"/>
        <v>0</v>
      </c>
    </row>
    <row r="58" spans="1:45" s="1320" customFormat="1" ht="30" customHeight="1">
      <c r="A58" s="1322">
        <v>13</v>
      </c>
      <c r="B58" s="1323" t="s">
        <v>3410</v>
      </c>
      <c r="C58" s="1317" t="s">
        <v>1041</v>
      </c>
      <c r="D58" s="1324" t="s">
        <v>3408</v>
      </c>
      <c r="E58" s="1369">
        <v>1600</v>
      </c>
      <c r="F58" s="1318" t="s">
        <v>951</v>
      </c>
      <c r="G58" s="1318" t="s">
        <v>951</v>
      </c>
      <c r="H58" s="1318" t="s">
        <v>951</v>
      </c>
      <c r="I58" s="1318" t="s">
        <v>951</v>
      </c>
      <c r="J58" s="1318" t="s">
        <v>951</v>
      </c>
      <c r="K58" s="1318" t="s">
        <v>951</v>
      </c>
      <c r="L58" s="1318" t="s">
        <v>951</v>
      </c>
      <c r="M58" s="1318" t="s">
        <v>951</v>
      </c>
      <c r="N58" s="1318" t="s">
        <v>951</v>
      </c>
      <c r="O58" s="1318" t="s">
        <v>951</v>
      </c>
      <c r="P58" s="1318" t="s">
        <v>951</v>
      </c>
      <c r="Q58" s="1318" t="s">
        <v>951</v>
      </c>
      <c r="R58" s="1318" t="s">
        <v>951</v>
      </c>
      <c r="S58" s="1318" t="s">
        <v>951</v>
      </c>
      <c r="T58" s="1318" t="s">
        <v>951</v>
      </c>
      <c r="U58" s="1318" t="s">
        <v>951</v>
      </c>
      <c r="V58" s="1318" t="s">
        <v>951</v>
      </c>
      <c r="W58" s="1318" t="s">
        <v>951</v>
      </c>
      <c r="X58" s="1318" t="s">
        <v>951</v>
      </c>
      <c r="Y58" s="1318" t="s">
        <v>951</v>
      </c>
      <c r="Z58" s="1318" t="s">
        <v>951</v>
      </c>
      <c r="AA58" s="1318" t="s">
        <v>951</v>
      </c>
      <c r="AB58" s="1318" t="s">
        <v>951</v>
      </c>
      <c r="AC58" s="1318" t="s">
        <v>951</v>
      </c>
      <c r="AD58" s="1318" t="s">
        <v>951</v>
      </c>
      <c r="AE58" s="1318" t="s">
        <v>951</v>
      </c>
      <c r="AF58" s="1318" t="s">
        <v>951</v>
      </c>
      <c r="AG58" s="1318" t="s">
        <v>951</v>
      </c>
      <c r="AH58" s="1318" t="s">
        <v>951</v>
      </c>
      <c r="AI58" s="1318" t="s">
        <v>951</v>
      </c>
      <c r="AJ58" s="1318" t="s">
        <v>951</v>
      </c>
      <c r="AK58" s="1318" t="s">
        <v>951</v>
      </c>
      <c r="AL58" s="1318" t="s">
        <v>951</v>
      </c>
      <c r="AM58" s="1318" t="s">
        <v>951</v>
      </c>
      <c r="AN58" s="1318" t="s">
        <v>951</v>
      </c>
      <c r="AO58" s="1366" t="s">
        <v>951</v>
      </c>
      <c r="AP58" s="1319" t="str">
        <f t="shared" ref="AP58" si="11">AO58</f>
        <v>-</v>
      </c>
      <c r="AQ58" s="1319" t="str">
        <f t="shared" ref="AQ58" si="12">AO58</f>
        <v>-</v>
      </c>
      <c r="AR58" s="1367"/>
      <c r="AS58" s="1368"/>
    </row>
    <row r="59" spans="1:45" ht="30" customHeight="1">
      <c r="A59" s="1322">
        <v>14</v>
      </c>
      <c r="B59" s="1323" t="s">
        <v>3411</v>
      </c>
      <c r="C59" s="1317" t="s">
        <v>1041</v>
      </c>
      <c r="D59" s="1324" t="s">
        <v>3408</v>
      </c>
      <c r="E59" s="1369">
        <v>1600</v>
      </c>
      <c r="F59" s="1318">
        <v>0</v>
      </c>
      <c r="G59" s="1318">
        <v>0</v>
      </c>
      <c r="H59" s="1319">
        <v>0</v>
      </c>
      <c r="I59" s="1319">
        <v>36.1</v>
      </c>
      <c r="J59" s="1319">
        <v>0</v>
      </c>
      <c r="K59" s="1319">
        <v>0</v>
      </c>
      <c r="L59" s="1319">
        <v>0</v>
      </c>
      <c r="M59" s="1319">
        <v>0</v>
      </c>
      <c r="N59" s="1319">
        <v>95</v>
      </c>
      <c r="O59" s="1319">
        <v>0</v>
      </c>
      <c r="P59" s="1319">
        <v>0</v>
      </c>
      <c r="Q59" s="1319">
        <v>0</v>
      </c>
      <c r="R59" s="1319">
        <v>0</v>
      </c>
      <c r="S59" s="1319">
        <v>260</v>
      </c>
      <c r="T59" s="1319">
        <v>0</v>
      </c>
      <c r="U59" s="1319">
        <v>0</v>
      </c>
      <c r="V59" s="1319">
        <v>0</v>
      </c>
      <c r="W59" s="1319">
        <v>0</v>
      </c>
      <c r="X59" s="1319">
        <v>0</v>
      </c>
      <c r="Y59" s="1319">
        <v>0</v>
      </c>
      <c r="Z59" s="1319">
        <v>0</v>
      </c>
      <c r="AA59" s="1319">
        <v>0</v>
      </c>
      <c r="AB59" s="1319">
        <v>0</v>
      </c>
      <c r="AC59" s="1319">
        <v>0</v>
      </c>
      <c r="AD59" s="1319">
        <v>336</v>
      </c>
      <c r="AE59" s="1319">
        <v>672</v>
      </c>
      <c r="AF59" s="1319">
        <v>95.97</v>
      </c>
      <c r="AG59" s="1319">
        <v>80</v>
      </c>
      <c r="AH59" s="1319">
        <v>60</v>
      </c>
      <c r="AI59" s="1319">
        <v>280</v>
      </c>
      <c r="AJ59" s="1319">
        <v>0</v>
      </c>
      <c r="AK59" s="1319">
        <v>0</v>
      </c>
      <c r="AL59" s="1319">
        <v>0</v>
      </c>
      <c r="AM59" s="1319">
        <v>0</v>
      </c>
      <c r="AN59" s="1319">
        <v>16</v>
      </c>
      <c r="AO59" s="1366">
        <f t="shared" si="0"/>
        <v>1931.07</v>
      </c>
      <c r="AP59" s="1319">
        <f t="shared" si="1"/>
        <v>1931.07</v>
      </c>
      <c r="AQ59" s="1319">
        <f t="shared" si="2"/>
        <v>1931.07</v>
      </c>
      <c r="AR59" s="1367">
        <f t="shared" si="3"/>
        <v>0</v>
      </c>
      <c r="AS59" s="1368">
        <f t="shared" si="4"/>
        <v>0</v>
      </c>
    </row>
    <row r="60" spans="1:45" s="1320" customFormat="1" ht="30" customHeight="1">
      <c r="A60" s="1322">
        <v>15</v>
      </c>
      <c r="B60" s="1323" t="s">
        <v>3412</v>
      </c>
      <c r="C60" s="1317" t="s">
        <v>1041</v>
      </c>
      <c r="D60" s="1324" t="s">
        <v>3408</v>
      </c>
      <c r="E60" s="1369">
        <v>1600</v>
      </c>
      <c r="F60" s="1318">
        <v>770.83</v>
      </c>
      <c r="G60" s="1318">
        <v>0</v>
      </c>
      <c r="H60" s="1319">
        <v>0</v>
      </c>
      <c r="I60" s="1319">
        <v>545.46</v>
      </c>
      <c r="J60" s="1319">
        <v>0</v>
      </c>
      <c r="K60" s="1319">
        <v>0</v>
      </c>
      <c r="L60" s="1319">
        <v>0</v>
      </c>
      <c r="M60" s="1319">
        <v>0</v>
      </c>
      <c r="N60" s="1319">
        <v>0</v>
      </c>
      <c r="O60" s="1319">
        <v>0</v>
      </c>
      <c r="P60" s="1319">
        <v>0</v>
      </c>
      <c r="Q60" s="1319">
        <v>62.38</v>
      </c>
      <c r="R60" s="1319">
        <v>250</v>
      </c>
      <c r="S60" s="1319">
        <v>780</v>
      </c>
      <c r="T60" s="1319">
        <v>0</v>
      </c>
      <c r="U60" s="1319">
        <v>0</v>
      </c>
      <c r="V60" s="1319">
        <v>0</v>
      </c>
      <c r="W60" s="1319">
        <v>0</v>
      </c>
      <c r="X60" s="1319">
        <v>0</v>
      </c>
      <c r="Y60" s="1319">
        <v>0</v>
      </c>
      <c r="Z60" s="1319">
        <v>0</v>
      </c>
      <c r="AA60" s="1319">
        <v>0</v>
      </c>
      <c r="AB60" s="1319">
        <v>0</v>
      </c>
      <c r="AC60" s="1319">
        <v>0</v>
      </c>
      <c r="AD60" s="1319">
        <v>280</v>
      </c>
      <c r="AE60" s="1319">
        <v>560</v>
      </c>
      <c r="AF60" s="1319">
        <v>761.46</v>
      </c>
      <c r="AG60" s="1319">
        <v>60</v>
      </c>
      <c r="AH60" s="1319">
        <v>580</v>
      </c>
      <c r="AI60" s="1319">
        <v>256</v>
      </c>
      <c r="AJ60" s="1319">
        <v>0</v>
      </c>
      <c r="AK60" s="1319">
        <v>0</v>
      </c>
      <c r="AL60" s="1319">
        <v>0</v>
      </c>
      <c r="AM60" s="1319">
        <v>0</v>
      </c>
      <c r="AN60" s="1319">
        <v>196</v>
      </c>
      <c r="AO60" s="1366">
        <f t="shared" si="0"/>
        <v>5102.13</v>
      </c>
      <c r="AP60" s="1319">
        <f t="shared" si="1"/>
        <v>5102.13</v>
      </c>
      <c r="AQ60" s="1319">
        <f t="shared" si="2"/>
        <v>5102.13</v>
      </c>
      <c r="AR60" s="1367">
        <f t="shared" si="3"/>
        <v>0</v>
      </c>
      <c r="AS60" s="1368">
        <f t="shared" si="4"/>
        <v>0</v>
      </c>
    </row>
    <row r="61" spans="1:45" s="1320" customFormat="1" ht="30" customHeight="1">
      <c r="A61" s="1322">
        <v>16</v>
      </c>
      <c r="B61" s="1323" t="s">
        <v>3413</v>
      </c>
      <c r="C61" s="1317" t="s">
        <v>1041</v>
      </c>
      <c r="D61" s="1324" t="s">
        <v>3414</v>
      </c>
      <c r="E61" s="1369">
        <v>1600</v>
      </c>
      <c r="F61" s="1318">
        <v>0</v>
      </c>
      <c r="G61" s="1318">
        <v>0</v>
      </c>
      <c r="H61" s="1319">
        <v>0</v>
      </c>
      <c r="I61" s="1319">
        <v>0</v>
      </c>
      <c r="J61" s="1319">
        <v>0</v>
      </c>
      <c r="K61" s="1319">
        <v>0</v>
      </c>
      <c r="L61" s="1319">
        <v>0</v>
      </c>
      <c r="M61" s="1319">
        <v>0</v>
      </c>
      <c r="N61" s="1319">
        <v>0</v>
      </c>
      <c r="O61" s="1319">
        <v>0</v>
      </c>
      <c r="P61" s="1319">
        <v>0</v>
      </c>
      <c r="Q61" s="1319">
        <v>0</v>
      </c>
      <c r="R61" s="1319">
        <v>50</v>
      </c>
      <c r="S61" s="1319">
        <v>30</v>
      </c>
      <c r="T61" s="1319">
        <v>0</v>
      </c>
      <c r="U61" s="1319">
        <v>0</v>
      </c>
      <c r="V61" s="1319">
        <v>0</v>
      </c>
      <c r="W61" s="1319">
        <v>0</v>
      </c>
      <c r="X61" s="1319">
        <v>0</v>
      </c>
      <c r="Y61" s="1319">
        <v>0</v>
      </c>
      <c r="Z61" s="1319">
        <v>0</v>
      </c>
      <c r="AA61" s="1319">
        <v>0</v>
      </c>
      <c r="AB61" s="1319">
        <v>0</v>
      </c>
      <c r="AC61" s="1319">
        <v>0</v>
      </c>
      <c r="AD61" s="1319">
        <v>336</v>
      </c>
      <c r="AE61" s="1319">
        <v>672</v>
      </c>
      <c r="AF61" s="1319">
        <v>738.49</v>
      </c>
      <c r="AG61" s="1319">
        <v>60</v>
      </c>
      <c r="AH61" s="1319">
        <v>60</v>
      </c>
      <c r="AI61" s="1319">
        <v>0</v>
      </c>
      <c r="AJ61" s="1319">
        <v>0</v>
      </c>
      <c r="AK61" s="1319">
        <v>0</v>
      </c>
      <c r="AL61" s="1319">
        <v>0</v>
      </c>
      <c r="AM61" s="1319">
        <v>0</v>
      </c>
      <c r="AN61" s="1319">
        <v>0</v>
      </c>
      <c r="AO61" s="1366">
        <f t="shared" si="0"/>
        <v>1946.49</v>
      </c>
      <c r="AP61" s="1319">
        <f t="shared" si="1"/>
        <v>1946.49</v>
      </c>
      <c r="AQ61" s="1319">
        <f t="shared" si="2"/>
        <v>1946.49</v>
      </c>
      <c r="AR61" s="1367">
        <f t="shared" si="3"/>
        <v>0</v>
      </c>
      <c r="AS61" s="1368">
        <f t="shared" si="4"/>
        <v>0</v>
      </c>
    </row>
    <row r="62" spans="1:45" s="1320" customFormat="1" ht="30" customHeight="1">
      <c r="A62" s="1322">
        <v>17</v>
      </c>
      <c r="B62" s="1323" t="s">
        <v>3415</v>
      </c>
      <c r="C62" s="1317" t="s">
        <v>1041</v>
      </c>
      <c r="D62" s="1324" t="s">
        <v>3408</v>
      </c>
      <c r="E62" s="1369">
        <v>1600</v>
      </c>
      <c r="F62" s="1318">
        <v>517.30999999999995</v>
      </c>
      <c r="G62" s="1318">
        <v>0</v>
      </c>
      <c r="H62" s="1319">
        <v>0</v>
      </c>
      <c r="I62" s="1319">
        <v>768.23</v>
      </c>
      <c r="J62" s="1319">
        <v>0</v>
      </c>
      <c r="K62" s="1319">
        <v>0</v>
      </c>
      <c r="L62" s="1319">
        <v>0</v>
      </c>
      <c r="M62" s="1319">
        <v>0</v>
      </c>
      <c r="N62" s="1319">
        <v>0</v>
      </c>
      <c r="O62" s="1319">
        <v>0</v>
      </c>
      <c r="P62" s="1319">
        <v>0</v>
      </c>
      <c r="Q62" s="1319">
        <v>0</v>
      </c>
      <c r="R62" s="1319">
        <v>700</v>
      </c>
      <c r="S62" s="1319">
        <v>0</v>
      </c>
      <c r="T62" s="1319">
        <v>0</v>
      </c>
      <c r="U62" s="1319">
        <v>0</v>
      </c>
      <c r="V62" s="1319">
        <v>0</v>
      </c>
      <c r="W62" s="1319">
        <v>0</v>
      </c>
      <c r="X62" s="1319">
        <v>0</v>
      </c>
      <c r="Y62" s="1319">
        <v>0</v>
      </c>
      <c r="Z62" s="1319">
        <v>0</v>
      </c>
      <c r="AA62" s="1319">
        <v>0</v>
      </c>
      <c r="AB62" s="1319">
        <v>0</v>
      </c>
      <c r="AC62" s="1319">
        <v>0</v>
      </c>
      <c r="AD62" s="1319">
        <v>336</v>
      </c>
      <c r="AE62" s="1319">
        <v>672</v>
      </c>
      <c r="AF62" s="1319">
        <v>533.32000000000005</v>
      </c>
      <c r="AG62" s="1319">
        <v>20</v>
      </c>
      <c r="AH62" s="1319">
        <v>100</v>
      </c>
      <c r="AI62" s="1319">
        <v>0</v>
      </c>
      <c r="AJ62" s="1319">
        <v>0</v>
      </c>
      <c r="AK62" s="1319">
        <v>0</v>
      </c>
      <c r="AL62" s="1319">
        <v>0</v>
      </c>
      <c r="AM62" s="1319">
        <v>0</v>
      </c>
      <c r="AN62" s="1319">
        <v>8</v>
      </c>
      <c r="AO62" s="1366">
        <f t="shared" si="0"/>
        <v>3654.86</v>
      </c>
      <c r="AP62" s="1319">
        <f t="shared" si="1"/>
        <v>3654.86</v>
      </c>
      <c r="AQ62" s="1319">
        <f t="shared" si="2"/>
        <v>3654.86</v>
      </c>
      <c r="AR62" s="1367">
        <f t="shared" si="3"/>
        <v>0</v>
      </c>
      <c r="AS62" s="1368">
        <f t="shared" si="4"/>
        <v>0</v>
      </c>
    </row>
    <row r="63" spans="1:45" s="1320" customFormat="1" ht="30" customHeight="1">
      <c r="A63" s="1322">
        <v>18</v>
      </c>
      <c r="B63" s="1323" t="s">
        <v>3416</v>
      </c>
      <c r="C63" s="1317" t="s">
        <v>1041</v>
      </c>
      <c r="D63" s="1324" t="s">
        <v>3408</v>
      </c>
      <c r="E63" s="1369">
        <v>1600</v>
      </c>
      <c r="F63" s="1318">
        <v>0</v>
      </c>
      <c r="G63" s="1318">
        <v>0</v>
      </c>
      <c r="H63" s="1319">
        <v>0</v>
      </c>
      <c r="I63" s="1319">
        <v>0</v>
      </c>
      <c r="J63" s="1319">
        <v>0</v>
      </c>
      <c r="K63" s="1319">
        <v>0</v>
      </c>
      <c r="L63" s="1319">
        <v>0</v>
      </c>
      <c r="M63" s="1319">
        <v>0</v>
      </c>
      <c r="N63" s="1319">
        <v>0</v>
      </c>
      <c r="O63" s="1319">
        <v>0</v>
      </c>
      <c r="P63" s="1319">
        <v>0</v>
      </c>
      <c r="Q63" s="1319">
        <v>0</v>
      </c>
      <c r="R63" s="1319">
        <v>0</v>
      </c>
      <c r="S63" s="1319">
        <v>46.66</v>
      </c>
      <c r="T63" s="1319">
        <v>0</v>
      </c>
      <c r="U63" s="1319">
        <v>0</v>
      </c>
      <c r="V63" s="1319">
        <v>0</v>
      </c>
      <c r="W63" s="1319">
        <v>0</v>
      </c>
      <c r="X63" s="1319">
        <v>0</v>
      </c>
      <c r="Y63" s="1319">
        <v>0</v>
      </c>
      <c r="Z63" s="1319">
        <v>0</v>
      </c>
      <c r="AA63" s="1319">
        <v>0</v>
      </c>
      <c r="AB63" s="1319">
        <v>0</v>
      </c>
      <c r="AC63" s="1319">
        <v>0</v>
      </c>
      <c r="AD63" s="1319">
        <v>378</v>
      </c>
      <c r="AE63" s="1319">
        <v>756</v>
      </c>
      <c r="AF63" s="1319">
        <v>686.66</v>
      </c>
      <c r="AG63" s="1319">
        <v>80</v>
      </c>
      <c r="AH63" s="1319">
        <v>0</v>
      </c>
      <c r="AI63" s="1319">
        <v>216</v>
      </c>
      <c r="AJ63" s="1319">
        <v>0</v>
      </c>
      <c r="AK63" s="1319">
        <v>0</v>
      </c>
      <c r="AL63" s="1319">
        <v>0</v>
      </c>
      <c r="AM63" s="1319">
        <v>0</v>
      </c>
      <c r="AN63" s="1319">
        <v>0</v>
      </c>
      <c r="AO63" s="1366">
        <f t="shared" si="0"/>
        <v>2163.3199999999997</v>
      </c>
      <c r="AP63" s="1319">
        <f t="shared" si="1"/>
        <v>2163.3199999999997</v>
      </c>
      <c r="AQ63" s="1319">
        <f t="shared" si="2"/>
        <v>2163.3199999999997</v>
      </c>
      <c r="AR63" s="1367">
        <f t="shared" si="3"/>
        <v>0</v>
      </c>
      <c r="AS63" s="1368">
        <f t="shared" si="4"/>
        <v>0</v>
      </c>
    </row>
    <row r="64" spans="1:45" s="1320" customFormat="1" ht="30" customHeight="1">
      <c r="A64" s="1322">
        <v>19</v>
      </c>
      <c r="B64" s="1323" t="s">
        <v>3417</v>
      </c>
      <c r="C64" s="1317" t="s">
        <v>1041</v>
      </c>
      <c r="D64" s="1324" t="s">
        <v>3408</v>
      </c>
      <c r="E64" s="1369">
        <v>1600</v>
      </c>
      <c r="F64" s="1318">
        <v>0</v>
      </c>
      <c r="G64" s="1318">
        <v>0</v>
      </c>
      <c r="H64" s="1319">
        <v>0</v>
      </c>
      <c r="I64" s="1319">
        <v>0</v>
      </c>
      <c r="J64" s="1319">
        <v>0</v>
      </c>
      <c r="K64" s="1319">
        <v>0</v>
      </c>
      <c r="L64" s="1319">
        <v>0</v>
      </c>
      <c r="M64" s="1319">
        <v>0</v>
      </c>
      <c r="N64" s="1319">
        <v>0</v>
      </c>
      <c r="O64" s="1319">
        <v>0</v>
      </c>
      <c r="P64" s="1319">
        <v>0</v>
      </c>
      <c r="Q64" s="1319">
        <v>0</v>
      </c>
      <c r="R64" s="1319">
        <v>0</v>
      </c>
      <c r="S64" s="1319">
        <v>40</v>
      </c>
      <c r="T64" s="1319">
        <v>0</v>
      </c>
      <c r="U64" s="1319">
        <v>0</v>
      </c>
      <c r="V64" s="1319">
        <v>0</v>
      </c>
      <c r="W64" s="1319">
        <v>0</v>
      </c>
      <c r="X64" s="1319">
        <v>0</v>
      </c>
      <c r="Y64" s="1319">
        <v>0</v>
      </c>
      <c r="Z64" s="1319">
        <v>0</v>
      </c>
      <c r="AA64" s="1319">
        <v>0</v>
      </c>
      <c r="AB64" s="1319">
        <v>0</v>
      </c>
      <c r="AC64" s="1319">
        <v>0</v>
      </c>
      <c r="AD64" s="1319">
        <v>336</v>
      </c>
      <c r="AE64" s="1319">
        <v>672</v>
      </c>
      <c r="AF64" s="1319">
        <v>709.32</v>
      </c>
      <c r="AG64" s="1319">
        <v>0</v>
      </c>
      <c r="AH64" s="1319">
        <v>80</v>
      </c>
      <c r="AI64" s="1319">
        <v>56</v>
      </c>
      <c r="AJ64" s="1319">
        <v>0</v>
      </c>
      <c r="AK64" s="1319">
        <v>0</v>
      </c>
      <c r="AL64" s="1319">
        <v>0</v>
      </c>
      <c r="AM64" s="1319">
        <v>0</v>
      </c>
      <c r="AN64" s="1319">
        <v>108</v>
      </c>
      <c r="AO64" s="1366">
        <f t="shared" si="0"/>
        <v>2001.3200000000002</v>
      </c>
      <c r="AP64" s="1319">
        <f t="shared" si="1"/>
        <v>2001.3200000000002</v>
      </c>
      <c r="AQ64" s="1319">
        <f t="shared" si="2"/>
        <v>2001.3200000000002</v>
      </c>
      <c r="AR64" s="1367">
        <f t="shared" si="3"/>
        <v>0</v>
      </c>
      <c r="AS64" s="1368">
        <f t="shared" si="4"/>
        <v>0</v>
      </c>
    </row>
    <row r="65" spans="1:45" s="1320" customFormat="1" ht="30" customHeight="1">
      <c r="A65" s="1322">
        <v>20</v>
      </c>
      <c r="B65" s="1323" t="s">
        <v>3418</v>
      </c>
      <c r="C65" s="1317" t="s">
        <v>1041</v>
      </c>
      <c r="D65" s="1324" t="s">
        <v>3408</v>
      </c>
      <c r="E65" s="1369">
        <v>1600</v>
      </c>
      <c r="F65" s="1318">
        <v>3496</v>
      </c>
      <c r="G65" s="1318">
        <v>0</v>
      </c>
      <c r="H65" s="1319">
        <v>0</v>
      </c>
      <c r="I65" s="1319">
        <v>620</v>
      </c>
      <c r="J65" s="1319">
        <v>0</v>
      </c>
      <c r="K65" s="1319">
        <v>0</v>
      </c>
      <c r="L65" s="1319">
        <v>0</v>
      </c>
      <c r="M65" s="1319">
        <v>0</v>
      </c>
      <c r="N65" s="1319">
        <v>0</v>
      </c>
      <c r="O65" s="1319">
        <v>0</v>
      </c>
      <c r="P65" s="1319">
        <v>0</v>
      </c>
      <c r="Q65" s="1319">
        <v>0</v>
      </c>
      <c r="R65" s="1319">
        <v>0</v>
      </c>
      <c r="S65" s="1319">
        <v>0</v>
      </c>
      <c r="T65" s="1319">
        <v>0</v>
      </c>
      <c r="U65" s="1319">
        <v>0</v>
      </c>
      <c r="V65" s="1319">
        <v>0</v>
      </c>
      <c r="W65" s="1319">
        <v>0</v>
      </c>
      <c r="X65" s="1319">
        <v>0</v>
      </c>
      <c r="Y65" s="1319">
        <v>0</v>
      </c>
      <c r="Z65" s="1319">
        <v>0</v>
      </c>
      <c r="AA65" s="1319">
        <v>0</v>
      </c>
      <c r="AB65" s="1319">
        <v>0</v>
      </c>
      <c r="AC65" s="1319">
        <v>0</v>
      </c>
      <c r="AD65" s="1319">
        <v>280</v>
      </c>
      <c r="AE65" s="1319">
        <v>560</v>
      </c>
      <c r="AF65" s="1319">
        <v>870.49</v>
      </c>
      <c r="AG65" s="1319">
        <v>160</v>
      </c>
      <c r="AH65" s="1319">
        <v>160</v>
      </c>
      <c r="AI65" s="1319">
        <v>336</v>
      </c>
      <c r="AJ65" s="1319">
        <v>100</v>
      </c>
      <c r="AK65" s="1319">
        <v>0</v>
      </c>
      <c r="AL65" s="1319">
        <v>0</v>
      </c>
      <c r="AM65" s="1319">
        <v>0</v>
      </c>
      <c r="AN65" s="1319">
        <v>0</v>
      </c>
      <c r="AO65" s="1366">
        <f t="shared" si="0"/>
        <v>6582.49</v>
      </c>
      <c r="AP65" s="1319">
        <f t="shared" si="1"/>
        <v>6582.49</v>
      </c>
      <c r="AQ65" s="1319">
        <f t="shared" si="2"/>
        <v>6582.49</v>
      </c>
      <c r="AR65" s="1367">
        <f t="shared" si="3"/>
        <v>0</v>
      </c>
      <c r="AS65" s="1368">
        <f t="shared" si="4"/>
        <v>0</v>
      </c>
    </row>
    <row r="66" spans="1:45" s="1320" customFormat="1" ht="30" customHeight="1">
      <c r="A66" s="1322">
        <v>21</v>
      </c>
      <c r="B66" s="1323" t="s">
        <v>3419</v>
      </c>
      <c r="C66" s="1317" t="s">
        <v>1041</v>
      </c>
      <c r="D66" s="1324" t="s">
        <v>3408</v>
      </c>
      <c r="E66" s="1369">
        <v>1600</v>
      </c>
      <c r="F66" s="1318">
        <v>0</v>
      </c>
      <c r="G66" s="1318">
        <v>0</v>
      </c>
      <c r="H66" s="1319">
        <v>0</v>
      </c>
      <c r="I66" s="1319">
        <v>0</v>
      </c>
      <c r="J66" s="1319">
        <v>0</v>
      </c>
      <c r="K66" s="1319">
        <v>0</v>
      </c>
      <c r="L66" s="1319">
        <v>0</v>
      </c>
      <c r="M66" s="1319">
        <v>0</v>
      </c>
      <c r="N66" s="1319">
        <v>0</v>
      </c>
      <c r="O66" s="1319">
        <v>0</v>
      </c>
      <c r="P66" s="1319">
        <v>0</v>
      </c>
      <c r="Q66" s="1319">
        <v>0</v>
      </c>
      <c r="R66" s="1319">
        <v>0</v>
      </c>
      <c r="S66" s="1319">
        <v>0</v>
      </c>
      <c r="T66" s="1319">
        <v>0</v>
      </c>
      <c r="U66" s="1319">
        <v>0</v>
      </c>
      <c r="V66" s="1319">
        <v>0</v>
      </c>
      <c r="W66" s="1319">
        <v>0</v>
      </c>
      <c r="X66" s="1319">
        <v>0</v>
      </c>
      <c r="Y66" s="1319">
        <v>0</v>
      </c>
      <c r="Z66" s="1319">
        <v>0</v>
      </c>
      <c r="AA66" s="1319">
        <v>0</v>
      </c>
      <c r="AB66" s="1319">
        <v>0</v>
      </c>
      <c r="AC66" s="1319">
        <v>0</v>
      </c>
      <c r="AD66" s="1319">
        <v>392</v>
      </c>
      <c r="AE66" s="1319">
        <v>784</v>
      </c>
      <c r="AF66" s="1319">
        <v>40.33</v>
      </c>
      <c r="AG66" s="1319">
        <v>0</v>
      </c>
      <c r="AH66" s="1319">
        <v>0</v>
      </c>
      <c r="AI66" s="1319">
        <v>0</v>
      </c>
      <c r="AJ66" s="1319">
        <v>0</v>
      </c>
      <c r="AK66" s="1319">
        <v>0</v>
      </c>
      <c r="AL66" s="1319">
        <v>0</v>
      </c>
      <c r="AM66" s="1319">
        <v>0</v>
      </c>
      <c r="AN66" s="1319">
        <v>0</v>
      </c>
      <c r="AO66" s="1366">
        <f t="shared" si="0"/>
        <v>1216.33</v>
      </c>
      <c r="AP66" s="1319">
        <f t="shared" si="1"/>
        <v>1216.33</v>
      </c>
      <c r="AQ66" s="1319">
        <f t="shared" si="2"/>
        <v>1216.33</v>
      </c>
      <c r="AR66" s="1367">
        <f t="shared" si="3"/>
        <v>0</v>
      </c>
      <c r="AS66" s="1368">
        <f t="shared" si="4"/>
        <v>0</v>
      </c>
    </row>
    <row r="67" spans="1:45" s="1320" customFormat="1" ht="30" customHeight="1">
      <c r="A67" s="1322">
        <v>22</v>
      </c>
      <c r="B67" s="1323" t="s">
        <v>3420</v>
      </c>
      <c r="C67" s="1317" t="s">
        <v>1041</v>
      </c>
      <c r="D67" s="1324" t="s">
        <v>3408</v>
      </c>
      <c r="E67" s="1369">
        <v>1600</v>
      </c>
      <c r="F67" s="1318">
        <v>354.17</v>
      </c>
      <c r="G67" s="1318">
        <v>0</v>
      </c>
      <c r="H67" s="1318">
        <v>0</v>
      </c>
      <c r="I67" s="1318">
        <v>0</v>
      </c>
      <c r="J67" s="1318">
        <v>0</v>
      </c>
      <c r="K67" s="1318">
        <v>0</v>
      </c>
      <c r="L67" s="1318">
        <v>0</v>
      </c>
      <c r="M67" s="1318">
        <v>0</v>
      </c>
      <c r="N67" s="1318">
        <v>0</v>
      </c>
      <c r="O67" s="1318">
        <v>0</v>
      </c>
      <c r="P67" s="1318">
        <v>0</v>
      </c>
      <c r="Q67" s="1318">
        <v>0</v>
      </c>
      <c r="R67" s="1318">
        <v>0</v>
      </c>
      <c r="S67" s="1318">
        <v>110</v>
      </c>
      <c r="T67" s="1318">
        <v>0</v>
      </c>
      <c r="U67" s="1318">
        <v>0</v>
      </c>
      <c r="V67" s="1318">
        <v>0</v>
      </c>
      <c r="W67" s="1318">
        <v>0</v>
      </c>
      <c r="X67" s="1318">
        <v>0</v>
      </c>
      <c r="Y67" s="1318">
        <v>200</v>
      </c>
      <c r="Z67" s="1318">
        <v>0</v>
      </c>
      <c r="AA67" s="1318">
        <v>0</v>
      </c>
      <c r="AB67" s="1318">
        <v>0</v>
      </c>
      <c r="AC67" s="1318">
        <v>0</v>
      </c>
      <c r="AD67" s="1318">
        <v>168</v>
      </c>
      <c r="AE67" s="1318">
        <v>336</v>
      </c>
      <c r="AF67" s="1318">
        <v>127.99</v>
      </c>
      <c r="AG67" s="1318">
        <v>20</v>
      </c>
      <c r="AH67" s="1318">
        <v>80</v>
      </c>
      <c r="AI67" s="1318">
        <v>252</v>
      </c>
      <c r="AJ67" s="1318">
        <v>0</v>
      </c>
      <c r="AK67" s="1318">
        <v>0</v>
      </c>
      <c r="AL67" s="1318">
        <v>0</v>
      </c>
      <c r="AM67" s="1318">
        <v>0</v>
      </c>
      <c r="AN67" s="1318">
        <v>0</v>
      </c>
      <c r="AO67" s="1366">
        <f t="shared" si="0"/>
        <v>1648.16</v>
      </c>
      <c r="AP67" s="1319">
        <f t="shared" si="1"/>
        <v>1648.16</v>
      </c>
      <c r="AQ67" s="1319">
        <f t="shared" si="2"/>
        <v>1648.16</v>
      </c>
      <c r="AR67" s="1367">
        <f t="shared" si="3"/>
        <v>0</v>
      </c>
      <c r="AS67" s="1368">
        <f t="shared" si="4"/>
        <v>0</v>
      </c>
    </row>
    <row r="68" spans="1:45" s="1320" customFormat="1" ht="30" customHeight="1">
      <c r="A68" s="1322">
        <v>23</v>
      </c>
      <c r="B68" s="1323" t="s">
        <v>3421</v>
      </c>
      <c r="C68" s="1317" t="s">
        <v>1041</v>
      </c>
      <c r="D68" s="1324" t="s">
        <v>2604</v>
      </c>
      <c r="E68" s="1369">
        <v>1600</v>
      </c>
      <c r="F68" s="1318" t="s">
        <v>951</v>
      </c>
      <c r="G68" s="1318" t="s">
        <v>951</v>
      </c>
      <c r="H68" s="1318" t="s">
        <v>951</v>
      </c>
      <c r="I68" s="1318" t="s">
        <v>951</v>
      </c>
      <c r="J68" s="1318" t="s">
        <v>951</v>
      </c>
      <c r="K68" s="1318" t="s">
        <v>951</v>
      </c>
      <c r="L68" s="1318" t="s">
        <v>951</v>
      </c>
      <c r="M68" s="1318" t="s">
        <v>951</v>
      </c>
      <c r="N68" s="1318" t="s">
        <v>951</v>
      </c>
      <c r="O68" s="1318" t="s">
        <v>951</v>
      </c>
      <c r="P68" s="1318" t="s">
        <v>951</v>
      </c>
      <c r="Q68" s="1318" t="s">
        <v>951</v>
      </c>
      <c r="R68" s="1318" t="s">
        <v>951</v>
      </c>
      <c r="S68" s="1318" t="s">
        <v>951</v>
      </c>
      <c r="T68" s="1318" t="s">
        <v>951</v>
      </c>
      <c r="U68" s="1318" t="s">
        <v>951</v>
      </c>
      <c r="V68" s="1318" t="s">
        <v>951</v>
      </c>
      <c r="W68" s="1318" t="s">
        <v>951</v>
      </c>
      <c r="X68" s="1318" t="s">
        <v>951</v>
      </c>
      <c r="Y68" s="1318" t="s">
        <v>951</v>
      </c>
      <c r="Z68" s="1318" t="s">
        <v>951</v>
      </c>
      <c r="AA68" s="1318" t="s">
        <v>951</v>
      </c>
      <c r="AB68" s="1318" t="s">
        <v>951</v>
      </c>
      <c r="AC68" s="1318" t="s">
        <v>951</v>
      </c>
      <c r="AD68" s="1318" t="s">
        <v>951</v>
      </c>
      <c r="AE68" s="1318" t="s">
        <v>951</v>
      </c>
      <c r="AF68" s="1318" t="s">
        <v>951</v>
      </c>
      <c r="AG68" s="1318" t="s">
        <v>951</v>
      </c>
      <c r="AH68" s="1318" t="s">
        <v>951</v>
      </c>
      <c r="AI68" s="1318" t="s">
        <v>951</v>
      </c>
      <c r="AJ68" s="1318" t="s">
        <v>951</v>
      </c>
      <c r="AK68" s="1318" t="s">
        <v>951</v>
      </c>
      <c r="AL68" s="1318" t="s">
        <v>951</v>
      </c>
      <c r="AM68" s="1318" t="s">
        <v>951</v>
      </c>
      <c r="AN68" s="1318" t="s">
        <v>951</v>
      </c>
      <c r="AO68" s="1366" t="s">
        <v>951</v>
      </c>
      <c r="AP68" s="1319" t="str">
        <f t="shared" ref="AP68" si="13">AO68</f>
        <v>-</v>
      </c>
      <c r="AQ68" s="1319" t="str">
        <f t="shared" ref="AQ68" si="14">AO68</f>
        <v>-</v>
      </c>
      <c r="AR68" s="1367"/>
      <c r="AS68" s="1368"/>
    </row>
    <row r="69" spans="1:45" s="1320" customFormat="1" ht="30" customHeight="1">
      <c r="A69" s="1322">
        <v>24</v>
      </c>
      <c r="B69" s="1323" t="s">
        <v>3422</v>
      </c>
      <c r="C69" s="1317" t="s">
        <v>1041</v>
      </c>
      <c r="D69" s="1324" t="s">
        <v>2604</v>
      </c>
      <c r="E69" s="1369">
        <v>1600</v>
      </c>
      <c r="F69" s="1318">
        <v>0</v>
      </c>
      <c r="G69" s="1318">
        <v>0</v>
      </c>
      <c r="H69" s="1319">
        <v>0</v>
      </c>
      <c r="I69" s="1319">
        <v>0</v>
      </c>
      <c r="J69" s="1319">
        <v>0</v>
      </c>
      <c r="K69" s="1319">
        <v>0</v>
      </c>
      <c r="L69" s="1319">
        <v>0</v>
      </c>
      <c r="M69" s="1319">
        <v>0</v>
      </c>
      <c r="N69" s="1319">
        <v>0</v>
      </c>
      <c r="O69" s="1319">
        <v>0</v>
      </c>
      <c r="P69" s="1319">
        <v>0</v>
      </c>
      <c r="Q69" s="1319">
        <v>0</v>
      </c>
      <c r="R69" s="1319">
        <v>0</v>
      </c>
      <c r="S69" s="1319">
        <v>820</v>
      </c>
      <c r="T69" s="1319">
        <v>0</v>
      </c>
      <c r="U69" s="1319">
        <v>0</v>
      </c>
      <c r="V69" s="1319">
        <v>0</v>
      </c>
      <c r="W69" s="1319">
        <v>0</v>
      </c>
      <c r="X69" s="1319">
        <v>0</v>
      </c>
      <c r="Y69" s="1319">
        <v>0</v>
      </c>
      <c r="Z69" s="1319">
        <v>0</v>
      </c>
      <c r="AA69" s="1319">
        <v>0</v>
      </c>
      <c r="AB69" s="1319">
        <v>0</v>
      </c>
      <c r="AC69" s="1319">
        <v>0</v>
      </c>
      <c r="AD69" s="1319">
        <v>364</v>
      </c>
      <c r="AE69" s="1319">
        <v>728</v>
      </c>
      <c r="AF69" s="1319">
        <v>626.09</v>
      </c>
      <c r="AG69" s="1319">
        <v>0</v>
      </c>
      <c r="AH69" s="1319">
        <v>20</v>
      </c>
      <c r="AI69" s="1319">
        <v>0</v>
      </c>
      <c r="AJ69" s="1319">
        <v>0</v>
      </c>
      <c r="AK69" s="1319">
        <v>0</v>
      </c>
      <c r="AL69" s="1319">
        <v>0</v>
      </c>
      <c r="AM69" s="1319">
        <v>0</v>
      </c>
      <c r="AN69" s="1319">
        <v>8</v>
      </c>
      <c r="AO69" s="1366">
        <f t="shared" si="0"/>
        <v>2566.09</v>
      </c>
      <c r="AP69" s="1319">
        <f t="shared" si="1"/>
        <v>2566.09</v>
      </c>
      <c r="AQ69" s="1319">
        <f t="shared" si="2"/>
        <v>2566.09</v>
      </c>
      <c r="AR69" s="1367">
        <f t="shared" si="3"/>
        <v>0</v>
      </c>
      <c r="AS69" s="1368">
        <f t="shared" si="4"/>
        <v>0</v>
      </c>
    </row>
    <row r="70" spans="1:45" s="1320" customFormat="1" ht="30" customHeight="1">
      <c r="A70" s="1322">
        <v>25</v>
      </c>
      <c r="B70" s="1323" t="s">
        <v>3423</v>
      </c>
      <c r="C70" s="1317" t="s">
        <v>1041</v>
      </c>
      <c r="D70" s="1324" t="s">
        <v>2604</v>
      </c>
      <c r="E70" s="1369">
        <v>1600</v>
      </c>
      <c r="F70" s="1318">
        <v>142.85</v>
      </c>
      <c r="G70" s="1318">
        <v>0</v>
      </c>
      <c r="H70" s="1319">
        <v>0</v>
      </c>
      <c r="I70" s="1319">
        <v>17.14</v>
      </c>
      <c r="J70" s="1319">
        <v>0</v>
      </c>
      <c r="K70" s="1319">
        <v>0</v>
      </c>
      <c r="L70" s="1319">
        <v>0</v>
      </c>
      <c r="M70" s="1319">
        <v>0</v>
      </c>
      <c r="N70" s="1319">
        <v>33.33</v>
      </c>
      <c r="O70" s="1319">
        <v>0</v>
      </c>
      <c r="P70" s="1319">
        <v>0</v>
      </c>
      <c r="Q70" s="1319">
        <v>10</v>
      </c>
      <c r="R70" s="1319">
        <v>0</v>
      </c>
      <c r="S70" s="1319">
        <v>50</v>
      </c>
      <c r="T70" s="1319">
        <v>0</v>
      </c>
      <c r="U70" s="1319">
        <v>0</v>
      </c>
      <c r="V70" s="1319">
        <v>0</v>
      </c>
      <c r="W70" s="1319">
        <v>0</v>
      </c>
      <c r="X70" s="1319">
        <v>0</v>
      </c>
      <c r="Y70" s="1319">
        <v>0</v>
      </c>
      <c r="Z70" s="1319">
        <v>0</v>
      </c>
      <c r="AA70" s="1319">
        <v>0</v>
      </c>
      <c r="AB70" s="1319">
        <v>0</v>
      </c>
      <c r="AC70" s="1319">
        <v>0</v>
      </c>
      <c r="AD70" s="1319">
        <v>308</v>
      </c>
      <c r="AE70" s="1319">
        <v>616</v>
      </c>
      <c r="AF70" s="1319">
        <v>871.96</v>
      </c>
      <c r="AG70" s="1319">
        <v>0</v>
      </c>
      <c r="AH70" s="1319">
        <v>0</v>
      </c>
      <c r="AI70" s="1319">
        <v>0</v>
      </c>
      <c r="AJ70" s="1319">
        <v>0</v>
      </c>
      <c r="AK70" s="1319">
        <v>0</v>
      </c>
      <c r="AL70" s="1319">
        <v>0</v>
      </c>
      <c r="AM70" s="1319">
        <v>0</v>
      </c>
      <c r="AN70" s="1319">
        <v>0</v>
      </c>
      <c r="AO70" s="1366">
        <f t="shared" ref="AO70:AO133" si="15">SUM(F70:AN70)</f>
        <v>2049.2799999999997</v>
      </c>
      <c r="AP70" s="1319">
        <f t="shared" ref="AP70:AP133" si="16">AO70</f>
        <v>2049.2799999999997</v>
      </c>
      <c r="AQ70" s="1319">
        <f t="shared" ref="AQ70:AQ133" si="17">AO70</f>
        <v>2049.2799999999997</v>
      </c>
      <c r="AR70" s="1367">
        <f t="shared" ref="AR70:AR133" si="18">AO70-AP70</f>
        <v>0</v>
      </c>
      <c r="AS70" s="1368">
        <f t="shared" ref="AS70:AS133" si="19">AO70-AQ70</f>
        <v>0</v>
      </c>
    </row>
    <row r="71" spans="1:45" s="1320" customFormat="1" ht="30" customHeight="1">
      <c r="A71" s="1322">
        <v>26</v>
      </c>
      <c r="B71" s="1323" t="s">
        <v>3424</v>
      </c>
      <c r="C71" s="1317" t="s">
        <v>1041</v>
      </c>
      <c r="D71" s="1324" t="s">
        <v>2604</v>
      </c>
      <c r="E71" s="1369">
        <v>1600</v>
      </c>
      <c r="F71" s="1318">
        <v>0</v>
      </c>
      <c r="G71" s="1318">
        <v>0</v>
      </c>
      <c r="H71" s="1319">
        <v>0</v>
      </c>
      <c r="I71" s="1319">
        <v>50</v>
      </c>
      <c r="J71" s="1319">
        <v>0</v>
      </c>
      <c r="K71" s="1319">
        <v>0</v>
      </c>
      <c r="L71" s="1319">
        <v>0</v>
      </c>
      <c r="M71" s="1319">
        <v>0</v>
      </c>
      <c r="N71" s="1319">
        <v>370</v>
      </c>
      <c r="O71" s="1319">
        <v>0</v>
      </c>
      <c r="P71" s="1319">
        <v>0</v>
      </c>
      <c r="Q71" s="1319">
        <v>0</v>
      </c>
      <c r="R71" s="1319">
        <v>0</v>
      </c>
      <c r="S71" s="1319">
        <v>220</v>
      </c>
      <c r="T71" s="1319">
        <v>0</v>
      </c>
      <c r="U71" s="1319">
        <v>0</v>
      </c>
      <c r="V71" s="1319">
        <v>0</v>
      </c>
      <c r="W71" s="1319">
        <v>0</v>
      </c>
      <c r="X71" s="1319">
        <v>0</v>
      </c>
      <c r="Y71" s="1319">
        <v>0</v>
      </c>
      <c r="Z71" s="1319">
        <v>0</v>
      </c>
      <c r="AA71" s="1319">
        <v>0</v>
      </c>
      <c r="AB71" s="1319">
        <v>0</v>
      </c>
      <c r="AC71" s="1319">
        <v>0</v>
      </c>
      <c r="AD71" s="1319">
        <v>336</v>
      </c>
      <c r="AE71" s="1319">
        <v>672</v>
      </c>
      <c r="AF71" s="1319">
        <v>13.5</v>
      </c>
      <c r="AG71" s="1319">
        <v>80</v>
      </c>
      <c r="AH71" s="1319">
        <v>0</v>
      </c>
      <c r="AI71" s="1319">
        <v>0</v>
      </c>
      <c r="AJ71" s="1319">
        <v>60</v>
      </c>
      <c r="AK71" s="1319">
        <v>0</v>
      </c>
      <c r="AL71" s="1319">
        <v>0</v>
      </c>
      <c r="AM71" s="1319">
        <v>0</v>
      </c>
      <c r="AN71" s="1319">
        <v>16</v>
      </c>
      <c r="AO71" s="1366">
        <f t="shared" si="15"/>
        <v>1817.5</v>
      </c>
      <c r="AP71" s="1319">
        <f t="shared" si="16"/>
        <v>1817.5</v>
      </c>
      <c r="AQ71" s="1319">
        <f t="shared" si="17"/>
        <v>1817.5</v>
      </c>
      <c r="AR71" s="1367">
        <f t="shared" si="18"/>
        <v>0</v>
      </c>
      <c r="AS71" s="1368">
        <f t="shared" si="19"/>
        <v>0</v>
      </c>
    </row>
    <row r="72" spans="1:45" s="1321" customFormat="1" ht="30" customHeight="1">
      <c r="A72" s="1322">
        <v>27</v>
      </c>
      <c r="B72" s="1323" t="s">
        <v>3425</v>
      </c>
      <c r="C72" s="1317" t="s">
        <v>1041</v>
      </c>
      <c r="D72" s="1324" t="s">
        <v>2604</v>
      </c>
      <c r="E72" s="1369">
        <v>1600</v>
      </c>
      <c r="F72" s="1318" t="s">
        <v>951</v>
      </c>
      <c r="G72" s="1318" t="s">
        <v>951</v>
      </c>
      <c r="H72" s="1318" t="s">
        <v>951</v>
      </c>
      <c r="I72" s="1318" t="s">
        <v>951</v>
      </c>
      <c r="J72" s="1318" t="s">
        <v>951</v>
      </c>
      <c r="K72" s="1318" t="s">
        <v>951</v>
      </c>
      <c r="L72" s="1318" t="s">
        <v>951</v>
      </c>
      <c r="M72" s="1318" t="s">
        <v>951</v>
      </c>
      <c r="N72" s="1318" t="s">
        <v>951</v>
      </c>
      <c r="O72" s="1318" t="s">
        <v>951</v>
      </c>
      <c r="P72" s="1318" t="s">
        <v>951</v>
      </c>
      <c r="Q72" s="1318" t="s">
        <v>951</v>
      </c>
      <c r="R72" s="1318" t="s">
        <v>951</v>
      </c>
      <c r="S72" s="1318" t="s">
        <v>951</v>
      </c>
      <c r="T72" s="1318" t="s">
        <v>951</v>
      </c>
      <c r="U72" s="1318" t="s">
        <v>951</v>
      </c>
      <c r="V72" s="1318" t="s">
        <v>951</v>
      </c>
      <c r="W72" s="1318" t="s">
        <v>951</v>
      </c>
      <c r="X72" s="1318" t="s">
        <v>951</v>
      </c>
      <c r="Y72" s="1318" t="s">
        <v>951</v>
      </c>
      <c r="Z72" s="1318" t="s">
        <v>951</v>
      </c>
      <c r="AA72" s="1318" t="s">
        <v>951</v>
      </c>
      <c r="AB72" s="1318" t="s">
        <v>951</v>
      </c>
      <c r="AC72" s="1318" t="s">
        <v>951</v>
      </c>
      <c r="AD72" s="1318" t="s">
        <v>951</v>
      </c>
      <c r="AE72" s="1318" t="s">
        <v>951</v>
      </c>
      <c r="AF72" s="1318" t="s">
        <v>951</v>
      </c>
      <c r="AG72" s="1318" t="s">
        <v>951</v>
      </c>
      <c r="AH72" s="1318" t="s">
        <v>951</v>
      </c>
      <c r="AI72" s="1318" t="s">
        <v>951</v>
      </c>
      <c r="AJ72" s="1318" t="s">
        <v>951</v>
      </c>
      <c r="AK72" s="1318" t="s">
        <v>951</v>
      </c>
      <c r="AL72" s="1318" t="s">
        <v>951</v>
      </c>
      <c r="AM72" s="1318" t="s">
        <v>951</v>
      </c>
      <c r="AN72" s="1318" t="s">
        <v>951</v>
      </c>
      <c r="AO72" s="1366" t="s">
        <v>951</v>
      </c>
      <c r="AP72" s="1319" t="str">
        <f t="shared" si="16"/>
        <v>-</v>
      </c>
      <c r="AQ72" s="1319" t="str">
        <f t="shared" si="17"/>
        <v>-</v>
      </c>
      <c r="AR72" s="1367"/>
      <c r="AS72" s="1368"/>
    </row>
    <row r="73" spans="1:45" s="1321" customFormat="1" ht="30" customHeight="1">
      <c r="A73" s="1322">
        <v>28</v>
      </c>
      <c r="B73" s="1342" t="s">
        <v>3426</v>
      </c>
      <c r="C73" s="1317" t="s">
        <v>1041</v>
      </c>
      <c r="D73" s="1343" t="s">
        <v>2604</v>
      </c>
      <c r="E73" s="1369">
        <v>1600</v>
      </c>
      <c r="F73" s="1318" t="s">
        <v>951</v>
      </c>
      <c r="G73" s="1318" t="s">
        <v>951</v>
      </c>
      <c r="H73" s="1318" t="s">
        <v>951</v>
      </c>
      <c r="I73" s="1318" t="s">
        <v>951</v>
      </c>
      <c r="J73" s="1318" t="s">
        <v>951</v>
      </c>
      <c r="K73" s="1318" t="s">
        <v>951</v>
      </c>
      <c r="L73" s="1318" t="s">
        <v>951</v>
      </c>
      <c r="M73" s="1318" t="s">
        <v>951</v>
      </c>
      <c r="N73" s="1318" t="s">
        <v>951</v>
      </c>
      <c r="O73" s="1318" t="s">
        <v>951</v>
      </c>
      <c r="P73" s="1318" t="s">
        <v>951</v>
      </c>
      <c r="Q73" s="1318" t="s">
        <v>951</v>
      </c>
      <c r="R73" s="1318" t="s">
        <v>951</v>
      </c>
      <c r="S73" s="1318" t="s">
        <v>951</v>
      </c>
      <c r="T73" s="1318" t="s">
        <v>951</v>
      </c>
      <c r="U73" s="1318" t="s">
        <v>951</v>
      </c>
      <c r="V73" s="1318" t="s">
        <v>951</v>
      </c>
      <c r="W73" s="1318" t="s">
        <v>951</v>
      </c>
      <c r="X73" s="1318" t="s">
        <v>951</v>
      </c>
      <c r="Y73" s="1318" t="s">
        <v>951</v>
      </c>
      <c r="Z73" s="1318" t="s">
        <v>951</v>
      </c>
      <c r="AA73" s="1318" t="s">
        <v>951</v>
      </c>
      <c r="AB73" s="1318" t="s">
        <v>951</v>
      </c>
      <c r="AC73" s="1318" t="s">
        <v>951</v>
      </c>
      <c r="AD73" s="1318" t="s">
        <v>951</v>
      </c>
      <c r="AE73" s="1318" t="s">
        <v>951</v>
      </c>
      <c r="AF73" s="1318" t="s">
        <v>951</v>
      </c>
      <c r="AG73" s="1318" t="s">
        <v>951</v>
      </c>
      <c r="AH73" s="1318" t="s">
        <v>951</v>
      </c>
      <c r="AI73" s="1318" t="s">
        <v>951</v>
      </c>
      <c r="AJ73" s="1318" t="s">
        <v>951</v>
      </c>
      <c r="AK73" s="1318" t="s">
        <v>951</v>
      </c>
      <c r="AL73" s="1318" t="s">
        <v>951</v>
      </c>
      <c r="AM73" s="1318" t="s">
        <v>951</v>
      </c>
      <c r="AN73" s="1318" t="s">
        <v>951</v>
      </c>
      <c r="AO73" s="1366" t="s">
        <v>951</v>
      </c>
      <c r="AP73" s="1319" t="str">
        <f t="shared" si="16"/>
        <v>-</v>
      </c>
      <c r="AQ73" s="1319" t="str">
        <f t="shared" si="17"/>
        <v>-</v>
      </c>
      <c r="AR73" s="1367"/>
      <c r="AS73" s="1368"/>
    </row>
    <row r="74" spans="1:45" s="1321" customFormat="1" ht="30" customHeight="1">
      <c r="A74" s="1322">
        <v>29</v>
      </c>
      <c r="B74" s="1323" t="s">
        <v>3427</v>
      </c>
      <c r="C74" s="1317" t="s">
        <v>1041</v>
      </c>
      <c r="D74" s="1324" t="s">
        <v>2604</v>
      </c>
      <c r="E74" s="1369">
        <v>1600</v>
      </c>
      <c r="F74" s="1318" t="s">
        <v>951</v>
      </c>
      <c r="G74" s="1318" t="s">
        <v>951</v>
      </c>
      <c r="H74" s="1318" t="s">
        <v>951</v>
      </c>
      <c r="I74" s="1318" t="s">
        <v>951</v>
      </c>
      <c r="J74" s="1318" t="s">
        <v>951</v>
      </c>
      <c r="K74" s="1318" t="s">
        <v>951</v>
      </c>
      <c r="L74" s="1318" t="s">
        <v>951</v>
      </c>
      <c r="M74" s="1318" t="s">
        <v>951</v>
      </c>
      <c r="N74" s="1318" t="s">
        <v>951</v>
      </c>
      <c r="O74" s="1318" t="s">
        <v>951</v>
      </c>
      <c r="P74" s="1318" t="s">
        <v>951</v>
      </c>
      <c r="Q74" s="1318" t="s">
        <v>951</v>
      </c>
      <c r="R74" s="1318" t="s">
        <v>951</v>
      </c>
      <c r="S74" s="1318" t="s">
        <v>951</v>
      </c>
      <c r="T74" s="1318" t="s">
        <v>951</v>
      </c>
      <c r="U74" s="1318" t="s">
        <v>951</v>
      </c>
      <c r="V74" s="1318" t="s">
        <v>951</v>
      </c>
      <c r="W74" s="1318" t="s">
        <v>951</v>
      </c>
      <c r="X74" s="1318" t="s">
        <v>951</v>
      </c>
      <c r="Y74" s="1318" t="s">
        <v>951</v>
      </c>
      <c r="Z74" s="1318" t="s">
        <v>951</v>
      </c>
      <c r="AA74" s="1318" t="s">
        <v>951</v>
      </c>
      <c r="AB74" s="1318" t="s">
        <v>951</v>
      </c>
      <c r="AC74" s="1318" t="s">
        <v>951</v>
      </c>
      <c r="AD74" s="1318" t="s">
        <v>951</v>
      </c>
      <c r="AE74" s="1318" t="s">
        <v>951</v>
      </c>
      <c r="AF74" s="1318" t="s">
        <v>951</v>
      </c>
      <c r="AG74" s="1318" t="s">
        <v>951</v>
      </c>
      <c r="AH74" s="1318" t="s">
        <v>951</v>
      </c>
      <c r="AI74" s="1318" t="s">
        <v>951</v>
      </c>
      <c r="AJ74" s="1318" t="s">
        <v>951</v>
      </c>
      <c r="AK74" s="1318" t="s">
        <v>951</v>
      </c>
      <c r="AL74" s="1318" t="s">
        <v>951</v>
      </c>
      <c r="AM74" s="1318" t="s">
        <v>951</v>
      </c>
      <c r="AN74" s="1318" t="s">
        <v>951</v>
      </c>
      <c r="AO74" s="1366" t="s">
        <v>951</v>
      </c>
      <c r="AP74" s="1319" t="str">
        <f t="shared" si="16"/>
        <v>-</v>
      </c>
      <c r="AQ74" s="1319" t="str">
        <f t="shared" si="17"/>
        <v>-</v>
      </c>
      <c r="AR74" s="1367"/>
      <c r="AS74" s="1368"/>
    </row>
    <row r="75" spans="1:45" s="1320" customFormat="1" ht="30" customHeight="1">
      <c r="A75" s="1322">
        <v>30</v>
      </c>
      <c r="B75" s="1323" t="s">
        <v>3428</v>
      </c>
      <c r="C75" s="1317" t="s">
        <v>1041</v>
      </c>
      <c r="D75" s="1324" t="s">
        <v>2604</v>
      </c>
      <c r="E75" s="1369">
        <v>1600</v>
      </c>
      <c r="F75" s="1318">
        <v>0</v>
      </c>
      <c r="G75" s="1318">
        <v>0</v>
      </c>
      <c r="H75" s="1319">
        <v>0</v>
      </c>
      <c r="I75" s="1319">
        <v>0</v>
      </c>
      <c r="J75" s="1319">
        <v>0</v>
      </c>
      <c r="K75" s="1319">
        <v>0</v>
      </c>
      <c r="L75" s="1319">
        <v>0</v>
      </c>
      <c r="M75" s="1319">
        <v>0</v>
      </c>
      <c r="N75" s="1319">
        <v>0</v>
      </c>
      <c r="O75" s="1319">
        <v>0</v>
      </c>
      <c r="P75" s="1319">
        <v>0</v>
      </c>
      <c r="Q75" s="1319">
        <v>0</v>
      </c>
      <c r="R75" s="1319">
        <v>0</v>
      </c>
      <c r="S75" s="1319">
        <v>240</v>
      </c>
      <c r="T75" s="1319">
        <v>0</v>
      </c>
      <c r="U75" s="1319">
        <v>0</v>
      </c>
      <c r="V75" s="1319">
        <v>0</v>
      </c>
      <c r="W75" s="1319">
        <v>0</v>
      </c>
      <c r="X75" s="1319">
        <v>0</v>
      </c>
      <c r="Y75" s="1319">
        <v>0</v>
      </c>
      <c r="Z75" s="1319">
        <v>0</v>
      </c>
      <c r="AA75" s="1319">
        <v>0</v>
      </c>
      <c r="AB75" s="1319">
        <v>0</v>
      </c>
      <c r="AC75" s="1319">
        <v>0</v>
      </c>
      <c r="AD75" s="1319">
        <v>394</v>
      </c>
      <c r="AE75" s="1319">
        <v>788</v>
      </c>
      <c r="AF75" s="1319">
        <v>615.99</v>
      </c>
      <c r="AG75" s="1319">
        <v>80</v>
      </c>
      <c r="AH75" s="1319">
        <v>20</v>
      </c>
      <c r="AI75" s="1319">
        <v>0</v>
      </c>
      <c r="AJ75" s="1319">
        <v>0</v>
      </c>
      <c r="AK75" s="1319">
        <v>0</v>
      </c>
      <c r="AL75" s="1319">
        <v>0</v>
      </c>
      <c r="AM75" s="1319">
        <v>0</v>
      </c>
      <c r="AN75" s="1319">
        <v>0</v>
      </c>
      <c r="AO75" s="1366">
        <f t="shared" si="15"/>
        <v>2137.9899999999998</v>
      </c>
      <c r="AP75" s="1319">
        <f t="shared" si="16"/>
        <v>2137.9899999999998</v>
      </c>
      <c r="AQ75" s="1319">
        <f t="shared" si="17"/>
        <v>2137.9899999999998</v>
      </c>
      <c r="AR75" s="1367">
        <f t="shared" si="18"/>
        <v>0</v>
      </c>
      <c r="AS75" s="1368">
        <f t="shared" si="19"/>
        <v>0</v>
      </c>
    </row>
    <row r="76" spans="1:45" s="1320" customFormat="1" ht="30" customHeight="1">
      <c r="A76" s="1322">
        <v>31</v>
      </c>
      <c r="B76" s="1323" t="s">
        <v>3429</v>
      </c>
      <c r="C76" s="1317" t="s">
        <v>1041</v>
      </c>
      <c r="D76" s="1324" t="s">
        <v>2604</v>
      </c>
      <c r="E76" s="1369">
        <v>1600</v>
      </c>
      <c r="F76" s="1318">
        <v>0</v>
      </c>
      <c r="G76" s="1318">
        <v>0</v>
      </c>
      <c r="H76" s="1319">
        <v>0</v>
      </c>
      <c r="I76" s="1319">
        <v>0</v>
      </c>
      <c r="J76" s="1319">
        <v>0</v>
      </c>
      <c r="K76" s="1319">
        <v>0</v>
      </c>
      <c r="L76" s="1319">
        <v>0</v>
      </c>
      <c r="M76" s="1319">
        <v>0</v>
      </c>
      <c r="N76" s="1319">
        <v>0</v>
      </c>
      <c r="O76" s="1319">
        <v>0</v>
      </c>
      <c r="P76" s="1319">
        <v>0</v>
      </c>
      <c r="Q76" s="1319">
        <v>0</v>
      </c>
      <c r="R76" s="1319">
        <v>0</v>
      </c>
      <c r="S76" s="1319">
        <v>120</v>
      </c>
      <c r="T76" s="1319">
        <v>0</v>
      </c>
      <c r="U76" s="1319">
        <v>0</v>
      </c>
      <c r="V76" s="1319">
        <v>0</v>
      </c>
      <c r="W76" s="1319">
        <v>0</v>
      </c>
      <c r="X76" s="1319">
        <v>0</v>
      </c>
      <c r="Y76" s="1319">
        <v>0</v>
      </c>
      <c r="Z76" s="1319">
        <v>0</v>
      </c>
      <c r="AA76" s="1319">
        <v>0</v>
      </c>
      <c r="AB76" s="1319">
        <v>0</v>
      </c>
      <c r="AC76" s="1319">
        <v>0</v>
      </c>
      <c r="AD76" s="1319">
        <v>308</v>
      </c>
      <c r="AE76" s="1319">
        <v>616</v>
      </c>
      <c r="AF76" s="1319">
        <v>655.99</v>
      </c>
      <c r="AG76" s="1319">
        <v>0</v>
      </c>
      <c r="AH76" s="1319">
        <v>20</v>
      </c>
      <c r="AI76" s="1319">
        <v>0</v>
      </c>
      <c r="AJ76" s="1319">
        <v>0</v>
      </c>
      <c r="AK76" s="1319">
        <v>0</v>
      </c>
      <c r="AL76" s="1319">
        <v>0</v>
      </c>
      <c r="AM76" s="1319">
        <v>0</v>
      </c>
      <c r="AN76" s="1319">
        <v>0</v>
      </c>
      <c r="AO76" s="1366">
        <f t="shared" si="15"/>
        <v>1719.99</v>
      </c>
      <c r="AP76" s="1319">
        <f t="shared" si="16"/>
        <v>1719.99</v>
      </c>
      <c r="AQ76" s="1319">
        <f t="shared" si="17"/>
        <v>1719.99</v>
      </c>
      <c r="AR76" s="1367">
        <f t="shared" si="18"/>
        <v>0</v>
      </c>
      <c r="AS76" s="1368">
        <f t="shared" si="19"/>
        <v>0</v>
      </c>
    </row>
    <row r="77" spans="1:45" s="1321" customFormat="1" ht="30" customHeight="1">
      <c r="A77" s="1322">
        <v>32</v>
      </c>
      <c r="B77" s="1323" t="s">
        <v>3430</v>
      </c>
      <c r="C77" s="1317" t="s">
        <v>1041</v>
      </c>
      <c r="D77" s="1324" t="s">
        <v>2604</v>
      </c>
      <c r="E77" s="1369">
        <v>1600</v>
      </c>
      <c r="F77" s="1318" t="s">
        <v>951</v>
      </c>
      <c r="G77" s="1318" t="s">
        <v>951</v>
      </c>
      <c r="H77" s="1318" t="s">
        <v>951</v>
      </c>
      <c r="I77" s="1318" t="s">
        <v>951</v>
      </c>
      <c r="J77" s="1318" t="s">
        <v>951</v>
      </c>
      <c r="K77" s="1318" t="s">
        <v>951</v>
      </c>
      <c r="L77" s="1318" t="s">
        <v>951</v>
      </c>
      <c r="M77" s="1318" t="s">
        <v>951</v>
      </c>
      <c r="N77" s="1318" t="s">
        <v>951</v>
      </c>
      <c r="O77" s="1318" t="s">
        <v>951</v>
      </c>
      <c r="P77" s="1318" t="s">
        <v>951</v>
      </c>
      <c r="Q77" s="1318" t="s">
        <v>951</v>
      </c>
      <c r="R77" s="1318" t="s">
        <v>951</v>
      </c>
      <c r="S77" s="1318" t="s">
        <v>951</v>
      </c>
      <c r="T77" s="1318" t="s">
        <v>951</v>
      </c>
      <c r="U77" s="1318" t="s">
        <v>951</v>
      </c>
      <c r="V77" s="1318" t="s">
        <v>951</v>
      </c>
      <c r="W77" s="1318" t="s">
        <v>951</v>
      </c>
      <c r="X77" s="1318" t="s">
        <v>951</v>
      </c>
      <c r="Y77" s="1318" t="s">
        <v>951</v>
      </c>
      <c r="Z77" s="1318" t="s">
        <v>951</v>
      </c>
      <c r="AA77" s="1318" t="s">
        <v>951</v>
      </c>
      <c r="AB77" s="1318" t="s">
        <v>951</v>
      </c>
      <c r="AC77" s="1318" t="s">
        <v>951</v>
      </c>
      <c r="AD77" s="1318" t="s">
        <v>951</v>
      </c>
      <c r="AE77" s="1318" t="s">
        <v>951</v>
      </c>
      <c r="AF77" s="1318" t="s">
        <v>951</v>
      </c>
      <c r="AG77" s="1318" t="s">
        <v>951</v>
      </c>
      <c r="AH77" s="1318" t="s">
        <v>951</v>
      </c>
      <c r="AI77" s="1318" t="s">
        <v>951</v>
      </c>
      <c r="AJ77" s="1318" t="s">
        <v>951</v>
      </c>
      <c r="AK77" s="1318" t="s">
        <v>951</v>
      </c>
      <c r="AL77" s="1318" t="s">
        <v>951</v>
      </c>
      <c r="AM77" s="1318" t="s">
        <v>951</v>
      </c>
      <c r="AN77" s="1318" t="s">
        <v>951</v>
      </c>
      <c r="AO77" s="1366" t="s">
        <v>951</v>
      </c>
      <c r="AP77" s="1319" t="str">
        <f t="shared" si="16"/>
        <v>-</v>
      </c>
      <c r="AQ77" s="1319" t="str">
        <f t="shared" si="17"/>
        <v>-</v>
      </c>
      <c r="AR77" s="1367"/>
      <c r="AS77" s="1368"/>
    </row>
    <row r="78" spans="1:45" ht="30" customHeight="1">
      <c r="A78" s="1315">
        <v>1</v>
      </c>
      <c r="B78" s="1316" t="s">
        <v>5634</v>
      </c>
      <c r="C78" s="1317" t="s">
        <v>475</v>
      </c>
      <c r="D78" s="1317" t="s">
        <v>414</v>
      </c>
      <c r="E78" s="1318">
        <v>1600</v>
      </c>
      <c r="F78" s="1318">
        <v>100</v>
      </c>
      <c r="G78" s="1318">
        <v>0</v>
      </c>
      <c r="H78" s="1318">
        <v>0</v>
      </c>
      <c r="I78" s="1318">
        <v>0</v>
      </c>
      <c r="J78" s="1318">
        <v>0</v>
      </c>
      <c r="K78" s="1318">
        <v>0</v>
      </c>
      <c r="L78" s="1318">
        <v>0</v>
      </c>
      <c r="M78" s="1318">
        <v>0</v>
      </c>
      <c r="N78" s="1318">
        <v>0</v>
      </c>
      <c r="O78" s="1318">
        <v>0</v>
      </c>
      <c r="P78" s="1318">
        <v>0</v>
      </c>
      <c r="Q78" s="1318">
        <v>0</v>
      </c>
      <c r="R78" s="1318">
        <v>0</v>
      </c>
      <c r="S78" s="1318">
        <v>475</v>
      </c>
      <c r="T78" s="1318">
        <v>0</v>
      </c>
      <c r="U78" s="1318">
        <v>0</v>
      </c>
      <c r="V78" s="1318">
        <v>0</v>
      </c>
      <c r="W78" s="1318">
        <v>0</v>
      </c>
      <c r="X78" s="1318">
        <v>0</v>
      </c>
      <c r="Y78" s="1318">
        <v>0</v>
      </c>
      <c r="Z78" s="1318">
        <v>0</v>
      </c>
      <c r="AA78" s="1318">
        <v>0</v>
      </c>
      <c r="AB78" s="1318">
        <v>0</v>
      </c>
      <c r="AC78" s="1318">
        <v>0</v>
      </c>
      <c r="AD78" s="1318">
        <v>252</v>
      </c>
      <c r="AE78" s="1318">
        <v>504</v>
      </c>
      <c r="AF78" s="1318">
        <v>213.98</v>
      </c>
      <c r="AG78" s="1318">
        <v>0</v>
      </c>
      <c r="AH78" s="1318">
        <v>40</v>
      </c>
      <c r="AI78" s="1318">
        <v>0</v>
      </c>
      <c r="AJ78" s="1318">
        <v>50</v>
      </c>
      <c r="AK78" s="1318">
        <v>0</v>
      </c>
      <c r="AL78" s="1318">
        <v>0</v>
      </c>
      <c r="AM78" s="1318">
        <v>0</v>
      </c>
      <c r="AN78" s="1318">
        <v>0</v>
      </c>
      <c r="AO78" s="1366">
        <f t="shared" si="15"/>
        <v>1634.98</v>
      </c>
      <c r="AP78" s="1319">
        <f t="shared" si="16"/>
        <v>1634.98</v>
      </c>
      <c r="AQ78" s="1319">
        <f t="shared" si="17"/>
        <v>1634.98</v>
      </c>
      <c r="AR78" s="1367">
        <f t="shared" si="18"/>
        <v>0</v>
      </c>
      <c r="AS78" s="1368">
        <f t="shared" si="19"/>
        <v>0</v>
      </c>
    </row>
    <row r="79" spans="1:45" ht="30" customHeight="1">
      <c r="A79" s="1315">
        <v>2</v>
      </c>
      <c r="B79" s="1316" t="s">
        <v>5635</v>
      </c>
      <c r="C79" s="1317" t="s">
        <v>475</v>
      </c>
      <c r="D79" s="1317" t="s">
        <v>413</v>
      </c>
      <c r="E79" s="1318">
        <v>1600</v>
      </c>
      <c r="F79" s="1318">
        <v>0</v>
      </c>
      <c r="G79" s="1318">
        <v>0</v>
      </c>
      <c r="H79" s="1319">
        <v>0</v>
      </c>
      <c r="I79" s="1319">
        <v>6.25</v>
      </c>
      <c r="J79" s="1319">
        <v>0</v>
      </c>
      <c r="K79" s="1319">
        <v>0</v>
      </c>
      <c r="L79" s="1319">
        <v>0</v>
      </c>
      <c r="M79" s="1319">
        <v>0</v>
      </c>
      <c r="N79" s="1319">
        <v>25</v>
      </c>
      <c r="O79" s="1319">
        <v>0</v>
      </c>
      <c r="P79" s="1319">
        <v>0</v>
      </c>
      <c r="Q79" s="1319">
        <v>0</v>
      </c>
      <c r="R79" s="1319">
        <v>0</v>
      </c>
      <c r="S79" s="1319">
        <v>100</v>
      </c>
      <c r="T79" s="1319">
        <v>0</v>
      </c>
      <c r="U79" s="1319">
        <v>0</v>
      </c>
      <c r="V79" s="1319">
        <v>0</v>
      </c>
      <c r="W79" s="1319">
        <v>0</v>
      </c>
      <c r="X79" s="1319">
        <v>0</v>
      </c>
      <c r="Y79" s="1319">
        <v>0</v>
      </c>
      <c r="Z79" s="1319">
        <v>0</v>
      </c>
      <c r="AA79" s="1319">
        <v>0</v>
      </c>
      <c r="AB79" s="1319">
        <v>100</v>
      </c>
      <c r="AC79" s="1319">
        <v>0</v>
      </c>
      <c r="AD79" s="1319">
        <v>294</v>
      </c>
      <c r="AE79" s="1319">
        <v>588</v>
      </c>
      <c r="AF79" s="1319">
        <v>546.66</v>
      </c>
      <c r="AG79" s="1319">
        <v>60</v>
      </c>
      <c r="AH79" s="1319">
        <v>0</v>
      </c>
      <c r="AI79" s="1319">
        <v>0</v>
      </c>
      <c r="AJ79" s="1319">
        <v>0</v>
      </c>
      <c r="AK79" s="1319">
        <v>0</v>
      </c>
      <c r="AL79" s="1319">
        <v>0</v>
      </c>
      <c r="AM79" s="1319">
        <v>0</v>
      </c>
      <c r="AN79" s="1319">
        <v>728</v>
      </c>
      <c r="AO79" s="1366">
        <f t="shared" si="15"/>
        <v>2447.91</v>
      </c>
      <c r="AP79" s="1319">
        <f t="shared" si="16"/>
        <v>2447.91</v>
      </c>
      <c r="AQ79" s="1319">
        <f t="shared" si="17"/>
        <v>2447.91</v>
      </c>
      <c r="AR79" s="1367">
        <f t="shared" si="18"/>
        <v>0</v>
      </c>
      <c r="AS79" s="1368">
        <f t="shared" si="19"/>
        <v>0</v>
      </c>
    </row>
    <row r="80" spans="1:45" ht="30" customHeight="1">
      <c r="A80" s="1315">
        <v>3</v>
      </c>
      <c r="B80" s="1316" t="s">
        <v>5636</v>
      </c>
      <c r="C80" s="1317" t="s">
        <v>475</v>
      </c>
      <c r="D80" s="1317" t="s">
        <v>413</v>
      </c>
      <c r="E80" s="1318">
        <v>1600</v>
      </c>
      <c r="F80" s="1318">
        <v>116.6</v>
      </c>
      <c r="G80" s="1318">
        <v>0</v>
      </c>
      <c r="H80" s="1318">
        <v>0</v>
      </c>
      <c r="I80" s="1319">
        <v>123.91</v>
      </c>
      <c r="J80" s="1318">
        <v>0</v>
      </c>
      <c r="K80" s="1318">
        <v>0</v>
      </c>
      <c r="L80" s="1318">
        <v>0</v>
      </c>
      <c r="M80" s="1318">
        <v>0</v>
      </c>
      <c r="N80" s="1319">
        <v>25</v>
      </c>
      <c r="O80" s="1318">
        <v>0</v>
      </c>
      <c r="P80" s="1318">
        <v>0</v>
      </c>
      <c r="Q80" s="1319">
        <v>3.33</v>
      </c>
      <c r="R80" s="1318">
        <v>0</v>
      </c>
      <c r="S80" s="1319">
        <v>182.5</v>
      </c>
      <c r="T80" s="1318">
        <v>0</v>
      </c>
      <c r="U80" s="1318">
        <v>0</v>
      </c>
      <c r="V80" s="1318">
        <v>0</v>
      </c>
      <c r="W80" s="1318">
        <v>0</v>
      </c>
      <c r="X80" s="1318">
        <v>0</v>
      </c>
      <c r="Y80" s="1319">
        <v>600</v>
      </c>
      <c r="Z80" s="1318">
        <v>0</v>
      </c>
      <c r="AA80" s="1318">
        <v>0</v>
      </c>
      <c r="AB80" s="1318">
        <v>0</v>
      </c>
      <c r="AC80" s="1318">
        <v>0</v>
      </c>
      <c r="AD80" s="1319">
        <v>280</v>
      </c>
      <c r="AE80" s="1319">
        <v>560</v>
      </c>
      <c r="AF80" s="1319">
        <v>553.38</v>
      </c>
      <c r="AG80" s="1319">
        <v>180</v>
      </c>
      <c r="AH80" s="1319">
        <v>120</v>
      </c>
      <c r="AI80" s="1319">
        <v>376</v>
      </c>
      <c r="AJ80" s="1318">
        <v>0</v>
      </c>
      <c r="AK80" s="1318">
        <v>0</v>
      </c>
      <c r="AL80" s="1318">
        <v>0</v>
      </c>
      <c r="AM80" s="1318">
        <v>0</v>
      </c>
      <c r="AN80" s="1318">
        <v>0</v>
      </c>
      <c r="AO80" s="1366">
        <f t="shared" si="15"/>
        <v>3120.72</v>
      </c>
      <c r="AP80" s="1319">
        <f t="shared" si="16"/>
        <v>3120.72</v>
      </c>
      <c r="AQ80" s="1319">
        <f t="shared" si="17"/>
        <v>3120.72</v>
      </c>
      <c r="AR80" s="1367">
        <f t="shared" si="18"/>
        <v>0</v>
      </c>
      <c r="AS80" s="1368">
        <f t="shared" si="19"/>
        <v>0</v>
      </c>
    </row>
    <row r="81" spans="1:45" ht="30" customHeight="1">
      <c r="A81" s="1315">
        <v>4</v>
      </c>
      <c r="B81" s="1316" t="s">
        <v>5637</v>
      </c>
      <c r="C81" s="1317" t="s">
        <v>475</v>
      </c>
      <c r="D81" s="1317" t="s">
        <v>413</v>
      </c>
      <c r="E81" s="1318">
        <v>1600</v>
      </c>
      <c r="F81" s="1340">
        <v>1321</v>
      </c>
      <c r="G81" s="1340">
        <v>0</v>
      </c>
      <c r="H81" s="1340">
        <v>0</v>
      </c>
      <c r="I81" s="1340">
        <v>390</v>
      </c>
      <c r="J81" s="1340">
        <v>0</v>
      </c>
      <c r="K81" s="1340">
        <v>0</v>
      </c>
      <c r="L81" s="1340">
        <v>0</v>
      </c>
      <c r="M81" s="1340">
        <v>0</v>
      </c>
      <c r="N81" s="1340">
        <v>225</v>
      </c>
      <c r="O81" s="1340">
        <v>0</v>
      </c>
      <c r="P81" s="1340">
        <v>0</v>
      </c>
      <c r="Q81" s="1340">
        <v>511</v>
      </c>
      <c r="R81" s="1340">
        <v>600</v>
      </c>
      <c r="S81" s="1340">
        <v>350</v>
      </c>
      <c r="T81" s="1340">
        <v>0</v>
      </c>
      <c r="U81" s="1340">
        <v>0</v>
      </c>
      <c r="V81" s="1340">
        <v>0</v>
      </c>
      <c r="W81" s="1340">
        <v>0</v>
      </c>
      <c r="X81" s="1340">
        <v>0</v>
      </c>
      <c r="Y81" s="1340">
        <v>0</v>
      </c>
      <c r="Z81" s="1340">
        <v>0</v>
      </c>
      <c r="AA81" s="1340">
        <v>0</v>
      </c>
      <c r="AB81" s="1340">
        <v>0</v>
      </c>
      <c r="AC81" s="1340">
        <v>0</v>
      </c>
      <c r="AD81" s="1340">
        <v>280</v>
      </c>
      <c r="AE81" s="1340">
        <v>560</v>
      </c>
      <c r="AF81" s="1340">
        <v>466</v>
      </c>
      <c r="AG81" s="1340">
        <v>80</v>
      </c>
      <c r="AH81" s="1340">
        <v>500</v>
      </c>
      <c r="AI81" s="1340">
        <v>56</v>
      </c>
      <c r="AJ81" s="1340">
        <v>0</v>
      </c>
      <c r="AK81" s="1340">
        <v>0</v>
      </c>
      <c r="AL81" s="1340">
        <v>0</v>
      </c>
      <c r="AM81" s="1340">
        <v>0</v>
      </c>
      <c r="AN81" s="1340">
        <v>0</v>
      </c>
      <c r="AO81" s="1366">
        <f t="shared" si="15"/>
        <v>5339</v>
      </c>
      <c r="AP81" s="1319">
        <f t="shared" si="16"/>
        <v>5339</v>
      </c>
      <c r="AQ81" s="1319">
        <f t="shared" si="17"/>
        <v>5339</v>
      </c>
      <c r="AR81" s="1367">
        <f t="shared" si="18"/>
        <v>0</v>
      </c>
      <c r="AS81" s="1368">
        <f t="shared" si="19"/>
        <v>0</v>
      </c>
    </row>
    <row r="82" spans="1:45" ht="30" customHeight="1">
      <c r="A82" s="1315">
        <v>5</v>
      </c>
      <c r="B82" s="1316" t="s">
        <v>5638</v>
      </c>
      <c r="C82" s="1317" t="s">
        <v>475</v>
      </c>
      <c r="D82" s="1317" t="s">
        <v>413</v>
      </c>
      <c r="E82" s="1318">
        <v>1600</v>
      </c>
      <c r="F82" s="1318">
        <v>1112.6400000000001</v>
      </c>
      <c r="G82" s="1318">
        <v>0</v>
      </c>
      <c r="H82" s="1318">
        <v>0</v>
      </c>
      <c r="I82" s="1319">
        <v>238.87</v>
      </c>
      <c r="J82" s="1319">
        <v>500</v>
      </c>
      <c r="K82" s="1318">
        <v>0</v>
      </c>
      <c r="L82" s="1318">
        <v>0</v>
      </c>
      <c r="M82" s="1318">
        <v>0</v>
      </c>
      <c r="N82" s="1318">
        <v>0</v>
      </c>
      <c r="O82" s="1318">
        <v>0</v>
      </c>
      <c r="P82" s="1318">
        <v>0</v>
      </c>
      <c r="Q82" s="1319">
        <v>2.84</v>
      </c>
      <c r="R82" s="1319">
        <v>350</v>
      </c>
      <c r="S82" s="1319">
        <v>500</v>
      </c>
      <c r="T82" s="1318">
        <v>0</v>
      </c>
      <c r="U82" s="1318">
        <v>0</v>
      </c>
      <c r="V82" s="1318">
        <v>0</v>
      </c>
      <c r="W82" s="1318">
        <v>0</v>
      </c>
      <c r="X82" s="1318">
        <v>0</v>
      </c>
      <c r="Y82" s="1318">
        <v>0</v>
      </c>
      <c r="Z82" s="1318">
        <v>0</v>
      </c>
      <c r="AA82" s="1318">
        <v>0</v>
      </c>
      <c r="AB82" s="1318">
        <v>0</v>
      </c>
      <c r="AC82" s="1318">
        <v>0</v>
      </c>
      <c r="AD82" s="1319">
        <v>280</v>
      </c>
      <c r="AE82" s="1319">
        <v>560</v>
      </c>
      <c r="AF82" s="1319">
        <v>878.65</v>
      </c>
      <c r="AG82" s="1318">
        <v>0</v>
      </c>
      <c r="AH82" s="1319">
        <v>240</v>
      </c>
      <c r="AI82" s="1318">
        <v>0</v>
      </c>
      <c r="AJ82" s="1319">
        <v>60</v>
      </c>
      <c r="AK82" s="1318">
        <v>0</v>
      </c>
      <c r="AL82" s="1318">
        <v>0</v>
      </c>
      <c r="AM82" s="1318">
        <v>0</v>
      </c>
      <c r="AN82" s="1318">
        <v>0</v>
      </c>
      <c r="AO82" s="1366">
        <f t="shared" si="15"/>
        <v>4723</v>
      </c>
      <c r="AP82" s="1319">
        <f t="shared" si="16"/>
        <v>4723</v>
      </c>
      <c r="AQ82" s="1319">
        <f t="shared" si="17"/>
        <v>4723</v>
      </c>
      <c r="AR82" s="1367">
        <f t="shared" si="18"/>
        <v>0</v>
      </c>
      <c r="AS82" s="1368">
        <f t="shared" si="19"/>
        <v>0</v>
      </c>
    </row>
    <row r="83" spans="1:45" ht="30" customHeight="1">
      <c r="A83" s="1315">
        <v>6</v>
      </c>
      <c r="B83" s="1316" t="s">
        <v>5639</v>
      </c>
      <c r="C83" s="1317" t="s">
        <v>475</v>
      </c>
      <c r="D83" s="1317" t="s">
        <v>413</v>
      </c>
      <c r="E83" s="1318">
        <v>1600</v>
      </c>
      <c r="F83" s="1318">
        <v>250</v>
      </c>
      <c r="G83" s="1318">
        <v>0</v>
      </c>
      <c r="H83" s="1318">
        <v>0</v>
      </c>
      <c r="I83" s="1318">
        <v>0</v>
      </c>
      <c r="J83" s="1318">
        <v>0</v>
      </c>
      <c r="K83" s="1318">
        <v>0</v>
      </c>
      <c r="L83" s="1318">
        <v>0</v>
      </c>
      <c r="M83" s="1318">
        <v>0</v>
      </c>
      <c r="N83" s="1318">
        <v>0</v>
      </c>
      <c r="O83" s="1318">
        <v>0</v>
      </c>
      <c r="P83" s="1318">
        <v>0</v>
      </c>
      <c r="Q83" s="1318">
        <v>0</v>
      </c>
      <c r="R83" s="1318">
        <v>0</v>
      </c>
      <c r="S83" s="1319">
        <v>405</v>
      </c>
      <c r="T83" s="1318">
        <v>0</v>
      </c>
      <c r="U83" s="1318">
        <v>0</v>
      </c>
      <c r="V83" s="1318">
        <v>0</v>
      </c>
      <c r="W83" s="1318">
        <v>0</v>
      </c>
      <c r="X83" s="1318">
        <v>0</v>
      </c>
      <c r="Y83" s="1318">
        <v>0</v>
      </c>
      <c r="Z83" s="1318">
        <v>0</v>
      </c>
      <c r="AA83" s="1318">
        <v>0</v>
      </c>
      <c r="AB83" s="1318">
        <v>0</v>
      </c>
      <c r="AC83" s="1318">
        <v>0</v>
      </c>
      <c r="AD83" s="1319">
        <v>266</v>
      </c>
      <c r="AE83" s="1319">
        <v>532</v>
      </c>
      <c r="AF83" s="1319">
        <v>152.66</v>
      </c>
      <c r="AG83" s="1319">
        <v>40</v>
      </c>
      <c r="AH83" s="1319">
        <v>220</v>
      </c>
      <c r="AI83" s="1318">
        <v>0</v>
      </c>
      <c r="AJ83" s="1319">
        <v>60</v>
      </c>
      <c r="AK83" s="1318">
        <v>0</v>
      </c>
      <c r="AL83" s="1318">
        <v>0</v>
      </c>
      <c r="AM83" s="1318">
        <v>0</v>
      </c>
      <c r="AN83" s="1319">
        <v>48</v>
      </c>
      <c r="AO83" s="1366">
        <f t="shared" si="15"/>
        <v>1973.66</v>
      </c>
      <c r="AP83" s="1319">
        <f t="shared" si="16"/>
        <v>1973.66</v>
      </c>
      <c r="AQ83" s="1319">
        <f t="shared" si="17"/>
        <v>1973.66</v>
      </c>
      <c r="AR83" s="1367">
        <f t="shared" si="18"/>
        <v>0</v>
      </c>
      <c r="AS83" s="1368">
        <f t="shared" si="19"/>
        <v>0</v>
      </c>
    </row>
    <row r="84" spans="1:45" s="1320" customFormat="1" ht="30" customHeight="1">
      <c r="A84" s="1315">
        <v>7</v>
      </c>
      <c r="B84" s="1316" t="s">
        <v>5640</v>
      </c>
      <c r="C84" s="1317" t="s">
        <v>475</v>
      </c>
      <c r="D84" s="1317" t="s">
        <v>413</v>
      </c>
      <c r="E84" s="1318">
        <v>1600</v>
      </c>
      <c r="F84" s="1318">
        <v>761.87</v>
      </c>
      <c r="G84" s="1318">
        <v>0</v>
      </c>
      <c r="H84" s="1318">
        <v>0</v>
      </c>
      <c r="I84" s="1319">
        <v>287.08999999999997</v>
      </c>
      <c r="J84" s="1319">
        <v>500</v>
      </c>
      <c r="K84" s="1318">
        <v>0</v>
      </c>
      <c r="L84" s="1318">
        <v>0</v>
      </c>
      <c r="M84" s="1318">
        <v>0</v>
      </c>
      <c r="N84" s="1318">
        <v>0</v>
      </c>
      <c r="O84" s="1318">
        <v>0</v>
      </c>
      <c r="P84" s="1318">
        <v>0</v>
      </c>
      <c r="Q84" s="1319">
        <v>14.09</v>
      </c>
      <c r="R84" s="1319">
        <v>310</v>
      </c>
      <c r="S84" s="1319">
        <v>425</v>
      </c>
      <c r="T84" s="1318">
        <v>0</v>
      </c>
      <c r="U84" s="1318">
        <v>0</v>
      </c>
      <c r="V84" s="1318">
        <v>0</v>
      </c>
      <c r="W84" s="1318">
        <v>0</v>
      </c>
      <c r="X84" s="1318">
        <v>0</v>
      </c>
      <c r="Y84" s="1318">
        <v>0</v>
      </c>
      <c r="Z84" s="1318">
        <v>0</v>
      </c>
      <c r="AA84" s="1318">
        <v>0</v>
      </c>
      <c r="AB84" s="1318">
        <v>0</v>
      </c>
      <c r="AC84" s="1318">
        <v>0</v>
      </c>
      <c r="AD84" s="1319">
        <v>280</v>
      </c>
      <c r="AE84" s="1319">
        <v>560</v>
      </c>
      <c r="AF84" s="1319">
        <v>693.81</v>
      </c>
      <c r="AG84" s="1319">
        <v>90</v>
      </c>
      <c r="AH84" s="1319">
        <v>160</v>
      </c>
      <c r="AI84" s="1318">
        <v>0</v>
      </c>
      <c r="AJ84" s="1319">
        <v>60</v>
      </c>
      <c r="AK84" s="1318">
        <v>0</v>
      </c>
      <c r="AL84" s="1318">
        <v>0</v>
      </c>
      <c r="AM84" s="1318">
        <v>0</v>
      </c>
      <c r="AN84" s="1318">
        <v>0</v>
      </c>
      <c r="AO84" s="1366">
        <f t="shared" si="15"/>
        <v>4141.8600000000006</v>
      </c>
      <c r="AP84" s="1319">
        <f t="shared" si="16"/>
        <v>4141.8600000000006</v>
      </c>
      <c r="AQ84" s="1319">
        <f t="shared" si="17"/>
        <v>4141.8600000000006</v>
      </c>
      <c r="AR84" s="1367">
        <f t="shared" si="18"/>
        <v>0</v>
      </c>
      <c r="AS84" s="1368">
        <f t="shared" si="19"/>
        <v>0</v>
      </c>
    </row>
    <row r="85" spans="1:45" s="1320" customFormat="1" ht="30" customHeight="1">
      <c r="A85" s="1315">
        <v>8</v>
      </c>
      <c r="B85" s="1316" t="s">
        <v>5641</v>
      </c>
      <c r="C85" s="1317" t="s">
        <v>475</v>
      </c>
      <c r="D85" s="1317" t="s">
        <v>413</v>
      </c>
      <c r="E85" s="1318">
        <v>1600</v>
      </c>
      <c r="F85" s="1318">
        <v>55.56</v>
      </c>
      <c r="G85" s="1318">
        <v>0</v>
      </c>
      <c r="H85" s="1318">
        <v>0</v>
      </c>
      <c r="I85" s="1318">
        <v>0</v>
      </c>
      <c r="J85" s="1318">
        <v>0</v>
      </c>
      <c r="K85" s="1318">
        <v>0</v>
      </c>
      <c r="L85" s="1318">
        <v>0</v>
      </c>
      <c r="M85" s="1318">
        <v>0</v>
      </c>
      <c r="N85" s="1318">
        <v>0</v>
      </c>
      <c r="O85" s="1319">
        <v>75</v>
      </c>
      <c r="P85" s="1318">
        <v>0</v>
      </c>
      <c r="Q85" s="1318">
        <v>0</v>
      </c>
      <c r="R85" s="1318">
        <v>0</v>
      </c>
      <c r="S85" s="1319">
        <v>185</v>
      </c>
      <c r="T85" s="1318">
        <v>0</v>
      </c>
      <c r="U85" s="1318">
        <v>0</v>
      </c>
      <c r="V85" s="1318">
        <v>0</v>
      </c>
      <c r="W85" s="1318">
        <v>0</v>
      </c>
      <c r="X85" s="1318">
        <v>0</v>
      </c>
      <c r="Y85" s="1318">
        <v>0</v>
      </c>
      <c r="Z85" s="1318">
        <v>0</v>
      </c>
      <c r="AA85" s="1318">
        <v>0</v>
      </c>
      <c r="AB85" s="1318">
        <v>0</v>
      </c>
      <c r="AC85" s="1318">
        <v>0</v>
      </c>
      <c r="AD85" s="1319">
        <v>280</v>
      </c>
      <c r="AE85" s="1319">
        <v>560</v>
      </c>
      <c r="AF85" s="1319">
        <v>674.16</v>
      </c>
      <c r="AG85" s="1318">
        <v>0</v>
      </c>
      <c r="AH85" s="1318">
        <v>0</v>
      </c>
      <c r="AI85" s="1319">
        <v>168</v>
      </c>
      <c r="AJ85" s="1318">
        <v>0</v>
      </c>
      <c r="AK85" s="1318">
        <v>0</v>
      </c>
      <c r="AL85" s="1318">
        <v>0</v>
      </c>
      <c r="AM85" s="1318">
        <v>0</v>
      </c>
      <c r="AN85" s="1318">
        <v>0</v>
      </c>
      <c r="AO85" s="1366">
        <f t="shared" si="15"/>
        <v>1997.7199999999998</v>
      </c>
      <c r="AP85" s="1319">
        <f t="shared" si="16"/>
        <v>1997.7199999999998</v>
      </c>
      <c r="AQ85" s="1319">
        <f t="shared" si="17"/>
        <v>1997.7199999999998</v>
      </c>
      <c r="AR85" s="1367">
        <f t="shared" si="18"/>
        <v>0</v>
      </c>
      <c r="AS85" s="1368">
        <f t="shared" si="19"/>
        <v>0</v>
      </c>
    </row>
    <row r="86" spans="1:45" ht="30" customHeight="1">
      <c r="A86" s="1315">
        <v>9</v>
      </c>
      <c r="B86" s="1316" t="s">
        <v>5642</v>
      </c>
      <c r="C86" s="1317" t="s">
        <v>475</v>
      </c>
      <c r="D86" s="1317" t="s">
        <v>413</v>
      </c>
      <c r="E86" s="1318">
        <v>1600</v>
      </c>
      <c r="F86" s="1318">
        <v>1378.07</v>
      </c>
      <c r="G86" s="1318">
        <v>0</v>
      </c>
      <c r="H86" s="1318">
        <v>0</v>
      </c>
      <c r="I86" s="1319">
        <v>504.56</v>
      </c>
      <c r="J86" s="1318">
        <v>0</v>
      </c>
      <c r="K86" s="1318">
        <v>0</v>
      </c>
      <c r="L86" s="1318">
        <v>0</v>
      </c>
      <c r="M86" s="1318">
        <v>0</v>
      </c>
      <c r="N86" s="1319">
        <v>83.33</v>
      </c>
      <c r="O86" s="1318">
        <v>0</v>
      </c>
      <c r="P86" s="1318">
        <v>0</v>
      </c>
      <c r="Q86" s="1318">
        <v>0</v>
      </c>
      <c r="R86" s="1318">
        <v>0</v>
      </c>
      <c r="S86" s="1319">
        <v>810</v>
      </c>
      <c r="T86" s="1318">
        <v>0</v>
      </c>
      <c r="U86" s="1318">
        <v>0</v>
      </c>
      <c r="V86" s="1318">
        <v>0</v>
      </c>
      <c r="W86" s="1318">
        <v>0</v>
      </c>
      <c r="X86" s="1318">
        <v>0</v>
      </c>
      <c r="Y86" s="1318">
        <v>0</v>
      </c>
      <c r="Z86" s="1318">
        <v>0</v>
      </c>
      <c r="AA86" s="1318">
        <v>0</v>
      </c>
      <c r="AB86" s="1318">
        <v>0</v>
      </c>
      <c r="AC86" s="1318">
        <v>0</v>
      </c>
      <c r="AD86" s="1319">
        <v>252</v>
      </c>
      <c r="AE86" s="1319">
        <v>504</v>
      </c>
      <c r="AF86" s="1319">
        <v>818.66</v>
      </c>
      <c r="AG86" s="1319">
        <v>100</v>
      </c>
      <c r="AH86" s="1319">
        <v>320</v>
      </c>
      <c r="AI86" s="1319">
        <v>100</v>
      </c>
      <c r="AJ86" s="1319">
        <v>100</v>
      </c>
      <c r="AK86" s="1318">
        <v>0</v>
      </c>
      <c r="AL86" s="1318">
        <v>0</v>
      </c>
      <c r="AM86" s="1318">
        <v>0</v>
      </c>
      <c r="AN86" s="1318">
        <v>0</v>
      </c>
      <c r="AO86" s="1366">
        <f t="shared" si="15"/>
        <v>4970.62</v>
      </c>
      <c r="AP86" s="1319">
        <f t="shared" si="16"/>
        <v>4970.62</v>
      </c>
      <c r="AQ86" s="1319">
        <f t="shared" si="17"/>
        <v>4970.62</v>
      </c>
      <c r="AR86" s="1367">
        <f t="shared" si="18"/>
        <v>0</v>
      </c>
      <c r="AS86" s="1368">
        <f t="shared" si="19"/>
        <v>0</v>
      </c>
    </row>
    <row r="87" spans="1:45" ht="30" customHeight="1">
      <c r="A87" s="1315">
        <v>10</v>
      </c>
      <c r="B87" s="1316" t="s">
        <v>5643</v>
      </c>
      <c r="C87" s="1317" t="s">
        <v>475</v>
      </c>
      <c r="D87" s="1317" t="s">
        <v>412</v>
      </c>
      <c r="E87" s="1318">
        <v>1600</v>
      </c>
      <c r="F87" s="1318">
        <v>0</v>
      </c>
      <c r="G87" s="1318">
        <v>0</v>
      </c>
      <c r="H87" s="1318">
        <v>0</v>
      </c>
      <c r="I87" s="1318">
        <v>0</v>
      </c>
      <c r="J87" s="1318">
        <v>0</v>
      </c>
      <c r="K87" s="1318">
        <v>0</v>
      </c>
      <c r="L87" s="1318">
        <v>0</v>
      </c>
      <c r="M87" s="1318">
        <v>0</v>
      </c>
      <c r="N87" s="1318">
        <v>0</v>
      </c>
      <c r="O87" s="1318">
        <v>0</v>
      </c>
      <c r="P87" s="1318">
        <v>0</v>
      </c>
      <c r="Q87" s="1318">
        <v>0</v>
      </c>
      <c r="R87" s="1318">
        <v>0</v>
      </c>
      <c r="S87" s="1319">
        <v>100</v>
      </c>
      <c r="T87" s="1318">
        <v>0</v>
      </c>
      <c r="U87" s="1318">
        <v>0</v>
      </c>
      <c r="V87" s="1318">
        <v>0</v>
      </c>
      <c r="W87" s="1318">
        <v>0</v>
      </c>
      <c r="X87" s="1318">
        <v>0</v>
      </c>
      <c r="Y87" s="1318">
        <v>0</v>
      </c>
      <c r="Z87" s="1318">
        <v>0</v>
      </c>
      <c r="AA87" s="1318">
        <v>0</v>
      </c>
      <c r="AB87" s="1318">
        <v>0</v>
      </c>
      <c r="AC87" s="1318">
        <v>0</v>
      </c>
      <c r="AD87" s="1319">
        <v>216</v>
      </c>
      <c r="AE87" s="1318">
        <v>0</v>
      </c>
      <c r="AF87" s="1319">
        <v>214.33</v>
      </c>
      <c r="AG87" s="1319">
        <v>120</v>
      </c>
      <c r="AH87" s="1319">
        <v>20</v>
      </c>
      <c r="AI87" s="1318">
        <v>0</v>
      </c>
      <c r="AJ87" s="1318">
        <v>0</v>
      </c>
      <c r="AK87" s="1318">
        <v>0</v>
      </c>
      <c r="AL87" s="1318">
        <v>0</v>
      </c>
      <c r="AM87" s="1318">
        <v>0</v>
      </c>
      <c r="AN87" s="1318">
        <v>0</v>
      </c>
      <c r="AO87" s="1366">
        <f t="shared" si="15"/>
        <v>670.33</v>
      </c>
      <c r="AP87" s="1319">
        <f t="shared" si="16"/>
        <v>670.33</v>
      </c>
      <c r="AQ87" s="1319">
        <f t="shared" si="17"/>
        <v>670.33</v>
      </c>
      <c r="AR87" s="1367">
        <f t="shared" si="18"/>
        <v>0</v>
      </c>
      <c r="AS87" s="1368">
        <f t="shared" si="19"/>
        <v>0</v>
      </c>
    </row>
    <row r="88" spans="1:45" ht="30" customHeight="1">
      <c r="A88" s="1315">
        <v>11</v>
      </c>
      <c r="B88" s="1316" t="s">
        <v>5644</v>
      </c>
      <c r="C88" s="1317" t="s">
        <v>475</v>
      </c>
      <c r="D88" s="1317" t="s">
        <v>412</v>
      </c>
      <c r="E88" s="1318">
        <v>1600</v>
      </c>
      <c r="F88" s="1318">
        <v>55.56</v>
      </c>
      <c r="G88" s="1318">
        <v>0</v>
      </c>
      <c r="H88" s="1318">
        <v>0</v>
      </c>
      <c r="I88" s="1318">
        <v>0</v>
      </c>
      <c r="J88" s="1318">
        <v>0</v>
      </c>
      <c r="K88" s="1318">
        <v>0</v>
      </c>
      <c r="L88" s="1318">
        <v>0</v>
      </c>
      <c r="M88" s="1318">
        <v>0</v>
      </c>
      <c r="N88" s="1318">
        <v>0</v>
      </c>
      <c r="O88" s="1319">
        <v>75</v>
      </c>
      <c r="P88" s="1318">
        <v>0</v>
      </c>
      <c r="Q88" s="1318">
        <v>0</v>
      </c>
      <c r="R88" s="1318">
        <v>0</v>
      </c>
      <c r="S88" s="1319">
        <v>185</v>
      </c>
      <c r="T88" s="1318">
        <v>0</v>
      </c>
      <c r="U88" s="1318">
        <v>0</v>
      </c>
      <c r="V88" s="1318">
        <v>0</v>
      </c>
      <c r="W88" s="1318">
        <v>0</v>
      </c>
      <c r="X88" s="1318">
        <v>0</v>
      </c>
      <c r="Y88" s="1318">
        <v>0</v>
      </c>
      <c r="Z88" s="1318">
        <v>0</v>
      </c>
      <c r="AA88" s="1318">
        <v>0</v>
      </c>
      <c r="AB88" s="1318">
        <v>0</v>
      </c>
      <c r="AC88" s="1318">
        <v>0</v>
      </c>
      <c r="AD88" s="1319">
        <v>322</v>
      </c>
      <c r="AE88" s="1319">
        <v>644</v>
      </c>
      <c r="AF88" s="1319">
        <v>178.16</v>
      </c>
      <c r="AG88" s="1319">
        <v>40</v>
      </c>
      <c r="AH88" s="1318">
        <v>0</v>
      </c>
      <c r="AI88" s="1319">
        <v>272</v>
      </c>
      <c r="AJ88" s="1318">
        <v>0</v>
      </c>
      <c r="AK88" s="1318">
        <v>0</v>
      </c>
      <c r="AL88" s="1318">
        <v>0</v>
      </c>
      <c r="AM88" s="1318">
        <v>0</v>
      </c>
      <c r="AN88" s="1318">
        <v>0</v>
      </c>
      <c r="AO88" s="1366">
        <f t="shared" si="15"/>
        <v>1771.72</v>
      </c>
      <c r="AP88" s="1319">
        <f t="shared" si="16"/>
        <v>1771.72</v>
      </c>
      <c r="AQ88" s="1319">
        <f t="shared" si="17"/>
        <v>1771.72</v>
      </c>
      <c r="AR88" s="1367">
        <f t="shared" si="18"/>
        <v>0</v>
      </c>
      <c r="AS88" s="1368">
        <f t="shared" si="19"/>
        <v>0</v>
      </c>
    </row>
    <row r="89" spans="1:45" ht="30" customHeight="1">
      <c r="A89" s="1315">
        <v>12</v>
      </c>
      <c r="B89" s="1316" t="s">
        <v>5645</v>
      </c>
      <c r="C89" s="1317" t="s">
        <v>475</v>
      </c>
      <c r="D89" s="1317" t="s">
        <v>412</v>
      </c>
      <c r="E89" s="1318">
        <v>1600</v>
      </c>
      <c r="F89" s="1318">
        <v>214.28</v>
      </c>
      <c r="G89" s="1318">
        <v>0</v>
      </c>
      <c r="H89" s="1318">
        <v>0</v>
      </c>
      <c r="I89" s="1318">
        <v>0</v>
      </c>
      <c r="J89" s="1318">
        <v>0</v>
      </c>
      <c r="K89" s="1318">
        <v>0</v>
      </c>
      <c r="L89" s="1318">
        <v>0</v>
      </c>
      <c r="M89" s="1318">
        <v>0</v>
      </c>
      <c r="N89" s="1319">
        <v>57.5</v>
      </c>
      <c r="O89" s="1318">
        <v>0</v>
      </c>
      <c r="P89" s="1318">
        <v>0</v>
      </c>
      <c r="Q89" s="1319">
        <v>3.7</v>
      </c>
      <c r="R89" s="1318">
        <v>0</v>
      </c>
      <c r="S89" s="1319">
        <v>130</v>
      </c>
      <c r="T89" s="1318">
        <v>0</v>
      </c>
      <c r="U89" s="1318">
        <v>0</v>
      </c>
      <c r="V89" s="1318">
        <v>0</v>
      </c>
      <c r="W89" s="1318">
        <v>0</v>
      </c>
      <c r="X89" s="1318">
        <v>0</v>
      </c>
      <c r="Y89" s="1318">
        <v>0</v>
      </c>
      <c r="Z89" s="1318">
        <v>0</v>
      </c>
      <c r="AA89" s="1318">
        <v>0</v>
      </c>
      <c r="AB89" s="1318">
        <v>0</v>
      </c>
      <c r="AC89" s="1318">
        <v>0</v>
      </c>
      <c r="AD89" s="1319">
        <v>336</v>
      </c>
      <c r="AE89" s="1319">
        <v>672</v>
      </c>
      <c r="AF89" s="1319">
        <v>179.32</v>
      </c>
      <c r="AG89" s="1319">
        <v>20</v>
      </c>
      <c r="AH89" s="1318">
        <v>0</v>
      </c>
      <c r="AI89" s="1318">
        <v>0</v>
      </c>
      <c r="AJ89" s="1318">
        <v>0</v>
      </c>
      <c r="AK89" s="1318">
        <v>0</v>
      </c>
      <c r="AL89" s="1318">
        <v>0</v>
      </c>
      <c r="AM89" s="1318">
        <v>0</v>
      </c>
      <c r="AN89" s="1319">
        <v>8</v>
      </c>
      <c r="AO89" s="1366">
        <f t="shared" si="15"/>
        <v>1620.8</v>
      </c>
      <c r="AP89" s="1319">
        <f t="shared" si="16"/>
        <v>1620.8</v>
      </c>
      <c r="AQ89" s="1319">
        <f t="shared" si="17"/>
        <v>1620.8</v>
      </c>
      <c r="AR89" s="1367">
        <f t="shared" si="18"/>
        <v>0</v>
      </c>
      <c r="AS89" s="1368">
        <f t="shared" si="19"/>
        <v>0</v>
      </c>
    </row>
    <row r="90" spans="1:45" s="1320" customFormat="1" ht="30" customHeight="1">
      <c r="A90" s="1315">
        <v>13</v>
      </c>
      <c r="B90" s="1316" t="s">
        <v>5646</v>
      </c>
      <c r="C90" s="1317" t="s">
        <v>475</v>
      </c>
      <c r="D90" s="1317" t="s">
        <v>412</v>
      </c>
      <c r="E90" s="1318">
        <v>1600</v>
      </c>
      <c r="F90" s="1318">
        <v>125</v>
      </c>
      <c r="G90" s="1318">
        <v>0</v>
      </c>
      <c r="H90" s="1318">
        <v>0</v>
      </c>
      <c r="I90" s="1318">
        <v>0</v>
      </c>
      <c r="J90" s="1318">
        <v>0</v>
      </c>
      <c r="K90" s="1318">
        <v>0</v>
      </c>
      <c r="L90" s="1318">
        <v>0</v>
      </c>
      <c r="M90" s="1318">
        <v>0</v>
      </c>
      <c r="N90" s="1318">
        <v>0</v>
      </c>
      <c r="O90" s="1318">
        <v>0</v>
      </c>
      <c r="P90" s="1318">
        <v>0</v>
      </c>
      <c r="Q90" s="1318">
        <v>0</v>
      </c>
      <c r="R90" s="1318">
        <v>0</v>
      </c>
      <c r="S90" s="1319">
        <v>130</v>
      </c>
      <c r="T90" s="1318">
        <v>0</v>
      </c>
      <c r="U90" s="1318">
        <v>0</v>
      </c>
      <c r="V90" s="1318">
        <v>0</v>
      </c>
      <c r="W90" s="1318">
        <v>0</v>
      </c>
      <c r="X90" s="1318">
        <v>0</v>
      </c>
      <c r="Y90" s="1318">
        <v>0</v>
      </c>
      <c r="Z90" s="1318">
        <v>0</v>
      </c>
      <c r="AA90" s="1318">
        <v>0</v>
      </c>
      <c r="AB90" s="1318">
        <v>0</v>
      </c>
      <c r="AC90" s="1318">
        <v>0</v>
      </c>
      <c r="AD90" s="1319">
        <v>364</v>
      </c>
      <c r="AE90" s="1319">
        <v>728</v>
      </c>
      <c r="AF90" s="1319">
        <v>134</v>
      </c>
      <c r="AG90" s="1318">
        <v>0</v>
      </c>
      <c r="AH90" s="1319">
        <v>60</v>
      </c>
      <c r="AI90" s="1319">
        <v>40</v>
      </c>
      <c r="AJ90" s="1318">
        <v>0</v>
      </c>
      <c r="AK90" s="1318">
        <v>0</v>
      </c>
      <c r="AL90" s="1318">
        <v>0</v>
      </c>
      <c r="AM90" s="1318">
        <v>0</v>
      </c>
      <c r="AN90" s="1319">
        <v>48</v>
      </c>
      <c r="AO90" s="1366">
        <f t="shared" si="15"/>
        <v>1629</v>
      </c>
      <c r="AP90" s="1319">
        <f t="shared" si="16"/>
        <v>1629</v>
      </c>
      <c r="AQ90" s="1319">
        <f t="shared" si="17"/>
        <v>1629</v>
      </c>
      <c r="AR90" s="1367">
        <f t="shared" si="18"/>
        <v>0</v>
      </c>
      <c r="AS90" s="1368">
        <f t="shared" si="19"/>
        <v>0</v>
      </c>
    </row>
    <row r="91" spans="1:45" ht="30" customHeight="1">
      <c r="A91" s="1315">
        <v>14</v>
      </c>
      <c r="B91" s="1316" t="s">
        <v>5647</v>
      </c>
      <c r="C91" s="1317" t="s">
        <v>475</v>
      </c>
      <c r="D91" s="1317" t="s">
        <v>412</v>
      </c>
      <c r="E91" s="1318">
        <v>1600</v>
      </c>
      <c r="F91" s="1318" t="s">
        <v>951</v>
      </c>
      <c r="G91" s="1318" t="s">
        <v>951</v>
      </c>
      <c r="H91" s="1318" t="s">
        <v>951</v>
      </c>
      <c r="I91" s="1318" t="s">
        <v>951</v>
      </c>
      <c r="J91" s="1318" t="s">
        <v>951</v>
      </c>
      <c r="K91" s="1318" t="s">
        <v>951</v>
      </c>
      <c r="L91" s="1318" t="s">
        <v>951</v>
      </c>
      <c r="M91" s="1318" t="s">
        <v>951</v>
      </c>
      <c r="N91" s="1318" t="s">
        <v>951</v>
      </c>
      <c r="O91" s="1318" t="s">
        <v>951</v>
      </c>
      <c r="P91" s="1318" t="s">
        <v>951</v>
      </c>
      <c r="Q91" s="1318" t="s">
        <v>951</v>
      </c>
      <c r="R91" s="1318" t="s">
        <v>951</v>
      </c>
      <c r="S91" s="1318" t="s">
        <v>951</v>
      </c>
      <c r="T91" s="1318" t="s">
        <v>951</v>
      </c>
      <c r="U91" s="1318" t="s">
        <v>951</v>
      </c>
      <c r="V91" s="1318" t="s">
        <v>951</v>
      </c>
      <c r="W91" s="1318" t="s">
        <v>951</v>
      </c>
      <c r="X91" s="1318" t="s">
        <v>951</v>
      </c>
      <c r="Y91" s="1318" t="s">
        <v>951</v>
      </c>
      <c r="Z91" s="1318" t="s">
        <v>951</v>
      </c>
      <c r="AA91" s="1318" t="s">
        <v>951</v>
      </c>
      <c r="AB91" s="1318" t="s">
        <v>951</v>
      </c>
      <c r="AC91" s="1318" t="s">
        <v>951</v>
      </c>
      <c r="AD91" s="1318" t="s">
        <v>951</v>
      </c>
      <c r="AE91" s="1318" t="s">
        <v>951</v>
      </c>
      <c r="AF91" s="1318" t="s">
        <v>951</v>
      </c>
      <c r="AG91" s="1318" t="s">
        <v>951</v>
      </c>
      <c r="AH91" s="1318" t="s">
        <v>951</v>
      </c>
      <c r="AI91" s="1318" t="s">
        <v>951</v>
      </c>
      <c r="AJ91" s="1318" t="s">
        <v>951</v>
      </c>
      <c r="AK91" s="1318" t="s">
        <v>951</v>
      </c>
      <c r="AL91" s="1318" t="s">
        <v>951</v>
      </c>
      <c r="AM91" s="1318" t="s">
        <v>951</v>
      </c>
      <c r="AN91" s="1318" t="s">
        <v>951</v>
      </c>
      <c r="AO91" s="1366" t="s">
        <v>951</v>
      </c>
      <c r="AP91" s="1319" t="str">
        <f t="shared" si="16"/>
        <v>-</v>
      </c>
      <c r="AQ91" s="1319" t="str">
        <f t="shared" si="17"/>
        <v>-</v>
      </c>
      <c r="AR91" s="1367"/>
      <c r="AS91" s="1368"/>
    </row>
    <row r="92" spans="1:45" s="1320" customFormat="1" ht="30" customHeight="1">
      <c r="A92" s="1315">
        <v>15</v>
      </c>
      <c r="B92" s="1316" t="s">
        <v>5648</v>
      </c>
      <c r="C92" s="1317" t="s">
        <v>475</v>
      </c>
      <c r="D92" s="1317" t="s">
        <v>412</v>
      </c>
      <c r="E92" s="1318">
        <v>1600</v>
      </c>
      <c r="F92" s="1318">
        <v>0</v>
      </c>
      <c r="G92" s="1318">
        <v>0</v>
      </c>
      <c r="H92" s="1318">
        <v>0</v>
      </c>
      <c r="I92" s="1318">
        <v>0</v>
      </c>
      <c r="J92" s="1318">
        <v>0</v>
      </c>
      <c r="K92" s="1318">
        <v>0</v>
      </c>
      <c r="L92" s="1318">
        <v>0</v>
      </c>
      <c r="M92" s="1318">
        <v>0</v>
      </c>
      <c r="N92" s="1318">
        <v>0</v>
      </c>
      <c r="O92" s="1319">
        <v>288</v>
      </c>
      <c r="P92" s="1318">
        <v>0</v>
      </c>
      <c r="Q92" s="1318">
        <v>0</v>
      </c>
      <c r="R92" s="1318">
        <v>0</v>
      </c>
      <c r="S92" s="1319">
        <v>22.5</v>
      </c>
      <c r="T92" s="1318">
        <v>0</v>
      </c>
      <c r="U92" s="1318">
        <v>0</v>
      </c>
      <c r="V92" s="1318">
        <v>0</v>
      </c>
      <c r="W92" s="1318">
        <v>0</v>
      </c>
      <c r="X92" s="1318">
        <v>0</v>
      </c>
      <c r="Y92" s="1318">
        <v>0</v>
      </c>
      <c r="Z92" s="1318">
        <v>0</v>
      </c>
      <c r="AA92" s="1318">
        <v>0</v>
      </c>
      <c r="AB92" s="1318">
        <v>0</v>
      </c>
      <c r="AC92" s="1318">
        <v>0</v>
      </c>
      <c r="AD92" s="1319">
        <v>364</v>
      </c>
      <c r="AE92" s="1319">
        <v>728</v>
      </c>
      <c r="AF92" s="1319">
        <v>141</v>
      </c>
      <c r="AG92" s="1318">
        <v>0</v>
      </c>
      <c r="AH92" s="1318">
        <v>0</v>
      </c>
      <c r="AI92" s="1319">
        <v>216</v>
      </c>
      <c r="AJ92" s="1318">
        <v>0</v>
      </c>
      <c r="AK92" s="1318">
        <v>0</v>
      </c>
      <c r="AL92" s="1318">
        <v>0</v>
      </c>
      <c r="AM92" s="1318">
        <v>0</v>
      </c>
      <c r="AN92" s="1318">
        <v>0</v>
      </c>
      <c r="AO92" s="1366">
        <f t="shared" si="15"/>
        <v>1759.5</v>
      </c>
      <c r="AP92" s="1319">
        <f t="shared" si="16"/>
        <v>1759.5</v>
      </c>
      <c r="AQ92" s="1319">
        <f t="shared" si="17"/>
        <v>1759.5</v>
      </c>
      <c r="AR92" s="1367">
        <f t="shared" si="18"/>
        <v>0</v>
      </c>
      <c r="AS92" s="1368">
        <f t="shared" si="19"/>
        <v>0</v>
      </c>
    </row>
    <row r="93" spans="1:45" s="1320" customFormat="1" ht="30" customHeight="1">
      <c r="A93" s="1315">
        <v>16</v>
      </c>
      <c r="B93" s="1316" t="s">
        <v>5649</v>
      </c>
      <c r="C93" s="1317" t="s">
        <v>475</v>
      </c>
      <c r="D93" s="1317" t="s">
        <v>412</v>
      </c>
      <c r="E93" s="1318">
        <v>1600</v>
      </c>
      <c r="F93" s="1318" t="s">
        <v>951</v>
      </c>
      <c r="G93" s="1318" t="s">
        <v>951</v>
      </c>
      <c r="H93" s="1318" t="s">
        <v>951</v>
      </c>
      <c r="I93" s="1318" t="s">
        <v>951</v>
      </c>
      <c r="J93" s="1318" t="s">
        <v>951</v>
      </c>
      <c r="K93" s="1318" t="s">
        <v>951</v>
      </c>
      <c r="L93" s="1318" t="s">
        <v>951</v>
      </c>
      <c r="M93" s="1318" t="s">
        <v>951</v>
      </c>
      <c r="N93" s="1318" t="s">
        <v>951</v>
      </c>
      <c r="O93" s="1318" t="s">
        <v>951</v>
      </c>
      <c r="P93" s="1318" t="s">
        <v>951</v>
      </c>
      <c r="Q93" s="1318" t="s">
        <v>951</v>
      </c>
      <c r="R93" s="1318" t="s">
        <v>951</v>
      </c>
      <c r="S93" s="1318" t="s">
        <v>951</v>
      </c>
      <c r="T93" s="1318" t="s">
        <v>951</v>
      </c>
      <c r="U93" s="1318" t="s">
        <v>951</v>
      </c>
      <c r="V93" s="1318" t="s">
        <v>951</v>
      </c>
      <c r="W93" s="1318" t="s">
        <v>951</v>
      </c>
      <c r="X93" s="1318" t="s">
        <v>951</v>
      </c>
      <c r="Y93" s="1318" t="s">
        <v>951</v>
      </c>
      <c r="Z93" s="1318" t="s">
        <v>951</v>
      </c>
      <c r="AA93" s="1318" t="s">
        <v>951</v>
      </c>
      <c r="AB93" s="1318" t="s">
        <v>951</v>
      </c>
      <c r="AC93" s="1318" t="s">
        <v>951</v>
      </c>
      <c r="AD93" s="1318" t="s">
        <v>951</v>
      </c>
      <c r="AE93" s="1318" t="s">
        <v>951</v>
      </c>
      <c r="AF93" s="1318" t="s">
        <v>951</v>
      </c>
      <c r="AG93" s="1318" t="s">
        <v>951</v>
      </c>
      <c r="AH93" s="1318" t="s">
        <v>951</v>
      </c>
      <c r="AI93" s="1318" t="s">
        <v>951</v>
      </c>
      <c r="AJ93" s="1318" t="s">
        <v>951</v>
      </c>
      <c r="AK93" s="1318" t="s">
        <v>951</v>
      </c>
      <c r="AL93" s="1318" t="s">
        <v>951</v>
      </c>
      <c r="AM93" s="1318" t="s">
        <v>951</v>
      </c>
      <c r="AN93" s="1318" t="s">
        <v>951</v>
      </c>
      <c r="AO93" s="1366" t="s">
        <v>951</v>
      </c>
      <c r="AP93" s="1319" t="str">
        <f t="shared" si="16"/>
        <v>-</v>
      </c>
      <c r="AQ93" s="1319" t="str">
        <f t="shared" si="17"/>
        <v>-</v>
      </c>
      <c r="AR93" s="1367"/>
      <c r="AS93" s="1368"/>
    </row>
    <row r="94" spans="1:45" s="1320" customFormat="1" ht="30" customHeight="1">
      <c r="A94" s="1315">
        <v>17</v>
      </c>
      <c r="B94" s="1316" t="s">
        <v>5650</v>
      </c>
      <c r="C94" s="1317" t="s">
        <v>475</v>
      </c>
      <c r="D94" s="1317" t="s">
        <v>412</v>
      </c>
      <c r="E94" s="1318">
        <v>1600</v>
      </c>
      <c r="F94" s="1318">
        <v>142.85</v>
      </c>
      <c r="G94" s="1318">
        <v>0</v>
      </c>
      <c r="H94" s="1318">
        <v>0</v>
      </c>
      <c r="I94" s="1319">
        <v>14.28</v>
      </c>
      <c r="J94" s="1318">
        <v>0</v>
      </c>
      <c r="K94" s="1318">
        <v>0</v>
      </c>
      <c r="L94" s="1318">
        <v>0</v>
      </c>
      <c r="M94" s="1318">
        <v>0</v>
      </c>
      <c r="N94" s="1318">
        <v>0</v>
      </c>
      <c r="O94" s="1318">
        <v>0</v>
      </c>
      <c r="P94" s="1318">
        <v>0</v>
      </c>
      <c r="Q94" s="1318">
        <v>0</v>
      </c>
      <c r="R94" s="1318">
        <v>0</v>
      </c>
      <c r="S94" s="1319">
        <v>200</v>
      </c>
      <c r="T94" s="1318">
        <v>0</v>
      </c>
      <c r="U94" s="1318">
        <v>0</v>
      </c>
      <c r="V94" s="1318">
        <v>0</v>
      </c>
      <c r="W94" s="1318">
        <v>0</v>
      </c>
      <c r="X94" s="1318">
        <v>0</v>
      </c>
      <c r="Y94" s="1318">
        <v>0</v>
      </c>
      <c r="Z94" s="1318">
        <v>0</v>
      </c>
      <c r="AA94" s="1318">
        <v>0</v>
      </c>
      <c r="AB94" s="1318">
        <v>0</v>
      </c>
      <c r="AC94" s="1318">
        <v>0</v>
      </c>
      <c r="AD94" s="1319">
        <v>364</v>
      </c>
      <c r="AE94" s="1319">
        <v>728</v>
      </c>
      <c r="AF94" s="1319">
        <v>586.99</v>
      </c>
      <c r="AG94" s="1318">
        <v>0</v>
      </c>
      <c r="AH94" s="1319">
        <v>20</v>
      </c>
      <c r="AI94" s="1319">
        <v>160</v>
      </c>
      <c r="AJ94" s="1318">
        <v>0</v>
      </c>
      <c r="AK94" s="1318">
        <v>0</v>
      </c>
      <c r="AL94" s="1318">
        <v>0</v>
      </c>
      <c r="AM94" s="1318">
        <v>0</v>
      </c>
      <c r="AN94" s="1318">
        <v>0</v>
      </c>
      <c r="AO94" s="1366">
        <f t="shared" si="15"/>
        <v>2216.12</v>
      </c>
      <c r="AP94" s="1319">
        <f t="shared" si="16"/>
        <v>2216.12</v>
      </c>
      <c r="AQ94" s="1319">
        <f t="shared" si="17"/>
        <v>2216.12</v>
      </c>
      <c r="AR94" s="1367">
        <f t="shared" si="18"/>
        <v>0</v>
      </c>
      <c r="AS94" s="1368">
        <f t="shared" si="19"/>
        <v>0</v>
      </c>
    </row>
    <row r="95" spans="1:45" s="1320" customFormat="1" ht="30" customHeight="1">
      <c r="A95" s="1315">
        <v>18</v>
      </c>
      <c r="B95" s="1316" t="s">
        <v>5651</v>
      </c>
      <c r="C95" s="1317" t="s">
        <v>475</v>
      </c>
      <c r="D95" s="1317" t="s">
        <v>412</v>
      </c>
      <c r="E95" s="1318">
        <v>1600</v>
      </c>
      <c r="F95" s="1318">
        <v>725</v>
      </c>
      <c r="G95" s="1318">
        <v>0</v>
      </c>
      <c r="H95" s="1318">
        <v>0</v>
      </c>
      <c r="I95" s="1319">
        <v>41.66</v>
      </c>
      <c r="J95" s="1318">
        <v>0</v>
      </c>
      <c r="K95" s="1318">
        <v>0</v>
      </c>
      <c r="L95" s="1318">
        <v>0</v>
      </c>
      <c r="M95" s="1318">
        <v>0</v>
      </c>
      <c r="N95" s="1318">
        <v>0</v>
      </c>
      <c r="O95" s="1318">
        <v>0</v>
      </c>
      <c r="P95" s="1318">
        <v>0</v>
      </c>
      <c r="Q95" s="1318">
        <v>0</v>
      </c>
      <c r="R95" s="1318">
        <v>0</v>
      </c>
      <c r="S95" s="1319">
        <v>151.66</v>
      </c>
      <c r="T95" s="1318">
        <v>0</v>
      </c>
      <c r="U95" s="1318">
        <v>0</v>
      </c>
      <c r="V95" s="1318">
        <v>0</v>
      </c>
      <c r="W95" s="1318">
        <v>0</v>
      </c>
      <c r="X95" s="1318">
        <v>0</v>
      </c>
      <c r="Y95" s="1319">
        <v>100</v>
      </c>
      <c r="Z95" s="1318">
        <v>0</v>
      </c>
      <c r="AA95" s="1318">
        <v>0</v>
      </c>
      <c r="AB95" s="1318">
        <v>0</v>
      </c>
      <c r="AC95" s="1318">
        <v>0</v>
      </c>
      <c r="AD95" s="1319">
        <v>392</v>
      </c>
      <c r="AE95" s="1319">
        <v>784</v>
      </c>
      <c r="AF95" s="1319">
        <v>174</v>
      </c>
      <c r="AG95" s="1319">
        <v>20</v>
      </c>
      <c r="AH95" s="1319">
        <v>20</v>
      </c>
      <c r="AI95" s="1319">
        <v>168</v>
      </c>
      <c r="AJ95" s="1319">
        <v>30</v>
      </c>
      <c r="AK95" s="1318">
        <v>0</v>
      </c>
      <c r="AL95" s="1318">
        <v>0</v>
      </c>
      <c r="AM95" s="1318">
        <v>0</v>
      </c>
      <c r="AN95" s="1319">
        <v>248</v>
      </c>
      <c r="AO95" s="1366">
        <f t="shared" si="15"/>
        <v>2854.3199999999997</v>
      </c>
      <c r="AP95" s="1319">
        <f t="shared" si="16"/>
        <v>2854.3199999999997</v>
      </c>
      <c r="AQ95" s="1319">
        <f t="shared" si="17"/>
        <v>2854.3199999999997</v>
      </c>
      <c r="AR95" s="1367">
        <f t="shared" si="18"/>
        <v>0</v>
      </c>
      <c r="AS95" s="1368">
        <f t="shared" si="19"/>
        <v>0</v>
      </c>
    </row>
    <row r="96" spans="1:45" s="1320" customFormat="1" ht="30" customHeight="1">
      <c r="A96" s="1315">
        <v>19</v>
      </c>
      <c r="B96" s="1316" t="s">
        <v>5652</v>
      </c>
      <c r="C96" s="1317" t="s">
        <v>475</v>
      </c>
      <c r="D96" s="1317" t="s">
        <v>412</v>
      </c>
      <c r="E96" s="1318">
        <v>1600</v>
      </c>
      <c r="F96" s="1318">
        <v>66.66</v>
      </c>
      <c r="G96" s="1318">
        <v>0</v>
      </c>
      <c r="H96" s="1318">
        <v>0</v>
      </c>
      <c r="I96" s="1318">
        <v>0</v>
      </c>
      <c r="J96" s="1318">
        <v>0</v>
      </c>
      <c r="K96" s="1318">
        <v>0</v>
      </c>
      <c r="L96" s="1318">
        <v>0</v>
      </c>
      <c r="M96" s="1318">
        <v>0</v>
      </c>
      <c r="N96" s="1318">
        <v>0</v>
      </c>
      <c r="O96" s="1318">
        <v>0</v>
      </c>
      <c r="P96" s="1318">
        <v>0</v>
      </c>
      <c r="Q96" s="1319">
        <v>14.63</v>
      </c>
      <c r="R96" s="1318">
        <v>0</v>
      </c>
      <c r="S96" s="1318">
        <v>0</v>
      </c>
      <c r="T96" s="1318">
        <v>0</v>
      </c>
      <c r="U96" s="1318">
        <v>0</v>
      </c>
      <c r="V96" s="1318">
        <v>0</v>
      </c>
      <c r="W96" s="1318">
        <v>0</v>
      </c>
      <c r="X96" s="1318">
        <v>0</v>
      </c>
      <c r="Y96" s="1318">
        <v>0</v>
      </c>
      <c r="Z96" s="1318">
        <v>0</v>
      </c>
      <c r="AA96" s="1318">
        <v>0</v>
      </c>
      <c r="AB96" s="1318">
        <v>0</v>
      </c>
      <c r="AC96" s="1318">
        <v>0</v>
      </c>
      <c r="AD96" s="1319">
        <v>448</v>
      </c>
      <c r="AE96" s="1319">
        <v>896</v>
      </c>
      <c r="AF96" s="1319">
        <v>170</v>
      </c>
      <c r="AG96" s="1319">
        <v>30</v>
      </c>
      <c r="AH96" s="1319">
        <v>40</v>
      </c>
      <c r="AI96" s="1318">
        <v>0</v>
      </c>
      <c r="AJ96" s="1318">
        <v>0</v>
      </c>
      <c r="AK96" s="1318">
        <v>0</v>
      </c>
      <c r="AL96" s="1318">
        <v>0</v>
      </c>
      <c r="AM96" s="1318">
        <v>0</v>
      </c>
      <c r="AN96" s="1318">
        <v>0</v>
      </c>
      <c r="AO96" s="1366">
        <f t="shared" si="15"/>
        <v>1665.29</v>
      </c>
      <c r="AP96" s="1319">
        <f t="shared" si="16"/>
        <v>1665.29</v>
      </c>
      <c r="AQ96" s="1319">
        <f t="shared" si="17"/>
        <v>1665.29</v>
      </c>
      <c r="AR96" s="1367">
        <f t="shared" si="18"/>
        <v>0</v>
      </c>
      <c r="AS96" s="1368">
        <f t="shared" si="19"/>
        <v>0</v>
      </c>
    </row>
    <row r="97" spans="1:45" s="1320" customFormat="1" ht="30" customHeight="1">
      <c r="A97" s="1315">
        <v>20</v>
      </c>
      <c r="B97" s="1316" t="s">
        <v>5653</v>
      </c>
      <c r="C97" s="1317" t="s">
        <v>475</v>
      </c>
      <c r="D97" s="1317" t="s">
        <v>412</v>
      </c>
      <c r="E97" s="1318">
        <v>1600</v>
      </c>
      <c r="F97" s="1318">
        <v>400.40999999999997</v>
      </c>
      <c r="G97" s="1318">
        <v>0</v>
      </c>
      <c r="H97" s="1319">
        <v>0</v>
      </c>
      <c r="I97" s="1319">
        <v>12.5</v>
      </c>
      <c r="J97" s="1319">
        <v>0</v>
      </c>
      <c r="K97" s="1319">
        <v>0</v>
      </c>
      <c r="L97" s="1319">
        <v>0</v>
      </c>
      <c r="M97" s="1319">
        <v>0</v>
      </c>
      <c r="N97" s="1319">
        <v>0</v>
      </c>
      <c r="O97" s="1319">
        <v>0</v>
      </c>
      <c r="P97" s="1319">
        <v>0</v>
      </c>
      <c r="Q97" s="1319">
        <v>0</v>
      </c>
      <c r="R97" s="1319">
        <v>0</v>
      </c>
      <c r="S97" s="1319">
        <v>390</v>
      </c>
      <c r="T97" s="1319">
        <v>0</v>
      </c>
      <c r="U97" s="1319">
        <v>0</v>
      </c>
      <c r="V97" s="1319">
        <v>0</v>
      </c>
      <c r="W97" s="1318">
        <v>0</v>
      </c>
      <c r="X97" s="1318">
        <v>0</v>
      </c>
      <c r="Y97" s="1318">
        <v>0</v>
      </c>
      <c r="Z97" s="1318">
        <v>0</v>
      </c>
      <c r="AA97" s="1318">
        <v>0</v>
      </c>
      <c r="AB97" s="1318">
        <v>0</v>
      </c>
      <c r="AC97" s="1318">
        <v>0</v>
      </c>
      <c r="AD97" s="1319">
        <v>294</v>
      </c>
      <c r="AE97" s="1319">
        <v>588</v>
      </c>
      <c r="AF97" s="1319">
        <v>0</v>
      </c>
      <c r="AG97" s="1319">
        <v>260</v>
      </c>
      <c r="AH97" s="1319">
        <v>140</v>
      </c>
      <c r="AI97" s="1319">
        <v>0</v>
      </c>
      <c r="AJ97" s="1319">
        <v>0</v>
      </c>
      <c r="AK97" s="1319">
        <v>0</v>
      </c>
      <c r="AL97" s="1319">
        <v>0</v>
      </c>
      <c r="AM97" s="1319">
        <v>0</v>
      </c>
      <c r="AN97" s="1319">
        <v>150</v>
      </c>
      <c r="AO97" s="1366">
        <f t="shared" si="15"/>
        <v>2234.91</v>
      </c>
      <c r="AP97" s="1319">
        <f t="shared" si="16"/>
        <v>2234.91</v>
      </c>
      <c r="AQ97" s="1319">
        <f t="shared" si="17"/>
        <v>2234.91</v>
      </c>
      <c r="AR97" s="1367">
        <f t="shared" si="18"/>
        <v>0</v>
      </c>
      <c r="AS97" s="1368">
        <f t="shared" si="19"/>
        <v>0</v>
      </c>
    </row>
    <row r="98" spans="1:45" s="1320" customFormat="1" ht="30" customHeight="1">
      <c r="A98" s="1315">
        <v>21</v>
      </c>
      <c r="B98" s="1316" t="s">
        <v>5654</v>
      </c>
      <c r="C98" s="1317" t="s">
        <v>475</v>
      </c>
      <c r="D98" s="1317" t="s">
        <v>417</v>
      </c>
      <c r="E98" s="1318">
        <v>1600</v>
      </c>
      <c r="F98" s="1318">
        <v>0</v>
      </c>
      <c r="G98" s="1318">
        <v>0</v>
      </c>
      <c r="H98" s="1318">
        <v>0</v>
      </c>
      <c r="I98" s="1318">
        <v>0</v>
      </c>
      <c r="J98" s="1318">
        <v>0</v>
      </c>
      <c r="K98" s="1318">
        <v>0</v>
      </c>
      <c r="L98" s="1318">
        <v>0</v>
      </c>
      <c r="M98" s="1318">
        <v>0</v>
      </c>
      <c r="N98" s="1318">
        <v>0</v>
      </c>
      <c r="O98" s="1318">
        <v>0</v>
      </c>
      <c r="P98" s="1318">
        <v>0</v>
      </c>
      <c r="Q98" s="1318">
        <v>0</v>
      </c>
      <c r="R98" s="1318">
        <v>0</v>
      </c>
      <c r="S98" s="1318">
        <v>0</v>
      </c>
      <c r="T98" s="1318">
        <v>0</v>
      </c>
      <c r="U98" s="1318">
        <v>0</v>
      </c>
      <c r="V98" s="1318">
        <v>0</v>
      </c>
      <c r="W98" s="1318">
        <v>0</v>
      </c>
      <c r="X98" s="1318">
        <v>0</v>
      </c>
      <c r="Y98" s="1318">
        <v>0</v>
      </c>
      <c r="Z98" s="1318">
        <v>0</v>
      </c>
      <c r="AA98" s="1318">
        <v>0</v>
      </c>
      <c r="AB98" s="1318">
        <v>0</v>
      </c>
      <c r="AC98" s="1318">
        <v>0</v>
      </c>
      <c r="AD98" s="1319">
        <v>350</v>
      </c>
      <c r="AE98" s="1319">
        <v>700</v>
      </c>
      <c r="AF98" s="1318">
        <v>0</v>
      </c>
      <c r="AG98" s="1318">
        <v>0</v>
      </c>
      <c r="AH98" s="1318">
        <v>0</v>
      </c>
      <c r="AI98" s="1318">
        <v>0</v>
      </c>
      <c r="AJ98" s="1318">
        <v>0</v>
      </c>
      <c r="AK98" s="1318">
        <v>0</v>
      </c>
      <c r="AL98" s="1318">
        <v>0</v>
      </c>
      <c r="AM98" s="1318">
        <v>0</v>
      </c>
      <c r="AN98" s="1318">
        <v>0</v>
      </c>
      <c r="AO98" s="1366">
        <f t="shared" si="15"/>
        <v>1050</v>
      </c>
      <c r="AP98" s="1319">
        <f t="shared" si="16"/>
        <v>1050</v>
      </c>
      <c r="AQ98" s="1319">
        <f t="shared" si="17"/>
        <v>1050</v>
      </c>
      <c r="AR98" s="1367">
        <f t="shared" si="18"/>
        <v>0</v>
      </c>
      <c r="AS98" s="1368">
        <f t="shared" si="19"/>
        <v>0</v>
      </c>
    </row>
    <row r="99" spans="1:45" s="1320" customFormat="1" ht="30" customHeight="1">
      <c r="A99" s="1315">
        <v>22</v>
      </c>
      <c r="B99" s="1316" t="s">
        <v>5655</v>
      </c>
      <c r="C99" s="1317" t="s">
        <v>475</v>
      </c>
      <c r="D99" s="1317" t="s">
        <v>417</v>
      </c>
      <c r="E99" s="1318">
        <v>1600</v>
      </c>
      <c r="F99" s="1318">
        <v>1139</v>
      </c>
      <c r="G99" s="1318">
        <v>0</v>
      </c>
      <c r="H99" s="1318">
        <v>0</v>
      </c>
      <c r="I99" s="1318">
        <v>0</v>
      </c>
      <c r="J99" s="1318">
        <v>0</v>
      </c>
      <c r="K99" s="1318">
        <v>0</v>
      </c>
      <c r="L99" s="1318">
        <v>0</v>
      </c>
      <c r="M99" s="1318">
        <v>0</v>
      </c>
      <c r="N99" s="1318">
        <v>0</v>
      </c>
      <c r="O99" s="1318">
        <v>0</v>
      </c>
      <c r="P99" s="1318">
        <v>0</v>
      </c>
      <c r="Q99" s="1318">
        <v>0</v>
      </c>
      <c r="R99" s="1318">
        <v>0</v>
      </c>
      <c r="S99" s="1318">
        <v>0</v>
      </c>
      <c r="T99" s="1318">
        <v>0</v>
      </c>
      <c r="U99" s="1318">
        <v>0</v>
      </c>
      <c r="V99" s="1318">
        <v>0</v>
      </c>
      <c r="W99" s="1318">
        <v>0</v>
      </c>
      <c r="X99" s="1318">
        <v>0</v>
      </c>
      <c r="Y99" s="1318">
        <v>0</v>
      </c>
      <c r="Z99" s="1318">
        <v>0</v>
      </c>
      <c r="AA99" s="1318">
        <v>0</v>
      </c>
      <c r="AB99" s="1318">
        <v>0</v>
      </c>
      <c r="AC99" s="1318">
        <v>0</v>
      </c>
      <c r="AD99" s="1319">
        <v>350</v>
      </c>
      <c r="AE99" s="1318">
        <v>0</v>
      </c>
      <c r="AF99" s="1318">
        <v>0</v>
      </c>
      <c r="AG99" s="1318">
        <v>0</v>
      </c>
      <c r="AH99" s="1318">
        <v>0</v>
      </c>
      <c r="AI99" s="1318">
        <v>0</v>
      </c>
      <c r="AJ99" s="1318">
        <v>0</v>
      </c>
      <c r="AK99" s="1318">
        <v>0</v>
      </c>
      <c r="AL99" s="1318">
        <v>0</v>
      </c>
      <c r="AM99" s="1318">
        <v>0</v>
      </c>
      <c r="AN99" s="1318">
        <v>0</v>
      </c>
      <c r="AO99" s="1366">
        <f t="shared" si="15"/>
        <v>1489</v>
      </c>
      <c r="AP99" s="1319">
        <f t="shared" si="16"/>
        <v>1489</v>
      </c>
      <c r="AQ99" s="1319">
        <f t="shared" si="17"/>
        <v>1489</v>
      </c>
      <c r="AR99" s="1367">
        <f t="shared" si="18"/>
        <v>0</v>
      </c>
      <c r="AS99" s="1368">
        <f t="shared" si="19"/>
        <v>0</v>
      </c>
    </row>
    <row r="100" spans="1:45" s="1320" customFormat="1" ht="30" customHeight="1">
      <c r="A100" s="1315">
        <v>23</v>
      </c>
      <c r="B100" s="1316" t="s">
        <v>5656</v>
      </c>
      <c r="C100" s="1317" t="s">
        <v>475</v>
      </c>
      <c r="D100" s="1317" t="s">
        <v>417</v>
      </c>
      <c r="E100" s="1318">
        <v>1600</v>
      </c>
      <c r="F100" s="1318" t="s">
        <v>951</v>
      </c>
      <c r="G100" s="1318" t="s">
        <v>951</v>
      </c>
      <c r="H100" s="1318" t="s">
        <v>951</v>
      </c>
      <c r="I100" s="1318" t="s">
        <v>951</v>
      </c>
      <c r="J100" s="1318" t="s">
        <v>951</v>
      </c>
      <c r="K100" s="1318" t="s">
        <v>951</v>
      </c>
      <c r="L100" s="1318" t="s">
        <v>951</v>
      </c>
      <c r="M100" s="1318" t="s">
        <v>951</v>
      </c>
      <c r="N100" s="1318" t="s">
        <v>951</v>
      </c>
      <c r="O100" s="1318" t="s">
        <v>951</v>
      </c>
      <c r="P100" s="1318" t="s">
        <v>951</v>
      </c>
      <c r="Q100" s="1318" t="s">
        <v>951</v>
      </c>
      <c r="R100" s="1318" t="s">
        <v>951</v>
      </c>
      <c r="S100" s="1318" t="s">
        <v>951</v>
      </c>
      <c r="T100" s="1318" t="s">
        <v>951</v>
      </c>
      <c r="U100" s="1318" t="s">
        <v>951</v>
      </c>
      <c r="V100" s="1318" t="s">
        <v>951</v>
      </c>
      <c r="W100" s="1318" t="s">
        <v>951</v>
      </c>
      <c r="X100" s="1318" t="s">
        <v>951</v>
      </c>
      <c r="Y100" s="1318" t="s">
        <v>951</v>
      </c>
      <c r="Z100" s="1318" t="s">
        <v>951</v>
      </c>
      <c r="AA100" s="1318" t="s">
        <v>951</v>
      </c>
      <c r="AB100" s="1318" t="s">
        <v>951</v>
      </c>
      <c r="AC100" s="1318" t="s">
        <v>951</v>
      </c>
      <c r="AD100" s="1318" t="s">
        <v>951</v>
      </c>
      <c r="AE100" s="1318" t="s">
        <v>951</v>
      </c>
      <c r="AF100" s="1318" t="s">
        <v>951</v>
      </c>
      <c r="AG100" s="1318" t="s">
        <v>951</v>
      </c>
      <c r="AH100" s="1318" t="s">
        <v>951</v>
      </c>
      <c r="AI100" s="1318" t="s">
        <v>951</v>
      </c>
      <c r="AJ100" s="1318" t="s">
        <v>951</v>
      </c>
      <c r="AK100" s="1318" t="s">
        <v>951</v>
      </c>
      <c r="AL100" s="1318" t="s">
        <v>951</v>
      </c>
      <c r="AM100" s="1318" t="s">
        <v>951</v>
      </c>
      <c r="AN100" s="1318" t="s">
        <v>951</v>
      </c>
      <c r="AO100" s="1366" t="s">
        <v>951</v>
      </c>
      <c r="AP100" s="1319" t="str">
        <f t="shared" si="16"/>
        <v>-</v>
      </c>
      <c r="AQ100" s="1319" t="str">
        <f t="shared" si="17"/>
        <v>-</v>
      </c>
      <c r="AR100" s="1367"/>
      <c r="AS100" s="1368"/>
    </row>
    <row r="101" spans="1:45" s="1320" customFormat="1" ht="30" customHeight="1">
      <c r="A101" s="1315">
        <v>24</v>
      </c>
      <c r="B101" s="1316" t="s">
        <v>5657</v>
      </c>
      <c r="C101" s="1317" t="s">
        <v>475</v>
      </c>
      <c r="D101" s="1317" t="s">
        <v>417</v>
      </c>
      <c r="E101" s="1318">
        <v>1600</v>
      </c>
      <c r="F101" s="1318">
        <v>75</v>
      </c>
      <c r="G101" s="1318">
        <v>0</v>
      </c>
      <c r="H101" s="1318">
        <v>0</v>
      </c>
      <c r="I101" s="1319">
        <v>55.34</v>
      </c>
      <c r="J101" s="1318">
        <v>0</v>
      </c>
      <c r="K101" s="1318">
        <v>0</v>
      </c>
      <c r="L101" s="1318">
        <v>0</v>
      </c>
      <c r="M101" s="1318">
        <v>0</v>
      </c>
      <c r="N101" s="1319">
        <v>25</v>
      </c>
      <c r="O101" s="1318">
        <v>0</v>
      </c>
      <c r="P101" s="1318">
        <v>0</v>
      </c>
      <c r="Q101" s="1318">
        <v>0</v>
      </c>
      <c r="R101" s="1318">
        <v>0</v>
      </c>
      <c r="S101" s="1319">
        <v>32.5</v>
      </c>
      <c r="T101" s="1318">
        <v>0</v>
      </c>
      <c r="U101" s="1318">
        <v>0</v>
      </c>
      <c r="V101" s="1318">
        <v>0</v>
      </c>
      <c r="W101" s="1318">
        <v>0</v>
      </c>
      <c r="X101" s="1318">
        <v>0</v>
      </c>
      <c r="Y101" s="1318">
        <v>0</v>
      </c>
      <c r="Z101" s="1318">
        <v>0</v>
      </c>
      <c r="AA101" s="1318">
        <v>0</v>
      </c>
      <c r="AB101" s="1318">
        <v>0</v>
      </c>
      <c r="AC101" s="1318">
        <v>0</v>
      </c>
      <c r="AD101" s="1319">
        <v>336</v>
      </c>
      <c r="AE101" s="1319">
        <v>672</v>
      </c>
      <c r="AF101" s="1319">
        <v>6.6</v>
      </c>
      <c r="AG101" s="1318">
        <v>0</v>
      </c>
      <c r="AH101" s="1318">
        <v>0</v>
      </c>
      <c r="AI101" s="1318">
        <v>0</v>
      </c>
      <c r="AJ101" s="1318">
        <v>0</v>
      </c>
      <c r="AK101" s="1318">
        <v>0</v>
      </c>
      <c r="AL101" s="1318">
        <v>0</v>
      </c>
      <c r="AM101" s="1318">
        <v>0</v>
      </c>
      <c r="AN101" s="1318">
        <v>0</v>
      </c>
      <c r="AO101" s="1366">
        <f t="shared" si="15"/>
        <v>1202.44</v>
      </c>
      <c r="AP101" s="1319">
        <f t="shared" si="16"/>
        <v>1202.44</v>
      </c>
      <c r="AQ101" s="1319">
        <f t="shared" si="17"/>
        <v>1202.44</v>
      </c>
      <c r="AR101" s="1367">
        <f t="shared" si="18"/>
        <v>0</v>
      </c>
      <c r="AS101" s="1368">
        <f t="shared" si="19"/>
        <v>0</v>
      </c>
    </row>
    <row r="102" spans="1:45" s="1320" customFormat="1" ht="30" customHeight="1">
      <c r="A102" s="1315">
        <v>25</v>
      </c>
      <c r="B102" s="1316" t="s">
        <v>5658</v>
      </c>
      <c r="C102" s="1317" t="s">
        <v>475</v>
      </c>
      <c r="D102" s="1317" t="s">
        <v>417</v>
      </c>
      <c r="E102" s="1318">
        <v>1600</v>
      </c>
      <c r="F102" s="1318">
        <v>0</v>
      </c>
      <c r="G102" s="1318">
        <v>0</v>
      </c>
      <c r="H102" s="1318">
        <v>0</v>
      </c>
      <c r="I102" s="1318">
        <v>0</v>
      </c>
      <c r="J102" s="1318">
        <v>0</v>
      </c>
      <c r="K102" s="1318">
        <v>0</v>
      </c>
      <c r="L102" s="1318">
        <v>0</v>
      </c>
      <c r="M102" s="1318">
        <v>0</v>
      </c>
      <c r="N102" s="1318">
        <v>0</v>
      </c>
      <c r="O102" s="1318">
        <v>0</v>
      </c>
      <c r="P102" s="1318">
        <v>0</v>
      </c>
      <c r="Q102" s="1318">
        <v>0</v>
      </c>
      <c r="R102" s="1318">
        <v>0</v>
      </c>
      <c r="S102" s="1319">
        <v>130</v>
      </c>
      <c r="T102" s="1318">
        <v>0</v>
      </c>
      <c r="U102" s="1318">
        <v>0</v>
      </c>
      <c r="V102" s="1318">
        <v>0</v>
      </c>
      <c r="W102" s="1318">
        <v>0</v>
      </c>
      <c r="X102" s="1318">
        <v>0</v>
      </c>
      <c r="Y102" s="1318">
        <v>0</v>
      </c>
      <c r="Z102" s="1318">
        <v>0</v>
      </c>
      <c r="AA102" s="1318">
        <v>0</v>
      </c>
      <c r="AB102" s="1318">
        <v>0</v>
      </c>
      <c r="AC102" s="1318">
        <v>0</v>
      </c>
      <c r="AD102" s="1319">
        <v>364</v>
      </c>
      <c r="AE102" s="1319">
        <v>728</v>
      </c>
      <c r="AF102" s="1319">
        <v>89</v>
      </c>
      <c r="AG102" s="1318">
        <v>0</v>
      </c>
      <c r="AH102" s="1318">
        <v>0</v>
      </c>
      <c r="AI102" s="1318">
        <v>0</v>
      </c>
      <c r="AJ102" s="1318">
        <v>0</v>
      </c>
      <c r="AK102" s="1318">
        <v>0</v>
      </c>
      <c r="AL102" s="1318">
        <v>0</v>
      </c>
      <c r="AM102" s="1318">
        <v>0</v>
      </c>
      <c r="AN102" s="1318">
        <v>0</v>
      </c>
      <c r="AO102" s="1366">
        <f t="shared" si="15"/>
        <v>1311</v>
      </c>
      <c r="AP102" s="1319">
        <f t="shared" si="16"/>
        <v>1311</v>
      </c>
      <c r="AQ102" s="1319">
        <f t="shared" si="17"/>
        <v>1311</v>
      </c>
      <c r="AR102" s="1367">
        <f t="shared" si="18"/>
        <v>0</v>
      </c>
      <c r="AS102" s="1368">
        <f t="shared" si="19"/>
        <v>0</v>
      </c>
    </row>
    <row r="103" spans="1:45" s="1320" customFormat="1" ht="30" customHeight="1">
      <c r="A103" s="1315">
        <v>26</v>
      </c>
      <c r="B103" s="1316" t="s">
        <v>5659</v>
      </c>
      <c r="C103" s="1317" t="s">
        <v>475</v>
      </c>
      <c r="D103" s="1317" t="s">
        <v>417</v>
      </c>
      <c r="E103" s="1318">
        <v>1600</v>
      </c>
      <c r="F103" s="1318">
        <v>567.09</v>
      </c>
      <c r="G103" s="1318">
        <v>0</v>
      </c>
      <c r="H103" s="1318">
        <v>0</v>
      </c>
      <c r="I103" s="1319">
        <v>7.14</v>
      </c>
      <c r="J103" s="1318">
        <v>0</v>
      </c>
      <c r="K103" s="1318">
        <v>0</v>
      </c>
      <c r="L103" s="1318">
        <v>0</v>
      </c>
      <c r="M103" s="1318">
        <v>0</v>
      </c>
      <c r="N103" s="1319">
        <v>86.78</v>
      </c>
      <c r="O103" s="1318">
        <v>0</v>
      </c>
      <c r="P103" s="1318">
        <v>0</v>
      </c>
      <c r="Q103" s="1318">
        <v>0</v>
      </c>
      <c r="R103" s="1318">
        <v>0</v>
      </c>
      <c r="S103" s="1318">
        <v>0</v>
      </c>
      <c r="T103" s="1318">
        <v>0</v>
      </c>
      <c r="U103" s="1318">
        <v>0</v>
      </c>
      <c r="V103" s="1318">
        <v>0</v>
      </c>
      <c r="W103" s="1318">
        <v>0</v>
      </c>
      <c r="X103" s="1318">
        <v>0</v>
      </c>
      <c r="Y103" s="1318">
        <v>0</v>
      </c>
      <c r="Z103" s="1318">
        <v>0</v>
      </c>
      <c r="AA103" s="1318">
        <v>0</v>
      </c>
      <c r="AB103" s="1318">
        <v>0</v>
      </c>
      <c r="AC103" s="1318">
        <v>0</v>
      </c>
      <c r="AD103" s="1319">
        <v>364</v>
      </c>
      <c r="AE103" s="1319">
        <v>728</v>
      </c>
      <c r="AF103" s="1318">
        <v>0</v>
      </c>
      <c r="AG103" s="1318">
        <v>0</v>
      </c>
      <c r="AH103" s="1318">
        <v>0</v>
      </c>
      <c r="AI103" s="1318">
        <v>0</v>
      </c>
      <c r="AJ103" s="1318">
        <v>0</v>
      </c>
      <c r="AK103" s="1318">
        <v>0</v>
      </c>
      <c r="AL103" s="1318">
        <v>0</v>
      </c>
      <c r="AM103" s="1318">
        <v>0</v>
      </c>
      <c r="AN103" s="1318">
        <v>0</v>
      </c>
      <c r="AO103" s="1366">
        <f t="shared" si="15"/>
        <v>1753.01</v>
      </c>
      <c r="AP103" s="1319">
        <f t="shared" si="16"/>
        <v>1753.01</v>
      </c>
      <c r="AQ103" s="1319">
        <f t="shared" si="17"/>
        <v>1753.01</v>
      </c>
      <c r="AR103" s="1367">
        <f t="shared" si="18"/>
        <v>0</v>
      </c>
      <c r="AS103" s="1368">
        <f t="shared" si="19"/>
        <v>0</v>
      </c>
    </row>
    <row r="104" spans="1:45" s="1320" customFormat="1" ht="30" customHeight="1">
      <c r="A104" s="1315">
        <v>27</v>
      </c>
      <c r="B104" s="1316" t="s">
        <v>5660</v>
      </c>
      <c r="C104" s="1317" t="s">
        <v>475</v>
      </c>
      <c r="D104" s="1317" t="s">
        <v>417</v>
      </c>
      <c r="E104" s="1318">
        <v>1600</v>
      </c>
      <c r="F104" s="1318">
        <v>0</v>
      </c>
      <c r="G104" s="1318">
        <v>0</v>
      </c>
      <c r="H104" s="1318">
        <v>0</v>
      </c>
      <c r="I104" s="1318">
        <v>0</v>
      </c>
      <c r="J104" s="1318">
        <v>0</v>
      </c>
      <c r="K104" s="1318">
        <v>0</v>
      </c>
      <c r="L104" s="1318">
        <v>0</v>
      </c>
      <c r="M104" s="1318">
        <v>0</v>
      </c>
      <c r="N104" s="1318">
        <v>0</v>
      </c>
      <c r="O104" s="1318">
        <v>0</v>
      </c>
      <c r="P104" s="1318">
        <v>0</v>
      </c>
      <c r="Q104" s="1318">
        <v>0</v>
      </c>
      <c r="R104" s="1319">
        <v>150</v>
      </c>
      <c r="S104" s="1318">
        <v>0</v>
      </c>
      <c r="T104" s="1318">
        <v>0</v>
      </c>
      <c r="U104" s="1318">
        <v>0</v>
      </c>
      <c r="V104" s="1318">
        <v>0</v>
      </c>
      <c r="W104" s="1318">
        <v>0</v>
      </c>
      <c r="X104" s="1318">
        <v>0</v>
      </c>
      <c r="Y104" s="1318">
        <v>0</v>
      </c>
      <c r="Z104" s="1318">
        <v>0</v>
      </c>
      <c r="AA104" s="1318">
        <v>0</v>
      </c>
      <c r="AB104" s="1318">
        <v>0</v>
      </c>
      <c r="AC104" s="1318">
        <v>0</v>
      </c>
      <c r="AD104" s="1319">
        <v>308</v>
      </c>
      <c r="AE104" s="1319">
        <v>616</v>
      </c>
      <c r="AF104" s="1319">
        <v>20</v>
      </c>
      <c r="AG104" s="1318">
        <v>0</v>
      </c>
      <c r="AH104" s="1318">
        <v>0</v>
      </c>
      <c r="AI104" s="1318">
        <v>0</v>
      </c>
      <c r="AJ104" s="1318">
        <v>0</v>
      </c>
      <c r="AK104" s="1318">
        <v>0</v>
      </c>
      <c r="AL104" s="1318">
        <v>0</v>
      </c>
      <c r="AM104" s="1318">
        <v>0</v>
      </c>
      <c r="AN104" s="1318">
        <v>0</v>
      </c>
      <c r="AO104" s="1366">
        <f t="shared" si="15"/>
        <v>1094</v>
      </c>
      <c r="AP104" s="1319">
        <f t="shared" si="16"/>
        <v>1094</v>
      </c>
      <c r="AQ104" s="1319">
        <f t="shared" si="17"/>
        <v>1094</v>
      </c>
      <c r="AR104" s="1367">
        <f t="shared" si="18"/>
        <v>0</v>
      </c>
      <c r="AS104" s="1368">
        <f t="shared" si="19"/>
        <v>0</v>
      </c>
    </row>
    <row r="105" spans="1:45" s="1320" customFormat="1" ht="30" customHeight="1">
      <c r="A105" s="1315">
        <v>28</v>
      </c>
      <c r="B105" s="1316" t="s">
        <v>5661</v>
      </c>
      <c r="C105" s="1317" t="s">
        <v>475</v>
      </c>
      <c r="D105" s="1317" t="s">
        <v>417</v>
      </c>
      <c r="E105" s="1318">
        <v>1600</v>
      </c>
      <c r="F105" s="1318">
        <v>125</v>
      </c>
      <c r="G105" s="1318">
        <v>0</v>
      </c>
      <c r="H105" s="1318">
        <v>0</v>
      </c>
      <c r="I105" s="1319">
        <v>112.5</v>
      </c>
      <c r="J105" s="1318">
        <v>0</v>
      </c>
      <c r="K105" s="1318">
        <v>0</v>
      </c>
      <c r="L105" s="1318">
        <v>0</v>
      </c>
      <c r="M105" s="1318">
        <v>0</v>
      </c>
      <c r="N105" s="1319">
        <v>20</v>
      </c>
      <c r="O105" s="1318">
        <v>0</v>
      </c>
      <c r="P105" s="1318">
        <v>0</v>
      </c>
      <c r="Q105" s="1318">
        <v>0</v>
      </c>
      <c r="R105" s="1318">
        <v>0</v>
      </c>
      <c r="S105" s="1319">
        <v>245</v>
      </c>
      <c r="T105" s="1318">
        <v>0</v>
      </c>
      <c r="U105" s="1318">
        <v>0</v>
      </c>
      <c r="V105" s="1318">
        <v>0</v>
      </c>
      <c r="W105" s="1318">
        <v>0</v>
      </c>
      <c r="X105" s="1318">
        <v>0</v>
      </c>
      <c r="Y105" s="1318">
        <v>0</v>
      </c>
      <c r="Z105" s="1318">
        <v>0</v>
      </c>
      <c r="AA105" s="1318">
        <v>0</v>
      </c>
      <c r="AB105" s="1318">
        <v>0</v>
      </c>
      <c r="AC105" s="1318">
        <v>0</v>
      </c>
      <c r="AD105" s="1319">
        <v>322</v>
      </c>
      <c r="AE105" s="1319">
        <v>644</v>
      </c>
      <c r="AF105" s="1319">
        <v>74.33</v>
      </c>
      <c r="AG105" s="1319">
        <v>60</v>
      </c>
      <c r="AH105" s="1318">
        <v>0</v>
      </c>
      <c r="AI105" s="1318">
        <v>0</v>
      </c>
      <c r="AJ105" s="1318">
        <v>0</v>
      </c>
      <c r="AK105" s="1318">
        <v>0</v>
      </c>
      <c r="AL105" s="1318">
        <v>0</v>
      </c>
      <c r="AM105" s="1318">
        <v>0</v>
      </c>
      <c r="AN105" s="1318">
        <v>0</v>
      </c>
      <c r="AO105" s="1366">
        <f t="shared" si="15"/>
        <v>1602.83</v>
      </c>
      <c r="AP105" s="1319">
        <f t="shared" si="16"/>
        <v>1602.83</v>
      </c>
      <c r="AQ105" s="1319">
        <f t="shared" si="17"/>
        <v>1602.83</v>
      </c>
      <c r="AR105" s="1367">
        <f t="shared" si="18"/>
        <v>0</v>
      </c>
      <c r="AS105" s="1368">
        <f t="shared" si="19"/>
        <v>0</v>
      </c>
    </row>
    <row r="106" spans="1:45" s="1320" customFormat="1" ht="30" customHeight="1">
      <c r="A106" s="1315">
        <v>29</v>
      </c>
      <c r="B106" s="1316" t="s">
        <v>5662</v>
      </c>
      <c r="C106" s="1317" t="s">
        <v>475</v>
      </c>
      <c r="D106" s="1317" t="s">
        <v>417</v>
      </c>
      <c r="E106" s="1318">
        <v>1600</v>
      </c>
      <c r="F106" s="1318">
        <v>55.56</v>
      </c>
      <c r="G106" s="1318">
        <v>0</v>
      </c>
      <c r="H106" s="1318">
        <v>0</v>
      </c>
      <c r="I106" s="1318">
        <v>0</v>
      </c>
      <c r="J106" s="1318">
        <v>0</v>
      </c>
      <c r="K106" s="1318">
        <v>0</v>
      </c>
      <c r="L106" s="1318">
        <v>0</v>
      </c>
      <c r="M106" s="1318">
        <v>0</v>
      </c>
      <c r="N106" s="1318">
        <v>0</v>
      </c>
      <c r="O106" s="1319">
        <v>75</v>
      </c>
      <c r="P106" s="1318">
        <v>0</v>
      </c>
      <c r="Q106" s="1318">
        <v>0</v>
      </c>
      <c r="R106" s="1318">
        <v>0</v>
      </c>
      <c r="S106" s="1319">
        <v>185</v>
      </c>
      <c r="T106" s="1318">
        <v>0</v>
      </c>
      <c r="U106" s="1318">
        <v>0</v>
      </c>
      <c r="V106" s="1318">
        <v>0</v>
      </c>
      <c r="W106" s="1318">
        <v>0</v>
      </c>
      <c r="X106" s="1318">
        <v>0</v>
      </c>
      <c r="Y106" s="1318">
        <v>0</v>
      </c>
      <c r="Z106" s="1318">
        <v>0</v>
      </c>
      <c r="AA106" s="1318">
        <v>0</v>
      </c>
      <c r="AB106" s="1318">
        <v>0</v>
      </c>
      <c r="AC106" s="1318">
        <v>0</v>
      </c>
      <c r="AD106" s="1319">
        <v>350</v>
      </c>
      <c r="AE106" s="1319">
        <v>700</v>
      </c>
      <c r="AF106" s="1319">
        <v>633.5</v>
      </c>
      <c r="AG106" s="1318">
        <v>0</v>
      </c>
      <c r="AH106" s="1318">
        <v>0</v>
      </c>
      <c r="AI106" s="1319">
        <v>224</v>
      </c>
      <c r="AJ106" s="1318">
        <v>0</v>
      </c>
      <c r="AK106" s="1318">
        <v>0</v>
      </c>
      <c r="AL106" s="1318">
        <v>0</v>
      </c>
      <c r="AM106" s="1318">
        <v>0</v>
      </c>
      <c r="AN106" s="1318">
        <v>0</v>
      </c>
      <c r="AO106" s="1366">
        <f t="shared" si="15"/>
        <v>2223.06</v>
      </c>
      <c r="AP106" s="1319">
        <f t="shared" si="16"/>
        <v>2223.06</v>
      </c>
      <c r="AQ106" s="1319">
        <f t="shared" si="17"/>
        <v>2223.06</v>
      </c>
      <c r="AR106" s="1367">
        <f t="shared" si="18"/>
        <v>0</v>
      </c>
      <c r="AS106" s="1368">
        <f t="shared" si="19"/>
        <v>0</v>
      </c>
    </row>
    <row r="107" spans="1:45" ht="30" customHeight="1">
      <c r="A107" s="1325">
        <v>1</v>
      </c>
      <c r="B107" s="1344" t="s">
        <v>7192</v>
      </c>
      <c r="C107" s="1326" t="s">
        <v>1044</v>
      </c>
      <c r="D107" s="1327" t="s">
        <v>414</v>
      </c>
      <c r="E107" s="1328">
        <v>1600</v>
      </c>
      <c r="F107" s="1328">
        <v>0</v>
      </c>
      <c r="G107" s="1328">
        <v>0</v>
      </c>
      <c r="H107" s="1328">
        <v>0</v>
      </c>
      <c r="I107" s="1328">
        <v>123.55</v>
      </c>
      <c r="J107" s="1328">
        <v>0</v>
      </c>
      <c r="K107" s="1328">
        <v>0</v>
      </c>
      <c r="L107" s="1328">
        <v>0</v>
      </c>
      <c r="M107" s="1328">
        <v>0</v>
      </c>
      <c r="N107" s="1328">
        <v>0</v>
      </c>
      <c r="O107" s="1328">
        <v>487.6</v>
      </c>
      <c r="P107" s="1328">
        <v>0</v>
      </c>
      <c r="Q107" s="1328">
        <v>44.25</v>
      </c>
      <c r="R107" s="1328">
        <v>0</v>
      </c>
      <c r="S107" s="1328">
        <v>88.333333333333343</v>
      </c>
      <c r="T107" s="1328">
        <v>0</v>
      </c>
      <c r="U107" s="1328">
        <v>0</v>
      </c>
      <c r="V107" s="1328">
        <v>0</v>
      </c>
      <c r="W107" s="1328">
        <v>0</v>
      </c>
      <c r="X107" s="1328">
        <v>0</v>
      </c>
      <c r="Y107" s="1328">
        <v>0</v>
      </c>
      <c r="Z107" s="1328">
        <v>0</v>
      </c>
      <c r="AA107" s="1328">
        <v>0</v>
      </c>
      <c r="AB107" s="1328">
        <v>0</v>
      </c>
      <c r="AC107" s="1328">
        <v>0</v>
      </c>
      <c r="AD107" s="1328">
        <v>252</v>
      </c>
      <c r="AE107" s="1328">
        <v>504</v>
      </c>
      <c r="AF107" s="1328">
        <v>164.63000000000002</v>
      </c>
      <c r="AG107" s="1328">
        <v>20</v>
      </c>
      <c r="AH107" s="1328">
        <v>260</v>
      </c>
      <c r="AI107" s="1328">
        <v>216</v>
      </c>
      <c r="AJ107" s="1328">
        <v>120</v>
      </c>
      <c r="AK107" s="1328">
        <v>0</v>
      </c>
      <c r="AL107" s="1328">
        <v>0</v>
      </c>
      <c r="AM107" s="1328">
        <v>42.66</v>
      </c>
      <c r="AN107" s="1328">
        <v>0</v>
      </c>
      <c r="AO107" s="1366">
        <f t="shared" si="15"/>
        <v>2323.0233333333335</v>
      </c>
      <c r="AP107" s="1319">
        <f t="shared" si="16"/>
        <v>2323.0233333333335</v>
      </c>
      <c r="AQ107" s="1319">
        <f t="shared" si="17"/>
        <v>2323.0233333333335</v>
      </c>
      <c r="AR107" s="1367">
        <f t="shared" si="18"/>
        <v>0</v>
      </c>
      <c r="AS107" s="1368">
        <f t="shared" si="19"/>
        <v>0</v>
      </c>
    </row>
    <row r="108" spans="1:45" ht="30" customHeight="1">
      <c r="A108" s="1325">
        <v>2</v>
      </c>
      <c r="B108" s="1344" t="s">
        <v>7193</v>
      </c>
      <c r="C108" s="1326" t="s">
        <v>1044</v>
      </c>
      <c r="D108" s="1327" t="s">
        <v>414</v>
      </c>
      <c r="E108" s="1328">
        <v>1600</v>
      </c>
      <c r="F108" s="1328">
        <v>375</v>
      </c>
      <c r="G108" s="1328">
        <v>0</v>
      </c>
      <c r="H108" s="1329">
        <v>0</v>
      </c>
      <c r="I108" s="1329">
        <v>86.22999999999999</v>
      </c>
      <c r="J108" s="1329">
        <v>0</v>
      </c>
      <c r="K108" s="1329">
        <v>0</v>
      </c>
      <c r="L108" s="1329">
        <v>0</v>
      </c>
      <c r="M108" s="1329">
        <v>0</v>
      </c>
      <c r="N108" s="1329">
        <v>200</v>
      </c>
      <c r="O108" s="1329">
        <v>0</v>
      </c>
      <c r="P108" s="1329">
        <v>0</v>
      </c>
      <c r="Q108" s="1329">
        <v>0</v>
      </c>
      <c r="R108" s="1329">
        <v>275</v>
      </c>
      <c r="S108" s="1329">
        <v>0</v>
      </c>
      <c r="T108" s="1329">
        <v>0</v>
      </c>
      <c r="U108" s="1329">
        <v>0</v>
      </c>
      <c r="V108" s="1329">
        <v>0</v>
      </c>
      <c r="W108" s="1329">
        <v>0</v>
      </c>
      <c r="X108" s="1329">
        <v>0</v>
      </c>
      <c r="Y108" s="1329">
        <v>550</v>
      </c>
      <c r="Z108" s="1329">
        <v>0</v>
      </c>
      <c r="AA108" s="1329">
        <v>0</v>
      </c>
      <c r="AB108" s="1329">
        <v>100</v>
      </c>
      <c r="AC108" s="1329">
        <v>0</v>
      </c>
      <c r="AD108" s="1329">
        <v>252</v>
      </c>
      <c r="AE108" s="1329">
        <v>504</v>
      </c>
      <c r="AF108" s="1329">
        <v>559.65</v>
      </c>
      <c r="AG108" s="1329">
        <v>420</v>
      </c>
      <c r="AH108" s="1329">
        <v>230</v>
      </c>
      <c r="AI108" s="1329">
        <v>75</v>
      </c>
      <c r="AJ108" s="1329">
        <v>0</v>
      </c>
      <c r="AK108" s="1329">
        <v>0</v>
      </c>
      <c r="AL108" s="1329">
        <v>0</v>
      </c>
      <c r="AM108" s="1329">
        <v>30</v>
      </c>
      <c r="AN108" s="1329">
        <v>80</v>
      </c>
      <c r="AO108" s="1366">
        <f t="shared" si="15"/>
        <v>3736.88</v>
      </c>
      <c r="AP108" s="1319">
        <f t="shared" si="16"/>
        <v>3736.88</v>
      </c>
      <c r="AQ108" s="1319">
        <f t="shared" si="17"/>
        <v>3736.88</v>
      </c>
      <c r="AR108" s="1367">
        <f t="shared" si="18"/>
        <v>0</v>
      </c>
      <c r="AS108" s="1368">
        <f t="shared" si="19"/>
        <v>0</v>
      </c>
    </row>
    <row r="109" spans="1:45" ht="30" customHeight="1">
      <c r="A109" s="1325">
        <v>3</v>
      </c>
      <c r="B109" s="1344" t="s">
        <v>7194</v>
      </c>
      <c r="C109" s="1326" t="s">
        <v>1044</v>
      </c>
      <c r="D109" s="1327" t="s">
        <v>414</v>
      </c>
      <c r="E109" s="1328">
        <v>1600</v>
      </c>
      <c r="F109" s="1345">
        <v>450</v>
      </c>
      <c r="G109" s="1346">
        <v>0</v>
      </c>
      <c r="H109" s="1330">
        <v>0</v>
      </c>
      <c r="I109" s="1330">
        <v>72.91</v>
      </c>
      <c r="J109" s="1330">
        <v>0</v>
      </c>
      <c r="K109" s="1330">
        <v>0</v>
      </c>
      <c r="L109" s="1330">
        <v>0</v>
      </c>
      <c r="M109" s="1330">
        <v>0</v>
      </c>
      <c r="N109" s="1329">
        <v>62.5</v>
      </c>
      <c r="O109" s="1329">
        <v>0</v>
      </c>
      <c r="P109" s="1329">
        <v>0</v>
      </c>
      <c r="Q109" s="1329">
        <v>20</v>
      </c>
      <c r="R109" s="1329">
        <v>1260</v>
      </c>
      <c r="S109" s="1329">
        <v>570</v>
      </c>
      <c r="T109" s="1329">
        <v>0</v>
      </c>
      <c r="U109" s="1329">
        <v>0</v>
      </c>
      <c r="V109" s="1329">
        <v>0</v>
      </c>
      <c r="W109" s="1329">
        <v>0</v>
      </c>
      <c r="X109" s="1329">
        <v>0</v>
      </c>
      <c r="Y109" s="1329">
        <v>0</v>
      </c>
      <c r="Z109" s="1329">
        <v>0</v>
      </c>
      <c r="AA109" s="1329">
        <v>0</v>
      </c>
      <c r="AB109" s="1329">
        <v>0</v>
      </c>
      <c r="AC109" s="1329">
        <v>0</v>
      </c>
      <c r="AD109" s="1329">
        <v>196</v>
      </c>
      <c r="AE109" s="1329">
        <v>392</v>
      </c>
      <c r="AF109" s="1329">
        <v>619.99</v>
      </c>
      <c r="AG109" s="1329">
        <v>220</v>
      </c>
      <c r="AH109" s="1329">
        <v>350</v>
      </c>
      <c r="AI109" s="1329">
        <v>256</v>
      </c>
      <c r="AJ109" s="1329">
        <v>70</v>
      </c>
      <c r="AK109" s="1329">
        <v>0</v>
      </c>
      <c r="AL109" s="1329">
        <v>0</v>
      </c>
      <c r="AM109" s="1329">
        <v>101.5</v>
      </c>
      <c r="AN109" s="1329">
        <v>100</v>
      </c>
      <c r="AO109" s="1366">
        <f t="shared" si="15"/>
        <v>4740.8999999999996</v>
      </c>
      <c r="AP109" s="1319">
        <f t="shared" si="16"/>
        <v>4740.8999999999996</v>
      </c>
      <c r="AQ109" s="1319">
        <f t="shared" si="17"/>
        <v>4740.8999999999996</v>
      </c>
      <c r="AR109" s="1367">
        <f t="shared" si="18"/>
        <v>0</v>
      </c>
      <c r="AS109" s="1368">
        <f t="shared" si="19"/>
        <v>0</v>
      </c>
    </row>
    <row r="110" spans="1:45" ht="30" customHeight="1">
      <c r="A110" s="1325">
        <v>4</v>
      </c>
      <c r="B110" s="1344" t="s">
        <v>7195</v>
      </c>
      <c r="C110" s="1326" t="s">
        <v>1044</v>
      </c>
      <c r="D110" s="1327" t="s">
        <v>414</v>
      </c>
      <c r="E110" s="1328">
        <v>1600</v>
      </c>
      <c r="F110" s="1318" t="s">
        <v>951</v>
      </c>
      <c r="G110" s="1318" t="s">
        <v>951</v>
      </c>
      <c r="H110" s="1318" t="s">
        <v>951</v>
      </c>
      <c r="I110" s="1318" t="s">
        <v>951</v>
      </c>
      <c r="J110" s="1318" t="s">
        <v>951</v>
      </c>
      <c r="K110" s="1318" t="s">
        <v>951</v>
      </c>
      <c r="L110" s="1318" t="s">
        <v>951</v>
      </c>
      <c r="M110" s="1318" t="s">
        <v>951</v>
      </c>
      <c r="N110" s="1318" t="s">
        <v>951</v>
      </c>
      <c r="O110" s="1318" t="s">
        <v>951</v>
      </c>
      <c r="P110" s="1318" t="s">
        <v>951</v>
      </c>
      <c r="Q110" s="1318" t="s">
        <v>951</v>
      </c>
      <c r="R110" s="1318" t="s">
        <v>951</v>
      </c>
      <c r="S110" s="1318" t="s">
        <v>951</v>
      </c>
      <c r="T110" s="1318" t="s">
        <v>951</v>
      </c>
      <c r="U110" s="1318" t="s">
        <v>951</v>
      </c>
      <c r="V110" s="1318" t="s">
        <v>951</v>
      </c>
      <c r="W110" s="1318" t="s">
        <v>951</v>
      </c>
      <c r="X110" s="1318" t="s">
        <v>951</v>
      </c>
      <c r="Y110" s="1318" t="s">
        <v>951</v>
      </c>
      <c r="Z110" s="1318" t="s">
        <v>951</v>
      </c>
      <c r="AA110" s="1318" t="s">
        <v>951</v>
      </c>
      <c r="AB110" s="1318" t="s">
        <v>951</v>
      </c>
      <c r="AC110" s="1318" t="s">
        <v>951</v>
      </c>
      <c r="AD110" s="1318" t="s">
        <v>951</v>
      </c>
      <c r="AE110" s="1318" t="s">
        <v>951</v>
      </c>
      <c r="AF110" s="1318" t="s">
        <v>951</v>
      </c>
      <c r="AG110" s="1318" t="s">
        <v>951</v>
      </c>
      <c r="AH110" s="1318" t="s">
        <v>951</v>
      </c>
      <c r="AI110" s="1318" t="s">
        <v>951</v>
      </c>
      <c r="AJ110" s="1318" t="s">
        <v>951</v>
      </c>
      <c r="AK110" s="1318" t="s">
        <v>951</v>
      </c>
      <c r="AL110" s="1318" t="s">
        <v>951</v>
      </c>
      <c r="AM110" s="1318" t="s">
        <v>951</v>
      </c>
      <c r="AN110" s="1318" t="s">
        <v>951</v>
      </c>
      <c r="AO110" s="1366" t="s">
        <v>951</v>
      </c>
      <c r="AP110" s="1319" t="str">
        <f t="shared" si="16"/>
        <v>-</v>
      </c>
      <c r="AQ110" s="1319" t="str">
        <f t="shared" si="17"/>
        <v>-</v>
      </c>
      <c r="AR110" s="1367"/>
      <c r="AS110" s="1368"/>
    </row>
    <row r="111" spans="1:45" ht="30" customHeight="1">
      <c r="A111" s="1325">
        <v>5</v>
      </c>
      <c r="B111" s="1344" t="s">
        <v>7196</v>
      </c>
      <c r="C111" s="1326" t="s">
        <v>1044</v>
      </c>
      <c r="D111" s="1327" t="s">
        <v>413</v>
      </c>
      <c r="E111" s="1328">
        <v>1600</v>
      </c>
      <c r="F111" s="1318" t="s">
        <v>951</v>
      </c>
      <c r="G111" s="1318" t="s">
        <v>951</v>
      </c>
      <c r="H111" s="1318" t="s">
        <v>951</v>
      </c>
      <c r="I111" s="1318" t="s">
        <v>951</v>
      </c>
      <c r="J111" s="1318" t="s">
        <v>951</v>
      </c>
      <c r="K111" s="1318" t="s">
        <v>951</v>
      </c>
      <c r="L111" s="1318" t="s">
        <v>951</v>
      </c>
      <c r="M111" s="1318" t="s">
        <v>951</v>
      </c>
      <c r="N111" s="1318" t="s">
        <v>951</v>
      </c>
      <c r="O111" s="1318" t="s">
        <v>951</v>
      </c>
      <c r="P111" s="1318" t="s">
        <v>951</v>
      </c>
      <c r="Q111" s="1318" t="s">
        <v>951</v>
      </c>
      <c r="R111" s="1318" t="s">
        <v>951</v>
      </c>
      <c r="S111" s="1318" t="s">
        <v>951</v>
      </c>
      <c r="T111" s="1318" t="s">
        <v>951</v>
      </c>
      <c r="U111" s="1318" t="s">
        <v>951</v>
      </c>
      <c r="V111" s="1318" t="s">
        <v>951</v>
      </c>
      <c r="W111" s="1318" t="s">
        <v>951</v>
      </c>
      <c r="X111" s="1318" t="s">
        <v>951</v>
      </c>
      <c r="Y111" s="1318" t="s">
        <v>951</v>
      </c>
      <c r="Z111" s="1318" t="s">
        <v>951</v>
      </c>
      <c r="AA111" s="1318" t="s">
        <v>951</v>
      </c>
      <c r="AB111" s="1318" t="s">
        <v>951</v>
      </c>
      <c r="AC111" s="1318" t="s">
        <v>951</v>
      </c>
      <c r="AD111" s="1318" t="s">
        <v>951</v>
      </c>
      <c r="AE111" s="1318" t="s">
        <v>951</v>
      </c>
      <c r="AF111" s="1318" t="s">
        <v>951</v>
      </c>
      <c r="AG111" s="1318" t="s">
        <v>951</v>
      </c>
      <c r="AH111" s="1318" t="s">
        <v>951</v>
      </c>
      <c r="AI111" s="1318" t="s">
        <v>951</v>
      </c>
      <c r="AJ111" s="1318" t="s">
        <v>951</v>
      </c>
      <c r="AK111" s="1318" t="s">
        <v>951</v>
      </c>
      <c r="AL111" s="1318" t="s">
        <v>951</v>
      </c>
      <c r="AM111" s="1318" t="s">
        <v>951</v>
      </c>
      <c r="AN111" s="1318" t="s">
        <v>951</v>
      </c>
      <c r="AO111" s="1366" t="s">
        <v>951</v>
      </c>
      <c r="AP111" s="1319" t="str">
        <f t="shared" si="16"/>
        <v>-</v>
      </c>
      <c r="AQ111" s="1319" t="str">
        <f t="shared" si="17"/>
        <v>-</v>
      </c>
      <c r="AR111" s="1367"/>
      <c r="AS111" s="1368"/>
    </row>
    <row r="112" spans="1:45" s="1331" customFormat="1" ht="30" customHeight="1">
      <c r="A112" s="1325">
        <v>6</v>
      </c>
      <c r="B112" s="1344" t="s">
        <v>7197</v>
      </c>
      <c r="C112" s="1326" t="s">
        <v>1044</v>
      </c>
      <c r="D112" s="1327" t="s">
        <v>413</v>
      </c>
      <c r="E112" s="1328">
        <v>1600</v>
      </c>
      <c r="F112" s="1328">
        <v>175</v>
      </c>
      <c r="G112" s="1328">
        <v>0</v>
      </c>
      <c r="H112" s="1329">
        <v>0</v>
      </c>
      <c r="I112" s="1329">
        <v>83.295454545454547</v>
      </c>
      <c r="J112" s="1329">
        <v>0</v>
      </c>
      <c r="K112" s="1329">
        <v>0</v>
      </c>
      <c r="L112" s="1329">
        <v>0</v>
      </c>
      <c r="M112" s="1329">
        <v>0</v>
      </c>
      <c r="N112" s="1329">
        <v>41.666666666666671</v>
      </c>
      <c r="O112" s="1329">
        <v>0</v>
      </c>
      <c r="P112" s="1329">
        <v>0</v>
      </c>
      <c r="Q112" s="1329">
        <v>20</v>
      </c>
      <c r="R112" s="1329">
        <v>75</v>
      </c>
      <c r="S112" s="1329">
        <v>320</v>
      </c>
      <c r="T112" s="1329">
        <v>0</v>
      </c>
      <c r="U112" s="1329">
        <v>0</v>
      </c>
      <c r="V112" s="1329">
        <v>0</v>
      </c>
      <c r="W112" s="1329">
        <v>0</v>
      </c>
      <c r="X112" s="1329">
        <v>0</v>
      </c>
      <c r="Y112" s="1329">
        <v>0</v>
      </c>
      <c r="Z112" s="1329">
        <v>0</v>
      </c>
      <c r="AA112" s="1329">
        <v>0</v>
      </c>
      <c r="AB112" s="1329">
        <v>0</v>
      </c>
      <c r="AC112" s="1329">
        <v>0</v>
      </c>
      <c r="AD112" s="1329">
        <v>280</v>
      </c>
      <c r="AE112" s="1329">
        <v>560</v>
      </c>
      <c r="AF112" s="1329">
        <v>611.07999999999981</v>
      </c>
      <c r="AG112" s="1329">
        <v>0</v>
      </c>
      <c r="AH112" s="1329">
        <v>690</v>
      </c>
      <c r="AI112" s="1329">
        <v>584</v>
      </c>
      <c r="AJ112" s="1329">
        <v>0</v>
      </c>
      <c r="AK112" s="1329">
        <v>0</v>
      </c>
      <c r="AL112" s="1329">
        <v>50</v>
      </c>
      <c r="AM112" s="1329">
        <v>58</v>
      </c>
      <c r="AN112" s="1329">
        <v>600</v>
      </c>
      <c r="AO112" s="1366">
        <f t="shared" si="15"/>
        <v>4148.0421212121209</v>
      </c>
      <c r="AP112" s="1319">
        <f t="shared" si="16"/>
        <v>4148.0421212121209</v>
      </c>
      <c r="AQ112" s="1319">
        <f t="shared" si="17"/>
        <v>4148.0421212121209</v>
      </c>
      <c r="AR112" s="1367">
        <f t="shared" si="18"/>
        <v>0</v>
      </c>
      <c r="AS112" s="1368">
        <f t="shared" si="19"/>
        <v>0</v>
      </c>
    </row>
    <row r="113" spans="1:45" s="1320" customFormat="1" ht="30" customHeight="1">
      <c r="A113" s="1325">
        <v>7</v>
      </c>
      <c r="B113" s="1344" t="s">
        <v>7198</v>
      </c>
      <c r="C113" s="1326" t="s">
        <v>1044</v>
      </c>
      <c r="D113" s="1327" t="s">
        <v>413</v>
      </c>
      <c r="E113" s="1328">
        <v>1600</v>
      </c>
      <c r="F113" s="1328">
        <v>0</v>
      </c>
      <c r="G113" s="1328">
        <v>0</v>
      </c>
      <c r="H113" s="1329">
        <v>0</v>
      </c>
      <c r="I113" s="1329">
        <v>178.02999999999997</v>
      </c>
      <c r="J113" s="1329">
        <v>0</v>
      </c>
      <c r="K113" s="1329">
        <v>0</v>
      </c>
      <c r="L113" s="1329">
        <v>0</v>
      </c>
      <c r="M113" s="1329">
        <v>0</v>
      </c>
      <c r="N113" s="1329">
        <v>0</v>
      </c>
      <c r="O113" s="1329">
        <v>196</v>
      </c>
      <c r="P113" s="1329">
        <v>0</v>
      </c>
      <c r="Q113" s="1329">
        <v>44.25</v>
      </c>
      <c r="R113" s="1329">
        <v>0</v>
      </c>
      <c r="S113" s="1329">
        <v>120</v>
      </c>
      <c r="T113" s="1329">
        <v>0</v>
      </c>
      <c r="U113" s="1329">
        <v>0</v>
      </c>
      <c r="V113" s="1329">
        <v>0</v>
      </c>
      <c r="W113" s="1329">
        <v>0</v>
      </c>
      <c r="X113" s="1329">
        <v>0</v>
      </c>
      <c r="Y113" s="1329">
        <v>0</v>
      </c>
      <c r="Z113" s="1329">
        <v>0</v>
      </c>
      <c r="AA113" s="1329">
        <v>0</v>
      </c>
      <c r="AB113" s="1329">
        <v>0</v>
      </c>
      <c r="AC113" s="1329">
        <v>0</v>
      </c>
      <c r="AD113" s="1329">
        <v>280</v>
      </c>
      <c r="AE113" s="1329">
        <v>560</v>
      </c>
      <c r="AF113" s="1329">
        <v>132.94999999999999</v>
      </c>
      <c r="AG113" s="1329">
        <v>0</v>
      </c>
      <c r="AH113" s="1329">
        <v>20</v>
      </c>
      <c r="AI113" s="1329">
        <v>56</v>
      </c>
      <c r="AJ113" s="1329">
        <v>60</v>
      </c>
      <c r="AK113" s="1329">
        <v>0</v>
      </c>
      <c r="AL113" s="1329">
        <v>0</v>
      </c>
      <c r="AM113" s="1329">
        <v>37</v>
      </c>
      <c r="AN113" s="1329">
        <v>0</v>
      </c>
      <c r="AO113" s="1366">
        <f t="shared" si="15"/>
        <v>1684.23</v>
      </c>
      <c r="AP113" s="1319">
        <f t="shared" si="16"/>
        <v>1684.23</v>
      </c>
      <c r="AQ113" s="1319">
        <f t="shared" si="17"/>
        <v>1684.23</v>
      </c>
      <c r="AR113" s="1367">
        <f t="shared" si="18"/>
        <v>0</v>
      </c>
      <c r="AS113" s="1368">
        <f t="shared" si="19"/>
        <v>0</v>
      </c>
    </row>
    <row r="114" spans="1:45" s="1320" customFormat="1" ht="30" customHeight="1">
      <c r="A114" s="1325">
        <v>8</v>
      </c>
      <c r="B114" s="1344" t="s">
        <v>7199</v>
      </c>
      <c r="C114" s="1326" t="s">
        <v>1044</v>
      </c>
      <c r="D114" s="1327" t="s">
        <v>413</v>
      </c>
      <c r="E114" s="1328">
        <v>1600</v>
      </c>
      <c r="F114" s="1328">
        <v>0</v>
      </c>
      <c r="G114" s="1328">
        <v>0</v>
      </c>
      <c r="H114" s="1329">
        <v>0</v>
      </c>
      <c r="I114" s="1329">
        <v>0</v>
      </c>
      <c r="J114" s="1329">
        <v>0</v>
      </c>
      <c r="K114" s="1329">
        <v>0</v>
      </c>
      <c r="L114" s="1329">
        <v>0</v>
      </c>
      <c r="M114" s="1329">
        <v>0</v>
      </c>
      <c r="N114" s="1329">
        <v>200</v>
      </c>
      <c r="O114" s="1329">
        <v>0</v>
      </c>
      <c r="P114" s="1329">
        <v>0</v>
      </c>
      <c r="Q114" s="1329">
        <v>0</v>
      </c>
      <c r="R114" s="1329">
        <v>100</v>
      </c>
      <c r="S114" s="1329">
        <v>300</v>
      </c>
      <c r="T114" s="1329">
        <v>0</v>
      </c>
      <c r="U114" s="1329">
        <v>0</v>
      </c>
      <c r="V114" s="1329">
        <v>0</v>
      </c>
      <c r="W114" s="1329">
        <v>0</v>
      </c>
      <c r="X114" s="1329">
        <v>0</v>
      </c>
      <c r="Y114" s="1329">
        <v>0</v>
      </c>
      <c r="Z114" s="1329">
        <v>0</v>
      </c>
      <c r="AA114" s="1329">
        <v>0</v>
      </c>
      <c r="AB114" s="1329">
        <v>100</v>
      </c>
      <c r="AC114" s="1329">
        <v>0</v>
      </c>
      <c r="AD114" s="1329">
        <v>336</v>
      </c>
      <c r="AE114" s="1329">
        <v>672</v>
      </c>
      <c r="AF114" s="1329">
        <v>264.63</v>
      </c>
      <c r="AG114" s="1329">
        <v>690</v>
      </c>
      <c r="AH114" s="1329">
        <v>40</v>
      </c>
      <c r="AI114" s="1329">
        <v>0</v>
      </c>
      <c r="AJ114" s="1329">
        <v>0</v>
      </c>
      <c r="AK114" s="1329">
        <v>0</v>
      </c>
      <c r="AL114" s="1329">
        <v>0</v>
      </c>
      <c r="AM114" s="1329">
        <v>0</v>
      </c>
      <c r="AN114" s="1329">
        <v>0</v>
      </c>
      <c r="AO114" s="1366">
        <f t="shared" si="15"/>
        <v>2702.63</v>
      </c>
      <c r="AP114" s="1319">
        <f t="shared" si="16"/>
        <v>2702.63</v>
      </c>
      <c r="AQ114" s="1319">
        <f t="shared" si="17"/>
        <v>2702.63</v>
      </c>
      <c r="AR114" s="1367">
        <f t="shared" si="18"/>
        <v>0</v>
      </c>
      <c r="AS114" s="1368">
        <f t="shared" si="19"/>
        <v>0</v>
      </c>
    </row>
    <row r="115" spans="1:45" ht="30" customHeight="1">
      <c r="A115" s="1325">
        <v>9</v>
      </c>
      <c r="B115" s="1344" t="s">
        <v>7200</v>
      </c>
      <c r="C115" s="1326" t="s">
        <v>1044</v>
      </c>
      <c r="D115" s="1327" t="s">
        <v>413</v>
      </c>
      <c r="E115" s="1328">
        <v>1600</v>
      </c>
      <c r="F115" s="1328">
        <v>0</v>
      </c>
      <c r="G115" s="1328">
        <v>0</v>
      </c>
      <c r="H115" s="1329">
        <v>0</v>
      </c>
      <c r="I115" s="1329">
        <v>60</v>
      </c>
      <c r="J115" s="1329">
        <v>0</v>
      </c>
      <c r="K115" s="1329">
        <v>0</v>
      </c>
      <c r="L115" s="1329">
        <v>0</v>
      </c>
      <c r="M115" s="1329">
        <v>0</v>
      </c>
      <c r="N115" s="1329">
        <v>0</v>
      </c>
      <c r="O115" s="1329">
        <v>0</v>
      </c>
      <c r="P115" s="1329">
        <v>0</v>
      </c>
      <c r="Q115" s="1329">
        <v>16.25</v>
      </c>
      <c r="R115" s="1329">
        <v>0</v>
      </c>
      <c r="S115" s="1329">
        <v>60</v>
      </c>
      <c r="T115" s="1329">
        <v>0</v>
      </c>
      <c r="U115" s="1329">
        <v>0</v>
      </c>
      <c r="V115" s="1329">
        <v>0</v>
      </c>
      <c r="W115" s="1329">
        <v>0</v>
      </c>
      <c r="X115" s="1329">
        <v>0</v>
      </c>
      <c r="Y115" s="1329">
        <v>0</v>
      </c>
      <c r="Z115" s="1329">
        <v>0</v>
      </c>
      <c r="AA115" s="1329">
        <v>0</v>
      </c>
      <c r="AB115" s="1329">
        <v>0</v>
      </c>
      <c r="AC115" s="1329">
        <v>0</v>
      </c>
      <c r="AD115" s="1329">
        <v>280</v>
      </c>
      <c r="AE115" s="1329">
        <v>560</v>
      </c>
      <c r="AF115" s="1329">
        <v>616.65</v>
      </c>
      <c r="AG115" s="1329">
        <v>380</v>
      </c>
      <c r="AH115" s="1329">
        <v>60</v>
      </c>
      <c r="AI115" s="1329">
        <v>360</v>
      </c>
      <c r="AJ115" s="1329">
        <v>0</v>
      </c>
      <c r="AK115" s="1329">
        <v>0</v>
      </c>
      <c r="AL115" s="1329">
        <v>0</v>
      </c>
      <c r="AM115" s="1329">
        <v>82</v>
      </c>
      <c r="AN115" s="1329">
        <v>0</v>
      </c>
      <c r="AO115" s="1366">
        <f t="shared" si="15"/>
        <v>2474.9</v>
      </c>
      <c r="AP115" s="1319">
        <f t="shared" si="16"/>
        <v>2474.9</v>
      </c>
      <c r="AQ115" s="1319">
        <f t="shared" si="17"/>
        <v>2474.9</v>
      </c>
      <c r="AR115" s="1367">
        <f t="shared" si="18"/>
        <v>0</v>
      </c>
      <c r="AS115" s="1368">
        <f t="shared" si="19"/>
        <v>0</v>
      </c>
    </row>
    <row r="116" spans="1:45" ht="30" customHeight="1">
      <c r="A116" s="1325">
        <v>10</v>
      </c>
      <c r="B116" s="1344" t="s">
        <v>7201</v>
      </c>
      <c r="C116" s="1326" t="s">
        <v>1044</v>
      </c>
      <c r="D116" s="1327" t="s">
        <v>413</v>
      </c>
      <c r="E116" s="1328">
        <v>1600</v>
      </c>
      <c r="F116" s="1328">
        <v>0</v>
      </c>
      <c r="G116" s="1328">
        <v>0</v>
      </c>
      <c r="H116" s="1329">
        <v>0</v>
      </c>
      <c r="I116" s="1329">
        <v>0</v>
      </c>
      <c r="J116" s="1329">
        <v>0</v>
      </c>
      <c r="K116" s="1329">
        <v>0</v>
      </c>
      <c r="L116" s="1329">
        <v>0</v>
      </c>
      <c r="M116" s="1329">
        <v>0</v>
      </c>
      <c r="N116" s="1329">
        <v>200</v>
      </c>
      <c r="O116" s="1329">
        <v>0</v>
      </c>
      <c r="P116" s="1329">
        <v>0</v>
      </c>
      <c r="Q116" s="1329">
        <v>6.666666666666667</v>
      </c>
      <c r="R116" s="1329">
        <v>100</v>
      </c>
      <c r="S116" s="1329">
        <v>290</v>
      </c>
      <c r="T116" s="1329">
        <v>0</v>
      </c>
      <c r="U116" s="1329">
        <v>0</v>
      </c>
      <c r="V116" s="1329">
        <v>0</v>
      </c>
      <c r="W116" s="1329">
        <v>0</v>
      </c>
      <c r="X116" s="1329">
        <v>0</v>
      </c>
      <c r="Y116" s="1329">
        <v>100</v>
      </c>
      <c r="Z116" s="1329">
        <v>0</v>
      </c>
      <c r="AA116" s="1329">
        <v>0</v>
      </c>
      <c r="AB116" s="1329">
        <v>0</v>
      </c>
      <c r="AC116" s="1329">
        <v>0</v>
      </c>
      <c r="AD116" s="1329">
        <v>308</v>
      </c>
      <c r="AE116" s="1329">
        <v>616</v>
      </c>
      <c r="AF116" s="1329">
        <v>633.95000000000005</v>
      </c>
      <c r="AG116" s="1329">
        <v>200</v>
      </c>
      <c r="AH116" s="1329">
        <v>20</v>
      </c>
      <c r="AI116" s="1329">
        <v>290</v>
      </c>
      <c r="AJ116" s="1329">
        <v>100</v>
      </c>
      <c r="AK116" s="1329">
        <v>0</v>
      </c>
      <c r="AL116" s="1329">
        <v>0</v>
      </c>
      <c r="AM116" s="1329">
        <v>201</v>
      </c>
      <c r="AN116" s="1329">
        <v>108</v>
      </c>
      <c r="AO116" s="1366">
        <f t="shared" si="15"/>
        <v>3173.6166666666668</v>
      </c>
      <c r="AP116" s="1319">
        <f t="shared" si="16"/>
        <v>3173.6166666666668</v>
      </c>
      <c r="AQ116" s="1319">
        <f t="shared" si="17"/>
        <v>3173.6166666666668</v>
      </c>
      <c r="AR116" s="1367">
        <f t="shared" si="18"/>
        <v>0</v>
      </c>
      <c r="AS116" s="1368">
        <f t="shared" si="19"/>
        <v>0</v>
      </c>
    </row>
    <row r="117" spans="1:45" ht="30" customHeight="1">
      <c r="A117" s="1325">
        <v>11</v>
      </c>
      <c r="B117" s="1344" t="s">
        <v>7202</v>
      </c>
      <c r="C117" s="1326" t="s">
        <v>1044</v>
      </c>
      <c r="D117" s="1327" t="s">
        <v>413</v>
      </c>
      <c r="E117" s="1328">
        <v>1600</v>
      </c>
      <c r="F117" s="1328">
        <v>0</v>
      </c>
      <c r="G117" s="1328">
        <v>0</v>
      </c>
      <c r="H117" s="1329">
        <v>0</v>
      </c>
      <c r="I117" s="1329">
        <v>0</v>
      </c>
      <c r="J117" s="1329">
        <v>0</v>
      </c>
      <c r="K117" s="1329">
        <v>0</v>
      </c>
      <c r="L117" s="1329">
        <v>0</v>
      </c>
      <c r="M117" s="1329">
        <v>0</v>
      </c>
      <c r="N117" s="1329">
        <v>100</v>
      </c>
      <c r="O117" s="1329">
        <v>0</v>
      </c>
      <c r="P117" s="1329">
        <v>0</v>
      </c>
      <c r="Q117" s="1329">
        <v>0</v>
      </c>
      <c r="R117" s="1329">
        <v>0</v>
      </c>
      <c r="S117" s="1329">
        <v>0</v>
      </c>
      <c r="T117" s="1329">
        <v>0</v>
      </c>
      <c r="U117" s="1329">
        <v>0</v>
      </c>
      <c r="V117" s="1329">
        <v>0</v>
      </c>
      <c r="W117" s="1329">
        <v>0</v>
      </c>
      <c r="X117" s="1329">
        <v>0</v>
      </c>
      <c r="Y117" s="1329">
        <v>0</v>
      </c>
      <c r="Z117" s="1329">
        <v>0</v>
      </c>
      <c r="AA117" s="1329">
        <v>0</v>
      </c>
      <c r="AB117" s="1329">
        <v>0</v>
      </c>
      <c r="AC117" s="1329">
        <v>0</v>
      </c>
      <c r="AD117" s="1329">
        <v>280</v>
      </c>
      <c r="AE117" s="1329">
        <v>560</v>
      </c>
      <c r="AF117" s="1329">
        <v>761.64</v>
      </c>
      <c r="AG117" s="1329">
        <v>690</v>
      </c>
      <c r="AH117" s="1329">
        <v>0</v>
      </c>
      <c r="AI117" s="1329">
        <v>0</v>
      </c>
      <c r="AJ117" s="1329">
        <v>0</v>
      </c>
      <c r="AK117" s="1329">
        <v>0</v>
      </c>
      <c r="AL117" s="1329">
        <v>0</v>
      </c>
      <c r="AM117" s="1329">
        <v>0</v>
      </c>
      <c r="AN117" s="1329">
        <v>0</v>
      </c>
      <c r="AO117" s="1366">
        <f t="shared" si="15"/>
        <v>2391.64</v>
      </c>
      <c r="AP117" s="1319">
        <f t="shared" si="16"/>
        <v>2391.64</v>
      </c>
      <c r="AQ117" s="1319">
        <f t="shared" si="17"/>
        <v>2391.64</v>
      </c>
      <c r="AR117" s="1367">
        <f t="shared" si="18"/>
        <v>0</v>
      </c>
      <c r="AS117" s="1368">
        <f t="shared" si="19"/>
        <v>0</v>
      </c>
    </row>
    <row r="118" spans="1:45" ht="30" customHeight="1">
      <c r="A118" s="1325">
        <v>12</v>
      </c>
      <c r="B118" s="1344" t="s">
        <v>7203</v>
      </c>
      <c r="C118" s="1326" t="s">
        <v>1044</v>
      </c>
      <c r="D118" s="1327" t="s">
        <v>413</v>
      </c>
      <c r="E118" s="1328">
        <v>1600</v>
      </c>
      <c r="F118" s="1328">
        <v>37.5</v>
      </c>
      <c r="G118" s="1328">
        <v>0</v>
      </c>
      <c r="H118" s="1329">
        <v>0</v>
      </c>
      <c r="I118" s="1329">
        <v>5.5555555555555554</v>
      </c>
      <c r="J118" s="1329">
        <v>0</v>
      </c>
      <c r="K118" s="1329">
        <v>0</v>
      </c>
      <c r="L118" s="1329">
        <v>0</v>
      </c>
      <c r="M118" s="1329">
        <v>0</v>
      </c>
      <c r="N118" s="1329">
        <v>86.666666666666671</v>
      </c>
      <c r="O118" s="1329">
        <v>0</v>
      </c>
      <c r="P118" s="1329">
        <v>0</v>
      </c>
      <c r="Q118" s="1329">
        <v>0</v>
      </c>
      <c r="R118" s="1329">
        <v>0</v>
      </c>
      <c r="S118" s="1329">
        <v>220</v>
      </c>
      <c r="T118" s="1329">
        <v>0</v>
      </c>
      <c r="U118" s="1329">
        <v>0</v>
      </c>
      <c r="V118" s="1329">
        <v>0</v>
      </c>
      <c r="W118" s="1329">
        <v>0</v>
      </c>
      <c r="X118" s="1329">
        <v>0</v>
      </c>
      <c r="Y118" s="1329">
        <v>0</v>
      </c>
      <c r="Z118" s="1329">
        <v>0</v>
      </c>
      <c r="AA118" s="1329">
        <v>0</v>
      </c>
      <c r="AB118" s="1329">
        <v>0</v>
      </c>
      <c r="AC118" s="1329">
        <v>0</v>
      </c>
      <c r="AD118" s="1329">
        <v>336</v>
      </c>
      <c r="AE118" s="1329">
        <v>672</v>
      </c>
      <c r="AF118" s="1329">
        <v>24</v>
      </c>
      <c r="AG118" s="1329">
        <v>0</v>
      </c>
      <c r="AH118" s="1329">
        <v>20</v>
      </c>
      <c r="AI118" s="1329">
        <v>0</v>
      </c>
      <c r="AJ118" s="1329">
        <v>0</v>
      </c>
      <c r="AK118" s="1329">
        <v>0</v>
      </c>
      <c r="AL118" s="1329">
        <v>0</v>
      </c>
      <c r="AM118" s="1329">
        <v>438</v>
      </c>
      <c r="AN118" s="1329">
        <v>0</v>
      </c>
      <c r="AO118" s="1366">
        <f t="shared" si="15"/>
        <v>1839.7222222222222</v>
      </c>
      <c r="AP118" s="1319">
        <f t="shared" si="16"/>
        <v>1839.7222222222222</v>
      </c>
      <c r="AQ118" s="1319">
        <f t="shared" si="17"/>
        <v>1839.7222222222222</v>
      </c>
      <c r="AR118" s="1367">
        <f t="shared" si="18"/>
        <v>0</v>
      </c>
      <c r="AS118" s="1368">
        <f t="shared" si="19"/>
        <v>0</v>
      </c>
    </row>
    <row r="119" spans="1:45" s="1320" customFormat="1" ht="30" customHeight="1">
      <c r="A119" s="1325">
        <v>13</v>
      </c>
      <c r="B119" s="1344" t="s">
        <v>7204</v>
      </c>
      <c r="C119" s="1326" t="s">
        <v>1044</v>
      </c>
      <c r="D119" s="1327" t="s">
        <v>413</v>
      </c>
      <c r="E119" s="1328">
        <v>1600</v>
      </c>
      <c r="F119" s="1328">
        <v>0</v>
      </c>
      <c r="G119" s="1328">
        <v>0</v>
      </c>
      <c r="H119" s="1329">
        <v>0</v>
      </c>
      <c r="I119" s="1329">
        <v>387.55952380952385</v>
      </c>
      <c r="J119" s="1329">
        <v>0</v>
      </c>
      <c r="K119" s="1329">
        <v>0</v>
      </c>
      <c r="L119" s="1329">
        <v>0</v>
      </c>
      <c r="M119" s="1329">
        <v>0</v>
      </c>
      <c r="N119" s="1329">
        <v>0</v>
      </c>
      <c r="O119" s="1329">
        <v>0</v>
      </c>
      <c r="P119" s="1329">
        <v>0</v>
      </c>
      <c r="Q119" s="1329">
        <v>126.666666666667</v>
      </c>
      <c r="R119" s="1329">
        <v>50</v>
      </c>
      <c r="S119" s="1329">
        <v>675</v>
      </c>
      <c r="T119" s="1329">
        <v>0</v>
      </c>
      <c r="U119" s="1329">
        <v>0</v>
      </c>
      <c r="V119" s="1329">
        <v>0</v>
      </c>
      <c r="W119" s="1329">
        <v>0</v>
      </c>
      <c r="X119" s="1329">
        <v>0</v>
      </c>
      <c r="Y119" s="1329">
        <v>0</v>
      </c>
      <c r="Z119" s="1329">
        <v>0</v>
      </c>
      <c r="AA119" s="1329">
        <v>0</v>
      </c>
      <c r="AB119" s="1329">
        <v>0</v>
      </c>
      <c r="AC119" s="1329">
        <v>0</v>
      </c>
      <c r="AD119" s="1329">
        <v>280</v>
      </c>
      <c r="AE119" s="1329">
        <v>560</v>
      </c>
      <c r="AF119" s="1329">
        <v>602.31000000000006</v>
      </c>
      <c r="AG119" s="1329">
        <v>40</v>
      </c>
      <c r="AH119" s="1329">
        <v>100</v>
      </c>
      <c r="AI119" s="1329">
        <v>0</v>
      </c>
      <c r="AJ119" s="1329">
        <v>0</v>
      </c>
      <c r="AK119" s="1329">
        <v>0</v>
      </c>
      <c r="AL119" s="1329">
        <v>50</v>
      </c>
      <c r="AM119" s="1329">
        <v>44</v>
      </c>
      <c r="AN119" s="1329">
        <v>0</v>
      </c>
      <c r="AO119" s="1366">
        <f t="shared" si="15"/>
        <v>2915.5361904761908</v>
      </c>
      <c r="AP119" s="1319">
        <f t="shared" si="16"/>
        <v>2915.5361904761908</v>
      </c>
      <c r="AQ119" s="1319">
        <f t="shared" si="17"/>
        <v>2915.5361904761908</v>
      </c>
      <c r="AR119" s="1367">
        <f t="shared" si="18"/>
        <v>0</v>
      </c>
      <c r="AS119" s="1368">
        <f t="shared" si="19"/>
        <v>0</v>
      </c>
    </row>
    <row r="120" spans="1:45" ht="30" customHeight="1">
      <c r="A120" s="1325">
        <v>14</v>
      </c>
      <c r="B120" s="1344" t="s">
        <v>7205</v>
      </c>
      <c r="C120" s="1326" t="s">
        <v>1044</v>
      </c>
      <c r="D120" s="1327" t="s">
        <v>413</v>
      </c>
      <c r="E120" s="1328">
        <v>1600</v>
      </c>
      <c r="F120" s="1328">
        <v>83.33</v>
      </c>
      <c r="G120" s="1328">
        <v>0</v>
      </c>
      <c r="H120" s="1329">
        <v>0</v>
      </c>
      <c r="I120" s="1329">
        <v>43.333333333333336</v>
      </c>
      <c r="J120" s="1329">
        <v>0</v>
      </c>
      <c r="K120" s="1329">
        <v>0</v>
      </c>
      <c r="L120" s="1329">
        <v>0</v>
      </c>
      <c r="M120" s="1329">
        <v>0</v>
      </c>
      <c r="N120" s="1329">
        <v>16.666666666666668</v>
      </c>
      <c r="O120" s="1329">
        <v>0</v>
      </c>
      <c r="P120" s="1329">
        <v>0</v>
      </c>
      <c r="Q120" s="1329">
        <v>41.08</v>
      </c>
      <c r="R120" s="1329">
        <v>175</v>
      </c>
      <c r="S120" s="1329">
        <v>395</v>
      </c>
      <c r="T120" s="1329">
        <v>0</v>
      </c>
      <c r="U120" s="1329">
        <v>0</v>
      </c>
      <c r="V120" s="1329">
        <v>0</v>
      </c>
      <c r="W120" s="1329">
        <v>0</v>
      </c>
      <c r="X120" s="1329">
        <v>0</v>
      </c>
      <c r="Y120" s="1329">
        <v>100</v>
      </c>
      <c r="Z120" s="1329">
        <v>0</v>
      </c>
      <c r="AA120" s="1329">
        <v>0</v>
      </c>
      <c r="AB120" s="1329">
        <v>0</v>
      </c>
      <c r="AC120" s="1329">
        <v>0</v>
      </c>
      <c r="AD120" s="1329">
        <v>280</v>
      </c>
      <c r="AE120" s="1329">
        <v>560</v>
      </c>
      <c r="AF120" s="1329">
        <v>746.36</v>
      </c>
      <c r="AG120" s="1329">
        <v>30</v>
      </c>
      <c r="AH120" s="1329">
        <v>250</v>
      </c>
      <c r="AI120" s="1329">
        <v>272</v>
      </c>
      <c r="AJ120" s="1329">
        <v>140</v>
      </c>
      <c r="AK120" s="1329">
        <v>0</v>
      </c>
      <c r="AL120" s="1329">
        <v>50</v>
      </c>
      <c r="AM120" s="1329">
        <v>176</v>
      </c>
      <c r="AN120" s="1329">
        <v>124</v>
      </c>
      <c r="AO120" s="1366">
        <f t="shared" si="15"/>
        <v>3482.77</v>
      </c>
      <c r="AP120" s="1319">
        <f t="shared" si="16"/>
        <v>3482.77</v>
      </c>
      <c r="AQ120" s="1319">
        <f t="shared" si="17"/>
        <v>3482.77</v>
      </c>
      <c r="AR120" s="1367">
        <f t="shared" si="18"/>
        <v>0</v>
      </c>
      <c r="AS120" s="1368">
        <f t="shared" si="19"/>
        <v>0</v>
      </c>
    </row>
    <row r="121" spans="1:45" s="1320" customFormat="1" ht="30" customHeight="1">
      <c r="A121" s="1325">
        <v>15</v>
      </c>
      <c r="B121" s="1344" t="s">
        <v>7206</v>
      </c>
      <c r="C121" s="1326" t="s">
        <v>1044</v>
      </c>
      <c r="D121" s="1327" t="s">
        <v>413</v>
      </c>
      <c r="E121" s="1328">
        <v>1600</v>
      </c>
      <c r="F121" s="1328">
        <v>150</v>
      </c>
      <c r="G121" s="1328">
        <v>0</v>
      </c>
      <c r="H121" s="1329">
        <v>0</v>
      </c>
      <c r="I121" s="1329">
        <v>16.3510101010101</v>
      </c>
      <c r="J121" s="1329">
        <v>0</v>
      </c>
      <c r="K121" s="1329">
        <v>0</v>
      </c>
      <c r="L121" s="1329">
        <v>0</v>
      </c>
      <c r="M121" s="1329">
        <v>0</v>
      </c>
      <c r="N121" s="1329">
        <v>59.702380952380949</v>
      </c>
      <c r="O121" s="1329">
        <v>0</v>
      </c>
      <c r="P121" s="1329">
        <v>0</v>
      </c>
      <c r="Q121" s="1329">
        <v>9.7222222222222214</v>
      </c>
      <c r="R121" s="1329">
        <v>185</v>
      </c>
      <c r="S121" s="1329">
        <v>510</v>
      </c>
      <c r="T121" s="1329">
        <v>0</v>
      </c>
      <c r="U121" s="1329">
        <v>0</v>
      </c>
      <c r="V121" s="1329">
        <v>50</v>
      </c>
      <c r="W121" s="1329">
        <v>0</v>
      </c>
      <c r="X121" s="1329">
        <v>0</v>
      </c>
      <c r="Y121" s="1329">
        <v>0</v>
      </c>
      <c r="Z121" s="1329">
        <v>0</v>
      </c>
      <c r="AA121" s="1329">
        <v>0</v>
      </c>
      <c r="AB121" s="1329">
        <v>0</v>
      </c>
      <c r="AC121" s="1329">
        <v>0</v>
      </c>
      <c r="AD121" s="1329">
        <v>280</v>
      </c>
      <c r="AE121" s="1329">
        <v>560</v>
      </c>
      <c r="AF121" s="1329">
        <v>601.66666666666674</v>
      </c>
      <c r="AG121" s="1329">
        <v>210</v>
      </c>
      <c r="AH121" s="1329">
        <v>600</v>
      </c>
      <c r="AI121" s="1329">
        <v>368</v>
      </c>
      <c r="AJ121" s="1329">
        <v>150</v>
      </c>
      <c r="AK121" s="1329">
        <v>600</v>
      </c>
      <c r="AL121" s="1329">
        <v>50</v>
      </c>
      <c r="AM121" s="1329">
        <v>56</v>
      </c>
      <c r="AN121" s="1329">
        <v>292</v>
      </c>
      <c r="AO121" s="1366">
        <f t="shared" si="15"/>
        <v>4748.44227994228</v>
      </c>
      <c r="AP121" s="1319">
        <f t="shared" si="16"/>
        <v>4748.44227994228</v>
      </c>
      <c r="AQ121" s="1319">
        <f t="shared" si="17"/>
        <v>4748.44227994228</v>
      </c>
      <c r="AR121" s="1367">
        <f t="shared" si="18"/>
        <v>0</v>
      </c>
      <c r="AS121" s="1368">
        <f t="shared" si="19"/>
        <v>0</v>
      </c>
    </row>
    <row r="122" spans="1:45" s="1320" customFormat="1" ht="30" customHeight="1">
      <c r="A122" s="1325">
        <v>16</v>
      </c>
      <c r="B122" s="1344" t="s">
        <v>7207</v>
      </c>
      <c r="C122" s="1326" t="s">
        <v>1044</v>
      </c>
      <c r="D122" s="1327" t="s">
        <v>412</v>
      </c>
      <c r="E122" s="1328">
        <v>1600</v>
      </c>
      <c r="F122" s="1328">
        <v>502.73</v>
      </c>
      <c r="G122" s="1328">
        <v>0</v>
      </c>
      <c r="H122" s="1329">
        <v>0</v>
      </c>
      <c r="I122" s="1329">
        <v>355.79000000000019</v>
      </c>
      <c r="J122" s="1329">
        <v>0</v>
      </c>
      <c r="K122" s="1329">
        <v>0</v>
      </c>
      <c r="L122" s="1329">
        <v>0</v>
      </c>
      <c r="M122" s="1329">
        <v>0</v>
      </c>
      <c r="N122" s="1329">
        <v>50</v>
      </c>
      <c r="O122" s="1329">
        <v>0</v>
      </c>
      <c r="P122" s="1329">
        <v>0</v>
      </c>
      <c r="Q122" s="1329">
        <v>0</v>
      </c>
      <c r="R122" s="1329">
        <v>150</v>
      </c>
      <c r="S122" s="1329">
        <v>370</v>
      </c>
      <c r="T122" s="1329">
        <v>0</v>
      </c>
      <c r="U122" s="1329">
        <v>0</v>
      </c>
      <c r="V122" s="1329">
        <v>0</v>
      </c>
      <c r="W122" s="1329">
        <v>0</v>
      </c>
      <c r="X122" s="1329">
        <v>0</v>
      </c>
      <c r="Y122" s="1329">
        <v>0</v>
      </c>
      <c r="Z122" s="1329">
        <v>0</v>
      </c>
      <c r="AA122" s="1329">
        <v>0</v>
      </c>
      <c r="AB122" s="1329">
        <v>0</v>
      </c>
      <c r="AC122" s="1329">
        <v>0</v>
      </c>
      <c r="AD122" s="1329">
        <v>336</v>
      </c>
      <c r="AE122" s="1329">
        <v>672</v>
      </c>
      <c r="AF122" s="1329">
        <v>783.26</v>
      </c>
      <c r="AG122" s="1329">
        <v>60</v>
      </c>
      <c r="AH122" s="1329">
        <v>580</v>
      </c>
      <c r="AI122" s="1329">
        <v>168</v>
      </c>
      <c r="AJ122" s="1329">
        <v>0</v>
      </c>
      <c r="AK122" s="1329">
        <v>0</v>
      </c>
      <c r="AL122" s="1329">
        <v>0</v>
      </c>
      <c r="AM122" s="1329">
        <v>0</v>
      </c>
      <c r="AN122" s="1329">
        <v>58</v>
      </c>
      <c r="AO122" s="1366">
        <f t="shared" si="15"/>
        <v>4085.7800000000007</v>
      </c>
      <c r="AP122" s="1319">
        <f t="shared" si="16"/>
        <v>4085.7800000000007</v>
      </c>
      <c r="AQ122" s="1319">
        <f t="shared" si="17"/>
        <v>4085.7800000000007</v>
      </c>
      <c r="AR122" s="1367">
        <f t="shared" si="18"/>
        <v>0</v>
      </c>
      <c r="AS122" s="1368">
        <f t="shared" si="19"/>
        <v>0</v>
      </c>
    </row>
    <row r="123" spans="1:45" s="1320" customFormat="1" ht="30" customHeight="1">
      <c r="A123" s="1325">
        <v>17</v>
      </c>
      <c r="B123" s="1344" t="s">
        <v>7208</v>
      </c>
      <c r="C123" s="1326" t="s">
        <v>1044</v>
      </c>
      <c r="D123" s="1327" t="s">
        <v>412</v>
      </c>
      <c r="E123" s="1328">
        <v>1600</v>
      </c>
      <c r="F123" s="1328">
        <v>150</v>
      </c>
      <c r="G123" s="1328">
        <v>0</v>
      </c>
      <c r="H123" s="1329">
        <v>0</v>
      </c>
      <c r="I123" s="1329">
        <v>0</v>
      </c>
      <c r="J123" s="1329">
        <v>0</v>
      </c>
      <c r="K123" s="1329">
        <v>0</v>
      </c>
      <c r="L123" s="1329">
        <v>0</v>
      </c>
      <c r="M123" s="1329">
        <v>0</v>
      </c>
      <c r="N123" s="1329">
        <v>258.27999999999997</v>
      </c>
      <c r="O123" s="1329">
        <v>0</v>
      </c>
      <c r="P123" s="1329">
        <v>0</v>
      </c>
      <c r="Q123" s="1329">
        <v>0</v>
      </c>
      <c r="R123" s="1329">
        <v>50</v>
      </c>
      <c r="S123" s="1329">
        <v>315</v>
      </c>
      <c r="T123" s="1329">
        <v>0</v>
      </c>
      <c r="U123" s="1329">
        <v>0</v>
      </c>
      <c r="V123" s="1329">
        <v>0</v>
      </c>
      <c r="W123" s="1329">
        <v>0</v>
      </c>
      <c r="X123" s="1329">
        <v>0</v>
      </c>
      <c r="Y123" s="1329">
        <v>0</v>
      </c>
      <c r="Z123" s="1329">
        <v>0</v>
      </c>
      <c r="AA123" s="1329">
        <v>0</v>
      </c>
      <c r="AB123" s="1329">
        <v>0</v>
      </c>
      <c r="AC123" s="1329">
        <v>0</v>
      </c>
      <c r="AD123" s="1329">
        <v>336</v>
      </c>
      <c r="AE123" s="1329">
        <v>672</v>
      </c>
      <c r="AF123" s="1329">
        <v>589.66999999999996</v>
      </c>
      <c r="AG123" s="1329">
        <v>90</v>
      </c>
      <c r="AH123" s="1329">
        <v>0</v>
      </c>
      <c r="AI123" s="1329">
        <v>312</v>
      </c>
      <c r="AJ123" s="1329">
        <v>30</v>
      </c>
      <c r="AK123" s="1329">
        <v>0</v>
      </c>
      <c r="AL123" s="1329">
        <v>0</v>
      </c>
      <c r="AM123" s="1329">
        <v>48</v>
      </c>
      <c r="AN123" s="1329">
        <v>8</v>
      </c>
      <c r="AO123" s="1366">
        <f t="shared" si="15"/>
        <v>2858.95</v>
      </c>
      <c r="AP123" s="1319">
        <f t="shared" si="16"/>
        <v>2858.95</v>
      </c>
      <c r="AQ123" s="1319">
        <f t="shared" si="17"/>
        <v>2858.95</v>
      </c>
      <c r="AR123" s="1367">
        <f t="shared" si="18"/>
        <v>0</v>
      </c>
      <c r="AS123" s="1368">
        <f t="shared" si="19"/>
        <v>0</v>
      </c>
    </row>
    <row r="124" spans="1:45" s="1320" customFormat="1" ht="30" customHeight="1">
      <c r="A124" s="1325">
        <v>18</v>
      </c>
      <c r="B124" s="1344" t="s">
        <v>7209</v>
      </c>
      <c r="C124" s="1326" t="s">
        <v>1044</v>
      </c>
      <c r="D124" s="1327" t="s">
        <v>412</v>
      </c>
      <c r="E124" s="1328">
        <v>1600</v>
      </c>
      <c r="F124" s="1328">
        <v>50</v>
      </c>
      <c r="G124" s="1328">
        <v>0</v>
      </c>
      <c r="H124" s="1329">
        <v>0</v>
      </c>
      <c r="I124" s="1329">
        <v>0</v>
      </c>
      <c r="J124" s="1329">
        <v>0</v>
      </c>
      <c r="K124" s="1329">
        <v>0</v>
      </c>
      <c r="L124" s="1329">
        <v>0</v>
      </c>
      <c r="M124" s="1329">
        <v>0</v>
      </c>
      <c r="N124" s="1329">
        <v>0</v>
      </c>
      <c r="O124" s="1329">
        <v>0</v>
      </c>
      <c r="P124" s="1329">
        <v>0</v>
      </c>
      <c r="Q124" s="1329">
        <v>0</v>
      </c>
      <c r="R124" s="1329">
        <v>0</v>
      </c>
      <c r="S124" s="1329">
        <v>98.31</v>
      </c>
      <c r="T124" s="1329">
        <v>0</v>
      </c>
      <c r="U124" s="1329">
        <v>0</v>
      </c>
      <c r="V124" s="1329">
        <v>0</v>
      </c>
      <c r="W124" s="1329">
        <v>0</v>
      </c>
      <c r="X124" s="1329">
        <v>0</v>
      </c>
      <c r="Y124" s="1329">
        <v>0</v>
      </c>
      <c r="Z124" s="1329">
        <v>0</v>
      </c>
      <c r="AA124" s="1329">
        <v>0</v>
      </c>
      <c r="AB124" s="1329">
        <v>0</v>
      </c>
      <c r="AC124" s="1329">
        <v>0</v>
      </c>
      <c r="AD124" s="1329">
        <v>392</v>
      </c>
      <c r="AE124" s="1329">
        <v>784</v>
      </c>
      <c r="AF124" s="1329">
        <v>631.29999999999995</v>
      </c>
      <c r="AG124" s="1329">
        <v>140</v>
      </c>
      <c r="AH124" s="1329">
        <v>80</v>
      </c>
      <c r="AI124" s="1329">
        <v>272</v>
      </c>
      <c r="AJ124" s="1329">
        <v>0</v>
      </c>
      <c r="AK124" s="1329">
        <v>0</v>
      </c>
      <c r="AL124" s="1329">
        <v>0</v>
      </c>
      <c r="AM124" s="1329">
        <v>106</v>
      </c>
      <c r="AN124" s="1329">
        <v>0</v>
      </c>
      <c r="AO124" s="1366">
        <f t="shared" si="15"/>
        <v>2553.6099999999997</v>
      </c>
      <c r="AP124" s="1319">
        <f t="shared" si="16"/>
        <v>2553.6099999999997</v>
      </c>
      <c r="AQ124" s="1319">
        <f t="shared" si="17"/>
        <v>2553.6099999999997</v>
      </c>
      <c r="AR124" s="1367">
        <f t="shared" si="18"/>
        <v>0</v>
      </c>
      <c r="AS124" s="1368">
        <f t="shared" si="19"/>
        <v>0</v>
      </c>
    </row>
    <row r="125" spans="1:45" s="1320" customFormat="1" ht="30" customHeight="1">
      <c r="A125" s="1325">
        <v>19</v>
      </c>
      <c r="B125" s="1344" t="s">
        <v>7210</v>
      </c>
      <c r="C125" s="1326" t="s">
        <v>1044</v>
      </c>
      <c r="D125" s="1327" t="s">
        <v>412</v>
      </c>
      <c r="E125" s="1328">
        <v>1600</v>
      </c>
      <c r="F125" s="1328">
        <v>0</v>
      </c>
      <c r="G125" s="1328">
        <v>0</v>
      </c>
      <c r="H125" s="1329">
        <v>0</v>
      </c>
      <c r="I125" s="1329">
        <v>7.14</v>
      </c>
      <c r="J125" s="1329">
        <v>0</v>
      </c>
      <c r="K125" s="1329">
        <v>0</v>
      </c>
      <c r="L125" s="1329">
        <v>0</v>
      </c>
      <c r="M125" s="1329">
        <v>0</v>
      </c>
      <c r="N125" s="1329">
        <v>0</v>
      </c>
      <c r="O125" s="1329">
        <v>487.6</v>
      </c>
      <c r="P125" s="1329">
        <v>0</v>
      </c>
      <c r="Q125" s="1329">
        <v>0</v>
      </c>
      <c r="R125" s="1329">
        <v>0</v>
      </c>
      <c r="S125" s="1329">
        <v>80</v>
      </c>
      <c r="T125" s="1329">
        <v>0</v>
      </c>
      <c r="U125" s="1329">
        <v>0</v>
      </c>
      <c r="V125" s="1329">
        <v>0</v>
      </c>
      <c r="W125" s="1329">
        <v>0</v>
      </c>
      <c r="X125" s="1329">
        <v>0</v>
      </c>
      <c r="Y125" s="1329">
        <v>0</v>
      </c>
      <c r="Z125" s="1329">
        <v>0</v>
      </c>
      <c r="AA125" s="1329">
        <v>0</v>
      </c>
      <c r="AB125" s="1329">
        <v>0</v>
      </c>
      <c r="AC125" s="1329">
        <v>0</v>
      </c>
      <c r="AD125" s="1329">
        <v>420</v>
      </c>
      <c r="AE125" s="1329">
        <v>840</v>
      </c>
      <c r="AF125" s="1329">
        <v>22</v>
      </c>
      <c r="AG125" s="1329">
        <v>0</v>
      </c>
      <c r="AH125" s="1329">
        <v>40</v>
      </c>
      <c r="AI125" s="1329">
        <v>56</v>
      </c>
      <c r="AJ125" s="1329">
        <v>60</v>
      </c>
      <c r="AK125" s="1329">
        <v>0</v>
      </c>
      <c r="AL125" s="1329">
        <v>0</v>
      </c>
      <c r="AM125" s="1329">
        <v>41.33</v>
      </c>
      <c r="AN125" s="1329">
        <v>0</v>
      </c>
      <c r="AO125" s="1366">
        <f t="shared" si="15"/>
        <v>2054.0700000000002</v>
      </c>
      <c r="AP125" s="1319">
        <f t="shared" si="16"/>
        <v>2054.0700000000002</v>
      </c>
      <c r="AQ125" s="1319">
        <f t="shared" si="17"/>
        <v>2054.0700000000002</v>
      </c>
      <c r="AR125" s="1367">
        <f t="shared" si="18"/>
        <v>0</v>
      </c>
      <c r="AS125" s="1368">
        <f t="shared" si="19"/>
        <v>0</v>
      </c>
    </row>
    <row r="126" spans="1:45" s="1320" customFormat="1" ht="30" customHeight="1">
      <c r="A126" s="1325">
        <v>20</v>
      </c>
      <c r="B126" s="1344" t="s">
        <v>7211</v>
      </c>
      <c r="C126" s="1326" t="s">
        <v>1044</v>
      </c>
      <c r="D126" s="1327" t="s">
        <v>412</v>
      </c>
      <c r="E126" s="1328">
        <v>1600</v>
      </c>
      <c r="F126" s="1328">
        <v>200</v>
      </c>
      <c r="G126" s="1328">
        <v>0</v>
      </c>
      <c r="H126" s="1329">
        <v>0</v>
      </c>
      <c r="I126" s="1329">
        <v>10</v>
      </c>
      <c r="J126" s="1329">
        <v>0</v>
      </c>
      <c r="K126" s="1329">
        <v>0</v>
      </c>
      <c r="L126" s="1329">
        <v>0</v>
      </c>
      <c r="M126" s="1329">
        <v>0</v>
      </c>
      <c r="N126" s="1329">
        <v>0</v>
      </c>
      <c r="O126" s="1329">
        <v>0</v>
      </c>
      <c r="P126" s="1329">
        <v>0</v>
      </c>
      <c r="Q126" s="1329">
        <v>0</v>
      </c>
      <c r="R126" s="1329">
        <v>0</v>
      </c>
      <c r="S126" s="1329">
        <v>295</v>
      </c>
      <c r="T126" s="1329">
        <v>0</v>
      </c>
      <c r="U126" s="1329">
        <v>0</v>
      </c>
      <c r="V126" s="1329">
        <v>0</v>
      </c>
      <c r="W126" s="1329">
        <v>0</v>
      </c>
      <c r="X126" s="1329">
        <v>0</v>
      </c>
      <c r="Y126" s="1329">
        <v>0</v>
      </c>
      <c r="Z126" s="1329">
        <v>0</v>
      </c>
      <c r="AA126" s="1329">
        <v>0</v>
      </c>
      <c r="AB126" s="1329">
        <v>0</v>
      </c>
      <c r="AC126" s="1329">
        <v>0</v>
      </c>
      <c r="AD126" s="1329">
        <v>336</v>
      </c>
      <c r="AE126" s="1329">
        <v>672</v>
      </c>
      <c r="AF126" s="1329">
        <v>573.28</v>
      </c>
      <c r="AG126" s="1329">
        <v>20</v>
      </c>
      <c r="AH126" s="1329">
        <v>40</v>
      </c>
      <c r="AI126" s="1329">
        <v>346</v>
      </c>
      <c r="AJ126" s="1329">
        <v>0</v>
      </c>
      <c r="AK126" s="1329">
        <v>0</v>
      </c>
      <c r="AL126" s="1329">
        <v>0</v>
      </c>
      <c r="AM126" s="1329">
        <v>44</v>
      </c>
      <c r="AN126" s="1329">
        <v>8</v>
      </c>
      <c r="AO126" s="1366">
        <f t="shared" si="15"/>
        <v>2544.2799999999997</v>
      </c>
      <c r="AP126" s="1319">
        <f t="shared" si="16"/>
        <v>2544.2799999999997</v>
      </c>
      <c r="AQ126" s="1319">
        <f t="shared" si="17"/>
        <v>2544.2799999999997</v>
      </c>
      <c r="AR126" s="1367">
        <f t="shared" si="18"/>
        <v>0</v>
      </c>
      <c r="AS126" s="1368">
        <f t="shared" si="19"/>
        <v>0</v>
      </c>
    </row>
    <row r="127" spans="1:45" s="1320" customFormat="1" ht="30" customHeight="1">
      <c r="A127" s="1325">
        <v>21</v>
      </c>
      <c r="B127" s="1344" t="s">
        <v>7212</v>
      </c>
      <c r="C127" s="1326" t="s">
        <v>1044</v>
      </c>
      <c r="D127" s="1327" t="s">
        <v>412</v>
      </c>
      <c r="E127" s="1328">
        <v>1600</v>
      </c>
      <c r="F127" s="1328">
        <v>200</v>
      </c>
      <c r="G127" s="1328">
        <v>0</v>
      </c>
      <c r="H127" s="1329">
        <v>0</v>
      </c>
      <c r="I127" s="1329">
        <v>65.833333333333343</v>
      </c>
      <c r="J127" s="1329">
        <v>0</v>
      </c>
      <c r="K127" s="1329">
        <v>0</v>
      </c>
      <c r="L127" s="1329">
        <v>0</v>
      </c>
      <c r="M127" s="1329">
        <v>0</v>
      </c>
      <c r="N127" s="1329">
        <v>0</v>
      </c>
      <c r="O127" s="1329">
        <v>0</v>
      </c>
      <c r="P127" s="1329">
        <v>0</v>
      </c>
      <c r="Q127" s="1329">
        <v>11.666666666666666</v>
      </c>
      <c r="R127" s="1329">
        <v>0</v>
      </c>
      <c r="S127" s="1329">
        <v>0</v>
      </c>
      <c r="T127" s="1329">
        <v>0</v>
      </c>
      <c r="U127" s="1329">
        <v>0</v>
      </c>
      <c r="V127" s="1329">
        <v>0</v>
      </c>
      <c r="W127" s="1329">
        <v>0</v>
      </c>
      <c r="X127" s="1329">
        <v>0</v>
      </c>
      <c r="Y127" s="1329">
        <v>0</v>
      </c>
      <c r="Z127" s="1329">
        <v>0</v>
      </c>
      <c r="AA127" s="1329">
        <v>0</v>
      </c>
      <c r="AB127" s="1329">
        <v>0</v>
      </c>
      <c r="AC127" s="1329">
        <v>0</v>
      </c>
      <c r="AD127" s="1329">
        <v>329</v>
      </c>
      <c r="AE127" s="1329">
        <v>658</v>
      </c>
      <c r="AF127" s="1329">
        <v>650.29</v>
      </c>
      <c r="AG127" s="1329">
        <v>40</v>
      </c>
      <c r="AH127" s="1329">
        <v>40</v>
      </c>
      <c r="AI127" s="1329">
        <v>168</v>
      </c>
      <c r="AJ127" s="1329">
        <v>0</v>
      </c>
      <c r="AK127" s="1329">
        <v>0</v>
      </c>
      <c r="AL127" s="1329">
        <v>0</v>
      </c>
      <c r="AM127" s="1329">
        <v>24</v>
      </c>
      <c r="AN127" s="1329">
        <v>0</v>
      </c>
      <c r="AO127" s="1366">
        <f t="shared" si="15"/>
        <v>2186.79</v>
      </c>
      <c r="AP127" s="1319">
        <f t="shared" si="16"/>
        <v>2186.79</v>
      </c>
      <c r="AQ127" s="1319">
        <f t="shared" si="17"/>
        <v>2186.79</v>
      </c>
      <c r="AR127" s="1367">
        <f t="shared" si="18"/>
        <v>0</v>
      </c>
      <c r="AS127" s="1368">
        <f t="shared" si="19"/>
        <v>0</v>
      </c>
    </row>
    <row r="128" spans="1:45" s="1320" customFormat="1" ht="30" customHeight="1">
      <c r="A128" s="1325">
        <v>22</v>
      </c>
      <c r="B128" s="1344" t="s">
        <v>7213</v>
      </c>
      <c r="C128" s="1326" t="s">
        <v>1044</v>
      </c>
      <c r="D128" s="1327" t="s">
        <v>412</v>
      </c>
      <c r="E128" s="1328">
        <v>1600</v>
      </c>
      <c r="F128" s="1328">
        <v>0</v>
      </c>
      <c r="G128" s="1328">
        <v>0</v>
      </c>
      <c r="H128" s="1329">
        <v>0</v>
      </c>
      <c r="I128" s="1329">
        <v>0</v>
      </c>
      <c r="J128" s="1329">
        <v>0</v>
      </c>
      <c r="K128" s="1329">
        <v>0</v>
      </c>
      <c r="L128" s="1329">
        <v>0</v>
      </c>
      <c r="M128" s="1329">
        <v>0</v>
      </c>
      <c r="N128" s="1329">
        <v>0</v>
      </c>
      <c r="O128" s="1329">
        <v>0</v>
      </c>
      <c r="P128" s="1329">
        <v>0</v>
      </c>
      <c r="Q128" s="1329">
        <v>0</v>
      </c>
      <c r="R128" s="1329">
        <v>0</v>
      </c>
      <c r="S128" s="1329">
        <v>0</v>
      </c>
      <c r="T128" s="1329">
        <v>0</v>
      </c>
      <c r="U128" s="1329">
        <v>0</v>
      </c>
      <c r="V128" s="1329">
        <v>0</v>
      </c>
      <c r="W128" s="1329">
        <v>0</v>
      </c>
      <c r="X128" s="1329">
        <v>0</v>
      </c>
      <c r="Y128" s="1329">
        <v>0</v>
      </c>
      <c r="Z128" s="1329">
        <v>0</v>
      </c>
      <c r="AA128" s="1329">
        <v>0</v>
      </c>
      <c r="AB128" s="1329">
        <v>0</v>
      </c>
      <c r="AC128" s="1329">
        <v>0</v>
      </c>
      <c r="AD128" s="1329">
        <v>392</v>
      </c>
      <c r="AE128" s="1329">
        <v>784</v>
      </c>
      <c r="AF128" s="1329">
        <v>638.99000000000012</v>
      </c>
      <c r="AG128" s="1329">
        <v>140</v>
      </c>
      <c r="AH128" s="1329">
        <v>0</v>
      </c>
      <c r="AI128" s="1329">
        <v>256</v>
      </c>
      <c r="AJ128" s="1329">
        <v>0</v>
      </c>
      <c r="AK128" s="1329">
        <v>0</v>
      </c>
      <c r="AL128" s="1329">
        <v>0</v>
      </c>
      <c r="AM128" s="1329">
        <v>88</v>
      </c>
      <c r="AN128" s="1329">
        <v>0</v>
      </c>
      <c r="AO128" s="1366">
        <f t="shared" si="15"/>
        <v>2298.9900000000002</v>
      </c>
      <c r="AP128" s="1319">
        <f t="shared" si="16"/>
        <v>2298.9900000000002</v>
      </c>
      <c r="AQ128" s="1319">
        <f t="shared" si="17"/>
        <v>2298.9900000000002</v>
      </c>
      <c r="AR128" s="1367">
        <f t="shared" si="18"/>
        <v>0</v>
      </c>
      <c r="AS128" s="1368">
        <f t="shared" si="19"/>
        <v>0</v>
      </c>
    </row>
    <row r="129" spans="1:45" s="1320" customFormat="1" ht="30" customHeight="1">
      <c r="A129" s="1325">
        <v>23</v>
      </c>
      <c r="B129" s="1344" t="s">
        <v>7214</v>
      </c>
      <c r="C129" s="1326" t="s">
        <v>1044</v>
      </c>
      <c r="D129" s="1327" t="s">
        <v>412</v>
      </c>
      <c r="E129" s="1328">
        <v>1600</v>
      </c>
      <c r="F129" s="1328">
        <v>0</v>
      </c>
      <c r="G129" s="1328">
        <v>0</v>
      </c>
      <c r="H129" s="1329">
        <v>0</v>
      </c>
      <c r="I129" s="1329">
        <v>0</v>
      </c>
      <c r="J129" s="1329">
        <v>0</v>
      </c>
      <c r="K129" s="1329">
        <v>0</v>
      </c>
      <c r="L129" s="1329">
        <v>0</v>
      </c>
      <c r="M129" s="1329">
        <v>0</v>
      </c>
      <c r="N129" s="1329">
        <v>0</v>
      </c>
      <c r="O129" s="1329">
        <v>0</v>
      </c>
      <c r="P129" s="1329">
        <v>0</v>
      </c>
      <c r="Q129" s="1329">
        <v>0</v>
      </c>
      <c r="R129" s="1329">
        <v>0</v>
      </c>
      <c r="S129" s="1329">
        <v>120</v>
      </c>
      <c r="T129" s="1329">
        <v>0</v>
      </c>
      <c r="U129" s="1329">
        <v>0</v>
      </c>
      <c r="V129" s="1329">
        <v>0</v>
      </c>
      <c r="W129" s="1329">
        <v>0</v>
      </c>
      <c r="X129" s="1329">
        <v>0</v>
      </c>
      <c r="Y129" s="1329">
        <v>0</v>
      </c>
      <c r="Z129" s="1329">
        <v>0</v>
      </c>
      <c r="AA129" s="1329">
        <v>0</v>
      </c>
      <c r="AB129" s="1329">
        <v>0</v>
      </c>
      <c r="AC129" s="1329">
        <v>0</v>
      </c>
      <c r="AD129" s="1329">
        <v>336</v>
      </c>
      <c r="AE129" s="1329">
        <v>672</v>
      </c>
      <c r="AF129" s="1329">
        <v>675.67</v>
      </c>
      <c r="AG129" s="1329">
        <v>30</v>
      </c>
      <c r="AH129" s="1329">
        <v>0</v>
      </c>
      <c r="AI129" s="1329">
        <v>360</v>
      </c>
      <c r="AJ129" s="1329">
        <v>0</v>
      </c>
      <c r="AK129" s="1329">
        <v>0</v>
      </c>
      <c r="AL129" s="1329">
        <v>0</v>
      </c>
      <c r="AM129" s="1329">
        <v>48</v>
      </c>
      <c r="AN129" s="1329">
        <v>0</v>
      </c>
      <c r="AO129" s="1366">
        <f t="shared" si="15"/>
        <v>2241.67</v>
      </c>
      <c r="AP129" s="1319">
        <f t="shared" si="16"/>
        <v>2241.67</v>
      </c>
      <c r="AQ129" s="1319">
        <f t="shared" si="17"/>
        <v>2241.67</v>
      </c>
      <c r="AR129" s="1367">
        <f t="shared" si="18"/>
        <v>0</v>
      </c>
      <c r="AS129" s="1368">
        <f t="shared" si="19"/>
        <v>0</v>
      </c>
    </row>
    <row r="130" spans="1:45" s="1320" customFormat="1" ht="30" customHeight="1">
      <c r="A130" s="1325">
        <v>24</v>
      </c>
      <c r="B130" s="1344" t="s">
        <v>7215</v>
      </c>
      <c r="C130" s="1326" t="s">
        <v>1044</v>
      </c>
      <c r="D130" s="1327" t="s">
        <v>412</v>
      </c>
      <c r="E130" s="1328">
        <v>1600</v>
      </c>
      <c r="F130" s="1328">
        <v>250</v>
      </c>
      <c r="G130" s="1328">
        <v>0</v>
      </c>
      <c r="H130" s="1329">
        <v>0</v>
      </c>
      <c r="I130" s="1329">
        <v>391.66666666666669</v>
      </c>
      <c r="J130" s="1329">
        <v>0</v>
      </c>
      <c r="K130" s="1329">
        <v>0</v>
      </c>
      <c r="L130" s="1329">
        <v>0</v>
      </c>
      <c r="M130" s="1329">
        <v>0</v>
      </c>
      <c r="N130" s="1329">
        <v>16.666666666666668</v>
      </c>
      <c r="O130" s="1329">
        <v>0</v>
      </c>
      <c r="P130" s="1329">
        <v>0</v>
      </c>
      <c r="Q130" s="1329">
        <v>10</v>
      </c>
      <c r="R130" s="1329">
        <v>0</v>
      </c>
      <c r="S130" s="1329">
        <v>220</v>
      </c>
      <c r="T130" s="1329">
        <v>0</v>
      </c>
      <c r="U130" s="1329">
        <v>0</v>
      </c>
      <c r="V130" s="1329">
        <v>0</v>
      </c>
      <c r="W130" s="1329">
        <v>0</v>
      </c>
      <c r="X130" s="1329">
        <v>0</v>
      </c>
      <c r="Y130" s="1329">
        <v>0</v>
      </c>
      <c r="Z130" s="1329">
        <v>0</v>
      </c>
      <c r="AA130" s="1329">
        <v>0</v>
      </c>
      <c r="AB130" s="1329">
        <v>0</v>
      </c>
      <c r="AC130" s="1329">
        <v>0</v>
      </c>
      <c r="AD130" s="1329">
        <v>336</v>
      </c>
      <c r="AE130" s="1329">
        <v>672</v>
      </c>
      <c r="AF130" s="1329">
        <v>92.309999999999988</v>
      </c>
      <c r="AG130" s="1329">
        <v>0</v>
      </c>
      <c r="AH130" s="1329">
        <v>0</v>
      </c>
      <c r="AI130" s="1329">
        <v>45</v>
      </c>
      <c r="AJ130" s="1329">
        <v>0</v>
      </c>
      <c r="AK130" s="1329">
        <v>0</v>
      </c>
      <c r="AL130" s="1329">
        <v>0</v>
      </c>
      <c r="AM130" s="1329">
        <v>18</v>
      </c>
      <c r="AN130" s="1329">
        <v>0</v>
      </c>
      <c r="AO130" s="1366">
        <f t="shared" si="15"/>
        <v>2051.6433333333334</v>
      </c>
      <c r="AP130" s="1319">
        <f t="shared" si="16"/>
        <v>2051.6433333333334</v>
      </c>
      <c r="AQ130" s="1319">
        <f t="shared" si="17"/>
        <v>2051.6433333333334</v>
      </c>
      <c r="AR130" s="1367">
        <f t="shared" si="18"/>
        <v>0</v>
      </c>
      <c r="AS130" s="1368">
        <f t="shared" si="19"/>
        <v>0</v>
      </c>
    </row>
    <row r="131" spans="1:45" s="1320" customFormat="1" ht="30" customHeight="1">
      <c r="A131" s="1325">
        <v>25</v>
      </c>
      <c r="B131" s="1344" t="s">
        <v>7216</v>
      </c>
      <c r="C131" s="1326" t="s">
        <v>1044</v>
      </c>
      <c r="D131" s="1327" t="s">
        <v>412</v>
      </c>
      <c r="E131" s="1328">
        <v>1600</v>
      </c>
      <c r="F131" s="1328">
        <v>0</v>
      </c>
      <c r="G131" s="1328">
        <v>0</v>
      </c>
      <c r="H131" s="1329">
        <v>0</v>
      </c>
      <c r="I131" s="1329">
        <v>0</v>
      </c>
      <c r="J131" s="1329">
        <v>0</v>
      </c>
      <c r="K131" s="1329">
        <v>0</v>
      </c>
      <c r="L131" s="1329">
        <v>0</v>
      </c>
      <c r="M131" s="1329">
        <v>0</v>
      </c>
      <c r="N131" s="1329">
        <v>100</v>
      </c>
      <c r="O131" s="1329">
        <v>0</v>
      </c>
      <c r="P131" s="1329">
        <v>0</v>
      </c>
      <c r="Q131" s="1329">
        <v>0</v>
      </c>
      <c r="R131" s="1329">
        <v>0</v>
      </c>
      <c r="S131" s="1329">
        <v>732</v>
      </c>
      <c r="T131" s="1329">
        <v>0</v>
      </c>
      <c r="U131" s="1329">
        <v>0</v>
      </c>
      <c r="V131" s="1329">
        <v>0</v>
      </c>
      <c r="W131" s="1329">
        <v>0</v>
      </c>
      <c r="X131" s="1329">
        <v>0</v>
      </c>
      <c r="Y131" s="1329">
        <v>0</v>
      </c>
      <c r="Z131" s="1329">
        <v>0</v>
      </c>
      <c r="AA131" s="1329">
        <v>0</v>
      </c>
      <c r="AB131" s="1329">
        <v>0</v>
      </c>
      <c r="AC131" s="1329">
        <v>0</v>
      </c>
      <c r="AD131" s="1329">
        <v>392</v>
      </c>
      <c r="AE131" s="1329">
        <v>784</v>
      </c>
      <c r="AF131" s="1329">
        <v>792.47000000000014</v>
      </c>
      <c r="AG131" s="1329">
        <v>100</v>
      </c>
      <c r="AH131" s="1329">
        <v>200</v>
      </c>
      <c r="AI131" s="1329">
        <v>360</v>
      </c>
      <c r="AJ131" s="1329">
        <v>30</v>
      </c>
      <c r="AK131" s="1329">
        <v>0</v>
      </c>
      <c r="AL131" s="1329">
        <v>0</v>
      </c>
      <c r="AM131" s="1329">
        <v>184</v>
      </c>
      <c r="AN131" s="1329">
        <v>100</v>
      </c>
      <c r="AO131" s="1366">
        <f t="shared" si="15"/>
        <v>3774.4700000000003</v>
      </c>
      <c r="AP131" s="1319">
        <f t="shared" si="16"/>
        <v>3774.4700000000003</v>
      </c>
      <c r="AQ131" s="1319">
        <f t="shared" si="17"/>
        <v>3774.4700000000003</v>
      </c>
      <c r="AR131" s="1367">
        <f t="shared" si="18"/>
        <v>0</v>
      </c>
      <c r="AS131" s="1368">
        <f t="shared" si="19"/>
        <v>0</v>
      </c>
    </row>
    <row r="132" spans="1:45" s="1320" customFormat="1" ht="30" customHeight="1">
      <c r="A132" s="1325">
        <v>26</v>
      </c>
      <c r="B132" s="1344" t="s">
        <v>7217</v>
      </c>
      <c r="C132" s="1326" t="s">
        <v>1044</v>
      </c>
      <c r="D132" s="1327" t="s">
        <v>412</v>
      </c>
      <c r="E132" s="1328">
        <v>1600</v>
      </c>
      <c r="F132" s="1328">
        <v>33.33</v>
      </c>
      <c r="G132" s="1328">
        <v>0</v>
      </c>
      <c r="H132" s="1329">
        <v>0</v>
      </c>
      <c r="I132" s="1329">
        <v>0</v>
      </c>
      <c r="J132" s="1329">
        <v>0</v>
      </c>
      <c r="K132" s="1329">
        <v>0</v>
      </c>
      <c r="L132" s="1329">
        <v>0</v>
      </c>
      <c r="M132" s="1329">
        <v>0</v>
      </c>
      <c r="N132" s="1329">
        <v>0</v>
      </c>
      <c r="O132" s="1329">
        <v>0</v>
      </c>
      <c r="P132" s="1329">
        <v>0</v>
      </c>
      <c r="Q132" s="1329">
        <v>0</v>
      </c>
      <c r="R132" s="1329">
        <v>0</v>
      </c>
      <c r="S132" s="1329">
        <v>153.32</v>
      </c>
      <c r="T132" s="1329">
        <v>0</v>
      </c>
      <c r="U132" s="1329">
        <v>0</v>
      </c>
      <c r="V132" s="1329">
        <v>0</v>
      </c>
      <c r="W132" s="1329">
        <v>0</v>
      </c>
      <c r="X132" s="1329">
        <v>0</v>
      </c>
      <c r="Y132" s="1329">
        <v>300</v>
      </c>
      <c r="Z132" s="1329">
        <v>0</v>
      </c>
      <c r="AA132" s="1329">
        <v>0</v>
      </c>
      <c r="AB132" s="1329">
        <v>0</v>
      </c>
      <c r="AC132" s="1329">
        <v>0</v>
      </c>
      <c r="AD132" s="1329">
        <v>392</v>
      </c>
      <c r="AE132" s="1329">
        <v>784</v>
      </c>
      <c r="AF132" s="1329">
        <v>642.97</v>
      </c>
      <c r="AG132" s="1329">
        <v>40</v>
      </c>
      <c r="AH132" s="1329">
        <v>140</v>
      </c>
      <c r="AI132" s="1329">
        <v>472</v>
      </c>
      <c r="AJ132" s="1329">
        <v>0</v>
      </c>
      <c r="AK132" s="1329">
        <v>0</v>
      </c>
      <c r="AL132" s="1329">
        <v>0</v>
      </c>
      <c r="AM132" s="1329">
        <v>244</v>
      </c>
      <c r="AN132" s="1329">
        <v>80</v>
      </c>
      <c r="AO132" s="1366">
        <f t="shared" si="15"/>
        <v>3281.62</v>
      </c>
      <c r="AP132" s="1319">
        <f t="shared" si="16"/>
        <v>3281.62</v>
      </c>
      <c r="AQ132" s="1319">
        <f t="shared" si="17"/>
        <v>3281.62</v>
      </c>
      <c r="AR132" s="1367">
        <f t="shared" si="18"/>
        <v>0</v>
      </c>
      <c r="AS132" s="1368">
        <f t="shared" si="19"/>
        <v>0</v>
      </c>
    </row>
    <row r="133" spans="1:45" s="1320" customFormat="1" ht="30" customHeight="1">
      <c r="A133" s="1325">
        <v>27</v>
      </c>
      <c r="B133" s="1344" t="s">
        <v>7218</v>
      </c>
      <c r="C133" s="1326" t="s">
        <v>1044</v>
      </c>
      <c r="D133" s="1327" t="s">
        <v>412</v>
      </c>
      <c r="E133" s="1328">
        <v>1600</v>
      </c>
      <c r="F133" s="1328">
        <v>75</v>
      </c>
      <c r="G133" s="1328">
        <v>0</v>
      </c>
      <c r="H133" s="1329">
        <v>0</v>
      </c>
      <c r="I133" s="1329">
        <v>0</v>
      </c>
      <c r="J133" s="1329">
        <v>0</v>
      </c>
      <c r="K133" s="1329">
        <v>0</v>
      </c>
      <c r="L133" s="1329">
        <v>0</v>
      </c>
      <c r="M133" s="1329">
        <v>0</v>
      </c>
      <c r="N133" s="1329">
        <v>53.333333333333343</v>
      </c>
      <c r="O133" s="1329">
        <v>0</v>
      </c>
      <c r="P133" s="1329">
        <v>0</v>
      </c>
      <c r="Q133" s="1329">
        <v>0</v>
      </c>
      <c r="R133" s="1329">
        <v>0</v>
      </c>
      <c r="S133" s="1329">
        <v>320</v>
      </c>
      <c r="T133" s="1329">
        <v>0</v>
      </c>
      <c r="U133" s="1329">
        <v>0</v>
      </c>
      <c r="V133" s="1329">
        <v>0</v>
      </c>
      <c r="W133" s="1329">
        <v>0</v>
      </c>
      <c r="X133" s="1329">
        <v>0</v>
      </c>
      <c r="Y133" s="1329">
        <v>0</v>
      </c>
      <c r="Z133" s="1329">
        <v>0</v>
      </c>
      <c r="AA133" s="1329">
        <v>0</v>
      </c>
      <c r="AB133" s="1329">
        <v>0</v>
      </c>
      <c r="AC133" s="1329">
        <v>0</v>
      </c>
      <c r="AD133" s="1329">
        <v>364</v>
      </c>
      <c r="AE133" s="1329">
        <v>728</v>
      </c>
      <c r="AF133" s="1329">
        <v>645.64</v>
      </c>
      <c r="AG133" s="1329">
        <v>90</v>
      </c>
      <c r="AH133" s="1329">
        <v>20</v>
      </c>
      <c r="AI133" s="1329">
        <v>336</v>
      </c>
      <c r="AJ133" s="1329">
        <v>10</v>
      </c>
      <c r="AK133" s="1329">
        <v>0</v>
      </c>
      <c r="AL133" s="1329">
        <v>50</v>
      </c>
      <c r="AM133" s="1329">
        <v>313.5</v>
      </c>
      <c r="AN133" s="1329">
        <v>116</v>
      </c>
      <c r="AO133" s="1366">
        <f t="shared" si="15"/>
        <v>3121.4733333333334</v>
      </c>
      <c r="AP133" s="1319">
        <f t="shared" si="16"/>
        <v>3121.4733333333334</v>
      </c>
      <c r="AQ133" s="1319">
        <f t="shared" si="17"/>
        <v>3121.4733333333334</v>
      </c>
      <c r="AR133" s="1367">
        <f t="shared" si="18"/>
        <v>0</v>
      </c>
      <c r="AS133" s="1368">
        <f t="shared" si="19"/>
        <v>0</v>
      </c>
    </row>
    <row r="134" spans="1:45" s="1320" customFormat="1" ht="30" customHeight="1">
      <c r="A134" s="1325">
        <v>28</v>
      </c>
      <c r="B134" s="1344" t="s">
        <v>7219</v>
      </c>
      <c r="C134" s="1326" t="s">
        <v>1044</v>
      </c>
      <c r="D134" s="1327" t="s">
        <v>412</v>
      </c>
      <c r="E134" s="1328">
        <v>1600</v>
      </c>
      <c r="F134" s="1328">
        <v>75</v>
      </c>
      <c r="G134" s="1328">
        <v>0</v>
      </c>
      <c r="H134" s="1329">
        <v>0</v>
      </c>
      <c r="I134" s="1329">
        <v>12.51</v>
      </c>
      <c r="J134" s="1329">
        <v>0</v>
      </c>
      <c r="K134" s="1329">
        <v>0</v>
      </c>
      <c r="L134" s="1329">
        <v>0</v>
      </c>
      <c r="M134" s="1329">
        <v>0</v>
      </c>
      <c r="N134" s="1329">
        <v>291.66666666666669</v>
      </c>
      <c r="O134" s="1329">
        <v>0</v>
      </c>
      <c r="P134" s="1329">
        <v>0</v>
      </c>
      <c r="Q134" s="1329">
        <v>0</v>
      </c>
      <c r="R134" s="1329">
        <v>150</v>
      </c>
      <c r="S134" s="1329">
        <v>270</v>
      </c>
      <c r="T134" s="1329">
        <v>0</v>
      </c>
      <c r="U134" s="1329">
        <v>0</v>
      </c>
      <c r="V134" s="1329">
        <v>0</v>
      </c>
      <c r="W134" s="1329">
        <v>0</v>
      </c>
      <c r="X134" s="1329">
        <v>0</v>
      </c>
      <c r="Y134" s="1329">
        <v>0</v>
      </c>
      <c r="Z134" s="1329">
        <v>0</v>
      </c>
      <c r="AA134" s="1329">
        <v>0</v>
      </c>
      <c r="AB134" s="1329">
        <v>0</v>
      </c>
      <c r="AC134" s="1329">
        <v>0</v>
      </c>
      <c r="AD134" s="1329">
        <v>308</v>
      </c>
      <c r="AE134" s="1329">
        <v>616</v>
      </c>
      <c r="AF134" s="1329">
        <v>551.32000000000005</v>
      </c>
      <c r="AG134" s="1329">
        <v>90</v>
      </c>
      <c r="AH134" s="1329">
        <v>40</v>
      </c>
      <c r="AI134" s="1329">
        <v>360</v>
      </c>
      <c r="AJ134" s="1329">
        <v>260</v>
      </c>
      <c r="AK134" s="1329">
        <v>0</v>
      </c>
      <c r="AL134" s="1329">
        <v>0</v>
      </c>
      <c r="AM134" s="1329">
        <v>59.5</v>
      </c>
      <c r="AN134" s="1329">
        <v>8</v>
      </c>
      <c r="AO134" s="1366">
        <f t="shared" ref="AO134:AO145" si="20">SUM(F134:AN134)</f>
        <v>3091.9966666666669</v>
      </c>
      <c r="AP134" s="1319">
        <f t="shared" ref="AP134:AP145" si="21">AO134</f>
        <v>3091.9966666666669</v>
      </c>
      <c r="AQ134" s="1319">
        <f t="shared" ref="AQ134:AQ145" si="22">AO134</f>
        <v>3091.9966666666669</v>
      </c>
      <c r="AR134" s="1367">
        <f t="shared" ref="AR134:AR145" si="23">AO134-AP134</f>
        <v>0</v>
      </c>
      <c r="AS134" s="1368">
        <f t="shared" ref="AS134:AS145" si="24">AO134-AQ134</f>
        <v>0</v>
      </c>
    </row>
    <row r="135" spans="1:45" s="1320" customFormat="1" ht="30" customHeight="1">
      <c r="A135" s="1325">
        <v>29</v>
      </c>
      <c r="B135" s="1344" t="s">
        <v>7220</v>
      </c>
      <c r="C135" s="1326" t="s">
        <v>1044</v>
      </c>
      <c r="D135" s="1327" t="s">
        <v>412</v>
      </c>
      <c r="E135" s="1328">
        <v>1600</v>
      </c>
      <c r="F135" s="1328">
        <v>0</v>
      </c>
      <c r="G135" s="1328">
        <v>0</v>
      </c>
      <c r="H135" s="1329">
        <v>0</v>
      </c>
      <c r="I135" s="1329">
        <v>0</v>
      </c>
      <c r="J135" s="1329">
        <v>0</v>
      </c>
      <c r="K135" s="1329">
        <v>0</v>
      </c>
      <c r="L135" s="1329">
        <v>0</v>
      </c>
      <c r="M135" s="1329">
        <v>0</v>
      </c>
      <c r="N135" s="1329">
        <v>0</v>
      </c>
      <c r="O135" s="1329">
        <v>0</v>
      </c>
      <c r="P135" s="1329">
        <v>0</v>
      </c>
      <c r="Q135" s="1329">
        <v>0</v>
      </c>
      <c r="R135" s="1329">
        <v>0</v>
      </c>
      <c r="S135" s="1329">
        <v>120</v>
      </c>
      <c r="T135" s="1329">
        <v>0</v>
      </c>
      <c r="U135" s="1329">
        <v>0</v>
      </c>
      <c r="V135" s="1329">
        <v>0</v>
      </c>
      <c r="W135" s="1329">
        <v>0</v>
      </c>
      <c r="X135" s="1329">
        <v>0</v>
      </c>
      <c r="Y135" s="1329">
        <v>0</v>
      </c>
      <c r="Z135" s="1329">
        <v>0</v>
      </c>
      <c r="AA135" s="1329">
        <v>0</v>
      </c>
      <c r="AB135" s="1329">
        <v>0</v>
      </c>
      <c r="AC135" s="1329">
        <v>0</v>
      </c>
      <c r="AD135" s="1329">
        <v>392</v>
      </c>
      <c r="AE135" s="1329">
        <v>784</v>
      </c>
      <c r="AF135" s="1329">
        <v>533.67000000000007</v>
      </c>
      <c r="AG135" s="1329">
        <v>30</v>
      </c>
      <c r="AH135" s="1329">
        <v>0</v>
      </c>
      <c r="AI135" s="1329">
        <v>0</v>
      </c>
      <c r="AJ135" s="1329">
        <v>0</v>
      </c>
      <c r="AK135" s="1329">
        <v>0</v>
      </c>
      <c r="AL135" s="1329">
        <v>0</v>
      </c>
      <c r="AM135" s="1329">
        <v>26</v>
      </c>
      <c r="AN135" s="1329">
        <v>0</v>
      </c>
      <c r="AO135" s="1366">
        <f t="shared" si="20"/>
        <v>1885.67</v>
      </c>
      <c r="AP135" s="1319">
        <f t="shared" si="21"/>
        <v>1885.67</v>
      </c>
      <c r="AQ135" s="1319">
        <f t="shared" si="22"/>
        <v>1885.67</v>
      </c>
      <c r="AR135" s="1367">
        <f t="shared" si="23"/>
        <v>0</v>
      </c>
      <c r="AS135" s="1368">
        <f t="shared" si="24"/>
        <v>0</v>
      </c>
    </row>
    <row r="136" spans="1:45" s="1320" customFormat="1" ht="30" customHeight="1">
      <c r="A136" s="1325">
        <v>30</v>
      </c>
      <c r="B136" s="1344" t="s">
        <v>7221</v>
      </c>
      <c r="C136" s="1326" t="s">
        <v>1044</v>
      </c>
      <c r="D136" s="1327" t="s">
        <v>417</v>
      </c>
      <c r="E136" s="1328">
        <v>1600</v>
      </c>
      <c r="F136" s="1318" t="s">
        <v>951</v>
      </c>
      <c r="G136" s="1318" t="s">
        <v>951</v>
      </c>
      <c r="H136" s="1318" t="s">
        <v>951</v>
      </c>
      <c r="I136" s="1318" t="s">
        <v>951</v>
      </c>
      <c r="J136" s="1318" t="s">
        <v>951</v>
      </c>
      <c r="K136" s="1318" t="s">
        <v>951</v>
      </c>
      <c r="L136" s="1318" t="s">
        <v>951</v>
      </c>
      <c r="M136" s="1318" t="s">
        <v>951</v>
      </c>
      <c r="N136" s="1318" t="s">
        <v>951</v>
      </c>
      <c r="O136" s="1318" t="s">
        <v>951</v>
      </c>
      <c r="P136" s="1318" t="s">
        <v>951</v>
      </c>
      <c r="Q136" s="1318" t="s">
        <v>951</v>
      </c>
      <c r="R136" s="1318" t="s">
        <v>951</v>
      </c>
      <c r="S136" s="1318" t="s">
        <v>951</v>
      </c>
      <c r="T136" s="1318" t="s">
        <v>951</v>
      </c>
      <c r="U136" s="1318" t="s">
        <v>951</v>
      </c>
      <c r="V136" s="1318" t="s">
        <v>951</v>
      </c>
      <c r="W136" s="1318" t="s">
        <v>951</v>
      </c>
      <c r="X136" s="1318" t="s">
        <v>951</v>
      </c>
      <c r="Y136" s="1318" t="s">
        <v>951</v>
      </c>
      <c r="Z136" s="1318" t="s">
        <v>951</v>
      </c>
      <c r="AA136" s="1318" t="s">
        <v>951</v>
      </c>
      <c r="AB136" s="1318" t="s">
        <v>951</v>
      </c>
      <c r="AC136" s="1318" t="s">
        <v>951</v>
      </c>
      <c r="AD136" s="1318" t="s">
        <v>951</v>
      </c>
      <c r="AE136" s="1318" t="s">
        <v>951</v>
      </c>
      <c r="AF136" s="1318" t="s">
        <v>951</v>
      </c>
      <c r="AG136" s="1318" t="s">
        <v>951</v>
      </c>
      <c r="AH136" s="1318" t="s">
        <v>951</v>
      </c>
      <c r="AI136" s="1318" t="s">
        <v>951</v>
      </c>
      <c r="AJ136" s="1318" t="s">
        <v>951</v>
      </c>
      <c r="AK136" s="1318" t="s">
        <v>951</v>
      </c>
      <c r="AL136" s="1318" t="s">
        <v>951</v>
      </c>
      <c r="AM136" s="1318" t="s">
        <v>951</v>
      </c>
      <c r="AN136" s="1318" t="s">
        <v>951</v>
      </c>
      <c r="AO136" s="1366" t="s">
        <v>951</v>
      </c>
      <c r="AP136" s="1319" t="str">
        <f t="shared" si="21"/>
        <v>-</v>
      </c>
      <c r="AQ136" s="1319" t="str">
        <f t="shared" si="22"/>
        <v>-</v>
      </c>
      <c r="AR136" s="1367"/>
      <c r="AS136" s="1368"/>
    </row>
    <row r="137" spans="1:45" s="1320" customFormat="1" ht="30" customHeight="1">
      <c r="A137" s="1325">
        <v>31</v>
      </c>
      <c r="B137" s="1344" t="s">
        <v>7222</v>
      </c>
      <c r="C137" s="1326" t="s">
        <v>1044</v>
      </c>
      <c r="D137" s="1327" t="s">
        <v>417</v>
      </c>
      <c r="E137" s="1328">
        <v>1600</v>
      </c>
      <c r="F137" s="1328">
        <v>0</v>
      </c>
      <c r="G137" s="1328">
        <v>0</v>
      </c>
      <c r="H137" s="1329">
        <v>0</v>
      </c>
      <c r="I137" s="1329">
        <v>5.56</v>
      </c>
      <c r="J137" s="1329">
        <v>0</v>
      </c>
      <c r="K137" s="1329">
        <v>0</v>
      </c>
      <c r="L137" s="1329">
        <v>0</v>
      </c>
      <c r="M137" s="1329">
        <v>0</v>
      </c>
      <c r="N137" s="1329">
        <v>0</v>
      </c>
      <c r="O137" s="1329">
        <v>0</v>
      </c>
      <c r="P137" s="1329">
        <v>0</v>
      </c>
      <c r="Q137" s="1329">
        <v>22.222222222222221</v>
      </c>
      <c r="R137" s="1329">
        <v>0</v>
      </c>
      <c r="S137" s="1329">
        <v>220</v>
      </c>
      <c r="T137" s="1329">
        <v>0</v>
      </c>
      <c r="U137" s="1329">
        <v>0</v>
      </c>
      <c r="V137" s="1329">
        <v>0</v>
      </c>
      <c r="W137" s="1329">
        <v>0</v>
      </c>
      <c r="X137" s="1329">
        <v>0</v>
      </c>
      <c r="Y137" s="1329">
        <v>0</v>
      </c>
      <c r="Z137" s="1329">
        <v>0</v>
      </c>
      <c r="AA137" s="1329">
        <v>0</v>
      </c>
      <c r="AB137" s="1329">
        <v>0</v>
      </c>
      <c r="AC137" s="1329">
        <v>0</v>
      </c>
      <c r="AD137" s="1329">
        <v>364</v>
      </c>
      <c r="AE137" s="1329">
        <v>728</v>
      </c>
      <c r="AF137" s="1329">
        <v>688.68000000000006</v>
      </c>
      <c r="AG137" s="1329">
        <v>0</v>
      </c>
      <c r="AH137" s="1329">
        <v>0</v>
      </c>
      <c r="AI137" s="1329">
        <v>0</v>
      </c>
      <c r="AJ137" s="1329">
        <v>0</v>
      </c>
      <c r="AK137" s="1329">
        <v>0</v>
      </c>
      <c r="AL137" s="1329">
        <v>0</v>
      </c>
      <c r="AM137" s="1329">
        <v>18</v>
      </c>
      <c r="AN137" s="1329">
        <v>80</v>
      </c>
      <c r="AO137" s="1366">
        <f t="shared" si="20"/>
        <v>2126.4622222222224</v>
      </c>
      <c r="AP137" s="1319">
        <f t="shared" si="21"/>
        <v>2126.4622222222224</v>
      </c>
      <c r="AQ137" s="1319">
        <f t="shared" si="22"/>
        <v>2126.4622222222224</v>
      </c>
      <c r="AR137" s="1367">
        <f t="shared" si="23"/>
        <v>0</v>
      </c>
      <c r="AS137" s="1368">
        <f t="shared" si="24"/>
        <v>0</v>
      </c>
    </row>
    <row r="138" spans="1:45" s="1320" customFormat="1" ht="30" customHeight="1">
      <c r="A138" s="1325">
        <v>32</v>
      </c>
      <c r="B138" s="1344" t="s">
        <v>7223</v>
      </c>
      <c r="C138" s="1326" t="s">
        <v>1044</v>
      </c>
      <c r="D138" s="1327" t="s">
        <v>417</v>
      </c>
      <c r="E138" s="1328">
        <v>1600</v>
      </c>
      <c r="F138" s="1328">
        <v>0</v>
      </c>
      <c r="G138" s="1328">
        <v>0</v>
      </c>
      <c r="H138" s="1329">
        <v>0</v>
      </c>
      <c r="I138" s="1329">
        <v>0</v>
      </c>
      <c r="J138" s="1329">
        <v>0</v>
      </c>
      <c r="K138" s="1329">
        <v>0</v>
      </c>
      <c r="L138" s="1329">
        <v>0</v>
      </c>
      <c r="M138" s="1329">
        <v>0</v>
      </c>
      <c r="N138" s="1329">
        <v>320.75</v>
      </c>
      <c r="O138" s="1329">
        <v>0</v>
      </c>
      <c r="P138" s="1329">
        <v>0</v>
      </c>
      <c r="Q138" s="1329">
        <v>0</v>
      </c>
      <c r="R138" s="1329">
        <v>50</v>
      </c>
      <c r="S138" s="1329">
        <v>270</v>
      </c>
      <c r="T138" s="1329">
        <v>0</v>
      </c>
      <c r="U138" s="1329">
        <v>0</v>
      </c>
      <c r="V138" s="1329">
        <v>0</v>
      </c>
      <c r="W138" s="1329">
        <v>0</v>
      </c>
      <c r="X138" s="1329">
        <v>0</v>
      </c>
      <c r="Y138" s="1329">
        <v>0</v>
      </c>
      <c r="Z138" s="1329">
        <v>0</v>
      </c>
      <c r="AA138" s="1329">
        <v>0</v>
      </c>
      <c r="AB138" s="1329">
        <v>0</v>
      </c>
      <c r="AC138" s="1329">
        <v>0</v>
      </c>
      <c r="AD138" s="1329">
        <v>364</v>
      </c>
      <c r="AE138" s="1329">
        <v>728</v>
      </c>
      <c r="AF138" s="1329">
        <v>576.6400000000001</v>
      </c>
      <c r="AG138" s="1329">
        <v>0</v>
      </c>
      <c r="AH138" s="1329">
        <v>0</v>
      </c>
      <c r="AI138" s="1329">
        <v>0</v>
      </c>
      <c r="AJ138" s="1329">
        <v>30</v>
      </c>
      <c r="AK138" s="1329">
        <v>0</v>
      </c>
      <c r="AL138" s="1329">
        <v>0</v>
      </c>
      <c r="AM138" s="1329">
        <v>47.989999999999995</v>
      </c>
      <c r="AN138" s="1329">
        <v>8</v>
      </c>
      <c r="AO138" s="1366">
        <f t="shared" si="20"/>
        <v>2395.38</v>
      </c>
      <c r="AP138" s="1319">
        <f t="shared" si="21"/>
        <v>2395.38</v>
      </c>
      <c r="AQ138" s="1319">
        <f t="shared" si="22"/>
        <v>2395.38</v>
      </c>
      <c r="AR138" s="1367">
        <f t="shared" si="23"/>
        <v>0</v>
      </c>
      <c r="AS138" s="1368">
        <f t="shared" si="24"/>
        <v>0</v>
      </c>
    </row>
    <row r="139" spans="1:45" s="1320" customFormat="1" ht="30" customHeight="1">
      <c r="A139" s="1325">
        <v>33</v>
      </c>
      <c r="B139" s="1344" t="s">
        <v>7224</v>
      </c>
      <c r="C139" s="1326" t="s">
        <v>1044</v>
      </c>
      <c r="D139" s="1327" t="s">
        <v>417</v>
      </c>
      <c r="E139" s="1328">
        <v>1600</v>
      </c>
      <c r="F139" s="1328">
        <v>70.833333333333343</v>
      </c>
      <c r="G139" s="1328">
        <v>0</v>
      </c>
      <c r="H139" s="1329">
        <v>0</v>
      </c>
      <c r="I139" s="1329">
        <v>0</v>
      </c>
      <c r="J139" s="1329">
        <v>0</v>
      </c>
      <c r="K139" s="1329">
        <v>0</v>
      </c>
      <c r="L139" s="1329">
        <v>0</v>
      </c>
      <c r="M139" s="1329">
        <v>0</v>
      </c>
      <c r="N139" s="1329">
        <v>120.95238095238096</v>
      </c>
      <c r="O139" s="1329">
        <v>0</v>
      </c>
      <c r="P139" s="1329">
        <v>0</v>
      </c>
      <c r="Q139" s="1329">
        <v>0</v>
      </c>
      <c r="R139" s="1329">
        <v>0</v>
      </c>
      <c r="S139" s="1329">
        <v>120</v>
      </c>
      <c r="T139" s="1329">
        <v>0</v>
      </c>
      <c r="U139" s="1329">
        <v>0</v>
      </c>
      <c r="V139" s="1329">
        <v>0</v>
      </c>
      <c r="W139" s="1329">
        <v>0</v>
      </c>
      <c r="X139" s="1329">
        <v>0</v>
      </c>
      <c r="Y139" s="1329">
        <v>0</v>
      </c>
      <c r="Z139" s="1329">
        <v>0</v>
      </c>
      <c r="AA139" s="1329">
        <v>0</v>
      </c>
      <c r="AB139" s="1329">
        <v>0</v>
      </c>
      <c r="AC139" s="1329">
        <v>0</v>
      </c>
      <c r="AD139" s="1329">
        <v>308</v>
      </c>
      <c r="AE139" s="1329">
        <v>616</v>
      </c>
      <c r="AF139" s="1329">
        <v>88</v>
      </c>
      <c r="AG139" s="1329">
        <v>0</v>
      </c>
      <c r="AH139" s="1329">
        <v>40</v>
      </c>
      <c r="AI139" s="1329">
        <v>0</v>
      </c>
      <c r="AJ139" s="1329">
        <v>0</v>
      </c>
      <c r="AK139" s="1329">
        <v>0</v>
      </c>
      <c r="AL139" s="1329">
        <v>0</v>
      </c>
      <c r="AM139" s="1329">
        <v>422</v>
      </c>
      <c r="AN139" s="1329">
        <v>58</v>
      </c>
      <c r="AO139" s="1366">
        <f t="shared" si="20"/>
        <v>1843.7857142857142</v>
      </c>
      <c r="AP139" s="1319">
        <f t="shared" si="21"/>
        <v>1843.7857142857142</v>
      </c>
      <c r="AQ139" s="1319">
        <f t="shared" si="22"/>
        <v>1843.7857142857142</v>
      </c>
      <c r="AR139" s="1367">
        <f t="shared" si="23"/>
        <v>0</v>
      </c>
      <c r="AS139" s="1368">
        <f t="shared" si="24"/>
        <v>0</v>
      </c>
    </row>
    <row r="140" spans="1:45" s="1320" customFormat="1" ht="30" customHeight="1">
      <c r="A140" s="1325">
        <v>34</v>
      </c>
      <c r="B140" s="1344" t="s">
        <v>7225</v>
      </c>
      <c r="C140" s="1326" t="s">
        <v>1044</v>
      </c>
      <c r="D140" s="1327" t="s">
        <v>417</v>
      </c>
      <c r="E140" s="1328">
        <v>1600</v>
      </c>
      <c r="F140" s="1328">
        <v>0</v>
      </c>
      <c r="G140" s="1328">
        <v>0</v>
      </c>
      <c r="H140" s="1329">
        <v>0</v>
      </c>
      <c r="I140" s="1329">
        <v>0</v>
      </c>
      <c r="J140" s="1329">
        <v>0</v>
      </c>
      <c r="K140" s="1329">
        <v>0</v>
      </c>
      <c r="L140" s="1329">
        <v>0</v>
      </c>
      <c r="M140" s="1329">
        <v>0</v>
      </c>
      <c r="N140" s="1329">
        <v>0</v>
      </c>
      <c r="O140" s="1329">
        <v>0</v>
      </c>
      <c r="P140" s="1329">
        <v>0</v>
      </c>
      <c r="Q140" s="1329">
        <v>0</v>
      </c>
      <c r="R140" s="1329">
        <v>0</v>
      </c>
      <c r="S140" s="1329">
        <v>19.98</v>
      </c>
      <c r="T140" s="1329">
        <v>0</v>
      </c>
      <c r="U140" s="1329">
        <v>0</v>
      </c>
      <c r="V140" s="1329">
        <v>0</v>
      </c>
      <c r="W140" s="1329">
        <v>0</v>
      </c>
      <c r="X140" s="1329">
        <v>0</v>
      </c>
      <c r="Y140" s="1329">
        <v>0</v>
      </c>
      <c r="Z140" s="1329">
        <v>0</v>
      </c>
      <c r="AA140" s="1329">
        <v>0</v>
      </c>
      <c r="AB140" s="1329">
        <v>0</v>
      </c>
      <c r="AC140" s="1329">
        <v>0</v>
      </c>
      <c r="AD140" s="1329">
        <v>350</v>
      </c>
      <c r="AE140" s="1329">
        <v>700</v>
      </c>
      <c r="AF140" s="1329">
        <v>577.93000000000006</v>
      </c>
      <c r="AG140" s="1329">
        <v>0</v>
      </c>
      <c r="AH140" s="1329">
        <v>20</v>
      </c>
      <c r="AI140" s="1329">
        <v>56</v>
      </c>
      <c r="AJ140" s="1329">
        <v>0</v>
      </c>
      <c r="AK140" s="1329">
        <v>0</v>
      </c>
      <c r="AL140" s="1329">
        <v>0</v>
      </c>
      <c r="AM140" s="1329">
        <v>7</v>
      </c>
      <c r="AN140" s="1329">
        <v>0</v>
      </c>
      <c r="AO140" s="1366">
        <f t="shared" si="20"/>
        <v>1730.91</v>
      </c>
      <c r="AP140" s="1319">
        <f t="shared" si="21"/>
        <v>1730.91</v>
      </c>
      <c r="AQ140" s="1319">
        <f t="shared" si="22"/>
        <v>1730.91</v>
      </c>
      <c r="AR140" s="1367">
        <f t="shared" si="23"/>
        <v>0</v>
      </c>
      <c r="AS140" s="1368">
        <f t="shared" si="24"/>
        <v>0</v>
      </c>
    </row>
    <row r="141" spans="1:45" s="1320" customFormat="1" ht="30" customHeight="1">
      <c r="A141" s="1325">
        <v>35</v>
      </c>
      <c r="B141" s="1344" t="s">
        <v>7226</v>
      </c>
      <c r="C141" s="1326" t="s">
        <v>1044</v>
      </c>
      <c r="D141" s="1327" t="s">
        <v>417</v>
      </c>
      <c r="E141" s="1328">
        <v>1600</v>
      </c>
      <c r="F141" s="1318" t="s">
        <v>951</v>
      </c>
      <c r="G141" s="1318" t="s">
        <v>951</v>
      </c>
      <c r="H141" s="1318" t="s">
        <v>951</v>
      </c>
      <c r="I141" s="1318" t="s">
        <v>951</v>
      </c>
      <c r="J141" s="1318" t="s">
        <v>951</v>
      </c>
      <c r="K141" s="1318" t="s">
        <v>951</v>
      </c>
      <c r="L141" s="1318" t="s">
        <v>951</v>
      </c>
      <c r="M141" s="1318" t="s">
        <v>951</v>
      </c>
      <c r="N141" s="1318" t="s">
        <v>951</v>
      </c>
      <c r="O141" s="1318" t="s">
        <v>951</v>
      </c>
      <c r="P141" s="1318" t="s">
        <v>951</v>
      </c>
      <c r="Q141" s="1318" t="s">
        <v>951</v>
      </c>
      <c r="R141" s="1318" t="s">
        <v>951</v>
      </c>
      <c r="S141" s="1318" t="s">
        <v>951</v>
      </c>
      <c r="T141" s="1318" t="s">
        <v>951</v>
      </c>
      <c r="U141" s="1318" t="s">
        <v>951</v>
      </c>
      <c r="V141" s="1318" t="s">
        <v>951</v>
      </c>
      <c r="W141" s="1318" t="s">
        <v>951</v>
      </c>
      <c r="X141" s="1318" t="s">
        <v>951</v>
      </c>
      <c r="Y141" s="1318" t="s">
        <v>951</v>
      </c>
      <c r="Z141" s="1318" t="s">
        <v>951</v>
      </c>
      <c r="AA141" s="1318" t="s">
        <v>951</v>
      </c>
      <c r="AB141" s="1318" t="s">
        <v>951</v>
      </c>
      <c r="AC141" s="1318" t="s">
        <v>951</v>
      </c>
      <c r="AD141" s="1318" t="s">
        <v>951</v>
      </c>
      <c r="AE141" s="1318" t="s">
        <v>951</v>
      </c>
      <c r="AF141" s="1318" t="s">
        <v>951</v>
      </c>
      <c r="AG141" s="1318" t="s">
        <v>951</v>
      </c>
      <c r="AH141" s="1318" t="s">
        <v>951</v>
      </c>
      <c r="AI141" s="1318" t="s">
        <v>951</v>
      </c>
      <c r="AJ141" s="1318" t="s">
        <v>951</v>
      </c>
      <c r="AK141" s="1318" t="s">
        <v>951</v>
      </c>
      <c r="AL141" s="1318" t="s">
        <v>951</v>
      </c>
      <c r="AM141" s="1318" t="s">
        <v>951</v>
      </c>
      <c r="AN141" s="1318" t="s">
        <v>951</v>
      </c>
      <c r="AO141" s="1366" t="s">
        <v>951</v>
      </c>
      <c r="AP141" s="1319" t="str">
        <f t="shared" si="21"/>
        <v>-</v>
      </c>
      <c r="AQ141" s="1319" t="str">
        <f t="shared" si="22"/>
        <v>-</v>
      </c>
      <c r="AR141" s="1367"/>
      <c r="AS141" s="1368"/>
    </row>
    <row r="142" spans="1:45" s="1320" customFormat="1" ht="30" customHeight="1">
      <c r="A142" s="1325">
        <v>36</v>
      </c>
      <c r="B142" s="1344" t="s">
        <v>7227</v>
      </c>
      <c r="C142" s="1326" t="s">
        <v>1044</v>
      </c>
      <c r="D142" s="1327" t="s">
        <v>417</v>
      </c>
      <c r="E142" s="1328">
        <v>1600</v>
      </c>
      <c r="F142" s="1318" t="s">
        <v>951</v>
      </c>
      <c r="G142" s="1318" t="s">
        <v>951</v>
      </c>
      <c r="H142" s="1318" t="s">
        <v>951</v>
      </c>
      <c r="I142" s="1318" t="s">
        <v>951</v>
      </c>
      <c r="J142" s="1318" t="s">
        <v>951</v>
      </c>
      <c r="K142" s="1318" t="s">
        <v>951</v>
      </c>
      <c r="L142" s="1318" t="s">
        <v>951</v>
      </c>
      <c r="M142" s="1318" t="s">
        <v>951</v>
      </c>
      <c r="N142" s="1318" t="s">
        <v>951</v>
      </c>
      <c r="O142" s="1318" t="s">
        <v>951</v>
      </c>
      <c r="P142" s="1318" t="s">
        <v>951</v>
      </c>
      <c r="Q142" s="1318" t="s">
        <v>951</v>
      </c>
      <c r="R142" s="1318" t="s">
        <v>951</v>
      </c>
      <c r="S142" s="1318" t="s">
        <v>951</v>
      </c>
      <c r="T142" s="1318" t="s">
        <v>951</v>
      </c>
      <c r="U142" s="1318" t="s">
        <v>951</v>
      </c>
      <c r="V142" s="1318" t="s">
        <v>951</v>
      </c>
      <c r="W142" s="1318" t="s">
        <v>951</v>
      </c>
      <c r="X142" s="1318" t="s">
        <v>951</v>
      </c>
      <c r="Y142" s="1318" t="s">
        <v>951</v>
      </c>
      <c r="Z142" s="1318" t="s">
        <v>951</v>
      </c>
      <c r="AA142" s="1318" t="s">
        <v>951</v>
      </c>
      <c r="AB142" s="1318" t="s">
        <v>951</v>
      </c>
      <c r="AC142" s="1318" t="s">
        <v>951</v>
      </c>
      <c r="AD142" s="1318" t="s">
        <v>951</v>
      </c>
      <c r="AE142" s="1318" t="s">
        <v>951</v>
      </c>
      <c r="AF142" s="1318" t="s">
        <v>951</v>
      </c>
      <c r="AG142" s="1318" t="s">
        <v>951</v>
      </c>
      <c r="AH142" s="1318" t="s">
        <v>951</v>
      </c>
      <c r="AI142" s="1318" t="s">
        <v>951</v>
      </c>
      <c r="AJ142" s="1318" t="s">
        <v>951</v>
      </c>
      <c r="AK142" s="1318" t="s">
        <v>951</v>
      </c>
      <c r="AL142" s="1318" t="s">
        <v>951</v>
      </c>
      <c r="AM142" s="1318" t="s">
        <v>951</v>
      </c>
      <c r="AN142" s="1318" t="s">
        <v>951</v>
      </c>
      <c r="AO142" s="1366" t="s">
        <v>951</v>
      </c>
      <c r="AP142" s="1319" t="str">
        <f t="shared" si="21"/>
        <v>-</v>
      </c>
      <c r="AQ142" s="1319" t="str">
        <f t="shared" si="22"/>
        <v>-</v>
      </c>
      <c r="AR142" s="1367"/>
      <c r="AS142" s="1368"/>
    </row>
    <row r="143" spans="1:45" s="1320" customFormat="1" ht="30" customHeight="1">
      <c r="A143" s="1325">
        <v>37</v>
      </c>
      <c r="B143" s="1344" t="s">
        <v>7228</v>
      </c>
      <c r="C143" s="1326" t="s">
        <v>1044</v>
      </c>
      <c r="D143" s="1327" t="s">
        <v>417</v>
      </c>
      <c r="E143" s="1328">
        <v>1600</v>
      </c>
      <c r="F143" s="1328">
        <v>2325</v>
      </c>
      <c r="G143" s="1328">
        <v>0</v>
      </c>
      <c r="H143" s="1329">
        <v>0</v>
      </c>
      <c r="I143" s="1329">
        <v>75</v>
      </c>
      <c r="J143" s="1329">
        <v>0</v>
      </c>
      <c r="K143" s="1329">
        <v>0</v>
      </c>
      <c r="L143" s="1329">
        <v>0</v>
      </c>
      <c r="M143" s="1329">
        <v>0</v>
      </c>
      <c r="N143" s="1329">
        <v>80</v>
      </c>
      <c r="O143" s="1329">
        <v>0</v>
      </c>
      <c r="P143" s="1329">
        <v>0</v>
      </c>
      <c r="Q143" s="1329">
        <v>0</v>
      </c>
      <c r="R143" s="1329">
        <v>0</v>
      </c>
      <c r="S143" s="1329">
        <v>350</v>
      </c>
      <c r="T143" s="1329">
        <v>0</v>
      </c>
      <c r="U143" s="1329">
        <v>0</v>
      </c>
      <c r="V143" s="1329">
        <v>0</v>
      </c>
      <c r="W143" s="1329">
        <v>0</v>
      </c>
      <c r="X143" s="1329">
        <v>0</v>
      </c>
      <c r="Y143" s="1329">
        <v>0</v>
      </c>
      <c r="Z143" s="1329">
        <v>0</v>
      </c>
      <c r="AA143" s="1329">
        <v>0</v>
      </c>
      <c r="AB143" s="1329">
        <v>0</v>
      </c>
      <c r="AC143" s="1329">
        <v>0</v>
      </c>
      <c r="AD143" s="1329">
        <v>392</v>
      </c>
      <c r="AE143" s="1329">
        <v>784</v>
      </c>
      <c r="AF143" s="1329">
        <v>37.979999999999997</v>
      </c>
      <c r="AG143" s="1329">
        <v>0</v>
      </c>
      <c r="AH143" s="1329">
        <v>0</v>
      </c>
      <c r="AI143" s="1329">
        <v>0</v>
      </c>
      <c r="AJ143" s="1329">
        <v>0</v>
      </c>
      <c r="AK143" s="1329">
        <v>0</v>
      </c>
      <c r="AL143" s="1329">
        <v>0</v>
      </c>
      <c r="AM143" s="1329">
        <v>56</v>
      </c>
      <c r="AN143" s="1329">
        <v>16</v>
      </c>
      <c r="AO143" s="1366">
        <f t="shared" si="20"/>
        <v>4115.9799999999996</v>
      </c>
      <c r="AP143" s="1319">
        <f t="shared" si="21"/>
        <v>4115.9799999999996</v>
      </c>
      <c r="AQ143" s="1319">
        <f t="shared" si="22"/>
        <v>4115.9799999999996</v>
      </c>
      <c r="AR143" s="1367">
        <f t="shared" si="23"/>
        <v>0</v>
      </c>
      <c r="AS143" s="1368">
        <f t="shared" si="24"/>
        <v>0</v>
      </c>
    </row>
    <row r="144" spans="1:45" s="1320" customFormat="1" ht="30" customHeight="1">
      <c r="A144" s="1325">
        <v>38</v>
      </c>
      <c r="B144" s="1344" t="s">
        <v>7229</v>
      </c>
      <c r="C144" s="1326" t="s">
        <v>1044</v>
      </c>
      <c r="D144" s="1327" t="s">
        <v>417</v>
      </c>
      <c r="E144" s="1328">
        <v>1600</v>
      </c>
      <c r="F144" s="1329">
        <v>0</v>
      </c>
      <c r="G144" s="1329">
        <v>0</v>
      </c>
      <c r="H144" s="1329">
        <v>0</v>
      </c>
      <c r="I144" s="1329">
        <v>0</v>
      </c>
      <c r="J144" s="1329">
        <v>0</v>
      </c>
      <c r="K144" s="1329">
        <v>0</v>
      </c>
      <c r="L144" s="1329">
        <v>0</v>
      </c>
      <c r="M144" s="1329">
        <v>0</v>
      </c>
      <c r="N144" s="1329">
        <v>50</v>
      </c>
      <c r="O144" s="1329">
        <v>0</v>
      </c>
      <c r="P144" s="1329">
        <v>0</v>
      </c>
      <c r="Q144" s="1329">
        <v>0</v>
      </c>
      <c r="R144" s="1329">
        <v>0</v>
      </c>
      <c r="S144" s="1329">
        <v>320</v>
      </c>
      <c r="T144" s="1329">
        <v>0</v>
      </c>
      <c r="U144" s="1329">
        <v>0</v>
      </c>
      <c r="V144" s="1329">
        <v>0</v>
      </c>
      <c r="W144" s="1329">
        <v>0</v>
      </c>
      <c r="X144" s="1329">
        <v>0</v>
      </c>
      <c r="Y144" s="1329">
        <v>0</v>
      </c>
      <c r="Z144" s="1329">
        <v>0</v>
      </c>
      <c r="AA144" s="1329">
        <v>0</v>
      </c>
      <c r="AB144" s="1329">
        <v>0</v>
      </c>
      <c r="AC144" s="1329">
        <v>0</v>
      </c>
      <c r="AD144" s="1329">
        <v>378</v>
      </c>
      <c r="AE144" s="1329">
        <v>756</v>
      </c>
      <c r="AF144" s="1329">
        <v>682.89</v>
      </c>
      <c r="AG144" s="1329">
        <v>0</v>
      </c>
      <c r="AH144" s="1329">
        <v>0</v>
      </c>
      <c r="AI144" s="1329">
        <v>0</v>
      </c>
      <c r="AJ144" s="1329">
        <v>0</v>
      </c>
      <c r="AK144" s="1329">
        <v>0</v>
      </c>
      <c r="AL144" s="1329">
        <v>0</v>
      </c>
      <c r="AM144" s="1329">
        <v>32</v>
      </c>
      <c r="AN144" s="1329">
        <v>0</v>
      </c>
      <c r="AO144" s="1366">
        <f t="shared" si="20"/>
        <v>2218.89</v>
      </c>
      <c r="AP144" s="1319">
        <f t="shared" si="21"/>
        <v>2218.89</v>
      </c>
      <c r="AQ144" s="1319">
        <f t="shared" si="22"/>
        <v>2218.89</v>
      </c>
      <c r="AR144" s="1367">
        <f t="shared" si="23"/>
        <v>0</v>
      </c>
      <c r="AS144" s="1368">
        <f t="shared" si="24"/>
        <v>0</v>
      </c>
    </row>
    <row r="145" spans="1:45" s="1320" customFormat="1" ht="30" customHeight="1">
      <c r="A145" s="1325">
        <v>39</v>
      </c>
      <c r="B145" s="1344" t="s">
        <v>7230</v>
      </c>
      <c r="C145" s="1326" t="s">
        <v>1044</v>
      </c>
      <c r="D145" s="1327" t="s">
        <v>417</v>
      </c>
      <c r="E145" s="1328">
        <v>1600</v>
      </c>
      <c r="F145" s="1328">
        <v>434.77474192474199</v>
      </c>
      <c r="G145" s="1328">
        <v>0</v>
      </c>
      <c r="H145" s="1329">
        <v>0</v>
      </c>
      <c r="I145" s="1329">
        <v>315.93</v>
      </c>
      <c r="J145" s="1329">
        <v>0</v>
      </c>
      <c r="K145" s="1329">
        <v>0</v>
      </c>
      <c r="L145" s="1329">
        <v>0</v>
      </c>
      <c r="M145" s="1329">
        <v>0</v>
      </c>
      <c r="N145" s="1329">
        <v>33.333333333333336</v>
      </c>
      <c r="O145" s="1329">
        <v>0</v>
      </c>
      <c r="P145" s="1329">
        <v>0</v>
      </c>
      <c r="Q145" s="1329">
        <v>0</v>
      </c>
      <c r="R145" s="1329">
        <v>0</v>
      </c>
      <c r="S145" s="1329">
        <v>320</v>
      </c>
      <c r="T145" s="1329">
        <v>0</v>
      </c>
      <c r="U145" s="1329">
        <v>0</v>
      </c>
      <c r="V145" s="1329">
        <v>0</v>
      </c>
      <c r="W145" s="1329">
        <v>0</v>
      </c>
      <c r="X145" s="1329">
        <v>0</v>
      </c>
      <c r="Y145" s="1329">
        <v>0</v>
      </c>
      <c r="Z145" s="1329">
        <v>0</v>
      </c>
      <c r="AA145" s="1329">
        <v>0</v>
      </c>
      <c r="AB145" s="1329">
        <v>0</v>
      </c>
      <c r="AC145" s="1329">
        <v>0</v>
      </c>
      <c r="AD145" s="1329">
        <v>308</v>
      </c>
      <c r="AE145" s="1329">
        <v>616</v>
      </c>
      <c r="AF145" s="1329">
        <v>656</v>
      </c>
      <c r="AG145" s="1329">
        <v>0</v>
      </c>
      <c r="AH145" s="1329">
        <v>0</v>
      </c>
      <c r="AI145" s="1329">
        <v>0</v>
      </c>
      <c r="AJ145" s="1329">
        <v>0</v>
      </c>
      <c r="AK145" s="1329">
        <v>0</v>
      </c>
      <c r="AL145" s="1329">
        <v>0</v>
      </c>
      <c r="AM145" s="1329">
        <v>0</v>
      </c>
      <c r="AN145" s="1329">
        <v>0</v>
      </c>
      <c r="AO145" s="1366">
        <f t="shared" si="20"/>
        <v>2684.0380752580754</v>
      </c>
      <c r="AP145" s="1319">
        <f t="shared" si="21"/>
        <v>2684.0380752580754</v>
      </c>
      <c r="AQ145" s="1319">
        <f t="shared" si="22"/>
        <v>2684.0380752580754</v>
      </c>
      <c r="AR145" s="1367">
        <f t="shared" si="23"/>
        <v>0</v>
      </c>
      <c r="AS145" s="1368">
        <f t="shared" si="24"/>
        <v>0</v>
      </c>
    </row>
    <row r="146" spans="1:45" ht="45" customHeight="1">
      <c r="A146" s="1347" t="s">
        <v>58</v>
      </c>
      <c r="B146" s="1348"/>
      <c r="C146" s="1348"/>
      <c r="D146" s="1348"/>
      <c r="E146" s="1349">
        <f t="shared" ref="E146:AN146" si="25">SUM(E5:E145)</f>
        <v>224000</v>
      </c>
      <c r="F146" s="1349">
        <f t="shared" si="25"/>
        <v>38757.248075258067</v>
      </c>
      <c r="G146" s="1349">
        <f t="shared" si="25"/>
        <v>0</v>
      </c>
      <c r="H146" s="1349">
        <f t="shared" si="25"/>
        <v>0</v>
      </c>
      <c r="I146" s="1349">
        <f t="shared" si="25"/>
        <v>17427.834877344882</v>
      </c>
      <c r="J146" s="1349">
        <f t="shared" si="25"/>
        <v>1000</v>
      </c>
      <c r="K146" s="1349">
        <f t="shared" si="25"/>
        <v>0</v>
      </c>
      <c r="L146" s="1349">
        <f t="shared" si="25"/>
        <v>0</v>
      </c>
      <c r="M146" s="1349">
        <f t="shared" si="25"/>
        <v>0</v>
      </c>
      <c r="N146" s="1349">
        <f t="shared" si="25"/>
        <v>4054.7847619047611</v>
      </c>
      <c r="O146" s="1349">
        <f t="shared" si="25"/>
        <v>2523.1999999999998</v>
      </c>
      <c r="P146" s="1349">
        <f t="shared" si="25"/>
        <v>1300</v>
      </c>
      <c r="Q146" s="1349">
        <f t="shared" si="25"/>
        <v>1671.8244444444449</v>
      </c>
      <c r="R146" s="1349">
        <f t="shared" si="25"/>
        <v>16820</v>
      </c>
      <c r="S146" s="1349">
        <f t="shared" si="25"/>
        <v>25901.883333333331</v>
      </c>
      <c r="T146" s="1349">
        <f t="shared" si="25"/>
        <v>0</v>
      </c>
      <c r="U146" s="1349">
        <f t="shared" si="25"/>
        <v>0</v>
      </c>
      <c r="V146" s="1349">
        <f t="shared" si="25"/>
        <v>50</v>
      </c>
      <c r="W146" s="1349">
        <f t="shared" si="25"/>
        <v>0</v>
      </c>
      <c r="X146" s="1349">
        <f t="shared" si="25"/>
        <v>0</v>
      </c>
      <c r="Y146" s="1349">
        <f t="shared" si="25"/>
        <v>2700</v>
      </c>
      <c r="Z146" s="1349">
        <f t="shared" si="25"/>
        <v>25</v>
      </c>
      <c r="AA146" s="1349">
        <f t="shared" si="25"/>
        <v>0</v>
      </c>
      <c r="AB146" s="1349">
        <f t="shared" si="25"/>
        <v>400</v>
      </c>
      <c r="AC146" s="1349">
        <f t="shared" si="25"/>
        <v>0</v>
      </c>
      <c r="AD146" s="1349">
        <f t="shared" si="25"/>
        <v>39425</v>
      </c>
      <c r="AE146" s="1349">
        <f t="shared" si="25"/>
        <v>77718</v>
      </c>
      <c r="AF146" s="1349">
        <f t="shared" si="25"/>
        <v>60813.446666666656</v>
      </c>
      <c r="AG146" s="1349">
        <f t="shared" si="25"/>
        <v>7885</v>
      </c>
      <c r="AH146" s="1349">
        <f t="shared" si="25"/>
        <v>13310</v>
      </c>
      <c r="AI146" s="1349">
        <f t="shared" si="25"/>
        <v>16676</v>
      </c>
      <c r="AJ146" s="1349">
        <f t="shared" si="25"/>
        <v>2458</v>
      </c>
      <c r="AK146" s="1349">
        <f t="shared" si="25"/>
        <v>600</v>
      </c>
      <c r="AL146" s="1349">
        <f t="shared" si="25"/>
        <v>250</v>
      </c>
      <c r="AM146" s="1349">
        <f t="shared" si="25"/>
        <v>3554.3654545454542</v>
      </c>
      <c r="AN146" s="1349">
        <f t="shared" si="25"/>
        <v>4790</v>
      </c>
      <c r="AO146" s="1366">
        <f>SUM(F146:AN146)</f>
        <v>340111.58761349763</v>
      </c>
      <c r="AP146" s="1370"/>
      <c r="AQ146" s="1370"/>
      <c r="AR146" s="1370"/>
      <c r="AS146" s="1370"/>
    </row>
    <row r="147" spans="1:45" ht="45" customHeight="1">
      <c r="A147" s="1347" t="s">
        <v>404</v>
      </c>
      <c r="B147" s="1348"/>
      <c r="C147" s="1348"/>
      <c r="D147" s="1348"/>
      <c r="E147" s="1349"/>
      <c r="F147" s="1349">
        <f>'IC01'!V268</f>
        <v>38757.248075258081</v>
      </c>
      <c r="G147" s="1349">
        <f>'IC02'!L18</f>
        <v>0</v>
      </c>
      <c r="H147" s="1349">
        <f>'IC03'!L17</f>
        <v>0</v>
      </c>
      <c r="I147" s="1349">
        <f>'IC04'!K2018</f>
        <v>17427.834877344882</v>
      </c>
      <c r="J147" s="1349">
        <f>'IC05'!L31</f>
        <v>1000</v>
      </c>
      <c r="K147" s="1349">
        <f>'IC06'!I17</f>
        <v>0</v>
      </c>
      <c r="L147" s="1349">
        <f>'IC07'!H17</f>
        <v>0</v>
      </c>
      <c r="M147" s="1349">
        <f>'IC08'!I23</f>
        <v>0</v>
      </c>
      <c r="N147" s="1349">
        <f>'IC09'!N143</f>
        <v>4054.7847619047584</v>
      </c>
      <c r="O147" s="1349">
        <f>'IC10'!M47</f>
        <v>2523.2000000000003</v>
      </c>
      <c r="P147" s="1349">
        <f>'IC11'!J24</f>
        <v>1300</v>
      </c>
      <c r="Q147" s="1349">
        <f>'IC12'!K421</f>
        <v>1671.8244444444442</v>
      </c>
      <c r="R147" s="1349">
        <f>'IC13'!I299</f>
        <v>16820</v>
      </c>
      <c r="S147" s="1349">
        <f>'IC14'!O563</f>
        <v>25901.883333333331</v>
      </c>
      <c r="T147" s="1349">
        <f>'IC15'!I17</f>
        <v>0</v>
      </c>
      <c r="U147" s="1349">
        <f>'IC16'!H17</f>
        <v>0</v>
      </c>
      <c r="V147" s="1349">
        <f>'IC17'!I22</f>
        <v>50</v>
      </c>
      <c r="W147" s="1349">
        <f>'ID01'!M19</f>
        <v>0</v>
      </c>
      <c r="X147" s="1349">
        <f>'ID02'!L17</f>
        <v>0</v>
      </c>
      <c r="Y147" s="1349">
        <f>'ID03'!H36</f>
        <v>2700</v>
      </c>
      <c r="Z147" s="1349">
        <f>'ID04'!H17</f>
        <v>25</v>
      </c>
      <c r="AA147" s="1349">
        <f>'ID05'!H20</f>
        <v>0</v>
      </c>
      <c r="AB147" s="1349">
        <f>'ID06'!F22</f>
        <v>400</v>
      </c>
      <c r="AC147" s="1349">
        <f>'ID07'!F18</f>
        <v>0</v>
      </c>
      <c r="AD147" s="1349">
        <f>'ID08'!E148</f>
        <v>39425</v>
      </c>
      <c r="AE147" s="1349">
        <f>'ID09'!E147</f>
        <v>77718</v>
      </c>
      <c r="AF147" s="1349">
        <f>'ID10'!F1003</f>
        <v>60813.446666666656</v>
      </c>
      <c r="AG147" s="1349">
        <f>'ID11'!E318</f>
        <v>7885</v>
      </c>
      <c r="AH147" s="1349">
        <f>'ID12'!E364</f>
        <v>13310</v>
      </c>
      <c r="AI147" s="1349">
        <f>'ID13'!E181</f>
        <v>16676</v>
      </c>
      <c r="AJ147" s="1349">
        <f>'ID14'!E112</f>
        <v>2458</v>
      </c>
      <c r="AK147" s="1349">
        <f>'ID15'!L16</f>
        <v>600</v>
      </c>
      <c r="AL147" s="1349">
        <f>'ID16'!E15</f>
        <v>250</v>
      </c>
      <c r="AM147" s="1349">
        <f>'ID17'!M93</f>
        <v>3554.3654545454542</v>
      </c>
      <c r="AN147" s="1349">
        <f>'ID18'!E93</f>
        <v>4790</v>
      </c>
      <c r="AO147" s="1366">
        <f t="shared" ref="AO147:AO148" si="26">SUM(F147:AN147)</f>
        <v>340111.58761349763</v>
      </c>
      <c r="AP147" s="1370"/>
      <c r="AQ147" s="1370"/>
      <c r="AR147" s="1370"/>
      <c r="AS147" s="1370"/>
    </row>
    <row r="148" spans="1:45" ht="45" customHeight="1">
      <c r="A148" s="1350" t="s">
        <v>405</v>
      </c>
      <c r="B148" s="1351"/>
      <c r="C148" s="1357"/>
      <c r="D148" s="1351"/>
      <c r="E148" s="1371"/>
      <c r="F148" s="1352">
        <f>F146-F147</f>
        <v>0</v>
      </c>
      <c r="G148" s="1352">
        <f t="shared" ref="G148:AN148" si="27">G146-G147</f>
        <v>0</v>
      </c>
      <c r="H148" s="1352">
        <f t="shared" si="27"/>
        <v>0</v>
      </c>
      <c r="I148" s="1352">
        <f t="shared" si="27"/>
        <v>0</v>
      </c>
      <c r="J148" s="1352">
        <f t="shared" si="27"/>
        <v>0</v>
      </c>
      <c r="K148" s="1352">
        <f t="shared" si="27"/>
        <v>0</v>
      </c>
      <c r="L148" s="1352">
        <f t="shared" si="27"/>
        <v>0</v>
      </c>
      <c r="M148" s="1352">
        <f t="shared" si="27"/>
        <v>0</v>
      </c>
      <c r="N148" s="1352">
        <f t="shared" si="27"/>
        <v>0</v>
      </c>
      <c r="O148" s="1352">
        <f t="shared" si="27"/>
        <v>0</v>
      </c>
      <c r="P148" s="1352">
        <f t="shared" si="27"/>
        <v>0</v>
      </c>
      <c r="Q148" s="1352">
        <f t="shared" si="27"/>
        <v>0</v>
      </c>
      <c r="R148" s="1352">
        <f t="shared" si="27"/>
        <v>0</v>
      </c>
      <c r="S148" s="1352">
        <f t="shared" si="27"/>
        <v>0</v>
      </c>
      <c r="T148" s="1352">
        <f t="shared" si="27"/>
        <v>0</v>
      </c>
      <c r="U148" s="1352">
        <f t="shared" si="27"/>
        <v>0</v>
      </c>
      <c r="V148" s="1352">
        <f t="shared" si="27"/>
        <v>0</v>
      </c>
      <c r="W148" s="1352">
        <f t="shared" si="27"/>
        <v>0</v>
      </c>
      <c r="X148" s="1352">
        <f t="shared" si="27"/>
        <v>0</v>
      </c>
      <c r="Y148" s="1352">
        <f t="shared" si="27"/>
        <v>0</v>
      </c>
      <c r="Z148" s="1352">
        <f t="shared" si="27"/>
        <v>0</v>
      </c>
      <c r="AA148" s="1352">
        <f t="shared" si="27"/>
        <v>0</v>
      </c>
      <c r="AB148" s="1352">
        <f t="shared" si="27"/>
        <v>0</v>
      </c>
      <c r="AC148" s="1352">
        <f t="shared" si="27"/>
        <v>0</v>
      </c>
      <c r="AD148" s="1352">
        <f t="shared" si="27"/>
        <v>0</v>
      </c>
      <c r="AE148" s="1352">
        <f t="shared" si="27"/>
        <v>0</v>
      </c>
      <c r="AF148" s="1352">
        <f t="shared" si="27"/>
        <v>0</v>
      </c>
      <c r="AG148" s="1352">
        <f t="shared" si="27"/>
        <v>0</v>
      </c>
      <c r="AH148" s="1352">
        <f t="shared" si="27"/>
        <v>0</v>
      </c>
      <c r="AI148" s="1352">
        <f t="shared" si="27"/>
        <v>0</v>
      </c>
      <c r="AJ148" s="1352">
        <f>AJ146-AJ147</f>
        <v>0</v>
      </c>
      <c r="AK148" s="1352">
        <f>AK146-AK147</f>
        <v>0</v>
      </c>
      <c r="AL148" s="1352">
        <f t="shared" si="27"/>
        <v>0</v>
      </c>
      <c r="AM148" s="1352">
        <f>AM146-AM147</f>
        <v>0</v>
      </c>
      <c r="AN148" s="1352">
        <f t="shared" si="27"/>
        <v>0</v>
      </c>
      <c r="AO148" s="1352">
        <f t="shared" si="26"/>
        <v>0</v>
      </c>
      <c r="AP148" s="1362" t="s">
        <v>9493</v>
      </c>
    </row>
    <row r="150" spans="1:45" ht="53.25" customHeight="1">
      <c r="B150" s="1353" t="s">
        <v>406</v>
      </c>
      <c r="C150" s="1358"/>
      <c r="D150" s="1354">
        <v>140</v>
      </c>
    </row>
    <row r="151" spans="1:45" ht="53.25" customHeight="1">
      <c r="B151" s="1355" t="s">
        <v>407</v>
      </c>
      <c r="C151" s="1348"/>
      <c r="D151" s="1348">
        <f>COUNTA(D5:D145)</f>
        <v>141</v>
      </c>
    </row>
    <row r="152" spans="1:45" ht="53.25" customHeight="1">
      <c r="B152" s="1356" t="s">
        <v>408</v>
      </c>
      <c r="C152" s="1357"/>
      <c r="D152" s="1357">
        <f>D150-D151</f>
        <v>-1</v>
      </c>
      <c r="E152" s="1362" t="s">
        <v>9493</v>
      </c>
    </row>
    <row r="155" spans="1:45">
      <c r="B155" s="1334" t="s">
        <v>416</v>
      </c>
    </row>
    <row r="156" spans="1:45">
      <c r="B156" s="1334" t="s">
        <v>409</v>
      </c>
    </row>
    <row r="157" spans="1:45">
      <c r="B157" s="1334" t="s">
        <v>410</v>
      </c>
    </row>
    <row r="158" spans="1:45">
      <c r="B158" s="1334" t="s">
        <v>411</v>
      </c>
    </row>
    <row r="159" spans="1:45">
      <c r="B159" s="1334" t="s">
        <v>417</v>
      </c>
    </row>
    <row r="160" spans="1:45">
      <c r="B160" s="1334" t="s">
        <v>412</v>
      </c>
    </row>
    <row r="161" spans="2:2">
      <c r="B161" s="1334" t="s">
        <v>413</v>
      </c>
    </row>
    <row r="162" spans="2:2">
      <c r="B162" s="1334" t="s">
        <v>414</v>
      </c>
    </row>
    <row r="163" spans="2:2">
      <c r="B163" s="1334" t="s">
        <v>415</v>
      </c>
    </row>
  </sheetData>
  <autoFilter ref="A4:WXA148" xr:uid="{CFB899DF-E07D-4646-801D-704BA8792A30}"/>
  <phoneticPr fontId="50" type="noConversion"/>
  <conditionalFormatting sqref="F148:AO148 D152 AR5:AS145">
    <cfRule type="cellIs" dxfId="0" priority="20" stopIfTrue="1" operator="notEqual">
      <formula>0</formula>
    </cfRule>
  </conditionalFormatting>
  <dataValidations count="3">
    <dataValidation type="list" showInputMessage="1" showErrorMessage="1" sqref="D5:D45" xr:uid="{EDE7890C-2DC4-4D2C-8EED-0B3D0402C659}">
      <formula1>$B$155:$B$162</formula1>
    </dataValidation>
    <dataValidation type="list" showInputMessage="1" showErrorMessage="1" sqref="D78:D106" xr:uid="{1EE0296E-9098-43EE-BED2-B86E80D76E99}">
      <formula1>$B$89:$B$96</formula1>
    </dataValidation>
    <dataValidation type="list" showInputMessage="1" showErrorMessage="1" sqref="D107:D145" xr:uid="{2D140FEC-F667-403F-82AB-5674F335A7F4}">
      <formula1>$B$139:$B$145</formula1>
    </dataValidation>
  </dataValidations>
  <pageMargins left="0.7" right="0.7" top="0.75" bottom="0.75" header="0.3" footer="0.3"/>
  <pageSetup orientation="portrait" r:id="rId1"/>
  <ignoredErrors>
    <ignoredError sqref="AR5" unlocked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sheetPr>
  <dimension ref="A1:AF1126"/>
  <sheetViews>
    <sheetView topLeftCell="D132" workbookViewId="0">
      <selection activeCell="N38" sqref="N38"/>
    </sheetView>
  </sheetViews>
  <sheetFormatPr defaultColWidth="14.44140625" defaultRowHeight="15" customHeight="1"/>
  <cols>
    <col min="1" max="1" width="23.6640625" customWidth="1"/>
    <col min="2" max="2" width="11.44140625" customWidth="1"/>
    <col min="3" max="3" width="19" customWidth="1"/>
    <col min="4" max="4" width="19.88671875" customWidth="1"/>
    <col min="5" max="5" width="18.109375" customWidth="1"/>
    <col min="6" max="6" width="13" customWidth="1"/>
    <col min="7" max="7" width="11.44140625" customWidth="1"/>
    <col min="8" max="14" width="10.88671875" customWidth="1"/>
    <col min="15" max="15" width="8.88671875" style="142" customWidth="1"/>
    <col min="16" max="32" width="8" customWidth="1"/>
  </cols>
  <sheetData>
    <row r="1" spans="1:32" ht="14.4">
      <c r="A1" s="1"/>
      <c r="B1" s="2"/>
      <c r="C1" s="2"/>
      <c r="D1" s="3"/>
      <c r="E1" s="3"/>
      <c r="F1" s="3"/>
      <c r="G1" s="3"/>
      <c r="H1" s="3"/>
      <c r="I1" s="3"/>
      <c r="J1" s="3"/>
      <c r="K1" s="3"/>
      <c r="L1" s="3"/>
      <c r="M1" s="3"/>
      <c r="N1" s="3"/>
      <c r="O1" s="45"/>
      <c r="P1" s="48"/>
      <c r="Q1" s="48"/>
      <c r="R1" s="48"/>
      <c r="S1" s="48"/>
      <c r="T1" s="48"/>
      <c r="U1" s="48"/>
      <c r="V1" s="48"/>
      <c r="W1" s="48"/>
      <c r="X1" s="48"/>
      <c r="Y1" s="48"/>
      <c r="Z1" s="48"/>
      <c r="AA1" s="48"/>
      <c r="AB1" s="48"/>
      <c r="AC1" s="48"/>
      <c r="AD1" s="48"/>
      <c r="AE1" s="48"/>
      <c r="AF1" s="48"/>
    </row>
    <row r="2" spans="1:32" ht="15.75" customHeight="1">
      <c r="A2" s="2329" t="s">
        <v>151</v>
      </c>
      <c r="B2" s="2325"/>
      <c r="C2" s="2325"/>
      <c r="D2" s="2325"/>
      <c r="E2" s="2325"/>
      <c r="F2" s="2325"/>
      <c r="G2" s="2325"/>
      <c r="H2" s="2325"/>
      <c r="I2" s="2325"/>
      <c r="J2" s="2325"/>
      <c r="K2" s="2325"/>
      <c r="L2" s="2325"/>
      <c r="M2" s="2325"/>
      <c r="N2" s="2326"/>
      <c r="O2" s="55"/>
      <c r="P2" s="19"/>
      <c r="Q2" s="19"/>
      <c r="R2" s="19"/>
      <c r="S2" s="19"/>
      <c r="T2" s="19"/>
      <c r="U2" s="19"/>
      <c r="V2" s="19"/>
      <c r="W2" s="19"/>
      <c r="X2" s="19"/>
      <c r="Y2" s="19"/>
      <c r="Z2" s="19"/>
      <c r="AA2" s="19"/>
      <c r="AB2" s="19"/>
      <c r="AC2" s="19"/>
      <c r="AD2" s="19"/>
      <c r="AE2" s="19"/>
      <c r="AF2" s="19"/>
    </row>
    <row r="3" spans="1:32" ht="15.6">
      <c r="A3" s="5"/>
      <c r="B3" s="5"/>
      <c r="C3" s="5"/>
      <c r="D3" s="5"/>
      <c r="E3" s="5"/>
      <c r="F3" s="5"/>
      <c r="G3" s="5"/>
      <c r="H3" s="5"/>
      <c r="I3" s="5"/>
      <c r="J3" s="5"/>
      <c r="K3" s="5"/>
      <c r="L3" s="5"/>
      <c r="M3" s="5"/>
      <c r="N3" s="5"/>
      <c r="O3" s="55"/>
      <c r="P3" s="19"/>
      <c r="Q3" s="19"/>
      <c r="R3" s="19"/>
      <c r="S3" s="19"/>
      <c r="T3" s="19"/>
      <c r="U3" s="19"/>
      <c r="V3" s="19"/>
      <c r="W3" s="19"/>
      <c r="X3" s="19"/>
      <c r="Y3" s="19"/>
      <c r="Z3" s="19"/>
      <c r="AA3" s="19"/>
      <c r="AB3" s="19"/>
      <c r="AC3" s="19"/>
      <c r="AD3" s="19"/>
      <c r="AE3" s="19"/>
      <c r="AF3" s="19"/>
    </row>
    <row r="4" spans="1:32" ht="28.5" customHeight="1">
      <c r="A4" s="2324" t="s">
        <v>152</v>
      </c>
      <c r="B4" s="2325"/>
      <c r="C4" s="2325"/>
      <c r="D4" s="2325"/>
      <c r="E4" s="2325"/>
      <c r="F4" s="2325"/>
      <c r="G4" s="2325"/>
      <c r="H4" s="2325"/>
      <c r="I4" s="2325"/>
      <c r="J4" s="2325"/>
      <c r="K4" s="2325"/>
      <c r="L4" s="2325"/>
      <c r="M4" s="2325"/>
      <c r="N4" s="2326"/>
      <c r="O4" s="55"/>
      <c r="P4" s="19"/>
      <c r="Q4" s="19"/>
      <c r="R4" s="19"/>
      <c r="S4" s="19"/>
      <c r="T4" s="19"/>
      <c r="U4" s="19"/>
      <c r="V4" s="19"/>
      <c r="W4" s="19"/>
      <c r="X4" s="19"/>
      <c r="Y4" s="19"/>
      <c r="Z4" s="19"/>
      <c r="AA4" s="19"/>
      <c r="AB4" s="19"/>
      <c r="AC4" s="19"/>
      <c r="AD4" s="19"/>
      <c r="AE4" s="19"/>
      <c r="AF4" s="19"/>
    </row>
    <row r="5" spans="1:32" ht="28.5" customHeight="1">
      <c r="A5" s="2324" t="s">
        <v>153</v>
      </c>
      <c r="B5" s="2325"/>
      <c r="C5" s="2325"/>
      <c r="D5" s="2325"/>
      <c r="E5" s="2325"/>
      <c r="F5" s="2325"/>
      <c r="G5" s="2325"/>
      <c r="H5" s="2325"/>
      <c r="I5" s="2325"/>
      <c r="J5" s="2325"/>
      <c r="K5" s="2325"/>
      <c r="L5" s="2325"/>
      <c r="M5" s="2325"/>
      <c r="N5" s="2326"/>
      <c r="O5" s="55"/>
      <c r="P5" s="19"/>
      <c r="Q5" s="19"/>
      <c r="R5" s="19"/>
      <c r="S5" s="19"/>
      <c r="T5" s="19"/>
      <c r="U5" s="19"/>
      <c r="V5" s="19"/>
      <c r="W5" s="19"/>
      <c r="X5" s="19"/>
      <c r="Y5" s="19"/>
      <c r="Z5" s="19"/>
      <c r="AA5" s="19"/>
      <c r="AB5" s="19"/>
      <c r="AC5" s="19"/>
      <c r="AD5" s="19"/>
      <c r="AE5" s="19"/>
      <c r="AF5" s="19"/>
    </row>
    <row r="6" spans="1:32" ht="24" customHeight="1">
      <c r="A6" s="2324" t="s">
        <v>154</v>
      </c>
      <c r="B6" s="2325"/>
      <c r="C6" s="2325"/>
      <c r="D6" s="2325"/>
      <c r="E6" s="2325"/>
      <c r="F6" s="2325"/>
      <c r="G6" s="2325"/>
      <c r="H6" s="2325"/>
      <c r="I6" s="2325"/>
      <c r="J6" s="2325"/>
      <c r="K6" s="2325"/>
      <c r="L6" s="2325"/>
      <c r="M6" s="2325"/>
      <c r="N6" s="2326"/>
      <c r="O6" s="55"/>
      <c r="P6" s="19"/>
      <c r="Q6" s="19"/>
      <c r="R6" s="19"/>
      <c r="S6" s="19"/>
      <c r="T6" s="19"/>
      <c r="U6" s="19"/>
      <c r="V6" s="19"/>
      <c r="W6" s="19"/>
      <c r="X6" s="19"/>
      <c r="Y6" s="19"/>
      <c r="Z6" s="19"/>
      <c r="AA6" s="19"/>
      <c r="AB6" s="19"/>
      <c r="AC6" s="19"/>
      <c r="AD6" s="19"/>
      <c r="AE6" s="19"/>
      <c r="AF6" s="19"/>
    </row>
    <row r="7" spans="1:32" ht="14.4">
      <c r="A7" s="2324" t="s">
        <v>155</v>
      </c>
      <c r="B7" s="2325"/>
      <c r="C7" s="2325"/>
      <c r="D7" s="2325"/>
      <c r="E7" s="2325"/>
      <c r="F7" s="2325"/>
      <c r="G7" s="2325"/>
      <c r="H7" s="2325"/>
      <c r="I7" s="2325"/>
      <c r="J7" s="2325"/>
      <c r="K7" s="2325"/>
      <c r="L7" s="2325"/>
      <c r="M7" s="2325"/>
      <c r="N7" s="2326"/>
      <c r="O7" s="55"/>
      <c r="P7" s="19"/>
      <c r="Q7" s="19"/>
      <c r="R7" s="19"/>
      <c r="S7" s="19"/>
      <c r="T7" s="19"/>
      <c r="U7" s="19"/>
      <c r="V7" s="19"/>
      <c r="W7" s="19"/>
      <c r="X7" s="19"/>
      <c r="Y7" s="19"/>
      <c r="Z7" s="19"/>
      <c r="AA7" s="19"/>
      <c r="AB7" s="19"/>
      <c r="AC7" s="19"/>
      <c r="AD7" s="19"/>
      <c r="AE7" s="19"/>
      <c r="AF7" s="19"/>
    </row>
    <row r="8" spans="1:32" ht="88.95" customHeight="1">
      <c r="A8" s="2340" t="s">
        <v>333</v>
      </c>
      <c r="B8" s="2325"/>
      <c r="C8" s="2325"/>
      <c r="D8" s="2325"/>
      <c r="E8" s="2325"/>
      <c r="F8" s="2325"/>
      <c r="G8" s="2325"/>
      <c r="H8" s="2325"/>
      <c r="I8" s="2325"/>
      <c r="J8" s="2325"/>
      <c r="K8" s="2325"/>
      <c r="L8" s="2325"/>
      <c r="M8" s="2325"/>
      <c r="N8" s="2326"/>
      <c r="O8" s="55"/>
      <c r="P8" s="19"/>
      <c r="Q8" s="19"/>
      <c r="R8" s="19"/>
      <c r="S8" s="19"/>
      <c r="T8" s="19"/>
      <c r="U8" s="19"/>
      <c r="V8" s="19"/>
      <c r="W8" s="19"/>
      <c r="X8" s="19"/>
      <c r="Y8" s="19"/>
      <c r="Z8" s="19"/>
      <c r="AA8" s="19"/>
      <c r="AB8" s="19"/>
      <c r="AC8" s="19"/>
      <c r="AD8" s="19"/>
      <c r="AE8" s="19"/>
      <c r="AF8" s="19"/>
    </row>
    <row r="9" spans="1:32" ht="14.4">
      <c r="A9" s="7"/>
      <c r="B9" s="8"/>
      <c r="C9" s="8"/>
      <c r="D9" s="7"/>
      <c r="E9" s="7"/>
      <c r="F9" s="7"/>
      <c r="G9" s="7"/>
      <c r="H9" s="7"/>
      <c r="I9" s="7"/>
      <c r="J9" s="7"/>
      <c r="K9" s="7"/>
      <c r="L9" s="7"/>
      <c r="M9" s="7"/>
      <c r="N9" s="7"/>
      <c r="O9" s="55"/>
      <c r="P9" s="19"/>
      <c r="Q9" s="19"/>
      <c r="R9" s="19"/>
      <c r="S9" s="19"/>
      <c r="T9" s="19"/>
      <c r="U9" s="19"/>
      <c r="V9" s="19"/>
      <c r="W9" s="19"/>
      <c r="X9" s="19"/>
      <c r="Y9" s="19"/>
      <c r="Z9" s="19"/>
      <c r="AA9" s="19"/>
      <c r="AB9" s="19"/>
      <c r="AC9" s="19"/>
      <c r="AD9" s="19"/>
      <c r="AE9" s="19"/>
      <c r="AF9" s="19"/>
    </row>
    <row r="10" spans="1:32" ht="51" customHeight="1">
      <c r="A10" s="131" t="s">
        <v>387</v>
      </c>
      <c r="B10" s="11" t="s">
        <v>366</v>
      </c>
      <c r="C10" s="136" t="s">
        <v>42</v>
      </c>
      <c r="D10" s="10" t="s">
        <v>85</v>
      </c>
      <c r="E10" s="130" t="s">
        <v>384</v>
      </c>
      <c r="F10" s="131" t="s">
        <v>385</v>
      </c>
      <c r="G10" s="10" t="s">
        <v>156</v>
      </c>
      <c r="H10" s="20" t="s">
        <v>50</v>
      </c>
      <c r="I10" s="135" t="s">
        <v>388</v>
      </c>
      <c r="J10" s="20" t="s">
        <v>54</v>
      </c>
      <c r="K10" s="20" t="s">
        <v>55</v>
      </c>
      <c r="L10" s="20" t="s">
        <v>56</v>
      </c>
      <c r="M10" s="41" t="s">
        <v>71</v>
      </c>
      <c r="N10" s="10" t="s">
        <v>57</v>
      </c>
      <c r="O10" s="138" t="s">
        <v>393</v>
      </c>
      <c r="P10" s="19"/>
      <c r="Q10" s="19"/>
      <c r="R10" s="19"/>
      <c r="S10" s="19"/>
      <c r="T10" s="19"/>
      <c r="U10" s="19"/>
      <c r="V10" s="19"/>
      <c r="W10" s="19"/>
      <c r="X10" s="19"/>
      <c r="Y10" s="19"/>
      <c r="Z10" s="19"/>
      <c r="AA10" s="19"/>
      <c r="AB10" s="19"/>
      <c r="AC10" s="19"/>
      <c r="AD10" s="19"/>
      <c r="AE10" s="19"/>
      <c r="AF10" s="19"/>
    </row>
    <row r="11" spans="1:32" ht="30" customHeight="1">
      <c r="A11" s="146" t="s">
        <v>1049</v>
      </c>
      <c r="B11" s="155" t="s">
        <v>1050</v>
      </c>
      <c r="C11" s="1426" t="s">
        <v>1051</v>
      </c>
      <c r="D11" s="1439" t="s">
        <v>456</v>
      </c>
      <c r="E11" s="1439" t="s">
        <v>1052</v>
      </c>
      <c r="F11" s="1439" t="s">
        <v>1053</v>
      </c>
      <c r="G11" s="1439" t="s">
        <v>1054</v>
      </c>
      <c r="H11" s="1440"/>
      <c r="I11" s="1441" t="s">
        <v>1055</v>
      </c>
      <c r="J11" s="1440">
        <v>1</v>
      </c>
      <c r="K11" s="1440">
        <v>1</v>
      </c>
      <c r="L11" s="1440">
        <v>1</v>
      </c>
      <c r="M11" s="1440">
        <v>100</v>
      </c>
      <c r="N11" s="1442">
        <v>100</v>
      </c>
      <c r="O11" s="1443" t="s">
        <v>1056</v>
      </c>
      <c r="P11" s="156"/>
      <c r="Q11" s="156"/>
      <c r="R11" s="156"/>
      <c r="S11" s="156"/>
      <c r="T11" s="156"/>
      <c r="U11" s="156"/>
      <c r="V11" s="156"/>
      <c r="W11" s="156"/>
      <c r="X11" s="156"/>
      <c r="Y11" s="156"/>
      <c r="Z11" s="156"/>
      <c r="AA11" s="156"/>
      <c r="AB11" s="156"/>
      <c r="AC11" s="156"/>
      <c r="AD11" s="156"/>
      <c r="AE11" s="156"/>
      <c r="AF11" s="156"/>
    </row>
    <row r="12" spans="1:32" ht="30" customHeight="1">
      <c r="A12" s="310" t="s">
        <v>2125</v>
      </c>
      <c r="B12" s="311" t="s">
        <v>2126</v>
      </c>
      <c r="C12" s="1427" t="s">
        <v>2127</v>
      </c>
      <c r="D12" s="1444" t="s">
        <v>456</v>
      </c>
      <c r="E12" s="1444" t="s">
        <v>2128</v>
      </c>
      <c r="F12" s="1444" t="s">
        <v>2129</v>
      </c>
      <c r="G12" s="1445" t="s">
        <v>2130</v>
      </c>
      <c r="H12" s="1446"/>
      <c r="I12" s="1446" t="s">
        <v>2131</v>
      </c>
      <c r="J12" s="1446">
        <v>1</v>
      </c>
      <c r="K12" s="1446">
        <v>1</v>
      </c>
      <c r="L12" s="1446">
        <v>1</v>
      </c>
      <c r="M12" s="1446">
        <v>100</v>
      </c>
      <c r="N12" s="1447">
        <v>100</v>
      </c>
      <c r="O12" s="1448" t="s">
        <v>2120</v>
      </c>
      <c r="P12" s="315"/>
      <c r="Q12" s="315"/>
      <c r="R12" s="315"/>
      <c r="S12" s="315"/>
      <c r="T12" s="315"/>
      <c r="U12" s="315"/>
      <c r="V12" s="315"/>
      <c r="W12" s="315"/>
      <c r="X12" s="315"/>
      <c r="Y12" s="315"/>
      <c r="Z12" s="315"/>
      <c r="AA12" s="315"/>
      <c r="AB12" s="315"/>
      <c r="AC12" s="315"/>
      <c r="AD12" s="315"/>
      <c r="AE12" s="315"/>
      <c r="AF12" s="315"/>
    </row>
    <row r="13" spans="1:32" ht="30" customHeight="1">
      <c r="A13" s="12" t="s">
        <v>2352</v>
      </c>
      <c r="B13" s="13" t="s">
        <v>1050</v>
      </c>
      <c r="C13" s="296" t="s">
        <v>2353</v>
      </c>
      <c r="D13" s="1449" t="s">
        <v>456</v>
      </c>
      <c r="E13" s="1449" t="s">
        <v>1052</v>
      </c>
      <c r="F13" s="1449"/>
      <c r="G13" s="1450" t="s">
        <v>2354</v>
      </c>
      <c r="H13" s="1450"/>
      <c r="I13" s="1450"/>
      <c r="J13" s="1450"/>
      <c r="K13" s="1450">
        <v>3</v>
      </c>
      <c r="L13" s="1450">
        <v>3</v>
      </c>
      <c r="M13" s="1450">
        <v>150</v>
      </c>
      <c r="N13" s="1451">
        <v>50</v>
      </c>
      <c r="O13" s="1452" t="s">
        <v>421</v>
      </c>
      <c r="P13" s="19"/>
      <c r="Q13" s="19"/>
      <c r="R13" s="19"/>
      <c r="S13" s="19"/>
      <c r="T13" s="19"/>
      <c r="U13" s="19"/>
      <c r="V13" s="19"/>
      <c r="W13" s="19"/>
      <c r="X13" s="19"/>
      <c r="Y13" s="19"/>
      <c r="Z13" s="19"/>
      <c r="AA13" s="19"/>
      <c r="AB13" s="19"/>
      <c r="AC13" s="19"/>
      <c r="AD13" s="19"/>
      <c r="AE13" s="19"/>
      <c r="AF13" s="19"/>
    </row>
    <row r="14" spans="1:32" ht="30" customHeight="1">
      <c r="A14" s="444" t="s">
        <v>3178</v>
      </c>
      <c r="B14" s="13" t="s">
        <v>1050</v>
      </c>
      <c r="C14" s="444" t="s">
        <v>3179</v>
      </c>
      <c r="D14" s="1449" t="s">
        <v>456</v>
      </c>
      <c r="E14" s="1453" t="s">
        <v>3180</v>
      </c>
      <c r="F14" s="1449" t="s">
        <v>1053</v>
      </c>
      <c r="G14" s="1454" t="s">
        <v>3181</v>
      </c>
      <c r="H14" s="1450"/>
      <c r="I14" s="1450" t="s">
        <v>1540</v>
      </c>
      <c r="J14" s="1450">
        <v>3</v>
      </c>
      <c r="K14" s="1450">
        <v>2</v>
      </c>
      <c r="L14" s="1450">
        <v>3</v>
      </c>
      <c r="M14" s="1450">
        <v>100</v>
      </c>
      <c r="N14" s="1451">
        <v>50</v>
      </c>
      <c r="O14" s="1452" t="s">
        <v>454</v>
      </c>
      <c r="P14" s="19"/>
      <c r="Q14" s="19"/>
      <c r="R14" s="19"/>
      <c r="S14" s="19"/>
      <c r="T14" s="19"/>
      <c r="U14" s="19"/>
      <c r="V14" s="19"/>
      <c r="W14" s="19"/>
      <c r="X14" s="19"/>
      <c r="Y14" s="19"/>
      <c r="Z14" s="19"/>
      <c r="AA14" s="19"/>
      <c r="AB14" s="19"/>
      <c r="AC14" s="19"/>
      <c r="AD14" s="19"/>
      <c r="AE14" s="19"/>
      <c r="AF14" s="19"/>
    </row>
    <row r="15" spans="1:32" ht="30" customHeight="1">
      <c r="A15" s="12" t="s">
        <v>3182</v>
      </c>
      <c r="B15" s="13" t="s">
        <v>1050</v>
      </c>
      <c r="C15" s="296" t="s">
        <v>3183</v>
      </c>
      <c r="D15" s="1449" t="s">
        <v>456</v>
      </c>
      <c r="E15" s="1455" t="s">
        <v>3184</v>
      </c>
      <c r="F15" s="1455" t="s">
        <v>1053</v>
      </c>
      <c r="G15" s="1455" t="s">
        <v>3185</v>
      </c>
      <c r="H15" s="1456"/>
      <c r="I15" s="1456" t="s">
        <v>1540</v>
      </c>
      <c r="J15" s="1456">
        <v>2</v>
      </c>
      <c r="K15" s="1456">
        <v>1</v>
      </c>
      <c r="L15" s="1456">
        <v>2</v>
      </c>
      <c r="M15" s="1456">
        <v>100</v>
      </c>
      <c r="N15" s="1451">
        <v>100</v>
      </c>
      <c r="O15" s="1452" t="s">
        <v>454</v>
      </c>
      <c r="P15" s="48"/>
      <c r="Q15" s="48"/>
      <c r="R15" s="48"/>
      <c r="S15" s="48"/>
      <c r="T15" s="48"/>
      <c r="U15" s="48"/>
      <c r="V15" s="48"/>
      <c r="W15" s="48"/>
      <c r="X15" s="48"/>
      <c r="Y15" s="48"/>
      <c r="Z15" s="48"/>
      <c r="AA15" s="48"/>
      <c r="AB15" s="48"/>
      <c r="AC15" s="48"/>
      <c r="AD15" s="48"/>
      <c r="AE15" s="48"/>
      <c r="AF15" s="48"/>
    </row>
    <row r="16" spans="1:32" s="697" customFormat="1" ht="30" customHeight="1">
      <c r="A16" s="330" t="s">
        <v>4555</v>
      </c>
      <c r="B16" s="330" t="s">
        <v>2126</v>
      </c>
      <c r="C16" s="618" t="s">
        <v>4556</v>
      </c>
      <c r="D16" s="1457" t="s">
        <v>1041</v>
      </c>
      <c r="E16" s="1457" t="s">
        <v>4557</v>
      </c>
      <c r="F16" s="1457" t="s">
        <v>4558</v>
      </c>
      <c r="G16" s="1458" t="s">
        <v>4559</v>
      </c>
      <c r="H16" s="1458" t="s">
        <v>4560</v>
      </c>
      <c r="I16" s="1458" t="s">
        <v>1540</v>
      </c>
      <c r="J16" s="1458">
        <v>3</v>
      </c>
      <c r="K16" s="1458">
        <v>2</v>
      </c>
      <c r="L16" s="1458">
        <v>4</v>
      </c>
      <c r="M16" s="1458">
        <v>100</v>
      </c>
      <c r="N16" s="1459">
        <v>33.33</v>
      </c>
      <c r="O16" s="1512" t="s">
        <v>3569</v>
      </c>
      <c r="P16" s="562"/>
      <c r="Q16" s="562"/>
      <c r="R16" s="562"/>
      <c r="S16" s="562"/>
      <c r="T16" s="562"/>
      <c r="U16" s="562"/>
      <c r="V16" s="562"/>
      <c r="W16" s="562"/>
      <c r="X16" s="562"/>
      <c r="Y16" s="562"/>
      <c r="Z16" s="562"/>
      <c r="AA16" s="562"/>
      <c r="AB16" s="562"/>
      <c r="AC16" s="562"/>
      <c r="AD16" s="562"/>
      <c r="AE16" s="562"/>
      <c r="AF16" s="562"/>
    </row>
    <row r="17" spans="1:32" s="697" customFormat="1" ht="30" customHeight="1">
      <c r="A17" s="697" t="s">
        <v>4561</v>
      </c>
      <c r="B17" s="330" t="s">
        <v>2126</v>
      </c>
      <c r="C17" s="618" t="s">
        <v>4562</v>
      </c>
      <c r="D17" s="1457" t="s">
        <v>1041</v>
      </c>
      <c r="E17" s="1457" t="s">
        <v>4563</v>
      </c>
      <c r="F17" s="1457" t="s">
        <v>4564</v>
      </c>
      <c r="G17" s="1458" t="s">
        <v>4565</v>
      </c>
      <c r="H17" s="1458" t="s">
        <v>4566</v>
      </c>
      <c r="I17" s="1458" t="s">
        <v>4567</v>
      </c>
      <c r="J17" s="1458">
        <v>1</v>
      </c>
      <c r="K17" s="1458">
        <v>1</v>
      </c>
      <c r="L17" s="1458">
        <v>2</v>
      </c>
      <c r="M17" s="1458">
        <v>100</v>
      </c>
      <c r="N17" s="1459">
        <f>M17/J17</f>
        <v>100</v>
      </c>
      <c r="O17" s="1512" t="s">
        <v>3588</v>
      </c>
      <c r="P17" s="562"/>
      <c r="Q17" s="562"/>
      <c r="R17" s="562"/>
      <c r="S17" s="562"/>
      <c r="T17" s="562"/>
      <c r="U17" s="562"/>
      <c r="V17" s="562"/>
      <c r="W17" s="562"/>
      <c r="X17" s="562"/>
      <c r="Y17" s="562"/>
      <c r="Z17" s="562"/>
      <c r="AA17" s="562"/>
      <c r="AB17" s="562"/>
      <c r="AC17" s="562"/>
      <c r="AD17" s="562"/>
      <c r="AE17" s="562"/>
      <c r="AF17" s="562"/>
    </row>
    <row r="18" spans="1:32" s="697" customFormat="1" ht="30" customHeight="1">
      <c r="A18" s="330" t="s">
        <v>4568</v>
      </c>
      <c r="B18" s="330" t="s">
        <v>2126</v>
      </c>
      <c r="C18" s="618" t="s">
        <v>4569</v>
      </c>
      <c r="D18" s="1457" t="s">
        <v>1041</v>
      </c>
      <c r="E18" s="1457" t="s">
        <v>4563</v>
      </c>
      <c r="F18" s="1457" t="s">
        <v>4564</v>
      </c>
      <c r="G18" s="1458" t="s">
        <v>4570</v>
      </c>
      <c r="H18" s="1458" t="s">
        <v>4571</v>
      </c>
      <c r="I18" s="1458" t="s">
        <v>4567</v>
      </c>
      <c r="J18" s="1458">
        <v>1</v>
      </c>
      <c r="K18" s="1458">
        <v>1</v>
      </c>
      <c r="L18" s="1458">
        <v>3</v>
      </c>
      <c r="M18" s="1458">
        <v>100</v>
      </c>
      <c r="N18" s="1459">
        <f>M18/J18</f>
        <v>100</v>
      </c>
      <c r="O18" s="1513" t="s">
        <v>3588</v>
      </c>
    </row>
    <row r="19" spans="1:32" s="697" customFormat="1" ht="30" customHeight="1">
      <c r="A19" s="330" t="s">
        <v>4572</v>
      </c>
      <c r="B19" s="330" t="s">
        <v>1050</v>
      </c>
      <c r="C19" s="618" t="s">
        <v>4573</v>
      </c>
      <c r="D19" s="1457" t="s">
        <v>1041</v>
      </c>
      <c r="E19" s="1457" t="s">
        <v>4574</v>
      </c>
      <c r="F19" s="1457" t="s">
        <v>4575</v>
      </c>
      <c r="G19" s="1458" t="s">
        <v>4576</v>
      </c>
      <c r="H19" s="1458" t="s">
        <v>4577</v>
      </c>
      <c r="I19" s="1458" t="s">
        <v>4578</v>
      </c>
      <c r="J19" s="1458">
        <v>3</v>
      </c>
      <c r="K19" s="1458">
        <v>2</v>
      </c>
      <c r="L19" s="1458">
        <v>4</v>
      </c>
      <c r="M19" s="1458">
        <v>100</v>
      </c>
      <c r="N19" s="1459">
        <v>33.33</v>
      </c>
      <c r="O19" s="1512" t="s">
        <v>3406</v>
      </c>
      <c r="P19" s="562"/>
      <c r="Q19" s="562"/>
      <c r="R19" s="562"/>
      <c r="S19" s="562"/>
      <c r="T19" s="562"/>
      <c r="U19" s="562"/>
      <c r="V19" s="562"/>
      <c r="W19" s="562"/>
      <c r="X19" s="562"/>
      <c r="Y19" s="562"/>
      <c r="Z19" s="562"/>
      <c r="AA19" s="562"/>
      <c r="AB19" s="562"/>
      <c r="AC19" s="562"/>
      <c r="AD19" s="562"/>
      <c r="AE19" s="562"/>
      <c r="AF19" s="562"/>
    </row>
    <row r="20" spans="1:32" s="697" customFormat="1" ht="30" customHeight="1">
      <c r="A20" s="330" t="s">
        <v>4579</v>
      </c>
      <c r="B20" s="330" t="s">
        <v>1050</v>
      </c>
      <c r="C20" s="618" t="s">
        <v>4580</v>
      </c>
      <c r="D20" s="1457" t="s">
        <v>1041</v>
      </c>
      <c r="E20" s="1457" t="s">
        <v>4581</v>
      </c>
      <c r="F20" s="1457" t="s">
        <v>4558</v>
      </c>
      <c r="G20" s="1458" t="s">
        <v>4582</v>
      </c>
      <c r="H20" s="1458"/>
      <c r="I20" s="1458" t="s">
        <v>4583</v>
      </c>
      <c r="J20" s="1458">
        <v>4</v>
      </c>
      <c r="K20" s="1458">
        <v>3</v>
      </c>
      <c r="L20" s="1458">
        <v>4</v>
      </c>
      <c r="M20" s="1458">
        <v>100</v>
      </c>
      <c r="N20" s="1459">
        <v>25</v>
      </c>
      <c r="O20" s="1512" t="s">
        <v>4224</v>
      </c>
      <c r="P20" s="562"/>
      <c r="Q20" s="562"/>
      <c r="R20" s="562"/>
      <c r="S20" s="562"/>
      <c r="T20" s="562"/>
      <c r="U20" s="562"/>
      <c r="V20" s="562"/>
      <c r="W20" s="562"/>
      <c r="X20" s="562"/>
      <c r="Y20" s="562"/>
      <c r="Z20" s="562"/>
      <c r="AA20" s="562"/>
      <c r="AB20" s="562"/>
      <c r="AC20" s="562"/>
      <c r="AD20" s="562"/>
      <c r="AE20" s="562"/>
      <c r="AF20" s="562"/>
    </row>
    <row r="21" spans="1:32" s="697" customFormat="1" ht="30" customHeight="1">
      <c r="A21" s="330" t="s">
        <v>4584</v>
      </c>
      <c r="B21" s="330" t="s">
        <v>1050</v>
      </c>
      <c r="C21" s="618" t="s">
        <v>4585</v>
      </c>
      <c r="D21" s="1457" t="s">
        <v>1041</v>
      </c>
      <c r="E21" s="1457" t="s">
        <v>4581</v>
      </c>
      <c r="F21" s="1457" t="s">
        <v>4558</v>
      </c>
      <c r="G21" s="1458" t="s">
        <v>4586</v>
      </c>
      <c r="H21" s="1458"/>
      <c r="I21" s="1458" t="s">
        <v>4587</v>
      </c>
      <c r="J21" s="1458"/>
      <c r="K21" s="1458">
        <v>5</v>
      </c>
      <c r="L21" s="1458">
        <v>5</v>
      </c>
      <c r="M21" s="1458">
        <v>100</v>
      </c>
      <c r="N21" s="1459">
        <v>20</v>
      </c>
      <c r="O21" s="1512" t="s">
        <v>4224</v>
      </c>
    </row>
    <row r="22" spans="1:32" s="697" customFormat="1" ht="30" customHeight="1">
      <c r="A22" s="330" t="s">
        <v>4588</v>
      </c>
      <c r="B22" s="330" t="s">
        <v>1050</v>
      </c>
      <c r="C22" s="618" t="s">
        <v>4589</v>
      </c>
      <c r="D22" s="1457" t="s">
        <v>1041</v>
      </c>
      <c r="E22" s="1457" t="s">
        <v>4590</v>
      </c>
      <c r="F22" s="1457" t="s">
        <v>4591</v>
      </c>
      <c r="G22" s="1458" t="s">
        <v>4592</v>
      </c>
      <c r="H22" s="1458" t="s">
        <v>4593</v>
      </c>
      <c r="I22" s="1458" t="s">
        <v>4594</v>
      </c>
      <c r="J22" s="1458">
        <v>1</v>
      </c>
      <c r="K22" s="1458">
        <v>2</v>
      </c>
      <c r="L22" s="1458">
        <v>3</v>
      </c>
      <c r="M22" s="1458">
        <v>50</v>
      </c>
      <c r="N22" s="1459">
        <v>25</v>
      </c>
      <c r="O22" s="1512" t="s">
        <v>4224</v>
      </c>
    </row>
    <row r="23" spans="1:32" s="697" customFormat="1" ht="30" customHeight="1">
      <c r="A23" s="330" t="s">
        <v>4595</v>
      </c>
      <c r="B23" s="330" t="s">
        <v>1050</v>
      </c>
      <c r="C23" s="618" t="s">
        <v>4596</v>
      </c>
      <c r="D23" s="1457" t="s">
        <v>1041</v>
      </c>
      <c r="E23" s="1457" t="s">
        <v>4590</v>
      </c>
      <c r="F23" s="1457" t="s">
        <v>4591</v>
      </c>
      <c r="G23" s="1458" t="s">
        <v>4597</v>
      </c>
      <c r="H23" s="1458"/>
      <c r="I23" s="1458" t="s">
        <v>4594</v>
      </c>
      <c r="J23" s="1458">
        <v>1</v>
      </c>
      <c r="K23" s="1458">
        <v>2</v>
      </c>
      <c r="L23" s="1458">
        <v>4</v>
      </c>
      <c r="M23" s="1458">
        <v>50</v>
      </c>
      <c r="N23" s="1459">
        <v>25</v>
      </c>
      <c r="O23" s="1512" t="s">
        <v>4224</v>
      </c>
    </row>
    <row r="24" spans="1:32" s="697" customFormat="1" ht="30" customHeight="1">
      <c r="A24" s="330" t="s">
        <v>4598</v>
      </c>
      <c r="B24" s="330" t="s">
        <v>1050</v>
      </c>
      <c r="C24" s="618" t="s">
        <v>4599</v>
      </c>
      <c r="D24" s="1457" t="s">
        <v>1041</v>
      </c>
      <c r="E24" s="1457" t="s">
        <v>4600</v>
      </c>
      <c r="F24" s="1457" t="s">
        <v>4575</v>
      </c>
      <c r="G24" s="1458" t="s">
        <v>4576</v>
      </c>
      <c r="H24" s="1458" t="s">
        <v>4601</v>
      </c>
      <c r="I24" s="1458" t="s">
        <v>4602</v>
      </c>
      <c r="J24" s="1458">
        <v>3</v>
      </c>
      <c r="K24" s="1458">
        <v>3</v>
      </c>
      <c r="L24" s="1458">
        <v>4</v>
      </c>
      <c r="M24" s="1458">
        <v>100</v>
      </c>
      <c r="N24" s="1459">
        <v>33.33</v>
      </c>
      <c r="O24" s="1512" t="s">
        <v>3758</v>
      </c>
      <c r="P24" s="562"/>
      <c r="Q24" s="562"/>
      <c r="R24" s="562"/>
      <c r="S24" s="562"/>
      <c r="T24" s="562"/>
      <c r="U24" s="562"/>
      <c r="V24" s="562"/>
      <c r="W24" s="562"/>
      <c r="X24" s="562"/>
      <c r="Y24" s="562"/>
      <c r="Z24" s="562"/>
      <c r="AA24" s="562"/>
      <c r="AB24" s="562"/>
      <c r="AC24" s="562"/>
      <c r="AD24" s="562"/>
      <c r="AE24" s="562"/>
      <c r="AF24" s="562"/>
    </row>
    <row r="25" spans="1:32" s="697" customFormat="1" ht="30" customHeight="1">
      <c r="A25" s="330" t="s">
        <v>4603</v>
      </c>
      <c r="B25" s="330" t="s">
        <v>2126</v>
      </c>
      <c r="C25" s="618" t="s">
        <v>4604</v>
      </c>
      <c r="D25" s="1457" t="s">
        <v>1041</v>
      </c>
      <c r="E25" s="1457" t="s">
        <v>4605</v>
      </c>
      <c r="F25" s="1457" t="s">
        <v>1053</v>
      </c>
      <c r="G25" s="1458" t="s">
        <v>4606</v>
      </c>
      <c r="H25" s="1458"/>
      <c r="I25" s="1458" t="s">
        <v>1540</v>
      </c>
      <c r="J25" s="1458">
        <v>1</v>
      </c>
      <c r="K25" s="1458">
        <v>1</v>
      </c>
      <c r="L25" s="1458">
        <v>1</v>
      </c>
      <c r="M25" s="1458">
        <v>100</v>
      </c>
      <c r="N25" s="1459">
        <v>100</v>
      </c>
      <c r="O25" s="1512" t="s">
        <v>4455</v>
      </c>
      <c r="P25" s="562"/>
      <c r="Q25" s="562"/>
      <c r="R25" s="562"/>
      <c r="S25" s="562"/>
      <c r="T25" s="562"/>
      <c r="U25" s="562"/>
      <c r="V25" s="562"/>
      <c r="W25" s="562"/>
      <c r="X25" s="562"/>
      <c r="Y25" s="562"/>
      <c r="Z25" s="562"/>
      <c r="AA25" s="562"/>
      <c r="AB25" s="562"/>
      <c r="AC25" s="562"/>
      <c r="AD25" s="562"/>
      <c r="AE25" s="562"/>
      <c r="AF25" s="562"/>
    </row>
    <row r="26" spans="1:32" s="697" customFormat="1" ht="30" customHeight="1">
      <c r="A26" s="330" t="s">
        <v>4607</v>
      </c>
      <c r="B26" s="330" t="s">
        <v>2126</v>
      </c>
      <c r="C26" s="618" t="s">
        <v>4608</v>
      </c>
      <c r="D26" s="1457" t="s">
        <v>1041</v>
      </c>
      <c r="E26" s="1457" t="s">
        <v>4605</v>
      </c>
      <c r="F26" s="1457" t="s">
        <v>1053</v>
      </c>
      <c r="G26" s="1458" t="s">
        <v>4586</v>
      </c>
      <c r="H26" s="1458"/>
      <c r="I26" s="1458" t="s">
        <v>1540</v>
      </c>
      <c r="J26" s="1458">
        <v>5</v>
      </c>
      <c r="K26" s="1458">
        <v>5</v>
      </c>
      <c r="L26" s="1458">
        <v>5</v>
      </c>
      <c r="M26" s="1458">
        <v>100</v>
      </c>
      <c r="N26" s="1459">
        <v>20</v>
      </c>
      <c r="O26" s="1512" t="s">
        <v>4455</v>
      </c>
    </row>
    <row r="27" spans="1:32" s="697" customFormat="1" ht="30" customHeight="1">
      <c r="A27" s="330" t="s">
        <v>4609</v>
      </c>
      <c r="B27" s="330" t="s">
        <v>2126</v>
      </c>
      <c r="C27" s="618" t="s">
        <v>4604</v>
      </c>
      <c r="D27" s="1457" t="s">
        <v>1041</v>
      </c>
      <c r="E27" s="1457" t="s">
        <v>4610</v>
      </c>
      <c r="F27" s="1457" t="s">
        <v>4611</v>
      </c>
      <c r="G27" s="1458" t="s">
        <v>4612</v>
      </c>
      <c r="H27" s="1458"/>
      <c r="I27" s="1458" t="s">
        <v>4613</v>
      </c>
      <c r="J27" s="1458">
        <v>1</v>
      </c>
      <c r="K27" s="1458">
        <v>1</v>
      </c>
      <c r="L27" s="1458">
        <v>1</v>
      </c>
      <c r="M27" s="1458">
        <v>50</v>
      </c>
      <c r="N27" s="1459">
        <v>50</v>
      </c>
      <c r="O27" s="1512" t="s">
        <v>4455</v>
      </c>
    </row>
    <row r="28" spans="1:32" s="697" customFormat="1" ht="30" customHeight="1">
      <c r="A28" s="330" t="s">
        <v>4614</v>
      </c>
      <c r="B28" s="330" t="s">
        <v>2126</v>
      </c>
      <c r="C28" s="618" t="s">
        <v>4604</v>
      </c>
      <c r="D28" s="1457" t="s">
        <v>1041</v>
      </c>
      <c r="E28" s="1457" t="s">
        <v>4615</v>
      </c>
      <c r="F28" s="1457" t="s">
        <v>4616</v>
      </c>
      <c r="G28" s="1458" t="s">
        <v>4617</v>
      </c>
      <c r="H28" s="1458" t="s">
        <v>4618</v>
      </c>
      <c r="I28" s="1458" t="s">
        <v>4594</v>
      </c>
      <c r="J28" s="1458">
        <v>1</v>
      </c>
      <c r="K28" s="1458">
        <v>1</v>
      </c>
      <c r="L28" s="1458">
        <v>1</v>
      </c>
      <c r="M28" s="1458">
        <v>50</v>
      </c>
      <c r="N28" s="1459">
        <v>50</v>
      </c>
      <c r="O28" s="1512" t="s">
        <v>4455</v>
      </c>
    </row>
    <row r="29" spans="1:32" s="697" customFormat="1" ht="30" customHeight="1">
      <c r="A29" s="330" t="s">
        <v>4619</v>
      </c>
      <c r="B29" s="330" t="s">
        <v>2126</v>
      </c>
      <c r="C29" s="618" t="s">
        <v>4604</v>
      </c>
      <c r="D29" s="1457" t="s">
        <v>1041</v>
      </c>
      <c r="E29" s="1457" t="s">
        <v>4620</v>
      </c>
      <c r="F29" s="1457" t="s">
        <v>4621</v>
      </c>
      <c r="G29" s="1458" t="s">
        <v>4622</v>
      </c>
      <c r="H29" s="1458" t="s">
        <v>4623</v>
      </c>
      <c r="I29" s="1458" t="s">
        <v>4613</v>
      </c>
      <c r="J29" s="1458">
        <v>1</v>
      </c>
      <c r="K29" s="1458">
        <v>1</v>
      </c>
      <c r="L29" s="1458">
        <v>1</v>
      </c>
      <c r="M29" s="1458">
        <v>50</v>
      </c>
      <c r="N29" s="1459">
        <v>50</v>
      </c>
      <c r="O29" s="1512" t="s">
        <v>4455</v>
      </c>
    </row>
    <row r="30" spans="1:32" s="697" customFormat="1" ht="30" customHeight="1">
      <c r="A30" s="330" t="s">
        <v>4624</v>
      </c>
      <c r="B30" s="330" t="s">
        <v>2126</v>
      </c>
      <c r="C30" s="618" t="s">
        <v>4604</v>
      </c>
      <c r="D30" s="1457" t="s">
        <v>1041</v>
      </c>
      <c r="E30" s="1457" t="s">
        <v>4625</v>
      </c>
      <c r="F30" s="1457" t="s">
        <v>4626</v>
      </c>
      <c r="G30" s="1458" t="s">
        <v>4627</v>
      </c>
      <c r="H30" s="1458"/>
      <c r="I30" s="1458" t="s">
        <v>4613</v>
      </c>
      <c r="J30" s="1458">
        <v>1</v>
      </c>
      <c r="K30" s="1458">
        <v>1</v>
      </c>
      <c r="L30" s="1458">
        <v>1</v>
      </c>
      <c r="M30" s="1458">
        <v>50</v>
      </c>
      <c r="N30" s="1459">
        <v>50</v>
      </c>
      <c r="O30" s="1512" t="s">
        <v>4455</v>
      </c>
    </row>
    <row r="31" spans="1:32" s="697" customFormat="1" ht="30" customHeight="1">
      <c r="A31" s="330" t="s">
        <v>4628</v>
      </c>
      <c r="B31" s="330" t="s">
        <v>2126</v>
      </c>
      <c r="C31" s="618" t="s">
        <v>4604</v>
      </c>
      <c r="D31" s="1457" t="s">
        <v>1041</v>
      </c>
      <c r="E31" s="1457" t="s">
        <v>4629</v>
      </c>
      <c r="F31" s="1457" t="s">
        <v>4616</v>
      </c>
      <c r="G31" s="1458" t="s">
        <v>4630</v>
      </c>
      <c r="H31" s="1458" t="s">
        <v>4631</v>
      </c>
      <c r="I31" s="1458" t="s">
        <v>4613</v>
      </c>
      <c r="J31" s="1458">
        <v>1</v>
      </c>
      <c r="K31" s="1458">
        <v>11</v>
      </c>
      <c r="L31" s="1458"/>
      <c r="M31" s="1458">
        <v>50</v>
      </c>
      <c r="N31" s="1459">
        <v>50</v>
      </c>
      <c r="O31" s="1512" t="s">
        <v>4455</v>
      </c>
    </row>
    <row r="32" spans="1:32" ht="30" customHeight="1">
      <c r="A32" s="939" t="s">
        <v>4579</v>
      </c>
      <c r="B32" s="940" t="s">
        <v>1050</v>
      </c>
      <c r="C32" s="1428" t="s">
        <v>4580</v>
      </c>
      <c r="D32" s="1460" t="s">
        <v>475</v>
      </c>
      <c r="E32" s="1460" t="s">
        <v>4581</v>
      </c>
      <c r="F32" s="1460" t="s">
        <v>4558</v>
      </c>
      <c r="G32" s="1461" t="s">
        <v>4582</v>
      </c>
      <c r="H32" s="1461"/>
      <c r="I32" s="1461" t="s">
        <v>4583</v>
      </c>
      <c r="J32" s="1461">
        <v>4</v>
      </c>
      <c r="K32" s="1461">
        <v>3</v>
      </c>
      <c r="L32" s="1461">
        <v>4</v>
      </c>
      <c r="M32" s="1461">
        <v>100</v>
      </c>
      <c r="N32" s="1519">
        <v>25</v>
      </c>
      <c r="O32" s="1514" t="s">
        <v>5637</v>
      </c>
      <c r="P32" s="19"/>
      <c r="Q32" s="19"/>
      <c r="R32" s="19"/>
      <c r="S32" s="19"/>
      <c r="T32" s="19"/>
      <c r="U32" s="19"/>
      <c r="V32" s="19"/>
      <c r="W32" s="19"/>
      <c r="X32" s="19"/>
      <c r="Y32" s="19"/>
      <c r="Z32" s="19"/>
      <c r="AA32" s="19"/>
      <c r="AB32" s="19"/>
      <c r="AC32" s="19"/>
      <c r="AD32" s="19"/>
      <c r="AE32" s="19"/>
      <c r="AF32" s="19"/>
    </row>
    <row r="33" spans="1:32" ht="30" customHeight="1">
      <c r="A33" s="12" t="s">
        <v>6523</v>
      </c>
      <c r="B33" s="13" t="s">
        <v>1050</v>
      </c>
      <c r="C33" s="296" t="s">
        <v>6524</v>
      </c>
      <c r="D33" s="1449" t="s">
        <v>475</v>
      </c>
      <c r="E33" s="1449" t="s">
        <v>6525</v>
      </c>
      <c r="F33" s="1462" t="s">
        <v>6526</v>
      </c>
      <c r="G33" s="1450">
        <v>14</v>
      </c>
      <c r="H33" s="1450"/>
      <c r="I33" s="1450" t="s">
        <v>1540</v>
      </c>
      <c r="J33" s="1450">
        <v>1</v>
      </c>
      <c r="K33" s="1450">
        <v>1</v>
      </c>
      <c r="L33" s="1450">
        <v>1</v>
      </c>
      <c r="M33" s="1450">
        <v>100</v>
      </c>
      <c r="N33" s="1451">
        <v>100</v>
      </c>
      <c r="O33" s="1515" t="s">
        <v>5637</v>
      </c>
      <c r="P33" s="48"/>
      <c r="Q33" s="48"/>
      <c r="R33" s="48"/>
      <c r="S33" s="48"/>
      <c r="T33" s="48"/>
      <c r="U33" s="48"/>
      <c r="V33" s="48"/>
      <c r="W33" s="48"/>
      <c r="X33" s="48"/>
      <c r="Y33" s="48"/>
      <c r="Z33" s="48"/>
      <c r="AA33" s="48"/>
      <c r="AB33" s="48"/>
      <c r="AC33" s="48"/>
      <c r="AD33" s="48"/>
      <c r="AE33" s="48"/>
      <c r="AF33" s="48"/>
    </row>
    <row r="34" spans="1:32" ht="30" customHeight="1">
      <c r="A34" s="643" t="s">
        <v>6527</v>
      </c>
      <c r="B34" s="13" t="s">
        <v>6528</v>
      </c>
      <c r="C34" s="296" t="s">
        <v>6524</v>
      </c>
      <c r="D34" s="1449" t="s">
        <v>475</v>
      </c>
      <c r="E34" s="1449" t="s">
        <v>6525</v>
      </c>
      <c r="F34" s="1462" t="s">
        <v>6529</v>
      </c>
      <c r="G34" s="1450">
        <v>48</v>
      </c>
      <c r="H34" s="1456"/>
      <c r="I34" s="1456" t="s">
        <v>1540</v>
      </c>
      <c r="J34" s="1456">
        <v>1</v>
      </c>
      <c r="K34" s="1456">
        <v>1</v>
      </c>
      <c r="L34" s="1456">
        <v>1</v>
      </c>
      <c r="M34" s="1456">
        <v>100</v>
      </c>
      <c r="N34" s="1451">
        <v>100</v>
      </c>
      <c r="O34" s="1515" t="s">
        <v>5637</v>
      </c>
      <c r="P34" s="48"/>
      <c r="Q34" s="48"/>
      <c r="R34" s="48"/>
      <c r="S34" s="48"/>
      <c r="T34" s="48"/>
      <c r="U34" s="48"/>
      <c r="V34" s="48"/>
      <c r="W34" s="48"/>
      <c r="X34" s="48"/>
      <c r="Y34" s="48"/>
      <c r="Z34" s="48"/>
      <c r="AA34" s="48"/>
      <c r="AB34" s="48"/>
      <c r="AC34" s="48"/>
      <c r="AD34" s="48"/>
      <c r="AE34" s="48"/>
      <c r="AF34" s="48"/>
    </row>
    <row r="35" spans="1:32" ht="30" customHeight="1">
      <c r="A35" s="12" t="s">
        <v>6530</v>
      </c>
      <c r="B35" s="13" t="s">
        <v>1050</v>
      </c>
      <c r="C35" s="296" t="s">
        <v>6531</v>
      </c>
      <c r="D35" s="1449" t="s">
        <v>475</v>
      </c>
      <c r="E35" s="1449" t="s">
        <v>1052</v>
      </c>
      <c r="F35" s="1449" t="s">
        <v>6532</v>
      </c>
      <c r="G35" s="1450"/>
      <c r="H35" s="1450"/>
      <c r="I35" s="1450"/>
      <c r="J35" s="1450"/>
      <c r="K35" s="1450">
        <v>1</v>
      </c>
      <c r="L35" s="1450">
        <v>4</v>
      </c>
      <c r="M35" s="1450">
        <v>100</v>
      </c>
      <c r="N35" s="1451">
        <v>25</v>
      </c>
      <c r="O35" s="1514" t="s">
        <v>5635</v>
      </c>
      <c r="P35" s="19"/>
      <c r="Q35" s="19"/>
      <c r="R35" s="19"/>
      <c r="S35" s="19"/>
      <c r="T35" s="19"/>
      <c r="U35" s="19"/>
      <c r="V35" s="19"/>
      <c r="W35" s="19"/>
      <c r="X35" s="19"/>
      <c r="Y35" s="19"/>
      <c r="Z35" s="19"/>
      <c r="AA35" s="19"/>
      <c r="AB35" s="19"/>
      <c r="AC35" s="19"/>
      <c r="AD35" s="19"/>
      <c r="AE35" s="19"/>
      <c r="AF35" s="19"/>
    </row>
    <row r="36" spans="1:32" ht="30" customHeight="1">
      <c r="A36" s="12" t="s">
        <v>6533</v>
      </c>
      <c r="B36" s="21" t="s">
        <v>6534</v>
      </c>
      <c r="C36" s="296" t="s">
        <v>6535</v>
      </c>
      <c r="D36" s="1449" t="s">
        <v>5716</v>
      </c>
      <c r="E36" s="1449" t="s">
        <v>1052</v>
      </c>
      <c r="F36" s="1449" t="s">
        <v>1053</v>
      </c>
      <c r="G36" s="1456" t="s">
        <v>6536</v>
      </c>
      <c r="H36" s="1450"/>
      <c r="I36" s="1456" t="s">
        <v>1540</v>
      </c>
      <c r="J36" s="1456">
        <v>4</v>
      </c>
      <c r="K36" s="1456">
        <v>4</v>
      </c>
      <c r="L36" s="1456">
        <v>4</v>
      </c>
      <c r="M36" s="1456">
        <v>100</v>
      </c>
      <c r="N36" s="1465">
        <v>25</v>
      </c>
      <c r="O36" s="1514" t="s">
        <v>5720</v>
      </c>
      <c r="P36" s="19"/>
      <c r="Q36" s="19"/>
      <c r="R36" s="19"/>
      <c r="S36" s="19"/>
      <c r="T36" s="19"/>
      <c r="U36" s="19"/>
      <c r="V36" s="19"/>
      <c r="W36" s="19"/>
      <c r="X36" s="19"/>
      <c r="Y36" s="19"/>
      <c r="Z36" s="19"/>
      <c r="AA36" s="19"/>
      <c r="AB36" s="19"/>
      <c r="AC36" s="19"/>
      <c r="AD36" s="19"/>
      <c r="AE36" s="19"/>
      <c r="AF36" s="19"/>
    </row>
    <row r="37" spans="1:32" ht="30" customHeight="1">
      <c r="A37" s="942" t="s">
        <v>6537</v>
      </c>
      <c r="B37" s="943" t="s">
        <v>6538</v>
      </c>
      <c r="C37" s="1429" t="s">
        <v>6539</v>
      </c>
      <c r="D37" s="867" t="s">
        <v>475</v>
      </c>
      <c r="E37" s="867" t="s">
        <v>1052</v>
      </c>
      <c r="F37" s="867" t="s">
        <v>6540</v>
      </c>
      <c r="G37" s="944" t="s">
        <v>6541</v>
      </c>
      <c r="H37" s="944"/>
      <c r="I37" s="944" t="s">
        <v>6542</v>
      </c>
      <c r="J37" s="944">
        <v>2</v>
      </c>
      <c r="K37" s="944">
        <v>2</v>
      </c>
      <c r="L37" s="944">
        <v>2</v>
      </c>
      <c r="M37" s="944">
        <v>100</v>
      </c>
      <c r="N37" s="945">
        <v>50</v>
      </c>
      <c r="O37" s="1516" t="s">
        <v>5739</v>
      </c>
      <c r="P37" s="48"/>
      <c r="Q37" s="48"/>
      <c r="R37" s="48"/>
      <c r="S37" s="48"/>
      <c r="T37" s="48"/>
      <c r="U37" s="48"/>
      <c r="V37" s="48"/>
      <c r="W37" s="48"/>
      <c r="X37" s="48"/>
      <c r="Y37" s="48"/>
      <c r="Z37" s="48"/>
      <c r="AA37" s="48"/>
      <c r="AB37" s="48"/>
      <c r="AC37" s="48"/>
      <c r="AD37" s="48"/>
      <c r="AE37" s="48"/>
      <c r="AF37" s="48"/>
    </row>
    <row r="38" spans="1:32" ht="30" customHeight="1">
      <c r="A38" s="946" t="s">
        <v>6543</v>
      </c>
      <c r="B38" s="943" t="s">
        <v>1050</v>
      </c>
      <c r="C38" s="1429" t="s">
        <v>6544</v>
      </c>
      <c r="D38" s="867" t="s">
        <v>475</v>
      </c>
      <c r="E38" s="947" t="s">
        <v>6545</v>
      </c>
      <c r="F38" s="948" t="s">
        <v>6546</v>
      </c>
      <c r="G38" s="944" t="s">
        <v>1603</v>
      </c>
      <c r="H38" s="949"/>
      <c r="I38" s="949" t="s">
        <v>6547</v>
      </c>
      <c r="J38" s="949">
        <v>5</v>
      </c>
      <c r="K38" s="949">
        <v>3</v>
      </c>
      <c r="L38" s="949">
        <v>5</v>
      </c>
      <c r="M38" s="949">
        <v>100</v>
      </c>
      <c r="N38" s="945">
        <v>33.33</v>
      </c>
      <c r="O38" s="1516" t="s">
        <v>5739</v>
      </c>
    </row>
    <row r="39" spans="1:32" ht="30" customHeight="1">
      <c r="A39" s="12" t="s">
        <v>4584</v>
      </c>
      <c r="B39" s="13" t="s">
        <v>1050</v>
      </c>
      <c r="C39" s="296" t="s">
        <v>4585</v>
      </c>
      <c r="D39" s="1449" t="s">
        <v>475</v>
      </c>
      <c r="E39" s="1449" t="s">
        <v>4581</v>
      </c>
      <c r="F39" s="1449" t="s">
        <v>4558</v>
      </c>
      <c r="G39" s="1463" t="s">
        <v>4586</v>
      </c>
      <c r="H39" s="1456"/>
      <c r="I39" s="1456" t="s">
        <v>4587</v>
      </c>
      <c r="J39" s="1456"/>
      <c r="K39" s="1456">
        <v>5</v>
      </c>
      <c r="L39" s="1456">
        <v>5</v>
      </c>
      <c r="M39" s="1456">
        <v>100</v>
      </c>
      <c r="N39" s="1451">
        <v>20</v>
      </c>
      <c r="O39" s="1516" t="s">
        <v>5820</v>
      </c>
      <c r="P39" s="48"/>
      <c r="Q39" s="48"/>
      <c r="R39" s="48"/>
      <c r="S39" s="48"/>
      <c r="T39" s="48"/>
      <c r="U39" s="48"/>
      <c r="V39" s="48"/>
      <c r="W39" s="48"/>
      <c r="X39" s="48"/>
      <c r="Y39" s="48"/>
      <c r="Z39" s="48"/>
      <c r="AA39" s="48"/>
      <c r="AB39" s="48"/>
      <c r="AC39" s="48"/>
      <c r="AD39" s="48"/>
      <c r="AE39" s="48"/>
      <c r="AF39" s="48"/>
    </row>
    <row r="40" spans="1:32" ht="30" customHeight="1">
      <c r="A40" s="765" t="s">
        <v>4588</v>
      </c>
      <c r="B40" s="951" t="s">
        <v>1050</v>
      </c>
      <c r="C40" s="1430" t="s">
        <v>4589</v>
      </c>
      <c r="D40" s="1464" t="s">
        <v>475</v>
      </c>
      <c r="E40" s="1464" t="s">
        <v>4590</v>
      </c>
      <c r="F40" s="1464" t="s">
        <v>4591</v>
      </c>
      <c r="G40" s="1463" t="s">
        <v>4592</v>
      </c>
      <c r="H40" s="1450" t="s">
        <v>4593</v>
      </c>
      <c r="I40" s="1463" t="s">
        <v>4594</v>
      </c>
      <c r="J40" s="1450">
        <v>1</v>
      </c>
      <c r="K40" s="1450">
        <v>2</v>
      </c>
      <c r="L40" s="1450">
        <v>3</v>
      </c>
      <c r="M40" s="1450">
        <v>50</v>
      </c>
      <c r="N40" s="1451">
        <v>25</v>
      </c>
      <c r="O40" s="1516" t="s">
        <v>5820</v>
      </c>
      <c r="P40" s="48"/>
      <c r="Q40" s="48"/>
      <c r="R40" s="48"/>
      <c r="S40" s="48"/>
      <c r="T40" s="48"/>
      <c r="U40" s="48"/>
      <c r="V40" s="48"/>
      <c r="W40" s="48"/>
      <c r="X40" s="48"/>
      <c r="Y40" s="48"/>
      <c r="Z40" s="48"/>
      <c r="AA40" s="48"/>
      <c r="AB40" s="48"/>
      <c r="AC40" s="48"/>
      <c r="AD40" s="48"/>
      <c r="AE40" s="48"/>
      <c r="AF40" s="48"/>
    </row>
    <row r="41" spans="1:32" ht="30" customHeight="1">
      <c r="A41" s="765" t="s">
        <v>4595</v>
      </c>
      <c r="B41" s="951" t="s">
        <v>1050</v>
      </c>
      <c r="C41" s="1430" t="s">
        <v>4596</v>
      </c>
      <c r="D41" s="1464" t="s">
        <v>475</v>
      </c>
      <c r="E41" s="1464" t="s">
        <v>4590</v>
      </c>
      <c r="F41" s="1449" t="s">
        <v>4591</v>
      </c>
      <c r="G41" s="1463" t="s">
        <v>4597</v>
      </c>
      <c r="H41" s="1456"/>
      <c r="I41" s="1456" t="s">
        <v>4594</v>
      </c>
      <c r="J41" s="1456">
        <v>1</v>
      </c>
      <c r="K41" s="1456">
        <v>2</v>
      </c>
      <c r="L41" s="1456">
        <v>4</v>
      </c>
      <c r="M41" s="1456">
        <v>50</v>
      </c>
      <c r="N41" s="1451">
        <v>12.5</v>
      </c>
      <c r="O41" s="1516" t="s">
        <v>5820</v>
      </c>
      <c r="P41" s="48"/>
      <c r="Q41" s="48"/>
      <c r="R41" s="48"/>
      <c r="S41" s="48"/>
      <c r="T41" s="48"/>
      <c r="U41" s="48"/>
      <c r="V41" s="48"/>
      <c r="W41" s="48"/>
      <c r="X41" s="48"/>
      <c r="Y41" s="48"/>
      <c r="Z41" s="48"/>
      <c r="AA41" s="48"/>
      <c r="AB41" s="48"/>
      <c r="AC41" s="48"/>
      <c r="AD41" s="48"/>
      <c r="AE41" s="48"/>
      <c r="AF41" s="48"/>
    </row>
    <row r="42" spans="1:32" ht="30" customHeight="1">
      <c r="A42" s="12" t="s">
        <v>6533</v>
      </c>
      <c r="B42" s="21" t="s">
        <v>6534</v>
      </c>
      <c r="C42" s="296" t="s">
        <v>6535</v>
      </c>
      <c r="D42" s="1449" t="s">
        <v>5716</v>
      </c>
      <c r="E42" s="1449" t="s">
        <v>1052</v>
      </c>
      <c r="F42" s="1449" t="s">
        <v>1053</v>
      </c>
      <c r="G42" s="1456" t="s">
        <v>6536</v>
      </c>
      <c r="H42" s="1450"/>
      <c r="I42" s="1456" t="s">
        <v>1540</v>
      </c>
      <c r="J42" s="1456">
        <v>4</v>
      </c>
      <c r="K42" s="1456">
        <v>4</v>
      </c>
      <c r="L42" s="1456">
        <v>4</v>
      </c>
      <c r="M42" s="1456">
        <v>100</v>
      </c>
      <c r="N42" s="1465">
        <v>25</v>
      </c>
      <c r="O42" s="1514" t="s">
        <v>5888</v>
      </c>
      <c r="P42" s="19"/>
      <c r="Q42" s="19"/>
      <c r="R42" s="19"/>
      <c r="S42" s="19"/>
      <c r="T42" s="19"/>
      <c r="U42" s="19"/>
      <c r="V42" s="19"/>
      <c r="W42" s="19"/>
      <c r="X42" s="19"/>
      <c r="Y42" s="19"/>
      <c r="Z42" s="19"/>
      <c r="AA42" s="19"/>
      <c r="AB42" s="19"/>
      <c r="AC42" s="19"/>
      <c r="AD42" s="19"/>
      <c r="AE42" s="19"/>
      <c r="AF42" s="19"/>
    </row>
    <row r="43" spans="1:32" ht="30" customHeight="1">
      <c r="A43" s="12" t="s">
        <v>6548</v>
      </c>
      <c r="B43" s="643" t="s">
        <v>2126</v>
      </c>
      <c r="C43" s="296" t="s">
        <v>6549</v>
      </c>
      <c r="D43" s="1449" t="s">
        <v>475</v>
      </c>
      <c r="E43" s="1466" t="s">
        <v>6550</v>
      </c>
      <c r="F43" s="1467" t="s">
        <v>6551</v>
      </c>
      <c r="G43" s="1450"/>
      <c r="H43" s="1450"/>
      <c r="I43" s="1450" t="s">
        <v>6552</v>
      </c>
      <c r="J43" s="1450">
        <v>2</v>
      </c>
      <c r="K43" s="1450">
        <v>2</v>
      </c>
      <c r="L43" s="1450">
        <v>4</v>
      </c>
      <c r="M43" s="1450">
        <v>150</v>
      </c>
      <c r="N43" s="1451">
        <v>37.5</v>
      </c>
      <c r="O43" s="1517" t="s">
        <v>5659</v>
      </c>
      <c r="P43" s="48"/>
      <c r="Q43" s="48"/>
      <c r="R43" s="48"/>
      <c r="S43" s="48"/>
      <c r="T43" s="48"/>
      <c r="U43" s="48"/>
      <c r="V43" s="48"/>
      <c r="W43" s="48"/>
      <c r="X43" s="48"/>
      <c r="Y43" s="48"/>
      <c r="Z43" s="48"/>
      <c r="AA43" s="48"/>
      <c r="AB43" s="48"/>
      <c r="AC43" s="48"/>
      <c r="AD43" s="48"/>
      <c r="AE43" s="48"/>
      <c r="AF43" s="48"/>
    </row>
    <row r="44" spans="1:32" ht="30" customHeight="1">
      <c r="A44" s="952" t="s">
        <v>6553</v>
      </c>
      <c r="B44" s="758" t="s">
        <v>2126</v>
      </c>
      <c r="C44" s="296" t="s">
        <v>6554</v>
      </c>
      <c r="D44" s="1449" t="s">
        <v>475</v>
      </c>
      <c r="E44" s="1466" t="s">
        <v>6555</v>
      </c>
      <c r="F44" s="1468" t="s">
        <v>6556</v>
      </c>
      <c r="G44" s="1450"/>
      <c r="H44" s="1456"/>
      <c r="I44" s="1456" t="s">
        <v>6557</v>
      </c>
      <c r="J44" s="1456">
        <v>5</v>
      </c>
      <c r="K44" s="1456">
        <v>1</v>
      </c>
      <c r="L44" s="1456">
        <v>7</v>
      </c>
      <c r="M44" s="1456">
        <v>100</v>
      </c>
      <c r="N44" s="1451">
        <v>14.28</v>
      </c>
      <c r="O44" s="1517" t="s">
        <v>5659</v>
      </c>
      <c r="P44" s="48"/>
      <c r="Q44" s="48"/>
      <c r="R44" s="48"/>
      <c r="S44" s="48"/>
      <c r="T44" s="48"/>
      <c r="U44" s="48"/>
      <c r="V44" s="48"/>
      <c r="W44" s="48"/>
      <c r="X44" s="48"/>
      <c r="Y44" s="48"/>
      <c r="Z44" s="48"/>
      <c r="AA44" s="48"/>
      <c r="AB44" s="48"/>
      <c r="AC44" s="48"/>
      <c r="AD44" s="48"/>
      <c r="AE44" s="48"/>
      <c r="AF44" s="48"/>
    </row>
    <row r="45" spans="1:32" ht="30" customHeight="1">
      <c r="A45" s="953" t="s">
        <v>6558</v>
      </c>
      <c r="B45" s="758" t="s">
        <v>2126</v>
      </c>
      <c r="C45" s="296" t="s">
        <v>6559</v>
      </c>
      <c r="D45" s="1449" t="s">
        <v>475</v>
      </c>
      <c r="E45" s="1466" t="s">
        <v>6555</v>
      </c>
      <c r="F45" s="1468" t="s">
        <v>6556</v>
      </c>
      <c r="G45" s="1450"/>
      <c r="H45" s="1450"/>
      <c r="I45" s="1450" t="s">
        <v>6560</v>
      </c>
      <c r="J45" s="1450">
        <v>5</v>
      </c>
      <c r="K45" s="1450">
        <v>1</v>
      </c>
      <c r="L45" s="1450">
        <v>10</v>
      </c>
      <c r="M45" s="1450">
        <v>100</v>
      </c>
      <c r="N45" s="1451">
        <v>10</v>
      </c>
      <c r="O45" s="1517" t="s">
        <v>5659</v>
      </c>
      <c r="P45" s="48"/>
      <c r="Q45" s="48"/>
      <c r="R45" s="48"/>
      <c r="S45" s="48"/>
      <c r="T45" s="48"/>
      <c r="U45" s="48"/>
      <c r="V45" s="48"/>
      <c r="W45" s="48"/>
      <c r="X45" s="48"/>
      <c r="Y45" s="48"/>
      <c r="Z45" s="48"/>
      <c r="AA45" s="48"/>
      <c r="AB45" s="48"/>
      <c r="AC45" s="48"/>
      <c r="AD45" s="48"/>
      <c r="AE45" s="48"/>
      <c r="AF45" s="48"/>
    </row>
    <row r="46" spans="1:32" ht="30" customHeight="1">
      <c r="A46" s="953" t="s">
        <v>6561</v>
      </c>
      <c r="B46" s="13" t="s">
        <v>2126</v>
      </c>
      <c r="C46" s="758" t="s">
        <v>6562</v>
      </c>
      <c r="D46" s="1449" t="s">
        <v>475</v>
      </c>
      <c r="E46" s="1469" t="s">
        <v>1052</v>
      </c>
      <c r="F46" s="1469" t="s">
        <v>4558</v>
      </c>
      <c r="G46" s="1469" t="s">
        <v>6563</v>
      </c>
      <c r="H46" s="1456"/>
      <c r="I46" s="1456" t="s">
        <v>6564</v>
      </c>
      <c r="J46" s="1456">
        <v>5</v>
      </c>
      <c r="K46" s="1456">
        <v>2</v>
      </c>
      <c r="L46" s="1456">
        <v>6</v>
      </c>
      <c r="M46" s="1456">
        <v>150</v>
      </c>
      <c r="N46" s="1451">
        <v>25</v>
      </c>
      <c r="O46" s="1517" t="s">
        <v>5659</v>
      </c>
    </row>
    <row r="47" spans="1:32" ht="30" customHeight="1">
      <c r="A47" s="12" t="s">
        <v>6565</v>
      </c>
      <c r="B47" s="13" t="s">
        <v>2126</v>
      </c>
      <c r="C47" s="296" t="s">
        <v>6566</v>
      </c>
      <c r="D47" s="1449" t="s">
        <v>475</v>
      </c>
      <c r="E47" s="1449" t="s">
        <v>6567</v>
      </c>
      <c r="F47" s="1449" t="s">
        <v>4558</v>
      </c>
      <c r="G47" s="1450" t="s">
        <v>6568</v>
      </c>
      <c r="H47" s="1450"/>
      <c r="I47" s="1450" t="s">
        <v>1540</v>
      </c>
      <c r="J47" s="1450">
        <v>5</v>
      </c>
      <c r="K47" s="1450">
        <v>3</v>
      </c>
      <c r="L47" s="1450">
        <v>5</v>
      </c>
      <c r="M47" s="1450">
        <v>100</v>
      </c>
      <c r="N47" s="1451">
        <v>20</v>
      </c>
      <c r="O47" s="1514" t="s">
        <v>5661</v>
      </c>
      <c r="P47" s="19"/>
      <c r="Q47" s="19"/>
      <c r="R47" s="19"/>
      <c r="S47" s="19"/>
      <c r="T47" s="19"/>
      <c r="U47" s="19"/>
      <c r="V47" s="19"/>
      <c r="W47" s="19"/>
      <c r="X47" s="19"/>
      <c r="Y47" s="19"/>
      <c r="Z47" s="19"/>
      <c r="AA47" s="19"/>
      <c r="AB47" s="19"/>
      <c r="AC47" s="19"/>
      <c r="AD47" s="19"/>
      <c r="AE47" s="19"/>
      <c r="AF47" s="19"/>
    </row>
    <row r="48" spans="1:32" ht="30" customHeight="1">
      <c r="A48" s="12" t="s">
        <v>7694</v>
      </c>
      <c r="B48" s="13" t="s">
        <v>2126</v>
      </c>
      <c r="C48" s="296" t="s">
        <v>7695</v>
      </c>
      <c r="D48" s="1449" t="s">
        <v>7696</v>
      </c>
      <c r="E48" s="1449" t="s">
        <v>4837</v>
      </c>
      <c r="F48" s="1449" t="s">
        <v>7697</v>
      </c>
      <c r="G48" s="1456"/>
      <c r="H48" s="1456" t="s">
        <v>7698</v>
      </c>
      <c r="I48" s="1456" t="s">
        <v>7699</v>
      </c>
      <c r="J48" s="1456">
        <v>2</v>
      </c>
      <c r="K48" s="1456">
        <v>2</v>
      </c>
      <c r="L48" s="1456">
        <v>3</v>
      </c>
      <c r="M48" s="1456">
        <v>100</v>
      </c>
      <c r="N48" s="1465">
        <v>50</v>
      </c>
      <c r="O48" s="1470" t="s">
        <v>7234</v>
      </c>
      <c r="P48" s="19"/>
      <c r="Q48" s="19"/>
      <c r="R48" s="19"/>
      <c r="S48" s="19"/>
      <c r="T48" s="19"/>
      <c r="U48" s="19"/>
      <c r="V48" s="19"/>
      <c r="W48" s="19"/>
      <c r="X48" s="19"/>
      <c r="Y48" s="19"/>
      <c r="Z48" s="19"/>
      <c r="AA48" s="19"/>
      <c r="AB48" s="19"/>
      <c r="AC48" s="19"/>
      <c r="AD48" s="19"/>
      <c r="AE48" s="19"/>
      <c r="AF48" s="19"/>
    </row>
    <row r="49" spans="1:32" ht="30" customHeight="1">
      <c r="A49" s="1044" t="s">
        <v>7700</v>
      </c>
      <c r="B49" s="1178" t="s">
        <v>1050</v>
      </c>
      <c r="C49" s="1431" t="s">
        <v>7701</v>
      </c>
      <c r="D49" s="1449" t="s">
        <v>1044</v>
      </c>
      <c r="E49" s="1449" t="s">
        <v>7702</v>
      </c>
      <c r="F49" s="1449" t="s">
        <v>1053</v>
      </c>
      <c r="G49" s="1450" t="s">
        <v>2130</v>
      </c>
      <c r="H49" s="1450"/>
      <c r="I49" s="1450"/>
      <c r="J49" s="1450">
        <v>2</v>
      </c>
      <c r="K49" s="1450">
        <v>2</v>
      </c>
      <c r="L49" s="1450">
        <v>2</v>
      </c>
      <c r="M49" s="1450">
        <v>100</v>
      </c>
      <c r="N49" s="1451">
        <f>M49/J49</f>
        <v>50</v>
      </c>
      <c r="O49" s="1471" t="s">
        <v>7219</v>
      </c>
      <c r="P49" s="19"/>
      <c r="Q49" s="19"/>
      <c r="R49" s="19"/>
      <c r="S49" s="19"/>
      <c r="T49" s="19"/>
      <c r="U49" s="19"/>
      <c r="V49" s="19"/>
      <c r="W49" s="19"/>
      <c r="X49" s="19"/>
      <c r="Y49" s="19"/>
      <c r="Z49" s="19"/>
      <c r="AA49" s="19"/>
      <c r="AB49" s="19"/>
      <c r="AC49" s="19"/>
      <c r="AD49" s="19"/>
      <c r="AE49" s="19"/>
      <c r="AF49" s="19"/>
    </row>
    <row r="50" spans="1:32" ht="30" customHeight="1">
      <c r="A50" s="1044" t="s">
        <v>7703</v>
      </c>
      <c r="B50" s="1178" t="s">
        <v>1050</v>
      </c>
      <c r="C50" s="1431" t="s">
        <v>7704</v>
      </c>
      <c r="D50" s="1449" t="s">
        <v>1044</v>
      </c>
      <c r="E50" s="1449" t="s">
        <v>7705</v>
      </c>
      <c r="F50" s="1449" t="s">
        <v>7706</v>
      </c>
      <c r="G50" s="1450" t="s">
        <v>7707</v>
      </c>
      <c r="H50" s="1450"/>
      <c r="I50" s="1450"/>
      <c r="J50" s="1450">
        <v>3</v>
      </c>
      <c r="K50" s="1450">
        <v>3</v>
      </c>
      <c r="L50" s="1450">
        <v>3</v>
      </c>
      <c r="M50" s="1450">
        <v>50</v>
      </c>
      <c r="N50" s="1451">
        <f>M50/J50</f>
        <v>16.666666666666668</v>
      </c>
      <c r="O50" s="1471" t="s">
        <v>7219</v>
      </c>
      <c r="P50" s="48"/>
      <c r="Q50" s="48"/>
      <c r="R50" s="48"/>
      <c r="S50" s="48"/>
      <c r="T50" s="48"/>
      <c r="U50" s="48"/>
      <c r="V50" s="48"/>
      <c r="W50" s="48"/>
      <c r="X50" s="48"/>
      <c r="Y50" s="48"/>
      <c r="Z50" s="48"/>
      <c r="AA50" s="48"/>
      <c r="AB50" s="48"/>
      <c r="AC50" s="48"/>
      <c r="AD50" s="48"/>
      <c r="AE50" s="48"/>
      <c r="AF50" s="48"/>
    </row>
    <row r="51" spans="1:32" ht="30" customHeight="1">
      <c r="A51" s="1179" t="s">
        <v>7708</v>
      </c>
      <c r="B51" s="1178" t="s">
        <v>1050</v>
      </c>
      <c r="C51" s="1432" t="s">
        <v>7709</v>
      </c>
      <c r="D51" s="1449" t="s">
        <v>1044</v>
      </c>
      <c r="E51" s="1449" t="s">
        <v>7710</v>
      </c>
      <c r="F51" s="1449" t="s">
        <v>7706</v>
      </c>
      <c r="G51" s="1450" t="s">
        <v>7711</v>
      </c>
      <c r="H51" s="1456"/>
      <c r="I51" s="1456"/>
      <c r="J51" s="1456">
        <v>3</v>
      </c>
      <c r="K51" s="1456">
        <v>3</v>
      </c>
      <c r="L51" s="1456">
        <v>3</v>
      </c>
      <c r="M51" s="1456">
        <v>50</v>
      </c>
      <c r="N51" s="1451">
        <f t="shared" ref="N51:N61" si="0">M51/J51</f>
        <v>16.666666666666668</v>
      </c>
      <c r="O51" s="1471" t="s">
        <v>7219</v>
      </c>
      <c r="P51" s="48"/>
      <c r="Q51" s="48"/>
      <c r="R51" s="48"/>
      <c r="S51" s="48"/>
      <c r="T51" s="48"/>
      <c r="U51" s="48"/>
      <c r="V51" s="48"/>
      <c r="W51" s="48"/>
      <c r="X51" s="48"/>
      <c r="Y51" s="48"/>
      <c r="Z51" s="48"/>
      <c r="AA51" s="48"/>
      <c r="AB51" s="48"/>
      <c r="AC51" s="48"/>
      <c r="AD51" s="48"/>
      <c r="AE51" s="48"/>
      <c r="AF51" s="48"/>
    </row>
    <row r="52" spans="1:32" ht="30" customHeight="1">
      <c r="A52" s="1044" t="s">
        <v>7712</v>
      </c>
      <c r="B52" s="1178" t="s">
        <v>1050</v>
      </c>
      <c r="C52" s="1431" t="s">
        <v>7713</v>
      </c>
      <c r="D52" s="1449" t="s">
        <v>1044</v>
      </c>
      <c r="E52" s="1449" t="s">
        <v>7714</v>
      </c>
      <c r="F52" s="1449" t="s">
        <v>7706</v>
      </c>
      <c r="G52" s="1450" t="s">
        <v>7715</v>
      </c>
      <c r="H52" s="1456"/>
      <c r="I52" s="1456"/>
      <c r="J52" s="1456">
        <v>4</v>
      </c>
      <c r="K52" s="1456">
        <v>4</v>
      </c>
      <c r="L52" s="1456">
        <v>4</v>
      </c>
      <c r="M52" s="1456">
        <v>50</v>
      </c>
      <c r="N52" s="1451">
        <f t="shared" si="0"/>
        <v>12.5</v>
      </c>
      <c r="O52" s="1471" t="s">
        <v>7219</v>
      </c>
      <c r="P52" s="48"/>
      <c r="Q52" s="48"/>
      <c r="R52" s="48"/>
      <c r="S52" s="48"/>
      <c r="T52" s="48"/>
      <c r="U52" s="48"/>
      <c r="V52" s="48"/>
      <c r="W52" s="48"/>
      <c r="X52" s="48"/>
      <c r="Y52" s="48"/>
      <c r="Z52" s="48"/>
      <c r="AA52" s="48"/>
      <c r="AB52" s="48"/>
      <c r="AC52" s="48"/>
      <c r="AD52" s="48"/>
      <c r="AE52" s="48"/>
      <c r="AF52" s="48"/>
    </row>
    <row r="53" spans="1:32" ht="30" customHeight="1">
      <c r="A53" s="1044" t="s">
        <v>7716</v>
      </c>
      <c r="B53" s="1178" t="s">
        <v>1050</v>
      </c>
      <c r="C53" s="1431" t="s">
        <v>7704</v>
      </c>
      <c r="D53" s="1449" t="s">
        <v>1044</v>
      </c>
      <c r="E53" s="1449" t="s">
        <v>7714</v>
      </c>
      <c r="F53" s="1449" t="s">
        <v>7706</v>
      </c>
      <c r="G53" s="1450" t="s">
        <v>7717</v>
      </c>
      <c r="H53" s="1456"/>
      <c r="I53" s="1456"/>
      <c r="J53" s="1456">
        <v>3</v>
      </c>
      <c r="K53" s="1456">
        <v>3</v>
      </c>
      <c r="L53" s="1456">
        <v>3</v>
      </c>
      <c r="M53" s="1456">
        <v>50</v>
      </c>
      <c r="N53" s="1451">
        <f t="shared" si="0"/>
        <v>16.666666666666668</v>
      </c>
      <c r="O53" s="1471" t="s">
        <v>7219</v>
      </c>
      <c r="P53" s="48"/>
      <c r="Q53" s="48"/>
      <c r="R53" s="48"/>
      <c r="S53" s="48"/>
      <c r="T53" s="48"/>
      <c r="U53" s="48"/>
      <c r="V53" s="48"/>
      <c r="W53" s="48"/>
      <c r="X53" s="48"/>
      <c r="Y53" s="48"/>
      <c r="Z53" s="48"/>
      <c r="AA53" s="48"/>
      <c r="AB53" s="48"/>
      <c r="AC53" s="48"/>
      <c r="AD53" s="48"/>
      <c r="AE53" s="48"/>
      <c r="AF53" s="48"/>
    </row>
    <row r="54" spans="1:32" ht="30" customHeight="1">
      <c r="A54" s="1044" t="s">
        <v>7718</v>
      </c>
      <c r="B54" s="1178" t="s">
        <v>1050</v>
      </c>
      <c r="C54" s="1431" t="s">
        <v>7719</v>
      </c>
      <c r="D54" s="1449" t="s">
        <v>1044</v>
      </c>
      <c r="E54" s="1449" t="s">
        <v>7720</v>
      </c>
      <c r="F54" s="1449" t="s">
        <v>7706</v>
      </c>
      <c r="G54" s="1450" t="s">
        <v>7721</v>
      </c>
      <c r="H54" s="1456"/>
      <c r="I54" s="1456"/>
      <c r="J54" s="1456">
        <v>4</v>
      </c>
      <c r="K54" s="1456">
        <v>4</v>
      </c>
      <c r="L54" s="1456">
        <v>4</v>
      </c>
      <c r="M54" s="1456">
        <v>50</v>
      </c>
      <c r="N54" s="1451">
        <f t="shared" si="0"/>
        <v>12.5</v>
      </c>
      <c r="O54" s="1471" t="s">
        <v>7219</v>
      </c>
      <c r="P54" s="48"/>
      <c r="Q54" s="48"/>
      <c r="R54" s="48"/>
      <c r="S54" s="48"/>
      <c r="T54" s="48"/>
      <c r="U54" s="48"/>
      <c r="V54" s="48"/>
      <c r="W54" s="48"/>
      <c r="X54" s="48"/>
      <c r="Y54" s="48"/>
      <c r="Z54" s="48"/>
      <c r="AA54" s="48"/>
      <c r="AB54" s="48"/>
      <c r="AC54" s="48"/>
      <c r="AD54" s="48"/>
      <c r="AE54" s="48"/>
      <c r="AF54" s="48"/>
    </row>
    <row r="55" spans="1:32" ht="30" customHeight="1">
      <c r="A55" s="1044" t="s">
        <v>7722</v>
      </c>
      <c r="B55" s="1178" t="s">
        <v>1050</v>
      </c>
      <c r="C55" s="1431" t="s">
        <v>7723</v>
      </c>
      <c r="D55" s="1449" t="s">
        <v>1044</v>
      </c>
      <c r="E55" s="1449" t="s">
        <v>7714</v>
      </c>
      <c r="F55" s="1449" t="s">
        <v>7706</v>
      </c>
      <c r="G55" s="1450" t="s">
        <v>7724</v>
      </c>
      <c r="H55" s="1456"/>
      <c r="I55" s="1456"/>
      <c r="J55" s="1456">
        <v>3</v>
      </c>
      <c r="K55" s="1456">
        <v>3</v>
      </c>
      <c r="L55" s="1456">
        <v>3</v>
      </c>
      <c r="M55" s="1456">
        <v>50</v>
      </c>
      <c r="N55" s="1451">
        <f t="shared" si="0"/>
        <v>16.666666666666668</v>
      </c>
      <c r="O55" s="1471" t="s">
        <v>7219</v>
      </c>
      <c r="P55" s="48"/>
      <c r="Q55" s="48"/>
      <c r="R55" s="48"/>
      <c r="S55" s="48"/>
      <c r="T55" s="48"/>
      <c r="U55" s="48"/>
      <c r="V55" s="48"/>
      <c r="W55" s="48"/>
      <c r="X55" s="48"/>
      <c r="Y55" s="48"/>
      <c r="Z55" s="48"/>
      <c r="AA55" s="48"/>
      <c r="AB55" s="48"/>
      <c r="AC55" s="48"/>
      <c r="AD55" s="48"/>
      <c r="AE55" s="48"/>
      <c r="AF55" s="48"/>
    </row>
    <row r="56" spans="1:32" ht="30" customHeight="1">
      <c r="A56" s="1044" t="s">
        <v>7725</v>
      </c>
      <c r="B56" s="1178" t="s">
        <v>1050</v>
      </c>
      <c r="C56" s="1431" t="s">
        <v>7726</v>
      </c>
      <c r="D56" s="1449" t="s">
        <v>1044</v>
      </c>
      <c r="E56" s="1449" t="s">
        <v>7714</v>
      </c>
      <c r="F56" s="1449" t="s">
        <v>7706</v>
      </c>
      <c r="G56" s="1450" t="s">
        <v>7727</v>
      </c>
      <c r="H56" s="1456"/>
      <c r="I56" s="1456"/>
      <c r="J56" s="1456">
        <v>3</v>
      </c>
      <c r="K56" s="1456">
        <v>3</v>
      </c>
      <c r="L56" s="1456">
        <v>3</v>
      </c>
      <c r="M56" s="1456">
        <v>50</v>
      </c>
      <c r="N56" s="1451">
        <f t="shared" si="0"/>
        <v>16.666666666666668</v>
      </c>
      <c r="O56" s="1471" t="s">
        <v>7219</v>
      </c>
      <c r="P56" s="48"/>
      <c r="Q56" s="48"/>
      <c r="R56" s="48"/>
      <c r="S56" s="48"/>
      <c r="T56" s="48"/>
      <c r="U56" s="48"/>
      <c r="V56" s="48"/>
      <c r="W56" s="48"/>
      <c r="X56" s="48"/>
      <c r="Y56" s="48"/>
      <c r="Z56" s="48"/>
      <c r="AA56" s="48"/>
      <c r="AB56" s="48"/>
      <c r="AC56" s="48"/>
      <c r="AD56" s="48"/>
      <c r="AE56" s="48"/>
      <c r="AF56" s="48"/>
    </row>
    <row r="57" spans="1:32" ht="30" customHeight="1">
      <c r="A57" s="1044" t="s">
        <v>7728</v>
      </c>
      <c r="B57" s="1178" t="s">
        <v>1050</v>
      </c>
      <c r="C57" s="1431" t="s">
        <v>7729</v>
      </c>
      <c r="D57" s="1449" t="s">
        <v>1044</v>
      </c>
      <c r="E57" s="1449" t="s">
        <v>7714</v>
      </c>
      <c r="F57" s="1449" t="s">
        <v>7706</v>
      </c>
      <c r="G57" s="1450" t="s">
        <v>7730</v>
      </c>
      <c r="H57" s="1456"/>
      <c r="I57" s="1456"/>
      <c r="J57" s="1456">
        <v>3</v>
      </c>
      <c r="K57" s="1456">
        <v>3</v>
      </c>
      <c r="L57" s="1456">
        <v>3</v>
      </c>
      <c r="M57" s="1456">
        <v>50</v>
      </c>
      <c r="N57" s="1451">
        <f t="shared" si="0"/>
        <v>16.666666666666668</v>
      </c>
      <c r="O57" s="1471" t="s">
        <v>7219</v>
      </c>
      <c r="P57" s="48"/>
      <c r="Q57" s="48"/>
      <c r="R57" s="48"/>
      <c r="S57" s="48"/>
      <c r="T57" s="48"/>
      <c r="U57" s="48"/>
      <c r="V57" s="48"/>
      <c r="W57" s="48"/>
      <c r="X57" s="48"/>
      <c r="Y57" s="48"/>
      <c r="Z57" s="48"/>
      <c r="AA57" s="48"/>
      <c r="AB57" s="48"/>
      <c r="AC57" s="48"/>
      <c r="AD57" s="48"/>
      <c r="AE57" s="48"/>
      <c r="AF57" s="48"/>
    </row>
    <row r="58" spans="1:32" ht="30" customHeight="1">
      <c r="A58" s="1044" t="s">
        <v>7731</v>
      </c>
      <c r="B58" s="1178" t="s">
        <v>1050</v>
      </c>
      <c r="C58" s="1431" t="s">
        <v>7732</v>
      </c>
      <c r="D58" s="1449" t="s">
        <v>1044</v>
      </c>
      <c r="E58" s="1449" t="s">
        <v>7733</v>
      </c>
      <c r="F58" s="1449" t="s">
        <v>7706</v>
      </c>
      <c r="G58" s="1450" t="s">
        <v>7734</v>
      </c>
      <c r="H58" s="1456"/>
      <c r="I58" s="1456"/>
      <c r="J58" s="1456">
        <v>3</v>
      </c>
      <c r="K58" s="1456">
        <v>3</v>
      </c>
      <c r="L58" s="1456">
        <v>3</v>
      </c>
      <c r="M58" s="1456">
        <v>50</v>
      </c>
      <c r="N58" s="1451">
        <f t="shared" si="0"/>
        <v>16.666666666666668</v>
      </c>
      <c r="O58" s="1471" t="s">
        <v>7219</v>
      </c>
      <c r="P58" s="48"/>
      <c r="Q58" s="48"/>
      <c r="R58" s="48"/>
      <c r="S58" s="48"/>
      <c r="T58" s="48"/>
      <c r="U58" s="48"/>
      <c r="V58" s="48"/>
      <c r="W58" s="48"/>
      <c r="X58" s="48"/>
      <c r="Y58" s="48"/>
      <c r="Z58" s="48"/>
      <c r="AA58" s="48"/>
      <c r="AB58" s="48"/>
      <c r="AC58" s="48"/>
      <c r="AD58" s="48"/>
      <c r="AE58" s="48"/>
      <c r="AF58" s="48"/>
    </row>
    <row r="59" spans="1:32" ht="30" customHeight="1">
      <c r="A59" s="1044" t="s">
        <v>7735</v>
      </c>
      <c r="B59" s="1178" t="s">
        <v>1050</v>
      </c>
      <c r="C59" s="1431" t="s">
        <v>7736</v>
      </c>
      <c r="D59" s="1449" t="s">
        <v>1044</v>
      </c>
      <c r="E59" s="1449" t="s">
        <v>7733</v>
      </c>
      <c r="F59" s="1449" t="s">
        <v>7706</v>
      </c>
      <c r="G59" s="1450" t="s">
        <v>7737</v>
      </c>
      <c r="H59" s="1456"/>
      <c r="I59" s="1456"/>
      <c r="J59" s="1456">
        <v>2</v>
      </c>
      <c r="K59" s="1456">
        <v>2</v>
      </c>
      <c r="L59" s="1456">
        <v>2</v>
      </c>
      <c r="M59" s="1456">
        <v>50</v>
      </c>
      <c r="N59" s="1451">
        <f t="shared" si="0"/>
        <v>25</v>
      </c>
      <c r="O59" s="1471" t="s">
        <v>7219</v>
      </c>
      <c r="P59" s="48"/>
      <c r="Q59" s="48"/>
      <c r="R59" s="48"/>
      <c r="S59" s="48"/>
      <c r="T59" s="48"/>
      <c r="U59" s="48"/>
      <c r="V59" s="48"/>
      <c r="W59" s="48"/>
      <c r="X59" s="48"/>
      <c r="Y59" s="48"/>
      <c r="Z59" s="48"/>
      <c r="AA59" s="48"/>
      <c r="AB59" s="48"/>
      <c r="AC59" s="48"/>
      <c r="AD59" s="48"/>
      <c r="AE59" s="48"/>
      <c r="AF59" s="48"/>
    </row>
    <row r="60" spans="1:32" ht="30" customHeight="1">
      <c r="A60" s="1044" t="s">
        <v>7738</v>
      </c>
      <c r="B60" s="1178" t="s">
        <v>1050</v>
      </c>
      <c r="C60" s="1431" t="s">
        <v>7739</v>
      </c>
      <c r="D60" s="1449" t="s">
        <v>1044</v>
      </c>
      <c r="E60" s="1449" t="s">
        <v>7733</v>
      </c>
      <c r="F60" s="1449" t="s">
        <v>7706</v>
      </c>
      <c r="G60" s="1450" t="s">
        <v>7740</v>
      </c>
      <c r="H60" s="1456"/>
      <c r="I60" s="1456"/>
      <c r="J60" s="1456">
        <v>3</v>
      </c>
      <c r="K60" s="1456">
        <v>3</v>
      </c>
      <c r="L60" s="1456">
        <v>3</v>
      </c>
      <c r="M60" s="1456">
        <v>50</v>
      </c>
      <c r="N60" s="1451">
        <f t="shared" si="0"/>
        <v>16.666666666666668</v>
      </c>
      <c r="O60" s="1471" t="s">
        <v>7219</v>
      </c>
      <c r="P60" s="48"/>
      <c r="Q60" s="48"/>
      <c r="R60" s="48"/>
      <c r="S60" s="48"/>
      <c r="T60" s="48"/>
      <c r="U60" s="48"/>
      <c r="V60" s="48"/>
      <c r="W60" s="48"/>
      <c r="X60" s="48"/>
      <c r="Y60" s="48"/>
      <c r="Z60" s="48"/>
      <c r="AA60" s="48"/>
      <c r="AB60" s="48"/>
      <c r="AC60" s="48"/>
      <c r="AD60" s="48"/>
      <c r="AE60" s="48"/>
      <c r="AF60" s="48"/>
    </row>
    <row r="61" spans="1:32" ht="30" customHeight="1">
      <c r="A61" s="1044" t="s">
        <v>7741</v>
      </c>
      <c r="B61" s="1178" t="s">
        <v>1050</v>
      </c>
      <c r="C61" s="1431" t="s">
        <v>7742</v>
      </c>
      <c r="D61" s="1449" t="s">
        <v>1044</v>
      </c>
      <c r="E61" s="1449" t="s">
        <v>7733</v>
      </c>
      <c r="F61" s="1449" t="s">
        <v>7706</v>
      </c>
      <c r="G61" s="1450" t="s">
        <v>7743</v>
      </c>
      <c r="H61" s="1456"/>
      <c r="I61" s="1456"/>
      <c r="J61" s="1456">
        <v>4</v>
      </c>
      <c r="K61" s="1456">
        <v>4</v>
      </c>
      <c r="L61" s="1456">
        <v>4</v>
      </c>
      <c r="M61" s="1456">
        <v>50</v>
      </c>
      <c r="N61" s="1451">
        <f t="shared" si="0"/>
        <v>12.5</v>
      </c>
      <c r="O61" s="1471" t="s">
        <v>7219</v>
      </c>
      <c r="P61" s="48"/>
      <c r="Q61" s="48"/>
      <c r="R61" s="48"/>
      <c r="S61" s="48"/>
      <c r="T61" s="48"/>
      <c r="U61" s="48"/>
      <c r="V61" s="48"/>
      <c r="W61" s="48"/>
      <c r="X61" s="48"/>
      <c r="Y61" s="48"/>
      <c r="Z61" s="48"/>
      <c r="AA61" s="48"/>
      <c r="AB61" s="48"/>
      <c r="AC61" s="48"/>
      <c r="AD61" s="48"/>
      <c r="AE61" s="48"/>
      <c r="AF61" s="48"/>
    </row>
    <row r="62" spans="1:32" ht="30" customHeight="1">
      <c r="A62" s="1044" t="s">
        <v>7744</v>
      </c>
      <c r="B62" s="1178" t="s">
        <v>1050</v>
      </c>
      <c r="C62" s="1431" t="s">
        <v>7745</v>
      </c>
      <c r="D62" s="1449" t="s">
        <v>1044</v>
      </c>
      <c r="E62" s="1449" t="s">
        <v>7714</v>
      </c>
      <c r="F62" s="1449" t="s">
        <v>7706</v>
      </c>
      <c r="G62" s="1450" t="s">
        <v>7746</v>
      </c>
      <c r="H62" s="1456"/>
      <c r="I62" s="1456"/>
      <c r="J62" s="1456">
        <v>4</v>
      </c>
      <c r="K62" s="1456">
        <v>4</v>
      </c>
      <c r="L62" s="1456">
        <v>4</v>
      </c>
      <c r="M62" s="1456">
        <v>50</v>
      </c>
      <c r="N62" s="1451">
        <f>M62/J62</f>
        <v>12.5</v>
      </c>
      <c r="O62" s="1471" t="s">
        <v>7219</v>
      </c>
      <c r="P62" s="48"/>
      <c r="Q62" s="48"/>
      <c r="R62" s="48"/>
      <c r="S62" s="48"/>
      <c r="T62" s="48"/>
      <c r="U62" s="48"/>
      <c r="V62" s="48"/>
      <c r="W62" s="48"/>
      <c r="X62" s="48"/>
      <c r="Y62" s="48"/>
      <c r="Z62" s="48"/>
      <c r="AA62" s="48"/>
      <c r="AB62" s="48"/>
      <c r="AC62" s="48"/>
      <c r="AD62" s="48"/>
      <c r="AE62" s="48"/>
      <c r="AF62" s="48"/>
    </row>
    <row r="63" spans="1:32" ht="30" customHeight="1">
      <c r="A63" s="1044" t="s">
        <v>7747</v>
      </c>
      <c r="B63" s="1178" t="s">
        <v>1050</v>
      </c>
      <c r="C63" s="1431" t="s">
        <v>7748</v>
      </c>
      <c r="D63" s="1449" t="s">
        <v>1044</v>
      </c>
      <c r="E63" s="1449" t="s">
        <v>7714</v>
      </c>
      <c r="F63" s="1449" t="s">
        <v>7706</v>
      </c>
      <c r="G63" s="1450" t="s">
        <v>7749</v>
      </c>
      <c r="H63" s="1456"/>
      <c r="I63" s="1456"/>
      <c r="J63" s="1456">
        <v>3</v>
      </c>
      <c r="K63" s="1456">
        <v>3</v>
      </c>
      <c r="L63" s="1456">
        <v>3</v>
      </c>
      <c r="M63" s="1456">
        <v>50</v>
      </c>
      <c r="N63" s="1451">
        <f>M63/J63</f>
        <v>16.666666666666668</v>
      </c>
      <c r="O63" s="1471" t="s">
        <v>7219</v>
      </c>
      <c r="P63" s="48"/>
      <c r="Q63" s="48"/>
      <c r="R63" s="48"/>
      <c r="S63" s="48"/>
      <c r="T63" s="48"/>
      <c r="U63" s="48"/>
      <c r="V63" s="48"/>
      <c r="W63" s="48"/>
      <c r="X63" s="48"/>
      <c r="Y63" s="48"/>
      <c r="Z63" s="48"/>
      <c r="AA63" s="48"/>
      <c r="AB63" s="48"/>
      <c r="AC63" s="48"/>
      <c r="AD63" s="48"/>
      <c r="AE63" s="48"/>
      <c r="AF63" s="48"/>
    </row>
    <row r="64" spans="1:32" ht="30" customHeight="1">
      <c r="A64" s="1179" t="s">
        <v>7750</v>
      </c>
      <c r="B64" s="1178" t="s">
        <v>1050</v>
      </c>
      <c r="C64" s="1431" t="s">
        <v>7751</v>
      </c>
      <c r="D64" s="1449" t="s">
        <v>1044</v>
      </c>
      <c r="E64" s="1449" t="s">
        <v>7714</v>
      </c>
      <c r="F64" s="1449" t="s">
        <v>7706</v>
      </c>
      <c r="G64" s="1450" t="s">
        <v>7752</v>
      </c>
      <c r="H64" s="1456"/>
      <c r="I64" s="1456"/>
      <c r="J64" s="1456">
        <v>3</v>
      </c>
      <c r="K64" s="1456">
        <v>3</v>
      </c>
      <c r="L64" s="1456">
        <v>3</v>
      </c>
      <c r="M64" s="1456">
        <v>50</v>
      </c>
      <c r="N64" s="1451">
        <f>M64/J64</f>
        <v>16.666666666666668</v>
      </c>
      <c r="O64" s="1471" t="s">
        <v>7219</v>
      </c>
      <c r="P64" s="48"/>
      <c r="Q64" s="48"/>
      <c r="R64" s="48"/>
      <c r="S64" s="48"/>
      <c r="T64" s="48"/>
      <c r="U64" s="48"/>
      <c r="V64" s="48"/>
      <c r="W64" s="48"/>
      <c r="X64" s="48"/>
      <c r="Y64" s="48"/>
      <c r="Z64" s="48"/>
      <c r="AA64" s="48"/>
      <c r="AB64" s="48"/>
      <c r="AC64" s="48"/>
      <c r="AD64" s="48"/>
      <c r="AE64" s="48"/>
      <c r="AF64" s="48"/>
    </row>
    <row r="65" spans="1:32" ht="30" customHeight="1">
      <c r="A65" s="13" t="s">
        <v>7753</v>
      </c>
      <c r="B65" s="13" t="s">
        <v>1050</v>
      </c>
      <c r="C65" s="296" t="s">
        <v>7754</v>
      </c>
      <c r="D65" s="1449" t="s">
        <v>1044</v>
      </c>
      <c r="E65" s="1449" t="s">
        <v>1052</v>
      </c>
      <c r="F65" s="1449" t="s">
        <v>7755</v>
      </c>
      <c r="G65" s="1450" t="s">
        <v>7756</v>
      </c>
      <c r="H65" s="1472" t="s">
        <v>7757</v>
      </c>
      <c r="I65" s="1450" t="s">
        <v>7758</v>
      </c>
      <c r="J65" s="1450">
        <v>1</v>
      </c>
      <c r="K65" s="1450">
        <v>1</v>
      </c>
      <c r="L65" s="1450">
        <v>1</v>
      </c>
      <c r="M65" s="1450">
        <v>100</v>
      </c>
      <c r="N65" s="1451">
        <v>100</v>
      </c>
      <c r="O65" s="1473" t="s">
        <v>7759</v>
      </c>
      <c r="P65" s="19"/>
      <c r="Q65" s="19"/>
      <c r="R65" s="19"/>
      <c r="S65" s="19"/>
      <c r="T65" s="19"/>
      <c r="U65" s="19"/>
      <c r="V65" s="19"/>
      <c r="W65" s="19"/>
      <c r="X65" s="19"/>
      <c r="Y65" s="19"/>
      <c r="Z65" s="19"/>
      <c r="AA65" s="19"/>
      <c r="AB65" s="19"/>
      <c r="AC65" s="19"/>
      <c r="AD65" s="19"/>
      <c r="AE65" s="19"/>
      <c r="AF65" s="19"/>
    </row>
    <row r="66" spans="1:32" ht="30" customHeight="1">
      <c r="A66" s="12" t="s">
        <v>7760</v>
      </c>
      <c r="B66" s="13" t="s">
        <v>2126</v>
      </c>
      <c r="C66" s="296" t="s">
        <v>7761</v>
      </c>
      <c r="D66" s="1449" t="s">
        <v>1044</v>
      </c>
      <c r="E66" s="1449" t="s">
        <v>7762</v>
      </c>
      <c r="F66" s="1449" t="s">
        <v>7763</v>
      </c>
      <c r="G66" s="1450" t="s">
        <v>7764</v>
      </c>
      <c r="H66" s="1472" t="s">
        <v>7765</v>
      </c>
      <c r="I66" s="1474" t="s">
        <v>7766</v>
      </c>
      <c r="J66" s="1450">
        <v>1</v>
      </c>
      <c r="K66" s="1450">
        <v>1</v>
      </c>
      <c r="L66" s="1450">
        <v>2</v>
      </c>
      <c r="M66" s="1450">
        <v>100</v>
      </c>
      <c r="N66" s="1451">
        <v>100</v>
      </c>
      <c r="O66" s="1473" t="s">
        <v>7767</v>
      </c>
      <c r="P66" s="19"/>
      <c r="Q66" s="19"/>
      <c r="R66" s="19"/>
      <c r="S66" s="19"/>
      <c r="T66" s="19"/>
      <c r="U66" s="19"/>
      <c r="V66" s="19"/>
      <c r="W66" s="19"/>
      <c r="X66" s="19"/>
      <c r="Y66" s="19"/>
      <c r="Z66" s="19"/>
      <c r="AA66" s="19"/>
      <c r="AB66" s="19"/>
      <c r="AC66" s="19"/>
      <c r="AD66" s="19"/>
      <c r="AE66" s="19"/>
      <c r="AF66" s="19"/>
    </row>
    <row r="67" spans="1:32" ht="30" customHeight="1">
      <c r="A67" s="12" t="s">
        <v>7768</v>
      </c>
      <c r="B67" s="13" t="s">
        <v>2126</v>
      </c>
      <c r="C67" s="296" t="s">
        <v>7769</v>
      </c>
      <c r="D67" s="1449" t="s">
        <v>1044</v>
      </c>
      <c r="E67" s="1449" t="s">
        <v>7762</v>
      </c>
      <c r="F67" s="1449" t="s">
        <v>7763</v>
      </c>
      <c r="G67" s="1450" t="s">
        <v>7770</v>
      </c>
      <c r="H67" s="1472" t="s">
        <v>7771</v>
      </c>
      <c r="I67" s="1474" t="s">
        <v>7766</v>
      </c>
      <c r="J67" s="1450">
        <v>1</v>
      </c>
      <c r="K67" s="1450">
        <v>1</v>
      </c>
      <c r="L67" s="1450">
        <v>2</v>
      </c>
      <c r="M67" s="1450">
        <v>100</v>
      </c>
      <c r="N67" s="1451">
        <v>100</v>
      </c>
      <c r="O67" s="1473" t="s">
        <v>7767</v>
      </c>
      <c r="P67" s="48"/>
      <c r="Q67" s="48"/>
      <c r="R67" s="48"/>
      <c r="S67" s="48"/>
      <c r="T67" s="48"/>
      <c r="U67" s="48"/>
      <c r="V67" s="48"/>
      <c r="W67" s="48"/>
      <c r="X67" s="48"/>
      <c r="Y67" s="48"/>
      <c r="Z67" s="48"/>
      <c r="AA67" s="48"/>
      <c r="AB67" s="48"/>
      <c r="AC67" s="48"/>
      <c r="AD67" s="48"/>
      <c r="AE67" s="48"/>
      <c r="AF67" s="48"/>
    </row>
    <row r="68" spans="1:32" ht="30" customHeight="1">
      <c r="A68" s="1182" t="s">
        <v>7772</v>
      </c>
      <c r="B68" s="1182" t="s">
        <v>7773</v>
      </c>
      <c r="C68" s="1194" t="s">
        <v>7774</v>
      </c>
      <c r="D68" s="1475" t="s">
        <v>1044</v>
      </c>
      <c r="E68" s="1475" t="s">
        <v>7775</v>
      </c>
      <c r="F68" s="1475" t="s">
        <v>7776</v>
      </c>
      <c r="G68" s="1476" t="s">
        <v>7777</v>
      </c>
      <c r="H68" s="1476" t="s">
        <v>7778</v>
      </c>
      <c r="I68" s="1476" t="s">
        <v>7779</v>
      </c>
      <c r="J68" s="1476">
        <v>2</v>
      </c>
      <c r="K68" s="1476">
        <v>2</v>
      </c>
      <c r="L68" s="1476">
        <v>2</v>
      </c>
      <c r="M68" s="1476">
        <v>100</v>
      </c>
      <c r="N68" s="1477">
        <v>50</v>
      </c>
      <c r="O68" s="1478" t="s">
        <v>7266</v>
      </c>
      <c r="P68" s="19"/>
      <c r="Q68" s="19"/>
      <c r="R68" s="19"/>
      <c r="S68" s="19"/>
      <c r="T68" s="19"/>
      <c r="U68" s="19"/>
      <c r="V68" s="19"/>
      <c r="W68" s="19"/>
      <c r="X68" s="19"/>
      <c r="Y68" s="19"/>
      <c r="Z68" s="19"/>
      <c r="AA68" s="19"/>
      <c r="AB68" s="19"/>
      <c r="AC68" s="19"/>
      <c r="AD68" s="19"/>
      <c r="AE68" s="19"/>
      <c r="AF68" s="19"/>
    </row>
    <row r="69" spans="1:32" ht="30" customHeight="1">
      <c r="A69" s="1182" t="s">
        <v>7780</v>
      </c>
      <c r="B69" s="1182" t="s">
        <v>7773</v>
      </c>
      <c r="C69" s="1194" t="s">
        <v>7781</v>
      </c>
      <c r="D69" s="1475" t="s">
        <v>1044</v>
      </c>
      <c r="E69" s="1475" t="s">
        <v>7782</v>
      </c>
      <c r="F69" s="1475" t="s">
        <v>7783</v>
      </c>
      <c r="G69" s="1476" t="s">
        <v>7784</v>
      </c>
      <c r="H69" s="1476" t="s">
        <v>7785</v>
      </c>
      <c r="I69" s="1476"/>
      <c r="J69" s="1476">
        <v>4</v>
      </c>
      <c r="K69" s="1476">
        <v>4</v>
      </c>
      <c r="L69" s="1476">
        <v>4</v>
      </c>
      <c r="M69" s="1476">
        <v>50</v>
      </c>
      <c r="N69" s="1477">
        <v>12.5</v>
      </c>
      <c r="O69" s="1478" t="s">
        <v>7266</v>
      </c>
      <c r="P69" s="48"/>
      <c r="Q69" s="48"/>
      <c r="R69" s="48"/>
      <c r="S69" s="48"/>
      <c r="T69" s="48"/>
      <c r="U69" s="48"/>
      <c r="V69" s="48"/>
      <c r="W69" s="48"/>
      <c r="X69" s="48"/>
      <c r="Y69" s="48"/>
      <c r="Z69" s="48"/>
      <c r="AA69" s="48"/>
      <c r="AB69" s="48"/>
      <c r="AC69" s="48"/>
      <c r="AD69" s="48"/>
      <c r="AE69" s="48"/>
      <c r="AF69" s="48"/>
    </row>
    <row r="70" spans="1:32" ht="30" customHeight="1">
      <c r="A70" s="765" t="s">
        <v>7786</v>
      </c>
      <c r="B70" s="951" t="s">
        <v>1050</v>
      </c>
      <c r="C70" s="1430" t="s">
        <v>7787</v>
      </c>
      <c r="D70" s="1464" t="s">
        <v>1044</v>
      </c>
      <c r="E70" s="1464" t="s">
        <v>1052</v>
      </c>
      <c r="F70" s="1464" t="s">
        <v>1053</v>
      </c>
      <c r="G70" s="1463" t="s">
        <v>7788</v>
      </c>
      <c r="H70" s="1450"/>
      <c r="I70" s="1450"/>
      <c r="J70" s="1450">
        <v>2</v>
      </c>
      <c r="K70" s="1450">
        <v>2</v>
      </c>
      <c r="L70" s="1450">
        <v>2</v>
      </c>
      <c r="M70" s="1450">
        <v>100</v>
      </c>
      <c r="N70" s="1451">
        <f t="shared" ref="N70:N71" si="1">M70/J70</f>
        <v>50</v>
      </c>
      <c r="O70" s="1479" t="s">
        <v>7281</v>
      </c>
      <c r="P70" s="19"/>
      <c r="Q70" s="19"/>
      <c r="R70" s="19"/>
      <c r="S70" s="19"/>
      <c r="T70" s="19"/>
      <c r="U70" s="19"/>
      <c r="V70" s="19"/>
      <c r="W70" s="19"/>
      <c r="X70" s="19"/>
      <c r="Y70" s="19"/>
      <c r="Z70" s="19"/>
      <c r="AA70" s="19"/>
      <c r="AB70" s="19"/>
      <c r="AC70" s="19"/>
      <c r="AD70" s="19"/>
      <c r="AE70" s="19"/>
      <c r="AF70" s="19"/>
    </row>
    <row r="71" spans="1:32" ht="30" customHeight="1">
      <c r="A71" s="765" t="s">
        <v>7789</v>
      </c>
      <c r="B71" s="951" t="s">
        <v>1050</v>
      </c>
      <c r="C71" s="1430" t="s">
        <v>7790</v>
      </c>
      <c r="D71" s="1464" t="s">
        <v>1044</v>
      </c>
      <c r="E71" s="1464" t="s">
        <v>7791</v>
      </c>
      <c r="F71" s="1464" t="s">
        <v>7792</v>
      </c>
      <c r="G71" s="1463" t="s">
        <v>7793</v>
      </c>
      <c r="H71" s="1456"/>
      <c r="I71" s="1456"/>
      <c r="J71" s="1456">
        <v>6</v>
      </c>
      <c r="K71" s="1456">
        <v>2</v>
      </c>
      <c r="L71" s="1456">
        <v>6</v>
      </c>
      <c r="M71" s="1456">
        <v>100</v>
      </c>
      <c r="N71" s="1451">
        <f t="shared" si="1"/>
        <v>16.666666666666668</v>
      </c>
      <c r="O71" s="1479" t="s">
        <v>7281</v>
      </c>
      <c r="P71" s="48"/>
      <c r="Q71" s="48"/>
      <c r="R71" s="48"/>
      <c r="S71" s="48"/>
      <c r="T71" s="48"/>
      <c r="U71" s="48"/>
      <c r="V71" s="48"/>
      <c r="W71" s="48"/>
      <c r="X71" s="48"/>
      <c r="Y71" s="48"/>
      <c r="Z71" s="48"/>
      <c r="AA71" s="48"/>
      <c r="AB71" s="48"/>
      <c r="AC71" s="48"/>
      <c r="AD71" s="48"/>
      <c r="AE71" s="48"/>
      <c r="AF71" s="48"/>
    </row>
    <row r="72" spans="1:32" ht="30" customHeight="1">
      <c r="A72" s="765" t="s">
        <v>7794</v>
      </c>
      <c r="B72" s="951" t="s">
        <v>1050</v>
      </c>
      <c r="C72" s="1430" t="s">
        <v>7795</v>
      </c>
      <c r="D72" s="1464" t="s">
        <v>1044</v>
      </c>
      <c r="E72" s="1464" t="s">
        <v>7796</v>
      </c>
      <c r="F72" s="1464" t="s">
        <v>7797</v>
      </c>
      <c r="G72" s="1463" t="s">
        <v>7798</v>
      </c>
      <c r="H72" s="1456"/>
      <c r="I72" s="1456"/>
      <c r="J72" s="1456">
        <v>5</v>
      </c>
      <c r="K72" s="1456">
        <v>2</v>
      </c>
      <c r="L72" s="1456">
        <v>5</v>
      </c>
      <c r="M72" s="1456">
        <v>100</v>
      </c>
      <c r="N72" s="1451">
        <f>M72/J72</f>
        <v>20</v>
      </c>
      <c r="O72" s="1479" t="s">
        <v>7281</v>
      </c>
      <c r="P72" s="48"/>
      <c r="Q72" s="48"/>
      <c r="R72" s="48"/>
      <c r="S72" s="48"/>
      <c r="T72" s="48"/>
      <c r="U72" s="48"/>
      <c r="V72" s="48"/>
      <c r="W72" s="48"/>
      <c r="X72" s="48"/>
      <c r="Y72" s="48"/>
      <c r="Z72" s="48"/>
      <c r="AA72" s="48"/>
      <c r="AB72" s="48"/>
      <c r="AC72" s="48"/>
      <c r="AD72" s="48"/>
      <c r="AE72" s="48"/>
      <c r="AF72" s="48"/>
    </row>
    <row r="73" spans="1:32" ht="30" customHeight="1">
      <c r="A73" s="765" t="s">
        <v>7799</v>
      </c>
      <c r="B73" s="951" t="s">
        <v>1050</v>
      </c>
      <c r="C73" s="1430" t="s">
        <v>7800</v>
      </c>
      <c r="D73" s="1464" t="s">
        <v>1044</v>
      </c>
      <c r="E73" s="1449" t="s">
        <v>7796</v>
      </c>
      <c r="F73" s="1449" t="s">
        <v>7801</v>
      </c>
      <c r="G73" s="1463" t="s">
        <v>7802</v>
      </c>
      <c r="H73" s="1456"/>
      <c r="I73" s="1456"/>
      <c r="J73" s="1456">
        <v>7</v>
      </c>
      <c r="K73" s="1456">
        <v>1</v>
      </c>
      <c r="L73" s="1456">
        <v>7</v>
      </c>
      <c r="M73" s="1456">
        <v>100</v>
      </c>
      <c r="N73" s="1451">
        <f>M73/J73</f>
        <v>14.285714285714286</v>
      </c>
      <c r="O73" s="1479" t="s">
        <v>7281</v>
      </c>
      <c r="P73" s="48"/>
      <c r="Q73" s="48"/>
      <c r="R73" s="48"/>
      <c r="S73" s="48"/>
      <c r="T73" s="48"/>
      <c r="U73" s="48"/>
      <c r="V73" s="48"/>
      <c r="W73" s="48"/>
      <c r="X73" s="48"/>
      <c r="Y73" s="48"/>
      <c r="Z73" s="48"/>
      <c r="AA73" s="48"/>
      <c r="AB73" s="48"/>
      <c r="AC73" s="48"/>
      <c r="AD73" s="48"/>
      <c r="AE73" s="48"/>
      <c r="AF73" s="48"/>
    </row>
    <row r="74" spans="1:32" ht="30" customHeight="1">
      <c r="A74" s="12" t="s">
        <v>7803</v>
      </c>
      <c r="B74" s="13" t="s">
        <v>1050</v>
      </c>
      <c r="C74" s="296" t="s">
        <v>7804</v>
      </c>
      <c r="D74" s="1449" t="s">
        <v>1044</v>
      </c>
      <c r="E74" s="1449" t="s">
        <v>7796</v>
      </c>
      <c r="F74" s="1449" t="s">
        <v>7801</v>
      </c>
      <c r="G74" s="1450" t="s">
        <v>7805</v>
      </c>
      <c r="H74" s="1456"/>
      <c r="I74" s="1456"/>
      <c r="J74" s="1456">
        <v>5</v>
      </c>
      <c r="K74" s="1456">
        <v>1</v>
      </c>
      <c r="L74" s="1456">
        <v>5</v>
      </c>
      <c r="M74" s="1456">
        <v>100</v>
      </c>
      <c r="N74" s="1451">
        <f>M74/J74</f>
        <v>20</v>
      </c>
      <c r="O74" s="1479" t="s">
        <v>7281</v>
      </c>
      <c r="P74" s="48"/>
      <c r="Q74" s="48"/>
      <c r="R74" s="48"/>
      <c r="S74" s="48"/>
      <c r="T74" s="48"/>
      <c r="U74" s="48"/>
      <c r="V74" s="48"/>
      <c r="W74" s="48"/>
      <c r="X74" s="48"/>
      <c r="Y74" s="48"/>
      <c r="Z74" s="48"/>
      <c r="AA74" s="48"/>
      <c r="AB74" s="48"/>
      <c r="AC74" s="48"/>
      <c r="AD74" s="48"/>
      <c r="AE74" s="48"/>
      <c r="AF74" s="48"/>
    </row>
    <row r="75" spans="1:32" ht="30" customHeight="1">
      <c r="A75" s="238" t="s">
        <v>7786</v>
      </c>
      <c r="B75" s="13" t="s">
        <v>6528</v>
      </c>
      <c r="C75" s="296" t="s">
        <v>7787</v>
      </c>
      <c r="D75" s="1449" t="s">
        <v>1044</v>
      </c>
      <c r="E75" s="1449" t="s">
        <v>1052</v>
      </c>
      <c r="F75" s="1449" t="s">
        <v>1053</v>
      </c>
      <c r="G75" s="1450" t="s">
        <v>7788</v>
      </c>
      <c r="H75" s="1450"/>
      <c r="I75" s="1456" t="s">
        <v>7806</v>
      </c>
      <c r="J75" s="1450">
        <v>2</v>
      </c>
      <c r="K75" s="1450">
        <v>2</v>
      </c>
      <c r="L75" s="1450">
        <v>2</v>
      </c>
      <c r="M75" s="1450">
        <v>100</v>
      </c>
      <c r="N75" s="1451">
        <v>50</v>
      </c>
      <c r="O75" s="1478" t="s">
        <v>7290</v>
      </c>
      <c r="P75" s="19"/>
      <c r="Q75" s="19"/>
      <c r="R75" s="19"/>
      <c r="S75" s="19"/>
      <c r="T75" s="19"/>
      <c r="U75" s="19"/>
      <c r="V75" s="19"/>
      <c r="W75" s="19"/>
      <c r="X75" s="19"/>
      <c r="Y75" s="19"/>
      <c r="Z75" s="19"/>
      <c r="AA75" s="19"/>
      <c r="AB75" s="19"/>
      <c r="AC75" s="19"/>
      <c r="AD75" s="19"/>
      <c r="AE75" s="19"/>
      <c r="AF75" s="19"/>
    </row>
    <row r="76" spans="1:32" ht="30" customHeight="1">
      <c r="A76" s="238" t="s">
        <v>7789</v>
      </c>
      <c r="B76" s="13" t="s">
        <v>6528</v>
      </c>
      <c r="C76" s="296" t="s">
        <v>7790</v>
      </c>
      <c r="D76" s="1449" t="s">
        <v>1044</v>
      </c>
      <c r="E76" s="1449" t="s">
        <v>7791</v>
      </c>
      <c r="F76" s="1449" t="s">
        <v>7792</v>
      </c>
      <c r="G76" s="1450" t="s">
        <v>7793</v>
      </c>
      <c r="H76" s="1450"/>
      <c r="I76" s="1456" t="s">
        <v>7699</v>
      </c>
      <c r="J76" s="1450">
        <v>6</v>
      </c>
      <c r="K76" s="1450">
        <v>2</v>
      </c>
      <c r="L76" s="1450">
        <v>6</v>
      </c>
      <c r="M76" s="1450">
        <v>100</v>
      </c>
      <c r="N76" s="1451">
        <f>M76/J76</f>
        <v>16.666666666666668</v>
      </c>
      <c r="O76" s="1478" t="s">
        <v>7290</v>
      </c>
      <c r="P76" s="48"/>
      <c r="Q76" s="48"/>
      <c r="R76" s="48"/>
      <c r="S76" s="48"/>
      <c r="T76" s="48"/>
      <c r="U76" s="48"/>
      <c r="V76" s="48"/>
      <c r="W76" s="48"/>
      <c r="X76" s="48"/>
      <c r="Y76" s="48"/>
      <c r="Z76" s="48"/>
      <c r="AA76" s="48"/>
      <c r="AB76" s="48"/>
      <c r="AC76" s="48"/>
      <c r="AD76" s="48"/>
      <c r="AE76" s="48"/>
      <c r="AF76" s="48"/>
    </row>
    <row r="77" spans="1:32" ht="30" customHeight="1">
      <c r="A77" s="238" t="s">
        <v>7794</v>
      </c>
      <c r="B77" s="13" t="s">
        <v>6528</v>
      </c>
      <c r="C77" s="296" t="s">
        <v>7795</v>
      </c>
      <c r="D77" s="1449" t="s">
        <v>1044</v>
      </c>
      <c r="E77" s="1449" t="s">
        <v>7796</v>
      </c>
      <c r="F77" s="1449" t="s">
        <v>7797</v>
      </c>
      <c r="G77" s="1450" t="s">
        <v>7798</v>
      </c>
      <c r="H77" s="1456"/>
      <c r="I77" s="1456" t="s">
        <v>7699</v>
      </c>
      <c r="J77" s="1456">
        <v>5</v>
      </c>
      <c r="K77" s="1456">
        <v>2</v>
      </c>
      <c r="L77" s="1456">
        <v>5</v>
      </c>
      <c r="M77" s="1456">
        <v>100</v>
      </c>
      <c r="N77" s="1451">
        <f>M77/J77</f>
        <v>20</v>
      </c>
      <c r="O77" s="1478" t="s">
        <v>7290</v>
      </c>
      <c r="P77" s="48"/>
      <c r="Q77" s="48"/>
      <c r="R77" s="48"/>
      <c r="S77" s="48"/>
      <c r="T77" s="48"/>
      <c r="U77" s="48"/>
      <c r="V77" s="48"/>
      <c r="W77" s="48"/>
      <c r="X77" s="48"/>
      <c r="Y77" s="48"/>
      <c r="Z77" s="48"/>
      <c r="AA77" s="48"/>
      <c r="AB77" s="48"/>
      <c r="AC77" s="48"/>
      <c r="AD77" s="48"/>
      <c r="AE77" s="48"/>
      <c r="AF77" s="48"/>
    </row>
    <row r="78" spans="1:32" ht="30" customHeight="1">
      <c r="A78" s="12" t="s">
        <v>7807</v>
      </c>
      <c r="B78" s="13" t="s">
        <v>1050</v>
      </c>
      <c r="C78" s="296" t="s">
        <v>7808</v>
      </c>
      <c r="D78" s="1449" t="s">
        <v>1044</v>
      </c>
      <c r="E78" s="1449" t="s">
        <v>7809</v>
      </c>
      <c r="F78" s="1449" t="s">
        <v>7810</v>
      </c>
      <c r="G78" s="1450">
        <v>37</v>
      </c>
      <c r="H78" s="1450" t="s">
        <v>7811</v>
      </c>
      <c r="I78" s="1450"/>
      <c r="J78" s="1450"/>
      <c r="K78" s="1450">
        <v>1</v>
      </c>
      <c r="L78" s="1450">
        <v>1</v>
      </c>
      <c r="M78" s="1450">
        <v>50</v>
      </c>
      <c r="N78" s="1451">
        <v>50</v>
      </c>
      <c r="O78" s="1449" t="s">
        <v>7808</v>
      </c>
      <c r="P78" s="19"/>
      <c r="Q78" s="19"/>
      <c r="R78" s="19"/>
      <c r="S78" s="19"/>
      <c r="T78" s="19"/>
      <c r="U78" s="19"/>
      <c r="V78" s="19"/>
      <c r="W78" s="19"/>
      <c r="X78" s="19"/>
      <c r="Y78" s="19"/>
      <c r="Z78" s="19"/>
      <c r="AA78" s="19"/>
      <c r="AB78" s="19"/>
      <c r="AC78" s="19"/>
      <c r="AD78" s="19"/>
      <c r="AE78" s="19"/>
      <c r="AF78" s="19"/>
    </row>
    <row r="79" spans="1:32" ht="30" customHeight="1">
      <c r="A79" s="12" t="s">
        <v>7812</v>
      </c>
      <c r="B79" s="13" t="s">
        <v>1050</v>
      </c>
      <c r="C79" s="296" t="s">
        <v>7808</v>
      </c>
      <c r="D79" s="1449" t="s">
        <v>1044</v>
      </c>
      <c r="E79" s="1449" t="s">
        <v>7809</v>
      </c>
      <c r="F79" s="1449" t="s">
        <v>7810</v>
      </c>
      <c r="G79" s="1450">
        <v>37</v>
      </c>
      <c r="H79" s="1456" t="s">
        <v>7811</v>
      </c>
      <c r="I79" s="1456"/>
      <c r="J79" s="1456"/>
      <c r="K79" s="1456">
        <v>1</v>
      </c>
      <c r="L79" s="1456">
        <v>1</v>
      </c>
      <c r="M79" s="1456">
        <v>50</v>
      </c>
      <c r="N79" s="1451">
        <v>50</v>
      </c>
      <c r="O79" s="1449" t="s">
        <v>7808</v>
      </c>
      <c r="P79" s="48"/>
      <c r="Q79" s="48"/>
      <c r="R79" s="48"/>
      <c r="S79" s="48"/>
      <c r="T79" s="48"/>
      <c r="U79" s="48"/>
      <c r="V79" s="48"/>
      <c r="W79" s="48"/>
      <c r="X79" s="48"/>
      <c r="Y79" s="48"/>
      <c r="Z79" s="48"/>
      <c r="AA79" s="48"/>
      <c r="AB79" s="48"/>
      <c r="AC79" s="48"/>
      <c r="AD79" s="48"/>
      <c r="AE79" s="48"/>
      <c r="AF79" s="48"/>
    </row>
    <row r="80" spans="1:32" ht="30" customHeight="1">
      <c r="A80" s="1183" t="s">
        <v>7813</v>
      </c>
      <c r="B80" s="1184" t="s">
        <v>1050</v>
      </c>
      <c r="C80" s="1433" t="s">
        <v>7814</v>
      </c>
      <c r="D80" s="1480" t="s">
        <v>1044</v>
      </c>
      <c r="E80" s="1481" t="s">
        <v>7815</v>
      </c>
      <c r="F80" s="1482" t="s">
        <v>7816</v>
      </c>
      <c r="G80" s="1483" t="s">
        <v>7817</v>
      </c>
      <c r="H80" s="1481"/>
      <c r="I80" s="1482"/>
      <c r="J80" s="1484">
        <v>6</v>
      </c>
      <c r="K80" s="1484">
        <v>2</v>
      </c>
      <c r="L80" s="1485">
        <v>6</v>
      </c>
      <c r="M80" s="1486">
        <v>100</v>
      </c>
      <c r="N80" s="1487">
        <f>M80/6</f>
        <v>16.666666666666668</v>
      </c>
      <c r="O80" s="1488" t="s">
        <v>7218</v>
      </c>
      <c r="P80" s="48"/>
      <c r="Q80" s="48"/>
      <c r="R80" s="48"/>
      <c r="S80" s="48"/>
      <c r="T80" s="48"/>
      <c r="U80" s="48"/>
      <c r="V80" s="48"/>
      <c r="W80" s="48"/>
      <c r="X80" s="48"/>
      <c r="Y80" s="48"/>
      <c r="Z80" s="48"/>
      <c r="AA80" s="48"/>
      <c r="AB80" s="48"/>
      <c r="AC80" s="48"/>
      <c r="AD80" s="48"/>
      <c r="AE80" s="48"/>
      <c r="AF80" s="48"/>
    </row>
    <row r="81" spans="1:32" ht="30" customHeight="1">
      <c r="A81" s="1060" t="s">
        <v>4607</v>
      </c>
      <c r="B81" s="1060" t="s">
        <v>1050</v>
      </c>
      <c r="C81" s="1434" t="s">
        <v>7818</v>
      </c>
      <c r="D81" s="1480" t="s">
        <v>1044</v>
      </c>
      <c r="E81" s="1481" t="s">
        <v>7819</v>
      </c>
      <c r="F81" s="1482" t="s">
        <v>7816</v>
      </c>
      <c r="G81" s="1489" t="s">
        <v>7820</v>
      </c>
      <c r="H81" s="1481"/>
      <c r="I81" s="1482"/>
      <c r="J81" s="1484">
        <v>5</v>
      </c>
      <c r="K81" s="1484">
        <v>5</v>
      </c>
      <c r="L81" s="1485">
        <v>5</v>
      </c>
      <c r="M81" s="1486">
        <v>100</v>
      </c>
      <c r="N81" s="1487">
        <f>M81/L81</f>
        <v>20</v>
      </c>
      <c r="O81" s="1488" t="s">
        <v>7218</v>
      </c>
      <c r="P81" s="48"/>
      <c r="Q81" s="48"/>
      <c r="R81" s="48"/>
      <c r="S81" s="48"/>
      <c r="T81" s="48"/>
      <c r="U81" s="48"/>
      <c r="V81" s="48"/>
      <c r="W81" s="48"/>
      <c r="X81" s="48"/>
      <c r="Y81" s="48"/>
      <c r="Z81" s="48"/>
      <c r="AA81" s="48"/>
      <c r="AB81" s="48"/>
      <c r="AC81" s="48"/>
      <c r="AD81" s="48"/>
      <c r="AE81" s="48"/>
      <c r="AF81" s="48"/>
    </row>
    <row r="82" spans="1:32" ht="30" customHeight="1">
      <c r="A82" s="1060" t="s">
        <v>7821</v>
      </c>
      <c r="B82" s="1076" t="s">
        <v>1050</v>
      </c>
      <c r="C82" s="259" t="s">
        <v>7822</v>
      </c>
      <c r="D82" s="1490" t="s">
        <v>1044</v>
      </c>
      <c r="E82" s="1490" t="s">
        <v>7714</v>
      </c>
      <c r="F82" s="1490" t="s">
        <v>7706</v>
      </c>
      <c r="G82" s="1491" t="s">
        <v>7823</v>
      </c>
      <c r="H82" s="1492"/>
      <c r="I82" s="1492"/>
      <c r="J82" s="1492">
        <v>3</v>
      </c>
      <c r="K82" s="1492">
        <v>3</v>
      </c>
      <c r="L82" s="1492">
        <v>3</v>
      </c>
      <c r="M82" s="1492">
        <v>50</v>
      </c>
      <c r="N82" s="1493">
        <f>M82/J82</f>
        <v>16.666666666666668</v>
      </c>
      <c r="O82" s="1488" t="s">
        <v>7218</v>
      </c>
      <c r="P82" s="48"/>
      <c r="Q82" s="48"/>
      <c r="R82" s="48"/>
      <c r="S82" s="48"/>
      <c r="T82" s="48"/>
      <c r="U82" s="48"/>
      <c r="V82" s="48"/>
      <c r="W82" s="48"/>
      <c r="X82" s="48"/>
      <c r="Y82" s="48"/>
      <c r="Z82" s="48"/>
      <c r="AA82" s="48"/>
      <c r="AB82" s="48"/>
      <c r="AC82" s="48"/>
      <c r="AD82" s="48"/>
      <c r="AE82" s="48"/>
      <c r="AF82" s="48"/>
    </row>
    <row r="83" spans="1:32" ht="30" customHeight="1">
      <c r="A83" s="12" t="s">
        <v>7824</v>
      </c>
      <c r="B83" s="13" t="s">
        <v>1050</v>
      </c>
      <c r="C83" s="296" t="s">
        <v>7825</v>
      </c>
      <c r="D83" s="1449" t="s">
        <v>1044</v>
      </c>
      <c r="E83" s="1449" t="s">
        <v>7826</v>
      </c>
      <c r="F83" s="1449" t="s">
        <v>1053</v>
      </c>
      <c r="G83" s="1450" t="s">
        <v>7827</v>
      </c>
      <c r="H83" s="1450"/>
      <c r="I83" s="1450"/>
      <c r="J83" s="1450">
        <v>5</v>
      </c>
      <c r="K83" s="1450">
        <v>2</v>
      </c>
      <c r="L83" s="1450">
        <v>5</v>
      </c>
      <c r="M83" s="1450">
        <v>100</v>
      </c>
      <c r="N83" s="1451">
        <v>20</v>
      </c>
      <c r="O83" s="1478" t="s">
        <v>7303</v>
      </c>
      <c r="P83" s="19"/>
      <c r="Q83" s="19"/>
      <c r="R83" s="19"/>
      <c r="S83" s="19"/>
      <c r="T83" s="19"/>
      <c r="U83" s="19"/>
      <c r="V83" s="19"/>
      <c r="W83" s="19"/>
      <c r="X83" s="19"/>
      <c r="Y83" s="19"/>
      <c r="Z83" s="19"/>
      <c r="AA83" s="19"/>
      <c r="AB83" s="19"/>
      <c r="AC83" s="19"/>
      <c r="AD83" s="19"/>
      <c r="AE83" s="19"/>
      <c r="AF83" s="19"/>
    </row>
    <row r="84" spans="1:32" ht="30" customHeight="1">
      <c r="A84" s="12" t="s">
        <v>7828</v>
      </c>
      <c r="B84" s="13" t="s">
        <v>1050</v>
      </c>
      <c r="C84" s="296" t="s">
        <v>7829</v>
      </c>
      <c r="D84" s="1449" t="s">
        <v>1044</v>
      </c>
      <c r="E84" s="1449" t="s">
        <v>7830</v>
      </c>
      <c r="F84" s="1449" t="s">
        <v>1053</v>
      </c>
      <c r="G84" s="1450" t="s">
        <v>7831</v>
      </c>
      <c r="H84" s="1456"/>
      <c r="I84" s="1456"/>
      <c r="J84" s="1456">
        <v>2</v>
      </c>
      <c r="K84" s="1456">
        <v>2</v>
      </c>
      <c r="L84" s="1456">
        <v>2</v>
      </c>
      <c r="M84" s="1456">
        <v>100</v>
      </c>
      <c r="N84" s="1451">
        <v>50</v>
      </c>
      <c r="O84" s="1478" t="s">
        <v>7303</v>
      </c>
      <c r="P84" s="48"/>
      <c r="Q84" s="48"/>
      <c r="R84" s="48"/>
      <c r="S84" s="48"/>
      <c r="T84" s="48"/>
      <c r="U84" s="48"/>
      <c r="V84" s="48"/>
      <c r="W84" s="48"/>
      <c r="X84" s="48"/>
      <c r="Y84" s="48"/>
      <c r="Z84" s="48"/>
      <c r="AA84" s="48"/>
      <c r="AB84" s="48"/>
      <c r="AC84" s="48"/>
      <c r="AD84" s="48"/>
      <c r="AE84" s="48"/>
      <c r="AF84" s="48"/>
    </row>
    <row r="85" spans="1:32" ht="30" customHeight="1">
      <c r="A85" s="12" t="s">
        <v>7832</v>
      </c>
      <c r="B85" s="13" t="s">
        <v>1050</v>
      </c>
      <c r="C85" s="296" t="s">
        <v>7833</v>
      </c>
      <c r="D85" s="1449" t="s">
        <v>1044</v>
      </c>
      <c r="E85" s="1449" t="s">
        <v>7834</v>
      </c>
      <c r="F85" s="1449" t="s">
        <v>7835</v>
      </c>
      <c r="G85" s="1450"/>
      <c r="H85" s="1450" t="s">
        <v>7836</v>
      </c>
      <c r="I85" s="1450"/>
      <c r="J85" s="1450">
        <v>5</v>
      </c>
      <c r="K85" s="1450">
        <v>2</v>
      </c>
      <c r="L85" s="1450">
        <v>5</v>
      </c>
      <c r="M85" s="1450">
        <v>50</v>
      </c>
      <c r="N85" s="1451">
        <v>10</v>
      </c>
      <c r="O85" s="1478" t="s">
        <v>7303</v>
      </c>
      <c r="P85" s="48"/>
      <c r="Q85" s="48"/>
      <c r="R85" s="48"/>
      <c r="S85" s="48"/>
      <c r="T85" s="48"/>
      <c r="U85" s="48"/>
      <c r="V85" s="48"/>
      <c r="W85" s="48"/>
      <c r="X85" s="48"/>
      <c r="Y85" s="48"/>
      <c r="Z85" s="48"/>
      <c r="AA85" s="48"/>
      <c r="AB85" s="48"/>
      <c r="AC85" s="48"/>
      <c r="AD85" s="48"/>
      <c r="AE85" s="48"/>
      <c r="AF85" s="48"/>
    </row>
    <row r="86" spans="1:32" ht="30" customHeight="1">
      <c r="A86" s="238" t="s">
        <v>7837</v>
      </c>
      <c r="B86" s="238" t="s">
        <v>1050</v>
      </c>
      <c r="C86" s="259" t="s">
        <v>7838</v>
      </c>
      <c r="D86" s="1490" t="s">
        <v>1044</v>
      </c>
      <c r="E86" s="1494" t="s">
        <v>7762</v>
      </c>
      <c r="F86" s="1490" t="s">
        <v>4558</v>
      </c>
      <c r="G86" s="1491" t="s">
        <v>7777</v>
      </c>
      <c r="H86" s="1494" t="s">
        <v>7839</v>
      </c>
      <c r="I86" s="1494" t="s">
        <v>7840</v>
      </c>
      <c r="J86" s="1491">
        <v>2</v>
      </c>
      <c r="K86" s="1491">
        <v>2</v>
      </c>
      <c r="L86" s="1491">
        <v>2</v>
      </c>
      <c r="M86" s="1491">
        <v>100</v>
      </c>
      <c r="N86" s="1493">
        <v>50</v>
      </c>
      <c r="O86" s="1473" t="s">
        <v>7841</v>
      </c>
      <c r="P86" s="19"/>
      <c r="Q86" s="19"/>
      <c r="R86" s="19"/>
      <c r="S86" s="19"/>
      <c r="T86" s="19"/>
      <c r="U86" s="19"/>
      <c r="V86" s="19"/>
      <c r="W86" s="19"/>
      <c r="X86" s="19"/>
      <c r="Y86" s="19"/>
      <c r="Z86" s="19"/>
      <c r="AA86" s="19"/>
      <c r="AB86" s="19"/>
      <c r="AC86" s="19"/>
      <c r="AD86" s="19"/>
      <c r="AE86" s="19"/>
      <c r="AF86" s="19"/>
    </row>
    <row r="87" spans="1:32" ht="30" customHeight="1">
      <c r="A87" s="1183" t="s">
        <v>7813</v>
      </c>
      <c r="B87" s="1184" t="s">
        <v>1050</v>
      </c>
      <c r="C87" s="1433" t="s">
        <v>7814</v>
      </c>
      <c r="D87" s="1480" t="s">
        <v>1044</v>
      </c>
      <c r="E87" s="1481" t="s">
        <v>7815</v>
      </c>
      <c r="F87" s="1482" t="s">
        <v>7816</v>
      </c>
      <c r="G87" s="1483" t="s">
        <v>7817</v>
      </c>
      <c r="H87" s="1481"/>
      <c r="I87" s="1482"/>
      <c r="J87" s="1484">
        <v>6</v>
      </c>
      <c r="K87" s="1484">
        <v>2</v>
      </c>
      <c r="L87" s="1485">
        <v>6</v>
      </c>
      <c r="M87" s="1486">
        <v>100</v>
      </c>
      <c r="N87" s="1495">
        <f>M87/6</f>
        <v>16.666666666666668</v>
      </c>
      <c r="O87" s="1518" t="s">
        <v>7332</v>
      </c>
      <c r="P87" s="19"/>
      <c r="Q87" s="19"/>
      <c r="R87" s="19"/>
      <c r="S87" s="19"/>
      <c r="T87" s="19"/>
      <c r="U87" s="19"/>
      <c r="V87" s="19"/>
      <c r="W87" s="19"/>
      <c r="X87" s="19"/>
      <c r="Y87" s="19"/>
      <c r="Z87" s="19"/>
      <c r="AA87" s="19"/>
      <c r="AB87" s="19"/>
      <c r="AC87" s="19"/>
      <c r="AD87" s="19"/>
      <c r="AE87" s="19"/>
      <c r="AF87" s="19"/>
    </row>
    <row r="88" spans="1:32" ht="30" customHeight="1">
      <c r="A88" s="1187" t="s">
        <v>7842</v>
      </c>
      <c r="B88" s="1185" t="s">
        <v>1050</v>
      </c>
      <c r="C88" s="1433" t="s">
        <v>7843</v>
      </c>
      <c r="D88" s="1484" t="s">
        <v>1044</v>
      </c>
      <c r="E88" s="1481" t="s">
        <v>7844</v>
      </c>
      <c r="F88" s="1482" t="s">
        <v>7845</v>
      </c>
      <c r="G88" s="1489" t="s">
        <v>7846</v>
      </c>
      <c r="H88" s="1481"/>
      <c r="I88" s="1482"/>
      <c r="J88" s="1484">
        <v>2</v>
      </c>
      <c r="K88" s="1484">
        <v>2</v>
      </c>
      <c r="L88" s="1485">
        <v>2</v>
      </c>
      <c r="M88" s="1486">
        <v>50</v>
      </c>
      <c r="N88" s="1496">
        <f>M88/J88</f>
        <v>25</v>
      </c>
      <c r="O88" s="1479" t="s">
        <v>7333</v>
      </c>
      <c r="P88" s="19"/>
      <c r="Q88" s="19"/>
      <c r="R88" s="19"/>
      <c r="S88" s="19"/>
      <c r="T88" s="19"/>
      <c r="U88" s="19"/>
      <c r="V88" s="19"/>
      <c r="W88" s="19"/>
      <c r="X88" s="19"/>
      <c r="Y88" s="19"/>
      <c r="Z88" s="19"/>
      <c r="AA88" s="19"/>
      <c r="AB88" s="19"/>
      <c r="AC88" s="19"/>
      <c r="AD88" s="19"/>
      <c r="AE88" s="19"/>
      <c r="AF88" s="19"/>
    </row>
    <row r="89" spans="1:32" ht="30" customHeight="1">
      <c r="A89" s="1183" t="s">
        <v>7847</v>
      </c>
      <c r="B89" s="1185" t="s">
        <v>1050</v>
      </c>
      <c r="C89" s="1433" t="s">
        <v>7848</v>
      </c>
      <c r="D89" s="1484" t="s">
        <v>1044</v>
      </c>
      <c r="E89" s="1481" t="s">
        <v>7844</v>
      </c>
      <c r="F89" s="1482" t="s">
        <v>7845</v>
      </c>
      <c r="G89" s="1483" t="s">
        <v>7849</v>
      </c>
      <c r="H89" s="1497"/>
      <c r="I89" s="1482"/>
      <c r="J89" s="1484">
        <v>3</v>
      </c>
      <c r="K89" s="1481">
        <v>3</v>
      </c>
      <c r="L89" s="1485">
        <v>3</v>
      </c>
      <c r="M89" s="1481">
        <v>50</v>
      </c>
      <c r="N89" s="1496">
        <f>M89/J89</f>
        <v>16.666666666666668</v>
      </c>
      <c r="O89" s="1479" t="s">
        <v>7333</v>
      </c>
      <c r="P89" s="48"/>
      <c r="Q89" s="48"/>
      <c r="R89" s="48"/>
      <c r="S89" s="48"/>
      <c r="T89" s="48"/>
      <c r="U89" s="48"/>
      <c r="V89" s="48"/>
      <c r="W89" s="48"/>
      <c r="X89" s="48"/>
      <c r="Y89" s="48"/>
      <c r="Z89" s="48"/>
      <c r="AA89" s="48"/>
      <c r="AB89" s="48"/>
      <c r="AC89" s="48"/>
      <c r="AD89" s="48"/>
      <c r="AE89" s="48"/>
      <c r="AF89" s="48"/>
    </row>
    <row r="90" spans="1:32" ht="30" customHeight="1">
      <c r="A90" s="12" t="s">
        <v>7850</v>
      </c>
      <c r="B90" s="951" t="s">
        <v>1050</v>
      </c>
      <c r="C90" s="1430" t="s">
        <v>7851</v>
      </c>
      <c r="D90" s="1464" t="s">
        <v>7852</v>
      </c>
      <c r="E90" s="1464" t="s">
        <v>7853</v>
      </c>
      <c r="F90" s="1464" t="s">
        <v>7854</v>
      </c>
      <c r="G90" s="1498" t="s">
        <v>7855</v>
      </c>
      <c r="H90" s="1499" t="s">
        <v>7856</v>
      </c>
      <c r="I90" s="1450"/>
      <c r="J90" s="1450">
        <v>1</v>
      </c>
      <c r="K90" s="1450">
        <v>1</v>
      </c>
      <c r="L90" s="1450">
        <v>1</v>
      </c>
      <c r="M90" s="1450">
        <v>50</v>
      </c>
      <c r="N90" s="1451">
        <v>50</v>
      </c>
      <c r="O90" s="1473" t="s">
        <v>7199</v>
      </c>
      <c r="P90" s="19"/>
      <c r="Q90" s="19"/>
      <c r="R90" s="19"/>
      <c r="S90" s="19"/>
      <c r="T90" s="19"/>
      <c r="U90" s="19"/>
      <c r="V90" s="19"/>
      <c r="W90" s="19"/>
      <c r="X90" s="19"/>
      <c r="Y90" s="19"/>
      <c r="Z90" s="19"/>
      <c r="AA90" s="19"/>
      <c r="AB90" s="19"/>
      <c r="AC90" s="19"/>
      <c r="AD90" s="19"/>
      <c r="AE90" s="19"/>
      <c r="AF90" s="19"/>
    </row>
    <row r="91" spans="1:32" ht="30" customHeight="1">
      <c r="A91" s="12" t="s">
        <v>7857</v>
      </c>
      <c r="B91" s="951" t="s">
        <v>1050</v>
      </c>
      <c r="C91" s="1430" t="s">
        <v>7851</v>
      </c>
      <c r="D91" s="1464" t="s">
        <v>7852</v>
      </c>
      <c r="E91" s="1464" t="s">
        <v>7853</v>
      </c>
      <c r="F91" s="1464" t="s">
        <v>7854</v>
      </c>
      <c r="G91" s="1450"/>
      <c r="H91" s="1499" t="s">
        <v>7858</v>
      </c>
      <c r="I91" s="1456"/>
      <c r="J91" s="1456">
        <v>1</v>
      </c>
      <c r="K91" s="1456">
        <v>1</v>
      </c>
      <c r="L91" s="1456">
        <v>1</v>
      </c>
      <c r="M91" s="1456">
        <v>50</v>
      </c>
      <c r="N91" s="1451">
        <v>50</v>
      </c>
      <c r="O91" s="1473" t="s">
        <v>7199</v>
      </c>
      <c r="P91" s="48"/>
      <c r="Q91" s="48"/>
      <c r="R91" s="48"/>
      <c r="S91" s="48"/>
      <c r="T91" s="48"/>
      <c r="U91" s="48"/>
      <c r="V91" s="48"/>
      <c r="W91" s="48"/>
      <c r="X91" s="48"/>
      <c r="Y91" s="48"/>
      <c r="Z91" s="48"/>
      <c r="AA91" s="48"/>
      <c r="AB91" s="48"/>
      <c r="AC91" s="48"/>
      <c r="AD91" s="48"/>
      <c r="AE91" s="48"/>
      <c r="AF91" s="48"/>
    </row>
    <row r="92" spans="1:32" ht="30" customHeight="1">
      <c r="A92" s="12" t="s">
        <v>7859</v>
      </c>
      <c r="B92" s="951" t="s">
        <v>1050</v>
      </c>
      <c r="C92" s="1430" t="s">
        <v>7851</v>
      </c>
      <c r="D92" s="1464" t="s">
        <v>7852</v>
      </c>
      <c r="E92" s="1464" t="s">
        <v>7860</v>
      </c>
      <c r="F92" s="1449" t="s">
        <v>7861</v>
      </c>
      <c r="G92" s="1450"/>
      <c r="H92" s="1499" t="s">
        <v>7862</v>
      </c>
      <c r="I92" s="1450"/>
      <c r="J92" s="1450">
        <v>1</v>
      </c>
      <c r="K92" s="1450">
        <v>1</v>
      </c>
      <c r="L92" s="1450">
        <v>1</v>
      </c>
      <c r="M92" s="1456">
        <v>50</v>
      </c>
      <c r="N92" s="1451">
        <v>50</v>
      </c>
      <c r="O92" s="1473" t="s">
        <v>7199</v>
      </c>
      <c r="P92" s="48"/>
      <c r="Q92" s="48"/>
      <c r="R92" s="48"/>
      <c r="S92" s="48"/>
      <c r="T92" s="48"/>
      <c r="U92" s="48"/>
      <c r="V92" s="48"/>
      <c r="W92" s="48"/>
      <c r="X92" s="48"/>
      <c r="Y92" s="48"/>
      <c r="Z92" s="48"/>
      <c r="AA92" s="48"/>
      <c r="AB92" s="48"/>
      <c r="AC92" s="48"/>
      <c r="AD92" s="48"/>
      <c r="AE92" s="48"/>
      <c r="AF92" s="48"/>
    </row>
    <row r="93" spans="1:32" ht="30" customHeight="1">
      <c r="A93" s="12" t="s">
        <v>7863</v>
      </c>
      <c r="B93" s="951" t="s">
        <v>1050</v>
      </c>
      <c r="C93" s="1430" t="s">
        <v>7851</v>
      </c>
      <c r="D93" s="1464" t="s">
        <v>7852</v>
      </c>
      <c r="E93" s="1464" t="s">
        <v>7860</v>
      </c>
      <c r="F93" s="1449" t="s">
        <v>7861</v>
      </c>
      <c r="G93" s="1450"/>
      <c r="H93" s="1499" t="s">
        <v>7864</v>
      </c>
      <c r="I93" s="1456"/>
      <c r="J93" s="1456">
        <v>1</v>
      </c>
      <c r="K93" s="1456">
        <v>1</v>
      </c>
      <c r="L93" s="1456">
        <v>1</v>
      </c>
      <c r="M93" s="1456">
        <v>50</v>
      </c>
      <c r="N93" s="1451">
        <v>50</v>
      </c>
      <c r="O93" s="1473" t="s">
        <v>7199</v>
      </c>
      <c r="P93" s="48"/>
      <c r="Q93" s="48"/>
      <c r="R93" s="48"/>
      <c r="S93" s="48"/>
      <c r="T93" s="48"/>
      <c r="U93" s="48"/>
      <c r="V93" s="48"/>
      <c r="W93" s="48"/>
      <c r="X93" s="48"/>
      <c r="Y93" s="48"/>
      <c r="Z93" s="48"/>
      <c r="AA93" s="48"/>
      <c r="AB93" s="48"/>
      <c r="AC93" s="48"/>
      <c r="AD93" s="48"/>
      <c r="AE93" s="48"/>
      <c r="AF93" s="48"/>
    </row>
    <row r="94" spans="1:32" ht="30" customHeight="1">
      <c r="A94" s="1187" t="s">
        <v>7865</v>
      </c>
      <c r="B94" s="1185" t="s">
        <v>1050</v>
      </c>
      <c r="C94" s="1433" t="s">
        <v>7866</v>
      </c>
      <c r="D94" s="1484" t="s">
        <v>7852</v>
      </c>
      <c r="E94" s="1481" t="s">
        <v>7867</v>
      </c>
      <c r="F94" s="1482" t="s">
        <v>7868</v>
      </c>
      <c r="G94" s="1483" t="s">
        <v>7869</v>
      </c>
      <c r="H94" s="1481"/>
      <c r="I94" s="1482" t="s">
        <v>1540</v>
      </c>
      <c r="J94" s="1484">
        <v>10</v>
      </c>
      <c r="K94" s="1484">
        <v>1</v>
      </c>
      <c r="L94" s="1485">
        <v>10</v>
      </c>
      <c r="M94" s="1486">
        <v>100</v>
      </c>
      <c r="N94" s="1487">
        <f>M94/10</f>
        <v>10</v>
      </c>
      <c r="O94" s="1479" t="s">
        <v>7338</v>
      </c>
      <c r="P94" s="19"/>
      <c r="Q94" s="19"/>
      <c r="R94" s="19"/>
      <c r="S94" s="19"/>
      <c r="T94" s="19"/>
      <c r="U94" s="19"/>
      <c r="V94" s="19"/>
      <c r="W94" s="19"/>
      <c r="X94" s="19"/>
      <c r="Y94" s="19"/>
      <c r="Z94" s="19"/>
      <c r="AA94" s="19"/>
      <c r="AB94" s="19"/>
      <c r="AC94" s="19"/>
      <c r="AD94" s="19"/>
      <c r="AE94" s="19"/>
      <c r="AF94" s="19"/>
    </row>
    <row r="95" spans="1:32" ht="30" customHeight="1">
      <c r="A95" s="1183" t="s">
        <v>7870</v>
      </c>
      <c r="B95" s="1185" t="s">
        <v>1050</v>
      </c>
      <c r="C95" s="1433" t="s">
        <v>7871</v>
      </c>
      <c r="D95" s="1484" t="s">
        <v>7852</v>
      </c>
      <c r="E95" s="1481" t="s">
        <v>7872</v>
      </c>
      <c r="F95" s="1482" t="s">
        <v>7868</v>
      </c>
      <c r="G95" s="1483" t="s">
        <v>7873</v>
      </c>
      <c r="H95" s="1484"/>
      <c r="I95" s="1482" t="s">
        <v>1540</v>
      </c>
      <c r="J95" s="1484">
        <v>7</v>
      </c>
      <c r="K95" s="1481">
        <v>1</v>
      </c>
      <c r="L95" s="1485">
        <v>7</v>
      </c>
      <c r="M95" s="1481">
        <v>100</v>
      </c>
      <c r="N95" s="1500">
        <f>M95/7</f>
        <v>14.285714285714286</v>
      </c>
      <c r="O95" s="1479" t="s">
        <v>7338</v>
      </c>
      <c r="P95" s="48"/>
      <c r="Q95" s="48"/>
      <c r="R95" s="48"/>
      <c r="S95" s="48"/>
      <c r="T95" s="48"/>
      <c r="U95" s="48"/>
      <c r="V95" s="48"/>
      <c r="W95" s="48"/>
      <c r="X95" s="48"/>
      <c r="Y95" s="48"/>
      <c r="Z95" s="48"/>
      <c r="AA95" s="48"/>
      <c r="AB95" s="48"/>
      <c r="AC95" s="48"/>
      <c r="AD95" s="48"/>
      <c r="AE95" s="48"/>
      <c r="AF95" s="48"/>
    </row>
    <row r="96" spans="1:32" ht="30" customHeight="1">
      <c r="A96" s="1183" t="s">
        <v>7874</v>
      </c>
      <c r="B96" s="1185" t="s">
        <v>1050</v>
      </c>
      <c r="C96" s="1435" t="s">
        <v>7875</v>
      </c>
      <c r="D96" s="1484" t="s">
        <v>7852</v>
      </c>
      <c r="E96" s="1481" t="s">
        <v>7876</v>
      </c>
      <c r="F96" s="1501" t="s">
        <v>7877</v>
      </c>
      <c r="G96" s="1502" t="s">
        <v>7878</v>
      </c>
      <c r="H96" s="1479" t="s">
        <v>7879</v>
      </c>
      <c r="I96" s="1482" t="s">
        <v>1540</v>
      </c>
      <c r="J96" s="1484">
        <v>16</v>
      </c>
      <c r="K96" s="1481">
        <v>1</v>
      </c>
      <c r="L96" s="1503">
        <v>16</v>
      </c>
      <c r="M96" s="1504">
        <v>100</v>
      </c>
      <c r="N96" s="1500">
        <f>M96/16</f>
        <v>6.25</v>
      </c>
      <c r="O96" s="1479" t="s">
        <v>7338</v>
      </c>
      <c r="P96" s="48"/>
      <c r="Q96" s="48"/>
      <c r="R96" s="48"/>
      <c r="S96" s="48"/>
      <c r="T96" s="48"/>
      <c r="U96" s="48"/>
      <c r="V96" s="48"/>
      <c r="W96" s="48"/>
      <c r="X96" s="48"/>
      <c r="Y96" s="48"/>
      <c r="Z96" s="48"/>
      <c r="AA96" s="48"/>
      <c r="AB96" s="48"/>
      <c r="AC96" s="48"/>
      <c r="AD96" s="48"/>
      <c r="AE96" s="48"/>
      <c r="AF96" s="48"/>
    </row>
    <row r="97" spans="1:32" s="1036" customFormat="1" ht="30" customHeight="1">
      <c r="A97" s="238" t="s">
        <v>7880</v>
      </c>
      <c r="B97" s="238" t="s">
        <v>1050</v>
      </c>
      <c r="C97" s="259" t="s">
        <v>7881</v>
      </c>
      <c r="D97" s="1484" t="s">
        <v>7852</v>
      </c>
      <c r="E97" s="1481" t="s">
        <v>7844</v>
      </c>
      <c r="F97" s="1482" t="s">
        <v>7845</v>
      </c>
      <c r="G97" s="1483" t="s">
        <v>7882</v>
      </c>
      <c r="H97" s="1484"/>
      <c r="I97" s="1482"/>
      <c r="J97" s="1484">
        <v>4</v>
      </c>
      <c r="K97" s="1481">
        <v>4</v>
      </c>
      <c r="L97" s="1485">
        <v>4</v>
      </c>
      <c r="M97" s="1481">
        <v>50</v>
      </c>
      <c r="N97" s="1505">
        <f>M97/J97</f>
        <v>12.5</v>
      </c>
      <c r="O97" s="1479" t="s">
        <v>7338</v>
      </c>
      <c r="P97" s="257"/>
      <c r="Q97" s="257"/>
      <c r="R97" s="257"/>
      <c r="S97" s="257"/>
      <c r="T97" s="257"/>
      <c r="U97" s="257"/>
      <c r="V97" s="257"/>
      <c r="W97" s="257"/>
      <c r="X97" s="257"/>
      <c r="Y97" s="257"/>
      <c r="Z97" s="257"/>
      <c r="AA97" s="257"/>
      <c r="AB97" s="257"/>
      <c r="AC97" s="257"/>
      <c r="AD97" s="257"/>
      <c r="AE97" s="257"/>
      <c r="AF97" s="257"/>
    </row>
    <row r="98" spans="1:32" s="1036" customFormat="1" ht="30" customHeight="1">
      <c r="A98" s="238" t="s">
        <v>7883</v>
      </c>
      <c r="B98" s="238" t="s">
        <v>1050</v>
      </c>
      <c r="C98" s="259" t="s">
        <v>7884</v>
      </c>
      <c r="D98" s="1490" t="s">
        <v>7852</v>
      </c>
      <c r="E98" s="1481" t="s">
        <v>7844</v>
      </c>
      <c r="F98" s="1482" t="s">
        <v>7845</v>
      </c>
      <c r="G98" s="1491" t="s">
        <v>7885</v>
      </c>
      <c r="H98" s="1492"/>
      <c r="I98" s="1492"/>
      <c r="J98" s="1492">
        <v>3</v>
      </c>
      <c r="K98" s="1492">
        <v>3</v>
      </c>
      <c r="L98" s="1492">
        <v>3</v>
      </c>
      <c r="M98" s="1492">
        <v>50</v>
      </c>
      <c r="N98" s="1505">
        <f>M98/J98</f>
        <v>16.666666666666668</v>
      </c>
      <c r="O98" s="1479" t="s">
        <v>7338</v>
      </c>
      <c r="P98" s="257"/>
      <c r="Q98" s="257"/>
      <c r="R98" s="257"/>
      <c r="S98" s="257"/>
      <c r="T98" s="257"/>
      <c r="U98" s="257"/>
      <c r="V98" s="257"/>
      <c r="W98" s="257"/>
      <c r="X98" s="257"/>
      <c r="Y98" s="257"/>
      <c r="Z98" s="257"/>
      <c r="AA98" s="257"/>
      <c r="AB98" s="257"/>
      <c r="AC98" s="257"/>
      <c r="AD98" s="257"/>
      <c r="AE98" s="257"/>
      <c r="AF98" s="257"/>
    </row>
    <row r="99" spans="1:32" ht="30" customHeight="1">
      <c r="A99" s="1059" t="s">
        <v>7886</v>
      </c>
      <c r="B99" s="1060" t="s">
        <v>7887</v>
      </c>
      <c r="C99" s="1434" t="s">
        <v>7888</v>
      </c>
      <c r="D99" s="1490" t="s">
        <v>1044</v>
      </c>
      <c r="E99" s="1490" t="s">
        <v>7762</v>
      </c>
      <c r="F99" s="1494" t="s">
        <v>1053</v>
      </c>
      <c r="G99" s="1491" t="s">
        <v>2130</v>
      </c>
      <c r="H99" s="1491" t="s">
        <v>7889</v>
      </c>
      <c r="I99" s="1491" t="s">
        <v>7890</v>
      </c>
      <c r="J99" s="1491"/>
      <c r="K99" s="1491">
        <v>2</v>
      </c>
      <c r="L99" s="1491">
        <v>2</v>
      </c>
      <c r="M99" s="1491">
        <v>100</v>
      </c>
      <c r="N99" s="1493">
        <v>50</v>
      </c>
      <c r="O99" s="1478" t="s">
        <v>7208</v>
      </c>
      <c r="P99" s="19"/>
      <c r="Q99" s="19"/>
      <c r="R99" s="19"/>
      <c r="S99" s="19"/>
      <c r="T99" s="19"/>
      <c r="U99" s="19"/>
      <c r="V99" s="19"/>
      <c r="W99" s="19"/>
      <c r="X99" s="19"/>
      <c r="Y99" s="19"/>
      <c r="Z99" s="19"/>
      <c r="AA99" s="19"/>
      <c r="AB99" s="19"/>
      <c r="AC99" s="19"/>
      <c r="AD99" s="19"/>
      <c r="AE99" s="19"/>
      <c r="AF99" s="19"/>
    </row>
    <row r="100" spans="1:32" ht="30" customHeight="1">
      <c r="A100" s="1059" t="s">
        <v>7891</v>
      </c>
      <c r="B100" s="1060" t="s">
        <v>7887</v>
      </c>
      <c r="C100" s="1434" t="s">
        <v>7892</v>
      </c>
      <c r="D100" s="1490" t="s">
        <v>1044</v>
      </c>
      <c r="E100" s="1490" t="s">
        <v>7893</v>
      </c>
      <c r="F100" s="1490" t="s">
        <v>7894</v>
      </c>
      <c r="G100" s="1491" t="s">
        <v>7895</v>
      </c>
      <c r="H100" s="1506" t="s">
        <v>7896</v>
      </c>
      <c r="I100" s="1491" t="s">
        <v>7897</v>
      </c>
      <c r="J100" s="1491"/>
      <c r="K100" s="1491">
        <v>3</v>
      </c>
      <c r="L100" s="1491">
        <v>3</v>
      </c>
      <c r="M100" s="1491">
        <v>50</v>
      </c>
      <c r="N100" s="1493">
        <v>16.66</v>
      </c>
      <c r="O100" s="1478" t="s">
        <v>7208</v>
      </c>
      <c r="P100" s="19"/>
      <c r="Q100" s="19"/>
      <c r="R100" s="19"/>
      <c r="S100" s="19"/>
      <c r="T100" s="19"/>
      <c r="U100" s="19"/>
      <c r="V100" s="19"/>
      <c r="W100" s="19"/>
      <c r="X100" s="19"/>
      <c r="Y100" s="19"/>
      <c r="Z100" s="19"/>
      <c r="AA100" s="19"/>
      <c r="AB100" s="19"/>
      <c r="AC100" s="19"/>
      <c r="AD100" s="19"/>
      <c r="AE100" s="19"/>
      <c r="AF100" s="19"/>
    </row>
    <row r="101" spans="1:32" ht="30" customHeight="1">
      <c r="A101" s="1059" t="s">
        <v>7898</v>
      </c>
      <c r="B101" s="1060" t="s">
        <v>7887</v>
      </c>
      <c r="C101" s="1434" t="s">
        <v>7899</v>
      </c>
      <c r="D101" s="1490" t="s">
        <v>1044</v>
      </c>
      <c r="E101" s="1490" t="s">
        <v>7893</v>
      </c>
      <c r="F101" s="1490" t="s">
        <v>7894</v>
      </c>
      <c r="G101" s="1491" t="s">
        <v>7900</v>
      </c>
      <c r="H101" s="1506" t="s">
        <v>7896</v>
      </c>
      <c r="I101" s="1491" t="s">
        <v>7897</v>
      </c>
      <c r="J101" s="1491"/>
      <c r="K101" s="1491">
        <v>4</v>
      </c>
      <c r="L101" s="1491">
        <v>4</v>
      </c>
      <c r="M101" s="1491">
        <v>50</v>
      </c>
      <c r="N101" s="1493">
        <v>12.5</v>
      </c>
      <c r="O101" s="1478" t="s">
        <v>7208</v>
      </c>
      <c r="P101" s="19"/>
      <c r="Q101" s="19"/>
      <c r="R101" s="19"/>
      <c r="S101" s="19"/>
      <c r="T101" s="19"/>
      <c r="U101" s="19"/>
      <c r="V101" s="19"/>
      <c r="W101" s="19"/>
      <c r="X101" s="19"/>
      <c r="Y101" s="19"/>
      <c r="Z101" s="19"/>
      <c r="AA101" s="19"/>
      <c r="AB101" s="19"/>
      <c r="AC101" s="19"/>
      <c r="AD101" s="19"/>
      <c r="AE101" s="19"/>
      <c r="AF101" s="19"/>
    </row>
    <row r="102" spans="1:32" ht="30" customHeight="1">
      <c r="A102" s="1188" t="s">
        <v>7901</v>
      </c>
      <c r="B102" s="1060" t="s">
        <v>7887</v>
      </c>
      <c r="C102" s="1434" t="s">
        <v>7902</v>
      </c>
      <c r="D102" s="1490" t="s">
        <v>1044</v>
      </c>
      <c r="E102" s="1490" t="s">
        <v>7893</v>
      </c>
      <c r="F102" s="1490" t="s">
        <v>7894</v>
      </c>
      <c r="G102" s="1491" t="s">
        <v>7903</v>
      </c>
      <c r="H102" s="1506" t="s">
        <v>7896</v>
      </c>
      <c r="I102" s="1492" t="s">
        <v>7897</v>
      </c>
      <c r="J102" s="1492"/>
      <c r="K102" s="1492">
        <v>4</v>
      </c>
      <c r="L102" s="1492">
        <v>4</v>
      </c>
      <c r="M102" s="1492">
        <v>50</v>
      </c>
      <c r="N102" s="1493">
        <v>12.5</v>
      </c>
      <c r="O102" s="1478" t="s">
        <v>7208</v>
      </c>
      <c r="P102" s="48"/>
      <c r="Q102" s="48"/>
      <c r="R102" s="48"/>
      <c r="S102" s="48"/>
      <c r="T102" s="48"/>
      <c r="U102" s="48"/>
      <c r="V102" s="48"/>
      <c r="W102" s="48"/>
      <c r="X102" s="48"/>
      <c r="Y102" s="48"/>
      <c r="Z102" s="48"/>
      <c r="AA102" s="48"/>
      <c r="AB102" s="48"/>
      <c r="AC102" s="48"/>
      <c r="AD102" s="48"/>
      <c r="AE102" s="48"/>
      <c r="AF102" s="48"/>
    </row>
    <row r="103" spans="1:32" ht="30" customHeight="1">
      <c r="A103" s="1188" t="s">
        <v>7904</v>
      </c>
      <c r="B103" s="1060" t="s">
        <v>7887</v>
      </c>
      <c r="C103" s="1434" t="s">
        <v>7905</v>
      </c>
      <c r="D103" s="1490" t="s">
        <v>1044</v>
      </c>
      <c r="E103" s="1490" t="s">
        <v>7893</v>
      </c>
      <c r="F103" s="1490" t="s">
        <v>7894</v>
      </c>
      <c r="G103" s="1491" t="s">
        <v>7743</v>
      </c>
      <c r="H103" s="1507" t="s">
        <v>7896</v>
      </c>
      <c r="I103" s="1492" t="s">
        <v>7897</v>
      </c>
      <c r="J103" s="1492"/>
      <c r="K103" s="1492">
        <v>3</v>
      </c>
      <c r="L103" s="1492">
        <v>3</v>
      </c>
      <c r="M103" s="1492">
        <v>50</v>
      </c>
      <c r="N103" s="1493">
        <v>16.66</v>
      </c>
      <c r="O103" s="1478" t="s">
        <v>7208</v>
      </c>
      <c r="P103" s="48"/>
      <c r="Q103" s="48"/>
      <c r="R103" s="48"/>
      <c r="S103" s="48"/>
      <c r="T103" s="48"/>
      <c r="U103" s="48"/>
      <c r="V103" s="48"/>
      <c r="W103" s="48"/>
      <c r="X103" s="48"/>
      <c r="Y103" s="48"/>
      <c r="Z103" s="48"/>
      <c r="AA103" s="48"/>
      <c r="AB103" s="48"/>
      <c r="AC103" s="48"/>
      <c r="AD103" s="48"/>
      <c r="AE103" s="48"/>
      <c r="AF103" s="48"/>
    </row>
    <row r="104" spans="1:32" ht="30" customHeight="1">
      <c r="A104" s="1188" t="s">
        <v>7906</v>
      </c>
      <c r="B104" s="1060" t="s">
        <v>7887</v>
      </c>
      <c r="C104" s="1434" t="s">
        <v>7907</v>
      </c>
      <c r="D104" s="1490" t="s">
        <v>1044</v>
      </c>
      <c r="E104" s="1490" t="s">
        <v>7893</v>
      </c>
      <c r="F104" s="1490" t="s">
        <v>7894</v>
      </c>
      <c r="G104" s="1491" t="s">
        <v>7908</v>
      </c>
      <c r="H104" s="1507" t="s">
        <v>7896</v>
      </c>
      <c r="I104" s="1492" t="s">
        <v>7897</v>
      </c>
      <c r="J104" s="1492"/>
      <c r="K104" s="1492">
        <v>3</v>
      </c>
      <c r="L104" s="1492">
        <v>3</v>
      </c>
      <c r="M104" s="1492">
        <v>50</v>
      </c>
      <c r="N104" s="1493">
        <v>16.66</v>
      </c>
      <c r="O104" s="1478" t="s">
        <v>7208</v>
      </c>
      <c r="P104" s="48"/>
      <c r="Q104" s="48"/>
      <c r="R104" s="48"/>
      <c r="S104" s="48"/>
      <c r="T104" s="48"/>
      <c r="U104" s="48"/>
      <c r="V104" s="48"/>
      <c r="W104" s="48"/>
      <c r="X104" s="48"/>
      <c r="Y104" s="48"/>
      <c r="Z104" s="48"/>
      <c r="AA104" s="48"/>
      <c r="AB104" s="48"/>
      <c r="AC104" s="48"/>
      <c r="AD104" s="48"/>
      <c r="AE104" s="48"/>
      <c r="AF104" s="48"/>
    </row>
    <row r="105" spans="1:32" ht="30" customHeight="1">
      <c r="A105" s="1190" t="s">
        <v>7909</v>
      </c>
      <c r="B105" s="1060" t="s">
        <v>7887</v>
      </c>
      <c r="C105" s="1434" t="s">
        <v>7910</v>
      </c>
      <c r="D105" s="1490" t="s">
        <v>1044</v>
      </c>
      <c r="E105" s="1490" t="s">
        <v>7893</v>
      </c>
      <c r="F105" s="1490" t="s">
        <v>7894</v>
      </c>
      <c r="G105" s="1491" t="s">
        <v>7911</v>
      </c>
      <c r="H105" s="1507" t="s">
        <v>7896</v>
      </c>
      <c r="I105" s="1492" t="s">
        <v>7897</v>
      </c>
      <c r="J105" s="1492"/>
      <c r="K105" s="1492">
        <v>3</v>
      </c>
      <c r="L105" s="1492">
        <v>3</v>
      </c>
      <c r="M105" s="1492">
        <v>50</v>
      </c>
      <c r="N105" s="1493">
        <v>16.66</v>
      </c>
      <c r="O105" s="1478" t="s">
        <v>7208</v>
      </c>
      <c r="P105" s="48"/>
      <c r="Q105" s="48"/>
      <c r="R105" s="48"/>
      <c r="S105" s="48"/>
      <c r="T105" s="48"/>
      <c r="U105" s="48"/>
      <c r="V105" s="48"/>
      <c r="W105" s="48"/>
      <c r="X105" s="48"/>
      <c r="Y105" s="48"/>
      <c r="Z105" s="48"/>
      <c r="AA105" s="48"/>
      <c r="AB105" s="48"/>
      <c r="AC105" s="48"/>
      <c r="AD105" s="48"/>
      <c r="AE105" s="48"/>
      <c r="AF105" s="48"/>
    </row>
    <row r="106" spans="1:32" ht="30" customHeight="1">
      <c r="A106" s="1035" t="s">
        <v>7912</v>
      </c>
      <c r="B106" s="1060" t="s">
        <v>7887</v>
      </c>
      <c r="C106" s="1434" t="s">
        <v>7913</v>
      </c>
      <c r="D106" s="1490" t="s">
        <v>1044</v>
      </c>
      <c r="E106" s="1490" t="s">
        <v>7893</v>
      </c>
      <c r="F106" s="1490" t="s">
        <v>7894</v>
      </c>
      <c r="G106" s="1491" t="s">
        <v>7914</v>
      </c>
      <c r="H106" s="1507" t="s">
        <v>7896</v>
      </c>
      <c r="I106" s="1492" t="s">
        <v>7897</v>
      </c>
      <c r="J106" s="1492"/>
      <c r="K106" s="1492">
        <v>4</v>
      </c>
      <c r="L106" s="1492">
        <v>4</v>
      </c>
      <c r="M106" s="1492">
        <v>50</v>
      </c>
      <c r="N106" s="1493">
        <v>12.5</v>
      </c>
      <c r="O106" s="1478" t="s">
        <v>7208</v>
      </c>
      <c r="P106" s="48"/>
      <c r="Q106" s="48"/>
      <c r="R106" s="48"/>
      <c r="S106" s="48"/>
      <c r="T106" s="48"/>
      <c r="U106" s="48"/>
      <c r="V106" s="48"/>
      <c r="W106" s="48"/>
      <c r="X106" s="48"/>
      <c r="Y106" s="48"/>
      <c r="Z106" s="48"/>
      <c r="AA106" s="48"/>
      <c r="AB106" s="48"/>
      <c r="AC106" s="48"/>
      <c r="AD106" s="48"/>
      <c r="AE106" s="48"/>
      <c r="AF106" s="48"/>
    </row>
    <row r="107" spans="1:32" ht="30" customHeight="1">
      <c r="A107" s="1035" t="s">
        <v>7915</v>
      </c>
      <c r="B107" s="1060" t="s">
        <v>7887</v>
      </c>
      <c r="C107" s="1434" t="s">
        <v>7916</v>
      </c>
      <c r="D107" s="1490" t="s">
        <v>1044</v>
      </c>
      <c r="E107" s="1490" t="s">
        <v>7893</v>
      </c>
      <c r="F107" s="1490" t="s">
        <v>7894</v>
      </c>
      <c r="G107" s="1491" t="s">
        <v>7917</v>
      </c>
      <c r="H107" s="1507" t="s">
        <v>7896</v>
      </c>
      <c r="I107" s="1492" t="s">
        <v>7897</v>
      </c>
      <c r="J107" s="1492"/>
      <c r="K107" s="1492">
        <v>3</v>
      </c>
      <c r="L107" s="1492">
        <v>3</v>
      </c>
      <c r="M107" s="1492">
        <v>50</v>
      </c>
      <c r="N107" s="1493">
        <v>16.66</v>
      </c>
      <c r="O107" s="1478" t="s">
        <v>7208</v>
      </c>
      <c r="P107" s="48"/>
      <c r="Q107" s="48"/>
      <c r="R107" s="48"/>
      <c r="S107" s="48"/>
      <c r="T107" s="48"/>
      <c r="U107" s="48"/>
      <c r="V107" s="48"/>
      <c r="W107" s="48"/>
      <c r="X107" s="48"/>
      <c r="Y107" s="48"/>
      <c r="Z107" s="48"/>
      <c r="AA107" s="48"/>
      <c r="AB107" s="48"/>
      <c r="AC107" s="48"/>
      <c r="AD107" s="48"/>
      <c r="AE107" s="48"/>
      <c r="AF107" s="48"/>
    </row>
    <row r="108" spans="1:32" ht="30" customHeight="1">
      <c r="A108" s="1035" t="s">
        <v>7918</v>
      </c>
      <c r="B108" s="1060" t="s">
        <v>7887</v>
      </c>
      <c r="C108" s="1434" t="s">
        <v>7919</v>
      </c>
      <c r="D108" s="1490" t="s">
        <v>1044</v>
      </c>
      <c r="E108" s="1490" t="s">
        <v>7893</v>
      </c>
      <c r="F108" s="1490" t="s">
        <v>7894</v>
      </c>
      <c r="G108" s="1491" t="s">
        <v>7920</v>
      </c>
      <c r="H108" s="1507" t="s">
        <v>7896</v>
      </c>
      <c r="I108" s="1492" t="s">
        <v>7897</v>
      </c>
      <c r="J108" s="1492"/>
      <c r="K108" s="1492">
        <v>4</v>
      </c>
      <c r="L108" s="1492">
        <v>4</v>
      </c>
      <c r="M108" s="1492">
        <v>50</v>
      </c>
      <c r="N108" s="1493">
        <v>12.5</v>
      </c>
      <c r="O108" s="1478" t="s">
        <v>7208</v>
      </c>
      <c r="P108" s="48"/>
      <c r="Q108" s="48"/>
      <c r="R108" s="48"/>
      <c r="S108" s="48"/>
      <c r="T108" s="48"/>
      <c r="U108" s="48"/>
      <c r="V108" s="48"/>
      <c r="W108" s="48"/>
      <c r="X108" s="48"/>
      <c r="Y108" s="48"/>
      <c r="Z108" s="48"/>
      <c r="AA108" s="48"/>
      <c r="AB108" s="48"/>
      <c r="AC108" s="48"/>
      <c r="AD108" s="48"/>
      <c r="AE108" s="48"/>
      <c r="AF108" s="48"/>
    </row>
    <row r="109" spans="1:32" ht="30" customHeight="1">
      <c r="A109" s="1035" t="s">
        <v>7921</v>
      </c>
      <c r="B109" s="1060" t="s">
        <v>7887</v>
      </c>
      <c r="C109" s="1434" t="s">
        <v>7922</v>
      </c>
      <c r="D109" s="1490" t="s">
        <v>1044</v>
      </c>
      <c r="E109" s="1490" t="s">
        <v>7893</v>
      </c>
      <c r="F109" s="1490" t="s">
        <v>7894</v>
      </c>
      <c r="G109" s="1491" t="s">
        <v>7923</v>
      </c>
      <c r="H109" s="1507" t="s">
        <v>7896</v>
      </c>
      <c r="I109" s="1492" t="s">
        <v>7897</v>
      </c>
      <c r="J109" s="1492"/>
      <c r="K109" s="1492">
        <v>3</v>
      </c>
      <c r="L109" s="1492">
        <v>3</v>
      </c>
      <c r="M109" s="1492">
        <v>50</v>
      </c>
      <c r="N109" s="1493">
        <v>16.66</v>
      </c>
      <c r="O109" s="1478" t="s">
        <v>7208</v>
      </c>
      <c r="P109" s="48"/>
      <c r="Q109" s="48"/>
      <c r="R109" s="48"/>
      <c r="S109" s="48"/>
      <c r="T109" s="48"/>
      <c r="U109" s="48"/>
      <c r="V109" s="48"/>
      <c r="W109" s="48"/>
      <c r="X109" s="48"/>
      <c r="Y109" s="48"/>
      <c r="Z109" s="48"/>
      <c r="AA109" s="48"/>
      <c r="AB109" s="48"/>
      <c r="AC109" s="48"/>
      <c r="AD109" s="48"/>
      <c r="AE109" s="48"/>
      <c r="AF109" s="48"/>
    </row>
    <row r="110" spans="1:32" ht="30" customHeight="1">
      <c r="A110" s="1035" t="s">
        <v>7924</v>
      </c>
      <c r="B110" s="1060" t="s">
        <v>7887</v>
      </c>
      <c r="C110" s="1434" t="s">
        <v>7925</v>
      </c>
      <c r="D110" s="1490" t="s">
        <v>1044</v>
      </c>
      <c r="E110" s="1490" t="s">
        <v>7893</v>
      </c>
      <c r="F110" s="1490" t="s">
        <v>7894</v>
      </c>
      <c r="G110" s="1491" t="s">
        <v>7926</v>
      </c>
      <c r="H110" s="1507" t="s">
        <v>7896</v>
      </c>
      <c r="I110" s="1492" t="s">
        <v>7897</v>
      </c>
      <c r="J110" s="1492"/>
      <c r="K110" s="1492">
        <v>4</v>
      </c>
      <c r="L110" s="1492">
        <v>4</v>
      </c>
      <c r="M110" s="1492">
        <v>50</v>
      </c>
      <c r="N110" s="1493">
        <v>12.5</v>
      </c>
      <c r="O110" s="1478" t="s">
        <v>7208</v>
      </c>
      <c r="P110" s="48"/>
      <c r="Q110" s="48"/>
      <c r="R110" s="48"/>
      <c r="S110" s="48"/>
      <c r="T110" s="48"/>
      <c r="U110" s="48"/>
      <c r="V110" s="48"/>
      <c r="W110" s="48"/>
      <c r="X110" s="48"/>
      <c r="Y110" s="48"/>
      <c r="Z110" s="48"/>
      <c r="AA110" s="48"/>
      <c r="AB110" s="48"/>
      <c r="AC110" s="48"/>
      <c r="AD110" s="48"/>
      <c r="AE110" s="48"/>
      <c r="AF110" s="48"/>
    </row>
    <row r="111" spans="1:32" ht="30" customHeight="1">
      <c r="A111" s="1035" t="s">
        <v>7927</v>
      </c>
      <c r="B111" s="1060" t="s">
        <v>7887</v>
      </c>
      <c r="C111" s="1434" t="s">
        <v>7928</v>
      </c>
      <c r="D111" s="1490" t="s">
        <v>1044</v>
      </c>
      <c r="E111" s="1490" t="s">
        <v>7893</v>
      </c>
      <c r="F111" s="1490" t="s">
        <v>7894</v>
      </c>
      <c r="G111" s="1491" t="s">
        <v>7929</v>
      </c>
      <c r="H111" s="1507" t="s">
        <v>7896</v>
      </c>
      <c r="I111" s="1492" t="s">
        <v>7897</v>
      </c>
      <c r="J111" s="1492"/>
      <c r="K111" s="1492">
        <v>4</v>
      </c>
      <c r="L111" s="1492">
        <v>4</v>
      </c>
      <c r="M111" s="1492">
        <v>50</v>
      </c>
      <c r="N111" s="1493">
        <v>16.66</v>
      </c>
      <c r="O111" s="1478" t="s">
        <v>7208</v>
      </c>
      <c r="P111" s="48"/>
      <c r="Q111" s="48"/>
      <c r="R111" s="48"/>
      <c r="S111" s="48"/>
      <c r="T111" s="48"/>
      <c r="U111" s="48"/>
      <c r="V111" s="48"/>
      <c r="W111" s="48"/>
      <c r="X111" s="48"/>
      <c r="Y111" s="48"/>
      <c r="Z111" s="48"/>
      <c r="AA111" s="48"/>
      <c r="AB111" s="48"/>
      <c r="AC111" s="48"/>
      <c r="AD111" s="48"/>
      <c r="AE111" s="48"/>
      <c r="AF111" s="48"/>
    </row>
    <row r="112" spans="1:32" ht="30" customHeight="1">
      <c r="A112" s="1188" t="s">
        <v>7930</v>
      </c>
      <c r="B112" s="1060" t="s">
        <v>7887</v>
      </c>
      <c r="C112" s="1434" t="s">
        <v>7931</v>
      </c>
      <c r="D112" s="1490" t="s">
        <v>1044</v>
      </c>
      <c r="E112" s="1490" t="s">
        <v>7893</v>
      </c>
      <c r="F112" s="1490" t="s">
        <v>7894</v>
      </c>
      <c r="G112" s="1491" t="s">
        <v>7932</v>
      </c>
      <c r="H112" s="1507" t="s">
        <v>7896</v>
      </c>
      <c r="I112" s="1492" t="s">
        <v>7897</v>
      </c>
      <c r="J112" s="1492"/>
      <c r="K112" s="1492">
        <v>3</v>
      </c>
      <c r="L112" s="1492">
        <v>3</v>
      </c>
      <c r="M112" s="1492">
        <v>50</v>
      </c>
      <c r="N112" s="1493">
        <v>16.66</v>
      </c>
      <c r="O112" s="1478" t="s">
        <v>7208</v>
      </c>
      <c r="P112" s="48"/>
      <c r="Q112" s="48"/>
      <c r="R112" s="48"/>
      <c r="S112" s="48"/>
      <c r="T112" s="48"/>
      <c r="U112" s="48"/>
      <c r="V112" s="48"/>
      <c r="W112" s="48"/>
      <c r="X112" s="48"/>
      <c r="Y112" s="48"/>
      <c r="Z112" s="48"/>
      <c r="AA112" s="48"/>
      <c r="AB112" s="48"/>
      <c r="AC112" s="48"/>
      <c r="AD112" s="48"/>
      <c r="AE112" s="48"/>
      <c r="AF112" s="48"/>
    </row>
    <row r="113" spans="1:32" ht="30" customHeight="1">
      <c r="A113" s="1188" t="s">
        <v>7933</v>
      </c>
      <c r="B113" s="1060" t="s">
        <v>7887</v>
      </c>
      <c r="C113" s="1434" t="s">
        <v>7934</v>
      </c>
      <c r="D113" s="1490" t="s">
        <v>1044</v>
      </c>
      <c r="E113" s="1490" t="s">
        <v>7893</v>
      </c>
      <c r="F113" s="1490" t="s">
        <v>7894</v>
      </c>
      <c r="G113" s="1491" t="s">
        <v>7935</v>
      </c>
      <c r="H113" s="1507" t="s">
        <v>7896</v>
      </c>
      <c r="I113" s="1492" t="s">
        <v>7897</v>
      </c>
      <c r="J113" s="1492"/>
      <c r="K113" s="1492">
        <v>4</v>
      </c>
      <c r="L113" s="1492">
        <v>4</v>
      </c>
      <c r="M113" s="1492">
        <v>50</v>
      </c>
      <c r="N113" s="1493">
        <v>12.5</v>
      </c>
      <c r="O113" s="1478" t="s">
        <v>7208</v>
      </c>
      <c r="P113" s="48"/>
      <c r="Q113" s="48"/>
      <c r="R113" s="48"/>
      <c r="S113" s="48"/>
      <c r="T113" s="48"/>
      <c r="U113" s="48"/>
      <c r="V113" s="48"/>
      <c r="W113" s="48"/>
      <c r="X113" s="48"/>
      <c r="Y113" s="48"/>
      <c r="Z113" s="48"/>
      <c r="AA113" s="48"/>
      <c r="AB113" s="48"/>
      <c r="AC113" s="48"/>
      <c r="AD113" s="48"/>
      <c r="AE113" s="48"/>
      <c r="AF113" s="48"/>
    </row>
    <row r="114" spans="1:32" ht="30" customHeight="1">
      <c r="A114" s="12" t="s">
        <v>7936</v>
      </c>
      <c r="B114" s="13" t="s">
        <v>1050</v>
      </c>
      <c r="C114" s="296" t="s">
        <v>7937</v>
      </c>
      <c r="D114" s="1449" t="s">
        <v>1044</v>
      </c>
      <c r="E114" s="1449" t="s">
        <v>7938</v>
      </c>
      <c r="F114" s="1449" t="s">
        <v>7939</v>
      </c>
      <c r="G114" s="1450" t="s">
        <v>7940</v>
      </c>
      <c r="H114" s="1450"/>
      <c r="I114" s="1450"/>
      <c r="J114" s="1450">
        <v>3</v>
      </c>
      <c r="K114" s="1450">
        <v>1</v>
      </c>
      <c r="L114" s="1450">
        <v>4</v>
      </c>
      <c r="M114" s="1450">
        <v>50</v>
      </c>
      <c r="N114" s="1451">
        <f>M114/J114</f>
        <v>16.666666666666668</v>
      </c>
      <c r="O114" s="1452" t="s">
        <v>7356</v>
      </c>
      <c r="P114" s="19"/>
      <c r="Q114" s="19"/>
      <c r="R114" s="19"/>
      <c r="S114" s="19"/>
      <c r="T114" s="19"/>
      <c r="U114" s="19"/>
      <c r="V114" s="19"/>
      <c r="W114" s="19"/>
      <c r="X114" s="19"/>
      <c r="Y114" s="19"/>
      <c r="Z114" s="19"/>
      <c r="AA114" s="19"/>
      <c r="AB114" s="19"/>
      <c r="AC114" s="19"/>
      <c r="AD114" s="19"/>
      <c r="AE114" s="19"/>
      <c r="AF114" s="19"/>
    </row>
    <row r="115" spans="1:32" ht="30" customHeight="1">
      <c r="A115" s="1186" t="s">
        <v>7941</v>
      </c>
      <c r="B115" s="238" t="s">
        <v>7887</v>
      </c>
      <c r="C115" s="259" t="s">
        <v>7942</v>
      </c>
      <c r="D115" s="1490" t="s">
        <v>1044</v>
      </c>
      <c r="E115" s="1490" t="s">
        <v>7762</v>
      </c>
      <c r="F115" s="1494" t="s">
        <v>1053</v>
      </c>
      <c r="G115" s="1491" t="s">
        <v>7943</v>
      </c>
      <c r="H115" s="1491" t="s">
        <v>7889</v>
      </c>
      <c r="I115" s="1491" t="s">
        <v>7890</v>
      </c>
      <c r="J115" s="1491"/>
      <c r="K115" s="1491">
        <v>2</v>
      </c>
      <c r="L115" s="1491">
        <v>2</v>
      </c>
      <c r="M115" s="1491">
        <v>150</v>
      </c>
      <c r="N115" s="1493">
        <v>75</v>
      </c>
      <c r="O115" s="1452" t="s">
        <v>7223</v>
      </c>
      <c r="P115" s="19"/>
      <c r="Q115" s="19"/>
      <c r="R115" s="19"/>
      <c r="S115" s="19"/>
      <c r="T115" s="19"/>
      <c r="U115" s="19"/>
      <c r="V115" s="19"/>
      <c r="W115" s="19"/>
      <c r="X115" s="19"/>
      <c r="Y115" s="19"/>
      <c r="Z115" s="19"/>
      <c r="AA115" s="19"/>
      <c r="AB115" s="19"/>
      <c r="AC115" s="19"/>
      <c r="AD115" s="19"/>
      <c r="AE115" s="19"/>
      <c r="AF115" s="19"/>
    </row>
    <row r="116" spans="1:32" ht="30" customHeight="1">
      <c r="A116" s="238" t="s">
        <v>7731</v>
      </c>
      <c r="B116" s="238" t="s">
        <v>7887</v>
      </c>
      <c r="C116" s="259" t="s">
        <v>7944</v>
      </c>
      <c r="D116" s="1490" t="s">
        <v>1044</v>
      </c>
      <c r="E116" s="1490" t="s">
        <v>7893</v>
      </c>
      <c r="F116" s="1490" t="s">
        <v>7894</v>
      </c>
      <c r="G116" s="1491" t="s">
        <v>7945</v>
      </c>
      <c r="H116" s="1506" t="s">
        <v>7896</v>
      </c>
      <c r="I116" s="1492" t="s">
        <v>7897</v>
      </c>
      <c r="J116" s="1492"/>
      <c r="K116" s="1492">
        <v>3</v>
      </c>
      <c r="L116" s="1492">
        <v>3</v>
      </c>
      <c r="M116" s="1492">
        <v>50</v>
      </c>
      <c r="N116" s="1493">
        <v>16.66</v>
      </c>
      <c r="O116" s="1452" t="s">
        <v>7223</v>
      </c>
      <c r="P116" s="48"/>
      <c r="Q116" s="48"/>
      <c r="R116" s="48"/>
      <c r="S116" s="48"/>
      <c r="T116" s="48"/>
      <c r="U116" s="48"/>
      <c r="V116" s="48"/>
      <c r="W116" s="48"/>
      <c r="X116" s="48"/>
      <c r="Y116" s="48"/>
      <c r="Z116" s="48"/>
      <c r="AA116" s="48"/>
      <c r="AB116" s="48"/>
      <c r="AC116" s="48"/>
      <c r="AD116" s="48"/>
      <c r="AE116" s="48"/>
      <c r="AF116" s="48"/>
    </row>
    <row r="117" spans="1:32" ht="30" customHeight="1">
      <c r="A117" s="238" t="s">
        <v>7946</v>
      </c>
      <c r="B117" s="238" t="s">
        <v>7887</v>
      </c>
      <c r="C117" s="259" t="s">
        <v>7947</v>
      </c>
      <c r="D117" s="1490" t="s">
        <v>1044</v>
      </c>
      <c r="E117" s="1490" t="s">
        <v>7893</v>
      </c>
      <c r="F117" s="1490" t="s">
        <v>7894</v>
      </c>
      <c r="G117" s="1491" t="s">
        <v>7948</v>
      </c>
      <c r="H117" s="1506" t="s">
        <v>7896</v>
      </c>
      <c r="I117" s="1491" t="s">
        <v>7897</v>
      </c>
      <c r="J117" s="1491"/>
      <c r="K117" s="1491">
        <v>3</v>
      </c>
      <c r="L117" s="1491">
        <v>3</v>
      </c>
      <c r="M117" s="1491">
        <v>50</v>
      </c>
      <c r="N117" s="1493">
        <v>16.66</v>
      </c>
      <c r="O117" s="1452" t="s">
        <v>7223</v>
      </c>
      <c r="P117" s="48"/>
      <c r="Q117" s="48"/>
      <c r="R117" s="48"/>
      <c r="S117" s="48"/>
      <c r="T117" s="48"/>
      <c r="U117" s="48"/>
      <c r="V117" s="48"/>
      <c r="W117" s="48"/>
      <c r="X117" s="48"/>
      <c r="Y117" s="48"/>
      <c r="Z117" s="48"/>
      <c r="AA117" s="48"/>
      <c r="AB117" s="48"/>
      <c r="AC117" s="48"/>
      <c r="AD117" s="48"/>
      <c r="AE117" s="48"/>
      <c r="AF117" s="48"/>
    </row>
    <row r="118" spans="1:32" ht="30" customHeight="1">
      <c r="A118" s="238" t="s">
        <v>7949</v>
      </c>
      <c r="B118" s="238" t="s">
        <v>7887</v>
      </c>
      <c r="C118" s="259" t="s">
        <v>7950</v>
      </c>
      <c r="D118" s="1490" t="s">
        <v>1044</v>
      </c>
      <c r="E118" s="1490" t="s">
        <v>7893</v>
      </c>
      <c r="F118" s="1490" t="s">
        <v>7894</v>
      </c>
      <c r="G118" s="1491" t="s">
        <v>7951</v>
      </c>
      <c r="H118" s="1492" t="s">
        <v>7896</v>
      </c>
      <c r="I118" s="1492" t="s">
        <v>7897</v>
      </c>
      <c r="J118" s="1492"/>
      <c r="K118" s="1492">
        <v>3</v>
      </c>
      <c r="L118" s="1492">
        <v>3</v>
      </c>
      <c r="M118" s="1492">
        <v>50</v>
      </c>
      <c r="N118" s="1493">
        <v>16.66</v>
      </c>
      <c r="O118" s="1452" t="s">
        <v>7223</v>
      </c>
      <c r="P118" s="48"/>
      <c r="Q118" s="48"/>
      <c r="R118" s="48"/>
      <c r="S118" s="48"/>
      <c r="T118" s="48"/>
      <c r="U118" s="48"/>
      <c r="V118" s="48"/>
      <c r="W118" s="48"/>
      <c r="X118" s="48"/>
      <c r="Y118" s="48"/>
      <c r="Z118" s="48"/>
      <c r="AA118" s="48"/>
      <c r="AB118" s="48"/>
      <c r="AC118" s="48"/>
      <c r="AD118" s="48"/>
      <c r="AE118" s="48"/>
      <c r="AF118" s="48"/>
    </row>
    <row r="119" spans="1:32" ht="30" customHeight="1">
      <c r="A119" s="283" t="s">
        <v>7952</v>
      </c>
      <c r="B119" s="283" t="s">
        <v>7887</v>
      </c>
      <c r="C119" s="1436" t="s">
        <v>7953</v>
      </c>
      <c r="D119" s="1490" t="s">
        <v>1044</v>
      </c>
      <c r="E119" s="1490" t="s">
        <v>7893</v>
      </c>
      <c r="F119" s="1490" t="s">
        <v>7894</v>
      </c>
      <c r="G119" s="1491" t="s">
        <v>7929</v>
      </c>
      <c r="H119" s="1507" t="s">
        <v>7896</v>
      </c>
      <c r="I119" s="1492" t="s">
        <v>7897</v>
      </c>
      <c r="J119" s="1492"/>
      <c r="K119" s="1492">
        <v>3</v>
      </c>
      <c r="L119" s="1492">
        <v>3</v>
      </c>
      <c r="M119" s="1492">
        <v>50</v>
      </c>
      <c r="N119" s="1493">
        <v>16.66</v>
      </c>
      <c r="O119" s="1452" t="s">
        <v>7223</v>
      </c>
      <c r="P119" s="48"/>
      <c r="Q119" s="48"/>
      <c r="R119" s="48"/>
      <c r="S119" s="48"/>
      <c r="T119" s="48"/>
      <c r="U119" s="48"/>
      <c r="V119" s="48"/>
      <c r="W119" s="48"/>
      <c r="X119" s="48"/>
      <c r="Y119" s="48"/>
      <c r="Z119" s="48"/>
      <c r="AA119" s="48"/>
      <c r="AB119" s="48"/>
      <c r="AC119" s="48"/>
      <c r="AD119" s="48"/>
      <c r="AE119" s="48"/>
      <c r="AF119" s="48"/>
    </row>
    <row r="120" spans="1:32" ht="30" customHeight="1">
      <c r="A120" s="1188" t="s">
        <v>7901</v>
      </c>
      <c r="B120" s="1060" t="s">
        <v>7887</v>
      </c>
      <c r="C120" s="1434" t="s">
        <v>7902</v>
      </c>
      <c r="D120" s="1490" t="s">
        <v>1044</v>
      </c>
      <c r="E120" s="1490" t="s">
        <v>7893</v>
      </c>
      <c r="F120" s="1490" t="s">
        <v>7894</v>
      </c>
      <c r="G120" s="1491" t="s">
        <v>7903</v>
      </c>
      <c r="H120" s="1507" t="s">
        <v>7896</v>
      </c>
      <c r="I120" s="1492" t="s">
        <v>7897</v>
      </c>
      <c r="J120" s="1492"/>
      <c r="K120" s="1492">
        <v>4</v>
      </c>
      <c r="L120" s="1492">
        <v>4</v>
      </c>
      <c r="M120" s="1492">
        <v>50</v>
      </c>
      <c r="N120" s="1493">
        <v>12.5</v>
      </c>
      <c r="O120" s="1452" t="s">
        <v>7223</v>
      </c>
      <c r="P120" s="48"/>
      <c r="Q120" s="48"/>
      <c r="R120" s="48"/>
      <c r="S120" s="48"/>
      <c r="T120" s="48"/>
      <c r="U120" s="48"/>
      <c r="V120" s="48"/>
      <c r="W120" s="48"/>
      <c r="X120" s="48"/>
      <c r="Y120" s="48"/>
      <c r="Z120" s="48"/>
      <c r="AA120" s="48"/>
      <c r="AB120" s="48"/>
      <c r="AC120" s="48"/>
      <c r="AD120" s="48"/>
      <c r="AE120" s="48"/>
      <c r="AF120" s="48"/>
    </row>
    <row r="121" spans="1:32" ht="30" customHeight="1">
      <c r="A121" s="1188" t="s">
        <v>7703</v>
      </c>
      <c r="B121" s="1060" t="s">
        <v>7887</v>
      </c>
      <c r="C121" s="1434" t="s">
        <v>7954</v>
      </c>
      <c r="D121" s="1490" t="s">
        <v>1044</v>
      </c>
      <c r="E121" s="1490" t="s">
        <v>7893</v>
      </c>
      <c r="F121" s="1490" t="s">
        <v>7894</v>
      </c>
      <c r="G121" s="1491" t="s">
        <v>7955</v>
      </c>
      <c r="H121" s="1507" t="s">
        <v>7896</v>
      </c>
      <c r="I121" s="1492" t="s">
        <v>7897</v>
      </c>
      <c r="J121" s="1492"/>
      <c r="K121" s="1492">
        <v>3</v>
      </c>
      <c r="L121" s="1492">
        <v>3</v>
      </c>
      <c r="M121" s="1492">
        <v>50</v>
      </c>
      <c r="N121" s="1493">
        <v>16.66</v>
      </c>
      <c r="O121" s="1452" t="s">
        <v>7223</v>
      </c>
      <c r="P121" s="48"/>
      <c r="Q121" s="48"/>
      <c r="R121" s="48"/>
      <c r="S121" s="48"/>
      <c r="T121" s="48"/>
      <c r="U121" s="48"/>
      <c r="V121" s="48"/>
      <c r="W121" s="48"/>
      <c r="X121" s="48"/>
      <c r="Y121" s="48"/>
      <c r="Z121" s="48"/>
      <c r="AA121" s="48"/>
      <c r="AB121" s="48"/>
      <c r="AC121" s="48"/>
      <c r="AD121" s="48"/>
      <c r="AE121" s="48"/>
      <c r="AF121" s="48"/>
    </row>
    <row r="122" spans="1:32" ht="30" customHeight="1">
      <c r="A122" s="1191" t="s">
        <v>7956</v>
      </c>
      <c r="B122" s="1060" t="s">
        <v>7887</v>
      </c>
      <c r="C122" s="1434" t="s">
        <v>7957</v>
      </c>
      <c r="D122" s="1490" t="s">
        <v>1044</v>
      </c>
      <c r="E122" s="1490" t="s">
        <v>7893</v>
      </c>
      <c r="F122" s="1490" t="s">
        <v>7894</v>
      </c>
      <c r="G122" s="1491" t="s">
        <v>7958</v>
      </c>
      <c r="H122" s="1507" t="s">
        <v>7896</v>
      </c>
      <c r="I122" s="1492" t="s">
        <v>7897</v>
      </c>
      <c r="J122" s="1492"/>
      <c r="K122" s="1492">
        <v>3</v>
      </c>
      <c r="L122" s="1492">
        <v>3</v>
      </c>
      <c r="M122" s="1492">
        <v>50</v>
      </c>
      <c r="N122" s="1493">
        <v>16.66</v>
      </c>
      <c r="O122" s="1452" t="s">
        <v>7223</v>
      </c>
      <c r="P122" s="48"/>
      <c r="Q122" s="48"/>
      <c r="R122" s="48"/>
      <c r="S122" s="48"/>
      <c r="T122" s="48"/>
      <c r="U122" s="48"/>
      <c r="V122" s="48"/>
      <c r="W122" s="48"/>
      <c r="X122" s="48"/>
      <c r="Y122" s="48"/>
      <c r="Z122" s="48"/>
      <c r="AA122" s="48"/>
      <c r="AB122" s="48"/>
      <c r="AC122" s="48"/>
      <c r="AD122" s="48"/>
      <c r="AE122" s="48"/>
      <c r="AF122" s="48"/>
    </row>
    <row r="123" spans="1:32" ht="30" customHeight="1">
      <c r="A123" s="1188" t="s">
        <v>7904</v>
      </c>
      <c r="B123" s="1060" t="s">
        <v>7887</v>
      </c>
      <c r="C123" s="1434" t="s">
        <v>7905</v>
      </c>
      <c r="D123" s="1490" t="s">
        <v>1044</v>
      </c>
      <c r="E123" s="1490" t="s">
        <v>7893</v>
      </c>
      <c r="F123" s="1490" t="s">
        <v>7894</v>
      </c>
      <c r="G123" s="1491" t="s">
        <v>7743</v>
      </c>
      <c r="H123" s="1507" t="s">
        <v>7896</v>
      </c>
      <c r="I123" s="1492" t="s">
        <v>7897</v>
      </c>
      <c r="J123" s="1492"/>
      <c r="K123" s="1492">
        <v>3</v>
      </c>
      <c r="L123" s="1492">
        <v>3</v>
      </c>
      <c r="M123" s="1492">
        <v>50</v>
      </c>
      <c r="N123" s="1493">
        <v>16.66</v>
      </c>
      <c r="O123" s="1452" t="s">
        <v>7223</v>
      </c>
      <c r="P123" s="48"/>
      <c r="Q123" s="48"/>
      <c r="R123" s="48"/>
      <c r="S123" s="48"/>
      <c r="T123" s="48"/>
      <c r="U123" s="48"/>
      <c r="V123" s="48"/>
      <c r="W123" s="48"/>
      <c r="X123" s="48"/>
      <c r="Y123" s="48"/>
      <c r="Z123" s="48"/>
      <c r="AA123" s="48"/>
      <c r="AB123" s="48"/>
      <c r="AC123" s="48"/>
      <c r="AD123" s="48"/>
      <c r="AE123" s="48"/>
      <c r="AF123" s="48"/>
    </row>
    <row r="124" spans="1:32" ht="30" customHeight="1">
      <c r="A124" s="1188" t="s">
        <v>7959</v>
      </c>
      <c r="B124" s="1060" t="s">
        <v>7887</v>
      </c>
      <c r="C124" s="1434" t="s">
        <v>7960</v>
      </c>
      <c r="D124" s="1490" t="s">
        <v>1044</v>
      </c>
      <c r="E124" s="1490" t="s">
        <v>7893</v>
      </c>
      <c r="F124" s="1490" t="s">
        <v>7894</v>
      </c>
      <c r="G124" s="1491" t="s">
        <v>7961</v>
      </c>
      <c r="H124" s="1507" t="s">
        <v>7896</v>
      </c>
      <c r="I124" s="1492" t="s">
        <v>7897</v>
      </c>
      <c r="J124" s="1492"/>
      <c r="K124" s="1492">
        <v>3</v>
      </c>
      <c r="L124" s="1492">
        <v>3</v>
      </c>
      <c r="M124" s="1492">
        <v>50</v>
      </c>
      <c r="N124" s="1493">
        <v>16.66</v>
      </c>
      <c r="O124" s="1452" t="s">
        <v>7223</v>
      </c>
      <c r="P124" s="48"/>
      <c r="Q124" s="48"/>
      <c r="R124" s="48"/>
      <c r="S124" s="48"/>
      <c r="T124" s="48"/>
      <c r="U124" s="48"/>
      <c r="V124" s="48"/>
      <c r="W124" s="48"/>
      <c r="X124" s="48"/>
      <c r="Y124" s="48"/>
      <c r="Z124" s="48"/>
      <c r="AA124" s="48"/>
      <c r="AB124" s="48"/>
      <c r="AC124" s="48"/>
      <c r="AD124" s="48"/>
      <c r="AE124" s="48"/>
      <c r="AF124" s="48"/>
    </row>
    <row r="125" spans="1:32" ht="30" customHeight="1">
      <c r="A125" s="1188" t="s">
        <v>7962</v>
      </c>
      <c r="B125" s="1060" t="s">
        <v>7887</v>
      </c>
      <c r="C125" s="1434" t="s">
        <v>7963</v>
      </c>
      <c r="D125" s="1490" t="s">
        <v>1044</v>
      </c>
      <c r="E125" s="1490" t="s">
        <v>7893</v>
      </c>
      <c r="F125" s="1490" t="s">
        <v>7894</v>
      </c>
      <c r="G125" s="1491" t="s">
        <v>7964</v>
      </c>
      <c r="H125" s="1507" t="s">
        <v>7896</v>
      </c>
      <c r="I125" s="1492" t="s">
        <v>7897</v>
      </c>
      <c r="J125" s="1492"/>
      <c r="K125" s="1492">
        <v>3</v>
      </c>
      <c r="L125" s="1492">
        <v>3</v>
      </c>
      <c r="M125" s="1492">
        <v>50</v>
      </c>
      <c r="N125" s="1493">
        <v>16.66</v>
      </c>
      <c r="O125" s="1452" t="s">
        <v>7223</v>
      </c>
      <c r="P125" s="48"/>
      <c r="Q125" s="48"/>
      <c r="R125" s="48"/>
      <c r="S125" s="48"/>
      <c r="T125" s="48"/>
      <c r="U125" s="48"/>
      <c r="V125" s="48"/>
      <c r="W125" s="48"/>
      <c r="X125" s="48"/>
      <c r="Y125" s="48"/>
      <c r="Z125" s="48"/>
      <c r="AA125" s="48"/>
      <c r="AB125" s="48"/>
      <c r="AC125" s="48"/>
      <c r="AD125" s="48"/>
      <c r="AE125" s="48"/>
      <c r="AF125" s="48"/>
    </row>
    <row r="126" spans="1:32" ht="30" customHeight="1">
      <c r="A126" s="1188" t="s">
        <v>7965</v>
      </c>
      <c r="B126" s="1060" t="s">
        <v>7887</v>
      </c>
      <c r="C126" s="1434" t="s">
        <v>7966</v>
      </c>
      <c r="D126" s="1490" t="s">
        <v>1044</v>
      </c>
      <c r="E126" s="1490" t="s">
        <v>7893</v>
      </c>
      <c r="F126" s="1490" t="s">
        <v>7894</v>
      </c>
      <c r="G126" s="1491" t="s">
        <v>7967</v>
      </c>
      <c r="H126" s="1507" t="s">
        <v>7896</v>
      </c>
      <c r="I126" s="1492" t="s">
        <v>7897</v>
      </c>
      <c r="J126" s="1492"/>
      <c r="K126" s="1492">
        <v>3</v>
      </c>
      <c r="L126" s="1492">
        <v>3</v>
      </c>
      <c r="M126" s="1492">
        <v>50</v>
      </c>
      <c r="N126" s="1493">
        <v>16.66</v>
      </c>
      <c r="O126" s="1452" t="s">
        <v>7223</v>
      </c>
      <c r="P126" s="48"/>
      <c r="Q126" s="48"/>
      <c r="R126" s="48"/>
      <c r="S126" s="48"/>
      <c r="T126" s="48"/>
      <c r="U126" s="48"/>
      <c r="V126" s="48"/>
      <c r="W126" s="48"/>
      <c r="X126" s="48"/>
      <c r="Y126" s="48"/>
      <c r="Z126" s="48"/>
      <c r="AA126" s="48"/>
      <c r="AB126" s="48"/>
      <c r="AC126" s="48"/>
      <c r="AD126" s="48"/>
      <c r="AE126" s="48"/>
      <c r="AF126" s="48"/>
    </row>
    <row r="127" spans="1:32" ht="30" customHeight="1">
      <c r="A127" s="1188" t="s">
        <v>7906</v>
      </c>
      <c r="B127" s="1060" t="s">
        <v>7887</v>
      </c>
      <c r="C127" s="1434" t="s">
        <v>7907</v>
      </c>
      <c r="D127" s="1490" t="s">
        <v>1044</v>
      </c>
      <c r="E127" s="1490" t="s">
        <v>7893</v>
      </c>
      <c r="F127" s="1490" t="s">
        <v>7894</v>
      </c>
      <c r="G127" s="1491" t="s">
        <v>7908</v>
      </c>
      <c r="H127" s="1507" t="s">
        <v>7896</v>
      </c>
      <c r="I127" s="1492" t="s">
        <v>7897</v>
      </c>
      <c r="J127" s="1492"/>
      <c r="K127" s="1492">
        <v>3</v>
      </c>
      <c r="L127" s="1492">
        <v>3</v>
      </c>
      <c r="M127" s="1492">
        <v>50</v>
      </c>
      <c r="N127" s="1493">
        <v>16.66</v>
      </c>
      <c r="O127" s="1452" t="s">
        <v>7223</v>
      </c>
      <c r="P127" s="48"/>
      <c r="Q127" s="48"/>
      <c r="R127" s="48"/>
      <c r="S127" s="48"/>
      <c r="T127" s="48"/>
      <c r="U127" s="48"/>
      <c r="V127" s="48"/>
      <c r="W127" s="48"/>
      <c r="X127" s="48"/>
      <c r="Y127" s="48"/>
      <c r="Z127" s="48"/>
      <c r="AA127" s="48"/>
      <c r="AB127" s="48"/>
      <c r="AC127" s="48"/>
      <c r="AD127" s="48"/>
      <c r="AE127" s="48"/>
      <c r="AF127" s="48"/>
    </row>
    <row r="128" spans="1:32" ht="30" customHeight="1">
      <c r="A128" s="1190" t="s">
        <v>7909</v>
      </c>
      <c r="B128" s="1060" t="s">
        <v>7887</v>
      </c>
      <c r="C128" s="1434" t="s">
        <v>7910</v>
      </c>
      <c r="D128" s="1490" t="s">
        <v>1044</v>
      </c>
      <c r="E128" s="1490" t="s">
        <v>7893</v>
      </c>
      <c r="F128" s="1490" t="s">
        <v>7894</v>
      </c>
      <c r="G128" s="1491" t="s">
        <v>7911</v>
      </c>
      <c r="H128" s="1507" t="s">
        <v>7896</v>
      </c>
      <c r="I128" s="1492" t="s">
        <v>7897</v>
      </c>
      <c r="J128" s="1492"/>
      <c r="K128" s="1492">
        <v>3</v>
      </c>
      <c r="L128" s="1492">
        <v>3</v>
      </c>
      <c r="M128" s="1492">
        <v>50</v>
      </c>
      <c r="N128" s="1493">
        <v>16.66</v>
      </c>
      <c r="O128" s="1452" t="s">
        <v>7223</v>
      </c>
      <c r="P128" s="48"/>
      <c r="Q128" s="48"/>
      <c r="R128" s="48"/>
      <c r="S128" s="48"/>
      <c r="T128" s="48"/>
      <c r="U128" s="48"/>
      <c r="V128" s="48"/>
      <c r="W128" s="48"/>
      <c r="X128" s="48"/>
      <c r="Y128" s="48"/>
      <c r="Z128" s="48"/>
      <c r="AA128" s="48"/>
      <c r="AB128" s="48"/>
      <c r="AC128" s="48"/>
      <c r="AD128" s="48"/>
      <c r="AE128" s="48"/>
      <c r="AF128" s="48"/>
    </row>
    <row r="129" spans="1:32" ht="30" customHeight="1">
      <c r="A129" s="1035" t="s">
        <v>7912</v>
      </c>
      <c r="B129" s="1060" t="s">
        <v>7887</v>
      </c>
      <c r="C129" s="1434" t="s">
        <v>7913</v>
      </c>
      <c r="D129" s="1490" t="s">
        <v>1044</v>
      </c>
      <c r="E129" s="1490" t="s">
        <v>7893</v>
      </c>
      <c r="F129" s="1490" t="s">
        <v>7894</v>
      </c>
      <c r="G129" s="1491" t="s">
        <v>7914</v>
      </c>
      <c r="H129" s="1507" t="s">
        <v>7896</v>
      </c>
      <c r="I129" s="1492" t="s">
        <v>7897</v>
      </c>
      <c r="J129" s="1492"/>
      <c r="K129" s="1492">
        <v>4</v>
      </c>
      <c r="L129" s="1492">
        <v>4</v>
      </c>
      <c r="M129" s="1492">
        <v>50</v>
      </c>
      <c r="N129" s="1493">
        <v>12.5</v>
      </c>
      <c r="O129" s="1452" t="s">
        <v>7223</v>
      </c>
      <c r="P129" s="48"/>
      <c r="Q129" s="48"/>
      <c r="R129" s="48"/>
      <c r="S129" s="48"/>
      <c r="T129" s="48"/>
      <c r="U129" s="48"/>
      <c r="V129" s="48"/>
      <c r="W129" s="48"/>
      <c r="X129" s="48"/>
      <c r="Y129" s="48"/>
      <c r="Z129" s="48"/>
      <c r="AA129" s="48"/>
      <c r="AB129" s="48"/>
      <c r="AC129" s="48"/>
      <c r="AD129" s="48"/>
      <c r="AE129" s="48"/>
      <c r="AF129" s="48"/>
    </row>
    <row r="130" spans="1:32" ht="30" customHeight="1">
      <c r="A130" s="1188" t="s">
        <v>7933</v>
      </c>
      <c r="B130" s="1060" t="s">
        <v>7887</v>
      </c>
      <c r="C130" s="1434" t="s">
        <v>7934</v>
      </c>
      <c r="D130" s="1490" t="s">
        <v>1044</v>
      </c>
      <c r="E130" s="1490" t="s">
        <v>7893</v>
      </c>
      <c r="F130" s="1490" t="s">
        <v>7894</v>
      </c>
      <c r="G130" s="1491" t="s">
        <v>7935</v>
      </c>
      <c r="H130" s="1507" t="s">
        <v>7896</v>
      </c>
      <c r="I130" s="1492" t="s">
        <v>7897</v>
      </c>
      <c r="J130" s="1492"/>
      <c r="K130" s="1492">
        <v>4</v>
      </c>
      <c r="L130" s="1492">
        <v>4</v>
      </c>
      <c r="M130" s="1492">
        <v>50</v>
      </c>
      <c r="N130" s="1493">
        <v>12.5</v>
      </c>
      <c r="O130" s="1452" t="s">
        <v>7223</v>
      </c>
      <c r="P130" s="48"/>
      <c r="Q130" s="48"/>
      <c r="R130" s="48"/>
      <c r="S130" s="48"/>
      <c r="T130" s="48"/>
      <c r="U130" s="48"/>
      <c r="V130" s="48"/>
      <c r="W130" s="48"/>
      <c r="X130" s="48"/>
      <c r="Y130" s="48"/>
      <c r="Z130" s="48"/>
      <c r="AA130" s="48"/>
      <c r="AB130" s="48"/>
      <c r="AC130" s="48"/>
      <c r="AD130" s="48"/>
      <c r="AE130" s="48"/>
      <c r="AF130" s="48"/>
    </row>
    <row r="131" spans="1:32" ht="30" customHeight="1">
      <c r="A131" s="1060" t="s">
        <v>7968</v>
      </c>
      <c r="B131" s="1060" t="s">
        <v>7887</v>
      </c>
      <c r="C131" s="1437" t="s">
        <v>7969</v>
      </c>
      <c r="D131" s="1490" t="s">
        <v>1044</v>
      </c>
      <c r="E131" s="1490" t="s">
        <v>7893</v>
      </c>
      <c r="F131" s="1490" t="s">
        <v>7894</v>
      </c>
      <c r="G131" s="1491" t="s">
        <v>7970</v>
      </c>
      <c r="H131" s="1507" t="s">
        <v>7896</v>
      </c>
      <c r="I131" s="1492" t="s">
        <v>7897</v>
      </c>
      <c r="J131" s="1492"/>
      <c r="K131" s="1492">
        <v>6</v>
      </c>
      <c r="L131" s="1492">
        <v>6</v>
      </c>
      <c r="M131" s="1492">
        <v>50</v>
      </c>
      <c r="N131" s="1493">
        <v>8.33</v>
      </c>
      <c r="O131" s="1452" t="s">
        <v>7223</v>
      </c>
      <c r="P131" s="48"/>
      <c r="Q131" s="48"/>
      <c r="R131" s="48"/>
      <c r="S131" s="48"/>
      <c r="T131" s="48"/>
      <c r="U131" s="48"/>
      <c r="V131" s="48"/>
      <c r="W131" s="48"/>
      <c r="X131" s="48"/>
      <c r="Y131" s="48"/>
      <c r="Z131" s="48"/>
      <c r="AA131" s="48"/>
      <c r="AB131" s="48"/>
      <c r="AC131" s="48"/>
      <c r="AD131" s="48"/>
      <c r="AE131" s="48"/>
      <c r="AF131" s="48"/>
    </row>
    <row r="132" spans="1:32" ht="30" customHeight="1">
      <c r="A132" s="966" t="s">
        <v>6537</v>
      </c>
      <c r="B132" s="970" t="s">
        <v>6538</v>
      </c>
      <c r="C132" s="1429" t="s">
        <v>7971</v>
      </c>
      <c r="D132" s="867" t="s">
        <v>1041</v>
      </c>
      <c r="E132" s="867" t="s">
        <v>7972</v>
      </c>
      <c r="F132" s="867" t="s">
        <v>6540</v>
      </c>
      <c r="G132" s="944" t="s">
        <v>7973</v>
      </c>
      <c r="H132" s="944"/>
      <c r="I132" s="944" t="s">
        <v>6542</v>
      </c>
      <c r="J132" s="944">
        <v>3</v>
      </c>
      <c r="K132" s="944">
        <v>3</v>
      </c>
      <c r="L132" s="944">
        <v>4</v>
      </c>
      <c r="M132" s="944">
        <v>100</v>
      </c>
      <c r="N132" s="945">
        <f>M132/J132</f>
        <v>33.333333333333336</v>
      </c>
      <c r="O132" s="866" t="s">
        <v>7366</v>
      </c>
      <c r="P132" s="19"/>
      <c r="Q132" s="19"/>
      <c r="R132" s="19"/>
      <c r="S132" s="19"/>
      <c r="T132" s="19"/>
      <c r="U132" s="19"/>
      <c r="V132" s="19"/>
      <c r="W132" s="19"/>
      <c r="X132" s="19"/>
      <c r="Y132" s="19"/>
      <c r="Z132" s="19"/>
      <c r="AA132" s="19"/>
      <c r="AB132" s="19"/>
      <c r="AC132" s="19"/>
      <c r="AD132" s="19"/>
      <c r="AE132" s="19"/>
      <c r="AF132" s="19"/>
    </row>
    <row r="133" spans="1:32" ht="30" customHeight="1">
      <c r="A133" s="453" t="s">
        <v>9376</v>
      </c>
      <c r="B133" s="458" t="s">
        <v>7887</v>
      </c>
      <c r="C133" s="1438" t="s">
        <v>9377</v>
      </c>
      <c r="D133" s="1508" t="s">
        <v>1044</v>
      </c>
      <c r="E133" s="1508" t="s">
        <v>9378</v>
      </c>
      <c r="F133" s="1508" t="s">
        <v>9379</v>
      </c>
      <c r="G133" s="1509"/>
      <c r="H133" s="1509"/>
      <c r="I133" s="1509"/>
      <c r="J133" s="1509"/>
      <c r="K133" s="1509">
        <v>2</v>
      </c>
      <c r="L133" s="1509">
        <v>2</v>
      </c>
      <c r="M133" s="1509">
        <v>100</v>
      </c>
      <c r="N133" s="1276">
        <v>50</v>
      </c>
      <c r="O133" s="1510" t="s">
        <v>9387</v>
      </c>
      <c r="P133" s="1287"/>
      <c r="Q133" s="1287"/>
      <c r="R133" s="1287"/>
      <c r="S133" s="1287"/>
      <c r="T133" s="1287"/>
      <c r="U133" s="1287"/>
      <c r="V133" s="1287"/>
      <c r="W133" s="1287"/>
      <c r="X133" s="1287"/>
      <c r="Y133" s="1287"/>
      <c r="Z133" s="1287"/>
      <c r="AA133" s="1287"/>
      <c r="AB133" s="1287"/>
      <c r="AC133" s="1287"/>
      <c r="AD133" s="1287"/>
      <c r="AE133" s="1287"/>
      <c r="AF133" s="1287"/>
    </row>
    <row r="134" spans="1:32" ht="30" customHeight="1">
      <c r="A134" s="453" t="s">
        <v>9380</v>
      </c>
      <c r="B134" s="458" t="s">
        <v>7887</v>
      </c>
      <c r="C134" s="1438" t="s">
        <v>9381</v>
      </c>
      <c r="D134" s="1508" t="s">
        <v>1044</v>
      </c>
      <c r="E134" s="1508" t="s">
        <v>9382</v>
      </c>
      <c r="F134" s="1508" t="s">
        <v>9379</v>
      </c>
      <c r="G134" s="1509"/>
      <c r="H134" s="1511"/>
      <c r="I134" s="1511"/>
      <c r="J134" s="1511"/>
      <c r="K134" s="1509">
        <v>2</v>
      </c>
      <c r="L134" s="1509">
        <v>2</v>
      </c>
      <c r="M134" s="1509">
        <v>100</v>
      </c>
      <c r="N134" s="1276">
        <v>50</v>
      </c>
      <c r="O134" s="1510" t="s">
        <v>9387</v>
      </c>
      <c r="P134" s="455"/>
      <c r="Q134" s="455"/>
      <c r="R134" s="455"/>
      <c r="S134" s="455"/>
      <c r="T134" s="455"/>
      <c r="U134" s="455"/>
      <c r="V134" s="455"/>
      <c r="W134" s="455"/>
      <c r="X134" s="455"/>
      <c r="Y134" s="455"/>
      <c r="Z134" s="455"/>
      <c r="AA134" s="455"/>
      <c r="AB134" s="455"/>
      <c r="AC134" s="455"/>
      <c r="AD134" s="455"/>
      <c r="AE134" s="455"/>
      <c r="AF134" s="455"/>
    </row>
    <row r="135" spans="1:32" ht="30" customHeight="1">
      <c r="A135" s="453" t="s">
        <v>9383</v>
      </c>
      <c r="B135" s="458" t="s">
        <v>7887</v>
      </c>
      <c r="C135" s="1438" t="s">
        <v>9377</v>
      </c>
      <c r="D135" s="1508" t="s">
        <v>1044</v>
      </c>
      <c r="E135" s="1508" t="s">
        <v>9384</v>
      </c>
      <c r="F135" s="1508" t="s">
        <v>9379</v>
      </c>
      <c r="G135" s="1509"/>
      <c r="H135" s="1509"/>
      <c r="I135" s="1509"/>
      <c r="J135" s="1509"/>
      <c r="K135" s="1509">
        <v>2</v>
      </c>
      <c r="L135" s="1509">
        <v>2</v>
      </c>
      <c r="M135" s="1509">
        <v>100</v>
      </c>
      <c r="N135" s="1276">
        <v>50</v>
      </c>
      <c r="O135" s="1510" t="s">
        <v>9387</v>
      </c>
      <c r="P135" s="455"/>
      <c r="Q135" s="455"/>
      <c r="R135" s="455"/>
      <c r="S135" s="455"/>
      <c r="T135" s="455"/>
      <c r="U135" s="455"/>
      <c r="V135" s="455"/>
      <c r="W135" s="455"/>
      <c r="X135" s="455"/>
      <c r="Y135" s="455"/>
      <c r="Z135" s="455"/>
      <c r="AA135" s="455"/>
      <c r="AB135" s="455"/>
      <c r="AC135" s="455"/>
      <c r="AD135" s="455"/>
      <c r="AE135" s="455"/>
      <c r="AF135" s="455"/>
    </row>
    <row r="136" spans="1:32" ht="30" customHeight="1">
      <c r="A136" s="453" t="s">
        <v>9385</v>
      </c>
      <c r="B136" s="458" t="s">
        <v>7887</v>
      </c>
      <c r="C136" s="1438" t="s">
        <v>9381</v>
      </c>
      <c r="D136" s="1508" t="s">
        <v>1044</v>
      </c>
      <c r="E136" s="1508" t="s">
        <v>9386</v>
      </c>
      <c r="F136" s="1508" t="s">
        <v>9379</v>
      </c>
      <c r="G136" s="1509"/>
      <c r="H136" s="1509"/>
      <c r="I136" s="1509"/>
      <c r="J136" s="1509"/>
      <c r="K136" s="1509">
        <v>2</v>
      </c>
      <c r="L136" s="1509">
        <v>2</v>
      </c>
      <c r="M136" s="1509">
        <v>100</v>
      </c>
      <c r="N136" s="1276">
        <v>50</v>
      </c>
      <c r="O136" s="1510" t="s">
        <v>9387</v>
      </c>
      <c r="P136" s="455"/>
      <c r="Q136" s="455"/>
      <c r="R136" s="455"/>
      <c r="S136" s="455"/>
      <c r="T136" s="455"/>
      <c r="U136" s="455"/>
      <c r="V136" s="455"/>
      <c r="W136" s="455"/>
      <c r="X136" s="455"/>
      <c r="Y136" s="455"/>
      <c r="Z136" s="455"/>
      <c r="AA136" s="455"/>
      <c r="AB136" s="455"/>
      <c r="AC136" s="455"/>
      <c r="AD136" s="455"/>
      <c r="AE136" s="455"/>
      <c r="AF136" s="455"/>
    </row>
    <row r="137" spans="1:32" ht="14.4">
      <c r="A137" s="12"/>
      <c r="B137" s="13"/>
      <c r="C137" s="21"/>
      <c r="D137" s="269"/>
      <c r="E137" s="269"/>
      <c r="F137" s="269"/>
      <c r="G137" s="51"/>
      <c r="H137" s="51"/>
      <c r="I137" s="51"/>
      <c r="J137" s="51"/>
      <c r="K137" s="51"/>
      <c r="L137" s="51"/>
      <c r="M137" s="51"/>
      <c r="N137" s="1057"/>
      <c r="O137" s="55"/>
      <c r="P137" s="19"/>
      <c r="Q137" s="19"/>
      <c r="R137" s="19"/>
      <c r="S137" s="19"/>
      <c r="T137" s="19"/>
      <c r="U137" s="19"/>
      <c r="V137" s="19"/>
      <c r="W137" s="19"/>
      <c r="X137" s="19"/>
      <c r="Y137" s="19"/>
      <c r="Z137" s="19"/>
      <c r="AA137" s="19"/>
      <c r="AB137" s="19"/>
      <c r="AC137" s="19"/>
      <c r="AD137" s="19"/>
      <c r="AE137" s="19"/>
      <c r="AF137" s="19"/>
    </row>
    <row r="138" spans="1:32" ht="14.4">
      <c r="A138" s="12"/>
      <c r="B138" s="13"/>
      <c r="C138" s="21"/>
      <c r="D138" s="21"/>
      <c r="E138" s="21"/>
      <c r="F138" s="21"/>
      <c r="G138" s="14"/>
      <c r="H138" s="16"/>
      <c r="I138" s="16"/>
      <c r="J138" s="16"/>
      <c r="K138" s="16"/>
      <c r="L138" s="16"/>
      <c r="M138" s="16"/>
      <c r="N138" s="52"/>
      <c r="O138" s="45"/>
      <c r="P138" s="48"/>
      <c r="Q138" s="48"/>
      <c r="R138" s="48"/>
      <c r="S138" s="48"/>
      <c r="T138" s="48"/>
      <c r="U138" s="48"/>
      <c r="V138" s="48"/>
      <c r="W138" s="48"/>
      <c r="X138" s="48"/>
      <c r="Y138" s="48"/>
      <c r="Z138" s="48"/>
      <c r="AA138" s="48"/>
      <c r="AB138" s="48"/>
      <c r="AC138" s="48"/>
      <c r="AD138" s="48"/>
      <c r="AE138" s="48"/>
      <c r="AF138" s="48"/>
    </row>
    <row r="139" spans="1:32" ht="14.4">
      <c r="A139" s="12"/>
      <c r="B139" s="13"/>
      <c r="C139" s="21"/>
      <c r="D139" s="21"/>
      <c r="E139" s="21"/>
      <c r="F139" s="21"/>
      <c r="G139" s="14"/>
      <c r="H139" s="14"/>
      <c r="I139" s="14"/>
      <c r="J139" s="14"/>
      <c r="K139" s="14"/>
      <c r="L139" s="14"/>
      <c r="M139" s="14"/>
      <c r="N139" s="52"/>
      <c r="O139" s="45"/>
      <c r="P139" s="48"/>
      <c r="Q139" s="48"/>
      <c r="R139" s="48"/>
      <c r="S139" s="48"/>
      <c r="T139" s="48"/>
      <c r="U139" s="48"/>
      <c r="V139" s="48"/>
      <c r="W139" s="48"/>
      <c r="X139" s="48"/>
      <c r="Y139" s="48"/>
      <c r="Z139" s="48"/>
      <c r="AA139" s="48"/>
      <c r="AB139" s="48"/>
      <c r="AC139" s="48"/>
      <c r="AD139" s="48"/>
      <c r="AE139" s="48"/>
      <c r="AF139" s="48"/>
    </row>
    <row r="140" spans="1:32" ht="14.4">
      <c r="A140" s="12"/>
      <c r="B140" s="13"/>
      <c r="C140" s="21"/>
      <c r="D140" s="21"/>
      <c r="E140" s="21"/>
      <c r="F140" s="21"/>
      <c r="G140" s="14"/>
      <c r="H140" s="16"/>
      <c r="I140" s="16"/>
      <c r="J140" s="16"/>
      <c r="K140" s="16"/>
      <c r="L140" s="16"/>
      <c r="M140" s="16"/>
      <c r="N140" s="52"/>
      <c r="O140" s="45"/>
      <c r="P140" s="48"/>
      <c r="Q140" s="48"/>
      <c r="R140" s="48"/>
      <c r="S140" s="48"/>
      <c r="T140" s="48"/>
      <c r="U140" s="48"/>
      <c r="V140" s="48"/>
      <c r="W140" s="48"/>
      <c r="X140" s="48"/>
      <c r="Y140" s="48"/>
      <c r="Z140" s="48"/>
      <c r="AA140" s="48"/>
      <c r="AB140" s="48"/>
      <c r="AC140" s="48"/>
      <c r="AD140" s="48"/>
      <c r="AE140" s="48"/>
      <c r="AF140" s="48"/>
    </row>
    <row r="141" spans="1:32" ht="14.4">
      <c r="A141" s="12"/>
      <c r="B141" s="13"/>
      <c r="C141" s="21"/>
      <c r="D141" s="21"/>
      <c r="E141" s="21"/>
      <c r="F141" s="21"/>
      <c r="G141" s="14"/>
      <c r="H141" s="16"/>
      <c r="I141" s="16"/>
      <c r="J141" s="16"/>
      <c r="K141" s="16"/>
      <c r="L141" s="16"/>
      <c r="M141" s="16"/>
      <c r="N141" s="52"/>
      <c r="O141" s="45"/>
      <c r="P141" s="48"/>
      <c r="Q141" s="48"/>
      <c r="R141" s="48"/>
      <c r="S141" s="48"/>
      <c r="T141" s="48"/>
      <c r="U141" s="48"/>
      <c r="V141" s="48"/>
      <c r="W141" s="48"/>
      <c r="X141" s="48"/>
      <c r="Y141" s="48"/>
      <c r="Z141" s="48"/>
      <c r="AA141" s="48"/>
      <c r="AB141" s="48"/>
      <c r="AC141" s="48"/>
      <c r="AD141" s="48"/>
      <c r="AE141" s="48"/>
      <c r="AF141" s="48"/>
    </row>
    <row r="142" spans="1:32" ht="14.4">
      <c r="A142" s="12"/>
      <c r="B142" s="13"/>
      <c r="C142" s="21"/>
      <c r="D142" s="21"/>
      <c r="E142" s="21"/>
      <c r="F142" s="21"/>
      <c r="G142" s="14"/>
      <c r="H142" s="16"/>
      <c r="I142" s="16"/>
      <c r="J142" s="16"/>
      <c r="K142" s="16"/>
      <c r="L142" s="16"/>
      <c r="M142" s="16"/>
      <c r="N142" s="52"/>
      <c r="O142" s="45"/>
      <c r="P142" s="48"/>
      <c r="Q142" s="48"/>
      <c r="R142" s="48"/>
      <c r="S142" s="48"/>
      <c r="T142" s="48"/>
      <c r="U142" s="48"/>
      <c r="V142" s="48"/>
      <c r="W142" s="48"/>
      <c r="X142" s="48"/>
      <c r="Y142" s="48"/>
      <c r="Z142" s="48"/>
      <c r="AA142" s="48"/>
      <c r="AB142" s="48"/>
      <c r="AC142" s="48"/>
      <c r="AD142" s="48"/>
      <c r="AE142" s="48"/>
      <c r="AF142" s="48"/>
    </row>
    <row r="143" spans="1:32" ht="14.4">
      <c r="A143" s="29" t="s">
        <v>58</v>
      </c>
      <c r="B143" s="2"/>
      <c r="C143" s="2"/>
      <c r="D143" s="3"/>
      <c r="E143" s="3"/>
      <c r="F143" s="3"/>
      <c r="G143" s="31"/>
      <c r="H143" s="49"/>
      <c r="I143" s="49"/>
      <c r="J143" s="49"/>
      <c r="K143" s="49"/>
      <c r="L143" s="49"/>
      <c r="M143" s="49"/>
      <c r="N143" s="49">
        <f>SUM(N11:N142)</f>
        <v>4054.7847619047584</v>
      </c>
      <c r="O143" s="45"/>
      <c r="P143" s="48"/>
      <c r="Q143" s="48"/>
      <c r="R143" s="48"/>
      <c r="S143" s="48"/>
      <c r="T143" s="48"/>
      <c r="U143" s="48"/>
      <c r="V143" s="48"/>
      <c r="W143" s="48"/>
      <c r="X143" s="48"/>
      <c r="Y143" s="48"/>
      <c r="Z143" s="48"/>
      <c r="AA143" s="48"/>
      <c r="AB143" s="48"/>
      <c r="AC143" s="48"/>
      <c r="AD143" s="48"/>
      <c r="AE143" s="48"/>
      <c r="AF143" s="48"/>
    </row>
    <row r="144" spans="1:32" ht="14.4">
      <c r="A144" s="1"/>
      <c r="B144" s="2"/>
      <c r="C144" s="2"/>
      <c r="D144" s="3"/>
      <c r="E144" s="3"/>
      <c r="F144" s="3"/>
      <c r="G144" s="3"/>
      <c r="H144" s="3"/>
      <c r="I144" s="3"/>
      <c r="J144" s="3"/>
      <c r="K144" s="3"/>
      <c r="L144" s="3"/>
      <c r="M144" s="3"/>
      <c r="N144" s="3"/>
      <c r="O144" s="45"/>
      <c r="P144" s="48"/>
      <c r="Q144" s="48"/>
      <c r="R144" s="48"/>
      <c r="S144" s="48"/>
      <c r="T144" s="48"/>
      <c r="U144" s="48"/>
      <c r="V144" s="48"/>
      <c r="W144" s="48"/>
      <c r="X144" s="48"/>
      <c r="Y144" s="48"/>
      <c r="Z144" s="48"/>
      <c r="AA144" s="48"/>
      <c r="AB144" s="48"/>
      <c r="AC144" s="48"/>
      <c r="AD144" s="48"/>
      <c r="AE144" s="48"/>
      <c r="AF144" s="48"/>
    </row>
    <row r="145" spans="1:32" ht="14.4">
      <c r="A145" s="2320" t="s">
        <v>59</v>
      </c>
      <c r="B145" s="2328"/>
      <c r="C145" s="2328"/>
      <c r="D145" s="2328"/>
      <c r="E145" s="2328"/>
      <c r="F145" s="2328"/>
      <c r="G145" s="2328"/>
      <c r="H145" s="2328"/>
      <c r="I145" s="2328"/>
      <c r="J145" s="2328"/>
      <c r="K145" s="2328"/>
      <c r="L145" s="2328"/>
      <c r="M145" s="2328"/>
      <c r="N145" s="2328"/>
      <c r="O145" s="45"/>
      <c r="P145" s="48"/>
      <c r="Q145" s="48"/>
      <c r="R145" s="48"/>
      <c r="S145" s="48"/>
      <c r="T145" s="48"/>
      <c r="U145" s="48"/>
      <c r="V145" s="48"/>
      <c r="W145" s="48"/>
      <c r="X145" s="48"/>
      <c r="Y145" s="48"/>
      <c r="Z145" s="48"/>
      <c r="AA145" s="48"/>
      <c r="AB145" s="48"/>
      <c r="AC145" s="48"/>
      <c r="AD145" s="48"/>
      <c r="AE145" s="48"/>
      <c r="AF145" s="48"/>
    </row>
    <row r="146" spans="1:32" ht="14.4">
      <c r="A146" s="1"/>
      <c r="B146" s="2"/>
      <c r="C146" s="2"/>
      <c r="D146" s="3"/>
      <c r="E146" s="3"/>
      <c r="F146" s="3"/>
      <c r="G146" s="3"/>
      <c r="H146" s="3"/>
      <c r="I146" s="3"/>
      <c r="J146" s="3"/>
      <c r="K146" s="3"/>
      <c r="L146" s="3"/>
      <c r="M146" s="3"/>
      <c r="N146" s="3"/>
      <c r="O146" s="45"/>
      <c r="P146" s="48"/>
      <c r="Q146" s="48"/>
      <c r="R146" s="48"/>
      <c r="S146" s="48"/>
      <c r="T146" s="48"/>
      <c r="U146" s="48"/>
      <c r="V146" s="48"/>
      <c r="W146" s="48"/>
      <c r="X146" s="48"/>
      <c r="Y146" s="48"/>
      <c r="Z146" s="48"/>
      <c r="AA146" s="48"/>
      <c r="AB146" s="48"/>
      <c r="AC146" s="48"/>
      <c r="AD146" s="48"/>
      <c r="AE146" s="48"/>
      <c r="AF146" s="48"/>
    </row>
    <row r="147" spans="1:32" ht="15.75" customHeight="1">
      <c r="A147" s="1"/>
      <c r="B147" s="2"/>
      <c r="C147" s="2"/>
      <c r="D147" s="3"/>
      <c r="E147" s="3"/>
      <c r="F147" s="3"/>
      <c r="G147" s="3"/>
      <c r="H147" s="3"/>
      <c r="I147" s="3"/>
      <c r="J147" s="3"/>
      <c r="K147" s="3"/>
      <c r="L147" s="3"/>
      <c r="M147" s="3"/>
      <c r="N147" s="3"/>
      <c r="O147" s="45"/>
      <c r="P147" s="48"/>
      <c r="Q147" s="48"/>
      <c r="R147" s="48"/>
      <c r="S147" s="48"/>
      <c r="T147" s="48"/>
      <c r="U147" s="48"/>
      <c r="V147" s="48"/>
      <c r="W147" s="48"/>
      <c r="X147" s="48"/>
      <c r="Y147" s="48"/>
      <c r="Z147" s="48"/>
      <c r="AA147" s="48"/>
      <c r="AB147" s="48"/>
      <c r="AC147" s="48"/>
      <c r="AD147" s="48"/>
      <c r="AE147" s="48"/>
      <c r="AF147" s="48"/>
    </row>
    <row r="148" spans="1:32" ht="15.75" customHeight="1">
      <c r="A148" s="1"/>
      <c r="B148" s="2"/>
      <c r="C148" s="2"/>
      <c r="D148" s="3"/>
      <c r="E148" s="3"/>
      <c r="F148" s="3"/>
      <c r="G148" s="3"/>
      <c r="H148" s="3"/>
      <c r="I148" s="3"/>
      <c r="J148" s="3"/>
      <c r="K148" s="3"/>
      <c r="L148" s="3"/>
      <c r="M148" s="3"/>
      <c r="N148" s="3"/>
      <c r="O148" s="45"/>
      <c r="P148" s="48"/>
      <c r="Q148" s="48"/>
      <c r="R148" s="48"/>
      <c r="S148" s="48"/>
      <c r="T148" s="48"/>
      <c r="U148" s="48"/>
      <c r="V148" s="48"/>
      <c r="W148" s="48"/>
      <c r="X148" s="48"/>
      <c r="Y148" s="48"/>
      <c r="Z148" s="48"/>
      <c r="AA148" s="48"/>
      <c r="AB148" s="48"/>
      <c r="AC148" s="48"/>
      <c r="AD148" s="48"/>
      <c r="AE148" s="48"/>
      <c r="AF148" s="48"/>
    </row>
    <row r="149" spans="1:32" ht="15.75" customHeight="1">
      <c r="A149" s="1"/>
      <c r="B149" s="2"/>
      <c r="C149" s="2"/>
      <c r="D149" s="3"/>
      <c r="E149" s="3"/>
      <c r="F149" s="3"/>
      <c r="G149" s="3"/>
      <c r="H149" s="3"/>
      <c r="I149" s="3"/>
      <c r="J149" s="3"/>
      <c r="K149" s="3"/>
      <c r="L149" s="3"/>
      <c r="M149" s="3"/>
      <c r="N149" s="3"/>
      <c r="O149" s="45"/>
      <c r="P149" s="48"/>
      <c r="Q149" s="48"/>
      <c r="R149" s="48"/>
      <c r="S149" s="48"/>
      <c r="T149" s="48"/>
      <c r="U149" s="48"/>
      <c r="V149" s="48"/>
      <c r="W149" s="48"/>
      <c r="X149" s="48"/>
      <c r="Y149" s="48"/>
      <c r="Z149" s="48"/>
      <c r="AA149" s="48"/>
      <c r="AB149" s="48"/>
      <c r="AC149" s="48"/>
      <c r="AD149" s="48"/>
      <c r="AE149" s="48"/>
      <c r="AF149" s="48"/>
    </row>
    <row r="150" spans="1:32" ht="15.75" customHeight="1">
      <c r="A150" s="1"/>
      <c r="B150" s="2"/>
      <c r="C150" s="2"/>
      <c r="D150" s="3"/>
      <c r="E150" s="3"/>
      <c r="F150" s="3"/>
      <c r="G150" s="3"/>
      <c r="H150" s="3"/>
      <c r="I150" s="3"/>
      <c r="J150" s="3"/>
      <c r="K150" s="3"/>
      <c r="L150" s="3"/>
      <c r="M150" s="3"/>
      <c r="N150" s="3"/>
      <c r="O150" s="45"/>
      <c r="P150" s="48"/>
      <c r="Q150" s="48"/>
      <c r="R150" s="48"/>
      <c r="S150" s="48"/>
      <c r="T150" s="48"/>
      <c r="U150" s="48"/>
      <c r="V150" s="48"/>
      <c r="W150" s="48"/>
      <c r="X150" s="48"/>
      <c r="Y150" s="48"/>
      <c r="Z150" s="48"/>
      <c r="AA150" s="48"/>
      <c r="AB150" s="48"/>
      <c r="AC150" s="48"/>
      <c r="AD150" s="48"/>
      <c r="AE150" s="48"/>
      <c r="AF150" s="48"/>
    </row>
    <row r="151" spans="1:32" ht="15.75" customHeight="1">
      <c r="A151" s="1"/>
      <c r="B151" s="2"/>
      <c r="C151" s="2"/>
      <c r="D151" s="3"/>
      <c r="E151" s="3"/>
      <c r="F151" s="3"/>
      <c r="G151" s="3"/>
      <c r="H151" s="3"/>
      <c r="I151" s="3"/>
      <c r="J151" s="3"/>
      <c r="K151" s="3"/>
      <c r="L151" s="3"/>
      <c r="M151" s="3"/>
      <c r="N151" s="3"/>
      <c r="O151" s="45"/>
      <c r="P151" s="48"/>
      <c r="Q151" s="48"/>
      <c r="R151" s="48"/>
      <c r="S151" s="48"/>
      <c r="T151" s="48"/>
      <c r="U151" s="48"/>
      <c r="V151" s="48"/>
      <c r="W151" s="48"/>
      <c r="X151" s="48"/>
      <c r="Y151" s="48"/>
      <c r="Z151" s="48"/>
      <c r="AA151" s="48"/>
      <c r="AB151" s="48"/>
      <c r="AC151" s="48"/>
      <c r="AD151" s="48"/>
      <c r="AE151" s="48"/>
      <c r="AF151" s="48"/>
    </row>
    <row r="152" spans="1:32" ht="15.75" customHeight="1">
      <c r="A152" s="1"/>
      <c r="B152" s="2"/>
      <c r="C152" s="2"/>
      <c r="D152" s="3"/>
      <c r="E152" s="3"/>
      <c r="F152" s="3"/>
      <c r="G152" s="3"/>
      <c r="H152" s="3"/>
      <c r="I152" s="3"/>
      <c r="J152" s="3"/>
      <c r="K152" s="3"/>
      <c r="L152" s="3"/>
      <c r="M152" s="3"/>
      <c r="N152" s="3"/>
      <c r="O152" s="45"/>
      <c r="P152" s="48"/>
      <c r="Q152" s="48"/>
      <c r="R152" s="48"/>
      <c r="S152" s="48"/>
      <c r="T152" s="48"/>
      <c r="U152" s="48"/>
      <c r="V152" s="48"/>
      <c r="W152" s="48"/>
      <c r="X152" s="48"/>
      <c r="Y152" s="48"/>
      <c r="Z152" s="48"/>
      <c r="AA152" s="48"/>
      <c r="AB152" s="48"/>
      <c r="AC152" s="48"/>
      <c r="AD152" s="48"/>
      <c r="AE152" s="48"/>
      <c r="AF152" s="48"/>
    </row>
    <row r="153" spans="1:32" ht="15.75" customHeight="1">
      <c r="A153" s="1"/>
      <c r="B153" s="2"/>
      <c r="C153" s="2"/>
      <c r="D153" s="3"/>
      <c r="E153" s="3"/>
      <c r="F153" s="3"/>
      <c r="G153" s="3"/>
      <c r="H153" s="3"/>
      <c r="I153" s="3"/>
      <c r="J153" s="3"/>
      <c r="K153" s="3"/>
      <c r="L153" s="3"/>
      <c r="M153" s="3"/>
      <c r="N153" s="3"/>
      <c r="O153" s="45"/>
      <c r="P153" s="48"/>
      <c r="Q153" s="48"/>
      <c r="R153" s="48"/>
      <c r="S153" s="48"/>
      <c r="T153" s="48"/>
      <c r="U153" s="48"/>
      <c r="V153" s="48"/>
      <c r="W153" s="48"/>
      <c r="X153" s="48"/>
      <c r="Y153" s="48"/>
      <c r="Z153" s="48"/>
      <c r="AA153" s="48"/>
      <c r="AB153" s="48"/>
      <c r="AC153" s="48"/>
      <c r="AD153" s="48"/>
      <c r="AE153" s="48"/>
      <c r="AF153" s="48"/>
    </row>
    <row r="154" spans="1:32" ht="15.75" customHeight="1">
      <c r="A154" s="1"/>
      <c r="B154" s="2"/>
      <c r="C154" s="2"/>
      <c r="D154" s="3"/>
      <c r="E154" s="3"/>
      <c r="F154" s="3"/>
      <c r="G154" s="3"/>
      <c r="H154" s="3"/>
      <c r="I154" s="3"/>
      <c r="J154" s="3"/>
      <c r="K154" s="3"/>
      <c r="L154" s="3"/>
      <c r="M154" s="3"/>
      <c r="N154" s="3"/>
      <c r="O154" s="45"/>
      <c r="P154" s="48"/>
      <c r="Q154" s="48"/>
      <c r="R154" s="48"/>
      <c r="S154" s="48"/>
      <c r="T154" s="48"/>
      <c r="U154" s="48"/>
      <c r="V154" s="48"/>
      <c r="W154" s="48"/>
      <c r="X154" s="48"/>
      <c r="Y154" s="48"/>
      <c r="Z154" s="48"/>
      <c r="AA154" s="48"/>
      <c r="AB154" s="48"/>
      <c r="AC154" s="48"/>
      <c r="AD154" s="48"/>
      <c r="AE154" s="48"/>
      <c r="AF154" s="48"/>
    </row>
    <row r="155" spans="1:32" ht="15.75" customHeight="1">
      <c r="A155" s="1"/>
      <c r="B155" s="2"/>
      <c r="C155" s="2"/>
      <c r="D155" s="3"/>
      <c r="E155" s="3"/>
      <c r="F155" s="3"/>
      <c r="G155" s="3"/>
      <c r="H155" s="3"/>
      <c r="I155" s="3"/>
      <c r="J155" s="3"/>
      <c r="K155" s="3"/>
      <c r="L155" s="3"/>
      <c r="M155" s="3"/>
      <c r="N155" s="3"/>
      <c r="O155" s="45"/>
      <c r="P155" s="48"/>
      <c r="Q155" s="48"/>
      <c r="R155" s="48"/>
      <c r="S155" s="48"/>
      <c r="T155" s="48"/>
      <c r="U155" s="48"/>
      <c r="V155" s="48"/>
      <c r="W155" s="48"/>
      <c r="X155" s="48"/>
      <c r="Y155" s="48"/>
      <c r="Z155" s="48"/>
      <c r="AA155" s="48"/>
      <c r="AB155" s="48"/>
      <c r="AC155" s="48"/>
      <c r="AD155" s="48"/>
      <c r="AE155" s="48"/>
      <c r="AF155" s="48"/>
    </row>
    <row r="156" spans="1:32" ht="15.75" customHeight="1">
      <c r="A156" s="1"/>
      <c r="B156" s="2"/>
      <c r="C156" s="2"/>
      <c r="D156" s="3"/>
      <c r="E156" s="3"/>
      <c r="F156" s="3"/>
      <c r="G156" s="3"/>
      <c r="H156" s="3"/>
      <c r="I156" s="3"/>
      <c r="J156" s="3"/>
      <c r="K156" s="3"/>
      <c r="L156" s="3"/>
      <c r="M156" s="3"/>
      <c r="N156" s="3"/>
      <c r="O156" s="45"/>
      <c r="P156" s="48"/>
      <c r="Q156" s="48"/>
      <c r="R156" s="48"/>
      <c r="S156" s="48"/>
      <c r="T156" s="48"/>
      <c r="U156" s="48"/>
      <c r="V156" s="48"/>
      <c r="W156" s="48"/>
      <c r="X156" s="48"/>
      <c r="Y156" s="48"/>
      <c r="Z156" s="48"/>
      <c r="AA156" s="48"/>
      <c r="AB156" s="48"/>
      <c r="AC156" s="48"/>
      <c r="AD156" s="48"/>
      <c r="AE156" s="48"/>
      <c r="AF156" s="48"/>
    </row>
    <row r="157" spans="1:32" ht="15.75" customHeight="1">
      <c r="A157" s="1"/>
      <c r="B157" s="2"/>
      <c r="C157" s="2"/>
      <c r="D157" s="3"/>
      <c r="E157" s="3"/>
      <c r="F157" s="3"/>
      <c r="G157" s="3"/>
      <c r="H157" s="3"/>
      <c r="I157" s="3"/>
      <c r="J157" s="3"/>
      <c r="K157" s="3"/>
      <c r="L157" s="3"/>
      <c r="M157" s="3"/>
      <c r="N157" s="3"/>
      <c r="O157" s="45"/>
      <c r="P157" s="48"/>
      <c r="Q157" s="48"/>
      <c r="R157" s="48"/>
      <c r="S157" s="48"/>
      <c r="T157" s="48"/>
      <c r="U157" s="48"/>
      <c r="V157" s="48"/>
      <c r="W157" s="48"/>
      <c r="X157" s="48"/>
      <c r="Y157" s="48"/>
      <c r="Z157" s="48"/>
      <c r="AA157" s="48"/>
      <c r="AB157" s="48"/>
      <c r="AC157" s="48"/>
      <c r="AD157" s="48"/>
      <c r="AE157" s="48"/>
      <c r="AF157" s="48"/>
    </row>
    <row r="158" spans="1:32" ht="15.75" customHeight="1">
      <c r="A158" s="1"/>
      <c r="B158" s="2"/>
      <c r="C158" s="2"/>
      <c r="D158" s="3"/>
      <c r="E158" s="3"/>
      <c r="F158" s="3"/>
      <c r="G158" s="3"/>
      <c r="H158" s="3"/>
      <c r="I158" s="3"/>
      <c r="J158" s="3"/>
      <c r="K158" s="3"/>
      <c r="L158" s="3"/>
      <c r="M158" s="3"/>
      <c r="N158" s="3"/>
      <c r="O158" s="45"/>
      <c r="P158" s="48"/>
      <c r="Q158" s="48"/>
      <c r="R158" s="48"/>
      <c r="S158" s="48"/>
      <c r="T158" s="48"/>
      <c r="U158" s="48"/>
      <c r="V158" s="48"/>
      <c r="W158" s="48"/>
      <c r="X158" s="48"/>
      <c r="Y158" s="48"/>
      <c r="Z158" s="48"/>
      <c r="AA158" s="48"/>
      <c r="AB158" s="48"/>
      <c r="AC158" s="48"/>
      <c r="AD158" s="48"/>
      <c r="AE158" s="48"/>
      <c r="AF158" s="48"/>
    </row>
    <row r="159" spans="1:32" ht="15.75" customHeight="1">
      <c r="A159" s="1"/>
      <c r="B159" s="2"/>
      <c r="C159" s="2"/>
      <c r="D159" s="3"/>
      <c r="E159" s="3"/>
      <c r="F159" s="3"/>
      <c r="G159" s="3"/>
      <c r="H159" s="3"/>
      <c r="I159" s="3"/>
      <c r="J159" s="3"/>
      <c r="K159" s="3"/>
      <c r="L159" s="3"/>
      <c r="M159" s="3"/>
      <c r="N159" s="3"/>
      <c r="O159" s="45"/>
      <c r="P159" s="48"/>
      <c r="Q159" s="48"/>
      <c r="R159" s="48"/>
      <c r="S159" s="48"/>
      <c r="T159" s="48"/>
      <c r="U159" s="48"/>
      <c r="V159" s="48"/>
      <c r="W159" s="48"/>
      <c r="X159" s="48"/>
      <c r="Y159" s="48"/>
      <c r="Z159" s="48"/>
      <c r="AA159" s="48"/>
      <c r="AB159" s="48"/>
      <c r="AC159" s="48"/>
      <c r="AD159" s="48"/>
      <c r="AE159" s="48"/>
      <c r="AF159" s="48"/>
    </row>
    <row r="160" spans="1:32" ht="15.75" customHeight="1">
      <c r="A160" s="1"/>
      <c r="B160" s="2"/>
      <c r="C160" s="2"/>
      <c r="D160" s="3"/>
      <c r="E160" s="3"/>
      <c r="F160" s="3"/>
      <c r="G160" s="3"/>
      <c r="H160" s="3"/>
      <c r="I160" s="3"/>
      <c r="J160" s="3"/>
      <c r="K160" s="3"/>
      <c r="L160" s="3"/>
      <c r="M160" s="3"/>
      <c r="N160" s="3"/>
      <c r="O160" s="45"/>
      <c r="P160" s="48"/>
      <c r="Q160" s="48"/>
      <c r="R160" s="48"/>
      <c r="S160" s="48"/>
      <c r="T160" s="48"/>
      <c r="U160" s="48"/>
      <c r="V160" s="48"/>
      <c r="W160" s="48"/>
      <c r="X160" s="48"/>
      <c r="Y160" s="48"/>
      <c r="Z160" s="48"/>
      <c r="AA160" s="48"/>
      <c r="AB160" s="48"/>
      <c r="AC160" s="48"/>
      <c r="AD160" s="48"/>
      <c r="AE160" s="48"/>
      <c r="AF160" s="48"/>
    </row>
    <row r="161" spans="1:32" ht="15.75" customHeight="1">
      <c r="A161" s="1"/>
      <c r="B161" s="2"/>
      <c r="C161" s="2"/>
      <c r="D161" s="3"/>
      <c r="E161" s="3"/>
      <c r="F161" s="3"/>
      <c r="G161" s="3"/>
      <c r="H161" s="3"/>
      <c r="I161" s="3"/>
      <c r="J161" s="3"/>
      <c r="K161" s="3"/>
      <c r="L161" s="3"/>
      <c r="M161" s="3"/>
      <c r="N161" s="3"/>
      <c r="O161" s="45"/>
      <c r="P161" s="48"/>
      <c r="Q161" s="48"/>
      <c r="R161" s="48"/>
      <c r="S161" s="48"/>
      <c r="T161" s="48"/>
      <c r="U161" s="48"/>
      <c r="V161" s="48"/>
      <c r="W161" s="48"/>
      <c r="X161" s="48"/>
      <c r="Y161" s="48"/>
      <c r="Z161" s="48"/>
      <c r="AA161" s="48"/>
      <c r="AB161" s="48"/>
      <c r="AC161" s="48"/>
      <c r="AD161" s="48"/>
      <c r="AE161" s="48"/>
      <c r="AF161" s="48"/>
    </row>
    <row r="162" spans="1:32" ht="15.75" customHeight="1">
      <c r="A162" s="1"/>
      <c r="B162" s="2"/>
      <c r="C162" s="2"/>
      <c r="D162" s="3"/>
      <c r="E162" s="3"/>
      <c r="F162" s="3"/>
      <c r="G162" s="3"/>
      <c r="H162" s="3"/>
      <c r="I162" s="3"/>
      <c r="J162" s="3"/>
      <c r="K162" s="3"/>
      <c r="L162" s="3"/>
      <c r="M162" s="3"/>
      <c r="N162" s="3"/>
      <c r="O162" s="45"/>
      <c r="P162" s="48"/>
      <c r="Q162" s="48"/>
      <c r="R162" s="48"/>
      <c r="S162" s="48"/>
      <c r="T162" s="48"/>
      <c r="U162" s="48"/>
      <c r="V162" s="48"/>
      <c r="W162" s="48"/>
      <c r="X162" s="48"/>
      <c r="Y162" s="48"/>
      <c r="Z162" s="48"/>
      <c r="AA162" s="48"/>
      <c r="AB162" s="48"/>
      <c r="AC162" s="48"/>
      <c r="AD162" s="48"/>
      <c r="AE162" s="48"/>
      <c r="AF162" s="48"/>
    </row>
    <row r="163" spans="1:32" ht="15.75" customHeight="1">
      <c r="A163" s="1"/>
      <c r="B163" s="2"/>
      <c r="C163" s="2"/>
      <c r="D163" s="3"/>
      <c r="E163" s="3"/>
      <c r="F163" s="3"/>
      <c r="G163" s="3"/>
      <c r="H163" s="3"/>
      <c r="I163" s="3"/>
      <c r="J163" s="3"/>
      <c r="K163" s="3"/>
      <c r="L163" s="3"/>
      <c r="M163" s="3"/>
      <c r="N163" s="3"/>
      <c r="O163" s="45"/>
      <c r="P163" s="48"/>
      <c r="Q163" s="48"/>
      <c r="R163" s="48"/>
      <c r="S163" s="48"/>
      <c r="T163" s="48"/>
      <c r="U163" s="48"/>
      <c r="V163" s="48"/>
      <c r="W163" s="48"/>
      <c r="X163" s="48"/>
      <c r="Y163" s="48"/>
      <c r="Z163" s="48"/>
      <c r="AA163" s="48"/>
      <c r="AB163" s="48"/>
      <c r="AC163" s="48"/>
      <c r="AD163" s="48"/>
      <c r="AE163" s="48"/>
      <c r="AF163" s="48"/>
    </row>
    <row r="164" spans="1:32" ht="15.75" customHeight="1">
      <c r="A164" s="1"/>
      <c r="B164" s="2"/>
      <c r="C164" s="2"/>
      <c r="D164" s="3"/>
      <c r="E164" s="3"/>
      <c r="F164" s="3"/>
      <c r="G164" s="3"/>
      <c r="H164" s="3"/>
      <c r="I164" s="3"/>
      <c r="J164" s="3"/>
      <c r="K164" s="3"/>
      <c r="L164" s="3"/>
      <c r="M164" s="3"/>
      <c r="N164" s="3"/>
      <c r="O164" s="45"/>
      <c r="P164" s="48"/>
      <c r="Q164" s="48"/>
      <c r="R164" s="48"/>
      <c r="S164" s="48"/>
      <c r="T164" s="48"/>
      <c r="U164" s="48"/>
      <c r="V164" s="48"/>
      <c r="W164" s="48"/>
      <c r="X164" s="48"/>
      <c r="Y164" s="48"/>
      <c r="Z164" s="48"/>
      <c r="AA164" s="48"/>
      <c r="AB164" s="48"/>
      <c r="AC164" s="48"/>
      <c r="AD164" s="48"/>
      <c r="AE164" s="48"/>
      <c r="AF164" s="48"/>
    </row>
    <row r="165" spans="1:32" ht="15.75" customHeight="1">
      <c r="A165" s="1"/>
      <c r="B165" s="2"/>
      <c r="C165" s="2"/>
      <c r="D165" s="3"/>
      <c r="E165" s="3"/>
      <c r="F165" s="3"/>
      <c r="G165" s="3"/>
      <c r="H165" s="3"/>
      <c r="I165" s="3"/>
      <c r="J165" s="3"/>
      <c r="K165" s="3"/>
      <c r="L165" s="3"/>
      <c r="M165" s="3"/>
      <c r="N165" s="3"/>
      <c r="O165" s="45"/>
      <c r="P165" s="48"/>
      <c r="Q165" s="48"/>
      <c r="R165" s="48"/>
      <c r="S165" s="48"/>
      <c r="T165" s="48"/>
      <c r="U165" s="48"/>
      <c r="V165" s="48"/>
      <c r="W165" s="48"/>
      <c r="X165" s="48"/>
      <c r="Y165" s="48"/>
      <c r="Z165" s="48"/>
      <c r="AA165" s="48"/>
      <c r="AB165" s="48"/>
      <c r="AC165" s="48"/>
      <c r="AD165" s="48"/>
      <c r="AE165" s="48"/>
      <c r="AF165" s="48"/>
    </row>
    <row r="166" spans="1:32" ht="15.75" customHeight="1">
      <c r="A166" s="1"/>
      <c r="B166" s="2"/>
      <c r="C166" s="2"/>
      <c r="D166" s="3"/>
      <c r="E166" s="3"/>
      <c r="F166" s="3"/>
      <c r="G166" s="3"/>
      <c r="H166" s="3"/>
      <c r="I166" s="3"/>
      <c r="J166" s="3"/>
      <c r="K166" s="3"/>
      <c r="L166" s="3"/>
      <c r="M166" s="3"/>
      <c r="N166" s="3"/>
      <c r="O166" s="45"/>
      <c r="P166" s="48"/>
      <c r="Q166" s="48"/>
      <c r="R166" s="48"/>
      <c r="S166" s="48"/>
      <c r="T166" s="48"/>
      <c r="U166" s="48"/>
      <c r="V166" s="48"/>
      <c r="W166" s="48"/>
      <c r="X166" s="48"/>
      <c r="Y166" s="48"/>
      <c r="Z166" s="48"/>
      <c r="AA166" s="48"/>
      <c r="AB166" s="48"/>
      <c r="AC166" s="48"/>
      <c r="AD166" s="48"/>
      <c r="AE166" s="48"/>
      <c r="AF166" s="48"/>
    </row>
    <row r="167" spans="1:32" ht="15.75" customHeight="1">
      <c r="A167" s="1"/>
      <c r="B167" s="2"/>
      <c r="C167" s="2"/>
      <c r="D167" s="3"/>
      <c r="E167" s="3"/>
      <c r="F167" s="3"/>
      <c r="G167" s="3"/>
      <c r="H167" s="3"/>
      <c r="I167" s="3"/>
      <c r="J167" s="3"/>
      <c r="K167" s="3"/>
      <c r="L167" s="3"/>
      <c r="M167" s="3"/>
      <c r="N167" s="3"/>
      <c r="O167" s="45"/>
      <c r="P167" s="48"/>
      <c r="Q167" s="48"/>
      <c r="R167" s="48"/>
      <c r="S167" s="48"/>
      <c r="T167" s="48"/>
      <c r="U167" s="48"/>
      <c r="V167" s="48"/>
      <c r="W167" s="48"/>
      <c r="X167" s="48"/>
      <c r="Y167" s="48"/>
      <c r="Z167" s="48"/>
      <c r="AA167" s="48"/>
      <c r="AB167" s="48"/>
      <c r="AC167" s="48"/>
      <c r="AD167" s="48"/>
      <c r="AE167" s="48"/>
      <c r="AF167" s="48"/>
    </row>
    <row r="168" spans="1:32" ht="15.75" customHeight="1">
      <c r="A168" s="1"/>
      <c r="B168" s="2"/>
      <c r="C168" s="2"/>
      <c r="D168" s="3"/>
      <c r="E168" s="3"/>
      <c r="F168" s="3"/>
      <c r="G168" s="3"/>
      <c r="H168" s="3"/>
      <c r="I168" s="3"/>
      <c r="J168" s="3"/>
      <c r="K168" s="3"/>
      <c r="L168" s="3"/>
      <c r="M168" s="3"/>
      <c r="N168" s="3"/>
      <c r="O168" s="45"/>
      <c r="P168" s="48"/>
      <c r="Q168" s="48"/>
      <c r="R168" s="48"/>
      <c r="S168" s="48"/>
      <c r="T168" s="48"/>
      <c r="U168" s="48"/>
      <c r="V168" s="48"/>
      <c r="W168" s="48"/>
      <c r="X168" s="48"/>
      <c r="Y168" s="48"/>
      <c r="Z168" s="48"/>
      <c r="AA168" s="48"/>
      <c r="AB168" s="48"/>
      <c r="AC168" s="48"/>
      <c r="AD168" s="48"/>
      <c r="AE168" s="48"/>
      <c r="AF168" s="48"/>
    </row>
    <row r="169" spans="1:32" ht="15.75" customHeight="1">
      <c r="A169" s="1"/>
      <c r="B169" s="2"/>
      <c r="C169" s="2"/>
      <c r="D169" s="3"/>
      <c r="E169" s="3"/>
      <c r="F169" s="3"/>
      <c r="G169" s="3"/>
      <c r="H169" s="3"/>
      <c r="I169" s="3"/>
      <c r="J169" s="3"/>
      <c r="K169" s="3"/>
      <c r="L169" s="3"/>
      <c r="M169" s="3"/>
      <c r="N169" s="3"/>
      <c r="O169" s="45"/>
      <c r="P169" s="48"/>
      <c r="Q169" s="48"/>
      <c r="R169" s="48"/>
      <c r="S169" s="48"/>
      <c r="T169" s="48"/>
      <c r="U169" s="48"/>
      <c r="V169" s="48"/>
      <c r="W169" s="48"/>
      <c r="X169" s="48"/>
      <c r="Y169" s="48"/>
      <c r="Z169" s="48"/>
      <c r="AA169" s="48"/>
      <c r="AB169" s="48"/>
      <c r="AC169" s="48"/>
      <c r="AD169" s="48"/>
      <c r="AE169" s="48"/>
      <c r="AF169" s="48"/>
    </row>
    <row r="170" spans="1:32" ht="15.75" customHeight="1">
      <c r="A170" s="1"/>
      <c r="B170" s="2"/>
      <c r="C170" s="2"/>
      <c r="D170" s="3"/>
      <c r="E170" s="3"/>
      <c r="F170" s="3"/>
      <c r="G170" s="3"/>
      <c r="H170" s="3"/>
      <c r="I170" s="3"/>
      <c r="J170" s="3"/>
      <c r="K170" s="3"/>
      <c r="L170" s="3"/>
      <c r="M170" s="3"/>
      <c r="N170" s="3"/>
      <c r="O170" s="45"/>
      <c r="P170" s="48"/>
      <c r="Q170" s="48"/>
      <c r="R170" s="48"/>
      <c r="S170" s="48"/>
      <c r="T170" s="48"/>
      <c r="U170" s="48"/>
      <c r="V170" s="48"/>
      <c r="W170" s="48"/>
      <c r="X170" s="48"/>
      <c r="Y170" s="48"/>
      <c r="Z170" s="48"/>
      <c r="AA170" s="48"/>
      <c r="AB170" s="48"/>
      <c r="AC170" s="48"/>
      <c r="AD170" s="48"/>
      <c r="AE170" s="48"/>
      <c r="AF170" s="48"/>
    </row>
    <row r="171" spans="1:32" ht="15.75" customHeight="1">
      <c r="A171" s="1"/>
      <c r="B171" s="2"/>
      <c r="C171" s="2"/>
      <c r="D171" s="3"/>
      <c r="E171" s="3"/>
      <c r="F171" s="3"/>
      <c r="G171" s="3"/>
      <c r="H171" s="3"/>
      <c r="I171" s="3"/>
      <c r="J171" s="3"/>
      <c r="K171" s="3"/>
      <c r="L171" s="3"/>
      <c r="M171" s="3"/>
      <c r="N171" s="3"/>
      <c r="O171" s="45"/>
      <c r="P171" s="48"/>
      <c r="Q171" s="48"/>
      <c r="R171" s="48"/>
      <c r="S171" s="48"/>
      <c r="T171" s="48"/>
      <c r="U171" s="48"/>
      <c r="V171" s="48"/>
      <c r="W171" s="48"/>
      <c r="X171" s="48"/>
      <c r="Y171" s="48"/>
      <c r="Z171" s="48"/>
      <c r="AA171" s="48"/>
      <c r="AB171" s="48"/>
      <c r="AC171" s="48"/>
      <c r="AD171" s="48"/>
      <c r="AE171" s="48"/>
      <c r="AF171" s="48"/>
    </row>
    <row r="172" spans="1:32" ht="15.75" customHeight="1">
      <c r="A172" s="1"/>
      <c r="B172" s="2"/>
      <c r="C172" s="2"/>
      <c r="D172" s="3"/>
      <c r="E172" s="3"/>
      <c r="F172" s="3"/>
      <c r="G172" s="3"/>
      <c r="H172" s="3"/>
      <c r="I172" s="3"/>
      <c r="J172" s="3"/>
      <c r="K172" s="3"/>
      <c r="L172" s="3"/>
      <c r="M172" s="3"/>
      <c r="N172" s="3"/>
      <c r="O172" s="45"/>
      <c r="P172" s="48"/>
      <c r="Q172" s="48"/>
      <c r="R172" s="48"/>
      <c r="S172" s="48"/>
      <c r="T172" s="48"/>
      <c r="U172" s="48"/>
      <c r="V172" s="48"/>
      <c r="W172" s="48"/>
      <c r="X172" s="48"/>
      <c r="Y172" s="48"/>
      <c r="Z172" s="48"/>
      <c r="AA172" s="48"/>
      <c r="AB172" s="48"/>
      <c r="AC172" s="48"/>
      <c r="AD172" s="48"/>
      <c r="AE172" s="48"/>
      <c r="AF172" s="48"/>
    </row>
    <row r="173" spans="1:32" ht="15.75" customHeight="1">
      <c r="A173" s="1"/>
      <c r="B173" s="2"/>
      <c r="C173" s="2"/>
      <c r="D173" s="3"/>
      <c r="E173" s="3"/>
      <c r="F173" s="3"/>
      <c r="G173" s="3"/>
      <c r="H173" s="3"/>
      <c r="I173" s="3"/>
      <c r="J173" s="3"/>
      <c r="K173" s="3"/>
      <c r="L173" s="3"/>
      <c r="M173" s="3"/>
      <c r="N173" s="3"/>
      <c r="O173" s="45"/>
      <c r="P173" s="48"/>
      <c r="Q173" s="48"/>
      <c r="R173" s="48"/>
      <c r="S173" s="48"/>
      <c r="T173" s="48"/>
      <c r="U173" s="48"/>
      <c r="V173" s="48"/>
      <c r="W173" s="48"/>
      <c r="X173" s="48"/>
      <c r="Y173" s="48"/>
      <c r="Z173" s="48"/>
      <c r="AA173" s="48"/>
      <c r="AB173" s="48"/>
      <c r="AC173" s="48"/>
      <c r="AD173" s="48"/>
      <c r="AE173" s="48"/>
      <c r="AF173" s="48"/>
    </row>
    <row r="174" spans="1:32" ht="15.75" customHeight="1">
      <c r="A174" s="1"/>
      <c r="B174" s="2"/>
      <c r="C174" s="2"/>
      <c r="D174" s="3"/>
      <c r="E174" s="3"/>
      <c r="F174" s="3"/>
      <c r="G174" s="3"/>
      <c r="H174" s="3"/>
      <c r="I174" s="3"/>
      <c r="J174" s="3"/>
      <c r="K174" s="3"/>
      <c r="L174" s="3"/>
      <c r="M174" s="3"/>
      <c r="N174" s="3"/>
      <c r="O174" s="45"/>
      <c r="P174" s="48"/>
      <c r="Q174" s="48"/>
      <c r="R174" s="48"/>
      <c r="S174" s="48"/>
      <c r="T174" s="48"/>
      <c r="U174" s="48"/>
      <c r="V174" s="48"/>
      <c r="W174" s="48"/>
      <c r="X174" s="48"/>
      <c r="Y174" s="48"/>
      <c r="Z174" s="48"/>
      <c r="AA174" s="48"/>
      <c r="AB174" s="48"/>
      <c r="AC174" s="48"/>
      <c r="AD174" s="48"/>
      <c r="AE174" s="48"/>
      <c r="AF174" s="48"/>
    </row>
    <row r="175" spans="1:32" ht="15.75" customHeight="1">
      <c r="A175" s="1"/>
      <c r="B175" s="2"/>
      <c r="C175" s="2"/>
      <c r="D175" s="3"/>
      <c r="E175" s="3"/>
      <c r="F175" s="3"/>
      <c r="G175" s="3"/>
      <c r="H175" s="3"/>
      <c r="I175" s="3"/>
      <c r="J175" s="3"/>
      <c r="K175" s="3"/>
      <c r="L175" s="3"/>
      <c r="M175" s="3"/>
      <c r="N175" s="3"/>
      <c r="O175" s="45"/>
      <c r="P175" s="48"/>
      <c r="Q175" s="48"/>
      <c r="R175" s="48"/>
      <c r="S175" s="48"/>
      <c r="T175" s="48"/>
      <c r="U175" s="48"/>
      <c r="V175" s="48"/>
      <c r="W175" s="48"/>
      <c r="X175" s="48"/>
      <c r="Y175" s="48"/>
      <c r="Z175" s="48"/>
      <c r="AA175" s="48"/>
      <c r="AB175" s="48"/>
      <c r="AC175" s="48"/>
      <c r="AD175" s="48"/>
      <c r="AE175" s="48"/>
      <c r="AF175" s="48"/>
    </row>
    <row r="176" spans="1:32" ht="15.75" customHeight="1">
      <c r="A176" s="1"/>
      <c r="B176" s="2"/>
      <c r="C176" s="2"/>
      <c r="D176" s="3"/>
      <c r="E176" s="3"/>
      <c r="F176" s="3"/>
      <c r="G176" s="3"/>
      <c r="H176" s="3"/>
      <c r="I176" s="3"/>
      <c r="J176" s="3"/>
      <c r="K176" s="3"/>
      <c r="L176" s="3"/>
      <c r="M176" s="3"/>
      <c r="N176" s="3"/>
      <c r="O176" s="45"/>
      <c r="P176" s="48"/>
      <c r="Q176" s="48"/>
      <c r="R176" s="48"/>
      <c r="S176" s="48"/>
      <c r="T176" s="48"/>
      <c r="U176" s="48"/>
      <c r="V176" s="48"/>
      <c r="W176" s="48"/>
      <c r="X176" s="48"/>
      <c r="Y176" s="48"/>
      <c r="Z176" s="48"/>
      <c r="AA176" s="48"/>
      <c r="AB176" s="48"/>
      <c r="AC176" s="48"/>
      <c r="AD176" s="48"/>
      <c r="AE176" s="48"/>
      <c r="AF176" s="48"/>
    </row>
    <row r="177" spans="1:32" ht="15.75" customHeight="1">
      <c r="A177" s="1"/>
      <c r="B177" s="2"/>
      <c r="C177" s="2"/>
      <c r="D177" s="3"/>
      <c r="E177" s="3"/>
      <c r="F177" s="3"/>
      <c r="G177" s="3"/>
      <c r="H177" s="3"/>
      <c r="I177" s="3"/>
      <c r="J177" s="3"/>
      <c r="K177" s="3"/>
      <c r="L177" s="3"/>
      <c r="M177" s="3"/>
      <c r="N177" s="3"/>
      <c r="O177" s="45"/>
      <c r="P177" s="48"/>
      <c r="Q177" s="48"/>
      <c r="R177" s="48"/>
      <c r="S177" s="48"/>
      <c r="T177" s="48"/>
      <c r="U177" s="48"/>
      <c r="V177" s="48"/>
      <c r="W177" s="48"/>
      <c r="X177" s="48"/>
      <c r="Y177" s="48"/>
      <c r="Z177" s="48"/>
      <c r="AA177" s="48"/>
      <c r="AB177" s="48"/>
      <c r="AC177" s="48"/>
      <c r="AD177" s="48"/>
      <c r="AE177" s="48"/>
      <c r="AF177" s="48"/>
    </row>
    <row r="178" spans="1:32" ht="15.75" customHeight="1">
      <c r="A178" s="1"/>
      <c r="B178" s="2"/>
      <c r="C178" s="2"/>
      <c r="D178" s="3"/>
      <c r="E178" s="3"/>
      <c r="F178" s="3"/>
      <c r="G178" s="3"/>
      <c r="H178" s="3"/>
      <c r="I178" s="3"/>
      <c r="J178" s="3"/>
      <c r="K178" s="3"/>
      <c r="L178" s="3"/>
      <c r="M178" s="3"/>
      <c r="N178" s="3"/>
      <c r="O178" s="45"/>
      <c r="P178" s="48"/>
      <c r="Q178" s="48"/>
      <c r="R178" s="48"/>
      <c r="S178" s="48"/>
      <c r="T178" s="48"/>
      <c r="U178" s="48"/>
      <c r="V178" s="48"/>
      <c r="W178" s="48"/>
      <c r="X178" s="48"/>
      <c r="Y178" s="48"/>
      <c r="Z178" s="48"/>
      <c r="AA178" s="48"/>
      <c r="AB178" s="48"/>
      <c r="AC178" s="48"/>
      <c r="AD178" s="48"/>
      <c r="AE178" s="48"/>
      <c r="AF178" s="48"/>
    </row>
    <row r="179" spans="1:32" ht="15.75" customHeight="1">
      <c r="A179" s="1"/>
      <c r="B179" s="2"/>
      <c r="C179" s="2"/>
      <c r="D179" s="3"/>
      <c r="E179" s="3"/>
      <c r="F179" s="3"/>
      <c r="G179" s="3"/>
      <c r="H179" s="3"/>
      <c r="I179" s="3"/>
      <c r="J179" s="3"/>
      <c r="K179" s="3"/>
      <c r="L179" s="3"/>
      <c r="M179" s="3"/>
      <c r="N179" s="3"/>
      <c r="O179" s="45"/>
      <c r="P179" s="48"/>
      <c r="Q179" s="48"/>
      <c r="R179" s="48"/>
      <c r="S179" s="48"/>
      <c r="T179" s="48"/>
      <c r="U179" s="48"/>
      <c r="V179" s="48"/>
      <c r="W179" s="48"/>
      <c r="X179" s="48"/>
      <c r="Y179" s="48"/>
      <c r="Z179" s="48"/>
      <c r="AA179" s="48"/>
      <c r="AB179" s="48"/>
      <c r="AC179" s="48"/>
      <c r="AD179" s="48"/>
      <c r="AE179" s="48"/>
      <c r="AF179" s="48"/>
    </row>
    <row r="180" spans="1:32" ht="15.75" customHeight="1">
      <c r="A180" s="1"/>
      <c r="B180" s="2"/>
      <c r="C180" s="2"/>
      <c r="D180" s="3"/>
      <c r="E180" s="3"/>
      <c r="F180" s="3"/>
      <c r="G180" s="3"/>
      <c r="H180" s="3"/>
      <c r="I180" s="3"/>
      <c r="J180" s="3"/>
      <c r="K180" s="3"/>
      <c r="L180" s="3"/>
      <c r="M180" s="3"/>
      <c r="N180" s="3"/>
      <c r="O180" s="45"/>
      <c r="P180" s="48"/>
      <c r="Q180" s="48"/>
      <c r="R180" s="48"/>
      <c r="S180" s="48"/>
      <c r="T180" s="48"/>
      <c r="U180" s="48"/>
      <c r="V180" s="48"/>
      <c r="W180" s="48"/>
      <c r="X180" s="48"/>
      <c r="Y180" s="48"/>
      <c r="Z180" s="48"/>
      <c r="AA180" s="48"/>
      <c r="AB180" s="48"/>
      <c r="AC180" s="48"/>
      <c r="AD180" s="48"/>
      <c r="AE180" s="48"/>
      <c r="AF180" s="48"/>
    </row>
    <row r="181" spans="1:32" ht="15.75" customHeight="1">
      <c r="A181" s="1"/>
      <c r="B181" s="2"/>
      <c r="C181" s="2"/>
      <c r="D181" s="3"/>
      <c r="E181" s="3"/>
      <c r="F181" s="3"/>
      <c r="G181" s="3"/>
      <c r="H181" s="3"/>
      <c r="I181" s="3"/>
      <c r="J181" s="3"/>
      <c r="K181" s="3"/>
      <c r="L181" s="3"/>
      <c r="M181" s="3"/>
      <c r="N181" s="3"/>
      <c r="O181" s="45"/>
      <c r="P181" s="48"/>
      <c r="Q181" s="48"/>
      <c r="R181" s="48"/>
      <c r="S181" s="48"/>
      <c r="T181" s="48"/>
      <c r="U181" s="48"/>
      <c r="V181" s="48"/>
      <c r="W181" s="48"/>
      <c r="X181" s="48"/>
      <c r="Y181" s="48"/>
      <c r="Z181" s="48"/>
      <c r="AA181" s="48"/>
      <c r="AB181" s="48"/>
      <c r="AC181" s="48"/>
      <c r="AD181" s="48"/>
      <c r="AE181" s="48"/>
      <c r="AF181" s="48"/>
    </row>
    <row r="182" spans="1:32" ht="15.75" customHeight="1">
      <c r="A182" s="1"/>
      <c r="B182" s="2"/>
      <c r="C182" s="2"/>
      <c r="D182" s="3"/>
      <c r="E182" s="3"/>
      <c r="F182" s="3"/>
      <c r="G182" s="3"/>
      <c r="H182" s="3"/>
      <c r="I182" s="3"/>
      <c r="J182" s="3"/>
      <c r="K182" s="3"/>
      <c r="L182" s="3"/>
      <c r="M182" s="3"/>
      <c r="N182" s="3"/>
      <c r="O182" s="45"/>
      <c r="P182" s="48"/>
      <c r="Q182" s="48"/>
      <c r="R182" s="48"/>
      <c r="S182" s="48"/>
      <c r="T182" s="48"/>
      <c r="U182" s="48"/>
      <c r="V182" s="48"/>
      <c r="W182" s="48"/>
      <c r="X182" s="48"/>
      <c r="Y182" s="48"/>
      <c r="Z182" s="48"/>
      <c r="AA182" s="48"/>
      <c r="AB182" s="48"/>
      <c r="AC182" s="48"/>
      <c r="AD182" s="48"/>
      <c r="AE182" s="48"/>
      <c r="AF182" s="48"/>
    </row>
    <row r="183" spans="1:32" ht="15.75" customHeight="1">
      <c r="A183" s="1"/>
      <c r="B183" s="2"/>
      <c r="C183" s="2"/>
      <c r="D183" s="3"/>
      <c r="E183" s="3"/>
      <c r="F183" s="3"/>
      <c r="G183" s="3"/>
      <c r="H183" s="3"/>
      <c r="I183" s="3"/>
      <c r="J183" s="3"/>
      <c r="K183" s="3"/>
      <c r="L183" s="3"/>
      <c r="M183" s="3"/>
      <c r="N183" s="3"/>
      <c r="O183" s="45"/>
      <c r="P183" s="48"/>
      <c r="Q183" s="48"/>
      <c r="R183" s="48"/>
      <c r="S183" s="48"/>
      <c r="T183" s="48"/>
      <c r="U183" s="48"/>
      <c r="V183" s="48"/>
      <c r="W183" s="48"/>
      <c r="X183" s="48"/>
      <c r="Y183" s="48"/>
      <c r="Z183" s="48"/>
      <c r="AA183" s="48"/>
      <c r="AB183" s="48"/>
      <c r="AC183" s="48"/>
      <c r="AD183" s="48"/>
      <c r="AE183" s="48"/>
      <c r="AF183" s="48"/>
    </row>
    <row r="184" spans="1:32" ht="15.75" customHeight="1">
      <c r="A184" s="1"/>
      <c r="B184" s="2"/>
      <c r="C184" s="2"/>
      <c r="D184" s="3"/>
      <c r="E184" s="3"/>
      <c r="F184" s="3"/>
      <c r="G184" s="3"/>
      <c r="H184" s="3"/>
      <c r="I184" s="3"/>
      <c r="J184" s="3"/>
      <c r="K184" s="3"/>
      <c r="L184" s="3"/>
      <c r="M184" s="3"/>
      <c r="N184" s="3"/>
      <c r="O184" s="45"/>
      <c r="P184" s="48"/>
      <c r="Q184" s="48"/>
      <c r="R184" s="48"/>
      <c r="S184" s="48"/>
      <c r="T184" s="48"/>
      <c r="U184" s="48"/>
      <c r="V184" s="48"/>
      <c r="W184" s="48"/>
      <c r="X184" s="48"/>
      <c r="Y184" s="48"/>
      <c r="Z184" s="48"/>
      <c r="AA184" s="48"/>
      <c r="AB184" s="48"/>
      <c r="AC184" s="48"/>
      <c r="AD184" s="48"/>
      <c r="AE184" s="48"/>
      <c r="AF184" s="48"/>
    </row>
    <row r="185" spans="1:32" ht="15.75" customHeight="1">
      <c r="A185" s="1"/>
      <c r="B185" s="2"/>
      <c r="C185" s="2"/>
      <c r="D185" s="3"/>
      <c r="E185" s="3"/>
      <c r="F185" s="3"/>
      <c r="G185" s="3"/>
      <c r="H185" s="3"/>
      <c r="I185" s="3"/>
      <c r="J185" s="3"/>
      <c r="K185" s="3"/>
      <c r="L185" s="3"/>
      <c r="M185" s="3"/>
      <c r="N185" s="3"/>
      <c r="O185" s="45"/>
      <c r="P185" s="48"/>
      <c r="Q185" s="48"/>
      <c r="R185" s="48"/>
      <c r="S185" s="48"/>
      <c r="T185" s="48"/>
      <c r="U185" s="48"/>
      <c r="V185" s="48"/>
      <c r="W185" s="48"/>
      <c r="X185" s="48"/>
      <c r="Y185" s="48"/>
      <c r="Z185" s="48"/>
      <c r="AA185" s="48"/>
      <c r="AB185" s="48"/>
      <c r="AC185" s="48"/>
      <c r="AD185" s="48"/>
      <c r="AE185" s="48"/>
      <c r="AF185" s="48"/>
    </row>
    <row r="186" spans="1:32" ht="15.75" customHeight="1">
      <c r="A186" s="1"/>
      <c r="B186" s="2"/>
      <c r="C186" s="2"/>
      <c r="D186" s="3"/>
      <c r="E186" s="3"/>
      <c r="F186" s="3"/>
      <c r="G186" s="3"/>
      <c r="H186" s="3"/>
      <c r="I186" s="3"/>
      <c r="J186" s="3"/>
      <c r="K186" s="3"/>
      <c r="L186" s="3"/>
      <c r="M186" s="3"/>
      <c r="N186" s="3"/>
      <c r="O186" s="45"/>
      <c r="P186" s="48"/>
      <c r="Q186" s="48"/>
      <c r="R186" s="48"/>
      <c r="S186" s="48"/>
      <c r="T186" s="48"/>
      <c r="U186" s="48"/>
      <c r="V186" s="48"/>
      <c r="W186" s="48"/>
      <c r="X186" s="48"/>
      <c r="Y186" s="48"/>
      <c r="Z186" s="48"/>
      <c r="AA186" s="48"/>
      <c r="AB186" s="48"/>
      <c r="AC186" s="48"/>
      <c r="AD186" s="48"/>
      <c r="AE186" s="48"/>
      <c r="AF186" s="48"/>
    </row>
    <row r="187" spans="1:32" ht="15.75" customHeight="1">
      <c r="A187" s="1"/>
      <c r="B187" s="2"/>
      <c r="C187" s="2"/>
      <c r="D187" s="3"/>
      <c r="E187" s="3"/>
      <c r="F187" s="3"/>
      <c r="G187" s="3"/>
      <c r="H187" s="3"/>
      <c r="I187" s="3"/>
      <c r="J187" s="3"/>
      <c r="K187" s="3"/>
      <c r="L187" s="3"/>
      <c r="M187" s="3"/>
      <c r="N187" s="3"/>
      <c r="O187" s="45"/>
      <c r="P187" s="48"/>
      <c r="Q187" s="48"/>
      <c r="R187" s="48"/>
      <c r="S187" s="48"/>
      <c r="T187" s="48"/>
      <c r="U187" s="48"/>
      <c r="V187" s="48"/>
      <c r="W187" s="48"/>
      <c r="X187" s="48"/>
      <c r="Y187" s="48"/>
      <c r="Z187" s="48"/>
      <c r="AA187" s="48"/>
      <c r="AB187" s="48"/>
      <c r="AC187" s="48"/>
      <c r="AD187" s="48"/>
      <c r="AE187" s="48"/>
      <c r="AF187" s="48"/>
    </row>
    <row r="188" spans="1:32" ht="15.75" customHeight="1">
      <c r="A188" s="1"/>
      <c r="B188" s="2"/>
      <c r="C188" s="2"/>
      <c r="D188" s="3"/>
      <c r="E188" s="3"/>
      <c r="F188" s="3"/>
      <c r="G188" s="3"/>
      <c r="H188" s="3"/>
      <c r="I188" s="3"/>
      <c r="J188" s="3"/>
      <c r="K188" s="3"/>
      <c r="L188" s="3"/>
      <c r="M188" s="3"/>
      <c r="N188" s="3"/>
      <c r="O188" s="45"/>
      <c r="P188" s="48"/>
      <c r="Q188" s="48"/>
      <c r="R188" s="48"/>
      <c r="S188" s="48"/>
      <c r="T188" s="48"/>
      <c r="U188" s="48"/>
      <c r="V188" s="48"/>
      <c r="W188" s="48"/>
      <c r="X188" s="48"/>
      <c r="Y188" s="48"/>
      <c r="Z188" s="48"/>
      <c r="AA188" s="48"/>
      <c r="AB188" s="48"/>
      <c r="AC188" s="48"/>
      <c r="AD188" s="48"/>
      <c r="AE188" s="48"/>
      <c r="AF188" s="48"/>
    </row>
    <row r="189" spans="1:32" ht="15.75" customHeight="1">
      <c r="A189" s="1"/>
      <c r="B189" s="2"/>
      <c r="C189" s="2"/>
      <c r="D189" s="3"/>
      <c r="E189" s="3"/>
      <c r="F189" s="3"/>
      <c r="G189" s="3"/>
      <c r="H189" s="3"/>
      <c r="I189" s="3"/>
      <c r="J189" s="3"/>
      <c r="K189" s="3"/>
      <c r="L189" s="3"/>
      <c r="M189" s="3"/>
      <c r="N189" s="3"/>
      <c r="O189" s="45"/>
      <c r="P189" s="48"/>
      <c r="Q189" s="48"/>
      <c r="R189" s="48"/>
      <c r="S189" s="48"/>
      <c r="T189" s="48"/>
      <c r="U189" s="48"/>
      <c r="V189" s="48"/>
      <c r="W189" s="48"/>
      <c r="X189" s="48"/>
      <c r="Y189" s="48"/>
      <c r="Z189" s="48"/>
      <c r="AA189" s="48"/>
      <c r="AB189" s="48"/>
      <c r="AC189" s="48"/>
      <c r="AD189" s="48"/>
      <c r="AE189" s="48"/>
      <c r="AF189" s="48"/>
    </row>
    <row r="190" spans="1:32" ht="15.75" customHeight="1">
      <c r="A190" s="1"/>
      <c r="B190" s="2"/>
      <c r="C190" s="2"/>
      <c r="D190" s="3"/>
      <c r="E190" s="3"/>
      <c r="F190" s="3"/>
      <c r="G190" s="3"/>
      <c r="H190" s="3"/>
      <c r="I190" s="3"/>
      <c r="J190" s="3"/>
      <c r="K190" s="3"/>
      <c r="L190" s="3"/>
      <c r="M190" s="3"/>
      <c r="N190" s="3"/>
      <c r="O190" s="45"/>
      <c r="P190" s="48"/>
      <c r="Q190" s="48"/>
      <c r="R190" s="48"/>
      <c r="S190" s="48"/>
      <c r="T190" s="48"/>
      <c r="U190" s="48"/>
      <c r="V190" s="48"/>
      <c r="W190" s="48"/>
      <c r="X190" s="48"/>
      <c r="Y190" s="48"/>
      <c r="Z190" s="48"/>
      <c r="AA190" s="48"/>
      <c r="AB190" s="48"/>
      <c r="AC190" s="48"/>
      <c r="AD190" s="48"/>
      <c r="AE190" s="48"/>
      <c r="AF190" s="48"/>
    </row>
    <row r="191" spans="1:32" ht="15.75" customHeight="1">
      <c r="A191" s="1"/>
      <c r="B191" s="2"/>
      <c r="C191" s="2"/>
      <c r="D191" s="3"/>
      <c r="E191" s="3"/>
      <c r="F191" s="3"/>
      <c r="G191" s="3"/>
      <c r="H191" s="3"/>
      <c r="I191" s="3"/>
      <c r="J191" s="3"/>
      <c r="K191" s="3"/>
      <c r="L191" s="3"/>
      <c r="M191" s="3"/>
      <c r="N191" s="3"/>
      <c r="O191" s="45"/>
      <c r="P191" s="48"/>
      <c r="Q191" s="48"/>
      <c r="R191" s="48"/>
      <c r="S191" s="48"/>
      <c r="T191" s="48"/>
      <c r="U191" s="48"/>
      <c r="V191" s="48"/>
      <c r="W191" s="48"/>
      <c r="X191" s="48"/>
      <c r="Y191" s="48"/>
      <c r="Z191" s="48"/>
      <c r="AA191" s="48"/>
      <c r="AB191" s="48"/>
      <c r="AC191" s="48"/>
      <c r="AD191" s="48"/>
      <c r="AE191" s="48"/>
      <c r="AF191" s="48"/>
    </row>
    <row r="192" spans="1:32" ht="15.75" customHeight="1">
      <c r="A192" s="1"/>
      <c r="B192" s="2"/>
      <c r="C192" s="2"/>
      <c r="D192" s="3"/>
      <c r="E192" s="3"/>
      <c r="F192" s="3"/>
      <c r="G192" s="3"/>
      <c r="H192" s="3"/>
      <c r="I192" s="3"/>
      <c r="J192" s="3"/>
      <c r="K192" s="3"/>
      <c r="L192" s="3"/>
      <c r="M192" s="3"/>
      <c r="N192" s="3"/>
      <c r="O192" s="45"/>
      <c r="P192" s="48"/>
      <c r="Q192" s="48"/>
      <c r="R192" s="48"/>
      <c r="S192" s="48"/>
      <c r="T192" s="48"/>
      <c r="U192" s="48"/>
      <c r="V192" s="48"/>
      <c r="W192" s="48"/>
      <c r="X192" s="48"/>
      <c r="Y192" s="48"/>
      <c r="Z192" s="48"/>
      <c r="AA192" s="48"/>
      <c r="AB192" s="48"/>
      <c r="AC192" s="48"/>
      <c r="AD192" s="48"/>
      <c r="AE192" s="48"/>
      <c r="AF192" s="48"/>
    </row>
    <row r="193" spans="1:32" ht="15.75" customHeight="1">
      <c r="A193" s="1"/>
      <c r="B193" s="2"/>
      <c r="C193" s="2"/>
      <c r="D193" s="3"/>
      <c r="E193" s="3"/>
      <c r="F193" s="3"/>
      <c r="G193" s="3"/>
      <c r="H193" s="3"/>
      <c r="I193" s="3"/>
      <c r="J193" s="3"/>
      <c r="K193" s="3"/>
      <c r="L193" s="3"/>
      <c r="M193" s="3"/>
      <c r="N193" s="3"/>
      <c r="O193" s="45"/>
      <c r="P193" s="48"/>
      <c r="Q193" s="48"/>
      <c r="R193" s="48"/>
      <c r="S193" s="48"/>
      <c r="T193" s="48"/>
      <c r="U193" s="48"/>
      <c r="V193" s="48"/>
      <c r="W193" s="48"/>
      <c r="X193" s="48"/>
      <c r="Y193" s="48"/>
      <c r="Z193" s="48"/>
      <c r="AA193" s="48"/>
      <c r="AB193" s="48"/>
      <c r="AC193" s="48"/>
      <c r="AD193" s="48"/>
      <c r="AE193" s="48"/>
      <c r="AF193" s="48"/>
    </row>
    <row r="194" spans="1:32" ht="15.75" customHeight="1">
      <c r="A194" s="1"/>
      <c r="B194" s="2"/>
      <c r="C194" s="2"/>
      <c r="D194" s="3"/>
      <c r="E194" s="3"/>
      <c r="F194" s="3"/>
      <c r="G194" s="3"/>
      <c r="H194" s="3"/>
      <c r="I194" s="3"/>
      <c r="J194" s="3"/>
      <c r="K194" s="3"/>
      <c r="L194" s="3"/>
      <c r="M194" s="3"/>
      <c r="N194" s="3"/>
      <c r="O194" s="45"/>
      <c r="P194" s="48"/>
      <c r="Q194" s="48"/>
      <c r="R194" s="48"/>
      <c r="S194" s="48"/>
      <c r="T194" s="48"/>
      <c r="U194" s="48"/>
      <c r="V194" s="48"/>
      <c r="W194" s="48"/>
      <c r="X194" s="48"/>
      <c r="Y194" s="48"/>
      <c r="Z194" s="48"/>
      <c r="AA194" s="48"/>
      <c r="AB194" s="48"/>
      <c r="AC194" s="48"/>
      <c r="AD194" s="48"/>
      <c r="AE194" s="48"/>
      <c r="AF194" s="48"/>
    </row>
    <row r="195" spans="1:32" ht="15.75" customHeight="1">
      <c r="A195" s="1"/>
      <c r="B195" s="2"/>
      <c r="C195" s="2"/>
      <c r="D195" s="3"/>
      <c r="E195" s="3"/>
      <c r="F195" s="3"/>
      <c r="G195" s="3"/>
      <c r="H195" s="3"/>
      <c r="I195" s="3"/>
      <c r="J195" s="3"/>
      <c r="K195" s="3"/>
      <c r="L195" s="3"/>
      <c r="M195" s="3"/>
      <c r="N195" s="3"/>
      <c r="O195" s="45"/>
      <c r="P195" s="48"/>
      <c r="Q195" s="48"/>
      <c r="R195" s="48"/>
      <c r="S195" s="48"/>
      <c r="T195" s="48"/>
      <c r="U195" s="48"/>
      <c r="V195" s="48"/>
      <c r="W195" s="48"/>
      <c r="X195" s="48"/>
      <c r="Y195" s="48"/>
      <c r="Z195" s="48"/>
      <c r="AA195" s="48"/>
      <c r="AB195" s="48"/>
      <c r="AC195" s="48"/>
      <c r="AD195" s="48"/>
      <c r="AE195" s="48"/>
      <c r="AF195" s="48"/>
    </row>
    <row r="196" spans="1:32" ht="15.75" customHeight="1">
      <c r="A196" s="1"/>
      <c r="B196" s="2"/>
      <c r="C196" s="2"/>
      <c r="D196" s="3"/>
      <c r="E196" s="3"/>
      <c r="F196" s="3"/>
      <c r="G196" s="3"/>
      <c r="H196" s="3"/>
      <c r="I196" s="3"/>
      <c r="J196" s="3"/>
      <c r="K196" s="3"/>
      <c r="L196" s="3"/>
      <c r="M196" s="3"/>
      <c r="N196" s="3"/>
      <c r="O196" s="45"/>
      <c r="P196" s="48"/>
      <c r="Q196" s="48"/>
      <c r="R196" s="48"/>
      <c r="S196" s="48"/>
      <c r="T196" s="48"/>
      <c r="U196" s="48"/>
      <c r="V196" s="48"/>
      <c r="W196" s="48"/>
      <c r="X196" s="48"/>
      <c r="Y196" s="48"/>
      <c r="Z196" s="48"/>
      <c r="AA196" s="48"/>
      <c r="AB196" s="48"/>
      <c r="AC196" s="48"/>
      <c r="AD196" s="48"/>
      <c r="AE196" s="48"/>
      <c r="AF196" s="48"/>
    </row>
    <row r="197" spans="1:32" ht="15.75" customHeight="1">
      <c r="A197" s="1"/>
      <c r="B197" s="2"/>
      <c r="C197" s="2"/>
      <c r="D197" s="3"/>
      <c r="E197" s="3"/>
      <c r="F197" s="3"/>
      <c r="G197" s="3"/>
      <c r="H197" s="3"/>
      <c r="I197" s="3"/>
      <c r="J197" s="3"/>
      <c r="K197" s="3"/>
      <c r="L197" s="3"/>
      <c r="M197" s="3"/>
      <c r="N197" s="3"/>
      <c r="O197" s="45"/>
      <c r="P197" s="48"/>
      <c r="Q197" s="48"/>
      <c r="R197" s="48"/>
      <c r="S197" s="48"/>
      <c r="T197" s="48"/>
      <c r="U197" s="48"/>
      <c r="V197" s="48"/>
      <c r="W197" s="48"/>
      <c r="X197" s="48"/>
      <c r="Y197" s="48"/>
      <c r="Z197" s="48"/>
      <c r="AA197" s="48"/>
      <c r="AB197" s="48"/>
      <c r="AC197" s="48"/>
      <c r="AD197" s="48"/>
      <c r="AE197" s="48"/>
      <c r="AF197" s="48"/>
    </row>
    <row r="198" spans="1:32" ht="15.75" customHeight="1">
      <c r="A198" s="1"/>
      <c r="B198" s="2"/>
      <c r="C198" s="2"/>
      <c r="D198" s="3"/>
      <c r="E198" s="3"/>
      <c r="F198" s="3"/>
      <c r="G198" s="3"/>
      <c r="H198" s="3"/>
      <c r="I198" s="3"/>
      <c r="J198" s="3"/>
      <c r="K198" s="3"/>
      <c r="L198" s="3"/>
      <c r="M198" s="3"/>
      <c r="N198" s="3"/>
      <c r="O198" s="45"/>
      <c r="P198" s="48"/>
      <c r="Q198" s="48"/>
      <c r="R198" s="48"/>
      <c r="S198" s="48"/>
      <c r="T198" s="48"/>
      <c r="U198" s="48"/>
      <c r="V198" s="48"/>
      <c r="W198" s="48"/>
      <c r="X198" s="48"/>
      <c r="Y198" s="48"/>
      <c r="Z198" s="48"/>
      <c r="AA198" s="48"/>
      <c r="AB198" s="48"/>
      <c r="AC198" s="48"/>
      <c r="AD198" s="48"/>
      <c r="AE198" s="48"/>
      <c r="AF198" s="48"/>
    </row>
    <row r="199" spans="1:32" ht="15.75" customHeight="1">
      <c r="A199" s="1"/>
      <c r="B199" s="2"/>
      <c r="C199" s="2"/>
      <c r="D199" s="3"/>
      <c r="E199" s="3"/>
      <c r="F199" s="3"/>
      <c r="G199" s="3"/>
      <c r="H199" s="3"/>
      <c r="I199" s="3"/>
      <c r="J199" s="3"/>
      <c r="K199" s="3"/>
      <c r="L199" s="3"/>
      <c r="M199" s="3"/>
      <c r="N199" s="3"/>
      <c r="O199" s="45"/>
      <c r="P199" s="48"/>
      <c r="Q199" s="48"/>
      <c r="R199" s="48"/>
      <c r="S199" s="48"/>
      <c r="T199" s="48"/>
      <c r="U199" s="48"/>
      <c r="V199" s="48"/>
      <c r="W199" s="48"/>
      <c r="X199" s="48"/>
      <c r="Y199" s="48"/>
      <c r="Z199" s="48"/>
      <c r="AA199" s="48"/>
      <c r="AB199" s="48"/>
      <c r="AC199" s="48"/>
      <c r="AD199" s="48"/>
      <c r="AE199" s="48"/>
      <c r="AF199" s="48"/>
    </row>
    <row r="200" spans="1:32" ht="15.75" customHeight="1">
      <c r="A200" s="1"/>
      <c r="B200" s="2"/>
      <c r="C200" s="2"/>
      <c r="D200" s="3"/>
      <c r="E200" s="3"/>
      <c r="F200" s="3"/>
      <c r="G200" s="3"/>
      <c r="H200" s="3"/>
      <c r="I200" s="3"/>
      <c r="J200" s="3"/>
      <c r="K200" s="3"/>
      <c r="L200" s="3"/>
      <c r="M200" s="3"/>
      <c r="N200" s="3"/>
      <c r="O200" s="45"/>
      <c r="P200" s="48"/>
      <c r="Q200" s="48"/>
      <c r="R200" s="48"/>
      <c r="S200" s="48"/>
      <c r="T200" s="48"/>
      <c r="U200" s="48"/>
      <c r="V200" s="48"/>
      <c r="W200" s="48"/>
      <c r="X200" s="48"/>
      <c r="Y200" s="48"/>
      <c r="Z200" s="48"/>
      <c r="AA200" s="48"/>
      <c r="AB200" s="48"/>
      <c r="AC200" s="48"/>
      <c r="AD200" s="48"/>
      <c r="AE200" s="48"/>
      <c r="AF200" s="48"/>
    </row>
    <row r="201" spans="1:32" ht="15.75" customHeight="1">
      <c r="A201" s="1"/>
      <c r="B201" s="2"/>
      <c r="C201" s="2"/>
      <c r="D201" s="3"/>
      <c r="E201" s="3"/>
      <c r="F201" s="3"/>
      <c r="G201" s="3"/>
      <c r="H201" s="3"/>
      <c r="I201" s="3"/>
      <c r="J201" s="3"/>
      <c r="K201" s="3"/>
      <c r="L201" s="3"/>
      <c r="M201" s="3"/>
      <c r="N201" s="3"/>
      <c r="O201" s="45"/>
      <c r="P201" s="48"/>
      <c r="Q201" s="48"/>
      <c r="R201" s="48"/>
      <c r="S201" s="48"/>
      <c r="T201" s="48"/>
      <c r="U201" s="48"/>
      <c r="V201" s="48"/>
      <c r="W201" s="48"/>
      <c r="X201" s="48"/>
      <c r="Y201" s="48"/>
      <c r="Z201" s="48"/>
      <c r="AA201" s="48"/>
      <c r="AB201" s="48"/>
      <c r="AC201" s="48"/>
      <c r="AD201" s="48"/>
      <c r="AE201" s="48"/>
      <c r="AF201" s="48"/>
    </row>
    <row r="202" spans="1:32" ht="15.75" customHeight="1">
      <c r="A202" s="1"/>
      <c r="B202" s="2"/>
      <c r="C202" s="2"/>
      <c r="D202" s="3"/>
      <c r="E202" s="3"/>
      <c r="F202" s="3"/>
      <c r="G202" s="3"/>
      <c r="H202" s="3"/>
      <c r="I202" s="3"/>
      <c r="J202" s="3"/>
      <c r="K202" s="3"/>
      <c r="L202" s="3"/>
      <c r="M202" s="3"/>
      <c r="N202" s="3"/>
      <c r="O202" s="45"/>
      <c r="P202" s="48"/>
      <c r="Q202" s="48"/>
      <c r="R202" s="48"/>
      <c r="S202" s="48"/>
      <c r="T202" s="48"/>
      <c r="U202" s="48"/>
      <c r="V202" s="48"/>
      <c r="W202" s="48"/>
      <c r="X202" s="48"/>
      <c r="Y202" s="48"/>
      <c r="Z202" s="48"/>
      <c r="AA202" s="48"/>
      <c r="AB202" s="48"/>
      <c r="AC202" s="48"/>
      <c r="AD202" s="48"/>
      <c r="AE202" s="48"/>
      <c r="AF202" s="48"/>
    </row>
    <row r="203" spans="1:32" ht="15.75" customHeight="1">
      <c r="A203" s="1"/>
      <c r="B203" s="2"/>
      <c r="C203" s="2"/>
      <c r="D203" s="3"/>
      <c r="E203" s="3"/>
      <c r="F203" s="3"/>
      <c r="G203" s="3"/>
      <c r="H203" s="3"/>
      <c r="I203" s="3"/>
      <c r="J203" s="3"/>
      <c r="K203" s="3"/>
      <c r="L203" s="3"/>
      <c r="M203" s="3"/>
      <c r="N203" s="3"/>
      <c r="O203" s="45"/>
      <c r="P203" s="48"/>
      <c r="Q203" s="48"/>
      <c r="R203" s="48"/>
      <c r="S203" s="48"/>
      <c r="T203" s="48"/>
      <c r="U203" s="48"/>
      <c r="V203" s="48"/>
      <c r="W203" s="48"/>
      <c r="X203" s="48"/>
      <c r="Y203" s="48"/>
      <c r="Z203" s="48"/>
      <c r="AA203" s="48"/>
      <c r="AB203" s="48"/>
      <c r="AC203" s="48"/>
      <c r="AD203" s="48"/>
      <c r="AE203" s="48"/>
      <c r="AF203" s="48"/>
    </row>
    <row r="204" spans="1:32" ht="15.75" customHeight="1">
      <c r="A204" s="1"/>
      <c r="B204" s="2"/>
      <c r="C204" s="2"/>
      <c r="D204" s="3"/>
      <c r="E204" s="3"/>
      <c r="F204" s="3"/>
      <c r="G204" s="3"/>
      <c r="H204" s="3"/>
      <c r="I204" s="3"/>
      <c r="J204" s="3"/>
      <c r="K204" s="3"/>
      <c r="L204" s="3"/>
      <c r="M204" s="3"/>
      <c r="N204" s="3"/>
      <c r="O204" s="45"/>
      <c r="P204" s="48"/>
      <c r="Q204" s="48"/>
      <c r="R204" s="48"/>
      <c r="S204" s="48"/>
      <c r="T204" s="48"/>
      <c r="U204" s="48"/>
      <c r="V204" s="48"/>
      <c r="W204" s="48"/>
      <c r="X204" s="48"/>
      <c r="Y204" s="48"/>
      <c r="Z204" s="48"/>
      <c r="AA204" s="48"/>
      <c r="AB204" s="48"/>
      <c r="AC204" s="48"/>
      <c r="AD204" s="48"/>
      <c r="AE204" s="48"/>
      <c r="AF204" s="48"/>
    </row>
    <row r="205" spans="1:32" ht="15.75" customHeight="1">
      <c r="A205" s="1"/>
      <c r="B205" s="2"/>
      <c r="C205" s="2"/>
      <c r="D205" s="3"/>
      <c r="E205" s="3"/>
      <c r="F205" s="3"/>
      <c r="G205" s="3"/>
      <c r="H205" s="3"/>
      <c r="I205" s="3"/>
      <c r="J205" s="3"/>
      <c r="K205" s="3"/>
      <c r="L205" s="3"/>
      <c r="M205" s="3"/>
      <c r="N205" s="3"/>
      <c r="O205" s="45"/>
      <c r="P205" s="48"/>
      <c r="Q205" s="48"/>
      <c r="R205" s="48"/>
      <c r="S205" s="48"/>
      <c r="T205" s="48"/>
      <c r="U205" s="48"/>
      <c r="V205" s="48"/>
      <c r="W205" s="48"/>
      <c r="X205" s="48"/>
      <c r="Y205" s="48"/>
      <c r="Z205" s="48"/>
      <c r="AA205" s="48"/>
      <c r="AB205" s="48"/>
      <c r="AC205" s="48"/>
      <c r="AD205" s="48"/>
      <c r="AE205" s="48"/>
      <c r="AF205" s="48"/>
    </row>
    <row r="206" spans="1:32" ht="15.75" customHeight="1">
      <c r="A206" s="1"/>
      <c r="B206" s="2"/>
      <c r="C206" s="2"/>
      <c r="D206" s="3"/>
      <c r="E206" s="3"/>
      <c r="F206" s="3"/>
      <c r="G206" s="3"/>
      <c r="H206" s="3"/>
      <c r="I206" s="3"/>
      <c r="J206" s="3"/>
      <c r="K206" s="3"/>
      <c r="L206" s="3"/>
      <c r="M206" s="3"/>
      <c r="N206" s="3"/>
      <c r="O206" s="45"/>
      <c r="P206" s="48"/>
      <c r="Q206" s="48"/>
      <c r="R206" s="48"/>
      <c r="S206" s="48"/>
      <c r="T206" s="48"/>
      <c r="U206" s="48"/>
      <c r="V206" s="48"/>
      <c r="W206" s="48"/>
      <c r="X206" s="48"/>
      <c r="Y206" s="48"/>
      <c r="Z206" s="48"/>
      <c r="AA206" s="48"/>
      <c r="AB206" s="48"/>
      <c r="AC206" s="48"/>
      <c r="AD206" s="48"/>
      <c r="AE206" s="48"/>
      <c r="AF206" s="48"/>
    </row>
    <row r="207" spans="1:32" ht="15.75" customHeight="1">
      <c r="A207" s="1"/>
      <c r="B207" s="2"/>
      <c r="C207" s="2"/>
      <c r="D207" s="3"/>
      <c r="E207" s="3"/>
      <c r="F207" s="3"/>
      <c r="G207" s="3"/>
      <c r="H207" s="3"/>
      <c r="I207" s="3"/>
      <c r="J207" s="3"/>
      <c r="K207" s="3"/>
      <c r="L207" s="3"/>
      <c r="M207" s="3"/>
      <c r="N207" s="3"/>
      <c r="O207" s="45"/>
      <c r="P207" s="48"/>
      <c r="Q207" s="48"/>
      <c r="R207" s="48"/>
      <c r="S207" s="48"/>
      <c r="T207" s="48"/>
      <c r="U207" s="48"/>
      <c r="V207" s="48"/>
      <c r="W207" s="48"/>
      <c r="X207" s="48"/>
      <c r="Y207" s="48"/>
      <c r="Z207" s="48"/>
      <c r="AA207" s="48"/>
      <c r="AB207" s="48"/>
      <c r="AC207" s="48"/>
      <c r="AD207" s="48"/>
      <c r="AE207" s="48"/>
      <c r="AF207" s="48"/>
    </row>
    <row r="208" spans="1:32" ht="15.75" customHeight="1">
      <c r="A208" s="1"/>
      <c r="B208" s="2"/>
      <c r="C208" s="2"/>
      <c r="D208" s="3"/>
      <c r="E208" s="3"/>
      <c r="F208" s="3"/>
      <c r="G208" s="3"/>
      <c r="H208" s="3"/>
      <c r="I208" s="3"/>
      <c r="J208" s="3"/>
      <c r="K208" s="3"/>
      <c r="L208" s="3"/>
      <c r="M208" s="3"/>
      <c r="N208" s="3"/>
      <c r="O208" s="45"/>
      <c r="P208" s="48"/>
      <c r="Q208" s="48"/>
      <c r="R208" s="48"/>
      <c r="S208" s="48"/>
      <c r="T208" s="48"/>
      <c r="U208" s="48"/>
      <c r="V208" s="48"/>
      <c r="W208" s="48"/>
      <c r="X208" s="48"/>
      <c r="Y208" s="48"/>
      <c r="Z208" s="48"/>
      <c r="AA208" s="48"/>
      <c r="AB208" s="48"/>
      <c r="AC208" s="48"/>
      <c r="AD208" s="48"/>
      <c r="AE208" s="48"/>
      <c r="AF208" s="48"/>
    </row>
    <row r="209" spans="1:32" ht="15.75" customHeight="1">
      <c r="A209" s="1"/>
      <c r="B209" s="2"/>
      <c r="C209" s="2"/>
      <c r="D209" s="3"/>
      <c r="E209" s="3"/>
      <c r="F209" s="3"/>
      <c r="G209" s="3"/>
      <c r="H209" s="3"/>
      <c r="I209" s="3"/>
      <c r="J209" s="3"/>
      <c r="K209" s="3"/>
      <c r="L209" s="3"/>
      <c r="M209" s="3"/>
      <c r="N209" s="3"/>
      <c r="O209" s="45"/>
      <c r="P209" s="48"/>
      <c r="Q209" s="48"/>
      <c r="R209" s="48"/>
      <c r="S209" s="48"/>
      <c r="T209" s="48"/>
      <c r="U209" s="48"/>
      <c r="V209" s="48"/>
      <c r="W209" s="48"/>
      <c r="X209" s="48"/>
      <c r="Y209" s="48"/>
      <c r="Z209" s="48"/>
      <c r="AA209" s="48"/>
      <c r="AB209" s="48"/>
      <c r="AC209" s="48"/>
      <c r="AD209" s="48"/>
      <c r="AE209" s="48"/>
      <c r="AF209" s="48"/>
    </row>
    <row r="210" spans="1:32" ht="15.75" customHeight="1">
      <c r="A210" s="1"/>
      <c r="B210" s="2"/>
      <c r="C210" s="2"/>
      <c r="D210" s="3"/>
      <c r="E210" s="3"/>
      <c r="F210" s="3"/>
      <c r="G210" s="3"/>
      <c r="H210" s="3"/>
      <c r="I210" s="3"/>
      <c r="J210" s="3"/>
      <c r="K210" s="3"/>
      <c r="L210" s="3"/>
      <c r="M210" s="3"/>
      <c r="N210" s="3"/>
      <c r="O210" s="45"/>
      <c r="P210" s="48"/>
      <c r="Q210" s="48"/>
      <c r="R210" s="48"/>
      <c r="S210" s="48"/>
      <c r="T210" s="48"/>
      <c r="U210" s="48"/>
      <c r="V210" s="48"/>
      <c r="W210" s="48"/>
      <c r="X210" s="48"/>
      <c r="Y210" s="48"/>
      <c r="Z210" s="48"/>
      <c r="AA210" s="48"/>
      <c r="AB210" s="48"/>
      <c r="AC210" s="48"/>
      <c r="AD210" s="48"/>
      <c r="AE210" s="48"/>
      <c r="AF210" s="48"/>
    </row>
    <row r="211" spans="1:32" ht="15.75" customHeight="1">
      <c r="A211" s="1"/>
      <c r="B211" s="2"/>
      <c r="C211" s="2"/>
      <c r="D211" s="3"/>
      <c r="E211" s="3"/>
      <c r="F211" s="3"/>
      <c r="G211" s="3"/>
      <c r="H211" s="3"/>
      <c r="I211" s="3"/>
      <c r="J211" s="3"/>
      <c r="K211" s="3"/>
      <c r="L211" s="3"/>
      <c r="M211" s="3"/>
      <c r="N211" s="3"/>
      <c r="O211" s="45"/>
      <c r="P211" s="48"/>
      <c r="Q211" s="48"/>
      <c r="R211" s="48"/>
      <c r="S211" s="48"/>
      <c r="T211" s="48"/>
      <c r="U211" s="48"/>
      <c r="V211" s="48"/>
      <c r="W211" s="48"/>
      <c r="X211" s="48"/>
      <c r="Y211" s="48"/>
      <c r="Z211" s="48"/>
      <c r="AA211" s="48"/>
      <c r="AB211" s="48"/>
      <c r="AC211" s="48"/>
      <c r="AD211" s="48"/>
      <c r="AE211" s="48"/>
      <c r="AF211" s="48"/>
    </row>
    <row r="212" spans="1:32" ht="15.75" customHeight="1">
      <c r="A212" s="1"/>
      <c r="B212" s="2"/>
      <c r="C212" s="2"/>
      <c r="D212" s="3"/>
      <c r="E212" s="3"/>
      <c r="F212" s="3"/>
      <c r="G212" s="3"/>
      <c r="H212" s="3"/>
      <c r="I212" s="3"/>
      <c r="J212" s="3"/>
      <c r="K212" s="3"/>
      <c r="L212" s="3"/>
      <c r="M212" s="3"/>
      <c r="N212" s="3"/>
      <c r="O212" s="45"/>
      <c r="P212" s="48"/>
      <c r="Q212" s="48"/>
      <c r="R212" s="48"/>
      <c r="S212" s="48"/>
      <c r="T212" s="48"/>
      <c r="U212" s="48"/>
      <c r="V212" s="48"/>
      <c r="W212" s="48"/>
      <c r="X212" s="48"/>
      <c r="Y212" s="48"/>
      <c r="Z212" s="48"/>
      <c r="AA212" s="48"/>
      <c r="AB212" s="48"/>
      <c r="AC212" s="48"/>
      <c r="AD212" s="48"/>
      <c r="AE212" s="48"/>
      <c r="AF212" s="48"/>
    </row>
    <row r="213" spans="1:32" ht="15.75" customHeight="1">
      <c r="A213" s="1"/>
      <c r="B213" s="2"/>
      <c r="C213" s="2"/>
      <c r="D213" s="3"/>
      <c r="E213" s="3"/>
      <c r="F213" s="3"/>
      <c r="G213" s="3"/>
      <c r="H213" s="3"/>
      <c r="I213" s="3"/>
      <c r="J213" s="3"/>
      <c r="K213" s="3"/>
      <c r="L213" s="3"/>
      <c r="M213" s="3"/>
      <c r="N213" s="3"/>
      <c r="O213" s="45"/>
      <c r="P213" s="48"/>
      <c r="Q213" s="48"/>
      <c r="R213" s="48"/>
      <c r="S213" s="48"/>
      <c r="T213" s="48"/>
      <c r="U213" s="48"/>
      <c r="V213" s="48"/>
      <c r="W213" s="48"/>
      <c r="X213" s="48"/>
      <c r="Y213" s="48"/>
      <c r="Z213" s="48"/>
      <c r="AA213" s="48"/>
      <c r="AB213" s="48"/>
      <c r="AC213" s="48"/>
      <c r="AD213" s="48"/>
      <c r="AE213" s="48"/>
      <c r="AF213" s="48"/>
    </row>
    <row r="214" spans="1:32" ht="15.75" customHeight="1">
      <c r="A214" s="1"/>
      <c r="B214" s="2"/>
      <c r="C214" s="2"/>
      <c r="D214" s="3"/>
      <c r="E214" s="3"/>
      <c r="F214" s="3"/>
      <c r="G214" s="3"/>
      <c r="H214" s="3"/>
      <c r="I214" s="3"/>
      <c r="J214" s="3"/>
      <c r="K214" s="3"/>
      <c r="L214" s="3"/>
      <c r="M214" s="3"/>
      <c r="N214" s="3"/>
      <c r="O214" s="45"/>
      <c r="P214" s="48"/>
      <c r="Q214" s="48"/>
      <c r="R214" s="48"/>
      <c r="S214" s="48"/>
      <c r="T214" s="48"/>
      <c r="U214" s="48"/>
      <c r="V214" s="48"/>
      <c r="W214" s="48"/>
      <c r="X214" s="48"/>
      <c r="Y214" s="48"/>
      <c r="Z214" s="48"/>
      <c r="AA214" s="48"/>
      <c r="AB214" s="48"/>
      <c r="AC214" s="48"/>
      <c r="AD214" s="48"/>
      <c r="AE214" s="48"/>
      <c r="AF214" s="48"/>
    </row>
    <row r="215" spans="1:32" ht="15.75" customHeight="1">
      <c r="A215" s="1"/>
      <c r="B215" s="2"/>
      <c r="C215" s="2"/>
      <c r="D215" s="3"/>
      <c r="E215" s="3"/>
      <c r="F215" s="3"/>
      <c r="G215" s="3"/>
      <c r="H215" s="3"/>
      <c r="I215" s="3"/>
      <c r="J215" s="3"/>
      <c r="K215" s="3"/>
      <c r="L215" s="3"/>
      <c r="M215" s="3"/>
      <c r="N215" s="3"/>
      <c r="O215" s="45"/>
      <c r="P215" s="48"/>
      <c r="Q215" s="48"/>
      <c r="R215" s="48"/>
      <c r="S215" s="48"/>
      <c r="T215" s="48"/>
      <c r="U215" s="48"/>
      <c r="V215" s="48"/>
      <c r="W215" s="48"/>
      <c r="X215" s="48"/>
      <c r="Y215" s="48"/>
      <c r="Z215" s="48"/>
      <c r="AA215" s="48"/>
      <c r="AB215" s="48"/>
      <c r="AC215" s="48"/>
      <c r="AD215" s="48"/>
      <c r="AE215" s="48"/>
      <c r="AF215" s="48"/>
    </row>
    <row r="216" spans="1:32" ht="15.75" customHeight="1">
      <c r="A216" s="1"/>
      <c r="B216" s="2"/>
      <c r="C216" s="2"/>
      <c r="D216" s="3"/>
      <c r="E216" s="3"/>
      <c r="F216" s="3"/>
      <c r="G216" s="3"/>
      <c r="H216" s="3"/>
      <c r="I216" s="3"/>
      <c r="J216" s="3"/>
      <c r="K216" s="3"/>
      <c r="L216" s="3"/>
      <c r="M216" s="3"/>
      <c r="N216" s="3"/>
      <c r="O216" s="45"/>
      <c r="P216" s="48"/>
      <c r="Q216" s="48"/>
      <c r="R216" s="48"/>
      <c r="S216" s="48"/>
      <c r="T216" s="48"/>
      <c r="U216" s="48"/>
      <c r="V216" s="48"/>
      <c r="W216" s="48"/>
      <c r="X216" s="48"/>
      <c r="Y216" s="48"/>
      <c r="Z216" s="48"/>
      <c r="AA216" s="48"/>
      <c r="AB216" s="48"/>
      <c r="AC216" s="48"/>
      <c r="AD216" s="48"/>
      <c r="AE216" s="48"/>
      <c r="AF216" s="48"/>
    </row>
    <row r="217" spans="1:32" ht="15.75" customHeight="1">
      <c r="A217" s="1"/>
      <c r="B217" s="2"/>
      <c r="C217" s="2"/>
      <c r="D217" s="3"/>
      <c r="E217" s="3"/>
      <c r="F217" s="3"/>
      <c r="G217" s="3"/>
      <c r="H217" s="3"/>
      <c r="I217" s="3"/>
      <c r="J217" s="3"/>
      <c r="K217" s="3"/>
      <c r="L217" s="3"/>
      <c r="M217" s="3"/>
      <c r="N217" s="3"/>
      <c r="O217" s="45"/>
      <c r="P217" s="48"/>
      <c r="Q217" s="48"/>
      <c r="R217" s="48"/>
      <c r="S217" s="48"/>
      <c r="T217" s="48"/>
      <c r="U217" s="48"/>
      <c r="V217" s="48"/>
      <c r="W217" s="48"/>
      <c r="X217" s="48"/>
      <c r="Y217" s="48"/>
      <c r="Z217" s="48"/>
      <c r="AA217" s="48"/>
      <c r="AB217" s="48"/>
      <c r="AC217" s="48"/>
      <c r="AD217" s="48"/>
      <c r="AE217" s="48"/>
      <c r="AF217" s="48"/>
    </row>
    <row r="218" spans="1:32" ht="15.75" customHeight="1">
      <c r="A218" s="1"/>
      <c r="B218" s="2"/>
      <c r="C218" s="2"/>
      <c r="D218" s="3"/>
      <c r="E218" s="3"/>
      <c r="F218" s="3"/>
      <c r="G218" s="3"/>
      <c r="H218" s="3"/>
      <c r="I218" s="3"/>
      <c r="J218" s="3"/>
      <c r="K218" s="3"/>
      <c r="L218" s="3"/>
      <c r="M218" s="3"/>
      <c r="N218" s="3"/>
      <c r="O218" s="45"/>
      <c r="P218" s="48"/>
      <c r="Q218" s="48"/>
      <c r="R218" s="48"/>
      <c r="S218" s="48"/>
      <c r="T218" s="48"/>
      <c r="U218" s="48"/>
      <c r="V218" s="48"/>
      <c r="W218" s="48"/>
      <c r="X218" s="48"/>
      <c r="Y218" s="48"/>
      <c r="Z218" s="48"/>
      <c r="AA218" s="48"/>
      <c r="AB218" s="48"/>
      <c r="AC218" s="48"/>
      <c r="AD218" s="48"/>
      <c r="AE218" s="48"/>
      <c r="AF218" s="48"/>
    </row>
    <row r="219" spans="1:32" ht="15.75" customHeight="1">
      <c r="A219" s="1"/>
      <c r="B219" s="2"/>
      <c r="C219" s="2"/>
      <c r="D219" s="3"/>
      <c r="E219" s="3"/>
      <c r="F219" s="3"/>
      <c r="G219" s="3"/>
      <c r="H219" s="3"/>
      <c r="I219" s="3"/>
      <c r="J219" s="3"/>
      <c r="K219" s="3"/>
      <c r="L219" s="3"/>
      <c r="M219" s="3"/>
      <c r="N219" s="3"/>
      <c r="O219" s="45"/>
      <c r="P219" s="48"/>
      <c r="Q219" s="48"/>
      <c r="R219" s="48"/>
      <c r="S219" s="48"/>
      <c r="T219" s="48"/>
      <c r="U219" s="48"/>
      <c r="V219" s="48"/>
      <c r="W219" s="48"/>
      <c r="X219" s="48"/>
      <c r="Y219" s="48"/>
      <c r="Z219" s="48"/>
      <c r="AA219" s="48"/>
      <c r="AB219" s="48"/>
      <c r="AC219" s="48"/>
      <c r="AD219" s="48"/>
      <c r="AE219" s="48"/>
      <c r="AF219" s="48"/>
    </row>
    <row r="220" spans="1:32" ht="15.75" customHeight="1">
      <c r="A220" s="1"/>
      <c r="B220" s="2"/>
      <c r="C220" s="2"/>
      <c r="D220" s="3"/>
      <c r="E220" s="3"/>
      <c r="F220" s="3"/>
      <c r="G220" s="3"/>
      <c r="H220" s="3"/>
      <c r="I220" s="3"/>
      <c r="J220" s="3"/>
      <c r="K220" s="3"/>
      <c r="L220" s="3"/>
      <c r="M220" s="3"/>
      <c r="N220" s="3"/>
      <c r="O220" s="45"/>
      <c r="P220" s="48"/>
      <c r="Q220" s="48"/>
      <c r="R220" s="48"/>
      <c r="S220" s="48"/>
      <c r="T220" s="48"/>
      <c r="U220" s="48"/>
      <c r="V220" s="48"/>
      <c r="W220" s="48"/>
      <c r="X220" s="48"/>
      <c r="Y220" s="48"/>
      <c r="Z220" s="48"/>
      <c r="AA220" s="48"/>
      <c r="AB220" s="48"/>
      <c r="AC220" s="48"/>
      <c r="AD220" s="48"/>
      <c r="AE220" s="48"/>
      <c r="AF220" s="48"/>
    </row>
    <row r="221" spans="1:32" ht="15.75" customHeight="1">
      <c r="A221" s="1"/>
      <c r="B221" s="2"/>
      <c r="C221" s="2"/>
      <c r="D221" s="3"/>
      <c r="E221" s="3"/>
      <c r="F221" s="3"/>
      <c r="G221" s="3"/>
      <c r="H221" s="3"/>
      <c r="I221" s="3"/>
      <c r="J221" s="3"/>
      <c r="K221" s="3"/>
      <c r="L221" s="3"/>
      <c r="M221" s="3"/>
      <c r="N221" s="3"/>
      <c r="O221" s="45"/>
      <c r="P221" s="48"/>
      <c r="Q221" s="48"/>
      <c r="R221" s="48"/>
      <c r="S221" s="48"/>
      <c r="T221" s="48"/>
      <c r="U221" s="48"/>
      <c r="V221" s="48"/>
      <c r="W221" s="48"/>
      <c r="X221" s="48"/>
      <c r="Y221" s="48"/>
      <c r="Z221" s="48"/>
      <c r="AA221" s="48"/>
      <c r="AB221" s="48"/>
      <c r="AC221" s="48"/>
      <c r="AD221" s="48"/>
      <c r="AE221" s="48"/>
      <c r="AF221" s="48"/>
    </row>
    <row r="222" spans="1:32" ht="15.75" customHeight="1">
      <c r="A222" s="1"/>
      <c r="B222" s="2"/>
      <c r="C222" s="2"/>
      <c r="D222" s="3"/>
      <c r="E222" s="3"/>
      <c r="F222" s="3"/>
      <c r="G222" s="3"/>
      <c r="H222" s="3"/>
      <c r="I222" s="3"/>
      <c r="J222" s="3"/>
      <c r="K222" s="3"/>
      <c r="L222" s="3"/>
      <c r="M222" s="3"/>
      <c r="N222" s="3"/>
      <c r="O222" s="45"/>
      <c r="P222" s="48"/>
      <c r="Q222" s="48"/>
      <c r="R222" s="48"/>
      <c r="S222" s="48"/>
      <c r="T222" s="48"/>
      <c r="U222" s="48"/>
      <c r="V222" s="48"/>
      <c r="W222" s="48"/>
      <c r="X222" s="48"/>
      <c r="Y222" s="48"/>
      <c r="Z222" s="48"/>
      <c r="AA222" s="48"/>
      <c r="AB222" s="48"/>
      <c r="AC222" s="48"/>
      <c r="AD222" s="48"/>
      <c r="AE222" s="48"/>
      <c r="AF222" s="48"/>
    </row>
    <row r="223" spans="1:32" ht="15.75" customHeight="1">
      <c r="A223" s="1"/>
      <c r="B223" s="2"/>
      <c r="C223" s="2"/>
      <c r="D223" s="3"/>
      <c r="E223" s="3"/>
      <c r="F223" s="3"/>
      <c r="G223" s="3"/>
      <c r="H223" s="3"/>
      <c r="I223" s="3"/>
      <c r="J223" s="3"/>
      <c r="K223" s="3"/>
      <c r="L223" s="3"/>
      <c r="M223" s="3"/>
      <c r="N223" s="3"/>
      <c r="O223" s="45"/>
      <c r="P223" s="48"/>
      <c r="Q223" s="48"/>
      <c r="R223" s="48"/>
      <c r="S223" s="48"/>
      <c r="T223" s="48"/>
      <c r="U223" s="48"/>
      <c r="V223" s="48"/>
      <c r="W223" s="48"/>
      <c r="X223" s="48"/>
      <c r="Y223" s="48"/>
      <c r="Z223" s="48"/>
      <c r="AA223" s="48"/>
      <c r="AB223" s="48"/>
      <c r="AC223" s="48"/>
      <c r="AD223" s="48"/>
      <c r="AE223" s="48"/>
      <c r="AF223" s="48"/>
    </row>
    <row r="224" spans="1:32" ht="15.75" customHeight="1">
      <c r="A224" s="1"/>
      <c r="B224" s="2"/>
      <c r="C224" s="2"/>
      <c r="D224" s="3"/>
      <c r="E224" s="3"/>
      <c r="F224" s="3"/>
      <c r="G224" s="3"/>
      <c r="H224" s="3"/>
      <c r="I224" s="3"/>
      <c r="J224" s="3"/>
      <c r="K224" s="3"/>
      <c r="L224" s="3"/>
      <c r="M224" s="3"/>
      <c r="N224" s="3"/>
      <c r="O224" s="45"/>
      <c r="P224" s="48"/>
      <c r="Q224" s="48"/>
      <c r="R224" s="48"/>
      <c r="S224" s="48"/>
      <c r="T224" s="48"/>
      <c r="U224" s="48"/>
      <c r="V224" s="48"/>
      <c r="W224" s="48"/>
      <c r="X224" s="48"/>
      <c r="Y224" s="48"/>
      <c r="Z224" s="48"/>
      <c r="AA224" s="48"/>
      <c r="AB224" s="48"/>
      <c r="AC224" s="48"/>
      <c r="AD224" s="48"/>
      <c r="AE224" s="48"/>
      <c r="AF224" s="48"/>
    </row>
    <row r="225" spans="1:32" ht="15.75" customHeight="1">
      <c r="A225" s="1"/>
      <c r="B225" s="2"/>
      <c r="C225" s="2"/>
      <c r="D225" s="3"/>
      <c r="E225" s="3"/>
      <c r="F225" s="3"/>
      <c r="G225" s="3"/>
      <c r="H225" s="3"/>
      <c r="I225" s="3"/>
      <c r="J225" s="3"/>
      <c r="K225" s="3"/>
      <c r="L225" s="3"/>
      <c r="M225" s="3"/>
      <c r="N225" s="3"/>
      <c r="O225" s="45"/>
      <c r="P225" s="48"/>
      <c r="Q225" s="48"/>
      <c r="R225" s="48"/>
      <c r="S225" s="48"/>
      <c r="T225" s="48"/>
      <c r="U225" s="48"/>
      <c r="V225" s="48"/>
      <c r="W225" s="48"/>
      <c r="X225" s="48"/>
      <c r="Y225" s="48"/>
      <c r="Z225" s="48"/>
      <c r="AA225" s="48"/>
      <c r="AB225" s="48"/>
      <c r="AC225" s="48"/>
      <c r="AD225" s="48"/>
      <c r="AE225" s="48"/>
      <c r="AF225" s="48"/>
    </row>
    <row r="226" spans="1:32" ht="15.75" customHeight="1">
      <c r="A226" s="1"/>
      <c r="B226" s="2"/>
      <c r="C226" s="2"/>
      <c r="D226" s="3"/>
      <c r="E226" s="3"/>
      <c r="F226" s="3"/>
      <c r="G226" s="3"/>
      <c r="H226" s="3"/>
      <c r="I226" s="3"/>
      <c r="J226" s="3"/>
      <c r="K226" s="3"/>
      <c r="L226" s="3"/>
      <c r="M226" s="3"/>
      <c r="N226" s="3"/>
      <c r="O226" s="45"/>
      <c r="P226" s="48"/>
      <c r="Q226" s="48"/>
      <c r="R226" s="48"/>
      <c r="S226" s="48"/>
      <c r="T226" s="48"/>
      <c r="U226" s="48"/>
      <c r="V226" s="48"/>
      <c r="W226" s="48"/>
      <c r="X226" s="48"/>
      <c r="Y226" s="48"/>
      <c r="Z226" s="48"/>
      <c r="AA226" s="48"/>
      <c r="AB226" s="48"/>
      <c r="AC226" s="48"/>
      <c r="AD226" s="48"/>
      <c r="AE226" s="48"/>
      <c r="AF226" s="48"/>
    </row>
    <row r="227" spans="1:32" ht="15.75" customHeight="1">
      <c r="A227" s="1"/>
      <c r="B227" s="2"/>
      <c r="C227" s="2"/>
      <c r="D227" s="3"/>
      <c r="E227" s="3"/>
      <c r="F227" s="3"/>
      <c r="G227" s="3"/>
      <c r="H227" s="3"/>
      <c r="I227" s="3"/>
      <c r="J227" s="3"/>
      <c r="K227" s="3"/>
      <c r="L227" s="3"/>
      <c r="M227" s="3"/>
      <c r="N227" s="3"/>
      <c r="O227" s="45"/>
      <c r="P227" s="48"/>
      <c r="Q227" s="48"/>
      <c r="R227" s="48"/>
      <c r="S227" s="48"/>
      <c r="T227" s="48"/>
      <c r="U227" s="48"/>
      <c r="V227" s="48"/>
      <c r="W227" s="48"/>
      <c r="X227" s="48"/>
      <c r="Y227" s="48"/>
      <c r="Z227" s="48"/>
      <c r="AA227" s="48"/>
      <c r="AB227" s="48"/>
      <c r="AC227" s="48"/>
      <c r="AD227" s="48"/>
      <c r="AE227" s="48"/>
      <c r="AF227" s="48"/>
    </row>
    <row r="228" spans="1:32" ht="15.75" customHeight="1">
      <c r="A228" s="1"/>
      <c r="B228" s="2"/>
      <c r="C228" s="2"/>
      <c r="D228" s="3"/>
      <c r="E228" s="3"/>
      <c r="F228" s="3"/>
      <c r="G228" s="3"/>
      <c r="H228" s="3"/>
      <c r="I228" s="3"/>
      <c r="J228" s="3"/>
      <c r="K228" s="3"/>
      <c r="L228" s="3"/>
      <c r="M228" s="3"/>
      <c r="N228" s="3"/>
      <c r="O228" s="45"/>
      <c r="P228" s="48"/>
      <c r="Q228" s="48"/>
      <c r="R228" s="48"/>
      <c r="S228" s="48"/>
      <c r="T228" s="48"/>
      <c r="U228" s="48"/>
      <c r="V228" s="48"/>
      <c r="W228" s="48"/>
      <c r="X228" s="48"/>
      <c r="Y228" s="48"/>
      <c r="Z228" s="48"/>
      <c r="AA228" s="48"/>
      <c r="AB228" s="48"/>
      <c r="AC228" s="48"/>
      <c r="AD228" s="48"/>
      <c r="AE228" s="48"/>
      <c r="AF228" s="48"/>
    </row>
    <row r="229" spans="1:32" ht="15.75" customHeight="1">
      <c r="A229" s="1"/>
      <c r="B229" s="2"/>
      <c r="C229" s="2"/>
      <c r="D229" s="3"/>
      <c r="E229" s="3"/>
      <c r="F229" s="3"/>
      <c r="G229" s="3"/>
      <c r="H229" s="3"/>
      <c r="I229" s="3"/>
      <c r="J229" s="3"/>
      <c r="K229" s="3"/>
      <c r="L229" s="3"/>
      <c r="M229" s="3"/>
      <c r="N229" s="3"/>
      <c r="O229" s="45"/>
      <c r="P229" s="48"/>
      <c r="Q229" s="48"/>
      <c r="R229" s="48"/>
      <c r="S229" s="48"/>
      <c r="T229" s="48"/>
      <c r="U229" s="48"/>
      <c r="V229" s="48"/>
      <c r="W229" s="48"/>
      <c r="X229" s="48"/>
      <c r="Y229" s="48"/>
      <c r="Z229" s="48"/>
      <c r="AA229" s="48"/>
      <c r="AB229" s="48"/>
      <c r="AC229" s="48"/>
      <c r="AD229" s="48"/>
      <c r="AE229" s="48"/>
      <c r="AF229" s="48"/>
    </row>
    <row r="230" spans="1:32" ht="15.75" customHeight="1">
      <c r="A230" s="1"/>
      <c r="B230" s="2"/>
      <c r="C230" s="2"/>
      <c r="D230" s="3"/>
      <c r="E230" s="3"/>
      <c r="F230" s="3"/>
      <c r="G230" s="3"/>
      <c r="H230" s="3"/>
      <c r="I230" s="3"/>
      <c r="J230" s="3"/>
      <c r="K230" s="3"/>
      <c r="L230" s="3"/>
      <c r="M230" s="3"/>
      <c r="N230" s="3"/>
      <c r="O230" s="45"/>
      <c r="P230" s="48"/>
      <c r="Q230" s="48"/>
      <c r="R230" s="48"/>
      <c r="S230" s="48"/>
      <c r="T230" s="48"/>
      <c r="U230" s="48"/>
      <c r="V230" s="48"/>
      <c r="W230" s="48"/>
      <c r="X230" s="48"/>
      <c r="Y230" s="48"/>
      <c r="Z230" s="48"/>
      <c r="AA230" s="48"/>
      <c r="AB230" s="48"/>
      <c r="AC230" s="48"/>
      <c r="AD230" s="48"/>
      <c r="AE230" s="48"/>
      <c r="AF230" s="48"/>
    </row>
    <row r="231" spans="1:32" ht="15.75" customHeight="1">
      <c r="A231" s="1"/>
      <c r="B231" s="2"/>
      <c r="C231" s="2"/>
      <c r="D231" s="3"/>
      <c r="E231" s="3"/>
      <c r="F231" s="3"/>
      <c r="G231" s="3"/>
      <c r="H231" s="3"/>
      <c r="I231" s="3"/>
      <c r="J231" s="3"/>
      <c r="K231" s="3"/>
      <c r="L231" s="3"/>
      <c r="M231" s="3"/>
      <c r="N231" s="3"/>
      <c r="O231" s="45"/>
      <c r="P231" s="48"/>
      <c r="Q231" s="48"/>
      <c r="R231" s="48"/>
      <c r="S231" s="48"/>
      <c r="T231" s="48"/>
      <c r="U231" s="48"/>
      <c r="V231" s="48"/>
      <c r="W231" s="48"/>
      <c r="X231" s="48"/>
      <c r="Y231" s="48"/>
      <c r="Z231" s="48"/>
      <c r="AA231" s="48"/>
      <c r="AB231" s="48"/>
      <c r="AC231" s="48"/>
      <c r="AD231" s="48"/>
      <c r="AE231" s="48"/>
      <c r="AF231" s="48"/>
    </row>
    <row r="232" spans="1:32" ht="15.75" customHeight="1">
      <c r="A232" s="1"/>
      <c r="B232" s="2"/>
      <c r="C232" s="2"/>
      <c r="D232" s="3"/>
      <c r="E232" s="3"/>
      <c r="F232" s="3"/>
      <c r="G232" s="3"/>
      <c r="H232" s="3"/>
      <c r="I232" s="3"/>
      <c r="J232" s="3"/>
      <c r="K232" s="3"/>
      <c r="L232" s="3"/>
      <c r="M232" s="3"/>
      <c r="N232" s="3"/>
      <c r="O232" s="45"/>
      <c r="P232" s="48"/>
      <c r="Q232" s="48"/>
      <c r="R232" s="48"/>
      <c r="S232" s="48"/>
      <c r="T232" s="48"/>
      <c r="U232" s="48"/>
      <c r="V232" s="48"/>
      <c r="W232" s="48"/>
      <c r="X232" s="48"/>
      <c r="Y232" s="48"/>
      <c r="Z232" s="48"/>
      <c r="AA232" s="48"/>
      <c r="AB232" s="48"/>
      <c r="AC232" s="48"/>
      <c r="AD232" s="48"/>
      <c r="AE232" s="48"/>
      <c r="AF232" s="48"/>
    </row>
    <row r="233" spans="1:32" ht="15.75" customHeight="1">
      <c r="A233" s="1"/>
      <c r="B233" s="2"/>
      <c r="C233" s="2"/>
      <c r="D233" s="3"/>
      <c r="E233" s="3"/>
      <c r="F233" s="3"/>
      <c r="G233" s="3"/>
      <c r="H233" s="3"/>
      <c r="I233" s="3"/>
      <c r="J233" s="3"/>
      <c r="K233" s="3"/>
      <c r="L233" s="3"/>
      <c r="M233" s="3"/>
      <c r="N233" s="3"/>
      <c r="O233" s="45"/>
      <c r="P233" s="48"/>
      <c r="Q233" s="48"/>
      <c r="R233" s="48"/>
      <c r="S233" s="48"/>
      <c r="T233" s="48"/>
      <c r="U233" s="48"/>
      <c r="V233" s="48"/>
      <c r="W233" s="48"/>
      <c r="X233" s="48"/>
      <c r="Y233" s="48"/>
      <c r="Z233" s="48"/>
      <c r="AA233" s="48"/>
      <c r="AB233" s="48"/>
      <c r="AC233" s="48"/>
      <c r="AD233" s="48"/>
      <c r="AE233" s="48"/>
      <c r="AF233" s="48"/>
    </row>
    <row r="234" spans="1:32" ht="15.75" customHeight="1">
      <c r="A234" s="1"/>
      <c r="B234" s="2"/>
      <c r="C234" s="2"/>
      <c r="D234" s="3"/>
      <c r="E234" s="3"/>
      <c r="F234" s="3"/>
      <c r="G234" s="3"/>
      <c r="H234" s="3"/>
      <c r="I234" s="3"/>
      <c r="J234" s="3"/>
      <c r="K234" s="3"/>
      <c r="L234" s="3"/>
      <c r="M234" s="3"/>
      <c r="N234" s="3"/>
      <c r="O234" s="45"/>
      <c r="P234" s="48"/>
      <c r="Q234" s="48"/>
      <c r="R234" s="48"/>
      <c r="S234" s="48"/>
      <c r="T234" s="48"/>
      <c r="U234" s="48"/>
      <c r="V234" s="48"/>
      <c r="W234" s="48"/>
      <c r="X234" s="48"/>
      <c r="Y234" s="48"/>
      <c r="Z234" s="48"/>
      <c r="AA234" s="48"/>
      <c r="AB234" s="48"/>
      <c r="AC234" s="48"/>
      <c r="AD234" s="48"/>
      <c r="AE234" s="48"/>
      <c r="AF234" s="48"/>
    </row>
    <row r="235" spans="1:32" ht="15.75" customHeight="1">
      <c r="A235" s="1"/>
      <c r="B235" s="2"/>
      <c r="C235" s="2"/>
      <c r="D235" s="3"/>
      <c r="E235" s="3"/>
      <c r="F235" s="3"/>
      <c r="G235" s="3"/>
      <c r="H235" s="3"/>
      <c r="I235" s="3"/>
      <c r="J235" s="3"/>
      <c r="K235" s="3"/>
      <c r="L235" s="3"/>
      <c r="M235" s="3"/>
      <c r="N235" s="3"/>
      <c r="O235" s="45"/>
      <c r="P235" s="48"/>
      <c r="Q235" s="48"/>
      <c r="R235" s="48"/>
      <c r="S235" s="48"/>
      <c r="T235" s="48"/>
      <c r="U235" s="48"/>
      <c r="V235" s="48"/>
      <c r="W235" s="48"/>
      <c r="X235" s="48"/>
      <c r="Y235" s="48"/>
      <c r="Z235" s="48"/>
      <c r="AA235" s="48"/>
      <c r="AB235" s="48"/>
      <c r="AC235" s="48"/>
      <c r="AD235" s="48"/>
      <c r="AE235" s="48"/>
      <c r="AF235" s="48"/>
    </row>
    <row r="236" spans="1:32" ht="15.75" customHeight="1">
      <c r="A236" s="1"/>
      <c r="B236" s="2"/>
      <c r="C236" s="2"/>
      <c r="D236" s="3"/>
      <c r="E236" s="3"/>
      <c r="F236" s="3"/>
      <c r="G236" s="3"/>
      <c r="H236" s="3"/>
      <c r="I236" s="3"/>
      <c r="J236" s="3"/>
      <c r="K236" s="3"/>
      <c r="L236" s="3"/>
      <c r="M236" s="3"/>
      <c r="N236" s="3"/>
      <c r="O236" s="45"/>
      <c r="P236" s="48"/>
      <c r="Q236" s="48"/>
      <c r="R236" s="48"/>
      <c r="S236" s="48"/>
      <c r="T236" s="48"/>
      <c r="U236" s="48"/>
      <c r="V236" s="48"/>
      <c r="W236" s="48"/>
      <c r="X236" s="48"/>
      <c r="Y236" s="48"/>
      <c r="Z236" s="48"/>
      <c r="AA236" s="48"/>
      <c r="AB236" s="48"/>
      <c r="AC236" s="48"/>
      <c r="AD236" s="48"/>
      <c r="AE236" s="48"/>
      <c r="AF236" s="48"/>
    </row>
    <row r="237" spans="1:32" ht="15.75" customHeight="1">
      <c r="A237" s="1"/>
      <c r="B237" s="2"/>
      <c r="C237" s="2"/>
      <c r="D237" s="3"/>
      <c r="E237" s="3"/>
      <c r="F237" s="3"/>
      <c r="G237" s="3"/>
      <c r="H237" s="3"/>
      <c r="I237" s="3"/>
      <c r="J237" s="3"/>
      <c r="K237" s="3"/>
      <c r="L237" s="3"/>
      <c r="M237" s="3"/>
      <c r="N237" s="3"/>
      <c r="O237" s="45"/>
      <c r="P237" s="48"/>
      <c r="Q237" s="48"/>
      <c r="R237" s="48"/>
      <c r="S237" s="48"/>
      <c r="T237" s="48"/>
      <c r="U237" s="48"/>
      <c r="V237" s="48"/>
      <c r="W237" s="48"/>
      <c r="X237" s="48"/>
      <c r="Y237" s="48"/>
      <c r="Z237" s="48"/>
      <c r="AA237" s="48"/>
      <c r="AB237" s="48"/>
      <c r="AC237" s="48"/>
      <c r="AD237" s="48"/>
      <c r="AE237" s="48"/>
      <c r="AF237" s="48"/>
    </row>
    <row r="238" spans="1:32" ht="15.75" customHeight="1">
      <c r="A238" s="1"/>
      <c r="B238" s="2"/>
      <c r="C238" s="2"/>
      <c r="D238" s="3"/>
      <c r="E238" s="3"/>
      <c r="F238" s="3"/>
      <c r="G238" s="3"/>
      <c r="H238" s="3"/>
      <c r="I238" s="3"/>
      <c r="J238" s="3"/>
      <c r="K238" s="3"/>
      <c r="L238" s="3"/>
      <c r="M238" s="3"/>
      <c r="N238" s="3"/>
      <c r="O238" s="45"/>
      <c r="P238" s="48"/>
      <c r="Q238" s="48"/>
      <c r="R238" s="48"/>
      <c r="S238" s="48"/>
      <c r="T238" s="48"/>
      <c r="U238" s="48"/>
      <c r="V238" s="48"/>
      <c r="W238" s="48"/>
      <c r="X238" s="48"/>
      <c r="Y238" s="48"/>
      <c r="Z238" s="48"/>
      <c r="AA238" s="48"/>
      <c r="AB238" s="48"/>
      <c r="AC238" s="48"/>
      <c r="AD238" s="48"/>
      <c r="AE238" s="48"/>
      <c r="AF238" s="48"/>
    </row>
    <row r="239" spans="1:32" ht="15.75" customHeight="1">
      <c r="A239" s="1"/>
      <c r="B239" s="2"/>
      <c r="C239" s="2"/>
      <c r="D239" s="3"/>
      <c r="E239" s="3"/>
      <c r="F239" s="3"/>
      <c r="G239" s="3"/>
      <c r="H239" s="3"/>
      <c r="I239" s="3"/>
      <c r="J239" s="3"/>
      <c r="K239" s="3"/>
      <c r="L239" s="3"/>
      <c r="M239" s="3"/>
      <c r="N239" s="3"/>
      <c r="O239" s="45"/>
      <c r="P239" s="48"/>
      <c r="Q239" s="48"/>
      <c r="R239" s="48"/>
      <c r="S239" s="48"/>
      <c r="T239" s="48"/>
      <c r="U239" s="48"/>
      <c r="V239" s="48"/>
      <c r="W239" s="48"/>
      <c r="X239" s="48"/>
      <c r="Y239" s="48"/>
      <c r="Z239" s="48"/>
      <c r="AA239" s="48"/>
      <c r="AB239" s="48"/>
      <c r="AC239" s="48"/>
      <c r="AD239" s="48"/>
      <c r="AE239" s="48"/>
      <c r="AF239" s="48"/>
    </row>
    <row r="240" spans="1:32" ht="15.75" customHeight="1">
      <c r="A240" s="1"/>
      <c r="B240" s="2"/>
      <c r="C240" s="2"/>
      <c r="D240" s="3"/>
      <c r="E240" s="3"/>
      <c r="F240" s="3"/>
      <c r="G240" s="3"/>
      <c r="H240" s="3"/>
      <c r="I240" s="3"/>
      <c r="J240" s="3"/>
      <c r="K240" s="3"/>
      <c r="L240" s="3"/>
      <c r="M240" s="3"/>
      <c r="N240" s="3"/>
      <c r="O240" s="45"/>
      <c r="P240" s="48"/>
      <c r="Q240" s="48"/>
      <c r="R240" s="48"/>
      <c r="S240" s="48"/>
      <c r="T240" s="48"/>
      <c r="U240" s="48"/>
      <c r="V240" s="48"/>
      <c r="W240" s="48"/>
      <c r="X240" s="48"/>
      <c r="Y240" s="48"/>
      <c r="Z240" s="48"/>
      <c r="AA240" s="48"/>
      <c r="AB240" s="48"/>
      <c r="AC240" s="48"/>
      <c r="AD240" s="48"/>
      <c r="AE240" s="48"/>
      <c r="AF240" s="48"/>
    </row>
    <row r="241" spans="1:32" ht="15.75" customHeight="1">
      <c r="A241" s="1"/>
      <c r="B241" s="2"/>
      <c r="C241" s="2"/>
      <c r="D241" s="3"/>
      <c r="E241" s="3"/>
      <c r="F241" s="3"/>
      <c r="G241" s="3"/>
      <c r="H241" s="3"/>
      <c r="I241" s="3"/>
      <c r="J241" s="3"/>
      <c r="K241" s="3"/>
      <c r="L241" s="3"/>
      <c r="M241" s="3"/>
      <c r="N241" s="3"/>
      <c r="O241" s="45"/>
      <c r="P241" s="48"/>
      <c r="Q241" s="48"/>
      <c r="R241" s="48"/>
      <c r="S241" s="48"/>
      <c r="T241" s="48"/>
      <c r="U241" s="48"/>
      <c r="V241" s="48"/>
      <c r="W241" s="48"/>
      <c r="X241" s="48"/>
      <c r="Y241" s="48"/>
      <c r="Z241" s="48"/>
      <c r="AA241" s="48"/>
      <c r="AB241" s="48"/>
      <c r="AC241" s="48"/>
      <c r="AD241" s="48"/>
      <c r="AE241" s="48"/>
      <c r="AF241" s="48"/>
    </row>
    <row r="242" spans="1:32" ht="15.75" customHeight="1">
      <c r="A242" s="1"/>
      <c r="B242" s="2"/>
      <c r="C242" s="2"/>
      <c r="D242" s="3"/>
      <c r="E242" s="3"/>
      <c r="F242" s="3"/>
      <c r="G242" s="3"/>
      <c r="H242" s="3"/>
      <c r="I242" s="3"/>
      <c r="J242" s="3"/>
      <c r="K242" s="3"/>
      <c r="L242" s="3"/>
      <c r="M242" s="3"/>
      <c r="N242" s="3"/>
      <c r="O242" s="45"/>
      <c r="P242" s="48"/>
      <c r="Q242" s="48"/>
      <c r="R242" s="48"/>
      <c r="S242" s="48"/>
      <c r="T242" s="48"/>
      <c r="U242" s="48"/>
      <c r="V242" s="48"/>
      <c r="W242" s="48"/>
      <c r="X242" s="48"/>
      <c r="Y242" s="48"/>
      <c r="Z242" s="48"/>
      <c r="AA242" s="48"/>
      <c r="AB242" s="48"/>
      <c r="AC242" s="48"/>
      <c r="AD242" s="48"/>
      <c r="AE242" s="48"/>
      <c r="AF242" s="48"/>
    </row>
    <row r="243" spans="1:32" ht="15.75" customHeight="1">
      <c r="A243" s="1"/>
      <c r="B243" s="2"/>
      <c r="C243" s="2"/>
      <c r="D243" s="3"/>
      <c r="E243" s="3"/>
      <c r="F243" s="3"/>
      <c r="G243" s="3"/>
      <c r="H243" s="3"/>
      <c r="I243" s="3"/>
      <c r="J243" s="3"/>
      <c r="K243" s="3"/>
      <c r="L243" s="3"/>
      <c r="M243" s="3"/>
      <c r="N243" s="3"/>
      <c r="O243" s="45"/>
      <c r="P243" s="48"/>
      <c r="Q243" s="48"/>
      <c r="R243" s="48"/>
      <c r="S243" s="48"/>
      <c r="T243" s="48"/>
      <c r="U243" s="48"/>
      <c r="V243" s="48"/>
      <c r="W243" s="48"/>
      <c r="X243" s="48"/>
      <c r="Y243" s="48"/>
      <c r="Z243" s="48"/>
      <c r="AA243" s="48"/>
      <c r="AB243" s="48"/>
      <c r="AC243" s="48"/>
      <c r="AD243" s="48"/>
      <c r="AE243" s="48"/>
      <c r="AF243" s="48"/>
    </row>
    <row r="244" spans="1:32" ht="15.75" customHeight="1">
      <c r="A244" s="1"/>
      <c r="B244" s="2"/>
      <c r="C244" s="2"/>
      <c r="D244" s="3"/>
      <c r="E244" s="3"/>
      <c r="F244" s="3"/>
      <c r="G244" s="3"/>
      <c r="H244" s="3"/>
      <c r="I244" s="3"/>
      <c r="J244" s="3"/>
      <c r="K244" s="3"/>
      <c r="L244" s="3"/>
      <c r="M244" s="3"/>
      <c r="N244" s="3"/>
      <c r="O244" s="45"/>
      <c r="P244" s="48"/>
      <c r="Q244" s="48"/>
      <c r="R244" s="48"/>
      <c r="S244" s="48"/>
      <c r="T244" s="48"/>
      <c r="U244" s="48"/>
      <c r="V244" s="48"/>
      <c r="W244" s="48"/>
      <c r="X244" s="48"/>
      <c r="Y244" s="48"/>
      <c r="Z244" s="48"/>
      <c r="AA244" s="48"/>
      <c r="AB244" s="48"/>
      <c r="AC244" s="48"/>
      <c r="AD244" s="48"/>
      <c r="AE244" s="48"/>
      <c r="AF244" s="48"/>
    </row>
    <row r="245" spans="1:32" ht="15.75" customHeight="1">
      <c r="A245" s="1"/>
      <c r="B245" s="2"/>
      <c r="C245" s="2"/>
      <c r="D245" s="3"/>
      <c r="E245" s="3"/>
      <c r="F245" s="3"/>
      <c r="G245" s="3"/>
      <c r="H245" s="3"/>
      <c r="I245" s="3"/>
      <c r="J245" s="3"/>
      <c r="K245" s="3"/>
      <c r="L245" s="3"/>
      <c r="M245" s="3"/>
      <c r="N245" s="3"/>
      <c r="O245" s="45"/>
      <c r="P245" s="48"/>
      <c r="Q245" s="48"/>
      <c r="R245" s="48"/>
      <c r="S245" s="48"/>
      <c r="T245" s="48"/>
      <c r="U245" s="48"/>
      <c r="V245" s="48"/>
      <c r="W245" s="48"/>
      <c r="X245" s="48"/>
      <c r="Y245" s="48"/>
      <c r="Z245" s="48"/>
      <c r="AA245" s="48"/>
      <c r="AB245" s="48"/>
      <c r="AC245" s="48"/>
      <c r="AD245" s="48"/>
      <c r="AE245" s="48"/>
      <c r="AF245" s="48"/>
    </row>
    <row r="246" spans="1:32" ht="15.75" customHeight="1">
      <c r="A246" s="1"/>
      <c r="B246" s="2"/>
      <c r="C246" s="2"/>
      <c r="D246" s="3"/>
      <c r="E246" s="3"/>
      <c r="F246" s="3"/>
      <c r="G246" s="3"/>
      <c r="H246" s="3"/>
      <c r="I246" s="3"/>
      <c r="J246" s="3"/>
      <c r="K246" s="3"/>
      <c r="L246" s="3"/>
      <c r="M246" s="3"/>
      <c r="N246" s="3"/>
      <c r="O246" s="45"/>
      <c r="P246" s="48"/>
      <c r="Q246" s="48"/>
      <c r="R246" s="48"/>
      <c r="S246" s="48"/>
      <c r="T246" s="48"/>
      <c r="U246" s="48"/>
      <c r="V246" s="48"/>
      <c r="W246" s="48"/>
      <c r="X246" s="48"/>
      <c r="Y246" s="48"/>
      <c r="Z246" s="48"/>
      <c r="AA246" s="48"/>
      <c r="AB246" s="48"/>
      <c r="AC246" s="48"/>
      <c r="AD246" s="48"/>
      <c r="AE246" s="48"/>
      <c r="AF246" s="48"/>
    </row>
    <row r="247" spans="1:32" ht="15.75" customHeight="1">
      <c r="A247" s="1"/>
      <c r="B247" s="2"/>
      <c r="C247" s="2"/>
      <c r="D247" s="3"/>
      <c r="E247" s="3"/>
      <c r="F247" s="3"/>
      <c r="G247" s="3"/>
      <c r="H247" s="3"/>
      <c r="I247" s="3"/>
      <c r="J247" s="3"/>
      <c r="K247" s="3"/>
      <c r="L247" s="3"/>
      <c r="M247" s="3"/>
      <c r="N247" s="3"/>
      <c r="O247" s="45"/>
      <c r="P247" s="48"/>
      <c r="Q247" s="48"/>
      <c r="R247" s="48"/>
      <c r="S247" s="48"/>
      <c r="T247" s="48"/>
      <c r="U247" s="48"/>
      <c r="V247" s="48"/>
      <c r="W247" s="48"/>
      <c r="X247" s="48"/>
      <c r="Y247" s="48"/>
      <c r="Z247" s="48"/>
      <c r="AA247" s="48"/>
      <c r="AB247" s="48"/>
      <c r="AC247" s="48"/>
      <c r="AD247" s="48"/>
      <c r="AE247" s="48"/>
      <c r="AF247" s="48"/>
    </row>
    <row r="248" spans="1:32" ht="15.75" customHeight="1">
      <c r="A248" s="1"/>
      <c r="B248" s="2"/>
      <c r="C248" s="2"/>
      <c r="D248" s="3"/>
      <c r="E248" s="3"/>
      <c r="F248" s="3"/>
      <c r="G248" s="3"/>
      <c r="H248" s="3"/>
      <c r="I248" s="3"/>
      <c r="J248" s="3"/>
      <c r="K248" s="3"/>
      <c r="L248" s="3"/>
      <c r="M248" s="3"/>
      <c r="N248" s="3"/>
      <c r="O248" s="45"/>
      <c r="P248" s="48"/>
      <c r="Q248" s="48"/>
      <c r="R248" s="48"/>
      <c r="S248" s="48"/>
      <c r="T248" s="48"/>
      <c r="U248" s="48"/>
      <c r="V248" s="48"/>
      <c r="W248" s="48"/>
      <c r="X248" s="48"/>
      <c r="Y248" s="48"/>
      <c r="Z248" s="48"/>
      <c r="AA248" s="48"/>
      <c r="AB248" s="48"/>
      <c r="AC248" s="48"/>
      <c r="AD248" s="48"/>
      <c r="AE248" s="48"/>
      <c r="AF248" s="48"/>
    </row>
    <row r="249" spans="1:32" ht="15.75" customHeight="1">
      <c r="A249" s="1"/>
      <c r="B249" s="2"/>
      <c r="C249" s="2"/>
      <c r="D249" s="3"/>
      <c r="E249" s="3"/>
      <c r="F249" s="3"/>
      <c r="G249" s="3"/>
      <c r="H249" s="3"/>
      <c r="I249" s="3"/>
      <c r="J249" s="3"/>
      <c r="K249" s="3"/>
      <c r="L249" s="3"/>
      <c r="M249" s="3"/>
      <c r="N249" s="3"/>
      <c r="O249" s="45"/>
      <c r="P249" s="48"/>
      <c r="Q249" s="48"/>
      <c r="R249" s="48"/>
      <c r="S249" s="48"/>
      <c r="T249" s="48"/>
      <c r="U249" s="48"/>
      <c r="V249" s="48"/>
      <c r="W249" s="48"/>
      <c r="X249" s="48"/>
      <c r="Y249" s="48"/>
      <c r="Z249" s="48"/>
      <c r="AA249" s="48"/>
      <c r="AB249" s="48"/>
      <c r="AC249" s="48"/>
      <c r="AD249" s="48"/>
      <c r="AE249" s="48"/>
      <c r="AF249" s="48"/>
    </row>
    <row r="250" spans="1:32" ht="15.75" customHeight="1">
      <c r="A250" s="1"/>
      <c r="B250" s="2"/>
      <c r="C250" s="2"/>
      <c r="D250" s="3"/>
      <c r="E250" s="3"/>
      <c r="F250" s="3"/>
      <c r="G250" s="3"/>
      <c r="H250" s="3"/>
      <c r="I250" s="3"/>
      <c r="J250" s="3"/>
      <c r="K250" s="3"/>
      <c r="L250" s="3"/>
      <c r="M250" s="3"/>
      <c r="N250" s="3"/>
      <c r="O250" s="45"/>
      <c r="P250" s="48"/>
      <c r="Q250" s="48"/>
      <c r="R250" s="48"/>
      <c r="S250" s="48"/>
      <c r="T250" s="48"/>
      <c r="U250" s="48"/>
      <c r="V250" s="48"/>
      <c r="W250" s="48"/>
      <c r="X250" s="48"/>
      <c r="Y250" s="48"/>
      <c r="Z250" s="48"/>
      <c r="AA250" s="48"/>
      <c r="AB250" s="48"/>
      <c r="AC250" s="48"/>
      <c r="AD250" s="48"/>
      <c r="AE250" s="48"/>
      <c r="AF250" s="48"/>
    </row>
    <row r="251" spans="1:32" ht="15.75" customHeight="1">
      <c r="A251" s="1"/>
      <c r="B251" s="2"/>
      <c r="C251" s="2"/>
      <c r="D251" s="3"/>
      <c r="E251" s="3"/>
      <c r="F251" s="3"/>
      <c r="G251" s="3"/>
      <c r="H251" s="3"/>
      <c r="I251" s="3"/>
      <c r="J251" s="3"/>
      <c r="K251" s="3"/>
      <c r="L251" s="3"/>
      <c r="M251" s="3"/>
      <c r="N251" s="3"/>
      <c r="O251" s="45"/>
      <c r="P251" s="48"/>
      <c r="Q251" s="48"/>
      <c r="R251" s="48"/>
      <c r="S251" s="48"/>
      <c r="T251" s="48"/>
      <c r="U251" s="48"/>
      <c r="V251" s="48"/>
      <c r="W251" s="48"/>
      <c r="X251" s="48"/>
      <c r="Y251" s="48"/>
      <c r="Z251" s="48"/>
      <c r="AA251" s="48"/>
      <c r="AB251" s="48"/>
      <c r="AC251" s="48"/>
      <c r="AD251" s="48"/>
      <c r="AE251" s="48"/>
      <c r="AF251" s="48"/>
    </row>
    <row r="252" spans="1:32" ht="15.75" customHeight="1">
      <c r="A252" s="1"/>
      <c r="B252" s="2"/>
      <c r="C252" s="2"/>
      <c r="D252" s="3"/>
      <c r="E252" s="3"/>
      <c r="F252" s="3"/>
      <c r="G252" s="3"/>
      <c r="H252" s="3"/>
      <c r="I252" s="3"/>
      <c r="J252" s="3"/>
      <c r="K252" s="3"/>
      <c r="L252" s="3"/>
      <c r="M252" s="3"/>
      <c r="N252" s="3"/>
      <c r="O252" s="45"/>
      <c r="P252" s="48"/>
      <c r="Q252" s="48"/>
      <c r="R252" s="48"/>
      <c r="S252" s="48"/>
      <c r="T252" s="48"/>
      <c r="U252" s="48"/>
      <c r="V252" s="48"/>
      <c r="W252" s="48"/>
      <c r="X252" s="48"/>
      <c r="Y252" s="48"/>
      <c r="Z252" s="48"/>
      <c r="AA252" s="48"/>
      <c r="AB252" s="48"/>
      <c r="AC252" s="48"/>
      <c r="AD252" s="48"/>
      <c r="AE252" s="48"/>
      <c r="AF252" s="48"/>
    </row>
    <row r="253" spans="1:32" ht="15.75" customHeight="1">
      <c r="A253" s="1"/>
      <c r="B253" s="2"/>
      <c r="C253" s="2"/>
      <c r="D253" s="3"/>
      <c r="E253" s="3"/>
      <c r="F253" s="3"/>
      <c r="G253" s="3"/>
      <c r="H253" s="3"/>
      <c r="I253" s="3"/>
      <c r="J253" s="3"/>
      <c r="K253" s="3"/>
      <c r="L253" s="3"/>
      <c r="M253" s="3"/>
      <c r="N253" s="3"/>
      <c r="O253" s="45"/>
      <c r="P253" s="48"/>
      <c r="Q253" s="48"/>
      <c r="R253" s="48"/>
      <c r="S253" s="48"/>
      <c r="T253" s="48"/>
      <c r="U253" s="48"/>
      <c r="V253" s="48"/>
      <c r="W253" s="48"/>
      <c r="X253" s="48"/>
      <c r="Y253" s="48"/>
      <c r="Z253" s="48"/>
      <c r="AA253" s="48"/>
      <c r="AB253" s="48"/>
      <c r="AC253" s="48"/>
      <c r="AD253" s="48"/>
      <c r="AE253" s="48"/>
      <c r="AF253" s="48"/>
    </row>
    <row r="254" spans="1:32" ht="15.75" customHeight="1">
      <c r="A254" s="1"/>
      <c r="B254" s="2"/>
      <c r="C254" s="2"/>
      <c r="D254" s="3"/>
      <c r="E254" s="3"/>
      <c r="F254" s="3"/>
      <c r="G254" s="3"/>
      <c r="H254" s="3"/>
      <c r="I254" s="3"/>
      <c r="J254" s="3"/>
      <c r="K254" s="3"/>
      <c r="L254" s="3"/>
      <c r="M254" s="3"/>
      <c r="N254" s="3"/>
      <c r="O254" s="45"/>
      <c r="P254" s="48"/>
      <c r="Q254" s="48"/>
      <c r="R254" s="48"/>
      <c r="S254" s="48"/>
      <c r="T254" s="48"/>
      <c r="U254" s="48"/>
      <c r="V254" s="48"/>
      <c r="W254" s="48"/>
      <c r="X254" s="48"/>
      <c r="Y254" s="48"/>
      <c r="Z254" s="48"/>
      <c r="AA254" s="48"/>
      <c r="AB254" s="48"/>
      <c r="AC254" s="48"/>
      <c r="AD254" s="48"/>
      <c r="AE254" s="48"/>
      <c r="AF254" s="48"/>
    </row>
    <row r="255" spans="1:32" ht="15.75" customHeight="1">
      <c r="A255" s="1"/>
      <c r="B255" s="2"/>
      <c r="C255" s="2"/>
      <c r="D255" s="3"/>
      <c r="E255" s="3"/>
      <c r="F255" s="3"/>
      <c r="G255" s="3"/>
      <c r="H255" s="3"/>
      <c r="I255" s="3"/>
      <c r="J255" s="3"/>
      <c r="K255" s="3"/>
      <c r="L255" s="3"/>
      <c r="M255" s="3"/>
      <c r="N255" s="3"/>
      <c r="O255" s="45"/>
      <c r="P255" s="48"/>
      <c r="Q255" s="48"/>
      <c r="R255" s="48"/>
      <c r="S255" s="48"/>
      <c r="T255" s="48"/>
      <c r="U255" s="48"/>
      <c r="V255" s="48"/>
      <c r="W255" s="48"/>
      <c r="X255" s="48"/>
      <c r="Y255" s="48"/>
      <c r="Z255" s="48"/>
      <c r="AA255" s="48"/>
      <c r="AB255" s="48"/>
      <c r="AC255" s="48"/>
      <c r="AD255" s="48"/>
      <c r="AE255" s="48"/>
      <c r="AF255" s="48"/>
    </row>
    <row r="256" spans="1:32" ht="15.75" customHeight="1">
      <c r="A256" s="1"/>
      <c r="B256" s="2"/>
      <c r="C256" s="2"/>
      <c r="D256" s="3"/>
      <c r="E256" s="3"/>
      <c r="F256" s="3"/>
      <c r="G256" s="3"/>
      <c r="H256" s="3"/>
      <c r="I256" s="3"/>
      <c r="J256" s="3"/>
      <c r="K256" s="3"/>
      <c r="L256" s="3"/>
      <c r="M256" s="3"/>
      <c r="N256" s="3"/>
      <c r="O256" s="45"/>
      <c r="P256" s="48"/>
      <c r="Q256" s="48"/>
      <c r="R256" s="48"/>
      <c r="S256" s="48"/>
      <c r="T256" s="48"/>
      <c r="U256" s="48"/>
      <c r="V256" s="48"/>
      <c r="W256" s="48"/>
      <c r="X256" s="48"/>
      <c r="Y256" s="48"/>
      <c r="Z256" s="48"/>
      <c r="AA256" s="48"/>
      <c r="AB256" s="48"/>
      <c r="AC256" s="48"/>
      <c r="AD256" s="48"/>
      <c r="AE256" s="48"/>
      <c r="AF256" s="48"/>
    </row>
    <row r="257" spans="1:32" ht="15.75" customHeight="1">
      <c r="A257" s="1"/>
      <c r="B257" s="2"/>
      <c r="C257" s="2"/>
      <c r="D257" s="3"/>
      <c r="E257" s="3"/>
      <c r="F257" s="3"/>
      <c r="G257" s="3"/>
      <c r="H257" s="3"/>
      <c r="I257" s="3"/>
      <c r="J257" s="3"/>
      <c r="K257" s="3"/>
      <c r="L257" s="3"/>
      <c r="M257" s="3"/>
      <c r="N257" s="3"/>
      <c r="O257" s="45"/>
      <c r="P257" s="48"/>
      <c r="Q257" s="48"/>
      <c r="R257" s="48"/>
      <c r="S257" s="48"/>
      <c r="T257" s="48"/>
      <c r="U257" s="48"/>
      <c r="V257" s="48"/>
      <c r="W257" s="48"/>
      <c r="X257" s="48"/>
      <c r="Y257" s="48"/>
      <c r="Z257" s="48"/>
      <c r="AA257" s="48"/>
      <c r="AB257" s="48"/>
      <c r="AC257" s="48"/>
      <c r="AD257" s="48"/>
      <c r="AE257" s="48"/>
      <c r="AF257" s="48"/>
    </row>
    <row r="258" spans="1:32" ht="15.75" customHeight="1">
      <c r="A258" s="1"/>
      <c r="B258" s="2"/>
      <c r="C258" s="2"/>
      <c r="D258" s="3"/>
      <c r="E258" s="3"/>
      <c r="F258" s="3"/>
      <c r="G258" s="3"/>
      <c r="H258" s="3"/>
      <c r="I258" s="3"/>
      <c r="J258" s="3"/>
      <c r="K258" s="3"/>
      <c r="L258" s="3"/>
      <c r="M258" s="3"/>
      <c r="N258" s="3"/>
      <c r="O258" s="45"/>
      <c r="P258" s="48"/>
      <c r="Q258" s="48"/>
      <c r="R258" s="48"/>
      <c r="S258" s="48"/>
      <c r="T258" s="48"/>
      <c r="U258" s="48"/>
      <c r="V258" s="48"/>
      <c r="W258" s="48"/>
      <c r="X258" s="48"/>
      <c r="Y258" s="48"/>
      <c r="Z258" s="48"/>
      <c r="AA258" s="48"/>
      <c r="AB258" s="48"/>
      <c r="AC258" s="48"/>
      <c r="AD258" s="48"/>
      <c r="AE258" s="48"/>
      <c r="AF258" s="48"/>
    </row>
    <row r="259" spans="1:32" ht="15.75" customHeight="1">
      <c r="A259" s="1"/>
      <c r="B259" s="2"/>
      <c r="C259" s="2"/>
      <c r="D259" s="3"/>
      <c r="E259" s="3"/>
      <c r="F259" s="3"/>
      <c r="G259" s="3"/>
      <c r="H259" s="3"/>
      <c r="I259" s="3"/>
      <c r="J259" s="3"/>
      <c r="K259" s="3"/>
      <c r="L259" s="3"/>
      <c r="M259" s="3"/>
      <c r="N259" s="3"/>
      <c r="O259" s="45"/>
      <c r="P259" s="48"/>
      <c r="Q259" s="48"/>
      <c r="R259" s="48"/>
      <c r="S259" s="48"/>
      <c r="T259" s="48"/>
      <c r="U259" s="48"/>
      <c r="V259" s="48"/>
      <c r="W259" s="48"/>
      <c r="X259" s="48"/>
      <c r="Y259" s="48"/>
      <c r="Z259" s="48"/>
      <c r="AA259" s="48"/>
      <c r="AB259" s="48"/>
      <c r="AC259" s="48"/>
      <c r="AD259" s="48"/>
      <c r="AE259" s="48"/>
      <c r="AF259" s="48"/>
    </row>
    <row r="260" spans="1:32" ht="15.75" customHeight="1">
      <c r="A260" s="1"/>
      <c r="B260" s="2"/>
      <c r="C260" s="2"/>
      <c r="D260" s="3"/>
      <c r="E260" s="3"/>
      <c r="F260" s="3"/>
      <c r="G260" s="3"/>
      <c r="H260" s="3"/>
      <c r="I260" s="3"/>
      <c r="J260" s="3"/>
      <c r="K260" s="3"/>
      <c r="L260" s="3"/>
      <c r="M260" s="3"/>
      <c r="N260" s="3"/>
      <c r="O260" s="45"/>
      <c r="P260" s="48"/>
      <c r="Q260" s="48"/>
      <c r="R260" s="48"/>
      <c r="S260" s="48"/>
      <c r="T260" s="48"/>
      <c r="U260" s="48"/>
      <c r="V260" s="48"/>
      <c r="W260" s="48"/>
      <c r="X260" s="48"/>
      <c r="Y260" s="48"/>
      <c r="Z260" s="48"/>
      <c r="AA260" s="48"/>
      <c r="AB260" s="48"/>
      <c r="AC260" s="48"/>
      <c r="AD260" s="48"/>
      <c r="AE260" s="48"/>
      <c r="AF260" s="48"/>
    </row>
    <row r="261" spans="1:32" ht="15.75" customHeight="1">
      <c r="A261" s="1"/>
      <c r="B261" s="2"/>
      <c r="C261" s="2"/>
      <c r="D261" s="3"/>
      <c r="E261" s="3"/>
      <c r="F261" s="3"/>
      <c r="G261" s="3"/>
      <c r="H261" s="3"/>
      <c r="I261" s="3"/>
      <c r="J261" s="3"/>
      <c r="K261" s="3"/>
      <c r="L261" s="3"/>
      <c r="M261" s="3"/>
      <c r="N261" s="3"/>
      <c r="O261" s="45"/>
      <c r="P261" s="48"/>
      <c r="Q261" s="48"/>
      <c r="R261" s="48"/>
      <c r="S261" s="48"/>
      <c r="T261" s="48"/>
      <c r="U261" s="48"/>
      <c r="V261" s="48"/>
      <c r="W261" s="48"/>
      <c r="X261" s="48"/>
      <c r="Y261" s="48"/>
      <c r="Z261" s="48"/>
      <c r="AA261" s="48"/>
      <c r="AB261" s="48"/>
      <c r="AC261" s="48"/>
      <c r="AD261" s="48"/>
      <c r="AE261" s="48"/>
      <c r="AF261" s="48"/>
    </row>
    <row r="262" spans="1:32" ht="15.75" customHeight="1">
      <c r="A262" s="1"/>
      <c r="B262" s="2"/>
      <c r="C262" s="2"/>
      <c r="D262" s="3"/>
      <c r="E262" s="3"/>
      <c r="F262" s="3"/>
      <c r="G262" s="3"/>
      <c r="H262" s="3"/>
      <c r="I262" s="3"/>
      <c r="J262" s="3"/>
      <c r="K262" s="3"/>
      <c r="L262" s="3"/>
      <c r="M262" s="3"/>
      <c r="N262" s="3"/>
      <c r="O262" s="45"/>
      <c r="P262" s="48"/>
      <c r="Q262" s="48"/>
      <c r="R262" s="48"/>
      <c r="S262" s="48"/>
      <c r="T262" s="48"/>
      <c r="U262" s="48"/>
      <c r="V262" s="48"/>
      <c r="W262" s="48"/>
      <c r="X262" s="48"/>
      <c r="Y262" s="48"/>
      <c r="Z262" s="48"/>
      <c r="AA262" s="48"/>
      <c r="AB262" s="48"/>
      <c r="AC262" s="48"/>
      <c r="AD262" s="48"/>
      <c r="AE262" s="48"/>
      <c r="AF262" s="48"/>
    </row>
    <row r="263" spans="1:32" ht="15.75" customHeight="1">
      <c r="A263" s="1"/>
      <c r="B263" s="2"/>
      <c r="C263" s="2"/>
      <c r="D263" s="3"/>
      <c r="E263" s="3"/>
      <c r="F263" s="3"/>
      <c r="G263" s="3"/>
      <c r="H263" s="3"/>
      <c r="I263" s="3"/>
      <c r="J263" s="3"/>
      <c r="K263" s="3"/>
      <c r="L263" s="3"/>
      <c r="M263" s="3"/>
      <c r="N263" s="3"/>
      <c r="O263" s="45"/>
      <c r="P263" s="48"/>
      <c r="Q263" s="48"/>
      <c r="R263" s="48"/>
      <c r="S263" s="48"/>
      <c r="T263" s="48"/>
      <c r="U263" s="48"/>
      <c r="V263" s="48"/>
      <c r="W263" s="48"/>
      <c r="X263" s="48"/>
      <c r="Y263" s="48"/>
      <c r="Z263" s="48"/>
      <c r="AA263" s="48"/>
      <c r="AB263" s="48"/>
      <c r="AC263" s="48"/>
      <c r="AD263" s="48"/>
      <c r="AE263" s="48"/>
      <c r="AF263" s="48"/>
    </row>
    <row r="264" spans="1:32" ht="15.75" customHeight="1">
      <c r="A264" s="1"/>
      <c r="B264" s="2"/>
      <c r="C264" s="2"/>
      <c r="D264" s="3"/>
      <c r="E264" s="3"/>
      <c r="F264" s="3"/>
      <c r="G264" s="3"/>
      <c r="H264" s="3"/>
      <c r="I264" s="3"/>
      <c r="J264" s="3"/>
      <c r="K264" s="3"/>
      <c r="L264" s="3"/>
      <c r="M264" s="3"/>
      <c r="N264" s="3"/>
      <c r="O264" s="45"/>
      <c r="P264" s="48"/>
      <c r="Q264" s="48"/>
      <c r="R264" s="48"/>
      <c r="S264" s="48"/>
      <c r="T264" s="48"/>
      <c r="U264" s="48"/>
      <c r="V264" s="48"/>
      <c r="W264" s="48"/>
      <c r="X264" s="48"/>
      <c r="Y264" s="48"/>
      <c r="Z264" s="48"/>
      <c r="AA264" s="48"/>
      <c r="AB264" s="48"/>
      <c r="AC264" s="48"/>
      <c r="AD264" s="48"/>
      <c r="AE264" s="48"/>
      <c r="AF264" s="48"/>
    </row>
    <row r="265" spans="1:32" ht="15.75" customHeight="1">
      <c r="A265" s="1"/>
      <c r="B265" s="2"/>
      <c r="C265" s="2"/>
      <c r="D265" s="3"/>
      <c r="E265" s="3"/>
      <c r="F265" s="3"/>
      <c r="G265" s="3"/>
      <c r="H265" s="3"/>
      <c r="I265" s="3"/>
      <c r="J265" s="3"/>
      <c r="K265" s="3"/>
      <c r="L265" s="3"/>
      <c r="M265" s="3"/>
      <c r="N265" s="3"/>
      <c r="O265" s="45"/>
      <c r="P265" s="48"/>
      <c r="Q265" s="48"/>
      <c r="R265" s="48"/>
      <c r="S265" s="48"/>
      <c r="T265" s="48"/>
      <c r="U265" s="48"/>
      <c r="V265" s="48"/>
      <c r="W265" s="48"/>
      <c r="X265" s="48"/>
      <c r="Y265" s="48"/>
      <c r="Z265" s="48"/>
      <c r="AA265" s="48"/>
      <c r="AB265" s="48"/>
      <c r="AC265" s="48"/>
      <c r="AD265" s="48"/>
      <c r="AE265" s="48"/>
      <c r="AF265" s="48"/>
    </row>
    <row r="266" spans="1:32" ht="15.75" customHeight="1">
      <c r="A266" s="1"/>
      <c r="B266" s="2"/>
      <c r="C266" s="2"/>
      <c r="D266" s="3"/>
      <c r="E266" s="3"/>
      <c r="F266" s="3"/>
      <c r="G266" s="3"/>
      <c r="H266" s="3"/>
      <c r="I266" s="3"/>
      <c r="J266" s="3"/>
      <c r="K266" s="3"/>
      <c r="L266" s="3"/>
      <c r="M266" s="3"/>
      <c r="N266" s="3"/>
      <c r="O266" s="45"/>
      <c r="P266" s="48"/>
      <c r="Q266" s="48"/>
      <c r="R266" s="48"/>
      <c r="S266" s="48"/>
      <c r="T266" s="48"/>
      <c r="U266" s="48"/>
      <c r="V266" s="48"/>
      <c r="W266" s="48"/>
      <c r="X266" s="48"/>
      <c r="Y266" s="48"/>
      <c r="Z266" s="48"/>
      <c r="AA266" s="48"/>
      <c r="AB266" s="48"/>
      <c r="AC266" s="48"/>
      <c r="AD266" s="48"/>
      <c r="AE266" s="48"/>
      <c r="AF266" s="48"/>
    </row>
    <row r="267" spans="1:32" ht="15.75" customHeight="1">
      <c r="A267" s="1"/>
      <c r="B267" s="2"/>
      <c r="C267" s="2"/>
      <c r="D267" s="3"/>
      <c r="E267" s="3"/>
      <c r="F267" s="3"/>
      <c r="G267" s="3"/>
      <c r="H267" s="3"/>
      <c r="I267" s="3"/>
      <c r="J267" s="3"/>
      <c r="K267" s="3"/>
      <c r="L267" s="3"/>
      <c r="M267" s="3"/>
      <c r="N267" s="3"/>
      <c r="O267" s="45"/>
      <c r="P267" s="48"/>
      <c r="Q267" s="48"/>
      <c r="R267" s="48"/>
      <c r="S267" s="48"/>
      <c r="T267" s="48"/>
      <c r="U267" s="48"/>
      <c r="V267" s="48"/>
      <c r="W267" s="48"/>
      <c r="X267" s="48"/>
      <c r="Y267" s="48"/>
      <c r="Z267" s="48"/>
      <c r="AA267" s="48"/>
      <c r="AB267" s="48"/>
      <c r="AC267" s="48"/>
      <c r="AD267" s="48"/>
      <c r="AE267" s="48"/>
      <c r="AF267" s="48"/>
    </row>
    <row r="268" spans="1:32" ht="15.75" customHeight="1">
      <c r="A268" s="1"/>
      <c r="B268" s="2"/>
      <c r="C268" s="2"/>
      <c r="D268" s="3"/>
      <c r="E268" s="3"/>
      <c r="F268" s="3"/>
      <c r="G268" s="3"/>
      <c r="H268" s="3"/>
      <c r="I268" s="3"/>
      <c r="J268" s="3"/>
      <c r="K268" s="3"/>
      <c r="L268" s="3"/>
      <c r="M268" s="3"/>
      <c r="N268" s="3"/>
      <c r="O268" s="45"/>
      <c r="P268" s="48"/>
      <c r="Q268" s="48"/>
      <c r="R268" s="48"/>
      <c r="S268" s="48"/>
      <c r="T268" s="48"/>
      <c r="U268" s="48"/>
      <c r="V268" s="48"/>
      <c r="W268" s="48"/>
      <c r="X268" s="48"/>
      <c r="Y268" s="48"/>
      <c r="Z268" s="48"/>
      <c r="AA268" s="48"/>
      <c r="AB268" s="48"/>
      <c r="AC268" s="48"/>
      <c r="AD268" s="48"/>
      <c r="AE268" s="48"/>
      <c r="AF268" s="48"/>
    </row>
    <row r="269" spans="1:32" ht="15.75" customHeight="1">
      <c r="A269" s="1"/>
      <c r="B269" s="2"/>
      <c r="C269" s="2"/>
      <c r="D269" s="3"/>
      <c r="E269" s="3"/>
      <c r="F269" s="3"/>
      <c r="G269" s="3"/>
      <c r="H269" s="3"/>
      <c r="I269" s="3"/>
      <c r="J269" s="3"/>
      <c r="K269" s="3"/>
      <c r="L269" s="3"/>
      <c r="M269" s="3"/>
      <c r="N269" s="3"/>
      <c r="O269" s="45"/>
      <c r="P269" s="48"/>
      <c r="Q269" s="48"/>
      <c r="R269" s="48"/>
      <c r="S269" s="48"/>
      <c r="T269" s="48"/>
      <c r="U269" s="48"/>
      <c r="V269" s="48"/>
      <c r="W269" s="48"/>
      <c r="X269" s="48"/>
      <c r="Y269" s="48"/>
      <c r="Z269" s="48"/>
      <c r="AA269" s="48"/>
      <c r="AB269" s="48"/>
      <c r="AC269" s="48"/>
      <c r="AD269" s="48"/>
      <c r="AE269" s="48"/>
      <c r="AF269" s="48"/>
    </row>
    <row r="270" spans="1:32" ht="15.75" customHeight="1">
      <c r="A270" s="1"/>
      <c r="B270" s="2"/>
      <c r="C270" s="2"/>
      <c r="D270" s="3"/>
      <c r="E270" s="3"/>
      <c r="F270" s="3"/>
      <c r="G270" s="3"/>
      <c r="H270" s="3"/>
      <c r="I270" s="3"/>
      <c r="J270" s="3"/>
      <c r="K270" s="3"/>
      <c r="L270" s="3"/>
      <c r="M270" s="3"/>
      <c r="N270" s="3"/>
      <c r="O270" s="45"/>
      <c r="P270" s="48"/>
      <c r="Q270" s="48"/>
      <c r="R270" s="48"/>
      <c r="S270" s="48"/>
      <c r="T270" s="48"/>
      <c r="U270" s="48"/>
      <c r="V270" s="48"/>
      <c r="W270" s="48"/>
      <c r="X270" s="48"/>
      <c r="Y270" s="48"/>
      <c r="Z270" s="48"/>
      <c r="AA270" s="48"/>
      <c r="AB270" s="48"/>
      <c r="AC270" s="48"/>
      <c r="AD270" s="48"/>
      <c r="AE270" s="48"/>
      <c r="AF270" s="48"/>
    </row>
    <row r="271" spans="1:32" ht="15.75" customHeight="1">
      <c r="A271" s="1"/>
      <c r="B271" s="2"/>
      <c r="C271" s="2"/>
      <c r="D271" s="3"/>
      <c r="E271" s="3"/>
      <c r="F271" s="3"/>
      <c r="G271" s="3"/>
      <c r="H271" s="3"/>
      <c r="I271" s="3"/>
      <c r="J271" s="3"/>
      <c r="K271" s="3"/>
      <c r="L271" s="3"/>
      <c r="M271" s="3"/>
      <c r="N271" s="3"/>
      <c r="O271" s="45"/>
      <c r="P271" s="48"/>
      <c r="Q271" s="48"/>
      <c r="R271" s="48"/>
      <c r="S271" s="48"/>
      <c r="T271" s="48"/>
      <c r="U271" s="48"/>
      <c r="V271" s="48"/>
      <c r="W271" s="48"/>
      <c r="X271" s="48"/>
      <c r="Y271" s="48"/>
      <c r="Z271" s="48"/>
      <c r="AA271" s="48"/>
      <c r="AB271" s="48"/>
      <c r="AC271" s="48"/>
      <c r="AD271" s="48"/>
      <c r="AE271" s="48"/>
      <c r="AF271" s="48"/>
    </row>
    <row r="272" spans="1:32" ht="15.75" customHeight="1">
      <c r="A272" s="1"/>
      <c r="B272" s="2"/>
      <c r="C272" s="2"/>
      <c r="D272" s="3"/>
      <c r="E272" s="3"/>
      <c r="F272" s="3"/>
      <c r="G272" s="3"/>
      <c r="H272" s="3"/>
      <c r="I272" s="3"/>
      <c r="J272" s="3"/>
      <c r="K272" s="3"/>
      <c r="L272" s="3"/>
      <c r="M272" s="3"/>
      <c r="N272" s="3"/>
      <c r="O272" s="45"/>
      <c r="P272" s="48"/>
      <c r="Q272" s="48"/>
      <c r="R272" s="48"/>
      <c r="S272" s="48"/>
      <c r="T272" s="48"/>
      <c r="U272" s="48"/>
      <c r="V272" s="48"/>
      <c r="W272" s="48"/>
      <c r="X272" s="48"/>
      <c r="Y272" s="48"/>
      <c r="Z272" s="48"/>
      <c r="AA272" s="48"/>
      <c r="AB272" s="48"/>
      <c r="AC272" s="48"/>
      <c r="AD272" s="48"/>
      <c r="AE272" s="48"/>
      <c r="AF272" s="48"/>
    </row>
    <row r="273" spans="1:32" ht="15.75" customHeight="1">
      <c r="A273" s="1"/>
      <c r="B273" s="2"/>
      <c r="C273" s="2"/>
      <c r="D273" s="3"/>
      <c r="E273" s="3"/>
      <c r="F273" s="3"/>
      <c r="G273" s="3"/>
      <c r="H273" s="3"/>
      <c r="I273" s="3"/>
      <c r="J273" s="3"/>
      <c r="K273" s="3"/>
      <c r="L273" s="3"/>
      <c r="M273" s="3"/>
      <c r="N273" s="3"/>
      <c r="O273" s="45"/>
      <c r="P273" s="48"/>
      <c r="Q273" s="48"/>
      <c r="R273" s="48"/>
      <c r="S273" s="48"/>
      <c r="T273" s="48"/>
      <c r="U273" s="48"/>
      <c r="V273" s="48"/>
      <c r="W273" s="48"/>
      <c r="X273" s="48"/>
      <c r="Y273" s="48"/>
      <c r="Z273" s="48"/>
      <c r="AA273" s="48"/>
      <c r="AB273" s="48"/>
      <c r="AC273" s="48"/>
      <c r="AD273" s="48"/>
      <c r="AE273" s="48"/>
      <c r="AF273" s="48"/>
    </row>
    <row r="274" spans="1:32" ht="15.75" customHeight="1">
      <c r="A274" s="1"/>
      <c r="B274" s="2"/>
      <c r="C274" s="2"/>
      <c r="D274" s="3"/>
      <c r="E274" s="3"/>
      <c r="F274" s="3"/>
      <c r="G274" s="3"/>
      <c r="H274" s="3"/>
      <c r="I274" s="3"/>
      <c r="J274" s="3"/>
      <c r="K274" s="3"/>
      <c r="L274" s="3"/>
      <c r="M274" s="3"/>
      <c r="N274" s="3"/>
      <c r="O274" s="45"/>
      <c r="P274" s="48"/>
      <c r="Q274" s="48"/>
      <c r="R274" s="48"/>
      <c r="S274" s="48"/>
      <c r="T274" s="48"/>
      <c r="U274" s="48"/>
      <c r="V274" s="48"/>
      <c r="W274" s="48"/>
      <c r="X274" s="48"/>
      <c r="Y274" s="48"/>
      <c r="Z274" s="48"/>
      <c r="AA274" s="48"/>
      <c r="AB274" s="48"/>
      <c r="AC274" s="48"/>
      <c r="AD274" s="48"/>
      <c r="AE274" s="48"/>
      <c r="AF274" s="48"/>
    </row>
    <row r="275" spans="1:32" ht="15.75" customHeight="1">
      <c r="A275" s="1"/>
      <c r="B275" s="2"/>
      <c r="C275" s="2"/>
      <c r="D275" s="3"/>
      <c r="E275" s="3"/>
      <c r="F275" s="3"/>
      <c r="G275" s="3"/>
      <c r="H275" s="3"/>
      <c r="I275" s="3"/>
      <c r="J275" s="3"/>
      <c r="K275" s="3"/>
      <c r="L275" s="3"/>
      <c r="M275" s="3"/>
      <c r="N275" s="3"/>
      <c r="O275" s="45"/>
      <c r="P275" s="48"/>
      <c r="Q275" s="48"/>
      <c r="R275" s="48"/>
      <c r="S275" s="48"/>
      <c r="T275" s="48"/>
      <c r="U275" s="48"/>
      <c r="V275" s="48"/>
      <c r="W275" s="48"/>
      <c r="X275" s="48"/>
      <c r="Y275" s="48"/>
      <c r="Z275" s="48"/>
      <c r="AA275" s="48"/>
      <c r="AB275" s="48"/>
      <c r="AC275" s="48"/>
      <c r="AD275" s="48"/>
      <c r="AE275" s="48"/>
      <c r="AF275" s="48"/>
    </row>
    <row r="276" spans="1:32" ht="15.75" customHeight="1">
      <c r="A276" s="1"/>
      <c r="B276" s="2"/>
      <c r="C276" s="2"/>
      <c r="D276" s="3"/>
      <c r="E276" s="3"/>
      <c r="F276" s="3"/>
      <c r="G276" s="3"/>
      <c r="H276" s="3"/>
      <c r="I276" s="3"/>
      <c r="J276" s="3"/>
      <c r="K276" s="3"/>
      <c r="L276" s="3"/>
      <c r="M276" s="3"/>
      <c r="N276" s="3"/>
      <c r="O276" s="45"/>
      <c r="P276" s="48"/>
      <c r="Q276" s="48"/>
      <c r="R276" s="48"/>
      <c r="S276" s="48"/>
      <c r="T276" s="48"/>
      <c r="U276" s="48"/>
      <c r="V276" s="48"/>
      <c r="W276" s="48"/>
      <c r="X276" s="48"/>
      <c r="Y276" s="48"/>
      <c r="Z276" s="48"/>
      <c r="AA276" s="48"/>
      <c r="AB276" s="48"/>
      <c r="AC276" s="48"/>
      <c r="AD276" s="48"/>
      <c r="AE276" s="48"/>
      <c r="AF276" s="48"/>
    </row>
    <row r="277" spans="1:32" ht="15.75" customHeight="1">
      <c r="A277" s="1"/>
      <c r="B277" s="2"/>
      <c r="C277" s="2"/>
      <c r="D277" s="3"/>
      <c r="E277" s="3"/>
      <c r="F277" s="3"/>
      <c r="G277" s="3"/>
      <c r="H277" s="3"/>
      <c r="I277" s="3"/>
      <c r="J277" s="3"/>
      <c r="K277" s="3"/>
      <c r="L277" s="3"/>
      <c r="M277" s="3"/>
      <c r="N277" s="3"/>
      <c r="O277" s="45"/>
      <c r="P277" s="48"/>
      <c r="Q277" s="48"/>
      <c r="R277" s="48"/>
      <c r="S277" s="48"/>
      <c r="T277" s="48"/>
      <c r="U277" s="48"/>
      <c r="V277" s="48"/>
      <c r="W277" s="48"/>
      <c r="X277" s="48"/>
      <c r="Y277" s="48"/>
      <c r="Z277" s="48"/>
      <c r="AA277" s="48"/>
      <c r="AB277" s="48"/>
      <c r="AC277" s="48"/>
      <c r="AD277" s="48"/>
      <c r="AE277" s="48"/>
      <c r="AF277" s="48"/>
    </row>
    <row r="278" spans="1:32" ht="15.75" customHeight="1">
      <c r="A278" s="1"/>
      <c r="B278" s="2"/>
      <c r="C278" s="2"/>
      <c r="D278" s="3"/>
      <c r="E278" s="3"/>
      <c r="F278" s="3"/>
      <c r="G278" s="3"/>
      <c r="H278" s="3"/>
      <c r="I278" s="3"/>
      <c r="J278" s="3"/>
      <c r="K278" s="3"/>
      <c r="L278" s="3"/>
      <c r="M278" s="3"/>
      <c r="N278" s="3"/>
      <c r="O278" s="45"/>
      <c r="P278" s="48"/>
      <c r="Q278" s="48"/>
      <c r="R278" s="48"/>
      <c r="S278" s="48"/>
      <c r="T278" s="48"/>
      <c r="U278" s="48"/>
      <c r="V278" s="48"/>
      <c r="W278" s="48"/>
      <c r="X278" s="48"/>
      <c r="Y278" s="48"/>
      <c r="Z278" s="48"/>
      <c r="AA278" s="48"/>
      <c r="AB278" s="48"/>
      <c r="AC278" s="48"/>
      <c r="AD278" s="48"/>
      <c r="AE278" s="48"/>
      <c r="AF278" s="48"/>
    </row>
    <row r="279" spans="1:32" ht="15.75" customHeight="1">
      <c r="A279" s="1"/>
      <c r="B279" s="2"/>
      <c r="C279" s="2"/>
      <c r="D279" s="3"/>
      <c r="E279" s="3"/>
      <c r="F279" s="3"/>
      <c r="G279" s="3"/>
      <c r="H279" s="3"/>
      <c r="I279" s="3"/>
      <c r="J279" s="3"/>
      <c r="K279" s="3"/>
      <c r="L279" s="3"/>
      <c r="M279" s="3"/>
      <c r="N279" s="3"/>
      <c r="O279" s="45"/>
      <c r="P279" s="48"/>
      <c r="Q279" s="48"/>
      <c r="R279" s="48"/>
      <c r="S279" s="48"/>
      <c r="T279" s="48"/>
      <c r="U279" s="48"/>
      <c r="V279" s="48"/>
      <c r="W279" s="48"/>
      <c r="X279" s="48"/>
      <c r="Y279" s="48"/>
      <c r="Z279" s="48"/>
      <c r="AA279" s="48"/>
      <c r="AB279" s="48"/>
      <c r="AC279" s="48"/>
      <c r="AD279" s="48"/>
      <c r="AE279" s="48"/>
      <c r="AF279" s="48"/>
    </row>
    <row r="280" spans="1:32" ht="15.75" customHeight="1">
      <c r="A280" s="1"/>
      <c r="B280" s="2"/>
      <c r="C280" s="2"/>
      <c r="D280" s="3"/>
      <c r="E280" s="3"/>
      <c r="F280" s="3"/>
      <c r="G280" s="3"/>
      <c r="H280" s="3"/>
      <c r="I280" s="3"/>
      <c r="J280" s="3"/>
      <c r="K280" s="3"/>
      <c r="L280" s="3"/>
      <c r="M280" s="3"/>
      <c r="N280" s="3"/>
      <c r="O280" s="45"/>
      <c r="P280" s="48"/>
      <c r="Q280" s="48"/>
      <c r="R280" s="48"/>
      <c r="S280" s="48"/>
      <c r="T280" s="48"/>
      <c r="U280" s="48"/>
      <c r="V280" s="48"/>
      <c r="W280" s="48"/>
      <c r="X280" s="48"/>
      <c r="Y280" s="48"/>
      <c r="Z280" s="48"/>
      <c r="AA280" s="48"/>
      <c r="AB280" s="48"/>
      <c r="AC280" s="48"/>
      <c r="AD280" s="48"/>
      <c r="AE280" s="48"/>
      <c r="AF280" s="48"/>
    </row>
    <row r="281" spans="1:32" ht="15.75" customHeight="1">
      <c r="A281" s="1"/>
      <c r="B281" s="2"/>
      <c r="C281" s="2"/>
      <c r="D281" s="3"/>
      <c r="E281" s="3"/>
      <c r="F281" s="3"/>
      <c r="G281" s="3"/>
      <c r="H281" s="3"/>
      <c r="I281" s="3"/>
      <c r="J281" s="3"/>
      <c r="K281" s="3"/>
      <c r="L281" s="3"/>
      <c r="M281" s="3"/>
      <c r="N281" s="3"/>
      <c r="O281" s="45"/>
      <c r="P281" s="48"/>
      <c r="Q281" s="48"/>
      <c r="R281" s="48"/>
      <c r="S281" s="48"/>
      <c r="T281" s="48"/>
      <c r="U281" s="48"/>
      <c r="V281" s="48"/>
      <c r="W281" s="48"/>
      <c r="X281" s="48"/>
      <c r="Y281" s="48"/>
      <c r="Z281" s="48"/>
      <c r="AA281" s="48"/>
      <c r="AB281" s="48"/>
      <c r="AC281" s="48"/>
      <c r="AD281" s="48"/>
      <c r="AE281" s="48"/>
      <c r="AF281" s="48"/>
    </row>
    <row r="282" spans="1:32" ht="15.75" customHeight="1">
      <c r="A282" s="1"/>
      <c r="B282" s="2"/>
      <c r="C282" s="2"/>
      <c r="D282" s="3"/>
      <c r="E282" s="3"/>
      <c r="F282" s="3"/>
      <c r="G282" s="3"/>
      <c r="H282" s="3"/>
      <c r="I282" s="3"/>
      <c r="J282" s="3"/>
      <c r="K282" s="3"/>
      <c r="L282" s="3"/>
      <c r="M282" s="3"/>
      <c r="N282" s="3"/>
      <c r="O282" s="45"/>
      <c r="P282" s="48"/>
      <c r="Q282" s="48"/>
      <c r="R282" s="48"/>
      <c r="S282" s="48"/>
      <c r="T282" s="48"/>
      <c r="U282" s="48"/>
      <c r="V282" s="48"/>
      <c r="W282" s="48"/>
      <c r="X282" s="48"/>
      <c r="Y282" s="48"/>
      <c r="Z282" s="48"/>
      <c r="AA282" s="48"/>
      <c r="AB282" s="48"/>
      <c r="AC282" s="48"/>
      <c r="AD282" s="48"/>
      <c r="AE282" s="48"/>
      <c r="AF282" s="48"/>
    </row>
    <row r="283" spans="1:32" ht="15.75" customHeight="1">
      <c r="A283" s="1"/>
      <c r="B283" s="2"/>
      <c r="C283" s="2"/>
      <c r="D283" s="3"/>
      <c r="E283" s="3"/>
      <c r="F283" s="3"/>
      <c r="G283" s="3"/>
      <c r="H283" s="3"/>
      <c r="I283" s="3"/>
      <c r="J283" s="3"/>
      <c r="K283" s="3"/>
      <c r="L283" s="3"/>
      <c r="M283" s="3"/>
      <c r="N283" s="3"/>
      <c r="O283" s="45"/>
      <c r="P283" s="48"/>
      <c r="Q283" s="48"/>
      <c r="R283" s="48"/>
      <c r="S283" s="48"/>
      <c r="T283" s="48"/>
      <c r="U283" s="48"/>
      <c r="V283" s="48"/>
      <c r="W283" s="48"/>
      <c r="X283" s="48"/>
      <c r="Y283" s="48"/>
      <c r="Z283" s="48"/>
      <c r="AA283" s="48"/>
      <c r="AB283" s="48"/>
      <c r="AC283" s="48"/>
      <c r="AD283" s="48"/>
      <c r="AE283" s="48"/>
      <c r="AF283" s="48"/>
    </row>
    <row r="284" spans="1:32" ht="15.75" customHeight="1">
      <c r="A284" s="1"/>
      <c r="B284" s="2"/>
      <c r="C284" s="2"/>
      <c r="D284" s="3"/>
      <c r="E284" s="3"/>
      <c r="F284" s="3"/>
      <c r="G284" s="3"/>
      <c r="H284" s="3"/>
      <c r="I284" s="3"/>
      <c r="J284" s="3"/>
      <c r="K284" s="3"/>
      <c r="L284" s="3"/>
      <c r="M284" s="3"/>
      <c r="N284" s="3"/>
      <c r="O284" s="45"/>
      <c r="P284" s="48"/>
      <c r="Q284" s="48"/>
      <c r="R284" s="48"/>
      <c r="S284" s="48"/>
      <c r="T284" s="48"/>
      <c r="U284" s="48"/>
      <c r="V284" s="48"/>
      <c r="W284" s="48"/>
      <c r="X284" s="48"/>
      <c r="Y284" s="48"/>
      <c r="Z284" s="48"/>
      <c r="AA284" s="48"/>
      <c r="AB284" s="48"/>
      <c r="AC284" s="48"/>
      <c r="AD284" s="48"/>
      <c r="AE284" s="48"/>
      <c r="AF284" s="48"/>
    </row>
    <row r="285" spans="1:32" ht="15.75" customHeight="1">
      <c r="A285" s="1"/>
      <c r="B285" s="2"/>
      <c r="C285" s="2"/>
      <c r="D285" s="3"/>
      <c r="E285" s="3"/>
      <c r="F285" s="3"/>
      <c r="G285" s="3"/>
      <c r="H285" s="3"/>
      <c r="I285" s="3"/>
      <c r="J285" s="3"/>
      <c r="K285" s="3"/>
      <c r="L285" s="3"/>
      <c r="M285" s="3"/>
      <c r="N285" s="3"/>
      <c r="O285" s="45"/>
      <c r="P285" s="48"/>
      <c r="Q285" s="48"/>
      <c r="R285" s="48"/>
      <c r="S285" s="48"/>
      <c r="T285" s="48"/>
      <c r="U285" s="48"/>
      <c r="V285" s="48"/>
      <c r="W285" s="48"/>
      <c r="X285" s="48"/>
      <c r="Y285" s="48"/>
      <c r="Z285" s="48"/>
      <c r="AA285" s="48"/>
      <c r="AB285" s="48"/>
      <c r="AC285" s="48"/>
      <c r="AD285" s="48"/>
      <c r="AE285" s="48"/>
      <c r="AF285" s="48"/>
    </row>
    <row r="286" spans="1:32" ht="15.75" customHeight="1">
      <c r="A286" s="1"/>
      <c r="B286" s="2"/>
      <c r="C286" s="2"/>
      <c r="D286" s="3"/>
      <c r="E286" s="3"/>
      <c r="F286" s="3"/>
      <c r="G286" s="3"/>
      <c r="H286" s="3"/>
      <c r="I286" s="3"/>
      <c r="J286" s="3"/>
      <c r="K286" s="3"/>
      <c r="L286" s="3"/>
      <c r="M286" s="3"/>
      <c r="N286" s="3"/>
      <c r="O286" s="45"/>
      <c r="P286" s="48"/>
      <c r="Q286" s="48"/>
      <c r="R286" s="48"/>
      <c r="S286" s="48"/>
      <c r="T286" s="48"/>
      <c r="U286" s="48"/>
      <c r="V286" s="48"/>
      <c r="W286" s="48"/>
      <c r="X286" s="48"/>
      <c r="Y286" s="48"/>
      <c r="Z286" s="48"/>
      <c r="AA286" s="48"/>
      <c r="AB286" s="48"/>
      <c r="AC286" s="48"/>
      <c r="AD286" s="48"/>
      <c r="AE286" s="48"/>
      <c r="AF286" s="48"/>
    </row>
    <row r="287" spans="1:32" ht="15.75" customHeight="1">
      <c r="A287" s="1"/>
      <c r="B287" s="2"/>
      <c r="C287" s="2"/>
      <c r="D287" s="3"/>
      <c r="E287" s="3"/>
      <c r="F287" s="3"/>
      <c r="G287" s="3"/>
      <c r="H287" s="3"/>
      <c r="I287" s="3"/>
      <c r="J287" s="3"/>
      <c r="K287" s="3"/>
      <c r="L287" s="3"/>
      <c r="M287" s="3"/>
      <c r="N287" s="3"/>
      <c r="O287" s="45"/>
      <c r="P287" s="48"/>
      <c r="Q287" s="48"/>
      <c r="R287" s="48"/>
      <c r="S287" s="48"/>
      <c r="T287" s="48"/>
      <c r="U287" s="48"/>
      <c r="V287" s="48"/>
      <c r="W287" s="48"/>
      <c r="X287" s="48"/>
      <c r="Y287" s="48"/>
      <c r="Z287" s="48"/>
      <c r="AA287" s="48"/>
      <c r="AB287" s="48"/>
      <c r="AC287" s="48"/>
      <c r="AD287" s="48"/>
      <c r="AE287" s="48"/>
      <c r="AF287" s="48"/>
    </row>
    <row r="288" spans="1:32" ht="15.75" customHeight="1">
      <c r="A288" s="1"/>
      <c r="B288" s="2"/>
      <c r="C288" s="2"/>
      <c r="D288" s="3"/>
      <c r="E288" s="3"/>
      <c r="F288" s="3"/>
      <c r="G288" s="3"/>
      <c r="H288" s="3"/>
      <c r="I288" s="3"/>
      <c r="J288" s="3"/>
      <c r="K288" s="3"/>
      <c r="L288" s="3"/>
      <c r="M288" s="3"/>
      <c r="N288" s="3"/>
      <c r="O288" s="45"/>
      <c r="P288" s="48"/>
      <c r="Q288" s="48"/>
      <c r="R288" s="48"/>
      <c r="S288" s="48"/>
      <c r="T288" s="48"/>
      <c r="U288" s="48"/>
      <c r="V288" s="48"/>
      <c r="W288" s="48"/>
      <c r="X288" s="48"/>
      <c r="Y288" s="48"/>
      <c r="Z288" s="48"/>
      <c r="AA288" s="48"/>
      <c r="AB288" s="48"/>
      <c r="AC288" s="48"/>
      <c r="AD288" s="48"/>
      <c r="AE288" s="48"/>
      <c r="AF288" s="48"/>
    </row>
    <row r="289" spans="1:32" ht="15.75" customHeight="1">
      <c r="A289" s="1"/>
      <c r="B289" s="2"/>
      <c r="C289" s="2"/>
      <c r="D289" s="3"/>
      <c r="E289" s="3"/>
      <c r="F289" s="3"/>
      <c r="G289" s="3"/>
      <c r="H289" s="3"/>
      <c r="I289" s="3"/>
      <c r="J289" s="3"/>
      <c r="K289" s="3"/>
      <c r="L289" s="3"/>
      <c r="M289" s="3"/>
      <c r="N289" s="3"/>
      <c r="O289" s="45"/>
      <c r="P289" s="48"/>
      <c r="Q289" s="48"/>
      <c r="R289" s="48"/>
      <c r="S289" s="48"/>
      <c r="T289" s="48"/>
      <c r="U289" s="48"/>
      <c r="V289" s="48"/>
      <c r="W289" s="48"/>
      <c r="X289" s="48"/>
      <c r="Y289" s="48"/>
      <c r="Z289" s="48"/>
      <c r="AA289" s="48"/>
      <c r="AB289" s="48"/>
      <c r="AC289" s="48"/>
      <c r="AD289" s="48"/>
      <c r="AE289" s="48"/>
      <c r="AF289" s="48"/>
    </row>
    <row r="290" spans="1:32" ht="15.75" customHeight="1">
      <c r="A290" s="1"/>
      <c r="B290" s="2"/>
      <c r="C290" s="2"/>
      <c r="D290" s="3"/>
      <c r="E290" s="3"/>
      <c r="F290" s="3"/>
      <c r="G290" s="3"/>
      <c r="H290" s="3"/>
      <c r="I290" s="3"/>
      <c r="J290" s="3"/>
      <c r="K290" s="3"/>
      <c r="L290" s="3"/>
      <c r="M290" s="3"/>
      <c r="N290" s="3"/>
      <c r="O290" s="45"/>
      <c r="P290" s="48"/>
      <c r="Q290" s="48"/>
      <c r="R290" s="48"/>
      <c r="S290" s="48"/>
      <c r="T290" s="48"/>
      <c r="U290" s="48"/>
      <c r="V290" s="48"/>
      <c r="W290" s="48"/>
      <c r="X290" s="48"/>
      <c r="Y290" s="48"/>
      <c r="Z290" s="48"/>
      <c r="AA290" s="48"/>
      <c r="AB290" s="48"/>
      <c r="AC290" s="48"/>
      <c r="AD290" s="48"/>
      <c r="AE290" s="48"/>
      <c r="AF290" s="48"/>
    </row>
    <row r="291" spans="1:32" ht="15.75" customHeight="1">
      <c r="A291" s="1"/>
      <c r="B291" s="2"/>
      <c r="C291" s="2"/>
      <c r="D291" s="3"/>
      <c r="E291" s="3"/>
      <c r="F291" s="3"/>
      <c r="G291" s="3"/>
      <c r="H291" s="3"/>
      <c r="I291" s="3"/>
      <c r="J291" s="3"/>
      <c r="K291" s="3"/>
      <c r="L291" s="3"/>
      <c r="M291" s="3"/>
      <c r="N291" s="3"/>
      <c r="O291" s="45"/>
      <c r="P291" s="48"/>
      <c r="Q291" s="48"/>
      <c r="R291" s="48"/>
      <c r="S291" s="48"/>
      <c r="T291" s="48"/>
      <c r="U291" s="48"/>
      <c r="V291" s="48"/>
      <c r="W291" s="48"/>
      <c r="X291" s="48"/>
      <c r="Y291" s="48"/>
      <c r="Z291" s="48"/>
      <c r="AA291" s="48"/>
      <c r="AB291" s="48"/>
      <c r="AC291" s="48"/>
      <c r="AD291" s="48"/>
      <c r="AE291" s="48"/>
      <c r="AF291" s="48"/>
    </row>
    <row r="292" spans="1:32" ht="15.75" customHeight="1">
      <c r="A292" s="1"/>
      <c r="B292" s="2"/>
      <c r="C292" s="2"/>
      <c r="D292" s="3"/>
      <c r="E292" s="3"/>
      <c r="F292" s="3"/>
      <c r="G292" s="3"/>
      <c r="H292" s="3"/>
      <c r="I292" s="3"/>
      <c r="J292" s="3"/>
      <c r="K292" s="3"/>
      <c r="L292" s="3"/>
      <c r="M292" s="3"/>
      <c r="N292" s="3"/>
      <c r="O292" s="45"/>
      <c r="P292" s="48"/>
      <c r="Q292" s="48"/>
      <c r="R292" s="48"/>
      <c r="S292" s="48"/>
      <c r="T292" s="48"/>
      <c r="U292" s="48"/>
      <c r="V292" s="48"/>
      <c r="W292" s="48"/>
      <c r="X292" s="48"/>
      <c r="Y292" s="48"/>
      <c r="Z292" s="48"/>
      <c r="AA292" s="48"/>
      <c r="AB292" s="48"/>
      <c r="AC292" s="48"/>
      <c r="AD292" s="48"/>
      <c r="AE292" s="48"/>
      <c r="AF292" s="48"/>
    </row>
    <row r="293" spans="1:32" ht="15.75" customHeight="1">
      <c r="A293" s="1"/>
      <c r="B293" s="2"/>
      <c r="C293" s="2"/>
      <c r="D293" s="3"/>
      <c r="E293" s="3"/>
      <c r="F293" s="3"/>
      <c r="G293" s="3"/>
      <c r="H293" s="3"/>
      <c r="I293" s="3"/>
      <c r="J293" s="3"/>
      <c r="K293" s="3"/>
      <c r="L293" s="3"/>
      <c r="M293" s="3"/>
      <c r="N293" s="3"/>
      <c r="O293" s="45"/>
      <c r="P293" s="48"/>
      <c r="Q293" s="48"/>
      <c r="R293" s="48"/>
      <c r="S293" s="48"/>
      <c r="T293" s="48"/>
      <c r="U293" s="48"/>
      <c r="V293" s="48"/>
      <c r="W293" s="48"/>
      <c r="X293" s="48"/>
      <c r="Y293" s="48"/>
      <c r="Z293" s="48"/>
      <c r="AA293" s="48"/>
      <c r="AB293" s="48"/>
      <c r="AC293" s="48"/>
      <c r="AD293" s="48"/>
      <c r="AE293" s="48"/>
      <c r="AF293" s="48"/>
    </row>
    <row r="294" spans="1:32" ht="15.75" customHeight="1">
      <c r="A294" s="1"/>
      <c r="B294" s="2"/>
      <c r="C294" s="2"/>
      <c r="D294" s="3"/>
      <c r="E294" s="3"/>
      <c r="F294" s="3"/>
      <c r="G294" s="3"/>
      <c r="H294" s="3"/>
      <c r="I294" s="3"/>
      <c r="J294" s="3"/>
      <c r="K294" s="3"/>
      <c r="L294" s="3"/>
      <c r="M294" s="3"/>
      <c r="N294" s="3"/>
      <c r="O294" s="45"/>
      <c r="P294" s="48"/>
      <c r="Q294" s="48"/>
      <c r="R294" s="48"/>
      <c r="S294" s="48"/>
      <c r="T294" s="48"/>
      <c r="U294" s="48"/>
      <c r="V294" s="48"/>
      <c r="W294" s="48"/>
      <c r="X294" s="48"/>
      <c r="Y294" s="48"/>
      <c r="Z294" s="48"/>
      <c r="AA294" s="48"/>
      <c r="AB294" s="48"/>
      <c r="AC294" s="48"/>
      <c r="AD294" s="48"/>
      <c r="AE294" s="48"/>
      <c r="AF294" s="48"/>
    </row>
    <row r="295" spans="1:32" ht="15.75" customHeight="1">
      <c r="A295" s="1"/>
      <c r="B295" s="2"/>
      <c r="C295" s="2"/>
      <c r="D295" s="3"/>
      <c r="E295" s="3"/>
      <c r="F295" s="3"/>
      <c r="G295" s="3"/>
      <c r="H295" s="3"/>
      <c r="I295" s="3"/>
      <c r="J295" s="3"/>
      <c r="K295" s="3"/>
      <c r="L295" s="3"/>
      <c r="M295" s="3"/>
      <c r="N295" s="3"/>
      <c r="O295" s="45"/>
      <c r="P295" s="48"/>
      <c r="Q295" s="48"/>
      <c r="R295" s="48"/>
      <c r="S295" s="48"/>
      <c r="T295" s="48"/>
      <c r="U295" s="48"/>
      <c r="V295" s="48"/>
      <c r="W295" s="48"/>
      <c r="X295" s="48"/>
      <c r="Y295" s="48"/>
      <c r="Z295" s="48"/>
      <c r="AA295" s="48"/>
      <c r="AB295" s="48"/>
      <c r="AC295" s="48"/>
      <c r="AD295" s="48"/>
      <c r="AE295" s="48"/>
      <c r="AF295" s="48"/>
    </row>
    <row r="296" spans="1:32" ht="15.75" customHeight="1">
      <c r="A296" s="1"/>
      <c r="B296" s="2"/>
      <c r="C296" s="2"/>
      <c r="D296" s="3"/>
      <c r="E296" s="3"/>
      <c r="F296" s="3"/>
      <c r="G296" s="3"/>
      <c r="H296" s="3"/>
      <c r="I296" s="3"/>
      <c r="J296" s="3"/>
      <c r="K296" s="3"/>
      <c r="L296" s="3"/>
      <c r="M296" s="3"/>
      <c r="N296" s="3"/>
      <c r="O296" s="45"/>
      <c r="P296" s="48"/>
      <c r="Q296" s="48"/>
      <c r="R296" s="48"/>
      <c r="S296" s="48"/>
      <c r="T296" s="48"/>
      <c r="U296" s="48"/>
      <c r="V296" s="48"/>
      <c r="W296" s="48"/>
      <c r="X296" s="48"/>
      <c r="Y296" s="48"/>
      <c r="Z296" s="48"/>
      <c r="AA296" s="48"/>
      <c r="AB296" s="48"/>
      <c r="AC296" s="48"/>
      <c r="AD296" s="48"/>
      <c r="AE296" s="48"/>
      <c r="AF296" s="48"/>
    </row>
    <row r="297" spans="1:32" ht="15.75" customHeight="1">
      <c r="A297" s="1"/>
      <c r="B297" s="2"/>
      <c r="C297" s="2"/>
      <c r="D297" s="3"/>
      <c r="E297" s="3"/>
      <c r="F297" s="3"/>
      <c r="G297" s="3"/>
      <c r="H297" s="3"/>
      <c r="I297" s="3"/>
      <c r="J297" s="3"/>
      <c r="K297" s="3"/>
      <c r="L297" s="3"/>
      <c r="M297" s="3"/>
      <c r="N297" s="3"/>
      <c r="O297" s="45"/>
      <c r="P297" s="48"/>
      <c r="Q297" s="48"/>
      <c r="R297" s="48"/>
      <c r="S297" s="48"/>
      <c r="T297" s="48"/>
      <c r="U297" s="48"/>
      <c r="V297" s="48"/>
      <c r="W297" s="48"/>
      <c r="X297" s="48"/>
      <c r="Y297" s="48"/>
      <c r="Z297" s="48"/>
      <c r="AA297" s="48"/>
      <c r="AB297" s="48"/>
      <c r="AC297" s="48"/>
      <c r="AD297" s="48"/>
      <c r="AE297" s="48"/>
      <c r="AF297" s="48"/>
    </row>
    <row r="298" spans="1:32" ht="15.75" customHeight="1">
      <c r="A298" s="1"/>
      <c r="B298" s="2"/>
      <c r="C298" s="2"/>
      <c r="D298" s="3"/>
      <c r="E298" s="3"/>
      <c r="F298" s="3"/>
      <c r="G298" s="3"/>
      <c r="H298" s="3"/>
      <c r="I298" s="3"/>
      <c r="J298" s="3"/>
      <c r="K298" s="3"/>
      <c r="L298" s="3"/>
      <c r="M298" s="3"/>
      <c r="N298" s="3"/>
      <c r="O298" s="45"/>
      <c r="P298" s="48"/>
      <c r="Q298" s="48"/>
      <c r="R298" s="48"/>
      <c r="S298" s="48"/>
      <c r="T298" s="48"/>
      <c r="U298" s="48"/>
      <c r="V298" s="48"/>
      <c r="W298" s="48"/>
      <c r="X298" s="48"/>
      <c r="Y298" s="48"/>
      <c r="Z298" s="48"/>
      <c r="AA298" s="48"/>
      <c r="AB298" s="48"/>
      <c r="AC298" s="48"/>
      <c r="AD298" s="48"/>
      <c r="AE298" s="48"/>
      <c r="AF298" s="48"/>
    </row>
    <row r="299" spans="1:32" ht="15.75" customHeight="1">
      <c r="A299" s="1"/>
      <c r="B299" s="2"/>
      <c r="C299" s="2"/>
      <c r="D299" s="3"/>
      <c r="E299" s="3"/>
      <c r="F299" s="3"/>
      <c r="G299" s="3"/>
      <c r="H299" s="3"/>
      <c r="I299" s="3"/>
      <c r="J299" s="3"/>
      <c r="K299" s="3"/>
      <c r="L299" s="3"/>
      <c r="M299" s="3"/>
      <c r="N299" s="3"/>
      <c r="O299" s="45"/>
      <c r="P299" s="48"/>
      <c r="Q299" s="48"/>
      <c r="R299" s="48"/>
      <c r="S299" s="48"/>
      <c r="T299" s="48"/>
      <c r="U299" s="48"/>
      <c r="V299" s="48"/>
      <c r="W299" s="48"/>
      <c r="X299" s="48"/>
      <c r="Y299" s="48"/>
      <c r="Z299" s="48"/>
      <c r="AA299" s="48"/>
      <c r="AB299" s="48"/>
      <c r="AC299" s="48"/>
      <c r="AD299" s="48"/>
      <c r="AE299" s="48"/>
      <c r="AF299" s="48"/>
    </row>
    <row r="300" spans="1:32" ht="15.75" customHeight="1">
      <c r="A300" s="1"/>
      <c r="B300" s="2"/>
      <c r="C300" s="2"/>
      <c r="D300" s="3"/>
      <c r="E300" s="3"/>
      <c r="F300" s="3"/>
      <c r="G300" s="3"/>
      <c r="H300" s="3"/>
      <c r="I300" s="3"/>
      <c r="J300" s="3"/>
      <c r="K300" s="3"/>
      <c r="L300" s="3"/>
      <c r="M300" s="3"/>
      <c r="N300" s="3"/>
      <c r="O300" s="45"/>
      <c r="P300" s="48"/>
      <c r="Q300" s="48"/>
      <c r="R300" s="48"/>
      <c r="S300" s="48"/>
      <c r="T300" s="48"/>
      <c r="U300" s="48"/>
      <c r="V300" s="48"/>
      <c r="W300" s="48"/>
      <c r="X300" s="48"/>
      <c r="Y300" s="48"/>
      <c r="Z300" s="48"/>
      <c r="AA300" s="48"/>
      <c r="AB300" s="48"/>
      <c r="AC300" s="48"/>
      <c r="AD300" s="48"/>
      <c r="AE300" s="48"/>
      <c r="AF300" s="48"/>
    </row>
    <row r="301" spans="1:32" ht="15.75" customHeight="1">
      <c r="A301" s="1"/>
      <c r="B301" s="2"/>
      <c r="C301" s="2"/>
      <c r="D301" s="3"/>
      <c r="E301" s="3"/>
      <c r="F301" s="3"/>
      <c r="G301" s="3"/>
      <c r="H301" s="3"/>
      <c r="I301" s="3"/>
      <c r="J301" s="3"/>
      <c r="K301" s="3"/>
      <c r="L301" s="3"/>
      <c r="M301" s="3"/>
      <c r="N301" s="3"/>
      <c r="O301" s="45"/>
      <c r="P301" s="48"/>
      <c r="Q301" s="48"/>
      <c r="R301" s="48"/>
      <c r="S301" s="48"/>
      <c r="T301" s="48"/>
      <c r="U301" s="48"/>
      <c r="V301" s="48"/>
      <c r="W301" s="48"/>
      <c r="X301" s="48"/>
      <c r="Y301" s="48"/>
      <c r="Z301" s="48"/>
      <c r="AA301" s="48"/>
      <c r="AB301" s="48"/>
      <c r="AC301" s="48"/>
      <c r="AD301" s="48"/>
      <c r="AE301" s="48"/>
      <c r="AF301" s="48"/>
    </row>
    <row r="302" spans="1:32" ht="15.75" customHeight="1">
      <c r="A302" s="1"/>
      <c r="B302" s="2"/>
      <c r="C302" s="2"/>
      <c r="D302" s="3"/>
      <c r="E302" s="3"/>
      <c r="F302" s="3"/>
      <c r="G302" s="3"/>
      <c r="H302" s="3"/>
      <c r="I302" s="3"/>
      <c r="J302" s="3"/>
      <c r="K302" s="3"/>
      <c r="L302" s="3"/>
      <c r="M302" s="3"/>
      <c r="N302" s="3"/>
      <c r="O302" s="45"/>
      <c r="P302" s="48"/>
      <c r="Q302" s="48"/>
      <c r="R302" s="48"/>
      <c r="S302" s="48"/>
      <c r="T302" s="48"/>
      <c r="U302" s="48"/>
      <c r="V302" s="48"/>
      <c r="W302" s="48"/>
      <c r="X302" s="48"/>
      <c r="Y302" s="48"/>
      <c r="Z302" s="48"/>
      <c r="AA302" s="48"/>
      <c r="AB302" s="48"/>
      <c r="AC302" s="48"/>
      <c r="AD302" s="48"/>
      <c r="AE302" s="48"/>
      <c r="AF302" s="48"/>
    </row>
    <row r="303" spans="1:32" ht="15.75" customHeight="1">
      <c r="A303" s="1"/>
      <c r="B303" s="2"/>
      <c r="C303" s="2"/>
      <c r="D303" s="3"/>
      <c r="E303" s="3"/>
      <c r="F303" s="3"/>
      <c r="G303" s="3"/>
      <c r="H303" s="3"/>
      <c r="I303" s="3"/>
      <c r="J303" s="3"/>
      <c r="K303" s="3"/>
      <c r="L303" s="3"/>
      <c r="M303" s="3"/>
      <c r="N303" s="3"/>
      <c r="O303" s="45"/>
      <c r="P303" s="48"/>
      <c r="Q303" s="48"/>
      <c r="R303" s="48"/>
      <c r="S303" s="48"/>
      <c r="T303" s="48"/>
      <c r="U303" s="48"/>
      <c r="V303" s="48"/>
      <c r="W303" s="48"/>
      <c r="X303" s="48"/>
      <c r="Y303" s="48"/>
      <c r="Z303" s="48"/>
      <c r="AA303" s="48"/>
      <c r="AB303" s="48"/>
      <c r="AC303" s="48"/>
      <c r="AD303" s="48"/>
      <c r="AE303" s="48"/>
      <c r="AF303" s="48"/>
    </row>
    <row r="304" spans="1:32" ht="15.75" customHeight="1">
      <c r="A304" s="1"/>
      <c r="B304" s="2"/>
      <c r="C304" s="2"/>
      <c r="D304" s="3"/>
      <c r="E304" s="3"/>
      <c r="F304" s="3"/>
      <c r="G304" s="3"/>
      <c r="H304" s="3"/>
      <c r="I304" s="3"/>
      <c r="J304" s="3"/>
      <c r="K304" s="3"/>
      <c r="L304" s="3"/>
      <c r="M304" s="3"/>
      <c r="N304" s="3"/>
      <c r="O304" s="45"/>
      <c r="P304" s="48"/>
      <c r="Q304" s="48"/>
      <c r="R304" s="48"/>
      <c r="S304" s="48"/>
      <c r="T304" s="48"/>
      <c r="U304" s="48"/>
      <c r="V304" s="48"/>
      <c r="W304" s="48"/>
      <c r="X304" s="48"/>
      <c r="Y304" s="48"/>
      <c r="Z304" s="48"/>
      <c r="AA304" s="48"/>
      <c r="AB304" s="48"/>
      <c r="AC304" s="48"/>
      <c r="AD304" s="48"/>
      <c r="AE304" s="48"/>
      <c r="AF304" s="48"/>
    </row>
    <row r="305" spans="1:32" ht="15.75" customHeight="1">
      <c r="A305" s="1"/>
      <c r="B305" s="2"/>
      <c r="C305" s="2"/>
      <c r="D305" s="3"/>
      <c r="E305" s="3"/>
      <c r="F305" s="3"/>
      <c r="G305" s="3"/>
      <c r="H305" s="3"/>
      <c r="I305" s="3"/>
      <c r="J305" s="3"/>
      <c r="K305" s="3"/>
      <c r="L305" s="3"/>
      <c r="M305" s="3"/>
      <c r="N305" s="3"/>
      <c r="O305" s="45"/>
      <c r="P305" s="48"/>
      <c r="Q305" s="48"/>
      <c r="R305" s="48"/>
      <c r="S305" s="48"/>
      <c r="T305" s="48"/>
      <c r="U305" s="48"/>
      <c r="V305" s="48"/>
      <c r="W305" s="48"/>
      <c r="X305" s="48"/>
      <c r="Y305" s="48"/>
      <c r="Z305" s="48"/>
      <c r="AA305" s="48"/>
      <c r="AB305" s="48"/>
      <c r="AC305" s="48"/>
      <c r="AD305" s="48"/>
      <c r="AE305" s="48"/>
      <c r="AF305" s="48"/>
    </row>
    <row r="306" spans="1:32" ht="15.75" customHeight="1">
      <c r="A306" s="1"/>
      <c r="B306" s="2"/>
      <c r="C306" s="2"/>
      <c r="D306" s="3"/>
      <c r="E306" s="3"/>
      <c r="F306" s="3"/>
      <c r="G306" s="3"/>
      <c r="H306" s="3"/>
      <c r="I306" s="3"/>
      <c r="J306" s="3"/>
      <c r="K306" s="3"/>
      <c r="L306" s="3"/>
      <c r="M306" s="3"/>
      <c r="N306" s="3"/>
      <c r="O306" s="45"/>
      <c r="P306" s="48"/>
      <c r="Q306" s="48"/>
      <c r="R306" s="48"/>
      <c r="S306" s="48"/>
      <c r="T306" s="48"/>
      <c r="U306" s="48"/>
      <c r="V306" s="48"/>
      <c r="W306" s="48"/>
      <c r="X306" s="48"/>
      <c r="Y306" s="48"/>
      <c r="Z306" s="48"/>
      <c r="AA306" s="48"/>
      <c r="AB306" s="48"/>
      <c r="AC306" s="48"/>
      <c r="AD306" s="48"/>
      <c r="AE306" s="48"/>
      <c r="AF306" s="48"/>
    </row>
    <row r="307" spans="1:32" ht="15.75" customHeight="1">
      <c r="A307" s="1"/>
      <c r="B307" s="2"/>
      <c r="C307" s="2"/>
      <c r="D307" s="3"/>
      <c r="E307" s="3"/>
      <c r="F307" s="3"/>
      <c r="G307" s="3"/>
      <c r="H307" s="3"/>
      <c r="I307" s="3"/>
      <c r="J307" s="3"/>
      <c r="K307" s="3"/>
      <c r="L307" s="3"/>
      <c r="M307" s="3"/>
      <c r="N307" s="3"/>
      <c r="O307" s="45"/>
      <c r="P307" s="48"/>
      <c r="Q307" s="48"/>
      <c r="R307" s="48"/>
      <c r="S307" s="48"/>
      <c r="T307" s="48"/>
      <c r="U307" s="48"/>
      <c r="V307" s="48"/>
      <c r="W307" s="48"/>
      <c r="X307" s="48"/>
      <c r="Y307" s="48"/>
      <c r="Z307" s="48"/>
      <c r="AA307" s="48"/>
      <c r="AB307" s="48"/>
      <c r="AC307" s="48"/>
      <c r="AD307" s="48"/>
      <c r="AE307" s="48"/>
      <c r="AF307" s="48"/>
    </row>
    <row r="308" spans="1:32" ht="15.75" customHeight="1">
      <c r="A308" s="1"/>
      <c r="B308" s="2"/>
      <c r="C308" s="2"/>
      <c r="D308" s="3"/>
      <c r="E308" s="3"/>
      <c r="F308" s="3"/>
      <c r="G308" s="3"/>
      <c r="H308" s="3"/>
      <c r="I308" s="3"/>
      <c r="J308" s="3"/>
      <c r="K308" s="3"/>
      <c r="L308" s="3"/>
      <c r="M308" s="3"/>
      <c r="N308" s="3"/>
      <c r="O308" s="45"/>
      <c r="P308" s="48"/>
      <c r="Q308" s="48"/>
      <c r="R308" s="48"/>
      <c r="S308" s="48"/>
      <c r="T308" s="48"/>
      <c r="U308" s="48"/>
      <c r="V308" s="48"/>
      <c r="W308" s="48"/>
      <c r="X308" s="48"/>
      <c r="Y308" s="48"/>
      <c r="Z308" s="48"/>
      <c r="AA308" s="48"/>
      <c r="AB308" s="48"/>
      <c r="AC308" s="48"/>
      <c r="AD308" s="48"/>
      <c r="AE308" s="48"/>
      <c r="AF308" s="48"/>
    </row>
    <row r="309" spans="1:32" ht="15.75" customHeight="1">
      <c r="A309" s="1"/>
      <c r="B309" s="2"/>
      <c r="C309" s="2"/>
      <c r="D309" s="3"/>
      <c r="E309" s="3"/>
      <c r="F309" s="3"/>
      <c r="G309" s="3"/>
      <c r="H309" s="3"/>
      <c r="I309" s="3"/>
      <c r="J309" s="3"/>
      <c r="K309" s="3"/>
      <c r="L309" s="3"/>
      <c r="M309" s="3"/>
      <c r="N309" s="3"/>
      <c r="O309" s="45"/>
      <c r="P309" s="48"/>
      <c r="Q309" s="48"/>
      <c r="R309" s="48"/>
      <c r="S309" s="48"/>
      <c r="T309" s="48"/>
      <c r="U309" s="48"/>
      <c r="V309" s="48"/>
      <c r="W309" s="48"/>
      <c r="X309" s="48"/>
      <c r="Y309" s="48"/>
      <c r="Z309" s="48"/>
      <c r="AA309" s="48"/>
      <c r="AB309" s="48"/>
      <c r="AC309" s="48"/>
      <c r="AD309" s="48"/>
      <c r="AE309" s="48"/>
      <c r="AF309" s="48"/>
    </row>
    <row r="310" spans="1:32" ht="15.75" customHeight="1">
      <c r="A310" s="1"/>
      <c r="B310" s="2"/>
      <c r="C310" s="2"/>
      <c r="D310" s="3"/>
      <c r="E310" s="3"/>
      <c r="F310" s="3"/>
      <c r="G310" s="3"/>
      <c r="H310" s="3"/>
      <c r="I310" s="3"/>
      <c r="J310" s="3"/>
      <c r="K310" s="3"/>
      <c r="L310" s="3"/>
      <c r="M310" s="3"/>
      <c r="N310" s="3"/>
      <c r="O310" s="45"/>
      <c r="P310" s="48"/>
      <c r="Q310" s="48"/>
      <c r="R310" s="48"/>
      <c r="S310" s="48"/>
      <c r="T310" s="48"/>
      <c r="U310" s="48"/>
      <c r="V310" s="48"/>
      <c r="W310" s="48"/>
      <c r="X310" s="48"/>
      <c r="Y310" s="48"/>
      <c r="Z310" s="48"/>
      <c r="AA310" s="48"/>
      <c r="AB310" s="48"/>
      <c r="AC310" s="48"/>
      <c r="AD310" s="48"/>
      <c r="AE310" s="48"/>
      <c r="AF310" s="48"/>
    </row>
    <row r="311" spans="1:32" ht="15.75" customHeight="1">
      <c r="A311" s="1"/>
      <c r="B311" s="2"/>
      <c r="C311" s="2"/>
      <c r="D311" s="3"/>
      <c r="E311" s="3"/>
      <c r="F311" s="3"/>
      <c r="G311" s="3"/>
      <c r="H311" s="3"/>
      <c r="I311" s="3"/>
      <c r="J311" s="3"/>
      <c r="K311" s="3"/>
      <c r="L311" s="3"/>
      <c r="M311" s="3"/>
      <c r="N311" s="3"/>
      <c r="O311" s="45"/>
      <c r="P311" s="48"/>
      <c r="Q311" s="48"/>
      <c r="R311" s="48"/>
      <c r="S311" s="48"/>
      <c r="T311" s="48"/>
      <c r="U311" s="48"/>
      <c r="V311" s="48"/>
      <c r="W311" s="48"/>
      <c r="X311" s="48"/>
      <c r="Y311" s="48"/>
      <c r="Z311" s="48"/>
      <c r="AA311" s="48"/>
      <c r="AB311" s="48"/>
      <c r="AC311" s="48"/>
      <c r="AD311" s="48"/>
      <c r="AE311" s="48"/>
      <c r="AF311" s="48"/>
    </row>
    <row r="312" spans="1:32" ht="15.75" customHeight="1">
      <c r="A312" s="1"/>
      <c r="B312" s="2"/>
      <c r="C312" s="2"/>
      <c r="D312" s="3"/>
      <c r="E312" s="3"/>
      <c r="F312" s="3"/>
      <c r="G312" s="3"/>
      <c r="H312" s="3"/>
      <c r="I312" s="3"/>
      <c r="J312" s="3"/>
      <c r="K312" s="3"/>
      <c r="L312" s="3"/>
      <c r="M312" s="3"/>
      <c r="N312" s="3"/>
      <c r="O312" s="45"/>
      <c r="P312" s="48"/>
      <c r="Q312" s="48"/>
      <c r="R312" s="48"/>
      <c r="S312" s="48"/>
      <c r="T312" s="48"/>
      <c r="U312" s="48"/>
      <c r="V312" s="48"/>
      <c r="W312" s="48"/>
      <c r="X312" s="48"/>
      <c r="Y312" s="48"/>
      <c r="Z312" s="48"/>
      <c r="AA312" s="48"/>
      <c r="AB312" s="48"/>
      <c r="AC312" s="48"/>
      <c r="AD312" s="48"/>
      <c r="AE312" s="48"/>
      <c r="AF312" s="48"/>
    </row>
    <row r="313" spans="1:32" ht="15.75" customHeight="1">
      <c r="A313" s="1"/>
      <c r="B313" s="2"/>
      <c r="C313" s="2"/>
      <c r="D313" s="3"/>
      <c r="E313" s="3"/>
      <c r="F313" s="3"/>
      <c r="G313" s="3"/>
      <c r="H313" s="3"/>
      <c r="I313" s="3"/>
      <c r="J313" s="3"/>
      <c r="K313" s="3"/>
      <c r="L313" s="3"/>
      <c r="M313" s="3"/>
      <c r="N313" s="3"/>
      <c r="O313" s="45"/>
      <c r="P313" s="48"/>
      <c r="Q313" s="48"/>
      <c r="R313" s="48"/>
      <c r="S313" s="48"/>
      <c r="T313" s="48"/>
      <c r="U313" s="48"/>
      <c r="V313" s="48"/>
      <c r="W313" s="48"/>
      <c r="X313" s="48"/>
      <c r="Y313" s="48"/>
      <c r="Z313" s="48"/>
      <c r="AA313" s="48"/>
      <c r="AB313" s="48"/>
      <c r="AC313" s="48"/>
      <c r="AD313" s="48"/>
      <c r="AE313" s="48"/>
      <c r="AF313" s="48"/>
    </row>
    <row r="314" spans="1:32" ht="15.75" customHeight="1">
      <c r="A314" s="1"/>
      <c r="B314" s="2"/>
      <c r="C314" s="2"/>
      <c r="D314" s="3"/>
      <c r="E314" s="3"/>
      <c r="F314" s="3"/>
      <c r="G314" s="3"/>
      <c r="H314" s="3"/>
      <c r="I314" s="3"/>
      <c r="J314" s="3"/>
      <c r="K314" s="3"/>
      <c r="L314" s="3"/>
      <c r="M314" s="3"/>
      <c r="N314" s="3"/>
      <c r="O314" s="45"/>
      <c r="P314" s="48"/>
      <c r="Q314" s="48"/>
      <c r="R314" s="48"/>
      <c r="S314" s="48"/>
      <c r="T314" s="48"/>
      <c r="U314" s="48"/>
      <c r="V314" s="48"/>
      <c r="W314" s="48"/>
      <c r="X314" s="48"/>
      <c r="Y314" s="48"/>
      <c r="Z314" s="48"/>
      <c r="AA314" s="48"/>
      <c r="AB314" s="48"/>
      <c r="AC314" s="48"/>
      <c r="AD314" s="48"/>
      <c r="AE314" s="48"/>
      <c r="AF314" s="48"/>
    </row>
    <row r="315" spans="1:32" ht="15.75" customHeight="1">
      <c r="A315" s="1"/>
      <c r="B315" s="2"/>
      <c r="C315" s="2"/>
      <c r="D315" s="3"/>
      <c r="E315" s="3"/>
      <c r="F315" s="3"/>
      <c r="G315" s="3"/>
      <c r="H315" s="3"/>
      <c r="I315" s="3"/>
      <c r="J315" s="3"/>
      <c r="K315" s="3"/>
      <c r="L315" s="3"/>
      <c r="M315" s="3"/>
      <c r="N315" s="3"/>
      <c r="O315" s="45"/>
      <c r="P315" s="48"/>
      <c r="Q315" s="48"/>
      <c r="R315" s="48"/>
      <c r="S315" s="48"/>
      <c r="T315" s="48"/>
      <c r="U315" s="48"/>
      <c r="V315" s="48"/>
      <c r="W315" s="48"/>
      <c r="X315" s="48"/>
      <c r="Y315" s="48"/>
      <c r="Z315" s="48"/>
      <c r="AA315" s="48"/>
      <c r="AB315" s="48"/>
      <c r="AC315" s="48"/>
      <c r="AD315" s="48"/>
      <c r="AE315" s="48"/>
      <c r="AF315" s="48"/>
    </row>
    <row r="316" spans="1:32" ht="15.75" customHeight="1">
      <c r="A316" s="1"/>
      <c r="B316" s="2"/>
      <c r="C316" s="2"/>
      <c r="D316" s="3"/>
      <c r="E316" s="3"/>
      <c r="F316" s="3"/>
      <c r="G316" s="3"/>
      <c r="H316" s="3"/>
      <c r="I316" s="3"/>
      <c r="J316" s="3"/>
      <c r="K316" s="3"/>
      <c r="L316" s="3"/>
      <c r="M316" s="3"/>
      <c r="N316" s="3"/>
      <c r="O316" s="45"/>
      <c r="P316" s="48"/>
      <c r="Q316" s="48"/>
      <c r="R316" s="48"/>
      <c r="S316" s="48"/>
      <c r="T316" s="48"/>
      <c r="U316" s="48"/>
      <c r="V316" s="48"/>
      <c r="W316" s="48"/>
      <c r="X316" s="48"/>
      <c r="Y316" s="48"/>
      <c r="Z316" s="48"/>
      <c r="AA316" s="48"/>
      <c r="AB316" s="48"/>
      <c r="AC316" s="48"/>
      <c r="AD316" s="48"/>
      <c r="AE316" s="48"/>
      <c r="AF316" s="48"/>
    </row>
    <row r="317" spans="1:32" ht="15.75" customHeight="1">
      <c r="A317" s="1"/>
      <c r="B317" s="2"/>
      <c r="C317" s="2"/>
      <c r="D317" s="3"/>
      <c r="E317" s="3"/>
      <c r="F317" s="3"/>
      <c r="G317" s="3"/>
      <c r="H317" s="3"/>
      <c r="I317" s="3"/>
      <c r="J317" s="3"/>
      <c r="K317" s="3"/>
      <c r="L317" s="3"/>
      <c r="M317" s="3"/>
      <c r="N317" s="3"/>
      <c r="O317" s="45"/>
      <c r="P317" s="48"/>
      <c r="Q317" s="48"/>
      <c r="R317" s="48"/>
      <c r="S317" s="48"/>
      <c r="T317" s="48"/>
      <c r="U317" s="48"/>
      <c r="V317" s="48"/>
      <c r="W317" s="48"/>
      <c r="X317" s="48"/>
      <c r="Y317" s="48"/>
      <c r="Z317" s="48"/>
      <c r="AA317" s="48"/>
      <c r="AB317" s="48"/>
      <c r="AC317" s="48"/>
      <c r="AD317" s="48"/>
      <c r="AE317" s="48"/>
      <c r="AF317" s="48"/>
    </row>
    <row r="318" spans="1:32" ht="15.75" customHeight="1">
      <c r="A318" s="1"/>
      <c r="B318" s="2"/>
      <c r="C318" s="2"/>
      <c r="D318" s="3"/>
      <c r="E318" s="3"/>
      <c r="F318" s="3"/>
      <c r="G318" s="3"/>
      <c r="H318" s="3"/>
      <c r="I318" s="3"/>
      <c r="J318" s="3"/>
      <c r="K318" s="3"/>
      <c r="L318" s="3"/>
      <c r="M318" s="3"/>
      <c r="N318" s="3"/>
      <c r="O318" s="45"/>
      <c r="P318" s="48"/>
      <c r="Q318" s="48"/>
      <c r="R318" s="48"/>
      <c r="S318" s="48"/>
      <c r="T318" s="48"/>
      <c r="U318" s="48"/>
      <c r="V318" s="48"/>
      <c r="W318" s="48"/>
      <c r="X318" s="48"/>
      <c r="Y318" s="48"/>
      <c r="Z318" s="48"/>
      <c r="AA318" s="48"/>
      <c r="AB318" s="48"/>
      <c r="AC318" s="48"/>
      <c r="AD318" s="48"/>
      <c r="AE318" s="48"/>
      <c r="AF318" s="48"/>
    </row>
    <row r="319" spans="1:32" ht="15.75" customHeight="1">
      <c r="A319" s="1"/>
      <c r="B319" s="2"/>
      <c r="C319" s="2"/>
      <c r="D319" s="3"/>
      <c r="E319" s="3"/>
      <c r="F319" s="3"/>
      <c r="G319" s="3"/>
      <c r="H319" s="3"/>
      <c r="I319" s="3"/>
      <c r="J319" s="3"/>
      <c r="K319" s="3"/>
      <c r="L319" s="3"/>
      <c r="M319" s="3"/>
      <c r="N319" s="3"/>
      <c r="O319" s="45"/>
      <c r="P319" s="48"/>
      <c r="Q319" s="48"/>
      <c r="R319" s="48"/>
      <c r="S319" s="48"/>
      <c r="T319" s="48"/>
      <c r="U319" s="48"/>
      <c r="V319" s="48"/>
      <c r="W319" s="48"/>
      <c r="X319" s="48"/>
      <c r="Y319" s="48"/>
      <c r="Z319" s="48"/>
      <c r="AA319" s="48"/>
      <c r="AB319" s="48"/>
      <c r="AC319" s="48"/>
      <c r="AD319" s="48"/>
      <c r="AE319" s="48"/>
      <c r="AF319" s="48"/>
    </row>
    <row r="320" spans="1:32" ht="15.75" customHeight="1">
      <c r="A320" s="1"/>
      <c r="B320" s="2"/>
      <c r="C320" s="2"/>
      <c r="D320" s="3"/>
      <c r="E320" s="3"/>
      <c r="F320" s="3"/>
      <c r="G320" s="3"/>
      <c r="H320" s="3"/>
      <c r="I320" s="3"/>
      <c r="J320" s="3"/>
      <c r="K320" s="3"/>
      <c r="L320" s="3"/>
      <c r="M320" s="3"/>
      <c r="N320" s="3"/>
      <c r="O320" s="45"/>
      <c r="P320" s="48"/>
      <c r="Q320" s="48"/>
      <c r="R320" s="48"/>
      <c r="S320" s="48"/>
      <c r="T320" s="48"/>
      <c r="U320" s="48"/>
      <c r="V320" s="48"/>
      <c r="W320" s="48"/>
      <c r="X320" s="48"/>
      <c r="Y320" s="48"/>
      <c r="Z320" s="48"/>
      <c r="AA320" s="48"/>
      <c r="AB320" s="48"/>
      <c r="AC320" s="48"/>
      <c r="AD320" s="48"/>
      <c r="AE320" s="48"/>
      <c r="AF320" s="48"/>
    </row>
    <row r="321" spans="1:32" ht="15.75" customHeight="1">
      <c r="A321" s="1"/>
      <c r="B321" s="2"/>
      <c r="C321" s="2"/>
      <c r="D321" s="3"/>
      <c r="E321" s="3"/>
      <c r="F321" s="3"/>
      <c r="G321" s="3"/>
      <c r="H321" s="3"/>
      <c r="I321" s="3"/>
      <c r="J321" s="3"/>
      <c r="K321" s="3"/>
      <c r="L321" s="3"/>
      <c r="M321" s="3"/>
      <c r="N321" s="3"/>
      <c r="O321" s="45"/>
      <c r="P321" s="48"/>
      <c r="Q321" s="48"/>
      <c r="R321" s="48"/>
      <c r="S321" s="48"/>
      <c r="T321" s="48"/>
      <c r="U321" s="48"/>
      <c r="V321" s="48"/>
      <c r="W321" s="48"/>
      <c r="X321" s="48"/>
      <c r="Y321" s="48"/>
      <c r="Z321" s="48"/>
      <c r="AA321" s="48"/>
      <c r="AB321" s="48"/>
      <c r="AC321" s="48"/>
      <c r="AD321" s="48"/>
      <c r="AE321" s="48"/>
      <c r="AF321" s="48"/>
    </row>
    <row r="322" spans="1:32" ht="15.75" customHeight="1">
      <c r="A322" s="1"/>
      <c r="B322" s="2"/>
      <c r="C322" s="2"/>
      <c r="D322" s="3"/>
      <c r="E322" s="3"/>
      <c r="F322" s="3"/>
      <c r="G322" s="3"/>
      <c r="H322" s="3"/>
      <c r="I322" s="3"/>
      <c r="J322" s="3"/>
      <c r="K322" s="3"/>
      <c r="L322" s="3"/>
      <c r="M322" s="3"/>
      <c r="N322" s="3"/>
      <c r="O322" s="45"/>
      <c r="P322" s="48"/>
      <c r="Q322" s="48"/>
      <c r="R322" s="48"/>
      <c r="S322" s="48"/>
      <c r="T322" s="48"/>
      <c r="U322" s="48"/>
      <c r="V322" s="48"/>
      <c r="W322" s="48"/>
      <c r="X322" s="48"/>
      <c r="Y322" s="48"/>
      <c r="Z322" s="48"/>
      <c r="AA322" s="48"/>
      <c r="AB322" s="48"/>
      <c r="AC322" s="48"/>
      <c r="AD322" s="48"/>
      <c r="AE322" s="48"/>
      <c r="AF322" s="48"/>
    </row>
    <row r="323" spans="1:32" ht="15.75" customHeight="1">
      <c r="A323" s="1"/>
      <c r="B323" s="2"/>
      <c r="C323" s="2"/>
      <c r="D323" s="3"/>
      <c r="E323" s="3"/>
      <c r="F323" s="3"/>
      <c r="G323" s="3"/>
      <c r="H323" s="3"/>
      <c r="I323" s="3"/>
      <c r="J323" s="3"/>
      <c r="K323" s="3"/>
      <c r="L323" s="3"/>
      <c r="M323" s="3"/>
      <c r="N323" s="3"/>
      <c r="O323" s="45"/>
      <c r="P323" s="48"/>
      <c r="Q323" s="48"/>
      <c r="R323" s="48"/>
      <c r="S323" s="48"/>
      <c r="T323" s="48"/>
      <c r="U323" s="48"/>
      <c r="V323" s="48"/>
      <c r="W323" s="48"/>
      <c r="X323" s="48"/>
      <c r="Y323" s="48"/>
      <c r="Z323" s="48"/>
      <c r="AA323" s="48"/>
      <c r="AB323" s="48"/>
      <c r="AC323" s="48"/>
      <c r="AD323" s="48"/>
      <c r="AE323" s="48"/>
      <c r="AF323" s="48"/>
    </row>
    <row r="324" spans="1:32" ht="15.75" customHeight="1">
      <c r="A324" s="1"/>
      <c r="B324" s="2"/>
      <c r="C324" s="2"/>
      <c r="D324" s="3"/>
      <c r="E324" s="3"/>
      <c r="F324" s="3"/>
      <c r="G324" s="3"/>
      <c r="H324" s="3"/>
      <c r="I324" s="3"/>
      <c r="J324" s="3"/>
      <c r="K324" s="3"/>
      <c r="L324" s="3"/>
      <c r="M324" s="3"/>
      <c r="N324" s="3"/>
      <c r="O324" s="45"/>
      <c r="P324" s="48"/>
      <c r="Q324" s="48"/>
      <c r="R324" s="48"/>
      <c r="S324" s="48"/>
      <c r="T324" s="48"/>
      <c r="U324" s="48"/>
      <c r="V324" s="48"/>
      <c r="W324" s="48"/>
      <c r="X324" s="48"/>
      <c r="Y324" s="48"/>
      <c r="Z324" s="48"/>
      <c r="AA324" s="48"/>
      <c r="AB324" s="48"/>
      <c r="AC324" s="48"/>
      <c r="AD324" s="48"/>
      <c r="AE324" s="48"/>
      <c r="AF324" s="48"/>
    </row>
    <row r="325" spans="1:32" ht="15.75" customHeight="1">
      <c r="A325" s="1"/>
      <c r="B325" s="2"/>
      <c r="C325" s="2"/>
      <c r="D325" s="3"/>
      <c r="E325" s="3"/>
      <c r="F325" s="3"/>
      <c r="G325" s="3"/>
      <c r="H325" s="3"/>
      <c r="I325" s="3"/>
      <c r="J325" s="3"/>
      <c r="K325" s="3"/>
      <c r="L325" s="3"/>
      <c r="M325" s="3"/>
      <c r="N325" s="3"/>
      <c r="O325" s="45"/>
      <c r="P325" s="48"/>
      <c r="Q325" s="48"/>
      <c r="R325" s="48"/>
      <c r="S325" s="48"/>
      <c r="T325" s="48"/>
      <c r="U325" s="48"/>
      <c r="V325" s="48"/>
      <c r="W325" s="48"/>
      <c r="X325" s="48"/>
      <c r="Y325" s="48"/>
      <c r="Z325" s="48"/>
      <c r="AA325" s="48"/>
      <c r="AB325" s="48"/>
      <c r="AC325" s="48"/>
      <c r="AD325" s="48"/>
      <c r="AE325" s="48"/>
      <c r="AF325" s="48"/>
    </row>
    <row r="326" spans="1:32" ht="15.75" customHeight="1">
      <c r="A326" s="1"/>
      <c r="B326" s="2"/>
      <c r="C326" s="2"/>
      <c r="D326" s="3"/>
      <c r="E326" s="3"/>
      <c r="F326" s="3"/>
      <c r="G326" s="3"/>
      <c r="H326" s="3"/>
      <c r="I326" s="3"/>
      <c r="J326" s="3"/>
      <c r="K326" s="3"/>
      <c r="L326" s="3"/>
      <c r="M326" s="3"/>
      <c r="N326" s="3"/>
      <c r="O326" s="45"/>
      <c r="P326" s="48"/>
      <c r="Q326" s="48"/>
      <c r="R326" s="48"/>
      <c r="S326" s="48"/>
      <c r="T326" s="48"/>
      <c r="U326" s="48"/>
      <c r="V326" s="48"/>
      <c r="W326" s="48"/>
      <c r="X326" s="48"/>
      <c r="Y326" s="48"/>
      <c r="Z326" s="48"/>
      <c r="AA326" s="48"/>
      <c r="AB326" s="48"/>
      <c r="AC326" s="48"/>
      <c r="AD326" s="48"/>
      <c r="AE326" s="48"/>
      <c r="AF326" s="48"/>
    </row>
    <row r="327" spans="1:32" ht="15.75" customHeight="1">
      <c r="A327" s="1"/>
      <c r="B327" s="2"/>
      <c r="C327" s="2"/>
      <c r="D327" s="3"/>
      <c r="E327" s="3"/>
      <c r="F327" s="3"/>
      <c r="G327" s="3"/>
      <c r="H327" s="3"/>
      <c r="I327" s="3"/>
      <c r="J327" s="3"/>
      <c r="K327" s="3"/>
      <c r="L327" s="3"/>
      <c r="M327" s="3"/>
      <c r="N327" s="3"/>
      <c r="O327" s="45"/>
      <c r="P327" s="48"/>
      <c r="Q327" s="48"/>
      <c r="R327" s="48"/>
      <c r="S327" s="48"/>
      <c r="T327" s="48"/>
      <c r="U327" s="48"/>
      <c r="V327" s="48"/>
      <c r="W327" s="48"/>
      <c r="X327" s="48"/>
      <c r="Y327" s="48"/>
      <c r="Z327" s="48"/>
      <c r="AA327" s="48"/>
      <c r="AB327" s="48"/>
      <c r="AC327" s="48"/>
      <c r="AD327" s="48"/>
      <c r="AE327" s="48"/>
      <c r="AF327" s="48"/>
    </row>
    <row r="328" spans="1:32" ht="15.75" customHeight="1">
      <c r="A328" s="1"/>
      <c r="B328" s="2"/>
      <c r="C328" s="2"/>
      <c r="D328" s="3"/>
      <c r="E328" s="3"/>
      <c r="F328" s="3"/>
      <c r="G328" s="3"/>
      <c r="H328" s="3"/>
      <c r="I328" s="3"/>
      <c r="J328" s="3"/>
      <c r="K328" s="3"/>
      <c r="L328" s="3"/>
      <c r="M328" s="3"/>
      <c r="N328" s="3"/>
      <c r="O328" s="45"/>
      <c r="P328" s="48"/>
      <c r="Q328" s="48"/>
      <c r="R328" s="48"/>
      <c r="S328" s="48"/>
      <c r="T328" s="48"/>
      <c r="U328" s="48"/>
      <c r="V328" s="48"/>
      <c r="W328" s="48"/>
      <c r="X328" s="48"/>
      <c r="Y328" s="48"/>
      <c r="Z328" s="48"/>
      <c r="AA328" s="48"/>
      <c r="AB328" s="48"/>
      <c r="AC328" s="48"/>
      <c r="AD328" s="48"/>
      <c r="AE328" s="48"/>
      <c r="AF328" s="48"/>
    </row>
    <row r="329" spans="1:32" ht="15.75" customHeight="1">
      <c r="A329" s="1"/>
      <c r="B329" s="2"/>
      <c r="C329" s="2"/>
      <c r="D329" s="3"/>
      <c r="E329" s="3"/>
      <c r="F329" s="3"/>
      <c r="G329" s="3"/>
      <c r="H329" s="3"/>
      <c r="I329" s="3"/>
      <c r="J329" s="3"/>
      <c r="K329" s="3"/>
      <c r="L329" s="3"/>
      <c r="M329" s="3"/>
      <c r="N329" s="3"/>
      <c r="O329" s="45"/>
      <c r="P329" s="48"/>
      <c r="Q329" s="48"/>
      <c r="R329" s="48"/>
      <c r="S329" s="48"/>
      <c r="T329" s="48"/>
      <c r="U329" s="48"/>
      <c r="V329" s="48"/>
      <c r="W329" s="48"/>
      <c r="X329" s="48"/>
      <c r="Y329" s="48"/>
      <c r="Z329" s="48"/>
      <c r="AA329" s="48"/>
      <c r="AB329" s="48"/>
      <c r="AC329" s="48"/>
      <c r="AD329" s="48"/>
      <c r="AE329" s="48"/>
      <c r="AF329" s="48"/>
    </row>
    <row r="330" spans="1:32" ht="15.75" customHeight="1">
      <c r="A330" s="1"/>
      <c r="B330" s="2"/>
      <c r="C330" s="2"/>
      <c r="D330" s="3"/>
      <c r="E330" s="3"/>
      <c r="F330" s="3"/>
      <c r="G330" s="3"/>
      <c r="H330" s="3"/>
      <c r="I330" s="3"/>
      <c r="J330" s="3"/>
      <c r="K330" s="3"/>
      <c r="L330" s="3"/>
      <c r="M330" s="3"/>
      <c r="N330" s="3"/>
      <c r="O330" s="45"/>
      <c r="P330" s="48"/>
      <c r="Q330" s="48"/>
      <c r="R330" s="48"/>
      <c r="S330" s="48"/>
      <c r="T330" s="48"/>
      <c r="U330" s="48"/>
      <c r="V330" s="48"/>
      <c r="W330" s="48"/>
      <c r="X330" s="48"/>
      <c r="Y330" s="48"/>
      <c r="Z330" s="48"/>
      <c r="AA330" s="48"/>
      <c r="AB330" s="48"/>
      <c r="AC330" s="48"/>
      <c r="AD330" s="48"/>
      <c r="AE330" s="48"/>
      <c r="AF330" s="48"/>
    </row>
    <row r="331" spans="1:32" ht="15.75" customHeight="1">
      <c r="A331" s="1"/>
      <c r="B331" s="2"/>
      <c r="C331" s="2"/>
      <c r="D331" s="3"/>
      <c r="E331" s="3"/>
      <c r="F331" s="3"/>
      <c r="G331" s="3"/>
      <c r="H331" s="3"/>
      <c r="I331" s="3"/>
      <c r="J331" s="3"/>
      <c r="K331" s="3"/>
      <c r="L331" s="3"/>
      <c r="M331" s="3"/>
      <c r="N331" s="3"/>
      <c r="O331" s="45"/>
      <c r="P331" s="48"/>
      <c r="Q331" s="48"/>
      <c r="R331" s="48"/>
      <c r="S331" s="48"/>
      <c r="T331" s="48"/>
      <c r="U331" s="48"/>
      <c r="V331" s="48"/>
      <c r="W331" s="48"/>
      <c r="X331" s="48"/>
      <c r="Y331" s="48"/>
      <c r="Z331" s="48"/>
      <c r="AA331" s="48"/>
      <c r="AB331" s="48"/>
      <c r="AC331" s="48"/>
      <c r="AD331" s="48"/>
      <c r="AE331" s="48"/>
      <c r="AF331" s="48"/>
    </row>
    <row r="332" spans="1:32" ht="15.75" customHeight="1">
      <c r="A332" s="1"/>
      <c r="B332" s="2"/>
      <c r="C332" s="2"/>
      <c r="D332" s="3"/>
      <c r="E332" s="3"/>
      <c r="F332" s="3"/>
      <c r="G332" s="3"/>
      <c r="H332" s="3"/>
      <c r="I332" s="3"/>
      <c r="J332" s="3"/>
      <c r="K332" s="3"/>
      <c r="L332" s="3"/>
      <c r="M332" s="3"/>
      <c r="N332" s="3"/>
      <c r="O332" s="45"/>
      <c r="P332" s="48"/>
      <c r="Q332" s="48"/>
      <c r="R332" s="48"/>
      <c r="S332" s="48"/>
      <c r="T332" s="48"/>
      <c r="U332" s="48"/>
      <c r="V332" s="48"/>
      <c r="W332" s="48"/>
      <c r="X332" s="48"/>
      <c r="Y332" s="48"/>
      <c r="Z332" s="48"/>
      <c r="AA332" s="48"/>
      <c r="AB332" s="48"/>
      <c r="AC332" s="48"/>
      <c r="AD332" s="48"/>
      <c r="AE332" s="48"/>
      <c r="AF332" s="48"/>
    </row>
    <row r="333" spans="1:32" ht="15.75" customHeight="1">
      <c r="A333" s="1"/>
      <c r="B333" s="2"/>
      <c r="C333" s="2"/>
      <c r="D333" s="3"/>
      <c r="E333" s="3"/>
      <c r="F333" s="3"/>
      <c r="G333" s="3"/>
      <c r="H333" s="3"/>
      <c r="I333" s="3"/>
      <c r="J333" s="3"/>
      <c r="K333" s="3"/>
      <c r="L333" s="3"/>
      <c r="M333" s="3"/>
      <c r="N333" s="3"/>
      <c r="O333" s="45"/>
      <c r="P333" s="48"/>
      <c r="Q333" s="48"/>
      <c r="R333" s="48"/>
      <c r="S333" s="48"/>
      <c r="T333" s="48"/>
      <c r="U333" s="48"/>
      <c r="V333" s="48"/>
      <c r="W333" s="48"/>
      <c r="X333" s="48"/>
      <c r="Y333" s="48"/>
      <c r="Z333" s="48"/>
      <c r="AA333" s="48"/>
      <c r="AB333" s="48"/>
      <c r="AC333" s="48"/>
      <c r="AD333" s="48"/>
      <c r="AE333" s="48"/>
      <c r="AF333" s="48"/>
    </row>
    <row r="334" spans="1:32" ht="15.75" customHeight="1">
      <c r="A334" s="1"/>
      <c r="B334" s="2"/>
      <c r="C334" s="2"/>
      <c r="D334" s="3"/>
      <c r="E334" s="3"/>
      <c r="F334" s="3"/>
      <c r="G334" s="3"/>
      <c r="H334" s="3"/>
      <c r="I334" s="3"/>
      <c r="J334" s="3"/>
      <c r="K334" s="3"/>
      <c r="L334" s="3"/>
      <c r="M334" s="3"/>
      <c r="N334" s="3"/>
      <c r="O334" s="45"/>
      <c r="P334" s="48"/>
      <c r="Q334" s="48"/>
      <c r="R334" s="48"/>
      <c r="S334" s="48"/>
      <c r="T334" s="48"/>
      <c r="U334" s="48"/>
      <c r="V334" s="48"/>
      <c r="W334" s="48"/>
      <c r="X334" s="48"/>
      <c r="Y334" s="48"/>
      <c r="Z334" s="48"/>
      <c r="AA334" s="48"/>
      <c r="AB334" s="48"/>
      <c r="AC334" s="48"/>
      <c r="AD334" s="48"/>
      <c r="AE334" s="48"/>
      <c r="AF334" s="48"/>
    </row>
    <row r="335" spans="1:32" ht="15.75" customHeight="1">
      <c r="A335" s="1"/>
      <c r="B335" s="2"/>
      <c r="C335" s="2"/>
      <c r="D335" s="3"/>
      <c r="E335" s="3"/>
      <c r="F335" s="3"/>
      <c r="G335" s="3"/>
      <c r="H335" s="3"/>
      <c r="I335" s="3"/>
      <c r="J335" s="3"/>
      <c r="K335" s="3"/>
      <c r="L335" s="3"/>
      <c r="M335" s="3"/>
      <c r="N335" s="3"/>
      <c r="O335" s="45"/>
      <c r="P335" s="48"/>
      <c r="Q335" s="48"/>
      <c r="R335" s="48"/>
      <c r="S335" s="48"/>
      <c r="T335" s="48"/>
      <c r="U335" s="48"/>
      <c r="V335" s="48"/>
      <c r="W335" s="48"/>
      <c r="X335" s="48"/>
      <c r="Y335" s="48"/>
      <c r="Z335" s="48"/>
      <c r="AA335" s="48"/>
      <c r="AB335" s="48"/>
      <c r="AC335" s="48"/>
      <c r="AD335" s="48"/>
      <c r="AE335" s="48"/>
      <c r="AF335" s="48"/>
    </row>
    <row r="336" spans="1:32" ht="15.75" customHeight="1">
      <c r="A336" s="1"/>
      <c r="B336" s="2"/>
      <c r="C336" s="2"/>
      <c r="D336" s="3"/>
      <c r="E336" s="3"/>
      <c r="F336" s="3"/>
      <c r="G336" s="3"/>
      <c r="H336" s="3"/>
      <c r="I336" s="3"/>
      <c r="J336" s="3"/>
      <c r="K336" s="3"/>
      <c r="L336" s="3"/>
      <c r="M336" s="3"/>
      <c r="N336" s="3"/>
      <c r="O336" s="45"/>
      <c r="P336" s="48"/>
      <c r="Q336" s="48"/>
      <c r="R336" s="48"/>
      <c r="S336" s="48"/>
      <c r="T336" s="48"/>
      <c r="U336" s="48"/>
      <c r="V336" s="48"/>
      <c r="W336" s="48"/>
      <c r="X336" s="48"/>
      <c r="Y336" s="48"/>
      <c r="Z336" s="48"/>
      <c r="AA336" s="48"/>
      <c r="AB336" s="48"/>
      <c r="AC336" s="48"/>
      <c r="AD336" s="48"/>
      <c r="AE336" s="48"/>
      <c r="AF336" s="48"/>
    </row>
    <row r="337" spans="1:32" ht="15.75" customHeight="1">
      <c r="A337" s="1"/>
      <c r="B337" s="2"/>
      <c r="C337" s="2"/>
      <c r="D337" s="3"/>
      <c r="E337" s="3"/>
      <c r="F337" s="3"/>
      <c r="G337" s="3"/>
      <c r="H337" s="3"/>
      <c r="I337" s="3"/>
      <c r="J337" s="3"/>
      <c r="K337" s="3"/>
      <c r="L337" s="3"/>
      <c r="M337" s="3"/>
      <c r="N337" s="3"/>
      <c r="O337" s="45"/>
      <c r="P337" s="48"/>
      <c r="Q337" s="48"/>
      <c r="R337" s="48"/>
      <c r="S337" s="48"/>
      <c r="T337" s="48"/>
      <c r="U337" s="48"/>
      <c r="V337" s="48"/>
      <c r="W337" s="48"/>
      <c r="X337" s="48"/>
      <c r="Y337" s="48"/>
      <c r="Z337" s="48"/>
      <c r="AA337" s="48"/>
      <c r="AB337" s="48"/>
      <c r="AC337" s="48"/>
      <c r="AD337" s="48"/>
      <c r="AE337" s="48"/>
      <c r="AF337" s="48"/>
    </row>
    <row r="338" spans="1:32" ht="15.75" customHeight="1">
      <c r="A338" s="1"/>
      <c r="B338" s="2"/>
      <c r="C338" s="2"/>
      <c r="D338" s="3"/>
      <c r="E338" s="3"/>
      <c r="F338" s="3"/>
      <c r="G338" s="3"/>
      <c r="H338" s="3"/>
      <c r="I338" s="3"/>
      <c r="J338" s="3"/>
      <c r="K338" s="3"/>
      <c r="L338" s="3"/>
      <c r="M338" s="3"/>
      <c r="N338" s="3"/>
      <c r="O338" s="45"/>
      <c r="P338" s="48"/>
      <c r="Q338" s="48"/>
      <c r="R338" s="48"/>
      <c r="S338" s="48"/>
      <c r="T338" s="48"/>
      <c r="U338" s="48"/>
      <c r="V338" s="48"/>
      <c r="W338" s="48"/>
      <c r="X338" s="48"/>
      <c r="Y338" s="48"/>
      <c r="Z338" s="48"/>
      <c r="AA338" s="48"/>
      <c r="AB338" s="48"/>
      <c r="AC338" s="48"/>
      <c r="AD338" s="48"/>
      <c r="AE338" s="48"/>
      <c r="AF338" s="48"/>
    </row>
    <row r="339" spans="1:32" ht="15.75" customHeight="1">
      <c r="A339" s="1"/>
      <c r="B339" s="2"/>
      <c r="C339" s="2"/>
      <c r="D339" s="3"/>
      <c r="E339" s="3"/>
      <c r="F339" s="3"/>
      <c r="G339" s="3"/>
      <c r="H339" s="3"/>
      <c r="I339" s="3"/>
      <c r="J339" s="3"/>
      <c r="K339" s="3"/>
      <c r="L339" s="3"/>
      <c r="M339" s="3"/>
      <c r="N339" s="3"/>
      <c r="O339" s="45"/>
      <c r="P339" s="48"/>
      <c r="Q339" s="48"/>
      <c r="R339" s="48"/>
      <c r="S339" s="48"/>
      <c r="T339" s="48"/>
      <c r="U339" s="48"/>
      <c r="V339" s="48"/>
      <c r="W339" s="48"/>
      <c r="X339" s="48"/>
      <c r="Y339" s="48"/>
      <c r="Z339" s="48"/>
      <c r="AA339" s="48"/>
      <c r="AB339" s="48"/>
      <c r="AC339" s="48"/>
      <c r="AD339" s="48"/>
      <c r="AE339" s="48"/>
      <c r="AF339" s="48"/>
    </row>
    <row r="340" spans="1:32" ht="15.75" customHeight="1">
      <c r="A340" s="1"/>
      <c r="B340" s="2"/>
      <c r="C340" s="2"/>
      <c r="D340" s="3"/>
      <c r="E340" s="3"/>
      <c r="F340" s="3"/>
      <c r="G340" s="3"/>
      <c r="H340" s="3"/>
      <c r="I340" s="3"/>
      <c r="J340" s="3"/>
      <c r="K340" s="3"/>
      <c r="L340" s="3"/>
      <c r="M340" s="3"/>
      <c r="N340" s="3"/>
      <c r="O340" s="45"/>
      <c r="P340" s="48"/>
      <c r="Q340" s="48"/>
      <c r="R340" s="48"/>
      <c r="S340" s="48"/>
      <c r="T340" s="48"/>
      <c r="U340" s="48"/>
      <c r="V340" s="48"/>
      <c r="W340" s="48"/>
      <c r="X340" s="48"/>
      <c r="Y340" s="48"/>
      <c r="Z340" s="48"/>
      <c r="AA340" s="48"/>
      <c r="AB340" s="48"/>
      <c r="AC340" s="48"/>
      <c r="AD340" s="48"/>
      <c r="AE340" s="48"/>
      <c r="AF340" s="48"/>
    </row>
    <row r="341" spans="1:32" ht="15.75" customHeight="1">
      <c r="A341" s="1"/>
      <c r="B341" s="2"/>
      <c r="C341" s="2"/>
      <c r="D341" s="3"/>
      <c r="E341" s="3"/>
      <c r="F341" s="3"/>
      <c r="G341" s="3"/>
      <c r="H341" s="3"/>
      <c r="I341" s="3"/>
      <c r="J341" s="3"/>
      <c r="K341" s="3"/>
      <c r="L341" s="3"/>
      <c r="M341" s="3"/>
      <c r="N341" s="3"/>
      <c r="O341" s="45"/>
      <c r="P341" s="48"/>
      <c r="Q341" s="48"/>
      <c r="R341" s="48"/>
      <c r="S341" s="48"/>
      <c r="T341" s="48"/>
      <c r="U341" s="48"/>
      <c r="V341" s="48"/>
      <c r="W341" s="48"/>
      <c r="X341" s="48"/>
      <c r="Y341" s="48"/>
      <c r="Z341" s="48"/>
      <c r="AA341" s="48"/>
      <c r="AB341" s="48"/>
      <c r="AC341" s="48"/>
      <c r="AD341" s="48"/>
      <c r="AE341" s="48"/>
      <c r="AF341" s="48"/>
    </row>
    <row r="342" spans="1:32" ht="15.75" customHeight="1">
      <c r="A342" s="1"/>
      <c r="B342" s="2"/>
      <c r="C342" s="2"/>
      <c r="D342" s="3"/>
      <c r="E342" s="3"/>
      <c r="F342" s="3"/>
      <c r="G342" s="3"/>
      <c r="H342" s="3"/>
      <c r="I342" s="3"/>
      <c r="J342" s="3"/>
      <c r="K342" s="3"/>
      <c r="L342" s="3"/>
      <c r="M342" s="3"/>
      <c r="N342" s="3"/>
      <c r="O342" s="45"/>
      <c r="P342" s="48"/>
      <c r="Q342" s="48"/>
      <c r="R342" s="48"/>
      <c r="S342" s="48"/>
      <c r="T342" s="48"/>
      <c r="U342" s="48"/>
      <c r="V342" s="48"/>
      <c r="W342" s="48"/>
      <c r="X342" s="48"/>
      <c r="Y342" s="48"/>
      <c r="Z342" s="48"/>
      <c r="AA342" s="48"/>
      <c r="AB342" s="48"/>
      <c r="AC342" s="48"/>
      <c r="AD342" s="48"/>
      <c r="AE342" s="48"/>
      <c r="AF342" s="48"/>
    </row>
    <row r="343" spans="1:32" ht="15.75" customHeight="1">
      <c r="A343" s="1"/>
      <c r="B343" s="2"/>
      <c r="C343" s="2"/>
      <c r="D343" s="3"/>
      <c r="E343" s="3"/>
      <c r="F343" s="3"/>
      <c r="G343" s="3"/>
      <c r="H343" s="3"/>
      <c r="I343" s="3"/>
      <c r="J343" s="3"/>
      <c r="K343" s="3"/>
      <c r="L343" s="3"/>
      <c r="M343" s="3"/>
      <c r="N343" s="3"/>
      <c r="O343" s="45"/>
      <c r="P343" s="48"/>
      <c r="Q343" s="48"/>
      <c r="R343" s="48"/>
      <c r="S343" s="48"/>
      <c r="T343" s="48"/>
      <c r="U343" s="48"/>
      <c r="V343" s="48"/>
      <c r="W343" s="48"/>
      <c r="X343" s="48"/>
      <c r="Y343" s="48"/>
      <c r="Z343" s="48"/>
      <c r="AA343" s="48"/>
      <c r="AB343" s="48"/>
      <c r="AC343" s="48"/>
      <c r="AD343" s="48"/>
      <c r="AE343" s="48"/>
      <c r="AF343" s="48"/>
    </row>
    <row r="344" spans="1:32" ht="15.75" customHeight="1">
      <c r="A344" s="1"/>
      <c r="B344" s="2"/>
      <c r="C344" s="2"/>
      <c r="D344" s="3"/>
      <c r="E344" s="3"/>
      <c r="F344" s="3"/>
      <c r="G344" s="3"/>
      <c r="H344" s="3"/>
      <c r="I344" s="3"/>
      <c r="J344" s="3"/>
      <c r="K344" s="3"/>
      <c r="L344" s="3"/>
      <c r="M344" s="3"/>
      <c r="N344" s="3"/>
      <c r="O344" s="45"/>
      <c r="P344" s="48"/>
      <c r="Q344" s="48"/>
      <c r="R344" s="48"/>
      <c r="S344" s="48"/>
      <c r="T344" s="48"/>
      <c r="U344" s="48"/>
      <c r="V344" s="48"/>
      <c r="W344" s="48"/>
      <c r="X344" s="48"/>
      <c r="Y344" s="48"/>
      <c r="Z344" s="48"/>
      <c r="AA344" s="48"/>
      <c r="AB344" s="48"/>
      <c r="AC344" s="48"/>
      <c r="AD344" s="48"/>
      <c r="AE344" s="48"/>
      <c r="AF344" s="48"/>
    </row>
    <row r="345" spans="1:32" ht="15.75" customHeight="1">
      <c r="A345" s="1"/>
      <c r="B345" s="2"/>
      <c r="C345" s="2"/>
      <c r="D345" s="3"/>
      <c r="E345" s="3"/>
      <c r="F345" s="3"/>
      <c r="G345" s="3"/>
      <c r="H345" s="3"/>
      <c r="I345" s="3"/>
      <c r="J345" s="3"/>
      <c r="K345" s="3"/>
      <c r="L345" s="3"/>
      <c r="M345" s="3"/>
      <c r="N345" s="3"/>
      <c r="O345" s="45"/>
      <c r="P345" s="48"/>
      <c r="Q345" s="48"/>
      <c r="R345" s="48"/>
      <c r="S345" s="48"/>
      <c r="T345" s="48"/>
      <c r="U345" s="48"/>
      <c r="V345" s="48"/>
      <c r="W345" s="48"/>
      <c r="X345" s="48"/>
      <c r="Y345" s="48"/>
      <c r="Z345" s="48"/>
      <c r="AA345" s="48"/>
      <c r="AB345" s="48"/>
      <c r="AC345" s="48"/>
      <c r="AD345" s="48"/>
      <c r="AE345" s="48"/>
      <c r="AF345" s="48"/>
    </row>
    <row r="346" spans="1:32" ht="15.75" customHeight="1">
      <c r="A346" s="1"/>
      <c r="B346" s="2"/>
      <c r="C346" s="2"/>
      <c r="D346" s="3"/>
      <c r="E346" s="3"/>
      <c r="F346" s="3"/>
      <c r="G346" s="3"/>
      <c r="H346" s="3"/>
      <c r="I346" s="3"/>
      <c r="J346" s="3"/>
      <c r="K346" s="3"/>
      <c r="L346" s="3"/>
      <c r="M346" s="3"/>
      <c r="N346" s="3"/>
      <c r="O346" s="45"/>
      <c r="P346" s="48"/>
      <c r="Q346" s="48"/>
      <c r="R346" s="48"/>
      <c r="S346" s="48"/>
      <c r="T346" s="48"/>
      <c r="U346" s="48"/>
      <c r="V346" s="48"/>
      <c r="W346" s="48"/>
      <c r="X346" s="48"/>
      <c r="Y346" s="48"/>
      <c r="Z346" s="48"/>
      <c r="AA346" s="48"/>
      <c r="AB346" s="48"/>
      <c r="AC346" s="48"/>
      <c r="AD346" s="48"/>
      <c r="AE346" s="48"/>
      <c r="AF346" s="48"/>
    </row>
    <row r="347" spans="1:32" ht="15.75" customHeight="1">
      <c r="A347" s="48"/>
      <c r="B347" s="48"/>
      <c r="C347" s="48"/>
      <c r="D347" s="48"/>
      <c r="E347" s="48"/>
      <c r="F347" s="48"/>
      <c r="G347" s="48"/>
      <c r="H347" s="48"/>
      <c r="I347" s="48"/>
      <c r="J347" s="48"/>
      <c r="K347" s="48"/>
      <c r="L347" s="48"/>
      <c r="M347" s="48"/>
      <c r="N347" s="48"/>
      <c r="O347" s="45"/>
      <c r="P347" s="48"/>
      <c r="Q347" s="48"/>
      <c r="R347" s="48"/>
      <c r="S347" s="48"/>
      <c r="T347" s="48"/>
      <c r="U347" s="48"/>
      <c r="V347" s="48"/>
      <c r="W347" s="48"/>
      <c r="X347" s="48"/>
      <c r="Y347" s="48"/>
      <c r="Z347" s="48"/>
      <c r="AA347" s="48"/>
      <c r="AB347" s="48"/>
      <c r="AC347" s="48"/>
      <c r="AD347" s="48"/>
      <c r="AE347" s="48"/>
      <c r="AF347" s="48"/>
    </row>
    <row r="348" spans="1:32" ht="15.75" customHeight="1">
      <c r="A348" s="48"/>
      <c r="B348" s="48"/>
      <c r="C348" s="48"/>
      <c r="D348" s="48"/>
      <c r="E348" s="48"/>
      <c r="F348" s="48"/>
      <c r="G348" s="48"/>
      <c r="H348" s="48"/>
      <c r="I348" s="48"/>
      <c r="J348" s="48"/>
      <c r="K348" s="48"/>
      <c r="L348" s="48"/>
      <c r="M348" s="48"/>
      <c r="N348" s="48"/>
      <c r="O348" s="45"/>
      <c r="P348" s="48"/>
      <c r="Q348" s="48"/>
      <c r="R348" s="48"/>
      <c r="S348" s="48"/>
      <c r="T348" s="48"/>
      <c r="U348" s="48"/>
      <c r="V348" s="48"/>
      <c r="W348" s="48"/>
      <c r="X348" s="48"/>
      <c r="Y348" s="48"/>
      <c r="Z348" s="48"/>
      <c r="AA348" s="48"/>
      <c r="AB348" s="48"/>
      <c r="AC348" s="48"/>
      <c r="AD348" s="48"/>
      <c r="AE348" s="48"/>
      <c r="AF348" s="48"/>
    </row>
    <row r="349" spans="1:32" ht="15.75" customHeight="1">
      <c r="A349" s="48"/>
      <c r="B349" s="48"/>
      <c r="C349" s="48"/>
      <c r="D349" s="48"/>
      <c r="E349" s="48"/>
      <c r="F349" s="48"/>
      <c r="G349" s="48"/>
      <c r="H349" s="48"/>
      <c r="I349" s="48"/>
      <c r="J349" s="48"/>
      <c r="K349" s="48"/>
      <c r="L349" s="48"/>
      <c r="M349" s="48"/>
      <c r="N349" s="48"/>
      <c r="O349" s="45"/>
      <c r="P349" s="48"/>
      <c r="Q349" s="48"/>
      <c r="R349" s="48"/>
      <c r="S349" s="48"/>
      <c r="T349" s="48"/>
      <c r="U349" s="48"/>
      <c r="V349" s="48"/>
      <c r="W349" s="48"/>
      <c r="X349" s="48"/>
      <c r="Y349" s="48"/>
      <c r="Z349" s="48"/>
      <c r="AA349" s="48"/>
      <c r="AB349" s="48"/>
      <c r="AC349" s="48"/>
      <c r="AD349" s="48"/>
      <c r="AE349" s="48"/>
      <c r="AF349" s="48"/>
    </row>
    <row r="350" spans="1:32" ht="15.75" customHeight="1">
      <c r="A350" s="48"/>
      <c r="B350" s="48"/>
      <c r="C350" s="48"/>
      <c r="D350" s="48"/>
      <c r="E350" s="48"/>
      <c r="F350" s="48"/>
      <c r="G350" s="48"/>
      <c r="H350" s="48"/>
      <c r="I350" s="48"/>
      <c r="J350" s="48"/>
      <c r="K350" s="48"/>
      <c r="L350" s="48"/>
      <c r="M350" s="48"/>
      <c r="N350" s="48"/>
      <c r="O350" s="45"/>
      <c r="P350" s="48"/>
      <c r="Q350" s="48"/>
      <c r="R350" s="48"/>
      <c r="S350" s="48"/>
      <c r="T350" s="48"/>
      <c r="U350" s="48"/>
      <c r="V350" s="48"/>
      <c r="W350" s="48"/>
      <c r="X350" s="48"/>
      <c r="Y350" s="48"/>
      <c r="Z350" s="48"/>
      <c r="AA350" s="48"/>
      <c r="AB350" s="48"/>
      <c r="AC350" s="48"/>
      <c r="AD350" s="48"/>
      <c r="AE350" s="48"/>
      <c r="AF350" s="48"/>
    </row>
    <row r="351" spans="1:32" ht="15.75" customHeight="1">
      <c r="A351" s="48"/>
      <c r="B351" s="48"/>
      <c r="C351" s="48"/>
      <c r="D351" s="48"/>
      <c r="E351" s="48"/>
      <c r="F351" s="48"/>
      <c r="G351" s="48"/>
      <c r="H351" s="48"/>
      <c r="I351" s="48"/>
      <c r="J351" s="48"/>
      <c r="K351" s="48"/>
      <c r="L351" s="48"/>
      <c r="M351" s="48"/>
      <c r="N351" s="48"/>
      <c r="O351" s="45"/>
      <c r="P351" s="48"/>
      <c r="Q351" s="48"/>
      <c r="R351" s="48"/>
      <c r="S351" s="48"/>
      <c r="T351" s="48"/>
      <c r="U351" s="48"/>
      <c r="V351" s="48"/>
      <c r="W351" s="48"/>
      <c r="X351" s="48"/>
      <c r="Y351" s="48"/>
      <c r="Z351" s="48"/>
      <c r="AA351" s="48"/>
      <c r="AB351" s="48"/>
      <c r="AC351" s="48"/>
      <c r="AD351" s="48"/>
      <c r="AE351" s="48"/>
      <c r="AF351" s="48"/>
    </row>
    <row r="352" spans="1:32" ht="15.75" customHeight="1">
      <c r="A352" s="48"/>
      <c r="B352" s="48"/>
      <c r="C352" s="48"/>
      <c r="D352" s="48"/>
      <c r="E352" s="48"/>
      <c r="F352" s="48"/>
      <c r="G352" s="48"/>
      <c r="H352" s="48"/>
      <c r="I352" s="48"/>
      <c r="J352" s="48"/>
      <c r="K352" s="48"/>
      <c r="L352" s="48"/>
      <c r="M352" s="48"/>
      <c r="N352" s="48"/>
      <c r="O352" s="45"/>
      <c r="P352" s="48"/>
      <c r="Q352" s="48"/>
      <c r="R352" s="48"/>
      <c r="S352" s="48"/>
      <c r="T352" s="48"/>
      <c r="U352" s="48"/>
      <c r="V352" s="48"/>
      <c r="W352" s="48"/>
      <c r="X352" s="48"/>
      <c r="Y352" s="48"/>
      <c r="Z352" s="48"/>
      <c r="AA352" s="48"/>
      <c r="AB352" s="48"/>
      <c r="AC352" s="48"/>
      <c r="AD352" s="48"/>
      <c r="AE352" s="48"/>
      <c r="AF352" s="48"/>
    </row>
    <row r="353" spans="1:32" ht="15.75" customHeight="1">
      <c r="A353" s="48"/>
      <c r="B353" s="48"/>
      <c r="C353" s="48"/>
      <c r="D353" s="48"/>
      <c r="E353" s="48"/>
      <c r="F353" s="48"/>
      <c r="G353" s="48"/>
      <c r="H353" s="48"/>
      <c r="I353" s="48"/>
      <c r="J353" s="48"/>
      <c r="K353" s="48"/>
      <c r="L353" s="48"/>
      <c r="M353" s="48"/>
      <c r="N353" s="48"/>
      <c r="O353" s="45"/>
      <c r="P353" s="48"/>
      <c r="Q353" s="48"/>
      <c r="R353" s="48"/>
      <c r="S353" s="48"/>
      <c r="T353" s="48"/>
      <c r="U353" s="48"/>
      <c r="V353" s="48"/>
      <c r="W353" s="48"/>
      <c r="X353" s="48"/>
      <c r="Y353" s="48"/>
      <c r="Z353" s="48"/>
      <c r="AA353" s="48"/>
      <c r="AB353" s="48"/>
      <c r="AC353" s="48"/>
      <c r="AD353" s="48"/>
      <c r="AE353" s="48"/>
      <c r="AF353" s="48"/>
    </row>
    <row r="354" spans="1:32" ht="15.75" customHeight="1">
      <c r="A354" s="48"/>
      <c r="B354" s="48"/>
      <c r="C354" s="48"/>
      <c r="D354" s="48"/>
      <c r="E354" s="48"/>
      <c r="F354" s="48"/>
      <c r="G354" s="48"/>
      <c r="H354" s="48"/>
      <c r="I354" s="48"/>
      <c r="J354" s="48"/>
      <c r="K354" s="48"/>
      <c r="L354" s="48"/>
      <c r="M354" s="48"/>
      <c r="N354" s="48"/>
      <c r="O354" s="45"/>
      <c r="P354" s="48"/>
      <c r="Q354" s="48"/>
      <c r="R354" s="48"/>
      <c r="S354" s="48"/>
      <c r="T354" s="48"/>
      <c r="U354" s="48"/>
      <c r="V354" s="48"/>
      <c r="W354" s="48"/>
      <c r="X354" s="48"/>
      <c r="Y354" s="48"/>
      <c r="Z354" s="48"/>
      <c r="AA354" s="48"/>
      <c r="AB354" s="48"/>
      <c r="AC354" s="48"/>
      <c r="AD354" s="48"/>
      <c r="AE354" s="48"/>
      <c r="AF354" s="48"/>
    </row>
    <row r="355" spans="1:32" ht="15.75" customHeight="1">
      <c r="A355" s="48"/>
      <c r="B355" s="48"/>
      <c r="C355" s="48"/>
      <c r="D355" s="48"/>
      <c r="E355" s="48"/>
      <c r="F355" s="48"/>
      <c r="G355" s="48"/>
      <c r="H355" s="48"/>
      <c r="I355" s="48"/>
      <c r="J355" s="48"/>
      <c r="K355" s="48"/>
      <c r="L355" s="48"/>
      <c r="M355" s="48"/>
      <c r="N355" s="48"/>
      <c r="O355" s="45"/>
      <c r="P355" s="48"/>
      <c r="Q355" s="48"/>
      <c r="R355" s="48"/>
      <c r="S355" s="48"/>
      <c r="T355" s="48"/>
      <c r="U355" s="48"/>
      <c r="V355" s="48"/>
      <c r="W355" s="48"/>
      <c r="X355" s="48"/>
      <c r="Y355" s="48"/>
      <c r="Z355" s="48"/>
      <c r="AA355" s="48"/>
      <c r="AB355" s="48"/>
      <c r="AC355" s="48"/>
      <c r="AD355" s="48"/>
      <c r="AE355" s="48"/>
      <c r="AF355" s="48"/>
    </row>
    <row r="356" spans="1:32" ht="15.75" customHeight="1">
      <c r="A356" s="48"/>
      <c r="B356" s="48"/>
      <c r="C356" s="48"/>
      <c r="D356" s="48"/>
      <c r="E356" s="48"/>
      <c r="F356" s="48"/>
      <c r="G356" s="48"/>
      <c r="H356" s="48"/>
      <c r="I356" s="48"/>
      <c r="J356" s="48"/>
      <c r="K356" s="48"/>
      <c r="L356" s="48"/>
      <c r="M356" s="48"/>
      <c r="N356" s="48"/>
      <c r="O356" s="45"/>
      <c r="P356" s="48"/>
      <c r="Q356" s="48"/>
      <c r="R356" s="48"/>
      <c r="S356" s="48"/>
      <c r="T356" s="48"/>
      <c r="U356" s="48"/>
      <c r="V356" s="48"/>
      <c r="W356" s="48"/>
      <c r="X356" s="48"/>
      <c r="Y356" s="48"/>
      <c r="Z356" s="48"/>
      <c r="AA356" s="48"/>
      <c r="AB356" s="48"/>
      <c r="AC356" s="48"/>
      <c r="AD356" s="48"/>
      <c r="AE356" s="48"/>
      <c r="AF356" s="48"/>
    </row>
    <row r="357" spans="1:32" ht="15.75" customHeight="1">
      <c r="A357" s="48"/>
      <c r="B357" s="48"/>
      <c r="C357" s="48"/>
      <c r="D357" s="48"/>
      <c r="E357" s="48"/>
      <c r="F357" s="48"/>
      <c r="G357" s="48"/>
      <c r="H357" s="48"/>
      <c r="I357" s="48"/>
      <c r="J357" s="48"/>
      <c r="K357" s="48"/>
      <c r="L357" s="48"/>
      <c r="M357" s="48"/>
      <c r="N357" s="48"/>
      <c r="O357" s="45"/>
      <c r="P357" s="48"/>
      <c r="Q357" s="48"/>
      <c r="R357" s="48"/>
      <c r="S357" s="48"/>
      <c r="T357" s="48"/>
      <c r="U357" s="48"/>
      <c r="V357" s="48"/>
      <c r="W357" s="48"/>
      <c r="X357" s="48"/>
      <c r="Y357" s="48"/>
      <c r="Z357" s="48"/>
      <c r="AA357" s="48"/>
      <c r="AB357" s="48"/>
      <c r="AC357" s="48"/>
      <c r="AD357" s="48"/>
      <c r="AE357" s="48"/>
      <c r="AF357" s="48"/>
    </row>
    <row r="358" spans="1:32" ht="15.75" customHeight="1">
      <c r="A358" s="48"/>
      <c r="B358" s="48"/>
      <c r="C358" s="48"/>
      <c r="D358" s="48"/>
      <c r="E358" s="48"/>
      <c r="F358" s="48"/>
      <c r="G358" s="48"/>
      <c r="H358" s="48"/>
      <c r="I358" s="48"/>
      <c r="J358" s="48"/>
      <c r="K358" s="48"/>
      <c r="L358" s="48"/>
      <c r="M358" s="48"/>
      <c r="N358" s="48"/>
      <c r="O358" s="45"/>
      <c r="P358" s="48"/>
      <c r="Q358" s="48"/>
      <c r="R358" s="48"/>
      <c r="S358" s="48"/>
      <c r="T358" s="48"/>
      <c r="U358" s="48"/>
      <c r="V358" s="48"/>
      <c r="W358" s="48"/>
      <c r="X358" s="48"/>
      <c r="Y358" s="48"/>
      <c r="Z358" s="48"/>
      <c r="AA358" s="48"/>
      <c r="AB358" s="48"/>
      <c r="AC358" s="48"/>
      <c r="AD358" s="48"/>
      <c r="AE358" s="48"/>
      <c r="AF358" s="48"/>
    </row>
    <row r="359" spans="1:32" ht="15.75" customHeight="1">
      <c r="A359" s="48"/>
      <c r="B359" s="48"/>
      <c r="C359" s="48"/>
      <c r="D359" s="48"/>
      <c r="E359" s="48"/>
      <c r="F359" s="48"/>
      <c r="G359" s="48"/>
      <c r="H359" s="48"/>
      <c r="I359" s="48"/>
      <c r="J359" s="48"/>
      <c r="K359" s="48"/>
      <c r="L359" s="48"/>
      <c r="M359" s="48"/>
      <c r="N359" s="48"/>
      <c r="O359" s="45"/>
      <c r="P359" s="48"/>
      <c r="Q359" s="48"/>
      <c r="R359" s="48"/>
      <c r="S359" s="48"/>
      <c r="T359" s="48"/>
      <c r="U359" s="48"/>
      <c r="V359" s="48"/>
      <c r="W359" s="48"/>
      <c r="X359" s="48"/>
      <c r="Y359" s="48"/>
      <c r="Z359" s="48"/>
      <c r="AA359" s="48"/>
      <c r="AB359" s="48"/>
      <c r="AC359" s="48"/>
      <c r="AD359" s="48"/>
      <c r="AE359" s="48"/>
      <c r="AF359" s="48"/>
    </row>
    <row r="360" spans="1:32" ht="15.75" customHeight="1">
      <c r="A360" s="48"/>
      <c r="B360" s="48"/>
      <c r="C360" s="48"/>
      <c r="D360" s="48"/>
      <c r="E360" s="48"/>
      <c r="F360" s="48"/>
      <c r="G360" s="48"/>
      <c r="H360" s="48"/>
      <c r="I360" s="48"/>
      <c r="J360" s="48"/>
      <c r="K360" s="48"/>
      <c r="L360" s="48"/>
      <c r="M360" s="48"/>
      <c r="N360" s="48"/>
      <c r="O360" s="45"/>
      <c r="P360" s="48"/>
      <c r="Q360" s="48"/>
      <c r="R360" s="48"/>
      <c r="S360" s="48"/>
      <c r="T360" s="48"/>
      <c r="U360" s="48"/>
      <c r="V360" s="48"/>
      <c r="W360" s="48"/>
      <c r="X360" s="48"/>
      <c r="Y360" s="48"/>
      <c r="Z360" s="48"/>
      <c r="AA360" s="48"/>
      <c r="AB360" s="48"/>
      <c r="AC360" s="48"/>
      <c r="AD360" s="48"/>
      <c r="AE360" s="48"/>
      <c r="AF360" s="48"/>
    </row>
    <row r="361" spans="1:32" ht="15.75" customHeight="1">
      <c r="A361" s="48"/>
      <c r="B361" s="48"/>
      <c r="C361" s="48"/>
      <c r="D361" s="48"/>
      <c r="E361" s="48"/>
      <c r="F361" s="48"/>
      <c r="G361" s="48"/>
      <c r="H361" s="48"/>
      <c r="I361" s="48"/>
      <c r="J361" s="48"/>
      <c r="K361" s="48"/>
      <c r="L361" s="48"/>
      <c r="M361" s="48"/>
      <c r="N361" s="48"/>
      <c r="O361" s="45"/>
      <c r="P361" s="48"/>
      <c r="Q361" s="48"/>
      <c r="R361" s="48"/>
      <c r="S361" s="48"/>
      <c r="T361" s="48"/>
      <c r="U361" s="48"/>
      <c r="V361" s="48"/>
      <c r="W361" s="48"/>
      <c r="X361" s="48"/>
      <c r="Y361" s="48"/>
      <c r="Z361" s="48"/>
      <c r="AA361" s="48"/>
      <c r="AB361" s="48"/>
      <c r="AC361" s="48"/>
      <c r="AD361" s="48"/>
      <c r="AE361" s="48"/>
      <c r="AF361" s="48"/>
    </row>
    <row r="362" spans="1:32" ht="15.75" customHeight="1">
      <c r="A362" s="48"/>
      <c r="B362" s="48"/>
      <c r="C362" s="48"/>
      <c r="D362" s="48"/>
      <c r="E362" s="48"/>
      <c r="F362" s="48"/>
      <c r="G362" s="48"/>
      <c r="H362" s="48"/>
      <c r="I362" s="48"/>
      <c r="J362" s="48"/>
      <c r="K362" s="48"/>
      <c r="L362" s="48"/>
      <c r="M362" s="48"/>
      <c r="N362" s="48"/>
      <c r="O362" s="45"/>
      <c r="P362" s="48"/>
      <c r="Q362" s="48"/>
      <c r="R362" s="48"/>
      <c r="S362" s="48"/>
      <c r="T362" s="48"/>
      <c r="U362" s="48"/>
      <c r="V362" s="48"/>
      <c r="W362" s="48"/>
      <c r="X362" s="48"/>
      <c r="Y362" s="48"/>
      <c r="Z362" s="48"/>
      <c r="AA362" s="48"/>
      <c r="AB362" s="48"/>
      <c r="AC362" s="48"/>
      <c r="AD362" s="48"/>
      <c r="AE362" s="48"/>
      <c r="AF362" s="48"/>
    </row>
    <row r="363" spans="1:32" ht="15.75" customHeight="1">
      <c r="A363" s="48"/>
      <c r="B363" s="48"/>
      <c r="C363" s="48"/>
      <c r="D363" s="48"/>
      <c r="E363" s="48"/>
      <c r="F363" s="48"/>
      <c r="G363" s="48"/>
      <c r="H363" s="48"/>
      <c r="I363" s="48"/>
      <c r="J363" s="48"/>
      <c r="K363" s="48"/>
      <c r="L363" s="48"/>
      <c r="M363" s="48"/>
      <c r="N363" s="48"/>
      <c r="O363" s="45"/>
      <c r="P363" s="48"/>
      <c r="Q363" s="48"/>
      <c r="R363" s="48"/>
      <c r="S363" s="48"/>
      <c r="T363" s="48"/>
      <c r="U363" s="48"/>
      <c r="V363" s="48"/>
      <c r="W363" s="48"/>
      <c r="X363" s="48"/>
      <c r="Y363" s="48"/>
      <c r="Z363" s="48"/>
      <c r="AA363" s="48"/>
      <c r="AB363" s="48"/>
      <c r="AC363" s="48"/>
      <c r="AD363" s="48"/>
      <c r="AE363" s="48"/>
      <c r="AF363" s="48"/>
    </row>
    <row r="364" spans="1:32" ht="15.75" customHeight="1">
      <c r="A364" s="48"/>
      <c r="B364" s="48"/>
      <c r="C364" s="48"/>
      <c r="D364" s="48"/>
      <c r="E364" s="48"/>
      <c r="F364" s="48"/>
      <c r="G364" s="48"/>
      <c r="H364" s="48"/>
      <c r="I364" s="48"/>
      <c r="J364" s="48"/>
      <c r="K364" s="48"/>
      <c r="L364" s="48"/>
      <c r="M364" s="48"/>
      <c r="N364" s="48"/>
      <c r="O364" s="45"/>
      <c r="P364" s="48"/>
      <c r="Q364" s="48"/>
      <c r="R364" s="48"/>
      <c r="S364" s="48"/>
      <c r="T364" s="48"/>
      <c r="U364" s="48"/>
      <c r="V364" s="48"/>
      <c r="W364" s="48"/>
      <c r="X364" s="48"/>
      <c r="Y364" s="48"/>
      <c r="Z364" s="48"/>
      <c r="AA364" s="48"/>
      <c r="AB364" s="48"/>
      <c r="AC364" s="48"/>
      <c r="AD364" s="48"/>
      <c r="AE364" s="48"/>
      <c r="AF364" s="48"/>
    </row>
    <row r="365" spans="1:32" ht="15.75" customHeight="1">
      <c r="A365" s="48"/>
      <c r="B365" s="48"/>
      <c r="C365" s="48"/>
      <c r="D365" s="48"/>
      <c r="E365" s="48"/>
      <c r="F365" s="48"/>
      <c r="G365" s="48"/>
      <c r="H365" s="48"/>
      <c r="I365" s="48"/>
      <c r="J365" s="48"/>
      <c r="K365" s="48"/>
      <c r="L365" s="48"/>
      <c r="M365" s="48"/>
      <c r="N365" s="48"/>
      <c r="O365" s="45"/>
      <c r="P365" s="48"/>
      <c r="Q365" s="48"/>
      <c r="R365" s="48"/>
      <c r="S365" s="48"/>
      <c r="T365" s="48"/>
      <c r="U365" s="48"/>
      <c r="V365" s="48"/>
      <c r="W365" s="48"/>
      <c r="X365" s="48"/>
      <c r="Y365" s="48"/>
      <c r="Z365" s="48"/>
      <c r="AA365" s="48"/>
      <c r="AB365" s="48"/>
      <c r="AC365" s="48"/>
      <c r="AD365" s="48"/>
      <c r="AE365" s="48"/>
      <c r="AF365" s="48"/>
    </row>
    <row r="366" spans="1:32" ht="15.75" customHeight="1">
      <c r="A366" s="48"/>
      <c r="B366" s="48"/>
      <c r="C366" s="48"/>
      <c r="D366" s="48"/>
      <c r="E366" s="48"/>
      <c r="F366" s="48"/>
      <c r="G366" s="48"/>
      <c r="H366" s="48"/>
      <c r="I366" s="48"/>
      <c r="J366" s="48"/>
      <c r="K366" s="48"/>
      <c r="L366" s="48"/>
      <c r="M366" s="48"/>
      <c r="N366" s="48"/>
      <c r="O366" s="45"/>
      <c r="P366" s="48"/>
      <c r="Q366" s="48"/>
      <c r="R366" s="48"/>
      <c r="S366" s="48"/>
      <c r="T366" s="48"/>
      <c r="U366" s="48"/>
      <c r="V366" s="48"/>
      <c r="W366" s="48"/>
      <c r="X366" s="48"/>
      <c r="Y366" s="48"/>
      <c r="Z366" s="48"/>
      <c r="AA366" s="48"/>
      <c r="AB366" s="48"/>
      <c r="AC366" s="48"/>
      <c r="AD366" s="48"/>
      <c r="AE366" s="48"/>
      <c r="AF366" s="48"/>
    </row>
    <row r="367" spans="1:32" ht="15.75" customHeight="1">
      <c r="A367" s="48"/>
      <c r="B367" s="48"/>
      <c r="C367" s="48"/>
      <c r="D367" s="48"/>
      <c r="E367" s="48"/>
      <c r="F367" s="48"/>
      <c r="G367" s="48"/>
      <c r="H367" s="48"/>
      <c r="I367" s="48"/>
      <c r="J367" s="48"/>
      <c r="K367" s="48"/>
      <c r="L367" s="48"/>
      <c r="M367" s="48"/>
      <c r="N367" s="48"/>
      <c r="O367" s="45"/>
      <c r="P367" s="48"/>
      <c r="Q367" s="48"/>
      <c r="R367" s="48"/>
      <c r="S367" s="48"/>
      <c r="T367" s="48"/>
      <c r="U367" s="48"/>
      <c r="V367" s="48"/>
      <c r="W367" s="48"/>
      <c r="X367" s="48"/>
      <c r="Y367" s="48"/>
      <c r="Z367" s="48"/>
      <c r="AA367" s="48"/>
      <c r="AB367" s="48"/>
      <c r="AC367" s="48"/>
      <c r="AD367" s="48"/>
      <c r="AE367" s="48"/>
      <c r="AF367" s="48"/>
    </row>
    <row r="368" spans="1:32" ht="15.75" customHeight="1">
      <c r="A368" s="48"/>
      <c r="B368" s="48"/>
      <c r="C368" s="48"/>
      <c r="D368" s="48"/>
      <c r="E368" s="48"/>
      <c r="F368" s="48"/>
      <c r="G368" s="48"/>
      <c r="H368" s="48"/>
      <c r="I368" s="48"/>
      <c r="J368" s="48"/>
      <c r="K368" s="48"/>
      <c r="L368" s="48"/>
      <c r="M368" s="48"/>
      <c r="N368" s="48"/>
      <c r="O368" s="45"/>
      <c r="P368" s="48"/>
      <c r="Q368" s="48"/>
      <c r="R368" s="48"/>
      <c r="S368" s="48"/>
      <c r="T368" s="48"/>
      <c r="U368" s="48"/>
      <c r="V368" s="48"/>
      <c r="W368" s="48"/>
      <c r="X368" s="48"/>
      <c r="Y368" s="48"/>
      <c r="Z368" s="48"/>
      <c r="AA368" s="48"/>
      <c r="AB368" s="48"/>
      <c r="AC368" s="48"/>
      <c r="AD368" s="48"/>
      <c r="AE368" s="48"/>
      <c r="AF368" s="48"/>
    </row>
    <row r="369" spans="1:32" ht="15.75" customHeight="1">
      <c r="A369" s="48"/>
      <c r="B369" s="48"/>
      <c r="C369" s="48"/>
      <c r="D369" s="48"/>
      <c r="E369" s="48"/>
      <c r="F369" s="48"/>
      <c r="G369" s="48"/>
      <c r="H369" s="48"/>
      <c r="I369" s="48"/>
      <c r="J369" s="48"/>
      <c r="K369" s="48"/>
      <c r="L369" s="48"/>
      <c r="M369" s="48"/>
      <c r="N369" s="48"/>
      <c r="O369" s="45"/>
      <c r="P369" s="48"/>
      <c r="Q369" s="48"/>
      <c r="R369" s="48"/>
      <c r="S369" s="48"/>
      <c r="T369" s="48"/>
      <c r="U369" s="48"/>
      <c r="V369" s="48"/>
      <c r="W369" s="48"/>
      <c r="X369" s="48"/>
      <c r="Y369" s="48"/>
      <c r="Z369" s="48"/>
      <c r="AA369" s="48"/>
      <c r="AB369" s="48"/>
      <c r="AC369" s="48"/>
      <c r="AD369" s="48"/>
      <c r="AE369" s="48"/>
      <c r="AF369" s="48"/>
    </row>
    <row r="370" spans="1:32" ht="15.75" customHeight="1">
      <c r="A370" s="48"/>
      <c r="B370" s="48"/>
      <c r="C370" s="48"/>
      <c r="D370" s="48"/>
      <c r="E370" s="48"/>
      <c r="F370" s="48"/>
      <c r="G370" s="48"/>
      <c r="H370" s="48"/>
      <c r="I370" s="48"/>
      <c r="J370" s="48"/>
      <c r="K370" s="48"/>
      <c r="L370" s="48"/>
      <c r="M370" s="48"/>
      <c r="N370" s="48"/>
      <c r="O370" s="45"/>
      <c r="P370" s="48"/>
      <c r="Q370" s="48"/>
      <c r="R370" s="48"/>
      <c r="S370" s="48"/>
      <c r="T370" s="48"/>
      <c r="U370" s="48"/>
      <c r="V370" s="48"/>
      <c r="W370" s="48"/>
      <c r="X370" s="48"/>
      <c r="Y370" s="48"/>
      <c r="Z370" s="48"/>
      <c r="AA370" s="48"/>
      <c r="AB370" s="48"/>
      <c r="AC370" s="48"/>
      <c r="AD370" s="48"/>
      <c r="AE370" s="48"/>
      <c r="AF370" s="48"/>
    </row>
    <row r="371" spans="1:32" ht="15.75" customHeight="1">
      <c r="A371" s="48"/>
      <c r="B371" s="48"/>
      <c r="C371" s="48"/>
      <c r="D371" s="48"/>
      <c r="E371" s="48"/>
      <c r="F371" s="48"/>
      <c r="G371" s="48"/>
      <c r="H371" s="48"/>
      <c r="I371" s="48"/>
      <c r="J371" s="48"/>
      <c r="K371" s="48"/>
      <c r="L371" s="48"/>
      <c r="M371" s="48"/>
      <c r="N371" s="48"/>
      <c r="O371" s="45"/>
      <c r="P371" s="48"/>
      <c r="Q371" s="48"/>
      <c r="R371" s="48"/>
      <c r="S371" s="48"/>
      <c r="T371" s="48"/>
      <c r="U371" s="48"/>
      <c r="V371" s="48"/>
      <c r="W371" s="48"/>
      <c r="X371" s="48"/>
      <c r="Y371" s="48"/>
      <c r="Z371" s="48"/>
      <c r="AA371" s="48"/>
      <c r="AB371" s="48"/>
      <c r="AC371" s="48"/>
      <c r="AD371" s="48"/>
      <c r="AE371" s="48"/>
      <c r="AF371" s="48"/>
    </row>
    <row r="372" spans="1:32" ht="15.75" customHeight="1">
      <c r="A372" s="48"/>
      <c r="B372" s="48"/>
      <c r="C372" s="48"/>
      <c r="D372" s="48"/>
      <c r="E372" s="48"/>
      <c r="F372" s="48"/>
      <c r="G372" s="48"/>
      <c r="H372" s="48"/>
      <c r="I372" s="48"/>
      <c r="J372" s="48"/>
      <c r="K372" s="48"/>
      <c r="L372" s="48"/>
      <c r="M372" s="48"/>
      <c r="N372" s="48"/>
      <c r="O372" s="45"/>
      <c r="P372" s="48"/>
      <c r="Q372" s="48"/>
      <c r="R372" s="48"/>
      <c r="S372" s="48"/>
      <c r="T372" s="48"/>
      <c r="U372" s="48"/>
      <c r="V372" s="48"/>
      <c r="W372" s="48"/>
      <c r="X372" s="48"/>
      <c r="Y372" s="48"/>
      <c r="Z372" s="48"/>
      <c r="AA372" s="48"/>
      <c r="AB372" s="48"/>
      <c r="AC372" s="48"/>
      <c r="AD372" s="48"/>
      <c r="AE372" s="48"/>
      <c r="AF372" s="48"/>
    </row>
    <row r="373" spans="1:32" ht="15.75" customHeight="1">
      <c r="A373" s="48"/>
      <c r="B373" s="48"/>
      <c r="C373" s="48"/>
      <c r="D373" s="48"/>
      <c r="E373" s="48"/>
      <c r="F373" s="48"/>
      <c r="G373" s="48"/>
      <c r="H373" s="48"/>
      <c r="I373" s="48"/>
      <c r="J373" s="48"/>
      <c r="K373" s="48"/>
      <c r="L373" s="48"/>
      <c r="M373" s="48"/>
      <c r="N373" s="48"/>
      <c r="O373" s="45"/>
      <c r="P373" s="48"/>
      <c r="Q373" s="48"/>
      <c r="R373" s="48"/>
      <c r="S373" s="48"/>
      <c r="T373" s="48"/>
      <c r="U373" s="48"/>
      <c r="V373" s="48"/>
      <c r="W373" s="48"/>
      <c r="X373" s="48"/>
      <c r="Y373" s="48"/>
      <c r="Z373" s="48"/>
      <c r="AA373" s="48"/>
      <c r="AB373" s="48"/>
      <c r="AC373" s="48"/>
      <c r="AD373" s="48"/>
      <c r="AE373" s="48"/>
      <c r="AF373" s="48"/>
    </row>
    <row r="374" spans="1:32" ht="15.75" customHeight="1">
      <c r="A374" s="48"/>
      <c r="B374" s="48"/>
      <c r="C374" s="48"/>
      <c r="D374" s="48"/>
      <c r="E374" s="48"/>
      <c r="F374" s="48"/>
      <c r="G374" s="48"/>
      <c r="H374" s="48"/>
      <c r="I374" s="48"/>
      <c r="J374" s="48"/>
      <c r="K374" s="48"/>
      <c r="L374" s="48"/>
      <c r="M374" s="48"/>
      <c r="N374" s="48"/>
      <c r="O374" s="45"/>
      <c r="P374" s="48"/>
      <c r="Q374" s="48"/>
      <c r="R374" s="48"/>
      <c r="S374" s="48"/>
      <c r="T374" s="48"/>
      <c r="U374" s="48"/>
      <c r="V374" s="48"/>
      <c r="W374" s="48"/>
      <c r="X374" s="48"/>
      <c r="Y374" s="48"/>
      <c r="Z374" s="48"/>
      <c r="AA374" s="48"/>
      <c r="AB374" s="48"/>
      <c r="AC374" s="48"/>
      <c r="AD374" s="48"/>
      <c r="AE374" s="48"/>
      <c r="AF374" s="48"/>
    </row>
    <row r="375" spans="1:32" ht="15.75" customHeight="1">
      <c r="A375" s="48"/>
      <c r="B375" s="48"/>
      <c r="C375" s="48"/>
      <c r="D375" s="48"/>
      <c r="E375" s="48"/>
      <c r="F375" s="48"/>
      <c r="G375" s="48"/>
      <c r="H375" s="48"/>
      <c r="I375" s="48"/>
      <c r="J375" s="48"/>
      <c r="K375" s="48"/>
      <c r="L375" s="48"/>
      <c r="M375" s="48"/>
      <c r="N375" s="48"/>
      <c r="O375" s="45"/>
      <c r="P375" s="48"/>
      <c r="Q375" s="48"/>
      <c r="R375" s="48"/>
      <c r="S375" s="48"/>
      <c r="T375" s="48"/>
      <c r="U375" s="48"/>
      <c r="V375" s="48"/>
      <c r="W375" s="48"/>
      <c r="X375" s="48"/>
      <c r="Y375" s="48"/>
      <c r="Z375" s="48"/>
      <c r="AA375" s="48"/>
      <c r="AB375" s="48"/>
      <c r="AC375" s="48"/>
      <c r="AD375" s="48"/>
      <c r="AE375" s="48"/>
      <c r="AF375" s="48"/>
    </row>
    <row r="376" spans="1:32" ht="15.75" customHeight="1">
      <c r="A376" s="48"/>
      <c r="B376" s="48"/>
      <c r="C376" s="48"/>
      <c r="D376" s="48"/>
      <c r="E376" s="48"/>
      <c r="F376" s="48"/>
      <c r="G376" s="48"/>
      <c r="H376" s="48"/>
      <c r="I376" s="48"/>
      <c r="J376" s="48"/>
      <c r="K376" s="48"/>
      <c r="L376" s="48"/>
      <c r="M376" s="48"/>
      <c r="N376" s="48"/>
      <c r="O376" s="45"/>
      <c r="P376" s="48"/>
      <c r="Q376" s="48"/>
      <c r="R376" s="48"/>
      <c r="S376" s="48"/>
      <c r="T376" s="48"/>
      <c r="U376" s="48"/>
      <c r="V376" s="48"/>
      <c r="W376" s="48"/>
      <c r="X376" s="48"/>
      <c r="Y376" s="48"/>
      <c r="Z376" s="48"/>
      <c r="AA376" s="48"/>
      <c r="AB376" s="48"/>
      <c r="AC376" s="48"/>
      <c r="AD376" s="48"/>
      <c r="AE376" s="48"/>
      <c r="AF376" s="48"/>
    </row>
    <row r="377" spans="1:32" ht="15.75" customHeight="1">
      <c r="A377" s="48"/>
      <c r="B377" s="48"/>
      <c r="C377" s="48"/>
      <c r="D377" s="48"/>
      <c r="E377" s="48"/>
      <c r="F377" s="48"/>
      <c r="G377" s="48"/>
      <c r="H377" s="48"/>
      <c r="I377" s="48"/>
      <c r="J377" s="48"/>
      <c r="K377" s="48"/>
      <c r="L377" s="48"/>
      <c r="M377" s="48"/>
      <c r="N377" s="48"/>
      <c r="O377" s="45"/>
      <c r="P377" s="48"/>
      <c r="Q377" s="48"/>
      <c r="R377" s="48"/>
      <c r="S377" s="48"/>
      <c r="T377" s="48"/>
      <c r="U377" s="48"/>
      <c r="V377" s="48"/>
      <c r="W377" s="48"/>
      <c r="X377" s="48"/>
      <c r="Y377" s="48"/>
      <c r="Z377" s="48"/>
      <c r="AA377" s="48"/>
      <c r="AB377" s="48"/>
      <c r="AC377" s="48"/>
      <c r="AD377" s="48"/>
      <c r="AE377" s="48"/>
      <c r="AF377" s="48"/>
    </row>
    <row r="378" spans="1:32" ht="15.75" customHeight="1">
      <c r="A378" s="48"/>
      <c r="B378" s="48"/>
      <c r="C378" s="48"/>
      <c r="D378" s="48"/>
      <c r="E378" s="48"/>
      <c r="F378" s="48"/>
      <c r="G378" s="48"/>
      <c r="H378" s="48"/>
      <c r="I378" s="48"/>
      <c r="J378" s="48"/>
      <c r="K378" s="48"/>
      <c r="L378" s="48"/>
      <c r="M378" s="48"/>
      <c r="N378" s="48"/>
      <c r="O378" s="45"/>
      <c r="P378" s="48"/>
      <c r="Q378" s="48"/>
      <c r="R378" s="48"/>
      <c r="S378" s="48"/>
      <c r="T378" s="48"/>
      <c r="U378" s="48"/>
      <c r="V378" s="48"/>
      <c r="W378" s="48"/>
      <c r="X378" s="48"/>
      <c r="Y378" s="48"/>
      <c r="Z378" s="48"/>
      <c r="AA378" s="48"/>
      <c r="AB378" s="48"/>
      <c r="AC378" s="48"/>
      <c r="AD378" s="48"/>
      <c r="AE378" s="48"/>
      <c r="AF378" s="48"/>
    </row>
    <row r="379" spans="1:32" ht="15.75" customHeight="1">
      <c r="A379" s="48"/>
      <c r="B379" s="48"/>
      <c r="C379" s="48"/>
      <c r="D379" s="48"/>
      <c r="E379" s="48"/>
      <c r="F379" s="48"/>
      <c r="G379" s="48"/>
      <c r="H379" s="48"/>
      <c r="I379" s="48"/>
      <c r="J379" s="48"/>
      <c r="K379" s="48"/>
      <c r="L379" s="48"/>
      <c r="M379" s="48"/>
      <c r="N379" s="48"/>
      <c r="O379" s="45"/>
      <c r="P379" s="48"/>
      <c r="Q379" s="48"/>
      <c r="R379" s="48"/>
      <c r="S379" s="48"/>
      <c r="T379" s="48"/>
      <c r="U379" s="48"/>
      <c r="V379" s="48"/>
      <c r="W379" s="48"/>
      <c r="X379" s="48"/>
      <c r="Y379" s="48"/>
      <c r="Z379" s="48"/>
      <c r="AA379" s="48"/>
      <c r="AB379" s="48"/>
      <c r="AC379" s="48"/>
      <c r="AD379" s="48"/>
      <c r="AE379" s="48"/>
      <c r="AF379" s="48"/>
    </row>
    <row r="380" spans="1:32" ht="15.75" customHeight="1">
      <c r="A380" s="48"/>
      <c r="B380" s="48"/>
      <c r="C380" s="48"/>
      <c r="D380" s="48"/>
      <c r="E380" s="48"/>
      <c r="F380" s="48"/>
      <c r="G380" s="48"/>
      <c r="H380" s="48"/>
      <c r="I380" s="48"/>
      <c r="J380" s="48"/>
      <c r="K380" s="48"/>
      <c r="L380" s="48"/>
      <c r="M380" s="48"/>
      <c r="N380" s="48"/>
      <c r="O380" s="45"/>
      <c r="P380" s="48"/>
      <c r="Q380" s="48"/>
      <c r="R380" s="48"/>
      <c r="S380" s="48"/>
      <c r="T380" s="48"/>
      <c r="U380" s="48"/>
      <c r="V380" s="48"/>
      <c r="W380" s="48"/>
      <c r="X380" s="48"/>
      <c r="Y380" s="48"/>
      <c r="Z380" s="48"/>
      <c r="AA380" s="48"/>
      <c r="AB380" s="48"/>
      <c r="AC380" s="48"/>
      <c r="AD380" s="48"/>
      <c r="AE380" s="48"/>
      <c r="AF380" s="48"/>
    </row>
    <row r="381" spans="1:32" ht="15.75" customHeight="1">
      <c r="A381" s="48"/>
      <c r="B381" s="48"/>
      <c r="C381" s="48"/>
      <c r="D381" s="48"/>
      <c r="E381" s="48"/>
      <c r="F381" s="48"/>
      <c r="G381" s="48"/>
      <c r="H381" s="48"/>
      <c r="I381" s="48"/>
      <c r="J381" s="48"/>
      <c r="K381" s="48"/>
      <c r="L381" s="48"/>
      <c r="M381" s="48"/>
      <c r="N381" s="48"/>
      <c r="O381" s="45"/>
      <c r="P381" s="48"/>
      <c r="Q381" s="48"/>
      <c r="R381" s="48"/>
      <c r="S381" s="48"/>
      <c r="T381" s="48"/>
      <c r="U381" s="48"/>
      <c r="V381" s="48"/>
      <c r="W381" s="48"/>
      <c r="X381" s="48"/>
      <c r="Y381" s="48"/>
      <c r="Z381" s="48"/>
      <c r="AA381" s="48"/>
      <c r="AB381" s="48"/>
      <c r="AC381" s="48"/>
      <c r="AD381" s="48"/>
      <c r="AE381" s="48"/>
      <c r="AF381" s="48"/>
    </row>
    <row r="382" spans="1:32" ht="15.75" customHeight="1">
      <c r="A382" s="48"/>
      <c r="B382" s="48"/>
      <c r="C382" s="48"/>
      <c r="D382" s="48"/>
      <c r="E382" s="48"/>
      <c r="F382" s="48"/>
      <c r="G382" s="48"/>
      <c r="H382" s="48"/>
      <c r="I382" s="48"/>
      <c r="J382" s="48"/>
      <c r="K382" s="48"/>
      <c r="L382" s="48"/>
      <c r="M382" s="48"/>
      <c r="N382" s="48"/>
      <c r="O382" s="45"/>
      <c r="P382" s="48"/>
      <c r="Q382" s="48"/>
      <c r="R382" s="48"/>
      <c r="S382" s="48"/>
      <c r="T382" s="48"/>
      <c r="U382" s="48"/>
      <c r="V382" s="48"/>
      <c r="W382" s="48"/>
      <c r="X382" s="48"/>
      <c r="Y382" s="48"/>
      <c r="Z382" s="48"/>
      <c r="AA382" s="48"/>
      <c r="AB382" s="48"/>
      <c r="AC382" s="48"/>
      <c r="AD382" s="48"/>
      <c r="AE382" s="48"/>
      <c r="AF382" s="48"/>
    </row>
    <row r="383" spans="1:32" ht="15.75" customHeight="1">
      <c r="A383" s="48"/>
      <c r="B383" s="48"/>
      <c r="C383" s="48"/>
      <c r="D383" s="48"/>
      <c r="E383" s="48"/>
      <c r="F383" s="48"/>
      <c r="G383" s="48"/>
      <c r="H383" s="48"/>
      <c r="I383" s="48"/>
      <c r="J383" s="48"/>
      <c r="K383" s="48"/>
      <c r="L383" s="48"/>
      <c r="M383" s="48"/>
      <c r="N383" s="48"/>
      <c r="O383" s="45"/>
      <c r="P383" s="48"/>
      <c r="Q383" s="48"/>
      <c r="R383" s="48"/>
      <c r="S383" s="48"/>
      <c r="T383" s="48"/>
      <c r="U383" s="48"/>
      <c r="V383" s="48"/>
      <c r="W383" s="48"/>
      <c r="X383" s="48"/>
      <c r="Y383" s="48"/>
      <c r="Z383" s="48"/>
      <c r="AA383" s="48"/>
      <c r="AB383" s="48"/>
      <c r="AC383" s="48"/>
      <c r="AD383" s="48"/>
      <c r="AE383" s="48"/>
      <c r="AF383" s="48"/>
    </row>
    <row r="384" spans="1:32" ht="15.75" customHeight="1">
      <c r="A384" s="48"/>
      <c r="B384" s="48"/>
      <c r="C384" s="48"/>
      <c r="D384" s="48"/>
      <c r="E384" s="48"/>
      <c r="F384" s="48"/>
      <c r="G384" s="48"/>
      <c r="H384" s="48"/>
      <c r="I384" s="48"/>
      <c r="J384" s="48"/>
      <c r="K384" s="48"/>
      <c r="L384" s="48"/>
      <c r="M384" s="48"/>
      <c r="N384" s="48"/>
      <c r="O384" s="45"/>
      <c r="P384" s="48"/>
      <c r="Q384" s="48"/>
      <c r="R384" s="48"/>
      <c r="S384" s="48"/>
      <c r="T384" s="48"/>
      <c r="U384" s="48"/>
      <c r="V384" s="48"/>
      <c r="W384" s="48"/>
      <c r="X384" s="48"/>
      <c r="Y384" s="48"/>
      <c r="Z384" s="48"/>
      <c r="AA384" s="48"/>
      <c r="AB384" s="48"/>
      <c r="AC384" s="48"/>
      <c r="AD384" s="48"/>
      <c r="AE384" s="48"/>
      <c r="AF384" s="48"/>
    </row>
    <row r="385" spans="1:32" ht="15.75" customHeight="1">
      <c r="A385" s="48"/>
      <c r="B385" s="48"/>
      <c r="C385" s="48"/>
      <c r="D385" s="48"/>
      <c r="E385" s="48"/>
      <c r="F385" s="48"/>
      <c r="G385" s="48"/>
      <c r="H385" s="48"/>
      <c r="I385" s="48"/>
      <c r="J385" s="48"/>
      <c r="K385" s="48"/>
      <c r="L385" s="48"/>
      <c r="M385" s="48"/>
      <c r="N385" s="48"/>
      <c r="O385" s="45"/>
      <c r="P385" s="48"/>
      <c r="Q385" s="48"/>
      <c r="R385" s="48"/>
      <c r="S385" s="48"/>
      <c r="T385" s="48"/>
      <c r="U385" s="48"/>
      <c r="V385" s="48"/>
      <c r="W385" s="48"/>
      <c r="X385" s="48"/>
      <c r="Y385" s="48"/>
      <c r="Z385" s="48"/>
      <c r="AA385" s="48"/>
      <c r="AB385" s="48"/>
      <c r="AC385" s="48"/>
      <c r="AD385" s="48"/>
      <c r="AE385" s="48"/>
      <c r="AF385" s="48"/>
    </row>
    <row r="386" spans="1:32" ht="15.75" customHeight="1">
      <c r="A386" s="48"/>
      <c r="B386" s="48"/>
      <c r="C386" s="48"/>
      <c r="D386" s="48"/>
      <c r="E386" s="48"/>
      <c r="F386" s="48"/>
      <c r="G386" s="48"/>
      <c r="H386" s="48"/>
      <c r="I386" s="48"/>
      <c r="J386" s="48"/>
      <c r="K386" s="48"/>
      <c r="L386" s="48"/>
      <c r="M386" s="48"/>
      <c r="N386" s="48"/>
      <c r="O386" s="45"/>
      <c r="P386" s="48"/>
      <c r="Q386" s="48"/>
      <c r="R386" s="48"/>
      <c r="S386" s="48"/>
      <c r="T386" s="48"/>
      <c r="U386" s="48"/>
      <c r="V386" s="48"/>
      <c r="W386" s="48"/>
      <c r="X386" s="48"/>
      <c r="Y386" s="48"/>
      <c r="Z386" s="48"/>
      <c r="AA386" s="48"/>
      <c r="AB386" s="48"/>
      <c r="AC386" s="48"/>
      <c r="AD386" s="48"/>
      <c r="AE386" s="48"/>
      <c r="AF386" s="48"/>
    </row>
    <row r="387" spans="1:32" ht="15.75" customHeight="1">
      <c r="A387" s="48"/>
      <c r="B387" s="48"/>
      <c r="C387" s="48"/>
      <c r="D387" s="48"/>
      <c r="E387" s="48"/>
      <c r="F387" s="48"/>
      <c r="G387" s="48"/>
      <c r="H387" s="48"/>
      <c r="I387" s="48"/>
      <c r="J387" s="48"/>
      <c r="K387" s="48"/>
      <c r="L387" s="48"/>
      <c r="M387" s="48"/>
      <c r="N387" s="48"/>
      <c r="O387" s="45"/>
      <c r="P387" s="48"/>
      <c r="Q387" s="48"/>
      <c r="R387" s="48"/>
      <c r="S387" s="48"/>
      <c r="T387" s="48"/>
      <c r="U387" s="48"/>
      <c r="V387" s="48"/>
      <c r="W387" s="48"/>
      <c r="X387" s="48"/>
      <c r="Y387" s="48"/>
      <c r="Z387" s="48"/>
      <c r="AA387" s="48"/>
      <c r="AB387" s="48"/>
      <c r="AC387" s="48"/>
      <c r="AD387" s="48"/>
      <c r="AE387" s="48"/>
      <c r="AF387" s="48"/>
    </row>
    <row r="388" spans="1:32" ht="15.75" customHeight="1">
      <c r="A388" s="48"/>
      <c r="B388" s="48"/>
      <c r="C388" s="48"/>
      <c r="D388" s="48"/>
      <c r="E388" s="48"/>
      <c r="F388" s="48"/>
      <c r="G388" s="48"/>
      <c r="H388" s="48"/>
      <c r="I388" s="48"/>
      <c r="J388" s="48"/>
      <c r="K388" s="48"/>
      <c r="L388" s="48"/>
      <c r="M388" s="48"/>
      <c r="N388" s="48"/>
      <c r="O388" s="45"/>
      <c r="P388" s="48"/>
      <c r="Q388" s="48"/>
      <c r="R388" s="48"/>
      <c r="S388" s="48"/>
      <c r="T388" s="48"/>
      <c r="U388" s="48"/>
      <c r="V388" s="48"/>
      <c r="W388" s="48"/>
      <c r="X388" s="48"/>
      <c r="Y388" s="48"/>
      <c r="Z388" s="48"/>
      <c r="AA388" s="48"/>
      <c r="AB388" s="48"/>
      <c r="AC388" s="48"/>
      <c r="AD388" s="48"/>
      <c r="AE388" s="48"/>
      <c r="AF388" s="48"/>
    </row>
    <row r="389" spans="1:32" ht="15.75" customHeight="1">
      <c r="A389" s="48"/>
      <c r="B389" s="48"/>
      <c r="C389" s="48"/>
      <c r="D389" s="48"/>
      <c r="E389" s="48"/>
      <c r="F389" s="48"/>
      <c r="G389" s="48"/>
      <c r="H389" s="48"/>
      <c r="I389" s="48"/>
      <c r="J389" s="48"/>
      <c r="K389" s="48"/>
      <c r="L389" s="48"/>
      <c r="M389" s="48"/>
      <c r="N389" s="48"/>
      <c r="O389" s="45"/>
      <c r="P389" s="48"/>
      <c r="Q389" s="48"/>
      <c r="R389" s="48"/>
      <c r="S389" s="48"/>
      <c r="T389" s="48"/>
      <c r="U389" s="48"/>
      <c r="V389" s="48"/>
      <c r="W389" s="48"/>
      <c r="X389" s="48"/>
      <c r="Y389" s="48"/>
      <c r="Z389" s="48"/>
      <c r="AA389" s="48"/>
      <c r="AB389" s="48"/>
      <c r="AC389" s="48"/>
      <c r="AD389" s="48"/>
      <c r="AE389" s="48"/>
      <c r="AF389" s="48"/>
    </row>
    <row r="390" spans="1:32" ht="15.75" customHeight="1">
      <c r="A390" s="48"/>
      <c r="B390" s="48"/>
      <c r="C390" s="48"/>
      <c r="D390" s="48"/>
      <c r="E390" s="48"/>
      <c r="F390" s="48"/>
      <c r="G390" s="48"/>
      <c r="H390" s="48"/>
      <c r="I390" s="48"/>
      <c r="J390" s="48"/>
      <c r="K390" s="48"/>
      <c r="L390" s="48"/>
      <c r="M390" s="48"/>
      <c r="N390" s="48"/>
      <c r="O390" s="45"/>
      <c r="P390" s="48"/>
      <c r="Q390" s="48"/>
      <c r="R390" s="48"/>
      <c r="S390" s="48"/>
      <c r="T390" s="48"/>
      <c r="U390" s="48"/>
      <c r="V390" s="48"/>
      <c r="W390" s="48"/>
      <c r="X390" s="48"/>
      <c r="Y390" s="48"/>
      <c r="Z390" s="48"/>
      <c r="AA390" s="48"/>
      <c r="AB390" s="48"/>
      <c r="AC390" s="48"/>
      <c r="AD390" s="48"/>
      <c r="AE390" s="48"/>
      <c r="AF390" s="48"/>
    </row>
    <row r="391" spans="1:32" ht="15.75" customHeight="1">
      <c r="A391" s="48"/>
      <c r="B391" s="48"/>
      <c r="C391" s="48"/>
      <c r="D391" s="48"/>
      <c r="E391" s="48"/>
      <c r="F391" s="48"/>
      <c r="G391" s="48"/>
      <c r="H391" s="48"/>
      <c r="I391" s="48"/>
      <c r="J391" s="48"/>
      <c r="K391" s="48"/>
      <c r="L391" s="48"/>
      <c r="M391" s="48"/>
      <c r="N391" s="48"/>
      <c r="O391" s="45"/>
      <c r="P391" s="48"/>
      <c r="Q391" s="48"/>
      <c r="R391" s="48"/>
      <c r="S391" s="48"/>
      <c r="T391" s="48"/>
      <c r="U391" s="48"/>
      <c r="V391" s="48"/>
      <c r="W391" s="48"/>
      <c r="X391" s="48"/>
      <c r="Y391" s="48"/>
      <c r="Z391" s="48"/>
      <c r="AA391" s="48"/>
      <c r="AB391" s="48"/>
      <c r="AC391" s="48"/>
      <c r="AD391" s="48"/>
      <c r="AE391" s="48"/>
      <c r="AF391" s="48"/>
    </row>
    <row r="392" spans="1:32" ht="15.75" customHeight="1">
      <c r="A392" s="48"/>
      <c r="B392" s="48"/>
      <c r="C392" s="48"/>
      <c r="D392" s="48"/>
      <c r="E392" s="48"/>
      <c r="F392" s="48"/>
      <c r="G392" s="48"/>
      <c r="H392" s="48"/>
      <c r="I392" s="48"/>
      <c r="J392" s="48"/>
      <c r="K392" s="48"/>
      <c r="L392" s="48"/>
      <c r="M392" s="48"/>
      <c r="N392" s="48"/>
      <c r="O392" s="45"/>
      <c r="P392" s="48"/>
      <c r="Q392" s="48"/>
      <c r="R392" s="48"/>
      <c r="S392" s="48"/>
      <c r="T392" s="48"/>
      <c r="U392" s="48"/>
      <c r="V392" s="48"/>
      <c r="W392" s="48"/>
      <c r="X392" s="48"/>
      <c r="Y392" s="48"/>
      <c r="Z392" s="48"/>
      <c r="AA392" s="48"/>
      <c r="AB392" s="48"/>
      <c r="AC392" s="48"/>
      <c r="AD392" s="48"/>
      <c r="AE392" s="48"/>
      <c r="AF392" s="48"/>
    </row>
    <row r="393" spans="1:32" ht="15.75" customHeight="1">
      <c r="A393" s="48"/>
      <c r="B393" s="48"/>
      <c r="C393" s="48"/>
      <c r="D393" s="48"/>
      <c r="E393" s="48"/>
      <c r="F393" s="48"/>
      <c r="G393" s="48"/>
      <c r="H393" s="48"/>
      <c r="I393" s="48"/>
      <c r="J393" s="48"/>
      <c r="K393" s="48"/>
      <c r="L393" s="48"/>
      <c r="M393" s="48"/>
      <c r="N393" s="48"/>
      <c r="O393" s="45"/>
      <c r="P393" s="48"/>
      <c r="Q393" s="48"/>
      <c r="R393" s="48"/>
      <c r="S393" s="48"/>
      <c r="T393" s="48"/>
      <c r="U393" s="48"/>
      <c r="V393" s="48"/>
      <c r="W393" s="48"/>
      <c r="X393" s="48"/>
      <c r="Y393" s="48"/>
      <c r="Z393" s="48"/>
      <c r="AA393" s="48"/>
      <c r="AB393" s="48"/>
      <c r="AC393" s="48"/>
      <c r="AD393" s="48"/>
      <c r="AE393" s="48"/>
      <c r="AF393" s="48"/>
    </row>
    <row r="394" spans="1:32" ht="15.75" customHeight="1">
      <c r="A394" s="48"/>
      <c r="B394" s="48"/>
      <c r="C394" s="48"/>
      <c r="D394" s="48"/>
      <c r="E394" s="48"/>
      <c r="F394" s="48"/>
      <c r="G394" s="48"/>
      <c r="H394" s="48"/>
      <c r="I394" s="48"/>
      <c r="J394" s="48"/>
      <c r="K394" s="48"/>
      <c r="L394" s="48"/>
      <c r="M394" s="48"/>
      <c r="N394" s="48"/>
      <c r="O394" s="45"/>
      <c r="P394" s="48"/>
      <c r="Q394" s="48"/>
      <c r="R394" s="48"/>
      <c r="S394" s="48"/>
      <c r="T394" s="48"/>
      <c r="U394" s="48"/>
      <c r="V394" s="48"/>
      <c r="W394" s="48"/>
      <c r="X394" s="48"/>
      <c r="Y394" s="48"/>
      <c r="Z394" s="48"/>
      <c r="AA394" s="48"/>
      <c r="AB394" s="48"/>
      <c r="AC394" s="48"/>
      <c r="AD394" s="48"/>
      <c r="AE394" s="48"/>
      <c r="AF394" s="48"/>
    </row>
    <row r="395" spans="1:32" ht="15.75" customHeight="1">
      <c r="A395" s="48"/>
      <c r="B395" s="48"/>
      <c r="C395" s="48"/>
      <c r="D395" s="48"/>
      <c r="E395" s="48"/>
      <c r="F395" s="48"/>
      <c r="G395" s="48"/>
      <c r="H395" s="48"/>
      <c r="I395" s="48"/>
      <c r="J395" s="48"/>
      <c r="K395" s="48"/>
      <c r="L395" s="48"/>
      <c r="M395" s="48"/>
      <c r="N395" s="48"/>
      <c r="O395" s="45"/>
      <c r="P395" s="48"/>
      <c r="Q395" s="48"/>
      <c r="R395" s="48"/>
      <c r="S395" s="48"/>
      <c r="T395" s="48"/>
      <c r="U395" s="48"/>
      <c r="V395" s="48"/>
      <c r="W395" s="48"/>
      <c r="X395" s="48"/>
      <c r="Y395" s="48"/>
      <c r="Z395" s="48"/>
      <c r="AA395" s="48"/>
      <c r="AB395" s="48"/>
      <c r="AC395" s="48"/>
      <c r="AD395" s="48"/>
      <c r="AE395" s="48"/>
      <c r="AF395" s="48"/>
    </row>
    <row r="396" spans="1:32" ht="15.75" customHeight="1">
      <c r="A396" s="48"/>
      <c r="B396" s="48"/>
      <c r="C396" s="48"/>
      <c r="D396" s="48"/>
      <c r="E396" s="48"/>
      <c r="F396" s="48"/>
      <c r="G396" s="48"/>
      <c r="H396" s="48"/>
      <c r="I396" s="48"/>
      <c r="J396" s="48"/>
      <c r="K396" s="48"/>
      <c r="L396" s="48"/>
      <c r="M396" s="48"/>
      <c r="N396" s="48"/>
      <c r="O396" s="45"/>
      <c r="P396" s="48"/>
      <c r="Q396" s="48"/>
      <c r="R396" s="48"/>
      <c r="S396" s="48"/>
      <c r="T396" s="48"/>
      <c r="U396" s="48"/>
      <c r="V396" s="48"/>
      <c r="W396" s="48"/>
      <c r="X396" s="48"/>
      <c r="Y396" s="48"/>
      <c r="Z396" s="48"/>
      <c r="AA396" s="48"/>
      <c r="AB396" s="48"/>
      <c r="AC396" s="48"/>
      <c r="AD396" s="48"/>
      <c r="AE396" s="48"/>
      <c r="AF396" s="48"/>
    </row>
    <row r="397" spans="1:32" ht="15.75" customHeight="1">
      <c r="A397" s="48"/>
      <c r="B397" s="48"/>
      <c r="C397" s="48"/>
      <c r="D397" s="48"/>
      <c r="E397" s="48"/>
      <c r="F397" s="48"/>
      <c r="G397" s="48"/>
      <c r="H397" s="48"/>
      <c r="I397" s="48"/>
      <c r="J397" s="48"/>
      <c r="K397" s="48"/>
      <c r="L397" s="48"/>
      <c r="M397" s="48"/>
      <c r="N397" s="48"/>
      <c r="O397" s="45"/>
      <c r="P397" s="48"/>
      <c r="Q397" s="48"/>
      <c r="R397" s="48"/>
      <c r="S397" s="48"/>
      <c r="T397" s="48"/>
      <c r="U397" s="48"/>
      <c r="V397" s="48"/>
      <c r="W397" s="48"/>
      <c r="X397" s="48"/>
      <c r="Y397" s="48"/>
      <c r="Z397" s="48"/>
      <c r="AA397" s="48"/>
      <c r="AB397" s="48"/>
      <c r="AC397" s="48"/>
      <c r="AD397" s="48"/>
      <c r="AE397" s="48"/>
      <c r="AF397" s="48"/>
    </row>
    <row r="398" spans="1:32" ht="15.75" customHeight="1">
      <c r="A398" s="48"/>
      <c r="B398" s="48"/>
      <c r="C398" s="48"/>
      <c r="D398" s="48"/>
      <c r="E398" s="48"/>
      <c r="F398" s="48"/>
      <c r="G398" s="48"/>
      <c r="H398" s="48"/>
      <c r="I398" s="48"/>
      <c r="J398" s="48"/>
      <c r="K398" s="48"/>
      <c r="L398" s="48"/>
      <c r="M398" s="48"/>
      <c r="N398" s="48"/>
      <c r="O398" s="45"/>
      <c r="P398" s="48"/>
      <c r="Q398" s="48"/>
      <c r="R398" s="48"/>
      <c r="S398" s="48"/>
      <c r="T398" s="48"/>
      <c r="U398" s="48"/>
      <c r="V398" s="48"/>
      <c r="W398" s="48"/>
      <c r="X398" s="48"/>
      <c r="Y398" s="48"/>
      <c r="Z398" s="48"/>
      <c r="AA398" s="48"/>
      <c r="AB398" s="48"/>
      <c r="AC398" s="48"/>
      <c r="AD398" s="48"/>
      <c r="AE398" s="48"/>
      <c r="AF398" s="48"/>
    </row>
    <row r="399" spans="1:32" ht="15.75" customHeight="1">
      <c r="A399" s="48"/>
      <c r="B399" s="48"/>
      <c r="C399" s="48"/>
      <c r="D399" s="48"/>
      <c r="E399" s="48"/>
      <c r="F399" s="48"/>
      <c r="G399" s="48"/>
      <c r="H399" s="48"/>
      <c r="I399" s="48"/>
      <c r="J399" s="48"/>
      <c r="K399" s="48"/>
      <c r="L399" s="48"/>
      <c r="M399" s="48"/>
      <c r="N399" s="48"/>
      <c r="O399" s="45"/>
      <c r="P399" s="48"/>
      <c r="Q399" s="48"/>
      <c r="R399" s="48"/>
      <c r="S399" s="48"/>
      <c r="T399" s="48"/>
      <c r="U399" s="48"/>
      <c r="V399" s="48"/>
      <c r="W399" s="48"/>
      <c r="X399" s="48"/>
      <c r="Y399" s="48"/>
      <c r="Z399" s="48"/>
      <c r="AA399" s="48"/>
      <c r="AB399" s="48"/>
      <c r="AC399" s="48"/>
      <c r="AD399" s="48"/>
      <c r="AE399" s="48"/>
      <c r="AF399" s="48"/>
    </row>
    <row r="400" spans="1:32" ht="15.75" customHeight="1">
      <c r="A400" s="48"/>
      <c r="B400" s="48"/>
      <c r="C400" s="48"/>
      <c r="D400" s="48"/>
      <c r="E400" s="48"/>
      <c r="F400" s="48"/>
      <c r="G400" s="48"/>
      <c r="H400" s="48"/>
      <c r="I400" s="48"/>
      <c r="J400" s="48"/>
      <c r="K400" s="48"/>
      <c r="L400" s="48"/>
      <c r="M400" s="48"/>
      <c r="N400" s="48"/>
      <c r="O400" s="45"/>
      <c r="P400" s="48"/>
      <c r="Q400" s="48"/>
      <c r="R400" s="48"/>
      <c r="S400" s="48"/>
      <c r="T400" s="48"/>
      <c r="U400" s="48"/>
      <c r="V400" s="48"/>
      <c r="W400" s="48"/>
      <c r="X400" s="48"/>
      <c r="Y400" s="48"/>
      <c r="Z400" s="48"/>
      <c r="AA400" s="48"/>
      <c r="AB400" s="48"/>
      <c r="AC400" s="48"/>
      <c r="AD400" s="48"/>
      <c r="AE400" s="48"/>
      <c r="AF400" s="48"/>
    </row>
    <row r="401" spans="1:32" ht="15.75" customHeight="1">
      <c r="A401" s="48"/>
      <c r="B401" s="48"/>
      <c r="C401" s="48"/>
      <c r="D401" s="48"/>
      <c r="E401" s="48"/>
      <c r="F401" s="48"/>
      <c r="G401" s="48"/>
      <c r="H401" s="48"/>
      <c r="I401" s="48"/>
      <c r="J401" s="48"/>
      <c r="K401" s="48"/>
      <c r="L401" s="48"/>
      <c r="M401" s="48"/>
      <c r="N401" s="48"/>
      <c r="O401" s="45"/>
      <c r="P401" s="48"/>
      <c r="Q401" s="48"/>
      <c r="R401" s="48"/>
      <c r="S401" s="48"/>
      <c r="T401" s="48"/>
      <c r="U401" s="48"/>
      <c r="V401" s="48"/>
      <c r="W401" s="48"/>
      <c r="X401" s="48"/>
      <c r="Y401" s="48"/>
      <c r="Z401" s="48"/>
      <c r="AA401" s="48"/>
      <c r="AB401" s="48"/>
      <c r="AC401" s="48"/>
      <c r="AD401" s="48"/>
      <c r="AE401" s="48"/>
      <c r="AF401" s="48"/>
    </row>
    <row r="402" spans="1:32" ht="15.75" customHeight="1">
      <c r="A402" s="48"/>
      <c r="B402" s="48"/>
      <c r="C402" s="48"/>
      <c r="D402" s="48"/>
      <c r="E402" s="48"/>
      <c r="F402" s="48"/>
      <c r="G402" s="48"/>
      <c r="H402" s="48"/>
      <c r="I402" s="48"/>
      <c r="J402" s="48"/>
      <c r="K402" s="48"/>
      <c r="L402" s="48"/>
      <c r="M402" s="48"/>
      <c r="N402" s="48"/>
      <c r="O402" s="45"/>
      <c r="P402" s="48"/>
      <c r="Q402" s="48"/>
      <c r="R402" s="48"/>
      <c r="S402" s="48"/>
      <c r="T402" s="48"/>
      <c r="U402" s="48"/>
      <c r="V402" s="48"/>
      <c r="W402" s="48"/>
      <c r="X402" s="48"/>
      <c r="Y402" s="48"/>
      <c r="Z402" s="48"/>
      <c r="AA402" s="48"/>
      <c r="AB402" s="48"/>
      <c r="AC402" s="48"/>
      <c r="AD402" s="48"/>
      <c r="AE402" s="48"/>
      <c r="AF402" s="48"/>
    </row>
    <row r="403" spans="1:32" ht="15.75" customHeight="1">
      <c r="A403" s="48"/>
      <c r="B403" s="48"/>
      <c r="C403" s="48"/>
      <c r="D403" s="48"/>
      <c r="E403" s="48"/>
      <c r="F403" s="48"/>
      <c r="G403" s="48"/>
      <c r="H403" s="48"/>
      <c r="I403" s="48"/>
      <c r="J403" s="48"/>
      <c r="K403" s="48"/>
      <c r="L403" s="48"/>
      <c r="M403" s="48"/>
      <c r="N403" s="48"/>
      <c r="O403" s="45"/>
      <c r="P403" s="48"/>
      <c r="Q403" s="48"/>
      <c r="R403" s="48"/>
      <c r="S403" s="48"/>
      <c r="T403" s="48"/>
      <c r="U403" s="48"/>
      <c r="V403" s="48"/>
      <c r="W403" s="48"/>
      <c r="X403" s="48"/>
      <c r="Y403" s="48"/>
      <c r="Z403" s="48"/>
      <c r="AA403" s="48"/>
      <c r="AB403" s="48"/>
      <c r="AC403" s="48"/>
      <c r="AD403" s="48"/>
      <c r="AE403" s="48"/>
      <c r="AF403" s="48"/>
    </row>
    <row r="404" spans="1:32" ht="15.75" customHeight="1">
      <c r="A404" s="48"/>
      <c r="B404" s="48"/>
      <c r="C404" s="48"/>
      <c r="D404" s="48"/>
      <c r="E404" s="48"/>
      <c r="F404" s="48"/>
      <c r="G404" s="48"/>
      <c r="H404" s="48"/>
      <c r="I404" s="48"/>
      <c r="J404" s="48"/>
      <c r="K404" s="48"/>
      <c r="L404" s="48"/>
      <c r="M404" s="48"/>
      <c r="N404" s="48"/>
      <c r="O404" s="45"/>
      <c r="P404" s="48"/>
      <c r="Q404" s="48"/>
      <c r="R404" s="48"/>
      <c r="S404" s="48"/>
      <c r="T404" s="48"/>
      <c r="U404" s="48"/>
      <c r="V404" s="48"/>
      <c r="W404" s="48"/>
      <c r="X404" s="48"/>
      <c r="Y404" s="48"/>
      <c r="Z404" s="48"/>
      <c r="AA404" s="48"/>
      <c r="AB404" s="48"/>
      <c r="AC404" s="48"/>
      <c r="AD404" s="48"/>
      <c r="AE404" s="48"/>
      <c r="AF404" s="48"/>
    </row>
    <row r="405" spans="1:32" ht="15.75" customHeight="1">
      <c r="A405" s="48"/>
      <c r="B405" s="48"/>
      <c r="C405" s="48"/>
      <c r="D405" s="48"/>
      <c r="E405" s="48"/>
      <c r="F405" s="48"/>
      <c r="G405" s="48"/>
      <c r="H405" s="48"/>
      <c r="I405" s="48"/>
      <c r="J405" s="48"/>
      <c r="K405" s="48"/>
      <c r="L405" s="48"/>
      <c r="M405" s="48"/>
      <c r="N405" s="48"/>
      <c r="O405" s="45"/>
      <c r="P405" s="48"/>
      <c r="Q405" s="48"/>
      <c r="R405" s="48"/>
      <c r="S405" s="48"/>
      <c r="T405" s="48"/>
      <c r="U405" s="48"/>
      <c r="V405" s="48"/>
      <c r="W405" s="48"/>
      <c r="X405" s="48"/>
      <c r="Y405" s="48"/>
      <c r="Z405" s="48"/>
      <c r="AA405" s="48"/>
      <c r="AB405" s="48"/>
      <c r="AC405" s="48"/>
      <c r="AD405" s="48"/>
      <c r="AE405" s="48"/>
      <c r="AF405" s="48"/>
    </row>
    <row r="406" spans="1:32" ht="15.75" customHeight="1">
      <c r="A406" s="48"/>
      <c r="B406" s="48"/>
      <c r="C406" s="48"/>
      <c r="D406" s="48"/>
      <c r="E406" s="48"/>
      <c r="F406" s="48"/>
      <c r="G406" s="48"/>
      <c r="H406" s="48"/>
      <c r="I406" s="48"/>
      <c r="J406" s="48"/>
      <c r="K406" s="48"/>
      <c r="L406" s="48"/>
      <c r="M406" s="48"/>
      <c r="N406" s="48"/>
      <c r="O406" s="45"/>
      <c r="P406" s="48"/>
      <c r="Q406" s="48"/>
      <c r="R406" s="48"/>
      <c r="S406" s="48"/>
      <c r="T406" s="48"/>
      <c r="U406" s="48"/>
      <c r="V406" s="48"/>
      <c r="W406" s="48"/>
      <c r="X406" s="48"/>
      <c r="Y406" s="48"/>
      <c r="Z406" s="48"/>
      <c r="AA406" s="48"/>
      <c r="AB406" s="48"/>
      <c r="AC406" s="48"/>
      <c r="AD406" s="48"/>
      <c r="AE406" s="48"/>
      <c r="AF406" s="48"/>
    </row>
    <row r="407" spans="1:32" ht="15.75" customHeight="1">
      <c r="A407" s="48"/>
      <c r="B407" s="48"/>
      <c r="C407" s="48"/>
      <c r="D407" s="48"/>
      <c r="E407" s="48"/>
      <c r="F407" s="48"/>
      <c r="G407" s="48"/>
      <c r="H407" s="48"/>
      <c r="I407" s="48"/>
      <c r="J407" s="48"/>
      <c r="K407" s="48"/>
      <c r="L407" s="48"/>
      <c r="M407" s="48"/>
      <c r="N407" s="48"/>
      <c r="O407" s="45"/>
      <c r="P407" s="48"/>
      <c r="Q407" s="48"/>
      <c r="R407" s="48"/>
      <c r="S407" s="48"/>
      <c r="T407" s="48"/>
      <c r="U407" s="48"/>
      <c r="V407" s="48"/>
      <c r="W407" s="48"/>
      <c r="X407" s="48"/>
      <c r="Y407" s="48"/>
      <c r="Z407" s="48"/>
      <c r="AA407" s="48"/>
      <c r="AB407" s="48"/>
      <c r="AC407" s="48"/>
      <c r="AD407" s="48"/>
      <c r="AE407" s="48"/>
      <c r="AF407" s="48"/>
    </row>
    <row r="408" spans="1:32" ht="15.75" customHeight="1">
      <c r="A408" s="48"/>
      <c r="B408" s="48"/>
      <c r="C408" s="48"/>
      <c r="D408" s="48"/>
      <c r="E408" s="48"/>
      <c r="F408" s="48"/>
      <c r="G408" s="48"/>
      <c r="H408" s="48"/>
      <c r="I408" s="48"/>
      <c r="J408" s="48"/>
      <c r="K408" s="48"/>
      <c r="L408" s="48"/>
      <c r="M408" s="48"/>
      <c r="N408" s="48"/>
      <c r="O408" s="45"/>
      <c r="P408" s="48"/>
      <c r="Q408" s="48"/>
      <c r="R408" s="48"/>
      <c r="S408" s="48"/>
      <c r="T408" s="48"/>
      <c r="U408" s="48"/>
      <c r="V408" s="48"/>
      <c r="W408" s="48"/>
      <c r="X408" s="48"/>
      <c r="Y408" s="48"/>
      <c r="Z408" s="48"/>
      <c r="AA408" s="48"/>
      <c r="AB408" s="48"/>
      <c r="AC408" s="48"/>
      <c r="AD408" s="48"/>
      <c r="AE408" s="48"/>
      <c r="AF408" s="48"/>
    </row>
    <row r="409" spans="1:32" ht="15.75" customHeight="1">
      <c r="A409" s="48"/>
      <c r="B409" s="48"/>
      <c r="C409" s="48"/>
      <c r="D409" s="48"/>
      <c r="E409" s="48"/>
      <c r="F409" s="48"/>
      <c r="G409" s="48"/>
      <c r="H409" s="48"/>
      <c r="I409" s="48"/>
      <c r="J409" s="48"/>
      <c r="K409" s="48"/>
      <c r="L409" s="48"/>
      <c r="M409" s="48"/>
      <c r="N409" s="48"/>
      <c r="O409" s="45"/>
      <c r="P409" s="48"/>
      <c r="Q409" s="48"/>
      <c r="R409" s="48"/>
      <c r="S409" s="48"/>
      <c r="T409" s="48"/>
      <c r="U409" s="48"/>
      <c r="V409" s="48"/>
      <c r="W409" s="48"/>
      <c r="X409" s="48"/>
      <c r="Y409" s="48"/>
      <c r="Z409" s="48"/>
      <c r="AA409" s="48"/>
      <c r="AB409" s="48"/>
      <c r="AC409" s="48"/>
      <c r="AD409" s="48"/>
      <c r="AE409" s="48"/>
      <c r="AF409" s="48"/>
    </row>
    <row r="410" spans="1:32" ht="15.75" customHeight="1">
      <c r="A410" s="48"/>
      <c r="B410" s="48"/>
      <c r="C410" s="48"/>
      <c r="D410" s="48"/>
      <c r="E410" s="48"/>
      <c r="F410" s="48"/>
      <c r="G410" s="48"/>
      <c r="H410" s="48"/>
      <c r="I410" s="48"/>
      <c r="J410" s="48"/>
      <c r="K410" s="48"/>
      <c r="L410" s="48"/>
      <c r="M410" s="48"/>
      <c r="N410" s="48"/>
      <c r="O410" s="45"/>
      <c r="P410" s="48"/>
      <c r="Q410" s="48"/>
      <c r="R410" s="48"/>
      <c r="S410" s="48"/>
      <c r="T410" s="48"/>
      <c r="U410" s="48"/>
      <c r="V410" s="48"/>
      <c r="W410" s="48"/>
      <c r="X410" s="48"/>
      <c r="Y410" s="48"/>
      <c r="Z410" s="48"/>
      <c r="AA410" s="48"/>
      <c r="AB410" s="48"/>
      <c r="AC410" s="48"/>
      <c r="AD410" s="48"/>
      <c r="AE410" s="48"/>
      <c r="AF410" s="48"/>
    </row>
    <row r="411" spans="1:32" ht="15.75" customHeight="1">
      <c r="A411" s="48"/>
      <c r="B411" s="48"/>
      <c r="C411" s="48"/>
      <c r="D411" s="48"/>
      <c r="E411" s="48"/>
      <c r="F411" s="48"/>
      <c r="G411" s="48"/>
      <c r="H411" s="48"/>
      <c r="I411" s="48"/>
      <c r="J411" s="48"/>
      <c r="K411" s="48"/>
      <c r="L411" s="48"/>
      <c r="M411" s="48"/>
      <c r="N411" s="48"/>
      <c r="O411" s="45"/>
      <c r="P411" s="48"/>
      <c r="Q411" s="48"/>
      <c r="R411" s="48"/>
      <c r="S411" s="48"/>
      <c r="T411" s="48"/>
      <c r="U411" s="48"/>
      <c r="V411" s="48"/>
      <c r="W411" s="48"/>
      <c r="X411" s="48"/>
      <c r="Y411" s="48"/>
      <c r="Z411" s="48"/>
      <c r="AA411" s="48"/>
      <c r="AB411" s="48"/>
      <c r="AC411" s="48"/>
      <c r="AD411" s="48"/>
      <c r="AE411" s="48"/>
      <c r="AF411" s="48"/>
    </row>
    <row r="412" spans="1:32" ht="15.75" customHeight="1">
      <c r="A412" s="48"/>
      <c r="B412" s="48"/>
      <c r="C412" s="48"/>
      <c r="D412" s="48"/>
      <c r="E412" s="48"/>
      <c r="F412" s="48"/>
      <c r="G412" s="48"/>
      <c r="H412" s="48"/>
      <c r="I412" s="48"/>
      <c r="J412" s="48"/>
      <c r="K412" s="48"/>
      <c r="L412" s="48"/>
      <c r="M412" s="48"/>
      <c r="N412" s="48"/>
      <c r="O412" s="45"/>
      <c r="P412" s="48"/>
      <c r="Q412" s="48"/>
      <c r="R412" s="48"/>
      <c r="S412" s="48"/>
      <c r="T412" s="48"/>
      <c r="U412" s="48"/>
      <c r="V412" s="48"/>
      <c r="W412" s="48"/>
      <c r="X412" s="48"/>
      <c r="Y412" s="48"/>
      <c r="Z412" s="48"/>
      <c r="AA412" s="48"/>
      <c r="AB412" s="48"/>
      <c r="AC412" s="48"/>
      <c r="AD412" s="48"/>
      <c r="AE412" s="48"/>
      <c r="AF412" s="48"/>
    </row>
    <row r="413" spans="1:32" ht="15.75" customHeight="1">
      <c r="A413" s="48"/>
      <c r="B413" s="48"/>
      <c r="C413" s="48"/>
      <c r="D413" s="48"/>
      <c r="E413" s="48"/>
      <c r="F413" s="48"/>
      <c r="G413" s="48"/>
      <c r="H413" s="48"/>
      <c r="I413" s="48"/>
      <c r="J413" s="48"/>
      <c r="K413" s="48"/>
      <c r="L413" s="48"/>
      <c r="M413" s="48"/>
      <c r="N413" s="48"/>
      <c r="O413" s="45"/>
      <c r="P413" s="48"/>
      <c r="Q413" s="48"/>
      <c r="R413" s="48"/>
      <c r="S413" s="48"/>
      <c r="T413" s="48"/>
      <c r="U413" s="48"/>
      <c r="V413" s="48"/>
      <c r="W413" s="48"/>
      <c r="X413" s="48"/>
      <c r="Y413" s="48"/>
      <c r="Z413" s="48"/>
      <c r="AA413" s="48"/>
      <c r="AB413" s="48"/>
      <c r="AC413" s="48"/>
      <c r="AD413" s="48"/>
      <c r="AE413" s="48"/>
      <c r="AF413" s="48"/>
    </row>
    <row r="414" spans="1:32" ht="15.75" customHeight="1">
      <c r="A414" s="48"/>
      <c r="B414" s="48"/>
      <c r="C414" s="48"/>
      <c r="D414" s="48"/>
      <c r="E414" s="48"/>
      <c r="F414" s="48"/>
      <c r="G414" s="48"/>
      <c r="H414" s="48"/>
      <c r="I414" s="48"/>
      <c r="J414" s="48"/>
      <c r="K414" s="48"/>
      <c r="L414" s="48"/>
      <c r="M414" s="48"/>
      <c r="N414" s="48"/>
      <c r="O414" s="45"/>
      <c r="P414" s="48"/>
      <c r="Q414" s="48"/>
      <c r="R414" s="48"/>
      <c r="S414" s="48"/>
      <c r="T414" s="48"/>
      <c r="U414" s="48"/>
      <c r="V414" s="48"/>
      <c r="W414" s="48"/>
      <c r="X414" s="48"/>
      <c r="Y414" s="48"/>
      <c r="Z414" s="48"/>
      <c r="AA414" s="48"/>
      <c r="AB414" s="48"/>
      <c r="AC414" s="48"/>
      <c r="AD414" s="48"/>
      <c r="AE414" s="48"/>
      <c r="AF414" s="48"/>
    </row>
    <row r="415" spans="1:32" ht="15.75" customHeight="1">
      <c r="A415" s="48"/>
      <c r="B415" s="48"/>
      <c r="C415" s="48"/>
      <c r="D415" s="48"/>
      <c r="E415" s="48"/>
      <c r="F415" s="48"/>
      <c r="G415" s="48"/>
      <c r="H415" s="48"/>
      <c r="I415" s="48"/>
      <c r="J415" s="48"/>
      <c r="K415" s="48"/>
      <c r="L415" s="48"/>
      <c r="M415" s="48"/>
      <c r="N415" s="48"/>
      <c r="O415" s="45"/>
      <c r="P415" s="48"/>
      <c r="Q415" s="48"/>
      <c r="R415" s="48"/>
      <c r="S415" s="48"/>
      <c r="T415" s="48"/>
      <c r="U415" s="48"/>
      <c r="V415" s="48"/>
      <c r="W415" s="48"/>
      <c r="X415" s="48"/>
      <c r="Y415" s="48"/>
      <c r="Z415" s="48"/>
      <c r="AA415" s="48"/>
      <c r="AB415" s="48"/>
      <c r="AC415" s="48"/>
      <c r="AD415" s="48"/>
      <c r="AE415" s="48"/>
      <c r="AF415" s="48"/>
    </row>
    <row r="416" spans="1:32" ht="15.75" customHeight="1">
      <c r="A416" s="48"/>
      <c r="B416" s="48"/>
      <c r="C416" s="48"/>
      <c r="D416" s="48"/>
      <c r="E416" s="48"/>
      <c r="F416" s="48"/>
      <c r="G416" s="48"/>
      <c r="H416" s="48"/>
      <c r="I416" s="48"/>
      <c r="J416" s="48"/>
      <c r="K416" s="48"/>
      <c r="L416" s="48"/>
      <c r="M416" s="48"/>
      <c r="N416" s="48"/>
      <c r="O416" s="45"/>
      <c r="P416" s="48"/>
      <c r="Q416" s="48"/>
      <c r="R416" s="48"/>
      <c r="S416" s="48"/>
      <c r="T416" s="48"/>
      <c r="U416" s="48"/>
      <c r="V416" s="48"/>
      <c r="W416" s="48"/>
      <c r="X416" s="48"/>
      <c r="Y416" s="48"/>
      <c r="Z416" s="48"/>
      <c r="AA416" s="48"/>
      <c r="AB416" s="48"/>
      <c r="AC416" s="48"/>
      <c r="AD416" s="48"/>
      <c r="AE416" s="48"/>
      <c r="AF416" s="48"/>
    </row>
    <row r="417" spans="1:32" ht="15.75" customHeight="1">
      <c r="A417" s="48"/>
      <c r="B417" s="48"/>
      <c r="C417" s="48"/>
      <c r="D417" s="48"/>
      <c r="E417" s="48"/>
      <c r="F417" s="48"/>
      <c r="G417" s="48"/>
      <c r="H417" s="48"/>
      <c r="I417" s="48"/>
      <c r="J417" s="48"/>
      <c r="K417" s="48"/>
      <c r="L417" s="48"/>
      <c r="M417" s="48"/>
      <c r="N417" s="48"/>
      <c r="O417" s="45"/>
      <c r="P417" s="48"/>
      <c r="Q417" s="48"/>
      <c r="R417" s="48"/>
      <c r="S417" s="48"/>
      <c r="T417" s="48"/>
      <c r="U417" s="48"/>
      <c r="V417" s="48"/>
      <c r="W417" s="48"/>
      <c r="X417" s="48"/>
      <c r="Y417" s="48"/>
      <c r="Z417" s="48"/>
      <c r="AA417" s="48"/>
      <c r="AB417" s="48"/>
      <c r="AC417" s="48"/>
      <c r="AD417" s="48"/>
      <c r="AE417" s="48"/>
      <c r="AF417" s="48"/>
    </row>
    <row r="418" spans="1:32" ht="15.75" customHeight="1">
      <c r="A418" s="48"/>
      <c r="B418" s="48"/>
      <c r="C418" s="48"/>
      <c r="D418" s="48"/>
      <c r="E418" s="48"/>
      <c r="F418" s="48"/>
      <c r="G418" s="48"/>
      <c r="H418" s="48"/>
      <c r="I418" s="48"/>
      <c r="J418" s="48"/>
      <c r="K418" s="48"/>
      <c r="L418" s="48"/>
      <c r="M418" s="48"/>
      <c r="N418" s="48"/>
      <c r="O418" s="45"/>
      <c r="P418" s="48"/>
      <c r="Q418" s="48"/>
      <c r="R418" s="48"/>
      <c r="S418" s="48"/>
      <c r="T418" s="48"/>
      <c r="U418" s="48"/>
      <c r="V418" s="48"/>
      <c r="W418" s="48"/>
      <c r="X418" s="48"/>
      <c r="Y418" s="48"/>
      <c r="Z418" s="48"/>
      <c r="AA418" s="48"/>
      <c r="AB418" s="48"/>
      <c r="AC418" s="48"/>
      <c r="AD418" s="48"/>
      <c r="AE418" s="48"/>
      <c r="AF418" s="48"/>
    </row>
    <row r="419" spans="1:32" ht="15.75" customHeight="1">
      <c r="A419" s="48"/>
      <c r="B419" s="48"/>
      <c r="C419" s="48"/>
      <c r="D419" s="48"/>
      <c r="E419" s="48"/>
      <c r="F419" s="48"/>
      <c r="G419" s="48"/>
      <c r="H419" s="48"/>
      <c r="I419" s="48"/>
      <c r="J419" s="48"/>
      <c r="K419" s="48"/>
      <c r="L419" s="48"/>
      <c r="M419" s="48"/>
      <c r="N419" s="48"/>
      <c r="O419" s="45"/>
      <c r="P419" s="48"/>
      <c r="Q419" s="48"/>
      <c r="R419" s="48"/>
      <c r="S419" s="48"/>
      <c r="T419" s="48"/>
      <c r="U419" s="48"/>
      <c r="V419" s="48"/>
      <c r="W419" s="48"/>
      <c r="X419" s="48"/>
      <c r="Y419" s="48"/>
      <c r="Z419" s="48"/>
      <c r="AA419" s="48"/>
      <c r="AB419" s="48"/>
      <c r="AC419" s="48"/>
      <c r="AD419" s="48"/>
      <c r="AE419" s="48"/>
      <c r="AF419" s="48"/>
    </row>
    <row r="420" spans="1:32" ht="15.75" customHeight="1">
      <c r="A420" s="48"/>
      <c r="B420" s="48"/>
      <c r="C420" s="48"/>
      <c r="D420" s="48"/>
      <c r="E420" s="48"/>
      <c r="F420" s="48"/>
      <c r="G420" s="48"/>
      <c r="H420" s="48"/>
      <c r="I420" s="48"/>
      <c r="J420" s="48"/>
      <c r="K420" s="48"/>
      <c r="L420" s="48"/>
      <c r="M420" s="48"/>
      <c r="N420" s="48"/>
      <c r="O420" s="45"/>
      <c r="P420" s="48"/>
      <c r="Q420" s="48"/>
      <c r="R420" s="48"/>
      <c r="S420" s="48"/>
      <c r="T420" s="48"/>
      <c r="U420" s="48"/>
      <c r="V420" s="48"/>
      <c r="W420" s="48"/>
      <c r="X420" s="48"/>
      <c r="Y420" s="48"/>
      <c r="Z420" s="48"/>
      <c r="AA420" s="48"/>
      <c r="AB420" s="48"/>
      <c r="AC420" s="48"/>
      <c r="AD420" s="48"/>
      <c r="AE420" s="48"/>
      <c r="AF420" s="48"/>
    </row>
    <row r="421" spans="1:32" ht="15.75" customHeight="1">
      <c r="A421" s="48"/>
      <c r="B421" s="48"/>
      <c r="C421" s="48"/>
      <c r="D421" s="48"/>
      <c r="E421" s="48"/>
      <c r="F421" s="48"/>
      <c r="G421" s="48"/>
      <c r="H421" s="48"/>
      <c r="I421" s="48"/>
      <c r="J421" s="48"/>
      <c r="K421" s="48"/>
      <c r="L421" s="48"/>
      <c r="M421" s="48"/>
      <c r="N421" s="48"/>
      <c r="O421" s="45"/>
      <c r="P421" s="48"/>
      <c r="Q421" s="48"/>
      <c r="R421" s="48"/>
      <c r="S421" s="48"/>
      <c r="T421" s="48"/>
      <c r="U421" s="48"/>
      <c r="V421" s="48"/>
      <c r="W421" s="48"/>
      <c r="X421" s="48"/>
      <c r="Y421" s="48"/>
      <c r="Z421" s="48"/>
      <c r="AA421" s="48"/>
      <c r="AB421" s="48"/>
      <c r="AC421" s="48"/>
      <c r="AD421" s="48"/>
      <c r="AE421" s="48"/>
      <c r="AF421" s="48"/>
    </row>
    <row r="422" spans="1:32" ht="15.75" customHeight="1">
      <c r="A422" s="48"/>
      <c r="B422" s="48"/>
      <c r="C422" s="48"/>
      <c r="D422" s="48"/>
      <c r="E422" s="48"/>
      <c r="F422" s="48"/>
      <c r="G422" s="48"/>
      <c r="H422" s="48"/>
      <c r="I422" s="48"/>
      <c r="J422" s="48"/>
      <c r="K422" s="48"/>
      <c r="L422" s="48"/>
      <c r="M422" s="48"/>
      <c r="N422" s="48"/>
      <c r="O422" s="45"/>
      <c r="P422" s="48"/>
      <c r="Q422" s="48"/>
      <c r="R422" s="48"/>
      <c r="S422" s="48"/>
      <c r="T422" s="48"/>
      <c r="U422" s="48"/>
      <c r="V422" s="48"/>
      <c r="W422" s="48"/>
      <c r="X422" s="48"/>
      <c r="Y422" s="48"/>
      <c r="Z422" s="48"/>
      <c r="AA422" s="48"/>
      <c r="AB422" s="48"/>
      <c r="AC422" s="48"/>
      <c r="AD422" s="48"/>
      <c r="AE422" s="48"/>
      <c r="AF422" s="48"/>
    </row>
    <row r="423" spans="1:32" ht="15.75" customHeight="1">
      <c r="A423" s="48"/>
      <c r="B423" s="48"/>
      <c r="C423" s="48"/>
      <c r="D423" s="48"/>
      <c r="E423" s="48"/>
      <c r="F423" s="48"/>
      <c r="G423" s="48"/>
      <c r="H423" s="48"/>
      <c r="I423" s="48"/>
      <c r="J423" s="48"/>
      <c r="K423" s="48"/>
      <c r="L423" s="48"/>
      <c r="M423" s="48"/>
      <c r="N423" s="48"/>
      <c r="O423" s="45"/>
      <c r="P423" s="48"/>
      <c r="Q423" s="48"/>
      <c r="R423" s="48"/>
      <c r="S423" s="48"/>
      <c r="T423" s="48"/>
      <c r="U423" s="48"/>
      <c r="V423" s="48"/>
      <c r="W423" s="48"/>
      <c r="X423" s="48"/>
      <c r="Y423" s="48"/>
      <c r="Z423" s="48"/>
      <c r="AA423" s="48"/>
      <c r="AB423" s="48"/>
      <c r="AC423" s="48"/>
      <c r="AD423" s="48"/>
      <c r="AE423" s="48"/>
      <c r="AF423" s="48"/>
    </row>
    <row r="424" spans="1:32" ht="15.75" customHeight="1">
      <c r="A424" s="48"/>
      <c r="B424" s="48"/>
      <c r="C424" s="48"/>
      <c r="D424" s="48"/>
      <c r="E424" s="48"/>
      <c r="F424" s="48"/>
      <c r="G424" s="48"/>
      <c r="H424" s="48"/>
      <c r="I424" s="48"/>
      <c r="J424" s="48"/>
      <c r="K424" s="48"/>
      <c r="L424" s="48"/>
      <c r="M424" s="48"/>
      <c r="N424" s="48"/>
      <c r="O424" s="45"/>
      <c r="P424" s="48"/>
      <c r="Q424" s="48"/>
      <c r="R424" s="48"/>
      <c r="S424" s="48"/>
      <c r="T424" s="48"/>
      <c r="U424" s="48"/>
      <c r="V424" s="48"/>
      <c r="W424" s="48"/>
      <c r="X424" s="48"/>
      <c r="Y424" s="48"/>
      <c r="Z424" s="48"/>
      <c r="AA424" s="48"/>
      <c r="AB424" s="48"/>
      <c r="AC424" s="48"/>
      <c r="AD424" s="48"/>
      <c r="AE424" s="48"/>
      <c r="AF424" s="48"/>
    </row>
    <row r="425" spans="1:32" ht="15.75" customHeight="1">
      <c r="A425" s="48"/>
      <c r="B425" s="48"/>
      <c r="C425" s="48"/>
      <c r="D425" s="48"/>
      <c r="E425" s="48"/>
      <c r="F425" s="48"/>
      <c r="G425" s="48"/>
      <c r="H425" s="48"/>
      <c r="I425" s="48"/>
      <c r="J425" s="48"/>
      <c r="K425" s="48"/>
      <c r="L425" s="48"/>
      <c r="M425" s="48"/>
      <c r="N425" s="48"/>
      <c r="O425" s="45"/>
      <c r="P425" s="48"/>
      <c r="Q425" s="48"/>
      <c r="R425" s="48"/>
      <c r="S425" s="48"/>
      <c r="T425" s="48"/>
      <c r="U425" s="48"/>
      <c r="V425" s="48"/>
      <c r="W425" s="48"/>
      <c r="X425" s="48"/>
      <c r="Y425" s="48"/>
      <c r="Z425" s="48"/>
      <c r="AA425" s="48"/>
      <c r="AB425" s="48"/>
      <c r="AC425" s="48"/>
      <c r="AD425" s="48"/>
      <c r="AE425" s="48"/>
      <c r="AF425" s="48"/>
    </row>
    <row r="426" spans="1:32" ht="15.75" customHeight="1">
      <c r="A426" s="48"/>
      <c r="B426" s="48"/>
      <c r="C426" s="48"/>
      <c r="D426" s="48"/>
      <c r="E426" s="48"/>
      <c r="F426" s="48"/>
      <c r="G426" s="48"/>
      <c r="H426" s="48"/>
      <c r="I426" s="48"/>
      <c r="J426" s="48"/>
      <c r="K426" s="48"/>
      <c r="L426" s="48"/>
      <c r="M426" s="48"/>
      <c r="N426" s="48"/>
      <c r="O426" s="45"/>
      <c r="P426" s="48"/>
      <c r="Q426" s="48"/>
      <c r="R426" s="48"/>
      <c r="S426" s="48"/>
      <c r="T426" s="48"/>
      <c r="U426" s="48"/>
      <c r="V426" s="48"/>
      <c r="W426" s="48"/>
      <c r="X426" s="48"/>
      <c r="Y426" s="48"/>
      <c r="Z426" s="48"/>
      <c r="AA426" s="48"/>
      <c r="AB426" s="48"/>
      <c r="AC426" s="48"/>
      <c r="AD426" s="48"/>
      <c r="AE426" s="48"/>
      <c r="AF426" s="48"/>
    </row>
    <row r="427" spans="1:32" ht="15.75" customHeight="1">
      <c r="A427" s="48"/>
      <c r="B427" s="48"/>
      <c r="C427" s="48"/>
      <c r="D427" s="48"/>
      <c r="E427" s="48"/>
      <c r="F427" s="48"/>
      <c r="G427" s="48"/>
      <c r="H427" s="48"/>
      <c r="I427" s="48"/>
      <c r="J427" s="48"/>
      <c r="K427" s="48"/>
      <c r="L427" s="48"/>
      <c r="M427" s="48"/>
      <c r="N427" s="48"/>
      <c r="O427" s="45"/>
      <c r="P427" s="48"/>
      <c r="Q427" s="48"/>
      <c r="R427" s="48"/>
      <c r="S427" s="48"/>
      <c r="T427" s="48"/>
      <c r="U427" s="48"/>
      <c r="V427" s="48"/>
      <c r="W427" s="48"/>
      <c r="X427" s="48"/>
      <c r="Y427" s="48"/>
      <c r="Z427" s="48"/>
      <c r="AA427" s="48"/>
      <c r="AB427" s="48"/>
      <c r="AC427" s="48"/>
      <c r="AD427" s="48"/>
      <c r="AE427" s="48"/>
      <c r="AF427" s="48"/>
    </row>
    <row r="428" spans="1:32" ht="15.75" customHeight="1">
      <c r="A428" s="48"/>
      <c r="B428" s="48"/>
      <c r="C428" s="48"/>
      <c r="D428" s="48"/>
      <c r="E428" s="48"/>
      <c r="F428" s="48"/>
      <c r="G428" s="48"/>
      <c r="H428" s="48"/>
      <c r="I428" s="48"/>
      <c r="J428" s="48"/>
      <c r="K428" s="48"/>
      <c r="L428" s="48"/>
      <c r="M428" s="48"/>
      <c r="N428" s="48"/>
      <c r="O428" s="45"/>
      <c r="P428" s="48"/>
      <c r="Q428" s="48"/>
      <c r="R428" s="48"/>
      <c r="S428" s="48"/>
      <c r="T428" s="48"/>
      <c r="U428" s="48"/>
      <c r="V428" s="48"/>
      <c r="W428" s="48"/>
      <c r="X428" s="48"/>
      <c r="Y428" s="48"/>
      <c r="Z428" s="48"/>
      <c r="AA428" s="48"/>
      <c r="AB428" s="48"/>
      <c r="AC428" s="48"/>
      <c r="AD428" s="48"/>
      <c r="AE428" s="48"/>
      <c r="AF428" s="48"/>
    </row>
    <row r="429" spans="1:32" ht="15.75" customHeight="1">
      <c r="A429" s="48"/>
      <c r="B429" s="48"/>
      <c r="C429" s="48"/>
      <c r="D429" s="48"/>
      <c r="E429" s="48"/>
      <c r="F429" s="48"/>
      <c r="G429" s="48"/>
      <c r="H429" s="48"/>
      <c r="I429" s="48"/>
      <c r="J429" s="48"/>
      <c r="K429" s="48"/>
      <c r="L429" s="48"/>
      <c r="M429" s="48"/>
      <c r="N429" s="48"/>
      <c r="O429" s="45"/>
      <c r="P429" s="48"/>
      <c r="Q429" s="48"/>
      <c r="R429" s="48"/>
      <c r="S429" s="48"/>
      <c r="T429" s="48"/>
      <c r="U429" s="48"/>
      <c r="V429" s="48"/>
      <c r="W429" s="48"/>
      <c r="X429" s="48"/>
      <c r="Y429" s="48"/>
      <c r="Z429" s="48"/>
      <c r="AA429" s="48"/>
      <c r="AB429" s="48"/>
      <c r="AC429" s="48"/>
      <c r="AD429" s="48"/>
      <c r="AE429" s="48"/>
      <c r="AF429" s="48"/>
    </row>
    <row r="430" spans="1:32" ht="15.75" customHeight="1">
      <c r="A430" s="48"/>
      <c r="B430" s="48"/>
      <c r="C430" s="48"/>
      <c r="D430" s="48"/>
      <c r="E430" s="48"/>
      <c r="F430" s="48"/>
      <c r="G430" s="48"/>
      <c r="H430" s="48"/>
      <c r="I430" s="48"/>
      <c r="J430" s="48"/>
      <c r="K430" s="48"/>
      <c r="L430" s="48"/>
      <c r="M430" s="48"/>
      <c r="N430" s="48"/>
      <c r="O430" s="45"/>
      <c r="P430" s="48"/>
      <c r="Q430" s="48"/>
      <c r="R430" s="48"/>
      <c r="S430" s="48"/>
      <c r="T430" s="48"/>
      <c r="U430" s="48"/>
      <c r="V430" s="48"/>
      <c r="W430" s="48"/>
      <c r="X430" s="48"/>
      <c r="Y430" s="48"/>
      <c r="Z430" s="48"/>
      <c r="AA430" s="48"/>
      <c r="AB430" s="48"/>
      <c r="AC430" s="48"/>
      <c r="AD430" s="48"/>
      <c r="AE430" s="48"/>
      <c r="AF430" s="48"/>
    </row>
    <row r="431" spans="1:32" ht="15.75" customHeight="1">
      <c r="A431" s="48"/>
      <c r="B431" s="48"/>
      <c r="C431" s="48"/>
      <c r="D431" s="48"/>
      <c r="E431" s="48"/>
      <c r="F431" s="48"/>
      <c r="G431" s="48"/>
      <c r="H431" s="48"/>
      <c r="I431" s="48"/>
      <c r="J431" s="48"/>
      <c r="K431" s="48"/>
      <c r="L431" s="48"/>
      <c r="M431" s="48"/>
      <c r="N431" s="48"/>
      <c r="O431" s="45"/>
      <c r="P431" s="48"/>
      <c r="Q431" s="48"/>
      <c r="R431" s="48"/>
      <c r="S431" s="48"/>
      <c r="T431" s="48"/>
      <c r="U431" s="48"/>
      <c r="V431" s="48"/>
      <c r="W431" s="48"/>
      <c r="X431" s="48"/>
      <c r="Y431" s="48"/>
      <c r="Z431" s="48"/>
      <c r="AA431" s="48"/>
      <c r="AB431" s="48"/>
      <c r="AC431" s="48"/>
      <c r="AD431" s="48"/>
      <c r="AE431" s="48"/>
      <c r="AF431" s="48"/>
    </row>
    <row r="432" spans="1:32" ht="15.75" customHeight="1">
      <c r="A432" s="48"/>
      <c r="B432" s="48"/>
      <c r="C432" s="48"/>
      <c r="D432" s="48"/>
      <c r="E432" s="48"/>
      <c r="F432" s="48"/>
      <c r="G432" s="48"/>
      <c r="H432" s="48"/>
      <c r="I432" s="48"/>
      <c r="J432" s="48"/>
      <c r="K432" s="48"/>
      <c r="L432" s="48"/>
      <c r="M432" s="48"/>
      <c r="N432" s="48"/>
      <c r="O432" s="45"/>
      <c r="P432" s="48"/>
      <c r="Q432" s="48"/>
      <c r="R432" s="48"/>
      <c r="S432" s="48"/>
      <c r="T432" s="48"/>
      <c r="U432" s="48"/>
      <c r="V432" s="48"/>
      <c r="W432" s="48"/>
      <c r="X432" s="48"/>
      <c r="Y432" s="48"/>
      <c r="Z432" s="48"/>
      <c r="AA432" s="48"/>
      <c r="AB432" s="48"/>
      <c r="AC432" s="48"/>
      <c r="AD432" s="48"/>
      <c r="AE432" s="48"/>
      <c r="AF432" s="48"/>
    </row>
    <row r="433" spans="1:32" ht="15.75" customHeight="1">
      <c r="A433" s="48"/>
      <c r="B433" s="48"/>
      <c r="C433" s="48"/>
      <c r="D433" s="48"/>
      <c r="E433" s="48"/>
      <c r="F433" s="48"/>
      <c r="G433" s="48"/>
      <c r="H433" s="48"/>
      <c r="I433" s="48"/>
      <c r="J433" s="48"/>
      <c r="K433" s="48"/>
      <c r="L433" s="48"/>
      <c r="M433" s="48"/>
      <c r="N433" s="48"/>
      <c r="O433" s="45"/>
      <c r="P433" s="48"/>
      <c r="Q433" s="48"/>
      <c r="R433" s="48"/>
      <c r="S433" s="48"/>
      <c r="T433" s="48"/>
      <c r="U433" s="48"/>
      <c r="V433" s="48"/>
      <c r="W433" s="48"/>
      <c r="X433" s="48"/>
      <c r="Y433" s="48"/>
      <c r="Z433" s="48"/>
      <c r="AA433" s="48"/>
      <c r="AB433" s="48"/>
      <c r="AC433" s="48"/>
      <c r="AD433" s="48"/>
      <c r="AE433" s="48"/>
      <c r="AF433" s="48"/>
    </row>
    <row r="434" spans="1:32" ht="15.75" customHeight="1">
      <c r="A434" s="48"/>
      <c r="B434" s="48"/>
      <c r="C434" s="48"/>
      <c r="D434" s="48"/>
      <c r="E434" s="48"/>
      <c r="F434" s="48"/>
      <c r="G434" s="48"/>
      <c r="H434" s="48"/>
      <c r="I434" s="48"/>
      <c r="J434" s="48"/>
      <c r="K434" s="48"/>
      <c r="L434" s="48"/>
      <c r="M434" s="48"/>
      <c r="N434" s="48"/>
      <c r="O434" s="45"/>
      <c r="P434" s="48"/>
      <c r="Q434" s="48"/>
      <c r="R434" s="48"/>
      <c r="S434" s="48"/>
      <c r="T434" s="48"/>
      <c r="U434" s="48"/>
      <c r="V434" s="48"/>
      <c r="W434" s="48"/>
      <c r="X434" s="48"/>
      <c r="Y434" s="48"/>
      <c r="Z434" s="48"/>
      <c r="AA434" s="48"/>
      <c r="AB434" s="48"/>
      <c r="AC434" s="48"/>
      <c r="AD434" s="48"/>
      <c r="AE434" s="48"/>
      <c r="AF434" s="48"/>
    </row>
    <row r="435" spans="1:32" ht="15.75" customHeight="1">
      <c r="A435" s="48"/>
      <c r="B435" s="48"/>
      <c r="C435" s="48"/>
      <c r="D435" s="48"/>
      <c r="E435" s="48"/>
      <c r="F435" s="48"/>
      <c r="G435" s="48"/>
      <c r="H435" s="48"/>
      <c r="I435" s="48"/>
      <c r="J435" s="48"/>
      <c r="K435" s="48"/>
      <c r="L435" s="48"/>
      <c r="M435" s="48"/>
      <c r="N435" s="48"/>
      <c r="O435" s="45"/>
      <c r="P435" s="48"/>
      <c r="Q435" s="48"/>
      <c r="R435" s="48"/>
      <c r="S435" s="48"/>
      <c r="T435" s="48"/>
      <c r="U435" s="48"/>
      <c r="V435" s="48"/>
      <c r="W435" s="48"/>
      <c r="X435" s="48"/>
      <c r="Y435" s="48"/>
      <c r="Z435" s="48"/>
      <c r="AA435" s="48"/>
      <c r="AB435" s="48"/>
      <c r="AC435" s="48"/>
      <c r="AD435" s="48"/>
      <c r="AE435" s="48"/>
      <c r="AF435" s="48"/>
    </row>
    <row r="436" spans="1:32" ht="15.75" customHeight="1">
      <c r="A436" s="48"/>
      <c r="B436" s="48"/>
      <c r="C436" s="48"/>
      <c r="D436" s="48"/>
      <c r="E436" s="48"/>
      <c r="F436" s="48"/>
      <c r="G436" s="48"/>
      <c r="H436" s="48"/>
      <c r="I436" s="48"/>
      <c r="J436" s="48"/>
      <c r="K436" s="48"/>
      <c r="L436" s="48"/>
      <c r="M436" s="48"/>
      <c r="N436" s="48"/>
      <c r="O436" s="45"/>
      <c r="P436" s="48"/>
      <c r="Q436" s="48"/>
      <c r="R436" s="48"/>
      <c r="S436" s="48"/>
      <c r="T436" s="48"/>
      <c r="U436" s="48"/>
      <c r="V436" s="48"/>
      <c r="W436" s="48"/>
      <c r="X436" s="48"/>
      <c r="Y436" s="48"/>
      <c r="Z436" s="48"/>
      <c r="AA436" s="48"/>
      <c r="AB436" s="48"/>
      <c r="AC436" s="48"/>
      <c r="AD436" s="48"/>
      <c r="AE436" s="48"/>
      <c r="AF436" s="48"/>
    </row>
    <row r="437" spans="1:32" ht="15.75" customHeight="1">
      <c r="A437" s="48"/>
      <c r="B437" s="48"/>
      <c r="C437" s="48"/>
      <c r="D437" s="48"/>
      <c r="E437" s="48"/>
      <c r="F437" s="48"/>
      <c r="G437" s="48"/>
      <c r="H437" s="48"/>
      <c r="I437" s="48"/>
      <c r="J437" s="48"/>
      <c r="K437" s="48"/>
      <c r="L437" s="48"/>
      <c r="M437" s="48"/>
      <c r="N437" s="48"/>
      <c r="O437" s="45"/>
      <c r="P437" s="48"/>
      <c r="Q437" s="48"/>
      <c r="R437" s="48"/>
      <c r="S437" s="48"/>
      <c r="T437" s="48"/>
      <c r="U437" s="48"/>
      <c r="V437" s="48"/>
      <c r="W437" s="48"/>
      <c r="X437" s="48"/>
      <c r="Y437" s="48"/>
      <c r="Z437" s="48"/>
      <c r="AA437" s="48"/>
      <c r="AB437" s="48"/>
      <c r="AC437" s="48"/>
      <c r="AD437" s="48"/>
      <c r="AE437" s="48"/>
      <c r="AF437" s="48"/>
    </row>
    <row r="438" spans="1:32" ht="15.75" customHeight="1">
      <c r="A438" s="48"/>
      <c r="B438" s="48"/>
      <c r="C438" s="48"/>
      <c r="D438" s="48"/>
      <c r="E438" s="48"/>
      <c r="F438" s="48"/>
      <c r="G438" s="48"/>
      <c r="H438" s="48"/>
      <c r="I438" s="48"/>
      <c r="J438" s="48"/>
      <c r="K438" s="48"/>
      <c r="L438" s="48"/>
      <c r="M438" s="48"/>
      <c r="N438" s="48"/>
      <c r="O438" s="45"/>
      <c r="P438" s="48"/>
      <c r="Q438" s="48"/>
      <c r="R438" s="48"/>
      <c r="S438" s="48"/>
      <c r="T438" s="48"/>
      <c r="U438" s="48"/>
      <c r="V438" s="48"/>
      <c r="W438" s="48"/>
      <c r="X438" s="48"/>
      <c r="Y438" s="48"/>
      <c r="Z438" s="48"/>
      <c r="AA438" s="48"/>
      <c r="AB438" s="48"/>
      <c r="AC438" s="48"/>
      <c r="AD438" s="48"/>
      <c r="AE438" s="48"/>
      <c r="AF438" s="48"/>
    </row>
    <row r="439" spans="1:32" ht="15.75" customHeight="1">
      <c r="A439" s="48"/>
      <c r="B439" s="48"/>
      <c r="C439" s="48"/>
      <c r="D439" s="48"/>
      <c r="E439" s="48"/>
      <c r="F439" s="48"/>
      <c r="G439" s="48"/>
      <c r="H439" s="48"/>
      <c r="I439" s="48"/>
      <c r="J439" s="48"/>
      <c r="K439" s="48"/>
      <c r="L439" s="48"/>
      <c r="M439" s="48"/>
      <c r="N439" s="48"/>
      <c r="O439" s="45"/>
      <c r="P439" s="48"/>
      <c r="Q439" s="48"/>
      <c r="R439" s="48"/>
      <c r="S439" s="48"/>
      <c r="T439" s="48"/>
      <c r="U439" s="48"/>
      <c r="V439" s="48"/>
      <c r="W439" s="48"/>
      <c r="X439" s="48"/>
      <c r="Y439" s="48"/>
      <c r="Z439" s="48"/>
      <c r="AA439" s="48"/>
      <c r="AB439" s="48"/>
      <c r="AC439" s="48"/>
      <c r="AD439" s="48"/>
      <c r="AE439" s="48"/>
      <c r="AF439" s="48"/>
    </row>
    <row r="440" spans="1:32" ht="15.75" customHeight="1">
      <c r="A440" s="48"/>
      <c r="B440" s="48"/>
      <c r="C440" s="48"/>
      <c r="D440" s="48"/>
      <c r="E440" s="48"/>
      <c r="F440" s="48"/>
      <c r="G440" s="48"/>
      <c r="H440" s="48"/>
      <c r="I440" s="48"/>
      <c r="J440" s="48"/>
      <c r="K440" s="48"/>
      <c r="L440" s="48"/>
      <c r="M440" s="48"/>
      <c r="N440" s="48"/>
      <c r="O440" s="45"/>
      <c r="P440" s="48"/>
      <c r="Q440" s="48"/>
      <c r="R440" s="48"/>
      <c r="S440" s="48"/>
      <c r="T440" s="48"/>
      <c r="U440" s="48"/>
      <c r="V440" s="48"/>
      <c r="W440" s="48"/>
      <c r="X440" s="48"/>
      <c r="Y440" s="48"/>
      <c r="Z440" s="48"/>
      <c r="AA440" s="48"/>
      <c r="AB440" s="48"/>
      <c r="AC440" s="48"/>
      <c r="AD440" s="48"/>
      <c r="AE440" s="48"/>
      <c r="AF440" s="48"/>
    </row>
    <row r="441" spans="1:32" ht="15.75" customHeight="1">
      <c r="A441" s="48"/>
      <c r="B441" s="48"/>
      <c r="C441" s="48"/>
      <c r="D441" s="48"/>
      <c r="E441" s="48"/>
      <c r="F441" s="48"/>
      <c r="G441" s="48"/>
      <c r="H441" s="48"/>
      <c r="I441" s="48"/>
      <c r="J441" s="48"/>
      <c r="K441" s="48"/>
      <c r="L441" s="48"/>
      <c r="M441" s="48"/>
      <c r="N441" s="48"/>
      <c r="O441" s="45"/>
      <c r="P441" s="48"/>
      <c r="Q441" s="48"/>
      <c r="R441" s="48"/>
      <c r="S441" s="48"/>
      <c r="T441" s="48"/>
      <c r="U441" s="48"/>
      <c r="V441" s="48"/>
      <c r="W441" s="48"/>
      <c r="X441" s="48"/>
      <c r="Y441" s="48"/>
      <c r="Z441" s="48"/>
      <c r="AA441" s="48"/>
      <c r="AB441" s="48"/>
      <c r="AC441" s="48"/>
      <c r="AD441" s="48"/>
      <c r="AE441" s="48"/>
      <c r="AF441" s="48"/>
    </row>
    <row r="442" spans="1:32" ht="15.75" customHeight="1">
      <c r="A442" s="48"/>
      <c r="B442" s="48"/>
      <c r="C442" s="48"/>
      <c r="D442" s="48"/>
      <c r="E442" s="48"/>
      <c r="F442" s="48"/>
      <c r="G442" s="48"/>
      <c r="H442" s="48"/>
      <c r="I442" s="48"/>
      <c r="J442" s="48"/>
      <c r="K442" s="48"/>
      <c r="L442" s="48"/>
      <c r="M442" s="48"/>
      <c r="N442" s="48"/>
      <c r="O442" s="45"/>
      <c r="P442" s="48"/>
      <c r="Q442" s="48"/>
      <c r="R442" s="48"/>
      <c r="S442" s="48"/>
      <c r="T442" s="48"/>
      <c r="U442" s="48"/>
      <c r="V442" s="48"/>
      <c r="W442" s="48"/>
      <c r="X442" s="48"/>
      <c r="Y442" s="48"/>
      <c r="Z442" s="48"/>
      <c r="AA442" s="48"/>
      <c r="AB442" s="48"/>
      <c r="AC442" s="48"/>
      <c r="AD442" s="48"/>
      <c r="AE442" s="48"/>
      <c r="AF442" s="48"/>
    </row>
    <row r="443" spans="1:32" ht="15.75" customHeight="1">
      <c r="A443" s="48"/>
      <c r="B443" s="48"/>
      <c r="C443" s="48"/>
      <c r="D443" s="48"/>
      <c r="E443" s="48"/>
      <c r="F443" s="48"/>
      <c r="G443" s="48"/>
      <c r="H443" s="48"/>
      <c r="I443" s="48"/>
      <c r="J443" s="48"/>
      <c r="K443" s="48"/>
      <c r="L443" s="48"/>
      <c r="M443" s="48"/>
      <c r="N443" s="48"/>
      <c r="O443" s="45"/>
      <c r="P443" s="48"/>
      <c r="Q443" s="48"/>
      <c r="R443" s="48"/>
      <c r="S443" s="48"/>
      <c r="T443" s="48"/>
      <c r="U443" s="48"/>
      <c r="V443" s="48"/>
      <c r="W443" s="48"/>
      <c r="X443" s="48"/>
      <c r="Y443" s="48"/>
      <c r="Z443" s="48"/>
      <c r="AA443" s="48"/>
      <c r="AB443" s="48"/>
      <c r="AC443" s="48"/>
      <c r="AD443" s="48"/>
      <c r="AE443" s="48"/>
      <c r="AF443" s="48"/>
    </row>
    <row r="444" spans="1:32" ht="15.75" customHeight="1">
      <c r="A444" s="48"/>
      <c r="B444" s="48"/>
      <c r="C444" s="48"/>
      <c r="D444" s="48"/>
      <c r="E444" s="48"/>
      <c r="F444" s="48"/>
      <c r="G444" s="48"/>
      <c r="H444" s="48"/>
      <c r="I444" s="48"/>
      <c r="J444" s="48"/>
      <c r="K444" s="48"/>
      <c r="L444" s="48"/>
      <c r="M444" s="48"/>
      <c r="N444" s="48"/>
      <c r="O444" s="45"/>
      <c r="P444" s="48"/>
      <c r="Q444" s="48"/>
      <c r="R444" s="48"/>
      <c r="S444" s="48"/>
      <c r="T444" s="48"/>
      <c r="U444" s="48"/>
      <c r="V444" s="48"/>
      <c r="W444" s="48"/>
      <c r="X444" s="48"/>
      <c r="Y444" s="48"/>
      <c r="Z444" s="48"/>
      <c r="AA444" s="48"/>
      <c r="AB444" s="48"/>
      <c r="AC444" s="48"/>
      <c r="AD444" s="48"/>
      <c r="AE444" s="48"/>
      <c r="AF444" s="48"/>
    </row>
    <row r="445" spans="1:32" ht="15.75" customHeight="1">
      <c r="A445" s="48"/>
      <c r="B445" s="48"/>
      <c r="C445" s="48"/>
      <c r="D445" s="48"/>
      <c r="E445" s="48"/>
      <c r="F445" s="48"/>
      <c r="G445" s="48"/>
      <c r="H445" s="48"/>
      <c r="I445" s="48"/>
      <c r="J445" s="48"/>
      <c r="K445" s="48"/>
      <c r="L445" s="48"/>
      <c r="M445" s="48"/>
      <c r="N445" s="48"/>
      <c r="O445" s="45"/>
      <c r="P445" s="48"/>
      <c r="Q445" s="48"/>
      <c r="R445" s="48"/>
      <c r="S445" s="48"/>
      <c r="T445" s="48"/>
      <c r="U445" s="48"/>
      <c r="V445" s="48"/>
      <c r="W445" s="48"/>
      <c r="X445" s="48"/>
      <c r="Y445" s="48"/>
      <c r="Z445" s="48"/>
      <c r="AA445" s="48"/>
      <c r="AB445" s="48"/>
      <c r="AC445" s="48"/>
      <c r="AD445" s="48"/>
      <c r="AE445" s="48"/>
      <c r="AF445" s="48"/>
    </row>
    <row r="446" spans="1:32" ht="15.75" customHeight="1">
      <c r="A446" s="48"/>
      <c r="B446" s="48"/>
      <c r="C446" s="48"/>
      <c r="D446" s="48"/>
      <c r="E446" s="48"/>
      <c r="F446" s="48"/>
      <c r="G446" s="48"/>
      <c r="H446" s="48"/>
      <c r="I446" s="48"/>
      <c r="J446" s="48"/>
      <c r="K446" s="48"/>
      <c r="L446" s="48"/>
      <c r="M446" s="48"/>
      <c r="N446" s="48"/>
      <c r="O446" s="45"/>
      <c r="P446" s="48"/>
      <c r="Q446" s="48"/>
      <c r="R446" s="48"/>
      <c r="S446" s="48"/>
      <c r="T446" s="48"/>
      <c r="U446" s="48"/>
      <c r="V446" s="48"/>
      <c r="W446" s="48"/>
      <c r="X446" s="48"/>
      <c r="Y446" s="48"/>
      <c r="Z446" s="48"/>
      <c r="AA446" s="48"/>
      <c r="AB446" s="48"/>
      <c r="AC446" s="48"/>
      <c r="AD446" s="48"/>
      <c r="AE446" s="48"/>
      <c r="AF446" s="48"/>
    </row>
    <row r="447" spans="1:32" ht="15.75" customHeight="1">
      <c r="A447" s="48"/>
      <c r="B447" s="48"/>
      <c r="C447" s="48"/>
      <c r="D447" s="48"/>
      <c r="E447" s="48"/>
      <c r="F447" s="48"/>
      <c r="G447" s="48"/>
      <c r="H447" s="48"/>
      <c r="I447" s="48"/>
      <c r="J447" s="48"/>
      <c r="K447" s="48"/>
      <c r="L447" s="48"/>
      <c r="M447" s="48"/>
      <c r="N447" s="48"/>
      <c r="O447" s="45"/>
      <c r="P447" s="48"/>
      <c r="Q447" s="48"/>
      <c r="R447" s="48"/>
      <c r="S447" s="48"/>
      <c r="T447" s="48"/>
      <c r="U447" s="48"/>
      <c r="V447" s="48"/>
      <c r="W447" s="48"/>
      <c r="X447" s="48"/>
      <c r="Y447" s="48"/>
      <c r="Z447" s="48"/>
      <c r="AA447" s="48"/>
      <c r="AB447" s="48"/>
      <c r="AC447" s="48"/>
      <c r="AD447" s="48"/>
      <c r="AE447" s="48"/>
      <c r="AF447" s="48"/>
    </row>
    <row r="448" spans="1:32" ht="15.75" customHeight="1">
      <c r="A448" s="48"/>
      <c r="B448" s="48"/>
      <c r="C448" s="48"/>
      <c r="D448" s="48"/>
      <c r="E448" s="48"/>
      <c r="F448" s="48"/>
      <c r="G448" s="48"/>
      <c r="H448" s="48"/>
      <c r="I448" s="48"/>
      <c r="J448" s="48"/>
      <c r="K448" s="48"/>
      <c r="L448" s="48"/>
      <c r="M448" s="48"/>
      <c r="N448" s="48"/>
      <c r="O448" s="45"/>
      <c r="P448" s="48"/>
      <c r="Q448" s="48"/>
      <c r="R448" s="48"/>
      <c r="S448" s="48"/>
      <c r="T448" s="48"/>
      <c r="U448" s="48"/>
      <c r="V448" s="48"/>
      <c r="W448" s="48"/>
      <c r="X448" s="48"/>
      <c r="Y448" s="48"/>
      <c r="Z448" s="48"/>
      <c r="AA448" s="48"/>
      <c r="AB448" s="48"/>
      <c r="AC448" s="48"/>
      <c r="AD448" s="48"/>
      <c r="AE448" s="48"/>
      <c r="AF448" s="48"/>
    </row>
    <row r="449" spans="1:32" ht="15.75" customHeight="1">
      <c r="A449" s="48"/>
      <c r="B449" s="48"/>
      <c r="C449" s="48"/>
      <c r="D449" s="48"/>
      <c r="E449" s="48"/>
      <c r="F449" s="48"/>
      <c r="G449" s="48"/>
      <c r="H449" s="48"/>
      <c r="I449" s="48"/>
      <c r="J449" s="48"/>
      <c r="K449" s="48"/>
      <c r="L449" s="48"/>
      <c r="M449" s="48"/>
      <c r="N449" s="48"/>
      <c r="O449" s="45"/>
      <c r="P449" s="48"/>
      <c r="Q449" s="48"/>
      <c r="R449" s="48"/>
      <c r="S449" s="48"/>
      <c r="T449" s="48"/>
      <c r="U449" s="48"/>
      <c r="V449" s="48"/>
      <c r="W449" s="48"/>
      <c r="X449" s="48"/>
      <c r="Y449" s="48"/>
      <c r="Z449" s="48"/>
      <c r="AA449" s="48"/>
      <c r="AB449" s="48"/>
      <c r="AC449" s="48"/>
      <c r="AD449" s="48"/>
      <c r="AE449" s="48"/>
      <c r="AF449" s="48"/>
    </row>
    <row r="450" spans="1:32" ht="15.75" customHeight="1">
      <c r="A450" s="48"/>
      <c r="B450" s="48"/>
      <c r="C450" s="48"/>
      <c r="D450" s="48"/>
      <c r="E450" s="48"/>
      <c r="F450" s="48"/>
      <c r="G450" s="48"/>
      <c r="H450" s="48"/>
      <c r="I450" s="48"/>
      <c r="J450" s="48"/>
      <c r="K450" s="48"/>
      <c r="L450" s="48"/>
      <c r="M450" s="48"/>
      <c r="N450" s="48"/>
      <c r="O450" s="45"/>
      <c r="P450" s="48"/>
      <c r="Q450" s="48"/>
      <c r="R450" s="48"/>
      <c r="S450" s="48"/>
      <c r="T450" s="48"/>
      <c r="U450" s="48"/>
      <c r="V450" s="48"/>
      <c r="W450" s="48"/>
      <c r="X450" s="48"/>
      <c r="Y450" s="48"/>
      <c r="Z450" s="48"/>
      <c r="AA450" s="48"/>
      <c r="AB450" s="48"/>
      <c r="AC450" s="48"/>
      <c r="AD450" s="48"/>
      <c r="AE450" s="48"/>
      <c r="AF450" s="48"/>
    </row>
    <row r="451" spans="1:32" ht="15.75" customHeight="1">
      <c r="A451" s="48"/>
      <c r="B451" s="48"/>
      <c r="C451" s="48"/>
      <c r="D451" s="48"/>
      <c r="E451" s="48"/>
      <c r="F451" s="48"/>
      <c r="G451" s="48"/>
      <c r="H451" s="48"/>
      <c r="I451" s="48"/>
      <c r="J451" s="48"/>
      <c r="K451" s="48"/>
      <c r="L451" s="48"/>
      <c r="M451" s="48"/>
      <c r="N451" s="48"/>
      <c r="O451" s="45"/>
      <c r="P451" s="48"/>
      <c r="Q451" s="48"/>
      <c r="R451" s="48"/>
      <c r="S451" s="48"/>
      <c r="T451" s="48"/>
      <c r="U451" s="48"/>
      <c r="V451" s="48"/>
      <c r="W451" s="48"/>
      <c r="X451" s="48"/>
      <c r="Y451" s="48"/>
      <c r="Z451" s="48"/>
      <c r="AA451" s="48"/>
      <c r="AB451" s="48"/>
      <c r="AC451" s="48"/>
      <c r="AD451" s="48"/>
      <c r="AE451" s="48"/>
      <c r="AF451" s="48"/>
    </row>
    <row r="452" spans="1:32" ht="15.75" customHeight="1">
      <c r="A452" s="48"/>
      <c r="B452" s="48"/>
      <c r="C452" s="48"/>
      <c r="D452" s="48"/>
      <c r="E452" s="48"/>
      <c r="F452" s="48"/>
      <c r="G452" s="48"/>
      <c r="H452" s="48"/>
      <c r="I452" s="48"/>
      <c r="J452" s="48"/>
      <c r="K452" s="48"/>
      <c r="L452" s="48"/>
      <c r="M452" s="48"/>
      <c r="N452" s="48"/>
      <c r="O452" s="45"/>
      <c r="P452" s="48"/>
      <c r="Q452" s="48"/>
      <c r="R452" s="48"/>
      <c r="S452" s="48"/>
      <c r="T452" s="48"/>
      <c r="U452" s="48"/>
      <c r="V452" s="48"/>
      <c r="W452" s="48"/>
      <c r="X452" s="48"/>
      <c r="Y452" s="48"/>
      <c r="Z452" s="48"/>
      <c r="AA452" s="48"/>
      <c r="AB452" s="48"/>
      <c r="AC452" s="48"/>
      <c r="AD452" s="48"/>
      <c r="AE452" s="48"/>
      <c r="AF452" s="48"/>
    </row>
    <row r="453" spans="1:32" ht="15.75" customHeight="1">
      <c r="A453" s="48"/>
      <c r="B453" s="48"/>
      <c r="C453" s="48"/>
      <c r="D453" s="48"/>
      <c r="E453" s="48"/>
      <c r="F453" s="48"/>
      <c r="G453" s="48"/>
      <c r="H453" s="48"/>
      <c r="I453" s="48"/>
      <c r="J453" s="48"/>
      <c r="K453" s="48"/>
      <c r="L453" s="48"/>
      <c r="M453" s="48"/>
      <c r="N453" s="48"/>
      <c r="O453" s="45"/>
      <c r="P453" s="48"/>
      <c r="Q453" s="48"/>
      <c r="R453" s="48"/>
      <c r="S453" s="48"/>
      <c r="T453" s="48"/>
      <c r="U453" s="48"/>
      <c r="V453" s="48"/>
      <c r="W453" s="48"/>
      <c r="X453" s="48"/>
      <c r="Y453" s="48"/>
      <c r="Z453" s="48"/>
      <c r="AA453" s="48"/>
      <c r="AB453" s="48"/>
      <c r="AC453" s="48"/>
      <c r="AD453" s="48"/>
      <c r="AE453" s="48"/>
      <c r="AF453" s="48"/>
    </row>
    <row r="454" spans="1:32" ht="15.75" customHeight="1">
      <c r="A454" s="48"/>
      <c r="B454" s="48"/>
      <c r="C454" s="48"/>
      <c r="D454" s="48"/>
      <c r="E454" s="48"/>
      <c r="F454" s="48"/>
      <c r="G454" s="48"/>
      <c r="H454" s="48"/>
      <c r="I454" s="48"/>
      <c r="J454" s="48"/>
      <c r="K454" s="48"/>
      <c r="L454" s="48"/>
      <c r="M454" s="48"/>
      <c r="N454" s="48"/>
      <c r="O454" s="45"/>
      <c r="P454" s="48"/>
      <c r="Q454" s="48"/>
      <c r="R454" s="48"/>
      <c r="S454" s="48"/>
      <c r="T454" s="48"/>
      <c r="U454" s="48"/>
      <c r="V454" s="48"/>
      <c r="W454" s="48"/>
      <c r="X454" s="48"/>
      <c r="Y454" s="48"/>
      <c r="Z454" s="48"/>
      <c r="AA454" s="48"/>
      <c r="AB454" s="48"/>
      <c r="AC454" s="48"/>
      <c r="AD454" s="48"/>
      <c r="AE454" s="48"/>
      <c r="AF454" s="48"/>
    </row>
    <row r="455" spans="1:32" ht="15.75" customHeight="1">
      <c r="A455" s="48"/>
      <c r="B455" s="48"/>
      <c r="C455" s="48"/>
      <c r="D455" s="48"/>
      <c r="E455" s="48"/>
      <c r="F455" s="48"/>
      <c r="G455" s="48"/>
      <c r="H455" s="48"/>
      <c r="I455" s="48"/>
      <c r="J455" s="48"/>
      <c r="K455" s="48"/>
      <c r="L455" s="48"/>
      <c r="M455" s="48"/>
      <c r="N455" s="48"/>
      <c r="O455" s="45"/>
      <c r="P455" s="48"/>
      <c r="Q455" s="48"/>
      <c r="R455" s="48"/>
      <c r="S455" s="48"/>
      <c r="T455" s="48"/>
      <c r="U455" s="48"/>
      <c r="V455" s="48"/>
      <c r="W455" s="48"/>
      <c r="X455" s="48"/>
      <c r="Y455" s="48"/>
      <c r="Z455" s="48"/>
      <c r="AA455" s="48"/>
      <c r="AB455" s="48"/>
      <c r="AC455" s="48"/>
      <c r="AD455" s="48"/>
      <c r="AE455" s="48"/>
      <c r="AF455" s="48"/>
    </row>
    <row r="456" spans="1:32" ht="15.75" customHeight="1">
      <c r="A456" s="48"/>
      <c r="B456" s="48"/>
      <c r="C456" s="48"/>
      <c r="D456" s="48"/>
      <c r="E456" s="48"/>
      <c r="F456" s="48"/>
      <c r="G456" s="48"/>
      <c r="H456" s="48"/>
      <c r="I456" s="48"/>
      <c r="J456" s="48"/>
      <c r="K456" s="48"/>
      <c r="L456" s="48"/>
      <c r="M456" s="48"/>
      <c r="N456" s="48"/>
      <c r="O456" s="45"/>
      <c r="P456" s="48"/>
      <c r="Q456" s="48"/>
      <c r="R456" s="48"/>
      <c r="S456" s="48"/>
      <c r="T456" s="48"/>
      <c r="U456" s="48"/>
      <c r="V456" s="48"/>
      <c r="W456" s="48"/>
      <c r="X456" s="48"/>
      <c r="Y456" s="48"/>
      <c r="Z456" s="48"/>
      <c r="AA456" s="48"/>
      <c r="AB456" s="48"/>
      <c r="AC456" s="48"/>
      <c r="AD456" s="48"/>
      <c r="AE456" s="48"/>
      <c r="AF456" s="48"/>
    </row>
    <row r="457" spans="1:32" ht="15.75" customHeight="1">
      <c r="A457" s="48"/>
      <c r="B457" s="48"/>
      <c r="C457" s="48"/>
      <c r="D457" s="48"/>
      <c r="E457" s="48"/>
      <c r="F457" s="48"/>
      <c r="G457" s="48"/>
      <c r="H457" s="48"/>
      <c r="I457" s="48"/>
      <c r="J457" s="48"/>
      <c r="K457" s="48"/>
      <c r="L457" s="48"/>
      <c r="M457" s="48"/>
      <c r="N457" s="48"/>
      <c r="O457" s="45"/>
      <c r="P457" s="48"/>
      <c r="Q457" s="48"/>
      <c r="R457" s="48"/>
      <c r="S457" s="48"/>
      <c r="T457" s="48"/>
      <c r="U457" s="48"/>
      <c r="V457" s="48"/>
      <c r="W457" s="48"/>
      <c r="X457" s="48"/>
      <c r="Y457" s="48"/>
      <c r="Z457" s="48"/>
      <c r="AA457" s="48"/>
      <c r="AB457" s="48"/>
      <c r="AC457" s="48"/>
      <c r="AD457" s="48"/>
      <c r="AE457" s="48"/>
      <c r="AF457" s="48"/>
    </row>
    <row r="458" spans="1:32" ht="15.75" customHeight="1">
      <c r="A458" s="48"/>
      <c r="B458" s="48"/>
      <c r="C458" s="48"/>
      <c r="D458" s="48"/>
      <c r="E458" s="48"/>
      <c r="F458" s="48"/>
      <c r="G458" s="48"/>
      <c r="H458" s="48"/>
      <c r="I458" s="48"/>
      <c r="J458" s="48"/>
      <c r="K458" s="48"/>
      <c r="L458" s="48"/>
      <c r="M458" s="48"/>
      <c r="N458" s="48"/>
      <c r="O458" s="45"/>
      <c r="P458" s="48"/>
      <c r="Q458" s="48"/>
      <c r="R458" s="48"/>
      <c r="S458" s="48"/>
      <c r="T458" s="48"/>
      <c r="U458" s="48"/>
      <c r="V458" s="48"/>
      <c r="W458" s="48"/>
      <c r="X458" s="48"/>
      <c r="Y458" s="48"/>
      <c r="Z458" s="48"/>
      <c r="AA458" s="48"/>
      <c r="AB458" s="48"/>
      <c r="AC458" s="48"/>
      <c r="AD458" s="48"/>
      <c r="AE458" s="48"/>
      <c r="AF458" s="48"/>
    </row>
    <row r="459" spans="1:32" ht="15.75" customHeight="1">
      <c r="A459" s="48"/>
      <c r="B459" s="48"/>
      <c r="C459" s="48"/>
      <c r="D459" s="48"/>
      <c r="E459" s="48"/>
      <c r="F459" s="48"/>
      <c r="G459" s="48"/>
      <c r="H459" s="48"/>
      <c r="I459" s="48"/>
      <c r="J459" s="48"/>
      <c r="K459" s="48"/>
      <c r="L459" s="48"/>
      <c r="M459" s="48"/>
      <c r="N459" s="48"/>
      <c r="O459" s="45"/>
      <c r="P459" s="48"/>
      <c r="Q459" s="48"/>
      <c r="R459" s="48"/>
      <c r="S459" s="48"/>
      <c r="T459" s="48"/>
      <c r="U459" s="48"/>
      <c r="V459" s="48"/>
      <c r="W459" s="48"/>
      <c r="X459" s="48"/>
      <c r="Y459" s="48"/>
      <c r="Z459" s="48"/>
      <c r="AA459" s="48"/>
      <c r="AB459" s="48"/>
      <c r="AC459" s="48"/>
      <c r="AD459" s="48"/>
      <c r="AE459" s="48"/>
      <c r="AF459" s="48"/>
    </row>
    <row r="460" spans="1:32" ht="15.75" customHeight="1">
      <c r="A460" s="48"/>
      <c r="B460" s="48"/>
      <c r="C460" s="48"/>
      <c r="D460" s="48"/>
      <c r="E460" s="48"/>
      <c r="F460" s="48"/>
      <c r="G460" s="48"/>
      <c r="H460" s="48"/>
      <c r="I460" s="48"/>
      <c r="J460" s="48"/>
      <c r="K460" s="48"/>
      <c r="L460" s="48"/>
      <c r="M460" s="48"/>
      <c r="N460" s="48"/>
      <c r="O460" s="45"/>
      <c r="P460" s="48"/>
      <c r="Q460" s="48"/>
      <c r="R460" s="48"/>
      <c r="S460" s="48"/>
      <c r="T460" s="48"/>
      <c r="U460" s="48"/>
      <c r="V460" s="48"/>
      <c r="W460" s="48"/>
      <c r="X460" s="48"/>
      <c r="Y460" s="48"/>
      <c r="Z460" s="48"/>
      <c r="AA460" s="48"/>
      <c r="AB460" s="48"/>
      <c r="AC460" s="48"/>
      <c r="AD460" s="48"/>
      <c r="AE460" s="48"/>
      <c r="AF460" s="48"/>
    </row>
    <row r="461" spans="1:32" ht="15.75" customHeight="1">
      <c r="A461" s="48"/>
      <c r="B461" s="48"/>
      <c r="C461" s="48"/>
      <c r="D461" s="48"/>
      <c r="E461" s="48"/>
      <c r="F461" s="48"/>
      <c r="G461" s="48"/>
      <c r="H461" s="48"/>
      <c r="I461" s="48"/>
      <c r="J461" s="48"/>
      <c r="K461" s="48"/>
      <c r="L461" s="48"/>
      <c r="M461" s="48"/>
      <c r="N461" s="48"/>
      <c r="O461" s="45"/>
      <c r="P461" s="48"/>
      <c r="Q461" s="48"/>
      <c r="R461" s="48"/>
      <c r="S461" s="48"/>
      <c r="T461" s="48"/>
      <c r="U461" s="48"/>
      <c r="V461" s="48"/>
      <c r="W461" s="48"/>
      <c r="X461" s="48"/>
      <c r="Y461" s="48"/>
      <c r="Z461" s="48"/>
      <c r="AA461" s="48"/>
      <c r="AB461" s="48"/>
      <c r="AC461" s="48"/>
      <c r="AD461" s="48"/>
      <c r="AE461" s="48"/>
      <c r="AF461" s="48"/>
    </row>
    <row r="462" spans="1:32" ht="15.75" customHeight="1">
      <c r="A462" s="48"/>
      <c r="B462" s="48"/>
      <c r="C462" s="48"/>
      <c r="D462" s="48"/>
      <c r="E462" s="48"/>
      <c r="F462" s="48"/>
      <c r="G462" s="48"/>
      <c r="H462" s="48"/>
      <c r="I462" s="48"/>
      <c r="J462" s="48"/>
      <c r="K462" s="48"/>
      <c r="L462" s="48"/>
      <c r="M462" s="48"/>
      <c r="N462" s="48"/>
      <c r="O462" s="45"/>
      <c r="P462" s="48"/>
      <c r="Q462" s="48"/>
      <c r="R462" s="48"/>
      <c r="S462" s="48"/>
      <c r="T462" s="48"/>
      <c r="U462" s="48"/>
      <c r="V462" s="48"/>
      <c r="W462" s="48"/>
      <c r="X462" s="48"/>
      <c r="Y462" s="48"/>
      <c r="Z462" s="48"/>
      <c r="AA462" s="48"/>
      <c r="AB462" s="48"/>
      <c r="AC462" s="48"/>
      <c r="AD462" s="48"/>
      <c r="AE462" s="48"/>
      <c r="AF462" s="48"/>
    </row>
    <row r="463" spans="1:32" ht="15.75" customHeight="1">
      <c r="A463" s="48"/>
      <c r="B463" s="48"/>
      <c r="C463" s="48"/>
      <c r="D463" s="48"/>
      <c r="E463" s="48"/>
      <c r="F463" s="48"/>
      <c r="G463" s="48"/>
      <c r="H463" s="48"/>
      <c r="I463" s="48"/>
      <c r="J463" s="48"/>
      <c r="K463" s="48"/>
      <c r="L463" s="48"/>
      <c r="M463" s="48"/>
      <c r="N463" s="48"/>
      <c r="O463" s="45"/>
      <c r="P463" s="48"/>
      <c r="Q463" s="48"/>
      <c r="R463" s="48"/>
      <c r="S463" s="48"/>
      <c r="T463" s="48"/>
      <c r="U463" s="48"/>
      <c r="V463" s="48"/>
      <c r="W463" s="48"/>
      <c r="X463" s="48"/>
      <c r="Y463" s="48"/>
      <c r="Z463" s="48"/>
      <c r="AA463" s="48"/>
      <c r="AB463" s="48"/>
      <c r="AC463" s="48"/>
      <c r="AD463" s="48"/>
      <c r="AE463" s="48"/>
      <c r="AF463" s="48"/>
    </row>
    <row r="464" spans="1:32" ht="15.75" customHeight="1">
      <c r="A464" s="48"/>
      <c r="B464" s="48"/>
      <c r="C464" s="48"/>
      <c r="D464" s="48"/>
      <c r="E464" s="48"/>
      <c r="F464" s="48"/>
      <c r="G464" s="48"/>
      <c r="H464" s="48"/>
      <c r="I464" s="48"/>
      <c r="J464" s="48"/>
      <c r="K464" s="48"/>
      <c r="L464" s="48"/>
      <c r="M464" s="48"/>
      <c r="N464" s="48"/>
      <c r="O464" s="45"/>
      <c r="P464" s="48"/>
      <c r="Q464" s="48"/>
      <c r="R464" s="48"/>
      <c r="S464" s="48"/>
      <c r="T464" s="48"/>
      <c r="U464" s="48"/>
      <c r="V464" s="48"/>
      <c r="W464" s="48"/>
      <c r="X464" s="48"/>
      <c r="Y464" s="48"/>
      <c r="Z464" s="48"/>
      <c r="AA464" s="48"/>
      <c r="AB464" s="48"/>
      <c r="AC464" s="48"/>
      <c r="AD464" s="48"/>
      <c r="AE464" s="48"/>
      <c r="AF464" s="48"/>
    </row>
    <row r="465" spans="1:32" ht="15.75" customHeight="1">
      <c r="A465" s="48"/>
      <c r="B465" s="48"/>
      <c r="C465" s="48"/>
      <c r="D465" s="48"/>
      <c r="E465" s="48"/>
      <c r="F465" s="48"/>
      <c r="G465" s="48"/>
      <c r="H465" s="48"/>
      <c r="I465" s="48"/>
      <c r="J465" s="48"/>
      <c r="K465" s="48"/>
      <c r="L465" s="48"/>
      <c r="M465" s="48"/>
      <c r="N465" s="48"/>
      <c r="O465" s="45"/>
      <c r="P465" s="48"/>
      <c r="Q465" s="48"/>
      <c r="R465" s="48"/>
      <c r="S465" s="48"/>
      <c r="T465" s="48"/>
      <c r="U465" s="48"/>
      <c r="V465" s="48"/>
      <c r="W465" s="48"/>
      <c r="X465" s="48"/>
      <c r="Y465" s="48"/>
      <c r="Z465" s="48"/>
      <c r="AA465" s="48"/>
      <c r="AB465" s="48"/>
      <c r="AC465" s="48"/>
      <c r="AD465" s="48"/>
      <c r="AE465" s="48"/>
      <c r="AF465" s="48"/>
    </row>
    <row r="466" spans="1:32" ht="15.75" customHeight="1">
      <c r="A466" s="48"/>
      <c r="B466" s="48"/>
      <c r="C466" s="48"/>
      <c r="D466" s="48"/>
      <c r="E466" s="48"/>
      <c r="F466" s="48"/>
      <c r="G466" s="48"/>
      <c r="H466" s="48"/>
      <c r="I466" s="48"/>
      <c r="J466" s="48"/>
      <c r="K466" s="48"/>
      <c r="L466" s="48"/>
      <c r="M466" s="48"/>
      <c r="N466" s="48"/>
      <c r="O466" s="45"/>
      <c r="P466" s="48"/>
      <c r="Q466" s="48"/>
      <c r="R466" s="48"/>
      <c r="S466" s="48"/>
      <c r="T466" s="48"/>
      <c r="U466" s="48"/>
      <c r="V466" s="48"/>
      <c r="W466" s="48"/>
      <c r="X466" s="48"/>
      <c r="Y466" s="48"/>
      <c r="Z466" s="48"/>
      <c r="AA466" s="48"/>
      <c r="AB466" s="48"/>
      <c r="AC466" s="48"/>
      <c r="AD466" s="48"/>
      <c r="AE466" s="48"/>
      <c r="AF466" s="48"/>
    </row>
    <row r="467" spans="1:32" ht="15.75" customHeight="1">
      <c r="A467" s="48"/>
      <c r="B467" s="48"/>
      <c r="C467" s="48"/>
      <c r="D467" s="48"/>
      <c r="E467" s="48"/>
      <c r="F467" s="48"/>
      <c r="G467" s="48"/>
      <c r="H467" s="48"/>
      <c r="I467" s="48"/>
      <c r="J467" s="48"/>
      <c r="K467" s="48"/>
      <c r="L467" s="48"/>
      <c r="M467" s="48"/>
      <c r="N467" s="48"/>
      <c r="O467" s="45"/>
      <c r="P467" s="48"/>
      <c r="Q467" s="48"/>
      <c r="R467" s="48"/>
      <c r="S467" s="48"/>
      <c r="T467" s="48"/>
      <c r="U467" s="48"/>
      <c r="V467" s="48"/>
      <c r="W467" s="48"/>
      <c r="X467" s="48"/>
      <c r="Y467" s="48"/>
      <c r="Z467" s="48"/>
      <c r="AA467" s="48"/>
      <c r="AB467" s="48"/>
      <c r="AC467" s="48"/>
      <c r="AD467" s="48"/>
      <c r="AE467" s="48"/>
      <c r="AF467" s="48"/>
    </row>
    <row r="468" spans="1:32" ht="15.75" customHeight="1">
      <c r="A468" s="48"/>
      <c r="B468" s="48"/>
      <c r="C468" s="48"/>
      <c r="D468" s="48"/>
      <c r="E468" s="48"/>
      <c r="F468" s="48"/>
      <c r="G468" s="48"/>
      <c r="H468" s="48"/>
      <c r="I468" s="48"/>
      <c r="J468" s="48"/>
      <c r="K468" s="48"/>
      <c r="L468" s="48"/>
      <c r="M468" s="48"/>
      <c r="N468" s="48"/>
      <c r="O468" s="45"/>
      <c r="P468" s="48"/>
      <c r="Q468" s="48"/>
      <c r="R468" s="48"/>
      <c r="S468" s="48"/>
      <c r="T468" s="48"/>
      <c r="U468" s="48"/>
      <c r="V468" s="48"/>
      <c r="W468" s="48"/>
      <c r="X468" s="48"/>
      <c r="Y468" s="48"/>
      <c r="Z468" s="48"/>
      <c r="AA468" s="48"/>
      <c r="AB468" s="48"/>
      <c r="AC468" s="48"/>
      <c r="AD468" s="48"/>
      <c r="AE468" s="48"/>
      <c r="AF468" s="48"/>
    </row>
    <row r="469" spans="1:32" ht="15.75" customHeight="1">
      <c r="A469" s="48"/>
      <c r="B469" s="48"/>
      <c r="C469" s="48"/>
      <c r="D469" s="48"/>
      <c r="E469" s="48"/>
      <c r="F469" s="48"/>
      <c r="G469" s="48"/>
      <c r="H469" s="48"/>
      <c r="I469" s="48"/>
      <c r="J469" s="48"/>
      <c r="K469" s="48"/>
      <c r="L469" s="48"/>
      <c r="M469" s="48"/>
      <c r="N469" s="48"/>
      <c r="O469" s="45"/>
      <c r="P469" s="48"/>
      <c r="Q469" s="48"/>
      <c r="R469" s="48"/>
      <c r="S469" s="48"/>
      <c r="T469" s="48"/>
      <c r="U469" s="48"/>
      <c r="V469" s="48"/>
      <c r="W469" s="48"/>
      <c r="X469" s="48"/>
      <c r="Y469" s="48"/>
      <c r="Z469" s="48"/>
      <c r="AA469" s="48"/>
      <c r="AB469" s="48"/>
      <c r="AC469" s="48"/>
      <c r="AD469" s="48"/>
      <c r="AE469" s="48"/>
      <c r="AF469" s="48"/>
    </row>
    <row r="470" spans="1:32" ht="15.75" customHeight="1">
      <c r="A470" s="48"/>
      <c r="B470" s="48"/>
      <c r="C470" s="48"/>
      <c r="D470" s="48"/>
      <c r="E470" s="48"/>
      <c r="F470" s="48"/>
      <c r="G470" s="48"/>
      <c r="H470" s="48"/>
      <c r="I470" s="48"/>
      <c r="J470" s="48"/>
      <c r="K470" s="48"/>
      <c r="L470" s="48"/>
      <c r="M470" s="48"/>
      <c r="N470" s="48"/>
      <c r="O470" s="45"/>
      <c r="P470" s="48"/>
      <c r="Q470" s="48"/>
      <c r="R470" s="48"/>
      <c r="S470" s="48"/>
      <c r="T470" s="48"/>
      <c r="U470" s="48"/>
      <c r="V470" s="48"/>
      <c r="W470" s="48"/>
      <c r="X470" s="48"/>
      <c r="Y470" s="48"/>
      <c r="Z470" s="48"/>
      <c r="AA470" s="48"/>
      <c r="AB470" s="48"/>
      <c r="AC470" s="48"/>
      <c r="AD470" s="48"/>
      <c r="AE470" s="48"/>
      <c r="AF470" s="48"/>
    </row>
    <row r="471" spans="1:32" ht="15.75" customHeight="1">
      <c r="A471" s="48"/>
      <c r="B471" s="48"/>
      <c r="C471" s="48"/>
      <c r="D471" s="48"/>
      <c r="E471" s="48"/>
      <c r="F471" s="48"/>
      <c r="G471" s="48"/>
      <c r="H471" s="48"/>
      <c r="I471" s="48"/>
      <c r="J471" s="48"/>
      <c r="K471" s="48"/>
      <c r="L471" s="48"/>
      <c r="M471" s="48"/>
      <c r="N471" s="48"/>
      <c r="O471" s="45"/>
      <c r="P471" s="48"/>
      <c r="Q471" s="48"/>
      <c r="R471" s="48"/>
      <c r="S471" s="48"/>
      <c r="T471" s="48"/>
      <c r="U471" s="48"/>
      <c r="V471" s="48"/>
      <c r="W471" s="48"/>
      <c r="X471" s="48"/>
      <c r="Y471" s="48"/>
      <c r="Z471" s="48"/>
      <c r="AA471" s="48"/>
      <c r="AB471" s="48"/>
      <c r="AC471" s="48"/>
      <c r="AD471" s="48"/>
      <c r="AE471" s="48"/>
      <c r="AF471" s="48"/>
    </row>
    <row r="472" spans="1:32" ht="15.75" customHeight="1">
      <c r="A472" s="48"/>
      <c r="B472" s="48"/>
      <c r="C472" s="48"/>
      <c r="D472" s="48"/>
      <c r="E472" s="48"/>
      <c r="F472" s="48"/>
      <c r="G472" s="48"/>
      <c r="H472" s="48"/>
      <c r="I472" s="48"/>
      <c r="J472" s="48"/>
      <c r="K472" s="48"/>
      <c r="L472" s="48"/>
      <c r="M472" s="48"/>
      <c r="N472" s="48"/>
      <c r="O472" s="45"/>
      <c r="P472" s="48"/>
      <c r="Q472" s="48"/>
      <c r="R472" s="48"/>
      <c r="S472" s="48"/>
      <c r="T472" s="48"/>
      <c r="U472" s="48"/>
      <c r="V472" s="48"/>
      <c r="W472" s="48"/>
      <c r="X472" s="48"/>
      <c r="Y472" s="48"/>
      <c r="Z472" s="48"/>
      <c r="AA472" s="48"/>
      <c r="AB472" s="48"/>
      <c r="AC472" s="48"/>
      <c r="AD472" s="48"/>
      <c r="AE472" s="48"/>
      <c r="AF472" s="48"/>
    </row>
    <row r="473" spans="1:32" ht="15.75" customHeight="1">
      <c r="A473" s="48"/>
      <c r="B473" s="48"/>
      <c r="C473" s="48"/>
      <c r="D473" s="48"/>
      <c r="E473" s="48"/>
      <c r="F473" s="48"/>
      <c r="G473" s="48"/>
      <c r="H473" s="48"/>
      <c r="I473" s="48"/>
      <c r="J473" s="48"/>
      <c r="K473" s="48"/>
      <c r="L473" s="48"/>
      <c r="M473" s="48"/>
      <c r="N473" s="48"/>
      <c r="O473" s="45"/>
      <c r="P473" s="48"/>
      <c r="Q473" s="48"/>
      <c r="R473" s="48"/>
      <c r="S473" s="48"/>
      <c r="T473" s="48"/>
      <c r="U473" s="48"/>
      <c r="V473" s="48"/>
      <c r="W473" s="48"/>
      <c r="X473" s="48"/>
      <c r="Y473" s="48"/>
      <c r="Z473" s="48"/>
      <c r="AA473" s="48"/>
      <c r="AB473" s="48"/>
      <c r="AC473" s="48"/>
      <c r="AD473" s="48"/>
      <c r="AE473" s="48"/>
      <c r="AF473" s="48"/>
    </row>
    <row r="474" spans="1:32" ht="15.75" customHeight="1">
      <c r="A474" s="48"/>
      <c r="B474" s="48"/>
      <c r="C474" s="48"/>
      <c r="D474" s="48"/>
      <c r="E474" s="48"/>
      <c r="F474" s="48"/>
      <c r="G474" s="48"/>
      <c r="H474" s="48"/>
      <c r="I474" s="48"/>
      <c r="J474" s="48"/>
      <c r="K474" s="48"/>
      <c r="L474" s="48"/>
      <c r="M474" s="48"/>
      <c r="N474" s="48"/>
      <c r="O474" s="45"/>
      <c r="P474" s="48"/>
      <c r="Q474" s="48"/>
      <c r="R474" s="48"/>
      <c r="S474" s="48"/>
      <c r="T474" s="48"/>
      <c r="U474" s="48"/>
      <c r="V474" s="48"/>
      <c r="W474" s="48"/>
      <c r="X474" s="48"/>
      <c r="Y474" s="48"/>
      <c r="Z474" s="48"/>
      <c r="AA474" s="48"/>
      <c r="AB474" s="48"/>
      <c r="AC474" s="48"/>
      <c r="AD474" s="48"/>
      <c r="AE474" s="48"/>
      <c r="AF474" s="48"/>
    </row>
    <row r="475" spans="1:32" ht="15.75" customHeight="1">
      <c r="A475" s="48"/>
      <c r="B475" s="48"/>
      <c r="C475" s="48"/>
      <c r="D475" s="48"/>
      <c r="E475" s="48"/>
      <c r="F475" s="48"/>
      <c r="G475" s="48"/>
      <c r="H475" s="48"/>
      <c r="I475" s="48"/>
      <c r="J475" s="48"/>
      <c r="K475" s="48"/>
      <c r="L475" s="48"/>
      <c r="M475" s="48"/>
      <c r="N475" s="48"/>
      <c r="O475" s="45"/>
      <c r="P475" s="48"/>
      <c r="Q475" s="48"/>
      <c r="R475" s="48"/>
      <c r="S475" s="48"/>
      <c r="T475" s="48"/>
      <c r="U475" s="48"/>
      <c r="V475" s="48"/>
      <c r="W475" s="48"/>
      <c r="X475" s="48"/>
      <c r="Y475" s="48"/>
      <c r="Z475" s="48"/>
      <c r="AA475" s="48"/>
      <c r="AB475" s="48"/>
      <c r="AC475" s="48"/>
      <c r="AD475" s="48"/>
      <c r="AE475" s="48"/>
      <c r="AF475" s="48"/>
    </row>
    <row r="476" spans="1:32" ht="15.75" customHeight="1">
      <c r="A476" s="48"/>
      <c r="B476" s="48"/>
      <c r="C476" s="48"/>
      <c r="D476" s="48"/>
      <c r="E476" s="48"/>
      <c r="F476" s="48"/>
      <c r="G476" s="48"/>
      <c r="H476" s="48"/>
      <c r="I476" s="48"/>
      <c r="J476" s="48"/>
      <c r="K476" s="48"/>
      <c r="L476" s="48"/>
      <c r="M476" s="48"/>
      <c r="N476" s="48"/>
      <c r="O476" s="45"/>
      <c r="P476" s="48"/>
      <c r="Q476" s="48"/>
      <c r="R476" s="48"/>
      <c r="S476" s="48"/>
      <c r="T476" s="48"/>
      <c r="U476" s="48"/>
      <c r="V476" s="48"/>
      <c r="W476" s="48"/>
      <c r="X476" s="48"/>
      <c r="Y476" s="48"/>
      <c r="Z476" s="48"/>
      <c r="AA476" s="48"/>
      <c r="AB476" s="48"/>
      <c r="AC476" s="48"/>
      <c r="AD476" s="48"/>
      <c r="AE476" s="48"/>
      <c r="AF476" s="48"/>
    </row>
    <row r="477" spans="1:32" ht="15.75" customHeight="1">
      <c r="A477" s="48"/>
      <c r="B477" s="48"/>
      <c r="C477" s="48"/>
      <c r="D477" s="48"/>
      <c r="E477" s="48"/>
      <c r="F477" s="48"/>
      <c r="G477" s="48"/>
      <c r="H477" s="48"/>
      <c r="I477" s="48"/>
      <c r="J477" s="48"/>
      <c r="K477" s="48"/>
      <c r="L477" s="48"/>
      <c r="M477" s="48"/>
      <c r="N477" s="48"/>
      <c r="O477" s="45"/>
      <c r="P477" s="48"/>
      <c r="Q477" s="48"/>
      <c r="R477" s="48"/>
      <c r="S477" s="48"/>
      <c r="T477" s="48"/>
      <c r="U477" s="48"/>
      <c r="V477" s="48"/>
      <c r="W477" s="48"/>
      <c r="X477" s="48"/>
      <c r="Y477" s="48"/>
      <c r="Z477" s="48"/>
      <c r="AA477" s="48"/>
      <c r="AB477" s="48"/>
      <c r="AC477" s="48"/>
      <c r="AD477" s="48"/>
      <c r="AE477" s="48"/>
      <c r="AF477" s="48"/>
    </row>
    <row r="478" spans="1:32" ht="15.75" customHeight="1">
      <c r="A478" s="48"/>
      <c r="B478" s="48"/>
      <c r="C478" s="48"/>
      <c r="D478" s="48"/>
      <c r="E478" s="48"/>
      <c r="F478" s="48"/>
      <c r="G478" s="48"/>
      <c r="H478" s="48"/>
      <c r="I478" s="48"/>
      <c r="J478" s="48"/>
      <c r="K478" s="48"/>
      <c r="L478" s="48"/>
      <c r="M478" s="48"/>
      <c r="N478" s="48"/>
      <c r="O478" s="45"/>
      <c r="P478" s="48"/>
      <c r="Q478" s="48"/>
      <c r="R478" s="48"/>
      <c r="S478" s="48"/>
      <c r="T478" s="48"/>
      <c r="U478" s="48"/>
      <c r="V478" s="48"/>
      <c r="W478" s="48"/>
      <c r="X478" s="48"/>
      <c r="Y478" s="48"/>
      <c r="Z478" s="48"/>
      <c r="AA478" s="48"/>
      <c r="AB478" s="48"/>
      <c r="AC478" s="48"/>
      <c r="AD478" s="48"/>
      <c r="AE478" s="48"/>
      <c r="AF478" s="48"/>
    </row>
    <row r="479" spans="1:32" ht="15.75" customHeight="1">
      <c r="A479" s="48"/>
      <c r="B479" s="48"/>
      <c r="C479" s="48"/>
      <c r="D479" s="48"/>
      <c r="E479" s="48"/>
      <c r="F479" s="48"/>
      <c r="G479" s="48"/>
      <c r="H479" s="48"/>
      <c r="I479" s="48"/>
      <c r="J479" s="48"/>
      <c r="K479" s="48"/>
      <c r="L479" s="48"/>
      <c r="M479" s="48"/>
      <c r="N479" s="48"/>
      <c r="O479" s="45"/>
      <c r="P479" s="48"/>
      <c r="Q479" s="48"/>
      <c r="R479" s="48"/>
      <c r="S479" s="48"/>
      <c r="T479" s="48"/>
      <c r="U479" s="48"/>
      <c r="V479" s="48"/>
      <c r="W479" s="48"/>
      <c r="X479" s="48"/>
      <c r="Y479" s="48"/>
      <c r="Z479" s="48"/>
      <c r="AA479" s="48"/>
      <c r="AB479" s="48"/>
      <c r="AC479" s="48"/>
      <c r="AD479" s="48"/>
      <c r="AE479" s="48"/>
      <c r="AF479" s="48"/>
    </row>
    <row r="480" spans="1:32" ht="15.75" customHeight="1">
      <c r="A480" s="48"/>
      <c r="B480" s="48"/>
      <c r="C480" s="48"/>
      <c r="D480" s="48"/>
      <c r="E480" s="48"/>
      <c r="F480" s="48"/>
      <c r="G480" s="48"/>
      <c r="H480" s="48"/>
      <c r="I480" s="48"/>
      <c r="J480" s="48"/>
      <c r="K480" s="48"/>
      <c r="L480" s="48"/>
      <c r="M480" s="48"/>
      <c r="N480" s="48"/>
      <c r="O480" s="45"/>
      <c r="P480" s="48"/>
      <c r="Q480" s="48"/>
      <c r="R480" s="48"/>
      <c r="S480" s="48"/>
      <c r="T480" s="48"/>
      <c r="U480" s="48"/>
      <c r="V480" s="48"/>
      <c r="W480" s="48"/>
      <c r="X480" s="48"/>
      <c r="Y480" s="48"/>
      <c r="Z480" s="48"/>
      <c r="AA480" s="48"/>
      <c r="AB480" s="48"/>
      <c r="AC480" s="48"/>
      <c r="AD480" s="48"/>
      <c r="AE480" s="48"/>
      <c r="AF480" s="48"/>
    </row>
    <row r="481" spans="1:32" ht="15.75" customHeight="1">
      <c r="A481" s="48"/>
      <c r="B481" s="48"/>
      <c r="C481" s="48"/>
      <c r="D481" s="48"/>
      <c r="E481" s="48"/>
      <c r="F481" s="48"/>
      <c r="G481" s="48"/>
      <c r="H481" s="48"/>
      <c r="I481" s="48"/>
      <c r="J481" s="48"/>
      <c r="K481" s="48"/>
      <c r="L481" s="48"/>
      <c r="M481" s="48"/>
      <c r="N481" s="48"/>
      <c r="O481" s="45"/>
      <c r="P481" s="48"/>
      <c r="Q481" s="48"/>
      <c r="R481" s="48"/>
      <c r="S481" s="48"/>
      <c r="T481" s="48"/>
      <c r="U481" s="48"/>
      <c r="V481" s="48"/>
      <c r="W481" s="48"/>
      <c r="X481" s="48"/>
      <c r="Y481" s="48"/>
      <c r="Z481" s="48"/>
      <c r="AA481" s="48"/>
      <c r="AB481" s="48"/>
      <c r="AC481" s="48"/>
      <c r="AD481" s="48"/>
      <c r="AE481" s="48"/>
      <c r="AF481" s="48"/>
    </row>
    <row r="482" spans="1:32" ht="15.75" customHeight="1">
      <c r="A482" s="48"/>
      <c r="B482" s="48"/>
      <c r="C482" s="48"/>
      <c r="D482" s="48"/>
      <c r="E482" s="48"/>
      <c r="F482" s="48"/>
      <c r="G482" s="48"/>
      <c r="H482" s="48"/>
      <c r="I482" s="48"/>
      <c r="J482" s="48"/>
      <c r="K482" s="48"/>
      <c r="L482" s="48"/>
      <c r="M482" s="48"/>
      <c r="N482" s="48"/>
      <c r="O482" s="45"/>
      <c r="P482" s="48"/>
      <c r="Q482" s="48"/>
      <c r="R482" s="48"/>
      <c r="S482" s="48"/>
      <c r="T482" s="48"/>
      <c r="U482" s="48"/>
      <c r="V482" s="48"/>
      <c r="W482" s="48"/>
      <c r="X482" s="48"/>
      <c r="Y482" s="48"/>
      <c r="Z482" s="48"/>
      <c r="AA482" s="48"/>
      <c r="AB482" s="48"/>
      <c r="AC482" s="48"/>
      <c r="AD482" s="48"/>
      <c r="AE482" s="48"/>
      <c r="AF482" s="48"/>
    </row>
    <row r="483" spans="1:32" ht="15.75" customHeight="1">
      <c r="A483" s="48"/>
      <c r="B483" s="48"/>
      <c r="C483" s="48"/>
      <c r="D483" s="48"/>
      <c r="E483" s="48"/>
      <c r="F483" s="48"/>
      <c r="G483" s="48"/>
      <c r="H483" s="48"/>
      <c r="I483" s="48"/>
      <c r="J483" s="48"/>
      <c r="K483" s="48"/>
      <c r="L483" s="48"/>
      <c r="M483" s="48"/>
      <c r="N483" s="48"/>
      <c r="O483" s="45"/>
      <c r="P483" s="48"/>
      <c r="Q483" s="48"/>
      <c r="R483" s="48"/>
      <c r="S483" s="48"/>
      <c r="T483" s="48"/>
      <c r="U483" s="48"/>
      <c r="V483" s="48"/>
      <c r="W483" s="48"/>
      <c r="X483" s="48"/>
      <c r="Y483" s="48"/>
      <c r="Z483" s="48"/>
      <c r="AA483" s="48"/>
      <c r="AB483" s="48"/>
      <c r="AC483" s="48"/>
      <c r="AD483" s="48"/>
      <c r="AE483" s="48"/>
      <c r="AF483" s="48"/>
    </row>
    <row r="484" spans="1:32" ht="15.75" customHeight="1">
      <c r="A484" s="48"/>
      <c r="B484" s="48"/>
      <c r="C484" s="48"/>
      <c r="D484" s="48"/>
      <c r="E484" s="48"/>
      <c r="F484" s="48"/>
      <c r="G484" s="48"/>
      <c r="H484" s="48"/>
      <c r="I484" s="48"/>
      <c r="J484" s="48"/>
      <c r="K484" s="48"/>
      <c r="L484" s="48"/>
      <c r="M484" s="48"/>
      <c r="N484" s="48"/>
      <c r="O484" s="45"/>
      <c r="P484" s="48"/>
      <c r="Q484" s="48"/>
      <c r="R484" s="48"/>
      <c r="S484" s="48"/>
      <c r="T484" s="48"/>
      <c r="U484" s="48"/>
      <c r="V484" s="48"/>
      <c r="W484" s="48"/>
      <c r="X484" s="48"/>
      <c r="Y484" s="48"/>
      <c r="Z484" s="48"/>
      <c r="AA484" s="48"/>
      <c r="AB484" s="48"/>
      <c r="AC484" s="48"/>
      <c r="AD484" s="48"/>
      <c r="AE484" s="48"/>
      <c r="AF484" s="48"/>
    </row>
    <row r="485" spans="1:32" ht="15.75" customHeight="1">
      <c r="A485" s="48"/>
      <c r="B485" s="48"/>
      <c r="C485" s="48"/>
      <c r="D485" s="48"/>
      <c r="E485" s="48"/>
      <c r="F485" s="48"/>
      <c r="G485" s="48"/>
      <c r="H485" s="48"/>
      <c r="I485" s="48"/>
      <c r="J485" s="48"/>
      <c r="K485" s="48"/>
      <c r="L485" s="48"/>
      <c r="M485" s="48"/>
      <c r="N485" s="48"/>
      <c r="O485" s="45"/>
      <c r="P485" s="48"/>
      <c r="Q485" s="48"/>
      <c r="R485" s="48"/>
      <c r="S485" s="48"/>
      <c r="T485" s="48"/>
      <c r="U485" s="48"/>
      <c r="V485" s="48"/>
      <c r="W485" s="48"/>
      <c r="X485" s="48"/>
      <c r="Y485" s="48"/>
      <c r="Z485" s="48"/>
      <c r="AA485" s="48"/>
      <c r="AB485" s="48"/>
      <c r="AC485" s="48"/>
      <c r="AD485" s="48"/>
      <c r="AE485" s="48"/>
      <c r="AF485" s="48"/>
    </row>
    <row r="486" spans="1:32" ht="15.75" customHeight="1">
      <c r="A486" s="48"/>
      <c r="B486" s="48"/>
      <c r="C486" s="48"/>
      <c r="D486" s="48"/>
      <c r="E486" s="48"/>
      <c r="F486" s="48"/>
      <c r="G486" s="48"/>
      <c r="H486" s="48"/>
      <c r="I486" s="48"/>
      <c r="J486" s="48"/>
      <c r="K486" s="48"/>
      <c r="L486" s="48"/>
      <c r="M486" s="48"/>
      <c r="N486" s="48"/>
      <c r="O486" s="45"/>
      <c r="P486" s="48"/>
      <c r="Q486" s="48"/>
      <c r="R486" s="48"/>
      <c r="S486" s="48"/>
      <c r="T486" s="48"/>
      <c r="U486" s="48"/>
      <c r="V486" s="48"/>
      <c r="W486" s="48"/>
      <c r="X486" s="48"/>
      <c r="Y486" s="48"/>
      <c r="Z486" s="48"/>
      <c r="AA486" s="48"/>
      <c r="AB486" s="48"/>
      <c r="AC486" s="48"/>
      <c r="AD486" s="48"/>
      <c r="AE486" s="48"/>
      <c r="AF486" s="48"/>
    </row>
    <row r="487" spans="1:32" ht="15.75" customHeight="1">
      <c r="A487" s="48"/>
      <c r="B487" s="48"/>
      <c r="C487" s="48"/>
      <c r="D487" s="48"/>
      <c r="E487" s="48"/>
      <c r="F487" s="48"/>
      <c r="G487" s="48"/>
      <c r="H487" s="48"/>
      <c r="I487" s="48"/>
      <c r="J487" s="48"/>
      <c r="K487" s="48"/>
      <c r="L487" s="48"/>
      <c r="M487" s="48"/>
      <c r="N487" s="48"/>
      <c r="O487" s="45"/>
      <c r="P487" s="48"/>
      <c r="Q487" s="48"/>
      <c r="R487" s="48"/>
      <c r="S487" s="48"/>
      <c r="T487" s="48"/>
      <c r="U487" s="48"/>
      <c r="V487" s="48"/>
      <c r="W487" s="48"/>
      <c r="X487" s="48"/>
      <c r="Y487" s="48"/>
      <c r="Z487" s="48"/>
      <c r="AA487" s="48"/>
      <c r="AB487" s="48"/>
      <c r="AC487" s="48"/>
      <c r="AD487" s="48"/>
      <c r="AE487" s="48"/>
      <c r="AF487" s="48"/>
    </row>
    <row r="488" spans="1:32" ht="15.75" customHeight="1">
      <c r="A488" s="48"/>
      <c r="B488" s="48"/>
      <c r="C488" s="48"/>
      <c r="D488" s="48"/>
      <c r="E488" s="48"/>
      <c r="F488" s="48"/>
      <c r="G488" s="48"/>
      <c r="H488" s="48"/>
      <c r="I488" s="48"/>
      <c r="J488" s="48"/>
      <c r="K488" s="48"/>
      <c r="L488" s="48"/>
      <c r="M488" s="48"/>
      <c r="N488" s="48"/>
      <c r="O488" s="45"/>
      <c r="P488" s="48"/>
      <c r="Q488" s="48"/>
      <c r="R488" s="48"/>
      <c r="S488" s="48"/>
      <c r="T488" s="48"/>
      <c r="U488" s="48"/>
      <c r="V488" s="48"/>
      <c r="W488" s="48"/>
      <c r="X488" s="48"/>
      <c r="Y488" s="48"/>
      <c r="Z488" s="48"/>
      <c r="AA488" s="48"/>
      <c r="AB488" s="48"/>
      <c r="AC488" s="48"/>
      <c r="AD488" s="48"/>
      <c r="AE488" s="48"/>
      <c r="AF488" s="48"/>
    </row>
    <row r="489" spans="1:32" ht="15.75" customHeight="1">
      <c r="A489" s="48"/>
      <c r="B489" s="48"/>
      <c r="C489" s="48"/>
      <c r="D489" s="48"/>
      <c r="E489" s="48"/>
      <c r="F489" s="48"/>
      <c r="G489" s="48"/>
      <c r="H489" s="48"/>
      <c r="I489" s="48"/>
      <c r="J489" s="48"/>
      <c r="K489" s="48"/>
      <c r="L489" s="48"/>
      <c r="M489" s="48"/>
      <c r="N489" s="48"/>
      <c r="O489" s="45"/>
      <c r="P489" s="48"/>
      <c r="Q489" s="48"/>
      <c r="R489" s="48"/>
      <c r="S489" s="48"/>
      <c r="T489" s="48"/>
      <c r="U489" s="48"/>
      <c r="V489" s="48"/>
      <c r="W489" s="48"/>
      <c r="X489" s="48"/>
      <c r="Y489" s="48"/>
      <c r="Z489" s="48"/>
      <c r="AA489" s="48"/>
      <c r="AB489" s="48"/>
      <c r="AC489" s="48"/>
      <c r="AD489" s="48"/>
      <c r="AE489" s="48"/>
      <c r="AF489" s="48"/>
    </row>
    <row r="490" spans="1:32" ht="15.75" customHeight="1">
      <c r="A490" s="48"/>
      <c r="B490" s="48"/>
      <c r="C490" s="48"/>
      <c r="D490" s="48"/>
      <c r="E490" s="48"/>
      <c r="F490" s="48"/>
      <c r="G490" s="48"/>
      <c r="H490" s="48"/>
      <c r="I490" s="48"/>
      <c r="J490" s="48"/>
      <c r="K490" s="48"/>
      <c r="L490" s="48"/>
      <c r="M490" s="48"/>
      <c r="N490" s="48"/>
      <c r="O490" s="45"/>
      <c r="P490" s="48"/>
      <c r="Q490" s="48"/>
      <c r="R490" s="48"/>
      <c r="S490" s="48"/>
      <c r="T490" s="48"/>
      <c r="U490" s="48"/>
      <c r="V490" s="48"/>
      <c r="W490" s="48"/>
      <c r="X490" s="48"/>
      <c r="Y490" s="48"/>
      <c r="Z490" s="48"/>
      <c r="AA490" s="48"/>
      <c r="AB490" s="48"/>
      <c r="AC490" s="48"/>
      <c r="AD490" s="48"/>
      <c r="AE490" s="48"/>
      <c r="AF490" s="48"/>
    </row>
    <row r="491" spans="1:32" ht="15.75" customHeight="1">
      <c r="A491" s="48"/>
      <c r="B491" s="48"/>
      <c r="C491" s="48"/>
      <c r="D491" s="48"/>
      <c r="E491" s="48"/>
      <c r="F491" s="48"/>
      <c r="G491" s="48"/>
      <c r="H491" s="48"/>
      <c r="I491" s="48"/>
      <c r="J491" s="48"/>
      <c r="K491" s="48"/>
      <c r="L491" s="48"/>
      <c r="M491" s="48"/>
      <c r="N491" s="48"/>
      <c r="O491" s="45"/>
      <c r="P491" s="48"/>
      <c r="Q491" s="48"/>
      <c r="R491" s="48"/>
      <c r="S491" s="48"/>
      <c r="T491" s="48"/>
      <c r="U491" s="48"/>
      <c r="V491" s="48"/>
      <c r="W491" s="48"/>
      <c r="X491" s="48"/>
      <c r="Y491" s="48"/>
      <c r="Z491" s="48"/>
      <c r="AA491" s="48"/>
      <c r="AB491" s="48"/>
      <c r="AC491" s="48"/>
      <c r="AD491" s="48"/>
      <c r="AE491" s="48"/>
      <c r="AF491" s="48"/>
    </row>
    <row r="492" spans="1:32" ht="15.75" customHeight="1">
      <c r="A492" s="48"/>
      <c r="B492" s="48"/>
      <c r="C492" s="48"/>
      <c r="D492" s="48"/>
      <c r="E492" s="48"/>
      <c r="F492" s="48"/>
      <c r="G492" s="48"/>
      <c r="H492" s="48"/>
      <c r="I492" s="48"/>
      <c r="J492" s="48"/>
      <c r="K492" s="48"/>
      <c r="L492" s="48"/>
      <c r="M492" s="48"/>
      <c r="N492" s="48"/>
      <c r="O492" s="45"/>
      <c r="P492" s="48"/>
      <c r="Q492" s="48"/>
      <c r="R492" s="48"/>
      <c r="S492" s="48"/>
      <c r="T492" s="48"/>
      <c r="U492" s="48"/>
      <c r="V492" s="48"/>
      <c r="W492" s="48"/>
      <c r="X492" s="48"/>
      <c r="Y492" s="48"/>
      <c r="Z492" s="48"/>
      <c r="AA492" s="48"/>
      <c r="AB492" s="48"/>
      <c r="AC492" s="48"/>
      <c r="AD492" s="48"/>
      <c r="AE492" s="48"/>
      <c r="AF492" s="48"/>
    </row>
    <row r="493" spans="1:32" ht="15.75" customHeight="1">
      <c r="A493" s="48"/>
      <c r="B493" s="48"/>
      <c r="C493" s="48"/>
      <c r="D493" s="48"/>
      <c r="E493" s="48"/>
      <c r="F493" s="48"/>
      <c r="G493" s="48"/>
      <c r="H493" s="48"/>
      <c r="I493" s="48"/>
      <c r="J493" s="48"/>
      <c r="K493" s="48"/>
      <c r="L493" s="48"/>
      <c r="M493" s="48"/>
      <c r="N493" s="48"/>
      <c r="O493" s="45"/>
      <c r="P493" s="48"/>
      <c r="Q493" s="48"/>
      <c r="R493" s="48"/>
      <c r="S493" s="48"/>
      <c r="T493" s="48"/>
      <c r="U493" s="48"/>
      <c r="V493" s="48"/>
      <c r="W493" s="48"/>
      <c r="X493" s="48"/>
      <c r="Y493" s="48"/>
      <c r="Z493" s="48"/>
      <c r="AA493" s="48"/>
      <c r="AB493" s="48"/>
      <c r="AC493" s="48"/>
      <c r="AD493" s="48"/>
      <c r="AE493" s="48"/>
      <c r="AF493" s="48"/>
    </row>
    <row r="494" spans="1:32" ht="15.75" customHeight="1">
      <c r="A494" s="48"/>
      <c r="B494" s="48"/>
      <c r="C494" s="48"/>
      <c r="D494" s="48"/>
      <c r="E494" s="48"/>
      <c r="F494" s="48"/>
      <c r="G494" s="48"/>
      <c r="H494" s="48"/>
      <c r="I494" s="48"/>
      <c r="J494" s="48"/>
      <c r="K494" s="48"/>
      <c r="L494" s="48"/>
      <c r="M494" s="48"/>
      <c r="N494" s="48"/>
      <c r="O494" s="45"/>
      <c r="P494" s="48"/>
      <c r="Q494" s="48"/>
      <c r="R494" s="48"/>
      <c r="S494" s="48"/>
      <c r="T494" s="48"/>
      <c r="U494" s="48"/>
      <c r="V494" s="48"/>
      <c r="W494" s="48"/>
      <c r="X494" s="48"/>
      <c r="Y494" s="48"/>
      <c r="Z494" s="48"/>
      <c r="AA494" s="48"/>
      <c r="AB494" s="48"/>
      <c r="AC494" s="48"/>
      <c r="AD494" s="48"/>
      <c r="AE494" s="48"/>
      <c r="AF494" s="48"/>
    </row>
    <row r="495" spans="1:32" ht="15.75" customHeight="1">
      <c r="A495" s="48"/>
      <c r="B495" s="48"/>
      <c r="C495" s="48"/>
      <c r="D495" s="48"/>
      <c r="E495" s="48"/>
      <c r="F495" s="48"/>
      <c r="G495" s="48"/>
      <c r="H495" s="48"/>
      <c r="I495" s="48"/>
      <c r="J495" s="48"/>
      <c r="K495" s="48"/>
      <c r="L495" s="48"/>
      <c r="M495" s="48"/>
      <c r="N495" s="48"/>
      <c r="O495" s="45"/>
      <c r="P495" s="48"/>
      <c r="Q495" s="48"/>
      <c r="R495" s="48"/>
      <c r="S495" s="48"/>
      <c r="T495" s="48"/>
      <c r="U495" s="48"/>
      <c r="V495" s="48"/>
      <c r="W495" s="48"/>
      <c r="X495" s="48"/>
      <c r="Y495" s="48"/>
      <c r="Z495" s="48"/>
      <c r="AA495" s="48"/>
      <c r="AB495" s="48"/>
      <c r="AC495" s="48"/>
      <c r="AD495" s="48"/>
      <c r="AE495" s="48"/>
      <c r="AF495" s="48"/>
    </row>
    <row r="496" spans="1:32" ht="15.75" customHeight="1">
      <c r="A496" s="48"/>
      <c r="B496" s="48"/>
      <c r="C496" s="48"/>
      <c r="D496" s="48"/>
      <c r="E496" s="48"/>
      <c r="F496" s="48"/>
      <c r="G496" s="48"/>
      <c r="H496" s="48"/>
      <c r="I496" s="48"/>
      <c r="J496" s="48"/>
      <c r="K496" s="48"/>
      <c r="L496" s="48"/>
      <c r="M496" s="48"/>
      <c r="N496" s="48"/>
      <c r="O496" s="45"/>
      <c r="P496" s="48"/>
      <c r="Q496" s="48"/>
      <c r="R496" s="48"/>
      <c r="S496" s="48"/>
      <c r="T496" s="48"/>
      <c r="U496" s="48"/>
      <c r="V496" s="48"/>
      <c r="W496" s="48"/>
      <c r="X496" s="48"/>
      <c r="Y496" s="48"/>
      <c r="Z496" s="48"/>
      <c r="AA496" s="48"/>
      <c r="AB496" s="48"/>
      <c r="AC496" s="48"/>
      <c r="AD496" s="48"/>
      <c r="AE496" s="48"/>
      <c r="AF496" s="48"/>
    </row>
    <row r="497" spans="1:32" ht="15.75" customHeight="1">
      <c r="A497" s="48"/>
      <c r="B497" s="48"/>
      <c r="C497" s="48"/>
      <c r="D497" s="48"/>
      <c r="E497" s="48"/>
      <c r="F497" s="48"/>
      <c r="G497" s="48"/>
      <c r="H497" s="48"/>
      <c r="I497" s="48"/>
      <c r="J497" s="48"/>
      <c r="K497" s="48"/>
      <c r="L497" s="48"/>
      <c r="M497" s="48"/>
      <c r="N497" s="48"/>
      <c r="O497" s="45"/>
      <c r="P497" s="48"/>
      <c r="Q497" s="48"/>
      <c r="R497" s="48"/>
      <c r="S497" s="48"/>
      <c r="T497" s="48"/>
      <c r="U497" s="48"/>
      <c r="V497" s="48"/>
      <c r="W497" s="48"/>
      <c r="X497" s="48"/>
      <c r="Y497" s="48"/>
      <c r="Z497" s="48"/>
      <c r="AA497" s="48"/>
      <c r="AB497" s="48"/>
      <c r="AC497" s="48"/>
      <c r="AD497" s="48"/>
      <c r="AE497" s="48"/>
      <c r="AF497" s="48"/>
    </row>
    <row r="498" spans="1:32" ht="15.75" customHeight="1">
      <c r="A498" s="48"/>
      <c r="B498" s="48"/>
      <c r="C498" s="48"/>
      <c r="D498" s="48"/>
      <c r="E498" s="48"/>
      <c r="F498" s="48"/>
      <c r="G498" s="48"/>
      <c r="H498" s="48"/>
      <c r="I498" s="48"/>
      <c r="J498" s="48"/>
      <c r="K498" s="48"/>
      <c r="L498" s="48"/>
      <c r="M498" s="48"/>
      <c r="N498" s="48"/>
      <c r="O498" s="45"/>
      <c r="P498" s="48"/>
      <c r="Q498" s="48"/>
      <c r="R498" s="48"/>
      <c r="S498" s="48"/>
      <c r="T498" s="48"/>
      <c r="U498" s="48"/>
      <c r="V498" s="48"/>
      <c r="W498" s="48"/>
      <c r="X498" s="48"/>
      <c r="Y498" s="48"/>
      <c r="Z498" s="48"/>
      <c r="AA498" s="48"/>
      <c r="AB498" s="48"/>
      <c r="AC498" s="48"/>
      <c r="AD498" s="48"/>
      <c r="AE498" s="48"/>
      <c r="AF498" s="48"/>
    </row>
    <row r="499" spans="1:32" ht="15.75" customHeight="1">
      <c r="A499" s="48"/>
      <c r="B499" s="48"/>
      <c r="C499" s="48"/>
      <c r="D499" s="48"/>
      <c r="E499" s="48"/>
      <c r="F499" s="48"/>
      <c r="G499" s="48"/>
      <c r="H499" s="48"/>
      <c r="I499" s="48"/>
      <c r="J499" s="48"/>
      <c r="K499" s="48"/>
      <c r="L499" s="48"/>
      <c r="M499" s="48"/>
      <c r="N499" s="48"/>
      <c r="O499" s="45"/>
      <c r="P499" s="48"/>
      <c r="Q499" s="48"/>
      <c r="R499" s="48"/>
      <c r="S499" s="48"/>
      <c r="T499" s="48"/>
      <c r="U499" s="48"/>
      <c r="V499" s="48"/>
      <c r="W499" s="48"/>
      <c r="X499" s="48"/>
      <c r="Y499" s="48"/>
      <c r="Z499" s="48"/>
      <c r="AA499" s="48"/>
      <c r="AB499" s="48"/>
      <c r="AC499" s="48"/>
      <c r="AD499" s="48"/>
      <c r="AE499" s="48"/>
      <c r="AF499" s="48"/>
    </row>
    <row r="500" spans="1:32" ht="15.75" customHeight="1">
      <c r="A500" s="48"/>
      <c r="B500" s="48"/>
      <c r="C500" s="48"/>
      <c r="D500" s="48"/>
      <c r="E500" s="48"/>
      <c r="F500" s="48"/>
      <c r="G500" s="48"/>
      <c r="H500" s="48"/>
      <c r="I500" s="48"/>
      <c r="J500" s="48"/>
      <c r="K500" s="48"/>
      <c r="L500" s="48"/>
      <c r="M500" s="48"/>
      <c r="N500" s="48"/>
      <c r="O500" s="45"/>
      <c r="P500" s="48"/>
      <c r="Q500" s="48"/>
      <c r="R500" s="48"/>
      <c r="S500" s="48"/>
      <c r="T500" s="48"/>
      <c r="U500" s="48"/>
      <c r="V500" s="48"/>
      <c r="W500" s="48"/>
      <c r="X500" s="48"/>
      <c r="Y500" s="48"/>
      <c r="Z500" s="48"/>
      <c r="AA500" s="48"/>
      <c r="AB500" s="48"/>
      <c r="AC500" s="48"/>
      <c r="AD500" s="48"/>
      <c r="AE500" s="48"/>
      <c r="AF500" s="48"/>
    </row>
    <row r="501" spans="1:32" ht="15.75" customHeight="1">
      <c r="A501" s="48"/>
      <c r="B501" s="48"/>
      <c r="C501" s="48"/>
      <c r="D501" s="48"/>
      <c r="E501" s="48"/>
      <c r="F501" s="48"/>
      <c r="G501" s="48"/>
      <c r="H501" s="48"/>
      <c r="I501" s="48"/>
      <c r="J501" s="48"/>
      <c r="K501" s="48"/>
      <c r="L501" s="48"/>
      <c r="M501" s="48"/>
      <c r="N501" s="48"/>
      <c r="O501" s="45"/>
      <c r="P501" s="48"/>
      <c r="Q501" s="48"/>
      <c r="R501" s="48"/>
      <c r="S501" s="48"/>
      <c r="T501" s="48"/>
      <c r="U501" s="48"/>
      <c r="V501" s="48"/>
      <c r="W501" s="48"/>
      <c r="X501" s="48"/>
      <c r="Y501" s="48"/>
      <c r="Z501" s="48"/>
      <c r="AA501" s="48"/>
      <c r="AB501" s="48"/>
      <c r="AC501" s="48"/>
      <c r="AD501" s="48"/>
      <c r="AE501" s="48"/>
      <c r="AF501" s="48"/>
    </row>
    <row r="502" spans="1:32" ht="15.75" customHeight="1">
      <c r="A502" s="48"/>
      <c r="B502" s="48"/>
      <c r="C502" s="48"/>
      <c r="D502" s="48"/>
      <c r="E502" s="48"/>
      <c r="F502" s="48"/>
      <c r="G502" s="48"/>
      <c r="H502" s="48"/>
      <c r="I502" s="48"/>
      <c r="J502" s="48"/>
      <c r="K502" s="48"/>
      <c r="L502" s="48"/>
      <c r="M502" s="48"/>
      <c r="N502" s="48"/>
      <c r="O502" s="45"/>
      <c r="P502" s="48"/>
      <c r="Q502" s="48"/>
      <c r="R502" s="48"/>
      <c r="S502" s="48"/>
      <c r="T502" s="48"/>
      <c r="U502" s="48"/>
      <c r="V502" s="48"/>
      <c r="W502" s="48"/>
      <c r="X502" s="48"/>
      <c r="Y502" s="48"/>
      <c r="Z502" s="48"/>
      <c r="AA502" s="48"/>
      <c r="AB502" s="48"/>
      <c r="AC502" s="48"/>
      <c r="AD502" s="48"/>
      <c r="AE502" s="48"/>
      <c r="AF502" s="48"/>
    </row>
    <row r="503" spans="1:32" ht="15.75" customHeight="1">
      <c r="A503" s="48"/>
      <c r="B503" s="48"/>
      <c r="C503" s="48"/>
      <c r="D503" s="48"/>
      <c r="E503" s="48"/>
      <c r="F503" s="48"/>
      <c r="G503" s="48"/>
      <c r="H503" s="48"/>
      <c r="I503" s="48"/>
      <c r="J503" s="48"/>
      <c r="K503" s="48"/>
      <c r="L503" s="48"/>
      <c r="M503" s="48"/>
      <c r="N503" s="48"/>
      <c r="O503" s="45"/>
      <c r="P503" s="48"/>
      <c r="Q503" s="48"/>
      <c r="R503" s="48"/>
      <c r="S503" s="48"/>
      <c r="T503" s="48"/>
      <c r="U503" s="48"/>
      <c r="V503" s="48"/>
      <c r="W503" s="48"/>
      <c r="X503" s="48"/>
      <c r="Y503" s="48"/>
      <c r="Z503" s="48"/>
      <c r="AA503" s="48"/>
      <c r="AB503" s="48"/>
      <c r="AC503" s="48"/>
      <c r="AD503" s="48"/>
      <c r="AE503" s="48"/>
      <c r="AF503" s="48"/>
    </row>
    <row r="504" spans="1:32" ht="15.75" customHeight="1">
      <c r="A504" s="48"/>
      <c r="B504" s="48"/>
      <c r="C504" s="48"/>
      <c r="D504" s="48"/>
      <c r="E504" s="48"/>
      <c r="F504" s="48"/>
      <c r="G504" s="48"/>
      <c r="H504" s="48"/>
      <c r="I504" s="48"/>
      <c r="J504" s="48"/>
      <c r="K504" s="48"/>
      <c r="L504" s="48"/>
      <c r="M504" s="48"/>
      <c r="N504" s="48"/>
      <c r="O504" s="45"/>
      <c r="P504" s="48"/>
      <c r="Q504" s="48"/>
      <c r="R504" s="48"/>
      <c r="S504" s="48"/>
      <c r="T504" s="48"/>
      <c r="U504" s="48"/>
      <c r="V504" s="48"/>
      <c r="W504" s="48"/>
      <c r="X504" s="48"/>
      <c r="Y504" s="48"/>
      <c r="Z504" s="48"/>
      <c r="AA504" s="48"/>
      <c r="AB504" s="48"/>
      <c r="AC504" s="48"/>
      <c r="AD504" s="48"/>
      <c r="AE504" s="48"/>
      <c r="AF504" s="48"/>
    </row>
    <row r="505" spans="1:32" ht="15.75" customHeight="1">
      <c r="A505" s="48"/>
      <c r="B505" s="48"/>
      <c r="C505" s="48"/>
      <c r="D505" s="48"/>
      <c r="E505" s="48"/>
      <c r="F505" s="48"/>
      <c r="G505" s="48"/>
      <c r="H505" s="48"/>
      <c r="I505" s="48"/>
      <c r="J505" s="48"/>
      <c r="K505" s="48"/>
      <c r="L505" s="48"/>
      <c r="M505" s="48"/>
      <c r="N505" s="48"/>
      <c r="O505" s="45"/>
      <c r="P505" s="48"/>
      <c r="Q505" s="48"/>
      <c r="R505" s="48"/>
      <c r="S505" s="48"/>
      <c r="T505" s="48"/>
      <c r="U505" s="48"/>
      <c r="V505" s="48"/>
      <c r="W505" s="48"/>
      <c r="X505" s="48"/>
      <c r="Y505" s="48"/>
      <c r="Z505" s="48"/>
      <c r="AA505" s="48"/>
      <c r="AB505" s="48"/>
      <c r="AC505" s="48"/>
      <c r="AD505" s="48"/>
      <c r="AE505" s="48"/>
      <c r="AF505" s="48"/>
    </row>
    <row r="506" spans="1:32" ht="15.75" customHeight="1">
      <c r="A506" s="48"/>
      <c r="B506" s="48"/>
      <c r="C506" s="48"/>
      <c r="D506" s="48"/>
      <c r="E506" s="48"/>
      <c r="F506" s="48"/>
      <c r="G506" s="48"/>
      <c r="H506" s="48"/>
      <c r="I506" s="48"/>
      <c r="J506" s="48"/>
      <c r="K506" s="48"/>
      <c r="L506" s="48"/>
      <c r="M506" s="48"/>
      <c r="N506" s="48"/>
      <c r="O506" s="45"/>
      <c r="P506" s="48"/>
      <c r="Q506" s="48"/>
      <c r="R506" s="48"/>
      <c r="S506" s="48"/>
      <c r="T506" s="48"/>
      <c r="U506" s="48"/>
      <c r="V506" s="48"/>
      <c r="W506" s="48"/>
      <c r="X506" s="48"/>
      <c r="Y506" s="48"/>
      <c r="Z506" s="48"/>
      <c r="AA506" s="48"/>
      <c r="AB506" s="48"/>
      <c r="AC506" s="48"/>
      <c r="AD506" s="48"/>
      <c r="AE506" s="48"/>
      <c r="AF506" s="48"/>
    </row>
    <row r="507" spans="1:32" ht="15.75" customHeight="1">
      <c r="A507" s="48"/>
      <c r="B507" s="48"/>
      <c r="C507" s="48"/>
      <c r="D507" s="48"/>
      <c r="E507" s="48"/>
      <c r="F507" s="48"/>
      <c r="G507" s="48"/>
      <c r="H507" s="48"/>
      <c r="I507" s="48"/>
      <c r="J507" s="48"/>
      <c r="K507" s="48"/>
      <c r="L507" s="48"/>
      <c r="M507" s="48"/>
      <c r="N507" s="48"/>
      <c r="O507" s="45"/>
      <c r="P507" s="48"/>
      <c r="Q507" s="48"/>
      <c r="R507" s="48"/>
      <c r="S507" s="48"/>
      <c r="T507" s="48"/>
      <c r="U507" s="48"/>
      <c r="V507" s="48"/>
      <c r="W507" s="48"/>
      <c r="X507" s="48"/>
      <c r="Y507" s="48"/>
      <c r="Z507" s="48"/>
      <c r="AA507" s="48"/>
      <c r="AB507" s="48"/>
      <c r="AC507" s="48"/>
      <c r="AD507" s="48"/>
      <c r="AE507" s="48"/>
      <c r="AF507" s="48"/>
    </row>
    <row r="508" spans="1:32" ht="15.75" customHeight="1">
      <c r="A508" s="48"/>
      <c r="B508" s="48"/>
      <c r="C508" s="48"/>
      <c r="D508" s="48"/>
      <c r="E508" s="48"/>
      <c r="F508" s="48"/>
      <c r="G508" s="48"/>
      <c r="H508" s="48"/>
      <c r="I508" s="48"/>
      <c r="J508" s="48"/>
      <c r="K508" s="48"/>
      <c r="L508" s="48"/>
      <c r="M508" s="48"/>
      <c r="N508" s="48"/>
      <c r="O508" s="45"/>
      <c r="P508" s="48"/>
      <c r="Q508" s="48"/>
      <c r="R508" s="48"/>
      <c r="S508" s="48"/>
      <c r="T508" s="48"/>
      <c r="U508" s="48"/>
      <c r="V508" s="48"/>
      <c r="W508" s="48"/>
      <c r="X508" s="48"/>
      <c r="Y508" s="48"/>
      <c r="Z508" s="48"/>
      <c r="AA508" s="48"/>
      <c r="AB508" s="48"/>
      <c r="AC508" s="48"/>
      <c r="AD508" s="48"/>
      <c r="AE508" s="48"/>
      <c r="AF508" s="48"/>
    </row>
    <row r="509" spans="1:32" ht="15.75" customHeight="1">
      <c r="A509" s="48"/>
      <c r="B509" s="48"/>
      <c r="C509" s="48"/>
      <c r="D509" s="48"/>
      <c r="E509" s="48"/>
      <c r="F509" s="48"/>
      <c r="G509" s="48"/>
      <c r="H509" s="48"/>
      <c r="I509" s="48"/>
      <c r="J509" s="48"/>
      <c r="K509" s="48"/>
      <c r="L509" s="48"/>
      <c r="M509" s="48"/>
      <c r="N509" s="48"/>
      <c r="O509" s="45"/>
      <c r="P509" s="48"/>
      <c r="Q509" s="48"/>
      <c r="R509" s="48"/>
      <c r="S509" s="48"/>
      <c r="T509" s="48"/>
      <c r="U509" s="48"/>
      <c r="V509" s="48"/>
      <c r="W509" s="48"/>
      <c r="X509" s="48"/>
      <c r="Y509" s="48"/>
      <c r="Z509" s="48"/>
      <c r="AA509" s="48"/>
      <c r="AB509" s="48"/>
      <c r="AC509" s="48"/>
      <c r="AD509" s="48"/>
      <c r="AE509" s="48"/>
      <c r="AF509" s="48"/>
    </row>
    <row r="510" spans="1:32" ht="15.75" customHeight="1">
      <c r="A510" s="48"/>
      <c r="B510" s="48"/>
      <c r="C510" s="48"/>
      <c r="D510" s="48"/>
      <c r="E510" s="48"/>
      <c r="F510" s="48"/>
      <c r="G510" s="48"/>
      <c r="H510" s="48"/>
      <c r="I510" s="48"/>
      <c r="J510" s="48"/>
      <c r="K510" s="48"/>
      <c r="L510" s="48"/>
      <c r="M510" s="48"/>
      <c r="N510" s="48"/>
      <c r="O510" s="45"/>
      <c r="P510" s="48"/>
      <c r="Q510" s="48"/>
      <c r="R510" s="48"/>
      <c r="S510" s="48"/>
      <c r="T510" s="48"/>
      <c r="U510" s="48"/>
      <c r="V510" s="48"/>
      <c r="W510" s="48"/>
      <c r="X510" s="48"/>
      <c r="Y510" s="48"/>
      <c r="Z510" s="48"/>
      <c r="AA510" s="48"/>
      <c r="AB510" s="48"/>
      <c r="AC510" s="48"/>
      <c r="AD510" s="48"/>
      <c r="AE510" s="48"/>
      <c r="AF510" s="48"/>
    </row>
    <row r="511" spans="1:32" ht="15.75" customHeight="1">
      <c r="A511" s="48"/>
      <c r="B511" s="48"/>
      <c r="C511" s="48"/>
      <c r="D511" s="48"/>
      <c r="E511" s="48"/>
      <c r="F511" s="48"/>
      <c r="G511" s="48"/>
      <c r="H511" s="48"/>
      <c r="I511" s="48"/>
      <c r="J511" s="48"/>
      <c r="K511" s="48"/>
      <c r="L511" s="48"/>
      <c r="M511" s="48"/>
      <c r="N511" s="48"/>
      <c r="O511" s="45"/>
      <c r="P511" s="48"/>
      <c r="Q511" s="48"/>
      <c r="R511" s="48"/>
      <c r="S511" s="48"/>
      <c r="T511" s="48"/>
      <c r="U511" s="48"/>
      <c r="V511" s="48"/>
      <c r="W511" s="48"/>
      <c r="X511" s="48"/>
      <c r="Y511" s="48"/>
      <c r="Z511" s="48"/>
      <c r="AA511" s="48"/>
      <c r="AB511" s="48"/>
      <c r="AC511" s="48"/>
      <c r="AD511" s="48"/>
      <c r="AE511" s="48"/>
      <c r="AF511" s="48"/>
    </row>
    <row r="512" spans="1:32" ht="15.75" customHeight="1">
      <c r="A512" s="48"/>
      <c r="B512" s="48"/>
      <c r="C512" s="48"/>
      <c r="D512" s="48"/>
      <c r="E512" s="48"/>
      <c r="F512" s="48"/>
      <c r="G512" s="48"/>
      <c r="H512" s="48"/>
      <c r="I512" s="48"/>
      <c r="J512" s="48"/>
      <c r="K512" s="48"/>
      <c r="L512" s="48"/>
      <c r="M512" s="48"/>
      <c r="N512" s="48"/>
      <c r="O512" s="45"/>
      <c r="P512" s="48"/>
      <c r="Q512" s="48"/>
      <c r="R512" s="48"/>
      <c r="S512" s="48"/>
      <c r="T512" s="48"/>
      <c r="U512" s="48"/>
      <c r="V512" s="48"/>
      <c r="W512" s="48"/>
      <c r="X512" s="48"/>
      <c r="Y512" s="48"/>
      <c r="Z512" s="48"/>
      <c r="AA512" s="48"/>
      <c r="AB512" s="48"/>
      <c r="AC512" s="48"/>
      <c r="AD512" s="48"/>
      <c r="AE512" s="48"/>
      <c r="AF512" s="48"/>
    </row>
    <row r="513" spans="1:32" ht="15.75" customHeight="1">
      <c r="A513" s="48"/>
      <c r="B513" s="48"/>
      <c r="C513" s="48"/>
      <c r="D513" s="48"/>
      <c r="E513" s="48"/>
      <c r="F513" s="48"/>
      <c r="G513" s="48"/>
      <c r="H513" s="48"/>
      <c r="I513" s="48"/>
      <c r="J513" s="48"/>
      <c r="K513" s="48"/>
      <c r="L513" s="48"/>
      <c r="M513" s="48"/>
      <c r="N513" s="48"/>
      <c r="O513" s="45"/>
      <c r="P513" s="48"/>
      <c r="Q513" s="48"/>
      <c r="R513" s="48"/>
      <c r="S513" s="48"/>
      <c r="T513" s="48"/>
      <c r="U513" s="48"/>
      <c r="V513" s="48"/>
      <c r="W513" s="48"/>
      <c r="X513" s="48"/>
      <c r="Y513" s="48"/>
      <c r="Z513" s="48"/>
      <c r="AA513" s="48"/>
      <c r="AB513" s="48"/>
      <c r="AC513" s="48"/>
      <c r="AD513" s="48"/>
      <c r="AE513" s="48"/>
      <c r="AF513" s="48"/>
    </row>
    <row r="514" spans="1:32" ht="15.75" customHeight="1">
      <c r="A514" s="48"/>
      <c r="B514" s="48"/>
      <c r="C514" s="48"/>
      <c r="D514" s="48"/>
      <c r="E514" s="48"/>
      <c r="F514" s="48"/>
      <c r="G514" s="48"/>
      <c r="H514" s="48"/>
      <c r="I514" s="48"/>
      <c r="J514" s="48"/>
      <c r="K514" s="48"/>
      <c r="L514" s="48"/>
      <c r="M514" s="48"/>
      <c r="N514" s="48"/>
      <c r="O514" s="45"/>
      <c r="P514" s="48"/>
      <c r="Q514" s="48"/>
      <c r="R514" s="48"/>
      <c r="S514" s="48"/>
      <c r="T514" s="48"/>
      <c r="U514" s="48"/>
      <c r="V514" s="48"/>
      <c r="W514" s="48"/>
      <c r="X514" s="48"/>
      <c r="Y514" s="48"/>
      <c r="Z514" s="48"/>
      <c r="AA514" s="48"/>
      <c r="AB514" s="48"/>
      <c r="AC514" s="48"/>
      <c r="AD514" s="48"/>
      <c r="AE514" s="48"/>
      <c r="AF514" s="48"/>
    </row>
    <row r="515" spans="1:32" ht="15.75" customHeight="1">
      <c r="A515" s="48"/>
      <c r="B515" s="48"/>
      <c r="C515" s="48"/>
      <c r="D515" s="48"/>
      <c r="E515" s="48"/>
      <c r="F515" s="48"/>
      <c r="G515" s="48"/>
      <c r="H515" s="48"/>
      <c r="I515" s="48"/>
      <c r="J515" s="48"/>
      <c r="K515" s="48"/>
      <c r="L515" s="48"/>
      <c r="M515" s="48"/>
      <c r="N515" s="48"/>
      <c r="O515" s="45"/>
      <c r="P515" s="48"/>
      <c r="Q515" s="48"/>
      <c r="R515" s="48"/>
      <c r="S515" s="48"/>
      <c r="T515" s="48"/>
      <c r="U515" s="48"/>
      <c r="V515" s="48"/>
      <c r="W515" s="48"/>
      <c r="X515" s="48"/>
      <c r="Y515" s="48"/>
      <c r="Z515" s="48"/>
      <c r="AA515" s="48"/>
      <c r="AB515" s="48"/>
      <c r="AC515" s="48"/>
      <c r="AD515" s="48"/>
      <c r="AE515" s="48"/>
      <c r="AF515" s="48"/>
    </row>
    <row r="516" spans="1:32" ht="15.75" customHeight="1">
      <c r="A516" s="48"/>
      <c r="B516" s="48"/>
      <c r="C516" s="48"/>
      <c r="D516" s="48"/>
      <c r="E516" s="48"/>
      <c r="F516" s="48"/>
      <c r="G516" s="48"/>
      <c r="H516" s="48"/>
      <c r="I516" s="48"/>
      <c r="J516" s="48"/>
      <c r="K516" s="48"/>
      <c r="L516" s="48"/>
      <c r="M516" s="48"/>
      <c r="N516" s="48"/>
      <c r="O516" s="45"/>
      <c r="P516" s="48"/>
      <c r="Q516" s="48"/>
      <c r="R516" s="48"/>
      <c r="S516" s="48"/>
      <c r="T516" s="48"/>
      <c r="U516" s="48"/>
      <c r="V516" s="48"/>
      <c r="W516" s="48"/>
      <c r="X516" s="48"/>
      <c r="Y516" s="48"/>
      <c r="Z516" s="48"/>
      <c r="AA516" s="48"/>
      <c r="AB516" s="48"/>
      <c r="AC516" s="48"/>
      <c r="AD516" s="48"/>
      <c r="AE516" s="48"/>
      <c r="AF516" s="48"/>
    </row>
    <row r="517" spans="1:32" ht="15.75" customHeight="1">
      <c r="A517" s="48"/>
      <c r="B517" s="48"/>
      <c r="C517" s="48"/>
      <c r="D517" s="48"/>
      <c r="E517" s="48"/>
      <c r="F517" s="48"/>
      <c r="G517" s="48"/>
      <c r="H517" s="48"/>
      <c r="I517" s="48"/>
      <c r="J517" s="48"/>
      <c r="K517" s="48"/>
      <c r="L517" s="48"/>
      <c r="M517" s="48"/>
      <c r="N517" s="48"/>
      <c r="O517" s="45"/>
      <c r="P517" s="48"/>
      <c r="Q517" s="48"/>
      <c r="R517" s="48"/>
      <c r="S517" s="48"/>
      <c r="T517" s="48"/>
      <c r="U517" s="48"/>
      <c r="V517" s="48"/>
      <c r="W517" s="48"/>
      <c r="X517" s="48"/>
      <c r="Y517" s="48"/>
      <c r="Z517" s="48"/>
      <c r="AA517" s="48"/>
      <c r="AB517" s="48"/>
      <c r="AC517" s="48"/>
      <c r="AD517" s="48"/>
      <c r="AE517" s="48"/>
      <c r="AF517" s="48"/>
    </row>
    <row r="518" spans="1:32" ht="15.75" customHeight="1">
      <c r="A518" s="48"/>
      <c r="B518" s="48"/>
      <c r="C518" s="48"/>
      <c r="D518" s="48"/>
      <c r="E518" s="48"/>
      <c r="F518" s="48"/>
      <c r="G518" s="48"/>
      <c r="H518" s="48"/>
      <c r="I518" s="48"/>
      <c r="J518" s="48"/>
      <c r="K518" s="48"/>
      <c r="L518" s="48"/>
      <c r="M518" s="48"/>
      <c r="N518" s="48"/>
      <c r="O518" s="45"/>
      <c r="P518" s="48"/>
      <c r="Q518" s="48"/>
      <c r="R518" s="48"/>
      <c r="S518" s="48"/>
      <c r="T518" s="48"/>
      <c r="U518" s="48"/>
      <c r="V518" s="48"/>
      <c r="W518" s="48"/>
      <c r="X518" s="48"/>
      <c r="Y518" s="48"/>
      <c r="Z518" s="48"/>
      <c r="AA518" s="48"/>
      <c r="AB518" s="48"/>
      <c r="AC518" s="48"/>
      <c r="AD518" s="48"/>
      <c r="AE518" s="48"/>
      <c r="AF518" s="48"/>
    </row>
    <row r="519" spans="1:32" ht="15.75" customHeight="1">
      <c r="A519" s="48"/>
      <c r="B519" s="48"/>
      <c r="C519" s="48"/>
      <c r="D519" s="48"/>
      <c r="E519" s="48"/>
      <c r="F519" s="48"/>
      <c r="G519" s="48"/>
      <c r="H519" s="48"/>
      <c r="I519" s="48"/>
      <c r="J519" s="48"/>
      <c r="K519" s="48"/>
      <c r="L519" s="48"/>
      <c r="M519" s="48"/>
      <c r="N519" s="48"/>
      <c r="O519" s="45"/>
      <c r="P519" s="48"/>
      <c r="Q519" s="48"/>
      <c r="R519" s="48"/>
      <c r="S519" s="48"/>
      <c r="T519" s="48"/>
      <c r="U519" s="48"/>
      <c r="V519" s="48"/>
      <c r="W519" s="48"/>
      <c r="X519" s="48"/>
      <c r="Y519" s="48"/>
      <c r="Z519" s="48"/>
      <c r="AA519" s="48"/>
      <c r="AB519" s="48"/>
      <c r="AC519" s="48"/>
      <c r="AD519" s="48"/>
      <c r="AE519" s="48"/>
      <c r="AF519" s="48"/>
    </row>
    <row r="520" spans="1:32" ht="15.75" customHeight="1">
      <c r="A520" s="48"/>
      <c r="B520" s="48"/>
      <c r="C520" s="48"/>
      <c r="D520" s="48"/>
      <c r="E520" s="48"/>
      <c r="F520" s="48"/>
      <c r="G520" s="48"/>
      <c r="H520" s="48"/>
      <c r="I520" s="48"/>
      <c r="J520" s="48"/>
      <c r="K520" s="48"/>
      <c r="L520" s="48"/>
      <c r="M520" s="48"/>
      <c r="N520" s="48"/>
      <c r="O520" s="45"/>
      <c r="P520" s="48"/>
      <c r="Q520" s="48"/>
      <c r="R520" s="48"/>
      <c r="S520" s="48"/>
      <c r="T520" s="48"/>
      <c r="U520" s="48"/>
      <c r="V520" s="48"/>
      <c r="W520" s="48"/>
      <c r="X520" s="48"/>
      <c r="Y520" s="48"/>
      <c r="Z520" s="48"/>
      <c r="AA520" s="48"/>
      <c r="AB520" s="48"/>
      <c r="AC520" s="48"/>
      <c r="AD520" s="48"/>
      <c r="AE520" s="48"/>
      <c r="AF520" s="48"/>
    </row>
    <row r="521" spans="1:32" ht="15.75" customHeight="1">
      <c r="A521" s="48"/>
      <c r="B521" s="48"/>
      <c r="C521" s="48"/>
      <c r="D521" s="48"/>
      <c r="E521" s="48"/>
      <c r="F521" s="48"/>
      <c r="G521" s="48"/>
      <c r="H521" s="48"/>
      <c r="I521" s="48"/>
      <c r="J521" s="48"/>
      <c r="K521" s="48"/>
      <c r="L521" s="48"/>
      <c r="M521" s="48"/>
      <c r="N521" s="48"/>
      <c r="O521" s="45"/>
      <c r="P521" s="48"/>
      <c r="Q521" s="48"/>
      <c r="R521" s="48"/>
      <c r="S521" s="48"/>
      <c r="T521" s="48"/>
      <c r="U521" s="48"/>
      <c r="V521" s="48"/>
      <c r="W521" s="48"/>
      <c r="X521" s="48"/>
      <c r="Y521" s="48"/>
      <c r="Z521" s="48"/>
      <c r="AA521" s="48"/>
      <c r="AB521" s="48"/>
      <c r="AC521" s="48"/>
      <c r="AD521" s="48"/>
      <c r="AE521" s="48"/>
      <c r="AF521" s="48"/>
    </row>
    <row r="522" spans="1:32" ht="15.75" customHeight="1">
      <c r="A522" s="48"/>
      <c r="B522" s="48"/>
      <c r="C522" s="48"/>
      <c r="D522" s="48"/>
      <c r="E522" s="48"/>
      <c r="F522" s="48"/>
      <c r="G522" s="48"/>
      <c r="H522" s="48"/>
      <c r="I522" s="48"/>
      <c r="J522" s="48"/>
      <c r="K522" s="48"/>
      <c r="L522" s="48"/>
      <c r="M522" s="48"/>
      <c r="N522" s="48"/>
      <c r="O522" s="45"/>
      <c r="P522" s="48"/>
      <c r="Q522" s="48"/>
      <c r="R522" s="48"/>
      <c r="S522" s="48"/>
      <c r="T522" s="48"/>
      <c r="U522" s="48"/>
      <c r="V522" s="48"/>
      <c r="W522" s="48"/>
      <c r="X522" s="48"/>
      <c r="Y522" s="48"/>
      <c r="Z522" s="48"/>
      <c r="AA522" s="48"/>
      <c r="AB522" s="48"/>
      <c r="AC522" s="48"/>
      <c r="AD522" s="48"/>
      <c r="AE522" s="48"/>
      <c r="AF522" s="48"/>
    </row>
    <row r="523" spans="1:32" ht="15.75" customHeight="1">
      <c r="A523" s="48"/>
      <c r="B523" s="48"/>
      <c r="C523" s="48"/>
      <c r="D523" s="48"/>
      <c r="E523" s="48"/>
      <c r="F523" s="48"/>
      <c r="G523" s="48"/>
      <c r="H523" s="48"/>
      <c r="I523" s="48"/>
      <c r="J523" s="48"/>
      <c r="K523" s="48"/>
      <c r="L523" s="48"/>
      <c r="M523" s="48"/>
      <c r="N523" s="48"/>
      <c r="O523" s="45"/>
      <c r="P523" s="48"/>
      <c r="Q523" s="48"/>
      <c r="R523" s="48"/>
      <c r="S523" s="48"/>
      <c r="T523" s="48"/>
      <c r="U523" s="48"/>
      <c r="V523" s="48"/>
      <c r="W523" s="48"/>
      <c r="X523" s="48"/>
      <c r="Y523" s="48"/>
      <c r="Z523" s="48"/>
      <c r="AA523" s="48"/>
      <c r="AB523" s="48"/>
      <c r="AC523" s="48"/>
      <c r="AD523" s="48"/>
      <c r="AE523" s="48"/>
      <c r="AF523" s="48"/>
    </row>
    <row r="524" spans="1:32" ht="15.75" customHeight="1">
      <c r="A524" s="48"/>
      <c r="B524" s="48"/>
      <c r="C524" s="48"/>
      <c r="D524" s="48"/>
      <c r="E524" s="48"/>
      <c r="F524" s="48"/>
      <c r="G524" s="48"/>
      <c r="H524" s="48"/>
      <c r="I524" s="48"/>
      <c r="J524" s="48"/>
      <c r="K524" s="48"/>
      <c r="L524" s="48"/>
      <c r="M524" s="48"/>
      <c r="N524" s="48"/>
      <c r="O524" s="45"/>
      <c r="P524" s="48"/>
      <c r="Q524" s="48"/>
      <c r="R524" s="48"/>
      <c r="S524" s="48"/>
      <c r="T524" s="48"/>
      <c r="U524" s="48"/>
      <c r="V524" s="48"/>
      <c r="W524" s="48"/>
      <c r="X524" s="48"/>
      <c r="Y524" s="48"/>
      <c r="Z524" s="48"/>
      <c r="AA524" s="48"/>
      <c r="AB524" s="48"/>
      <c r="AC524" s="48"/>
      <c r="AD524" s="48"/>
      <c r="AE524" s="48"/>
      <c r="AF524" s="48"/>
    </row>
    <row r="525" spans="1:32" ht="15.75" customHeight="1">
      <c r="A525" s="48"/>
      <c r="B525" s="48"/>
      <c r="C525" s="48"/>
      <c r="D525" s="48"/>
      <c r="E525" s="48"/>
      <c r="F525" s="48"/>
      <c r="G525" s="48"/>
      <c r="H525" s="48"/>
      <c r="I525" s="48"/>
      <c r="J525" s="48"/>
      <c r="K525" s="48"/>
      <c r="L525" s="48"/>
      <c r="M525" s="48"/>
      <c r="N525" s="48"/>
      <c r="O525" s="45"/>
      <c r="P525" s="48"/>
      <c r="Q525" s="48"/>
      <c r="R525" s="48"/>
      <c r="S525" s="48"/>
      <c r="T525" s="48"/>
      <c r="U525" s="48"/>
      <c r="V525" s="48"/>
      <c r="W525" s="48"/>
      <c r="X525" s="48"/>
      <c r="Y525" s="48"/>
      <c r="Z525" s="48"/>
      <c r="AA525" s="48"/>
      <c r="AB525" s="48"/>
      <c r="AC525" s="48"/>
      <c r="AD525" s="48"/>
      <c r="AE525" s="48"/>
      <c r="AF525" s="48"/>
    </row>
    <row r="526" spans="1:32" ht="15.75" customHeight="1">
      <c r="A526" s="48"/>
      <c r="B526" s="48"/>
      <c r="C526" s="48"/>
      <c r="D526" s="48"/>
      <c r="E526" s="48"/>
      <c r="F526" s="48"/>
      <c r="G526" s="48"/>
      <c r="H526" s="48"/>
      <c r="I526" s="48"/>
      <c r="J526" s="48"/>
      <c r="K526" s="48"/>
      <c r="L526" s="48"/>
      <c r="M526" s="48"/>
      <c r="N526" s="48"/>
      <c r="O526" s="45"/>
      <c r="P526" s="48"/>
      <c r="Q526" s="48"/>
      <c r="R526" s="48"/>
      <c r="S526" s="48"/>
      <c r="T526" s="48"/>
      <c r="U526" s="48"/>
      <c r="V526" s="48"/>
      <c r="W526" s="48"/>
      <c r="X526" s="48"/>
      <c r="Y526" s="48"/>
      <c r="Z526" s="48"/>
      <c r="AA526" s="48"/>
      <c r="AB526" s="48"/>
      <c r="AC526" s="48"/>
      <c r="AD526" s="48"/>
      <c r="AE526" s="48"/>
      <c r="AF526" s="48"/>
    </row>
    <row r="527" spans="1:32" ht="15.75" customHeight="1">
      <c r="A527" s="48"/>
      <c r="B527" s="48"/>
      <c r="C527" s="48"/>
      <c r="D527" s="48"/>
      <c r="E527" s="48"/>
      <c r="F527" s="48"/>
      <c r="G527" s="48"/>
      <c r="H527" s="48"/>
      <c r="I527" s="48"/>
      <c r="J527" s="48"/>
      <c r="K527" s="48"/>
      <c r="L527" s="48"/>
      <c r="M527" s="48"/>
      <c r="N527" s="48"/>
      <c r="O527" s="45"/>
      <c r="P527" s="48"/>
      <c r="Q527" s="48"/>
      <c r="R527" s="48"/>
      <c r="S527" s="48"/>
      <c r="T527" s="48"/>
      <c r="U527" s="48"/>
      <c r="V527" s="48"/>
      <c r="W527" s="48"/>
      <c r="X527" s="48"/>
      <c r="Y527" s="48"/>
      <c r="Z527" s="48"/>
      <c r="AA527" s="48"/>
      <c r="AB527" s="48"/>
      <c r="AC527" s="48"/>
      <c r="AD527" s="48"/>
      <c r="AE527" s="48"/>
      <c r="AF527" s="48"/>
    </row>
    <row r="528" spans="1:32" ht="15.75" customHeight="1">
      <c r="A528" s="48"/>
      <c r="B528" s="48"/>
      <c r="C528" s="48"/>
      <c r="D528" s="48"/>
      <c r="E528" s="48"/>
      <c r="F528" s="48"/>
      <c r="G528" s="48"/>
      <c r="H528" s="48"/>
      <c r="I528" s="48"/>
      <c r="J528" s="48"/>
      <c r="K528" s="48"/>
      <c r="L528" s="48"/>
      <c r="M528" s="48"/>
      <c r="N528" s="48"/>
      <c r="O528" s="45"/>
      <c r="P528" s="48"/>
      <c r="Q528" s="48"/>
      <c r="R528" s="48"/>
      <c r="S528" s="48"/>
      <c r="T528" s="48"/>
      <c r="U528" s="48"/>
      <c r="V528" s="48"/>
      <c r="W528" s="48"/>
      <c r="X528" s="48"/>
      <c r="Y528" s="48"/>
      <c r="Z528" s="48"/>
      <c r="AA528" s="48"/>
      <c r="AB528" s="48"/>
      <c r="AC528" s="48"/>
      <c r="AD528" s="48"/>
      <c r="AE528" s="48"/>
      <c r="AF528" s="48"/>
    </row>
    <row r="529" spans="1:32" ht="15.75" customHeight="1">
      <c r="A529" s="48"/>
      <c r="B529" s="48"/>
      <c r="C529" s="48"/>
      <c r="D529" s="48"/>
      <c r="E529" s="48"/>
      <c r="F529" s="48"/>
      <c r="G529" s="48"/>
      <c r="H529" s="48"/>
      <c r="I529" s="48"/>
      <c r="J529" s="48"/>
      <c r="K529" s="48"/>
      <c r="L529" s="48"/>
      <c r="M529" s="48"/>
      <c r="N529" s="48"/>
      <c r="O529" s="45"/>
      <c r="P529" s="48"/>
      <c r="Q529" s="48"/>
      <c r="R529" s="48"/>
      <c r="S529" s="48"/>
      <c r="T529" s="48"/>
      <c r="U529" s="48"/>
      <c r="V529" s="48"/>
      <c r="W529" s="48"/>
      <c r="X529" s="48"/>
      <c r="Y529" s="48"/>
      <c r="Z529" s="48"/>
      <c r="AA529" s="48"/>
      <c r="AB529" s="48"/>
      <c r="AC529" s="48"/>
      <c r="AD529" s="48"/>
      <c r="AE529" s="48"/>
      <c r="AF529" s="48"/>
    </row>
    <row r="530" spans="1:32" ht="15.75" customHeight="1">
      <c r="A530" s="48"/>
      <c r="B530" s="48"/>
      <c r="C530" s="48"/>
      <c r="D530" s="48"/>
      <c r="E530" s="48"/>
      <c r="F530" s="48"/>
      <c r="G530" s="48"/>
      <c r="H530" s="48"/>
      <c r="I530" s="48"/>
      <c r="J530" s="48"/>
      <c r="K530" s="48"/>
      <c r="L530" s="48"/>
      <c r="M530" s="48"/>
      <c r="N530" s="48"/>
      <c r="O530" s="45"/>
      <c r="P530" s="48"/>
      <c r="Q530" s="48"/>
      <c r="R530" s="48"/>
      <c r="S530" s="48"/>
      <c r="T530" s="48"/>
      <c r="U530" s="48"/>
      <c r="V530" s="48"/>
      <c r="W530" s="48"/>
      <c r="X530" s="48"/>
      <c r="Y530" s="48"/>
      <c r="Z530" s="48"/>
      <c r="AA530" s="48"/>
      <c r="AB530" s="48"/>
      <c r="AC530" s="48"/>
      <c r="AD530" s="48"/>
      <c r="AE530" s="48"/>
      <c r="AF530" s="48"/>
    </row>
    <row r="531" spans="1:32" ht="15.75" customHeight="1">
      <c r="A531" s="48"/>
      <c r="B531" s="48"/>
      <c r="C531" s="48"/>
      <c r="D531" s="48"/>
      <c r="E531" s="48"/>
      <c r="F531" s="48"/>
      <c r="G531" s="48"/>
      <c r="H531" s="48"/>
      <c r="I531" s="48"/>
      <c r="J531" s="48"/>
      <c r="K531" s="48"/>
      <c r="L531" s="48"/>
      <c r="M531" s="48"/>
      <c r="N531" s="48"/>
      <c r="O531" s="45"/>
      <c r="P531" s="48"/>
      <c r="Q531" s="48"/>
      <c r="R531" s="48"/>
      <c r="S531" s="48"/>
      <c r="T531" s="48"/>
      <c r="U531" s="48"/>
      <c r="V531" s="48"/>
      <c r="W531" s="48"/>
      <c r="X531" s="48"/>
      <c r="Y531" s="48"/>
      <c r="Z531" s="48"/>
      <c r="AA531" s="48"/>
      <c r="AB531" s="48"/>
      <c r="AC531" s="48"/>
      <c r="AD531" s="48"/>
      <c r="AE531" s="48"/>
      <c r="AF531" s="48"/>
    </row>
    <row r="532" spans="1:32" ht="15.75" customHeight="1">
      <c r="A532" s="48"/>
      <c r="B532" s="48"/>
      <c r="C532" s="48"/>
      <c r="D532" s="48"/>
      <c r="E532" s="48"/>
      <c r="F532" s="48"/>
      <c r="G532" s="48"/>
      <c r="H532" s="48"/>
      <c r="I532" s="48"/>
      <c r="J532" s="48"/>
      <c r="K532" s="48"/>
      <c r="L532" s="48"/>
      <c r="M532" s="48"/>
      <c r="N532" s="48"/>
      <c r="O532" s="45"/>
      <c r="P532" s="48"/>
      <c r="Q532" s="48"/>
      <c r="R532" s="48"/>
      <c r="S532" s="48"/>
      <c r="T532" s="48"/>
      <c r="U532" s="48"/>
      <c r="V532" s="48"/>
      <c r="W532" s="48"/>
      <c r="X532" s="48"/>
      <c r="Y532" s="48"/>
      <c r="Z532" s="48"/>
      <c r="AA532" s="48"/>
      <c r="AB532" s="48"/>
      <c r="AC532" s="48"/>
      <c r="AD532" s="48"/>
      <c r="AE532" s="48"/>
      <c r="AF532" s="48"/>
    </row>
    <row r="533" spans="1:32" ht="15.75" customHeight="1">
      <c r="A533" s="48"/>
      <c r="B533" s="48"/>
      <c r="C533" s="48"/>
      <c r="D533" s="48"/>
      <c r="E533" s="48"/>
      <c r="F533" s="48"/>
      <c r="G533" s="48"/>
      <c r="H533" s="48"/>
      <c r="I533" s="48"/>
      <c r="J533" s="48"/>
      <c r="K533" s="48"/>
      <c r="L533" s="48"/>
      <c r="M533" s="48"/>
      <c r="N533" s="48"/>
      <c r="O533" s="45"/>
      <c r="P533" s="48"/>
      <c r="Q533" s="48"/>
      <c r="R533" s="48"/>
      <c r="S533" s="48"/>
      <c r="T533" s="48"/>
      <c r="U533" s="48"/>
      <c r="V533" s="48"/>
      <c r="W533" s="48"/>
      <c r="X533" s="48"/>
      <c r="Y533" s="48"/>
      <c r="Z533" s="48"/>
      <c r="AA533" s="48"/>
      <c r="AB533" s="48"/>
      <c r="AC533" s="48"/>
      <c r="AD533" s="48"/>
      <c r="AE533" s="48"/>
      <c r="AF533" s="48"/>
    </row>
    <row r="534" spans="1:32" ht="15.75" customHeight="1">
      <c r="A534" s="48"/>
      <c r="B534" s="48"/>
      <c r="C534" s="48"/>
      <c r="D534" s="48"/>
      <c r="E534" s="48"/>
      <c r="F534" s="48"/>
      <c r="G534" s="48"/>
      <c r="H534" s="48"/>
      <c r="I534" s="48"/>
      <c r="J534" s="48"/>
      <c r="K534" s="48"/>
      <c r="L534" s="48"/>
      <c r="M534" s="48"/>
      <c r="N534" s="48"/>
      <c r="O534" s="45"/>
      <c r="P534" s="48"/>
      <c r="Q534" s="48"/>
      <c r="R534" s="48"/>
      <c r="S534" s="48"/>
      <c r="T534" s="48"/>
      <c r="U534" s="48"/>
      <c r="V534" s="48"/>
      <c r="W534" s="48"/>
      <c r="X534" s="48"/>
      <c r="Y534" s="48"/>
      <c r="Z534" s="48"/>
      <c r="AA534" s="48"/>
      <c r="AB534" s="48"/>
      <c r="AC534" s="48"/>
      <c r="AD534" s="48"/>
      <c r="AE534" s="48"/>
      <c r="AF534" s="48"/>
    </row>
    <row r="535" spans="1:32" ht="15.75" customHeight="1">
      <c r="A535" s="48"/>
      <c r="B535" s="48"/>
      <c r="C535" s="48"/>
      <c r="D535" s="48"/>
      <c r="E535" s="48"/>
      <c r="F535" s="48"/>
      <c r="G535" s="48"/>
      <c r="H535" s="48"/>
      <c r="I535" s="48"/>
      <c r="J535" s="48"/>
      <c r="K535" s="48"/>
      <c r="L535" s="48"/>
      <c r="M535" s="48"/>
      <c r="N535" s="48"/>
      <c r="O535" s="45"/>
      <c r="P535" s="48"/>
      <c r="Q535" s="48"/>
      <c r="R535" s="48"/>
      <c r="S535" s="48"/>
      <c r="T535" s="48"/>
      <c r="U535" s="48"/>
      <c r="V535" s="48"/>
      <c r="W535" s="48"/>
      <c r="X535" s="48"/>
      <c r="Y535" s="48"/>
      <c r="Z535" s="48"/>
      <c r="AA535" s="48"/>
      <c r="AB535" s="48"/>
      <c r="AC535" s="48"/>
      <c r="AD535" s="48"/>
      <c r="AE535" s="48"/>
      <c r="AF535" s="48"/>
    </row>
    <row r="536" spans="1:32" ht="15.75" customHeight="1">
      <c r="A536" s="48"/>
      <c r="B536" s="48"/>
      <c r="C536" s="48"/>
      <c r="D536" s="48"/>
      <c r="E536" s="48"/>
      <c r="F536" s="48"/>
      <c r="G536" s="48"/>
      <c r="H536" s="48"/>
      <c r="I536" s="48"/>
      <c r="J536" s="48"/>
      <c r="K536" s="48"/>
      <c r="L536" s="48"/>
      <c r="M536" s="48"/>
      <c r="N536" s="48"/>
      <c r="O536" s="45"/>
      <c r="P536" s="48"/>
      <c r="Q536" s="48"/>
      <c r="R536" s="48"/>
      <c r="S536" s="48"/>
      <c r="T536" s="48"/>
      <c r="U536" s="48"/>
      <c r="V536" s="48"/>
      <c r="W536" s="48"/>
      <c r="X536" s="48"/>
      <c r="Y536" s="48"/>
      <c r="Z536" s="48"/>
      <c r="AA536" s="48"/>
      <c r="AB536" s="48"/>
      <c r="AC536" s="48"/>
      <c r="AD536" s="48"/>
      <c r="AE536" s="48"/>
      <c r="AF536" s="48"/>
    </row>
    <row r="537" spans="1:32" ht="15.75" customHeight="1">
      <c r="A537" s="48"/>
      <c r="B537" s="48"/>
      <c r="C537" s="48"/>
      <c r="D537" s="48"/>
      <c r="E537" s="48"/>
      <c r="F537" s="48"/>
      <c r="G537" s="48"/>
      <c r="H537" s="48"/>
      <c r="I537" s="48"/>
      <c r="J537" s="48"/>
      <c r="K537" s="48"/>
      <c r="L537" s="48"/>
      <c r="M537" s="48"/>
      <c r="N537" s="48"/>
      <c r="O537" s="45"/>
      <c r="P537" s="48"/>
      <c r="Q537" s="48"/>
      <c r="R537" s="48"/>
      <c r="S537" s="48"/>
      <c r="T537" s="48"/>
      <c r="U537" s="48"/>
      <c r="V537" s="48"/>
      <c r="W537" s="48"/>
      <c r="X537" s="48"/>
      <c r="Y537" s="48"/>
      <c r="Z537" s="48"/>
      <c r="AA537" s="48"/>
      <c r="AB537" s="48"/>
      <c r="AC537" s="48"/>
      <c r="AD537" s="48"/>
      <c r="AE537" s="48"/>
      <c r="AF537" s="48"/>
    </row>
    <row r="538" spans="1:32" ht="15.75" customHeight="1">
      <c r="A538" s="48"/>
      <c r="B538" s="48"/>
      <c r="C538" s="48"/>
      <c r="D538" s="48"/>
      <c r="E538" s="48"/>
      <c r="F538" s="48"/>
      <c r="G538" s="48"/>
      <c r="H538" s="48"/>
      <c r="I538" s="48"/>
      <c r="J538" s="48"/>
      <c r="K538" s="48"/>
      <c r="L538" s="48"/>
      <c r="M538" s="48"/>
      <c r="N538" s="48"/>
      <c r="O538" s="45"/>
      <c r="P538" s="48"/>
      <c r="Q538" s="48"/>
      <c r="R538" s="48"/>
      <c r="S538" s="48"/>
      <c r="T538" s="48"/>
      <c r="U538" s="48"/>
      <c r="V538" s="48"/>
      <c r="W538" s="48"/>
      <c r="X538" s="48"/>
      <c r="Y538" s="48"/>
      <c r="Z538" s="48"/>
      <c r="AA538" s="48"/>
      <c r="AB538" s="48"/>
      <c r="AC538" s="48"/>
      <c r="AD538" s="48"/>
      <c r="AE538" s="48"/>
      <c r="AF538" s="48"/>
    </row>
    <row r="539" spans="1:32" ht="15.75" customHeight="1">
      <c r="A539" s="48"/>
      <c r="B539" s="48"/>
      <c r="C539" s="48"/>
      <c r="D539" s="48"/>
      <c r="E539" s="48"/>
      <c r="F539" s="48"/>
      <c r="G539" s="48"/>
      <c r="H539" s="48"/>
      <c r="I539" s="48"/>
      <c r="J539" s="48"/>
      <c r="K539" s="48"/>
      <c r="L539" s="48"/>
      <c r="M539" s="48"/>
      <c r="N539" s="48"/>
      <c r="O539" s="45"/>
      <c r="P539" s="48"/>
      <c r="Q539" s="48"/>
      <c r="R539" s="48"/>
      <c r="S539" s="48"/>
      <c r="T539" s="48"/>
      <c r="U539" s="48"/>
      <c r="V539" s="48"/>
      <c r="W539" s="48"/>
      <c r="X539" s="48"/>
      <c r="Y539" s="48"/>
      <c r="Z539" s="48"/>
      <c r="AA539" s="48"/>
      <c r="AB539" s="48"/>
      <c r="AC539" s="48"/>
      <c r="AD539" s="48"/>
      <c r="AE539" s="48"/>
      <c r="AF539" s="48"/>
    </row>
    <row r="540" spans="1:32" ht="15.75" customHeight="1">
      <c r="A540" s="48"/>
      <c r="B540" s="48"/>
      <c r="C540" s="48"/>
      <c r="D540" s="48"/>
      <c r="E540" s="48"/>
      <c r="F540" s="48"/>
      <c r="G540" s="48"/>
      <c r="H540" s="48"/>
      <c r="I540" s="48"/>
      <c r="J540" s="48"/>
      <c r="K540" s="48"/>
      <c r="L540" s="48"/>
      <c r="M540" s="48"/>
      <c r="N540" s="48"/>
      <c r="O540" s="45"/>
      <c r="P540" s="48"/>
      <c r="Q540" s="48"/>
      <c r="R540" s="48"/>
      <c r="S540" s="48"/>
      <c r="T540" s="48"/>
      <c r="U540" s="48"/>
      <c r="V540" s="48"/>
      <c r="W540" s="48"/>
      <c r="X540" s="48"/>
      <c r="Y540" s="48"/>
      <c r="Z540" s="48"/>
      <c r="AA540" s="48"/>
      <c r="AB540" s="48"/>
      <c r="AC540" s="48"/>
      <c r="AD540" s="48"/>
      <c r="AE540" s="48"/>
      <c r="AF540" s="48"/>
    </row>
    <row r="541" spans="1:32" ht="15.75" customHeight="1">
      <c r="A541" s="48"/>
      <c r="B541" s="48"/>
      <c r="C541" s="48"/>
      <c r="D541" s="48"/>
      <c r="E541" s="48"/>
      <c r="F541" s="48"/>
      <c r="G541" s="48"/>
      <c r="H541" s="48"/>
      <c r="I541" s="48"/>
      <c r="J541" s="48"/>
      <c r="K541" s="48"/>
      <c r="L541" s="48"/>
      <c r="M541" s="48"/>
      <c r="N541" s="48"/>
      <c r="O541" s="45"/>
      <c r="P541" s="48"/>
      <c r="Q541" s="48"/>
      <c r="R541" s="48"/>
      <c r="S541" s="48"/>
      <c r="T541" s="48"/>
      <c r="U541" s="48"/>
      <c r="V541" s="48"/>
      <c r="W541" s="48"/>
      <c r="X541" s="48"/>
      <c r="Y541" s="48"/>
      <c r="Z541" s="48"/>
      <c r="AA541" s="48"/>
      <c r="AB541" s="48"/>
      <c r="AC541" s="48"/>
      <c r="AD541" s="48"/>
      <c r="AE541" s="48"/>
      <c r="AF541" s="48"/>
    </row>
    <row r="542" spans="1:32" ht="15.75" customHeight="1">
      <c r="A542" s="48"/>
      <c r="B542" s="48"/>
      <c r="C542" s="48"/>
      <c r="D542" s="48"/>
      <c r="E542" s="48"/>
      <c r="F542" s="48"/>
      <c r="G542" s="48"/>
      <c r="H542" s="48"/>
      <c r="I542" s="48"/>
      <c r="J542" s="48"/>
      <c r="K542" s="48"/>
      <c r="L542" s="48"/>
      <c r="M542" s="48"/>
      <c r="N542" s="48"/>
      <c r="O542" s="45"/>
      <c r="P542" s="48"/>
      <c r="Q542" s="48"/>
      <c r="R542" s="48"/>
      <c r="S542" s="48"/>
      <c r="T542" s="48"/>
      <c r="U542" s="48"/>
      <c r="V542" s="48"/>
      <c r="W542" s="48"/>
      <c r="X542" s="48"/>
      <c r="Y542" s="48"/>
      <c r="Z542" s="48"/>
      <c r="AA542" s="48"/>
      <c r="AB542" s="48"/>
      <c r="AC542" s="48"/>
      <c r="AD542" s="48"/>
      <c r="AE542" s="48"/>
      <c r="AF542" s="48"/>
    </row>
    <row r="543" spans="1:32" ht="15.75" customHeight="1">
      <c r="A543" s="48"/>
      <c r="B543" s="48"/>
      <c r="C543" s="48"/>
      <c r="D543" s="48"/>
      <c r="E543" s="48"/>
      <c r="F543" s="48"/>
      <c r="G543" s="48"/>
      <c r="H543" s="48"/>
      <c r="I543" s="48"/>
      <c r="J543" s="48"/>
      <c r="K543" s="48"/>
      <c r="L543" s="48"/>
      <c r="M543" s="48"/>
      <c r="N543" s="48"/>
      <c r="O543" s="45"/>
      <c r="P543" s="48"/>
      <c r="Q543" s="48"/>
      <c r="R543" s="48"/>
      <c r="S543" s="48"/>
      <c r="T543" s="48"/>
      <c r="U543" s="48"/>
      <c r="V543" s="48"/>
      <c r="W543" s="48"/>
      <c r="X543" s="48"/>
      <c r="Y543" s="48"/>
      <c r="Z543" s="48"/>
      <c r="AA543" s="48"/>
      <c r="AB543" s="48"/>
      <c r="AC543" s="48"/>
      <c r="AD543" s="48"/>
      <c r="AE543" s="48"/>
      <c r="AF543" s="48"/>
    </row>
    <row r="544" spans="1:32" ht="15.75" customHeight="1">
      <c r="A544" s="48"/>
      <c r="B544" s="48"/>
      <c r="C544" s="48"/>
      <c r="D544" s="48"/>
      <c r="E544" s="48"/>
      <c r="F544" s="48"/>
      <c r="G544" s="48"/>
      <c r="H544" s="48"/>
      <c r="I544" s="48"/>
      <c r="J544" s="48"/>
      <c r="K544" s="48"/>
      <c r="L544" s="48"/>
      <c r="M544" s="48"/>
      <c r="N544" s="48"/>
      <c r="O544" s="45"/>
      <c r="P544" s="48"/>
      <c r="Q544" s="48"/>
      <c r="R544" s="48"/>
      <c r="S544" s="48"/>
      <c r="T544" s="48"/>
      <c r="U544" s="48"/>
      <c r="V544" s="48"/>
      <c r="W544" s="48"/>
      <c r="X544" s="48"/>
      <c r="Y544" s="48"/>
      <c r="Z544" s="48"/>
      <c r="AA544" s="48"/>
      <c r="AB544" s="48"/>
      <c r="AC544" s="48"/>
      <c r="AD544" s="48"/>
      <c r="AE544" s="48"/>
      <c r="AF544" s="48"/>
    </row>
    <row r="545" spans="1:32" ht="15.75" customHeight="1">
      <c r="A545" s="48"/>
      <c r="B545" s="48"/>
      <c r="C545" s="48"/>
      <c r="D545" s="48"/>
      <c r="E545" s="48"/>
      <c r="F545" s="48"/>
      <c r="G545" s="48"/>
      <c r="H545" s="48"/>
      <c r="I545" s="48"/>
      <c r="J545" s="48"/>
      <c r="K545" s="48"/>
      <c r="L545" s="48"/>
      <c r="M545" s="48"/>
      <c r="N545" s="48"/>
      <c r="O545" s="45"/>
      <c r="P545" s="48"/>
      <c r="Q545" s="48"/>
      <c r="R545" s="48"/>
      <c r="S545" s="48"/>
      <c r="T545" s="48"/>
      <c r="U545" s="48"/>
      <c r="V545" s="48"/>
      <c r="W545" s="48"/>
      <c r="X545" s="48"/>
      <c r="Y545" s="48"/>
      <c r="Z545" s="48"/>
      <c r="AA545" s="48"/>
      <c r="AB545" s="48"/>
      <c r="AC545" s="48"/>
      <c r="AD545" s="48"/>
      <c r="AE545" s="48"/>
      <c r="AF545" s="48"/>
    </row>
    <row r="546" spans="1:32" ht="15.75" customHeight="1">
      <c r="A546" s="48"/>
      <c r="B546" s="48"/>
      <c r="C546" s="48"/>
      <c r="D546" s="48"/>
      <c r="E546" s="48"/>
      <c r="F546" s="48"/>
      <c r="G546" s="48"/>
      <c r="H546" s="48"/>
      <c r="I546" s="48"/>
      <c r="J546" s="48"/>
      <c r="K546" s="48"/>
      <c r="L546" s="48"/>
      <c r="M546" s="48"/>
      <c r="N546" s="48"/>
      <c r="O546" s="45"/>
      <c r="P546" s="48"/>
      <c r="Q546" s="48"/>
      <c r="R546" s="48"/>
      <c r="S546" s="48"/>
      <c r="T546" s="48"/>
      <c r="U546" s="48"/>
      <c r="V546" s="48"/>
      <c r="W546" s="48"/>
      <c r="X546" s="48"/>
      <c r="Y546" s="48"/>
      <c r="Z546" s="48"/>
      <c r="AA546" s="48"/>
      <c r="AB546" s="48"/>
      <c r="AC546" s="48"/>
      <c r="AD546" s="48"/>
      <c r="AE546" s="48"/>
      <c r="AF546" s="48"/>
    </row>
    <row r="547" spans="1:32" ht="15.75" customHeight="1">
      <c r="A547" s="48"/>
      <c r="B547" s="48"/>
      <c r="C547" s="48"/>
      <c r="D547" s="48"/>
      <c r="E547" s="48"/>
      <c r="F547" s="48"/>
      <c r="G547" s="48"/>
      <c r="H547" s="48"/>
      <c r="I547" s="48"/>
      <c r="J547" s="48"/>
      <c r="K547" s="48"/>
      <c r="L547" s="48"/>
      <c r="M547" s="48"/>
      <c r="N547" s="48"/>
      <c r="O547" s="45"/>
      <c r="P547" s="48"/>
      <c r="Q547" s="48"/>
      <c r="R547" s="48"/>
      <c r="S547" s="48"/>
      <c r="T547" s="48"/>
      <c r="U547" s="48"/>
      <c r="V547" s="48"/>
      <c r="W547" s="48"/>
      <c r="X547" s="48"/>
      <c r="Y547" s="48"/>
      <c r="Z547" s="48"/>
      <c r="AA547" s="48"/>
      <c r="AB547" s="48"/>
      <c r="AC547" s="48"/>
      <c r="AD547" s="48"/>
      <c r="AE547" s="48"/>
      <c r="AF547" s="48"/>
    </row>
    <row r="548" spans="1:32" ht="15.75" customHeight="1">
      <c r="A548" s="48"/>
      <c r="B548" s="48"/>
      <c r="C548" s="48"/>
      <c r="D548" s="48"/>
      <c r="E548" s="48"/>
      <c r="F548" s="48"/>
      <c r="G548" s="48"/>
      <c r="H548" s="48"/>
      <c r="I548" s="48"/>
      <c r="J548" s="48"/>
      <c r="K548" s="48"/>
      <c r="L548" s="48"/>
      <c r="M548" s="48"/>
      <c r="N548" s="48"/>
      <c r="O548" s="45"/>
      <c r="P548" s="48"/>
      <c r="Q548" s="48"/>
      <c r="R548" s="48"/>
      <c r="S548" s="48"/>
      <c r="T548" s="48"/>
      <c r="U548" s="48"/>
      <c r="V548" s="48"/>
      <c r="W548" s="48"/>
      <c r="X548" s="48"/>
      <c r="Y548" s="48"/>
      <c r="Z548" s="48"/>
      <c r="AA548" s="48"/>
      <c r="AB548" s="48"/>
      <c r="AC548" s="48"/>
      <c r="AD548" s="48"/>
      <c r="AE548" s="48"/>
      <c r="AF548" s="48"/>
    </row>
    <row r="549" spans="1:32" ht="15.75" customHeight="1">
      <c r="A549" s="48"/>
      <c r="B549" s="48"/>
      <c r="C549" s="48"/>
      <c r="D549" s="48"/>
      <c r="E549" s="48"/>
      <c r="F549" s="48"/>
      <c r="G549" s="48"/>
      <c r="H549" s="48"/>
      <c r="I549" s="48"/>
      <c r="J549" s="48"/>
      <c r="K549" s="48"/>
      <c r="L549" s="48"/>
      <c r="M549" s="48"/>
      <c r="N549" s="48"/>
      <c r="O549" s="45"/>
      <c r="P549" s="48"/>
      <c r="Q549" s="48"/>
      <c r="R549" s="48"/>
      <c r="S549" s="48"/>
      <c r="T549" s="48"/>
      <c r="U549" s="48"/>
      <c r="V549" s="48"/>
      <c r="W549" s="48"/>
      <c r="X549" s="48"/>
      <c r="Y549" s="48"/>
      <c r="Z549" s="48"/>
      <c r="AA549" s="48"/>
      <c r="AB549" s="48"/>
      <c r="AC549" s="48"/>
      <c r="AD549" s="48"/>
      <c r="AE549" s="48"/>
      <c r="AF549" s="48"/>
    </row>
    <row r="550" spans="1:32" ht="15.75" customHeight="1">
      <c r="A550" s="48"/>
      <c r="B550" s="48"/>
      <c r="C550" s="48"/>
      <c r="D550" s="48"/>
      <c r="E550" s="48"/>
      <c r="F550" s="48"/>
      <c r="G550" s="48"/>
      <c r="H550" s="48"/>
      <c r="I550" s="48"/>
      <c r="J550" s="48"/>
      <c r="K550" s="48"/>
      <c r="L550" s="48"/>
      <c r="M550" s="48"/>
      <c r="N550" s="48"/>
      <c r="O550" s="45"/>
      <c r="P550" s="48"/>
      <c r="Q550" s="48"/>
      <c r="R550" s="48"/>
      <c r="S550" s="48"/>
      <c r="T550" s="48"/>
      <c r="U550" s="48"/>
      <c r="V550" s="48"/>
      <c r="W550" s="48"/>
      <c r="X550" s="48"/>
      <c r="Y550" s="48"/>
      <c r="Z550" s="48"/>
      <c r="AA550" s="48"/>
      <c r="AB550" s="48"/>
      <c r="AC550" s="48"/>
      <c r="AD550" s="48"/>
      <c r="AE550" s="48"/>
      <c r="AF550" s="48"/>
    </row>
    <row r="551" spans="1:32" ht="15.75" customHeight="1">
      <c r="A551" s="48"/>
      <c r="B551" s="48"/>
      <c r="C551" s="48"/>
      <c r="D551" s="48"/>
      <c r="E551" s="48"/>
      <c r="F551" s="48"/>
      <c r="G551" s="48"/>
      <c r="H551" s="48"/>
      <c r="I551" s="48"/>
      <c r="J551" s="48"/>
      <c r="K551" s="48"/>
      <c r="L551" s="48"/>
      <c r="M551" s="48"/>
      <c r="N551" s="48"/>
      <c r="O551" s="45"/>
      <c r="P551" s="48"/>
      <c r="Q551" s="48"/>
      <c r="R551" s="48"/>
      <c r="S551" s="48"/>
      <c r="T551" s="48"/>
      <c r="U551" s="48"/>
      <c r="V551" s="48"/>
      <c r="W551" s="48"/>
      <c r="X551" s="48"/>
      <c r="Y551" s="48"/>
      <c r="Z551" s="48"/>
      <c r="AA551" s="48"/>
      <c r="AB551" s="48"/>
      <c r="AC551" s="48"/>
      <c r="AD551" s="48"/>
      <c r="AE551" s="48"/>
      <c r="AF551" s="48"/>
    </row>
    <row r="552" spans="1:32" ht="15.75" customHeight="1">
      <c r="A552" s="48"/>
      <c r="B552" s="48"/>
      <c r="C552" s="48"/>
      <c r="D552" s="48"/>
      <c r="E552" s="48"/>
      <c r="F552" s="48"/>
      <c r="G552" s="48"/>
      <c r="H552" s="48"/>
      <c r="I552" s="48"/>
      <c r="J552" s="48"/>
      <c r="K552" s="48"/>
      <c r="L552" s="48"/>
      <c r="M552" s="48"/>
      <c r="N552" s="48"/>
      <c r="O552" s="45"/>
      <c r="P552" s="48"/>
      <c r="Q552" s="48"/>
      <c r="R552" s="48"/>
      <c r="S552" s="48"/>
      <c r="T552" s="48"/>
      <c r="U552" s="48"/>
      <c r="V552" s="48"/>
      <c r="W552" s="48"/>
      <c r="X552" s="48"/>
      <c r="Y552" s="48"/>
      <c r="Z552" s="48"/>
      <c r="AA552" s="48"/>
      <c r="AB552" s="48"/>
      <c r="AC552" s="48"/>
      <c r="AD552" s="48"/>
      <c r="AE552" s="48"/>
      <c r="AF552" s="48"/>
    </row>
    <row r="553" spans="1:32" ht="15.75" customHeight="1">
      <c r="A553" s="48"/>
      <c r="B553" s="48"/>
      <c r="C553" s="48"/>
      <c r="D553" s="48"/>
      <c r="E553" s="48"/>
      <c r="F553" s="48"/>
      <c r="G553" s="48"/>
      <c r="H553" s="48"/>
      <c r="I553" s="48"/>
      <c r="J553" s="48"/>
      <c r="K553" s="48"/>
      <c r="L553" s="48"/>
      <c r="M553" s="48"/>
      <c r="N553" s="48"/>
      <c r="O553" s="45"/>
      <c r="P553" s="48"/>
      <c r="Q553" s="48"/>
      <c r="R553" s="48"/>
      <c r="S553" s="48"/>
      <c r="T553" s="48"/>
      <c r="U553" s="48"/>
      <c r="V553" s="48"/>
      <c r="W553" s="48"/>
      <c r="X553" s="48"/>
      <c r="Y553" s="48"/>
      <c r="Z553" s="48"/>
      <c r="AA553" s="48"/>
      <c r="AB553" s="48"/>
      <c r="AC553" s="48"/>
      <c r="AD553" s="48"/>
      <c r="AE553" s="48"/>
      <c r="AF553" s="48"/>
    </row>
    <row r="554" spans="1:32" ht="15.75" customHeight="1">
      <c r="A554" s="48"/>
      <c r="B554" s="48"/>
      <c r="C554" s="48"/>
      <c r="D554" s="48"/>
      <c r="E554" s="48"/>
      <c r="F554" s="48"/>
      <c r="G554" s="48"/>
      <c r="H554" s="48"/>
      <c r="I554" s="48"/>
      <c r="J554" s="48"/>
      <c r="K554" s="48"/>
      <c r="L554" s="48"/>
      <c r="M554" s="48"/>
      <c r="N554" s="48"/>
      <c r="O554" s="45"/>
      <c r="P554" s="48"/>
      <c r="Q554" s="48"/>
      <c r="R554" s="48"/>
      <c r="S554" s="48"/>
      <c r="T554" s="48"/>
      <c r="U554" s="48"/>
      <c r="V554" s="48"/>
      <c r="W554" s="48"/>
      <c r="X554" s="48"/>
      <c r="Y554" s="48"/>
      <c r="Z554" s="48"/>
      <c r="AA554" s="48"/>
      <c r="AB554" s="48"/>
      <c r="AC554" s="48"/>
      <c r="AD554" s="48"/>
      <c r="AE554" s="48"/>
      <c r="AF554" s="48"/>
    </row>
    <row r="555" spans="1:32" ht="15.75" customHeight="1">
      <c r="A555" s="48"/>
      <c r="B555" s="48"/>
      <c r="C555" s="48"/>
      <c r="D555" s="48"/>
      <c r="E555" s="48"/>
      <c r="F555" s="48"/>
      <c r="G555" s="48"/>
      <c r="H555" s="48"/>
      <c r="I555" s="48"/>
      <c r="J555" s="48"/>
      <c r="K555" s="48"/>
      <c r="L555" s="48"/>
      <c r="M555" s="48"/>
      <c r="N555" s="48"/>
      <c r="O555" s="45"/>
      <c r="P555" s="48"/>
      <c r="Q555" s="48"/>
      <c r="R555" s="48"/>
      <c r="S555" s="48"/>
      <c r="T555" s="48"/>
      <c r="U555" s="48"/>
      <c r="V555" s="48"/>
      <c r="W555" s="48"/>
      <c r="X555" s="48"/>
      <c r="Y555" s="48"/>
      <c r="Z555" s="48"/>
      <c r="AA555" s="48"/>
      <c r="AB555" s="48"/>
      <c r="AC555" s="48"/>
      <c r="AD555" s="48"/>
      <c r="AE555" s="48"/>
      <c r="AF555" s="48"/>
    </row>
    <row r="556" spans="1:32" ht="15.75" customHeight="1">
      <c r="A556" s="48"/>
      <c r="B556" s="48"/>
      <c r="C556" s="48"/>
      <c r="D556" s="48"/>
      <c r="E556" s="48"/>
      <c r="F556" s="48"/>
      <c r="G556" s="48"/>
      <c r="H556" s="48"/>
      <c r="I556" s="48"/>
      <c r="J556" s="48"/>
      <c r="K556" s="48"/>
      <c r="L556" s="48"/>
      <c r="M556" s="48"/>
      <c r="N556" s="48"/>
      <c r="O556" s="45"/>
      <c r="P556" s="48"/>
      <c r="Q556" s="48"/>
      <c r="R556" s="48"/>
      <c r="S556" s="48"/>
      <c r="T556" s="48"/>
      <c r="U556" s="48"/>
      <c r="V556" s="48"/>
      <c r="W556" s="48"/>
      <c r="X556" s="48"/>
      <c r="Y556" s="48"/>
      <c r="Z556" s="48"/>
      <c r="AA556" s="48"/>
      <c r="AB556" s="48"/>
      <c r="AC556" s="48"/>
      <c r="AD556" s="48"/>
      <c r="AE556" s="48"/>
      <c r="AF556" s="48"/>
    </row>
    <row r="557" spans="1:32" ht="15.75" customHeight="1">
      <c r="A557" s="48"/>
      <c r="B557" s="48"/>
      <c r="C557" s="48"/>
      <c r="D557" s="48"/>
      <c r="E557" s="48"/>
      <c r="F557" s="48"/>
      <c r="G557" s="48"/>
      <c r="H557" s="48"/>
      <c r="I557" s="48"/>
      <c r="J557" s="48"/>
      <c r="K557" s="48"/>
      <c r="L557" s="48"/>
      <c r="M557" s="48"/>
      <c r="N557" s="48"/>
      <c r="O557" s="45"/>
      <c r="P557" s="48"/>
      <c r="Q557" s="48"/>
      <c r="R557" s="48"/>
      <c r="S557" s="48"/>
      <c r="T557" s="48"/>
      <c r="U557" s="48"/>
      <c r="V557" s="48"/>
      <c r="W557" s="48"/>
      <c r="X557" s="48"/>
      <c r="Y557" s="48"/>
      <c r="Z557" s="48"/>
      <c r="AA557" s="48"/>
      <c r="AB557" s="48"/>
      <c r="AC557" s="48"/>
      <c r="AD557" s="48"/>
      <c r="AE557" s="48"/>
      <c r="AF557" s="48"/>
    </row>
    <row r="558" spans="1:32" ht="15.75" customHeight="1">
      <c r="A558" s="48"/>
      <c r="B558" s="48"/>
      <c r="C558" s="48"/>
      <c r="D558" s="48"/>
      <c r="E558" s="48"/>
      <c r="F558" s="48"/>
      <c r="G558" s="48"/>
      <c r="H558" s="48"/>
      <c r="I558" s="48"/>
      <c r="J558" s="48"/>
      <c r="K558" s="48"/>
      <c r="L558" s="48"/>
      <c r="M558" s="48"/>
      <c r="N558" s="48"/>
      <c r="O558" s="45"/>
      <c r="P558" s="48"/>
      <c r="Q558" s="48"/>
      <c r="R558" s="48"/>
      <c r="S558" s="48"/>
      <c r="T558" s="48"/>
      <c r="U558" s="48"/>
      <c r="V558" s="48"/>
      <c r="W558" s="48"/>
      <c r="X558" s="48"/>
      <c r="Y558" s="48"/>
      <c r="Z558" s="48"/>
      <c r="AA558" s="48"/>
      <c r="AB558" s="48"/>
      <c r="AC558" s="48"/>
      <c r="AD558" s="48"/>
      <c r="AE558" s="48"/>
      <c r="AF558" s="48"/>
    </row>
    <row r="559" spans="1:32" ht="15.75" customHeight="1">
      <c r="A559" s="48"/>
      <c r="B559" s="48"/>
      <c r="C559" s="48"/>
      <c r="D559" s="48"/>
      <c r="E559" s="48"/>
      <c r="F559" s="48"/>
      <c r="G559" s="48"/>
      <c r="H559" s="48"/>
      <c r="I559" s="48"/>
      <c r="J559" s="48"/>
      <c r="K559" s="48"/>
      <c r="L559" s="48"/>
      <c r="M559" s="48"/>
      <c r="N559" s="48"/>
      <c r="O559" s="45"/>
      <c r="P559" s="48"/>
      <c r="Q559" s="48"/>
      <c r="R559" s="48"/>
      <c r="S559" s="48"/>
      <c r="T559" s="48"/>
      <c r="U559" s="48"/>
      <c r="V559" s="48"/>
      <c r="W559" s="48"/>
      <c r="X559" s="48"/>
      <c r="Y559" s="48"/>
      <c r="Z559" s="48"/>
      <c r="AA559" s="48"/>
      <c r="AB559" s="48"/>
      <c r="AC559" s="48"/>
      <c r="AD559" s="48"/>
      <c r="AE559" s="48"/>
      <c r="AF559" s="48"/>
    </row>
    <row r="560" spans="1:32" ht="15.75" customHeight="1">
      <c r="A560" s="48"/>
      <c r="B560" s="48"/>
      <c r="C560" s="48"/>
      <c r="D560" s="48"/>
      <c r="E560" s="48"/>
      <c r="F560" s="48"/>
      <c r="G560" s="48"/>
      <c r="H560" s="48"/>
      <c r="I560" s="48"/>
      <c r="J560" s="48"/>
      <c r="K560" s="48"/>
      <c r="L560" s="48"/>
      <c r="M560" s="48"/>
      <c r="N560" s="48"/>
      <c r="O560" s="45"/>
      <c r="P560" s="48"/>
      <c r="Q560" s="48"/>
      <c r="R560" s="48"/>
      <c r="S560" s="48"/>
      <c r="T560" s="48"/>
      <c r="U560" s="48"/>
      <c r="V560" s="48"/>
      <c r="W560" s="48"/>
      <c r="X560" s="48"/>
      <c r="Y560" s="48"/>
      <c r="Z560" s="48"/>
      <c r="AA560" s="48"/>
      <c r="AB560" s="48"/>
      <c r="AC560" s="48"/>
      <c r="AD560" s="48"/>
      <c r="AE560" s="48"/>
      <c r="AF560" s="48"/>
    </row>
    <row r="561" spans="1:32" ht="15.75" customHeight="1">
      <c r="A561" s="48"/>
      <c r="B561" s="48"/>
      <c r="C561" s="48"/>
      <c r="D561" s="48"/>
      <c r="E561" s="48"/>
      <c r="F561" s="48"/>
      <c r="G561" s="48"/>
      <c r="H561" s="48"/>
      <c r="I561" s="48"/>
      <c r="J561" s="48"/>
      <c r="K561" s="48"/>
      <c r="L561" s="48"/>
      <c r="M561" s="48"/>
      <c r="N561" s="48"/>
      <c r="O561" s="45"/>
      <c r="P561" s="48"/>
      <c r="Q561" s="48"/>
      <c r="R561" s="48"/>
      <c r="S561" s="48"/>
      <c r="T561" s="48"/>
      <c r="U561" s="48"/>
      <c r="V561" s="48"/>
      <c r="W561" s="48"/>
      <c r="X561" s="48"/>
      <c r="Y561" s="48"/>
      <c r="Z561" s="48"/>
      <c r="AA561" s="48"/>
      <c r="AB561" s="48"/>
      <c r="AC561" s="48"/>
      <c r="AD561" s="48"/>
      <c r="AE561" s="48"/>
      <c r="AF561" s="48"/>
    </row>
    <row r="562" spans="1:32" ht="15.75" customHeight="1">
      <c r="A562" s="48"/>
      <c r="B562" s="48"/>
      <c r="C562" s="48"/>
      <c r="D562" s="48"/>
      <c r="E562" s="48"/>
      <c r="F562" s="48"/>
      <c r="G562" s="48"/>
      <c r="H562" s="48"/>
      <c r="I562" s="48"/>
      <c r="J562" s="48"/>
      <c r="K562" s="48"/>
      <c r="L562" s="48"/>
      <c r="M562" s="48"/>
      <c r="N562" s="48"/>
      <c r="O562" s="45"/>
      <c r="P562" s="48"/>
      <c r="Q562" s="48"/>
      <c r="R562" s="48"/>
      <c r="S562" s="48"/>
      <c r="T562" s="48"/>
      <c r="U562" s="48"/>
      <c r="V562" s="48"/>
      <c r="W562" s="48"/>
      <c r="X562" s="48"/>
      <c r="Y562" s="48"/>
      <c r="Z562" s="48"/>
      <c r="AA562" s="48"/>
      <c r="AB562" s="48"/>
      <c r="AC562" s="48"/>
      <c r="AD562" s="48"/>
      <c r="AE562" s="48"/>
      <c r="AF562" s="48"/>
    </row>
    <row r="563" spans="1:32" ht="15.75" customHeight="1">
      <c r="A563" s="48"/>
      <c r="B563" s="48"/>
      <c r="C563" s="48"/>
      <c r="D563" s="48"/>
      <c r="E563" s="48"/>
      <c r="F563" s="48"/>
      <c r="G563" s="48"/>
      <c r="H563" s="48"/>
      <c r="I563" s="48"/>
      <c r="J563" s="48"/>
      <c r="K563" s="48"/>
      <c r="L563" s="48"/>
      <c r="M563" s="48"/>
      <c r="N563" s="48"/>
      <c r="O563" s="45"/>
      <c r="P563" s="48"/>
      <c r="Q563" s="48"/>
      <c r="R563" s="48"/>
      <c r="S563" s="48"/>
      <c r="T563" s="48"/>
      <c r="U563" s="48"/>
      <c r="V563" s="48"/>
      <c r="W563" s="48"/>
      <c r="X563" s="48"/>
      <c r="Y563" s="48"/>
      <c r="Z563" s="48"/>
      <c r="AA563" s="48"/>
      <c r="AB563" s="48"/>
      <c r="AC563" s="48"/>
      <c r="AD563" s="48"/>
      <c r="AE563" s="48"/>
      <c r="AF563" s="48"/>
    </row>
    <row r="564" spans="1:32" ht="15.75" customHeight="1">
      <c r="A564" s="48"/>
      <c r="B564" s="48"/>
      <c r="C564" s="48"/>
      <c r="D564" s="48"/>
      <c r="E564" s="48"/>
      <c r="F564" s="48"/>
      <c r="G564" s="48"/>
      <c r="H564" s="48"/>
      <c r="I564" s="48"/>
      <c r="J564" s="48"/>
      <c r="K564" s="48"/>
      <c r="L564" s="48"/>
      <c r="M564" s="48"/>
      <c r="N564" s="48"/>
      <c r="O564" s="45"/>
      <c r="P564" s="48"/>
      <c r="Q564" s="48"/>
      <c r="R564" s="48"/>
      <c r="S564" s="48"/>
      <c r="T564" s="48"/>
      <c r="U564" s="48"/>
      <c r="V564" s="48"/>
      <c r="W564" s="48"/>
      <c r="X564" s="48"/>
      <c r="Y564" s="48"/>
      <c r="Z564" s="48"/>
      <c r="AA564" s="48"/>
      <c r="AB564" s="48"/>
      <c r="AC564" s="48"/>
      <c r="AD564" s="48"/>
      <c r="AE564" s="48"/>
      <c r="AF564" s="48"/>
    </row>
    <row r="565" spans="1:32" ht="15.75" customHeight="1">
      <c r="A565" s="48"/>
      <c r="B565" s="48"/>
      <c r="C565" s="48"/>
      <c r="D565" s="48"/>
      <c r="E565" s="48"/>
      <c r="F565" s="48"/>
      <c r="G565" s="48"/>
      <c r="H565" s="48"/>
      <c r="I565" s="48"/>
      <c r="J565" s="48"/>
      <c r="K565" s="48"/>
      <c r="L565" s="48"/>
      <c r="M565" s="48"/>
      <c r="N565" s="48"/>
      <c r="O565" s="45"/>
      <c r="P565" s="48"/>
      <c r="Q565" s="48"/>
      <c r="R565" s="48"/>
      <c r="S565" s="48"/>
      <c r="T565" s="48"/>
      <c r="U565" s="48"/>
      <c r="V565" s="48"/>
      <c r="W565" s="48"/>
      <c r="X565" s="48"/>
      <c r="Y565" s="48"/>
      <c r="Z565" s="48"/>
      <c r="AA565" s="48"/>
      <c r="AB565" s="48"/>
      <c r="AC565" s="48"/>
      <c r="AD565" s="48"/>
      <c r="AE565" s="48"/>
      <c r="AF565" s="48"/>
    </row>
    <row r="566" spans="1:32" ht="15.75" customHeight="1">
      <c r="A566" s="48"/>
      <c r="B566" s="48"/>
      <c r="C566" s="48"/>
      <c r="D566" s="48"/>
      <c r="E566" s="48"/>
      <c r="F566" s="48"/>
      <c r="G566" s="48"/>
      <c r="H566" s="48"/>
      <c r="I566" s="48"/>
      <c r="J566" s="48"/>
      <c r="K566" s="48"/>
      <c r="L566" s="48"/>
      <c r="M566" s="48"/>
      <c r="N566" s="48"/>
      <c r="O566" s="45"/>
      <c r="P566" s="48"/>
      <c r="Q566" s="48"/>
      <c r="R566" s="48"/>
      <c r="S566" s="48"/>
      <c r="T566" s="48"/>
      <c r="U566" s="48"/>
      <c r="V566" s="48"/>
      <c r="W566" s="48"/>
      <c r="X566" s="48"/>
      <c r="Y566" s="48"/>
      <c r="Z566" s="48"/>
      <c r="AA566" s="48"/>
      <c r="AB566" s="48"/>
      <c r="AC566" s="48"/>
      <c r="AD566" s="48"/>
      <c r="AE566" s="48"/>
      <c r="AF566" s="48"/>
    </row>
    <row r="567" spans="1:32" ht="15.75" customHeight="1">
      <c r="A567" s="48"/>
      <c r="B567" s="48"/>
      <c r="C567" s="48"/>
      <c r="D567" s="48"/>
      <c r="E567" s="48"/>
      <c r="F567" s="48"/>
      <c r="G567" s="48"/>
      <c r="H567" s="48"/>
      <c r="I567" s="48"/>
      <c r="J567" s="48"/>
      <c r="K567" s="48"/>
      <c r="L567" s="48"/>
      <c r="M567" s="48"/>
      <c r="N567" s="48"/>
      <c r="O567" s="45"/>
      <c r="P567" s="48"/>
      <c r="Q567" s="48"/>
      <c r="R567" s="48"/>
      <c r="S567" s="48"/>
      <c r="T567" s="48"/>
      <c r="U567" s="48"/>
      <c r="V567" s="48"/>
      <c r="W567" s="48"/>
      <c r="X567" s="48"/>
      <c r="Y567" s="48"/>
      <c r="Z567" s="48"/>
      <c r="AA567" s="48"/>
      <c r="AB567" s="48"/>
      <c r="AC567" s="48"/>
      <c r="AD567" s="48"/>
      <c r="AE567" s="48"/>
      <c r="AF567" s="48"/>
    </row>
    <row r="568" spans="1:32" ht="15.75" customHeight="1">
      <c r="A568" s="48"/>
      <c r="B568" s="48"/>
      <c r="C568" s="48"/>
      <c r="D568" s="48"/>
      <c r="E568" s="48"/>
      <c r="F568" s="48"/>
      <c r="G568" s="48"/>
      <c r="H568" s="48"/>
      <c r="I568" s="48"/>
      <c r="J568" s="48"/>
      <c r="K568" s="48"/>
      <c r="L568" s="48"/>
      <c r="M568" s="48"/>
      <c r="N568" s="48"/>
      <c r="O568" s="45"/>
      <c r="P568" s="48"/>
      <c r="Q568" s="48"/>
      <c r="R568" s="48"/>
      <c r="S568" s="48"/>
      <c r="T568" s="48"/>
      <c r="U568" s="48"/>
      <c r="V568" s="48"/>
      <c r="W568" s="48"/>
      <c r="X568" s="48"/>
      <c r="Y568" s="48"/>
      <c r="Z568" s="48"/>
      <c r="AA568" s="48"/>
      <c r="AB568" s="48"/>
      <c r="AC568" s="48"/>
      <c r="AD568" s="48"/>
      <c r="AE568" s="48"/>
      <c r="AF568" s="48"/>
    </row>
    <row r="569" spans="1:32" ht="15.75" customHeight="1">
      <c r="A569" s="48"/>
      <c r="B569" s="48"/>
      <c r="C569" s="48"/>
      <c r="D569" s="48"/>
      <c r="E569" s="48"/>
      <c r="F569" s="48"/>
      <c r="G569" s="48"/>
      <c r="H569" s="48"/>
      <c r="I569" s="48"/>
      <c r="J569" s="48"/>
      <c r="K569" s="48"/>
      <c r="L569" s="48"/>
      <c r="M569" s="48"/>
      <c r="N569" s="48"/>
      <c r="O569" s="45"/>
      <c r="P569" s="48"/>
      <c r="Q569" s="48"/>
      <c r="R569" s="48"/>
      <c r="S569" s="48"/>
      <c r="T569" s="48"/>
      <c r="U569" s="48"/>
      <c r="V569" s="48"/>
      <c r="W569" s="48"/>
      <c r="X569" s="48"/>
      <c r="Y569" s="48"/>
      <c r="Z569" s="48"/>
      <c r="AA569" s="48"/>
      <c r="AB569" s="48"/>
      <c r="AC569" s="48"/>
      <c r="AD569" s="48"/>
      <c r="AE569" s="48"/>
      <c r="AF569" s="48"/>
    </row>
    <row r="570" spans="1:32" ht="15.75" customHeight="1">
      <c r="A570" s="48"/>
      <c r="B570" s="48"/>
      <c r="C570" s="48"/>
      <c r="D570" s="48"/>
      <c r="E570" s="48"/>
      <c r="F570" s="48"/>
      <c r="G570" s="48"/>
      <c r="H570" s="48"/>
      <c r="I570" s="48"/>
      <c r="J570" s="48"/>
      <c r="K570" s="48"/>
      <c r="L570" s="48"/>
      <c r="M570" s="48"/>
      <c r="N570" s="48"/>
      <c r="O570" s="45"/>
      <c r="P570" s="48"/>
      <c r="Q570" s="48"/>
      <c r="R570" s="48"/>
      <c r="S570" s="48"/>
      <c r="T570" s="48"/>
      <c r="U570" s="48"/>
      <c r="V570" s="48"/>
      <c r="W570" s="48"/>
      <c r="X570" s="48"/>
      <c r="Y570" s="48"/>
      <c r="Z570" s="48"/>
      <c r="AA570" s="48"/>
      <c r="AB570" s="48"/>
      <c r="AC570" s="48"/>
      <c r="AD570" s="48"/>
      <c r="AE570" s="48"/>
      <c r="AF570" s="48"/>
    </row>
    <row r="571" spans="1:32" ht="15.75" customHeight="1">
      <c r="A571" s="48"/>
      <c r="B571" s="48"/>
      <c r="C571" s="48"/>
      <c r="D571" s="48"/>
      <c r="E571" s="48"/>
      <c r="F571" s="48"/>
      <c r="G571" s="48"/>
      <c r="H571" s="48"/>
      <c r="I571" s="48"/>
      <c r="J571" s="48"/>
      <c r="K571" s="48"/>
      <c r="L571" s="48"/>
      <c r="M571" s="48"/>
      <c r="N571" s="48"/>
      <c r="O571" s="45"/>
      <c r="P571" s="48"/>
      <c r="Q571" s="48"/>
      <c r="R571" s="48"/>
      <c r="S571" s="48"/>
      <c r="T571" s="48"/>
      <c r="U571" s="48"/>
      <c r="V571" s="48"/>
      <c r="W571" s="48"/>
      <c r="X571" s="48"/>
      <c r="Y571" s="48"/>
      <c r="Z571" s="48"/>
      <c r="AA571" s="48"/>
      <c r="AB571" s="48"/>
      <c r="AC571" s="48"/>
      <c r="AD571" s="48"/>
      <c r="AE571" s="48"/>
      <c r="AF571" s="48"/>
    </row>
    <row r="572" spans="1:32" ht="15.75" customHeight="1">
      <c r="A572" s="48"/>
      <c r="B572" s="48"/>
      <c r="C572" s="48"/>
      <c r="D572" s="48"/>
      <c r="E572" s="48"/>
      <c r="F572" s="48"/>
      <c r="G572" s="48"/>
      <c r="H572" s="48"/>
      <c r="I572" s="48"/>
      <c r="J572" s="48"/>
      <c r="K572" s="48"/>
      <c r="L572" s="48"/>
      <c r="M572" s="48"/>
      <c r="N572" s="48"/>
      <c r="O572" s="45"/>
      <c r="P572" s="48"/>
      <c r="Q572" s="48"/>
      <c r="R572" s="48"/>
      <c r="S572" s="48"/>
      <c r="T572" s="48"/>
      <c r="U572" s="48"/>
      <c r="V572" s="48"/>
      <c r="W572" s="48"/>
      <c r="X572" s="48"/>
      <c r="Y572" s="48"/>
      <c r="Z572" s="48"/>
      <c r="AA572" s="48"/>
      <c r="AB572" s="48"/>
      <c r="AC572" s="48"/>
      <c r="AD572" s="48"/>
      <c r="AE572" s="48"/>
      <c r="AF572" s="48"/>
    </row>
    <row r="573" spans="1:32" ht="15.75" customHeight="1">
      <c r="A573" s="48"/>
      <c r="B573" s="48"/>
      <c r="C573" s="48"/>
      <c r="D573" s="48"/>
      <c r="E573" s="48"/>
      <c r="F573" s="48"/>
      <c r="G573" s="48"/>
      <c r="H573" s="48"/>
      <c r="I573" s="48"/>
      <c r="J573" s="48"/>
      <c r="K573" s="48"/>
      <c r="L573" s="48"/>
      <c r="M573" s="48"/>
      <c r="N573" s="48"/>
      <c r="O573" s="45"/>
      <c r="P573" s="48"/>
      <c r="Q573" s="48"/>
      <c r="R573" s="48"/>
      <c r="S573" s="48"/>
      <c r="T573" s="48"/>
      <c r="U573" s="48"/>
      <c r="V573" s="48"/>
      <c r="W573" s="48"/>
      <c r="X573" s="48"/>
      <c r="Y573" s="48"/>
      <c r="Z573" s="48"/>
      <c r="AA573" s="48"/>
      <c r="AB573" s="48"/>
      <c r="AC573" s="48"/>
      <c r="AD573" s="48"/>
      <c r="AE573" s="48"/>
      <c r="AF573" s="48"/>
    </row>
    <row r="574" spans="1:32" ht="15.75" customHeight="1">
      <c r="A574" s="48"/>
      <c r="B574" s="48"/>
      <c r="C574" s="48"/>
      <c r="D574" s="48"/>
      <c r="E574" s="48"/>
      <c r="F574" s="48"/>
      <c r="G574" s="48"/>
      <c r="H574" s="48"/>
      <c r="I574" s="48"/>
      <c r="J574" s="48"/>
      <c r="K574" s="48"/>
      <c r="L574" s="48"/>
      <c r="M574" s="48"/>
      <c r="N574" s="48"/>
      <c r="O574" s="45"/>
      <c r="P574" s="48"/>
      <c r="Q574" s="48"/>
      <c r="R574" s="48"/>
      <c r="S574" s="48"/>
      <c r="T574" s="48"/>
      <c r="U574" s="48"/>
      <c r="V574" s="48"/>
      <c r="W574" s="48"/>
      <c r="X574" s="48"/>
      <c r="Y574" s="48"/>
      <c r="Z574" s="48"/>
      <c r="AA574" s="48"/>
      <c r="AB574" s="48"/>
      <c r="AC574" s="48"/>
      <c r="AD574" s="48"/>
      <c r="AE574" s="48"/>
      <c r="AF574" s="48"/>
    </row>
    <row r="575" spans="1:32" ht="15.75" customHeight="1">
      <c r="A575" s="48"/>
      <c r="B575" s="48"/>
      <c r="C575" s="48"/>
      <c r="D575" s="48"/>
      <c r="E575" s="48"/>
      <c r="F575" s="48"/>
      <c r="G575" s="48"/>
      <c r="H575" s="48"/>
      <c r="I575" s="48"/>
      <c r="J575" s="48"/>
      <c r="K575" s="48"/>
      <c r="L575" s="48"/>
      <c r="M575" s="48"/>
      <c r="N575" s="48"/>
      <c r="O575" s="45"/>
      <c r="P575" s="48"/>
      <c r="Q575" s="48"/>
      <c r="R575" s="48"/>
      <c r="S575" s="48"/>
      <c r="T575" s="48"/>
      <c r="U575" s="48"/>
      <c r="V575" s="48"/>
      <c r="W575" s="48"/>
      <c r="X575" s="48"/>
      <c r="Y575" s="48"/>
      <c r="Z575" s="48"/>
      <c r="AA575" s="48"/>
      <c r="AB575" s="48"/>
      <c r="AC575" s="48"/>
      <c r="AD575" s="48"/>
      <c r="AE575" s="48"/>
      <c r="AF575" s="48"/>
    </row>
    <row r="576" spans="1:32" ht="15.75" customHeight="1">
      <c r="A576" s="48"/>
      <c r="B576" s="48"/>
      <c r="C576" s="48"/>
      <c r="D576" s="48"/>
      <c r="E576" s="48"/>
      <c r="F576" s="48"/>
      <c r="G576" s="48"/>
      <c r="H576" s="48"/>
      <c r="I576" s="48"/>
      <c r="J576" s="48"/>
      <c r="K576" s="48"/>
      <c r="L576" s="48"/>
      <c r="M576" s="48"/>
      <c r="N576" s="48"/>
      <c r="O576" s="45"/>
      <c r="P576" s="48"/>
      <c r="Q576" s="48"/>
      <c r="R576" s="48"/>
      <c r="S576" s="48"/>
      <c r="T576" s="48"/>
      <c r="U576" s="48"/>
      <c r="V576" s="48"/>
      <c r="W576" s="48"/>
      <c r="X576" s="48"/>
      <c r="Y576" s="48"/>
      <c r="Z576" s="48"/>
      <c r="AA576" s="48"/>
      <c r="AB576" s="48"/>
      <c r="AC576" s="48"/>
      <c r="AD576" s="48"/>
      <c r="AE576" s="48"/>
      <c r="AF576" s="48"/>
    </row>
    <row r="577" spans="1:32" ht="15.75" customHeight="1">
      <c r="A577" s="48"/>
      <c r="B577" s="48"/>
      <c r="C577" s="48"/>
      <c r="D577" s="48"/>
      <c r="E577" s="48"/>
      <c r="F577" s="48"/>
      <c r="G577" s="48"/>
      <c r="H577" s="48"/>
      <c r="I577" s="48"/>
      <c r="J577" s="48"/>
      <c r="K577" s="48"/>
      <c r="L577" s="48"/>
      <c r="M577" s="48"/>
      <c r="N577" s="48"/>
      <c r="O577" s="45"/>
      <c r="P577" s="48"/>
      <c r="Q577" s="48"/>
      <c r="R577" s="48"/>
      <c r="S577" s="48"/>
      <c r="T577" s="48"/>
      <c r="U577" s="48"/>
      <c r="V577" s="48"/>
      <c r="W577" s="48"/>
      <c r="X577" s="48"/>
      <c r="Y577" s="48"/>
      <c r="Z577" s="48"/>
      <c r="AA577" s="48"/>
      <c r="AB577" s="48"/>
      <c r="AC577" s="48"/>
      <c r="AD577" s="48"/>
      <c r="AE577" s="48"/>
      <c r="AF577" s="48"/>
    </row>
    <row r="578" spans="1:32" ht="15.75" customHeight="1">
      <c r="A578" s="48"/>
      <c r="B578" s="48"/>
      <c r="C578" s="48"/>
      <c r="D578" s="48"/>
      <c r="E578" s="48"/>
      <c r="F578" s="48"/>
      <c r="G578" s="48"/>
      <c r="H578" s="48"/>
      <c r="I578" s="48"/>
      <c r="J578" s="48"/>
      <c r="K578" s="48"/>
      <c r="L578" s="48"/>
      <c r="M578" s="48"/>
      <c r="N578" s="48"/>
      <c r="O578" s="45"/>
      <c r="P578" s="48"/>
      <c r="Q578" s="48"/>
      <c r="R578" s="48"/>
      <c r="S578" s="48"/>
      <c r="T578" s="48"/>
      <c r="U578" s="48"/>
      <c r="V578" s="48"/>
      <c r="W578" s="48"/>
      <c r="X578" s="48"/>
      <c r="Y578" s="48"/>
      <c r="Z578" s="48"/>
      <c r="AA578" s="48"/>
      <c r="AB578" s="48"/>
      <c r="AC578" s="48"/>
      <c r="AD578" s="48"/>
      <c r="AE578" s="48"/>
      <c r="AF578" s="48"/>
    </row>
    <row r="579" spans="1:32" ht="15.75" customHeight="1">
      <c r="A579" s="48"/>
      <c r="B579" s="48"/>
      <c r="C579" s="48"/>
      <c r="D579" s="48"/>
      <c r="E579" s="48"/>
      <c r="F579" s="48"/>
      <c r="G579" s="48"/>
      <c r="H579" s="48"/>
      <c r="I579" s="48"/>
      <c r="J579" s="48"/>
      <c r="K579" s="48"/>
      <c r="L579" s="48"/>
      <c r="M579" s="48"/>
      <c r="N579" s="48"/>
      <c r="O579" s="45"/>
      <c r="P579" s="48"/>
      <c r="Q579" s="48"/>
      <c r="R579" s="48"/>
      <c r="S579" s="48"/>
      <c r="T579" s="48"/>
      <c r="U579" s="48"/>
      <c r="V579" s="48"/>
      <c r="W579" s="48"/>
      <c r="X579" s="48"/>
      <c r="Y579" s="48"/>
      <c r="Z579" s="48"/>
      <c r="AA579" s="48"/>
      <c r="AB579" s="48"/>
      <c r="AC579" s="48"/>
      <c r="AD579" s="48"/>
      <c r="AE579" s="48"/>
      <c r="AF579" s="48"/>
    </row>
    <row r="580" spans="1:32" ht="15.75" customHeight="1">
      <c r="A580" s="48"/>
      <c r="B580" s="48"/>
      <c r="C580" s="48"/>
      <c r="D580" s="48"/>
      <c r="E580" s="48"/>
      <c r="F580" s="48"/>
      <c r="G580" s="48"/>
      <c r="H580" s="48"/>
      <c r="I580" s="48"/>
      <c r="J580" s="48"/>
      <c r="K580" s="48"/>
      <c r="L580" s="48"/>
      <c r="M580" s="48"/>
      <c r="N580" s="48"/>
      <c r="O580" s="45"/>
      <c r="P580" s="48"/>
      <c r="Q580" s="48"/>
      <c r="R580" s="48"/>
      <c r="S580" s="48"/>
      <c r="T580" s="48"/>
      <c r="U580" s="48"/>
      <c r="V580" s="48"/>
      <c r="W580" s="48"/>
      <c r="X580" s="48"/>
      <c r="Y580" s="48"/>
      <c r="Z580" s="48"/>
      <c r="AA580" s="48"/>
      <c r="AB580" s="48"/>
      <c r="AC580" s="48"/>
      <c r="AD580" s="48"/>
      <c r="AE580" s="48"/>
      <c r="AF580" s="48"/>
    </row>
    <row r="581" spans="1:32" ht="15.75" customHeight="1">
      <c r="A581" s="48"/>
      <c r="B581" s="48"/>
      <c r="C581" s="48"/>
      <c r="D581" s="48"/>
      <c r="E581" s="48"/>
      <c r="F581" s="48"/>
      <c r="G581" s="48"/>
      <c r="H581" s="48"/>
      <c r="I581" s="48"/>
      <c r="J581" s="48"/>
      <c r="K581" s="48"/>
      <c r="L581" s="48"/>
      <c r="M581" s="48"/>
      <c r="N581" s="48"/>
      <c r="O581" s="45"/>
      <c r="P581" s="48"/>
      <c r="Q581" s="48"/>
      <c r="R581" s="48"/>
      <c r="S581" s="48"/>
      <c r="T581" s="48"/>
      <c r="U581" s="48"/>
      <c r="V581" s="48"/>
      <c r="W581" s="48"/>
      <c r="X581" s="48"/>
      <c r="Y581" s="48"/>
      <c r="Z581" s="48"/>
      <c r="AA581" s="48"/>
      <c r="AB581" s="48"/>
      <c r="AC581" s="48"/>
      <c r="AD581" s="48"/>
      <c r="AE581" s="48"/>
      <c r="AF581" s="48"/>
    </row>
    <row r="582" spans="1:32" ht="15.75" customHeight="1">
      <c r="A582" s="48"/>
      <c r="B582" s="48"/>
      <c r="C582" s="48"/>
      <c r="D582" s="48"/>
      <c r="E582" s="48"/>
      <c r="F582" s="48"/>
      <c r="G582" s="48"/>
      <c r="H582" s="48"/>
      <c r="I582" s="48"/>
      <c r="J582" s="48"/>
      <c r="K582" s="48"/>
      <c r="L582" s="48"/>
      <c r="M582" s="48"/>
      <c r="N582" s="48"/>
      <c r="O582" s="45"/>
      <c r="P582" s="48"/>
      <c r="Q582" s="48"/>
      <c r="R582" s="48"/>
      <c r="S582" s="48"/>
      <c r="T582" s="48"/>
      <c r="U582" s="48"/>
      <c r="V582" s="48"/>
      <c r="W582" s="48"/>
      <c r="X582" s="48"/>
      <c r="Y582" s="48"/>
      <c r="Z582" s="48"/>
      <c r="AA582" s="48"/>
      <c r="AB582" s="48"/>
      <c r="AC582" s="48"/>
      <c r="AD582" s="48"/>
      <c r="AE582" s="48"/>
      <c r="AF582" s="48"/>
    </row>
    <row r="583" spans="1:32" ht="15.75" customHeight="1">
      <c r="A583" s="48"/>
      <c r="B583" s="48"/>
      <c r="C583" s="48"/>
      <c r="D583" s="48"/>
      <c r="E583" s="48"/>
      <c r="F583" s="48"/>
      <c r="G583" s="48"/>
      <c r="H583" s="48"/>
      <c r="I583" s="48"/>
      <c r="J583" s="48"/>
      <c r="K583" s="48"/>
      <c r="L583" s="48"/>
      <c r="M583" s="48"/>
      <c r="N583" s="48"/>
      <c r="O583" s="45"/>
      <c r="P583" s="48"/>
      <c r="Q583" s="48"/>
      <c r="R583" s="48"/>
      <c r="S583" s="48"/>
      <c r="T583" s="48"/>
      <c r="U583" s="48"/>
      <c r="V583" s="48"/>
      <c r="W583" s="48"/>
      <c r="X583" s="48"/>
      <c r="Y583" s="48"/>
      <c r="Z583" s="48"/>
      <c r="AA583" s="48"/>
      <c r="AB583" s="48"/>
      <c r="AC583" s="48"/>
      <c r="AD583" s="48"/>
      <c r="AE583" s="48"/>
      <c r="AF583" s="48"/>
    </row>
    <row r="584" spans="1:32" ht="15.75" customHeight="1">
      <c r="A584" s="48"/>
      <c r="B584" s="48"/>
      <c r="C584" s="48"/>
      <c r="D584" s="48"/>
      <c r="E584" s="48"/>
      <c r="F584" s="48"/>
      <c r="G584" s="48"/>
      <c r="H584" s="48"/>
      <c r="I584" s="48"/>
      <c r="J584" s="48"/>
      <c r="K584" s="48"/>
      <c r="L584" s="48"/>
      <c r="M584" s="48"/>
      <c r="N584" s="48"/>
      <c r="O584" s="45"/>
      <c r="P584" s="48"/>
      <c r="Q584" s="48"/>
      <c r="R584" s="48"/>
      <c r="S584" s="48"/>
      <c r="T584" s="48"/>
      <c r="U584" s="48"/>
      <c r="V584" s="48"/>
      <c r="W584" s="48"/>
      <c r="X584" s="48"/>
      <c r="Y584" s="48"/>
      <c r="Z584" s="48"/>
      <c r="AA584" s="48"/>
      <c r="AB584" s="48"/>
      <c r="AC584" s="48"/>
      <c r="AD584" s="48"/>
      <c r="AE584" s="48"/>
      <c r="AF584" s="48"/>
    </row>
    <row r="585" spans="1:32" ht="15.75" customHeight="1">
      <c r="A585" s="48"/>
      <c r="B585" s="48"/>
      <c r="C585" s="48"/>
      <c r="D585" s="48"/>
      <c r="E585" s="48"/>
      <c r="F585" s="48"/>
      <c r="G585" s="48"/>
      <c r="H585" s="48"/>
      <c r="I585" s="48"/>
      <c r="J585" s="48"/>
      <c r="K585" s="48"/>
      <c r="L585" s="48"/>
      <c r="M585" s="48"/>
      <c r="N585" s="48"/>
      <c r="O585" s="45"/>
      <c r="P585" s="48"/>
      <c r="Q585" s="48"/>
      <c r="R585" s="48"/>
      <c r="S585" s="48"/>
      <c r="T585" s="48"/>
      <c r="U585" s="48"/>
      <c r="V585" s="48"/>
      <c r="W585" s="48"/>
      <c r="X585" s="48"/>
      <c r="Y585" s="48"/>
      <c r="Z585" s="48"/>
      <c r="AA585" s="48"/>
      <c r="AB585" s="48"/>
      <c r="AC585" s="48"/>
      <c r="AD585" s="48"/>
      <c r="AE585" s="48"/>
      <c r="AF585" s="48"/>
    </row>
    <row r="586" spans="1:32" ht="15.75" customHeight="1">
      <c r="A586" s="48"/>
      <c r="B586" s="48"/>
      <c r="C586" s="48"/>
      <c r="D586" s="48"/>
      <c r="E586" s="48"/>
      <c r="F586" s="48"/>
      <c r="G586" s="48"/>
      <c r="H586" s="48"/>
      <c r="I586" s="48"/>
      <c r="J586" s="48"/>
      <c r="K586" s="48"/>
      <c r="L586" s="48"/>
      <c r="M586" s="48"/>
      <c r="N586" s="48"/>
      <c r="O586" s="45"/>
      <c r="P586" s="48"/>
      <c r="Q586" s="48"/>
      <c r="R586" s="48"/>
      <c r="S586" s="48"/>
      <c r="T586" s="48"/>
      <c r="U586" s="48"/>
      <c r="V586" s="48"/>
      <c r="W586" s="48"/>
      <c r="X586" s="48"/>
      <c r="Y586" s="48"/>
      <c r="Z586" s="48"/>
      <c r="AA586" s="48"/>
      <c r="AB586" s="48"/>
      <c r="AC586" s="48"/>
      <c r="AD586" s="48"/>
      <c r="AE586" s="48"/>
      <c r="AF586" s="48"/>
    </row>
    <row r="587" spans="1:32" ht="15.75" customHeight="1">
      <c r="A587" s="48"/>
      <c r="B587" s="48"/>
      <c r="C587" s="48"/>
      <c r="D587" s="48"/>
      <c r="E587" s="48"/>
      <c r="F587" s="48"/>
      <c r="G587" s="48"/>
      <c r="H587" s="48"/>
      <c r="I587" s="48"/>
      <c r="J587" s="48"/>
      <c r="K587" s="48"/>
      <c r="L587" s="48"/>
      <c r="M587" s="48"/>
      <c r="N587" s="48"/>
      <c r="O587" s="45"/>
      <c r="P587" s="48"/>
      <c r="Q587" s="48"/>
      <c r="R587" s="48"/>
      <c r="S587" s="48"/>
      <c r="T587" s="48"/>
      <c r="U587" s="48"/>
      <c r="V587" s="48"/>
      <c r="W587" s="48"/>
      <c r="X587" s="48"/>
      <c r="Y587" s="48"/>
      <c r="Z587" s="48"/>
      <c r="AA587" s="48"/>
      <c r="AB587" s="48"/>
      <c r="AC587" s="48"/>
      <c r="AD587" s="48"/>
      <c r="AE587" s="48"/>
      <c r="AF587" s="48"/>
    </row>
    <row r="588" spans="1:32" ht="15.75" customHeight="1">
      <c r="A588" s="48"/>
      <c r="B588" s="48"/>
      <c r="C588" s="48"/>
      <c r="D588" s="48"/>
      <c r="E588" s="48"/>
      <c r="F588" s="48"/>
      <c r="G588" s="48"/>
      <c r="H588" s="48"/>
      <c r="I588" s="48"/>
      <c r="J588" s="48"/>
      <c r="K588" s="48"/>
      <c r="L588" s="48"/>
      <c r="M588" s="48"/>
      <c r="N588" s="48"/>
      <c r="O588" s="45"/>
      <c r="P588" s="48"/>
      <c r="Q588" s="48"/>
      <c r="R588" s="48"/>
      <c r="S588" s="48"/>
      <c r="T588" s="48"/>
      <c r="U588" s="48"/>
      <c r="V588" s="48"/>
      <c r="W588" s="48"/>
      <c r="X588" s="48"/>
      <c r="Y588" s="48"/>
      <c r="Z588" s="48"/>
      <c r="AA588" s="48"/>
      <c r="AB588" s="48"/>
      <c r="AC588" s="48"/>
      <c r="AD588" s="48"/>
      <c r="AE588" s="48"/>
      <c r="AF588" s="48"/>
    </row>
    <row r="589" spans="1:32" ht="15.75" customHeight="1">
      <c r="A589" s="48"/>
      <c r="B589" s="48"/>
      <c r="C589" s="48"/>
      <c r="D589" s="48"/>
      <c r="E589" s="48"/>
      <c r="F589" s="48"/>
      <c r="G589" s="48"/>
      <c r="H589" s="48"/>
      <c r="I589" s="48"/>
      <c r="J589" s="48"/>
      <c r="K589" s="48"/>
      <c r="L589" s="48"/>
      <c r="M589" s="48"/>
      <c r="N589" s="48"/>
      <c r="O589" s="45"/>
      <c r="P589" s="48"/>
      <c r="Q589" s="48"/>
      <c r="R589" s="48"/>
      <c r="S589" s="48"/>
      <c r="T589" s="48"/>
      <c r="U589" s="48"/>
      <c r="V589" s="48"/>
      <c r="W589" s="48"/>
      <c r="X589" s="48"/>
      <c r="Y589" s="48"/>
      <c r="Z589" s="48"/>
      <c r="AA589" s="48"/>
      <c r="AB589" s="48"/>
      <c r="AC589" s="48"/>
      <c r="AD589" s="48"/>
      <c r="AE589" s="48"/>
      <c r="AF589" s="48"/>
    </row>
    <row r="590" spans="1:32" ht="15.75" customHeight="1">
      <c r="A590" s="48"/>
      <c r="B590" s="48"/>
      <c r="C590" s="48"/>
      <c r="D590" s="48"/>
      <c r="E590" s="48"/>
      <c r="F590" s="48"/>
      <c r="G590" s="48"/>
      <c r="H590" s="48"/>
      <c r="I590" s="48"/>
      <c r="J590" s="48"/>
      <c r="K590" s="48"/>
      <c r="L590" s="48"/>
      <c r="M590" s="48"/>
      <c r="N590" s="48"/>
      <c r="O590" s="45"/>
      <c r="P590" s="48"/>
      <c r="Q590" s="48"/>
      <c r="R590" s="48"/>
      <c r="S590" s="48"/>
      <c r="T590" s="48"/>
      <c r="U590" s="48"/>
      <c r="V590" s="48"/>
      <c r="W590" s="48"/>
      <c r="X590" s="48"/>
      <c r="Y590" s="48"/>
      <c r="Z590" s="48"/>
      <c r="AA590" s="48"/>
      <c r="AB590" s="48"/>
      <c r="AC590" s="48"/>
      <c r="AD590" s="48"/>
      <c r="AE590" s="48"/>
      <c r="AF590" s="48"/>
    </row>
    <row r="591" spans="1:32" ht="15.75" customHeight="1">
      <c r="A591" s="48"/>
      <c r="B591" s="48"/>
      <c r="C591" s="48"/>
      <c r="D591" s="48"/>
      <c r="E591" s="48"/>
      <c r="F591" s="48"/>
      <c r="G591" s="48"/>
      <c r="H591" s="48"/>
      <c r="I591" s="48"/>
      <c r="J591" s="48"/>
      <c r="K591" s="48"/>
      <c r="L591" s="48"/>
      <c r="M591" s="48"/>
      <c r="N591" s="48"/>
      <c r="O591" s="45"/>
      <c r="P591" s="48"/>
      <c r="Q591" s="48"/>
      <c r="R591" s="48"/>
      <c r="S591" s="48"/>
      <c r="T591" s="48"/>
      <c r="U591" s="48"/>
      <c r="V591" s="48"/>
      <c r="W591" s="48"/>
      <c r="X591" s="48"/>
      <c r="Y591" s="48"/>
      <c r="Z591" s="48"/>
      <c r="AA591" s="48"/>
      <c r="AB591" s="48"/>
      <c r="AC591" s="48"/>
      <c r="AD591" s="48"/>
      <c r="AE591" s="48"/>
      <c r="AF591" s="48"/>
    </row>
    <row r="592" spans="1:32" ht="15.75" customHeight="1">
      <c r="A592" s="48"/>
      <c r="B592" s="48"/>
      <c r="C592" s="48"/>
      <c r="D592" s="48"/>
      <c r="E592" s="48"/>
      <c r="F592" s="48"/>
      <c r="G592" s="48"/>
      <c r="H592" s="48"/>
      <c r="I592" s="48"/>
      <c r="J592" s="48"/>
      <c r="K592" s="48"/>
      <c r="L592" s="48"/>
      <c r="M592" s="48"/>
      <c r="N592" s="48"/>
      <c r="O592" s="45"/>
      <c r="P592" s="48"/>
      <c r="Q592" s="48"/>
      <c r="R592" s="48"/>
      <c r="S592" s="48"/>
      <c r="T592" s="48"/>
      <c r="U592" s="48"/>
      <c r="V592" s="48"/>
      <c r="W592" s="48"/>
      <c r="X592" s="48"/>
      <c r="Y592" s="48"/>
      <c r="Z592" s="48"/>
      <c r="AA592" s="48"/>
      <c r="AB592" s="48"/>
      <c r="AC592" s="48"/>
      <c r="AD592" s="48"/>
      <c r="AE592" s="48"/>
      <c r="AF592" s="48"/>
    </row>
    <row r="593" spans="1:32" ht="15.75" customHeight="1">
      <c r="A593" s="48"/>
      <c r="B593" s="48"/>
      <c r="C593" s="48"/>
      <c r="D593" s="48"/>
      <c r="E593" s="48"/>
      <c r="F593" s="48"/>
      <c r="G593" s="48"/>
      <c r="H593" s="48"/>
      <c r="I593" s="48"/>
      <c r="J593" s="48"/>
      <c r="K593" s="48"/>
      <c r="L593" s="48"/>
      <c r="M593" s="48"/>
      <c r="N593" s="48"/>
      <c r="O593" s="45"/>
      <c r="P593" s="48"/>
      <c r="Q593" s="48"/>
      <c r="R593" s="48"/>
      <c r="S593" s="48"/>
      <c r="T593" s="48"/>
      <c r="U593" s="48"/>
      <c r="V593" s="48"/>
      <c r="W593" s="48"/>
      <c r="X593" s="48"/>
      <c r="Y593" s="48"/>
      <c r="Z593" s="48"/>
      <c r="AA593" s="48"/>
      <c r="AB593" s="48"/>
      <c r="AC593" s="48"/>
      <c r="AD593" s="48"/>
      <c r="AE593" s="48"/>
      <c r="AF593" s="48"/>
    </row>
    <row r="594" spans="1:32" ht="15.75" customHeight="1">
      <c r="A594" s="48"/>
      <c r="B594" s="48"/>
      <c r="C594" s="48"/>
      <c r="D594" s="48"/>
      <c r="E594" s="48"/>
      <c r="F594" s="48"/>
      <c r="G594" s="48"/>
      <c r="H594" s="48"/>
      <c r="I594" s="48"/>
      <c r="J594" s="48"/>
      <c r="K594" s="48"/>
      <c r="L594" s="48"/>
      <c r="M594" s="48"/>
      <c r="N594" s="48"/>
      <c r="O594" s="45"/>
      <c r="P594" s="48"/>
      <c r="Q594" s="48"/>
      <c r="R594" s="48"/>
      <c r="S594" s="48"/>
      <c r="T594" s="48"/>
      <c r="U594" s="48"/>
      <c r="V594" s="48"/>
      <c r="W594" s="48"/>
      <c r="X594" s="48"/>
      <c r="Y594" s="48"/>
      <c r="Z594" s="48"/>
      <c r="AA594" s="48"/>
      <c r="AB594" s="48"/>
      <c r="AC594" s="48"/>
      <c r="AD594" s="48"/>
      <c r="AE594" s="48"/>
      <c r="AF594" s="48"/>
    </row>
    <row r="595" spans="1:32" ht="15.75" customHeight="1">
      <c r="A595" s="48"/>
      <c r="B595" s="48"/>
      <c r="C595" s="48"/>
      <c r="D595" s="48"/>
      <c r="E595" s="48"/>
      <c r="F595" s="48"/>
      <c r="G595" s="48"/>
      <c r="H595" s="48"/>
      <c r="I595" s="48"/>
      <c r="J595" s="48"/>
      <c r="K595" s="48"/>
      <c r="L595" s="48"/>
      <c r="M595" s="48"/>
      <c r="N595" s="48"/>
      <c r="O595" s="45"/>
      <c r="P595" s="48"/>
      <c r="Q595" s="48"/>
      <c r="R595" s="48"/>
      <c r="S595" s="48"/>
      <c r="T595" s="48"/>
      <c r="U595" s="48"/>
      <c r="V595" s="48"/>
      <c r="W595" s="48"/>
      <c r="X595" s="48"/>
      <c r="Y595" s="48"/>
      <c r="Z595" s="48"/>
      <c r="AA595" s="48"/>
      <c r="AB595" s="48"/>
      <c r="AC595" s="48"/>
      <c r="AD595" s="48"/>
      <c r="AE595" s="48"/>
      <c r="AF595" s="48"/>
    </row>
    <row r="596" spans="1:32" ht="15.75" customHeight="1">
      <c r="A596" s="48"/>
      <c r="B596" s="48"/>
      <c r="C596" s="48"/>
      <c r="D596" s="48"/>
      <c r="E596" s="48"/>
      <c r="F596" s="48"/>
      <c r="G596" s="48"/>
      <c r="H596" s="48"/>
      <c r="I596" s="48"/>
      <c r="J596" s="48"/>
      <c r="K596" s="48"/>
      <c r="L596" s="48"/>
      <c r="M596" s="48"/>
      <c r="N596" s="48"/>
      <c r="O596" s="45"/>
      <c r="P596" s="48"/>
      <c r="Q596" s="48"/>
      <c r="R596" s="48"/>
      <c r="S596" s="48"/>
      <c r="T596" s="48"/>
      <c r="U596" s="48"/>
      <c r="V596" s="48"/>
      <c r="W596" s="48"/>
      <c r="X596" s="48"/>
      <c r="Y596" s="48"/>
      <c r="Z596" s="48"/>
      <c r="AA596" s="48"/>
      <c r="AB596" s="48"/>
      <c r="AC596" s="48"/>
      <c r="AD596" s="48"/>
      <c r="AE596" s="48"/>
      <c r="AF596" s="48"/>
    </row>
    <row r="597" spans="1:32" ht="15.75" customHeight="1">
      <c r="A597" s="48"/>
      <c r="B597" s="48"/>
      <c r="C597" s="48"/>
      <c r="D597" s="48"/>
      <c r="E597" s="48"/>
      <c r="F597" s="48"/>
      <c r="G597" s="48"/>
      <c r="H597" s="48"/>
      <c r="I597" s="48"/>
      <c r="J597" s="48"/>
      <c r="K597" s="48"/>
      <c r="L597" s="48"/>
      <c r="M597" s="48"/>
      <c r="N597" s="48"/>
      <c r="O597" s="45"/>
      <c r="P597" s="48"/>
      <c r="Q597" s="48"/>
      <c r="R597" s="48"/>
      <c r="S597" s="48"/>
      <c r="T597" s="48"/>
      <c r="U597" s="48"/>
      <c r="V597" s="48"/>
      <c r="W597" s="48"/>
      <c r="X597" s="48"/>
      <c r="Y597" s="48"/>
      <c r="Z597" s="48"/>
      <c r="AA597" s="48"/>
      <c r="AB597" s="48"/>
      <c r="AC597" s="48"/>
      <c r="AD597" s="48"/>
      <c r="AE597" s="48"/>
      <c r="AF597" s="48"/>
    </row>
    <row r="598" spans="1:32" ht="15.75" customHeight="1">
      <c r="A598" s="48"/>
      <c r="B598" s="48"/>
      <c r="C598" s="48"/>
      <c r="D598" s="48"/>
      <c r="E598" s="48"/>
      <c r="F598" s="48"/>
      <c r="G598" s="48"/>
      <c r="H598" s="48"/>
      <c r="I598" s="48"/>
      <c r="J598" s="48"/>
      <c r="K598" s="48"/>
      <c r="L598" s="48"/>
      <c r="M598" s="48"/>
      <c r="N598" s="48"/>
      <c r="O598" s="45"/>
      <c r="P598" s="48"/>
      <c r="Q598" s="48"/>
      <c r="R598" s="48"/>
      <c r="S598" s="48"/>
      <c r="T598" s="48"/>
      <c r="U598" s="48"/>
      <c r="V598" s="48"/>
      <c r="W598" s="48"/>
      <c r="X598" s="48"/>
      <c r="Y598" s="48"/>
      <c r="Z598" s="48"/>
      <c r="AA598" s="48"/>
      <c r="AB598" s="48"/>
      <c r="AC598" s="48"/>
      <c r="AD598" s="48"/>
      <c r="AE598" s="48"/>
      <c r="AF598" s="48"/>
    </row>
    <row r="599" spans="1:32" ht="15.75" customHeight="1">
      <c r="A599" s="48"/>
      <c r="B599" s="48"/>
      <c r="C599" s="48"/>
      <c r="D599" s="48"/>
      <c r="E599" s="48"/>
      <c r="F599" s="48"/>
      <c r="G599" s="48"/>
      <c r="H599" s="48"/>
      <c r="I599" s="48"/>
      <c r="J599" s="48"/>
      <c r="K599" s="48"/>
      <c r="L599" s="48"/>
      <c r="M599" s="48"/>
      <c r="N599" s="48"/>
      <c r="O599" s="45"/>
      <c r="P599" s="48"/>
      <c r="Q599" s="48"/>
      <c r="R599" s="48"/>
      <c r="S599" s="48"/>
      <c r="T599" s="48"/>
      <c r="U599" s="48"/>
      <c r="V599" s="48"/>
      <c r="W599" s="48"/>
      <c r="X599" s="48"/>
      <c r="Y599" s="48"/>
      <c r="Z599" s="48"/>
      <c r="AA599" s="48"/>
      <c r="AB599" s="48"/>
      <c r="AC599" s="48"/>
      <c r="AD599" s="48"/>
      <c r="AE599" s="48"/>
      <c r="AF599" s="48"/>
    </row>
    <row r="600" spans="1:32" ht="15.75" customHeight="1">
      <c r="A600" s="48"/>
      <c r="B600" s="48"/>
      <c r="C600" s="48"/>
      <c r="D600" s="48"/>
      <c r="E600" s="48"/>
      <c r="F600" s="48"/>
      <c r="G600" s="48"/>
      <c r="H600" s="48"/>
      <c r="I600" s="48"/>
      <c r="J600" s="48"/>
      <c r="K600" s="48"/>
      <c r="L600" s="48"/>
      <c r="M600" s="48"/>
      <c r="N600" s="48"/>
      <c r="O600" s="45"/>
      <c r="P600" s="48"/>
      <c r="Q600" s="48"/>
      <c r="R600" s="48"/>
      <c r="S600" s="48"/>
      <c r="T600" s="48"/>
      <c r="U600" s="48"/>
      <c r="V600" s="48"/>
      <c r="W600" s="48"/>
      <c r="X600" s="48"/>
      <c r="Y600" s="48"/>
      <c r="Z600" s="48"/>
      <c r="AA600" s="48"/>
      <c r="AB600" s="48"/>
      <c r="AC600" s="48"/>
      <c r="AD600" s="48"/>
      <c r="AE600" s="48"/>
      <c r="AF600" s="48"/>
    </row>
    <row r="601" spans="1:32" ht="15.75" customHeight="1">
      <c r="A601" s="48"/>
      <c r="B601" s="48"/>
      <c r="C601" s="48"/>
      <c r="D601" s="48"/>
      <c r="E601" s="48"/>
      <c r="F601" s="48"/>
      <c r="G601" s="48"/>
      <c r="H601" s="48"/>
      <c r="I601" s="48"/>
      <c r="J601" s="48"/>
      <c r="K601" s="48"/>
      <c r="L601" s="48"/>
      <c r="M601" s="48"/>
      <c r="N601" s="48"/>
      <c r="O601" s="45"/>
      <c r="P601" s="48"/>
      <c r="Q601" s="48"/>
      <c r="R601" s="48"/>
      <c r="S601" s="48"/>
      <c r="T601" s="48"/>
      <c r="U601" s="48"/>
      <c r="V601" s="48"/>
      <c r="W601" s="48"/>
      <c r="X601" s="48"/>
      <c r="Y601" s="48"/>
      <c r="Z601" s="48"/>
      <c r="AA601" s="48"/>
      <c r="AB601" s="48"/>
      <c r="AC601" s="48"/>
      <c r="AD601" s="48"/>
      <c r="AE601" s="48"/>
      <c r="AF601" s="48"/>
    </row>
    <row r="602" spans="1:32" ht="15.75" customHeight="1">
      <c r="A602" s="48"/>
      <c r="B602" s="48"/>
      <c r="C602" s="48"/>
      <c r="D602" s="48"/>
      <c r="E602" s="48"/>
      <c r="F602" s="48"/>
      <c r="G602" s="48"/>
      <c r="H602" s="48"/>
      <c r="I602" s="48"/>
      <c r="J602" s="48"/>
      <c r="K602" s="48"/>
      <c r="L602" s="48"/>
      <c r="M602" s="48"/>
      <c r="N602" s="48"/>
      <c r="O602" s="45"/>
      <c r="P602" s="48"/>
      <c r="Q602" s="48"/>
      <c r="R602" s="48"/>
      <c r="S602" s="48"/>
      <c r="T602" s="48"/>
      <c r="U602" s="48"/>
      <c r="V602" s="48"/>
      <c r="W602" s="48"/>
      <c r="X602" s="48"/>
      <c r="Y602" s="48"/>
      <c r="Z602" s="48"/>
      <c r="AA602" s="48"/>
      <c r="AB602" s="48"/>
      <c r="AC602" s="48"/>
      <c r="AD602" s="48"/>
      <c r="AE602" s="48"/>
      <c r="AF602" s="48"/>
    </row>
    <row r="603" spans="1:32" ht="15.75" customHeight="1">
      <c r="A603" s="48"/>
      <c r="B603" s="48"/>
      <c r="C603" s="48"/>
      <c r="D603" s="48"/>
      <c r="E603" s="48"/>
      <c r="F603" s="48"/>
      <c r="G603" s="48"/>
      <c r="H603" s="48"/>
      <c r="I603" s="48"/>
      <c r="J603" s="48"/>
      <c r="K603" s="48"/>
      <c r="L603" s="48"/>
      <c r="M603" s="48"/>
      <c r="N603" s="48"/>
      <c r="O603" s="45"/>
      <c r="P603" s="48"/>
      <c r="Q603" s="48"/>
      <c r="R603" s="48"/>
      <c r="S603" s="48"/>
      <c r="T603" s="48"/>
      <c r="U603" s="48"/>
      <c r="V603" s="48"/>
      <c r="W603" s="48"/>
      <c r="X603" s="48"/>
      <c r="Y603" s="48"/>
      <c r="Z603" s="48"/>
      <c r="AA603" s="48"/>
      <c r="AB603" s="48"/>
      <c r="AC603" s="48"/>
      <c r="AD603" s="48"/>
      <c r="AE603" s="48"/>
      <c r="AF603" s="48"/>
    </row>
    <row r="604" spans="1:32" ht="15.75" customHeight="1">
      <c r="A604" s="48"/>
      <c r="B604" s="48"/>
      <c r="C604" s="48"/>
      <c r="D604" s="48"/>
      <c r="E604" s="48"/>
      <c r="F604" s="48"/>
      <c r="G604" s="48"/>
      <c r="H604" s="48"/>
      <c r="I604" s="48"/>
      <c r="J604" s="48"/>
      <c r="K604" s="48"/>
      <c r="L604" s="48"/>
      <c r="M604" s="48"/>
      <c r="N604" s="48"/>
      <c r="O604" s="45"/>
      <c r="P604" s="48"/>
      <c r="Q604" s="48"/>
      <c r="R604" s="48"/>
      <c r="S604" s="48"/>
      <c r="T604" s="48"/>
      <c r="U604" s="48"/>
      <c r="V604" s="48"/>
      <c r="W604" s="48"/>
      <c r="X604" s="48"/>
      <c r="Y604" s="48"/>
      <c r="Z604" s="48"/>
      <c r="AA604" s="48"/>
      <c r="AB604" s="48"/>
      <c r="AC604" s="48"/>
      <c r="AD604" s="48"/>
      <c r="AE604" s="48"/>
      <c r="AF604" s="48"/>
    </row>
    <row r="605" spans="1:32" ht="15.75" customHeight="1">
      <c r="A605" s="48"/>
      <c r="B605" s="48"/>
      <c r="C605" s="48"/>
      <c r="D605" s="48"/>
      <c r="E605" s="48"/>
      <c r="F605" s="48"/>
      <c r="G605" s="48"/>
      <c r="H605" s="48"/>
      <c r="I605" s="48"/>
      <c r="J605" s="48"/>
      <c r="K605" s="48"/>
      <c r="L605" s="48"/>
      <c r="M605" s="48"/>
      <c r="N605" s="48"/>
      <c r="O605" s="45"/>
      <c r="P605" s="48"/>
      <c r="Q605" s="48"/>
      <c r="R605" s="48"/>
      <c r="S605" s="48"/>
      <c r="T605" s="48"/>
      <c r="U605" s="48"/>
      <c r="V605" s="48"/>
      <c r="W605" s="48"/>
      <c r="X605" s="48"/>
      <c r="Y605" s="48"/>
      <c r="Z605" s="48"/>
      <c r="AA605" s="48"/>
      <c r="AB605" s="48"/>
      <c r="AC605" s="48"/>
      <c r="AD605" s="48"/>
      <c r="AE605" s="48"/>
      <c r="AF605" s="48"/>
    </row>
    <row r="606" spans="1:32" ht="15.75" customHeight="1">
      <c r="A606" s="48"/>
      <c r="B606" s="48"/>
      <c r="C606" s="48"/>
      <c r="D606" s="48"/>
      <c r="E606" s="48"/>
      <c r="F606" s="48"/>
      <c r="G606" s="48"/>
      <c r="H606" s="48"/>
      <c r="I606" s="48"/>
      <c r="J606" s="48"/>
      <c r="K606" s="48"/>
      <c r="L606" s="48"/>
      <c r="M606" s="48"/>
      <c r="N606" s="48"/>
      <c r="O606" s="45"/>
      <c r="P606" s="48"/>
      <c r="Q606" s="48"/>
      <c r="R606" s="48"/>
      <c r="S606" s="48"/>
      <c r="T606" s="48"/>
      <c r="U606" s="48"/>
      <c r="V606" s="48"/>
      <c r="W606" s="48"/>
      <c r="X606" s="48"/>
      <c r="Y606" s="48"/>
      <c r="Z606" s="48"/>
      <c r="AA606" s="48"/>
      <c r="AB606" s="48"/>
      <c r="AC606" s="48"/>
      <c r="AD606" s="48"/>
      <c r="AE606" s="48"/>
      <c r="AF606" s="48"/>
    </row>
    <row r="607" spans="1:32" ht="15.75" customHeight="1">
      <c r="A607" s="48"/>
      <c r="B607" s="48"/>
      <c r="C607" s="48"/>
      <c r="D607" s="48"/>
      <c r="E607" s="48"/>
      <c r="F607" s="48"/>
      <c r="G607" s="48"/>
      <c r="H607" s="48"/>
      <c r="I607" s="48"/>
      <c r="J607" s="48"/>
      <c r="K607" s="48"/>
      <c r="L607" s="48"/>
      <c r="M607" s="48"/>
      <c r="N607" s="48"/>
      <c r="O607" s="45"/>
      <c r="P607" s="48"/>
      <c r="Q607" s="48"/>
      <c r="R607" s="48"/>
      <c r="S607" s="48"/>
      <c r="T607" s="48"/>
      <c r="U607" s="48"/>
      <c r="V607" s="48"/>
      <c r="W607" s="48"/>
      <c r="X607" s="48"/>
      <c r="Y607" s="48"/>
      <c r="Z607" s="48"/>
      <c r="AA607" s="48"/>
      <c r="AB607" s="48"/>
      <c r="AC607" s="48"/>
      <c r="AD607" s="48"/>
      <c r="AE607" s="48"/>
      <c r="AF607" s="48"/>
    </row>
    <row r="608" spans="1:32" ht="15.75" customHeight="1">
      <c r="A608" s="48"/>
      <c r="B608" s="48"/>
      <c r="C608" s="48"/>
      <c r="D608" s="48"/>
      <c r="E608" s="48"/>
      <c r="F608" s="48"/>
      <c r="G608" s="48"/>
      <c r="H608" s="48"/>
      <c r="I608" s="48"/>
      <c r="J608" s="48"/>
      <c r="K608" s="48"/>
      <c r="L608" s="48"/>
      <c r="M608" s="48"/>
      <c r="N608" s="48"/>
      <c r="O608" s="45"/>
      <c r="P608" s="48"/>
      <c r="Q608" s="48"/>
      <c r="R608" s="48"/>
      <c r="S608" s="48"/>
      <c r="T608" s="48"/>
      <c r="U608" s="48"/>
      <c r="V608" s="48"/>
      <c r="W608" s="48"/>
      <c r="X608" s="48"/>
      <c r="Y608" s="48"/>
      <c r="Z608" s="48"/>
      <c r="AA608" s="48"/>
      <c r="AB608" s="48"/>
      <c r="AC608" s="48"/>
      <c r="AD608" s="48"/>
      <c r="AE608" s="48"/>
      <c r="AF608" s="48"/>
    </row>
    <row r="609" spans="1:32" ht="15.75" customHeight="1">
      <c r="A609" s="48"/>
      <c r="B609" s="48"/>
      <c r="C609" s="48"/>
      <c r="D609" s="48"/>
      <c r="E609" s="48"/>
      <c r="F609" s="48"/>
      <c r="G609" s="48"/>
      <c r="H609" s="48"/>
      <c r="I609" s="48"/>
      <c r="J609" s="48"/>
      <c r="K609" s="48"/>
      <c r="L609" s="48"/>
      <c r="M609" s="48"/>
      <c r="N609" s="48"/>
      <c r="O609" s="45"/>
      <c r="P609" s="48"/>
      <c r="Q609" s="48"/>
      <c r="R609" s="48"/>
      <c r="S609" s="48"/>
      <c r="T609" s="48"/>
      <c r="U609" s="48"/>
      <c r="V609" s="48"/>
      <c r="W609" s="48"/>
      <c r="X609" s="48"/>
      <c r="Y609" s="48"/>
      <c r="Z609" s="48"/>
      <c r="AA609" s="48"/>
      <c r="AB609" s="48"/>
      <c r="AC609" s="48"/>
      <c r="AD609" s="48"/>
      <c r="AE609" s="48"/>
      <c r="AF609" s="48"/>
    </row>
    <row r="610" spans="1:32" ht="15.75" customHeight="1">
      <c r="A610" s="48"/>
      <c r="B610" s="48"/>
      <c r="C610" s="48"/>
      <c r="D610" s="48"/>
      <c r="E610" s="48"/>
      <c r="F610" s="48"/>
      <c r="G610" s="48"/>
      <c r="H610" s="48"/>
      <c r="I610" s="48"/>
      <c r="J610" s="48"/>
      <c r="K610" s="48"/>
      <c r="L610" s="48"/>
      <c r="M610" s="48"/>
      <c r="N610" s="48"/>
      <c r="O610" s="45"/>
      <c r="P610" s="48"/>
      <c r="Q610" s="48"/>
      <c r="R610" s="48"/>
      <c r="S610" s="48"/>
      <c r="T610" s="48"/>
      <c r="U610" s="48"/>
      <c r="V610" s="48"/>
      <c r="W610" s="48"/>
      <c r="X610" s="48"/>
      <c r="Y610" s="48"/>
      <c r="Z610" s="48"/>
      <c r="AA610" s="48"/>
      <c r="AB610" s="48"/>
      <c r="AC610" s="48"/>
      <c r="AD610" s="48"/>
      <c r="AE610" s="48"/>
      <c r="AF610" s="48"/>
    </row>
    <row r="611" spans="1:32" ht="15.75" customHeight="1">
      <c r="A611" s="48"/>
      <c r="B611" s="48"/>
      <c r="C611" s="48"/>
      <c r="D611" s="48"/>
      <c r="E611" s="48"/>
      <c r="F611" s="48"/>
      <c r="G611" s="48"/>
      <c r="H611" s="48"/>
      <c r="I611" s="48"/>
      <c r="J611" s="48"/>
      <c r="K611" s="48"/>
      <c r="L611" s="48"/>
      <c r="M611" s="48"/>
      <c r="N611" s="48"/>
      <c r="O611" s="45"/>
      <c r="P611" s="48"/>
      <c r="Q611" s="48"/>
      <c r="R611" s="48"/>
      <c r="S611" s="48"/>
      <c r="T611" s="48"/>
      <c r="U611" s="48"/>
      <c r="V611" s="48"/>
      <c r="W611" s="48"/>
      <c r="X611" s="48"/>
      <c r="Y611" s="48"/>
      <c r="Z611" s="48"/>
      <c r="AA611" s="48"/>
      <c r="AB611" s="48"/>
      <c r="AC611" s="48"/>
      <c r="AD611" s="48"/>
      <c r="AE611" s="48"/>
      <c r="AF611" s="48"/>
    </row>
    <row r="612" spans="1:32" ht="15.75" customHeight="1">
      <c r="A612" s="48"/>
      <c r="B612" s="48"/>
      <c r="C612" s="48"/>
      <c r="D612" s="48"/>
      <c r="E612" s="48"/>
      <c r="F612" s="48"/>
      <c r="G612" s="48"/>
      <c r="H612" s="48"/>
      <c r="I612" s="48"/>
      <c r="J612" s="48"/>
      <c r="K612" s="48"/>
      <c r="L612" s="48"/>
      <c r="M612" s="48"/>
      <c r="N612" s="48"/>
      <c r="O612" s="45"/>
      <c r="P612" s="48"/>
      <c r="Q612" s="48"/>
      <c r="R612" s="48"/>
      <c r="S612" s="48"/>
      <c r="T612" s="48"/>
      <c r="U612" s="48"/>
      <c r="V612" s="48"/>
      <c r="W612" s="48"/>
      <c r="X612" s="48"/>
      <c r="Y612" s="48"/>
      <c r="Z612" s="48"/>
      <c r="AA612" s="48"/>
      <c r="AB612" s="48"/>
      <c r="AC612" s="48"/>
      <c r="AD612" s="48"/>
      <c r="AE612" s="48"/>
      <c r="AF612" s="48"/>
    </row>
    <row r="613" spans="1:32" ht="15.75" customHeight="1">
      <c r="A613" s="48"/>
      <c r="B613" s="48"/>
      <c r="C613" s="48"/>
      <c r="D613" s="48"/>
      <c r="E613" s="48"/>
      <c r="F613" s="48"/>
      <c r="G613" s="48"/>
      <c r="H613" s="48"/>
      <c r="I613" s="48"/>
      <c r="J613" s="48"/>
      <c r="K613" s="48"/>
      <c r="L613" s="48"/>
      <c r="M613" s="48"/>
      <c r="N613" s="48"/>
      <c r="O613" s="45"/>
      <c r="P613" s="48"/>
      <c r="Q613" s="48"/>
      <c r="R613" s="48"/>
      <c r="S613" s="48"/>
      <c r="T613" s="48"/>
      <c r="U613" s="48"/>
      <c r="V613" s="48"/>
      <c r="W613" s="48"/>
      <c r="X613" s="48"/>
      <c r="Y613" s="48"/>
      <c r="Z613" s="48"/>
      <c r="AA613" s="48"/>
      <c r="AB613" s="48"/>
      <c r="AC613" s="48"/>
      <c r="AD613" s="48"/>
      <c r="AE613" s="48"/>
      <c r="AF613" s="48"/>
    </row>
    <row r="614" spans="1:32" ht="15.75" customHeight="1">
      <c r="A614" s="48"/>
      <c r="B614" s="48"/>
      <c r="C614" s="48"/>
      <c r="D614" s="48"/>
      <c r="E614" s="48"/>
      <c r="F614" s="48"/>
      <c r="G614" s="48"/>
      <c r="H614" s="48"/>
      <c r="I614" s="48"/>
      <c r="J614" s="48"/>
      <c r="K614" s="48"/>
      <c r="L614" s="48"/>
      <c r="M614" s="48"/>
      <c r="N614" s="48"/>
      <c r="O614" s="45"/>
      <c r="P614" s="48"/>
      <c r="Q614" s="48"/>
      <c r="R614" s="48"/>
      <c r="S614" s="48"/>
      <c r="T614" s="48"/>
      <c r="U614" s="48"/>
      <c r="V614" s="48"/>
      <c r="W614" s="48"/>
      <c r="X614" s="48"/>
      <c r="Y614" s="48"/>
      <c r="Z614" s="48"/>
      <c r="AA614" s="48"/>
      <c r="AB614" s="48"/>
      <c r="AC614" s="48"/>
      <c r="AD614" s="48"/>
      <c r="AE614" s="48"/>
      <c r="AF614" s="48"/>
    </row>
    <row r="615" spans="1:32" ht="15.75" customHeight="1">
      <c r="A615" s="48"/>
      <c r="B615" s="48"/>
      <c r="C615" s="48"/>
      <c r="D615" s="48"/>
      <c r="E615" s="48"/>
      <c r="F615" s="48"/>
      <c r="G615" s="48"/>
      <c r="H615" s="48"/>
      <c r="I615" s="48"/>
      <c r="J615" s="48"/>
      <c r="K615" s="48"/>
      <c r="L615" s="48"/>
      <c r="M615" s="48"/>
      <c r="N615" s="48"/>
      <c r="O615" s="45"/>
      <c r="P615" s="48"/>
      <c r="Q615" s="48"/>
      <c r="R615" s="48"/>
      <c r="S615" s="48"/>
      <c r="T615" s="48"/>
      <c r="U615" s="48"/>
      <c r="V615" s="48"/>
      <c r="W615" s="48"/>
      <c r="X615" s="48"/>
      <c r="Y615" s="48"/>
      <c r="Z615" s="48"/>
      <c r="AA615" s="48"/>
      <c r="AB615" s="48"/>
      <c r="AC615" s="48"/>
      <c r="AD615" s="48"/>
      <c r="AE615" s="48"/>
      <c r="AF615" s="48"/>
    </row>
    <row r="616" spans="1:32" ht="15.75" customHeight="1">
      <c r="A616" s="48"/>
      <c r="B616" s="48"/>
      <c r="C616" s="48"/>
      <c r="D616" s="48"/>
      <c r="E616" s="48"/>
      <c r="F616" s="48"/>
      <c r="G616" s="48"/>
      <c r="H616" s="48"/>
      <c r="I616" s="48"/>
      <c r="J616" s="48"/>
      <c r="K616" s="48"/>
      <c r="L616" s="48"/>
      <c r="M616" s="48"/>
      <c r="N616" s="48"/>
      <c r="O616" s="45"/>
      <c r="P616" s="48"/>
      <c r="Q616" s="48"/>
      <c r="R616" s="48"/>
      <c r="S616" s="48"/>
      <c r="T616" s="48"/>
      <c r="U616" s="48"/>
      <c r="V616" s="48"/>
      <c r="W616" s="48"/>
      <c r="X616" s="48"/>
      <c r="Y616" s="48"/>
      <c r="Z616" s="48"/>
      <c r="AA616" s="48"/>
      <c r="AB616" s="48"/>
      <c r="AC616" s="48"/>
      <c r="AD616" s="48"/>
      <c r="AE616" s="48"/>
      <c r="AF616" s="48"/>
    </row>
    <row r="617" spans="1:32" ht="15.75" customHeight="1">
      <c r="A617" s="48"/>
      <c r="B617" s="48"/>
      <c r="C617" s="48"/>
      <c r="D617" s="48"/>
      <c r="E617" s="48"/>
      <c r="F617" s="48"/>
      <c r="G617" s="48"/>
      <c r="H617" s="48"/>
      <c r="I617" s="48"/>
      <c r="J617" s="48"/>
      <c r="K617" s="48"/>
      <c r="L617" s="48"/>
      <c r="M617" s="48"/>
      <c r="N617" s="48"/>
      <c r="O617" s="45"/>
      <c r="P617" s="48"/>
      <c r="Q617" s="48"/>
      <c r="R617" s="48"/>
      <c r="S617" s="48"/>
      <c r="T617" s="48"/>
      <c r="U617" s="48"/>
      <c r="V617" s="48"/>
      <c r="W617" s="48"/>
      <c r="X617" s="48"/>
      <c r="Y617" s="48"/>
      <c r="Z617" s="48"/>
      <c r="AA617" s="48"/>
      <c r="AB617" s="48"/>
      <c r="AC617" s="48"/>
      <c r="AD617" s="48"/>
      <c r="AE617" s="48"/>
      <c r="AF617" s="48"/>
    </row>
    <row r="618" spans="1:32" ht="15.75" customHeight="1">
      <c r="A618" s="48"/>
      <c r="B618" s="48"/>
      <c r="C618" s="48"/>
      <c r="D618" s="48"/>
      <c r="E618" s="48"/>
      <c r="F618" s="48"/>
      <c r="G618" s="48"/>
      <c r="H618" s="48"/>
      <c r="I618" s="48"/>
      <c r="J618" s="48"/>
      <c r="K618" s="48"/>
      <c r="L618" s="48"/>
      <c r="M618" s="48"/>
      <c r="N618" s="48"/>
      <c r="O618" s="45"/>
      <c r="P618" s="48"/>
      <c r="Q618" s="48"/>
      <c r="R618" s="48"/>
      <c r="S618" s="48"/>
      <c r="T618" s="48"/>
      <c r="U618" s="48"/>
      <c r="V618" s="48"/>
      <c r="W618" s="48"/>
      <c r="X618" s="48"/>
      <c r="Y618" s="48"/>
      <c r="Z618" s="48"/>
      <c r="AA618" s="48"/>
      <c r="AB618" s="48"/>
      <c r="AC618" s="48"/>
      <c r="AD618" s="48"/>
      <c r="AE618" s="48"/>
      <c r="AF618" s="48"/>
    </row>
    <row r="619" spans="1:32" ht="15.75" customHeight="1">
      <c r="A619" s="48"/>
      <c r="B619" s="48"/>
      <c r="C619" s="48"/>
      <c r="D619" s="48"/>
      <c r="E619" s="48"/>
      <c r="F619" s="48"/>
      <c r="G619" s="48"/>
      <c r="H619" s="48"/>
      <c r="I619" s="48"/>
      <c r="J619" s="48"/>
      <c r="K619" s="48"/>
      <c r="L619" s="48"/>
      <c r="M619" s="48"/>
      <c r="N619" s="48"/>
      <c r="O619" s="45"/>
      <c r="P619" s="48"/>
      <c r="Q619" s="48"/>
      <c r="R619" s="48"/>
      <c r="S619" s="48"/>
      <c r="T619" s="48"/>
      <c r="U619" s="48"/>
      <c r="V619" s="48"/>
      <c r="W619" s="48"/>
      <c r="X619" s="48"/>
      <c r="Y619" s="48"/>
      <c r="Z619" s="48"/>
      <c r="AA619" s="48"/>
      <c r="AB619" s="48"/>
      <c r="AC619" s="48"/>
      <c r="AD619" s="48"/>
      <c r="AE619" s="48"/>
      <c r="AF619" s="48"/>
    </row>
    <row r="620" spans="1:32" ht="15.75" customHeight="1">
      <c r="A620" s="48"/>
      <c r="B620" s="48"/>
      <c r="C620" s="48"/>
      <c r="D620" s="48"/>
      <c r="E620" s="48"/>
      <c r="F620" s="48"/>
      <c r="G620" s="48"/>
      <c r="H620" s="48"/>
      <c r="I620" s="48"/>
      <c r="J620" s="48"/>
      <c r="K620" s="48"/>
      <c r="L620" s="48"/>
      <c r="M620" s="48"/>
      <c r="N620" s="48"/>
      <c r="O620" s="45"/>
      <c r="P620" s="48"/>
      <c r="Q620" s="48"/>
      <c r="R620" s="48"/>
      <c r="S620" s="48"/>
      <c r="T620" s="48"/>
      <c r="U620" s="48"/>
      <c r="V620" s="48"/>
      <c r="W620" s="48"/>
      <c r="X620" s="48"/>
      <c r="Y620" s="48"/>
      <c r="Z620" s="48"/>
      <c r="AA620" s="48"/>
      <c r="AB620" s="48"/>
      <c r="AC620" s="48"/>
      <c r="AD620" s="48"/>
      <c r="AE620" s="48"/>
      <c r="AF620" s="48"/>
    </row>
    <row r="621" spans="1:32" ht="15.75" customHeight="1">
      <c r="A621" s="48"/>
      <c r="B621" s="48"/>
      <c r="C621" s="48"/>
      <c r="D621" s="48"/>
      <c r="E621" s="48"/>
      <c r="F621" s="48"/>
      <c r="G621" s="48"/>
      <c r="H621" s="48"/>
      <c r="I621" s="48"/>
      <c r="J621" s="48"/>
      <c r="K621" s="48"/>
      <c r="L621" s="48"/>
      <c r="M621" s="48"/>
      <c r="N621" s="48"/>
      <c r="O621" s="45"/>
      <c r="P621" s="48"/>
      <c r="Q621" s="48"/>
      <c r="R621" s="48"/>
      <c r="S621" s="48"/>
      <c r="T621" s="48"/>
      <c r="U621" s="48"/>
      <c r="V621" s="48"/>
      <c r="W621" s="48"/>
      <c r="X621" s="48"/>
      <c r="Y621" s="48"/>
      <c r="Z621" s="48"/>
      <c r="AA621" s="48"/>
      <c r="AB621" s="48"/>
      <c r="AC621" s="48"/>
      <c r="AD621" s="48"/>
      <c r="AE621" s="48"/>
      <c r="AF621" s="48"/>
    </row>
    <row r="622" spans="1:32" ht="15.75" customHeight="1">
      <c r="A622" s="48"/>
      <c r="B622" s="48"/>
      <c r="C622" s="48"/>
      <c r="D622" s="48"/>
      <c r="E622" s="48"/>
      <c r="F622" s="48"/>
      <c r="G622" s="48"/>
      <c r="H622" s="48"/>
      <c r="I622" s="48"/>
      <c r="J622" s="48"/>
      <c r="K622" s="48"/>
      <c r="L622" s="48"/>
      <c r="M622" s="48"/>
      <c r="N622" s="48"/>
      <c r="O622" s="45"/>
      <c r="P622" s="48"/>
      <c r="Q622" s="48"/>
      <c r="R622" s="48"/>
      <c r="S622" s="48"/>
      <c r="T622" s="48"/>
      <c r="U622" s="48"/>
      <c r="V622" s="48"/>
      <c r="W622" s="48"/>
      <c r="X622" s="48"/>
      <c r="Y622" s="48"/>
      <c r="Z622" s="48"/>
      <c r="AA622" s="48"/>
      <c r="AB622" s="48"/>
      <c r="AC622" s="48"/>
      <c r="AD622" s="48"/>
      <c r="AE622" s="48"/>
      <c r="AF622" s="48"/>
    </row>
    <row r="623" spans="1:32" ht="15.75" customHeight="1">
      <c r="A623" s="48"/>
      <c r="B623" s="48"/>
      <c r="C623" s="48"/>
      <c r="D623" s="48"/>
      <c r="E623" s="48"/>
      <c r="F623" s="48"/>
      <c r="G623" s="48"/>
      <c r="H623" s="48"/>
      <c r="I623" s="48"/>
      <c r="J623" s="48"/>
      <c r="K623" s="48"/>
      <c r="L623" s="48"/>
      <c r="M623" s="48"/>
      <c r="N623" s="48"/>
      <c r="O623" s="45"/>
      <c r="P623" s="48"/>
      <c r="Q623" s="48"/>
      <c r="R623" s="48"/>
      <c r="S623" s="48"/>
      <c r="T623" s="48"/>
      <c r="U623" s="48"/>
      <c r="V623" s="48"/>
      <c r="W623" s="48"/>
      <c r="X623" s="48"/>
      <c r="Y623" s="48"/>
      <c r="Z623" s="48"/>
      <c r="AA623" s="48"/>
      <c r="AB623" s="48"/>
      <c r="AC623" s="48"/>
      <c r="AD623" s="48"/>
      <c r="AE623" s="48"/>
      <c r="AF623" s="48"/>
    </row>
    <row r="624" spans="1:32" ht="15.75" customHeight="1">
      <c r="A624" s="48"/>
      <c r="B624" s="48"/>
      <c r="C624" s="48"/>
      <c r="D624" s="48"/>
      <c r="E624" s="48"/>
      <c r="F624" s="48"/>
      <c r="G624" s="48"/>
      <c r="H624" s="48"/>
      <c r="I624" s="48"/>
      <c r="J624" s="48"/>
      <c r="K624" s="48"/>
      <c r="L624" s="48"/>
      <c r="M624" s="48"/>
      <c r="N624" s="48"/>
      <c r="O624" s="45"/>
      <c r="P624" s="48"/>
      <c r="Q624" s="48"/>
      <c r="R624" s="48"/>
      <c r="S624" s="48"/>
      <c r="T624" s="48"/>
      <c r="U624" s="48"/>
      <c r="V624" s="48"/>
      <c r="W624" s="48"/>
      <c r="X624" s="48"/>
      <c r="Y624" s="48"/>
      <c r="Z624" s="48"/>
      <c r="AA624" s="48"/>
      <c r="AB624" s="48"/>
      <c r="AC624" s="48"/>
      <c r="AD624" s="48"/>
      <c r="AE624" s="48"/>
      <c r="AF624" s="48"/>
    </row>
    <row r="625" spans="1:32" ht="15.75" customHeight="1">
      <c r="A625" s="48"/>
      <c r="B625" s="48"/>
      <c r="C625" s="48"/>
      <c r="D625" s="48"/>
      <c r="E625" s="48"/>
      <c r="F625" s="48"/>
      <c r="G625" s="48"/>
      <c r="H625" s="48"/>
      <c r="I625" s="48"/>
      <c r="J625" s="48"/>
      <c r="K625" s="48"/>
      <c r="L625" s="48"/>
      <c r="M625" s="48"/>
      <c r="N625" s="48"/>
      <c r="O625" s="45"/>
      <c r="P625" s="48"/>
      <c r="Q625" s="48"/>
      <c r="R625" s="48"/>
      <c r="S625" s="48"/>
      <c r="T625" s="48"/>
      <c r="U625" s="48"/>
      <c r="V625" s="48"/>
      <c r="W625" s="48"/>
      <c r="X625" s="48"/>
      <c r="Y625" s="48"/>
      <c r="Z625" s="48"/>
      <c r="AA625" s="48"/>
      <c r="AB625" s="48"/>
      <c r="AC625" s="48"/>
      <c r="AD625" s="48"/>
      <c r="AE625" s="48"/>
      <c r="AF625" s="48"/>
    </row>
    <row r="626" spans="1:32" ht="15.75" customHeight="1">
      <c r="A626" s="48"/>
      <c r="B626" s="48"/>
      <c r="C626" s="48"/>
      <c r="D626" s="48"/>
      <c r="E626" s="48"/>
      <c r="F626" s="48"/>
      <c r="G626" s="48"/>
      <c r="H626" s="48"/>
      <c r="I626" s="48"/>
      <c r="J626" s="48"/>
      <c r="K626" s="48"/>
      <c r="L626" s="48"/>
      <c r="M626" s="48"/>
      <c r="N626" s="48"/>
      <c r="O626" s="45"/>
      <c r="P626" s="48"/>
      <c r="Q626" s="48"/>
      <c r="R626" s="48"/>
      <c r="S626" s="48"/>
      <c r="T626" s="48"/>
      <c r="U626" s="48"/>
      <c r="V626" s="48"/>
      <c r="W626" s="48"/>
      <c r="X626" s="48"/>
      <c r="Y626" s="48"/>
      <c r="Z626" s="48"/>
      <c r="AA626" s="48"/>
      <c r="AB626" s="48"/>
      <c r="AC626" s="48"/>
      <c r="AD626" s="48"/>
      <c r="AE626" s="48"/>
      <c r="AF626" s="48"/>
    </row>
    <row r="627" spans="1:32" ht="15.75" customHeight="1">
      <c r="A627" s="48"/>
      <c r="B627" s="48"/>
      <c r="C627" s="48"/>
      <c r="D627" s="48"/>
      <c r="E627" s="48"/>
      <c r="F627" s="48"/>
      <c r="G627" s="48"/>
      <c r="H627" s="48"/>
      <c r="I627" s="48"/>
      <c r="J627" s="48"/>
      <c r="K627" s="48"/>
      <c r="L627" s="48"/>
      <c r="M627" s="48"/>
      <c r="N627" s="48"/>
      <c r="O627" s="45"/>
      <c r="P627" s="48"/>
      <c r="Q627" s="48"/>
      <c r="R627" s="48"/>
      <c r="S627" s="48"/>
      <c r="T627" s="48"/>
      <c r="U627" s="48"/>
      <c r="V627" s="48"/>
      <c r="W627" s="48"/>
      <c r="X627" s="48"/>
      <c r="Y627" s="48"/>
      <c r="Z627" s="48"/>
      <c r="AA627" s="48"/>
      <c r="AB627" s="48"/>
      <c r="AC627" s="48"/>
      <c r="AD627" s="48"/>
      <c r="AE627" s="48"/>
      <c r="AF627" s="48"/>
    </row>
    <row r="628" spans="1:32" ht="15.75" customHeight="1">
      <c r="A628" s="48"/>
      <c r="B628" s="48"/>
      <c r="C628" s="48"/>
      <c r="D628" s="48"/>
      <c r="E628" s="48"/>
      <c r="F628" s="48"/>
      <c r="G628" s="48"/>
      <c r="H628" s="48"/>
      <c r="I628" s="48"/>
      <c r="J628" s="48"/>
      <c r="K628" s="48"/>
      <c r="L628" s="48"/>
      <c r="M628" s="48"/>
      <c r="N628" s="48"/>
      <c r="O628" s="45"/>
      <c r="P628" s="48"/>
      <c r="Q628" s="48"/>
      <c r="R628" s="48"/>
      <c r="S628" s="48"/>
      <c r="T628" s="48"/>
      <c r="U628" s="48"/>
      <c r="V628" s="48"/>
      <c r="W628" s="48"/>
      <c r="X628" s="48"/>
      <c r="Y628" s="48"/>
      <c r="Z628" s="48"/>
      <c r="AA628" s="48"/>
      <c r="AB628" s="48"/>
      <c r="AC628" s="48"/>
      <c r="AD628" s="48"/>
      <c r="AE628" s="48"/>
      <c r="AF628" s="48"/>
    </row>
    <row r="629" spans="1:32" ht="15.75" customHeight="1">
      <c r="A629" s="48"/>
      <c r="B629" s="48"/>
      <c r="C629" s="48"/>
      <c r="D629" s="48"/>
      <c r="E629" s="48"/>
      <c r="F629" s="48"/>
      <c r="G629" s="48"/>
      <c r="H629" s="48"/>
      <c r="I629" s="48"/>
      <c r="J629" s="48"/>
      <c r="K629" s="48"/>
      <c r="L629" s="48"/>
      <c r="M629" s="48"/>
      <c r="N629" s="48"/>
      <c r="O629" s="45"/>
      <c r="P629" s="48"/>
      <c r="Q629" s="48"/>
      <c r="R629" s="48"/>
      <c r="S629" s="48"/>
      <c r="T629" s="48"/>
      <c r="U629" s="48"/>
      <c r="V629" s="48"/>
      <c r="W629" s="48"/>
      <c r="X629" s="48"/>
      <c r="Y629" s="48"/>
      <c r="Z629" s="48"/>
      <c r="AA629" s="48"/>
      <c r="AB629" s="48"/>
      <c r="AC629" s="48"/>
      <c r="AD629" s="48"/>
      <c r="AE629" s="48"/>
      <c r="AF629" s="48"/>
    </row>
    <row r="630" spans="1:32" ht="15.75" customHeight="1">
      <c r="A630" s="48"/>
      <c r="B630" s="48"/>
      <c r="C630" s="48"/>
      <c r="D630" s="48"/>
      <c r="E630" s="48"/>
      <c r="F630" s="48"/>
      <c r="G630" s="48"/>
      <c r="H630" s="48"/>
      <c r="I630" s="48"/>
      <c r="J630" s="48"/>
      <c r="K630" s="48"/>
      <c r="L630" s="48"/>
      <c r="M630" s="48"/>
      <c r="N630" s="48"/>
      <c r="O630" s="45"/>
      <c r="P630" s="48"/>
      <c r="Q630" s="48"/>
      <c r="R630" s="48"/>
      <c r="S630" s="48"/>
      <c r="T630" s="48"/>
      <c r="U630" s="48"/>
      <c r="V630" s="48"/>
      <c r="W630" s="48"/>
      <c r="X630" s="48"/>
      <c r="Y630" s="48"/>
      <c r="Z630" s="48"/>
      <c r="AA630" s="48"/>
      <c r="AB630" s="48"/>
      <c r="AC630" s="48"/>
      <c r="AD630" s="48"/>
      <c r="AE630" s="48"/>
      <c r="AF630" s="48"/>
    </row>
    <row r="631" spans="1:32" ht="15.75" customHeight="1">
      <c r="A631" s="48"/>
      <c r="B631" s="48"/>
      <c r="C631" s="48"/>
      <c r="D631" s="48"/>
      <c r="E631" s="48"/>
      <c r="F631" s="48"/>
      <c r="G631" s="48"/>
      <c r="H631" s="48"/>
      <c r="I631" s="48"/>
      <c r="J631" s="48"/>
      <c r="K631" s="48"/>
      <c r="L631" s="48"/>
      <c r="M631" s="48"/>
      <c r="N631" s="48"/>
      <c r="O631" s="45"/>
      <c r="P631" s="48"/>
      <c r="Q631" s="48"/>
      <c r="R631" s="48"/>
      <c r="S631" s="48"/>
      <c r="T631" s="48"/>
      <c r="U631" s="48"/>
      <c r="V631" s="48"/>
      <c r="W631" s="48"/>
      <c r="X631" s="48"/>
      <c r="Y631" s="48"/>
      <c r="Z631" s="48"/>
      <c r="AA631" s="48"/>
      <c r="AB631" s="48"/>
      <c r="AC631" s="48"/>
      <c r="AD631" s="48"/>
      <c r="AE631" s="48"/>
      <c r="AF631" s="48"/>
    </row>
    <row r="632" spans="1:32" ht="15.75" customHeight="1">
      <c r="A632" s="48"/>
      <c r="B632" s="48"/>
      <c r="C632" s="48"/>
      <c r="D632" s="48"/>
      <c r="E632" s="48"/>
      <c r="F632" s="48"/>
      <c r="G632" s="48"/>
      <c r="H632" s="48"/>
      <c r="I632" s="48"/>
      <c r="J632" s="48"/>
      <c r="K632" s="48"/>
      <c r="L632" s="48"/>
      <c r="M632" s="48"/>
      <c r="N632" s="48"/>
      <c r="O632" s="45"/>
      <c r="P632" s="48"/>
      <c r="Q632" s="48"/>
      <c r="R632" s="48"/>
      <c r="S632" s="48"/>
      <c r="T632" s="48"/>
      <c r="U632" s="48"/>
      <c r="V632" s="48"/>
      <c r="W632" s="48"/>
      <c r="X632" s="48"/>
      <c r="Y632" s="48"/>
      <c r="Z632" s="48"/>
      <c r="AA632" s="48"/>
      <c r="AB632" s="48"/>
      <c r="AC632" s="48"/>
      <c r="AD632" s="48"/>
      <c r="AE632" s="48"/>
      <c r="AF632" s="48"/>
    </row>
    <row r="633" spans="1:32" ht="15.75" customHeight="1">
      <c r="A633" s="48"/>
      <c r="B633" s="48"/>
      <c r="C633" s="48"/>
      <c r="D633" s="48"/>
      <c r="E633" s="48"/>
      <c r="F633" s="48"/>
      <c r="G633" s="48"/>
      <c r="H633" s="48"/>
      <c r="I633" s="48"/>
      <c r="J633" s="48"/>
      <c r="K633" s="48"/>
      <c r="L633" s="48"/>
      <c r="M633" s="48"/>
      <c r="N633" s="48"/>
      <c r="O633" s="45"/>
      <c r="P633" s="48"/>
      <c r="Q633" s="48"/>
      <c r="R633" s="48"/>
      <c r="S633" s="48"/>
      <c r="T633" s="48"/>
      <c r="U633" s="48"/>
      <c r="V633" s="48"/>
      <c r="W633" s="48"/>
      <c r="X633" s="48"/>
      <c r="Y633" s="48"/>
      <c r="Z633" s="48"/>
      <c r="AA633" s="48"/>
      <c r="AB633" s="48"/>
      <c r="AC633" s="48"/>
      <c r="AD633" s="48"/>
      <c r="AE633" s="48"/>
      <c r="AF633" s="48"/>
    </row>
    <row r="634" spans="1:32" ht="15.75" customHeight="1">
      <c r="A634" s="48"/>
      <c r="B634" s="48"/>
      <c r="C634" s="48"/>
      <c r="D634" s="48"/>
      <c r="E634" s="48"/>
      <c r="F634" s="48"/>
      <c r="G634" s="48"/>
      <c r="H634" s="48"/>
      <c r="I634" s="48"/>
      <c r="J634" s="48"/>
      <c r="K634" s="48"/>
      <c r="L634" s="48"/>
      <c r="M634" s="48"/>
      <c r="N634" s="48"/>
      <c r="O634" s="45"/>
      <c r="P634" s="48"/>
      <c r="Q634" s="48"/>
      <c r="R634" s="48"/>
      <c r="S634" s="48"/>
      <c r="T634" s="48"/>
      <c r="U634" s="48"/>
      <c r="V634" s="48"/>
      <c r="W634" s="48"/>
      <c r="X634" s="48"/>
      <c r="Y634" s="48"/>
      <c r="Z634" s="48"/>
      <c r="AA634" s="48"/>
      <c r="AB634" s="48"/>
      <c r="AC634" s="48"/>
      <c r="AD634" s="48"/>
      <c r="AE634" s="48"/>
      <c r="AF634" s="48"/>
    </row>
    <row r="635" spans="1:32" ht="15.75" customHeight="1">
      <c r="A635" s="48"/>
      <c r="B635" s="48"/>
      <c r="C635" s="48"/>
      <c r="D635" s="48"/>
      <c r="E635" s="48"/>
      <c r="F635" s="48"/>
      <c r="G635" s="48"/>
      <c r="H635" s="48"/>
      <c r="I635" s="48"/>
      <c r="J635" s="48"/>
      <c r="K635" s="48"/>
      <c r="L635" s="48"/>
      <c r="M635" s="48"/>
      <c r="N635" s="48"/>
      <c r="O635" s="45"/>
      <c r="P635" s="48"/>
      <c r="Q635" s="48"/>
      <c r="R635" s="48"/>
      <c r="S635" s="48"/>
      <c r="T635" s="48"/>
      <c r="U635" s="48"/>
      <c r="V635" s="48"/>
      <c r="W635" s="48"/>
      <c r="X635" s="48"/>
      <c r="Y635" s="48"/>
      <c r="Z635" s="48"/>
      <c r="AA635" s="48"/>
      <c r="AB635" s="48"/>
      <c r="AC635" s="48"/>
      <c r="AD635" s="48"/>
      <c r="AE635" s="48"/>
      <c r="AF635" s="48"/>
    </row>
    <row r="636" spans="1:32" ht="15.75" customHeight="1">
      <c r="A636" s="48"/>
      <c r="B636" s="48"/>
      <c r="C636" s="48"/>
      <c r="D636" s="48"/>
      <c r="E636" s="48"/>
      <c r="F636" s="48"/>
      <c r="G636" s="48"/>
      <c r="H636" s="48"/>
      <c r="I636" s="48"/>
      <c r="J636" s="48"/>
      <c r="K636" s="48"/>
      <c r="L636" s="48"/>
      <c r="M636" s="48"/>
      <c r="N636" s="48"/>
      <c r="O636" s="45"/>
      <c r="P636" s="48"/>
      <c r="Q636" s="48"/>
      <c r="R636" s="48"/>
      <c r="S636" s="48"/>
      <c r="T636" s="48"/>
      <c r="U636" s="48"/>
      <c r="V636" s="48"/>
      <c r="W636" s="48"/>
      <c r="X636" s="48"/>
      <c r="Y636" s="48"/>
      <c r="Z636" s="48"/>
      <c r="AA636" s="48"/>
      <c r="AB636" s="48"/>
      <c r="AC636" s="48"/>
      <c r="AD636" s="48"/>
      <c r="AE636" s="48"/>
      <c r="AF636" s="48"/>
    </row>
    <row r="637" spans="1:32" ht="15.75" customHeight="1">
      <c r="A637" s="48"/>
      <c r="B637" s="48"/>
      <c r="C637" s="48"/>
      <c r="D637" s="48"/>
      <c r="E637" s="48"/>
      <c r="F637" s="48"/>
      <c r="G637" s="48"/>
      <c r="H637" s="48"/>
      <c r="I637" s="48"/>
      <c r="J637" s="48"/>
      <c r="K637" s="48"/>
      <c r="L637" s="48"/>
      <c r="M637" s="48"/>
      <c r="N637" s="48"/>
      <c r="O637" s="45"/>
      <c r="P637" s="48"/>
      <c r="Q637" s="48"/>
      <c r="R637" s="48"/>
      <c r="S637" s="48"/>
      <c r="T637" s="48"/>
      <c r="U637" s="48"/>
      <c r="V637" s="48"/>
      <c r="W637" s="48"/>
      <c r="X637" s="48"/>
      <c r="Y637" s="48"/>
      <c r="Z637" s="48"/>
      <c r="AA637" s="48"/>
      <c r="AB637" s="48"/>
      <c r="AC637" s="48"/>
      <c r="AD637" s="48"/>
      <c r="AE637" s="48"/>
      <c r="AF637" s="48"/>
    </row>
    <row r="638" spans="1:32" ht="15.75" customHeight="1">
      <c r="A638" s="48"/>
      <c r="B638" s="48"/>
      <c r="C638" s="48"/>
      <c r="D638" s="48"/>
      <c r="E638" s="48"/>
      <c r="F638" s="48"/>
      <c r="G638" s="48"/>
      <c r="H638" s="48"/>
      <c r="I638" s="48"/>
      <c r="J638" s="48"/>
      <c r="K638" s="48"/>
      <c r="L638" s="48"/>
      <c r="M638" s="48"/>
      <c r="N638" s="48"/>
      <c r="O638" s="45"/>
      <c r="P638" s="48"/>
      <c r="Q638" s="48"/>
      <c r="R638" s="48"/>
      <c r="S638" s="48"/>
      <c r="T638" s="48"/>
      <c r="U638" s="48"/>
      <c r="V638" s="48"/>
      <c r="W638" s="48"/>
      <c r="X638" s="48"/>
      <c r="Y638" s="48"/>
      <c r="Z638" s="48"/>
      <c r="AA638" s="48"/>
      <c r="AB638" s="48"/>
      <c r="AC638" s="48"/>
      <c r="AD638" s="48"/>
      <c r="AE638" s="48"/>
      <c r="AF638" s="48"/>
    </row>
    <row r="639" spans="1:32" ht="15.75" customHeight="1">
      <c r="A639" s="48"/>
      <c r="B639" s="48"/>
      <c r="C639" s="48"/>
      <c r="D639" s="48"/>
      <c r="E639" s="48"/>
      <c r="F639" s="48"/>
      <c r="G639" s="48"/>
      <c r="H639" s="48"/>
      <c r="I639" s="48"/>
      <c r="J639" s="48"/>
      <c r="K639" s="48"/>
      <c r="L639" s="48"/>
      <c r="M639" s="48"/>
      <c r="N639" s="48"/>
      <c r="O639" s="45"/>
      <c r="P639" s="48"/>
      <c r="Q639" s="48"/>
      <c r="R639" s="48"/>
      <c r="S639" s="48"/>
      <c r="T639" s="48"/>
      <c r="U639" s="48"/>
      <c r="V639" s="48"/>
      <c r="W639" s="48"/>
      <c r="X639" s="48"/>
      <c r="Y639" s="48"/>
      <c r="Z639" s="48"/>
      <c r="AA639" s="48"/>
      <c r="AB639" s="48"/>
      <c r="AC639" s="48"/>
      <c r="AD639" s="48"/>
      <c r="AE639" s="48"/>
      <c r="AF639" s="48"/>
    </row>
    <row r="640" spans="1:32" ht="15.75" customHeight="1">
      <c r="A640" s="48"/>
      <c r="B640" s="48"/>
      <c r="C640" s="48"/>
      <c r="D640" s="48"/>
      <c r="E640" s="48"/>
      <c r="F640" s="48"/>
      <c r="G640" s="48"/>
      <c r="H640" s="48"/>
      <c r="I640" s="48"/>
      <c r="J640" s="48"/>
      <c r="K640" s="48"/>
      <c r="L640" s="48"/>
      <c r="M640" s="48"/>
      <c r="N640" s="48"/>
      <c r="O640" s="45"/>
      <c r="P640" s="48"/>
      <c r="Q640" s="48"/>
      <c r="R640" s="48"/>
      <c r="S640" s="48"/>
      <c r="T640" s="48"/>
      <c r="U640" s="48"/>
      <c r="V640" s="48"/>
      <c r="W640" s="48"/>
      <c r="X640" s="48"/>
      <c r="Y640" s="48"/>
      <c r="Z640" s="48"/>
      <c r="AA640" s="48"/>
      <c r="AB640" s="48"/>
      <c r="AC640" s="48"/>
      <c r="AD640" s="48"/>
      <c r="AE640" s="48"/>
      <c r="AF640" s="48"/>
    </row>
    <row r="641" spans="1:32" ht="15.75" customHeight="1">
      <c r="A641" s="48"/>
      <c r="B641" s="48"/>
      <c r="C641" s="48"/>
      <c r="D641" s="48"/>
      <c r="E641" s="48"/>
      <c r="F641" s="48"/>
      <c r="G641" s="48"/>
      <c r="H641" s="48"/>
      <c r="I641" s="48"/>
      <c r="J641" s="48"/>
      <c r="K641" s="48"/>
      <c r="L641" s="48"/>
      <c r="M641" s="48"/>
      <c r="N641" s="48"/>
      <c r="O641" s="45"/>
      <c r="P641" s="48"/>
      <c r="Q641" s="48"/>
      <c r="R641" s="48"/>
      <c r="S641" s="48"/>
      <c r="T641" s="48"/>
      <c r="U641" s="48"/>
      <c r="V641" s="48"/>
      <c r="W641" s="48"/>
      <c r="X641" s="48"/>
      <c r="Y641" s="48"/>
      <c r="Z641" s="48"/>
      <c r="AA641" s="48"/>
      <c r="AB641" s="48"/>
      <c r="AC641" s="48"/>
      <c r="AD641" s="48"/>
      <c r="AE641" s="48"/>
      <c r="AF641" s="48"/>
    </row>
    <row r="642" spans="1:32" ht="15.75" customHeight="1">
      <c r="A642" s="48"/>
      <c r="B642" s="48"/>
      <c r="C642" s="48"/>
      <c r="D642" s="48"/>
      <c r="E642" s="48"/>
      <c r="F642" s="48"/>
      <c r="G642" s="48"/>
      <c r="H642" s="48"/>
      <c r="I642" s="48"/>
      <c r="J642" s="48"/>
      <c r="K642" s="48"/>
      <c r="L642" s="48"/>
      <c r="M642" s="48"/>
      <c r="N642" s="48"/>
      <c r="O642" s="45"/>
      <c r="P642" s="48"/>
      <c r="Q642" s="48"/>
      <c r="R642" s="48"/>
      <c r="S642" s="48"/>
      <c r="T642" s="48"/>
      <c r="U642" s="48"/>
      <c r="V642" s="48"/>
      <c r="W642" s="48"/>
      <c r="X642" s="48"/>
      <c r="Y642" s="48"/>
      <c r="Z642" s="48"/>
      <c r="AA642" s="48"/>
      <c r="AB642" s="48"/>
      <c r="AC642" s="48"/>
      <c r="AD642" s="48"/>
      <c r="AE642" s="48"/>
      <c r="AF642" s="48"/>
    </row>
    <row r="643" spans="1:32" ht="15.75" customHeight="1">
      <c r="A643" s="48"/>
      <c r="B643" s="48"/>
      <c r="C643" s="48"/>
      <c r="D643" s="48"/>
      <c r="E643" s="48"/>
      <c r="F643" s="48"/>
      <c r="G643" s="48"/>
      <c r="H643" s="48"/>
      <c r="I643" s="48"/>
      <c r="J643" s="48"/>
      <c r="K643" s="48"/>
      <c r="L643" s="48"/>
      <c r="M643" s="48"/>
      <c r="N643" s="48"/>
      <c r="O643" s="45"/>
      <c r="P643" s="48"/>
      <c r="Q643" s="48"/>
      <c r="R643" s="48"/>
      <c r="S643" s="48"/>
      <c r="T643" s="48"/>
      <c r="U643" s="48"/>
      <c r="V643" s="48"/>
      <c r="W643" s="48"/>
      <c r="X643" s="48"/>
      <c r="Y643" s="48"/>
      <c r="Z643" s="48"/>
      <c r="AA643" s="48"/>
      <c r="AB643" s="48"/>
      <c r="AC643" s="48"/>
      <c r="AD643" s="48"/>
      <c r="AE643" s="48"/>
      <c r="AF643" s="48"/>
    </row>
    <row r="644" spans="1:32" ht="15.75" customHeight="1">
      <c r="A644" s="48"/>
      <c r="B644" s="48"/>
      <c r="C644" s="48"/>
      <c r="D644" s="48"/>
      <c r="E644" s="48"/>
      <c r="F644" s="48"/>
      <c r="G644" s="48"/>
      <c r="H644" s="48"/>
      <c r="I644" s="48"/>
      <c r="J644" s="48"/>
      <c r="K644" s="48"/>
      <c r="L644" s="48"/>
      <c r="M644" s="48"/>
      <c r="N644" s="48"/>
      <c r="O644" s="45"/>
      <c r="P644" s="48"/>
      <c r="Q644" s="48"/>
      <c r="R644" s="48"/>
      <c r="S644" s="48"/>
      <c r="T644" s="48"/>
      <c r="U644" s="48"/>
      <c r="V644" s="48"/>
      <c r="W644" s="48"/>
      <c r="X644" s="48"/>
      <c r="Y644" s="48"/>
      <c r="Z644" s="48"/>
      <c r="AA644" s="48"/>
      <c r="AB644" s="48"/>
      <c r="AC644" s="48"/>
      <c r="AD644" s="48"/>
      <c r="AE644" s="48"/>
      <c r="AF644" s="48"/>
    </row>
    <row r="645" spans="1:32" ht="15.75" customHeight="1">
      <c r="A645" s="48"/>
      <c r="B645" s="48"/>
      <c r="C645" s="48"/>
      <c r="D645" s="48"/>
      <c r="E645" s="48"/>
      <c r="F645" s="48"/>
      <c r="G645" s="48"/>
      <c r="H645" s="48"/>
      <c r="I645" s="48"/>
      <c r="J645" s="48"/>
      <c r="K645" s="48"/>
      <c r="L645" s="48"/>
      <c r="M645" s="48"/>
      <c r="N645" s="48"/>
      <c r="O645" s="45"/>
      <c r="P645" s="48"/>
      <c r="Q645" s="48"/>
      <c r="R645" s="48"/>
      <c r="S645" s="48"/>
      <c r="T645" s="48"/>
      <c r="U645" s="48"/>
      <c r="V645" s="48"/>
      <c r="W645" s="48"/>
      <c r="X645" s="48"/>
      <c r="Y645" s="48"/>
      <c r="Z645" s="48"/>
      <c r="AA645" s="48"/>
      <c r="AB645" s="48"/>
      <c r="AC645" s="48"/>
      <c r="AD645" s="48"/>
      <c r="AE645" s="48"/>
      <c r="AF645" s="48"/>
    </row>
    <row r="646" spans="1:32" ht="15.75" customHeight="1">
      <c r="A646" s="48"/>
      <c r="B646" s="48"/>
      <c r="C646" s="48"/>
      <c r="D646" s="48"/>
      <c r="E646" s="48"/>
      <c r="F646" s="48"/>
      <c r="G646" s="48"/>
      <c r="H646" s="48"/>
      <c r="I646" s="48"/>
      <c r="J646" s="48"/>
      <c r="K646" s="48"/>
      <c r="L646" s="48"/>
      <c r="M646" s="48"/>
      <c r="N646" s="48"/>
      <c r="O646" s="45"/>
      <c r="P646" s="48"/>
      <c r="Q646" s="48"/>
      <c r="R646" s="48"/>
      <c r="S646" s="48"/>
      <c r="T646" s="48"/>
      <c r="U646" s="48"/>
      <c r="V646" s="48"/>
      <c r="W646" s="48"/>
      <c r="X646" s="48"/>
      <c r="Y646" s="48"/>
      <c r="Z646" s="48"/>
      <c r="AA646" s="48"/>
      <c r="AB646" s="48"/>
      <c r="AC646" s="48"/>
      <c r="AD646" s="48"/>
      <c r="AE646" s="48"/>
      <c r="AF646" s="48"/>
    </row>
    <row r="647" spans="1:32" ht="15.75" customHeight="1">
      <c r="A647" s="48"/>
      <c r="B647" s="48"/>
      <c r="C647" s="48"/>
      <c r="D647" s="48"/>
      <c r="E647" s="48"/>
      <c r="F647" s="48"/>
      <c r="G647" s="48"/>
      <c r="H647" s="48"/>
      <c r="I647" s="48"/>
      <c r="J647" s="48"/>
      <c r="K647" s="48"/>
      <c r="L647" s="48"/>
      <c r="M647" s="48"/>
      <c r="N647" s="48"/>
      <c r="O647" s="45"/>
      <c r="P647" s="48"/>
      <c r="Q647" s="48"/>
      <c r="R647" s="48"/>
      <c r="S647" s="48"/>
      <c r="T647" s="48"/>
      <c r="U647" s="48"/>
      <c r="V647" s="48"/>
      <c r="W647" s="48"/>
      <c r="X647" s="48"/>
      <c r="Y647" s="48"/>
      <c r="Z647" s="48"/>
      <c r="AA647" s="48"/>
      <c r="AB647" s="48"/>
      <c r="AC647" s="48"/>
      <c r="AD647" s="48"/>
      <c r="AE647" s="48"/>
      <c r="AF647" s="48"/>
    </row>
    <row r="648" spans="1:32" ht="15.75" customHeight="1">
      <c r="A648" s="48"/>
      <c r="B648" s="48"/>
      <c r="C648" s="48"/>
      <c r="D648" s="48"/>
      <c r="E648" s="48"/>
      <c r="F648" s="48"/>
      <c r="G648" s="48"/>
      <c r="H648" s="48"/>
      <c r="I648" s="48"/>
      <c r="J648" s="48"/>
      <c r="K648" s="48"/>
      <c r="L648" s="48"/>
      <c r="M648" s="48"/>
      <c r="N648" s="48"/>
      <c r="O648" s="45"/>
      <c r="P648" s="48"/>
      <c r="Q648" s="48"/>
      <c r="R648" s="48"/>
      <c r="S648" s="48"/>
      <c r="T648" s="48"/>
      <c r="U648" s="48"/>
      <c r="V648" s="48"/>
      <c r="W648" s="48"/>
      <c r="X648" s="48"/>
      <c r="Y648" s="48"/>
      <c r="Z648" s="48"/>
      <c r="AA648" s="48"/>
      <c r="AB648" s="48"/>
      <c r="AC648" s="48"/>
      <c r="AD648" s="48"/>
      <c r="AE648" s="48"/>
      <c r="AF648" s="48"/>
    </row>
    <row r="649" spans="1:32" ht="15.75" customHeight="1">
      <c r="A649" s="48"/>
      <c r="B649" s="48"/>
      <c r="C649" s="48"/>
      <c r="D649" s="48"/>
      <c r="E649" s="48"/>
      <c r="F649" s="48"/>
      <c r="G649" s="48"/>
      <c r="H649" s="48"/>
      <c r="I649" s="48"/>
      <c r="J649" s="48"/>
      <c r="K649" s="48"/>
      <c r="L649" s="48"/>
      <c r="M649" s="48"/>
      <c r="N649" s="48"/>
      <c r="O649" s="45"/>
      <c r="P649" s="48"/>
      <c r="Q649" s="48"/>
      <c r="R649" s="48"/>
      <c r="S649" s="48"/>
      <c r="T649" s="48"/>
      <c r="U649" s="48"/>
      <c r="V649" s="48"/>
      <c r="W649" s="48"/>
      <c r="X649" s="48"/>
      <c r="Y649" s="48"/>
      <c r="Z649" s="48"/>
      <c r="AA649" s="48"/>
      <c r="AB649" s="48"/>
      <c r="AC649" s="48"/>
      <c r="AD649" s="48"/>
      <c r="AE649" s="48"/>
      <c r="AF649" s="48"/>
    </row>
    <row r="650" spans="1:32" ht="15.75" customHeight="1">
      <c r="A650" s="48"/>
      <c r="B650" s="48"/>
      <c r="C650" s="48"/>
      <c r="D650" s="48"/>
      <c r="E650" s="48"/>
      <c r="F650" s="48"/>
      <c r="G650" s="48"/>
      <c r="H650" s="48"/>
      <c r="I650" s="48"/>
      <c r="J650" s="48"/>
      <c r="K650" s="48"/>
      <c r="L650" s="48"/>
      <c r="M650" s="48"/>
      <c r="N650" s="48"/>
      <c r="O650" s="45"/>
      <c r="P650" s="48"/>
      <c r="Q650" s="48"/>
      <c r="R650" s="48"/>
      <c r="S650" s="48"/>
      <c r="T650" s="48"/>
      <c r="U650" s="48"/>
      <c r="V650" s="48"/>
      <c r="W650" s="48"/>
      <c r="X650" s="48"/>
      <c r="Y650" s="48"/>
      <c r="Z650" s="48"/>
      <c r="AA650" s="48"/>
      <c r="AB650" s="48"/>
      <c r="AC650" s="48"/>
      <c r="AD650" s="48"/>
      <c r="AE650" s="48"/>
      <c r="AF650" s="48"/>
    </row>
    <row r="651" spans="1:32" ht="15.75" customHeight="1">
      <c r="A651" s="48"/>
      <c r="B651" s="48"/>
      <c r="C651" s="48"/>
      <c r="D651" s="48"/>
      <c r="E651" s="48"/>
      <c r="F651" s="48"/>
      <c r="G651" s="48"/>
      <c r="H651" s="48"/>
      <c r="I651" s="48"/>
      <c r="J651" s="48"/>
      <c r="K651" s="48"/>
      <c r="L651" s="48"/>
      <c r="M651" s="48"/>
      <c r="N651" s="48"/>
      <c r="O651" s="45"/>
      <c r="P651" s="48"/>
      <c r="Q651" s="48"/>
      <c r="R651" s="48"/>
      <c r="S651" s="48"/>
      <c r="T651" s="48"/>
      <c r="U651" s="48"/>
      <c r="V651" s="48"/>
      <c r="W651" s="48"/>
      <c r="X651" s="48"/>
      <c r="Y651" s="48"/>
      <c r="Z651" s="48"/>
      <c r="AA651" s="48"/>
      <c r="AB651" s="48"/>
      <c r="AC651" s="48"/>
      <c r="AD651" s="48"/>
      <c r="AE651" s="48"/>
      <c r="AF651" s="48"/>
    </row>
    <row r="652" spans="1:32" ht="15.75" customHeight="1">
      <c r="A652" s="48"/>
      <c r="B652" s="48"/>
      <c r="C652" s="48"/>
      <c r="D652" s="48"/>
      <c r="E652" s="48"/>
      <c r="F652" s="48"/>
      <c r="G652" s="48"/>
      <c r="H652" s="48"/>
      <c r="I652" s="48"/>
      <c r="J652" s="48"/>
      <c r="K652" s="48"/>
      <c r="L652" s="48"/>
      <c r="M652" s="48"/>
      <c r="N652" s="48"/>
      <c r="O652" s="45"/>
      <c r="P652" s="48"/>
      <c r="Q652" s="48"/>
      <c r="R652" s="48"/>
      <c r="S652" s="48"/>
      <c r="T652" s="48"/>
      <c r="U652" s="48"/>
      <c r="V652" s="48"/>
      <c r="W652" s="48"/>
      <c r="X652" s="48"/>
      <c r="Y652" s="48"/>
      <c r="Z652" s="48"/>
      <c r="AA652" s="48"/>
      <c r="AB652" s="48"/>
      <c r="AC652" s="48"/>
      <c r="AD652" s="48"/>
      <c r="AE652" s="48"/>
      <c r="AF652" s="48"/>
    </row>
    <row r="653" spans="1:32" ht="15.75" customHeight="1">
      <c r="A653" s="48"/>
      <c r="B653" s="48"/>
      <c r="C653" s="48"/>
      <c r="D653" s="48"/>
      <c r="E653" s="48"/>
      <c r="F653" s="48"/>
      <c r="G653" s="48"/>
      <c r="H653" s="48"/>
      <c r="I653" s="48"/>
      <c r="J653" s="48"/>
      <c r="K653" s="48"/>
      <c r="L653" s="48"/>
      <c r="M653" s="48"/>
      <c r="N653" s="48"/>
      <c r="O653" s="45"/>
      <c r="P653" s="48"/>
      <c r="Q653" s="48"/>
      <c r="R653" s="48"/>
      <c r="S653" s="48"/>
      <c r="T653" s="48"/>
      <c r="U653" s="48"/>
      <c r="V653" s="48"/>
      <c r="W653" s="48"/>
      <c r="X653" s="48"/>
      <c r="Y653" s="48"/>
      <c r="Z653" s="48"/>
      <c r="AA653" s="48"/>
      <c r="AB653" s="48"/>
      <c r="AC653" s="48"/>
      <c r="AD653" s="48"/>
      <c r="AE653" s="48"/>
      <c r="AF653" s="48"/>
    </row>
    <row r="654" spans="1:32" ht="15.75" customHeight="1">
      <c r="A654" s="48"/>
      <c r="B654" s="48"/>
      <c r="C654" s="48"/>
      <c r="D654" s="48"/>
      <c r="E654" s="48"/>
      <c r="F654" s="48"/>
      <c r="G654" s="48"/>
      <c r="H654" s="48"/>
      <c r="I654" s="48"/>
      <c r="J654" s="48"/>
      <c r="K654" s="48"/>
      <c r="L654" s="48"/>
      <c r="M654" s="48"/>
      <c r="N654" s="48"/>
      <c r="O654" s="45"/>
      <c r="P654" s="48"/>
      <c r="Q654" s="48"/>
      <c r="R654" s="48"/>
      <c r="S654" s="48"/>
      <c r="T654" s="48"/>
      <c r="U654" s="48"/>
      <c r="V654" s="48"/>
      <c r="W654" s="48"/>
      <c r="X654" s="48"/>
      <c r="Y654" s="48"/>
      <c r="Z654" s="48"/>
      <c r="AA654" s="48"/>
      <c r="AB654" s="48"/>
      <c r="AC654" s="48"/>
      <c r="AD654" s="48"/>
      <c r="AE654" s="48"/>
      <c r="AF654" s="48"/>
    </row>
    <row r="655" spans="1:32" ht="15.75" customHeight="1">
      <c r="A655" s="48"/>
      <c r="B655" s="48"/>
      <c r="C655" s="48"/>
      <c r="D655" s="48"/>
      <c r="E655" s="48"/>
      <c r="F655" s="48"/>
      <c r="G655" s="48"/>
      <c r="H655" s="48"/>
      <c r="I655" s="48"/>
      <c r="J655" s="48"/>
      <c r="K655" s="48"/>
      <c r="L655" s="48"/>
      <c r="M655" s="48"/>
      <c r="N655" s="48"/>
      <c r="O655" s="45"/>
      <c r="P655" s="48"/>
      <c r="Q655" s="48"/>
      <c r="R655" s="48"/>
      <c r="S655" s="48"/>
      <c r="T655" s="48"/>
      <c r="U655" s="48"/>
      <c r="V655" s="48"/>
      <c r="W655" s="48"/>
      <c r="X655" s="48"/>
      <c r="Y655" s="48"/>
      <c r="Z655" s="48"/>
      <c r="AA655" s="48"/>
      <c r="AB655" s="48"/>
      <c r="AC655" s="48"/>
      <c r="AD655" s="48"/>
      <c r="AE655" s="48"/>
      <c r="AF655" s="48"/>
    </row>
    <row r="656" spans="1:32" ht="15.75" customHeight="1">
      <c r="A656" s="48"/>
      <c r="B656" s="48"/>
      <c r="C656" s="48"/>
      <c r="D656" s="48"/>
      <c r="E656" s="48"/>
      <c r="F656" s="48"/>
      <c r="G656" s="48"/>
      <c r="H656" s="48"/>
      <c r="I656" s="48"/>
      <c r="J656" s="48"/>
      <c r="K656" s="48"/>
      <c r="L656" s="48"/>
      <c r="M656" s="48"/>
      <c r="N656" s="48"/>
      <c r="O656" s="45"/>
      <c r="P656" s="48"/>
      <c r="Q656" s="48"/>
      <c r="R656" s="48"/>
      <c r="S656" s="48"/>
      <c r="T656" s="48"/>
      <c r="U656" s="48"/>
      <c r="V656" s="48"/>
      <c r="W656" s="48"/>
      <c r="X656" s="48"/>
      <c r="Y656" s="48"/>
      <c r="Z656" s="48"/>
      <c r="AA656" s="48"/>
      <c r="AB656" s="48"/>
      <c r="AC656" s="48"/>
      <c r="AD656" s="48"/>
      <c r="AE656" s="48"/>
      <c r="AF656" s="48"/>
    </row>
    <row r="657" spans="1:32" ht="15.75" customHeight="1">
      <c r="A657" s="48"/>
      <c r="B657" s="48"/>
      <c r="C657" s="48"/>
      <c r="D657" s="48"/>
      <c r="E657" s="48"/>
      <c r="F657" s="48"/>
      <c r="G657" s="48"/>
      <c r="H657" s="48"/>
      <c r="I657" s="48"/>
      <c r="J657" s="48"/>
      <c r="K657" s="48"/>
      <c r="L657" s="48"/>
      <c r="M657" s="48"/>
      <c r="N657" s="48"/>
      <c r="O657" s="45"/>
      <c r="P657" s="48"/>
      <c r="Q657" s="48"/>
      <c r="R657" s="48"/>
      <c r="S657" s="48"/>
      <c r="T657" s="48"/>
      <c r="U657" s="48"/>
      <c r="V657" s="48"/>
      <c r="W657" s="48"/>
      <c r="X657" s="48"/>
      <c r="Y657" s="48"/>
      <c r="Z657" s="48"/>
      <c r="AA657" s="48"/>
      <c r="AB657" s="48"/>
      <c r="AC657" s="48"/>
      <c r="AD657" s="48"/>
      <c r="AE657" s="48"/>
      <c r="AF657" s="48"/>
    </row>
    <row r="658" spans="1:32" ht="15.75" customHeight="1">
      <c r="A658" s="48"/>
      <c r="B658" s="48"/>
      <c r="C658" s="48"/>
      <c r="D658" s="48"/>
      <c r="E658" s="48"/>
      <c r="F658" s="48"/>
      <c r="G658" s="48"/>
      <c r="H658" s="48"/>
      <c r="I658" s="48"/>
      <c r="J658" s="48"/>
      <c r="K658" s="48"/>
      <c r="L658" s="48"/>
      <c r="M658" s="48"/>
      <c r="N658" s="48"/>
      <c r="O658" s="45"/>
      <c r="P658" s="48"/>
      <c r="Q658" s="48"/>
      <c r="R658" s="48"/>
      <c r="S658" s="48"/>
      <c r="T658" s="48"/>
      <c r="U658" s="48"/>
      <c r="V658" s="48"/>
      <c r="W658" s="48"/>
      <c r="X658" s="48"/>
      <c r="Y658" s="48"/>
      <c r="Z658" s="48"/>
      <c r="AA658" s="48"/>
      <c r="AB658" s="48"/>
      <c r="AC658" s="48"/>
      <c r="AD658" s="48"/>
      <c r="AE658" s="48"/>
      <c r="AF658" s="48"/>
    </row>
    <row r="659" spans="1:32" ht="15.75" customHeight="1">
      <c r="A659" s="48"/>
      <c r="B659" s="48"/>
      <c r="C659" s="48"/>
      <c r="D659" s="48"/>
      <c r="E659" s="48"/>
      <c r="F659" s="48"/>
      <c r="G659" s="48"/>
      <c r="H659" s="48"/>
      <c r="I659" s="48"/>
      <c r="J659" s="48"/>
      <c r="K659" s="48"/>
      <c r="L659" s="48"/>
      <c r="M659" s="48"/>
      <c r="N659" s="48"/>
      <c r="O659" s="45"/>
      <c r="P659" s="48"/>
      <c r="Q659" s="48"/>
      <c r="R659" s="48"/>
      <c r="S659" s="48"/>
      <c r="T659" s="48"/>
      <c r="U659" s="48"/>
      <c r="V659" s="48"/>
      <c r="W659" s="48"/>
      <c r="X659" s="48"/>
      <c r="Y659" s="48"/>
      <c r="Z659" s="48"/>
      <c r="AA659" s="48"/>
      <c r="AB659" s="48"/>
      <c r="AC659" s="48"/>
      <c r="AD659" s="48"/>
      <c r="AE659" s="48"/>
      <c r="AF659" s="48"/>
    </row>
    <row r="660" spans="1:32" ht="15.75" customHeight="1">
      <c r="A660" s="48"/>
      <c r="B660" s="48"/>
      <c r="C660" s="48"/>
      <c r="D660" s="48"/>
      <c r="E660" s="48"/>
      <c r="F660" s="48"/>
      <c r="G660" s="48"/>
      <c r="H660" s="48"/>
      <c r="I660" s="48"/>
      <c r="J660" s="48"/>
      <c r="K660" s="48"/>
      <c r="L660" s="48"/>
      <c r="M660" s="48"/>
      <c r="N660" s="48"/>
      <c r="O660" s="45"/>
      <c r="P660" s="48"/>
      <c r="Q660" s="48"/>
      <c r="R660" s="48"/>
      <c r="S660" s="48"/>
      <c r="T660" s="48"/>
      <c r="U660" s="48"/>
      <c r="V660" s="48"/>
      <c r="W660" s="48"/>
      <c r="X660" s="48"/>
      <c r="Y660" s="48"/>
      <c r="Z660" s="48"/>
      <c r="AA660" s="48"/>
      <c r="AB660" s="48"/>
      <c r="AC660" s="48"/>
      <c r="AD660" s="48"/>
      <c r="AE660" s="48"/>
      <c r="AF660" s="48"/>
    </row>
    <row r="661" spans="1:32" ht="15.75" customHeight="1">
      <c r="A661" s="48"/>
      <c r="B661" s="48"/>
      <c r="C661" s="48"/>
      <c r="D661" s="48"/>
      <c r="E661" s="48"/>
      <c r="F661" s="48"/>
      <c r="G661" s="48"/>
      <c r="H661" s="48"/>
      <c r="I661" s="48"/>
      <c r="J661" s="48"/>
      <c r="K661" s="48"/>
      <c r="L661" s="48"/>
      <c r="M661" s="48"/>
      <c r="N661" s="48"/>
      <c r="O661" s="45"/>
      <c r="P661" s="48"/>
      <c r="Q661" s="48"/>
      <c r="R661" s="48"/>
      <c r="S661" s="48"/>
      <c r="T661" s="48"/>
      <c r="U661" s="48"/>
      <c r="V661" s="48"/>
      <c r="W661" s="48"/>
      <c r="X661" s="48"/>
      <c r="Y661" s="48"/>
      <c r="Z661" s="48"/>
      <c r="AA661" s="48"/>
      <c r="AB661" s="48"/>
      <c r="AC661" s="48"/>
      <c r="AD661" s="48"/>
      <c r="AE661" s="48"/>
      <c r="AF661" s="48"/>
    </row>
    <row r="662" spans="1:32" ht="15.75" customHeight="1">
      <c r="A662" s="48"/>
      <c r="B662" s="48"/>
      <c r="C662" s="48"/>
      <c r="D662" s="48"/>
      <c r="E662" s="48"/>
      <c r="F662" s="48"/>
      <c r="G662" s="48"/>
      <c r="H662" s="48"/>
      <c r="I662" s="48"/>
      <c r="J662" s="48"/>
      <c r="K662" s="48"/>
      <c r="L662" s="48"/>
      <c r="M662" s="48"/>
      <c r="N662" s="48"/>
      <c r="O662" s="45"/>
      <c r="P662" s="48"/>
      <c r="Q662" s="48"/>
      <c r="R662" s="48"/>
      <c r="S662" s="48"/>
      <c r="T662" s="48"/>
      <c r="U662" s="48"/>
      <c r="V662" s="48"/>
      <c r="W662" s="48"/>
      <c r="X662" s="48"/>
      <c r="Y662" s="48"/>
      <c r="Z662" s="48"/>
      <c r="AA662" s="48"/>
      <c r="AB662" s="48"/>
      <c r="AC662" s="48"/>
      <c r="AD662" s="48"/>
      <c r="AE662" s="48"/>
      <c r="AF662" s="48"/>
    </row>
    <row r="663" spans="1:32" ht="15.75" customHeight="1">
      <c r="A663" s="48"/>
      <c r="B663" s="48"/>
      <c r="C663" s="48"/>
      <c r="D663" s="48"/>
      <c r="E663" s="48"/>
      <c r="F663" s="48"/>
      <c r="G663" s="48"/>
      <c r="H663" s="48"/>
      <c r="I663" s="48"/>
      <c r="J663" s="48"/>
      <c r="K663" s="48"/>
      <c r="L663" s="48"/>
      <c r="M663" s="48"/>
      <c r="N663" s="48"/>
      <c r="O663" s="45"/>
      <c r="P663" s="48"/>
      <c r="Q663" s="48"/>
      <c r="R663" s="48"/>
      <c r="S663" s="48"/>
      <c r="T663" s="48"/>
      <c r="U663" s="48"/>
      <c r="V663" s="48"/>
      <c r="W663" s="48"/>
      <c r="X663" s="48"/>
      <c r="Y663" s="48"/>
      <c r="Z663" s="48"/>
      <c r="AA663" s="48"/>
      <c r="AB663" s="48"/>
      <c r="AC663" s="48"/>
      <c r="AD663" s="48"/>
      <c r="AE663" s="48"/>
      <c r="AF663" s="48"/>
    </row>
    <row r="664" spans="1:32" ht="15.75" customHeight="1">
      <c r="A664" s="48"/>
      <c r="B664" s="48"/>
      <c r="C664" s="48"/>
      <c r="D664" s="48"/>
      <c r="E664" s="48"/>
      <c r="F664" s="48"/>
      <c r="G664" s="48"/>
      <c r="H664" s="48"/>
      <c r="I664" s="48"/>
      <c r="J664" s="48"/>
      <c r="K664" s="48"/>
      <c r="L664" s="48"/>
      <c r="M664" s="48"/>
      <c r="N664" s="48"/>
      <c r="O664" s="45"/>
      <c r="P664" s="48"/>
      <c r="Q664" s="48"/>
      <c r="R664" s="48"/>
      <c r="S664" s="48"/>
      <c r="T664" s="48"/>
      <c r="U664" s="48"/>
      <c r="V664" s="48"/>
      <c r="W664" s="48"/>
      <c r="X664" s="48"/>
      <c r="Y664" s="48"/>
      <c r="Z664" s="48"/>
      <c r="AA664" s="48"/>
      <c r="AB664" s="48"/>
      <c r="AC664" s="48"/>
      <c r="AD664" s="48"/>
      <c r="AE664" s="48"/>
      <c r="AF664" s="48"/>
    </row>
    <row r="665" spans="1:32" ht="15.75" customHeight="1">
      <c r="A665" s="48"/>
      <c r="B665" s="48"/>
      <c r="C665" s="48"/>
      <c r="D665" s="48"/>
      <c r="E665" s="48"/>
      <c r="F665" s="48"/>
      <c r="G665" s="48"/>
      <c r="H665" s="48"/>
      <c r="I665" s="48"/>
      <c r="J665" s="48"/>
      <c r="K665" s="48"/>
      <c r="L665" s="48"/>
      <c r="M665" s="48"/>
      <c r="N665" s="48"/>
      <c r="O665" s="45"/>
      <c r="P665" s="48"/>
      <c r="Q665" s="48"/>
      <c r="R665" s="48"/>
      <c r="S665" s="48"/>
      <c r="T665" s="48"/>
      <c r="U665" s="48"/>
      <c r="V665" s="48"/>
      <c r="W665" s="48"/>
      <c r="X665" s="48"/>
      <c r="Y665" s="48"/>
      <c r="Z665" s="48"/>
      <c r="AA665" s="48"/>
      <c r="AB665" s="48"/>
      <c r="AC665" s="48"/>
      <c r="AD665" s="48"/>
      <c r="AE665" s="48"/>
      <c r="AF665" s="48"/>
    </row>
    <row r="666" spans="1:32" ht="15.75" customHeight="1">
      <c r="A666" s="48"/>
      <c r="B666" s="48"/>
      <c r="C666" s="48"/>
      <c r="D666" s="48"/>
      <c r="E666" s="48"/>
      <c r="F666" s="48"/>
      <c r="G666" s="48"/>
      <c r="H666" s="48"/>
      <c r="I666" s="48"/>
      <c r="J666" s="48"/>
      <c r="K666" s="48"/>
      <c r="L666" s="48"/>
      <c r="M666" s="48"/>
      <c r="N666" s="48"/>
      <c r="O666" s="45"/>
      <c r="P666" s="48"/>
      <c r="Q666" s="48"/>
      <c r="R666" s="48"/>
      <c r="S666" s="48"/>
      <c r="T666" s="48"/>
      <c r="U666" s="48"/>
      <c r="V666" s="48"/>
      <c r="W666" s="48"/>
      <c r="X666" s="48"/>
      <c r="Y666" s="48"/>
      <c r="Z666" s="48"/>
      <c r="AA666" s="48"/>
      <c r="AB666" s="48"/>
      <c r="AC666" s="48"/>
      <c r="AD666" s="48"/>
      <c r="AE666" s="48"/>
      <c r="AF666" s="48"/>
    </row>
    <row r="667" spans="1:32" ht="15.75" customHeight="1">
      <c r="A667" s="48"/>
      <c r="B667" s="48"/>
      <c r="C667" s="48"/>
      <c r="D667" s="48"/>
      <c r="E667" s="48"/>
      <c r="F667" s="48"/>
      <c r="G667" s="48"/>
      <c r="H667" s="48"/>
      <c r="I667" s="48"/>
      <c r="J667" s="48"/>
      <c r="K667" s="48"/>
      <c r="L667" s="48"/>
      <c r="M667" s="48"/>
      <c r="N667" s="48"/>
      <c r="O667" s="45"/>
      <c r="P667" s="48"/>
      <c r="Q667" s="48"/>
      <c r="R667" s="48"/>
      <c r="S667" s="48"/>
      <c r="T667" s="48"/>
      <c r="U667" s="48"/>
      <c r="V667" s="48"/>
      <c r="W667" s="48"/>
      <c r="X667" s="48"/>
      <c r="Y667" s="48"/>
      <c r="Z667" s="48"/>
      <c r="AA667" s="48"/>
      <c r="AB667" s="48"/>
      <c r="AC667" s="48"/>
      <c r="AD667" s="48"/>
      <c r="AE667" s="48"/>
      <c r="AF667" s="48"/>
    </row>
    <row r="668" spans="1:32" ht="15.75" customHeight="1">
      <c r="A668" s="48"/>
      <c r="B668" s="48"/>
      <c r="C668" s="48"/>
      <c r="D668" s="48"/>
      <c r="E668" s="48"/>
      <c r="F668" s="48"/>
      <c r="G668" s="48"/>
      <c r="H668" s="48"/>
      <c r="I668" s="48"/>
      <c r="J668" s="48"/>
      <c r="K668" s="48"/>
      <c r="L668" s="48"/>
      <c r="M668" s="48"/>
      <c r="N668" s="48"/>
      <c r="O668" s="45"/>
      <c r="P668" s="48"/>
      <c r="Q668" s="48"/>
      <c r="R668" s="48"/>
      <c r="S668" s="48"/>
      <c r="T668" s="48"/>
      <c r="U668" s="48"/>
      <c r="V668" s="48"/>
      <c r="W668" s="48"/>
      <c r="X668" s="48"/>
      <c r="Y668" s="48"/>
      <c r="Z668" s="48"/>
      <c r="AA668" s="48"/>
      <c r="AB668" s="48"/>
      <c r="AC668" s="48"/>
      <c r="AD668" s="48"/>
      <c r="AE668" s="48"/>
      <c r="AF668" s="48"/>
    </row>
    <row r="669" spans="1:32" ht="15.75" customHeight="1">
      <c r="A669" s="48"/>
      <c r="B669" s="48"/>
      <c r="C669" s="48"/>
      <c r="D669" s="48"/>
      <c r="E669" s="48"/>
      <c r="F669" s="48"/>
      <c r="G669" s="48"/>
      <c r="H669" s="48"/>
      <c r="I669" s="48"/>
      <c r="J669" s="48"/>
      <c r="K669" s="48"/>
      <c r="L669" s="48"/>
      <c r="M669" s="48"/>
      <c r="N669" s="48"/>
      <c r="O669" s="45"/>
      <c r="P669" s="48"/>
      <c r="Q669" s="48"/>
      <c r="R669" s="48"/>
      <c r="S669" s="48"/>
      <c r="T669" s="48"/>
      <c r="U669" s="48"/>
      <c r="V669" s="48"/>
      <c r="W669" s="48"/>
      <c r="X669" s="48"/>
      <c r="Y669" s="48"/>
      <c r="Z669" s="48"/>
      <c r="AA669" s="48"/>
      <c r="AB669" s="48"/>
      <c r="AC669" s="48"/>
      <c r="AD669" s="48"/>
      <c r="AE669" s="48"/>
      <c r="AF669" s="48"/>
    </row>
    <row r="670" spans="1:32" ht="15.75" customHeight="1">
      <c r="A670" s="48"/>
      <c r="B670" s="48"/>
      <c r="C670" s="48"/>
      <c r="D670" s="48"/>
      <c r="E670" s="48"/>
      <c r="F670" s="48"/>
      <c r="G670" s="48"/>
      <c r="H670" s="48"/>
      <c r="I670" s="48"/>
      <c r="J670" s="48"/>
      <c r="K670" s="48"/>
      <c r="L670" s="48"/>
      <c r="M670" s="48"/>
      <c r="N670" s="48"/>
      <c r="O670" s="45"/>
      <c r="P670" s="48"/>
      <c r="Q670" s="48"/>
      <c r="R670" s="48"/>
      <c r="S670" s="48"/>
      <c r="T670" s="48"/>
      <c r="U670" s="48"/>
      <c r="V670" s="48"/>
      <c r="W670" s="48"/>
      <c r="X670" s="48"/>
      <c r="Y670" s="48"/>
      <c r="Z670" s="48"/>
      <c r="AA670" s="48"/>
      <c r="AB670" s="48"/>
      <c r="AC670" s="48"/>
      <c r="AD670" s="48"/>
      <c r="AE670" s="48"/>
      <c r="AF670" s="48"/>
    </row>
    <row r="671" spans="1:32" ht="15.75" customHeight="1">
      <c r="A671" s="48"/>
      <c r="B671" s="48"/>
      <c r="C671" s="48"/>
      <c r="D671" s="48"/>
      <c r="E671" s="48"/>
      <c r="F671" s="48"/>
      <c r="G671" s="48"/>
      <c r="H671" s="48"/>
      <c r="I671" s="48"/>
      <c r="J671" s="48"/>
      <c r="K671" s="48"/>
      <c r="L671" s="48"/>
      <c r="M671" s="48"/>
      <c r="N671" s="48"/>
      <c r="O671" s="45"/>
      <c r="P671" s="48"/>
      <c r="Q671" s="48"/>
      <c r="R671" s="48"/>
      <c r="S671" s="48"/>
      <c r="T671" s="48"/>
      <c r="U671" s="48"/>
      <c r="V671" s="48"/>
      <c r="W671" s="48"/>
      <c r="X671" s="48"/>
      <c r="Y671" s="48"/>
      <c r="Z671" s="48"/>
      <c r="AA671" s="48"/>
      <c r="AB671" s="48"/>
      <c r="AC671" s="48"/>
      <c r="AD671" s="48"/>
      <c r="AE671" s="48"/>
      <c r="AF671" s="48"/>
    </row>
    <row r="672" spans="1:32" ht="15.75" customHeight="1">
      <c r="A672" s="48"/>
      <c r="B672" s="48"/>
      <c r="C672" s="48"/>
      <c r="D672" s="48"/>
      <c r="E672" s="48"/>
      <c r="F672" s="48"/>
      <c r="G672" s="48"/>
      <c r="H672" s="48"/>
      <c r="I672" s="48"/>
      <c r="J672" s="48"/>
      <c r="K672" s="48"/>
      <c r="L672" s="48"/>
      <c r="M672" s="48"/>
      <c r="N672" s="48"/>
      <c r="O672" s="45"/>
      <c r="P672" s="48"/>
      <c r="Q672" s="48"/>
      <c r="R672" s="48"/>
      <c r="S672" s="48"/>
      <c r="T672" s="48"/>
      <c r="U672" s="48"/>
      <c r="V672" s="48"/>
      <c r="W672" s="48"/>
      <c r="X672" s="48"/>
      <c r="Y672" s="48"/>
      <c r="Z672" s="48"/>
      <c r="AA672" s="48"/>
      <c r="AB672" s="48"/>
      <c r="AC672" s="48"/>
      <c r="AD672" s="48"/>
      <c r="AE672" s="48"/>
      <c r="AF672" s="48"/>
    </row>
    <row r="673" spans="1:32" ht="15.75" customHeight="1">
      <c r="A673" s="48"/>
      <c r="B673" s="48"/>
      <c r="C673" s="48"/>
      <c r="D673" s="48"/>
      <c r="E673" s="48"/>
      <c r="F673" s="48"/>
      <c r="G673" s="48"/>
      <c r="H673" s="48"/>
      <c r="I673" s="48"/>
      <c r="J673" s="48"/>
      <c r="K673" s="48"/>
      <c r="L673" s="48"/>
      <c r="M673" s="48"/>
      <c r="N673" s="48"/>
      <c r="O673" s="45"/>
      <c r="P673" s="48"/>
      <c r="Q673" s="48"/>
      <c r="R673" s="48"/>
      <c r="S673" s="48"/>
      <c r="T673" s="48"/>
      <c r="U673" s="48"/>
      <c r="V673" s="48"/>
      <c r="W673" s="48"/>
      <c r="X673" s="48"/>
      <c r="Y673" s="48"/>
      <c r="Z673" s="48"/>
      <c r="AA673" s="48"/>
      <c r="AB673" s="48"/>
      <c r="AC673" s="48"/>
      <c r="AD673" s="48"/>
      <c r="AE673" s="48"/>
      <c r="AF673" s="48"/>
    </row>
    <row r="674" spans="1:32" ht="15.75" customHeight="1">
      <c r="A674" s="48"/>
      <c r="B674" s="48"/>
      <c r="C674" s="48"/>
      <c r="D674" s="48"/>
      <c r="E674" s="48"/>
      <c r="F674" s="48"/>
      <c r="G674" s="48"/>
      <c r="H674" s="48"/>
      <c r="I674" s="48"/>
      <c r="J674" s="48"/>
      <c r="K674" s="48"/>
      <c r="L674" s="48"/>
      <c r="M674" s="48"/>
      <c r="N674" s="48"/>
      <c r="O674" s="45"/>
      <c r="P674" s="48"/>
      <c r="Q674" s="48"/>
      <c r="R674" s="48"/>
      <c r="S674" s="48"/>
      <c r="T674" s="48"/>
      <c r="U674" s="48"/>
      <c r="V674" s="48"/>
      <c r="W674" s="48"/>
      <c r="X674" s="48"/>
      <c r="Y674" s="48"/>
      <c r="Z674" s="48"/>
      <c r="AA674" s="48"/>
      <c r="AB674" s="48"/>
      <c r="AC674" s="48"/>
      <c r="AD674" s="48"/>
      <c r="AE674" s="48"/>
      <c r="AF674" s="48"/>
    </row>
    <row r="675" spans="1:32" ht="15.75" customHeight="1">
      <c r="A675" s="48"/>
      <c r="B675" s="48"/>
      <c r="C675" s="48"/>
      <c r="D675" s="48"/>
      <c r="E675" s="48"/>
      <c r="F675" s="48"/>
      <c r="G675" s="48"/>
      <c r="H675" s="48"/>
      <c r="I675" s="48"/>
      <c r="J675" s="48"/>
      <c r="K675" s="48"/>
      <c r="L675" s="48"/>
      <c r="M675" s="48"/>
      <c r="N675" s="48"/>
      <c r="O675" s="45"/>
      <c r="P675" s="48"/>
      <c r="Q675" s="48"/>
      <c r="R675" s="48"/>
      <c r="S675" s="48"/>
      <c r="T675" s="48"/>
      <c r="U675" s="48"/>
      <c r="V675" s="48"/>
      <c r="W675" s="48"/>
      <c r="X675" s="48"/>
      <c r="Y675" s="48"/>
      <c r="Z675" s="48"/>
      <c r="AA675" s="48"/>
      <c r="AB675" s="48"/>
      <c r="AC675" s="48"/>
      <c r="AD675" s="48"/>
      <c r="AE675" s="48"/>
      <c r="AF675" s="48"/>
    </row>
    <row r="676" spans="1:32" ht="15.75" customHeight="1">
      <c r="A676" s="48"/>
      <c r="B676" s="48"/>
      <c r="C676" s="48"/>
      <c r="D676" s="48"/>
      <c r="E676" s="48"/>
      <c r="F676" s="48"/>
      <c r="G676" s="48"/>
      <c r="H676" s="48"/>
      <c r="I676" s="48"/>
      <c r="J676" s="48"/>
      <c r="K676" s="48"/>
      <c r="L676" s="48"/>
      <c r="M676" s="48"/>
      <c r="N676" s="48"/>
      <c r="O676" s="45"/>
      <c r="P676" s="48"/>
      <c r="Q676" s="48"/>
      <c r="R676" s="48"/>
      <c r="S676" s="48"/>
      <c r="T676" s="48"/>
      <c r="U676" s="48"/>
      <c r="V676" s="48"/>
      <c r="W676" s="48"/>
      <c r="X676" s="48"/>
      <c r="Y676" s="48"/>
      <c r="Z676" s="48"/>
      <c r="AA676" s="48"/>
      <c r="AB676" s="48"/>
      <c r="AC676" s="48"/>
      <c r="AD676" s="48"/>
      <c r="AE676" s="48"/>
      <c r="AF676" s="48"/>
    </row>
    <row r="677" spans="1:32" ht="15.75" customHeight="1">
      <c r="A677" s="48"/>
      <c r="B677" s="48"/>
      <c r="C677" s="48"/>
      <c r="D677" s="48"/>
      <c r="E677" s="48"/>
      <c r="F677" s="48"/>
      <c r="G677" s="48"/>
      <c r="H677" s="48"/>
      <c r="I677" s="48"/>
      <c r="J677" s="48"/>
      <c r="K677" s="48"/>
      <c r="L677" s="48"/>
      <c r="M677" s="48"/>
      <c r="N677" s="48"/>
      <c r="O677" s="45"/>
      <c r="P677" s="48"/>
      <c r="Q677" s="48"/>
      <c r="R677" s="48"/>
      <c r="S677" s="48"/>
      <c r="T677" s="48"/>
      <c r="U677" s="48"/>
      <c r="V677" s="48"/>
      <c r="W677" s="48"/>
      <c r="X677" s="48"/>
      <c r="Y677" s="48"/>
      <c r="Z677" s="48"/>
      <c r="AA677" s="48"/>
      <c r="AB677" s="48"/>
      <c r="AC677" s="48"/>
      <c r="AD677" s="48"/>
      <c r="AE677" s="48"/>
      <c r="AF677" s="48"/>
    </row>
    <row r="678" spans="1:32" ht="15.75" customHeight="1">
      <c r="A678" s="48"/>
      <c r="B678" s="48"/>
      <c r="C678" s="48"/>
      <c r="D678" s="48"/>
      <c r="E678" s="48"/>
      <c r="F678" s="48"/>
      <c r="G678" s="48"/>
      <c r="H678" s="48"/>
      <c r="I678" s="48"/>
      <c r="J678" s="48"/>
      <c r="K678" s="48"/>
      <c r="L678" s="48"/>
      <c r="M678" s="48"/>
      <c r="N678" s="48"/>
      <c r="O678" s="45"/>
      <c r="P678" s="48"/>
      <c r="Q678" s="48"/>
      <c r="R678" s="48"/>
      <c r="S678" s="48"/>
      <c r="T678" s="48"/>
      <c r="U678" s="48"/>
      <c r="V678" s="48"/>
      <c r="W678" s="48"/>
      <c r="X678" s="48"/>
      <c r="Y678" s="48"/>
      <c r="Z678" s="48"/>
      <c r="AA678" s="48"/>
      <c r="AB678" s="48"/>
      <c r="AC678" s="48"/>
      <c r="AD678" s="48"/>
      <c r="AE678" s="48"/>
      <c r="AF678" s="48"/>
    </row>
    <row r="679" spans="1:32" ht="15.75" customHeight="1">
      <c r="A679" s="48"/>
      <c r="B679" s="48"/>
      <c r="C679" s="48"/>
      <c r="D679" s="48"/>
      <c r="E679" s="48"/>
      <c r="F679" s="48"/>
      <c r="G679" s="48"/>
      <c r="H679" s="48"/>
      <c r="I679" s="48"/>
      <c r="J679" s="48"/>
      <c r="K679" s="48"/>
      <c r="L679" s="48"/>
      <c r="M679" s="48"/>
      <c r="N679" s="48"/>
      <c r="O679" s="45"/>
      <c r="P679" s="48"/>
      <c r="Q679" s="48"/>
      <c r="R679" s="48"/>
      <c r="S679" s="48"/>
      <c r="T679" s="48"/>
      <c r="U679" s="48"/>
      <c r="V679" s="48"/>
      <c r="W679" s="48"/>
      <c r="X679" s="48"/>
      <c r="Y679" s="48"/>
      <c r="Z679" s="48"/>
      <c r="AA679" s="48"/>
      <c r="AB679" s="48"/>
      <c r="AC679" s="48"/>
      <c r="AD679" s="48"/>
      <c r="AE679" s="48"/>
      <c r="AF679" s="48"/>
    </row>
    <row r="680" spans="1:32" ht="15.75" customHeight="1">
      <c r="A680" s="48"/>
      <c r="B680" s="48"/>
      <c r="C680" s="48"/>
      <c r="D680" s="48"/>
      <c r="E680" s="48"/>
      <c r="F680" s="48"/>
      <c r="G680" s="48"/>
      <c r="H680" s="48"/>
      <c r="I680" s="48"/>
      <c r="J680" s="48"/>
      <c r="K680" s="48"/>
      <c r="L680" s="48"/>
      <c r="M680" s="48"/>
      <c r="N680" s="48"/>
      <c r="O680" s="45"/>
      <c r="P680" s="48"/>
      <c r="Q680" s="48"/>
      <c r="R680" s="48"/>
      <c r="S680" s="48"/>
      <c r="T680" s="48"/>
      <c r="U680" s="48"/>
      <c r="V680" s="48"/>
      <c r="W680" s="48"/>
      <c r="X680" s="48"/>
      <c r="Y680" s="48"/>
      <c r="Z680" s="48"/>
      <c r="AA680" s="48"/>
      <c r="AB680" s="48"/>
      <c r="AC680" s="48"/>
      <c r="AD680" s="48"/>
      <c r="AE680" s="48"/>
      <c r="AF680" s="48"/>
    </row>
    <row r="681" spans="1:32" ht="15.75" customHeight="1">
      <c r="A681" s="48"/>
      <c r="B681" s="48"/>
      <c r="C681" s="48"/>
      <c r="D681" s="48"/>
      <c r="E681" s="48"/>
      <c r="F681" s="48"/>
      <c r="G681" s="48"/>
      <c r="H681" s="48"/>
      <c r="I681" s="48"/>
      <c r="J681" s="48"/>
      <c r="K681" s="48"/>
      <c r="L681" s="48"/>
      <c r="M681" s="48"/>
      <c r="N681" s="48"/>
      <c r="O681" s="45"/>
      <c r="P681" s="48"/>
      <c r="Q681" s="48"/>
      <c r="R681" s="48"/>
      <c r="S681" s="48"/>
      <c r="T681" s="48"/>
      <c r="U681" s="48"/>
      <c r="V681" s="48"/>
      <c r="W681" s="48"/>
      <c r="X681" s="48"/>
      <c r="Y681" s="48"/>
      <c r="Z681" s="48"/>
      <c r="AA681" s="48"/>
      <c r="AB681" s="48"/>
      <c r="AC681" s="48"/>
      <c r="AD681" s="48"/>
      <c r="AE681" s="48"/>
      <c r="AF681" s="48"/>
    </row>
    <row r="682" spans="1:32" ht="15.75" customHeight="1">
      <c r="A682" s="48"/>
      <c r="B682" s="48"/>
      <c r="C682" s="48"/>
      <c r="D682" s="48"/>
      <c r="E682" s="48"/>
      <c r="F682" s="48"/>
      <c r="G682" s="48"/>
      <c r="H682" s="48"/>
      <c r="I682" s="48"/>
      <c r="J682" s="48"/>
      <c r="K682" s="48"/>
      <c r="L682" s="48"/>
      <c r="M682" s="48"/>
      <c r="N682" s="48"/>
      <c r="O682" s="45"/>
      <c r="P682" s="48"/>
      <c r="Q682" s="48"/>
      <c r="R682" s="48"/>
      <c r="S682" s="48"/>
      <c r="T682" s="48"/>
      <c r="U682" s="48"/>
      <c r="V682" s="48"/>
      <c r="W682" s="48"/>
      <c r="X682" s="48"/>
      <c r="Y682" s="48"/>
      <c r="Z682" s="48"/>
      <c r="AA682" s="48"/>
      <c r="AB682" s="48"/>
      <c r="AC682" s="48"/>
      <c r="AD682" s="48"/>
      <c r="AE682" s="48"/>
      <c r="AF682" s="48"/>
    </row>
    <row r="683" spans="1:32" ht="15.75" customHeight="1">
      <c r="A683" s="48"/>
      <c r="B683" s="48"/>
      <c r="C683" s="48"/>
      <c r="D683" s="48"/>
      <c r="E683" s="48"/>
      <c r="F683" s="48"/>
      <c r="G683" s="48"/>
      <c r="H683" s="48"/>
      <c r="I683" s="48"/>
      <c r="J683" s="48"/>
      <c r="K683" s="48"/>
      <c r="L683" s="48"/>
      <c r="M683" s="48"/>
      <c r="N683" s="48"/>
      <c r="O683" s="45"/>
      <c r="P683" s="48"/>
      <c r="Q683" s="48"/>
      <c r="R683" s="48"/>
      <c r="S683" s="48"/>
      <c r="T683" s="48"/>
      <c r="U683" s="48"/>
      <c r="V683" s="48"/>
      <c r="W683" s="48"/>
      <c r="X683" s="48"/>
      <c r="Y683" s="48"/>
      <c r="Z683" s="48"/>
      <c r="AA683" s="48"/>
      <c r="AB683" s="48"/>
      <c r="AC683" s="48"/>
      <c r="AD683" s="48"/>
      <c r="AE683" s="48"/>
      <c r="AF683" s="48"/>
    </row>
    <row r="684" spans="1:32" ht="15.75" customHeight="1">
      <c r="A684" s="48"/>
      <c r="B684" s="48"/>
      <c r="C684" s="48"/>
      <c r="D684" s="48"/>
      <c r="E684" s="48"/>
      <c r="F684" s="48"/>
      <c r="G684" s="48"/>
      <c r="H684" s="48"/>
      <c r="I684" s="48"/>
      <c r="J684" s="48"/>
      <c r="K684" s="48"/>
      <c r="L684" s="48"/>
      <c r="M684" s="48"/>
      <c r="N684" s="48"/>
      <c r="O684" s="45"/>
      <c r="P684" s="48"/>
      <c r="Q684" s="48"/>
      <c r="R684" s="48"/>
      <c r="S684" s="48"/>
      <c r="T684" s="48"/>
      <c r="U684" s="48"/>
      <c r="V684" s="48"/>
      <c r="W684" s="48"/>
      <c r="X684" s="48"/>
      <c r="Y684" s="48"/>
      <c r="Z684" s="48"/>
      <c r="AA684" s="48"/>
      <c r="AB684" s="48"/>
      <c r="AC684" s="48"/>
      <c r="AD684" s="48"/>
      <c r="AE684" s="48"/>
      <c r="AF684" s="48"/>
    </row>
    <row r="685" spans="1:32" ht="15.75" customHeight="1">
      <c r="A685" s="48"/>
      <c r="B685" s="48"/>
      <c r="C685" s="48"/>
      <c r="D685" s="48"/>
      <c r="E685" s="48"/>
      <c r="F685" s="48"/>
      <c r="G685" s="48"/>
      <c r="H685" s="48"/>
      <c r="I685" s="48"/>
      <c r="J685" s="48"/>
      <c r="K685" s="48"/>
      <c r="L685" s="48"/>
      <c r="M685" s="48"/>
      <c r="N685" s="48"/>
      <c r="O685" s="45"/>
      <c r="P685" s="48"/>
      <c r="Q685" s="48"/>
      <c r="R685" s="48"/>
      <c r="S685" s="48"/>
      <c r="T685" s="48"/>
      <c r="U685" s="48"/>
      <c r="V685" s="48"/>
      <c r="W685" s="48"/>
      <c r="X685" s="48"/>
      <c r="Y685" s="48"/>
      <c r="Z685" s="48"/>
      <c r="AA685" s="48"/>
      <c r="AB685" s="48"/>
      <c r="AC685" s="48"/>
      <c r="AD685" s="48"/>
      <c r="AE685" s="48"/>
      <c r="AF685" s="48"/>
    </row>
    <row r="686" spans="1:32" ht="15.75" customHeight="1">
      <c r="A686" s="48"/>
      <c r="B686" s="48"/>
      <c r="C686" s="48"/>
      <c r="D686" s="48"/>
      <c r="E686" s="48"/>
      <c r="F686" s="48"/>
      <c r="G686" s="48"/>
      <c r="H686" s="48"/>
      <c r="I686" s="48"/>
      <c r="J686" s="48"/>
      <c r="K686" s="48"/>
      <c r="L686" s="48"/>
      <c r="M686" s="48"/>
      <c r="N686" s="48"/>
      <c r="O686" s="45"/>
      <c r="P686" s="48"/>
      <c r="Q686" s="48"/>
      <c r="R686" s="48"/>
      <c r="S686" s="48"/>
      <c r="T686" s="48"/>
      <c r="U686" s="48"/>
      <c r="V686" s="48"/>
      <c r="W686" s="48"/>
      <c r="X686" s="48"/>
      <c r="Y686" s="48"/>
      <c r="Z686" s="48"/>
      <c r="AA686" s="48"/>
      <c r="AB686" s="48"/>
      <c r="AC686" s="48"/>
      <c r="AD686" s="48"/>
      <c r="AE686" s="48"/>
      <c r="AF686" s="48"/>
    </row>
    <row r="687" spans="1:32" ht="15.75" customHeight="1">
      <c r="A687" s="48"/>
      <c r="B687" s="48"/>
      <c r="C687" s="48"/>
      <c r="D687" s="48"/>
      <c r="E687" s="48"/>
      <c r="F687" s="48"/>
      <c r="G687" s="48"/>
      <c r="H687" s="48"/>
      <c r="I687" s="48"/>
      <c r="J687" s="48"/>
      <c r="K687" s="48"/>
      <c r="L687" s="48"/>
      <c r="M687" s="48"/>
      <c r="N687" s="48"/>
      <c r="O687" s="45"/>
      <c r="P687" s="48"/>
      <c r="Q687" s="48"/>
      <c r="R687" s="48"/>
      <c r="S687" s="48"/>
      <c r="T687" s="48"/>
      <c r="U687" s="48"/>
      <c r="V687" s="48"/>
      <c r="W687" s="48"/>
      <c r="X687" s="48"/>
      <c r="Y687" s="48"/>
      <c r="Z687" s="48"/>
      <c r="AA687" s="48"/>
      <c r="AB687" s="48"/>
      <c r="AC687" s="48"/>
      <c r="AD687" s="48"/>
      <c r="AE687" s="48"/>
      <c r="AF687" s="48"/>
    </row>
    <row r="688" spans="1:32" ht="15.75" customHeight="1">
      <c r="A688" s="48"/>
      <c r="B688" s="48"/>
      <c r="C688" s="48"/>
      <c r="D688" s="48"/>
      <c r="E688" s="48"/>
      <c r="F688" s="48"/>
      <c r="G688" s="48"/>
      <c r="H688" s="48"/>
      <c r="I688" s="48"/>
      <c r="J688" s="48"/>
      <c r="K688" s="48"/>
      <c r="L688" s="48"/>
      <c r="M688" s="48"/>
      <c r="N688" s="48"/>
      <c r="O688" s="45"/>
      <c r="P688" s="48"/>
      <c r="Q688" s="48"/>
      <c r="R688" s="48"/>
      <c r="S688" s="48"/>
      <c r="T688" s="48"/>
      <c r="U688" s="48"/>
      <c r="V688" s="48"/>
      <c r="W688" s="48"/>
      <c r="X688" s="48"/>
      <c r="Y688" s="48"/>
      <c r="Z688" s="48"/>
      <c r="AA688" s="48"/>
      <c r="AB688" s="48"/>
      <c r="AC688" s="48"/>
      <c r="AD688" s="48"/>
      <c r="AE688" s="48"/>
      <c r="AF688" s="48"/>
    </row>
    <row r="689" spans="1:32" ht="15.75" customHeight="1">
      <c r="A689" s="48"/>
      <c r="B689" s="48"/>
      <c r="C689" s="48"/>
      <c r="D689" s="48"/>
      <c r="E689" s="48"/>
      <c r="F689" s="48"/>
      <c r="G689" s="48"/>
      <c r="H689" s="48"/>
      <c r="I689" s="48"/>
      <c r="J689" s="48"/>
      <c r="K689" s="48"/>
      <c r="L689" s="48"/>
      <c r="M689" s="48"/>
      <c r="N689" s="48"/>
      <c r="O689" s="45"/>
      <c r="P689" s="48"/>
      <c r="Q689" s="48"/>
      <c r="R689" s="48"/>
      <c r="S689" s="48"/>
      <c r="T689" s="48"/>
      <c r="U689" s="48"/>
      <c r="V689" s="48"/>
      <c r="W689" s="48"/>
      <c r="X689" s="48"/>
      <c r="Y689" s="48"/>
      <c r="Z689" s="48"/>
      <c r="AA689" s="48"/>
      <c r="AB689" s="48"/>
      <c r="AC689" s="48"/>
      <c r="AD689" s="48"/>
      <c r="AE689" s="48"/>
      <c r="AF689" s="48"/>
    </row>
    <row r="690" spans="1:32" ht="15.75" customHeight="1">
      <c r="A690" s="48"/>
      <c r="B690" s="48"/>
      <c r="C690" s="48"/>
      <c r="D690" s="48"/>
      <c r="E690" s="48"/>
      <c r="F690" s="48"/>
      <c r="G690" s="48"/>
      <c r="H690" s="48"/>
      <c r="I690" s="48"/>
      <c r="J690" s="48"/>
      <c r="K690" s="48"/>
      <c r="L690" s="48"/>
      <c r="M690" s="48"/>
      <c r="N690" s="48"/>
      <c r="O690" s="45"/>
      <c r="P690" s="48"/>
      <c r="Q690" s="48"/>
      <c r="R690" s="48"/>
      <c r="S690" s="48"/>
      <c r="T690" s="48"/>
      <c r="U690" s="48"/>
      <c r="V690" s="48"/>
      <c r="W690" s="48"/>
      <c r="X690" s="48"/>
      <c r="Y690" s="48"/>
      <c r="Z690" s="48"/>
      <c r="AA690" s="48"/>
      <c r="AB690" s="48"/>
      <c r="AC690" s="48"/>
      <c r="AD690" s="48"/>
      <c r="AE690" s="48"/>
      <c r="AF690" s="48"/>
    </row>
    <row r="691" spans="1:32" ht="15.75" customHeight="1">
      <c r="A691" s="48"/>
      <c r="B691" s="48"/>
      <c r="C691" s="48"/>
      <c r="D691" s="48"/>
      <c r="E691" s="48"/>
      <c r="F691" s="48"/>
      <c r="G691" s="48"/>
      <c r="H691" s="48"/>
      <c r="I691" s="48"/>
      <c r="J691" s="48"/>
      <c r="K691" s="48"/>
      <c r="L691" s="48"/>
      <c r="M691" s="48"/>
      <c r="N691" s="48"/>
      <c r="O691" s="45"/>
      <c r="P691" s="48"/>
      <c r="Q691" s="48"/>
      <c r="R691" s="48"/>
      <c r="S691" s="48"/>
      <c r="T691" s="48"/>
      <c r="U691" s="48"/>
      <c r="V691" s="48"/>
      <c r="W691" s="48"/>
      <c r="X691" s="48"/>
      <c r="Y691" s="48"/>
      <c r="Z691" s="48"/>
      <c r="AA691" s="48"/>
      <c r="AB691" s="48"/>
      <c r="AC691" s="48"/>
      <c r="AD691" s="48"/>
      <c r="AE691" s="48"/>
      <c r="AF691" s="48"/>
    </row>
    <row r="692" spans="1:32" ht="15.75" customHeight="1">
      <c r="A692" s="48"/>
      <c r="B692" s="48"/>
      <c r="C692" s="48"/>
      <c r="D692" s="48"/>
      <c r="E692" s="48"/>
      <c r="F692" s="48"/>
      <c r="G692" s="48"/>
      <c r="H692" s="48"/>
      <c r="I692" s="48"/>
      <c r="J692" s="48"/>
      <c r="K692" s="48"/>
      <c r="L692" s="48"/>
      <c r="M692" s="48"/>
      <c r="N692" s="48"/>
      <c r="O692" s="45"/>
      <c r="P692" s="48"/>
      <c r="Q692" s="48"/>
      <c r="R692" s="48"/>
      <c r="S692" s="48"/>
      <c r="T692" s="48"/>
      <c r="U692" s="48"/>
      <c r="V692" s="48"/>
      <c r="W692" s="48"/>
      <c r="X692" s="48"/>
      <c r="Y692" s="48"/>
      <c r="Z692" s="48"/>
      <c r="AA692" s="48"/>
      <c r="AB692" s="48"/>
      <c r="AC692" s="48"/>
      <c r="AD692" s="48"/>
      <c r="AE692" s="48"/>
      <c r="AF692" s="48"/>
    </row>
    <row r="693" spans="1:32" ht="15.75" customHeight="1">
      <c r="A693" s="48"/>
      <c r="B693" s="48"/>
      <c r="C693" s="48"/>
      <c r="D693" s="48"/>
      <c r="E693" s="48"/>
      <c r="F693" s="48"/>
      <c r="G693" s="48"/>
      <c r="H693" s="48"/>
      <c r="I693" s="48"/>
      <c r="J693" s="48"/>
      <c r="K693" s="48"/>
      <c r="L693" s="48"/>
      <c r="M693" s="48"/>
      <c r="N693" s="48"/>
      <c r="O693" s="45"/>
      <c r="P693" s="48"/>
      <c r="Q693" s="48"/>
      <c r="R693" s="48"/>
      <c r="S693" s="48"/>
      <c r="T693" s="48"/>
      <c r="U693" s="48"/>
      <c r="V693" s="48"/>
      <c r="W693" s="48"/>
      <c r="X693" s="48"/>
      <c r="Y693" s="48"/>
      <c r="Z693" s="48"/>
      <c r="AA693" s="48"/>
      <c r="AB693" s="48"/>
      <c r="AC693" s="48"/>
      <c r="AD693" s="48"/>
      <c r="AE693" s="48"/>
      <c r="AF693" s="48"/>
    </row>
    <row r="694" spans="1:32" ht="15.75" customHeight="1">
      <c r="A694" s="48"/>
      <c r="B694" s="48"/>
      <c r="C694" s="48"/>
      <c r="D694" s="48"/>
      <c r="E694" s="48"/>
      <c r="F694" s="48"/>
      <c r="G694" s="48"/>
      <c r="H694" s="48"/>
      <c r="I694" s="48"/>
      <c r="J694" s="48"/>
      <c r="K694" s="48"/>
      <c r="L694" s="48"/>
      <c r="M694" s="48"/>
      <c r="N694" s="48"/>
      <c r="O694" s="45"/>
      <c r="P694" s="48"/>
      <c r="Q694" s="48"/>
      <c r="R694" s="48"/>
      <c r="S694" s="48"/>
      <c r="T694" s="48"/>
      <c r="U694" s="48"/>
      <c r="V694" s="48"/>
      <c r="W694" s="48"/>
      <c r="X694" s="48"/>
      <c r="Y694" s="48"/>
      <c r="Z694" s="48"/>
      <c r="AA694" s="48"/>
      <c r="AB694" s="48"/>
      <c r="AC694" s="48"/>
      <c r="AD694" s="48"/>
      <c r="AE694" s="48"/>
      <c r="AF694" s="48"/>
    </row>
    <row r="695" spans="1:32" ht="15.75" customHeight="1">
      <c r="A695" s="48"/>
      <c r="B695" s="48"/>
      <c r="C695" s="48"/>
      <c r="D695" s="48"/>
      <c r="E695" s="48"/>
      <c r="F695" s="48"/>
      <c r="G695" s="48"/>
      <c r="H695" s="48"/>
      <c r="I695" s="48"/>
      <c r="J695" s="48"/>
      <c r="K695" s="48"/>
      <c r="L695" s="48"/>
      <c r="M695" s="48"/>
      <c r="N695" s="48"/>
      <c r="O695" s="45"/>
      <c r="P695" s="48"/>
      <c r="Q695" s="48"/>
      <c r="R695" s="48"/>
      <c r="S695" s="48"/>
      <c r="T695" s="48"/>
      <c r="U695" s="48"/>
      <c r="V695" s="48"/>
      <c r="W695" s="48"/>
      <c r="X695" s="48"/>
      <c r="Y695" s="48"/>
      <c r="Z695" s="48"/>
      <c r="AA695" s="48"/>
      <c r="AB695" s="48"/>
      <c r="AC695" s="48"/>
      <c r="AD695" s="48"/>
      <c r="AE695" s="48"/>
      <c r="AF695" s="48"/>
    </row>
    <row r="696" spans="1:32" ht="15.75" customHeight="1">
      <c r="A696" s="48"/>
      <c r="B696" s="48"/>
      <c r="C696" s="48"/>
      <c r="D696" s="48"/>
      <c r="E696" s="48"/>
      <c r="F696" s="48"/>
      <c r="G696" s="48"/>
      <c r="H696" s="48"/>
      <c r="I696" s="48"/>
      <c r="J696" s="48"/>
      <c r="K696" s="48"/>
      <c r="L696" s="48"/>
      <c r="M696" s="48"/>
      <c r="N696" s="48"/>
      <c r="O696" s="45"/>
      <c r="P696" s="48"/>
      <c r="Q696" s="48"/>
      <c r="R696" s="48"/>
      <c r="S696" s="48"/>
      <c r="T696" s="48"/>
      <c r="U696" s="48"/>
      <c r="V696" s="48"/>
      <c r="W696" s="48"/>
      <c r="X696" s="48"/>
      <c r="Y696" s="48"/>
      <c r="Z696" s="48"/>
      <c r="AA696" s="48"/>
      <c r="AB696" s="48"/>
      <c r="AC696" s="48"/>
      <c r="AD696" s="48"/>
      <c r="AE696" s="48"/>
      <c r="AF696" s="48"/>
    </row>
    <row r="697" spans="1:32" ht="15.75" customHeight="1">
      <c r="A697" s="48"/>
      <c r="B697" s="48"/>
      <c r="C697" s="48"/>
      <c r="D697" s="48"/>
      <c r="E697" s="48"/>
      <c r="F697" s="48"/>
      <c r="G697" s="48"/>
      <c r="H697" s="48"/>
      <c r="I697" s="48"/>
      <c r="J697" s="48"/>
      <c r="K697" s="48"/>
      <c r="L697" s="48"/>
      <c r="M697" s="48"/>
      <c r="N697" s="48"/>
      <c r="O697" s="45"/>
      <c r="P697" s="48"/>
      <c r="Q697" s="48"/>
      <c r="R697" s="48"/>
      <c r="S697" s="48"/>
      <c r="T697" s="48"/>
      <c r="U697" s="48"/>
      <c r="V697" s="48"/>
      <c r="W697" s="48"/>
      <c r="X697" s="48"/>
      <c r="Y697" s="48"/>
      <c r="Z697" s="48"/>
      <c r="AA697" s="48"/>
      <c r="AB697" s="48"/>
      <c r="AC697" s="48"/>
      <c r="AD697" s="48"/>
      <c r="AE697" s="48"/>
      <c r="AF697" s="48"/>
    </row>
    <row r="698" spans="1:32" ht="15.75" customHeight="1">
      <c r="A698" s="48"/>
      <c r="B698" s="48"/>
      <c r="C698" s="48"/>
      <c r="D698" s="48"/>
      <c r="E698" s="48"/>
      <c r="F698" s="48"/>
      <c r="G698" s="48"/>
      <c r="H698" s="48"/>
      <c r="I698" s="48"/>
      <c r="J698" s="48"/>
      <c r="K698" s="48"/>
      <c r="L698" s="48"/>
      <c r="M698" s="48"/>
      <c r="N698" s="48"/>
      <c r="O698" s="45"/>
      <c r="P698" s="48"/>
      <c r="Q698" s="48"/>
      <c r="R698" s="48"/>
      <c r="S698" s="48"/>
      <c r="T698" s="48"/>
      <c r="U698" s="48"/>
      <c r="V698" s="48"/>
      <c r="W698" s="48"/>
      <c r="X698" s="48"/>
      <c r="Y698" s="48"/>
      <c r="Z698" s="48"/>
      <c r="AA698" s="48"/>
      <c r="AB698" s="48"/>
      <c r="AC698" s="48"/>
      <c r="AD698" s="48"/>
      <c r="AE698" s="48"/>
      <c r="AF698" s="48"/>
    </row>
    <row r="699" spans="1:32" ht="15.75" customHeight="1">
      <c r="A699" s="48"/>
      <c r="B699" s="48"/>
      <c r="C699" s="48"/>
      <c r="D699" s="48"/>
      <c r="E699" s="48"/>
      <c r="F699" s="48"/>
      <c r="G699" s="48"/>
      <c r="H699" s="48"/>
      <c r="I699" s="48"/>
      <c r="J699" s="48"/>
      <c r="K699" s="48"/>
      <c r="L699" s="48"/>
      <c r="M699" s="48"/>
      <c r="N699" s="48"/>
      <c r="O699" s="45"/>
      <c r="P699" s="48"/>
      <c r="Q699" s="48"/>
      <c r="R699" s="48"/>
      <c r="S699" s="48"/>
      <c r="T699" s="48"/>
      <c r="U699" s="48"/>
      <c r="V699" s="48"/>
      <c r="W699" s="48"/>
      <c r="X699" s="48"/>
      <c r="Y699" s="48"/>
      <c r="Z699" s="48"/>
      <c r="AA699" s="48"/>
      <c r="AB699" s="48"/>
      <c r="AC699" s="48"/>
      <c r="AD699" s="48"/>
      <c r="AE699" s="48"/>
      <c r="AF699" s="48"/>
    </row>
    <row r="700" spans="1:32" ht="15.75" customHeight="1">
      <c r="A700" s="48"/>
      <c r="B700" s="48"/>
      <c r="C700" s="48"/>
      <c r="D700" s="48"/>
      <c r="E700" s="48"/>
      <c r="F700" s="48"/>
      <c r="G700" s="48"/>
      <c r="H700" s="48"/>
      <c r="I700" s="48"/>
      <c r="J700" s="48"/>
      <c r="K700" s="48"/>
      <c r="L700" s="48"/>
      <c r="M700" s="48"/>
      <c r="N700" s="48"/>
      <c r="O700" s="45"/>
      <c r="P700" s="48"/>
      <c r="Q700" s="48"/>
      <c r="R700" s="48"/>
      <c r="S700" s="48"/>
      <c r="T700" s="48"/>
      <c r="U700" s="48"/>
      <c r="V700" s="48"/>
      <c r="W700" s="48"/>
      <c r="X700" s="48"/>
      <c r="Y700" s="48"/>
      <c r="Z700" s="48"/>
      <c r="AA700" s="48"/>
      <c r="AB700" s="48"/>
      <c r="AC700" s="48"/>
      <c r="AD700" s="48"/>
      <c r="AE700" s="48"/>
      <c r="AF700" s="48"/>
    </row>
    <row r="701" spans="1:32" ht="15.75" customHeight="1">
      <c r="A701" s="48"/>
      <c r="B701" s="48"/>
      <c r="C701" s="48"/>
      <c r="D701" s="48"/>
      <c r="E701" s="48"/>
      <c r="F701" s="48"/>
      <c r="G701" s="48"/>
      <c r="H701" s="48"/>
      <c r="I701" s="48"/>
      <c r="J701" s="48"/>
      <c r="K701" s="48"/>
      <c r="L701" s="48"/>
      <c r="M701" s="48"/>
      <c r="N701" s="48"/>
      <c r="O701" s="45"/>
      <c r="P701" s="48"/>
      <c r="Q701" s="48"/>
      <c r="R701" s="48"/>
      <c r="S701" s="48"/>
      <c r="T701" s="48"/>
      <c r="U701" s="48"/>
      <c r="V701" s="48"/>
      <c r="W701" s="48"/>
      <c r="X701" s="48"/>
      <c r="Y701" s="48"/>
      <c r="Z701" s="48"/>
      <c r="AA701" s="48"/>
      <c r="AB701" s="48"/>
      <c r="AC701" s="48"/>
      <c r="AD701" s="48"/>
      <c r="AE701" s="48"/>
      <c r="AF701" s="48"/>
    </row>
    <row r="702" spans="1:32" ht="15.75" customHeight="1">
      <c r="A702" s="48"/>
      <c r="B702" s="48"/>
      <c r="C702" s="48"/>
      <c r="D702" s="48"/>
      <c r="E702" s="48"/>
      <c r="F702" s="48"/>
      <c r="G702" s="48"/>
      <c r="H702" s="48"/>
      <c r="I702" s="48"/>
      <c r="J702" s="48"/>
      <c r="K702" s="48"/>
      <c r="L702" s="48"/>
      <c r="M702" s="48"/>
      <c r="N702" s="48"/>
      <c r="O702" s="45"/>
      <c r="P702" s="48"/>
      <c r="Q702" s="48"/>
      <c r="R702" s="48"/>
      <c r="S702" s="48"/>
      <c r="T702" s="48"/>
      <c r="U702" s="48"/>
      <c r="V702" s="48"/>
      <c r="W702" s="48"/>
      <c r="X702" s="48"/>
      <c r="Y702" s="48"/>
      <c r="Z702" s="48"/>
      <c r="AA702" s="48"/>
      <c r="AB702" s="48"/>
      <c r="AC702" s="48"/>
      <c r="AD702" s="48"/>
      <c r="AE702" s="48"/>
      <c r="AF702" s="48"/>
    </row>
    <row r="703" spans="1:32" ht="15.75" customHeight="1">
      <c r="A703" s="48"/>
      <c r="B703" s="48"/>
      <c r="C703" s="48"/>
      <c r="D703" s="48"/>
      <c r="E703" s="48"/>
      <c r="F703" s="48"/>
      <c r="G703" s="48"/>
      <c r="H703" s="48"/>
      <c r="I703" s="48"/>
      <c r="J703" s="48"/>
      <c r="K703" s="48"/>
      <c r="L703" s="48"/>
      <c r="M703" s="48"/>
      <c r="N703" s="48"/>
      <c r="O703" s="45"/>
      <c r="P703" s="48"/>
      <c r="Q703" s="48"/>
      <c r="R703" s="48"/>
      <c r="S703" s="48"/>
      <c r="T703" s="48"/>
      <c r="U703" s="48"/>
      <c r="V703" s="48"/>
      <c r="W703" s="48"/>
      <c r="X703" s="48"/>
      <c r="Y703" s="48"/>
      <c r="Z703" s="48"/>
      <c r="AA703" s="48"/>
      <c r="AB703" s="48"/>
      <c r="AC703" s="48"/>
      <c r="AD703" s="48"/>
      <c r="AE703" s="48"/>
      <c r="AF703" s="48"/>
    </row>
    <row r="704" spans="1:32" ht="15.75" customHeight="1">
      <c r="A704" s="48"/>
      <c r="B704" s="48"/>
      <c r="C704" s="48"/>
      <c r="D704" s="48"/>
      <c r="E704" s="48"/>
      <c r="F704" s="48"/>
      <c r="G704" s="48"/>
      <c r="H704" s="48"/>
      <c r="I704" s="48"/>
      <c r="J704" s="48"/>
      <c r="K704" s="48"/>
      <c r="L704" s="48"/>
      <c r="M704" s="48"/>
      <c r="N704" s="48"/>
      <c r="O704" s="45"/>
      <c r="P704" s="48"/>
      <c r="Q704" s="48"/>
      <c r="R704" s="48"/>
      <c r="S704" s="48"/>
      <c r="T704" s="48"/>
      <c r="U704" s="48"/>
      <c r="V704" s="48"/>
      <c r="W704" s="48"/>
      <c r="X704" s="48"/>
      <c r="Y704" s="48"/>
      <c r="Z704" s="48"/>
      <c r="AA704" s="48"/>
      <c r="AB704" s="48"/>
      <c r="AC704" s="48"/>
      <c r="AD704" s="48"/>
      <c r="AE704" s="48"/>
      <c r="AF704" s="48"/>
    </row>
    <row r="705" spans="1:32" ht="15.75" customHeight="1">
      <c r="A705" s="48"/>
      <c r="B705" s="48"/>
      <c r="C705" s="48"/>
      <c r="D705" s="48"/>
      <c r="E705" s="48"/>
      <c r="F705" s="48"/>
      <c r="G705" s="48"/>
      <c r="H705" s="48"/>
      <c r="I705" s="48"/>
      <c r="J705" s="48"/>
      <c r="K705" s="48"/>
      <c r="L705" s="48"/>
      <c r="M705" s="48"/>
      <c r="N705" s="48"/>
      <c r="O705" s="45"/>
      <c r="P705" s="48"/>
      <c r="Q705" s="48"/>
      <c r="R705" s="48"/>
      <c r="S705" s="48"/>
      <c r="T705" s="48"/>
      <c r="U705" s="48"/>
      <c r="V705" s="48"/>
      <c r="W705" s="48"/>
      <c r="X705" s="48"/>
      <c r="Y705" s="48"/>
      <c r="Z705" s="48"/>
      <c r="AA705" s="48"/>
      <c r="AB705" s="48"/>
      <c r="AC705" s="48"/>
      <c r="AD705" s="48"/>
      <c r="AE705" s="48"/>
      <c r="AF705" s="48"/>
    </row>
    <row r="706" spans="1:32" ht="15.75" customHeight="1">
      <c r="A706" s="48"/>
      <c r="B706" s="48"/>
      <c r="C706" s="48"/>
      <c r="D706" s="48"/>
      <c r="E706" s="48"/>
      <c r="F706" s="48"/>
      <c r="G706" s="48"/>
      <c r="H706" s="48"/>
      <c r="I706" s="48"/>
      <c r="J706" s="48"/>
      <c r="K706" s="48"/>
      <c r="L706" s="48"/>
      <c r="M706" s="48"/>
      <c r="N706" s="48"/>
      <c r="O706" s="45"/>
      <c r="P706" s="48"/>
      <c r="Q706" s="48"/>
      <c r="R706" s="48"/>
      <c r="S706" s="48"/>
      <c r="T706" s="48"/>
      <c r="U706" s="48"/>
      <c r="V706" s="48"/>
      <c r="W706" s="48"/>
      <c r="X706" s="48"/>
      <c r="Y706" s="48"/>
      <c r="Z706" s="48"/>
      <c r="AA706" s="48"/>
      <c r="AB706" s="48"/>
      <c r="AC706" s="48"/>
      <c r="AD706" s="48"/>
      <c r="AE706" s="48"/>
      <c r="AF706" s="48"/>
    </row>
    <row r="707" spans="1:32" ht="15.75" customHeight="1">
      <c r="A707" s="48"/>
      <c r="B707" s="48"/>
      <c r="C707" s="48"/>
      <c r="D707" s="48"/>
      <c r="E707" s="48"/>
      <c r="F707" s="48"/>
      <c r="G707" s="48"/>
      <c r="H707" s="48"/>
      <c r="I707" s="48"/>
      <c r="J707" s="48"/>
      <c r="K707" s="48"/>
      <c r="L707" s="48"/>
      <c r="M707" s="48"/>
      <c r="N707" s="48"/>
      <c r="O707" s="45"/>
      <c r="P707" s="48"/>
      <c r="Q707" s="48"/>
      <c r="R707" s="48"/>
      <c r="S707" s="48"/>
      <c r="T707" s="48"/>
      <c r="U707" s="48"/>
      <c r="V707" s="48"/>
      <c r="W707" s="48"/>
      <c r="X707" s="48"/>
      <c r="Y707" s="48"/>
      <c r="Z707" s="48"/>
      <c r="AA707" s="48"/>
      <c r="AB707" s="48"/>
      <c r="AC707" s="48"/>
      <c r="AD707" s="48"/>
      <c r="AE707" s="48"/>
      <c r="AF707" s="48"/>
    </row>
    <row r="708" spans="1:32" ht="15.75" customHeight="1">
      <c r="A708" s="48"/>
      <c r="B708" s="48"/>
      <c r="C708" s="48"/>
      <c r="D708" s="48"/>
      <c r="E708" s="48"/>
      <c r="F708" s="48"/>
      <c r="G708" s="48"/>
      <c r="H708" s="48"/>
      <c r="I708" s="48"/>
      <c r="J708" s="48"/>
      <c r="K708" s="48"/>
      <c r="L708" s="48"/>
      <c r="M708" s="48"/>
      <c r="N708" s="48"/>
      <c r="O708" s="45"/>
      <c r="P708" s="48"/>
      <c r="Q708" s="48"/>
      <c r="R708" s="48"/>
      <c r="S708" s="48"/>
      <c r="T708" s="48"/>
      <c r="U708" s="48"/>
      <c r="V708" s="48"/>
      <c r="W708" s="48"/>
      <c r="X708" s="48"/>
      <c r="Y708" s="48"/>
      <c r="Z708" s="48"/>
      <c r="AA708" s="48"/>
      <c r="AB708" s="48"/>
      <c r="AC708" s="48"/>
      <c r="AD708" s="48"/>
      <c r="AE708" s="48"/>
      <c r="AF708" s="48"/>
    </row>
    <row r="709" spans="1:32" ht="15.75" customHeight="1">
      <c r="A709" s="48"/>
      <c r="B709" s="48"/>
      <c r="C709" s="48"/>
      <c r="D709" s="48"/>
      <c r="E709" s="48"/>
      <c r="F709" s="48"/>
      <c r="G709" s="48"/>
      <c r="H709" s="48"/>
      <c r="I709" s="48"/>
      <c r="J709" s="48"/>
      <c r="K709" s="48"/>
      <c r="L709" s="48"/>
      <c r="M709" s="48"/>
      <c r="N709" s="48"/>
      <c r="O709" s="45"/>
      <c r="P709" s="48"/>
      <c r="Q709" s="48"/>
      <c r="R709" s="48"/>
      <c r="S709" s="48"/>
      <c r="T709" s="48"/>
      <c r="U709" s="48"/>
      <c r="V709" s="48"/>
      <c r="W709" s="48"/>
      <c r="X709" s="48"/>
      <c r="Y709" s="48"/>
      <c r="Z709" s="48"/>
      <c r="AA709" s="48"/>
      <c r="AB709" s="48"/>
      <c r="AC709" s="48"/>
      <c r="AD709" s="48"/>
      <c r="AE709" s="48"/>
      <c r="AF709" s="48"/>
    </row>
    <row r="710" spans="1:32" ht="15.75" customHeight="1">
      <c r="A710" s="48"/>
      <c r="B710" s="48"/>
      <c r="C710" s="48"/>
      <c r="D710" s="48"/>
      <c r="E710" s="48"/>
      <c r="F710" s="48"/>
      <c r="G710" s="48"/>
      <c r="H710" s="48"/>
      <c r="I710" s="48"/>
      <c r="J710" s="48"/>
      <c r="K710" s="48"/>
      <c r="L710" s="48"/>
      <c r="M710" s="48"/>
      <c r="N710" s="48"/>
      <c r="O710" s="45"/>
      <c r="P710" s="48"/>
      <c r="Q710" s="48"/>
      <c r="R710" s="48"/>
      <c r="S710" s="48"/>
      <c r="T710" s="48"/>
      <c r="U710" s="48"/>
      <c r="V710" s="48"/>
      <c r="W710" s="48"/>
      <c r="X710" s="48"/>
      <c r="Y710" s="48"/>
      <c r="Z710" s="48"/>
      <c r="AA710" s="48"/>
      <c r="AB710" s="48"/>
      <c r="AC710" s="48"/>
      <c r="AD710" s="48"/>
      <c r="AE710" s="48"/>
      <c r="AF710" s="48"/>
    </row>
    <row r="711" spans="1:32" ht="15.75" customHeight="1">
      <c r="A711" s="48"/>
      <c r="B711" s="48"/>
      <c r="C711" s="48"/>
      <c r="D711" s="48"/>
      <c r="E711" s="48"/>
      <c r="F711" s="48"/>
      <c r="G711" s="48"/>
      <c r="H711" s="48"/>
      <c r="I711" s="48"/>
      <c r="J711" s="48"/>
      <c r="K711" s="48"/>
      <c r="L711" s="48"/>
      <c r="M711" s="48"/>
      <c r="N711" s="48"/>
      <c r="O711" s="45"/>
      <c r="P711" s="48"/>
      <c r="Q711" s="48"/>
      <c r="R711" s="48"/>
      <c r="S711" s="48"/>
      <c r="T711" s="48"/>
      <c r="U711" s="48"/>
      <c r="V711" s="48"/>
      <c r="W711" s="48"/>
      <c r="X711" s="48"/>
      <c r="Y711" s="48"/>
      <c r="Z711" s="48"/>
      <c r="AA711" s="48"/>
      <c r="AB711" s="48"/>
      <c r="AC711" s="48"/>
      <c r="AD711" s="48"/>
      <c r="AE711" s="48"/>
      <c r="AF711" s="48"/>
    </row>
    <row r="712" spans="1:32" ht="15.75" customHeight="1">
      <c r="A712" s="48"/>
      <c r="B712" s="48"/>
      <c r="C712" s="48"/>
      <c r="D712" s="48"/>
      <c r="E712" s="48"/>
      <c r="F712" s="48"/>
      <c r="G712" s="48"/>
      <c r="H712" s="48"/>
      <c r="I712" s="48"/>
      <c r="J712" s="48"/>
      <c r="K712" s="48"/>
      <c r="L712" s="48"/>
      <c r="M712" s="48"/>
      <c r="N712" s="48"/>
      <c r="O712" s="45"/>
      <c r="P712" s="48"/>
      <c r="Q712" s="48"/>
      <c r="R712" s="48"/>
      <c r="S712" s="48"/>
      <c r="T712" s="48"/>
      <c r="U712" s="48"/>
      <c r="V712" s="48"/>
      <c r="W712" s="48"/>
      <c r="X712" s="48"/>
      <c r="Y712" s="48"/>
      <c r="Z712" s="48"/>
      <c r="AA712" s="48"/>
      <c r="AB712" s="48"/>
      <c r="AC712" s="48"/>
      <c r="AD712" s="48"/>
      <c r="AE712" s="48"/>
      <c r="AF712" s="48"/>
    </row>
    <row r="713" spans="1:32" ht="15.75" customHeight="1">
      <c r="A713" s="48"/>
      <c r="B713" s="48"/>
      <c r="C713" s="48"/>
      <c r="D713" s="48"/>
      <c r="E713" s="48"/>
      <c r="F713" s="48"/>
      <c r="G713" s="48"/>
      <c r="H713" s="48"/>
      <c r="I713" s="48"/>
      <c r="J713" s="48"/>
      <c r="K713" s="48"/>
      <c r="L713" s="48"/>
      <c r="M713" s="48"/>
      <c r="N713" s="48"/>
      <c r="O713" s="45"/>
      <c r="P713" s="48"/>
      <c r="Q713" s="48"/>
      <c r="R713" s="48"/>
      <c r="S713" s="48"/>
      <c r="T713" s="48"/>
      <c r="U713" s="48"/>
      <c r="V713" s="48"/>
      <c r="W713" s="48"/>
      <c r="X713" s="48"/>
      <c r="Y713" s="48"/>
      <c r="Z713" s="48"/>
      <c r="AA713" s="48"/>
      <c r="AB713" s="48"/>
      <c r="AC713" s="48"/>
      <c r="AD713" s="48"/>
      <c r="AE713" s="48"/>
      <c r="AF713" s="48"/>
    </row>
    <row r="714" spans="1:32" ht="15.75" customHeight="1">
      <c r="A714" s="48"/>
      <c r="B714" s="48"/>
      <c r="C714" s="48"/>
      <c r="D714" s="48"/>
      <c r="E714" s="48"/>
      <c r="F714" s="48"/>
      <c r="G714" s="48"/>
      <c r="H714" s="48"/>
      <c r="I714" s="48"/>
      <c r="J714" s="48"/>
      <c r="K714" s="48"/>
      <c r="L714" s="48"/>
      <c r="M714" s="48"/>
      <c r="N714" s="48"/>
      <c r="O714" s="45"/>
      <c r="P714" s="48"/>
      <c r="Q714" s="48"/>
      <c r="R714" s="48"/>
      <c r="S714" s="48"/>
      <c r="T714" s="48"/>
      <c r="U714" s="48"/>
      <c r="V714" s="48"/>
      <c r="W714" s="48"/>
      <c r="X714" s="48"/>
      <c r="Y714" s="48"/>
      <c r="Z714" s="48"/>
      <c r="AA714" s="48"/>
      <c r="AB714" s="48"/>
      <c r="AC714" s="48"/>
      <c r="AD714" s="48"/>
      <c r="AE714" s="48"/>
      <c r="AF714" s="48"/>
    </row>
    <row r="715" spans="1:32" ht="15.75" customHeight="1">
      <c r="A715" s="48"/>
      <c r="B715" s="48"/>
      <c r="C715" s="48"/>
      <c r="D715" s="48"/>
      <c r="E715" s="48"/>
      <c r="F715" s="48"/>
      <c r="G715" s="48"/>
      <c r="H715" s="48"/>
      <c r="I715" s="48"/>
      <c r="J715" s="48"/>
      <c r="K715" s="48"/>
      <c r="L715" s="48"/>
      <c r="M715" s="48"/>
      <c r="N715" s="48"/>
      <c r="O715" s="45"/>
      <c r="P715" s="48"/>
      <c r="Q715" s="48"/>
      <c r="R715" s="48"/>
      <c r="S715" s="48"/>
      <c r="T715" s="48"/>
      <c r="U715" s="48"/>
      <c r="V715" s="48"/>
      <c r="W715" s="48"/>
      <c r="X715" s="48"/>
      <c r="Y715" s="48"/>
      <c r="Z715" s="48"/>
      <c r="AA715" s="48"/>
      <c r="AB715" s="48"/>
      <c r="AC715" s="48"/>
      <c r="AD715" s="48"/>
      <c r="AE715" s="48"/>
      <c r="AF715" s="48"/>
    </row>
    <row r="716" spans="1:32" ht="15.75" customHeight="1">
      <c r="A716" s="48"/>
      <c r="B716" s="48"/>
      <c r="C716" s="48"/>
      <c r="D716" s="48"/>
      <c r="E716" s="48"/>
      <c r="F716" s="48"/>
      <c r="G716" s="48"/>
      <c r="H716" s="48"/>
      <c r="I716" s="48"/>
      <c r="J716" s="48"/>
      <c r="K716" s="48"/>
      <c r="L716" s="48"/>
      <c r="M716" s="48"/>
      <c r="N716" s="48"/>
      <c r="O716" s="45"/>
      <c r="P716" s="48"/>
      <c r="Q716" s="48"/>
      <c r="R716" s="48"/>
      <c r="S716" s="48"/>
      <c r="T716" s="48"/>
      <c r="U716" s="48"/>
      <c r="V716" s="48"/>
      <c r="W716" s="48"/>
      <c r="X716" s="48"/>
      <c r="Y716" s="48"/>
      <c r="Z716" s="48"/>
      <c r="AA716" s="48"/>
      <c r="AB716" s="48"/>
      <c r="AC716" s="48"/>
      <c r="AD716" s="48"/>
      <c r="AE716" s="48"/>
      <c r="AF716" s="48"/>
    </row>
    <row r="717" spans="1:32" ht="15.75" customHeight="1">
      <c r="A717" s="48"/>
      <c r="B717" s="48"/>
      <c r="C717" s="48"/>
      <c r="D717" s="48"/>
      <c r="E717" s="48"/>
      <c r="F717" s="48"/>
      <c r="G717" s="48"/>
      <c r="H717" s="48"/>
      <c r="I717" s="48"/>
      <c r="J717" s="48"/>
      <c r="K717" s="48"/>
      <c r="L717" s="48"/>
      <c r="M717" s="48"/>
      <c r="N717" s="48"/>
      <c r="O717" s="45"/>
      <c r="P717" s="48"/>
      <c r="Q717" s="48"/>
      <c r="R717" s="48"/>
      <c r="S717" s="48"/>
      <c r="T717" s="48"/>
      <c r="U717" s="48"/>
      <c r="V717" s="48"/>
      <c r="W717" s="48"/>
      <c r="X717" s="48"/>
      <c r="Y717" s="48"/>
      <c r="Z717" s="48"/>
      <c r="AA717" s="48"/>
      <c r="AB717" s="48"/>
      <c r="AC717" s="48"/>
      <c r="AD717" s="48"/>
      <c r="AE717" s="48"/>
      <c r="AF717" s="48"/>
    </row>
    <row r="718" spans="1:32" ht="15.75" customHeight="1">
      <c r="A718" s="48"/>
      <c r="B718" s="48"/>
      <c r="C718" s="48"/>
      <c r="D718" s="48"/>
      <c r="E718" s="48"/>
      <c r="F718" s="48"/>
      <c r="G718" s="48"/>
      <c r="H718" s="48"/>
      <c r="I718" s="48"/>
      <c r="J718" s="48"/>
      <c r="K718" s="48"/>
      <c r="L718" s="48"/>
      <c r="M718" s="48"/>
      <c r="N718" s="48"/>
      <c r="O718" s="45"/>
      <c r="P718" s="48"/>
      <c r="Q718" s="48"/>
      <c r="R718" s="48"/>
      <c r="S718" s="48"/>
      <c r="T718" s="48"/>
      <c r="U718" s="48"/>
      <c r="V718" s="48"/>
      <c r="W718" s="48"/>
      <c r="X718" s="48"/>
      <c r="Y718" s="48"/>
      <c r="Z718" s="48"/>
      <c r="AA718" s="48"/>
      <c r="AB718" s="48"/>
      <c r="AC718" s="48"/>
      <c r="AD718" s="48"/>
      <c r="AE718" s="48"/>
      <c r="AF718" s="48"/>
    </row>
    <row r="719" spans="1:32" ht="15.75" customHeight="1">
      <c r="A719" s="48"/>
      <c r="B719" s="48"/>
      <c r="C719" s="48"/>
      <c r="D719" s="48"/>
      <c r="E719" s="48"/>
      <c r="F719" s="48"/>
      <c r="G719" s="48"/>
      <c r="H719" s="48"/>
      <c r="I719" s="48"/>
      <c r="J719" s="48"/>
      <c r="K719" s="48"/>
      <c r="L719" s="48"/>
      <c r="M719" s="48"/>
      <c r="N719" s="48"/>
      <c r="O719" s="45"/>
      <c r="P719" s="48"/>
      <c r="Q719" s="48"/>
      <c r="R719" s="48"/>
      <c r="S719" s="48"/>
      <c r="T719" s="48"/>
      <c r="U719" s="48"/>
      <c r="V719" s="48"/>
      <c r="W719" s="48"/>
      <c r="X719" s="48"/>
      <c r="Y719" s="48"/>
      <c r="Z719" s="48"/>
      <c r="AA719" s="48"/>
      <c r="AB719" s="48"/>
      <c r="AC719" s="48"/>
      <c r="AD719" s="48"/>
      <c r="AE719" s="48"/>
      <c r="AF719" s="48"/>
    </row>
    <row r="720" spans="1:32" ht="15.75" customHeight="1">
      <c r="A720" s="48"/>
      <c r="B720" s="48"/>
      <c r="C720" s="48"/>
      <c r="D720" s="48"/>
      <c r="E720" s="48"/>
      <c r="F720" s="48"/>
      <c r="G720" s="48"/>
      <c r="H720" s="48"/>
      <c r="I720" s="48"/>
      <c r="J720" s="48"/>
      <c r="K720" s="48"/>
      <c r="L720" s="48"/>
      <c r="M720" s="48"/>
      <c r="N720" s="48"/>
      <c r="O720" s="45"/>
      <c r="P720" s="48"/>
      <c r="Q720" s="48"/>
      <c r="R720" s="48"/>
      <c r="S720" s="48"/>
      <c r="T720" s="48"/>
      <c r="U720" s="48"/>
      <c r="V720" s="48"/>
      <c r="W720" s="48"/>
      <c r="X720" s="48"/>
      <c r="Y720" s="48"/>
      <c r="Z720" s="48"/>
      <c r="AA720" s="48"/>
      <c r="AB720" s="48"/>
      <c r="AC720" s="48"/>
      <c r="AD720" s="48"/>
      <c r="AE720" s="48"/>
      <c r="AF720" s="48"/>
    </row>
    <row r="721" spans="1:32" ht="15.75" customHeight="1">
      <c r="A721" s="48"/>
      <c r="B721" s="48"/>
      <c r="C721" s="48"/>
      <c r="D721" s="48"/>
      <c r="E721" s="48"/>
      <c r="F721" s="48"/>
      <c r="G721" s="48"/>
      <c r="H721" s="48"/>
      <c r="I721" s="48"/>
      <c r="J721" s="48"/>
      <c r="K721" s="48"/>
      <c r="L721" s="48"/>
      <c r="M721" s="48"/>
      <c r="N721" s="48"/>
      <c r="O721" s="45"/>
      <c r="P721" s="48"/>
      <c r="Q721" s="48"/>
      <c r="R721" s="48"/>
      <c r="S721" s="48"/>
      <c r="T721" s="48"/>
      <c r="U721" s="48"/>
      <c r="V721" s="48"/>
      <c r="W721" s="48"/>
      <c r="X721" s="48"/>
      <c r="Y721" s="48"/>
      <c r="Z721" s="48"/>
      <c r="AA721" s="48"/>
      <c r="AB721" s="48"/>
      <c r="AC721" s="48"/>
      <c r="AD721" s="48"/>
      <c r="AE721" s="48"/>
      <c r="AF721" s="48"/>
    </row>
    <row r="722" spans="1:32" ht="15.75" customHeight="1">
      <c r="A722" s="48"/>
      <c r="B722" s="48"/>
      <c r="C722" s="48"/>
      <c r="D722" s="48"/>
      <c r="E722" s="48"/>
      <c r="F722" s="48"/>
      <c r="G722" s="48"/>
      <c r="H722" s="48"/>
      <c r="I722" s="48"/>
      <c r="J722" s="48"/>
      <c r="K722" s="48"/>
      <c r="L722" s="48"/>
      <c r="M722" s="48"/>
      <c r="N722" s="48"/>
      <c r="O722" s="45"/>
      <c r="P722" s="48"/>
      <c r="Q722" s="48"/>
      <c r="R722" s="48"/>
      <c r="S722" s="48"/>
      <c r="T722" s="48"/>
      <c r="U722" s="48"/>
      <c r="V722" s="48"/>
      <c r="W722" s="48"/>
      <c r="X722" s="48"/>
      <c r="Y722" s="48"/>
      <c r="Z722" s="48"/>
      <c r="AA722" s="48"/>
      <c r="AB722" s="48"/>
      <c r="AC722" s="48"/>
      <c r="AD722" s="48"/>
      <c r="AE722" s="48"/>
      <c r="AF722" s="48"/>
    </row>
    <row r="723" spans="1:32" ht="15.75" customHeight="1">
      <c r="A723" s="48"/>
      <c r="B723" s="48"/>
      <c r="C723" s="48"/>
      <c r="D723" s="48"/>
      <c r="E723" s="48"/>
      <c r="F723" s="48"/>
      <c r="G723" s="48"/>
      <c r="H723" s="48"/>
      <c r="I723" s="48"/>
      <c r="J723" s="48"/>
      <c r="K723" s="48"/>
      <c r="L723" s="48"/>
      <c r="M723" s="48"/>
      <c r="N723" s="48"/>
      <c r="O723" s="45"/>
      <c r="P723" s="48"/>
      <c r="Q723" s="48"/>
      <c r="R723" s="48"/>
      <c r="S723" s="48"/>
      <c r="T723" s="48"/>
      <c r="U723" s="48"/>
      <c r="V723" s="48"/>
      <c r="W723" s="48"/>
      <c r="X723" s="48"/>
      <c r="Y723" s="48"/>
      <c r="Z723" s="48"/>
      <c r="AA723" s="48"/>
      <c r="AB723" s="48"/>
      <c r="AC723" s="48"/>
      <c r="AD723" s="48"/>
      <c r="AE723" s="48"/>
      <c r="AF723" s="48"/>
    </row>
    <row r="724" spans="1:32" ht="15.75" customHeight="1">
      <c r="A724" s="48"/>
      <c r="B724" s="48"/>
      <c r="C724" s="48"/>
      <c r="D724" s="48"/>
      <c r="E724" s="48"/>
      <c r="F724" s="48"/>
      <c r="G724" s="48"/>
      <c r="H724" s="48"/>
      <c r="I724" s="48"/>
      <c r="J724" s="48"/>
      <c r="K724" s="48"/>
      <c r="L724" s="48"/>
      <c r="M724" s="48"/>
      <c r="N724" s="48"/>
      <c r="O724" s="45"/>
      <c r="P724" s="48"/>
      <c r="Q724" s="48"/>
      <c r="R724" s="48"/>
      <c r="S724" s="48"/>
      <c r="T724" s="48"/>
      <c r="U724" s="48"/>
      <c r="V724" s="48"/>
      <c r="W724" s="48"/>
      <c r="X724" s="48"/>
      <c r="Y724" s="48"/>
      <c r="Z724" s="48"/>
      <c r="AA724" s="48"/>
      <c r="AB724" s="48"/>
      <c r="AC724" s="48"/>
      <c r="AD724" s="48"/>
      <c r="AE724" s="48"/>
      <c r="AF724" s="48"/>
    </row>
    <row r="725" spans="1:32" ht="15.75" customHeight="1">
      <c r="A725" s="48"/>
      <c r="B725" s="48"/>
      <c r="C725" s="48"/>
      <c r="D725" s="48"/>
      <c r="E725" s="48"/>
      <c r="F725" s="48"/>
      <c r="G725" s="48"/>
      <c r="H725" s="48"/>
      <c r="I725" s="48"/>
      <c r="J725" s="48"/>
      <c r="K725" s="48"/>
      <c r="L725" s="48"/>
      <c r="M725" s="48"/>
      <c r="N725" s="48"/>
      <c r="O725" s="45"/>
      <c r="P725" s="48"/>
      <c r="Q725" s="48"/>
      <c r="R725" s="48"/>
      <c r="S725" s="48"/>
      <c r="T725" s="48"/>
      <c r="U725" s="48"/>
      <c r="V725" s="48"/>
      <c r="W725" s="48"/>
      <c r="X725" s="48"/>
      <c r="Y725" s="48"/>
      <c r="Z725" s="48"/>
      <c r="AA725" s="48"/>
      <c r="AB725" s="48"/>
      <c r="AC725" s="48"/>
      <c r="AD725" s="48"/>
      <c r="AE725" s="48"/>
      <c r="AF725" s="48"/>
    </row>
    <row r="726" spans="1:32" ht="15.75" customHeight="1">
      <c r="A726" s="48"/>
      <c r="B726" s="48"/>
      <c r="C726" s="48"/>
      <c r="D726" s="48"/>
      <c r="E726" s="48"/>
      <c r="F726" s="48"/>
      <c r="G726" s="48"/>
      <c r="H726" s="48"/>
      <c r="I726" s="48"/>
      <c r="J726" s="48"/>
      <c r="K726" s="48"/>
      <c r="L726" s="48"/>
      <c r="M726" s="48"/>
      <c r="N726" s="48"/>
      <c r="O726" s="45"/>
      <c r="P726" s="48"/>
      <c r="Q726" s="48"/>
      <c r="R726" s="48"/>
      <c r="S726" s="48"/>
      <c r="T726" s="48"/>
      <c r="U726" s="48"/>
      <c r="V726" s="48"/>
      <c r="W726" s="48"/>
      <c r="X726" s="48"/>
      <c r="Y726" s="48"/>
      <c r="Z726" s="48"/>
      <c r="AA726" s="48"/>
      <c r="AB726" s="48"/>
      <c r="AC726" s="48"/>
      <c r="AD726" s="48"/>
      <c r="AE726" s="48"/>
      <c r="AF726" s="48"/>
    </row>
    <row r="727" spans="1:32" ht="15.75" customHeight="1">
      <c r="A727" s="48"/>
      <c r="B727" s="48"/>
      <c r="C727" s="48"/>
      <c r="D727" s="48"/>
      <c r="E727" s="48"/>
      <c r="F727" s="48"/>
      <c r="G727" s="48"/>
      <c r="H727" s="48"/>
      <c r="I727" s="48"/>
      <c r="J727" s="48"/>
      <c r="K727" s="48"/>
      <c r="L727" s="48"/>
      <c r="M727" s="48"/>
      <c r="N727" s="48"/>
      <c r="O727" s="45"/>
      <c r="P727" s="48"/>
      <c r="Q727" s="48"/>
      <c r="R727" s="48"/>
      <c r="S727" s="48"/>
      <c r="T727" s="48"/>
      <c r="U727" s="48"/>
      <c r="V727" s="48"/>
      <c r="W727" s="48"/>
      <c r="X727" s="48"/>
      <c r="Y727" s="48"/>
      <c r="Z727" s="48"/>
      <c r="AA727" s="48"/>
      <c r="AB727" s="48"/>
      <c r="AC727" s="48"/>
      <c r="AD727" s="48"/>
      <c r="AE727" s="48"/>
      <c r="AF727" s="48"/>
    </row>
    <row r="728" spans="1:32" ht="15.75" customHeight="1">
      <c r="A728" s="48"/>
      <c r="B728" s="48"/>
      <c r="C728" s="48"/>
      <c r="D728" s="48"/>
      <c r="E728" s="48"/>
      <c r="F728" s="48"/>
      <c r="G728" s="48"/>
      <c r="H728" s="48"/>
      <c r="I728" s="48"/>
      <c r="J728" s="48"/>
      <c r="K728" s="48"/>
      <c r="L728" s="48"/>
      <c r="M728" s="48"/>
      <c r="N728" s="48"/>
      <c r="O728" s="45"/>
      <c r="P728" s="48"/>
      <c r="Q728" s="48"/>
      <c r="R728" s="48"/>
      <c r="S728" s="48"/>
      <c r="T728" s="48"/>
      <c r="U728" s="48"/>
      <c r="V728" s="48"/>
      <c r="W728" s="48"/>
      <c r="X728" s="48"/>
      <c r="Y728" s="48"/>
      <c r="Z728" s="48"/>
      <c r="AA728" s="48"/>
      <c r="AB728" s="48"/>
      <c r="AC728" s="48"/>
      <c r="AD728" s="48"/>
      <c r="AE728" s="48"/>
      <c r="AF728" s="48"/>
    </row>
    <row r="729" spans="1:32" ht="15.75" customHeight="1">
      <c r="A729" s="48"/>
      <c r="B729" s="48"/>
      <c r="C729" s="48"/>
      <c r="D729" s="48"/>
      <c r="E729" s="48"/>
      <c r="F729" s="48"/>
      <c r="G729" s="48"/>
      <c r="H729" s="48"/>
      <c r="I729" s="48"/>
      <c r="J729" s="48"/>
      <c r="K729" s="48"/>
      <c r="L729" s="48"/>
      <c r="M729" s="48"/>
      <c r="N729" s="48"/>
      <c r="O729" s="45"/>
      <c r="P729" s="48"/>
      <c r="Q729" s="48"/>
      <c r="R729" s="48"/>
      <c r="S729" s="48"/>
      <c r="T729" s="48"/>
      <c r="U729" s="48"/>
      <c r="V729" s="48"/>
      <c r="W729" s="48"/>
      <c r="X729" s="48"/>
      <c r="Y729" s="48"/>
      <c r="Z729" s="48"/>
      <c r="AA729" s="48"/>
      <c r="AB729" s="48"/>
      <c r="AC729" s="48"/>
      <c r="AD729" s="48"/>
      <c r="AE729" s="48"/>
      <c r="AF729" s="48"/>
    </row>
    <row r="730" spans="1:32" ht="15.75" customHeight="1">
      <c r="A730" s="48"/>
      <c r="B730" s="48"/>
      <c r="C730" s="48"/>
      <c r="D730" s="48"/>
      <c r="E730" s="48"/>
      <c r="F730" s="48"/>
      <c r="G730" s="48"/>
      <c r="H730" s="48"/>
      <c r="I730" s="48"/>
      <c r="J730" s="48"/>
      <c r="K730" s="48"/>
      <c r="L730" s="48"/>
      <c r="M730" s="48"/>
      <c r="N730" s="48"/>
      <c r="O730" s="45"/>
      <c r="P730" s="48"/>
      <c r="Q730" s="48"/>
      <c r="R730" s="48"/>
      <c r="S730" s="48"/>
      <c r="T730" s="48"/>
      <c r="U730" s="48"/>
      <c r="V730" s="48"/>
      <c r="W730" s="48"/>
      <c r="X730" s="48"/>
      <c r="Y730" s="48"/>
      <c r="Z730" s="48"/>
      <c r="AA730" s="48"/>
      <c r="AB730" s="48"/>
      <c r="AC730" s="48"/>
      <c r="AD730" s="48"/>
      <c r="AE730" s="48"/>
      <c r="AF730" s="48"/>
    </row>
    <row r="731" spans="1:32" ht="15.75" customHeight="1">
      <c r="A731" s="48"/>
      <c r="B731" s="48"/>
      <c r="C731" s="48"/>
      <c r="D731" s="48"/>
      <c r="E731" s="48"/>
      <c r="F731" s="48"/>
      <c r="G731" s="48"/>
      <c r="H731" s="48"/>
      <c r="I731" s="48"/>
      <c r="J731" s="48"/>
      <c r="K731" s="48"/>
      <c r="L731" s="48"/>
      <c r="M731" s="48"/>
      <c r="N731" s="48"/>
      <c r="O731" s="45"/>
      <c r="P731" s="48"/>
      <c r="Q731" s="48"/>
      <c r="R731" s="48"/>
      <c r="S731" s="48"/>
      <c r="T731" s="48"/>
      <c r="U731" s="48"/>
      <c r="V731" s="48"/>
      <c r="W731" s="48"/>
      <c r="X731" s="48"/>
      <c r="Y731" s="48"/>
      <c r="Z731" s="48"/>
      <c r="AA731" s="48"/>
      <c r="AB731" s="48"/>
      <c r="AC731" s="48"/>
      <c r="AD731" s="48"/>
      <c r="AE731" s="48"/>
      <c r="AF731" s="48"/>
    </row>
    <row r="732" spans="1:32" ht="15.75" customHeight="1">
      <c r="A732" s="48"/>
      <c r="B732" s="48"/>
      <c r="C732" s="48"/>
      <c r="D732" s="48"/>
      <c r="E732" s="48"/>
      <c r="F732" s="48"/>
      <c r="G732" s="48"/>
      <c r="H732" s="48"/>
      <c r="I732" s="48"/>
      <c r="J732" s="48"/>
      <c r="K732" s="48"/>
      <c r="L732" s="48"/>
      <c r="M732" s="48"/>
      <c r="N732" s="48"/>
      <c r="O732" s="45"/>
      <c r="P732" s="48"/>
      <c r="Q732" s="48"/>
      <c r="R732" s="48"/>
      <c r="S732" s="48"/>
      <c r="T732" s="48"/>
      <c r="U732" s="48"/>
      <c r="V732" s="48"/>
      <c r="W732" s="48"/>
      <c r="X732" s="48"/>
      <c r="Y732" s="48"/>
      <c r="Z732" s="48"/>
      <c r="AA732" s="48"/>
      <c r="AB732" s="48"/>
      <c r="AC732" s="48"/>
      <c r="AD732" s="48"/>
      <c r="AE732" s="48"/>
      <c r="AF732" s="48"/>
    </row>
    <row r="733" spans="1:32" ht="15.75" customHeight="1">
      <c r="A733" s="48"/>
      <c r="B733" s="48"/>
      <c r="C733" s="48"/>
      <c r="D733" s="48"/>
      <c r="E733" s="48"/>
      <c r="F733" s="48"/>
      <c r="G733" s="48"/>
      <c r="H733" s="48"/>
      <c r="I733" s="48"/>
      <c r="J733" s="48"/>
      <c r="K733" s="48"/>
      <c r="L733" s="48"/>
      <c r="M733" s="48"/>
      <c r="N733" s="48"/>
      <c r="O733" s="45"/>
      <c r="P733" s="48"/>
      <c r="Q733" s="48"/>
      <c r="R733" s="48"/>
      <c r="S733" s="48"/>
      <c r="T733" s="48"/>
      <c r="U733" s="48"/>
      <c r="V733" s="48"/>
      <c r="W733" s="48"/>
      <c r="X733" s="48"/>
      <c r="Y733" s="48"/>
      <c r="Z733" s="48"/>
      <c r="AA733" s="48"/>
      <c r="AB733" s="48"/>
      <c r="AC733" s="48"/>
      <c r="AD733" s="48"/>
      <c r="AE733" s="48"/>
      <c r="AF733" s="48"/>
    </row>
    <row r="734" spans="1:32" ht="15.75" customHeight="1">
      <c r="A734" s="48"/>
      <c r="B734" s="48"/>
      <c r="C734" s="48"/>
      <c r="D734" s="48"/>
      <c r="E734" s="48"/>
      <c r="F734" s="48"/>
      <c r="G734" s="48"/>
      <c r="H734" s="48"/>
      <c r="I734" s="48"/>
      <c r="J734" s="48"/>
      <c r="K734" s="48"/>
      <c r="L734" s="48"/>
      <c r="M734" s="48"/>
      <c r="N734" s="48"/>
      <c r="O734" s="45"/>
      <c r="P734" s="48"/>
      <c r="Q734" s="48"/>
      <c r="R734" s="48"/>
      <c r="S734" s="48"/>
      <c r="T734" s="48"/>
      <c r="U734" s="48"/>
      <c r="V734" s="48"/>
      <c r="W734" s="48"/>
      <c r="X734" s="48"/>
      <c r="Y734" s="48"/>
      <c r="Z734" s="48"/>
      <c r="AA734" s="48"/>
      <c r="AB734" s="48"/>
      <c r="AC734" s="48"/>
      <c r="AD734" s="48"/>
      <c r="AE734" s="48"/>
      <c r="AF734" s="48"/>
    </row>
    <row r="735" spans="1:32" ht="15.75" customHeight="1">
      <c r="A735" s="48"/>
      <c r="B735" s="48"/>
      <c r="C735" s="48"/>
      <c r="D735" s="48"/>
      <c r="E735" s="48"/>
      <c r="F735" s="48"/>
      <c r="G735" s="48"/>
      <c r="H735" s="48"/>
      <c r="I735" s="48"/>
      <c r="J735" s="48"/>
      <c r="K735" s="48"/>
      <c r="L735" s="48"/>
      <c r="M735" s="48"/>
      <c r="N735" s="48"/>
      <c r="O735" s="45"/>
      <c r="P735" s="48"/>
      <c r="Q735" s="48"/>
      <c r="R735" s="48"/>
      <c r="S735" s="48"/>
      <c r="T735" s="48"/>
      <c r="U735" s="48"/>
      <c r="V735" s="48"/>
      <c r="W735" s="48"/>
      <c r="X735" s="48"/>
      <c r="Y735" s="48"/>
      <c r="Z735" s="48"/>
      <c r="AA735" s="48"/>
      <c r="AB735" s="48"/>
      <c r="AC735" s="48"/>
      <c r="AD735" s="48"/>
      <c r="AE735" s="48"/>
      <c r="AF735" s="48"/>
    </row>
    <row r="736" spans="1:32" ht="15.75" customHeight="1">
      <c r="A736" s="48"/>
      <c r="B736" s="48"/>
      <c r="C736" s="48"/>
      <c r="D736" s="48"/>
      <c r="E736" s="48"/>
      <c r="F736" s="48"/>
      <c r="G736" s="48"/>
      <c r="H736" s="48"/>
      <c r="I736" s="48"/>
      <c r="J736" s="48"/>
      <c r="K736" s="48"/>
      <c r="L736" s="48"/>
      <c r="M736" s="48"/>
      <c r="N736" s="48"/>
      <c r="O736" s="45"/>
      <c r="P736" s="48"/>
      <c r="Q736" s="48"/>
      <c r="R736" s="48"/>
      <c r="S736" s="48"/>
      <c r="T736" s="48"/>
      <c r="U736" s="48"/>
      <c r="V736" s="48"/>
      <c r="W736" s="48"/>
      <c r="X736" s="48"/>
      <c r="Y736" s="48"/>
      <c r="Z736" s="48"/>
      <c r="AA736" s="48"/>
      <c r="AB736" s="48"/>
      <c r="AC736" s="48"/>
      <c r="AD736" s="48"/>
      <c r="AE736" s="48"/>
      <c r="AF736" s="48"/>
    </row>
    <row r="737" spans="1:32" ht="15.75" customHeight="1">
      <c r="A737" s="48"/>
      <c r="B737" s="48"/>
      <c r="C737" s="48"/>
      <c r="D737" s="48"/>
      <c r="E737" s="48"/>
      <c r="F737" s="48"/>
      <c r="G737" s="48"/>
      <c r="H737" s="48"/>
      <c r="I737" s="48"/>
      <c r="J737" s="48"/>
      <c r="K737" s="48"/>
      <c r="L737" s="48"/>
      <c r="M737" s="48"/>
      <c r="N737" s="48"/>
      <c r="O737" s="45"/>
      <c r="P737" s="48"/>
      <c r="Q737" s="48"/>
      <c r="R737" s="48"/>
      <c r="S737" s="48"/>
      <c r="T737" s="48"/>
      <c r="U737" s="48"/>
      <c r="V737" s="48"/>
      <c r="W737" s="48"/>
      <c r="X737" s="48"/>
      <c r="Y737" s="48"/>
      <c r="Z737" s="48"/>
      <c r="AA737" s="48"/>
      <c r="AB737" s="48"/>
      <c r="AC737" s="48"/>
      <c r="AD737" s="48"/>
      <c r="AE737" s="48"/>
      <c r="AF737" s="48"/>
    </row>
    <row r="738" spans="1:32" ht="15.75" customHeight="1">
      <c r="A738" s="48"/>
      <c r="B738" s="48"/>
      <c r="C738" s="48"/>
      <c r="D738" s="48"/>
      <c r="E738" s="48"/>
      <c r="F738" s="48"/>
      <c r="G738" s="48"/>
      <c r="H738" s="48"/>
      <c r="I738" s="48"/>
      <c r="J738" s="48"/>
      <c r="K738" s="48"/>
      <c r="L738" s="48"/>
      <c r="M738" s="48"/>
      <c r="N738" s="48"/>
      <c r="O738" s="45"/>
      <c r="P738" s="48"/>
      <c r="Q738" s="48"/>
      <c r="R738" s="48"/>
      <c r="S738" s="48"/>
      <c r="T738" s="48"/>
      <c r="U738" s="48"/>
      <c r="V738" s="48"/>
      <c r="W738" s="48"/>
      <c r="X738" s="48"/>
      <c r="Y738" s="48"/>
      <c r="Z738" s="48"/>
      <c r="AA738" s="48"/>
      <c r="AB738" s="48"/>
      <c r="AC738" s="48"/>
      <c r="AD738" s="48"/>
      <c r="AE738" s="48"/>
      <c r="AF738" s="48"/>
    </row>
    <row r="739" spans="1:32" ht="15.75" customHeight="1">
      <c r="A739" s="48"/>
      <c r="B739" s="48"/>
      <c r="C739" s="48"/>
      <c r="D739" s="48"/>
      <c r="E739" s="48"/>
      <c r="F739" s="48"/>
      <c r="G739" s="48"/>
      <c r="H739" s="48"/>
      <c r="I739" s="48"/>
      <c r="J739" s="48"/>
      <c r="K739" s="48"/>
      <c r="L739" s="48"/>
      <c r="M739" s="48"/>
      <c r="N739" s="48"/>
      <c r="O739" s="45"/>
      <c r="P739" s="48"/>
      <c r="Q739" s="48"/>
      <c r="R739" s="48"/>
      <c r="S739" s="48"/>
      <c r="T739" s="48"/>
      <c r="U739" s="48"/>
      <c r="V739" s="48"/>
      <c r="W739" s="48"/>
      <c r="X739" s="48"/>
      <c r="Y739" s="48"/>
      <c r="Z739" s="48"/>
      <c r="AA739" s="48"/>
      <c r="AB739" s="48"/>
      <c r="AC739" s="48"/>
      <c r="AD739" s="48"/>
      <c r="AE739" s="48"/>
      <c r="AF739" s="48"/>
    </row>
    <row r="740" spans="1:32" ht="15.75" customHeight="1">
      <c r="A740" s="48"/>
      <c r="B740" s="48"/>
      <c r="C740" s="48"/>
      <c r="D740" s="48"/>
      <c r="E740" s="48"/>
      <c r="F740" s="48"/>
      <c r="G740" s="48"/>
      <c r="H740" s="48"/>
      <c r="I740" s="48"/>
      <c r="J740" s="48"/>
      <c r="K740" s="48"/>
      <c r="L740" s="48"/>
      <c r="M740" s="48"/>
      <c r="N740" s="48"/>
      <c r="O740" s="45"/>
      <c r="P740" s="48"/>
      <c r="Q740" s="48"/>
      <c r="R740" s="48"/>
      <c r="S740" s="48"/>
      <c r="T740" s="48"/>
      <c r="U740" s="48"/>
      <c r="V740" s="48"/>
      <c r="W740" s="48"/>
      <c r="X740" s="48"/>
      <c r="Y740" s="48"/>
      <c r="Z740" s="48"/>
      <c r="AA740" s="48"/>
      <c r="AB740" s="48"/>
      <c r="AC740" s="48"/>
      <c r="AD740" s="48"/>
      <c r="AE740" s="48"/>
      <c r="AF740" s="48"/>
    </row>
    <row r="741" spans="1:32" ht="15.75" customHeight="1">
      <c r="A741" s="48"/>
      <c r="B741" s="48"/>
      <c r="C741" s="48"/>
      <c r="D741" s="48"/>
      <c r="E741" s="48"/>
      <c r="F741" s="48"/>
      <c r="G741" s="48"/>
      <c r="H741" s="48"/>
      <c r="I741" s="48"/>
      <c r="J741" s="48"/>
      <c r="K741" s="48"/>
      <c r="L741" s="48"/>
      <c r="M741" s="48"/>
      <c r="N741" s="48"/>
      <c r="O741" s="45"/>
      <c r="P741" s="48"/>
      <c r="Q741" s="48"/>
      <c r="R741" s="48"/>
      <c r="S741" s="48"/>
      <c r="T741" s="48"/>
      <c r="U741" s="48"/>
      <c r="V741" s="48"/>
      <c r="W741" s="48"/>
      <c r="X741" s="48"/>
      <c r="Y741" s="48"/>
      <c r="Z741" s="48"/>
      <c r="AA741" s="48"/>
      <c r="AB741" s="48"/>
      <c r="AC741" s="48"/>
      <c r="AD741" s="48"/>
      <c r="AE741" s="48"/>
      <c r="AF741" s="48"/>
    </row>
    <row r="742" spans="1:32" ht="15.75" customHeight="1">
      <c r="A742" s="48"/>
      <c r="B742" s="48"/>
      <c r="C742" s="48"/>
      <c r="D742" s="48"/>
      <c r="E742" s="48"/>
      <c r="F742" s="48"/>
      <c r="G742" s="48"/>
      <c r="H742" s="48"/>
      <c r="I742" s="48"/>
      <c r="J742" s="48"/>
      <c r="K742" s="48"/>
      <c r="L742" s="48"/>
      <c r="M742" s="48"/>
      <c r="N742" s="48"/>
      <c r="O742" s="45"/>
      <c r="P742" s="48"/>
      <c r="Q742" s="48"/>
      <c r="R742" s="48"/>
      <c r="S742" s="48"/>
      <c r="T742" s="48"/>
      <c r="U742" s="48"/>
      <c r="V742" s="48"/>
      <c r="W742" s="48"/>
      <c r="X742" s="48"/>
      <c r="Y742" s="48"/>
      <c r="Z742" s="48"/>
      <c r="AA742" s="48"/>
      <c r="AB742" s="48"/>
      <c r="AC742" s="48"/>
      <c r="AD742" s="48"/>
      <c r="AE742" s="48"/>
      <c r="AF742" s="48"/>
    </row>
    <row r="743" spans="1:32" ht="15.75" customHeight="1">
      <c r="A743" s="48"/>
      <c r="B743" s="48"/>
      <c r="C743" s="48"/>
      <c r="D743" s="48"/>
      <c r="E743" s="48"/>
      <c r="F743" s="48"/>
      <c r="G743" s="48"/>
      <c r="H743" s="48"/>
      <c r="I743" s="48"/>
      <c r="J743" s="48"/>
      <c r="K743" s="48"/>
      <c r="L743" s="48"/>
      <c r="M743" s="48"/>
      <c r="N743" s="48"/>
      <c r="O743" s="45"/>
      <c r="P743" s="48"/>
      <c r="Q743" s="48"/>
      <c r="R743" s="48"/>
      <c r="S743" s="48"/>
      <c r="T743" s="48"/>
      <c r="U743" s="48"/>
      <c r="V743" s="48"/>
      <c r="W743" s="48"/>
      <c r="X743" s="48"/>
      <c r="Y743" s="48"/>
      <c r="Z743" s="48"/>
      <c r="AA743" s="48"/>
      <c r="AB743" s="48"/>
      <c r="AC743" s="48"/>
      <c r="AD743" s="48"/>
      <c r="AE743" s="48"/>
      <c r="AF743" s="48"/>
    </row>
    <row r="744" spans="1:32" ht="15.75" customHeight="1">
      <c r="A744" s="48"/>
      <c r="B744" s="48"/>
      <c r="C744" s="48"/>
      <c r="D744" s="48"/>
      <c r="E744" s="48"/>
      <c r="F744" s="48"/>
      <c r="G744" s="48"/>
      <c r="H744" s="48"/>
      <c r="I744" s="48"/>
      <c r="J744" s="48"/>
      <c r="K744" s="48"/>
      <c r="L744" s="48"/>
      <c r="M744" s="48"/>
      <c r="N744" s="48"/>
      <c r="O744" s="45"/>
      <c r="P744" s="48"/>
      <c r="Q744" s="48"/>
      <c r="R744" s="48"/>
      <c r="S744" s="48"/>
      <c r="T744" s="48"/>
      <c r="U744" s="48"/>
      <c r="V744" s="48"/>
      <c r="W744" s="48"/>
      <c r="X744" s="48"/>
      <c r="Y744" s="48"/>
      <c r="Z744" s="48"/>
      <c r="AA744" s="48"/>
      <c r="AB744" s="48"/>
      <c r="AC744" s="48"/>
      <c r="AD744" s="48"/>
      <c r="AE744" s="48"/>
      <c r="AF744" s="48"/>
    </row>
    <row r="745" spans="1:32" ht="15.75" customHeight="1">
      <c r="A745" s="48"/>
      <c r="B745" s="48"/>
      <c r="C745" s="48"/>
      <c r="D745" s="48"/>
      <c r="E745" s="48"/>
      <c r="F745" s="48"/>
      <c r="G745" s="48"/>
      <c r="H745" s="48"/>
      <c r="I745" s="48"/>
      <c r="J745" s="48"/>
      <c r="K745" s="48"/>
      <c r="L745" s="48"/>
      <c r="M745" s="48"/>
      <c r="N745" s="48"/>
      <c r="O745" s="45"/>
      <c r="P745" s="48"/>
      <c r="Q745" s="48"/>
      <c r="R745" s="48"/>
      <c r="S745" s="48"/>
      <c r="T745" s="48"/>
      <c r="U745" s="48"/>
      <c r="V745" s="48"/>
      <c r="W745" s="48"/>
      <c r="X745" s="48"/>
      <c r="Y745" s="48"/>
      <c r="Z745" s="48"/>
      <c r="AA745" s="48"/>
      <c r="AB745" s="48"/>
      <c r="AC745" s="48"/>
      <c r="AD745" s="48"/>
      <c r="AE745" s="48"/>
      <c r="AF745" s="48"/>
    </row>
    <row r="746" spans="1:32" ht="15.75" customHeight="1">
      <c r="A746" s="48"/>
      <c r="B746" s="48"/>
      <c r="C746" s="48"/>
      <c r="D746" s="48"/>
      <c r="E746" s="48"/>
      <c r="F746" s="48"/>
      <c r="G746" s="48"/>
      <c r="H746" s="48"/>
      <c r="I746" s="48"/>
      <c r="J746" s="48"/>
      <c r="K746" s="48"/>
      <c r="L746" s="48"/>
      <c r="M746" s="48"/>
      <c r="N746" s="48"/>
      <c r="O746" s="45"/>
      <c r="P746" s="48"/>
      <c r="Q746" s="48"/>
      <c r="R746" s="48"/>
      <c r="S746" s="48"/>
      <c r="T746" s="48"/>
      <c r="U746" s="48"/>
      <c r="V746" s="48"/>
      <c r="W746" s="48"/>
      <c r="X746" s="48"/>
      <c r="Y746" s="48"/>
      <c r="Z746" s="48"/>
      <c r="AA746" s="48"/>
      <c r="AB746" s="48"/>
      <c r="AC746" s="48"/>
      <c r="AD746" s="48"/>
      <c r="AE746" s="48"/>
      <c r="AF746" s="48"/>
    </row>
    <row r="747" spans="1:32" ht="15.75" customHeight="1">
      <c r="A747" s="48"/>
      <c r="B747" s="48"/>
      <c r="C747" s="48"/>
      <c r="D747" s="48"/>
      <c r="E747" s="48"/>
      <c r="F747" s="48"/>
      <c r="G747" s="48"/>
      <c r="H747" s="48"/>
      <c r="I747" s="48"/>
      <c r="J747" s="48"/>
      <c r="K747" s="48"/>
      <c r="L747" s="48"/>
      <c r="M747" s="48"/>
      <c r="N747" s="48"/>
      <c r="O747" s="45"/>
      <c r="P747" s="48"/>
      <c r="Q747" s="48"/>
      <c r="R747" s="48"/>
      <c r="S747" s="48"/>
      <c r="T747" s="48"/>
      <c r="U747" s="48"/>
      <c r="V747" s="48"/>
      <c r="W747" s="48"/>
      <c r="X747" s="48"/>
      <c r="Y747" s="48"/>
      <c r="Z747" s="48"/>
      <c r="AA747" s="48"/>
      <c r="AB747" s="48"/>
      <c r="AC747" s="48"/>
      <c r="AD747" s="48"/>
      <c r="AE747" s="48"/>
      <c r="AF747" s="48"/>
    </row>
    <row r="748" spans="1:32" ht="15.75" customHeight="1">
      <c r="A748" s="48"/>
      <c r="B748" s="48"/>
      <c r="C748" s="48"/>
      <c r="D748" s="48"/>
      <c r="E748" s="48"/>
      <c r="F748" s="48"/>
      <c r="G748" s="48"/>
      <c r="H748" s="48"/>
      <c r="I748" s="48"/>
      <c r="J748" s="48"/>
      <c r="K748" s="48"/>
      <c r="L748" s="48"/>
      <c r="M748" s="48"/>
      <c r="N748" s="48"/>
      <c r="O748" s="45"/>
      <c r="P748" s="48"/>
      <c r="Q748" s="48"/>
      <c r="R748" s="48"/>
      <c r="S748" s="48"/>
      <c r="T748" s="48"/>
      <c r="U748" s="48"/>
      <c r="V748" s="48"/>
      <c r="W748" s="48"/>
      <c r="X748" s="48"/>
      <c r="Y748" s="48"/>
      <c r="Z748" s="48"/>
      <c r="AA748" s="48"/>
      <c r="AB748" s="48"/>
      <c r="AC748" s="48"/>
      <c r="AD748" s="48"/>
      <c r="AE748" s="48"/>
      <c r="AF748" s="48"/>
    </row>
    <row r="749" spans="1:32" ht="15.75" customHeight="1">
      <c r="A749" s="48"/>
      <c r="B749" s="48"/>
      <c r="C749" s="48"/>
      <c r="D749" s="48"/>
      <c r="E749" s="48"/>
      <c r="F749" s="48"/>
      <c r="G749" s="48"/>
      <c r="H749" s="48"/>
      <c r="I749" s="48"/>
      <c r="J749" s="48"/>
      <c r="K749" s="48"/>
      <c r="L749" s="48"/>
      <c r="M749" s="48"/>
      <c r="N749" s="48"/>
      <c r="O749" s="45"/>
      <c r="P749" s="48"/>
      <c r="Q749" s="48"/>
      <c r="R749" s="48"/>
      <c r="S749" s="48"/>
      <c r="T749" s="48"/>
      <c r="U749" s="48"/>
      <c r="V749" s="48"/>
      <c r="W749" s="48"/>
      <c r="X749" s="48"/>
      <c r="Y749" s="48"/>
      <c r="Z749" s="48"/>
      <c r="AA749" s="48"/>
      <c r="AB749" s="48"/>
      <c r="AC749" s="48"/>
      <c r="AD749" s="48"/>
      <c r="AE749" s="48"/>
      <c r="AF749" s="48"/>
    </row>
    <row r="750" spans="1:32" ht="15.75" customHeight="1">
      <c r="A750" s="48"/>
      <c r="B750" s="48"/>
      <c r="C750" s="48"/>
      <c r="D750" s="48"/>
      <c r="E750" s="48"/>
      <c r="F750" s="48"/>
      <c r="G750" s="48"/>
      <c r="H750" s="48"/>
      <c r="I750" s="48"/>
      <c r="J750" s="48"/>
      <c r="K750" s="48"/>
      <c r="L750" s="48"/>
      <c r="M750" s="48"/>
      <c r="N750" s="48"/>
      <c r="O750" s="45"/>
      <c r="P750" s="48"/>
      <c r="Q750" s="48"/>
      <c r="R750" s="48"/>
      <c r="S750" s="48"/>
      <c r="T750" s="48"/>
      <c r="U750" s="48"/>
      <c r="V750" s="48"/>
      <c r="W750" s="48"/>
      <c r="X750" s="48"/>
      <c r="Y750" s="48"/>
      <c r="Z750" s="48"/>
      <c r="AA750" s="48"/>
      <c r="AB750" s="48"/>
      <c r="AC750" s="48"/>
      <c r="AD750" s="48"/>
      <c r="AE750" s="48"/>
      <c r="AF750" s="48"/>
    </row>
    <row r="751" spans="1:32" ht="15.75" customHeight="1">
      <c r="A751" s="48"/>
      <c r="B751" s="48"/>
      <c r="C751" s="48"/>
      <c r="D751" s="48"/>
      <c r="E751" s="48"/>
      <c r="F751" s="48"/>
      <c r="G751" s="48"/>
      <c r="H751" s="48"/>
      <c r="I751" s="48"/>
      <c r="J751" s="48"/>
      <c r="K751" s="48"/>
      <c r="L751" s="48"/>
      <c r="M751" s="48"/>
      <c r="N751" s="48"/>
      <c r="O751" s="45"/>
      <c r="P751" s="48"/>
      <c r="Q751" s="48"/>
      <c r="R751" s="48"/>
      <c r="S751" s="48"/>
      <c r="T751" s="48"/>
      <c r="U751" s="48"/>
      <c r="V751" s="48"/>
      <c r="W751" s="48"/>
      <c r="X751" s="48"/>
      <c r="Y751" s="48"/>
      <c r="Z751" s="48"/>
      <c r="AA751" s="48"/>
      <c r="AB751" s="48"/>
      <c r="AC751" s="48"/>
      <c r="AD751" s="48"/>
      <c r="AE751" s="48"/>
      <c r="AF751" s="48"/>
    </row>
    <row r="752" spans="1:32" ht="15.75" customHeight="1">
      <c r="A752" s="48"/>
      <c r="B752" s="48"/>
      <c r="C752" s="48"/>
      <c r="D752" s="48"/>
      <c r="E752" s="48"/>
      <c r="F752" s="48"/>
      <c r="G752" s="48"/>
      <c r="H752" s="48"/>
      <c r="I752" s="48"/>
      <c r="J752" s="48"/>
      <c r="K752" s="48"/>
      <c r="L752" s="48"/>
      <c r="M752" s="48"/>
      <c r="N752" s="48"/>
      <c r="O752" s="45"/>
      <c r="P752" s="48"/>
      <c r="Q752" s="48"/>
      <c r="R752" s="48"/>
      <c r="S752" s="48"/>
      <c r="T752" s="48"/>
      <c r="U752" s="48"/>
      <c r="V752" s="48"/>
      <c r="W752" s="48"/>
      <c r="X752" s="48"/>
      <c r="Y752" s="48"/>
      <c r="Z752" s="48"/>
      <c r="AA752" s="48"/>
      <c r="AB752" s="48"/>
      <c r="AC752" s="48"/>
      <c r="AD752" s="48"/>
      <c r="AE752" s="48"/>
      <c r="AF752" s="48"/>
    </row>
    <row r="753" spans="1:32" ht="15.75" customHeight="1">
      <c r="A753" s="48"/>
      <c r="B753" s="48"/>
      <c r="C753" s="48"/>
      <c r="D753" s="48"/>
      <c r="E753" s="48"/>
      <c r="F753" s="48"/>
      <c r="G753" s="48"/>
      <c r="H753" s="48"/>
      <c r="I753" s="48"/>
      <c r="J753" s="48"/>
      <c r="K753" s="48"/>
      <c r="L753" s="48"/>
      <c r="M753" s="48"/>
      <c r="N753" s="48"/>
      <c r="O753" s="45"/>
      <c r="P753" s="48"/>
      <c r="Q753" s="48"/>
      <c r="R753" s="48"/>
      <c r="S753" s="48"/>
      <c r="T753" s="48"/>
      <c r="U753" s="48"/>
      <c r="V753" s="48"/>
      <c r="W753" s="48"/>
      <c r="X753" s="48"/>
      <c r="Y753" s="48"/>
      <c r="Z753" s="48"/>
      <c r="AA753" s="48"/>
      <c r="AB753" s="48"/>
      <c r="AC753" s="48"/>
      <c r="AD753" s="48"/>
      <c r="AE753" s="48"/>
      <c r="AF753" s="48"/>
    </row>
    <row r="754" spans="1:32" ht="15.75" customHeight="1">
      <c r="A754" s="48"/>
      <c r="B754" s="48"/>
      <c r="C754" s="48"/>
      <c r="D754" s="48"/>
      <c r="E754" s="48"/>
      <c r="F754" s="48"/>
      <c r="G754" s="48"/>
      <c r="H754" s="48"/>
      <c r="I754" s="48"/>
      <c r="J754" s="48"/>
      <c r="K754" s="48"/>
      <c r="L754" s="48"/>
      <c r="M754" s="48"/>
      <c r="N754" s="48"/>
      <c r="O754" s="45"/>
      <c r="P754" s="48"/>
      <c r="Q754" s="48"/>
      <c r="R754" s="48"/>
      <c r="S754" s="48"/>
      <c r="T754" s="48"/>
      <c r="U754" s="48"/>
      <c r="V754" s="48"/>
      <c r="W754" s="48"/>
      <c r="X754" s="48"/>
      <c r="Y754" s="48"/>
      <c r="Z754" s="48"/>
      <c r="AA754" s="48"/>
      <c r="AB754" s="48"/>
      <c r="AC754" s="48"/>
      <c r="AD754" s="48"/>
      <c r="AE754" s="48"/>
      <c r="AF754" s="48"/>
    </row>
    <row r="755" spans="1:32" ht="15.75" customHeight="1">
      <c r="A755" s="48"/>
      <c r="B755" s="48"/>
      <c r="C755" s="48"/>
      <c r="D755" s="48"/>
      <c r="E755" s="48"/>
      <c r="F755" s="48"/>
      <c r="G755" s="48"/>
      <c r="H755" s="48"/>
      <c r="I755" s="48"/>
      <c r="J755" s="48"/>
      <c r="K755" s="48"/>
      <c r="L755" s="48"/>
      <c r="M755" s="48"/>
      <c r="N755" s="48"/>
      <c r="O755" s="45"/>
      <c r="P755" s="48"/>
      <c r="Q755" s="48"/>
      <c r="R755" s="48"/>
      <c r="S755" s="48"/>
      <c r="T755" s="48"/>
      <c r="U755" s="48"/>
      <c r="V755" s="48"/>
      <c r="W755" s="48"/>
      <c r="X755" s="48"/>
      <c r="Y755" s="48"/>
      <c r="Z755" s="48"/>
      <c r="AA755" s="48"/>
      <c r="AB755" s="48"/>
      <c r="AC755" s="48"/>
      <c r="AD755" s="48"/>
      <c r="AE755" s="48"/>
      <c r="AF755" s="48"/>
    </row>
    <row r="756" spans="1:32" ht="15.75" customHeight="1">
      <c r="A756" s="48"/>
      <c r="B756" s="48"/>
      <c r="C756" s="48"/>
      <c r="D756" s="48"/>
      <c r="E756" s="48"/>
      <c r="F756" s="48"/>
      <c r="G756" s="48"/>
      <c r="H756" s="48"/>
      <c r="I756" s="48"/>
      <c r="J756" s="48"/>
      <c r="K756" s="48"/>
      <c r="L756" s="48"/>
      <c r="M756" s="48"/>
      <c r="N756" s="48"/>
      <c r="O756" s="45"/>
      <c r="P756" s="48"/>
      <c r="Q756" s="48"/>
      <c r="R756" s="48"/>
      <c r="S756" s="48"/>
      <c r="T756" s="48"/>
      <c r="U756" s="48"/>
      <c r="V756" s="48"/>
      <c r="W756" s="48"/>
      <c r="X756" s="48"/>
      <c r="Y756" s="48"/>
      <c r="Z756" s="48"/>
      <c r="AA756" s="48"/>
      <c r="AB756" s="48"/>
      <c r="AC756" s="48"/>
      <c r="AD756" s="48"/>
      <c r="AE756" s="48"/>
      <c r="AF756" s="48"/>
    </row>
    <row r="757" spans="1:32" ht="15.75" customHeight="1">
      <c r="A757" s="48"/>
      <c r="B757" s="48"/>
      <c r="C757" s="48"/>
      <c r="D757" s="48"/>
      <c r="E757" s="48"/>
      <c r="F757" s="48"/>
      <c r="G757" s="48"/>
      <c r="H757" s="48"/>
      <c r="I757" s="48"/>
      <c r="J757" s="48"/>
      <c r="K757" s="48"/>
      <c r="L757" s="48"/>
      <c r="M757" s="48"/>
      <c r="N757" s="48"/>
      <c r="O757" s="45"/>
      <c r="P757" s="48"/>
      <c r="Q757" s="48"/>
      <c r="R757" s="48"/>
      <c r="S757" s="48"/>
      <c r="T757" s="48"/>
      <c r="U757" s="48"/>
      <c r="V757" s="48"/>
      <c r="W757" s="48"/>
      <c r="X757" s="48"/>
      <c r="Y757" s="48"/>
      <c r="Z757" s="48"/>
      <c r="AA757" s="48"/>
      <c r="AB757" s="48"/>
      <c r="AC757" s="48"/>
      <c r="AD757" s="48"/>
      <c r="AE757" s="48"/>
      <c r="AF757" s="48"/>
    </row>
    <row r="758" spans="1:32" ht="15.75" customHeight="1">
      <c r="A758" s="48"/>
      <c r="B758" s="48"/>
      <c r="C758" s="48"/>
      <c r="D758" s="48"/>
      <c r="E758" s="48"/>
      <c r="F758" s="48"/>
      <c r="G758" s="48"/>
      <c r="H758" s="48"/>
      <c r="I758" s="48"/>
      <c r="J758" s="48"/>
      <c r="K758" s="48"/>
      <c r="L758" s="48"/>
      <c r="M758" s="48"/>
      <c r="N758" s="48"/>
      <c r="O758" s="45"/>
      <c r="P758" s="48"/>
      <c r="Q758" s="48"/>
      <c r="R758" s="48"/>
      <c r="S758" s="48"/>
      <c r="T758" s="48"/>
      <c r="U758" s="48"/>
      <c r="V758" s="48"/>
      <c r="W758" s="48"/>
      <c r="X758" s="48"/>
      <c r="Y758" s="48"/>
      <c r="Z758" s="48"/>
      <c r="AA758" s="48"/>
      <c r="AB758" s="48"/>
      <c r="AC758" s="48"/>
      <c r="AD758" s="48"/>
      <c r="AE758" s="48"/>
      <c r="AF758" s="48"/>
    </row>
    <row r="759" spans="1:32" ht="15.75" customHeight="1">
      <c r="A759" s="48"/>
      <c r="B759" s="48"/>
      <c r="C759" s="48"/>
      <c r="D759" s="48"/>
      <c r="E759" s="48"/>
      <c r="F759" s="48"/>
      <c r="G759" s="48"/>
      <c r="H759" s="48"/>
      <c r="I759" s="48"/>
      <c r="J759" s="48"/>
      <c r="K759" s="48"/>
      <c r="L759" s="48"/>
      <c r="M759" s="48"/>
      <c r="N759" s="48"/>
      <c r="O759" s="45"/>
      <c r="P759" s="48"/>
      <c r="Q759" s="48"/>
      <c r="R759" s="48"/>
      <c r="S759" s="48"/>
      <c r="T759" s="48"/>
      <c r="U759" s="48"/>
      <c r="V759" s="48"/>
      <c r="W759" s="48"/>
      <c r="X759" s="48"/>
      <c r="Y759" s="48"/>
      <c r="Z759" s="48"/>
      <c r="AA759" s="48"/>
      <c r="AB759" s="48"/>
      <c r="AC759" s="48"/>
      <c r="AD759" s="48"/>
      <c r="AE759" s="48"/>
      <c r="AF759" s="48"/>
    </row>
    <row r="760" spans="1:32" ht="15.75" customHeight="1">
      <c r="A760" s="48"/>
      <c r="B760" s="48"/>
      <c r="C760" s="48"/>
      <c r="D760" s="48"/>
      <c r="E760" s="48"/>
      <c r="F760" s="48"/>
      <c r="G760" s="48"/>
      <c r="H760" s="48"/>
      <c r="I760" s="48"/>
      <c r="J760" s="48"/>
      <c r="K760" s="48"/>
      <c r="L760" s="48"/>
      <c r="M760" s="48"/>
      <c r="N760" s="48"/>
      <c r="O760" s="45"/>
      <c r="P760" s="48"/>
      <c r="Q760" s="48"/>
      <c r="R760" s="48"/>
      <c r="S760" s="48"/>
      <c r="T760" s="48"/>
      <c r="U760" s="48"/>
      <c r="V760" s="48"/>
      <c r="W760" s="48"/>
      <c r="X760" s="48"/>
      <c r="Y760" s="48"/>
      <c r="Z760" s="48"/>
      <c r="AA760" s="48"/>
      <c r="AB760" s="48"/>
      <c r="AC760" s="48"/>
      <c r="AD760" s="48"/>
      <c r="AE760" s="48"/>
      <c r="AF760" s="48"/>
    </row>
    <row r="761" spans="1:32" ht="15.75" customHeight="1">
      <c r="A761" s="48"/>
      <c r="B761" s="48"/>
      <c r="C761" s="48"/>
      <c r="D761" s="48"/>
      <c r="E761" s="48"/>
      <c r="F761" s="48"/>
      <c r="G761" s="48"/>
      <c r="H761" s="48"/>
      <c r="I761" s="48"/>
      <c r="J761" s="48"/>
      <c r="K761" s="48"/>
      <c r="L761" s="48"/>
      <c r="M761" s="48"/>
      <c r="N761" s="48"/>
      <c r="O761" s="45"/>
      <c r="P761" s="48"/>
      <c r="Q761" s="48"/>
      <c r="R761" s="48"/>
      <c r="S761" s="48"/>
      <c r="T761" s="48"/>
      <c r="U761" s="48"/>
      <c r="V761" s="48"/>
      <c r="W761" s="48"/>
      <c r="X761" s="48"/>
      <c r="Y761" s="48"/>
      <c r="Z761" s="48"/>
      <c r="AA761" s="48"/>
      <c r="AB761" s="48"/>
      <c r="AC761" s="48"/>
      <c r="AD761" s="48"/>
      <c r="AE761" s="48"/>
      <c r="AF761" s="48"/>
    </row>
    <row r="762" spans="1:32" ht="15.75" customHeight="1">
      <c r="A762" s="48"/>
      <c r="B762" s="48"/>
      <c r="C762" s="48"/>
      <c r="D762" s="48"/>
      <c r="E762" s="48"/>
      <c r="F762" s="48"/>
      <c r="G762" s="48"/>
      <c r="H762" s="48"/>
      <c r="I762" s="48"/>
      <c r="J762" s="48"/>
      <c r="K762" s="48"/>
      <c r="L762" s="48"/>
      <c r="M762" s="48"/>
      <c r="N762" s="48"/>
      <c r="O762" s="45"/>
      <c r="P762" s="48"/>
      <c r="Q762" s="48"/>
      <c r="R762" s="48"/>
      <c r="S762" s="48"/>
      <c r="T762" s="48"/>
      <c r="U762" s="48"/>
      <c r="V762" s="48"/>
      <c r="W762" s="48"/>
      <c r="X762" s="48"/>
      <c r="Y762" s="48"/>
      <c r="Z762" s="48"/>
      <c r="AA762" s="48"/>
      <c r="AB762" s="48"/>
      <c r="AC762" s="48"/>
      <c r="AD762" s="48"/>
      <c r="AE762" s="48"/>
      <c r="AF762" s="48"/>
    </row>
    <row r="763" spans="1:32" ht="15.75" customHeight="1">
      <c r="A763" s="48"/>
      <c r="B763" s="48"/>
      <c r="C763" s="48"/>
      <c r="D763" s="48"/>
      <c r="E763" s="48"/>
      <c r="F763" s="48"/>
      <c r="G763" s="48"/>
      <c r="H763" s="48"/>
      <c r="I763" s="48"/>
      <c r="J763" s="48"/>
      <c r="K763" s="48"/>
      <c r="L763" s="48"/>
      <c r="M763" s="48"/>
      <c r="N763" s="48"/>
      <c r="O763" s="45"/>
      <c r="P763" s="48"/>
      <c r="Q763" s="48"/>
      <c r="R763" s="48"/>
      <c r="S763" s="48"/>
      <c r="T763" s="48"/>
      <c r="U763" s="48"/>
      <c r="V763" s="48"/>
      <c r="W763" s="48"/>
      <c r="X763" s="48"/>
      <c r="Y763" s="48"/>
      <c r="Z763" s="48"/>
      <c r="AA763" s="48"/>
      <c r="AB763" s="48"/>
      <c r="AC763" s="48"/>
      <c r="AD763" s="48"/>
      <c r="AE763" s="48"/>
      <c r="AF763" s="48"/>
    </row>
    <row r="764" spans="1:32" ht="15.75" customHeight="1">
      <c r="A764" s="48"/>
      <c r="B764" s="48"/>
      <c r="C764" s="48"/>
      <c r="D764" s="48"/>
      <c r="E764" s="48"/>
      <c r="F764" s="48"/>
      <c r="G764" s="48"/>
      <c r="H764" s="48"/>
      <c r="I764" s="48"/>
      <c r="J764" s="48"/>
      <c r="K764" s="48"/>
      <c r="L764" s="48"/>
      <c r="M764" s="48"/>
      <c r="N764" s="48"/>
      <c r="O764" s="45"/>
      <c r="P764" s="48"/>
      <c r="Q764" s="48"/>
      <c r="R764" s="48"/>
      <c r="S764" s="48"/>
      <c r="T764" s="48"/>
      <c r="U764" s="48"/>
      <c r="V764" s="48"/>
      <c r="W764" s="48"/>
      <c r="X764" s="48"/>
      <c r="Y764" s="48"/>
      <c r="Z764" s="48"/>
      <c r="AA764" s="48"/>
      <c r="AB764" s="48"/>
      <c r="AC764" s="48"/>
      <c r="AD764" s="48"/>
      <c r="AE764" s="48"/>
      <c r="AF764" s="48"/>
    </row>
    <row r="765" spans="1:32" ht="15.75" customHeight="1">
      <c r="A765" s="48"/>
      <c r="B765" s="48"/>
      <c r="C765" s="48"/>
      <c r="D765" s="48"/>
      <c r="E765" s="48"/>
      <c r="F765" s="48"/>
      <c r="G765" s="48"/>
      <c r="H765" s="48"/>
      <c r="I765" s="48"/>
      <c r="J765" s="48"/>
      <c r="K765" s="48"/>
      <c r="L765" s="48"/>
      <c r="M765" s="48"/>
      <c r="N765" s="48"/>
      <c r="O765" s="45"/>
      <c r="P765" s="48"/>
      <c r="Q765" s="48"/>
      <c r="R765" s="48"/>
      <c r="S765" s="48"/>
      <c r="T765" s="48"/>
      <c r="U765" s="48"/>
      <c r="V765" s="48"/>
      <c r="W765" s="48"/>
      <c r="X765" s="48"/>
      <c r="Y765" s="48"/>
      <c r="Z765" s="48"/>
      <c r="AA765" s="48"/>
      <c r="AB765" s="48"/>
      <c r="AC765" s="48"/>
      <c r="AD765" s="48"/>
      <c r="AE765" s="48"/>
      <c r="AF765" s="48"/>
    </row>
    <row r="766" spans="1:32" ht="15.75" customHeight="1">
      <c r="A766" s="48"/>
      <c r="B766" s="48"/>
      <c r="C766" s="48"/>
      <c r="D766" s="48"/>
      <c r="E766" s="48"/>
      <c r="F766" s="48"/>
      <c r="G766" s="48"/>
      <c r="H766" s="48"/>
      <c r="I766" s="48"/>
      <c r="J766" s="48"/>
      <c r="K766" s="48"/>
      <c r="L766" s="48"/>
      <c r="M766" s="48"/>
      <c r="N766" s="48"/>
      <c r="O766" s="45"/>
      <c r="P766" s="48"/>
      <c r="Q766" s="48"/>
      <c r="R766" s="48"/>
      <c r="S766" s="48"/>
      <c r="T766" s="48"/>
      <c r="U766" s="48"/>
      <c r="V766" s="48"/>
      <c r="W766" s="48"/>
      <c r="X766" s="48"/>
      <c r="Y766" s="48"/>
      <c r="Z766" s="48"/>
      <c r="AA766" s="48"/>
      <c r="AB766" s="48"/>
      <c r="AC766" s="48"/>
      <c r="AD766" s="48"/>
      <c r="AE766" s="48"/>
      <c r="AF766" s="48"/>
    </row>
    <row r="767" spans="1:32" ht="15.75" customHeight="1">
      <c r="A767" s="48"/>
      <c r="B767" s="48"/>
      <c r="C767" s="48"/>
      <c r="D767" s="48"/>
      <c r="E767" s="48"/>
      <c r="F767" s="48"/>
      <c r="G767" s="48"/>
      <c r="H767" s="48"/>
      <c r="I767" s="48"/>
      <c r="J767" s="48"/>
      <c r="K767" s="48"/>
      <c r="L767" s="48"/>
      <c r="M767" s="48"/>
      <c r="N767" s="48"/>
      <c r="O767" s="45"/>
      <c r="P767" s="48"/>
      <c r="Q767" s="48"/>
      <c r="R767" s="48"/>
      <c r="S767" s="48"/>
      <c r="T767" s="48"/>
      <c r="U767" s="48"/>
      <c r="V767" s="48"/>
      <c r="W767" s="48"/>
      <c r="X767" s="48"/>
      <c r="Y767" s="48"/>
      <c r="Z767" s="48"/>
      <c r="AA767" s="48"/>
      <c r="AB767" s="48"/>
      <c r="AC767" s="48"/>
      <c r="AD767" s="48"/>
      <c r="AE767" s="48"/>
      <c r="AF767" s="48"/>
    </row>
    <row r="768" spans="1:32" ht="15.75" customHeight="1">
      <c r="A768" s="48"/>
      <c r="B768" s="48"/>
      <c r="C768" s="48"/>
      <c r="D768" s="48"/>
      <c r="E768" s="48"/>
      <c r="F768" s="48"/>
      <c r="G768" s="48"/>
      <c r="H768" s="48"/>
      <c r="I768" s="48"/>
      <c r="J768" s="48"/>
      <c r="K768" s="48"/>
      <c r="L768" s="48"/>
      <c r="M768" s="48"/>
      <c r="N768" s="48"/>
      <c r="O768" s="45"/>
      <c r="P768" s="48"/>
      <c r="Q768" s="48"/>
      <c r="R768" s="48"/>
      <c r="S768" s="48"/>
      <c r="T768" s="48"/>
      <c r="U768" s="48"/>
      <c r="V768" s="48"/>
      <c r="W768" s="48"/>
      <c r="X768" s="48"/>
      <c r="Y768" s="48"/>
      <c r="Z768" s="48"/>
      <c r="AA768" s="48"/>
      <c r="AB768" s="48"/>
      <c r="AC768" s="48"/>
      <c r="AD768" s="48"/>
      <c r="AE768" s="48"/>
      <c r="AF768" s="48"/>
    </row>
    <row r="769" spans="1:32" ht="15.75" customHeight="1">
      <c r="A769" s="48"/>
      <c r="B769" s="48"/>
      <c r="C769" s="48"/>
      <c r="D769" s="48"/>
      <c r="E769" s="48"/>
      <c r="F769" s="48"/>
      <c r="G769" s="48"/>
      <c r="H769" s="48"/>
      <c r="I769" s="48"/>
      <c r="J769" s="48"/>
      <c r="K769" s="48"/>
      <c r="L769" s="48"/>
      <c r="M769" s="48"/>
      <c r="N769" s="48"/>
      <c r="O769" s="45"/>
      <c r="P769" s="48"/>
      <c r="Q769" s="48"/>
      <c r="R769" s="48"/>
      <c r="S769" s="48"/>
      <c r="T769" s="48"/>
      <c r="U769" s="48"/>
      <c r="V769" s="48"/>
      <c r="W769" s="48"/>
      <c r="X769" s="48"/>
      <c r="Y769" s="48"/>
      <c r="Z769" s="48"/>
      <c r="AA769" s="48"/>
      <c r="AB769" s="48"/>
      <c r="AC769" s="48"/>
      <c r="AD769" s="48"/>
      <c r="AE769" s="48"/>
      <c r="AF769" s="48"/>
    </row>
    <row r="770" spans="1:32" ht="15.75" customHeight="1">
      <c r="A770" s="48"/>
      <c r="B770" s="48"/>
      <c r="C770" s="48"/>
      <c r="D770" s="48"/>
      <c r="E770" s="48"/>
      <c r="F770" s="48"/>
      <c r="G770" s="48"/>
      <c r="H770" s="48"/>
      <c r="I770" s="48"/>
      <c r="J770" s="48"/>
      <c r="K770" s="48"/>
      <c r="L770" s="48"/>
      <c r="M770" s="48"/>
      <c r="N770" s="48"/>
      <c r="O770" s="45"/>
      <c r="P770" s="48"/>
      <c r="Q770" s="48"/>
      <c r="R770" s="48"/>
      <c r="S770" s="48"/>
      <c r="T770" s="48"/>
      <c r="U770" s="48"/>
      <c r="V770" s="48"/>
      <c r="W770" s="48"/>
      <c r="X770" s="48"/>
      <c r="Y770" s="48"/>
      <c r="Z770" s="48"/>
      <c r="AA770" s="48"/>
      <c r="AB770" s="48"/>
      <c r="AC770" s="48"/>
      <c r="AD770" s="48"/>
      <c r="AE770" s="48"/>
      <c r="AF770" s="48"/>
    </row>
    <row r="771" spans="1:32" ht="15.75" customHeight="1">
      <c r="A771" s="48"/>
      <c r="B771" s="48"/>
      <c r="C771" s="48"/>
      <c r="D771" s="48"/>
      <c r="E771" s="48"/>
      <c r="F771" s="48"/>
      <c r="G771" s="48"/>
      <c r="H771" s="48"/>
      <c r="I771" s="48"/>
      <c r="J771" s="48"/>
      <c r="K771" s="48"/>
      <c r="L771" s="48"/>
      <c r="M771" s="48"/>
      <c r="N771" s="48"/>
      <c r="O771" s="45"/>
      <c r="P771" s="48"/>
      <c r="Q771" s="48"/>
      <c r="R771" s="48"/>
      <c r="S771" s="48"/>
      <c r="T771" s="48"/>
      <c r="U771" s="48"/>
      <c r="V771" s="48"/>
      <c r="W771" s="48"/>
      <c r="X771" s="48"/>
      <c r="Y771" s="48"/>
      <c r="Z771" s="48"/>
      <c r="AA771" s="48"/>
      <c r="AB771" s="48"/>
      <c r="AC771" s="48"/>
      <c r="AD771" s="48"/>
      <c r="AE771" s="48"/>
      <c r="AF771" s="48"/>
    </row>
    <row r="772" spans="1:32" ht="15.75" customHeight="1">
      <c r="A772" s="48"/>
      <c r="B772" s="48"/>
      <c r="C772" s="48"/>
      <c r="D772" s="48"/>
      <c r="E772" s="48"/>
      <c r="F772" s="48"/>
      <c r="G772" s="48"/>
      <c r="H772" s="48"/>
      <c r="I772" s="48"/>
      <c r="J772" s="48"/>
      <c r="K772" s="48"/>
      <c r="L772" s="48"/>
      <c r="M772" s="48"/>
      <c r="N772" s="48"/>
      <c r="O772" s="45"/>
      <c r="P772" s="48"/>
      <c r="Q772" s="48"/>
      <c r="R772" s="48"/>
      <c r="S772" s="48"/>
      <c r="T772" s="48"/>
      <c r="U772" s="48"/>
      <c r="V772" s="48"/>
      <c r="W772" s="48"/>
      <c r="X772" s="48"/>
      <c r="Y772" s="48"/>
      <c r="Z772" s="48"/>
      <c r="AA772" s="48"/>
      <c r="AB772" s="48"/>
      <c r="AC772" s="48"/>
      <c r="AD772" s="48"/>
      <c r="AE772" s="48"/>
      <c r="AF772" s="48"/>
    </row>
    <row r="773" spans="1:32" ht="15.75" customHeight="1">
      <c r="A773" s="48"/>
      <c r="B773" s="48"/>
      <c r="C773" s="48"/>
      <c r="D773" s="48"/>
      <c r="E773" s="48"/>
      <c r="F773" s="48"/>
      <c r="G773" s="48"/>
      <c r="H773" s="48"/>
      <c r="I773" s="48"/>
      <c r="J773" s="48"/>
      <c r="K773" s="48"/>
      <c r="L773" s="48"/>
      <c r="M773" s="48"/>
      <c r="N773" s="48"/>
      <c r="O773" s="45"/>
      <c r="P773" s="48"/>
      <c r="Q773" s="48"/>
      <c r="R773" s="48"/>
      <c r="S773" s="48"/>
      <c r="T773" s="48"/>
      <c r="U773" s="48"/>
      <c r="V773" s="48"/>
      <c r="W773" s="48"/>
      <c r="X773" s="48"/>
      <c r="Y773" s="48"/>
      <c r="Z773" s="48"/>
      <c r="AA773" s="48"/>
      <c r="AB773" s="48"/>
      <c r="AC773" s="48"/>
      <c r="AD773" s="48"/>
      <c r="AE773" s="48"/>
      <c r="AF773" s="48"/>
    </row>
    <row r="774" spans="1:32" ht="15.75" customHeight="1">
      <c r="A774" s="48"/>
      <c r="B774" s="48"/>
      <c r="C774" s="48"/>
      <c r="D774" s="48"/>
      <c r="E774" s="48"/>
      <c r="F774" s="48"/>
      <c r="G774" s="48"/>
      <c r="H774" s="48"/>
      <c r="I774" s="48"/>
      <c r="J774" s="48"/>
      <c r="K774" s="48"/>
      <c r="L774" s="48"/>
      <c r="M774" s="48"/>
      <c r="N774" s="48"/>
      <c r="O774" s="45"/>
      <c r="P774" s="48"/>
      <c r="Q774" s="48"/>
      <c r="R774" s="48"/>
      <c r="S774" s="48"/>
      <c r="T774" s="48"/>
      <c r="U774" s="48"/>
      <c r="V774" s="48"/>
      <c r="W774" s="48"/>
      <c r="X774" s="48"/>
      <c r="Y774" s="48"/>
      <c r="Z774" s="48"/>
      <c r="AA774" s="48"/>
      <c r="AB774" s="48"/>
      <c r="AC774" s="48"/>
      <c r="AD774" s="48"/>
      <c r="AE774" s="48"/>
      <c r="AF774" s="48"/>
    </row>
    <row r="775" spans="1:32" ht="15.75" customHeight="1">
      <c r="A775" s="48"/>
      <c r="B775" s="48"/>
      <c r="C775" s="48"/>
      <c r="D775" s="48"/>
      <c r="E775" s="48"/>
      <c r="F775" s="48"/>
      <c r="G775" s="48"/>
      <c r="H775" s="48"/>
      <c r="I775" s="48"/>
      <c r="J775" s="48"/>
      <c r="K775" s="48"/>
      <c r="L775" s="48"/>
      <c r="M775" s="48"/>
      <c r="N775" s="48"/>
      <c r="O775" s="45"/>
      <c r="P775" s="48"/>
      <c r="Q775" s="48"/>
      <c r="R775" s="48"/>
      <c r="S775" s="48"/>
      <c r="T775" s="48"/>
      <c r="U775" s="48"/>
      <c r="V775" s="48"/>
      <c r="W775" s="48"/>
      <c r="X775" s="48"/>
      <c r="Y775" s="48"/>
      <c r="Z775" s="48"/>
      <c r="AA775" s="48"/>
      <c r="AB775" s="48"/>
      <c r="AC775" s="48"/>
      <c r="AD775" s="48"/>
      <c r="AE775" s="48"/>
      <c r="AF775" s="48"/>
    </row>
    <row r="776" spans="1:32" ht="15.75" customHeight="1">
      <c r="A776" s="48"/>
      <c r="B776" s="48"/>
      <c r="C776" s="48"/>
      <c r="D776" s="48"/>
      <c r="E776" s="48"/>
      <c r="F776" s="48"/>
      <c r="G776" s="48"/>
      <c r="H776" s="48"/>
      <c r="I776" s="48"/>
      <c r="J776" s="48"/>
      <c r="K776" s="48"/>
      <c r="L776" s="48"/>
      <c r="M776" s="48"/>
      <c r="N776" s="48"/>
      <c r="O776" s="45"/>
      <c r="P776" s="48"/>
      <c r="Q776" s="48"/>
      <c r="R776" s="48"/>
      <c r="S776" s="48"/>
      <c r="T776" s="48"/>
      <c r="U776" s="48"/>
      <c r="V776" s="48"/>
      <c r="W776" s="48"/>
      <c r="X776" s="48"/>
      <c r="Y776" s="48"/>
      <c r="Z776" s="48"/>
      <c r="AA776" s="48"/>
      <c r="AB776" s="48"/>
      <c r="AC776" s="48"/>
      <c r="AD776" s="48"/>
      <c r="AE776" s="48"/>
      <c r="AF776" s="48"/>
    </row>
    <row r="777" spans="1:32" ht="15.75" customHeight="1">
      <c r="A777" s="48"/>
      <c r="B777" s="48"/>
      <c r="C777" s="48"/>
      <c r="D777" s="48"/>
      <c r="E777" s="48"/>
      <c r="F777" s="48"/>
      <c r="G777" s="48"/>
      <c r="H777" s="48"/>
      <c r="I777" s="48"/>
      <c r="J777" s="48"/>
      <c r="K777" s="48"/>
      <c r="L777" s="48"/>
      <c r="M777" s="48"/>
      <c r="N777" s="48"/>
      <c r="O777" s="45"/>
      <c r="P777" s="48"/>
      <c r="Q777" s="48"/>
      <c r="R777" s="48"/>
      <c r="S777" s="48"/>
      <c r="T777" s="48"/>
      <c r="U777" s="48"/>
      <c r="V777" s="48"/>
      <c r="W777" s="48"/>
      <c r="X777" s="48"/>
      <c r="Y777" s="48"/>
      <c r="Z777" s="48"/>
      <c r="AA777" s="48"/>
      <c r="AB777" s="48"/>
      <c r="AC777" s="48"/>
      <c r="AD777" s="48"/>
      <c r="AE777" s="48"/>
      <c r="AF777" s="48"/>
    </row>
    <row r="778" spans="1:32" ht="15.75" customHeight="1">
      <c r="A778" s="48"/>
      <c r="B778" s="48"/>
      <c r="C778" s="48"/>
      <c r="D778" s="48"/>
      <c r="E778" s="48"/>
      <c r="F778" s="48"/>
      <c r="G778" s="48"/>
      <c r="H778" s="48"/>
      <c r="I778" s="48"/>
      <c r="J778" s="48"/>
      <c r="K778" s="48"/>
      <c r="L778" s="48"/>
      <c r="M778" s="48"/>
      <c r="N778" s="48"/>
      <c r="O778" s="45"/>
      <c r="P778" s="48"/>
      <c r="Q778" s="48"/>
      <c r="R778" s="48"/>
      <c r="S778" s="48"/>
      <c r="T778" s="48"/>
      <c r="U778" s="48"/>
      <c r="V778" s="48"/>
      <c r="W778" s="48"/>
      <c r="X778" s="48"/>
      <c r="Y778" s="48"/>
      <c r="Z778" s="48"/>
      <c r="AA778" s="48"/>
      <c r="AB778" s="48"/>
      <c r="AC778" s="48"/>
      <c r="AD778" s="48"/>
      <c r="AE778" s="48"/>
      <c r="AF778" s="48"/>
    </row>
    <row r="779" spans="1:32" ht="15.75" customHeight="1">
      <c r="A779" s="48"/>
      <c r="B779" s="48"/>
      <c r="C779" s="48"/>
      <c r="D779" s="48"/>
      <c r="E779" s="48"/>
      <c r="F779" s="48"/>
      <c r="G779" s="48"/>
      <c r="H779" s="48"/>
      <c r="I779" s="48"/>
      <c r="J779" s="48"/>
      <c r="K779" s="48"/>
      <c r="L779" s="48"/>
      <c r="M779" s="48"/>
      <c r="N779" s="48"/>
      <c r="O779" s="45"/>
      <c r="P779" s="48"/>
      <c r="Q779" s="48"/>
      <c r="R779" s="48"/>
      <c r="S779" s="48"/>
      <c r="T779" s="48"/>
      <c r="U779" s="48"/>
      <c r="V779" s="48"/>
      <c r="W779" s="48"/>
      <c r="X779" s="48"/>
      <c r="Y779" s="48"/>
      <c r="Z779" s="48"/>
      <c r="AA779" s="48"/>
      <c r="AB779" s="48"/>
      <c r="AC779" s="48"/>
      <c r="AD779" s="48"/>
      <c r="AE779" s="48"/>
      <c r="AF779" s="48"/>
    </row>
    <row r="780" spans="1:32" ht="15.75" customHeight="1">
      <c r="A780" s="48"/>
      <c r="B780" s="48"/>
      <c r="C780" s="48"/>
      <c r="D780" s="48"/>
      <c r="E780" s="48"/>
      <c r="F780" s="48"/>
      <c r="G780" s="48"/>
      <c r="H780" s="48"/>
      <c r="I780" s="48"/>
      <c r="J780" s="48"/>
      <c r="K780" s="48"/>
      <c r="L780" s="48"/>
      <c r="M780" s="48"/>
      <c r="N780" s="48"/>
      <c r="O780" s="45"/>
      <c r="P780" s="48"/>
      <c r="Q780" s="48"/>
      <c r="R780" s="48"/>
      <c r="S780" s="48"/>
      <c r="T780" s="48"/>
      <c r="U780" s="48"/>
      <c r="V780" s="48"/>
      <c r="W780" s="48"/>
      <c r="X780" s="48"/>
      <c r="Y780" s="48"/>
      <c r="Z780" s="48"/>
      <c r="AA780" s="48"/>
      <c r="AB780" s="48"/>
      <c r="AC780" s="48"/>
      <c r="AD780" s="48"/>
      <c r="AE780" s="48"/>
      <c r="AF780" s="48"/>
    </row>
    <row r="781" spans="1:32" ht="15.75" customHeight="1">
      <c r="A781" s="48"/>
      <c r="B781" s="48"/>
      <c r="C781" s="48"/>
      <c r="D781" s="48"/>
      <c r="E781" s="48"/>
      <c r="F781" s="48"/>
      <c r="G781" s="48"/>
      <c r="H781" s="48"/>
      <c r="I781" s="48"/>
      <c r="J781" s="48"/>
      <c r="K781" s="48"/>
      <c r="L781" s="48"/>
      <c r="M781" s="48"/>
      <c r="N781" s="48"/>
      <c r="O781" s="45"/>
      <c r="P781" s="48"/>
      <c r="Q781" s="48"/>
      <c r="R781" s="48"/>
      <c r="S781" s="48"/>
      <c r="T781" s="48"/>
      <c r="U781" s="48"/>
      <c r="V781" s="48"/>
      <c r="W781" s="48"/>
      <c r="X781" s="48"/>
      <c r="Y781" s="48"/>
      <c r="Z781" s="48"/>
      <c r="AA781" s="48"/>
      <c r="AB781" s="48"/>
      <c r="AC781" s="48"/>
      <c r="AD781" s="48"/>
      <c r="AE781" s="48"/>
      <c r="AF781" s="48"/>
    </row>
    <row r="782" spans="1:32" ht="15.75" customHeight="1">
      <c r="A782" s="48"/>
      <c r="B782" s="48"/>
      <c r="C782" s="48"/>
      <c r="D782" s="48"/>
      <c r="E782" s="48"/>
      <c r="F782" s="48"/>
      <c r="G782" s="48"/>
      <c r="H782" s="48"/>
      <c r="I782" s="48"/>
      <c r="J782" s="48"/>
      <c r="K782" s="48"/>
      <c r="L782" s="48"/>
      <c r="M782" s="48"/>
      <c r="N782" s="48"/>
      <c r="O782" s="45"/>
      <c r="P782" s="48"/>
      <c r="Q782" s="48"/>
      <c r="R782" s="48"/>
      <c r="S782" s="48"/>
      <c r="T782" s="48"/>
      <c r="U782" s="48"/>
      <c r="V782" s="48"/>
      <c r="W782" s="48"/>
      <c r="X782" s="48"/>
      <c r="Y782" s="48"/>
      <c r="Z782" s="48"/>
      <c r="AA782" s="48"/>
      <c r="AB782" s="48"/>
      <c r="AC782" s="48"/>
      <c r="AD782" s="48"/>
      <c r="AE782" s="48"/>
      <c r="AF782" s="48"/>
    </row>
    <row r="783" spans="1:32" ht="15.75" customHeight="1">
      <c r="A783" s="48"/>
      <c r="B783" s="48"/>
      <c r="C783" s="48"/>
      <c r="D783" s="48"/>
      <c r="E783" s="48"/>
      <c r="F783" s="48"/>
      <c r="G783" s="48"/>
      <c r="H783" s="48"/>
      <c r="I783" s="48"/>
      <c r="J783" s="48"/>
      <c r="K783" s="48"/>
      <c r="L783" s="48"/>
      <c r="M783" s="48"/>
      <c r="N783" s="48"/>
      <c r="O783" s="45"/>
      <c r="P783" s="48"/>
      <c r="Q783" s="48"/>
      <c r="R783" s="48"/>
      <c r="S783" s="48"/>
      <c r="T783" s="48"/>
      <c r="U783" s="48"/>
      <c r="V783" s="48"/>
      <c r="W783" s="48"/>
      <c r="X783" s="48"/>
      <c r="Y783" s="48"/>
      <c r="Z783" s="48"/>
      <c r="AA783" s="48"/>
      <c r="AB783" s="48"/>
      <c r="AC783" s="48"/>
      <c r="AD783" s="48"/>
      <c r="AE783" s="48"/>
      <c r="AF783" s="48"/>
    </row>
    <row r="784" spans="1:32" ht="15.75" customHeight="1">
      <c r="A784" s="48"/>
      <c r="B784" s="48"/>
      <c r="C784" s="48"/>
      <c r="D784" s="48"/>
      <c r="E784" s="48"/>
      <c r="F784" s="48"/>
      <c r="G784" s="48"/>
      <c r="H784" s="48"/>
      <c r="I784" s="48"/>
      <c r="J784" s="48"/>
      <c r="K784" s="48"/>
      <c r="L784" s="48"/>
      <c r="M784" s="48"/>
      <c r="N784" s="48"/>
      <c r="O784" s="45"/>
      <c r="P784" s="48"/>
      <c r="Q784" s="48"/>
      <c r="R784" s="48"/>
      <c r="S784" s="48"/>
      <c r="T784" s="48"/>
      <c r="U784" s="48"/>
      <c r="V784" s="48"/>
      <c r="W784" s="48"/>
      <c r="X784" s="48"/>
      <c r="Y784" s="48"/>
      <c r="Z784" s="48"/>
      <c r="AA784" s="48"/>
      <c r="AB784" s="48"/>
      <c r="AC784" s="48"/>
      <c r="AD784" s="48"/>
      <c r="AE784" s="48"/>
      <c r="AF784" s="48"/>
    </row>
    <row r="785" spans="1:32" ht="15.75" customHeight="1">
      <c r="A785" s="48"/>
      <c r="B785" s="48"/>
      <c r="C785" s="48"/>
      <c r="D785" s="48"/>
      <c r="E785" s="48"/>
      <c r="F785" s="48"/>
      <c r="G785" s="48"/>
      <c r="H785" s="48"/>
      <c r="I785" s="48"/>
      <c r="J785" s="48"/>
      <c r="K785" s="48"/>
      <c r="L785" s="48"/>
      <c r="M785" s="48"/>
      <c r="N785" s="48"/>
      <c r="O785" s="45"/>
      <c r="P785" s="48"/>
      <c r="Q785" s="48"/>
      <c r="R785" s="48"/>
      <c r="S785" s="48"/>
      <c r="T785" s="48"/>
      <c r="U785" s="48"/>
      <c r="V785" s="48"/>
      <c r="W785" s="48"/>
      <c r="X785" s="48"/>
      <c r="Y785" s="48"/>
      <c r="Z785" s="48"/>
      <c r="AA785" s="48"/>
      <c r="AB785" s="48"/>
      <c r="AC785" s="48"/>
      <c r="AD785" s="48"/>
      <c r="AE785" s="48"/>
      <c r="AF785" s="48"/>
    </row>
    <row r="786" spans="1:32" ht="15.75" customHeight="1">
      <c r="A786" s="48"/>
      <c r="B786" s="48"/>
      <c r="C786" s="48"/>
      <c r="D786" s="48"/>
      <c r="E786" s="48"/>
      <c r="F786" s="48"/>
      <c r="G786" s="48"/>
      <c r="H786" s="48"/>
      <c r="I786" s="48"/>
      <c r="J786" s="48"/>
      <c r="K786" s="48"/>
      <c r="L786" s="48"/>
      <c r="M786" s="48"/>
      <c r="N786" s="48"/>
      <c r="O786" s="45"/>
      <c r="P786" s="48"/>
      <c r="Q786" s="48"/>
      <c r="R786" s="48"/>
      <c r="S786" s="48"/>
      <c r="T786" s="48"/>
      <c r="U786" s="48"/>
      <c r="V786" s="48"/>
      <c r="W786" s="48"/>
      <c r="X786" s="48"/>
      <c r="Y786" s="48"/>
      <c r="Z786" s="48"/>
      <c r="AA786" s="48"/>
      <c r="AB786" s="48"/>
      <c r="AC786" s="48"/>
      <c r="AD786" s="48"/>
      <c r="AE786" s="48"/>
      <c r="AF786" s="48"/>
    </row>
    <row r="787" spans="1:32" ht="15.75" customHeight="1">
      <c r="A787" s="48"/>
      <c r="B787" s="48"/>
      <c r="C787" s="48"/>
      <c r="D787" s="48"/>
      <c r="E787" s="48"/>
      <c r="F787" s="48"/>
      <c r="G787" s="48"/>
      <c r="H787" s="48"/>
      <c r="I787" s="48"/>
      <c r="J787" s="48"/>
      <c r="K787" s="48"/>
      <c r="L787" s="48"/>
      <c r="M787" s="48"/>
      <c r="N787" s="48"/>
      <c r="O787" s="45"/>
      <c r="P787" s="48"/>
      <c r="Q787" s="48"/>
      <c r="R787" s="48"/>
      <c r="S787" s="48"/>
      <c r="T787" s="48"/>
      <c r="U787" s="48"/>
      <c r="V787" s="48"/>
      <c r="W787" s="48"/>
      <c r="X787" s="48"/>
      <c r="Y787" s="48"/>
      <c r="Z787" s="48"/>
      <c r="AA787" s="48"/>
      <c r="AB787" s="48"/>
      <c r="AC787" s="48"/>
      <c r="AD787" s="48"/>
      <c r="AE787" s="48"/>
      <c r="AF787" s="48"/>
    </row>
    <row r="788" spans="1:32" ht="15.75" customHeight="1">
      <c r="A788" s="48"/>
      <c r="B788" s="48"/>
      <c r="C788" s="48"/>
      <c r="D788" s="48"/>
      <c r="E788" s="48"/>
      <c r="F788" s="48"/>
      <c r="G788" s="48"/>
      <c r="H788" s="48"/>
      <c r="I788" s="48"/>
      <c r="J788" s="48"/>
      <c r="K788" s="48"/>
      <c r="L788" s="48"/>
      <c r="M788" s="48"/>
      <c r="N788" s="48"/>
      <c r="O788" s="45"/>
      <c r="P788" s="48"/>
      <c r="Q788" s="48"/>
      <c r="R788" s="48"/>
      <c r="S788" s="48"/>
      <c r="T788" s="48"/>
      <c r="U788" s="48"/>
      <c r="V788" s="48"/>
      <c r="W788" s="48"/>
      <c r="X788" s="48"/>
      <c r="Y788" s="48"/>
      <c r="Z788" s="48"/>
      <c r="AA788" s="48"/>
      <c r="AB788" s="48"/>
      <c r="AC788" s="48"/>
      <c r="AD788" s="48"/>
      <c r="AE788" s="48"/>
      <c r="AF788" s="48"/>
    </row>
    <row r="789" spans="1:32" ht="15.75" customHeight="1">
      <c r="A789" s="48"/>
      <c r="B789" s="48"/>
      <c r="C789" s="48"/>
      <c r="D789" s="48"/>
      <c r="E789" s="48"/>
      <c r="F789" s="48"/>
      <c r="G789" s="48"/>
      <c r="H789" s="48"/>
      <c r="I789" s="48"/>
      <c r="J789" s="48"/>
      <c r="K789" s="48"/>
      <c r="L789" s="48"/>
      <c r="M789" s="48"/>
      <c r="N789" s="48"/>
      <c r="O789" s="45"/>
      <c r="P789" s="48"/>
      <c r="Q789" s="48"/>
      <c r="R789" s="48"/>
      <c r="S789" s="48"/>
      <c r="T789" s="48"/>
      <c r="U789" s="48"/>
      <c r="V789" s="48"/>
      <c r="W789" s="48"/>
      <c r="X789" s="48"/>
      <c r="Y789" s="48"/>
      <c r="Z789" s="48"/>
      <c r="AA789" s="48"/>
      <c r="AB789" s="48"/>
      <c r="AC789" s="48"/>
      <c r="AD789" s="48"/>
      <c r="AE789" s="48"/>
      <c r="AF789" s="48"/>
    </row>
    <row r="790" spans="1:32" ht="15.75" customHeight="1">
      <c r="A790" s="48"/>
      <c r="B790" s="48"/>
      <c r="C790" s="48"/>
      <c r="D790" s="48"/>
      <c r="E790" s="48"/>
      <c r="F790" s="48"/>
      <c r="G790" s="48"/>
      <c r="H790" s="48"/>
      <c r="I790" s="48"/>
      <c r="J790" s="48"/>
      <c r="K790" s="48"/>
      <c r="L790" s="48"/>
      <c r="M790" s="48"/>
      <c r="N790" s="48"/>
      <c r="O790" s="45"/>
      <c r="P790" s="48"/>
      <c r="Q790" s="48"/>
      <c r="R790" s="48"/>
      <c r="S790" s="48"/>
      <c r="T790" s="48"/>
      <c r="U790" s="48"/>
      <c r="V790" s="48"/>
      <c r="W790" s="48"/>
      <c r="X790" s="48"/>
      <c r="Y790" s="48"/>
      <c r="Z790" s="48"/>
      <c r="AA790" s="48"/>
      <c r="AB790" s="48"/>
      <c r="AC790" s="48"/>
      <c r="AD790" s="48"/>
      <c r="AE790" s="48"/>
      <c r="AF790" s="48"/>
    </row>
    <row r="791" spans="1:32" ht="15.75" customHeight="1">
      <c r="A791" s="48"/>
      <c r="B791" s="48"/>
      <c r="C791" s="48"/>
      <c r="D791" s="48"/>
      <c r="E791" s="48"/>
      <c r="F791" s="48"/>
      <c r="G791" s="48"/>
      <c r="H791" s="48"/>
      <c r="I791" s="48"/>
      <c r="J791" s="48"/>
      <c r="K791" s="48"/>
      <c r="L791" s="48"/>
      <c r="M791" s="48"/>
      <c r="N791" s="48"/>
      <c r="O791" s="45"/>
      <c r="P791" s="48"/>
      <c r="Q791" s="48"/>
      <c r="R791" s="48"/>
      <c r="S791" s="48"/>
      <c r="T791" s="48"/>
      <c r="U791" s="48"/>
      <c r="V791" s="48"/>
      <c r="W791" s="48"/>
      <c r="X791" s="48"/>
      <c r="Y791" s="48"/>
      <c r="Z791" s="48"/>
      <c r="AA791" s="48"/>
      <c r="AB791" s="48"/>
      <c r="AC791" s="48"/>
      <c r="AD791" s="48"/>
      <c r="AE791" s="48"/>
      <c r="AF791" s="48"/>
    </row>
    <row r="792" spans="1:32" ht="15.75" customHeight="1">
      <c r="A792" s="48"/>
      <c r="B792" s="48"/>
      <c r="C792" s="48"/>
      <c r="D792" s="48"/>
      <c r="E792" s="48"/>
      <c r="F792" s="48"/>
      <c r="G792" s="48"/>
      <c r="H792" s="48"/>
      <c r="I792" s="48"/>
      <c r="J792" s="48"/>
      <c r="K792" s="48"/>
      <c r="L792" s="48"/>
      <c r="M792" s="48"/>
      <c r="N792" s="48"/>
      <c r="O792" s="45"/>
      <c r="P792" s="48"/>
      <c r="Q792" s="48"/>
      <c r="R792" s="48"/>
      <c r="S792" s="48"/>
      <c r="T792" s="48"/>
      <c r="U792" s="48"/>
      <c r="V792" s="48"/>
      <c r="W792" s="48"/>
      <c r="X792" s="48"/>
      <c r="Y792" s="48"/>
      <c r="Z792" s="48"/>
      <c r="AA792" s="48"/>
      <c r="AB792" s="48"/>
      <c r="AC792" s="48"/>
      <c r="AD792" s="48"/>
      <c r="AE792" s="48"/>
      <c r="AF792" s="48"/>
    </row>
    <row r="793" spans="1:32" ht="15.75" customHeight="1">
      <c r="A793" s="48"/>
      <c r="B793" s="48"/>
      <c r="C793" s="48"/>
      <c r="D793" s="48"/>
      <c r="E793" s="48"/>
      <c r="F793" s="48"/>
      <c r="G793" s="48"/>
      <c r="H793" s="48"/>
      <c r="I793" s="48"/>
      <c r="J793" s="48"/>
      <c r="K793" s="48"/>
      <c r="L793" s="48"/>
      <c r="M793" s="48"/>
      <c r="N793" s="48"/>
      <c r="O793" s="45"/>
      <c r="P793" s="48"/>
      <c r="Q793" s="48"/>
      <c r="R793" s="48"/>
      <c r="S793" s="48"/>
      <c r="T793" s="48"/>
      <c r="U793" s="48"/>
      <c r="V793" s="48"/>
      <c r="W793" s="48"/>
      <c r="X793" s="48"/>
      <c r="Y793" s="48"/>
      <c r="Z793" s="48"/>
      <c r="AA793" s="48"/>
      <c r="AB793" s="48"/>
      <c r="AC793" s="48"/>
      <c r="AD793" s="48"/>
      <c r="AE793" s="48"/>
      <c r="AF793" s="48"/>
    </row>
    <row r="794" spans="1:32" ht="15.75" customHeight="1">
      <c r="A794" s="48"/>
      <c r="B794" s="48"/>
      <c r="C794" s="48"/>
      <c r="D794" s="48"/>
      <c r="E794" s="48"/>
      <c r="F794" s="48"/>
      <c r="G794" s="48"/>
      <c r="H794" s="48"/>
      <c r="I794" s="48"/>
      <c r="J794" s="48"/>
      <c r="K794" s="48"/>
      <c r="L794" s="48"/>
      <c r="M794" s="48"/>
      <c r="N794" s="48"/>
      <c r="O794" s="45"/>
      <c r="P794" s="48"/>
      <c r="Q794" s="48"/>
      <c r="R794" s="48"/>
      <c r="S794" s="48"/>
      <c r="T794" s="48"/>
      <c r="U794" s="48"/>
      <c r="V794" s="48"/>
      <c r="W794" s="48"/>
      <c r="X794" s="48"/>
      <c r="Y794" s="48"/>
      <c r="Z794" s="48"/>
      <c r="AA794" s="48"/>
      <c r="AB794" s="48"/>
      <c r="AC794" s="48"/>
      <c r="AD794" s="48"/>
      <c r="AE794" s="48"/>
      <c r="AF794" s="48"/>
    </row>
    <row r="795" spans="1:32" ht="15.75" customHeight="1">
      <c r="A795" s="48"/>
      <c r="B795" s="48"/>
      <c r="C795" s="48"/>
      <c r="D795" s="48"/>
      <c r="E795" s="48"/>
      <c r="F795" s="48"/>
      <c r="G795" s="48"/>
      <c r="H795" s="48"/>
      <c r="I795" s="48"/>
      <c r="J795" s="48"/>
      <c r="K795" s="48"/>
      <c r="L795" s="48"/>
      <c r="M795" s="48"/>
      <c r="N795" s="48"/>
      <c r="O795" s="45"/>
      <c r="P795" s="48"/>
      <c r="Q795" s="48"/>
      <c r="R795" s="48"/>
      <c r="S795" s="48"/>
      <c r="T795" s="48"/>
      <c r="U795" s="48"/>
      <c r="V795" s="48"/>
      <c r="W795" s="48"/>
      <c r="X795" s="48"/>
      <c r="Y795" s="48"/>
      <c r="Z795" s="48"/>
      <c r="AA795" s="48"/>
      <c r="AB795" s="48"/>
      <c r="AC795" s="48"/>
      <c r="AD795" s="48"/>
      <c r="AE795" s="48"/>
      <c r="AF795" s="48"/>
    </row>
    <row r="796" spans="1:32" ht="15.75" customHeight="1">
      <c r="A796" s="48"/>
      <c r="B796" s="48"/>
      <c r="C796" s="48"/>
      <c r="D796" s="48"/>
      <c r="E796" s="48"/>
      <c r="F796" s="48"/>
      <c r="G796" s="48"/>
      <c r="H796" s="48"/>
      <c r="I796" s="48"/>
      <c r="J796" s="48"/>
      <c r="K796" s="48"/>
      <c r="L796" s="48"/>
      <c r="M796" s="48"/>
      <c r="N796" s="48"/>
      <c r="O796" s="45"/>
      <c r="P796" s="48"/>
      <c r="Q796" s="48"/>
      <c r="R796" s="48"/>
      <c r="S796" s="48"/>
      <c r="T796" s="48"/>
      <c r="U796" s="48"/>
      <c r="V796" s="48"/>
      <c r="W796" s="48"/>
      <c r="X796" s="48"/>
      <c r="Y796" s="48"/>
      <c r="Z796" s="48"/>
      <c r="AA796" s="48"/>
      <c r="AB796" s="48"/>
      <c r="AC796" s="48"/>
      <c r="AD796" s="48"/>
      <c r="AE796" s="48"/>
      <c r="AF796" s="48"/>
    </row>
    <row r="797" spans="1:32" ht="15.75" customHeight="1">
      <c r="A797" s="48"/>
      <c r="B797" s="48"/>
      <c r="C797" s="48"/>
      <c r="D797" s="48"/>
      <c r="E797" s="48"/>
      <c r="F797" s="48"/>
      <c r="G797" s="48"/>
      <c r="H797" s="48"/>
      <c r="I797" s="48"/>
      <c r="J797" s="48"/>
      <c r="K797" s="48"/>
      <c r="L797" s="48"/>
      <c r="M797" s="48"/>
      <c r="N797" s="48"/>
      <c r="O797" s="45"/>
      <c r="P797" s="48"/>
      <c r="Q797" s="48"/>
      <c r="R797" s="48"/>
      <c r="S797" s="48"/>
      <c r="T797" s="48"/>
      <c r="U797" s="48"/>
      <c r="V797" s="48"/>
      <c r="W797" s="48"/>
      <c r="X797" s="48"/>
      <c r="Y797" s="48"/>
      <c r="Z797" s="48"/>
      <c r="AA797" s="48"/>
      <c r="AB797" s="48"/>
      <c r="AC797" s="48"/>
      <c r="AD797" s="48"/>
      <c r="AE797" s="48"/>
      <c r="AF797" s="48"/>
    </row>
    <row r="798" spans="1:32" ht="15.75" customHeight="1">
      <c r="A798" s="48"/>
      <c r="B798" s="48"/>
      <c r="C798" s="48"/>
      <c r="D798" s="48"/>
      <c r="E798" s="48"/>
      <c r="F798" s="48"/>
      <c r="G798" s="48"/>
      <c r="H798" s="48"/>
      <c r="I798" s="48"/>
      <c r="J798" s="48"/>
      <c r="K798" s="48"/>
      <c r="L798" s="48"/>
      <c r="M798" s="48"/>
      <c r="N798" s="48"/>
      <c r="O798" s="45"/>
      <c r="P798" s="48"/>
      <c r="Q798" s="48"/>
      <c r="R798" s="48"/>
      <c r="S798" s="48"/>
      <c r="T798" s="48"/>
      <c r="U798" s="48"/>
      <c r="V798" s="48"/>
      <c r="W798" s="48"/>
      <c r="X798" s="48"/>
      <c r="Y798" s="48"/>
      <c r="Z798" s="48"/>
      <c r="AA798" s="48"/>
      <c r="AB798" s="48"/>
      <c r="AC798" s="48"/>
      <c r="AD798" s="48"/>
      <c r="AE798" s="48"/>
      <c r="AF798" s="48"/>
    </row>
    <row r="799" spans="1:32" ht="15.75" customHeight="1">
      <c r="A799" s="48"/>
      <c r="B799" s="48"/>
      <c r="C799" s="48"/>
      <c r="D799" s="48"/>
      <c r="E799" s="48"/>
      <c r="F799" s="48"/>
      <c r="G799" s="48"/>
      <c r="H799" s="48"/>
      <c r="I799" s="48"/>
      <c r="J799" s="48"/>
      <c r="K799" s="48"/>
      <c r="L799" s="48"/>
      <c r="M799" s="48"/>
      <c r="N799" s="48"/>
      <c r="O799" s="45"/>
      <c r="P799" s="48"/>
      <c r="Q799" s="48"/>
      <c r="R799" s="48"/>
      <c r="S799" s="48"/>
      <c r="T799" s="48"/>
      <c r="U799" s="48"/>
      <c r="V799" s="48"/>
      <c r="W799" s="48"/>
      <c r="X799" s="48"/>
      <c r="Y799" s="48"/>
      <c r="Z799" s="48"/>
      <c r="AA799" s="48"/>
      <c r="AB799" s="48"/>
      <c r="AC799" s="48"/>
      <c r="AD799" s="48"/>
      <c r="AE799" s="48"/>
      <c r="AF799" s="48"/>
    </row>
    <row r="800" spans="1:32" ht="15.75" customHeight="1">
      <c r="A800" s="48"/>
      <c r="B800" s="48"/>
      <c r="C800" s="48"/>
      <c r="D800" s="48"/>
      <c r="E800" s="48"/>
      <c r="F800" s="48"/>
      <c r="G800" s="48"/>
      <c r="H800" s="48"/>
      <c r="I800" s="48"/>
      <c r="J800" s="48"/>
      <c r="K800" s="48"/>
      <c r="L800" s="48"/>
      <c r="M800" s="48"/>
      <c r="N800" s="48"/>
      <c r="O800" s="45"/>
      <c r="P800" s="48"/>
      <c r="Q800" s="48"/>
      <c r="R800" s="48"/>
      <c r="S800" s="48"/>
      <c r="T800" s="48"/>
      <c r="U800" s="48"/>
      <c r="V800" s="48"/>
      <c r="W800" s="48"/>
      <c r="X800" s="48"/>
      <c r="Y800" s="48"/>
      <c r="Z800" s="48"/>
      <c r="AA800" s="48"/>
      <c r="AB800" s="48"/>
      <c r="AC800" s="48"/>
      <c r="AD800" s="48"/>
      <c r="AE800" s="48"/>
      <c r="AF800" s="48"/>
    </row>
    <row r="801" spans="1:32" ht="15.75" customHeight="1">
      <c r="A801" s="48"/>
      <c r="B801" s="48"/>
      <c r="C801" s="48"/>
      <c r="D801" s="48"/>
      <c r="E801" s="48"/>
      <c r="F801" s="48"/>
      <c r="G801" s="48"/>
      <c r="H801" s="48"/>
      <c r="I801" s="48"/>
      <c r="J801" s="48"/>
      <c r="K801" s="48"/>
      <c r="L801" s="48"/>
      <c r="M801" s="48"/>
      <c r="N801" s="48"/>
      <c r="O801" s="45"/>
      <c r="P801" s="48"/>
      <c r="Q801" s="48"/>
      <c r="R801" s="48"/>
      <c r="S801" s="48"/>
      <c r="T801" s="48"/>
      <c r="U801" s="48"/>
      <c r="V801" s="48"/>
      <c r="W801" s="48"/>
      <c r="X801" s="48"/>
      <c r="Y801" s="48"/>
      <c r="Z801" s="48"/>
      <c r="AA801" s="48"/>
      <c r="AB801" s="48"/>
      <c r="AC801" s="48"/>
      <c r="AD801" s="48"/>
      <c r="AE801" s="48"/>
      <c r="AF801" s="48"/>
    </row>
    <row r="802" spans="1:32" ht="15.75" customHeight="1">
      <c r="A802" s="48"/>
      <c r="B802" s="48"/>
      <c r="C802" s="48"/>
      <c r="D802" s="48"/>
      <c r="E802" s="48"/>
      <c r="F802" s="48"/>
      <c r="G802" s="48"/>
      <c r="H802" s="48"/>
      <c r="I802" s="48"/>
      <c r="J802" s="48"/>
      <c r="K802" s="48"/>
      <c r="L802" s="48"/>
      <c r="M802" s="48"/>
      <c r="N802" s="48"/>
      <c r="O802" s="45"/>
      <c r="P802" s="48"/>
      <c r="Q802" s="48"/>
      <c r="R802" s="48"/>
      <c r="S802" s="48"/>
      <c r="T802" s="48"/>
      <c r="U802" s="48"/>
      <c r="V802" s="48"/>
      <c r="W802" s="48"/>
      <c r="X802" s="48"/>
      <c r="Y802" s="48"/>
      <c r="Z802" s="48"/>
      <c r="AA802" s="48"/>
      <c r="AB802" s="48"/>
      <c r="AC802" s="48"/>
      <c r="AD802" s="48"/>
      <c r="AE802" s="48"/>
      <c r="AF802" s="48"/>
    </row>
    <row r="803" spans="1:32" ht="15.75" customHeight="1">
      <c r="A803" s="48"/>
      <c r="B803" s="48"/>
      <c r="C803" s="48"/>
      <c r="D803" s="48"/>
      <c r="E803" s="48"/>
      <c r="F803" s="48"/>
      <c r="G803" s="48"/>
      <c r="H803" s="48"/>
      <c r="I803" s="48"/>
      <c r="J803" s="48"/>
      <c r="K803" s="48"/>
      <c r="L803" s="48"/>
      <c r="M803" s="48"/>
      <c r="N803" s="48"/>
      <c r="O803" s="45"/>
      <c r="P803" s="48"/>
      <c r="Q803" s="48"/>
      <c r="R803" s="48"/>
      <c r="S803" s="48"/>
      <c r="T803" s="48"/>
      <c r="U803" s="48"/>
      <c r="V803" s="48"/>
      <c r="W803" s="48"/>
      <c r="X803" s="48"/>
      <c r="Y803" s="48"/>
      <c r="Z803" s="48"/>
      <c r="AA803" s="48"/>
      <c r="AB803" s="48"/>
      <c r="AC803" s="48"/>
      <c r="AD803" s="48"/>
      <c r="AE803" s="48"/>
      <c r="AF803" s="48"/>
    </row>
    <row r="804" spans="1:32" ht="15.75" customHeight="1">
      <c r="A804" s="48"/>
      <c r="B804" s="48"/>
      <c r="C804" s="48"/>
      <c r="D804" s="48"/>
      <c r="E804" s="48"/>
      <c r="F804" s="48"/>
      <c r="G804" s="48"/>
      <c r="H804" s="48"/>
      <c r="I804" s="48"/>
      <c r="J804" s="48"/>
      <c r="K804" s="48"/>
      <c r="L804" s="48"/>
      <c r="M804" s="48"/>
      <c r="N804" s="48"/>
      <c r="O804" s="45"/>
      <c r="P804" s="48"/>
      <c r="Q804" s="48"/>
      <c r="R804" s="48"/>
      <c r="S804" s="48"/>
      <c r="T804" s="48"/>
      <c r="U804" s="48"/>
      <c r="V804" s="48"/>
      <c r="W804" s="48"/>
      <c r="X804" s="48"/>
      <c r="Y804" s="48"/>
      <c r="Z804" s="48"/>
      <c r="AA804" s="48"/>
      <c r="AB804" s="48"/>
      <c r="AC804" s="48"/>
      <c r="AD804" s="48"/>
      <c r="AE804" s="48"/>
      <c r="AF804" s="48"/>
    </row>
    <row r="805" spans="1:32" ht="15.75" customHeight="1">
      <c r="A805" s="48"/>
      <c r="B805" s="48"/>
      <c r="C805" s="48"/>
      <c r="D805" s="48"/>
      <c r="E805" s="48"/>
      <c r="F805" s="48"/>
      <c r="G805" s="48"/>
      <c r="H805" s="48"/>
      <c r="I805" s="48"/>
      <c r="J805" s="48"/>
      <c r="K805" s="48"/>
      <c r="L805" s="48"/>
      <c r="M805" s="48"/>
      <c r="N805" s="48"/>
      <c r="O805" s="45"/>
      <c r="P805" s="48"/>
      <c r="Q805" s="48"/>
      <c r="R805" s="48"/>
      <c r="S805" s="48"/>
      <c r="T805" s="48"/>
      <c r="U805" s="48"/>
      <c r="V805" s="48"/>
      <c r="W805" s="48"/>
      <c r="X805" s="48"/>
      <c r="Y805" s="48"/>
      <c r="Z805" s="48"/>
      <c r="AA805" s="48"/>
      <c r="AB805" s="48"/>
      <c r="AC805" s="48"/>
      <c r="AD805" s="48"/>
      <c r="AE805" s="48"/>
      <c r="AF805" s="48"/>
    </row>
    <row r="806" spans="1:32" ht="15.75" customHeight="1">
      <c r="A806" s="48"/>
      <c r="B806" s="48"/>
      <c r="C806" s="48"/>
      <c r="D806" s="48"/>
      <c r="E806" s="48"/>
      <c r="F806" s="48"/>
      <c r="G806" s="48"/>
      <c r="H806" s="48"/>
      <c r="I806" s="48"/>
      <c r="J806" s="48"/>
      <c r="K806" s="48"/>
      <c r="L806" s="48"/>
      <c r="M806" s="48"/>
      <c r="N806" s="48"/>
      <c r="O806" s="45"/>
      <c r="P806" s="48"/>
      <c r="Q806" s="48"/>
      <c r="R806" s="48"/>
      <c r="S806" s="48"/>
      <c r="T806" s="48"/>
      <c r="U806" s="48"/>
      <c r="V806" s="48"/>
      <c r="W806" s="48"/>
      <c r="X806" s="48"/>
      <c r="Y806" s="48"/>
      <c r="Z806" s="48"/>
      <c r="AA806" s="48"/>
      <c r="AB806" s="48"/>
      <c r="AC806" s="48"/>
      <c r="AD806" s="48"/>
      <c r="AE806" s="48"/>
      <c r="AF806" s="48"/>
    </row>
    <row r="807" spans="1:32" ht="15.75" customHeight="1">
      <c r="A807" s="48"/>
      <c r="B807" s="48"/>
      <c r="C807" s="48"/>
      <c r="D807" s="48"/>
      <c r="E807" s="48"/>
      <c r="F807" s="48"/>
      <c r="G807" s="48"/>
      <c r="H807" s="48"/>
      <c r="I807" s="48"/>
      <c r="J807" s="48"/>
      <c r="K807" s="48"/>
      <c r="L807" s="48"/>
      <c r="M807" s="48"/>
      <c r="N807" s="48"/>
      <c r="O807" s="45"/>
      <c r="P807" s="48"/>
      <c r="Q807" s="48"/>
      <c r="R807" s="48"/>
      <c r="S807" s="48"/>
      <c r="T807" s="48"/>
      <c r="U807" s="48"/>
      <c r="V807" s="48"/>
      <c r="W807" s="48"/>
      <c r="X807" s="48"/>
      <c r="Y807" s="48"/>
      <c r="Z807" s="48"/>
      <c r="AA807" s="48"/>
      <c r="AB807" s="48"/>
      <c r="AC807" s="48"/>
      <c r="AD807" s="48"/>
      <c r="AE807" s="48"/>
      <c r="AF807" s="48"/>
    </row>
    <row r="808" spans="1:32" ht="15.75" customHeight="1">
      <c r="A808" s="48"/>
      <c r="B808" s="48"/>
      <c r="C808" s="48"/>
      <c r="D808" s="48"/>
      <c r="E808" s="48"/>
      <c r="F808" s="48"/>
      <c r="G808" s="48"/>
      <c r="H808" s="48"/>
      <c r="I808" s="48"/>
      <c r="J808" s="48"/>
      <c r="K808" s="48"/>
      <c r="L808" s="48"/>
      <c r="M808" s="48"/>
      <c r="N808" s="48"/>
      <c r="O808" s="45"/>
      <c r="P808" s="48"/>
      <c r="Q808" s="48"/>
      <c r="R808" s="48"/>
      <c r="S808" s="48"/>
      <c r="T808" s="48"/>
      <c r="U808" s="48"/>
      <c r="V808" s="48"/>
      <c r="W808" s="48"/>
      <c r="X808" s="48"/>
      <c r="Y808" s="48"/>
      <c r="Z808" s="48"/>
      <c r="AA808" s="48"/>
      <c r="AB808" s="48"/>
      <c r="AC808" s="48"/>
      <c r="AD808" s="48"/>
      <c r="AE808" s="48"/>
      <c r="AF808" s="48"/>
    </row>
    <row r="809" spans="1:32" ht="15.75" customHeight="1">
      <c r="A809" s="48"/>
      <c r="B809" s="48"/>
      <c r="C809" s="48"/>
      <c r="D809" s="48"/>
      <c r="E809" s="48"/>
      <c r="F809" s="48"/>
      <c r="G809" s="48"/>
      <c r="H809" s="48"/>
      <c r="I809" s="48"/>
      <c r="J809" s="48"/>
      <c r="K809" s="48"/>
      <c r="L809" s="48"/>
      <c r="M809" s="48"/>
      <c r="N809" s="48"/>
      <c r="O809" s="45"/>
      <c r="P809" s="48"/>
      <c r="Q809" s="48"/>
      <c r="R809" s="48"/>
      <c r="S809" s="48"/>
      <c r="T809" s="48"/>
      <c r="U809" s="48"/>
      <c r="V809" s="48"/>
      <c r="W809" s="48"/>
      <c r="X809" s="48"/>
      <c r="Y809" s="48"/>
      <c r="Z809" s="48"/>
      <c r="AA809" s="48"/>
      <c r="AB809" s="48"/>
      <c r="AC809" s="48"/>
      <c r="AD809" s="48"/>
      <c r="AE809" s="48"/>
      <c r="AF809" s="48"/>
    </row>
    <row r="810" spans="1:32" ht="15.75" customHeight="1">
      <c r="A810" s="48"/>
      <c r="B810" s="48"/>
      <c r="C810" s="48"/>
      <c r="D810" s="48"/>
      <c r="E810" s="48"/>
      <c r="F810" s="48"/>
      <c r="G810" s="48"/>
      <c r="H810" s="48"/>
      <c r="I810" s="48"/>
      <c r="J810" s="48"/>
      <c r="K810" s="48"/>
      <c r="L810" s="48"/>
      <c r="M810" s="48"/>
      <c r="N810" s="48"/>
      <c r="O810" s="45"/>
      <c r="P810" s="48"/>
      <c r="Q810" s="48"/>
      <c r="R810" s="48"/>
      <c r="S810" s="48"/>
      <c r="T810" s="48"/>
      <c r="U810" s="48"/>
      <c r="V810" s="48"/>
      <c r="W810" s="48"/>
      <c r="X810" s="48"/>
      <c r="Y810" s="48"/>
      <c r="Z810" s="48"/>
      <c r="AA810" s="48"/>
      <c r="AB810" s="48"/>
      <c r="AC810" s="48"/>
      <c r="AD810" s="48"/>
      <c r="AE810" s="48"/>
      <c r="AF810" s="48"/>
    </row>
    <row r="811" spans="1:32" ht="15.75" customHeight="1">
      <c r="A811" s="48"/>
      <c r="B811" s="48"/>
      <c r="C811" s="48"/>
      <c r="D811" s="48"/>
      <c r="E811" s="48"/>
      <c r="F811" s="48"/>
      <c r="G811" s="48"/>
      <c r="H811" s="48"/>
      <c r="I811" s="48"/>
      <c r="J811" s="48"/>
      <c r="K811" s="48"/>
      <c r="L811" s="48"/>
      <c r="M811" s="48"/>
      <c r="N811" s="48"/>
      <c r="O811" s="45"/>
      <c r="P811" s="48"/>
      <c r="Q811" s="48"/>
      <c r="R811" s="48"/>
      <c r="S811" s="48"/>
      <c r="T811" s="48"/>
      <c r="U811" s="48"/>
      <c r="V811" s="48"/>
      <c r="W811" s="48"/>
      <c r="X811" s="48"/>
      <c r="Y811" s="48"/>
      <c r="Z811" s="48"/>
      <c r="AA811" s="48"/>
      <c r="AB811" s="48"/>
      <c r="AC811" s="48"/>
      <c r="AD811" s="48"/>
      <c r="AE811" s="48"/>
      <c r="AF811" s="48"/>
    </row>
    <row r="812" spans="1:32" ht="15.75" customHeight="1">
      <c r="A812" s="48"/>
      <c r="B812" s="48"/>
      <c r="C812" s="48"/>
      <c r="D812" s="48"/>
      <c r="E812" s="48"/>
      <c r="F812" s="48"/>
      <c r="G812" s="48"/>
      <c r="H812" s="48"/>
      <c r="I812" s="48"/>
      <c r="J812" s="48"/>
      <c r="K812" s="48"/>
      <c r="L812" s="48"/>
      <c r="M812" s="48"/>
      <c r="N812" s="48"/>
      <c r="O812" s="45"/>
      <c r="P812" s="48"/>
      <c r="Q812" s="48"/>
      <c r="R812" s="48"/>
      <c r="S812" s="48"/>
      <c r="T812" s="48"/>
      <c r="U812" s="48"/>
      <c r="V812" s="48"/>
      <c r="W812" s="48"/>
      <c r="X812" s="48"/>
      <c r="Y812" s="48"/>
      <c r="Z812" s="48"/>
      <c r="AA812" s="48"/>
      <c r="AB812" s="48"/>
      <c r="AC812" s="48"/>
      <c r="AD812" s="48"/>
      <c r="AE812" s="48"/>
      <c r="AF812" s="48"/>
    </row>
    <row r="813" spans="1:32" ht="15.75" customHeight="1">
      <c r="A813" s="48"/>
      <c r="B813" s="48"/>
      <c r="C813" s="48"/>
      <c r="D813" s="48"/>
      <c r="E813" s="48"/>
      <c r="F813" s="48"/>
      <c r="G813" s="48"/>
      <c r="H813" s="48"/>
      <c r="I813" s="48"/>
      <c r="J813" s="48"/>
      <c r="K813" s="48"/>
      <c r="L813" s="48"/>
      <c r="M813" s="48"/>
      <c r="N813" s="48"/>
      <c r="O813" s="45"/>
      <c r="P813" s="48"/>
      <c r="Q813" s="48"/>
      <c r="R813" s="48"/>
      <c r="S813" s="48"/>
      <c r="T813" s="48"/>
      <c r="U813" s="48"/>
      <c r="V813" s="48"/>
      <c r="W813" s="48"/>
      <c r="X813" s="48"/>
      <c r="Y813" s="48"/>
      <c r="Z813" s="48"/>
      <c r="AA813" s="48"/>
      <c r="AB813" s="48"/>
      <c r="AC813" s="48"/>
      <c r="AD813" s="48"/>
      <c r="AE813" s="48"/>
      <c r="AF813" s="48"/>
    </row>
    <row r="814" spans="1:32" ht="15.75" customHeight="1">
      <c r="A814" s="48"/>
      <c r="B814" s="48"/>
      <c r="C814" s="48"/>
      <c r="D814" s="48"/>
      <c r="E814" s="48"/>
      <c r="F814" s="48"/>
      <c r="G814" s="48"/>
      <c r="H814" s="48"/>
      <c r="I814" s="48"/>
      <c r="J814" s="48"/>
      <c r="K814" s="48"/>
      <c r="L814" s="48"/>
      <c r="M814" s="48"/>
      <c r="N814" s="48"/>
      <c r="O814" s="45"/>
      <c r="P814" s="48"/>
      <c r="Q814" s="48"/>
      <c r="R814" s="48"/>
      <c r="S814" s="48"/>
      <c r="T814" s="48"/>
      <c r="U814" s="48"/>
      <c r="V814" s="48"/>
      <c r="W814" s="48"/>
      <c r="X814" s="48"/>
      <c r="Y814" s="48"/>
      <c r="Z814" s="48"/>
      <c r="AA814" s="48"/>
      <c r="AB814" s="48"/>
      <c r="AC814" s="48"/>
      <c r="AD814" s="48"/>
      <c r="AE814" s="48"/>
      <c r="AF814" s="48"/>
    </row>
    <row r="815" spans="1:32" ht="15.75" customHeight="1">
      <c r="A815" s="48"/>
      <c r="B815" s="48"/>
      <c r="C815" s="48"/>
      <c r="D815" s="48"/>
      <c r="E815" s="48"/>
      <c r="F815" s="48"/>
      <c r="G815" s="48"/>
      <c r="H815" s="48"/>
      <c r="I815" s="48"/>
      <c r="J815" s="48"/>
      <c r="K815" s="48"/>
      <c r="L815" s="48"/>
      <c r="M815" s="48"/>
      <c r="N815" s="48"/>
      <c r="O815" s="45"/>
      <c r="P815" s="48"/>
      <c r="Q815" s="48"/>
      <c r="R815" s="48"/>
      <c r="S815" s="48"/>
      <c r="T815" s="48"/>
      <c r="U815" s="48"/>
      <c r="V815" s="48"/>
      <c r="W815" s="48"/>
      <c r="X815" s="48"/>
      <c r="Y815" s="48"/>
      <c r="Z815" s="48"/>
      <c r="AA815" s="48"/>
      <c r="AB815" s="48"/>
      <c r="AC815" s="48"/>
      <c r="AD815" s="48"/>
      <c r="AE815" s="48"/>
      <c r="AF815" s="48"/>
    </row>
    <row r="816" spans="1:32" ht="15.75" customHeight="1">
      <c r="A816" s="48"/>
      <c r="B816" s="48"/>
      <c r="C816" s="48"/>
      <c r="D816" s="48"/>
      <c r="E816" s="48"/>
      <c r="F816" s="48"/>
      <c r="G816" s="48"/>
      <c r="H816" s="48"/>
      <c r="I816" s="48"/>
      <c r="J816" s="48"/>
      <c r="K816" s="48"/>
      <c r="L816" s="48"/>
      <c r="M816" s="48"/>
      <c r="N816" s="48"/>
      <c r="O816" s="45"/>
      <c r="P816" s="48"/>
      <c r="Q816" s="48"/>
      <c r="R816" s="48"/>
      <c r="S816" s="48"/>
      <c r="T816" s="48"/>
      <c r="U816" s="48"/>
      <c r="V816" s="48"/>
      <c r="W816" s="48"/>
      <c r="X816" s="48"/>
      <c r="Y816" s="48"/>
      <c r="Z816" s="48"/>
      <c r="AA816" s="48"/>
      <c r="AB816" s="48"/>
      <c r="AC816" s="48"/>
      <c r="AD816" s="48"/>
      <c r="AE816" s="48"/>
      <c r="AF816" s="48"/>
    </row>
    <row r="817" spans="1:32" ht="15.75" customHeight="1">
      <c r="A817" s="48"/>
      <c r="B817" s="48"/>
      <c r="C817" s="48"/>
      <c r="D817" s="48"/>
      <c r="E817" s="48"/>
      <c r="F817" s="48"/>
      <c r="G817" s="48"/>
      <c r="H817" s="48"/>
      <c r="I817" s="48"/>
      <c r="J817" s="48"/>
      <c r="K817" s="48"/>
      <c r="L817" s="48"/>
      <c r="M817" s="48"/>
      <c r="N817" s="48"/>
      <c r="O817" s="45"/>
      <c r="P817" s="48"/>
      <c r="Q817" s="48"/>
      <c r="R817" s="48"/>
      <c r="S817" s="48"/>
      <c r="T817" s="48"/>
      <c r="U817" s="48"/>
      <c r="V817" s="48"/>
      <c r="W817" s="48"/>
      <c r="X817" s="48"/>
      <c r="Y817" s="48"/>
      <c r="Z817" s="48"/>
      <c r="AA817" s="48"/>
      <c r="AB817" s="48"/>
      <c r="AC817" s="48"/>
      <c r="AD817" s="48"/>
      <c r="AE817" s="48"/>
      <c r="AF817" s="48"/>
    </row>
    <row r="818" spans="1:32" ht="15.75" customHeight="1">
      <c r="A818" s="48"/>
      <c r="B818" s="48"/>
      <c r="C818" s="48"/>
      <c r="D818" s="48"/>
      <c r="E818" s="48"/>
      <c r="F818" s="48"/>
      <c r="G818" s="48"/>
      <c r="H818" s="48"/>
      <c r="I818" s="48"/>
      <c r="J818" s="48"/>
      <c r="K818" s="48"/>
      <c r="L818" s="48"/>
      <c r="M818" s="48"/>
      <c r="N818" s="48"/>
      <c r="O818" s="45"/>
      <c r="P818" s="48"/>
      <c r="Q818" s="48"/>
      <c r="R818" s="48"/>
      <c r="S818" s="48"/>
      <c r="T818" s="48"/>
      <c r="U818" s="48"/>
      <c r="V818" s="48"/>
      <c r="W818" s="48"/>
      <c r="X818" s="48"/>
      <c r="Y818" s="48"/>
      <c r="Z818" s="48"/>
      <c r="AA818" s="48"/>
      <c r="AB818" s="48"/>
      <c r="AC818" s="48"/>
      <c r="AD818" s="48"/>
      <c r="AE818" s="48"/>
      <c r="AF818" s="48"/>
    </row>
    <row r="819" spans="1:32" ht="15.75" customHeight="1">
      <c r="A819" s="48"/>
      <c r="B819" s="48"/>
      <c r="C819" s="48"/>
      <c r="D819" s="48"/>
      <c r="E819" s="48"/>
      <c r="F819" s="48"/>
      <c r="G819" s="48"/>
      <c r="H819" s="48"/>
      <c r="I819" s="48"/>
      <c r="J819" s="48"/>
      <c r="K819" s="48"/>
      <c r="L819" s="48"/>
      <c r="M819" s="48"/>
      <c r="N819" s="48"/>
      <c r="O819" s="45"/>
      <c r="P819" s="48"/>
      <c r="Q819" s="48"/>
      <c r="R819" s="48"/>
      <c r="S819" s="48"/>
      <c r="T819" s="48"/>
      <c r="U819" s="48"/>
      <c r="V819" s="48"/>
      <c r="W819" s="48"/>
      <c r="X819" s="48"/>
      <c r="Y819" s="48"/>
      <c r="Z819" s="48"/>
      <c r="AA819" s="48"/>
      <c r="AB819" s="48"/>
      <c r="AC819" s="48"/>
      <c r="AD819" s="48"/>
      <c r="AE819" s="48"/>
      <c r="AF819" s="48"/>
    </row>
    <row r="820" spans="1:32" ht="15.75" customHeight="1">
      <c r="A820" s="48"/>
      <c r="B820" s="48"/>
      <c r="C820" s="48"/>
      <c r="D820" s="48"/>
      <c r="E820" s="48"/>
      <c r="F820" s="48"/>
      <c r="G820" s="48"/>
      <c r="H820" s="48"/>
      <c r="I820" s="48"/>
      <c r="J820" s="48"/>
      <c r="K820" s="48"/>
      <c r="L820" s="48"/>
      <c r="M820" s="48"/>
      <c r="N820" s="48"/>
      <c r="O820" s="45"/>
      <c r="P820" s="48"/>
      <c r="Q820" s="48"/>
      <c r="R820" s="48"/>
      <c r="S820" s="48"/>
      <c r="T820" s="48"/>
      <c r="U820" s="48"/>
      <c r="V820" s="48"/>
      <c r="W820" s="48"/>
      <c r="X820" s="48"/>
      <c r="Y820" s="48"/>
      <c r="Z820" s="48"/>
      <c r="AA820" s="48"/>
      <c r="AB820" s="48"/>
      <c r="AC820" s="48"/>
      <c r="AD820" s="48"/>
      <c r="AE820" s="48"/>
      <c r="AF820" s="48"/>
    </row>
    <row r="821" spans="1:32" ht="15.75" customHeight="1">
      <c r="A821" s="48"/>
      <c r="B821" s="48"/>
      <c r="C821" s="48"/>
      <c r="D821" s="48"/>
      <c r="E821" s="48"/>
      <c r="F821" s="48"/>
      <c r="G821" s="48"/>
      <c r="H821" s="48"/>
      <c r="I821" s="48"/>
      <c r="J821" s="48"/>
      <c r="K821" s="48"/>
      <c r="L821" s="48"/>
      <c r="M821" s="48"/>
      <c r="N821" s="48"/>
      <c r="O821" s="45"/>
      <c r="P821" s="48"/>
      <c r="Q821" s="48"/>
      <c r="R821" s="48"/>
      <c r="S821" s="48"/>
      <c r="T821" s="48"/>
      <c r="U821" s="48"/>
      <c r="V821" s="48"/>
      <c r="W821" s="48"/>
      <c r="X821" s="48"/>
      <c r="Y821" s="48"/>
      <c r="Z821" s="48"/>
      <c r="AA821" s="48"/>
      <c r="AB821" s="48"/>
      <c r="AC821" s="48"/>
      <c r="AD821" s="48"/>
      <c r="AE821" s="48"/>
      <c r="AF821" s="48"/>
    </row>
    <row r="822" spans="1:32" ht="15.75" customHeight="1">
      <c r="A822" s="48"/>
      <c r="B822" s="48"/>
      <c r="C822" s="48"/>
      <c r="D822" s="48"/>
      <c r="E822" s="48"/>
      <c r="F822" s="48"/>
      <c r="G822" s="48"/>
      <c r="H822" s="48"/>
      <c r="I822" s="48"/>
      <c r="J822" s="48"/>
      <c r="K822" s="48"/>
      <c r="L822" s="48"/>
      <c r="M822" s="48"/>
      <c r="N822" s="48"/>
      <c r="O822" s="45"/>
      <c r="P822" s="48"/>
      <c r="Q822" s="48"/>
      <c r="R822" s="48"/>
      <c r="S822" s="48"/>
      <c r="T822" s="48"/>
      <c r="U822" s="48"/>
      <c r="V822" s="48"/>
      <c r="W822" s="48"/>
      <c r="X822" s="48"/>
      <c r="Y822" s="48"/>
      <c r="Z822" s="48"/>
      <c r="AA822" s="48"/>
      <c r="AB822" s="48"/>
      <c r="AC822" s="48"/>
      <c r="AD822" s="48"/>
      <c r="AE822" s="48"/>
      <c r="AF822" s="48"/>
    </row>
    <row r="823" spans="1:32" ht="15.75" customHeight="1">
      <c r="A823" s="48"/>
      <c r="B823" s="48"/>
      <c r="C823" s="48"/>
      <c r="D823" s="48"/>
      <c r="E823" s="48"/>
      <c r="F823" s="48"/>
      <c r="G823" s="48"/>
      <c r="H823" s="48"/>
      <c r="I823" s="48"/>
      <c r="J823" s="48"/>
      <c r="K823" s="48"/>
      <c r="L823" s="48"/>
      <c r="M823" s="48"/>
      <c r="N823" s="48"/>
      <c r="O823" s="45"/>
      <c r="P823" s="48"/>
      <c r="Q823" s="48"/>
      <c r="R823" s="48"/>
      <c r="S823" s="48"/>
      <c r="T823" s="48"/>
      <c r="U823" s="48"/>
      <c r="V823" s="48"/>
      <c r="W823" s="48"/>
      <c r="X823" s="48"/>
      <c r="Y823" s="48"/>
      <c r="Z823" s="48"/>
      <c r="AA823" s="48"/>
      <c r="AB823" s="48"/>
      <c r="AC823" s="48"/>
      <c r="AD823" s="48"/>
      <c r="AE823" s="48"/>
      <c r="AF823" s="48"/>
    </row>
    <row r="824" spans="1:32" ht="15.75" customHeight="1">
      <c r="A824" s="48"/>
      <c r="B824" s="48"/>
      <c r="C824" s="48"/>
      <c r="D824" s="48"/>
      <c r="E824" s="48"/>
      <c r="F824" s="48"/>
      <c r="G824" s="48"/>
      <c r="H824" s="48"/>
      <c r="I824" s="48"/>
      <c r="J824" s="48"/>
      <c r="K824" s="48"/>
      <c r="L824" s="48"/>
      <c r="M824" s="48"/>
      <c r="N824" s="48"/>
      <c r="O824" s="45"/>
      <c r="P824" s="48"/>
      <c r="Q824" s="48"/>
      <c r="R824" s="48"/>
      <c r="S824" s="48"/>
      <c r="T824" s="48"/>
      <c r="U824" s="48"/>
      <c r="V824" s="48"/>
      <c r="W824" s="48"/>
      <c r="X824" s="48"/>
      <c r="Y824" s="48"/>
      <c r="Z824" s="48"/>
      <c r="AA824" s="48"/>
      <c r="AB824" s="48"/>
      <c r="AC824" s="48"/>
      <c r="AD824" s="48"/>
      <c r="AE824" s="48"/>
      <c r="AF824" s="48"/>
    </row>
    <row r="825" spans="1:32" ht="15.75" customHeight="1">
      <c r="A825" s="48"/>
      <c r="B825" s="48"/>
      <c r="C825" s="48"/>
      <c r="D825" s="48"/>
      <c r="E825" s="48"/>
      <c r="F825" s="48"/>
      <c r="G825" s="48"/>
      <c r="H825" s="48"/>
      <c r="I825" s="48"/>
      <c r="J825" s="48"/>
      <c r="K825" s="48"/>
      <c r="L825" s="48"/>
      <c r="M825" s="48"/>
      <c r="N825" s="48"/>
      <c r="O825" s="45"/>
      <c r="P825" s="48"/>
      <c r="Q825" s="48"/>
      <c r="R825" s="48"/>
      <c r="S825" s="48"/>
      <c r="T825" s="48"/>
      <c r="U825" s="48"/>
      <c r="V825" s="48"/>
      <c r="W825" s="48"/>
      <c r="X825" s="48"/>
      <c r="Y825" s="48"/>
      <c r="Z825" s="48"/>
      <c r="AA825" s="48"/>
      <c r="AB825" s="48"/>
      <c r="AC825" s="48"/>
      <c r="AD825" s="48"/>
      <c r="AE825" s="48"/>
      <c r="AF825" s="48"/>
    </row>
    <row r="826" spans="1:32" ht="15.75" customHeight="1">
      <c r="A826" s="48"/>
      <c r="B826" s="48"/>
      <c r="C826" s="48"/>
      <c r="D826" s="48"/>
      <c r="E826" s="48"/>
      <c r="F826" s="48"/>
      <c r="G826" s="48"/>
      <c r="H826" s="48"/>
      <c r="I826" s="48"/>
      <c r="J826" s="48"/>
      <c r="K826" s="48"/>
      <c r="L826" s="48"/>
      <c r="M826" s="48"/>
      <c r="N826" s="48"/>
      <c r="O826" s="45"/>
      <c r="P826" s="48"/>
      <c r="Q826" s="48"/>
      <c r="R826" s="48"/>
      <c r="S826" s="48"/>
      <c r="T826" s="48"/>
      <c r="U826" s="48"/>
      <c r="V826" s="48"/>
      <c r="W826" s="48"/>
      <c r="X826" s="48"/>
      <c r="Y826" s="48"/>
      <c r="Z826" s="48"/>
      <c r="AA826" s="48"/>
      <c r="AB826" s="48"/>
      <c r="AC826" s="48"/>
      <c r="AD826" s="48"/>
      <c r="AE826" s="48"/>
      <c r="AF826" s="48"/>
    </row>
    <row r="827" spans="1:32" ht="15.75" customHeight="1">
      <c r="A827" s="48"/>
      <c r="B827" s="48"/>
      <c r="C827" s="48"/>
      <c r="D827" s="48"/>
      <c r="E827" s="48"/>
      <c r="F827" s="48"/>
      <c r="G827" s="48"/>
      <c r="H827" s="48"/>
      <c r="I827" s="48"/>
      <c r="J827" s="48"/>
      <c r="K827" s="48"/>
      <c r="L827" s="48"/>
      <c r="M827" s="48"/>
      <c r="N827" s="48"/>
      <c r="O827" s="45"/>
      <c r="P827" s="48"/>
      <c r="Q827" s="48"/>
      <c r="R827" s="48"/>
      <c r="S827" s="48"/>
      <c r="T827" s="48"/>
      <c r="U827" s="48"/>
      <c r="V827" s="48"/>
      <c r="W827" s="48"/>
      <c r="X827" s="48"/>
      <c r="Y827" s="48"/>
      <c r="Z827" s="48"/>
      <c r="AA827" s="48"/>
      <c r="AB827" s="48"/>
      <c r="AC827" s="48"/>
      <c r="AD827" s="48"/>
      <c r="AE827" s="48"/>
      <c r="AF827" s="48"/>
    </row>
    <row r="828" spans="1:32" ht="15.75" customHeight="1">
      <c r="A828" s="48"/>
      <c r="B828" s="48"/>
      <c r="C828" s="48"/>
      <c r="D828" s="48"/>
      <c r="E828" s="48"/>
      <c r="F828" s="48"/>
      <c r="G828" s="48"/>
      <c r="H828" s="48"/>
      <c r="I828" s="48"/>
      <c r="J828" s="48"/>
      <c r="K828" s="48"/>
      <c r="L828" s="48"/>
      <c r="M828" s="48"/>
      <c r="N828" s="48"/>
      <c r="O828" s="45"/>
      <c r="P828" s="48"/>
      <c r="Q828" s="48"/>
      <c r="R828" s="48"/>
      <c r="S828" s="48"/>
      <c r="T828" s="48"/>
      <c r="U828" s="48"/>
      <c r="V828" s="48"/>
      <c r="W828" s="48"/>
      <c r="X828" s="48"/>
      <c r="Y828" s="48"/>
      <c r="Z828" s="48"/>
      <c r="AA828" s="48"/>
      <c r="AB828" s="48"/>
      <c r="AC828" s="48"/>
      <c r="AD828" s="48"/>
      <c r="AE828" s="48"/>
      <c r="AF828" s="48"/>
    </row>
    <row r="829" spans="1:32" ht="15.75" customHeight="1">
      <c r="A829" s="48"/>
      <c r="B829" s="48"/>
      <c r="C829" s="48"/>
      <c r="D829" s="48"/>
      <c r="E829" s="48"/>
      <c r="F829" s="48"/>
      <c r="G829" s="48"/>
      <c r="H829" s="48"/>
      <c r="I829" s="48"/>
      <c r="J829" s="48"/>
      <c r="K829" s="48"/>
      <c r="L829" s="48"/>
      <c r="M829" s="48"/>
      <c r="N829" s="48"/>
      <c r="O829" s="45"/>
      <c r="P829" s="48"/>
      <c r="Q829" s="48"/>
      <c r="R829" s="48"/>
      <c r="S829" s="48"/>
      <c r="T829" s="48"/>
      <c r="U829" s="48"/>
      <c r="V829" s="48"/>
      <c r="W829" s="48"/>
      <c r="X829" s="48"/>
      <c r="Y829" s="48"/>
      <c r="Z829" s="48"/>
      <c r="AA829" s="48"/>
      <c r="AB829" s="48"/>
      <c r="AC829" s="48"/>
      <c r="AD829" s="48"/>
      <c r="AE829" s="48"/>
      <c r="AF829" s="48"/>
    </row>
    <row r="830" spans="1:32" ht="15.75" customHeight="1">
      <c r="A830" s="48"/>
      <c r="B830" s="48"/>
      <c r="C830" s="48"/>
      <c r="D830" s="48"/>
      <c r="E830" s="48"/>
      <c r="F830" s="48"/>
      <c r="G830" s="48"/>
      <c r="H830" s="48"/>
      <c r="I830" s="48"/>
      <c r="J830" s="48"/>
      <c r="K830" s="48"/>
      <c r="L830" s="48"/>
      <c r="M830" s="48"/>
      <c r="N830" s="48"/>
      <c r="O830" s="45"/>
      <c r="P830" s="48"/>
      <c r="Q830" s="48"/>
      <c r="R830" s="48"/>
      <c r="S830" s="48"/>
      <c r="T830" s="48"/>
      <c r="U830" s="48"/>
      <c r="V830" s="48"/>
      <c r="W830" s="48"/>
      <c r="X830" s="48"/>
      <c r="Y830" s="48"/>
      <c r="Z830" s="48"/>
      <c r="AA830" s="48"/>
      <c r="AB830" s="48"/>
      <c r="AC830" s="48"/>
      <c r="AD830" s="48"/>
      <c r="AE830" s="48"/>
      <c r="AF830" s="48"/>
    </row>
    <row r="831" spans="1:32" ht="15.75" customHeight="1">
      <c r="A831" s="48"/>
      <c r="B831" s="48"/>
      <c r="C831" s="48"/>
      <c r="D831" s="48"/>
      <c r="E831" s="48"/>
      <c r="F831" s="48"/>
      <c r="G831" s="48"/>
      <c r="H831" s="48"/>
      <c r="I831" s="48"/>
      <c r="J831" s="48"/>
      <c r="K831" s="48"/>
      <c r="L831" s="48"/>
      <c r="M831" s="48"/>
      <c r="N831" s="48"/>
      <c r="O831" s="45"/>
      <c r="P831" s="48"/>
      <c r="Q831" s="48"/>
      <c r="R831" s="48"/>
      <c r="S831" s="48"/>
      <c r="T831" s="48"/>
      <c r="U831" s="48"/>
      <c r="V831" s="48"/>
      <c r="W831" s="48"/>
      <c r="X831" s="48"/>
      <c r="Y831" s="48"/>
      <c r="Z831" s="48"/>
      <c r="AA831" s="48"/>
      <c r="AB831" s="48"/>
      <c r="AC831" s="48"/>
      <c r="AD831" s="48"/>
      <c r="AE831" s="48"/>
      <c r="AF831" s="48"/>
    </row>
    <row r="832" spans="1:32" ht="15.75" customHeight="1">
      <c r="A832" s="48"/>
      <c r="B832" s="48"/>
      <c r="C832" s="48"/>
      <c r="D832" s="48"/>
      <c r="E832" s="48"/>
      <c r="F832" s="48"/>
      <c r="G832" s="48"/>
      <c r="H832" s="48"/>
      <c r="I832" s="48"/>
      <c r="J832" s="48"/>
      <c r="K832" s="48"/>
      <c r="L832" s="48"/>
      <c r="M832" s="48"/>
      <c r="N832" s="48"/>
      <c r="O832" s="45"/>
      <c r="P832" s="48"/>
      <c r="Q832" s="48"/>
      <c r="R832" s="48"/>
      <c r="S832" s="48"/>
      <c r="T832" s="48"/>
      <c r="U832" s="48"/>
      <c r="V832" s="48"/>
      <c r="W832" s="48"/>
      <c r="X832" s="48"/>
      <c r="Y832" s="48"/>
      <c r="Z832" s="48"/>
      <c r="AA832" s="48"/>
      <c r="AB832" s="48"/>
      <c r="AC832" s="48"/>
      <c r="AD832" s="48"/>
      <c r="AE832" s="48"/>
      <c r="AF832" s="48"/>
    </row>
    <row r="833" spans="1:32" ht="15.75" customHeight="1">
      <c r="A833" s="48"/>
      <c r="B833" s="48"/>
      <c r="C833" s="48"/>
      <c r="D833" s="48"/>
      <c r="E833" s="48"/>
      <c r="F833" s="48"/>
      <c r="G833" s="48"/>
      <c r="H833" s="48"/>
      <c r="I833" s="48"/>
      <c r="J833" s="48"/>
      <c r="K833" s="48"/>
      <c r="L833" s="48"/>
      <c r="M833" s="48"/>
      <c r="N833" s="48"/>
      <c r="O833" s="45"/>
      <c r="P833" s="48"/>
      <c r="Q833" s="48"/>
      <c r="R833" s="48"/>
      <c r="S833" s="48"/>
      <c r="T833" s="48"/>
      <c r="U833" s="48"/>
      <c r="V833" s="48"/>
      <c r="W833" s="48"/>
      <c r="X833" s="48"/>
      <c r="Y833" s="48"/>
      <c r="Z833" s="48"/>
      <c r="AA833" s="48"/>
      <c r="AB833" s="48"/>
      <c r="AC833" s="48"/>
      <c r="AD833" s="48"/>
      <c r="AE833" s="48"/>
      <c r="AF833" s="48"/>
    </row>
    <row r="834" spans="1:32" ht="15.75" customHeight="1">
      <c r="A834" s="48"/>
      <c r="B834" s="48"/>
      <c r="C834" s="48"/>
      <c r="D834" s="48"/>
      <c r="E834" s="48"/>
      <c r="F834" s="48"/>
      <c r="G834" s="48"/>
      <c r="H834" s="48"/>
      <c r="I834" s="48"/>
      <c r="J834" s="48"/>
      <c r="K834" s="48"/>
      <c r="L834" s="48"/>
      <c r="M834" s="48"/>
      <c r="N834" s="48"/>
      <c r="O834" s="45"/>
      <c r="P834" s="48"/>
      <c r="Q834" s="48"/>
      <c r="R834" s="48"/>
      <c r="S834" s="48"/>
      <c r="T834" s="48"/>
      <c r="U834" s="48"/>
      <c r="V834" s="48"/>
      <c r="W834" s="48"/>
      <c r="X834" s="48"/>
      <c r="Y834" s="48"/>
      <c r="Z834" s="48"/>
      <c r="AA834" s="48"/>
      <c r="AB834" s="48"/>
      <c r="AC834" s="48"/>
      <c r="AD834" s="48"/>
      <c r="AE834" s="48"/>
      <c r="AF834" s="48"/>
    </row>
    <row r="835" spans="1:32" ht="15.75" customHeight="1">
      <c r="A835" s="48"/>
      <c r="B835" s="48"/>
      <c r="C835" s="48"/>
      <c r="D835" s="48"/>
      <c r="E835" s="48"/>
      <c r="F835" s="48"/>
      <c r="G835" s="48"/>
      <c r="H835" s="48"/>
      <c r="I835" s="48"/>
      <c r="J835" s="48"/>
      <c r="K835" s="48"/>
      <c r="L835" s="48"/>
      <c r="M835" s="48"/>
      <c r="N835" s="48"/>
      <c r="O835" s="45"/>
      <c r="P835" s="48"/>
      <c r="Q835" s="48"/>
      <c r="R835" s="48"/>
      <c r="S835" s="48"/>
      <c r="T835" s="48"/>
      <c r="U835" s="48"/>
      <c r="V835" s="48"/>
      <c r="W835" s="48"/>
      <c r="X835" s="48"/>
      <c r="Y835" s="48"/>
      <c r="Z835" s="48"/>
      <c r="AA835" s="48"/>
      <c r="AB835" s="48"/>
      <c r="AC835" s="48"/>
      <c r="AD835" s="48"/>
      <c r="AE835" s="48"/>
      <c r="AF835" s="48"/>
    </row>
    <row r="836" spans="1:32" ht="15.75" customHeight="1">
      <c r="A836" s="48"/>
      <c r="B836" s="48"/>
      <c r="C836" s="48"/>
      <c r="D836" s="48"/>
      <c r="E836" s="48"/>
      <c r="F836" s="48"/>
      <c r="G836" s="48"/>
      <c r="H836" s="48"/>
      <c r="I836" s="48"/>
      <c r="J836" s="48"/>
      <c r="K836" s="48"/>
      <c r="L836" s="48"/>
      <c r="M836" s="48"/>
      <c r="N836" s="48"/>
      <c r="O836" s="45"/>
      <c r="P836" s="48"/>
      <c r="Q836" s="48"/>
      <c r="R836" s="48"/>
      <c r="S836" s="48"/>
      <c r="T836" s="48"/>
      <c r="U836" s="48"/>
      <c r="V836" s="48"/>
      <c r="W836" s="48"/>
      <c r="X836" s="48"/>
      <c r="Y836" s="48"/>
      <c r="Z836" s="48"/>
      <c r="AA836" s="48"/>
      <c r="AB836" s="48"/>
      <c r="AC836" s="48"/>
      <c r="AD836" s="48"/>
      <c r="AE836" s="48"/>
      <c r="AF836" s="48"/>
    </row>
    <row r="837" spans="1:32" ht="15.75" customHeight="1">
      <c r="A837" s="48"/>
      <c r="B837" s="48"/>
      <c r="C837" s="48"/>
      <c r="D837" s="48"/>
      <c r="E837" s="48"/>
      <c r="F837" s="48"/>
      <c r="G837" s="48"/>
      <c r="H837" s="48"/>
      <c r="I837" s="48"/>
      <c r="J837" s="48"/>
      <c r="K837" s="48"/>
      <c r="L837" s="48"/>
      <c r="M837" s="48"/>
      <c r="N837" s="48"/>
      <c r="O837" s="45"/>
      <c r="P837" s="48"/>
      <c r="Q837" s="48"/>
      <c r="R837" s="48"/>
      <c r="S837" s="48"/>
      <c r="T837" s="48"/>
      <c r="U837" s="48"/>
      <c r="V837" s="48"/>
      <c r="W837" s="48"/>
      <c r="X837" s="48"/>
      <c r="Y837" s="48"/>
      <c r="Z837" s="48"/>
      <c r="AA837" s="48"/>
      <c r="AB837" s="48"/>
      <c r="AC837" s="48"/>
      <c r="AD837" s="48"/>
      <c r="AE837" s="48"/>
      <c r="AF837" s="48"/>
    </row>
    <row r="838" spans="1:32" ht="15.75" customHeight="1">
      <c r="A838" s="48"/>
      <c r="B838" s="48"/>
      <c r="C838" s="48"/>
      <c r="D838" s="48"/>
      <c r="E838" s="48"/>
      <c r="F838" s="48"/>
      <c r="G838" s="48"/>
      <c r="H838" s="48"/>
      <c r="I838" s="48"/>
      <c r="J838" s="48"/>
      <c r="K838" s="48"/>
      <c r="L838" s="48"/>
      <c r="M838" s="48"/>
      <c r="N838" s="48"/>
      <c r="O838" s="45"/>
      <c r="P838" s="48"/>
      <c r="Q838" s="48"/>
      <c r="R838" s="48"/>
      <c r="S838" s="48"/>
      <c r="T838" s="48"/>
      <c r="U838" s="48"/>
      <c r="V838" s="48"/>
      <c r="W838" s="48"/>
      <c r="X838" s="48"/>
      <c r="Y838" s="48"/>
      <c r="Z838" s="48"/>
      <c r="AA838" s="48"/>
      <c r="AB838" s="48"/>
      <c r="AC838" s="48"/>
      <c r="AD838" s="48"/>
      <c r="AE838" s="48"/>
      <c r="AF838" s="48"/>
    </row>
    <row r="839" spans="1:32" ht="15.75" customHeight="1">
      <c r="A839" s="48"/>
      <c r="B839" s="48"/>
      <c r="C839" s="48"/>
      <c r="D839" s="48"/>
      <c r="E839" s="48"/>
      <c r="F839" s="48"/>
      <c r="G839" s="48"/>
      <c r="H839" s="48"/>
      <c r="I839" s="48"/>
      <c r="J839" s="48"/>
      <c r="K839" s="48"/>
      <c r="L839" s="48"/>
      <c r="M839" s="48"/>
      <c r="N839" s="48"/>
      <c r="O839" s="45"/>
      <c r="P839" s="48"/>
      <c r="Q839" s="48"/>
      <c r="R839" s="48"/>
      <c r="S839" s="48"/>
      <c r="T839" s="48"/>
      <c r="U839" s="48"/>
      <c r="V839" s="48"/>
      <c r="W839" s="48"/>
      <c r="X839" s="48"/>
      <c r="Y839" s="48"/>
      <c r="Z839" s="48"/>
      <c r="AA839" s="48"/>
      <c r="AB839" s="48"/>
      <c r="AC839" s="48"/>
      <c r="AD839" s="48"/>
      <c r="AE839" s="48"/>
      <c r="AF839" s="48"/>
    </row>
    <row r="840" spans="1:32" ht="15.75" customHeight="1">
      <c r="A840" s="48"/>
      <c r="B840" s="48"/>
      <c r="C840" s="48"/>
      <c r="D840" s="48"/>
      <c r="E840" s="48"/>
      <c r="F840" s="48"/>
      <c r="G840" s="48"/>
      <c r="H840" s="48"/>
      <c r="I840" s="48"/>
      <c r="J840" s="48"/>
      <c r="K840" s="48"/>
      <c r="L840" s="48"/>
      <c r="M840" s="48"/>
      <c r="N840" s="48"/>
      <c r="O840" s="45"/>
      <c r="P840" s="48"/>
      <c r="Q840" s="48"/>
      <c r="R840" s="48"/>
      <c r="S840" s="48"/>
      <c r="T840" s="48"/>
      <c r="U840" s="48"/>
      <c r="V840" s="48"/>
      <c r="W840" s="48"/>
      <c r="X840" s="48"/>
      <c r="Y840" s="48"/>
      <c r="Z840" s="48"/>
      <c r="AA840" s="48"/>
      <c r="AB840" s="48"/>
      <c r="AC840" s="48"/>
      <c r="AD840" s="48"/>
      <c r="AE840" s="48"/>
      <c r="AF840" s="48"/>
    </row>
    <row r="841" spans="1:32" ht="15.75" customHeight="1">
      <c r="A841" s="48"/>
      <c r="B841" s="48"/>
      <c r="C841" s="48"/>
      <c r="D841" s="48"/>
      <c r="E841" s="48"/>
      <c r="F841" s="48"/>
      <c r="G841" s="48"/>
      <c r="H841" s="48"/>
      <c r="I841" s="48"/>
      <c r="J841" s="48"/>
      <c r="K841" s="48"/>
      <c r="L841" s="48"/>
      <c r="M841" s="48"/>
      <c r="N841" s="48"/>
      <c r="O841" s="45"/>
      <c r="P841" s="48"/>
      <c r="Q841" s="48"/>
      <c r="R841" s="48"/>
      <c r="S841" s="48"/>
      <c r="T841" s="48"/>
      <c r="U841" s="48"/>
      <c r="V841" s="48"/>
      <c r="W841" s="48"/>
      <c r="X841" s="48"/>
      <c r="Y841" s="48"/>
      <c r="Z841" s="48"/>
      <c r="AA841" s="48"/>
      <c r="AB841" s="48"/>
      <c r="AC841" s="48"/>
      <c r="AD841" s="48"/>
      <c r="AE841" s="48"/>
      <c r="AF841" s="48"/>
    </row>
    <row r="842" spans="1:32" ht="15.75" customHeight="1">
      <c r="A842" s="48"/>
      <c r="B842" s="48"/>
      <c r="C842" s="48"/>
      <c r="D842" s="48"/>
      <c r="E842" s="48"/>
      <c r="F842" s="48"/>
      <c r="G842" s="48"/>
      <c r="H842" s="48"/>
      <c r="I842" s="48"/>
      <c r="J842" s="48"/>
      <c r="K842" s="48"/>
      <c r="L842" s="48"/>
      <c r="M842" s="48"/>
      <c r="N842" s="48"/>
      <c r="O842" s="45"/>
      <c r="P842" s="48"/>
      <c r="Q842" s="48"/>
      <c r="R842" s="48"/>
      <c r="S842" s="48"/>
      <c r="T842" s="48"/>
      <c r="U842" s="48"/>
      <c r="V842" s="48"/>
      <c r="W842" s="48"/>
      <c r="X842" s="48"/>
      <c r="Y842" s="48"/>
      <c r="Z842" s="48"/>
      <c r="AA842" s="48"/>
      <c r="AB842" s="48"/>
      <c r="AC842" s="48"/>
      <c r="AD842" s="48"/>
      <c r="AE842" s="48"/>
      <c r="AF842" s="48"/>
    </row>
    <row r="843" spans="1:32" ht="15.75" customHeight="1">
      <c r="A843" s="48"/>
      <c r="B843" s="48"/>
      <c r="C843" s="48"/>
      <c r="D843" s="48"/>
      <c r="E843" s="48"/>
      <c r="F843" s="48"/>
      <c r="G843" s="48"/>
      <c r="H843" s="48"/>
      <c r="I843" s="48"/>
      <c r="J843" s="48"/>
      <c r="K843" s="48"/>
      <c r="L843" s="48"/>
      <c r="M843" s="48"/>
      <c r="N843" s="48"/>
      <c r="O843" s="45"/>
      <c r="P843" s="48"/>
      <c r="Q843" s="48"/>
      <c r="R843" s="48"/>
      <c r="S843" s="48"/>
      <c r="T843" s="48"/>
      <c r="U843" s="48"/>
      <c r="V843" s="48"/>
      <c r="W843" s="48"/>
      <c r="X843" s="48"/>
      <c r="Y843" s="48"/>
      <c r="Z843" s="48"/>
      <c r="AA843" s="48"/>
      <c r="AB843" s="48"/>
      <c r="AC843" s="48"/>
      <c r="AD843" s="48"/>
      <c r="AE843" s="48"/>
      <c r="AF843" s="48"/>
    </row>
    <row r="844" spans="1:32" ht="15.75" customHeight="1">
      <c r="A844" s="48"/>
      <c r="B844" s="48"/>
      <c r="C844" s="48"/>
      <c r="D844" s="48"/>
      <c r="E844" s="48"/>
      <c r="F844" s="48"/>
      <c r="G844" s="48"/>
      <c r="H844" s="48"/>
      <c r="I844" s="48"/>
      <c r="J844" s="48"/>
      <c r="K844" s="48"/>
      <c r="L844" s="48"/>
      <c r="M844" s="48"/>
      <c r="N844" s="48"/>
      <c r="O844" s="45"/>
      <c r="P844" s="48"/>
      <c r="Q844" s="48"/>
      <c r="R844" s="48"/>
      <c r="S844" s="48"/>
      <c r="T844" s="48"/>
      <c r="U844" s="48"/>
      <c r="V844" s="48"/>
      <c r="W844" s="48"/>
      <c r="X844" s="48"/>
      <c r="Y844" s="48"/>
      <c r="Z844" s="48"/>
      <c r="AA844" s="48"/>
      <c r="AB844" s="48"/>
      <c r="AC844" s="48"/>
      <c r="AD844" s="48"/>
      <c r="AE844" s="48"/>
      <c r="AF844" s="48"/>
    </row>
    <row r="845" spans="1:32" ht="15.75" customHeight="1">
      <c r="A845" s="48"/>
      <c r="B845" s="48"/>
      <c r="C845" s="48"/>
      <c r="D845" s="48"/>
      <c r="E845" s="48"/>
      <c r="F845" s="48"/>
      <c r="G845" s="48"/>
      <c r="H845" s="48"/>
      <c r="I845" s="48"/>
      <c r="J845" s="48"/>
      <c r="K845" s="48"/>
      <c r="L845" s="48"/>
      <c r="M845" s="48"/>
      <c r="N845" s="48"/>
      <c r="O845" s="45"/>
      <c r="P845" s="48"/>
      <c r="Q845" s="48"/>
      <c r="R845" s="48"/>
      <c r="S845" s="48"/>
      <c r="T845" s="48"/>
      <c r="U845" s="48"/>
      <c r="V845" s="48"/>
      <c r="W845" s="48"/>
      <c r="X845" s="48"/>
      <c r="Y845" s="48"/>
      <c r="Z845" s="48"/>
      <c r="AA845" s="48"/>
      <c r="AB845" s="48"/>
      <c r="AC845" s="48"/>
      <c r="AD845" s="48"/>
      <c r="AE845" s="48"/>
      <c r="AF845" s="48"/>
    </row>
    <row r="846" spans="1:32" ht="15.75" customHeight="1">
      <c r="A846" s="48"/>
      <c r="B846" s="48"/>
      <c r="C846" s="48"/>
      <c r="D846" s="48"/>
      <c r="E846" s="48"/>
      <c r="F846" s="48"/>
      <c r="G846" s="48"/>
      <c r="H846" s="48"/>
      <c r="I846" s="48"/>
      <c r="J846" s="48"/>
      <c r="K846" s="48"/>
      <c r="L846" s="48"/>
      <c r="M846" s="48"/>
      <c r="N846" s="48"/>
      <c r="O846" s="45"/>
      <c r="P846" s="48"/>
      <c r="Q846" s="48"/>
      <c r="R846" s="48"/>
      <c r="S846" s="48"/>
      <c r="T846" s="48"/>
      <c r="U846" s="48"/>
      <c r="V846" s="48"/>
      <c r="W846" s="48"/>
      <c r="X846" s="48"/>
      <c r="Y846" s="48"/>
      <c r="Z846" s="48"/>
      <c r="AA846" s="48"/>
      <c r="AB846" s="48"/>
      <c r="AC846" s="48"/>
      <c r="AD846" s="48"/>
      <c r="AE846" s="48"/>
      <c r="AF846" s="48"/>
    </row>
    <row r="847" spans="1:32" ht="15.75" customHeight="1">
      <c r="A847" s="48"/>
      <c r="B847" s="48"/>
      <c r="C847" s="48"/>
      <c r="D847" s="48"/>
      <c r="E847" s="48"/>
      <c r="F847" s="48"/>
      <c r="G847" s="48"/>
      <c r="H847" s="48"/>
      <c r="I847" s="48"/>
      <c r="J847" s="48"/>
      <c r="K847" s="48"/>
      <c r="L847" s="48"/>
      <c r="M847" s="48"/>
      <c r="N847" s="48"/>
      <c r="O847" s="45"/>
      <c r="P847" s="48"/>
      <c r="Q847" s="48"/>
      <c r="R847" s="48"/>
      <c r="S847" s="48"/>
      <c r="T847" s="48"/>
      <c r="U847" s="48"/>
      <c r="V847" s="48"/>
      <c r="W847" s="48"/>
      <c r="X847" s="48"/>
      <c r="Y847" s="48"/>
      <c r="Z847" s="48"/>
      <c r="AA847" s="48"/>
      <c r="AB847" s="48"/>
      <c r="AC847" s="48"/>
      <c r="AD847" s="48"/>
      <c r="AE847" s="48"/>
      <c r="AF847" s="48"/>
    </row>
    <row r="848" spans="1:32" ht="15.75" customHeight="1">
      <c r="A848" s="48"/>
      <c r="B848" s="48"/>
      <c r="C848" s="48"/>
      <c r="D848" s="48"/>
      <c r="E848" s="48"/>
      <c r="F848" s="48"/>
      <c r="G848" s="48"/>
      <c r="H848" s="48"/>
      <c r="I848" s="48"/>
      <c r="J848" s="48"/>
      <c r="K848" s="48"/>
      <c r="L848" s="48"/>
      <c r="M848" s="48"/>
      <c r="N848" s="48"/>
      <c r="O848" s="45"/>
      <c r="P848" s="48"/>
      <c r="Q848" s="48"/>
      <c r="R848" s="48"/>
      <c r="S848" s="48"/>
      <c r="T848" s="48"/>
      <c r="U848" s="48"/>
      <c r="V848" s="48"/>
      <c r="W848" s="48"/>
      <c r="X848" s="48"/>
      <c r="Y848" s="48"/>
      <c r="Z848" s="48"/>
      <c r="AA848" s="48"/>
      <c r="AB848" s="48"/>
      <c r="AC848" s="48"/>
      <c r="AD848" s="48"/>
      <c r="AE848" s="48"/>
      <c r="AF848" s="48"/>
    </row>
    <row r="849" spans="1:32" ht="15.75" customHeight="1">
      <c r="A849" s="48"/>
      <c r="B849" s="48"/>
      <c r="C849" s="48"/>
      <c r="D849" s="48"/>
      <c r="E849" s="48"/>
      <c r="F849" s="48"/>
      <c r="G849" s="48"/>
      <c r="H849" s="48"/>
      <c r="I849" s="48"/>
      <c r="J849" s="48"/>
      <c r="K849" s="48"/>
      <c r="L849" s="48"/>
      <c r="M849" s="48"/>
      <c r="N849" s="48"/>
      <c r="O849" s="45"/>
      <c r="P849" s="48"/>
      <c r="Q849" s="48"/>
      <c r="R849" s="48"/>
      <c r="S849" s="48"/>
      <c r="T849" s="48"/>
      <c r="U849" s="48"/>
      <c r="V849" s="48"/>
      <c r="W849" s="48"/>
      <c r="X849" s="48"/>
      <c r="Y849" s="48"/>
      <c r="Z849" s="48"/>
      <c r="AA849" s="48"/>
      <c r="AB849" s="48"/>
      <c r="AC849" s="48"/>
      <c r="AD849" s="48"/>
      <c r="AE849" s="48"/>
      <c r="AF849" s="48"/>
    </row>
    <row r="850" spans="1:32" ht="15.75" customHeight="1">
      <c r="A850" s="48"/>
      <c r="B850" s="48"/>
      <c r="C850" s="48"/>
      <c r="D850" s="48"/>
      <c r="E850" s="48"/>
      <c r="F850" s="48"/>
      <c r="G850" s="48"/>
      <c r="H850" s="48"/>
      <c r="I850" s="48"/>
      <c r="J850" s="48"/>
      <c r="K850" s="48"/>
      <c r="L850" s="48"/>
      <c r="M850" s="48"/>
      <c r="N850" s="48"/>
      <c r="O850" s="45"/>
      <c r="P850" s="48"/>
      <c r="Q850" s="48"/>
      <c r="R850" s="48"/>
      <c r="S850" s="48"/>
      <c r="T850" s="48"/>
      <c r="U850" s="48"/>
      <c r="V850" s="48"/>
      <c r="W850" s="48"/>
      <c r="X850" s="48"/>
      <c r="Y850" s="48"/>
      <c r="Z850" s="48"/>
      <c r="AA850" s="48"/>
      <c r="AB850" s="48"/>
      <c r="AC850" s="48"/>
      <c r="AD850" s="48"/>
      <c r="AE850" s="48"/>
      <c r="AF850" s="48"/>
    </row>
    <row r="851" spans="1:32" ht="15.75" customHeight="1">
      <c r="A851" s="48"/>
      <c r="B851" s="48"/>
      <c r="C851" s="48"/>
      <c r="D851" s="48"/>
      <c r="E851" s="48"/>
      <c r="F851" s="48"/>
      <c r="G851" s="48"/>
      <c r="H851" s="48"/>
      <c r="I851" s="48"/>
      <c r="J851" s="48"/>
      <c r="K851" s="48"/>
      <c r="L851" s="48"/>
      <c r="M851" s="48"/>
      <c r="N851" s="48"/>
      <c r="O851" s="45"/>
      <c r="P851" s="48"/>
      <c r="Q851" s="48"/>
      <c r="R851" s="48"/>
      <c r="S851" s="48"/>
      <c r="T851" s="48"/>
      <c r="U851" s="48"/>
      <c r="V851" s="48"/>
      <c r="W851" s="48"/>
      <c r="X851" s="48"/>
      <c r="Y851" s="48"/>
      <c r="Z851" s="48"/>
      <c r="AA851" s="48"/>
      <c r="AB851" s="48"/>
      <c r="AC851" s="48"/>
      <c r="AD851" s="48"/>
      <c r="AE851" s="48"/>
      <c r="AF851" s="48"/>
    </row>
    <row r="852" spans="1:32" ht="15.75" customHeight="1">
      <c r="A852" s="48"/>
      <c r="B852" s="48"/>
      <c r="C852" s="48"/>
      <c r="D852" s="48"/>
      <c r="E852" s="48"/>
      <c r="F852" s="48"/>
      <c r="G852" s="48"/>
      <c r="H852" s="48"/>
      <c r="I852" s="48"/>
      <c r="J852" s="48"/>
      <c r="K852" s="48"/>
      <c r="L852" s="48"/>
      <c r="M852" s="48"/>
      <c r="N852" s="48"/>
      <c r="O852" s="45"/>
      <c r="P852" s="48"/>
      <c r="Q852" s="48"/>
      <c r="R852" s="48"/>
      <c r="S852" s="48"/>
      <c r="T852" s="48"/>
      <c r="U852" s="48"/>
      <c r="V852" s="48"/>
      <c r="W852" s="48"/>
      <c r="X852" s="48"/>
      <c r="Y852" s="48"/>
      <c r="Z852" s="48"/>
      <c r="AA852" s="48"/>
      <c r="AB852" s="48"/>
      <c r="AC852" s="48"/>
      <c r="AD852" s="48"/>
      <c r="AE852" s="48"/>
      <c r="AF852" s="48"/>
    </row>
    <row r="853" spans="1:32" ht="15.75" customHeight="1">
      <c r="A853" s="48"/>
      <c r="B853" s="48"/>
      <c r="C853" s="48"/>
      <c r="D853" s="48"/>
      <c r="E853" s="48"/>
      <c r="F853" s="48"/>
      <c r="G853" s="48"/>
      <c r="H853" s="48"/>
      <c r="I853" s="48"/>
      <c r="J853" s="48"/>
      <c r="K853" s="48"/>
      <c r="L853" s="48"/>
      <c r="M853" s="48"/>
      <c r="N853" s="48"/>
      <c r="O853" s="45"/>
      <c r="P853" s="48"/>
      <c r="Q853" s="48"/>
      <c r="R853" s="48"/>
      <c r="S853" s="48"/>
      <c r="T853" s="48"/>
      <c r="U853" s="48"/>
      <c r="V853" s="48"/>
      <c r="W853" s="48"/>
      <c r="X853" s="48"/>
      <c r="Y853" s="48"/>
      <c r="Z853" s="48"/>
      <c r="AA853" s="48"/>
      <c r="AB853" s="48"/>
      <c r="AC853" s="48"/>
      <c r="AD853" s="48"/>
      <c r="AE853" s="48"/>
      <c r="AF853" s="48"/>
    </row>
    <row r="854" spans="1:32" ht="15.75" customHeight="1">
      <c r="A854" s="48"/>
      <c r="B854" s="48"/>
      <c r="C854" s="48"/>
      <c r="D854" s="48"/>
      <c r="E854" s="48"/>
      <c r="F854" s="48"/>
      <c r="G854" s="48"/>
      <c r="H854" s="48"/>
      <c r="I854" s="48"/>
      <c r="J854" s="48"/>
      <c r="K854" s="48"/>
      <c r="L854" s="48"/>
      <c r="M854" s="48"/>
      <c r="N854" s="48"/>
      <c r="O854" s="45"/>
      <c r="P854" s="48"/>
      <c r="Q854" s="48"/>
      <c r="R854" s="48"/>
      <c r="S854" s="48"/>
      <c r="T854" s="48"/>
      <c r="U854" s="48"/>
      <c r="V854" s="48"/>
      <c r="W854" s="48"/>
      <c r="X854" s="48"/>
      <c r="Y854" s="48"/>
      <c r="Z854" s="48"/>
      <c r="AA854" s="48"/>
      <c r="AB854" s="48"/>
      <c r="AC854" s="48"/>
      <c r="AD854" s="48"/>
      <c r="AE854" s="48"/>
      <c r="AF854" s="48"/>
    </row>
    <row r="855" spans="1:32" ht="15.75" customHeight="1">
      <c r="A855" s="48"/>
      <c r="B855" s="48"/>
      <c r="C855" s="48"/>
      <c r="D855" s="48"/>
      <c r="E855" s="48"/>
      <c r="F855" s="48"/>
      <c r="G855" s="48"/>
      <c r="H855" s="48"/>
      <c r="I855" s="48"/>
      <c r="J855" s="48"/>
      <c r="K855" s="48"/>
      <c r="L855" s="48"/>
      <c r="M855" s="48"/>
      <c r="N855" s="48"/>
      <c r="O855" s="45"/>
      <c r="P855" s="48"/>
      <c r="Q855" s="48"/>
      <c r="R855" s="48"/>
      <c r="S855" s="48"/>
      <c r="T855" s="48"/>
      <c r="U855" s="48"/>
      <c r="V855" s="48"/>
      <c r="W855" s="48"/>
      <c r="X855" s="48"/>
      <c r="Y855" s="48"/>
      <c r="Z855" s="48"/>
      <c r="AA855" s="48"/>
      <c r="AB855" s="48"/>
      <c r="AC855" s="48"/>
      <c r="AD855" s="48"/>
      <c r="AE855" s="48"/>
      <c r="AF855" s="48"/>
    </row>
    <row r="856" spans="1:32" ht="15.75" customHeight="1">
      <c r="A856" s="48"/>
      <c r="B856" s="48"/>
      <c r="C856" s="48"/>
      <c r="D856" s="48"/>
      <c r="E856" s="48"/>
      <c r="F856" s="48"/>
      <c r="G856" s="48"/>
      <c r="H856" s="48"/>
      <c r="I856" s="48"/>
      <c r="J856" s="48"/>
      <c r="K856" s="48"/>
      <c r="L856" s="48"/>
      <c r="M856" s="48"/>
      <c r="N856" s="48"/>
      <c r="O856" s="45"/>
      <c r="P856" s="48"/>
      <c r="Q856" s="48"/>
      <c r="R856" s="48"/>
      <c r="S856" s="48"/>
      <c r="T856" s="48"/>
      <c r="U856" s="48"/>
      <c r="V856" s="48"/>
      <c r="W856" s="48"/>
      <c r="X856" s="48"/>
      <c r="Y856" s="48"/>
      <c r="Z856" s="48"/>
      <c r="AA856" s="48"/>
      <c r="AB856" s="48"/>
      <c r="AC856" s="48"/>
      <c r="AD856" s="48"/>
      <c r="AE856" s="48"/>
      <c r="AF856" s="48"/>
    </row>
    <row r="857" spans="1:32" ht="15.75" customHeight="1">
      <c r="A857" s="48"/>
      <c r="B857" s="48"/>
      <c r="C857" s="48"/>
      <c r="D857" s="48"/>
      <c r="E857" s="48"/>
      <c r="F857" s="48"/>
      <c r="G857" s="48"/>
      <c r="H857" s="48"/>
      <c r="I857" s="48"/>
      <c r="J857" s="48"/>
      <c r="K857" s="48"/>
      <c r="L857" s="48"/>
      <c r="M857" s="48"/>
      <c r="N857" s="48"/>
      <c r="O857" s="45"/>
      <c r="P857" s="48"/>
      <c r="Q857" s="48"/>
      <c r="R857" s="48"/>
      <c r="S857" s="48"/>
      <c r="T857" s="48"/>
      <c r="U857" s="48"/>
      <c r="V857" s="48"/>
      <c r="W857" s="48"/>
      <c r="X857" s="48"/>
      <c r="Y857" s="48"/>
      <c r="Z857" s="48"/>
      <c r="AA857" s="48"/>
      <c r="AB857" s="48"/>
      <c r="AC857" s="48"/>
      <c r="AD857" s="48"/>
      <c r="AE857" s="48"/>
      <c r="AF857" s="48"/>
    </row>
    <row r="858" spans="1:32" ht="15.75" customHeight="1">
      <c r="A858" s="48"/>
      <c r="B858" s="48"/>
      <c r="C858" s="48"/>
      <c r="D858" s="48"/>
      <c r="E858" s="48"/>
      <c r="F858" s="48"/>
      <c r="G858" s="48"/>
      <c r="H858" s="48"/>
      <c r="I858" s="48"/>
      <c r="J858" s="48"/>
      <c r="K858" s="48"/>
      <c r="L858" s="48"/>
      <c r="M858" s="48"/>
      <c r="N858" s="48"/>
      <c r="O858" s="45"/>
      <c r="P858" s="48"/>
      <c r="Q858" s="48"/>
      <c r="R858" s="48"/>
      <c r="S858" s="48"/>
      <c r="T858" s="48"/>
      <c r="U858" s="48"/>
      <c r="V858" s="48"/>
      <c r="W858" s="48"/>
      <c r="X858" s="48"/>
      <c r="Y858" s="48"/>
      <c r="Z858" s="48"/>
      <c r="AA858" s="48"/>
      <c r="AB858" s="48"/>
      <c r="AC858" s="48"/>
      <c r="AD858" s="48"/>
      <c r="AE858" s="48"/>
      <c r="AF858" s="48"/>
    </row>
    <row r="859" spans="1:32" ht="15.75" customHeight="1">
      <c r="A859" s="48"/>
      <c r="B859" s="48"/>
      <c r="C859" s="48"/>
      <c r="D859" s="48"/>
      <c r="E859" s="48"/>
      <c r="F859" s="48"/>
      <c r="G859" s="48"/>
      <c r="H859" s="48"/>
      <c r="I859" s="48"/>
      <c r="J859" s="48"/>
      <c r="K859" s="48"/>
      <c r="L859" s="48"/>
      <c r="M859" s="48"/>
      <c r="N859" s="48"/>
      <c r="O859" s="45"/>
      <c r="P859" s="48"/>
      <c r="Q859" s="48"/>
      <c r="R859" s="48"/>
      <c r="S859" s="48"/>
      <c r="T859" s="48"/>
      <c r="U859" s="48"/>
      <c r="V859" s="48"/>
      <c r="W859" s="48"/>
      <c r="X859" s="48"/>
      <c r="Y859" s="48"/>
      <c r="Z859" s="48"/>
      <c r="AA859" s="48"/>
      <c r="AB859" s="48"/>
      <c r="AC859" s="48"/>
      <c r="AD859" s="48"/>
      <c r="AE859" s="48"/>
      <c r="AF859" s="48"/>
    </row>
    <row r="860" spans="1:32" ht="15.75" customHeight="1">
      <c r="A860" s="48"/>
      <c r="B860" s="48"/>
      <c r="C860" s="48"/>
      <c r="D860" s="48"/>
      <c r="E860" s="48"/>
      <c r="F860" s="48"/>
      <c r="G860" s="48"/>
      <c r="H860" s="48"/>
      <c r="I860" s="48"/>
      <c r="J860" s="48"/>
      <c r="K860" s="48"/>
      <c r="L860" s="48"/>
      <c r="M860" s="48"/>
      <c r="N860" s="48"/>
      <c r="O860" s="45"/>
      <c r="P860" s="48"/>
      <c r="Q860" s="48"/>
      <c r="R860" s="48"/>
      <c r="S860" s="48"/>
      <c r="T860" s="48"/>
      <c r="U860" s="48"/>
      <c r="V860" s="48"/>
      <c r="W860" s="48"/>
      <c r="X860" s="48"/>
      <c r="Y860" s="48"/>
      <c r="Z860" s="48"/>
      <c r="AA860" s="48"/>
      <c r="AB860" s="48"/>
      <c r="AC860" s="48"/>
      <c r="AD860" s="48"/>
      <c r="AE860" s="48"/>
      <c r="AF860" s="48"/>
    </row>
    <row r="861" spans="1:32" ht="15.75" customHeight="1">
      <c r="A861" s="48"/>
      <c r="B861" s="48"/>
      <c r="C861" s="48"/>
      <c r="D861" s="48"/>
      <c r="E861" s="48"/>
      <c r="F861" s="48"/>
      <c r="G861" s="48"/>
      <c r="H861" s="48"/>
      <c r="I861" s="48"/>
      <c r="J861" s="48"/>
      <c r="K861" s="48"/>
      <c r="L861" s="48"/>
      <c r="M861" s="48"/>
      <c r="N861" s="48"/>
      <c r="O861" s="45"/>
      <c r="P861" s="48"/>
      <c r="Q861" s="48"/>
      <c r="R861" s="48"/>
      <c r="S861" s="48"/>
      <c r="T861" s="48"/>
      <c r="U861" s="48"/>
      <c r="V861" s="48"/>
      <c r="W861" s="48"/>
      <c r="X861" s="48"/>
      <c r="Y861" s="48"/>
      <c r="Z861" s="48"/>
      <c r="AA861" s="48"/>
      <c r="AB861" s="48"/>
      <c r="AC861" s="48"/>
      <c r="AD861" s="48"/>
      <c r="AE861" s="48"/>
      <c r="AF861" s="48"/>
    </row>
    <row r="862" spans="1:32" ht="15.75" customHeight="1">
      <c r="A862" s="48"/>
      <c r="B862" s="48"/>
      <c r="C862" s="48"/>
      <c r="D862" s="48"/>
      <c r="E862" s="48"/>
      <c r="F862" s="48"/>
      <c r="G862" s="48"/>
      <c r="H862" s="48"/>
      <c r="I862" s="48"/>
      <c r="J862" s="48"/>
      <c r="K862" s="48"/>
      <c r="L862" s="48"/>
      <c r="M862" s="48"/>
      <c r="N862" s="48"/>
      <c r="O862" s="45"/>
      <c r="P862" s="48"/>
      <c r="Q862" s="48"/>
      <c r="R862" s="48"/>
      <c r="S862" s="48"/>
      <c r="T862" s="48"/>
      <c r="U862" s="48"/>
      <c r="V862" s="48"/>
      <c r="W862" s="48"/>
      <c r="X862" s="48"/>
      <c r="Y862" s="48"/>
      <c r="Z862" s="48"/>
      <c r="AA862" s="48"/>
      <c r="AB862" s="48"/>
      <c r="AC862" s="48"/>
      <c r="AD862" s="48"/>
      <c r="AE862" s="48"/>
      <c r="AF862" s="48"/>
    </row>
    <row r="863" spans="1:32" ht="15.75" customHeight="1">
      <c r="A863" s="48"/>
      <c r="B863" s="48"/>
      <c r="C863" s="48"/>
      <c r="D863" s="48"/>
      <c r="E863" s="48"/>
      <c r="F863" s="48"/>
      <c r="G863" s="48"/>
      <c r="H863" s="48"/>
      <c r="I863" s="48"/>
      <c r="J863" s="48"/>
      <c r="K863" s="48"/>
      <c r="L863" s="48"/>
      <c r="M863" s="48"/>
      <c r="N863" s="48"/>
      <c r="O863" s="45"/>
      <c r="P863" s="48"/>
      <c r="Q863" s="48"/>
      <c r="R863" s="48"/>
      <c r="S863" s="48"/>
      <c r="T863" s="48"/>
      <c r="U863" s="48"/>
      <c r="V863" s="48"/>
      <c r="W863" s="48"/>
      <c r="X863" s="48"/>
      <c r="Y863" s="48"/>
      <c r="Z863" s="48"/>
      <c r="AA863" s="48"/>
      <c r="AB863" s="48"/>
      <c r="AC863" s="48"/>
      <c r="AD863" s="48"/>
      <c r="AE863" s="48"/>
      <c r="AF863" s="48"/>
    </row>
    <row r="864" spans="1:32" ht="15.75" customHeight="1">
      <c r="A864" s="48"/>
      <c r="B864" s="48"/>
      <c r="C864" s="48"/>
      <c r="D864" s="48"/>
      <c r="E864" s="48"/>
      <c r="F864" s="48"/>
      <c r="G864" s="48"/>
      <c r="H864" s="48"/>
      <c r="I864" s="48"/>
      <c r="J864" s="48"/>
      <c r="K864" s="48"/>
      <c r="L864" s="48"/>
      <c r="M864" s="48"/>
      <c r="N864" s="48"/>
      <c r="O864" s="45"/>
      <c r="P864" s="48"/>
      <c r="Q864" s="48"/>
      <c r="R864" s="48"/>
      <c r="S864" s="48"/>
      <c r="T864" s="48"/>
      <c r="U864" s="48"/>
      <c r="V864" s="48"/>
      <c r="W864" s="48"/>
      <c r="X864" s="48"/>
      <c r="Y864" s="48"/>
      <c r="Z864" s="48"/>
      <c r="AA864" s="48"/>
      <c r="AB864" s="48"/>
      <c r="AC864" s="48"/>
      <c r="AD864" s="48"/>
      <c r="AE864" s="48"/>
      <c r="AF864" s="48"/>
    </row>
    <row r="865" spans="1:32" ht="15.75" customHeight="1">
      <c r="A865" s="48"/>
      <c r="B865" s="48"/>
      <c r="C865" s="48"/>
      <c r="D865" s="48"/>
      <c r="E865" s="48"/>
      <c r="F865" s="48"/>
      <c r="G865" s="48"/>
      <c r="H865" s="48"/>
      <c r="I865" s="48"/>
      <c r="J865" s="48"/>
      <c r="K865" s="48"/>
      <c r="L865" s="48"/>
      <c r="M865" s="48"/>
      <c r="N865" s="48"/>
      <c r="O865" s="45"/>
      <c r="P865" s="48"/>
      <c r="Q865" s="48"/>
      <c r="R865" s="48"/>
      <c r="S865" s="48"/>
      <c r="T865" s="48"/>
      <c r="U865" s="48"/>
      <c r="V865" s="48"/>
      <c r="W865" s="48"/>
      <c r="X865" s="48"/>
      <c r="Y865" s="48"/>
      <c r="Z865" s="48"/>
      <c r="AA865" s="48"/>
      <c r="AB865" s="48"/>
      <c r="AC865" s="48"/>
      <c r="AD865" s="48"/>
      <c r="AE865" s="48"/>
      <c r="AF865" s="48"/>
    </row>
    <row r="866" spans="1:32" ht="15.75" customHeight="1">
      <c r="A866" s="48"/>
      <c r="B866" s="48"/>
      <c r="C866" s="48"/>
      <c r="D866" s="48"/>
      <c r="E866" s="48"/>
      <c r="F866" s="48"/>
      <c r="G866" s="48"/>
      <c r="H866" s="48"/>
      <c r="I866" s="48"/>
      <c r="J866" s="48"/>
      <c r="K866" s="48"/>
      <c r="L866" s="48"/>
      <c r="M866" s="48"/>
      <c r="N866" s="48"/>
      <c r="O866" s="45"/>
      <c r="P866" s="48"/>
      <c r="Q866" s="48"/>
      <c r="R866" s="48"/>
      <c r="S866" s="48"/>
      <c r="T866" s="48"/>
      <c r="U866" s="48"/>
      <c r="V866" s="48"/>
      <c r="W866" s="48"/>
      <c r="X866" s="48"/>
      <c r="Y866" s="48"/>
      <c r="Z866" s="48"/>
      <c r="AA866" s="48"/>
      <c r="AB866" s="48"/>
      <c r="AC866" s="48"/>
      <c r="AD866" s="48"/>
      <c r="AE866" s="48"/>
      <c r="AF866" s="48"/>
    </row>
    <row r="867" spans="1:32" ht="15.75" customHeight="1">
      <c r="A867" s="48"/>
      <c r="B867" s="48"/>
      <c r="C867" s="48"/>
      <c r="D867" s="48"/>
      <c r="E867" s="48"/>
      <c r="F867" s="48"/>
      <c r="G867" s="48"/>
      <c r="H867" s="48"/>
      <c r="I867" s="48"/>
      <c r="J867" s="48"/>
      <c r="K867" s="48"/>
      <c r="L867" s="48"/>
      <c r="M867" s="48"/>
      <c r="N867" s="48"/>
      <c r="O867" s="45"/>
      <c r="P867" s="48"/>
      <c r="Q867" s="48"/>
      <c r="R867" s="48"/>
      <c r="S867" s="48"/>
      <c r="T867" s="48"/>
      <c r="U867" s="48"/>
      <c r="V867" s="48"/>
      <c r="W867" s="48"/>
      <c r="X867" s="48"/>
      <c r="Y867" s="48"/>
      <c r="Z867" s="48"/>
      <c r="AA867" s="48"/>
      <c r="AB867" s="48"/>
      <c r="AC867" s="48"/>
      <c r="AD867" s="48"/>
      <c r="AE867" s="48"/>
      <c r="AF867" s="48"/>
    </row>
    <row r="868" spans="1:32" ht="15.75" customHeight="1">
      <c r="A868" s="48"/>
      <c r="B868" s="48"/>
      <c r="C868" s="48"/>
      <c r="D868" s="48"/>
      <c r="E868" s="48"/>
      <c r="F868" s="48"/>
      <c r="G868" s="48"/>
      <c r="H868" s="48"/>
      <c r="I868" s="48"/>
      <c r="J868" s="48"/>
      <c r="K868" s="48"/>
      <c r="L868" s="48"/>
      <c r="M868" s="48"/>
      <c r="N868" s="48"/>
      <c r="O868" s="45"/>
      <c r="P868" s="48"/>
      <c r="Q868" s="48"/>
      <c r="R868" s="48"/>
      <c r="S868" s="48"/>
      <c r="T868" s="48"/>
      <c r="U868" s="48"/>
      <c r="V868" s="48"/>
      <c r="W868" s="48"/>
      <c r="X868" s="48"/>
      <c r="Y868" s="48"/>
      <c r="Z868" s="48"/>
      <c r="AA868" s="48"/>
      <c r="AB868" s="48"/>
      <c r="AC868" s="48"/>
      <c r="AD868" s="48"/>
      <c r="AE868" s="48"/>
      <c r="AF868" s="48"/>
    </row>
    <row r="869" spans="1:32" ht="15.75" customHeight="1">
      <c r="A869" s="48"/>
      <c r="B869" s="48"/>
      <c r="C869" s="48"/>
      <c r="D869" s="48"/>
      <c r="E869" s="48"/>
      <c r="F869" s="48"/>
      <c r="G869" s="48"/>
      <c r="H869" s="48"/>
      <c r="I869" s="48"/>
      <c r="J869" s="48"/>
      <c r="K869" s="48"/>
      <c r="L869" s="48"/>
      <c r="M869" s="48"/>
      <c r="N869" s="48"/>
      <c r="O869" s="45"/>
      <c r="P869" s="48"/>
      <c r="Q869" s="48"/>
      <c r="R869" s="48"/>
      <c r="S869" s="48"/>
      <c r="T869" s="48"/>
      <c r="U869" s="48"/>
      <c r="V869" s="48"/>
      <c r="W869" s="48"/>
      <c r="X869" s="48"/>
      <c r="Y869" s="48"/>
      <c r="Z869" s="48"/>
      <c r="AA869" s="48"/>
      <c r="AB869" s="48"/>
      <c r="AC869" s="48"/>
      <c r="AD869" s="48"/>
      <c r="AE869" s="48"/>
      <c r="AF869" s="48"/>
    </row>
    <row r="870" spans="1:32" ht="15.75" customHeight="1">
      <c r="A870" s="48"/>
      <c r="B870" s="48"/>
      <c r="C870" s="48"/>
      <c r="D870" s="48"/>
      <c r="E870" s="48"/>
      <c r="F870" s="48"/>
      <c r="G870" s="48"/>
      <c r="H870" s="48"/>
      <c r="I870" s="48"/>
      <c r="J870" s="48"/>
      <c r="K870" s="48"/>
      <c r="L870" s="48"/>
      <c r="M870" s="48"/>
      <c r="N870" s="48"/>
      <c r="O870" s="45"/>
      <c r="P870" s="48"/>
      <c r="Q870" s="48"/>
      <c r="R870" s="48"/>
      <c r="S870" s="48"/>
      <c r="T870" s="48"/>
      <c r="U870" s="48"/>
      <c r="V870" s="48"/>
      <c r="W870" s="48"/>
      <c r="X870" s="48"/>
      <c r="Y870" s="48"/>
      <c r="Z870" s="48"/>
      <c r="AA870" s="48"/>
      <c r="AB870" s="48"/>
      <c r="AC870" s="48"/>
      <c r="AD870" s="48"/>
      <c r="AE870" s="48"/>
      <c r="AF870" s="48"/>
    </row>
    <row r="871" spans="1:32" ht="15.75" customHeight="1">
      <c r="A871" s="48"/>
      <c r="B871" s="48"/>
      <c r="C871" s="48"/>
      <c r="D871" s="48"/>
      <c r="E871" s="48"/>
      <c r="F871" s="48"/>
      <c r="G871" s="48"/>
      <c r="H871" s="48"/>
      <c r="I871" s="48"/>
      <c r="J871" s="48"/>
      <c r="K871" s="48"/>
      <c r="L871" s="48"/>
      <c r="M871" s="48"/>
      <c r="N871" s="48"/>
      <c r="O871" s="45"/>
      <c r="P871" s="48"/>
      <c r="Q871" s="48"/>
      <c r="R871" s="48"/>
      <c r="S871" s="48"/>
      <c r="T871" s="48"/>
      <c r="U871" s="48"/>
      <c r="V871" s="48"/>
      <c r="W871" s="48"/>
      <c r="X871" s="48"/>
      <c r="Y871" s="48"/>
      <c r="Z871" s="48"/>
      <c r="AA871" s="48"/>
      <c r="AB871" s="48"/>
      <c r="AC871" s="48"/>
      <c r="AD871" s="48"/>
      <c r="AE871" s="48"/>
      <c r="AF871" s="48"/>
    </row>
    <row r="872" spans="1:32" ht="15.75" customHeight="1">
      <c r="A872" s="48"/>
      <c r="B872" s="48"/>
      <c r="C872" s="48"/>
      <c r="D872" s="48"/>
      <c r="E872" s="48"/>
      <c r="F872" s="48"/>
      <c r="G872" s="48"/>
      <c r="H872" s="48"/>
      <c r="I872" s="48"/>
      <c r="J872" s="48"/>
      <c r="K872" s="48"/>
      <c r="L872" s="48"/>
      <c r="M872" s="48"/>
      <c r="N872" s="48"/>
      <c r="O872" s="45"/>
      <c r="P872" s="48"/>
      <c r="Q872" s="48"/>
      <c r="R872" s="48"/>
      <c r="S872" s="48"/>
      <c r="T872" s="48"/>
      <c r="U872" s="48"/>
      <c r="V872" s="48"/>
      <c r="W872" s="48"/>
      <c r="X872" s="48"/>
      <c r="Y872" s="48"/>
      <c r="Z872" s="48"/>
      <c r="AA872" s="48"/>
      <c r="AB872" s="48"/>
      <c r="AC872" s="48"/>
      <c r="AD872" s="48"/>
      <c r="AE872" s="48"/>
      <c r="AF872" s="48"/>
    </row>
    <row r="873" spans="1:32" ht="15.75" customHeight="1">
      <c r="A873" s="48"/>
      <c r="B873" s="48"/>
      <c r="C873" s="48"/>
      <c r="D873" s="48"/>
      <c r="E873" s="48"/>
      <c r="F873" s="48"/>
      <c r="G873" s="48"/>
      <c r="H873" s="48"/>
      <c r="I873" s="48"/>
      <c r="J873" s="48"/>
      <c r="K873" s="48"/>
      <c r="L873" s="48"/>
      <c r="M873" s="48"/>
      <c r="N873" s="48"/>
      <c r="O873" s="45"/>
      <c r="P873" s="48"/>
      <c r="Q873" s="48"/>
      <c r="R873" s="48"/>
      <c r="S873" s="48"/>
      <c r="T873" s="48"/>
      <c r="U873" s="48"/>
      <c r="V873" s="48"/>
      <c r="W873" s="48"/>
      <c r="X873" s="48"/>
      <c r="Y873" s="48"/>
      <c r="Z873" s="48"/>
      <c r="AA873" s="48"/>
      <c r="AB873" s="48"/>
      <c r="AC873" s="48"/>
      <c r="AD873" s="48"/>
      <c r="AE873" s="48"/>
      <c r="AF873" s="48"/>
    </row>
    <row r="874" spans="1:32" ht="15.75" customHeight="1">
      <c r="A874" s="48"/>
      <c r="B874" s="48"/>
      <c r="C874" s="48"/>
      <c r="D874" s="48"/>
      <c r="E874" s="48"/>
      <c r="F874" s="48"/>
      <c r="G874" s="48"/>
      <c r="H874" s="48"/>
      <c r="I874" s="48"/>
      <c r="J874" s="48"/>
      <c r="K874" s="48"/>
      <c r="L874" s="48"/>
      <c r="M874" s="48"/>
      <c r="N874" s="48"/>
      <c r="O874" s="45"/>
      <c r="P874" s="48"/>
      <c r="Q874" s="48"/>
      <c r="R874" s="48"/>
      <c r="S874" s="48"/>
      <c r="T874" s="48"/>
      <c r="U874" s="48"/>
      <c r="V874" s="48"/>
      <c r="W874" s="48"/>
      <c r="X874" s="48"/>
      <c r="Y874" s="48"/>
      <c r="Z874" s="48"/>
      <c r="AA874" s="48"/>
      <c r="AB874" s="48"/>
      <c r="AC874" s="48"/>
      <c r="AD874" s="48"/>
      <c r="AE874" s="48"/>
      <c r="AF874" s="48"/>
    </row>
    <row r="875" spans="1:32" ht="15.75" customHeight="1">
      <c r="A875" s="48"/>
      <c r="B875" s="48"/>
      <c r="C875" s="48"/>
      <c r="D875" s="48"/>
      <c r="E875" s="48"/>
      <c r="F875" s="48"/>
      <c r="G875" s="48"/>
      <c r="H875" s="48"/>
      <c r="I875" s="48"/>
      <c r="J875" s="48"/>
      <c r="K875" s="48"/>
      <c r="L875" s="48"/>
      <c r="M875" s="48"/>
      <c r="N875" s="48"/>
      <c r="O875" s="45"/>
      <c r="P875" s="48"/>
      <c r="Q875" s="48"/>
      <c r="R875" s="48"/>
      <c r="S875" s="48"/>
      <c r="T875" s="48"/>
      <c r="U875" s="48"/>
      <c r="V875" s="48"/>
      <c r="W875" s="48"/>
      <c r="X875" s="48"/>
      <c r="Y875" s="48"/>
      <c r="Z875" s="48"/>
      <c r="AA875" s="48"/>
      <c r="AB875" s="48"/>
      <c r="AC875" s="48"/>
      <c r="AD875" s="48"/>
      <c r="AE875" s="48"/>
      <c r="AF875" s="48"/>
    </row>
    <row r="876" spans="1:32" ht="15.75" customHeight="1">
      <c r="A876" s="48"/>
      <c r="B876" s="48"/>
      <c r="C876" s="48"/>
      <c r="D876" s="48"/>
      <c r="E876" s="48"/>
      <c r="F876" s="48"/>
      <c r="G876" s="48"/>
      <c r="H876" s="48"/>
      <c r="I876" s="48"/>
      <c r="J876" s="48"/>
      <c r="K876" s="48"/>
      <c r="L876" s="48"/>
      <c r="M876" s="48"/>
      <c r="N876" s="48"/>
      <c r="O876" s="45"/>
      <c r="P876" s="48"/>
      <c r="Q876" s="48"/>
      <c r="R876" s="48"/>
      <c r="S876" s="48"/>
      <c r="T876" s="48"/>
      <c r="U876" s="48"/>
      <c r="V876" s="48"/>
      <c r="W876" s="48"/>
      <c r="X876" s="48"/>
      <c r="Y876" s="48"/>
      <c r="Z876" s="48"/>
      <c r="AA876" s="48"/>
      <c r="AB876" s="48"/>
      <c r="AC876" s="48"/>
      <c r="AD876" s="48"/>
      <c r="AE876" s="48"/>
      <c r="AF876" s="48"/>
    </row>
    <row r="877" spans="1:32" ht="15.75" customHeight="1">
      <c r="A877" s="48"/>
      <c r="B877" s="48"/>
      <c r="C877" s="48"/>
      <c r="D877" s="48"/>
      <c r="E877" s="48"/>
      <c r="F877" s="48"/>
      <c r="G877" s="48"/>
      <c r="H877" s="48"/>
      <c r="I877" s="48"/>
      <c r="J877" s="48"/>
      <c r="K877" s="48"/>
      <c r="L877" s="48"/>
      <c r="M877" s="48"/>
      <c r="N877" s="48"/>
      <c r="O877" s="45"/>
      <c r="P877" s="48"/>
      <c r="Q877" s="48"/>
      <c r="R877" s="48"/>
      <c r="S877" s="48"/>
      <c r="T877" s="48"/>
      <c r="U877" s="48"/>
      <c r="V877" s="48"/>
      <c r="W877" s="48"/>
      <c r="X877" s="48"/>
      <c r="Y877" s="48"/>
      <c r="Z877" s="48"/>
      <c r="AA877" s="48"/>
      <c r="AB877" s="48"/>
      <c r="AC877" s="48"/>
      <c r="AD877" s="48"/>
      <c r="AE877" s="48"/>
      <c r="AF877" s="48"/>
    </row>
    <row r="878" spans="1:32" ht="15.75" customHeight="1">
      <c r="A878" s="48"/>
      <c r="B878" s="48"/>
      <c r="C878" s="48"/>
      <c r="D878" s="48"/>
      <c r="E878" s="48"/>
      <c r="F878" s="48"/>
      <c r="G878" s="48"/>
      <c r="H878" s="48"/>
      <c r="I878" s="48"/>
      <c r="J878" s="48"/>
      <c r="K878" s="48"/>
      <c r="L878" s="48"/>
      <c r="M878" s="48"/>
      <c r="N878" s="48"/>
      <c r="O878" s="45"/>
      <c r="P878" s="48"/>
      <c r="Q878" s="48"/>
      <c r="R878" s="48"/>
      <c r="S878" s="48"/>
      <c r="T878" s="48"/>
      <c r="U878" s="48"/>
      <c r="V878" s="48"/>
      <c r="W878" s="48"/>
      <c r="X878" s="48"/>
      <c r="Y878" s="48"/>
      <c r="Z878" s="48"/>
      <c r="AA878" s="48"/>
      <c r="AB878" s="48"/>
      <c r="AC878" s="48"/>
      <c r="AD878" s="48"/>
      <c r="AE878" s="48"/>
      <c r="AF878" s="48"/>
    </row>
    <row r="879" spans="1:32" ht="15.75" customHeight="1">
      <c r="A879" s="48"/>
      <c r="B879" s="48"/>
      <c r="C879" s="48"/>
      <c r="D879" s="48"/>
      <c r="E879" s="48"/>
      <c r="F879" s="48"/>
      <c r="G879" s="48"/>
      <c r="H879" s="48"/>
      <c r="I879" s="48"/>
      <c r="J879" s="48"/>
      <c r="K879" s="48"/>
      <c r="L879" s="48"/>
      <c r="M879" s="48"/>
      <c r="N879" s="48"/>
      <c r="O879" s="45"/>
      <c r="P879" s="48"/>
      <c r="Q879" s="48"/>
      <c r="R879" s="48"/>
      <c r="S879" s="48"/>
      <c r="T879" s="48"/>
      <c r="U879" s="48"/>
      <c r="V879" s="48"/>
      <c r="W879" s="48"/>
      <c r="X879" s="48"/>
      <c r="Y879" s="48"/>
      <c r="Z879" s="48"/>
      <c r="AA879" s="48"/>
      <c r="AB879" s="48"/>
      <c r="AC879" s="48"/>
      <c r="AD879" s="48"/>
      <c r="AE879" s="48"/>
      <c r="AF879" s="48"/>
    </row>
    <row r="880" spans="1:32" ht="15.75" customHeight="1">
      <c r="A880" s="48"/>
      <c r="B880" s="48"/>
      <c r="C880" s="48"/>
      <c r="D880" s="48"/>
      <c r="E880" s="48"/>
      <c r="F880" s="48"/>
      <c r="G880" s="48"/>
      <c r="H880" s="48"/>
      <c r="I880" s="48"/>
      <c r="J880" s="48"/>
      <c r="K880" s="48"/>
      <c r="L880" s="48"/>
      <c r="M880" s="48"/>
      <c r="N880" s="48"/>
      <c r="O880" s="45"/>
      <c r="P880" s="48"/>
      <c r="Q880" s="48"/>
      <c r="R880" s="48"/>
      <c r="S880" s="48"/>
      <c r="T880" s="48"/>
      <c r="U880" s="48"/>
      <c r="V880" s="48"/>
      <c r="W880" s="48"/>
      <c r="X880" s="48"/>
      <c r="Y880" s="48"/>
      <c r="Z880" s="48"/>
      <c r="AA880" s="48"/>
      <c r="AB880" s="48"/>
      <c r="AC880" s="48"/>
      <c r="AD880" s="48"/>
      <c r="AE880" s="48"/>
      <c r="AF880" s="48"/>
    </row>
    <row r="881" spans="1:32" ht="15.75" customHeight="1">
      <c r="A881" s="48"/>
      <c r="B881" s="48"/>
      <c r="C881" s="48"/>
      <c r="D881" s="48"/>
      <c r="E881" s="48"/>
      <c r="F881" s="48"/>
      <c r="G881" s="48"/>
      <c r="H881" s="48"/>
      <c r="I881" s="48"/>
      <c r="J881" s="48"/>
      <c r="K881" s="48"/>
      <c r="L881" s="48"/>
      <c r="M881" s="48"/>
      <c r="N881" s="48"/>
      <c r="O881" s="45"/>
      <c r="P881" s="48"/>
      <c r="Q881" s="48"/>
      <c r="R881" s="48"/>
      <c r="S881" s="48"/>
      <c r="T881" s="48"/>
      <c r="U881" s="48"/>
      <c r="V881" s="48"/>
      <c r="W881" s="48"/>
      <c r="X881" s="48"/>
      <c r="Y881" s="48"/>
      <c r="Z881" s="48"/>
      <c r="AA881" s="48"/>
      <c r="AB881" s="48"/>
      <c r="AC881" s="48"/>
      <c r="AD881" s="48"/>
      <c r="AE881" s="48"/>
      <c r="AF881" s="48"/>
    </row>
    <row r="882" spans="1:32" ht="15.75" customHeight="1">
      <c r="A882" s="48"/>
      <c r="B882" s="48"/>
      <c r="C882" s="48"/>
      <c r="D882" s="48"/>
      <c r="E882" s="48"/>
      <c r="F882" s="48"/>
      <c r="G882" s="48"/>
      <c r="H882" s="48"/>
      <c r="I882" s="48"/>
      <c r="J882" s="48"/>
      <c r="K882" s="48"/>
      <c r="L882" s="48"/>
      <c r="M882" s="48"/>
      <c r="N882" s="48"/>
      <c r="O882" s="45"/>
      <c r="P882" s="48"/>
      <c r="Q882" s="48"/>
      <c r="R882" s="48"/>
      <c r="S882" s="48"/>
      <c r="T882" s="48"/>
      <c r="U882" s="48"/>
      <c r="V882" s="48"/>
      <c r="W882" s="48"/>
      <c r="X882" s="48"/>
      <c r="Y882" s="48"/>
      <c r="Z882" s="48"/>
      <c r="AA882" s="48"/>
      <c r="AB882" s="48"/>
      <c r="AC882" s="48"/>
      <c r="AD882" s="48"/>
      <c r="AE882" s="48"/>
      <c r="AF882" s="48"/>
    </row>
    <row r="883" spans="1:32" ht="15.75" customHeight="1">
      <c r="A883" s="48"/>
      <c r="B883" s="48"/>
      <c r="C883" s="48"/>
      <c r="D883" s="48"/>
      <c r="E883" s="48"/>
      <c r="F883" s="48"/>
      <c r="G883" s="48"/>
      <c r="H883" s="48"/>
      <c r="I883" s="48"/>
      <c r="J883" s="48"/>
      <c r="K883" s="48"/>
      <c r="L883" s="48"/>
      <c r="M883" s="48"/>
      <c r="N883" s="48"/>
      <c r="O883" s="45"/>
      <c r="P883" s="48"/>
      <c r="Q883" s="48"/>
      <c r="R883" s="48"/>
      <c r="S883" s="48"/>
      <c r="T883" s="48"/>
      <c r="U883" s="48"/>
      <c r="V883" s="48"/>
      <c r="W883" s="48"/>
      <c r="X883" s="48"/>
      <c r="Y883" s="48"/>
      <c r="Z883" s="48"/>
      <c r="AA883" s="48"/>
      <c r="AB883" s="48"/>
      <c r="AC883" s="48"/>
      <c r="AD883" s="48"/>
      <c r="AE883" s="48"/>
      <c r="AF883" s="48"/>
    </row>
    <row r="884" spans="1:32" ht="15.75" customHeight="1">
      <c r="A884" s="48"/>
      <c r="B884" s="48"/>
      <c r="C884" s="48"/>
      <c r="D884" s="48"/>
      <c r="E884" s="48"/>
      <c r="F884" s="48"/>
      <c r="G884" s="48"/>
      <c r="H884" s="48"/>
      <c r="I884" s="48"/>
      <c r="J884" s="48"/>
      <c r="K884" s="48"/>
      <c r="L884" s="48"/>
      <c r="M884" s="48"/>
      <c r="N884" s="48"/>
      <c r="O884" s="45"/>
      <c r="P884" s="48"/>
      <c r="Q884" s="48"/>
      <c r="R884" s="48"/>
      <c r="S884" s="48"/>
      <c r="T884" s="48"/>
      <c r="U884" s="48"/>
      <c r="V884" s="48"/>
      <c r="W884" s="48"/>
      <c r="X884" s="48"/>
      <c r="Y884" s="48"/>
      <c r="Z884" s="48"/>
      <c r="AA884" s="48"/>
      <c r="AB884" s="48"/>
      <c r="AC884" s="48"/>
      <c r="AD884" s="48"/>
      <c r="AE884" s="48"/>
      <c r="AF884" s="48"/>
    </row>
    <row r="885" spans="1:32" ht="15.75" customHeight="1">
      <c r="A885" s="48"/>
      <c r="B885" s="48"/>
      <c r="C885" s="48"/>
      <c r="D885" s="48"/>
      <c r="E885" s="48"/>
      <c r="F885" s="48"/>
      <c r="G885" s="48"/>
      <c r="H885" s="48"/>
      <c r="I885" s="48"/>
      <c r="J885" s="48"/>
      <c r="K885" s="48"/>
      <c r="L885" s="48"/>
      <c r="M885" s="48"/>
      <c r="N885" s="48"/>
      <c r="O885" s="45"/>
      <c r="P885" s="48"/>
      <c r="Q885" s="48"/>
      <c r="R885" s="48"/>
      <c r="S885" s="48"/>
      <c r="T885" s="48"/>
      <c r="U885" s="48"/>
      <c r="V885" s="48"/>
      <c r="W885" s="48"/>
      <c r="X885" s="48"/>
      <c r="Y885" s="48"/>
      <c r="Z885" s="48"/>
      <c r="AA885" s="48"/>
      <c r="AB885" s="48"/>
      <c r="AC885" s="48"/>
      <c r="AD885" s="48"/>
      <c r="AE885" s="48"/>
      <c r="AF885" s="48"/>
    </row>
    <row r="886" spans="1:32" ht="15.75" customHeight="1">
      <c r="A886" s="48"/>
      <c r="B886" s="48"/>
      <c r="C886" s="48"/>
      <c r="D886" s="48"/>
      <c r="E886" s="48"/>
      <c r="F886" s="48"/>
      <c r="G886" s="48"/>
      <c r="H886" s="48"/>
      <c r="I886" s="48"/>
      <c r="J886" s="48"/>
      <c r="K886" s="48"/>
      <c r="L886" s="48"/>
      <c r="M886" s="48"/>
      <c r="N886" s="48"/>
      <c r="O886" s="45"/>
      <c r="P886" s="48"/>
      <c r="Q886" s="48"/>
      <c r="R886" s="48"/>
      <c r="S886" s="48"/>
      <c r="T886" s="48"/>
      <c r="U886" s="48"/>
      <c r="V886" s="48"/>
      <c r="W886" s="48"/>
      <c r="X886" s="48"/>
      <c r="Y886" s="48"/>
      <c r="Z886" s="48"/>
      <c r="AA886" s="48"/>
      <c r="AB886" s="48"/>
      <c r="AC886" s="48"/>
      <c r="AD886" s="48"/>
      <c r="AE886" s="48"/>
      <c r="AF886" s="48"/>
    </row>
    <row r="887" spans="1:32" ht="15.75" customHeight="1">
      <c r="A887" s="48"/>
      <c r="B887" s="48"/>
      <c r="C887" s="48"/>
      <c r="D887" s="48"/>
      <c r="E887" s="48"/>
      <c r="F887" s="48"/>
      <c r="G887" s="48"/>
      <c r="H887" s="48"/>
      <c r="I887" s="48"/>
      <c r="J887" s="48"/>
      <c r="K887" s="48"/>
      <c r="L887" s="48"/>
      <c r="M887" s="48"/>
      <c r="N887" s="48"/>
      <c r="O887" s="45"/>
      <c r="P887" s="48"/>
      <c r="Q887" s="48"/>
      <c r="R887" s="48"/>
      <c r="S887" s="48"/>
      <c r="T887" s="48"/>
      <c r="U887" s="48"/>
      <c r="V887" s="48"/>
      <c r="W887" s="48"/>
      <c r="X887" s="48"/>
      <c r="Y887" s="48"/>
      <c r="Z887" s="48"/>
      <c r="AA887" s="48"/>
      <c r="AB887" s="48"/>
      <c r="AC887" s="48"/>
      <c r="AD887" s="48"/>
      <c r="AE887" s="48"/>
      <c r="AF887" s="48"/>
    </row>
    <row r="888" spans="1:32" ht="15.75" customHeight="1">
      <c r="A888" s="48"/>
      <c r="B888" s="48"/>
      <c r="C888" s="48"/>
      <c r="D888" s="48"/>
      <c r="E888" s="48"/>
      <c r="F888" s="48"/>
      <c r="G888" s="48"/>
      <c r="H888" s="48"/>
      <c r="I888" s="48"/>
      <c r="J888" s="48"/>
      <c r="K888" s="48"/>
      <c r="L888" s="48"/>
      <c r="M888" s="48"/>
      <c r="N888" s="48"/>
      <c r="O888" s="45"/>
      <c r="P888" s="48"/>
      <c r="Q888" s="48"/>
      <c r="R888" s="48"/>
      <c r="S888" s="48"/>
      <c r="T888" s="48"/>
      <c r="U888" s="48"/>
      <c r="V888" s="48"/>
      <c r="W888" s="48"/>
      <c r="X888" s="48"/>
      <c r="Y888" s="48"/>
      <c r="Z888" s="48"/>
      <c r="AA888" s="48"/>
      <c r="AB888" s="48"/>
      <c r="AC888" s="48"/>
      <c r="AD888" s="48"/>
      <c r="AE888" s="48"/>
      <c r="AF888" s="48"/>
    </row>
    <row r="889" spans="1:32" ht="15.75" customHeight="1">
      <c r="A889" s="48"/>
      <c r="B889" s="48"/>
      <c r="C889" s="48"/>
      <c r="D889" s="48"/>
      <c r="E889" s="48"/>
      <c r="F889" s="48"/>
      <c r="G889" s="48"/>
      <c r="H889" s="48"/>
      <c r="I889" s="48"/>
      <c r="J889" s="48"/>
      <c r="K889" s="48"/>
      <c r="L889" s="48"/>
      <c r="M889" s="48"/>
      <c r="N889" s="48"/>
      <c r="O889" s="45"/>
      <c r="P889" s="48"/>
      <c r="Q889" s="48"/>
      <c r="R889" s="48"/>
      <c r="S889" s="48"/>
      <c r="T889" s="48"/>
      <c r="U889" s="48"/>
      <c r="V889" s="48"/>
      <c r="W889" s="48"/>
      <c r="X889" s="48"/>
      <c r="Y889" s="48"/>
      <c r="Z889" s="48"/>
      <c r="AA889" s="48"/>
      <c r="AB889" s="48"/>
      <c r="AC889" s="48"/>
      <c r="AD889" s="48"/>
      <c r="AE889" s="48"/>
      <c r="AF889" s="48"/>
    </row>
    <row r="890" spans="1:32" ht="15.75" customHeight="1">
      <c r="A890" s="48"/>
      <c r="B890" s="48"/>
      <c r="C890" s="48"/>
      <c r="D890" s="48"/>
      <c r="E890" s="48"/>
      <c r="F890" s="48"/>
      <c r="G890" s="48"/>
      <c r="H890" s="48"/>
      <c r="I890" s="48"/>
      <c r="J890" s="48"/>
      <c r="K890" s="48"/>
      <c r="L890" s="48"/>
      <c r="M890" s="48"/>
      <c r="N890" s="48"/>
      <c r="O890" s="45"/>
      <c r="P890" s="48"/>
      <c r="Q890" s="48"/>
      <c r="R890" s="48"/>
      <c r="S890" s="48"/>
      <c r="T890" s="48"/>
      <c r="U890" s="48"/>
      <c r="V890" s="48"/>
      <c r="W890" s="48"/>
      <c r="X890" s="48"/>
      <c r="Y890" s="48"/>
      <c r="Z890" s="48"/>
      <c r="AA890" s="48"/>
      <c r="AB890" s="48"/>
      <c r="AC890" s="48"/>
      <c r="AD890" s="48"/>
      <c r="AE890" s="48"/>
      <c r="AF890" s="48"/>
    </row>
    <row r="891" spans="1:32" ht="15.75" customHeight="1">
      <c r="A891" s="48"/>
      <c r="B891" s="48"/>
      <c r="C891" s="48"/>
      <c r="D891" s="48"/>
      <c r="E891" s="48"/>
      <c r="F891" s="48"/>
      <c r="G891" s="48"/>
      <c r="H891" s="48"/>
      <c r="I891" s="48"/>
      <c r="J891" s="48"/>
      <c r="K891" s="48"/>
      <c r="L891" s="48"/>
      <c r="M891" s="48"/>
      <c r="N891" s="48"/>
      <c r="O891" s="45"/>
      <c r="P891" s="48"/>
      <c r="Q891" s="48"/>
      <c r="R891" s="48"/>
      <c r="S891" s="48"/>
      <c r="T891" s="48"/>
      <c r="U891" s="48"/>
      <c r="V891" s="48"/>
      <c r="W891" s="48"/>
      <c r="X891" s="48"/>
      <c r="Y891" s="48"/>
      <c r="Z891" s="48"/>
      <c r="AA891" s="48"/>
      <c r="AB891" s="48"/>
      <c r="AC891" s="48"/>
      <c r="AD891" s="48"/>
      <c r="AE891" s="48"/>
      <c r="AF891" s="48"/>
    </row>
    <row r="892" spans="1:32" ht="15.75" customHeight="1">
      <c r="A892" s="48"/>
      <c r="B892" s="48"/>
      <c r="C892" s="48"/>
      <c r="D892" s="48"/>
      <c r="E892" s="48"/>
      <c r="F892" s="48"/>
      <c r="G892" s="48"/>
      <c r="H892" s="48"/>
      <c r="I892" s="48"/>
      <c r="J892" s="48"/>
      <c r="K892" s="48"/>
      <c r="L892" s="48"/>
      <c r="M892" s="48"/>
      <c r="N892" s="48"/>
      <c r="O892" s="45"/>
      <c r="P892" s="48"/>
      <c r="Q892" s="48"/>
      <c r="R892" s="48"/>
      <c r="S892" s="48"/>
      <c r="T892" s="48"/>
      <c r="U892" s="48"/>
      <c r="V892" s="48"/>
      <c r="W892" s="48"/>
      <c r="X892" s="48"/>
      <c r="Y892" s="48"/>
      <c r="Z892" s="48"/>
      <c r="AA892" s="48"/>
      <c r="AB892" s="48"/>
      <c r="AC892" s="48"/>
      <c r="AD892" s="48"/>
      <c r="AE892" s="48"/>
      <c r="AF892" s="48"/>
    </row>
    <row r="893" spans="1:32" ht="15.75" customHeight="1">
      <c r="A893" s="48"/>
      <c r="B893" s="48"/>
      <c r="C893" s="48"/>
      <c r="D893" s="48"/>
      <c r="E893" s="48"/>
      <c r="F893" s="48"/>
      <c r="G893" s="48"/>
      <c r="H893" s="48"/>
      <c r="I893" s="48"/>
      <c r="J893" s="48"/>
      <c r="K893" s="48"/>
      <c r="L893" s="48"/>
      <c r="M893" s="48"/>
      <c r="N893" s="48"/>
      <c r="O893" s="45"/>
      <c r="P893" s="48"/>
      <c r="Q893" s="48"/>
      <c r="R893" s="48"/>
      <c r="S893" s="48"/>
      <c r="T893" s="48"/>
      <c r="U893" s="48"/>
      <c r="V893" s="48"/>
      <c r="W893" s="48"/>
      <c r="X893" s="48"/>
      <c r="Y893" s="48"/>
      <c r="Z893" s="48"/>
      <c r="AA893" s="48"/>
      <c r="AB893" s="48"/>
      <c r="AC893" s="48"/>
      <c r="AD893" s="48"/>
      <c r="AE893" s="48"/>
      <c r="AF893" s="48"/>
    </row>
    <row r="894" spans="1:32" ht="15.75" customHeight="1">
      <c r="A894" s="48"/>
      <c r="B894" s="48"/>
      <c r="C894" s="48"/>
      <c r="D894" s="48"/>
      <c r="E894" s="48"/>
      <c r="F894" s="48"/>
      <c r="G894" s="48"/>
      <c r="H894" s="48"/>
      <c r="I894" s="48"/>
      <c r="J894" s="48"/>
      <c r="K894" s="48"/>
      <c r="L894" s="48"/>
      <c r="M894" s="48"/>
      <c r="N894" s="48"/>
      <c r="O894" s="45"/>
      <c r="P894" s="48"/>
      <c r="Q894" s="48"/>
      <c r="R894" s="48"/>
      <c r="S894" s="48"/>
      <c r="T894" s="48"/>
      <c r="U894" s="48"/>
      <c r="V894" s="48"/>
      <c r="W894" s="48"/>
      <c r="X894" s="48"/>
      <c r="Y894" s="48"/>
      <c r="Z894" s="48"/>
      <c r="AA894" s="48"/>
      <c r="AB894" s="48"/>
      <c r="AC894" s="48"/>
      <c r="AD894" s="48"/>
      <c r="AE894" s="48"/>
      <c r="AF894" s="48"/>
    </row>
    <row r="895" spans="1:32" ht="15.75" customHeight="1">
      <c r="A895" s="48"/>
      <c r="B895" s="48"/>
      <c r="C895" s="48"/>
      <c r="D895" s="48"/>
      <c r="E895" s="48"/>
      <c r="F895" s="48"/>
      <c r="G895" s="48"/>
      <c r="H895" s="48"/>
      <c r="I895" s="48"/>
      <c r="J895" s="48"/>
      <c r="K895" s="48"/>
      <c r="L895" s="48"/>
      <c r="M895" s="48"/>
      <c r="N895" s="48"/>
      <c r="O895" s="45"/>
      <c r="P895" s="48"/>
      <c r="Q895" s="48"/>
      <c r="R895" s="48"/>
      <c r="S895" s="48"/>
      <c r="T895" s="48"/>
      <c r="U895" s="48"/>
      <c r="V895" s="48"/>
      <c r="W895" s="48"/>
      <c r="X895" s="48"/>
      <c r="Y895" s="48"/>
      <c r="Z895" s="48"/>
      <c r="AA895" s="48"/>
      <c r="AB895" s="48"/>
      <c r="AC895" s="48"/>
      <c r="AD895" s="48"/>
      <c r="AE895" s="48"/>
      <c r="AF895" s="48"/>
    </row>
    <row r="896" spans="1:32" ht="15.75" customHeight="1">
      <c r="A896" s="48"/>
      <c r="B896" s="48"/>
      <c r="C896" s="48"/>
      <c r="D896" s="48"/>
      <c r="E896" s="48"/>
      <c r="F896" s="48"/>
      <c r="G896" s="48"/>
      <c r="H896" s="48"/>
      <c r="I896" s="48"/>
      <c r="J896" s="48"/>
      <c r="K896" s="48"/>
      <c r="L896" s="48"/>
      <c r="M896" s="48"/>
      <c r="N896" s="48"/>
      <c r="O896" s="45"/>
      <c r="P896" s="48"/>
      <c r="Q896" s="48"/>
      <c r="R896" s="48"/>
      <c r="S896" s="48"/>
      <c r="T896" s="48"/>
      <c r="U896" s="48"/>
      <c r="V896" s="48"/>
      <c r="W896" s="48"/>
      <c r="X896" s="48"/>
      <c r="Y896" s="48"/>
      <c r="Z896" s="48"/>
      <c r="AA896" s="48"/>
      <c r="AB896" s="48"/>
      <c r="AC896" s="48"/>
      <c r="AD896" s="48"/>
      <c r="AE896" s="48"/>
      <c r="AF896" s="48"/>
    </row>
    <row r="897" spans="1:32" ht="15.75" customHeight="1">
      <c r="A897" s="48"/>
      <c r="B897" s="48"/>
      <c r="C897" s="48"/>
      <c r="D897" s="48"/>
      <c r="E897" s="48"/>
      <c r="F897" s="48"/>
      <c r="G897" s="48"/>
      <c r="H897" s="48"/>
      <c r="I897" s="48"/>
      <c r="J897" s="48"/>
      <c r="K897" s="48"/>
      <c r="L897" s="48"/>
      <c r="M897" s="48"/>
      <c r="N897" s="48"/>
      <c r="O897" s="45"/>
      <c r="P897" s="48"/>
      <c r="Q897" s="48"/>
      <c r="R897" s="48"/>
      <c r="S897" s="48"/>
      <c r="T897" s="48"/>
      <c r="U897" s="48"/>
      <c r="V897" s="48"/>
      <c r="W897" s="48"/>
      <c r="X897" s="48"/>
      <c r="Y897" s="48"/>
      <c r="Z897" s="48"/>
      <c r="AA897" s="48"/>
      <c r="AB897" s="48"/>
      <c r="AC897" s="48"/>
      <c r="AD897" s="48"/>
      <c r="AE897" s="48"/>
      <c r="AF897" s="48"/>
    </row>
    <row r="898" spans="1:32" ht="15.75" customHeight="1">
      <c r="A898" s="48"/>
      <c r="B898" s="48"/>
      <c r="C898" s="48"/>
      <c r="D898" s="48"/>
      <c r="E898" s="48"/>
      <c r="F898" s="48"/>
      <c r="G898" s="48"/>
      <c r="H898" s="48"/>
      <c r="I898" s="48"/>
      <c r="J898" s="48"/>
      <c r="K898" s="48"/>
      <c r="L898" s="48"/>
      <c r="M898" s="48"/>
      <c r="N898" s="48"/>
      <c r="O898" s="45"/>
      <c r="P898" s="48"/>
      <c r="Q898" s="48"/>
      <c r="R898" s="48"/>
      <c r="S898" s="48"/>
      <c r="T898" s="48"/>
      <c r="U898" s="48"/>
      <c r="V898" s="48"/>
      <c r="W898" s="48"/>
      <c r="X898" s="48"/>
      <c r="Y898" s="48"/>
      <c r="Z898" s="48"/>
      <c r="AA898" s="48"/>
      <c r="AB898" s="48"/>
      <c r="AC898" s="48"/>
      <c r="AD898" s="48"/>
      <c r="AE898" s="48"/>
      <c r="AF898" s="48"/>
    </row>
    <row r="899" spans="1:32" ht="15.75" customHeight="1">
      <c r="A899" s="48"/>
      <c r="B899" s="48"/>
      <c r="C899" s="48"/>
      <c r="D899" s="48"/>
      <c r="E899" s="48"/>
      <c r="F899" s="48"/>
      <c r="G899" s="48"/>
      <c r="H899" s="48"/>
      <c r="I899" s="48"/>
      <c r="J899" s="48"/>
      <c r="K899" s="48"/>
      <c r="L899" s="48"/>
      <c r="M899" s="48"/>
      <c r="N899" s="48"/>
      <c r="O899" s="45"/>
      <c r="P899" s="48"/>
      <c r="Q899" s="48"/>
      <c r="R899" s="48"/>
      <c r="S899" s="48"/>
      <c r="T899" s="48"/>
      <c r="U899" s="48"/>
      <c r="V899" s="48"/>
      <c r="W899" s="48"/>
      <c r="X899" s="48"/>
      <c r="Y899" s="48"/>
      <c r="Z899" s="48"/>
      <c r="AA899" s="48"/>
      <c r="AB899" s="48"/>
      <c r="AC899" s="48"/>
      <c r="AD899" s="48"/>
      <c r="AE899" s="48"/>
      <c r="AF899" s="48"/>
    </row>
    <row r="900" spans="1:32" ht="15.75" customHeight="1">
      <c r="A900" s="48"/>
      <c r="B900" s="48"/>
      <c r="C900" s="48"/>
      <c r="D900" s="48"/>
      <c r="E900" s="48"/>
      <c r="F900" s="48"/>
      <c r="G900" s="48"/>
      <c r="H900" s="48"/>
      <c r="I900" s="48"/>
      <c r="J900" s="48"/>
      <c r="K900" s="48"/>
      <c r="L900" s="48"/>
      <c r="M900" s="48"/>
      <c r="N900" s="48"/>
      <c r="O900" s="45"/>
      <c r="P900" s="48"/>
      <c r="Q900" s="48"/>
      <c r="R900" s="48"/>
      <c r="S900" s="48"/>
      <c r="T900" s="48"/>
      <c r="U900" s="48"/>
      <c r="V900" s="48"/>
      <c r="W900" s="48"/>
      <c r="X900" s="48"/>
      <c r="Y900" s="48"/>
      <c r="Z900" s="48"/>
      <c r="AA900" s="48"/>
      <c r="AB900" s="48"/>
      <c r="AC900" s="48"/>
      <c r="AD900" s="48"/>
      <c r="AE900" s="48"/>
      <c r="AF900" s="48"/>
    </row>
    <row r="901" spans="1:32" ht="15.75" customHeight="1">
      <c r="A901" s="48"/>
      <c r="B901" s="48"/>
      <c r="C901" s="48"/>
      <c r="D901" s="48"/>
      <c r="E901" s="48"/>
      <c r="F901" s="48"/>
      <c r="G901" s="48"/>
      <c r="H901" s="48"/>
      <c r="I901" s="48"/>
      <c r="J901" s="48"/>
      <c r="K901" s="48"/>
      <c r="L901" s="48"/>
      <c r="M901" s="48"/>
      <c r="N901" s="48"/>
      <c r="O901" s="45"/>
      <c r="P901" s="48"/>
      <c r="Q901" s="48"/>
      <c r="R901" s="48"/>
      <c r="S901" s="48"/>
      <c r="T901" s="48"/>
      <c r="U901" s="48"/>
      <c r="V901" s="48"/>
      <c r="W901" s="48"/>
      <c r="X901" s="48"/>
      <c r="Y901" s="48"/>
      <c r="Z901" s="48"/>
      <c r="AA901" s="48"/>
      <c r="AB901" s="48"/>
      <c r="AC901" s="48"/>
      <c r="AD901" s="48"/>
      <c r="AE901" s="48"/>
      <c r="AF901" s="48"/>
    </row>
    <row r="902" spans="1:32" ht="15.75" customHeight="1">
      <c r="A902" s="48"/>
      <c r="B902" s="48"/>
      <c r="C902" s="48"/>
      <c r="D902" s="48"/>
      <c r="E902" s="48"/>
      <c r="F902" s="48"/>
      <c r="G902" s="48"/>
      <c r="H902" s="48"/>
      <c r="I902" s="48"/>
      <c r="J902" s="48"/>
      <c r="K902" s="48"/>
      <c r="L902" s="48"/>
      <c r="M902" s="48"/>
      <c r="N902" s="48"/>
      <c r="O902" s="45"/>
      <c r="P902" s="48"/>
      <c r="Q902" s="48"/>
      <c r="R902" s="48"/>
      <c r="S902" s="48"/>
      <c r="T902" s="48"/>
      <c r="U902" s="48"/>
      <c r="V902" s="48"/>
      <c r="W902" s="48"/>
      <c r="X902" s="48"/>
      <c r="Y902" s="48"/>
      <c r="Z902" s="48"/>
      <c r="AA902" s="48"/>
      <c r="AB902" s="48"/>
      <c r="AC902" s="48"/>
      <c r="AD902" s="48"/>
      <c r="AE902" s="48"/>
      <c r="AF902" s="48"/>
    </row>
    <row r="903" spans="1:32" ht="15.75" customHeight="1">
      <c r="A903" s="48"/>
      <c r="B903" s="48"/>
      <c r="C903" s="48"/>
      <c r="D903" s="48"/>
      <c r="E903" s="48"/>
      <c r="F903" s="48"/>
      <c r="G903" s="48"/>
      <c r="H903" s="48"/>
      <c r="I903" s="48"/>
      <c r="J903" s="48"/>
      <c r="K903" s="48"/>
      <c r="L903" s="48"/>
      <c r="M903" s="48"/>
      <c r="N903" s="48"/>
      <c r="O903" s="45"/>
      <c r="P903" s="48"/>
      <c r="Q903" s="48"/>
      <c r="R903" s="48"/>
      <c r="S903" s="48"/>
      <c r="T903" s="48"/>
      <c r="U903" s="48"/>
      <c r="V903" s="48"/>
      <c r="W903" s="48"/>
      <c r="X903" s="48"/>
      <c r="Y903" s="48"/>
      <c r="Z903" s="48"/>
      <c r="AA903" s="48"/>
      <c r="AB903" s="48"/>
      <c r="AC903" s="48"/>
      <c r="AD903" s="48"/>
      <c r="AE903" s="48"/>
      <c r="AF903" s="48"/>
    </row>
    <row r="904" spans="1:32" ht="15.75" customHeight="1">
      <c r="A904" s="48"/>
      <c r="B904" s="48"/>
      <c r="C904" s="48"/>
      <c r="D904" s="48"/>
      <c r="E904" s="48"/>
      <c r="F904" s="48"/>
      <c r="G904" s="48"/>
      <c r="H904" s="48"/>
      <c r="I904" s="48"/>
      <c r="J904" s="48"/>
      <c r="K904" s="48"/>
      <c r="L904" s="48"/>
      <c r="M904" s="48"/>
      <c r="N904" s="48"/>
      <c r="O904" s="45"/>
      <c r="P904" s="48"/>
      <c r="Q904" s="48"/>
      <c r="R904" s="48"/>
      <c r="S904" s="48"/>
      <c r="T904" s="48"/>
      <c r="U904" s="48"/>
      <c r="V904" s="48"/>
      <c r="W904" s="48"/>
      <c r="X904" s="48"/>
      <c r="Y904" s="48"/>
      <c r="Z904" s="48"/>
      <c r="AA904" s="48"/>
      <c r="AB904" s="48"/>
      <c r="AC904" s="48"/>
      <c r="AD904" s="48"/>
      <c r="AE904" s="48"/>
      <c r="AF904" s="48"/>
    </row>
    <row r="905" spans="1:32" ht="15.75" customHeight="1">
      <c r="A905" s="48"/>
      <c r="B905" s="48"/>
      <c r="C905" s="48"/>
      <c r="D905" s="48"/>
      <c r="E905" s="48"/>
      <c r="F905" s="48"/>
      <c r="G905" s="48"/>
      <c r="H905" s="48"/>
      <c r="I905" s="48"/>
      <c r="J905" s="48"/>
      <c r="K905" s="48"/>
      <c r="L905" s="48"/>
      <c r="M905" s="48"/>
      <c r="N905" s="48"/>
      <c r="O905" s="45"/>
      <c r="P905" s="48"/>
      <c r="Q905" s="48"/>
      <c r="R905" s="48"/>
      <c r="S905" s="48"/>
      <c r="T905" s="48"/>
      <c r="U905" s="48"/>
      <c r="V905" s="48"/>
      <c r="W905" s="48"/>
      <c r="X905" s="48"/>
      <c r="Y905" s="48"/>
      <c r="Z905" s="48"/>
      <c r="AA905" s="48"/>
      <c r="AB905" s="48"/>
      <c r="AC905" s="48"/>
      <c r="AD905" s="48"/>
      <c r="AE905" s="48"/>
      <c r="AF905" s="48"/>
    </row>
    <row r="906" spans="1:32" ht="15.75" customHeight="1">
      <c r="A906" s="48"/>
      <c r="B906" s="48"/>
      <c r="C906" s="48"/>
      <c r="D906" s="48"/>
      <c r="E906" s="48"/>
      <c r="F906" s="48"/>
      <c r="G906" s="48"/>
      <c r="H906" s="48"/>
      <c r="I906" s="48"/>
      <c r="J906" s="48"/>
      <c r="K906" s="48"/>
      <c r="L906" s="48"/>
      <c r="M906" s="48"/>
      <c r="N906" s="48"/>
      <c r="O906" s="45"/>
      <c r="P906" s="48"/>
      <c r="Q906" s="48"/>
      <c r="R906" s="48"/>
      <c r="S906" s="48"/>
      <c r="T906" s="48"/>
      <c r="U906" s="48"/>
      <c r="V906" s="48"/>
      <c r="W906" s="48"/>
      <c r="X906" s="48"/>
      <c r="Y906" s="48"/>
      <c r="Z906" s="48"/>
      <c r="AA906" s="48"/>
      <c r="AB906" s="48"/>
      <c r="AC906" s="48"/>
      <c r="AD906" s="48"/>
      <c r="AE906" s="48"/>
      <c r="AF906" s="48"/>
    </row>
    <row r="907" spans="1:32" ht="15.75" customHeight="1">
      <c r="A907" s="48"/>
      <c r="B907" s="48"/>
      <c r="C907" s="48"/>
      <c r="D907" s="48"/>
      <c r="E907" s="48"/>
      <c r="F907" s="48"/>
      <c r="G907" s="48"/>
      <c r="H907" s="48"/>
      <c r="I907" s="48"/>
      <c r="J907" s="48"/>
      <c r="K907" s="48"/>
      <c r="L907" s="48"/>
      <c r="M907" s="48"/>
      <c r="N907" s="48"/>
      <c r="O907" s="45"/>
      <c r="P907" s="48"/>
      <c r="Q907" s="48"/>
      <c r="R907" s="48"/>
      <c r="S907" s="48"/>
      <c r="T907" s="48"/>
      <c r="U907" s="48"/>
      <c r="V907" s="48"/>
      <c r="W907" s="48"/>
      <c r="X907" s="48"/>
      <c r="Y907" s="48"/>
      <c r="Z907" s="48"/>
      <c r="AA907" s="48"/>
      <c r="AB907" s="48"/>
      <c r="AC907" s="48"/>
      <c r="AD907" s="48"/>
      <c r="AE907" s="48"/>
      <c r="AF907" s="48"/>
    </row>
    <row r="908" spans="1:32" ht="15.75" customHeight="1">
      <c r="A908" s="48"/>
      <c r="B908" s="48"/>
      <c r="C908" s="48"/>
      <c r="D908" s="48"/>
      <c r="E908" s="48"/>
      <c r="F908" s="48"/>
      <c r="G908" s="48"/>
      <c r="H908" s="48"/>
      <c r="I908" s="48"/>
      <c r="J908" s="48"/>
      <c r="K908" s="48"/>
      <c r="L908" s="48"/>
      <c r="M908" s="48"/>
      <c r="N908" s="48"/>
      <c r="O908" s="45"/>
      <c r="P908" s="48"/>
      <c r="Q908" s="48"/>
      <c r="R908" s="48"/>
      <c r="S908" s="48"/>
      <c r="T908" s="48"/>
      <c r="U908" s="48"/>
      <c r="V908" s="48"/>
      <c r="W908" s="48"/>
      <c r="X908" s="48"/>
      <c r="Y908" s="48"/>
      <c r="Z908" s="48"/>
      <c r="AA908" s="48"/>
      <c r="AB908" s="48"/>
      <c r="AC908" s="48"/>
      <c r="AD908" s="48"/>
      <c r="AE908" s="48"/>
      <c r="AF908" s="48"/>
    </row>
    <row r="909" spans="1:32" ht="15.75" customHeight="1">
      <c r="A909" s="48"/>
      <c r="B909" s="48"/>
      <c r="C909" s="48"/>
      <c r="D909" s="48"/>
      <c r="E909" s="48"/>
      <c r="F909" s="48"/>
      <c r="G909" s="48"/>
      <c r="H909" s="48"/>
      <c r="I909" s="48"/>
      <c r="J909" s="48"/>
      <c r="K909" s="48"/>
      <c r="L909" s="48"/>
      <c r="M909" s="48"/>
      <c r="N909" s="48"/>
      <c r="O909" s="45"/>
      <c r="P909" s="48"/>
      <c r="Q909" s="48"/>
      <c r="R909" s="48"/>
      <c r="S909" s="48"/>
      <c r="T909" s="48"/>
      <c r="U909" s="48"/>
      <c r="V909" s="48"/>
      <c r="W909" s="48"/>
      <c r="X909" s="48"/>
      <c r="Y909" s="48"/>
      <c r="Z909" s="48"/>
      <c r="AA909" s="48"/>
      <c r="AB909" s="48"/>
      <c r="AC909" s="48"/>
      <c r="AD909" s="48"/>
      <c r="AE909" s="48"/>
      <c r="AF909" s="48"/>
    </row>
    <row r="910" spans="1:32" ht="15.75" customHeight="1">
      <c r="A910" s="48"/>
      <c r="B910" s="48"/>
      <c r="C910" s="48"/>
      <c r="D910" s="48"/>
      <c r="E910" s="48"/>
      <c r="F910" s="48"/>
      <c r="G910" s="48"/>
      <c r="H910" s="48"/>
      <c r="I910" s="48"/>
      <c r="J910" s="48"/>
      <c r="K910" s="48"/>
      <c r="L910" s="48"/>
      <c r="M910" s="48"/>
      <c r="N910" s="48"/>
      <c r="O910" s="45"/>
      <c r="P910" s="48"/>
      <c r="Q910" s="48"/>
      <c r="R910" s="48"/>
      <c r="S910" s="48"/>
      <c r="T910" s="48"/>
      <c r="U910" s="48"/>
      <c r="V910" s="48"/>
      <c r="W910" s="48"/>
      <c r="X910" s="48"/>
      <c r="Y910" s="48"/>
      <c r="Z910" s="48"/>
      <c r="AA910" s="48"/>
      <c r="AB910" s="48"/>
      <c r="AC910" s="48"/>
      <c r="AD910" s="48"/>
      <c r="AE910" s="48"/>
      <c r="AF910" s="48"/>
    </row>
    <row r="911" spans="1:32" ht="15.75" customHeight="1">
      <c r="A911" s="48"/>
      <c r="B911" s="48"/>
      <c r="C911" s="48"/>
      <c r="D911" s="48"/>
      <c r="E911" s="48"/>
      <c r="F911" s="48"/>
      <c r="G911" s="48"/>
      <c r="H911" s="48"/>
      <c r="I911" s="48"/>
      <c r="J911" s="48"/>
      <c r="K911" s="48"/>
      <c r="L911" s="48"/>
      <c r="M911" s="48"/>
      <c r="N911" s="48"/>
      <c r="O911" s="45"/>
      <c r="P911" s="48"/>
      <c r="Q911" s="48"/>
      <c r="R911" s="48"/>
      <c r="S911" s="48"/>
      <c r="T911" s="48"/>
      <c r="U911" s="48"/>
      <c r="V911" s="48"/>
      <c r="W911" s="48"/>
      <c r="X911" s="48"/>
      <c r="Y911" s="48"/>
      <c r="Z911" s="48"/>
      <c r="AA911" s="48"/>
      <c r="AB911" s="48"/>
      <c r="AC911" s="48"/>
      <c r="AD911" s="48"/>
      <c r="AE911" s="48"/>
      <c r="AF911" s="48"/>
    </row>
    <row r="912" spans="1:32" ht="15.75" customHeight="1">
      <c r="A912" s="48"/>
      <c r="B912" s="48"/>
      <c r="C912" s="48"/>
      <c r="D912" s="48"/>
      <c r="E912" s="48"/>
      <c r="F912" s="48"/>
      <c r="G912" s="48"/>
      <c r="H912" s="48"/>
      <c r="I912" s="48"/>
      <c r="J912" s="48"/>
      <c r="K912" s="48"/>
      <c r="L912" s="48"/>
      <c r="M912" s="48"/>
      <c r="N912" s="48"/>
      <c r="O912" s="45"/>
      <c r="P912" s="48"/>
      <c r="Q912" s="48"/>
      <c r="R912" s="48"/>
      <c r="S912" s="48"/>
      <c r="T912" s="48"/>
      <c r="U912" s="48"/>
      <c r="V912" s="48"/>
      <c r="W912" s="48"/>
      <c r="X912" s="48"/>
      <c r="Y912" s="48"/>
      <c r="Z912" s="48"/>
      <c r="AA912" s="48"/>
      <c r="AB912" s="48"/>
      <c r="AC912" s="48"/>
      <c r="AD912" s="48"/>
      <c r="AE912" s="48"/>
      <c r="AF912" s="48"/>
    </row>
    <row r="913" spans="1:32" ht="15.75" customHeight="1">
      <c r="A913" s="48"/>
      <c r="B913" s="48"/>
      <c r="C913" s="48"/>
      <c r="D913" s="48"/>
      <c r="E913" s="48"/>
      <c r="F913" s="48"/>
      <c r="G913" s="48"/>
      <c r="H913" s="48"/>
      <c r="I913" s="48"/>
      <c r="J913" s="48"/>
      <c r="K913" s="48"/>
      <c r="L913" s="48"/>
      <c r="M913" s="48"/>
      <c r="N913" s="48"/>
      <c r="O913" s="45"/>
      <c r="P913" s="48"/>
      <c r="Q913" s="48"/>
      <c r="R913" s="48"/>
      <c r="S913" s="48"/>
      <c r="T913" s="48"/>
      <c r="U913" s="48"/>
      <c r="V913" s="48"/>
      <c r="W913" s="48"/>
      <c r="X913" s="48"/>
      <c r="Y913" s="48"/>
      <c r="Z913" s="48"/>
      <c r="AA913" s="48"/>
      <c r="AB913" s="48"/>
      <c r="AC913" s="48"/>
      <c r="AD913" s="48"/>
      <c r="AE913" s="48"/>
      <c r="AF913" s="48"/>
    </row>
    <row r="914" spans="1:32" ht="15.75" customHeight="1">
      <c r="A914" s="48"/>
      <c r="B914" s="48"/>
      <c r="C914" s="48"/>
      <c r="D914" s="48"/>
      <c r="E914" s="48"/>
      <c r="F914" s="48"/>
      <c r="G914" s="48"/>
      <c r="H914" s="48"/>
      <c r="I914" s="48"/>
      <c r="J914" s="48"/>
      <c r="K914" s="48"/>
      <c r="L914" s="48"/>
      <c r="M914" s="48"/>
      <c r="N914" s="48"/>
      <c r="O914" s="45"/>
      <c r="P914" s="48"/>
      <c r="Q914" s="48"/>
      <c r="R914" s="48"/>
      <c r="S914" s="48"/>
      <c r="T914" s="48"/>
      <c r="U914" s="48"/>
      <c r="V914" s="48"/>
      <c r="W914" s="48"/>
      <c r="X914" s="48"/>
      <c r="Y914" s="48"/>
      <c r="Z914" s="48"/>
      <c r="AA914" s="48"/>
      <c r="AB914" s="48"/>
      <c r="AC914" s="48"/>
      <c r="AD914" s="48"/>
      <c r="AE914" s="48"/>
      <c r="AF914" s="48"/>
    </row>
    <row r="915" spans="1:32" ht="15.75" customHeight="1">
      <c r="A915" s="48"/>
      <c r="B915" s="48"/>
      <c r="C915" s="48"/>
      <c r="D915" s="48"/>
      <c r="E915" s="48"/>
      <c r="F915" s="48"/>
      <c r="G915" s="48"/>
      <c r="H915" s="48"/>
      <c r="I915" s="48"/>
      <c r="J915" s="48"/>
      <c r="K915" s="48"/>
      <c r="L915" s="48"/>
      <c r="M915" s="48"/>
      <c r="N915" s="48"/>
      <c r="O915" s="45"/>
      <c r="P915" s="48"/>
      <c r="Q915" s="48"/>
      <c r="R915" s="48"/>
      <c r="S915" s="48"/>
      <c r="T915" s="48"/>
      <c r="U915" s="48"/>
      <c r="V915" s="48"/>
      <c r="W915" s="48"/>
      <c r="X915" s="48"/>
      <c r="Y915" s="48"/>
      <c r="Z915" s="48"/>
      <c r="AA915" s="48"/>
      <c r="AB915" s="48"/>
      <c r="AC915" s="48"/>
      <c r="AD915" s="48"/>
      <c r="AE915" s="48"/>
      <c r="AF915" s="48"/>
    </row>
    <row r="916" spans="1:32" ht="15.75" customHeight="1">
      <c r="A916" s="48"/>
      <c r="B916" s="48"/>
      <c r="C916" s="48"/>
      <c r="D916" s="48"/>
      <c r="E916" s="48"/>
      <c r="F916" s="48"/>
      <c r="G916" s="48"/>
      <c r="H916" s="48"/>
      <c r="I916" s="48"/>
      <c r="J916" s="48"/>
      <c r="K916" s="48"/>
      <c r="L916" s="48"/>
      <c r="M916" s="48"/>
      <c r="N916" s="48"/>
      <c r="O916" s="45"/>
      <c r="P916" s="48"/>
      <c r="Q916" s="48"/>
      <c r="R916" s="48"/>
      <c r="S916" s="48"/>
      <c r="T916" s="48"/>
      <c r="U916" s="48"/>
      <c r="V916" s="48"/>
      <c r="W916" s="48"/>
      <c r="X916" s="48"/>
      <c r="Y916" s="48"/>
      <c r="Z916" s="48"/>
      <c r="AA916" s="48"/>
      <c r="AB916" s="48"/>
      <c r="AC916" s="48"/>
      <c r="AD916" s="48"/>
      <c r="AE916" s="48"/>
      <c r="AF916" s="48"/>
    </row>
    <row r="917" spans="1:32" ht="15.75" customHeight="1">
      <c r="A917" s="48"/>
      <c r="B917" s="48"/>
      <c r="C917" s="48"/>
      <c r="D917" s="48"/>
      <c r="E917" s="48"/>
      <c r="F917" s="48"/>
      <c r="G917" s="48"/>
      <c r="H917" s="48"/>
      <c r="I917" s="48"/>
      <c r="J917" s="48"/>
      <c r="K917" s="48"/>
      <c r="L917" s="48"/>
      <c r="M917" s="48"/>
      <c r="N917" s="48"/>
      <c r="O917" s="45"/>
      <c r="P917" s="48"/>
      <c r="Q917" s="48"/>
      <c r="R917" s="48"/>
      <c r="S917" s="48"/>
      <c r="T917" s="48"/>
      <c r="U917" s="48"/>
      <c r="V917" s="48"/>
      <c r="W917" s="48"/>
      <c r="X917" s="48"/>
      <c r="Y917" s="48"/>
      <c r="Z917" s="48"/>
      <c r="AA917" s="48"/>
      <c r="AB917" s="48"/>
      <c r="AC917" s="48"/>
      <c r="AD917" s="48"/>
      <c r="AE917" s="48"/>
      <c r="AF917" s="48"/>
    </row>
    <row r="918" spans="1:32" ht="15.75" customHeight="1">
      <c r="A918" s="48"/>
      <c r="B918" s="48"/>
      <c r="C918" s="48"/>
      <c r="D918" s="48"/>
      <c r="E918" s="48"/>
      <c r="F918" s="48"/>
      <c r="G918" s="48"/>
      <c r="H918" s="48"/>
      <c r="I918" s="48"/>
      <c r="J918" s="48"/>
      <c r="K918" s="48"/>
      <c r="L918" s="48"/>
      <c r="M918" s="48"/>
      <c r="N918" s="48"/>
      <c r="O918" s="45"/>
      <c r="P918" s="48"/>
      <c r="Q918" s="48"/>
      <c r="R918" s="48"/>
      <c r="S918" s="48"/>
      <c r="T918" s="48"/>
      <c r="U918" s="48"/>
      <c r="V918" s="48"/>
      <c r="W918" s="48"/>
      <c r="X918" s="48"/>
      <c r="Y918" s="48"/>
      <c r="Z918" s="48"/>
      <c r="AA918" s="48"/>
      <c r="AB918" s="48"/>
      <c r="AC918" s="48"/>
      <c r="AD918" s="48"/>
      <c r="AE918" s="48"/>
      <c r="AF918" s="48"/>
    </row>
    <row r="919" spans="1:32" ht="15.75" customHeight="1">
      <c r="A919" s="48"/>
      <c r="B919" s="48"/>
      <c r="C919" s="48"/>
      <c r="D919" s="48"/>
      <c r="E919" s="48"/>
      <c r="F919" s="48"/>
      <c r="G919" s="48"/>
      <c r="H919" s="48"/>
      <c r="I919" s="48"/>
      <c r="J919" s="48"/>
      <c r="K919" s="48"/>
      <c r="L919" s="48"/>
      <c r="M919" s="48"/>
      <c r="N919" s="48"/>
      <c r="O919" s="45"/>
      <c r="P919" s="48"/>
      <c r="Q919" s="48"/>
      <c r="R919" s="48"/>
      <c r="S919" s="48"/>
      <c r="T919" s="48"/>
      <c r="U919" s="48"/>
      <c r="V919" s="48"/>
      <c r="W919" s="48"/>
      <c r="X919" s="48"/>
      <c r="Y919" s="48"/>
      <c r="Z919" s="48"/>
      <c r="AA919" s="48"/>
      <c r="AB919" s="48"/>
      <c r="AC919" s="48"/>
      <c r="AD919" s="48"/>
      <c r="AE919" s="48"/>
      <c r="AF919" s="48"/>
    </row>
    <row r="920" spans="1:32" ht="15.75" customHeight="1">
      <c r="A920" s="48"/>
      <c r="B920" s="48"/>
      <c r="C920" s="48"/>
      <c r="D920" s="48"/>
      <c r="E920" s="48"/>
      <c r="F920" s="48"/>
      <c r="G920" s="48"/>
      <c r="H920" s="48"/>
      <c r="I920" s="48"/>
      <c r="J920" s="48"/>
      <c r="K920" s="48"/>
      <c r="L920" s="48"/>
      <c r="M920" s="48"/>
      <c r="N920" s="48"/>
      <c r="O920" s="45"/>
      <c r="P920" s="48"/>
      <c r="Q920" s="48"/>
      <c r="R920" s="48"/>
      <c r="S920" s="48"/>
      <c r="T920" s="48"/>
      <c r="U920" s="48"/>
      <c r="V920" s="48"/>
      <c r="W920" s="48"/>
      <c r="X920" s="48"/>
      <c r="Y920" s="48"/>
      <c r="Z920" s="48"/>
      <c r="AA920" s="48"/>
      <c r="AB920" s="48"/>
      <c r="AC920" s="48"/>
      <c r="AD920" s="48"/>
      <c r="AE920" s="48"/>
      <c r="AF920" s="48"/>
    </row>
    <row r="921" spans="1:32" ht="15.75" customHeight="1">
      <c r="A921" s="48"/>
      <c r="B921" s="48"/>
      <c r="C921" s="48"/>
      <c r="D921" s="48"/>
      <c r="E921" s="48"/>
      <c r="F921" s="48"/>
      <c r="G921" s="48"/>
      <c r="H921" s="48"/>
      <c r="I921" s="48"/>
      <c r="J921" s="48"/>
      <c r="K921" s="48"/>
      <c r="L921" s="48"/>
      <c r="M921" s="48"/>
      <c r="N921" s="48"/>
      <c r="O921" s="45"/>
      <c r="P921" s="48"/>
      <c r="Q921" s="48"/>
      <c r="R921" s="48"/>
      <c r="S921" s="48"/>
      <c r="T921" s="48"/>
      <c r="U921" s="48"/>
      <c r="V921" s="48"/>
      <c r="W921" s="48"/>
      <c r="X921" s="48"/>
      <c r="Y921" s="48"/>
      <c r="Z921" s="48"/>
      <c r="AA921" s="48"/>
      <c r="AB921" s="48"/>
      <c r="AC921" s="48"/>
      <c r="AD921" s="48"/>
      <c r="AE921" s="48"/>
      <c r="AF921" s="48"/>
    </row>
    <row r="922" spans="1:32" ht="15.75" customHeight="1">
      <c r="A922" s="48"/>
      <c r="B922" s="48"/>
      <c r="C922" s="48"/>
      <c r="D922" s="48"/>
      <c r="E922" s="48"/>
      <c r="F922" s="48"/>
      <c r="G922" s="48"/>
      <c r="H922" s="48"/>
      <c r="I922" s="48"/>
      <c r="J922" s="48"/>
      <c r="K922" s="48"/>
      <c r="L922" s="48"/>
      <c r="M922" s="48"/>
      <c r="N922" s="48"/>
      <c r="O922" s="45"/>
      <c r="P922" s="48"/>
      <c r="Q922" s="48"/>
      <c r="R922" s="48"/>
      <c r="S922" s="48"/>
      <c r="T922" s="48"/>
      <c r="U922" s="48"/>
      <c r="V922" s="48"/>
      <c r="W922" s="48"/>
      <c r="X922" s="48"/>
      <c r="Y922" s="48"/>
      <c r="Z922" s="48"/>
      <c r="AA922" s="48"/>
      <c r="AB922" s="48"/>
      <c r="AC922" s="48"/>
      <c r="AD922" s="48"/>
      <c r="AE922" s="48"/>
      <c r="AF922" s="48"/>
    </row>
    <row r="923" spans="1:32" ht="15.75" customHeight="1">
      <c r="A923" s="48"/>
      <c r="B923" s="48"/>
      <c r="C923" s="48"/>
      <c r="D923" s="48"/>
      <c r="E923" s="48"/>
      <c r="F923" s="48"/>
      <c r="G923" s="48"/>
      <c r="H923" s="48"/>
      <c r="I923" s="48"/>
      <c r="J923" s="48"/>
      <c r="K923" s="48"/>
      <c r="L923" s="48"/>
      <c r="M923" s="48"/>
      <c r="N923" s="48"/>
      <c r="O923" s="45"/>
      <c r="P923" s="48"/>
      <c r="Q923" s="48"/>
      <c r="R923" s="48"/>
      <c r="S923" s="48"/>
      <c r="T923" s="48"/>
      <c r="U923" s="48"/>
      <c r="V923" s="48"/>
      <c r="W923" s="48"/>
      <c r="X923" s="48"/>
      <c r="Y923" s="48"/>
      <c r="Z923" s="48"/>
      <c r="AA923" s="48"/>
      <c r="AB923" s="48"/>
      <c r="AC923" s="48"/>
      <c r="AD923" s="48"/>
      <c r="AE923" s="48"/>
      <c r="AF923" s="48"/>
    </row>
    <row r="924" spans="1:32" ht="15.75" customHeight="1">
      <c r="A924" s="48"/>
      <c r="B924" s="48"/>
      <c r="C924" s="48"/>
      <c r="D924" s="48"/>
      <c r="E924" s="48"/>
      <c r="F924" s="48"/>
      <c r="G924" s="48"/>
      <c r="H924" s="48"/>
      <c r="I924" s="48"/>
      <c r="J924" s="48"/>
      <c r="K924" s="48"/>
      <c r="L924" s="48"/>
      <c r="M924" s="48"/>
      <c r="N924" s="48"/>
      <c r="O924" s="45"/>
      <c r="P924" s="48"/>
      <c r="Q924" s="48"/>
      <c r="R924" s="48"/>
      <c r="S924" s="48"/>
      <c r="T924" s="48"/>
      <c r="U924" s="48"/>
      <c r="V924" s="48"/>
      <c r="W924" s="48"/>
      <c r="X924" s="48"/>
      <c r="Y924" s="48"/>
      <c r="Z924" s="48"/>
      <c r="AA924" s="48"/>
      <c r="AB924" s="48"/>
      <c r="AC924" s="48"/>
      <c r="AD924" s="48"/>
      <c r="AE924" s="48"/>
      <c r="AF924" s="48"/>
    </row>
    <row r="925" spans="1:32" ht="15.75" customHeight="1">
      <c r="A925" s="48"/>
      <c r="B925" s="48"/>
      <c r="C925" s="48"/>
      <c r="D925" s="48"/>
      <c r="E925" s="48"/>
      <c r="F925" s="48"/>
      <c r="G925" s="48"/>
      <c r="H925" s="48"/>
      <c r="I925" s="48"/>
      <c r="J925" s="48"/>
      <c r="K925" s="48"/>
      <c r="L925" s="48"/>
      <c r="M925" s="48"/>
      <c r="N925" s="48"/>
      <c r="O925" s="45"/>
      <c r="P925" s="48"/>
      <c r="Q925" s="48"/>
      <c r="R925" s="48"/>
      <c r="S925" s="48"/>
      <c r="T925" s="48"/>
      <c r="U925" s="48"/>
      <c r="V925" s="48"/>
      <c r="W925" s="48"/>
      <c r="X925" s="48"/>
      <c r="Y925" s="48"/>
      <c r="Z925" s="48"/>
      <c r="AA925" s="48"/>
      <c r="AB925" s="48"/>
      <c r="AC925" s="48"/>
      <c r="AD925" s="48"/>
      <c r="AE925" s="48"/>
      <c r="AF925" s="48"/>
    </row>
    <row r="926" spans="1:32" ht="15.75" customHeight="1">
      <c r="A926" s="48"/>
      <c r="B926" s="48"/>
      <c r="C926" s="48"/>
      <c r="D926" s="48"/>
      <c r="E926" s="48"/>
      <c r="F926" s="48"/>
      <c r="G926" s="48"/>
      <c r="H926" s="48"/>
      <c r="I926" s="48"/>
      <c r="J926" s="48"/>
      <c r="K926" s="48"/>
      <c r="L926" s="48"/>
      <c r="M926" s="48"/>
      <c r="N926" s="48"/>
      <c r="O926" s="45"/>
      <c r="P926" s="48"/>
      <c r="Q926" s="48"/>
      <c r="R926" s="48"/>
      <c r="S926" s="48"/>
      <c r="T926" s="48"/>
      <c r="U926" s="48"/>
      <c r="V926" s="48"/>
      <c r="W926" s="48"/>
      <c r="X926" s="48"/>
      <c r="Y926" s="48"/>
      <c r="Z926" s="48"/>
      <c r="AA926" s="48"/>
      <c r="AB926" s="48"/>
      <c r="AC926" s="48"/>
      <c r="AD926" s="48"/>
      <c r="AE926" s="48"/>
      <c r="AF926" s="48"/>
    </row>
    <row r="927" spans="1:32" ht="15.75" customHeight="1">
      <c r="A927" s="48"/>
      <c r="B927" s="48"/>
      <c r="C927" s="48"/>
      <c r="D927" s="48"/>
      <c r="E927" s="48"/>
      <c r="F927" s="48"/>
      <c r="G927" s="48"/>
      <c r="H927" s="48"/>
      <c r="I927" s="48"/>
      <c r="J927" s="48"/>
      <c r="K927" s="48"/>
      <c r="L927" s="48"/>
      <c r="M927" s="48"/>
      <c r="N927" s="48"/>
      <c r="O927" s="45"/>
      <c r="P927" s="48"/>
      <c r="Q927" s="48"/>
      <c r="R927" s="48"/>
      <c r="S927" s="48"/>
      <c r="T927" s="48"/>
      <c r="U927" s="48"/>
      <c r="V927" s="48"/>
      <c r="W927" s="48"/>
      <c r="X927" s="48"/>
      <c r="Y927" s="48"/>
      <c r="Z927" s="48"/>
      <c r="AA927" s="48"/>
      <c r="AB927" s="48"/>
      <c r="AC927" s="48"/>
      <c r="AD927" s="48"/>
      <c r="AE927" s="48"/>
      <c r="AF927" s="48"/>
    </row>
    <row r="928" spans="1:32" ht="15.75" customHeight="1">
      <c r="A928" s="48"/>
      <c r="B928" s="48"/>
      <c r="C928" s="48"/>
      <c r="D928" s="48"/>
      <c r="E928" s="48"/>
      <c r="F928" s="48"/>
      <c r="G928" s="48"/>
      <c r="H928" s="48"/>
      <c r="I928" s="48"/>
      <c r="J928" s="48"/>
      <c r="K928" s="48"/>
      <c r="L928" s="48"/>
      <c r="M928" s="48"/>
      <c r="N928" s="48"/>
      <c r="O928" s="45"/>
      <c r="P928" s="48"/>
      <c r="Q928" s="48"/>
      <c r="R928" s="48"/>
      <c r="S928" s="48"/>
      <c r="T928" s="48"/>
      <c r="U928" s="48"/>
      <c r="V928" s="48"/>
      <c r="W928" s="48"/>
      <c r="X928" s="48"/>
      <c r="Y928" s="48"/>
      <c r="Z928" s="48"/>
      <c r="AA928" s="48"/>
      <c r="AB928" s="48"/>
      <c r="AC928" s="48"/>
      <c r="AD928" s="48"/>
      <c r="AE928" s="48"/>
      <c r="AF928" s="48"/>
    </row>
    <row r="929" spans="1:32" ht="15.75" customHeight="1">
      <c r="A929" s="48"/>
      <c r="B929" s="48"/>
      <c r="C929" s="48"/>
      <c r="D929" s="48"/>
      <c r="E929" s="48"/>
      <c r="F929" s="48"/>
      <c r="G929" s="48"/>
      <c r="H929" s="48"/>
      <c r="I929" s="48"/>
      <c r="J929" s="48"/>
      <c r="K929" s="48"/>
      <c r="L929" s="48"/>
      <c r="M929" s="48"/>
      <c r="N929" s="48"/>
      <c r="O929" s="45"/>
      <c r="P929" s="48"/>
      <c r="Q929" s="48"/>
      <c r="R929" s="48"/>
      <c r="S929" s="48"/>
      <c r="T929" s="48"/>
      <c r="U929" s="48"/>
      <c r="V929" s="48"/>
      <c r="W929" s="48"/>
      <c r="X929" s="48"/>
      <c r="Y929" s="48"/>
      <c r="Z929" s="48"/>
      <c r="AA929" s="48"/>
      <c r="AB929" s="48"/>
      <c r="AC929" s="48"/>
      <c r="AD929" s="48"/>
      <c r="AE929" s="48"/>
      <c r="AF929" s="48"/>
    </row>
    <row r="930" spans="1:32" ht="15.75" customHeight="1">
      <c r="A930" s="48"/>
      <c r="B930" s="48"/>
      <c r="C930" s="48"/>
      <c r="D930" s="48"/>
      <c r="E930" s="48"/>
      <c r="F930" s="48"/>
      <c r="G930" s="48"/>
      <c r="H930" s="48"/>
      <c r="I930" s="48"/>
      <c r="J930" s="48"/>
      <c r="K930" s="48"/>
      <c r="L930" s="48"/>
      <c r="M930" s="48"/>
      <c r="N930" s="48"/>
      <c r="O930" s="45"/>
      <c r="P930" s="48"/>
      <c r="Q930" s="48"/>
      <c r="R930" s="48"/>
      <c r="S930" s="48"/>
      <c r="T930" s="48"/>
      <c r="U930" s="48"/>
      <c r="V930" s="48"/>
      <c r="W930" s="48"/>
      <c r="X930" s="48"/>
      <c r="Y930" s="48"/>
      <c r="Z930" s="48"/>
      <c r="AA930" s="48"/>
      <c r="AB930" s="48"/>
      <c r="AC930" s="48"/>
      <c r="AD930" s="48"/>
      <c r="AE930" s="48"/>
      <c r="AF930" s="48"/>
    </row>
    <row r="931" spans="1:32" ht="15.75" customHeight="1">
      <c r="A931" s="48"/>
      <c r="B931" s="48"/>
      <c r="C931" s="48"/>
      <c r="D931" s="48"/>
      <c r="E931" s="48"/>
      <c r="F931" s="48"/>
      <c r="G931" s="48"/>
      <c r="H931" s="48"/>
      <c r="I931" s="48"/>
      <c r="J931" s="48"/>
      <c r="K931" s="48"/>
      <c r="L931" s="48"/>
      <c r="M931" s="48"/>
      <c r="N931" s="48"/>
      <c r="O931" s="45"/>
      <c r="P931" s="48"/>
      <c r="Q931" s="48"/>
      <c r="R931" s="48"/>
      <c r="S931" s="48"/>
      <c r="T931" s="48"/>
      <c r="U931" s="48"/>
      <c r="V931" s="48"/>
      <c r="W931" s="48"/>
      <c r="X931" s="48"/>
      <c r="Y931" s="48"/>
      <c r="Z931" s="48"/>
      <c r="AA931" s="48"/>
      <c r="AB931" s="48"/>
      <c r="AC931" s="48"/>
      <c r="AD931" s="48"/>
      <c r="AE931" s="48"/>
      <c r="AF931" s="48"/>
    </row>
    <row r="932" spans="1:32" ht="15.75" customHeight="1">
      <c r="A932" s="48"/>
      <c r="B932" s="48"/>
      <c r="C932" s="48"/>
      <c r="D932" s="48"/>
      <c r="E932" s="48"/>
      <c r="F932" s="48"/>
      <c r="G932" s="48"/>
      <c r="H932" s="48"/>
      <c r="I932" s="48"/>
      <c r="J932" s="48"/>
      <c r="K932" s="48"/>
      <c r="L932" s="48"/>
      <c r="M932" s="48"/>
      <c r="N932" s="48"/>
      <c r="O932" s="45"/>
      <c r="P932" s="48"/>
      <c r="Q932" s="48"/>
      <c r="R932" s="48"/>
      <c r="S932" s="48"/>
      <c r="T932" s="48"/>
      <c r="U932" s="48"/>
      <c r="V932" s="48"/>
      <c r="W932" s="48"/>
      <c r="X932" s="48"/>
      <c r="Y932" s="48"/>
      <c r="Z932" s="48"/>
      <c r="AA932" s="48"/>
      <c r="AB932" s="48"/>
      <c r="AC932" s="48"/>
      <c r="AD932" s="48"/>
      <c r="AE932" s="48"/>
      <c r="AF932" s="48"/>
    </row>
    <row r="933" spans="1:32" ht="15.75" customHeight="1">
      <c r="A933" s="48"/>
      <c r="B933" s="48"/>
      <c r="C933" s="48"/>
      <c r="D933" s="48"/>
      <c r="E933" s="48"/>
      <c r="F933" s="48"/>
      <c r="G933" s="48"/>
      <c r="H933" s="48"/>
      <c r="I933" s="48"/>
      <c r="J933" s="48"/>
      <c r="K933" s="48"/>
      <c r="L933" s="48"/>
      <c r="M933" s="48"/>
      <c r="N933" s="48"/>
      <c r="O933" s="45"/>
      <c r="P933" s="48"/>
      <c r="Q933" s="48"/>
      <c r="R933" s="48"/>
      <c r="S933" s="48"/>
      <c r="T933" s="48"/>
      <c r="U933" s="48"/>
      <c r="V933" s="48"/>
      <c r="W933" s="48"/>
      <c r="X933" s="48"/>
      <c r="Y933" s="48"/>
      <c r="Z933" s="48"/>
      <c r="AA933" s="48"/>
      <c r="AB933" s="48"/>
      <c r="AC933" s="48"/>
      <c r="AD933" s="48"/>
      <c r="AE933" s="48"/>
      <c r="AF933" s="48"/>
    </row>
    <row r="934" spans="1:32" ht="15.75" customHeight="1">
      <c r="A934" s="48"/>
      <c r="B934" s="48"/>
      <c r="C934" s="48"/>
      <c r="D934" s="48"/>
      <c r="E934" s="48"/>
      <c r="F934" s="48"/>
      <c r="G934" s="48"/>
      <c r="H934" s="48"/>
      <c r="I934" s="48"/>
      <c r="J934" s="48"/>
      <c r="K934" s="48"/>
      <c r="L934" s="48"/>
      <c r="M934" s="48"/>
      <c r="N934" s="48"/>
      <c r="O934" s="45"/>
      <c r="P934" s="48"/>
      <c r="Q934" s="48"/>
      <c r="R934" s="48"/>
      <c r="S934" s="48"/>
      <c r="T934" s="48"/>
      <c r="U934" s="48"/>
      <c r="V934" s="48"/>
      <c r="W934" s="48"/>
      <c r="X934" s="48"/>
      <c r="Y934" s="48"/>
      <c r="Z934" s="48"/>
      <c r="AA934" s="48"/>
      <c r="AB934" s="48"/>
      <c r="AC934" s="48"/>
      <c r="AD934" s="48"/>
      <c r="AE934" s="48"/>
      <c r="AF934" s="48"/>
    </row>
    <row r="935" spans="1:32" ht="15.75" customHeight="1">
      <c r="A935" s="48"/>
      <c r="B935" s="48"/>
      <c r="C935" s="48"/>
      <c r="D935" s="48"/>
      <c r="E935" s="48"/>
      <c r="F935" s="48"/>
      <c r="G935" s="48"/>
      <c r="H935" s="48"/>
      <c r="I935" s="48"/>
      <c r="J935" s="48"/>
      <c r="K935" s="48"/>
      <c r="L935" s="48"/>
      <c r="M935" s="48"/>
      <c r="N935" s="48"/>
      <c r="O935" s="45"/>
      <c r="P935" s="48"/>
      <c r="Q935" s="48"/>
      <c r="R935" s="48"/>
      <c r="S935" s="48"/>
      <c r="T935" s="48"/>
      <c r="U935" s="48"/>
      <c r="V935" s="48"/>
      <c r="W935" s="48"/>
      <c r="X935" s="48"/>
      <c r="Y935" s="48"/>
      <c r="Z935" s="48"/>
      <c r="AA935" s="48"/>
      <c r="AB935" s="48"/>
      <c r="AC935" s="48"/>
      <c r="AD935" s="48"/>
      <c r="AE935" s="48"/>
      <c r="AF935" s="48"/>
    </row>
    <row r="936" spans="1:32" ht="15.75" customHeight="1">
      <c r="A936" s="48"/>
      <c r="B936" s="48"/>
      <c r="C936" s="48"/>
      <c r="D936" s="48"/>
      <c r="E936" s="48"/>
      <c r="F936" s="48"/>
      <c r="G936" s="48"/>
      <c r="H936" s="48"/>
      <c r="I936" s="48"/>
      <c r="J936" s="48"/>
      <c r="K936" s="48"/>
      <c r="L936" s="48"/>
      <c r="M936" s="48"/>
      <c r="N936" s="48"/>
      <c r="O936" s="45"/>
      <c r="P936" s="48"/>
      <c r="Q936" s="48"/>
      <c r="R936" s="48"/>
      <c r="S936" s="48"/>
      <c r="T936" s="48"/>
      <c r="U936" s="48"/>
      <c r="V936" s="48"/>
      <c r="W936" s="48"/>
      <c r="X936" s="48"/>
      <c r="Y936" s="48"/>
      <c r="Z936" s="48"/>
      <c r="AA936" s="48"/>
      <c r="AB936" s="48"/>
      <c r="AC936" s="48"/>
      <c r="AD936" s="48"/>
      <c r="AE936" s="48"/>
      <c r="AF936" s="48"/>
    </row>
    <row r="937" spans="1:32" ht="15.75" customHeight="1">
      <c r="A937" s="48"/>
      <c r="B937" s="48"/>
      <c r="C937" s="48"/>
      <c r="D937" s="48"/>
      <c r="E937" s="48"/>
      <c r="F937" s="48"/>
      <c r="G937" s="48"/>
      <c r="H937" s="48"/>
      <c r="I937" s="48"/>
      <c r="J937" s="48"/>
      <c r="K937" s="48"/>
      <c r="L937" s="48"/>
      <c r="M937" s="48"/>
      <c r="N937" s="48"/>
      <c r="O937" s="45"/>
      <c r="P937" s="48"/>
      <c r="Q937" s="48"/>
      <c r="R937" s="48"/>
      <c r="S937" s="48"/>
      <c r="T937" s="48"/>
      <c r="U937" s="48"/>
      <c r="V937" s="48"/>
      <c r="W937" s="48"/>
      <c r="X937" s="48"/>
      <c r="Y937" s="48"/>
      <c r="Z937" s="48"/>
      <c r="AA937" s="48"/>
      <c r="AB937" s="48"/>
      <c r="AC937" s="48"/>
      <c r="AD937" s="48"/>
      <c r="AE937" s="48"/>
      <c r="AF937" s="48"/>
    </row>
    <row r="938" spans="1:32" ht="15.75" customHeight="1">
      <c r="A938" s="48"/>
      <c r="B938" s="48"/>
      <c r="C938" s="48"/>
      <c r="D938" s="48"/>
      <c r="E938" s="48"/>
      <c r="F938" s="48"/>
      <c r="G938" s="48"/>
      <c r="H938" s="48"/>
      <c r="I938" s="48"/>
      <c r="J938" s="48"/>
      <c r="K938" s="48"/>
      <c r="L938" s="48"/>
      <c r="M938" s="48"/>
      <c r="N938" s="48"/>
      <c r="O938" s="45"/>
      <c r="P938" s="48"/>
      <c r="Q938" s="48"/>
      <c r="R938" s="48"/>
      <c r="S938" s="48"/>
      <c r="T938" s="48"/>
      <c r="U938" s="48"/>
      <c r="V938" s="48"/>
      <c r="W938" s="48"/>
      <c r="X938" s="48"/>
      <c r="Y938" s="48"/>
      <c r="Z938" s="48"/>
      <c r="AA938" s="48"/>
      <c r="AB938" s="48"/>
      <c r="AC938" s="48"/>
      <c r="AD938" s="48"/>
      <c r="AE938" s="48"/>
      <c r="AF938" s="48"/>
    </row>
    <row r="939" spans="1:32" ht="15.75" customHeight="1">
      <c r="A939" s="48"/>
      <c r="B939" s="48"/>
      <c r="C939" s="48"/>
      <c r="D939" s="48"/>
      <c r="E939" s="48"/>
      <c r="F939" s="48"/>
      <c r="G939" s="48"/>
      <c r="H939" s="48"/>
      <c r="I939" s="48"/>
      <c r="J939" s="48"/>
      <c r="K939" s="48"/>
      <c r="L939" s="48"/>
      <c r="M939" s="48"/>
      <c r="N939" s="48"/>
      <c r="O939" s="45"/>
      <c r="P939" s="48"/>
      <c r="Q939" s="48"/>
      <c r="R939" s="48"/>
      <c r="S939" s="48"/>
      <c r="T939" s="48"/>
      <c r="U939" s="48"/>
      <c r="V939" s="48"/>
      <c r="W939" s="48"/>
      <c r="X939" s="48"/>
      <c r="Y939" s="48"/>
      <c r="Z939" s="48"/>
      <c r="AA939" s="48"/>
      <c r="AB939" s="48"/>
      <c r="AC939" s="48"/>
      <c r="AD939" s="48"/>
      <c r="AE939" s="48"/>
      <c r="AF939" s="48"/>
    </row>
    <row r="940" spans="1:32" ht="15.75" customHeight="1">
      <c r="A940" s="48"/>
      <c r="B940" s="48"/>
      <c r="C940" s="48"/>
      <c r="D940" s="48"/>
      <c r="E940" s="48"/>
      <c r="F940" s="48"/>
      <c r="G940" s="48"/>
      <c r="H940" s="48"/>
      <c r="I940" s="48"/>
      <c r="J940" s="48"/>
      <c r="K940" s="48"/>
      <c r="L940" s="48"/>
      <c r="M940" s="48"/>
      <c r="N940" s="48"/>
      <c r="O940" s="45"/>
      <c r="P940" s="48"/>
      <c r="Q940" s="48"/>
      <c r="R940" s="48"/>
      <c r="S940" s="48"/>
      <c r="T940" s="48"/>
      <c r="U940" s="48"/>
      <c r="V940" s="48"/>
      <c r="W940" s="48"/>
      <c r="X940" s="48"/>
      <c r="Y940" s="48"/>
      <c r="Z940" s="48"/>
      <c r="AA940" s="48"/>
      <c r="AB940" s="48"/>
      <c r="AC940" s="48"/>
      <c r="AD940" s="48"/>
      <c r="AE940" s="48"/>
      <c r="AF940" s="48"/>
    </row>
    <row r="941" spans="1:32" ht="15.75" customHeight="1">
      <c r="A941" s="48"/>
      <c r="B941" s="48"/>
      <c r="C941" s="48"/>
      <c r="D941" s="48"/>
      <c r="E941" s="48"/>
      <c r="F941" s="48"/>
      <c r="G941" s="48"/>
      <c r="H941" s="48"/>
      <c r="I941" s="48"/>
      <c r="J941" s="48"/>
      <c r="K941" s="48"/>
      <c r="L941" s="48"/>
      <c r="M941" s="48"/>
      <c r="N941" s="48"/>
      <c r="O941" s="45"/>
      <c r="P941" s="48"/>
      <c r="Q941" s="48"/>
      <c r="R941" s="48"/>
      <c r="S941" s="48"/>
      <c r="T941" s="48"/>
      <c r="U941" s="48"/>
      <c r="V941" s="48"/>
      <c r="W941" s="48"/>
      <c r="X941" s="48"/>
      <c r="Y941" s="48"/>
      <c r="Z941" s="48"/>
      <c r="AA941" s="48"/>
      <c r="AB941" s="48"/>
      <c r="AC941" s="48"/>
      <c r="AD941" s="48"/>
      <c r="AE941" s="48"/>
      <c r="AF941" s="48"/>
    </row>
    <row r="942" spans="1:32" ht="15.75" customHeight="1">
      <c r="A942" s="48"/>
      <c r="B942" s="48"/>
      <c r="C942" s="48"/>
      <c r="D942" s="48"/>
      <c r="E942" s="48"/>
      <c r="F942" s="48"/>
      <c r="G942" s="48"/>
      <c r="H942" s="48"/>
      <c r="I942" s="48"/>
      <c r="J942" s="48"/>
      <c r="K942" s="48"/>
      <c r="L942" s="48"/>
      <c r="M942" s="48"/>
      <c r="N942" s="48"/>
      <c r="O942" s="45"/>
      <c r="P942" s="48"/>
      <c r="Q942" s="48"/>
      <c r="R942" s="48"/>
      <c r="S942" s="48"/>
      <c r="T942" s="48"/>
      <c r="U942" s="48"/>
      <c r="V942" s="48"/>
      <c r="W942" s="48"/>
      <c r="X942" s="48"/>
      <c r="Y942" s="48"/>
      <c r="Z942" s="48"/>
      <c r="AA942" s="48"/>
      <c r="AB942" s="48"/>
      <c r="AC942" s="48"/>
      <c r="AD942" s="48"/>
      <c r="AE942" s="48"/>
      <c r="AF942" s="48"/>
    </row>
    <row r="943" spans="1:32" ht="15.75" customHeight="1">
      <c r="A943" s="48"/>
      <c r="B943" s="48"/>
      <c r="C943" s="48"/>
      <c r="D943" s="48"/>
      <c r="E943" s="48"/>
      <c r="F943" s="48"/>
      <c r="G943" s="48"/>
      <c r="H943" s="48"/>
      <c r="I943" s="48"/>
      <c r="J943" s="48"/>
      <c r="K943" s="48"/>
      <c r="L943" s="48"/>
      <c r="M943" s="48"/>
      <c r="N943" s="48"/>
      <c r="O943" s="45"/>
      <c r="P943" s="48"/>
      <c r="Q943" s="48"/>
      <c r="R943" s="48"/>
      <c r="S943" s="48"/>
      <c r="T943" s="48"/>
      <c r="U943" s="48"/>
      <c r="V943" s="48"/>
      <c r="W943" s="48"/>
      <c r="X943" s="48"/>
      <c r="Y943" s="48"/>
      <c r="Z943" s="48"/>
      <c r="AA943" s="48"/>
      <c r="AB943" s="48"/>
      <c r="AC943" s="48"/>
      <c r="AD943" s="48"/>
      <c r="AE943" s="48"/>
      <c r="AF943" s="48"/>
    </row>
    <row r="944" spans="1:32" ht="15.75" customHeight="1">
      <c r="A944" s="48"/>
      <c r="B944" s="48"/>
      <c r="C944" s="48"/>
      <c r="D944" s="48"/>
      <c r="E944" s="48"/>
      <c r="F944" s="48"/>
      <c r="G944" s="48"/>
      <c r="H944" s="48"/>
      <c r="I944" s="48"/>
      <c r="J944" s="48"/>
      <c r="K944" s="48"/>
      <c r="L944" s="48"/>
      <c r="M944" s="48"/>
      <c r="N944" s="48"/>
      <c r="O944" s="45"/>
      <c r="P944" s="48"/>
      <c r="Q944" s="48"/>
      <c r="R944" s="48"/>
      <c r="S944" s="48"/>
      <c r="T944" s="48"/>
      <c r="U944" s="48"/>
      <c r="V944" s="48"/>
      <c r="W944" s="48"/>
      <c r="X944" s="48"/>
      <c r="Y944" s="48"/>
      <c r="Z944" s="48"/>
      <c r="AA944" s="48"/>
      <c r="AB944" s="48"/>
      <c r="AC944" s="48"/>
      <c r="AD944" s="48"/>
      <c r="AE944" s="48"/>
      <c r="AF944" s="48"/>
    </row>
    <row r="945" spans="1:32" ht="15.75" customHeight="1">
      <c r="A945" s="48"/>
      <c r="B945" s="48"/>
      <c r="C945" s="48"/>
      <c r="D945" s="48"/>
      <c r="E945" s="48"/>
      <c r="F945" s="48"/>
      <c r="G945" s="48"/>
      <c r="H945" s="48"/>
      <c r="I945" s="48"/>
      <c r="J945" s="48"/>
      <c r="K945" s="48"/>
      <c r="L945" s="48"/>
      <c r="M945" s="48"/>
      <c r="N945" s="48"/>
      <c r="O945" s="45"/>
      <c r="P945" s="48"/>
      <c r="Q945" s="48"/>
      <c r="R945" s="48"/>
      <c r="S945" s="48"/>
      <c r="T945" s="48"/>
      <c r="U945" s="48"/>
      <c r="V945" s="48"/>
      <c r="W945" s="48"/>
      <c r="X945" s="48"/>
      <c r="Y945" s="48"/>
      <c r="Z945" s="48"/>
      <c r="AA945" s="48"/>
      <c r="AB945" s="48"/>
      <c r="AC945" s="48"/>
      <c r="AD945" s="48"/>
      <c r="AE945" s="48"/>
      <c r="AF945" s="48"/>
    </row>
    <row r="946" spans="1:32" ht="15.75" customHeight="1">
      <c r="A946" s="48"/>
      <c r="B946" s="48"/>
      <c r="C946" s="48"/>
      <c r="D946" s="48"/>
      <c r="E946" s="48"/>
      <c r="F946" s="48"/>
      <c r="G946" s="48"/>
      <c r="H946" s="48"/>
      <c r="I946" s="48"/>
      <c r="J946" s="48"/>
      <c r="K946" s="48"/>
      <c r="L946" s="48"/>
      <c r="M946" s="48"/>
      <c r="N946" s="48"/>
      <c r="O946" s="45"/>
      <c r="P946" s="48"/>
      <c r="Q946" s="48"/>
      <c r="R946" s="48"/>
      <c r="S946" s="48"/>
      <c r="T946" s="48"/>
      <c r="U946" s="48"/>
      <c r="V946" s="48"/>
      <c r="W946" s="48"/>
      <c r="X946" s="48"/>
      <c r="Y946" s="48"/>
      <c r="Z946" s="48"/>
      <c r="AA946" s="48"/>
      <c r="AB946" s="48"/>
      <c r="AC946" s="48"/>
      <c r="AD946" s="48"/>
      <c r="AE946" s="48"/>
      <c r="AF946" s="48"/>
    </row>
    <row r="947" spans="1:32" ht="15.75" customHeight="1">
      <c r="A947" s="48"/>
      <c r="B947" s="48"/>
      <c r="C947" s="48"/>
      <c r="D947" s="48"/>
      <c r="E947" s="48"/>
      <c r="F947" s="48"/>
      <c r="G947" s="48"/>
      <c r="H947" s="48"/>
      <c r="I947" s="48"/>
      <c r="J947" s="48"/>
      <c r="K947" s="48"/>
      <c r="L947" s="48"/>
      <c r="M947" s="48"/>
      <c r="N947" s="48"/>
      <c r="O947" s="45"/>
      <c r="P947" s="48"/>
      <c r="Q947" s="48"/>
      <c r="R947" s="48"/>
      <c r="S947" s="48"/>
      <c r="T947" s="48"/>
      <c r="U947" s="48"/>
      <c r="V947" s="48"/>
      <c r="W947" s="48"/>
      <c r="X947" s="48"/>
      <c r="Y947" s="48"/>
      <c r="Z947" s="48"/>
      <c r="AA947" s="48"/>
      <c r="AB947" s="48"/>
      <c r="AC947" s="48"/>
      <c r="AD947" s="48"/>
      <c r="AE947" s="48"/>
      <c r="AF947" s="48"/>
    </row>
    <row r="948" spans="1:32" ht="15.75" customHeight="1">
      <c r="A948" s="48"/>
      <c r="B948" s="48"/>
      <c r="C948" s="48"/>
      <c r="D948" s="48"/>
      <c r="E948" s="48"/>
      <c r="F948" s="48"/>
      <c r="G948" s="48"/>
      <c r="H948" s="48"/>
      <c r="I948" s="48"/>
      <c r="J948" s="48"/>
      <c r="K948" s="48"/>
      <c r="L948" s="48"/>
      <c r="M948" s="48"/>
      <c r="N948" s="48"/>
      <c r="O948" s="45"/>
      <c r="P948" s="48"/>
      <c r="Q948" s="48"/>
      <c r="R948" s="48"/>
      <c r="S948" s="48"/>
      <c r="T948" s="48"/>
      <c r="U948" s="48"/>
      <c r="V948" s="48"/>
      <c r="W948" s="48"/>
      <c r="X948" s="48"/>
      <c r="Y948" s="48"/>
      <c r="Z948" s="48"/>
      <c r="AA948" s="48"/>
      <c r="AB948" s="48"/>
      <c r="AC948" s="48"/>
      <c r="AD948" s="48"/>
      <c r="AE948" s="48"/>
      <c r="AF948" s="48"/>
    </row>
    <row r="949" spans="1:32" ht="15.75" customHeight="1">
      <c r="A949" s="48"/>
      <c r="B949" s="48"/>
      <c r="C949" s="48"/>
      <c r="D949" s="48"/>
      <c r="E949" s="48"/>
      <c r="F949" s="48"/>
      <c r="G949" s="48"/>
      <c r="H949" s="48"/>
      <c r="I949" s="48"/>
      <c r="J949" s="48"/>
      <c r="K949" s="48"/>
      <c r="L949" s="48"/>
      <c r="M949" s="48"/>
      <c r="N949" s="48"/>
      <c r="O949" s="45"/>
      <c r="P949" s="48"/>
      <c r="Q949" s="48"/>
      <c r="R949" s="48"/>
      <c r="S949" s="48"/>
      <c r="T949" s="48"/>
      <c r="U949" s="48"/>
      <c r="V949" s="48"/>
      <c r="W949" s="48"/>
      <c r="X949" s="48"/>
      <c r="Y949" s="48"/>
      <c r="Z949" s="48"/>
      <c r="AA949" s="48"/>
      <c r="AB949" s="48"/>
      <c r="AC949" s="48"/>
      <c r="AD949" s="48"/>
      <c r="AE949" s="48"/>
      <c r="AF949" s="48"/>
    </row>
    <row r="950" spans="1:32" ht="15.75" customHeight="1">
      <c r="A950" s="48"/>
      <c r="B950" s="48"/>
      <c r="C950" s="48"/>
      <c r="D950" s="48"/>
      <c r="E950" s="48"/>
      <c r="F950" s="48"/>
      <c r="G950" s="48"/>
      <c r="H950" s="48"/>
      <c r="I950" s="48"/>
      <c r="J950" s="48"/>
      <c r="K950" s="48"/>
      <c r="L950" s="48"/>
      <c r="M950" s="48"/>
      <c r="N950" s="48"/>
      <c r="O950" s="45"/>
      <c r="P950" s="48"/>
      <c r="Q950" s="48"/>
      <c r="R950" s="48"/>
      <c r="S950" s="48"/>
      <c r="T950" s="48"/>
      <c r="U950" s="48"/>
      <c r="V950" s="48"/>
      <c r="W950" s="48"/>
      <c r="X950" s="48"/>
      <c r="Y950" s="48"/>
      <c r="Z950" s="48"/>
      <c r="AA950" s="48"/>
      <c r="AB950" s="48"/>
      <c r="AC950" s="48"/>
      <c r="AD950" s="48"/>
      <c r="AE950" s="48"/>
      <c r="AF950" s="48"/>
    </row>
    <row r="951" spans="1:32" ht="15.75" customHeight="1">
      <c r="A951" s="48"/>
      <c r="B951" s="48"/>
      <c r="C951" s="48"/>
      <c r="D951" s="48"/>
      <c r="E951" s="48"/>
      <c r="F951" s="48"/>
      <c r="G951" s="48"/>
      <c r="H951" s="48"/>
      <c r="I951" s="48"/>
      <c r="J951" s="48"/>
      <c r="K951" s="48"/>
      <c r="L951" s="48"/>
      <c r="M951" s="48"/>
      <c r="N951" s="48"/>
      <c r="O951" s="45"/>
      <c r="P951" s="48"/>
      <c r="Q951" s="48"/>
      <c r="R951" s="48"/>
      <c r="S951" s="48"/>
      <c r="T951" s="48"/>
      <c r="U951" s="48"/>
      <c r="V951" s="48"/>
      <c r="W951" s="48"/>
      <c r="X951" s="48"/>
      <c r="Y951" s="48"/>
      <c r="Z951" s="48"/>
      <c r="AA951" s="48"/>
      <c r="AB951" s="48"/>
      <c r="AC951" s="48"/>
      <c r="AD951" s="48"/>
      <c r="AE951" s="48"/>
      <c r="AF951" s="48"/>
    </row>
    <row r="952" spans="1:32" ht="15.75" customHeight="1">
      <c r="A952" s="48"/>
      <c r="B952" s="48"/>
      <c r="C952" s="48"/>
      <c r="D952" s="48"/>
      <c r="E952" s="48"/>
      <c r="F952" s="48"/>
      <c r="G952" s="48"/>
      <c r="H952" s="48"/>
      <c r="I952" s="48"/>
      <c r="J952" s="48"/>
      <c r="K952" s="48"/>
      <c r="L952" s="48"/>
      <c r="M952" s="48"/>
      <c r="N952" s="48"/>
      <c r="O952" s="45"/>
      <c r="P952" s="48"/>
      <c r="Q952" s="48"/>
      <c r="R952" s="48"/>
      <c r="S952" s="48"/>
      <c r="T952" s="48"/>
      <c r="U952" s="48"/>
      <c r="V952" s="48"/>
      <c r="W952" s="48"/>
      <c r="X952" s="48"/>
      <c r="Y952" s="48"/>
      <c r="Z952" s="48"/>
      <c r="AA952" s="48"/>
      <c r="AB952" s="48"/>
      <c r="AC952" s="48"/>
      <c r="AD952" s="48"/>
      <c r="AE952" s="48"/>
      <c r="AF952" s="48"/>
    </row>
    <row r="953" spans="1:32" ht="15.75" customHeight="1">
      <c r="A953" s="48"/>
      <c r="B953" s="48"/>
      <c r="C953" s="48"/>
      <c r="D953" s="48"/>
      <c r="E953" s="48"/>
      <c r="F953" s="48"/>
      <c r="G953" s="48"/>
      <c r="H953" s="48"/>
      <c r="I953" s="48"/>
      <c r="J953" s="48"/>
      <c r="K953" s="48"/>
      <c r="L953" s="48"/>
      <c r="M953" s="48"/>
      <c r="N953" s="48"/>
      <c r="O953" s="45"/>
      <c r="P953" s="48"/>
      <c r="Q953" s="48"/>
      <c r="R953" s="48"/>
      <c r="S953" s="48"/>
      <c r="T953" s="48"/>
      <c r="U953" s="48"/>
      <c r="V953" s="48"/>
      <c r="W953" s="48"/>
      <c r="X953" s="48"/>
      <c r="Y953" s="48"/>
      <c r="Z953" s="48"/>
      <c r="AA953" s="48"/>
      <c r="AB953" s="48"/>
      <c r="AC953" s="48"/>
      <c r="AD953" s="48"/>
      <c r="AE953" s="48"/>
      <c r="AF953" s="48"/>
    </row>
    <row r="954" spans="1:32" ht="15.75" customHeight="1">
      <c r="A954" s="48"/>
      <c r="B954" s="48"/>
      <c r="C954" s="48"/>
      <c r="D954" s="48"/>
      <c r="E954" s="48"/>
      <c r="F954" s="48"/>
      <c r="G954" s="48"/>
      <c r="H954" s="48"/>
      <c r="I954" s="48"/>
      <c r="J954" s="48"/>
      <c r="K954" s="48"/>
      <c r="L954" s="48"/>
      <c r="M954" s="48"/>
      <c r="N954" s="48"/>
      <c r="O954" s="45"/>
      <c r="P954" s="48"/>
      <c r="Q954" s="48"/>
      <c r="R954" s="48"/>
      <c r="S954" s="48"/>
      <c r="T954" s="48"/>
      <c r="U954" s="48"/>
      <c r="V954" s="48"/>
      <c r="W954" s="48"/>
      <c r="X954" s="48"/>
      <c r="Y954" s="48"/>
      <c r="Z954" s="48"/>
      <c r="AA954" s="48"/>
      <c r="AB954" s="48"/>
      <c r="AC954" s="48"/>
      <c r="AD954" s="48"/>
      <c r="AE954" s="48"/>
      <c r="AF954" s="48"/>
    </row>
    <row r="955" spans="1:32" ht="15.75" customHeight="1">
      <c r="A955" s="48"/>
      <c r="B955" s="48"/>
      <c r="C955" s="48"/>
      <c r="D955" s="48"/>
      <c r="E955" s="48"/>
      <c r="F955" s="48"/>
      <c r="G955" s="48"/>
      <c r="H955" s="48"/>
      <c r="I955" s="48"/>
      <c r="J955" s="48"/>
      <c r="K955" s="48"/>
      <c r="L955" s="48"/>
      <c r="M955" s="48"/>
      <c r="N955" s="48"/>
      <c r="O955" s="45"/>
      <c r="P955" s="48"/>
      <c r="Q955" s="48"/>
      <c r="R955" s="48"/>
      <c r="S955" s="48"/>
      <c r="T955" s="48"/>
      <c r="U955" s="48"/>
      <c r="V955" s="48"/>
      <c r="W955" s="48"/>
      <c r="X955" s="48"/>
      <c r="Y955" s="48"/>
      <c r="Z955" s="48"/>
      <c r="AA955" s="48"/>
      <c r="AB955" s="48"/>
      <c r="AC955" s="48"/>
      <c r="AD955" s="48"/>
      <c r="AE955" s="48"/>
      <c r="AF955" s="48"/>
    </row>
    <row r="956" spans="1:32" ht="15.75" customHeight="1">
      <c r="A956" s="48"/>
      <c r="B956" s="48"/>
      <c r="C956" s="48"/>
      <c r="D956" s="48"/>
      <c r="E956" s="48"/>
      <c r="F956" s="48"/>
      <c r="G956" s="48"/>
      <c r="H956" s="48"/>
      <c r="I956" s="48"/>
      <c r="J956" s="48"/>
      <c r="K956" s="48"/>
      <c r="L956" s="48"/>
      <c r="M956" s="48"/>
      <c r="N956" s="48"/>
      <c r="O956" s="45"/>
      <c r="P956" s="48"/>
      <c r="Q956" s="48"/>
      <c r="R956" s="48"/>
      <c r="S956" s="48"/>
      <c r="T956" s="48"/>
      <c r="U956" s="48"/>
      <c r="V956" s="48"/>
      <c r="W956" s="48"/>
      <c r="X956" s="48"/>
      <c r="Y956" s="48"/>
      <c r="Z956" s="48"/>
      <c r="AA956" s="48"/>
      <c r="AB956" s="48"/>
      <c r="AC956" s="48"/>
      <c r="AD956" s="48"/>
      <c r="AE956" s="48"/>
      <c r="AF956" s="48"/>
    </row>
    <row r="957" spans="1:32" ht="15.75" customHeight="1">
      <c r="A957" s="48"/>
      <c r="B957" s="48"/>
      <c r="C957" s="48"/>
      <c r="D957" s="48"/>
      <c r="E957" s="48"/>
      <c r="F957" s="48"/>
      <c r="G957" s="48"/>
      <c r="H957" s="48"/>
      <c r="I957" s="48"/>
      <c r="J957" s="48"/>
      <c r="K957" s="48"/>
      <c r="L957" s="48"/>
      <c r="M957" s="48"/>
      <c r="N957" s="48"/>
      <c r="O957" s="45"/>
      <c r="P957" s="48"/>
      <c r="Q957" s="48"/>
      <c r="R957" s="48"/>
      <c r="S957" s="48"/>
      <c r="T957" s="48"/>
      <c r="U957" s="48"/>
      <c r="V957" s="48"/>
      <c r="W957" s="48"/>
      <c r="X957" s="48"/>
      <c r="Y957" s="48"/>
      <c r="Z957" s="48"/>
      <c r="AA957" s="48"/>
      <c r="AB957" s="48"/>
      <c r="AC957" s="48"/>
      <c r="AD957" s="48"/>
      <c r="AE957" s="48"/>
      <c r="AF957" s="48"/>
    </row>
    <row r="958" spans="1:32" ht="15.75" customHeight="1">
      <c r="A958" s="48"/>
      <c r="B958" s="48"/>
      <c r="C958" s="48"/>
      <c r="D958" s="48"/>
      <c r="E958" s="48"/>
      <c r="F958" s="48"/>
      <c r="G958" s="48"/>
      <c r="H958" s="48"/>
      <c r="I958" s="48"/>
      <c r="J958" s="48"/>
      <c r="K958" s="48"/>
      <c r="L958" s="48"/>
      <c r="M958" s="48"/>
      <c r="N958" s="48"/>
      <c r="O958" s="45"/>
      <c r="P958" s="48"/>
      <c r="Q958" s="48"/>
      <c r="R958" s="48"/>
      <c r="S958" s="48"/>
      <c r="T958" s="48"/>
      <c r="U958" s="48"/>
      <c r="V958" s="48"/>
      <c r="W958" s="48"/>
      <c r="X958" s="48"/>
      <c r="Y958" s="48"/>
      <c r="Z958" s="48"/>
      <c r="AA958" s="48"/>
      <c r="AB958" s="48"/>
      <c r="AC958" s="48"/>
      <c r="AD958" s="48"/>
      <c r="AE958" s="48"/>
      <c r="AF958" s="48"/>
    </row>
    <row r="959" spans="1:32" ht="15.75" customHeight="1">
      <c r="A959" s="48"/>
      <c r="B959" s="48"/>
      <c r="C959" s="48"/>
      <c r="D959" s="48"/>
      <c r="E959" s="48"/>
      <c r="F959" s="48"/>
      <c r="G959" s="48"/>
      <c r="H959" s="48"/>
      <c r="I959" s="48"/>
      <c r="J959" s="48"/>
      <c r="K959" s="48"/>
      <c r="L959" s="48"/>
      <c r="M959" s="48"/>
      <c r="N959" s="48"/>
      <c r="O959" s="45"/>
      <c r="P959" s="48"/>
      <c r="Q959" s="48"/>
      <c r="R959" s="48"/>
      <c r="S959" s="48"/>
      <c r="T959" s="48"/>
      <c r="U959" s="48"/>
      <c r="V959" s="48"/>
      <c r="W959" s="48"/>
      <c r="X959" s="48"/>
      <c r="Y959" s="48"/>
      <c r="Z959" s="48"/>
      <c r="AA959" s="48"/>
      <c r="AB959" s="48"/>
      <c r="AC959" s="48"/>
      <c r="AD959" s="48"/>
      <c r="AE959" s="48"/>
      <c r="AF959" s="48"/>
    </row>
    <row r="960" spans="1:32" ht="15.75" customHeight="1">
      <c r="A960" s="48"/>
      <c r="B960" s="48"/>
      <c r="C960" s="48"/>
      <c r="D960" s="48"/>
      <c r="E960" s="48"/>
      <c r="F960" s="48"/>
      <c r="G960" s="48"/>
      <c r="H960" s="48"/>
      <c r="I960" s="48"/>
      <c r="J960" s="48"/>
      <c r="K960" s="48"/>
      <c r="L960" s="48"/>
      <c r="M960" s="48"/>
      <c r="N960" s="48"/>
      <c r="O960" s="45"/>
      <c r="P960" s="48"/>
      <c r="Q960" s="48"/>
      <c r="R960" s="48"/>
      <c r="S960" s="48"/>
      <c r="T960" s="48"/>
      <c r="U960" s="48"/>
      <c r="V960" s="48"/>
      <c r="W960" s="48"/>
      <c r="X960" s="48"/>
      <c r="Y960" s="48"/>
      <c r="Z960" s="48"/>
      <c r="AA960" s="48"/>
      <c r="AB960" s="48"/>
      <c r="AC960" s="48"/>
      <c r="AD960" s="48"/>
      <c r="AE960" s="48"/>
      <c r="AF960" s="48"/>
    </row>
    <row r="961" spans="1:32" ht="15.75" customHeight="1">
      <c r="A961" s="48"/>
      <c r="B961" s="48"/>
      <c r="C961" s="48"/>
      <c r="D961" s="48"/>
      <c r="E961" s="48"/>
      <c r="F961" s="48"/>
      <c r="G961" s="48"/>
      <c r="H961" s="48"/>
      <c r="I961" s="48"/>
      <c r="J961" s="48"/>
      <c r="K961" s="48"/>
      <c r="L961" s="48"/>
      <c r="M961" s="48"/>
      <c r="N961" s="48"/>
      <c r="O961" s="45"/>
      <c r="P961" s="48"/>
      <c r="Q961" s="48"/>
      <c r="R961" s="48"/>
      <c r="S961" s="48"/>
      <c r="T961" s="48"/>
      <c r="U961" s="48"/>
      <c r="V961" s="48"/>
      <c r="W961" s="48"/>
      <c r="X961" s="48"/>
      <c r="Y961" s="48"/>
      <c r="Z961" s="48"/>
      <c r="AA961" s="48"/>
      <c r="AB961" s="48"/>
      <c r="AC961" s="48"/>
      <c r="AD961" s="48"/>
      <c r="AE961" s="48"/>
      <c r="AF961" s="48"/>
    </row>
    <row r="962" spans="1:32" ht="15.75" customHeight="1">
      <c r="A962" s="48"/>
      <c r="B962" s="48"/>
      <c r="C962" s="48"/>
      <c r="D962" s="48"/>
      <c r="E962" s="48"/>
      <c r="F962" s="48"/>
      <c r="G962" s="48"/>
      <c r="H962" s="48"/>
      <c r="I962" s="48"/>
      <c r="J962" s="48"/>
      <c r="K962" s="48"/>
      <c r="L962" s="48"/>
      <c r="M962" s="48"/>
      <c r="N962" s="48"/>
      <c r="O962" s="45"/>
      <c r="P962" s="48"/>
      <c r="Q962" s="48"/>
      <c r="R962" s="48"/>
      <c r="S962" s="48"/>
      <c r="T962" s="48"/>
      <c r="U962" s="48"/>
      <c r="V962" s="48"/>
      <c r="W962" s="48"/>
      <c r="X962" s="48"/>
      <c r="Y962" s="48"/>
      <c r="Z962" s="48"/>
      <c r="AA962" s="48"/>
      <c r="AB962" s="48"/>
      <c r="AC962" s="48"/>
      <c r="AD962" s="48"/>
      <c r="AE962" s="48"/>
      <c r="AF962" s="48"/>
    </row>
    <row r="963" spans="1:32" ht="15.75" customHeight="1">
      <c r="A963" s="48"/>
      <c r="B963" s="48"/>
      <c r="C963" s="48"/>
      <c r="D963" s="48"/>
      <c r="E963" s="48"/>
      <c r="F963" s="48"/>
      <c r="G963" s="48"/>
      <c r="H963" s="48"/>
      <c r="I963" s="48"/>
      <c r="J963" s="48"/>
      <c r="K963" s="48"/>
      <c r="L963" s="48"/>
      <c r="M963" s="48"/>
      <c r="N963" s="48"/>
      <c r="O963" s="45"/>
      <c r="P963" s="48"/>
      <c r="Q963" s="48"/>
      <c r="R963" s="48"/>
      <c r="S963" s="48"/>
      <c r="T963" s="48"/>
      <c r="U963" s="48"/>
      <c r="V963" s="48"/>
      <c r="W963" s="48"/>
      <c r="X963" s="48"/>
      <c r="Y963" s="48"/>
      <c r="Z963" s="48"/>
      <c r="AA963" s="48"/>
      <c r="AB963" s="48"/>
      <c r="AC963" s="48"/>
      <c r="AD963" s="48"/>
      <c r="AE963" s="48"/>
      <c r="AF963" s="48"/>
    </row>
    <row r="964" spans="1:32" ht="15.75" customHeight="1">
      <c r="A964" s="48"/>
      <c r="B964" s="48"/>
      <c r="C964" s="48"/>
      <c r="D964" s="48"/>
      <c r="E964" s="48"/>
      <c r="F964" s="48"/>
      <c r="G964" s="48"/>
      <c r="H964" s="48"/>
      <c r="I964" s="48"/>
      <c r="J964" s="48"/>
      <c r="K964" s="48"/>
      <c r="L964" s="48"/>
      <c r="M964" s="48"/>
      <c r="N964" s="48"/>
      <c r="O964" s="45"/>
      <c r="P964" s="48"/>
      <c r="Q964" s="48"/>
      <c r="R964" s="48"/>
      <c r="S964" s="48"/>
      <c r="T964" s="48"/>
      <c r="U964" s="48"/>
      <c r="V964" s="48"/>
      <c r="W964" s="48"/>
      <c r="X964" s="48"/>
      <c r="Y964" s="48"/>
      <c r="Z964" s="48"/>
      <c r="AA964" s="48"/>
      <c r="AB964" s="48"/>
      <c r="AC964" s="48"/>
      <c r="AD964" s="48"/>
      <c r="AE964" s="48"/>
      <c r="AF964" s="48"/>
    </row>
    <row r="965" spans="1:32" ht="15.75" customHeight="1">
      <c r="A965" s="48"/>
      <c r="B965" s="48"/>
      <c r="C965" s="48"/>
      <c r="D965" s="48"/>
      <c r="E965" s="48"/>
      <c r="F965" s="48"/>
      <c r="G965" s="48"/>
      <c r="H965" s="48"/>
      <c r="I965" s="48"/>
      <c r="J965" s="48"/>
      <c r="K965" s="48"/>
      <c r="L965" s="48"/>
      <c r="M965" s="48"/>
      <c r="N965" s="48"/>
      <c r="O965" s="45"/>
      <c r="P965" s="48"/>
      <c r="Q965" s="48"/>
      <c r="R965" s="48"/>
      <c r="S965" s="48"/>
      <c r="T965" s="48"/>
      <c r="U965" s="48"/>
      <c r="V965" s="48"/>
      <c r="W965" s="48"/>
      <c r="X965" s="48"/>
      <c r="Y965" s="48"/>
      <c r="Z965" s="48"/>
      <c r="AA965" s="48"/>
      <c r="AB965" s="48"/>
      <c r="AC965" s="48"/>
      <c r="AD965" s="48"/>
      <c r="AE965" s="48"/>
      <c r="AF965" s="48"/>
    </row>
    <row r="966" spans="1:32" ht="15.75" customHeight="1">
      <c r="A966" s="48"/>
      <c r="B966" s="48"/>
      <c r="C966" s="48"/>
      <c r="D966" s="48"/>
      <c r="E966" s="48"/>
      <c r="F966" s="48"/>
      <c r="G966" s="48"/>
      <c r="H966" s="48"/>
      <c r="I966" s="48"/>
      <c r="J966" s="48"/>
      <c r="K966" s="48"/>
      <c r="L966" s="48"/>
      <c r="M966" s="48"/>
      <c r="N966" s="48"/>
      <c r="O966" s="45"/>
      <c r="P966" s="48"/>
      <c r="Q966" s="48"/>
      <c r="R966" s="48"/>
      <c r="S966" s="48"/>
      <c r="T966" s="48"/>
      <c r="U966" s="48"/>
      <c r="V966" s="48"/>
      <c r="W966" s="48"/>
      <c r="X966" s="48"/>
      <c r="Y966" s="48"/>
      <c r="Z966" s="48"/>
      <c r="AA966" s="48"/>
      <c r="AB966" s="48"/>
      <c r="AC966" s="48"/>
      <c r="AD966" s="48"/>
      <c r="AE966" s="48"/>
      <c r="AF966" s="48"/>
    </row>
    <row r="967" spans="1:32" ht="15.75" customHeight="1">
      <c r="A967" s="48"/>
      <c r="B967" s="48"/>
      <c r="C967" s="48"/>
      <c r="D967" s="48"/>
      <c r="E967" s="48"/>
      <c r="F967" s="48"/>
      <c r="G967" s="48"/>
      <c r="H967" s="48"/>
      <c r="I967" s="48"/>
      <c r="J967" s="48"/>
      <c r="K967" s="48"/>
      <c r="L967" s="48"/>
      <c r="M967" s="48"/>
      <c r="N967" s="48"/>
      <c r="O967" s="45"/>
      <c r="P967" s="48"/>
      <c r="Q967" s="48"/>
      <c r="R967" s="48"/>
      <c r="S967" s="48"/>
      <c r="T967" s="48"/>
      <c r="U967" s="48"/>
      <c r="V967" s="48"/>
      <c r="W967" s="48"/>
      <c r="X967" s="48"/>
      <c r="Y967" s="48"/>
      <c r="Z967" s="48"/>
      <c r="AA967" s="48"/>
      <c r="AB967" s="48"/>
      <c r="AC967" s="48"/>
      <c r="AD967" s="48"/>
      <c r="AE967" s="48"/>
      <c r="AF967" s="48"/>
    </row>
    <row r="968" spans="1:32" ht="15.75" customHeight="1">
      <c r="A968" s="48"/>
      <c r="B968" s="48"/>
      <c r="C968" s="48"/>
      <c r="D968" s="48"/>
      <c r="E968" s="48"/>
      <c r="F968" s="48"/>
      <c r="G968" s="48"/>
      <c r="H968" s="48"/>
      <c r="I968" s="48"/>
      <c r="J968" s="48"/>
      <c r="K968" s="48"/>
      <c r="L968" s="48"/>
      <c r="M968" s="48"/>
      <c r="N968" s="48"/>
      <c r="O968" s="45"/>
      <c r="P968" s="48"/>
      <c r="Q968" s="48"/>
      <c r="R968" s="48"/>
      <c r="S968" s="48"/>
      <c r="T968" s="48"/>
      <c r="U968" s="48"/>
      <c r="V968" s="48"/>
      <c r="W968" s="48"/>
      <c r="X968" s="48"/>
      <c r="Y968" s="48"/>
      <c r="Z968" s="48"/>
      <c r="AA968" s="48"/>
      <c r="AB968" s="48"/>
      <c r="AC968" s="48"/>
      <c r="AD968" s="48"/>
      <c r="AE968" s="48"/>
      <c r="AF968" s="48"/>
    </row>
    <row r="969" spans="1:32" ht="15.75" customHeight="1">
      <c r="A969" s="48"/>
      <c r="B969" s="48"/>
      <c r="C969" s="48"/>
      <c r="D969" s="48"/>
      <c r="E969" s="48"/>
      <c r="F969" s="48"/>
      <c r="G969" s="48"/>
      <c r="H969" s="48"/>
      <c r="I969" s="48"/>
      <c r="J969" s="48"/>
      <c r="K969" s="48"/>
      <c r="L969" s="48"/>
      <c r="M969" s="48"/>
      <c r="N969" s="48"/>
      <c r="O969" s="45"/>
      <c r="P969" s="48"/>
      <c r="Q969" s="48"/>
      <c r="R969" s="48"/>
      <c r="S969" s="48"/>
      <c r="T969" s="48"/>
      <c r="U969" s="48"/>
      <c r="V969" s="48"/>
      <c r="W969" s="48"/>
      <c r="X969" s="48"/>
      <c r="Y969" s="48"/>
      <c r="Z969" s="48"/>
      <c r="AA969" s="48"/>
      <c r="AB969" s="48"/>
      <c r="AC969" s="48"/>
      <c r="AD969" s="48"/>
      <c r="AE969" s="48"/>
      <c r="AF969" s="48"/>
    </row>
    <row r="970" spans="1:32" ht="15.75" customHeight="1">
      <c r="A970" s="48"/>
      <c r="B970" s="48"/>
      <c r="C970" s="48"/>
      <c r="D970" s="48"/>
      <c r="E970" s="48"/>
      <c r="F970" s="48"/>
      <c r="G970" s="48"/>
      <c r="H970" s="48"/>
      <c r="I970" s="48"/>
      <c r="J970" s="48"/>
      <c r="K970" s="48"/>
      <c r="L970" s="48"/>
      <c r="M970" s="48"/>
      <c r="N970" s="48"/>
      <c r="O970" s="45"/>
      <c r="P970" s="48"/>
      <c r="Q970" s="48"/>
      <c r="R970" s="48"/>
      <c r="S970" s="48"/>
      <c r="T970" s="48"/>
      <c r="U970" s="48"/>
      <c r="V970" s="48"/>
      <c r="W970" s="48"/>
      <c r="X970" s="48"/>
      <c r="Y970" s="48"/>
      <c r="Z970" s="48"/>
      <c r="AA970" s="48"/>
      <c r="AB970" s="48"/>
      <c r="AC970" s="48"/>
      <c r="AD970" s="48"/>
      <c r="AE970" s="48"/>
      <c r="AF970" s="48"/>
    </row>
    <row r="971" spans="1:32" ht="15.75" customHeight="1">
      <c r="A971" s="48"/>
      <c r="B971" s="48"/>
      <c r="C971" s="48"/>
      <c r="D971" s="48"/>
      <c r="E971" s="48"/>
      <c r="F971" s="48"/>
      <c r="G971" s="48"/>
      <c r="H971" s="48"/>
      <c r="I971" s="48"/>
      <c r="J971" s="48"/>
      <c r="K971" s="48"/>
      <c r="L971" s="48"/>
      <c r="M971" s="48"/>
      <c r="N971" s="48"/>
      <c r="O971" s="45"/>
      <c r="P971" s="48"/>
      <c r="Q971" s="48"/>
      <c r="R971" s="48"/>
      <c r="S971" s="48"/>
      <c r="T971" s="48"/>
      <c r="U971" s="48"/>
      <c r="V971" s="48"/>
      <c r="W971" s="48"/>
      <c r="X971" s="48"/>
      <c r="Y971" s="48"/>
      <c r="Z971" s="48"/>
      <c r="AA971" s="48"/>
      <c r="AB971" s="48"/>
      <c r="AC971" s="48"/>
      <c r="AD971" s="48"/>
      <c r="AE971" s="48"/>
      <c r="AF971" s="48"/>
    </row>
    <row r="972" spans="1:32" ht="15.75" customHeight="1">
      <c r="A972" s="48"/>
      <c r="B972" s="48"/>
      <c r="C972" s="48"/>
      <c r="D972" s="48"/>
      <c r="E972" s="48"/>
      <c r="F972" s="48"/>
      <c r="G972" s="48"/>
      <c r="H972" s="48"/>
      <c r="I972" s="48"/>
      <c r="J972" s="48"/>
      <c r="K972" s="48"/>
      <c r="L972" s="48"/>
      <c r="M972" s="48"/>
      <c r="N972" s="48"/>
      <c r="O972" s="45"/>
      <c r="P972" s="48"/>
      <c r="Q972" s="48"/>
      <c r="R972" s="48"/>
      <c r="S972" s="48"/>
      <c r="T972" s="48"/>
      <c r="U972" s="48"/>
      <c r="V972" s="48"/>
      <c r="W972" s="48"/>
      <c r="X972" s="48"/>
      <c r="Y972" s="48"/>
      <c r="Z972" s="48"/>
      <c r="AA972" s="48"/>
      <c r="AB972" s="48"/>
      <c r="AC972" s="48"/>
      <c r="AD972" s="48"/>
      <c r="AE972" s="48"/>
      <c r="AF972" s="48"/>
    </row>
    <row r="973" spans="1:32" ht="15.75" customHeight="1">
      <c r="A973" s="48"/>
      <c r="B973" s="48"/>
      <c r="C973" s="48"/>
      <c r="D973" s="48"/>
      <c r="E973" s="48"/>
      <c r="F973" s="48"/>
      <c r="G973" s="48"/>
      <c r="H973" s="48"/>
      <c r="I973" s="48"/>
      <c r="J973" s="48"/>
      <c r="K973" s="48"/>
      <c r="L973" s="48"/>
      <c r="M973" s="48"/>
      <c r="N973" s="48"/>
      <c r="O973" s="45"/>
      <c r="P973" s="48"/>
      <c r="Q973" s="48"/>
      <c r="R973" s="48"/>
      <c r="S973" s="48"/>
      <c r="T973" s="48"/>
      <c r="U973" s="48"/>
      <c r="V973" s="48"/>
      <c r="W973" s="48"/>
      <c r="X973" s="48"/>
      <c r="Y973" s="48"/>
      <c r="Z973" s="48"/>
      <c r="AA973" s="48"/>
      <c r="AB973" s="48"/>
      <c r="AC973" s="48"/>
      <c r="AD973" s="48"/>
      <c r="AE973" s="48"/>
      <c r="AF973" s="48"/>
    </row>
    <row r="974" spans="1:32" ht="15.75" customHeight="1">
      <c r="A974" s="48"/>
      <c r="B974" s="48"/>
      <c r="C974" s="48"/>
      <c r="D974" s="48"/>
      <c r="E974" s="48"/>
      <c r="F974" s="48"/>
      <c r="G974" s="48"/>
      <c r="H974" s="48"/>
      <c r="I974" s="48"/>
      <c r="J974" s="48"/>
      <c r="K974" s="48"/>
      <c r="L974" s="48"/>
      <c r="M974" s="48"/>
      <c r="N974" s="48"/>
      <c r="O974" s="45"/>
      <c r="P974" s="48"/>
      <c r="Q974" s="48"/>
      <c r="R974" s="48"/>
      <c r="S974" s="48"/>
      <c r="T974" s="48"/>
      <c r="U974" s="48"/>
      <c r="V974" s="48"/>
      <c r="W974" s="48"/>
      <c r="X974" s="48"/>
      <c r="Y974" s="48"/>
      <c r="Z974" s="48"/>
      <c r="AA974" s="48"/>
      <c r="AB974" s="48"/>
      <c r="AC974" s="48"/>
      <c r="AD974" s="48"/>
      <c r="AE974" s="48"/>
      <c r="AF974" s="48"/>
    </row>
    <row r="975" spans="1:32" ht="15.75" customHeight="1">
      <c r="A975" s="48"/>
      <c r="B975" s="48"/>
      <c r="C975" s="48"/>
      <c r="D975" s="48"/>
      <c r="E975" s="48"/>
      <c r="F975" s="48"/>
      <c r="G975" s="48"/>
      <c r="H975" s="48"/>
      <c r="I975" s="48"/>
      <c r="J975" s="48"/>
      <c r="K975" s="48"/>
      <c r="L975" s="48"/>
      <c r="M975" s="48"/>
      <c r="N975" s="48"/>
      <c r="O975" s="45"/>
      <c r="P975" s="48"/>
      <c r="Q975" s="48"/>
      <c r="R975" s="48"/>
      <c r="S975" s="48"/>
      <c r="T975" s="48"/>
      <c r="U975" s="48"/>
      <c r="V975" s="48"/>
      <c r="W975" s="48"/>
      <c r="X975" s="48"/>
      <c r="Y975" s="48"/>
      <c r="Z975" s="48"/>
      <c r="AA975" s="48"/>
      <c r="AB975" s="48"/>
      <c r="AC975" s="48"/>
      <c r="AD975" s="48"/>
      <c r="AE975" s="48"/>
      <c r="AF975" s="48"/>
    </row>
    <row r="976" spans="1:32" ht="15.75" customHeight="1">
      <c r="A976" s="48"/>
      <c r="B976" s="48"/>
      <c r="C976" s="48"/>
      <c r="D976" s="48"/>
      <c r="E976" s="48"/>
      <c r="F976" s="48"/>
      <c r="G976" s="48"/>
      <c r="H976" s="48"/>
      <c r="I976" s="48"/>
      <c r="J976" s="48"/>
      <c r="K976" s="48"/>
      <c r="L976" s="48"/>
      <c r="M976" s="48"/>
      <c r="N976" s="48"/>
      <c r="O976" s="45"/>
      <c r="P976" s="48"/>
      <c r="Q976" s="48"/>
      <c r="R976" s="48"/>
      <c r="S976" s="48"/>
      <c r="T976" s="48"/>
      <c r="U976" s="48"/>
      <c r="V976" s="48"/>
      <c r="W976" s="48"/>
      <c r="X976" s="48"/>
      <c r="Y976" s="48"/>
      <c r="Z976" s="48"/>
      <c r="AA976" s="48"/>
      <c r="AB976" s="48"/>
      <c r="AC976" s="48"/>
      <c r="AD976" s="48"/>
      <c r="AE976" s="48"/>
      <c r="AF976" s="48"/>
    </row>
    <row r="977" spans="1:32" ht="15.75" customHeight="1">
      <c r="A977" s="48"/>
      <c r="B977" s="48"/>
      <c r="C977" s="48"/>
      <c r="D977" s="48"/>
      <c r="E977" s="48"/>
      <c r="F977" s="48"/>
      <c r="G977" s="48"/>
      <c r="H977" s="48"/>
      <c r="I977" s="48"/>
      <c r="J977" s="48"/>
      <c r="K977" s="48"/>
      <c r="L977" s="48"/>
      <c r="M977" s="48"/>
      <c r="N977" s="48"/>
      <c r="O977" s="45"/>
      <c r="P977" s="48"/>
      <c r="Q977" s="48"/>
      <c r="R977" s="48"/>
      <c r="S977" s="48"/>
      <c r="T977" s="48"/>
      <c r="U977" s="48"/>
      <c r="V977" s="48"/>
      <c r="W977" s="48"/>
      <c r="X977" s="48"/>
      <c r="Y977" s="48"/>
      <c r="Z977" s="48"/>
      <c r="AA977" s="48"/>
      <c r="AB977" s="48"/>
      <c r="AC977" s="48"/>
      <c r="AD977" s="48"/>
      <c r="AE977" s="48"/>
      <c r="AF977" s="48"/>
    </row>
    <row r="978" spans="1:32" ht="15.75" customHeight="1">
      <c r="A978" s="48"/>
      <c r="B978" s="48"/>
      <c r="C978" s="48"/>
      <c r="D978" s="48"/>
      <c r="E978" s="48"/>
      <c r="F978" s="48"/>
      <c r="G978" s="48"/>
      <c r="H978" s="48"/>
      <c r="I978" s="48"/>
      <c r="J978" s="48"/>
      <c r="K978" s="48"/>
      <c r="L978" s="48"/>
      <c r="M978" s="48"/>
      <c r="N978" s="48"/>
      <c r="O978" s="45"/>
      <c r="P978" s="48"/>
      <c r="Q978" s="48"/>
      <c r="R978" s="48"/>
      <c r="S978" s="48"/>
      <c r="T978" s="48"/>
      <c r="U978" s="48"/>
      <c r="V978" s="48"/>
      <c r="W978" s="48"/>
      <c r="X978" s="48"/>
      <c r="Y978" s="48"/>
      <c r="Z978" s="48"/>
      <c r="AA978" s="48"/>
      <c r="AB978" s="48"/>
      <c r="AC978" s="48"/>
      <c r="AD978" s="48"/>
      <c r="AE978" s="48"/>
      <c r="AF978" s="48"/>
    </row>
    <row r="979" spans="1:32" ht="15.75" customHeight="1">
      <c r="A979" s="48"/>
      <c r="B979" s="48"/>
      <c r="C979" s="48"/>
      <c r="D979" s="48"/>
      <c r="E979" s="48"/>
      <c r="F979" s="48"/>
      <c r="G979" s="48"/>
      <c r="H979" s="48"/>
      <c r="I979" s="48"/>
      <c r="J979" s="48"/>
      <c r="K979" s="48"/>
      <c r="L979" s="48"/>
      <c r="M979" s="48"/>
      <c r="N979" s="48"/>
      <c r="O979" s="45"/>
      <c r="P979" s="48"/>
      <c r="Q979" s="48"/>
      <c r="R979" s="48"/>
      <c r="S979" s="48"/>
      <c r="T979" s="48"/>
      <c r="U979" s="48"/>
      <c r="V979" s="48"/>
      <c r="W979" s="48"/>
      <c r="X979" s="48"/>
      <c r="Y979" s="48"/>
      <c r="Z979" s="48"/>
      <c r="AA979" s="48"/>
      <c r="AB979" s="48"/>
      <c r="AC979" s="48"/>
      <c r="AD979" s="48"/>
      <c r="AE979" s="48"/>
      <c r="AF979" s="48"/>
    </row>
    <row r="980" spans="1:32" ht="15.75" customHeight="1">
      <c r="A980" s="48"/>
      <c r="B980" s="48"/>
      <c r="C980" s="48"/>
      <c r="D980" s="48"/>
      <c r="E980" s="48"/>
      <c r="F980" s="48"/>
      <c r="G980" s="48"/>
      <c r="H980" s="48"/>
      <c r="I980" s="48"/>
      <c r="J980" s="48"/>
      <c r="K980" s="48"/>
      <c r="L980" s="48"/>
      <c r="M980" s="48"/>
      <c r="N980" s="48"/>
      <c r="O980" s="45"/>
      <c r="P980" s="48"/>
      <c r="Q980" s="48"/>
      <c r="R980" s="48"/>
      <c r="S980" s="48"/>
      <c r="T980" s="48"/>
      <c r="U980" s="48"/>
      <c r="V980" s="48"/>
      <c r="W980" s="48"/>
      <c r="X980" s="48"/>
      <c r="Y980" s="48"/>
      <c r="Z980" s="48"/>
      <c r="AA980" s="48"/>
      <c r="AB980" s="48"/>
      <c r="AC980" s="48"/>
      <c r="AD980" s="48"/>
      <c r="AE980" s="48"/>
      <c r="AF980" s="48"/>
    </row>
    <row r="981" spans="1:32" ht="15.75" customHeight="1">
      <c r="A981" s="48"/>
      <c r="B981" s="48"/>
      <c r="C981" s="48"/>
      <c r="D981" s="48"/>
      <c r="E981" s="48"/>
      <c r="F981" s="48"/>
      <c r="G981" s="48"/>
      <c r="H981" s="48"/>
      <c r="I981" s="48"/>
      <c r="J981" s="48"/>
      <c r="K981" s="48"/>
      <c r="L981" s="48"/>
      <c r="M981" s="48"/>
      <c r="N981" s="48"/>
      <c r="O981" s="45"/>
      <c r="P981" s="48"/>
      <c r="Q981" s="48"/>
      <c r="R981" s="48"/>
      <c r="S981" s="48"/>
      <c r="T981" s="48"/>
      <c r="U981" s="48"/>
      <c r="V981" s="48"/>
      <c r="W981" s="48"/>
      <c r="X981" s="48"/>
      <c r="Y981" s="48"/>
      <c r="Z981" s="48"/>
      <c r="AA981" s="48"/>
      <c r="AB981" s="48"/>
      <c r="AC981" s="48"/>
      <c r="AD981" s="48"/>
      <c r="AE981" s="48"/>
      <c r="AF981" s="48"/>
    </row>
    <row r="982" spans="1:32" ht="15.75" customHeight="1">
      <c r="A982" s="48"/>
      <c r="B982" s="48"/>
      <c r="C982" s="48"/>
      <c r="D982" s="48"/>
      <c r="E982" s="48"/>
      <c r="F982" s="48"/>
      <c r="G982" s="48"/>
      <c r="H982" s="48"/>
      <c r="I982" s="48"/>
      <c r="J982" s="48"/>
      <c r="K982" s="48"/>
      <c r="L982" s="48"/>
      <c r="M982" s="48"/>
      <c r="N982" s="48"/>
      <c r="O982" s="45"/>
      <c r="P982" s="48"/>
      <c r="Q982" s="48"/>
      <c r="R982" s="48"/>
      <c r="S982" s="48"/>
      <c r="T982" s="48"/>
      <c r="U982" s="48"/>
      <c r="V982" s="48"/>
      <c r="W982" s="48"/>
      <c r="X982" s="48"/>
      <c r="Y982" s="48"/>
      <c r="Z982" s="48"/>
      <c r="AA982" s="48"/>
      <c r="AB982" s="48"/>
      <c r="AC982" s="48"/>
      <c r="AD982" s="48"/>
      <c r="AE982" s="48"/>
      <c r="AF982" s="48"/>
    </row>
    <row r="983" spans="1:32" ht="15.75" customHeight="1">
      <c r="A983" s="48"/>
      <c r="B983" s="48"/>
      <c r="C983" s="48"/>
      <c r="D983" s="48"/>
      <c r="E983" s="48"/>
      <c r="F983" s="48"/>
      <c r="G983" s="48"/>
      <c r="H983" s="48"/>
      <c r="I983" s="48"/>
      <c r="J983" s="48"/>
      <c r="K983" s="48"/>
      <c r="L983" s="48"/>
      <c r="M983" s="48"/>
      <c r="N983" s="48"/>
      <c r="O983" s="45"/>
      <c r="P983" s="48"/>
      <c r="Q983" s="48"/>
      <c r="R983" s="48"/>
      <c r="S983" s="48"/>
      <c r="T983" s="48"/>
      <c r="U983" s="48"/>
      <c r="V983" s="48"/>
      <c r="W983" s="48"/>
      <c r="X983" s="48"/>
      <c r="Y983" s="48"/>
      <c r="Z983" s="48"/>
      <c r="AA983" s="48"/>
      <c r="AB983" s="48"/>
      <c r="AC983" s="48"/>
      <c r="AD983" s="48"/>
      <c r="AE983" s="48"/>
      <c r="AF983" s="48"/>
    </row>
    <row r="984" spans="1:32" ht="15.75" customHeight="1">
      <c r="A984" s="48"/>
      <c r="B984" s="48"/>
      <c r="C984" s="48"/>
      <c r="D984" s="48"/>
      <c r="E984" s="48"/>
      <c r="F984" s="48"/>
      <c r="G984" s="48"/>
      <c r="H984" s="48"/>
      <c r="I984" s="48"/>
      <c r="J984" s="48"/>
      <c r="K984" s="48"/>
      <c r="L984" s="48"/>
      <c r="M984" s="48"/>
      <c r="N984" s="48"/>
      <c r="O984" s="45"/>
      <c r="P984" s="48"/>
      <c r="Q984" s="48"/>
      <c r="R984" s="48"/>
      <c r="S984" s="48"/>
      <c r="T984" s="48"/>
      <c r="U984" s="48"/>
      <c r="V984" s="48"/>
      <c r="W984" s="48"/>
      <c r="X984" s="48"/>
      <c r="Y984" s="48"/>
      <c r="Z984" s="48"/>
      <c r="AA984" s="48"/>
      <c r="AB984" s="48"/>
      <c r="AC984" s="48"/>
      <c r="AD984" s="48"/>
      <c r="AE984" s="48"/>
      <c r="AF984" s="48"/>
    </row>
    <row r="985" spans="1:32" ht="15.75" customHeight="1">
      <c r="A985" s="48"/>
      <c r="B985" s="48"/>
      <c r="C985" s="48"/>
      <c r="D985" s="48"/>
      <c r="E985" s="48"/>
      <c r="F985" s="48"/>
      <c r="G985" s="48"/>
      <c r="H985" s="48"/>
      <c r="I985" s="48"/>
      <c r="J985" s="48"/>
      <c r="K985" s="48"/>
      <c r="L985" s="48"/>
      <c r="M985" s="48"/>
      <c r="N985" s="48"/>
      <c r="O985" s="45"/>
      <c r="P985" s="48"/>
      <c r="Q985" s="48"/>
      <c r="R985" s="48"/>
      <c r="S985" s="48"/>
      <c r="T985" s="48"/>
      <c r="U985" s="48"/>
      <c r="V985" s="48"/>
      <c r="W985" s="48"/>
      <c r="X985" s="48"/>
      <c r="Y985" s="48"/>
      <c r="Z985" s="48"/>
      <c r="AA985" s="48"/>
      <c r="AB985" s="48"/>
      <c r="AC985" s="48"/>
      <c r="AD985" s="48"/>
      <c r="AE985" s="48"/>
      <c r="AF985" s="48"/>
    </row>
    <row r="986" spans="1:32" ht="15.75" customHeight="1">
      <c r="A986" s="48"/>
      <c r="B986" s="48"/>
      <c r="C986" s="48"/>
      <c r="D986" s="48"/>
      <c r="E986" s="48"/>
      <c r="F986" s="48"/>
      <c r="G986" s="48"/>
      <c r="H986" s="48"/>
      <c r="I986" s="48"/>
      <c r="J986" s="48"/>
      <c r="K986" s="48"/>
      <c r="L986" s="48"/>
      <c r="M986" s="48"/>
      <c r="N986" s="48"/>
      <c r="O986" s="45"/>
      <c r="P986" s="48"/>
      <c r="Q986" s="48"/>
      <c r="R986" s="48"/>
      <c r="S986" s="48"/>
      <c r="T986" s="48"/>
      <c r="U986" s="48"/>
      <c r="V986" s="48"/>
      <c r="W986" s="48"/>
      <c r="X986" s="48"/>
      <c r="Y986" s="48"/>
      <c r="Z986" s="48"/>
      <c r="AA986" s="48"/>
      <c r="AB986" s="48"/>
      <c r="AC986" s="48"/>
      <c r="AD986" s="48"/>
      <c r="AE986" s="48"/>
      <c r="AF986" s="48"/>
    </row>
    <row r="987" spans="1:32" ht="15.75" customHeight="1">
      <c r="A987" s="48"/>
      <c r="B987" s="48"/>
      <c r="C987" s="48"/>
      <c r="D987" s="48"/>
      <c r="E987" s="48"/>
      <c r="F987" s="48"/>
      <c r="G987" s="48"/>
      <c r="H987" s="48"/>
      <c r="I987" s="48"/>
      <c r="J987" s="48"/>
      <c r="K987" s="48"/>
      <c r="L987" s="48"/>
      <c r="M987" s="48"/>
      <c r="N987" s="48"/>
      <c r="O987" s="45"/>
      <c r="P987" s="48"/>
      <c r="Q987" s="48"/>
      <c r="R987" s="48"/>
      <c r="S987" s="48"/>
      <c r="T987" s="48"/>
      <c r="U987" s="48"/>
      <c r="V987" s="48"/>
      <c r="W987" s="48"/>
      <c r="X987" s="48"/>
      <c r="Y987" s="48"/>
      <c r="Z987" s="48"/>
      <c r="AA987" s="48"/>
      <c r="AB987" s="48"/>
      <c r="AC987" s="48"/>
      <c r="AD987" s="48"/>
      <c r="AE987" s="48"/>
      <c r="AF987" s="48"/>
    </row>
    <row r="988" spans="1:32" ht="15.75" customHeight="1">
      <c r="A988" s="48"/>
      <c r="B988" s="48"/>
      <c r="C988" s="48"/>
      <c r="D988" s="48"/>
      <c r="E988" s="48"/>
      <c r="F988" s="48"/>
      <c r="G988" s="48"/>
      <c r="H988" s="48"/>
      <c r="I988" s="48"/>
      <c r="J988" s="48"/>
      <c r="K988" s="48"/>
      <c r="L988" s="48"/>
      <c r="M988" s="48"/>
      <c r="N988" s="48"/>
      <c r="O988" s="45"/>
      <c r="P988" s="48"/>
      <c r="Q988" s="48"/>
      <c r="R988" s="48"/>
      <c r="S988" s="48"/>
      <c r="T988" s="48"/>
      <c r="U988" s="48"/>
      <c r="V988" s="48"/>
      <c r="W988" s="48"/>
      <c r="X988" s="48"/>
      <c r="Y988" s="48"/>
      <c r="Z988" s="48"/>
      <c r="AA988" s="48"/>
      <c r="AB988" s="48"/>
      <c r="AC988" s="48"/>
      <c r="AD988" s="48"/>
      <c r="AE988" s="48"/>
      <c r="AF988" s="48"/>
    </row>
    <row r="989" spans="1:32" ht="15.75" customHeight="1">
      <c r="A989" s="48"/>
      <c r="B989" s="48"/>
      <c r="C989" s="48"/>
      <c r="D989" s="48"/>
      <c r="E989" s="48"/>
      <c r="F989" s="48"/>
      <c r="G989" s="48"/>
      <c r="H989" s="48"/>
      <c r="I989" s="48"/>
      <c r="J989" s="48"/>
      <c r="K989" s="48"/>
      <c r="L989" s="48"/>
      <c r="M989" s="48"/>
      <c r="N989" s="48"/>
      <c r="O989" s="45"/>
      <c r="P989" s="48"/>
      <c r="Q989" s="48"/>
      <c r="R989" s="48"/>
      <c r="S989" s="48"/>
      <c r="T989" s="48"/>
      <c r="U989" s="48"/>
      <c r="V989" s="48"/>
      <c r="W989" s="48"/>
      <c r="X989" s="48"/>
      <c r="Y989" s="48"/>
      <c r="Z989" s="48"/>
      <c r="AA989" s="48"/>
      <c r="AB989" s="48"/>
      <c r="AC989" s="48"/>
      <c r="AD989" s="48"/>
      <c r="AE989" s="48"/>
      <c r="AF989" s="48"/>
    </row>
    <row r="990" spans="1:32" ht="15.75" customHeight="1">
      <c r="A990" s="48"/>
      <c r="B990" s="48"/>
      <c r="C990" s="48"/>
      <c r="D990" s="48"/>
      <c r="E990" s="48"/>
      <c r="F990" s="48"/>
      <c r="G990" s="48"/>
      <c r="H990" s="48"/>
      <c r="I990" s="48"/>
      <c r="J990" s="48"/>
      <c r="K990" s="48"/>
      <c r="L990" s="48"/>
      <c r="M990" s="48"/>
      <c r="N990" s="48"/>
      <c r="O990" s="45"/>
      <c r="P990" s="48"/>
      <c r="Q990" s="48"/>
      <c r="R990" s="48"/>
      <c r="S990" s="48"/>
      <c r="T990" s="48"/>
      <c r="U990" s="48"/>
      <c r="V990" s="48"/>
      <c r="W990" s="48"/>
      <c r="X990" s="48"/>
      <c r="Y990" s="48"/>
      <c r="Z990" s="48"/>
      <c r="AA990" s="48"/>
      <c r="AB990" s="48"/>
      <c r="AC990" s="48"/>
      <c r="AD990" s="48"/>
      <c r="AE990" s="48"/>
      <c r="AF990" s="48"/>
    </row>
    <row r="991" spans="1:32" ht="15.75" customHeight="1">
      <c r="A991" s="48"/>
      <c r="B991" s="48"/>
      <c r="C991" s="48"/>
      <c r="D991" s="48"/>
      <c r="E991" s="48"/>
      <c r="F991" s="48"/>
      <c r="G991" s="48"/>
      <c r="H991" s="48"/>
      <c r="I991" s="48"/>
      <c r="J991" s="48"/>
      <c r="K991" s="48"/>
      <c r="L991" s="48"/>
      <c r="M991" s="48"/>
      <c r="N991" s="48"/>
      <c r="O991" s="45"/>
      <c r="P991" s="48"/>
      <c r="Q991" s="48"/>
      <c r="R991" s="48"/>
      <c r="S991" s="48"/>
      <c r="T991" s="48"/>
      <c r="U991" s="48"/>
      <c r="V991" s="48"/>
      <c r="W991" s="48"/>
      <c r="X991" s="48"/>
      <c r="Y991" s="48"/>
      <c r="Z991" s="48"/>
      <c r="AA991" s="48"/>
      <c r="AB991" s="48"/>
      <c r="AC991" s="48"/>
      <c r="AD991" s="48"/>
      <c r="AE991" s="48"/>
      <c r="AF991" s="48"/>
    </row>
    <row r="992" spans="1:32" ht="15.75" customHeight="1">
      <c r="A992" s="48"/>
      <c r="B992" s="48"/>
      <c r="C992" s="48"/>
      <c r="D992" s="48"/>
      <c r="E992" s="48"/>
      <c r="F992" s="48"/>
      <c r="G992" s="48"/>
      <c r="H992" s="48"/>
      <c r="I992" s="48"/>
      <c r="J992" s="48"/>
      <c r="K992" s="48"/>
      <c r="L992" s="48"/>
      <c r="M992" s="48"/>
      <c r="N992" s="48"/>
      <c r="O992" s="45"/>
      <c r="P992" s="48"/>
      <c r="Q992" s="48"/>
      <c r="R992" s="48"/>
      <c r="S992" s="48"/>
      <c r="T992" s="48"/>
      <c r="U992" s="48"/>
      <c r="V992" s="48"/>
      <c r="W992" s="48"/>
      <c r="X992" s="48"/>
      <c r="Y992" s="48"/>
      <c r="Z992" s="48"/>
      <c r="AA992" s="48"/>
      <c r="AB992" s="48"/>
      <c r="AC992" s="48"/>
      <c r="AD992" s="48"/>
      <c r="AE992" s="48"/>
      <c r="AF992" s="48"/>
    </row>
    <row r="993" spans="1:32" ht="15.75" customHeight="1">
      <c r="A993" s="48"/>
      <c r="B993" s="48"/>
      <c r="C993" s="48"/>
      <c r="D993" s="48"/>
      <c r="E993" s="48"/>
      <c r="F993" s="48"/>
      <c r="G993" s="48"/>
      <c r="H993" s="48"/>
      <c r="I993" s="48"/>
      <c r="J993" s="48"/>
      <c r="K993" s="48"/>
      <c r="L993" s="48"/>
      <c r="M993" s="48"/>
      <c r="N993" s="48"/>
      <c r="O993" s="45"/>
      <c r="P993" s="48"/>
      <c r="Q993" s="48"/>
      <c r="R993" s="48"/>
      <c r="S993" s="48"/>
      <c r="T993" s="48"/>
      <c r="U993" s="48"/>
      <c r="V993" s="48"/>
      <c r="W993" s="48"/>
      <c r="X993" s="48"/>
      <c r="Y993" s="48"/>
      <c r="Z993" s="48"/>
      <c r="AA993" s="48"/>
      <c r="AB993" s="48"/>
      <c r="AC993" s="48"/>
      <c r="AD993" s="48"/>
      <c r="AE993" s="48"/>
      <c r="AF993" s="48"/>
    </row>
    <row r="994" spans="1:32" ht="15.75" customHeight="1">
      <c r="A994" s="48"/>
      <c r="B994" s="48"/>
      <c r="C994" s="48"/>
      <c r="D994" s="48"/>
      <c r="E994" s="48"/>
      <c r="F994" s="48"/>
      <c r="G994" s="48"/>
      <c r="H994" s="48"/>
      <c r="I994" s="48"/>
      <c r="J994" s="48"/>
      <c r="K994" s="48"/>
      <c r="L994" s="48"/>
      <c r="M994" s="48"/>
      <c r="N994" s="48"/>
      <c r="O994" s="45"/>
      <c r="P994" s="48"/>
      <c r="Q994" s="48"/>
      <c r="R994" s="48"/>
      <c r="S994" s="48"/>
      <c r="T994" s="48"/>
      <c r="U994" s="48"/>
      <c r="V994" s="48"/>
      <c r="W994" s="48"/>
      <c r="X994" s="48"/>
      <c r="Y994" s="48"/>
      <c r="Z994" s="48"/>
      <c r="AA994" s="48"/>
      <c r="AB994" s="48"/>
      <c r="AC994" s="48"/>
      <c r="AD994" s="48"/>
      <c r="AE994" s="48"/>
      <c r="AF994" s="48"/>
    </row>
    <row r="995" spans="1:32" ht="15.75" customHeight="1">
      <c r="A995" s="48"/>
      <c r="B995" s="48"/>
      <c r="C995" s="48"/>
      <c r="D995" s="48"/>
      <c r="E995" s="48"/>
      <c r="F995" s="48"/>
      <c r="G995" s="48"/>
      <c r="H995" s="48"/>
      <c r="I995" s="48"/>
      <c r="J995" s="48"/>
      <c r="K995" s="48"/>
      <c r="L995" s="48"/>
      <c r="M995" s="48"/>
      <c r="N995" s="48"/>
      <c r="O995" s="45"/>
      <c r="P995" s="48"/>
      <c r="Q995" s="48"/>
      <c r="R995" s="48"/>
      <c r="S995" s="48"/>
      <c r="T995" s="48"/>
      <c r="U995" s="48"/>
      <c r="V995" s="48"/>
      <c r="W995" s="48"/>
      <c r="X995" s="48"/>
      <c r="Y995" s="48"/>
      <c r="Z995" s="48"/>
      <c r="AA995" s="48"/>
      <c r="AB995" s="48"/>
      <c r="AC995" s="48"/>
      <c r="AD995" s="48"/>
      <c r="AE995" s="48"/>
      <c r="AF995" s="48"/>
    </row>
    <row r="996" spans="1:32" ht="15.75" customHeight="1">
      <c r="A996" s="48"/>
      <c r="B996" s="48"/>
      <c r="C996" s="48"/>
      <c r="D996" s="48"/>
      <c r="E996" s="48"/>
      <c r="F996" s="48"/>
      <c r="G996" s="48"/>
      <c r="H996" s="48"/>
      <c r="I996" s="48"/>
      <c r="J996" s="48"/>
      <c r="K996" s="48"/>
      <c r="L996" s="48"/>
      <c r="M996" s="48"/>
      <c r="N996" s="48"/>
      <c r="O996" s="45"/>
      <c r="P996" s="48"/>
      <c r="Q996" s="48"/>
      <c r="R996" s="48"/>
      <c r="S996" s="48"/>
      <c r="T996" s="48"/>
      <c r="U996" s="48"/>
      <c r="V996" s="48"/>
      <c r="W996" s="48"/>
      <c r="X996" s="48"/>
      <c r="Y996" s="48"/>
      <c r="Z996" s="48"/>
      <c r="AA996" s="48"/>
      <c r="AB996" s="48"/>
      <c r="AC996" s="48"/>
      <c r="AD996" s="48"/>
      <c r="AE996" s="48"/>
      <c r="AF996" s="48"/>
    </row>
    <row r="997" spans="1:32" ht="15.75" customHeight="1">
      <c r="A997" s="48"/>
      <c r="B997" s="48"/>
      <c r="C997" s="48"/>
      <c r="D997" s="48"/>
      <c r="E997" s="48"/>
      <c r="F997" s="48"/>
      <c r="G997" s="48"/>
      <c r="H997" s="48"/>
      <c r="I997" s="48"/>
      <c r="J997" s="48"/>
      <c r="K997" s="48"/>
      <c r="L997" s="48"/>
      <c r="M997" s="48"/>
      <c r="N997" s="48"/>
      <c r="O997" s="45"/>
      <c r="P997" s="48"/>
      <c r="Q997" s="48"/>
      <c r="R997" s="48"/>
      <c r="S997" s="48"/>
      <c r="T997" s="48"/>
      <c r="U997" s="48"/>
      <c r="V997" s="48"/>
      <c r="W997" s="48"/>
      <c r="X997" s="48"/>
      <c r="Y997" s="48"/>
      <c r="Z997" s="48"/>
      <c r="AA997" s="48"/>
      <c r="AB997" s="48"/>
      <c r="AC997" s="48"/>
      <c r="AD997" s="48"/>
      <c r="AE997" s="48"/>
      <c r="AF997" s="48"/>
    </row>
    <row r="998" spans="1:32" ht="15.75" customHeight="1">
      <c r="A998" s="48"/>
      <c r="B998" s="48"/>
      <c r="C998" s="48"/>
      <c r="D998" s="48"/>
      <c r="E998" s="48"/>
      <c r="F998" s="48"/>
      <c r="G998" s="48"/>
      <c r="H998" s="48"/>
      <c r="I998" s="48"/>
      <c r="J998" s="48"/>
      <c r="K998" s="48"/>
      <c r="L998" s="48"/>
      <c r="M998" s="48"/>
      <c r="N998" s="48"/>
      <c r="O998" s="45"/>
      <c r="P998" s="48"/>
      <c r="Q998" s="48"/>
      <c r="R998" s="48"/>
      <c r="S998" s="48"/>
      <c r="T998" s="48"/>
      <c r="U998" s="48"/>
      <c r="V998" s="48"/>
      <c r="W998" s="48"/>
      <c r="X998" s="48"/>
      <c r="Y998" s="48"/>
      <c r="Z998" s="48"/>
      <c r="AA998" s="48"/>
      <c r="AB998" s="48"/>
      <c r="AC998" s="48"/>
      <c r="AD998" s="48"/>
      <c r="AE998" s="48"/>
      <c r="AF998" s="48"/>
    </row>
    <row r="999" spans="1:32" ht="15.75" customHeight="1">
      <c r="A999" s="48"/>
      <c r="B999" s="48"/>
      <c r="C999" s="48"/>
      <c r="D999" s="48"/>
      <c r="E999" s="48"/>
      <c r="F999" s="48"/>
      <c r="G999" s="48"/>
      <c r="H999" s="48"/>
      <c r="I999" s="48"/>
      <c r="J999" s="48"/>
      <c r="K999" s="48"/>
      <c r="L999" s="48"/>
      <c r="M999" s="48"/>
      <c r="N999" s="48"/>
      <c r="O999" s="45"/>
      <c r="P999" s="48"/>
      <c r="Q999" s="48"/>
      <c r="R999" s="48"/>
      <c r="S999" s="48"/>
      <c r="T999" s="48"/>
      <c r="U999" s="48"/>
      <c r="V999" s="48"/>
      <c r="W999" s="48"/>
      <c r="X999" s="48"/>
      <c r="Y999" s="48"/>
      <c r="Z999" s="48"/>
      <c r="AA999" s="48"/>
      <c r="AB999" s="48"/>
      <c r="AC999" s="48"/>
      <c r="AD999" s="48"/>
      <c r="AE999" s="48"/>
      <c r="AF999" s="48"/>
    </row>
    <row r="1000" spans="1:32" ht="15.75" customHeight="1">
      <c r="A1000" s="48"/>
      <c r="B1000" s="48"/>
      <c r="C1000" s="48"/>
      <c r="D1000" s="48"/>
      <c r="E1000" s="48"/>
      <c r="F1000" s="48"/>
      <c r="G1000" s="48"/>
      <c r="H1000" s="48"/>
      <c r="I1000" s="48"/>
      <c r="J1000" s="48"/>
      <c r="K1000" s="48"/>
      <c r="L1000" s="48"/>
      <c r="M1000" s="48"/>
      <c r="N1000" s="48"/>
      <c r="O1000" s="45"/>
      <c r="P1000" s="48"/>
      <c r="Q1000" s="48"/>
      <c r="R1000" s="48"/>
      <c r="S1000" s="48"/>
      <c r="T1000" s="48"/>
      <c r="U1000" s="48"/>
      <c r="V1000" s="48"/>
      <c r="W1000" s="48"/>
      <c r="X1000" s="48"/>
      <c r="Y1000" s="48"/>
      <c r="Z1000" s="48"/>
      <c r="AA1000" s="48"/>
      <c r="AB1000" s="48"/>
      <c r="AC1000" s="48"/>
      <c r="AD1000" s="48"/>
      <c r="AE1000" s="48"/>
      <c r="AF1000" s="48"/>
    </row>
    <row r="1001" spans="1:32" ht="15.75" customHeight="1">
      <c r="A1001" s="48"/>
      <c r="B1001" s="48"/>
      <c r="C1001" s="48"/>
      <c r="D1001" s="48"/>
      <c r="E1001" s="48"/>
      <c r="F1001" s="48"/>
      <c r="G1001" s="48"/>
      <c r="H1001" s="48"/>
      <c r="I1001" s="48"/>
      <c r="J1001" s="48"/>
      <c r="K1001" s="48"/>
      <c r="L1001" s="48"/>
      <c r="M1001" s="48"/>
      <c r="N1001" s="48"/>
      <c r="O1001" s="45"/>
      <c r="P1001" s="48"/>
      <c r="Q1001" s="48"/>
      <c r="R1001" s="48"/>
      <c r="S1001" s="48"/>
      <c r="T1001" s="48"/>
      <c r="U1001" s="48"/>
      <c r="V1001" s="48"/>
      <c r="W1001" s="48"/>
      <c r="X1001" s="48"/>
      <c r="Y1001" s="48"/>
      <c r="Z1001" s="48"/>
      <c r="AA1001" s="48"/>
      <c r="AB1001" s="48"/>
      <c r="AC1001" s="48"/>
      <c r="AD1001" s="48"/>
      <c r="AE1001" s="48"/>
      <c r="AF1001" s="48"/>
    </row>
    <row r="1002" spans="1:32" ht="15.75" customHeight="1">
      <c r="A1002" s="48"/>
      <c r="B1002" s="48"/>
      <c r="C1002" s="48"/>
      <c r="D1002" s="48"/>
      <c r="E1002" s="48"/>
      <c r="F1002" s="48"/>
      <c r="G1002" s="48"/>
      <c r="H1002" s="48"/>
      <c r="I1002" s="48"/>
      <c r="J1002" s="48"/>
      <c r="K1002" s="48"/>
      <c r="L1002" s="48"/>
      <c r="M1002" s="48"/>
      <c r="N1002" s="48"/>
      <c r="O1002" s="45"/>
      <c r="P1002" s="48"/>
      <c r="Q1002" s="48"/>
      <c r="R1002" s="48"/>
      <c r="S1002" s="48"/>
      <c r="T1002" s="48"/>
      <c r="U1002" s="48"/>
      <c r="V1002" s="48"/>
      <c r="W1002" s="48"/>
      <c r="X1002" s="48"/>
      <c r="Y1002" s="48"/>
      <c r="Z1002" s="48"/>
      <c r="AA1002" s="48"/>
      <c r="AB1002" s="48"/>
      <c r="AC1002" s="48"/>
      <c r="AD1002" s="48"/>
      <c r="AE1002" s="48"/>
      <c r="AF1002" s="48"/>
    </row>
    <row r="1003" spans="1:32" ht="15.75" customHeight="1">
      <c r="A1003" s="48"/>
      <c r="B1003" s="48"/>
      <c r="C1003" s="48"/>
      <c r="D1003" s="48"/>
      <c r="E1003" s="48"/>
      <c r="F1003" s="48"/>
      <c r="G1003" s="48"/>
      <c r="H1003" s="48"/>
      <c r="I1003" s="48"/>
      <c r="J1003" s="48"/>
      <c r="K1003" s="48"/>
      <c r="L1003" s="48"/>
      <c r="M1003" s="48"/>
      <c r="N1003" s="48"/>
      <c r="O1003" s="45"/>
      <c r="P1003" s="48"/>
      <c r="Q1003" s="48"/>
      <c r="R1003" s="48"/>
      <c r="S1003" s="48"/>
      <c r="T1003" s="48"/>
      <c r="U1003" s="48"/>
      <c r="V1003" s="48"/>
      <c r="W1003" s="48"/>
      <c r="X1003" s="48"/>
      <c r="Y1003" s="48"/>
      <c r="Z1003" s="48"/>
      <c r="AA1003" s="48"/>
      <c r="AB1003" s="48"/>
      <c r="AC1003" s="48"/>
      <c r="AD1003" s="48"/>
      <c r="AE1003" s="48"/>
      <c r="AF1003" s="48"/>
    </row>
    <row r="1004" spans="1:32" ht="15.75" customHeight="1">
      <c r="A1004" s="48"/>
      <c r="B1004" s="48"/>
      <c r="C1004" s="48"/>
      <c r="D1004" s="48"/>
      <c r="E1004" s="48"/>
      <c r="F1004" s="48"/>
      <c r="G1004" s="48"/>
      <c r="H1004" s="48"/>
      <c r="I1004" s="48"/>
      <c r="J1004" s="48"/>
      <c r="K1004" s="48"/>
      <c r="L1004" s="48"/>
      <c r="M1004" s="48"/>
      <c r="N1004" s="48"/>
      <c r="O1004" s="45"/>
      <c r="P1004" s="48"/>
      <c r="Q1004" s="48"/>
      <c r="R1004" s="48"/>
      <c r="S1004" s="48"/>
      <c r="T1004" s="48"/>
      <c r="U1004" s="48"/>
      <c r="V1004" s="48"/>
      <c r="W1004" s="48"/>
      <c r="X1004" s="48"/>
      <c r="Y1004" s="48"/>
      <c r="Z1004" s="48"/>
      <c r="AA1004" s="48"/>
      <c r="AB1004" s="48"/>
      <c r="AC1004" s="48"/>
      <c r="AD1004" s="48"/>
      <c r="AE1004" s="48"/>
      <c r="AF1004" s="48"/>
    </row>
    <row r="1005" spans="1:32" ht="15.75" customHeight="1">
      <c r="A1005" s="48"/>
      <c r="B1005" s="48"/>
      <c r="C1005" s="48"/>
      <c r="D1005" s="48"/>
      <c r="E1005" s="48"/>
      <c r="F1005" s="48"/>
      <c r="G1005" s="48"/>
      <c r="H1005" s="48"/>
      <c r="I1005" s="48"/>
      <c r="J1005" s="48"/>
      <c r="K1005" s="48"/>
      <c r="L1005" s="48"/>
      <c r="M1005" s="48"/>
      <c r="N1005" s="48"/>
      <c r="O1005" s="45"/>
      <c r="P1005" s="48"/>
      <c r="Q1005" s="48"/>
      <c r="R1005" s="48"/>
      <c r="S1005" s="48"/>
      <c r="T1005" s="48"/>
      <c r="U1005" s="48"/>
      <c r="V1005" s="48"/>
      <c r="W1005" s="48"/>
      <c r="X1005" s="48"/>
      <c r="Y1005" s="48"/>
      <c r="Z1005" s="48"/>
      <c r="AA1005" s="48"/>
      <c r="AB1005" s="48"/>
      <c r="AC1005" s="48"/>
      <c r="AD1005" s="48"/>
      <c r="AE1005" s="48"/>
      <c r="AF1005" s="48"/>
    </row>
    <row r="1006" spans="1:32" ht="15.75" customHeight="1">
      <c r="A1006" s="48"/>
      <c r="B1006" s="48"/>
      <c r="C1006" s="48"/>
      <c r="D1006" s="48"/>
      <c r="E1006" s="48"/>
      <c r="F1006" s="48"/>
      <c r="G1006" s="48"/>
      <c r="H1006" s="48"/>
      <c r="I1006" s="48"/>
      <c r="J1006" s="48"/>
      <c r="K1006" s="48"/>
      <c r="L1006" s="48"/>
      <c r="M1006" s="48"/>
      <c r="N1006" s="48"/>
      <c r="O1006" s="45"/>
      <c r="P1006" s="48"/>
      <c r="Q1006" s="48"/>
      <c r="R1006" s="48"/>
      <c r="S1006" s="48"/>
      <c r="T1006" s="48"/>
      <c r="U1006" s="48"/>
      <c r="V1006" s="48"/>
      <c r="W1006" s="48"/>
      <c r="X1006" s="48"/>
      <c r="Y1006" s="48"/>
      <c r="Z1006" s="48"/>
      <c r="AA1006" s="48"/>
      <c r="AB1006" s="48"/>
      <c r="AC1006" s="48"/>
      <c r="AD1006" s="48"/>
      <c r="AE1006" s="48"/>
      <c r="AF1006" s="48"/>
    </row>
    <row r="1007" spans="1:32" ht="15.75" customHeight="1">
      <c r="A1007" s="48"/>
      <c r="B1007" s="48"/>
      <c r="C1007" s="48"/>
      <c r="D1007" s="48"/>
      <c r="E1007" s="48"/>
      <c r="F1007" s="48"/>
      <c r="G1007" s="48"/>
      <c r="H1007" s="48"/>
      <c r="I1007" s="48"/>
      <c r="J1007" s="48"/>
      <c r="K1007" s="48"/>
      <c r="L1007" s="48"/>
      <c r="M1007" s="48"/>
      <c r="N1007" s="48"/>
      <c r="O1007" s="45"/>
      <c r="P1007" s="48"/>
      <c r="Q1007" s="48"/>
      <c r="R1007" s="48"/>
      <c r="S1007" s="48"/>
      <c r="T1007" s="48"/>
      <c r="U1007" s="48"/>
      <c r="V1007" s="48"/>
      <c r="W1007" s="48"/>
      <c r="X1007" s="48"/>
      <c r="Y1007" s="48"/>
      <c r="Z1007" s="48"/>
      <c r="AA1007" s="48"/>
      <c r="AB1007" s="48"/>
      <c r="AC1007" s="48"/>
      <c r="AD1007" s="48"/>
      <c r="AE1007" s="48"/>
      <c r="AF1007" s="48"/>
    </row>
    <row r="1008" spans="1:32" ht="15.75" customHeight="1">
      <c r="A1008" s="48"/>
      <c r="B1008" s="48"/>
      <c r="C1008" s="48"/>
      <c r="D1008" s="48"/>
      <c r="E1008" s="48"/>
      <c r="F1008" s="48"/>
      <c r="G1008" s="48"/>
      <c r="H1008" s="48"/>
      <c r="I1008" s="48"/>
      <c r="J1008" s="48"/>
      <c r="K1008" s="48"/>
      <c r="L1008" s="48"/>
      <c r="M1008" s="48"/>
      <c r="N1008" s="48"/>
      <c r="O1008" s="45"/>
      <c r="P1008" s="48"/>
      <c r="Q1008" s="48"/>
      <c r="R1008" s="48"/>
      <c r="S1008" s="48"/>
      <c r="T1008" s="48"/>
      <c r="U1008" s="48"/>
      <c r="V1008" s="48"/>
      <c r="W1008" s="48"/>
      <c r="X1008" s="48"/>
      <c r="Y1008" s="48"/>
      <c r="Z1008" s="48"/>
      <c r="AA1008" s="48"/>
      <c r="AB1008" s="48"/>
      <c r="AC1008" s="48"/>
      <c r="AD1008" s="48"/>
      <c r="AE1008" s="48"/>
      <c r="AF1008" s="48"/>
    </row>
    <row r="1009" spans="1:32" ht="15.75" customHeight="1">
      <c r="A1009" s="48"/>
      <c r="B1009" s="48"/>
      <c r="C1009" s="48"/>
      <c r="D1009" s="48"/>
      <c r="E1009" s="48"/>
      <c r="F1009" s="48"/>
      <c r="G1009" s="48"/>
      <c r="H1009" s="48"/>
      <c r="I1009" s="48"/>
      <c r="J1009" s="48"/>
      <c r="K1009" s="48"/>
      <c r="L1009" s="48"/>
      <c r="M1009" s="48"/>
      <c r="N1009" s="48"/>
      <c r="O1009" s="45"/>
      <c r="P1009" s="48"/>
      <c r="Q1009" s="48"/>
      <c r="R1009" s="48"/>
      <c r="S1009" s="48"/>
      <c r="T1009" s="48"/>
      <c r="U1009" s="48"/>
      <c r="V1009" s="48"/>
      <c r="W1009" s="48"/>
      <c r="X1009" s="48"/>
      <c r="Y1009" s="48"/>
      <c r="Z1009" s="48"/>
      <c r="AA1009" s="48"/>
      <c r="AB1009" s="48"/>
      <c r="AC1009" s="48"/>
      <c r="AD1009" s="48"/>
      <c r="AE1009" s="48"/>
      <c r="AF1009" s="48"/>
    </row>
    <row r="1010" spans="1:32" ht="15.75" customHeight="1">
      <c r="A1010" s="48"/>
      <c r="B1010" s="48"/>
      <c r="C1010" s="48"/>
      <c r="D1010" s="48"/>
      <c r="E1010" s="48"/>
      <c r="F1010" s="48"/>
      <c r="G1010" s="48"/>
      <c r="H1010" s="48"/>
      <c r="I1010" s="48"/>
      <c r="J1010" s="48"/>
      <c r="K1010" s="48"/>
      <c r="L1010" s="48"/>
      <c r="M1010" s="48"/>
      <c r="N1010" s="48"/>
      <c r="O1010" s="45"/>
      <c r="P1010" s="48"/>
      <c r="Q1010" s="48"/>
      <c r="R1010" s="48"/>
      <c r="S1010" s="48"/>
      <c r="T1010" s="48"/>
      <c r="U1010" s="48"/>
      <c r="V1010" s="48"/>
      <c r="W1010" s="48"/>
      <c r="X1010" s="48"/>
      <c r="Y1010" s="48"/>
      <c r="Z1010" s="48"/>
      <c r="AA1010" s="48"/>
      <c r="AB1010" s="48"/>
      <c r="AC1010" s="48"/>
      <c r="AD1010" s="48"/>
      <c r="AE1010" s="48"/>
      <c r="AF1010" s="48"/>
    </row>
    <row r="1011" spans="1:32" ht="15.75" customHeight="1">
      <c r="A1011" s="48"/>
      <c r="B1011" s="48"/>
      <c r="C1011" s="48"/>
      <c r="D1011" s="48"/>
      <c r="E1011" s="48"/>
      <c r="F1011" s="48"/>
      <c r="G1011" s="48"/>
      <c r="H1011" s="48"/>
      <c r="I1011" s="48"/>
      <c r="J1011" s="48"/>
      <c r="K1011" s="48"/>
      <c r="L1011" s="48"/>
      <c r="M1011" s="48"/>
      <c r="N1011" s="48"/>
      <c r="O1011" s="45"/>
      <c r="P1011" s="48"/>
      <c r="Q1011" s="48"/>
      <c r="R1011" s="48"/>
      <c r="S1011" s="48"/>
      <c r="T1011" s="48"/>
      <c r="U1011" s="48"/>
      <c r="V1011" s="48"/>
      <c r="W1011" s="48"/>
      <c r="X1011" s="48"/>
      <c r="Y1011" s="48"/>
      <c r="Z1011" s="48"/>
      <c r="AA1011" s="48"/>
      <c r="AB1011" s="48"/>
      <c r="AC1011" s="48"/>
      <c r="AD1011" s="48"/>
      <c r="AE1011" s="48"/>
      <c r="AF1011" s="48"/>
    </row>
    <row r="1012" spans="1:32" ht="15.75" customHeight="1">
      <c r="A1012" s="48"/>
      <c r="B1012" s="48"/>
      <c r="C1012" s="48"/>
      <c r="D1012" s="48"/>
      <c r="E1012" s="48"/>
      <c r="F1012" s="48"/>
      <c r="G1012" s="48"/>
      <c r="H1012" s="48"/>
      <c r="I1012" s="48"/>
      <c r="J1012" s="48"/>
      <c r="K1012" s="48"/>
      <c r="L1012" s="48"/>
      <c r="M1012" s="48"/>
      <c r="N1012" s="48"/>
      <c r="O1012" s="45"/>
      <c r="P1012" s="48"/>
      <c r="Q1012" s="48"/>
      <c r="R1012" s="48"/>
      <c r="S1012" s="48"/>
      <c r="T1012" s="48"/>
      <c r="U1012" s="48"/>
      <c r="V1012" s="48"/>
      <c r="W1012" s="48"/>
      <c r="X1012" s="48"/>
      <c r="Y1012" s="48"/>
      <c r="Z1012" s="48"/>
      <c r="AA1012" s="48"/>
      <c r="AB1012" s="48"/>
      <c r="AC1012" s="48"/>
      <c r="AD1012" s="48"/>
      <c r="AE1012" s="48"/>
      <c r="AF1012" s="48"/>
    </row>
    <row r="1013" spans="1:32" ht="15.75" customHeight="1">
      <c r="A1013" s="48"/>
      <c r="B1013" s="48"/>
      <c r="C1013" s="48"/>
      <c r="D1013" s="48"/>
      <c r="E1013" s="48"/>
      <c r="F1013" s="48"/>
      <c r="G1013" s="48"/>
      <c r="H1013" s="48"/>
      <c r="I1013" s="48"/>
      <c r="J1013" s="48"/>
      <c r="K1013" s="48"/>
      <c r="L1013" s="48"/>
      <c r="M1013" s="48"/>
      <c r="N1013" s="48"/>
      <c r="O1013" s="45"/>
      <c r="P1013" s="48"/>
      <c r="Q1013" s="48"/>
      <c r="R1013" s="48"/>
      <c r="S1013" s="48"/>
      <c r="T1013" s="48"/>
      <c r="U1013" s="48"/>
      <c r="V1013" s="48"/>
      <c r="W1013" s="48"/>
      <c r="X1013" s="48"/>
      <c r="Y1013" s="48"/>
      <c r="Z1013" s="48"/>
      <c r="AA1013" s="48"/>
      <c r="AB1013" s="48"/>
      <c r="AC1013" s="48"/>
      <c r="AD1013" s="48"/>
      <c r="AE1013" s="48"/>
      <c r="AF1013" s="48"/>
    </row>
    <row r="1014" spans="1:32" ht="15.75" customHeight="1">
      <c r="A1014" s="48"/>
      <c r="B1014" s="48"/>
      <c r="C1014" s="48"/>
      <c r="D1014" s="48"/>
      <c r="E1014" s="48"/>
      <c r="F1014" s="48"/>
      <c r="G1014" s="48"/>
      <c r="H1014" s="48"/>
      <c r="I1014" s="48"/>
      <c r="J1014" s="48"/>
      <c r="K1014" s="48"/>
      <c r="L1014" s="48"/>
      <c r="M1014" s="48"/>
      <c r="N1014" s="48"/>
      <c r="O1014" s="45"/>
      <c r="P1014" s="48"/>
      <c r="Q1014" s="48"/>
      <c r="R1014" s="48"/>
      <c r="S1014" s="48"/>
      <c r="T1014" s="48"/>
      <c r="U1014" s="48"/>
      <c r="V1014" s="48"/>
      <c r="W1014" s="48"/>
      <c r="X1014" s="48"/>
      <c r="Y1014" s="48"/>
      <c r="Z1014" s="48"/>
      <c r="AA1014" s="48"/>
      <c r="AB1014" s="48"/>
      <c r="AC1014" s="48"/>
      <c r="AD1014" s="48"/>
      <c r="AE1014" s="48"/>
      <c r="AF1014" s="48"/>
    </row>
    <row r="1015" spans="1:32" ht="15.75" customHeight="1">
      <c r="A1015" s="48"/>
      <c r="B1015" s="48"/>
      <c r="C1015" s="48"/>
      <c r="D1015" s="48"/>
      <c r="E1015" s="48"/>
      <c r="F1015" s="48"/>
      <c r="G1015" s="48"/>
      <c r="H1015" s="48"/>
      <c r="I1015" s="48"/>
      <c r="J1015" s="48"/>
      <c r="K1015" s="48"/>
      <c r="L1015" s="48"/>
      <c r="M1015" s="48"/>
      <c r="N1015" s="48"/>
      <c r="O1015" s="45"/>
      <c r="P1015" s="48"/>
      <c r="Q1015" s="48"/>
      <c r="R1015" s="48"/>
      <c r="S1015" s="48"/>
      <c r="T1015" s="48"/>
      <c r="U1015" s="48"/>
      <c r="V1015" s="48"/>
      <c r="W1015" s="48"/>
      <c r="X1015" s="48"/>
      <c r="Y1015" s="48"/>
      <c r="Z1015" s="48"/>
      <c r="AA1015" s="48"/>
      <c r="AB1015" s="48"/>
      <c r="AC1015" s="48"/>
      <c r="AD1015" s="48"/>
      <c r="AE1015" s="48"/>
      <c r="AF1015" s="48"/>
    </row>
    <row r="1016" spans="1:32" ht="15.75" customHeight="1">
      <c r="A1016" s="48"/>
      <c r="B1016" s="48"/>
      <c r="C1016" s="48"/>
      <c r="D1016" s="48"/>
      <c r="E1016" s="48"/>
      <c r="F1016" s="48"/>
      <c r="G1016" s="48"/>
      <c r="H1016" s="48"/>
      <c r="I1016" s="48"/>
      <c r="J1016" s="48"/>
      <c r="K1016" s="48"/>
      <c r="L1016" s="48"/>
      <c r="M1016" s="48"/>
      <c r="N1016" s="48"/>
      <c r="O1016" s="45"/>
      <c r="P1016" s="48"/>
      <c r="Q1016" s="48"/>
      <c r="R1016" s="48"/>
      <c r="S1016" s="48"/>
      <c r="T1016" s="48"/>
      <c r="U1016" s="48"/>
      <c r="V1016" s="48"/>
      <c r="W1016" s="48"/>
      <c r="X1016" s="48"/>
      <c r="Y1016" s="48"/>
      <c r="Z1016" s="48"/>
      <c r="AA1016" s="48"/>
      <c r="AB1016" s="48"/>
      <c r="AC1016" s="48"/>
      <c r="AD1016" s="48"/>
      <c r="AE1016" s="48"/>
      <c r="AF1016" s="48"/>
    </row>
    <row r="1017" spans="1:32" ht="15.75" customHeight="1">
      <c r="A1017" s="48"/>
      <c r="B1017" s="48"/>
      <c r="C1017" s="48"/>
      <c r="D1017" s="48"/>
      <c r="E1017" s="48"/>
      <c r="F1017" s="48"/>
      <c r="G1017" s="48"/>
      <c r="H1017" s="48"/>
      <c r="I1017" s="48"/>
      <c r="J1017" s="48"/>
      <c r="K1017" s="48"/>
      <c r="L1017" s="48"/>
      <c r="M1017" s="48"/>
      <c r="N1017" s="48"/>
      <c r="O1017" s="45"/>
      <c r="P1017" s="48"/>
      <c r="Q1017" s="48"/>
      <c r="R1017" s="48"/>
      <c r="S1017" s="48"/>
      <c r="T1017" s="48"/>
      <c r="U1017" s="48"/>
      <c r="V1017" s="48"/>
      <c r="W1017" s="48"/>
      <c r="X1017" s="48"/>
      <c r="Y1017" s="48"/>
      <c r="Z1017" s="48"/>
      <c r="AA1017" s="48"/>
      <c r="AB1017" s="48"/>
      <c r="AC1017" s="48"/>
      <c r="AD1017" s="48"/>
      <c r="AE1017" s="48"/>
      <c r="AF1017" s="48"/>
    </row>
    <row r="1018" spans="1:32" ht="15.75" customHeight="1">
      <c r="A1018" s="48"/>
      <c r="B1018" s="48"/>
      <c r="C1018" s="48"/>
      <c r="D1018" s="48"/>
      <c r="E1018" s="48"/>
      <c r="F1018" s="48"/>
      <c r="G1018" s="48"/>
      <c r="H1018" s="48"/>
      <c r="I1018" s="48"/>
      <c r="J1018" s="48"/>
      <c r="K1018" s="48"/>
      <c r="L1018" s="48"/>
      <c r="M1018" s="48"/>
      <c r="N1018" s="48"/>
      <c r="O1018" s="45"/>
      <c r="P1018" s="48"/>
      <c r="Q1018" s="48"/>
      <c r="R1018" s="48"/>
      <c r="S1018" s="48"/>
      <c r="T1018" s="48"/>
      <c r="U1018" s="48"/>
      <c r="V1018" s="48"/>
      <c r="W1018" s="48"/>
      <c r="X1018" s="48"/>
      <c r="Y1018" s="48"/>
      <c r="Z1018" s="48"/>
      <c r="AA1018" s="48"/>
      <c r="AB1018" s="48"/>
      <c r="AC1018" s="48"/>
      <c r="AD1018" s="48"/>
      <c r="AE1018" s="48"/>
      <c r="AF1018" s="48"/>
    </row>
    <row r="1019" spans="1:32" ht="15.75" customHeight="1">
      <c r="A1019" s="48"/>
      <c r="B1019" s="48"/>
      <c r="C1019" s="48"/>
      <c r="D1019" s="48"/>
      <c r="E1019" s="48"/>
      <c r="F1019" s="48"/>
      <c r="G1019" s="48"/>
      <c r="H1019" s="48"/>
      <c r="I1019" s="48"/>
      <c r="J1019" s="48"/>
      <c r="K1019" s="48"/>
      <c r="L1019" s="48"/>
      <c r="M1019" s="48"/>
      <c r="N1019" s="48"/>
      <c r="O1019" s="45"/>
      <c r="P1019" s="48"/>
      <c r="Q1019" s="48"/>
      <c r="R1019" s="48"/>
      <c r="S1019" s="48"/>
      <c r="T1019" s="48"/>
      <c r="U1019" s="48"/>
      <c r="V1019" s="48"/>
      <c r="W1019" s="48"/>
      <c r="X1019" s="48"/>
      <c r="Y1019" s="48"/>
      <c r="Z1019" s="48"/>
      <c r="AA1019" s="48"/>
      <c r="AB1019" s="48"/>
      <c r="AC1019" s="48"/>
      <c r="AD1019" s="48"/>
      <c r="AE1019" s="48"/>
      <c r="AF1019" s="48"/>
    </row>
    <row r="1020" spans="1:32" ht="15.75" customHeight="1">
      <c r="A1020" s="48"/>
      <c r="B1020" s="48"/>
      <c r="C1020" s="48"/>
      <c r="D1020" s="48"/>
      <c r="E1020" s="48"/>
      <c r="F1020" s="48"/>
      <c r="G1020" s="48"/>
      <c r="H1020" s="48"/>
      <c r="I1020" s="48"/>
      <c r="J1020" s="48"/>
      <c r="K1020" s="48"/>
      <c r="L1020" s="48"/>
      <c r="M1020" s="48"/>
      <c r="N1020" s="48"/>
      <c r="O1020" s="45"/>
      <c r="P1020" s="48"/>
      <c r="Q1020" s="48"/>
      <c r="R1020" s="48"/>
      <c r="S1020" s="48"/>
      <c r="T1020" s="48"/>
      <c r="U1020" s="48"/>
      <c r="V1020" s="48"/>
      <c r="W1020" s="48"/>
      <c r="X1020" s="48"/>
      <c r="Y1020" s="48"/>
      <c r="Z1020" s="48"/>
      <c r="AA1020" s="48"/>
      <c r="AB1020" s="48"/>
      <c r="AC1020" s="48"/>
      <c r="AD1020" s="48"/>
      <c r="AE1020" s="48"/>
      <c r="AF1020" s="48"/>
    </row>
    <row r="1021" spans="1:32" ht="15.75" customHeight="1">
      <c r="A1021" s="48"/>
      <c r="B1021" s="48"/>
      <c r="C1021" s="48"/>
      <c r="D1021" s="48"/>
      <c r="E1021" s="48"/>
      <c r="F1021" s="48"/>
      <c r="G1021" s="48"/>
      <c r="H1021" s="48"/>
      <c r="I1021" s="48"/>
      <c r="J1021" s="48"/>
      <c r="K1021" s="48"/>
      <c r="L1021" s="48"/>
      <c r="M1021" s="48"/>
      <c r="N1021" s="48"/>
      <c r="O1021" s="45"/>
      <c r="P1021" s="48"/>
      <c r="Q1021" s="48"/>
      <c r="R1021" s="48"/>
      <c r="S1021" s="48"/>
      <c r="T1021" s="48"/>
      <c r="U1021" s="48"/>
      <c r="V1021" s="48"/>
      <c r="W1021" s="48"/>
      <c r="X1021" s="48"/>
      <c r="Y1021" s="48"/>
      <c r="Z1021" s="48"/>
      <c r="AA1021" s="48"/>
      <c r="AB1021" s="48"/>
      <c r="AC1021" s="48"/>
      <c r="AD1021" s="48"/>
      <c r="AE1021" s="48"/>
      <c r="AF1021" s="48"/>
    </row>
    <row r="1022" spans="1:32" ht="15.75" customHeight="1">
      <c r="A1022" s="48"/>
      <c r="B1022" s="48"/>
      <c r="C1022" s="48"/>
      <c r="D1022" s="48"/>
      <c r="E1022" s="48"/>
      <c r="F1022" s="48"/>
      <c r="G1022" s="48"/>
      <c r="H1022" s="48"/>
      <c r="I1022" s="48"/>
      <c r="J1022" s="48"/>
      <c r="K1022" s="48"/>
      <c r="L1022" s="48"/>
      <c r="M1022" s="48"/>
      <c r="N1022" s="48"/>
      <c r="O1022" s="45"/>
      <c r="P1022" s="48"/>
      <c r="Q1022" s="48"/>
      <c r="R1022" s="48"/>
      <c r="S1022" s="48"/>
      <c r="T1022" s="48"/>
      <c r="U1022" s="48"/>
      <c r="V1022" s="48"/>
      <c r="W1022" s="48"/>
      <c r="X1022" s="48"/>
      <c r="Y1022" s="48"/>
      <c r="Z1022" s="48"/>
      <c r="AA1022" s="48"/>
      <c r="AB1022" s="48"/>
      <c r="AC1022" s="48"/>
      <c r="AD1022" s="48"/>
      <c r="AE1022" s="48"/>
      <c r="AF1022" s="48"/>
    </row>
    <row r="1023" spans="1:32" ht="15.75" customHeight="1">
      <c r="A1023" s="48"/>
      <c r="B1023" s="48"/>
      <c r="C1023" s="48"/>
      <c r="D1023" s="48"/>
      <c r="E1023" s="48"/>
      <c r="F1023" s="48"/>
      <c r="G1023" s="48"/>
      <c r="H1023" s="48"/>
      <c r="I1023" s="48"/>
      <c r="J1023" s="48"/>
      <c r="K1023" s="48"/>
      <c r="L1023" s="48"/>
      <c r="M1023" s="48"/>
      <c r="N1023" s="48"/>
      <c r="O1023" s="45"/>
      <c r="P1023" s="48"/>
      <c r="Q1023" s="48"/>
      <c r="R1023" s="48"/>
      <c r="S1023" s="48"/>
      <c r="T1023" s="48"/>
      <c r="U1023" s="48"/>
      <c r="V1023" s="48"/>
      <c r="W1023" s="48"/>
      <c r="X1023" s="48"/>
      <c r="Y1023" s="48"/>
      <c r="Z1023" s="48"/>
      <c r="AA1023" s="48"/>
      <c r="AB1023" s="48"/>
      <c r="AC1023" s="48"/>
      <c r="AD1023" s="48"/>
      <c r="AE1023" s="48"/>
      <c r="AF1023" s="48"/>
    </row>
    <row r="1024" spans="1:32" ht="15.75" customHeight="1">
      <c r="A1024" s="48"/>
      <c r="B1024" s="48"/>
      <c r="C1024" s="48"/>
      <c r="D1024" s="48"/>
      <c r="E1024" s="48"/>
      <c r="F1024" s="48"/>
      <c r="G1024" s="48"/>
      <c r="H1024" s="48"/>
      <c r="I1024" s="48"/>
      <c r="J1024" s="48"/>
      <c r="K1024" s="48"/>
      <c r="L1024" s="48"/>
      <c r="M1024" s="48"/>
      <c r="N1024" s="48"/>
      <c r="O1024" s="45"/>
      <c r="P1024" s="48"/>
      <c r="Q1024" s="48"/>
      <c r="R1024" s="48"/>
      <c r="S1024" s="48"/>
      <c r="T1024" s="48"/>
      <c r="U1024" s="48"/>
      <c r="V1024" s="48"/>
      <c r="W1024" s="48"/>
      <c r="X1024" s="48"/>
      <c r="Y1024" s="48"/>
      <c r="Z1024" s="48"/>
      <c r="AA1024" s="48"/>
      <c r="AB1024" s="48"/>
      <c r="AC1024" s="48"/>
      <c r="AD1024" s="48"/>
      <c r="AE1024" s="48"/>
      <c r="AF1024" s="48"/>
    </row>
    <row r="1025" spans="1:32" ht="15.75" customHeight="1">
      <c r="A1025" s="48"/>
      <c r="B1025" s="48"/>
      <c r="C1025" s="48"/>
      <c r="D1025" s="48"/>
      <c r="E1025" s="48"/>
      <c r="F1025" s="48"/>
      <c r="G1025" s="48"/>
      <c r="H1025" s="48"/>
      <c r="I1025" s="48"/>
      <c r="J1025" s="48"/>
      <c r="K1025" s="48"/>
      <c r="L1025" s="48"/>
      <c r="M1025" s="48"/>
      <c r="N1025" s="48"/>
      <c r="O1025" s="45"/>
      <c r="P1025" s="48"/>
      <c r="Q1025" s="48"/>
      <c r="R1025" s="48"/>
      <c r="S1025" s="48"/>
      <c r="T1025" s="48"/>
      <c r="U1025" s="48"/>
      <c r="V1025" s="48"/>
      <c r="W1025" s="48"/>
      <c r="X1025" s="48"/>
      <c r="Y1025" s="48"/>
      <c r="Z1025" s="48"/>
      <c r="AA1025" s="48"/>
      <c r="AB1025" s="48"/>
      <c r="AC1025" s="48"/>
      <c r="AD1025" s="48"/>
      <c r="AE1025" s="48"/>
      <c r="AF1025" s="48"/>
    </row>
    <row r="1026" spans="1:32" ht="15.75" customHeight="1">
      <c r="A1026" s="48"/>
      <c r="B1026" s="48"/>
      <c r="C1026" s="48"/>
      <c r="D1026" s="48"/>
      <c r="E1026" s="48"/>
      <c r="F1026" s="48"/>
      <c r="G1026" s="48"/>
      <c r="H1026" s="48"/>
      <c r="I1026" s="48"/>
      <c r="J1026" s="48"/>
      <c r="K1026" s="48"/>
      <c r="L1026" s="48"/>
      <c r="M1026" s="48"/>
      <c r="N1026" s="48"/>
      <c r="O1026" s="45"/>
      <c r="P1026" s="48"/>
      <c r="Q1026" s="48"/>
      <c r="R1026" s="48"/>
      <c r="S1026" s="48"/>
      <c r="T1026" s="48"/>
      <c r="U1026" s="48"/>
      <c r="V1026" s="48"/>
      <c r="W1026" s="48"/>
      <c r="X1026" s="48"/>
      <c r="Y1026" s="48"/>
      <c r="Z1026" s="48"/>
      <c r="AA1026" s="48"/>
      <c r="AB1026" s="48"/>
      <c r="AC1026" s="48"/>
      <c r="AD1026" s="48"/>
      <c r="AE1026" s="48"/>
      <c r="AF1026" s="48"/>
    </row>
    <row r="1027" spans="1:32" ht="15.75" customHeight="1">
      <c r="A1027" s="48"/>
      <c r="B1027" s="48"/>
      <c r="C1027" s="48"/>
      <c r="D1027" s="48"/>
      <c r="E1027" s="48"/>
      <c r="F1027" s="48"/>
      <c r="G1027" s="48"/>
      <c r="H1027" s="48"/>
      <c r="I1027" s="48"/>
      <c r="J1027" s="48"/>
      <c r="K1027" s="48"/>
      <c r="L1027" s="48"/>
      <c r="M1027" s="48"/>
      <c r="N1027" s="48"/>
      <c r="O1027" s="45"/>
      <c r="P1027" s="48"/>
      <c r="Q1027" s="48"/>
      <c r="R1027" s="48"/>
      <c r="S1027" s="48"/>
      <c r="T1027" s="48"/>
      <c r="U1027" s="48"/>
      <c r="V1027" s="48"/>
      <c r="W1027" s="48"/>
      <c r="X1027" s="48"/>
      <c r="Y1027" s="48"/>
      <c r="Z1027" s="48"/>
      <c r="AA1027" s="48"/>
      <c r="AB1027" s="48"/>
      <c r="AC1027" s="48"/>
      <c r="AD1027" s="48"/>
      <c r="AE1027" s="48"/>
      <c r="AF1027" s="48"/>
    </row>
    <row r="1028" spans="1:32" ht="15.75" customHeight="1">
      <c r="A1028" s="48"/>
      <c r="B1028" s="48"/>
      <c r="C1028" s="48"/>
      <c r="D1028" s="48"/>
      <c r="E1028" s="48"/>
      <c r="F1028" s="48"/>
      <c r="G1028" s="48"/>
      <c r="H1028" s="48"/>
      <c r="I1028" s="48"/>
      <c r="J1028" s="48"/>
      <c r="K1028" s="48"/>
      <c r="L1028" s="48"/>
      <c r="M1028" s="48"/>
      <c r="N1028" s="48"/>
      <c r="O1028" s="45"/>
      <c r="P1028" s="48"/>
      <c r="Q1028" s="48"/>
      <c r="R1028" s="48"/>
      <c r="S1028" s="48"/>
      <c r="T1028" s="48"/>
      <c r="U1028" s="48"/>
      <c r="V1028" s="48"/>
      <c r="W1028" s="48"/>
      <c r="X1028" s="48"/>
      <c r="Y1028" s="48"/>
      <c r="Z1028" s="48"/>
      <c r="AA1028" s="48"/>
      <c r="AB1028" s="48"/>
      <c r="AC1028" s="48"/>
      <c r="AD1028" s="48"/>
      <c r="AE1028" s="48"/>
      <c r="AF1028" s="48"/>
    </row>
    <row r="1029" spans="1:32" ht="15.75" customHeight="1">
      <c r="A1029" s="48"/>
      <c r="B1029" s="48"/>
      <c r="C1029" s="48"/>
      <c r="D1029" s="48"/>
      <c r="E1029" s="48"/>
      <c r="F1029" s="48"/>
      <c r="G1029" s="48"/>
      <c r="H1029" s="48"/>
      <c r="I1029" s="48"/>
      <c r="J1029" s="48"/>
      <c r="K1029" s="48"/>
      <c r="L1029" s="48"/>
      <c r="M1029" s="48"/>
      <c r="N1029" s="48"/>
      <c r="O1029" s="45"/>
      <c r="P1029" s="48"/>
      <c r="Q1029" s="48"/>
      <c r="R1029" s="48"/>
      <c r="S1029" s="48"/>
      <c r="T1029" s="48"/>
      <c r="U1029" s="48"/>
      <c r="V1029" s="48"/>
      <c r="W1029" s="48"/>
      <c r="X1029" s="48"/>
      <c r="Y1029" s="48"/>
      <c r="Z1029" s="48"/>
      <c r="AA1029" s="48"/>
      <c r="AB1029" s="48"/>
      <c r="AC1029" s="48"/>
      <c r="AD1029" s="48"/>
      <c r="AE1029" s="48"/>
      <c r="AF1029" s="48"/>
    </row>
    <row r="1030" spans="1:32" ht="15.75" customHeight="1">
      <c r="A1030" s="48"/>
      <c r="B1030" s="48"/>
      <c r="C1030" s="48"/>
      <c r="D1030" s="48"/>
      <c r="E1030" s="48"/>
      <c r="F1030" s="48"/>
      <c r="G1030" s="48"/>
      <c r="H1030" s="48"/>
      <c r="I1030" s="48"/>
      <c r="J1030" s="48"/>
      <c r="K1030" s="48"/>
      <c r="L1030" s="48"/>
      <c r="M1030" s="48"/>
      <c r="N1030" s="48"/>
      <c r="O1030" s="45"/>
      <c r="P1030" s="48"/>
      <c r="Q1030" s="48"/>
      <c r="R1030" s="48"/>
      <c r="S1030" s="48"/>
      <c r="T1030" s="48"/>
      <c r="U1030" s="48"/>
      <c r="V1030" s="48"/>
      <c r="W1030" s="48"/>
      <c r="X1030" s="48"/>
      <c r="Y1030" s="48"/>
      <c r="Z1030" s="48"/>
      <c r="AA1030" s="48"/>
      <c r="AB1030" s="48"/>
      <c r="AC1030" s="48"/>
      <c r="AD1030" s="48"/>
      <c r="AE1030" s="48"/>
      <c r="AF1030" s="48"/>
    </row>
    <row r="1031" spans="1:32" ht="15.75" customHeight="1">
      <c r="A1031" s="48"/>
      <c r="B1031" s="48"/>
      <c r="C1031" s="48"/>
      <c r="D1031" s="48"/>
      <c r="E1031" s="48"/>
      <c r="F1031" s="48"/>
      <c r="G1031" s="48"/>
      <c r="H1031" s="48"/>
      <c r="I1031" s="48"/>
      <c r="J1031" s="48"/>
      <c r="K1031" s="48"/>
      <c r="L1031" s="48"/>
      <c r="M1031" s="48"/>
      <c r="N1031" s="48"/>
      <c r="O1031" s="45"/>
      <c r="P1031" s="48"/>
      <c r="Q1031" s="48"/>
      <c r="R1031" s="48"/>
      <c r="S1031" s="48"/>
      <c r="T1031" s="48"/>
      <c r="U1031" s="48"/>
      <c r="V1031" s="48"/>
      <c r="W1031" s="48"/>
      <c r="X1031" s="48"/>
      <c r="Y1031" s="48"/>
      <c r="Z1031" s="48"/>
      <c r="AA1031" s="48"/>
      <c r="AB1031" s="48"/>
      <c r="AC1031" s="48"/>
      <c r="AD1031" s="48"/>
      <c r="AE1031" s="48"/>
      <c r="AF1031" s="48"/>
    </row>
    <row r="1032" spans="1:32" ht="15.75" customHeight="1">
      <c r="A1032" s="48"/>
      <c r="B1032" s="48"/>
      <c r="C1032" s="48"/>
      <c r="D1032" s="48"/>
      <c r="E1032" s="48"/>
      <c r="F1032" s="48"/>
      <c r="G1032" s="48"/>
      <c r="H1032" s="48"/>
      <c r="I1032" s="48"/>
      <c r="J1032" s="48"/>
      <c r="K1032" s="48"/>
      <c r="L1032" s="48"/>
      <c r="M1032" s="48"/>
      <c r="N1032" s="48"/>
      <c r="O1032" s="45"/>
      <c r="P1032" s="48"/>
      <c r="Q1032" s="48"/>
      <c r="R1032" s="48"/>
      <c r="S1032" s="48"/>
      <c r="T1032" s="48"/>
      <c r="U1032" s="48"/>
      <c r="V1032" s="48"/>
      <c r="W1032" s="48"/>
      <c r="X1032" s="48"/>
      <c r="Y1032" s="48"/>
      <c r="Z1032" s="48"/>
      <c r="AA1032" s="48"/>
      <c r="AB1032" s="48"/>
      <c r="AC1032" s="48"/>
      <c r="AD1032" s="48"/>
      <c r="AE1032" s="48"/>
      <c r="AF1032" s="48"/>
    </row>
    <row r="1033" spans="1:32" ht="15.75" customHeight="1">
      <c r="A1033" s="48"/>
      <c r="B1033" s="48"/>
      <c r="C1033" s="48"/>
      <c r="D1033" s="48"/>
      <c r="E1033" s="48"/>
      <c r="F1033" s="48"/>
      <c r="G1033" s="48"/>
      <c r="H1033" s="48"/>
      <c r="I1033" s="48"/>
      <c r="J1033" s="48"/>
      <c r="K1033" s="48"/>
      <c r="L1033" s="48"/>
      <c r="M1033" s="48"/>
      <c r="N1033" s="48"/>
      <c r="O1033" s="45"/>
      <c r="P1033" s="48"/>
      <c r="Q1033" s="48"/>
      <c r="R1033" s="48"/>
      <c r="S1033" s="48"/>
      <c r="T1033" s="48"/>
      <c r="U1033" s="48"/>
      <c r="V1033" s="48"/>
      <c r="W1033" s="48"/>
      <c r="X1033" s="48"/>
      <c r="Y1033" s="48"/>
      <c r="Z1033" s="48"/>
      <c r="AA1033" s="48"/>
      <c r="AB1033" s="48"/>
      <c r="AC1033" s="48"/>
      <c r="AD1033" s="48"/>
      <c r="AE1033" s="48"/>
      <c r="AF1033" s="48"/>
    </row>
    <row r="1034" spans="1:32" ht="15.75" customHeight="1">
      <c r="A1034" s="48"/>
      <c r="B1034" s="48"/>
      <c r="C1034" s="48"/>
      <c r="D1034" s="48"/>
      <c r="E1034" s="48"/>
      <c r="F1034" s="48"/>
      <c r="G1034" s="48"/>
      <c r="H1034" s="48"/>
      <c r="I1034" s="48"/>
      <c r="J1034" s="48"/>
      <c r="K1034" s="48"/>
      <c r="L1034" s="48"/>
      <c r="M1034" s="48"/>
      <c r="N1034" s="48"/>
      <c r="O1034" s="45"/>
      <c r="P1034" s="48"/>
      <c r="Q1034" s="48"/>
      <c r="R1034" s="48"/>
      <c r="S1034" s="48"/>
      <c r="T1034" s="48"/>
      <c r="U1034" s="48"/>
      <c r="V1034" s="48"/>
      <c r="W1034" s="48"/>
      <c r="X1034" s="48"/>
      <c r="Y1034" s="48"/>
      <c r="Z1034" s="48"/>
      <c r="AA1034" s="48"/>
      <c r="AB1034" s="48"/>
      <c r="AC1034" s="48"/>
      <c r="AD1034" s="48"/>
      <c r="AE1034" s="48"/>
      <c r="AF1034" s="48"/>
    </row>
    <row r="1035" spans="1:32" ht="15.75" customHeight="1">
      <c r="A1035" s="48"/>
      <c r="B1035" s="48"/>
      <c r="C1035" s="48"/>
      <c r="D1035" s="48"/>
      <c r="E1035" s="48"/>
      <c r="F1035" s="48"/>
      <c r="G1035" s="48"/>
      <c r="H1035" s="48"/>
      <c r="I1035" s="48"/>
      <c r="J1035" s="48"/>
      <c r="K1035" s="48"/>
      <c r="L1035" s="48"/>
      <c r="M1035" s="48"/>
      <c r="N1035" s="48"/>
      <c r="O1035" s="45"/>
      <c r="P1035" s="48"/>
      <c r="Q1035" s="48"/>
      <c r="R1035" s="48"/>
      <c r="S1035" s="48"/>
      <c r="T1035" s="48"/>
      <c r="U1035" s="48"/>
      <c r="V1035" s="48"/>
      <c r="W1035" s="48"/>
      <c r="X1035" s="48"/>
      <c r="Y1035" s="48"/>
      <c r="Z1035" s="48"/>
      <c r="AA1035" s="48"/>
      <c r="AB1035" s="48"/>
      <c r="AC1035" s="48"/>
      <c r="AD1035" s="48"/>
      <c r="AE1035" s="48"/>
      <c r="AF1035" s="48"/>
    </row>
    <row r="1036" spans="1:32" ht="15.75" customHeight="1">
      <c r="A1036" s="48"/>
      <c r="B1036" s="48"/>
      <c r="C1036" s="48"/>
      <c r="D1036" s="48"/>
      <c r="E1036" s="48"/>
      <c r="F1036" s="48"/>
      <c r="G1036" s="48"/>
      <c r="H1036" s="48"/>
      <c r="I1036" s="48"/>
      <c r="J1036" s="48"/>
      <c r="K1036" s="48"/>
      <c r="L1036" s="48"/>
      <c r="M1036" s="48"/>
      <c r="N1036" s="48"/>
      <c r="O1036" s="45"/>
      <c r="P1036" s="48"/>
      <c r="Q1036" s="48"/>
      <c r="R1036" s="48"/>
      <c r="S1036" s="48"/>
      <c r="T1036" s="48"/>
      <c r="U1036" s="48"/>
      <c r="V1036" s="48"/>
      <c r="W1036" s="48"/>
      <c r="X1036" s="48"/>
      <c r="Y1036" s="48"/>
      <c r="Z1036" s="48"/>
      <c r="AA1036" s="48"/>
      <c r="AB1036" s="48"/>
      <c r="AC1036" s="48"/>
      <c r="AD1036" s="48"/>
      <c r="AE1036" s="48"/>
      <c r="AF1036" s="48"/>
    </row>
    <row r="1037" spans="1:32" ht="15.75" customHeight="1">
      <c r="A1037" s="48"/>
      <c r="B1037" s="48"/>
      <c r="C1037" s="48"/>
      <c r="D1037" s="48"/>
      <c r="E1037" s="48"/>
      <c r="F1037" s="48"/>
      <c r="G1037" s="48"/>
      <c r="H1037" s="48"/>
      <c r="I1037" s="48"/>
      <c r="J1037" s="48"/>
      <c r="K1037" s="48"/>
      <c r="L1037" s="48"/>
      <c r="M1037" s="48"/>
      <c r="N1037" s="48"/>
      <c r="O1037" s="45"/>
      <c r="P1037" s="48"/>
      <c r="Q1037" s="48"/>
      <c r="R1037" s="48"/>
      <c r="S1037" s="48"/>
      <c r="T1037" s="48"/>
      <c r="U1037" s="48"/>
      <c r="V1037" s="48"/>
      <c r="W1037" s="48"/>
      <c r="X1037" s="48"/>
      <c r="Y1037" s="48"/>
      <c r="Z1037" s="48"/>
      <c r="AA1037" s="48"/>
      <c r="AB1037" s="48"/>
      <c r="AC1037" s="48"/>
      <c r="AD1037" s="48"/>
      <c r="AE1037" s="48"/>
      <c r="AF1037" s="48"/>
    </row>
    <row r="1038" spans="1:32" ht="15.75" customHeight="1">
      <c r="A1038" s="48"/>
      <c r="B1038" s="48"/>
      <c r="C1038" s="48"/>
      <c r="D1038" s="48"/>
      <c r="E1038" s="48"/>
      <c r="F1038" s="48"/>
      <c r="G1038" s="48"/>
      <c r="H1038" s="48"/>
      <c r="I1038" s="48"/>
      <c r="J1038" s="48"/>
      <c r="K1038" s="48"/>
      <c r="L1038" s="48"/>
      <c r="M1038" s="48"/>
      <c r="N1038" s="48"/>
      <c r="O1038" s="45"/>
      <c r="P1038" s="48"/>
      <c r="Q1038" s="48"/>
      <c r="R1038" s="48"/>
      <c r="S1038" s="48"/>
      <c r="T1038" s="48"/>
      <c r="U1038" s="48"/>
      <c r="V1038" s="48"/>
      <c r="W1038" s="48"/>
      <c r="X1038" s="48"/>
      <c r="Y1038" s="48"/>
      <c r="Z1038" s="48"/>
      <c r="AA1038" s="48"/>
      <c r="AB1038" s="48"/>
      <c r="AC1038" s="48"/>
      <c r="AD1038" s="48"/>
      <c r="AE1038" s="48"/>
      <c r="AF1038" s="48"/>
    </row>
    <row r="1039" spans="1:32" ht="15.75" customHeight="1">
      <c r="A1039" s="48"/>
      <c r="B1039" s="48"/>
      <c r="C1039" s="48"/>
      <c r="D1039" s="48"/>
      <c r="E1039" s="48"/>
      <c r="F1039" s="48"/>
      <c r="G1039" s="48"/>
      <c r="H1039" s="48"/>
      <c r="I1039" s="48"/>
      <c r="J1039" s="48"/>
      <c r="K1039" s="48"/>
      <c r="L1039" s="48"/>
      <c r="M1039" s="48"/>
      <c r="N1039" s="48"/>
      <c r="O1039" s="45"/>
      <c r="P1039" s="48"/>
      <c r="Q1039" s="48"/>
      <c r="R1039" s="48"/>
      <c r="S1039" s="48"/>
      <c r="T1039" s="48"/>
      <c r="U1039" s="48"/>
      <c r="V1039" s="48"/>
      <c r="W1039" s="48"/>
      <c r="X1039" s="48"/>
      <c r="Y1039" s="48"/>
      <c r="Z1039" s="48"/>
      <c r="AA1039" s="48"/>
      <c r="AB1039" s="48"/>
      <c r="AC1039" s="48"/>
      <c r="AD1039" s="48"/>
      <c r="AE1039" s="48"/>
      <c r="AF1039" s="48"/>
    </row>
    <row r="1040" spans="1:32" ht="15.75" customHeight="1">
      <c r="A1040" s="48"/>
      <c r="B1040" s="48"/>
      <c r="C1040" s="48"/>
      <c r="D1040" s="48"/>
      <c r="E1040" s="48"/>
      <c r="F1040" s="48"/>
      <c r="G1040" s="48"/>
      <c r="H1040" s="48"/>
      <c r="I1040" s="48"/>
      <c r="J1040" s="48"/>
      <c r="K1040" s="48"/>
      <c r="L1040" s="48"/>
      <c r="M1040" s="48"/>
      <c r="N1040" s="48"/>
      <c r="O1040" s="45"/>
      <c r="P1040" s="48"/>
      <c r="Q1040" s="48"/>
      <c r="R1040" s="48"/>
      <c r="S1040" s="48"/>
      <c r="T1040" s="48"/>
      <c r="U1040" s="48"/>
      <c r="V1040" s="48"/>
      <c r="W1040" s="48"/>
      <c r="X1040" s="48"/>
      <c r="Y1040" s="48"/>
      <c r="Z1040" s="48"/>
      <c r="AA1040" s="48"/>
      <c r="AB1040" s="48"/>
      <c r="AC1040" s="48"/>
      <c r="AD1040" s="48"/>
      <c r="AE1040" s="48"/>
      <c r="AF1040" s="48"/>
    </row>
    <row r="1041" spans="1:32" ht="15.75" customHeight="1">
      <c r="A1041" s="48"/>
      <c r="B1041" s="48"/>
      <c r="C1041" s="48"/>
      <c r="D1041" s="48"/>
      <c r="E1041" s="48"/>
      <c r="F1041" s="48"/>
      <c r="G1041" s="48"/>
      <c r="H1041" s="48"/>
      <c r="I1041" s="48"/>
      <c r="J1041" s="48"/>
      <c r="K1041" s="48"/>
      <c r="L1041" s="48"/>
      <c r="M1041" s="48"/>
      <c r="N1041" s="48"/>
      <c r="O1041" s="45"/>
      <c r="P1041" s="48"/>
      <c r="Q1041" s="48"/>
      <c r="R1041" s="48"/>
      <c r="S1041" s="48"/>
      <c r="T1041" s="48"/>
      <c r="U1041" s="48"/>
      <c r="V1041" s="48"/>
      <c r="W1041" s="48"/>
      <c r="X1041" s="48"/>
      <c r="Y1041" s="48"/>
      <c r="Z1041" s="48"/>
      <c r="AA1041" s="48"/>
      <c r="AB1041" s="48"/>
      <c r="AC1041" s="48"/>
      <c r="AD1041" s="48"/>
      <c r="AE1041" s="48"/>
      <c r="AF1041" s="48"/>
    </row>
    <row r="1042" spans="1:32" ht="15.75" customHeight="1">
      <c r="A1042" s="48"/>
      <c r="B1042" s="48"/>
      <c r="C1042" s="48"/>
      <c r="D1042" s="48"/>
      <c r="E1042" s="48"/>
      <c r="F1042" s="48"/>
      <c r="G1042" s="48"/>
      <c r="H1042" s="48"/>
      <c r="I1042" s="48"/>
      <c r="J1042" s="48"/>
      <c r="K1042" s="48"/>
      <c r="L1042" s="48"/>
      <c r="M1042" s="48"/>
      <c r="N1042" s="48"/>
      <c r="O1042" s="45"/>
      <c r="P1042" s="48"/>
      <c r="Q1042" s="48"/>
      <c r="R1042" s="48"/>
      <c r="S1042" s="48"/>
      <c r="T1042" s="48"/>
      <c r="U1042" s="48"/>
      <c r="V1042" s="48"/>
      <c r="W1042" s="48"/>
      <c r="X1042" s="48"/>
      <c r="Y1042" s="48"/>
      <c r="Z1042" s="48"/>
      <c r="AA1042" s="48"/>
      <c r="AB1042" s="48"/>
      <c r="AC1042" s="48"/>
      <c r="AD1042" s="48"/>
      <c r="AE1042" s="48"/>
      <c r="AF1042" s="48"/>
    </row>
    <row r="1043" spans="1:32" ht="15.75" customHeight="1">
      <c r="A1043" s="48"/>
      <c r="B1043" s="48"/>
      <c r="C1043" s="48"/>
      <c r="D1043" s="48"/>
      <c r="E1043" s="48"/>
      <c r="F1043" s="48"/>
      <c r="G1043" s="48"/>
      <c r="H1043" s="48"/>
      <c r="I1043" s="48"/>
      <c r="J1043" s="48"/>
      <c r="K1043" s="48"/>
      <c r="L1043" s="48"/>
      <c r="M1043" s="48"/>
      <c r="N1043" s="48"/>
      <c r="O1043" s="45"/>
      <c r="P1043" s="48"/>
      <c r="Q1043" s="48"/>
      <c r="R1043" s="48"/>
      <c r="S1043" s="48"/>
      <c r="T1043" s="48"/>
      <c r="U1043" s="48"/>
      <c r="V1043" s="48"/>
      <c r="W1043" s="48"/>
      <c r="X1043" s="48"/>
      <c r="Y1043" s="48"/>
      <c r="Z1043" s="48"/>
      <c r="AA1043" s="48"/>
      <c r="AB1043" s="48"/>
      <c r="AC1043" s="48"/>
      <c r="AD1043" s="48"/>
      <c r="AE1043" s="48"/>
      <c r="AF1043" s="48"/>
    </row>
    <row r="1044" spans="1:32" ht="15.75" customHeight="1">
      <c r="A1044" s="48"/>
      <c r="B1044" s="48"/>
      <c r="C1044" s="48"/>
      <c r="D1044" s="48"/>
      <c r="E1044" s="48"/>
      <c r="F1044" s="48"/>
      <c r="G1044" s="48"/>
      <c r="H1044" s="48"/>
      <c r="I1044" s="48"/>
      <c r="J1044" s="48"/>
      <c r="K1044" s="48"/>
      <c r="L1044" s="48"/>
      <c r="M1044" s="48"/>
      <c r="N1044" s="48"/>
      <c r="O1044" s="45"/>
      <c r="P1044" s="48"/>
      <c r="Q1044" s="48"/>
      <c r="R1044" s="48"/>
      <c r="S1044" s="48"/>
      <c r="T1044" s="48"/>
      <c r="U1044" s="48"/>
      <c r="V1044" s="48"/>
      <c r="W1044" s="48"/>
      <c r="X1044" s="48"/>
      <c r="Y1044" s="48"/>
      <c r="Z1044" s="48"/>
      <c r="AA1044" s="48"/>
      <c r="AB1044" s="48"/>
      <c r="AC1044" s="48"/>
      <c r="AD1044" s="48"/>
      <c r="AE1044" s="48"/>
      <c r="AF1044" s="48"/>
    </row>
    <row r="1045" spans="1:32" ht="15.75" customHeight="1">
      <c r="A1045" s="48"/>
      <c r="B1045" s="48"/>
      <c r="C1045" s="48"/>
      <c r="D1045" s="48"/>
      <c r="E1045" s="48"/>
      <c r="F1045" s="48"/>
      <c r="G1045" s="48"/>
      <c r="H1045" s="48"/>
      <c r="I1045" s="48"/>
      <c r="J1045" s="48"/>
      <c r="K1045" s="48"/>
      <c r="L1045" s="48"/>
      <c r="M1045" s="48"/>
      <c r="N1045" s="48"/>
      <c r="O1045" s="45"/>
      <c r="P1045" s="48"/>
      <c r="Q1045" s="48"/>
      <c r="R1045" s="48"/>
      <c r="S1045" s="48"/>
      <c r="T1045" s="48"/>
      <c r="U1045" s="48"/>
      <c r="V1045" s="48"/>
      <c r="W1045" s="48"/>
      <c r="X1045" s="48"/>
      <c r="Y1045" s="48"/>
      <c r="Z1045" s="48"/>
      <c r="AA1045" s="48"/>
      <c r="AB1045" s="48"/>
      <c r="AC1045" s="48"/>
      <c r="AD1045" s="48"/>
      <c r="AE1045" s="48"/>
      <c r="AF1045" s="48"/>
    </row>
    <row r="1046" spans="1:32" ht="15.75" customHeight="1">
      <c r="A1046" s="48"/>
      <c r="B1046" s="48"/>
      <c r="C1046" s="48"/>
      <c r="D1046" s="48"/>
      <c r="E1046" s="48"/>
      <c r="F1046" s="48"/>
      <c r="G1046" s="48"/>
      <c r="H1046" s="48"/>
      <c r="I1046" s="48"/>
      <c r="J1046" s="48"/>
      <c r="K1046" s="48"/>
      <c r="L1046" s="48"/>
      <c r="M1046" s="48"/>
      <c r="N1046" s="48"/>
      <c r="O1046" s="45"/>
      <c r="P1046" s="48"/>
      <c r="Q1046" s="48"/>
      <c r="R1046" s="48"/>
      <c r="S1046" s="48"/>
      <c r="T1046" s="48"/>
      <c r="U1046" s="48"/>
      <c r="V1046" s="48"/>
      <c r="W1046" s="48"/>
      <c r="X1046" s="48"/>
      <c r="Y1046" s="48"/>
      <c r="Z1046" s="48"/>
      <c r="AA1046" s="48"/>
      <c r="AB1046" s="48"/>
      <c r="AC1046" s="48"/>
      <c r="AD1046" s="48"/>
      <c r="AE1046" s="48"/>
      <c r="AF1046" s="48"/>
    </row>
    <row r="1047" spans="1:32" ht="15.75" customHeight="1">
      <c r="A1047" s="48"/>
      <c r="B1047" s="48"/>
      <c r="C1047" s="48"/>
      <c r="D1047" s="48"/>
      <c r="E1047" s="48"/>
      <c r="F1047" s="48"/>
      <c r="G1047" s="48"/>
      <c r="H1047" s="48"/>
      <c r="I1047" s="48"/>
      <c r="J1047" s="48"/>
      <c r="K1047" s="48"/>
      <c r="L1047" s="48"/>
      <c r="M1047" s="48"/>
      <c r="N1047" s="48"/>
      <c r="O1047" s="45"/>
      <c r="P1047" s="48"/>
      <c r="Q1047" s="48"/>
      <c r="R1047" s="48"/>
      <c r="S1047" s="48"/>
      <c r="T1047" s="48"/>
      <c r="U1047" s="48"/>
      <c r="V1047" s="48"/>
      <c r="W1047" s="48"/>
      <c r="X1047" s="48"/>
      <c r="Y1047" s="48"/>
      <c r="Z1047" s="48"/>
      <c r="AA1047" s="48"/>
      <c r="AB1047" s="48"/>
      <c r="AC1047" s="48"/>
      <c r="AD1047" s="48"/>
      <c r="AE1047" s="48"/>
      <c r="AF1047" s="48"/>
    </row>
    <row r="1048" spans="1:32" ht="15.75" customHeight="1">
      <c r="A1048" s="48"/>
      <c r="B1048" s="48"/>
      <c r="C1048" s="48"/>
      <c r="D1048" s="48"/>
      <c r="E1048" s="48"/>
      <c r="F1048" s="48"/>
      <c r="G1048" s="48"/>
      <c r="H1048" s="48"/>
      <c r="I1048" s="48"/>
      <c r="J1048" s="48"/>
      <c r="K1048" s="48"/>
      <c r="L1048" s="48"/>
      <c r="M1048" s="48"/>
      <c r="N1048" s="48"/>
      <c r="O1048" s="45"/>
      <c r="P1048" s="48"/>
      <c r="Q1048" s="48"/>
      <c r="R1048" s="48"/>
      <c r="S1048" s="48"/>
      <c r="T1048" s="48"/>
      <c r="U1048" s="48"/>
      <c r="V1048" s="48"/>
      <c r="W1048" s="48"/>
      <c r="X1048" s="48"/>
      <c r="Y1048" s="48"/>
      <c r="Z1048" s="48"/>
      <c r="AA1048" s="48"/>
      <c r="AB1048" s="48"/>
      <c r="AC1048" s="48"/>
      <c r="AD1048" s="48"/>
      <c r="AE1048" s="48"/>
      <c r="AF1048" s="48"/>
    </row>
    <row r="1049" spans="1:32" ht="15.75" customHeight="1">
      <c r="A1049" s="48"/>
      <c r="B1049" s="48"/>
      <c r="C1049" s="48"/>
      <c r="D1049" s="48"/>
      <c r="E1049" s="48"/>
      <c r="F1049" s="48"/>
      <c r="G1049" s="48"/>
      <c r="H1049" s="48"/>
      <c r="I1049" s="48"/>
      <c r="J1049" s="48"/>
      <c r="K1049" s="48"/>
      <c r="L1049" s="48"/>
      <c r="M1049" s="48"/>
      <c r="N1049" s="48"/>
      <c r="O1049" s="45"/>
      <c r="P1049" s="48"/>
      <c r="Q1049" s="48"/>
      <c r="R1049" s="48"/>
      <c r="S1049" s="48"/>
      <c r="T1049" s="48"/>
      <c r="U1049" s="48"/>
      <c r="V1049" s="48"/>
      <c r="W1049" s="48"/>
      <c r="X1049" s="48"/>
      <c r="Y1049" s="48"/>
      <c r="Z1049" s="48"/>
      <c r="AA1049" s="48"/>
      <c r="AB1049" s="48"/>
      <c r="AC1049" s="48"/>
      <c r="AD1049" s="48"/>
      <c r="AE1049" s="48"/>
      <c r="AF1049" s="48"/>
    </row>
    <row r="1050" spans="1:32" ht="15.75" customHeight="1">
      <c r="A1050" s="48"/>
      <c r="B1050" s="48"/>
      <c r="C1050" s="48"/>
      <c r="D1050" s="48"/>
      <c r="E1050" s="48"/>
      <c r="F1050" s="48"/>
      <c r="G1050" s="48"/>
      <c r="H1050" s="48"/>
      <c r="I1050" s="48"/>
      <c r="J1050" s="48"/>
      <c r="K1050" s="48"/>
      <c r="L1050" s="48"/>
      <c r="M1050" s="48"/>
      <c r="N1050" s="48"/>
      <c r="O1050" s="45"/>
      <c r="P1050" s="48"/>
      <c r="Q1050" s="48"/>
      <c r="R1050" s="48"/>
      <c r="S1050" s="48"/>
      <c r="T1050" s="48"/>
      <c r="U1050" s="48"/>
      <c r="V1050" s="48"/>
      <c r="W1050" s="48"/>
      <c r="X1050" s="48"/>
      <c r="Y1050" s="48"/>
      <c r="Z1050" s="48"/>
      <c r="AA1050" s="48"/>
      <c r="AB1050" s="48"/>
      <c r="AC1050" s="48"/>
      <c r="AD1050" s="48"/>
      <c r="AE1050" s="48"/>
      <c r="AF1050" s="48"/>
    </row>
    <row r="1051" spans="1:32" ht="15.75" customHeight="1">
      <c r="A1051" s="48"/>
      <c r="B1051" s="48"/>
      <c r="C1051" s="48"/>
      <c r="D1051" s="48"/>
      <c r="E1051" s="48"/>
      <c r="F1051" s="48"/>
      <c r="G1051" s="48"/>
      <c r="H1051" s="48"/>
      <c r="I1051" s="48"/>
      <c r="J1051" s="48"/>
      <c r="K1051" s="48"/>
      <c r="L1051" s="48"/>
      <c r="M1051" s="48"/>
      <c r="N1051" s="48"/>
      <c r="O1051" s="45"/>
      <c r="P1051" s="48"/>
      <c r="Q1051" s="48"/>
      <c r="R1051" s="48"/>
      <c r="S1051" s="48"/>
      <c r="T1051" s="48"/>
      <c r="U1051" s="48"/>
      <c r="V1051" s="48"/>
      <c r="W1051" s="48"/>
      <c r="X1051" s="48"/>
      <c r="Y1051" s="48"/>
      <c r="Z1051" s="48"/>
      <c r="AA1051" s="48"/>
      <c r="AB1051" s="48"/>
      <c r="AC1051" s="48"/>
      <c r="AD1051" s="48"/>
      <c r="AE1051" s="48"/>
      <c r="AF1051" s="48"/>
    </row>
    <row r="1052" spans="1:32" ht="15.75" customHeight="1">
      <c r="A1052" s="48"/>
      <c r="B1052" s="48"/>
      <c r="C1052" s="48"/>
      <c r="D1052" s="48"/>
      <c r="E1052" s="48"/>
      <c r="F1052" s="48"/>
      <c r="G1052" s="48"/>
      <c r="H1052" s="48"/>
      <c r="I1052" s="48"/>
      <c r="J1052" s="48"/>
      <c r="K1052" s="48"/>
      <c r="L1052" s="48"/>
      <c r="M1052" s="48"/>
      <c r="N1052" s="48"/>
      <c r="O1052" s="45"/>
      <c r="P1052" s="48"/>
      <c r="Q1052" s="48"/>
      <c r="R1052" s="48"/>
      <c r="S1052" s="48"/>
      <c r="T1052" s="48"/>
      <c r="U1052" s="48"/>
      <c r="V1052" s="48"/>
      <c r="W1052" s="48"/>
      <c r="X1052" s="48"/>
      <c r="Y1052" s="48"/>
      <c r="Z1052" s="48"/>
      <c r="AA1052" s="48"/>
      <c r="AB1052" s="48"/>
      <c r="AC1052" s="48"/>
      <c r="AD1052" s="48"/>
      <c r="AE1052" s="48"/>
      <c r="AF1052" s="48"/>
    </row>
    <row r="1053" spans="1:32" ht="15.75" customHeight="1">
      <c r="A1053" s="48"/>
      <c r="B1053" s="48"/>
      <c r="C1053" s="48"/>
      <c r="D1053" s="48"/>
      <c r="E1053" s="48"/>
      <c r="F1053" s="48"/>
      <c r="G1053" s="48"/>
      <c r="H1053" s="48"/>
      <c r="I1053" s="48"/>
      <c r="J1053" s="48"/>
      <c r="K1053" s="48"/>
      <c r="L1053" s="48"/>
      <c r="M1053" s="48"/>
      <c r="N1053" s="48"/>
      <c r="O1053" s="45"/>
      <c r="P1053" s="48"/>
      <c r="Q1053" s="48"/>
      <c r="R1053" s="48"/>
      <c r="S1053" s="48"/>
      <c r="T1053" s="48"/>
      <c r="U1053" s="48"/>
      <c r="V1053" s="48"/>
      <c r="W1053" s="48"/>
      <c r="X1053" s="48"/>
      <c r="Y1053" s="48"/>
      <c r="Z1053" s="48"/>
      <c r="AA1053" s="48"/>
      <c r="AB1053" s="48"/>
      <c r="AC1053" s="48"/>
      <c r="AD1053" s="48"/>
      <c r="AE1053" s="48"/>
      <c r="AF1053" s="48"/>
    </row>
    <row r="1054" spans="1:32" ht="15.75" customHeight="1">
      <c r="A1054" s="48"/>
      <c r="B1054" s="48"/>
      <c r="C1054" s="48"/>
      <c r="D1054" s="48"/>
      <c r="E1054" s="48"/>
      <c r="F1054" s="48"/>
      <c r="G1054" s="48"/>
      <c r="H1054" s="48"/>
      <c r="I1054" s="48"/>
      <c r="J1054" s="48"/>
      <c r="K1054" s="48"/>
      <c r="L1054" s="48"/>
      <c r="M1054" s="48"/>
      <c r="N1054" s="48"/>
      <c r="O1054" s="45"/>
      <c r="P1054" s="48"/>
      <c r="Q1054" s="48"/>
      <c r="R1054" s="48"/>
      <c r="S1054" s="48"/>
      <c r="T1054" s="48"/>
      <c r="U1054" s="48"/>
      <c r="V1054" s="48"/>
      <c r="W1054" s="48"/>
      <c r="X1054" s="48"/>
      <c r="Y1054" s="48"/>
      <c r="Z1054" s="48"/>
      <c r="AA1054" s="48"/>
      <c r="AB1054" s="48"/>
      <c r="AC1054" s="48"/>
      <c r="AD1054" s="48"/>
      <c r="AE1054" s="48"/>
      <c r="AF1054" s="48"/>
    </row>
    <row r="1055" spans="1:32" ht="15.75" customHeight="1">
      <c r="A1055" s="48"/>
      <c r="B1055" s="48"/>
      <c r="C1055" s="48"/>
      <c r="D1055" s="48"/>
      <c r="E1055" s="48"/>
      <c r="F1055" s="48"/>
      <c r="G1055" s="48"/>
      <c r="H1055" s="48"/>
      <c r="I1055" s="48"/>
      <c r="J1055" s="48"/>
      <c r="K1055" s="48"/>
      <c r="L1055" s="48"/>
      <c r="M1055" s="48"/>
      <c r="N1055" s="48"/>
      <c r="O1055" s="45"/>
      <c r="P1055" s="48"/>
      <c r="Q1055" s="48"/>
      <c r="R1055" s="48"/>
      <c r="S1055" s="48"/>
      <c r="T1055" s="48"/>
      <c r="U1055" s="48"/>
      <c r="V1055" s="48"/>
      <c r="W1055" s="48"/>
      <c r="X1055" s="48"/>
      <c r="Y1055" s="48"/>
      <c r="Z1055" s="48"/>
      <c r="AA1055" s="48"/>
      <c r="AB1055" s="48"/>
      <c r="AC1055" s="48"/>
      <c r="AD1055" s="48"/>
      <c r="AE1055" s="48"/>
      <c r="AF1055" s="48"/>
    </row>
    <row r="1056" spans="1:32" ht="15.75" customHeight="1">
      <c r="A1056" s="48"/>
      <c r="B1056" s="48"/>
      <c r="C1056" s="48"/>
      <c r="D1056" s="48"/>
      <c r="E1056" s="48"/>
      <c r="F1056" s="48"/>
      <c r="G1056" s="48"/>
      <c r="H1056" s="48"/>
      <c r="I1056" s="48"/>
      <c r="J1056" s="48"/>
      <c r="K1056" s="48"/>
      <c r="L1056" s="48"/>
      <c r="M1056" s="48"/>
      <c r="N1056" s="48"/>
      <c r="O1056" s="45"/>
      <c r="P1056" s="48"/>
      <c r="Q1056" s="48"/>
      <c r="R1056" s="48"/>
      <c r="S1056" s="48"/>
      <c r="T1056" s="48"/>
      <c r="U1056" s="48"/>
      <c r="V1056" s="48"/>
      <c r="W1056" s="48"/>
      <c r="X1056" s="48"/>
      <c r="Y1056" s="48"/>
      <c r="Z1056" s="48"/>
      <c r="AA1056" s="48"/>
      <c r="AB1056" s="48"/>
      <c r="AC1056" s="48"/>
      <c r="AD1056" s="48"/>
      <c r="AE1056" s="48"/>
      <c r="AF1056" s="48"/>
    </row>
    <row r="1057" spans="1:32" ht="15.75" customHeight="1">
      <c r="A1057" s="48"/>
      <c r="B1057" s="48"/>
      <c r="C1057" s="48"/>
      <c r="D1057" s="48"/>
      <c r="E1057" s="48"/>
      <c r="F1057" s="48"/>
      <c r="G1057" s="48"/>
      <c r="H1057" s="48"/>
      <c r="I1057" s="48"/>
      <c r="J1057" s="48"/>
      <c r="K1057" s="48"/>
      <c r="L1057" s="48"/>
      <c r="M1057" s="48"/>
      <c r="N1057" s="48"/>
      <c r="O1057" s="45"/>
      <c r="P1057" s="48"/>
      <c r="Q1057" s="48"/>
      <c r="R1057" s="48"/>
      <c r="S1057" s="48"/>
      <c r="T1057" s="48"/>
      <c r="U1057" s="48"/>
      <c r="V1057" s="48"/>
      <c r="W1057" s="48"/>
      <c r="X1057" s="48"/>
      <c r="Y1057" s="48"/>
      <c r="Z1057" s="48"/>
      <c r="AA1057" s="48"/>
      <c r="AB1057" s="48"/>
      <c r="AC1057" s="48"/>
      <c r="AD1057" s="48"/>
      <c r="AE1057" s="48"/>
      <c r="AF1057" s="48"/>
    </row>
    <row r="1058" spans="1:32" ht="15.75" customHeight="1">
      <c r="A1058" s="48"/>
      <c r="B1058" s="48"/>
      <c r="C1058" s="48"/>
      <c r="D1058" s="48"/>
      <c r="E1058" s="48"/>
      <c r="F1058" s="48"/>
      <c r="G1058" s="48"/>
      <c r="H1058" s="48"/>
      <c r="I1058" s="48"/>
      <c r="J1058" s="48"/>
      <c r="K1058" s="48"/>
      <c r="L1058" s="48"/>
      <c r="M1058" s="48"/>
      <c r="N1058" s="48"/>
      <c r="O1058" s="45"/>
      <c r="P1058" s="48"/>
      <c r="Q1058" s="48"/>
      <c r="R1058" s="48"/>
      <c r="S1058" s="48"/>
      <c r="T1058" s="48"/>
      <c r="U1058" s="48"/>
      <c r="V1058" s="48"/>
      <c r="W1058" s="48"/>
      <c r="X1058" s="48"/>
      <c r="Y1058" s="48"/>
      <c r="Z1058" s="48"/>
      <c r="AA1058" s="48"/>
      <c r="AB1058" s="48"/>
      <c r="AC1058" s="48"/>
      <c r="AD1058" s="48"/>
      <c r="AE1058" s="48"/>
      <c r="AF1058" s="48"/>
    </row>
    <row r="1059" spans="1:32" ht="15.75" customHeight="1">
      <c r="A1059" s="48"/>
      <c r="B1059" s="48"/>
      <c r="C1059" s="48"/>
      <c r="D1059" s="48"/>
      <c r="E1059" s="48"/>
      <c r="F1059" s="48"/>
      <c r="G1059" s="48"/>
      <c r="H1059" s="48"/>
      <c r="I1059" s="48"/>
      <c r="J1059" s="48"/>
      <c r="K1059" s="48"/>
      <c r="L1059" s="48"/>
      <c r="M1059" s="48"/>
      <c r="N1059" s="48"/>
      <c r="O1059" s="45"/>
      <c r="P1059" s="48"/>
      <c r="Q1059" s="48"/>
      <c r="R1059" s="48"/>
      <c r="S1059" s="48"/>
      <c r="T1059" s="48"/>
      <c r="U1059" s="48"/>
      <c r="V1059" s="48"/>
      <c r="W1059" s="48"/>
      <c r="X1059" s="48"/>
      <c r="Y1059" s="48"/>
      <c r="Z1059" s="48"/>
      <c r="AA1059" s="48"/>
      <c r="AB1059" s="48"/>
      <c r="AC1059" s="48"/>
      <c r="AD1059" s="48"/>
      <c r="AE1059" s="48"/>
      <c r="AF1059" s="48"/>
    </row>
    <row r="1060" spans="1:32" ht="15.75" customHeight="1">
      <c r="A1060" s="48"/>
      <c r="B1060" s="48"/>
      <c r="C1060" s="48"/>
      <c r="D1060" s="48"/>
      <c r="E1060" s="48"/>
      <c r="F1060" s="48"/>
      <c r="G1060" s="48"/>
      <c r="H1060" s="48"/>
      <c r="I1060" s="48"/>
      <c r="J1060" s="48"/>
      <c r="K1060" s="48"/>
      <c r="L1060" s="48"/>
      <c r="M1060" s="48"/>
      <c r="N1060" s="48"/>
      <c r="O1060" s="45"/>
      <c r="P1060" s="48"/>
      <c r="Q1060" s="48"/>
      <c r="R1060" s="48"/>
      <c r="S1060" s="48"/>
      <c r="T1060" s="48"/>
      <c r="U1060" s="48"/>
      <c r="V1060" s="48"/>
      <c r="W1060" s="48"/>
      <c r="X1060" s="48"/>
      <c r="Y1060" s="48"/>
      <c r="Z1060" s="48"/>
      <c r="AA1060" s="48"/>
      <c r="AB1060" s="48"/>
      <c r="AC1060" s="48"/>
      <c r="AD1060" s="48"/>
      <c r="AE1060" s="48"/>
      <c r="AF1060" s="48"/>
    </row>
    <row r="1061" spans="1:32" ht="15.75" customHeight="1">
      <c r="A1061" s="48"/>
      <c r="B1061" s="48"/>
      <c r="C1061" s="48"/>
      <c r="D1061" s="48"/>
      <c r="E1061" s="48"/>
      <c r="F1061" s="48"/>
      <c r="G1061" s="48"/>
      <c r="H1061" s="48"/>
      <c r="I1061" s="48"/>
      <c r="J1061" s="48"/>
      <c r="K1061" s="48"/>
      <c r="L1061" s="48"/>
      <c r="M1061" s="48"/>
      <c r="N1061" s="48"/>
      <c r="O1061" s="45"/>
      <c r="P1061" s="48"/>
      <c r="Q1061" s="48"/>
      <c r="R1061" s="48"/>
      <c r="S1061" s="48"/>
      <c r="T1061" s="48"/>
      <c r="U1061" s="48"/>
      <c r="V1061" s="48"/>
      <c r="W1061" s="48"/>
      <c r="X1061" s="48"/>
      <c r="Y1061" s="48"/>
      <c r="Z1061" s="48"/>
      <c r="AA1061" s="48"/>
      <c r="AB1061" s="48"/>
      <c r="AC1061" s="48"/>
      <c r="AD1061" s="48"/>
      <c r="AE1061" s="48"/>
      <c r="AF1061" s="48"/>
    </row>
    <row r="1062" spans="1:32" ht="15.75" customHeight="1">
      <c r="A1062" s="48"/>
      <c r="B1062" s="48"/>
      <c r="C1062" s="48"/>
      <c r="D1062" s="48"/>
      <c r="E1062" s="48"/>
      <c r="F1062" s="48"/>
      <c r="G1062" s="48"/>
      <c r="H1062" s="48"/>
      <c r="I1062" s="48"/>
      <c r="J1062" s="48"/>
      <c r="K1062" s="48"/>
      <c r="L1062" s="48"/>
      <c r="M1062" s="48"/>
      <c r="N1062" s="48"/>
      <c r="O1062" s="45"/>
      <c r="P1062" s="48"/>
      <c r="Q1062" s="48"/>
      <c r="R1062" s="48"/>
      <c r="S1062" s="48"/>
      <c r="T1062" s="48"/>
      <c r="U1062" s="48"/>
      <c r="V1062" s="48"/>
      <c r="W1062" s="48"/>
      <c r="X1062" s="48"/>
      <c r="Y1062" s="48"/>
      <c r="Z1062" s="48"/>
      <c r="AA1062" s="48"/>
      <c r="AB1062" s="48"/>
      <c r="AC1062" s="48"/>
      <c r="AD1062" s="48"/>
      <c r="AE1062" s="48"/>
      <c r="AF1062" s="48"/>
    </row>
    <row r="1063" spans="1:32" ht="15.75" customHeight="1">
      <c r="A1063" s="48"/>
      <c r="B1063" s="48"/>
      <c r="C1063" s="48"/>
      <c r="D1063" s="48"/>
      <c r="E1063" s="48"/>
      <c r="F1063" s="48"/>
      <c r="G1063" s="48"/>
      <c r="H1063" s="48"/>
      <c r="I1063" s="48"/>
      <c r="J1063" s="48"/>
      <c r="K1063" s="48"/>
      <c r="L1063" s="48"/>
      <c r="M1063" s="48"/>
      <c r="N1063" s="48"/>
      <c r="O1063" s="45"/>
      <c r="P1063" s="48"/>
      <c r="Q1063" s="48"/>
      <c r="R1063" s="48"/>
      <c r="S1063" s="48"/>
      <c r="T1063" s="48"/>
      <c r="U1063" s="48"/>
      <c r="V1063" s="48"/>
      <c r="W1063" s="48"/>
      <c r="X1063" s="48"/>
      <c r="Y1063" s="48"/>
      <c r="Z1063" s="48"/>
      <c r="AA1063" s="48"/>
      <c r="AB1063" s="48"/>
      <c r="AC1063" s="48"/>
      <c r="AD1063" s="48"/>
      <c r="AE1063" s="48"/>
      <c r="AF1063" s="48"/>
    </row>
    <row r="1064" spans="1:32" ht="15.75" customHeight="1">
      <c r="A1064" s="48"/>
      <c r="B1064" s="48"/>
      <c r="C1064" s="48"/>
      <c r="D1064" s="48"/>
      <c r="E1064" s="48"/>
      <c r="F1064" s="48"/>
      <c r="G1064" s="48"/>
      <c r="H1064" s="48"/>
      <c r="I1064" s="48"/>
      <c r="J1064" s="48"/>
      <c r="K1064" s="48"/>
      <c r="L1064" s="48"/>
      <c r="M1064" s="48"/>
      <c r="N1064" s="48"/>
      <c r="O1064" s="45"/>
      <c r="P1064" s="48"/>
      <c r="Q1064" s="48"/>
      <c r="R1064" s="48"/>
      <c r="S1064" s="48"/>
      <c r="T1064" s="48"/>
      <c r="U1064" s="48"/>
      <c r="V1064" s="48"/>
      <c r="W1064" s="48"/>
      <c r="X1064" s="48"/>
      <c r="Y1064" s="48"/>
      <c r="Z1064" s="48"/>
      <c r="AA1064" s="48"/>
      <c r="AB1064" s="48"/>
      <c r="AC1064" s="48"/>
      <c r="AD1064" s="48"/>
      <c r="AE1064" s="48"/>
      <c r="AF1064" s="48"/>
    </row>
    <row r="1065" spans="1:32" ht="15.75" customHeight="1">
      <c r="A1065" s="48"/>
      <c r="B1065" s="48"/>
      <c r="C1065" s="48"/>
      <c r="D1065" s="48"/>
      <c r="E1065" s="48"/>
      <c r="F1065" s="48"/>
      <c r="G1065" s="48"/>
      <c r="H1065" s="48"/>
      <c r="I1065" s="48"/>
      <c r="J1065" s="48"/>
      <c r="K1065" s="48"/>
      <c r="L1065" s="48"/>
      <c r="M1065" s="48"/>
      <c r="N1065" s="48"/>
      <c r="O1065" s="45"/>
      <c r="P1065" s="48"/>
      <c r="Q1065" s="48"/>
      <c r="R1065" s="48"/>
      <c r="S1065" s="48"/>
      <c r="T1065" s="48"/>
      <c r="U1065" s="48"/>
      <c r="V1065" s="48"/>
      <c r="W1065" s="48"/>
      <c r="X1065" s="48"/>
      <c r="Y1065" s="48"/>
      <c r="Z1065" s="48"/>
      <c r="AA1065" s="48"/>
      <c r="AB1065" s="48"/>
      <c r="AC1065" s="48"/>
      <c r="AD1065" s="48"/>
      <c r="AE1065" s="48"/>
      <c r="AF1065" s="48"/>
    </row>
    <row r="1066" spans="1:32" ht="15.75" customHeight="1">
      <c r="A1066" s="48"/>
      <c r="B1066" s="48"/>
      <c r="C1066" s="48"/>
      <c r="D1066" s="48"/>
      <c r="E1066" s="48"/>
      <c r="F1066" s="48"/>
      <c r="G1066" s="48"/>
      <c r="H1066" s="48"/>
      <c r="I1066" s="48"/>
      <c r="J1066" s="48"/>
      <c r="K1066" s="48"/>
      <c r="L1066" s="48"/>
      <c r="M1066" s="48"/>
      <c r="N1066" s="48"/>
      <c r="O1066" s="45"/>
      <c r="P1066" s="48"/>
      <c r="Q1066" s="48"/>
      <c r="R1066" s="48"/>
      <c r="S1066" s="48"/>
      <c r="T1066" s="48"/>
      <c r="U1066" s="48"/>
      <c r="V1066" s="48"/>
      <c r="W1066" s="48"/>
      <c r="X1066" s="48"/>
      <c r="Y1066" s="48"/>
      <c r="Z1066" s="48"/>
      <c r="AA1066" s="48"/>
      <c r="AB1066" s="48"/>
      <c r="AC1066" s="48"/>
      <c r="AD1066" s="48"/>
      <c r="AE1066" s="48"/>
      <c r="AF1066" s="48"/>
    </row>
    <row r="1067" spans="1:32" ht="15.75" customHeight="1">
      <c r="A1067" s="48"/>
      <c r="B1067" s="48"/>
      <c r="C1067" s="48"/>
      <c r="D1067" s="48"/>
      <c r="E1067" s="48"/>
      <c r="F1067" s="48"/>
      <c r="G1067" s="48"/>
      <c r="H1067" s="48"/>
      <c r="I1067" s="48"/>
      <c r="J1067" s="48"/>
      <c r="K1067" s="48"/>
      <c r="L1067" s="48"/>
      <c r="M1067" s="48"/>
      <c r="N1067" s="48"/>
      <c r="O1067" s="45"/>
      <c r="P1067" s="48"/>
      <c r="Q1067" s="48"/>
      <c r="R1067" s="48"/>
      <c r="S1067" s="48"/>
      <c r="T1067" s="48"/>
      <c r="U1067" s="48"/>
      <c r="V1067" s="48"/>
      <c r="W1067" s="48"/>
      <c r="X1067" s="48"/>
      <c r="Y1067" s="48"/>
      <c r="Z1067" s="48"/>
      <c r="AA1067" s="48"/>
      <c r="AB1067" s="48"/>
      <c r="AC1067" s="48"/>
      <c r="AD1067" s="48"/>
      <c r="AE1067" s="48"/>
      <c r="AF1067" s="48"/>
    </row>
    <row r="1068" spans="1:32" ht="15.75" customHeight="1">
      <c r="A1068" s="48"/>
      <c r="B1068" s="48"/>
      <c r="C1068" s="48"/>
      <c r="D1068" s="48"/>
      <c r="E1068" s="48"/>
      <c r="F1068" s="48"/>
      <c r="G1068" s="48"/>
      <c r="H1068" s="48"/>
      <c r="I1068" s="48"/>
      <c r="J1068" s="48"/>
      <c r="K1068" s="48"/>
      <c r="L1068" s="48"/>
      <c r="M1068" s="48"/>
      <c r="N1068" s="48"/>
      <c r="O1068" s="45"/>
      <c r="P1068" s="48"/>
      <c r="Q1068" s="48"/>
      <c r="R1068" s="48"/>
      <c r="S1068" s="48"/>
      <c r="T1068" s="48"/>
      <c r="U1068" s="48"/>
      <c r="V1068" s="48"/>
      <c r="W1068" s="48"/>
      <c r="X1068" s="48"/>
      <c r="Y1068" s="48"/>
      <c r="Z1068" s="48"/>
      <c r="AA1068" s="48"/>
      <c r="AB1068" s="48"/>
      <c r="AC1068" s="48"/>
      <c r="AD1068" s="48"/>
      <c r="AE1068" s="48"/>
      <c r="AF1068" s="48"/>
    </row>
    <row r="1069" spans="1:32" ht="15.75" customHeight="1">
      <c r="A1069" s="48"/>
      <c r="B1069" s="48"/>
      <c r="C1069" s="48"/>
      <c r="D1069" s="48"/>
      <c r="E1069" s="48"/>
      <c r="F1069" s="48"/>
      <c r="G1069" s="48"/>
      <c r="H1069" s="48"/>
      <c r="I1069" s="48"/>
      <c r="J1069" s="48"/>
      <c r="K1069" s="48"/>
      <c r="L1069" s="48"/>
      <c r="M1069" s="48"/>
      <c r="N1069" s="48"/>
      <c r="O1069" s="45"/>
      <c r="P1069" s="48"/>
      <c r="Q1069" s="48"/>
      <c r="R1069" s="48"/>
      <c r="S1069" s="48"/>
      <c r="T1069" s="48"/>
      <c r="U1069" s="48"/>
      <c r="V1069" s="48"/>
      <c r="W1069" s="48"/>
      <c r="X1069" s="48"/>
      <c r="Y1069" s="48"/>
      <c r="Z1069" s="48"/>
      <c r="AA1069" s="48"/>
      <c r="AB1069" s="48"/>
      <c r="AC1069" s="48"/>
      <c r="AD1069" s="48"/>
      <c r="AE1069" s="48"/>
      <c r="AF1069" s="48"/>
    </row>
    <row r="1070" spans="1:32" ht="15.75" customHeight="1">
      <c r="A1070" s="48"/>
      <c r="B1070" s="48"/>
      <c r="C1070" s="48"/>
      <c r="D1070" s="48"/>
      <c r="E1070" s="48"/>
      <c r="F1070" s="48"/>
      <c r="G1070" s="48"/>
      <c r="H1070" s="48"/>
      <c r="I1070" s="48"/>
      <c r="J1070" s="48"/>
      <c r="K1070" s="48"/>
      <c r="L1070" s="48"/>
      <c r="M1070" s="48"/>
      <c r="N1070" s="48"/>
      <c r="O1070" s="45"/>
      <c r="P1070" s="48"/>
      <c r="Q1070" s="48"/>
      <c r="R1070" s="48"/>
      <c r="S1070" s="48"/>
      <c r="T1070" s="48"/>
      <c r="U1070" s="48"/>
      <c r="V1070" s="48"/>
      <c r="W1070" s="48"/>
      <c r="X1070" s="48"/>
      <c r="Y1070" s="48"/>
      <c r="Z1070" s="48"/>
      <c r="AA1070" s="48"/>
      <c r="AB1070" s="48"/>
      <c r="AC1070" s="48"/>
      <c r="AD1070" s="48"/>
      <c r="AE1070" s="48"/>
      <c r="AF1070" s="48"/>
    </row>
    <row r="1071" spans="1:32" ht="15.75" customHeight="1">
      <c r="A1071" s="48"/>
      <c r="B1071" s="48"/>
      <c r="C1071" s="48"/>
      <c r="D1071" s="48"/>
      <c r="E1071" s="48"/>
      <c r="F1071" s="48"/>
      <c r="G1071" s="48"/>
      <c r="H1071" s="48"/>
      <c r="I1071" s="48"/>
      <c r="J1071" s="48"/>
      <c r="K1071" s="48"/>
      <c r="L1071" s="48"/>
      <c r="M1071" s="48"/>
      <c r="N1071" s="48"/>
      <c r="O1071" s="45"/>
      <c r="P1071" s="48"/>
      <c r="Q1071" s="48"/>
      <c r="R1071" s="48"/>
      <c r="S1071" s="48"/>
      <c r="T1071" s="48"/>
      <c r="U1071" s="48"/>
      <c r="V1071" s="48"/>
      <c r="W1071" s="48"/>
      <c r="X1071" s="48"/>
      <c r="Y1071" s="48"/>
      <c r="Z1071" s="48"/>
      <c r="AA1071" s="48"/>
      <c r="AB1071" s="48"/>
      <c r="AC1071" s="48"/>
      <c r="AD1071" s="48"/>
      <c r="AE1071" s="48"/>
      <c r="AF1071" s="48"/>
    </row>
    <row r="1072" spans="1:32" ht="15.75" customHeight="1">
      <c r="A1072" s="48"/>
      <c r="B1072" s="48"/>
      <c r="C1072" s="48"/>
      <c r="D1072" s="48"/>
      <c r="E1072" s="48"/>
      <c r="F1072" s="48"/>
      <c r="G1072" s="48"/>
      <c r="H1072" s="48"/>
      <c r="I1072" s="48"/>
      <c r="J1072" s="48"/>
      <c r="K1072" s="48"/>
      <c r="L1072" s="48"/>
      <c r="M1072" s="48"/>
      <c r="N1072" s="48"/>
      <c r="O1072" s="45"/>
      <c r="P1072" s="48"/>
      <c r="Q1072" s="48"/>
      <c r="R1072" s="48"/>
      <c r="S1072" s="48"/>
      <c r="T1072" s="48"/>
      <c r="U1072" s="48"/>
      <c r="V1072" s="48"/>
      <c r="W1072" s="48"/>
      <c r="X1072" s="48"/>
      <c r="Y1072" s="48"/>
      <c r="Z1072" s="48"/>
      <c r="AA1072" s="48"/>
      <c r="AB1072" s="48"/>
      <c r="AC1072" s="48"/>
      <c r="AD1072" s="48"/>
      <c r="AE1072" s="48"/>
      <c r="AF1072" s="48"/>
    </row>
    <row r="1073" spans="1:32" ht="15.75" customHeight="1">
      <c r="A1073" s="48"/>
      <c r="B1073" s="48"/>
      <c r="C1073" s="48"/>
      <c r="D1073" s="48"/>
      <c r="E1073" s="48"/>
      <c r="F1073" s="48"/>
      <c r="G1073" s="48"/>
      <c r="H1073" s="48"/>
      <c r="I1073" s="48"/>
      <c r="J1073" s="48"/>
      <c r="K1073" s="48"/>
      <c r="L1073" s="48"/>
      <c r="M1073" s="48"/>
      <c r="N1073" s="48"/>
      <c r="O1073" s="45"/>
      <c r="P1073" s="48"/>
      <c r="Q1073" s="48"/>
      <c r="R1073" s="48"/>
      <c r="S1073" s="48"/>
      <c r="T1073" s="48"/>
      <c r="U1073" s="48"/>
      <c r="V1073" s="48"/>
      <c r="W1073" s="48"/>
      <c r="X1073" s="48"/>
      <c r="Y1073" s="48"/>
      <c r="Z1073" s="48"/>
      <c r="AA1073" s="48"/>
      <c r="AB1073" s="48"/>
      <c r="AC1073" s="48"/>
      <c r="AD1073" s="48"/>
      <c r="AE1073" s="48"/>
      <c r="AF1073" s="48"/>
    </row>
    <row r="1074" spans="1:32" ht="15.75" customHeight="1">
      <c r="A1074" s="48"/>
      <c r="B1074" s="48"/>
      <c r="C1074" s="48"/>
      <c r="D1074" s="48"/>
      <c r="E1074" s="48"/>
      <c r="F1074" s="48"/>
      <c r="G1074" s="48"/>
      <c r="H1074" s="48"/>
      <c r="I1074" s="48"/>
      <c r="J1074" s="48"/>
      <c r="K1074" s="48"/>
      <c r="L1074" s="48"/>
      <c r="M1074" s="48"/>
      <c r="N1074" s="48"/>
      <c r="O1074" s="45"/>
      <c r="P1074" s="48"/>
      <c r="Q1074" s="48"/>
      <c r="R1074" s="48"/>
      <c r="S1074" s="48"/>
      <c r="T1074" s="48"/>
      <c r="U1074" s="48"/>
      <c r="V1074" s="48"/>
      <c r="W1074" s="48"/>
      <c r="X1074" s="48"/>
      <c r="Y1074" s="48"/>
      <c r="Z1074" s="48"/>
      <c r="AA1074" s="48"/>
      <c r="AB1074" s="48"/>
      <c r="AC1074" s="48"/>
      <c r="AD1074" s="48"/>
      <c r="AE1074" s="48"/>
      <c r="AF1074" s="48"/>
    </row>
    <row r="1075" spans="1:32" ht="15.75" customHeight="1">
      <c r="A1075" s="48"/>
      <c r="B1075" s="48"/>
      <c r="C1075" s="48"/>
      <c r="D1075" s="48"/>
      <c r="E1075" s="48"/>
      <c r="F1075" s="48"/>
      <c r="G1075" s="48"/>
      <c r="H1075" s="48"/>
      <c r="I1075" s="48"/>
      <c r="J1075" s="48"/>
      <c r="K1075" s="48"/>
      <c r="L1075" s="48"/>
      <c r="M1075" s="48"/>
      <c r="N1075" s="48"/>
      <c r="O1075" s="45"/>
      <c r="P1075" s="48"/>
      <c r="Q1075" s="48"/>
      <c r="R1075" s="48"/>
      <c r="S1075" s="48"/>
      <c r="T1075" s="48"/>
      <c r="U1075" s="48"/>
      <c r="V1075" s="48"/>
      <c r="W1075" s="48"/>
      <c r="X1075" s="48"/>
      <c r="Y1075" s="48"/>
      <c r="Z1075" s="48"/>
      <c r="AA1075" s="48"/>
      <c r="AB1075" s="48"/>
      <c r="AC1075" s="48"/>
      <c r="AD1075" s="48"/>
      <c r="AE1075" s="48"/>
      <c r="AF1075" s="48"/>
    </row>
    <row r="1076" spans="1:32" ht="15.75" customHeight="1">
      <c r="A1076" s="48"/>
      <c r="B1076" s="48"/>
      <c r="C1076" s="48"/>
      <c r="D1076" s="48"/>
      <c r="E1076" s="48"/>
      <c r="F1076" s="48"/>
      <c r="G1076" s="48"/>
      <c r="H1076" s="48"/>
      <c r="I1076" s="48"/>
      <c r="J1076" s="48"/>
      <c r="K1076" s="48"/>
      <c r="L1076" s="48"/>
      <c r="M1076" s="48"/>
      <c r="N1076" s="48"/>
      <c r="O1076" s="45"/>
      <c r="P1076" s="48"/>
      <c r="Q1076" s="48"/>
      <c r="R1076" s="48"/>
      <c r="S1076" s="48"/>
      <c r="T1076" s="48"/>
      <c r="U1076" s="48"/>
      <c r="V1076" s="48"/>
      <c r="W1076" s="48"/>
      <c r="X1076" s="48"/>
      <c r="Y1076" s="48"/>
      <c r="Z1076" s="48"/>
      <c r="AA1076" s="48"/>
      <c r="AB1076" s="48"/>
      <c r="AC1076" s="48"/>
      <c r="AD1076" s="48"/>
      <c r="AE1076" s="48"/>
      <c r="AF1076" s="48"/>
    </row>
    <row r="1077" spans="1:32" ht="15.75" customHeight="1">
      <c r="A1077" s="48"/>
      <c r="B1077" s="48"/>
      <c r="C1077" s="48"/>
      <c r="D1077" s="48"/>
      <c r="E1077" s="48"/>
      <c r="F1077" s="48"/>
      <c r="G1077" s="48"/>
      <c r="H1077" s="48"/>
      <c r="I1077" s="48"/>
      <c r="J1077" s="48"/>
      <c r="K1077" s="48"/>
      <c r="L1077" s="48"/>
      <c r="M1077" s="48"/>
      <c r="N1077" s="48"/>
      <c r="O1077" s="45"/>
      <c r="P1077" s="48"/>
      <c r="Q1077" s="48"/>
      <c r="R1077" s="48"/>
      <c r="S1077" s="48"/>
      <c r="T1077" s="48"/>
      <c r="U1077" s="48"/>
      <c r="V1077" s="48"/>
      <c r="W1077" s="48"/>
      <c r="X1077" s="48"/>
      <c r="Y1077" s="48"/>
      <c r="Z1077" s="48"/>
      <c r="AA1077" s="48"/>
      <c r="AB1077" s="48"/>
      <c r="AC1077" s="48"/>
      <c r="AD1077" s="48"/>
      <c r="AE1077" s="48"/>
      <c r="AF1077" s="48"/>
    </row>
    <row r="1078" spans="1:32" ht="15.75" customHeight="1">
      <c r="A1078" s="48"/>
      <c r="B1078" s="48"/>
      <c r="C1078" s="48"/>
      <c r="D1078" s="48"/>
      <c r="E1078" s="48"/>
      <c r="F1078" s="48"/>
      <c r="G1078" s="48"/>
      <c r="H1078" s="48"/>
      <c r="I1078" s="48"/>
      <c r="J1078" s="48"/>
      <c r="K1078" s="48"/>
      <c r="L1078" s="48"/>
      <c r="M1078" s="48"/>
      <c r="N1078" s="48"/>
      <c r="O1078" s="45"/>
      <c r="P1078" s="48"/>
      <c r="Q1078" s="48"/>
      <c r="R1078" s="48"/>
      <c r="S1078" s="48"/>
      <c r="T1078" s="48"/>
      <c r="U1078" s="48"/>
      <c r="V1078" s="48"/>
      <c r="W1078" s="48"/>
      <c r="X1078" s="48"/>
      <c r="Y1078" s="48"/>
      <c r="Z1078" s="48"/>
      <c r="AA1078" s="48"/>
      <c r="AB1078" s="48"/>
      <c r="AC1078" s="48"/>
      <c r="AD1078" s="48"/>
      <c r="AE1078" s="48"/>
      <c r="AF1078" s="48"/>
    </row>
    <row r="1079" spans="1:32" ht="15.75" customHeight="1">
      <c r="A1079" s="48"/>
      <c r="B1079" s="48"/>
      <c r="C1079" s="48"/>
      <c r="D1079" s="48"/>
      <c r="E1079" s="48"/>
      <c r="F1079" s="48"/>
      <c r="G1079" s="48"/>
      <c r="H1079" s="48"/>
      <c r="I1079" s="48"/>
      <c r="J1079" s="48"/>
      <c r="K1079" s="48"/>
      <c r="L1079" s="48"/>
      <c r="M1079" s="48"/>
      <c r="N1079" s="48"/>
      <c r="O1079" s="45"/>
      <c r="P1079" s="48"/>
      <c r="Q1079" s="48"/>
      <c r="R1079" s="48"/>
      <c r="S1079" s="48"/>
      <c r="T1079" s="48"/>
      <c r="U1079" s="48"/>
      <c r="V1079" s="48"/>
      <c r="W1079" s="48"/>
      <c r="X1079" s="48"/>
      <c r="Y1079" s="48"/>
      <c r="Z1079" s="48"/>
      <c r="AA1079" s="48"/>
      <c r="AB1079" s="48"/>
      <c r="AC1079" s="48"/>
      <c r="AD1079" s="48"/>
      <c r="AE1079" s="48"/>
      <c r="AF1079" s="48"/>
    </row>
    <row r="1080" spans="1:32" ht="15.75" customHeight="1">
      <c r="A1080" s="48"/>
      <c r="B1080" s="48"/>
      <c r="C1080" s="48"/>
      <c r="D1080" s="48"/>
      <c r="E1080" s="48"/>
      <c r="F1080" s="48"/>
      <c r="G1080" s="48"/>
      <c r="H1080" s="48"/>
      <c r="I1080" s="48"/>
      <c r="J1080" s="48"/>
      <c r="K1080" s="48"/>
      <c r="L1080" s="48"/>
      <c r="M1080" s="48"/>
      <c r="N1080" s="48"/>
      <c r="O1080" s="45"/>
      <c r="P1080" s="48"/>
      <c r="Q1080" s="48"/>
      <c r="R1080" s="48"/>
      <c r="S1080" s="48"/>
      <c r="T1080" s="48"/>
      <c r="U1080" s="48"/>
      <c r="V1080" s="48"/>
      <c r="W1080" s="48"/>
      <c r="X1080" s="48"/>
      <c r="Y1080" s="48"/>
      <c r="Z1080" s="48"/>
      <c r="AA1080" s="48"/>
      <c r="AB1080" s="48"/>
      <c r="AC1080" s="48"/>
      <c r="AD1080" s="48"/>
      <c r="AE1080" s="48"/>
      <c r="AF1080" s="48"/>
    </row>
    <row r="1081" spans="1:32" ht="15.75" customHeight="1">
      <c r="A1081" s="48"/>
      <c r="B1081" s="48"/>
      <c r="C1081" s="48"/>
      <c r="D1081" s="48"/>
      <c r="E1081" s="48"/>
      <c r="F1081" s="48"/>
      <c r="G1081" s="48"/>
      <c r="H1081" s="48"/>
      <c r="I1081" s="48"/>
      <c r="J1081" s="48"/>
      <c r="K1081" s="48"/>
      <c r="L1081" s="48"/>
      <c r="M1081" s="48"/>
      <c r="N1081" s="48"/>
      <c r="O1081" s="45"/>
      <c r="P1081" s="48"/>
      <c r="Q1081" s="48"/>
      <c r="R1081" s="48"/>
      <c r="S1081" s="48"/>
      <c r="T1081" s="48"/>
      <c r="U1081" s="48"/>
      <c r="V1081" s="48"/>
      <c r="W1081" s="48"/>
      <c r="X1081" s="48"/>
      <c r="Y1081" s="48"/>
      <c r="Z1081" s="48"/>
      <c r="AA1081" s="48"/>
      <c r="AB1081" s="48"/>
      <c r="AC1081" s="48"/>
      <c r="AD1081" s="48"/>
      <c r="AE1081" s="48"/>
      <c r="AF1081" s="48"/>
    </row>
    <row r="1082" spans="1:32" ht="15.75" customHeight="1">
      <c r="A1082" s="48"/>
      <c r="B1082" s="48"/>
      <c r="C1082" s="48"/>
      <c r="D1082" s="48"/>
      <c r="E1082" s="48"/>
      <c r="F1082" s="48"/>
      <c r="G1082" s="48"/>
      <c r="H1082" s="48"/>
      <c r="I1082" s="48"/>
      <c r="J1082" s="48"/>
      <c r="K1082" s="48"/>
      <c r="L1082" s="48"/>
      <c r="M1082" s="48"/>
      <c r="N1082" s="48"/>
      <c r="O1082" s="45"/>
      <c r="P1082" s="48"/>
      <c r="Q1082" s="48"/>
      <c r="R1082" s="48"/>
      <c r="S1082" s="48"/>
      <c r="T1082" s="48"/>
      <c r="U1082" s="48"/>
      <c r="V1082" s="48"/>
      <c r="W1082" s="48"/>
      <c r="X1082" s="48"/>
      <c r="Y1082" s="48"/>
      <c r="Z1082" s="48"/>
      <c r="AA1082" s="48"/>
      <c r="AB1082" s="48"/>
      <c r="AC1082" s="48"/>
      <c r="AD1082" s="48"/>
      <c r="AE1082" s="48"/>
      <c r="AF1082" s="48"/>
    </row>
    <row r="1083" spans="1:32" ht="15.75" customHeight="1">
      <c r="A1083" s="48"/>
      <c r="B1083" s="48"/>
      <c r="C1083" s="48"/>
      <c r="D1083" s="48"/>
      <c r="E1083" s="48"/>
      <c r="F1083" s="48"/>
      <c r="G1083" s="48"/>
      <c r="H1083" s="48"/>
      <c r="I1083" s="48"/>
      <c r="J1083" s="48"/>
      <c r="K1083" s="48"/>
      <c r="L1083" s="48"/>
      <c r="M1083" s="48"/>
      <c r="N1083" s="48"/>
      <c r="O1083" s="45"/>
      <c r="P1083" s="48"/>
      <c r="Q1083" s="48"/>
      <c r="R1083" s="48"/>
      <c r="S1083" s="48"/>
      <c r="T1083" s="48"/>
      <c r="U1083" s="48"/>
      <c r="V1083" s="48"/>
      <c r="W1083" s="48"/>
      <c r="X1083" s="48"/>
      <c r="Y1083" s="48"/>
      <c r="Z1083" s="48"/>
      <c r="AA1083" s="48"/>
      <c r="AB1083" s="48"/>
      <c r="AC1083" s="48"/>
      <c r="AD1083" s="48"/>
      <c r="AE1083" s="48"/>
      <c r="AF1083" s="48"/>
    </row>
    <row r="1084" spans="1:32" ht="15.75" customHeight="1">
      <c r="A1084" s="48"/>
      <c r="B1084" s="48"/>
      <c r="C1084" s="48"/>
      <c r="D1084" s="48"/>
      <c r="E1084" s="48"/>
      <c r="F1084" s="48"/>
      <c r="G1084" s="48"/>
      <c r="H1084" s="48"/>
      <c r="I1084" s="48"/>
      <c r="J1084" s="48"/>
      <c r="K1084" s="48"/>
      <c r="L1084" s="48"/>
      <c r="M1084" s="48"/>
      <c r="N1084" s="48"/>
      <c r="O1084" s="45"/>
      <c r="P1084" s="48"/>
      <c r="Q1084" s="48"/>
      <c r="R1084" s="48"/>
      <c r="S1084" s="48"/>
      <c r="T1084" s="48"/>
      <c r="U1084" s="48"/>
      <c r="V1084" s="48"/>
      <c r="W1084" s="48"/>
      <c r="X1084" s="48"/>
      <c r="Y1084" s="48"/>
      <c r="Z1084" s="48"/>
      <c r="AA1084" s="48"/>
      <c r="AB1084" s="48"/>
      <c r="AC1084" s="48"/>
      <c r="AD1084" s="48"/>
      <c r="AE1084" s="48"/>
      <c r="AF1084" s="48"/>
    </row>
    <row r="1085" spans="1:32" ht="15.75" customHeight="1">
      <c r="A1085" s="48"/>
      <c r="B1085" s="48"/>
      <c r="C1085" s="48"/>
      <c r="D1085" s="48"/>
      <c r="E1085" s="48"/>
      <c r="F1085" s="48"/>
      <c r="G1085" s="48"/>
      <c r="H1085" s="48"/>
      <c r="I1085" s="48"/>
      <c r="J1085" s="48"/>
      <c r="K1085" s="48"/>
      <c r="L1085" s="48"/>
      <c r="M1085" s="48"/>
      <c r="N1085" s="48"/>
      <c r="O1085" s="45"/>
      <c r="P1085" s="48"/>
      <c r="Q1085" s="48"/>
      <c r="R1085" s="48"/>
      <c r="S1085" s="48"/>
      <c r="T1085" s="48"/>
      <c r="U1085" s="48"/>
      <c r="V1085" s="48"/>
      <c r="W1085" s="48"/>
      <c r="X1085" s="48"/>
      <c r="Y1085" s="48"/>
      <c r="Z1085" s="48"/>
      <c r="AA1085" s="48"/>
      <c r="AB1085" s="48"/>
      <c r="AC1085" s="48"/>
      <c r="AD1085" s="48"/>
      <c r="AE1085" s="48"/>
      <c r="AF1085" s="48"/>
    </row>
    <row r="1086" spans="1:32" ht="15.75" customHeight="1">
      <c r="A1086" s="48"/>
      <c r="B1086" s="48"/>
      <c r="C1086" s="48"/>
      <c r="D1086" s="48"/>
      <c r="E1086" s="48"/>
      <c r="F1086" s="48"/>
      <c r="G1086" s="48"/>
      <c r="H1086" s="48"/>
      <c r="I1086" s="48"/>
      <c r="J1086" s="48"/>
      <c r="K1086" s="48"/>
      <c r="L1086" s="48"/>
      <c r="M1086" s="48"/>
      <c r="N1086" s="48"/>
      <c r="O1086" s="45"/>
      <c r="P1086" s="48"/>
      <c r="Q1086" s="48"/>
      <c r="R1086" s="48"/>
      <c r="S1086" s="48"/>
      <c r="T1086" s="48"/>
      <c r="U1086" s="48"/>
      <c r="V1086" s="48"/>
      <c r="W1086" s="48"/>
      <c r="X1086" s="48"/>
      <c r="Y1086" s="48"/>
      <c r="Z1086" s="48"/>
      <c r="AA1086" s="48"/>
      <c r="AB1086" s="48"/>
      <c r="AC1086" s="48"/>
      <c r="AD1086" s="48"/>
      <c r="AE1086" s="48"/>
      <c r="AF1086" s="48"/>
    </row>
    <row r="1087" spans="1:32" ht="15.75" customHeight="1">
      <c r="A1087" s="48"/>
      <c r="B1087" s="48"/>
      <c r="C1087" s="48"/>
      <c r="D1087" s="48"/>
      <c r="E1087" s="48"/>
      <c r="F1087" s="48"/>
      <c r="G1087" s="48"/>
      <c r="H1087" s="48"/>
      <c r="I1087" s="48"/>
      <c r="J1087" s="48"/>
      <c r="K1087" s="48"/>
      <c r="L1087" s="48"/>
      <c r="M1087" s="48"/>
      <c r="N1087" s="48"/>
      <c r="O1087" s="45"/>
      <c r="P1087" s="48"/>
      <c r="Q1087" s="48"/>
      <c r="R1087" s="48"/>
      <c r="S1087" s="48"/>
      <c r="T1087" s="48"/>
      <c r="U1087" s="48"/>
      <c r="V1087" s="48"/>
      <c r="W1087" s="48"/>
      <c r="X1087" s="48"/>
      <c r="Y1087" s="48"/>
      <c r="Z1087" s="48"/>
      <c r="AA1087" s="48"/>
      <c r="AB1087" s="48"/>
      <c r="AC1087" s="48"/>
      <c r="AD1087" s="48"/>
      <c r="AE1087" s="48"/>
      <c r="AF1087" s="48"/>
    </row>
    <row r="1088" spans="1:32" ht="15.75" customHeight="1">
      <c r="A1088" s="48"/>
      <c r="B1088" s="48"/>
      <c r="C1088" s="48"/>
      <c r="D1088" s="48"/>
      <c r="E1088" s="48"/>
      <c r="F1088" s="48"/>
      <c r="G1088" s="48"/>
      <c r="H1088" s="48"/>
      <c r="I1088" s="48"/>
      <c r="J1088" s="48"/>
      <c r="K1088" s="48"/>
      <c r="L1088" s="48"/>
      <c r="M1088" s="48"/>
      <c r="N1088" s="48"/>
      <c r="O1088" s="45"/>
      <c r="P1088" s="48"/>
      <c r="Q1088" s="48"/>
      <c r="R1088" s="48"/>
      <c r="S1088" s="48"/>
      <c r="T1088" s="48"/>
      <c r="U1088" s="48"/>
      <c r="V1088" s="48"/>
      <c r="W1088" s="48"/>
      <c r="X1088" s="48"/>
      <c r="Y1088" s="48"/>
      <c r="Z1088" s="48"/>
      <c r="AA1088" s="48"/>
      <c r="AB1088" s="48"/>
      <c r="AC1088" s="48"/>
      <c r="AD1088" s="48"/>
      <c r="AE1088" s="48"/>
      <c r="AF1088" s="48"/>
    </row>
    <row r="1089" spans="1:32" ht="15.75" customHeight="1">
      <c r="A1089" s="48"/>
      <c r="B1089" s="48"/>
      <c r="C1089" s="48"/>
      <c r="D1089" s="48"/>
      <c r="E1089" s="48"/>
      <c r="F1089" s="48"/>
      <c r="G1089" s="48"/>
      <c r="H1089" s="48"/>
      <c r="I1089" s="48"/>
      <c r="J1089" s="48"/>
      <c r="K1089" s="48"/>
      <c r="L1089" s="48"/>
      <c r="M1089" s="48"/>
      <c r="N1089" s="48"/>
      <c r="O1089" s="45"/>
      <c r="P1089" s="48"/>
      <c r="Q1089" s="48"/>
      <c r="R1089" s="48"/>
      <c r="S1089" s="48"/>
      <c r="T1089" s="48"/>
      <c r="U1089" s="48"/>
      <c r="V1089" s="48"/>
      <c r="W1089" s="48"/>
      <c r="X1089" s="48"/>
      <c r="Y1089" s="48"/>
      <c r="Z1089" s="48"/>
      <c r="AA1089" s="48"/>
      <c r="AB1089" s="48"/>
      <c r="AC1089" s="48"/>
      <c r="AD1089" s="48"/>
      <c r="AE1089" s="48"/>
      <c r="AF1089" s="48"/>
    </row>
    <row r="1090" spans="1:32" ht="15.75" customHeight="1">
      <c r="A1090" s="48"/>
      <c r="B1090" s="48"/>
      <c r="C1090" s="48"/>
      <c r="D1090" s="48"/>
      <c r="E1090" s="48"/>
      <c r="F1090" s="48"/>
      <c r="G1090" s="48"/>
      <c r="H1090" s="48"/>
      <c r="I1090" s="48"/>
      <c r="J1090" s="48"/>
      <c r="K1090" s="48"/>
      <c r="L1090" s="48"/>
      <c r="M1090" s="48"/>
      <c r="N1090" s="48"/>
      <c r="O1090" s="45"/>
      <c r="P1090" s="48"/>
      <c r="Q1090" s="48"/>
      <c r="R1090" s="48"/>
      <c r="S1090" s="48"/>
      <c r="T1090" s="48"/>
      <c r="U1090" s="48"/>
      <c r="V1090" s="48"/>
      <c r="W1090" s="48"/>
      <c r="X1090" s="48"/>
      <c r="Y1090" s="48"/>
      <c r="Z1090" s="48"/>
      <c r="AA1090" s="48"/>
      <c r="AB1090" s="48"/>
      <c r="AC1090" s="48"/>
      <c r="AD1090" s="48"/>
      <c r="AE1090" s="48"/>
      <c r="AF1090" s="48"/>
    </row>
    <row r="1091" spans="1:32" ht="15.75" customHeight="1">
      <c r="A1091" s="48"/>
      <c r="B1091" s="48"/>
      <c r="C1091" s="48"/>
      <c r="D1091" s="48"/>
      <c r="E1091" s="48"/>
      <c r="F1091" s="48"/>
      <c r="G1091" s="48"/>
      <c r="H1091" s="48"/>
      <c r="I1091" s="48"/>
      <c r="J1091" s="48"/>
      <c r="K1091" s="48"/>
      <c r="L1091" s="48"/>
      <c r="M1091" s="48"/>
      <c r="N1091" s="48"/>
      <c r="O1091" s="45"/>
      <c r="P1091" s="48"/>
      <c r="Q1091" s="48"/>
      <c r="R1091" s="48"/>
      <c r="S1091" s="48"/>
      <c r="T1091" s="48"/>
      <c r="U1091" s="48"/>
      <c r="V1091" s="48"/>
      <c r="W1091" s="48"/>
      <c r="X1091" s="48"/>
      <c r="Y1091" s="48"/>
      <c r="Z1091" s="48"/>
      <c r="AA1091" s="48"/>
      <c r="AB1091" s="48"/>
      <c r="AC1091" s="48"/>
      <c r="AD1091" s="48"/>
      <c r="AE1091" s="48"/>
      <c r="AF1091" s="48"/>
    </row>
    <row r="1092" spans="1:32" ht="15.75" customHeight="1">
      <c r="A1092" s="48"/>
      <c r="B1092" s="48"/>
      <c r="C1092" s="48"/>
      <c r="D1092" s="48"/>
      <c r="E1092" s="48"/>
      <c r="F1092" s="48"/>
      <c r="G1092" s="48"/>
      <c r="H1092" s="48"/>
      <c r="I1092" s="48"/>
      <c r="J1092" s="48"/>
      <c r="K1092" s="48"/>
      <c r="L1092" s="48"/>
      <c r="M1092" s="48"/>
      <c r="N1092" s="48"/>
      <c r="O1092" s="45"/>
      <c r="P1092" s="48"/>
      <c r="Q1092" s="48"/>
      <c r="R1092" s="48"/>
      <c r="S1092" s="48"/>
      <c r="T1092" s="48"/>
      <c r="U1092" s="48"/>
      <c r="V1092" s="48"/>
      <c r="W1092" s="48"/>
      <c r="X1092" s="48"/>
      <c r="Y1092" s="48"/>
      <c r="Z1092" s="48"/>
      <c r="AA1092" s="48"/>
      <c r="AB1092" s="48"/>
      <c r="AC1092" s="48"/>
      <c r="AD1092" s="48"/>
      <c r="AE1092" s="48"/>
      <c r="AF1092" s="48"/>
    </row>
    <row r="1093" spans="1:32" ht="15.75" customHeight="1">
      <c r="A1093" s="48"/>
      <c r="B1093" s="48"/>
      <c r="C1093" s="48"/>
      <c r="D1093" s="48"/>
      <c r="E1093" s="48"/>
      <c r="F1093" s="48"/>
      <c r="G1093" s="48"/>
      <c r="H1093" s="48"/>
      <c r="I1093" s="48"/>
      <c r="J1093" s="48"/>
      <c r="K1093" s="48"/>
      <c r="L1093" s="48"/>
      <c r="M1093" s="48"/>
      <c r="N1093" s="48"/>
      <c r="O1093" s="45"/>
      <c r="P1093" s="48"/>
      <c r="Q1093" s="48"/>
      <c r="R1093" s="48"/>
      <c r="S1093" s="48"/>
      <c r="T1093" s="48"/>
      <c r="U1093" s="48"/>
      <c r="V1093" s="48"/>
      <c r="W1093" s="48"/>
      <c r="X1093" s="48"/>
      <c r="Y1093" s="48"/>
      <c r="Z1093" s="48"/>
      <c r="AA1093" s="48"/>
      <c r="AB1093" s="48"/>
      <c r="AC1093" s="48"/>
      <c r="AD1093" s="48"/>
      <c r="AE1093" s="48"/>
      <c r="AF1093" s="48"/>
    </row>
    <row r="1094" spans="1:32" ht="15.75" customHeight="1">
      <c r="A1094" s="48"/>
      <c r="B1094" s="48"/>
      <c r="C1094" s="48"/>
      <c r="D1094" s="48"/>
      <c r="E1094" s="48"/>
      <c r="F1094" s="48"/>
      <c r="G1094" s="48"/>
      <c r="H1094" s="48"/>
      <c r="I1094" s="48"/>
      <c r="J1094" s="48"/>
      <c r="K1094" s="48"/>
      <c r="L1094" s="48"/>
      <c r="M1094" s="48"/>
      <c r="N1094" s="48"/>
      <c r="O1094" s="45"/>
      <c r="P1094" s="48"/>
      <c r="Q1094" s="48"/>
      <c r="R1094" s="48"/>
      <c r="S1094" s="48"/>
      <c r="T1094" s="48"/>
      <c r="U1094" s="48"/>
      <c r="V1094" s="48"/>
      <c r="W1094" s="48"/>
      <c r="X1094" s="48"/>
      <c r="Y1094" s="48"/>
      <c r="Z1094" s="48"/>
      <c r="AA1094" s="48"/>
      <c r="AB1094" s="48"/>
      <c r="AC1094" s="48"/>
      <c r="AD1094" s="48"/>
      <c r="AE1094" s="48"/>
      <c r="AF1094" s="48"/>
    </row>
    <row r="1095" spans="1:32" ht="15.75" customHeight="1">
      <c r="A1095" s="48"/>
      <c r="B1095" s="48"/>
      <c r="C1095" s="48"/>
      <c r="D1095" s="48"/>
      <c r="E1095" s="48"/>
      <c r="F1095" s="48"/>
      <c r="G1095" s="48"/>
      <c r="H1095" s="48"/>
      <c r="I1095" s="48"/>
      <c r="J1095" s="48"/>
      <c r="K1095" s="48"/>
      <c r="L1095" s="48"/>
      <c r="M1095" s="48"/>
      <c r="N1095" s="48"/>
      <c r="O1095" s="45"/>
      <c r="P1095" s="48"/>
      <c r="Q1095" s="48"/>
      <c r="R1095" s="48"/>
      <c r="S1095" s="48"/>
      <c r="T1095" s="48"/>
      <c r="U1095" s="48"/>
      <c r="V1095" s="48"/>
      <c r="W1095" s="48"/>
      <c r="X1095" s="48"/>
      <c r="Y1095" s="48"/>
      <c r="Z1095" s="48"/>
      <c r="AA1095" s="48"/>
      <c r="AB1095" s="48"/>
      <c r="AC1095" s="48"/>
      <c r="AD1095" s="48"/>
      <c r="AE1095" s="48"/>
      <c r="AF1095" s="48"/>
    </row>
    <row r="1096" spans="1:32" ht="15.75" customHeight="1">
      <c r="A1096" s="48"/>
      <c r="B1096" s="48"/>
      <c r="C1096" s="48"/>
      <c r="D1096" s="48"/>
      <c r="E1096" s="48"/>
      <c r="F1096" s="48"/>
      <c r="G1096" s="48"/>
      <c r="H1096" s="48"/>
      <c r="I1096" s="48"/>
      <c r="J1096" s="48"/>
      <c r="K1096" s="48"/>
      <c r="L1096" s="48"/>
      <c r="M1096" s="48"/>
      <c r="N1096" s="48"/>
      <c r="O1096" s="45"/>
      <c r="P1096" s="48"/>
      <c r="Q1096" s="48"/>
      <c r="R1096" s="48"/>
      <c r="S1096" s="48"/>
      <c r="T1096" s="48"/>
      <c r="U1096" s="48"/>
      <c r="V1096" s="48"/>
      <c r="W1096" s="48"/>
      <c r="X1096" s="48"/>
      <c r="Y1096" s="48"/>
      <c r="Z1096" s="48"/>
      <c r="AA1096" s="48"/>
      <c r="AB1096" s="48"/>
      <c r="AC1096" s="48"/>
      <c r="AD1096" s="48"/>
      <c r="AE1096" s="48"/>
      <c r="AF1096" s="48"/>
    </row>
    <row r="1097" spans="1:32" ht="15.75" customHeight="1">
      <c r="A1097" s="48"/>
      <c r="B1097" s="48"/>
      <c r="C1097" s="48"/>
      <c r="D1097" s="48"/>
      <c r="E1097" s="48"/>
      <c r="F1097" s="48"/>
      <c r="G1097" s="48"/>
      <c r="H1097" s="48"/>
      <c r="I1097" s="48"/>
      <c r="J1097" s="48"/>
      <c r="K1097" s="48"/>
      <c r="L1097" s="48"/>
      <c r="M1097" s="48"/>
      <c r="N1097" s="48"/>
      <c r="O1097" s="45"/>
      <c r="P1097" s="48"/>
      <c r="Q1097" s="48"/>
      <c r="R1097" s="48"/>
      <c r="S1097" s="48"/>
      <c r="T1097" s="48"/>
      <c r="U1097" s="48"/>
      <c r="V1097" s="48"/>
      <c r="W1097" s="48"/>
      <c r="X1097" s="48"/>
      <c r="Y1097" s="48"/>
      <c r="Z1097" s="48"/>
      <c r="AA1097" s="48"/>
      <c r="AB1097" s="48"/>
      <c r="AC1097" s="48"/>
      <c r="AD1097" s="48"/>
      <c r="AE1097" s="48"/>
      <c r="AF1097" s="48"/>
    </row>
    <row r="1098" spans="1:32" ht="15.75" customHeight="1">
      <c r="A1098" s="48"/>
      <c r="B1098" s="48"/>
      <c r="C1098" s="48"/>
      <c r="D1098" s="48"/>
      <c r="E1098" s="48"/>
      <c r="F1098" s="48"/>
      <c r="G1098" s="48"/>
      <c r="H1098" s="48"/>
      <c r="I1098" s="48"/>
      <c r="J1098" s="48"/>
      <c r="K1098" s="48"/>
      <c r="L1098" s="48"/>
      <c r="M1098" s="48"/>
      <c r="N1098" s="48"/>
      <c r="O1098" s="45"/>
      <c r="P1098" s="48"/>
      <c r="Q1098" s="48"/>
      <c r="R1098" s="48"/>
      <c r="S1098" s="48"/>
      <c r="T1098" s="48"/>
      <c r="U1098" s="48"/>
      <c r="V1098" s="48"/>
      <c r="W1098" s="48"/>
      <c r="X1098" s="48"/>
      <c r="Y1098" s="48"/>
      <c r="Z1098" s="48"/>
      <c r="AA1098" s="48"/>
      <c r="AB1098" s="48"/>
      <c r="AC1098" s="48"/>
      <c r="AD1098" s="48"/>
      <c r="AE1098" s="48"/>
      <c r="AF1098" s="48"/>
    </row>
    <row r="1099" spans="1:32" ht="15.75" customHeight="1">
      <c r="A1099" s="48"/>
      <c r="B1099" s="48"/>
      <c r="C1099" s="48"/>
      <c r="D1099" s="48"/>
      <c r="E1099" s="48"/>
      <c r="F1099" s="48"/>
      <c r="G1099" s="48"/>
      <c r="H1099" s="48"/>
      <c r="I1099" s="48"/>
      <c r="J1099" s="48"/>
      <c r="K1099" s="48"/>
      <c r="L1099" s="48"/>
      <c r="M1099" s="48"/>
      <c r="N1099" s="48"/>
      <c r="O1099" s="45"/>
      <c r="P1099" s="48"/>
      <c r="Q1099" s="48"/>
      <c r="R1099" s="48"/>
      <c r="S1099" s="48"/>
      <c r="T1099" s="48"/>
      <c r="U1099" s="48"/>
      <c r="V1099" s="48"/>
      <c r="W1099" s="48"/>
      <c r="X1099" s="48"/>
      <c r="Y1099" s="48"/>
      <c r="Z1099" s="48"/>
      <c r="AA1099" s="48"/>
      <c r="AB1099" s="48"/>
      <c r="AC1099" s="48"/>
      <c r="AD1099" s="48"/>
      <c r="AE1099" s="48"/>
      <c r="AF1099" s="48"/>
    </row>
    <row r="1100" spans="1:32" ht="15.75" customHeight="1">
      <c r="A1100" s="48"/>
      <c r="B1100" s="48"/>
      <c r="C1100" s="48"/>
      <c r="D1100" s="48"/>
      <c r="E1100" s="48"/>
      <c r="F1100" s="48"/>
      <c r="G1100" s="48"/>
      <c r="H1100" s="48"/>
      <c r="I1100" s="48"/>
      <c r="J1100" s="48"/>
      <c r="K1100" s="48"/>
      <c r="L1100" s="48"/>
      <c r="M1100" s="48"/>
      <c r="N1100" s="48"/>
      <c r="O1100" s="45"/>
      <c r="P1100" s="48"/>
      <c r="Q1100" s="48"/>
      <c r="R1100" s="48"/>
      <c r="S1100" s="48"/>
      <c r="T1100" s="48"/>
      <c r="U1100" s="48"/>
      <c r="V1100" s="48"/>
      <c r="W1100" s="48"/>
      <c r="X1100" s="48"/>
      <c r="Y1100" s="48"/>
      <c r="Z1100" s="48"/>
      <c r="AA1100" s="48"/>
      <c r="AB1100" s="48"/>
      <c r="AC1100" s="48"/>
      <c r="AD1100" s="48"/>
      <c r="AE1100" s="48"/>
      <c r="AF1100" s="48"/>
    </row>
    <row r="1101" spans="1:32" ht="15.75" customHeight="1">
      <c r="A1101" s="48"/>
      <c r="B1101" s="48"/>
      <c r="C1101" s="48"/>
      <c r="D1101" s="48"/>
      <c r="E1101" s="48"/>
      <c r="F1101" s="48"/>
      <c r="G1101" s="48"/>
      <c r="H1101" s="48"/>
      <c r="I1101" s="48"/>
      <c r="J1101" s="48"/>
      <c r="K1101" s="48"/>
      <c r="L1101" s="48"/>
      <c r="M1101" s="48"/>
      <c r="N1101" s="48"/>
      <c r="O1101" s="45"/>
      <c r="P1101" s="48"/>
      <c r="Q1101" s="48"/>
      <c r="R1101" s="48"/>
      <c r="S1101" s="48"/>
      <c r="T1101" s="48"/>
      <c r="U1101" s="48"/>
      <c r="V1101" s="48"/>
      <c r="W1101" s="48"/>
      <c r="X1101" s="48"/>
      <c r="Y1101" s="48"/>
      <c r="Z1101" s="48"/>
      <c r="AA1101" s="48"/>
      <c r="AB1101" s="48"/>
      <c r="AC1101" s="48"/>
      <c r="AD1101" s="48"/>
      <c r="AE1101" s="48"/>
      <c r="AF1101" s="48"/>
    </row>
    <row r="1102" spans="1:32" ht="15.75" customHeight="1">
      <c r="A1102" s="48"/>
      <c r="B1102" s="48"/>
      <c r="C1102" s="48"/>
      <c r="D1102" s="48"/>
      <c r="E1102" s="48"/>
      <c r="F1102" s="48"/>
      <c r="G1102" s="48"/>
      <c r="H1102" s="48"/>
      <c r="I1102" s="48"/>
      <c r="J1102" s="48"/>
      <c r="K1102" s="48"/>
      <c r="L1102" s="48"/>
      <c r="M1102" s="48"/>
      <c r="N1102" s="48"/>
      <c r="O1102" s="45"/>
      <c r="P1102" s="48"/>
      <c r="Q1102" s="48"/>
      <c r="R1102" s="48"/>
      <c r="S1102" s="48"/>
      <c r="T1102" s="48"/>
      <c r="U1102" s="48"/>
      <c r="V1102" s="48"/>
      <c r="W1102" s="48"/>
      <c r="X1102" s="48"/>
      <c r="Y1102" s="48"/>
      <c r="Z1102" s="48"/>
      <c r="AA1102" s="48"/>
      <c r="AB1102" s="48"/>
      <c r="AC1102" s="48"/>
      <c r="AD1102" s="48"/>
      <c r="AE1102" s="48"/>
      <c r="AF1102" s="48"/>
    </row>
    <row r="1103" spans="1:32" ht="15.75" customHeight="1">
      <c r="A1103" s="48"/>
      <c r="B1103" s="48"/>
      <c r="C1103" s="48"/>
      <c r="D1103" s="48"/>
      <c r="E1103" s="48"/>
      <c r="F1103" s="48"/>
      <c r="G1103" s="48"/>
      <c r="H1103" s="48"/>
      <c r="I1103" s="48"/>
      <c r="J1103" s="48"/>
      <c r="K1103" s="48"/>
      <c r="L1103" s="48"/>
      <c r="M1103" s="48"/>
      <c r="N1103" s="48"/>
      <c r="O1103" s="45"/>
      <c r="P1103" s="48"/>
      <c r="Q1103" s="48"/>
      <c r="R1103" s="48"/>
      <c r="S1103" s="48"/>
      <c r="T1103" s="48"/>
      <c r="U1103" s="48"/>
      <c r="V1103" s="48"/>
      <c r="W1103" s="48"/>
      <c r="X1103" s="48"/>
      <c r="Y1103" s="48"/>
      <c r="Z1103" s="48"/>
      <c r="AA1103" s="48"/>
      <c r="AB1103" s="48"/>
      <c r="AC1103" s="48"/>
      <c r="AD1103" s="48"/>
      <c r="AE1103" s="48"/>
      <c r="AF1103" s="48"/>
    </row>
    <row r="1104" spans="1:32" ht="15.75" customHeight="1">
      <c r="A1104" s="48"/>
      <c r="B1104" s="48"/>
      <c r="C1104" s="48"/>
      <c r="D1104" s="48"/>
      <c r="E1104" s="48"/>
      <c r="F1104" s="48"/>
      <c r="G1104" s="48"/>
      <c r="H1104" s="48"/>
      <c r="I1104" s="48"/>
      <c r="J1104" s="48"/>
      <c r="K1104" s="48"/>
      <c r="L1104" s="48"/>
      <c r="M1104" s="48"/>
      <c r="N1104" s="48"/>
      <c r="O1104" s="45"/>
      <c r="P1104" s="48"/>
      <c r="Q1104" s="48"/>
      <c r="R1104" s="48"/>
      <c r="S1104" s="48"/>
      <c r="T1104" s="48"/>
      <c r="U1104" s="48"/>
      <c r="V1104" s="48"/>
      <c r="W1104" s="48"/>
      <c r="X1104" s="48"/>
      <c r="Y1104" s="48"/>
      <c r="Z1104" s="48"/>
      <c r="AA1104" s="48"/>
      <c r="AB1104" s="48"/>
      <c r="AC1104" s="48"/>
      <c r="AD1104" s="48"/>
      <c r="AE1104" s="48"/>
      <c r="AF1104" s="48"/>
    </row>
    <row r="1105" spans="1:32" ht="15.75" customHeight="1">
      <c r="A1105" s="48"/>
      <c r="B1105" s="48"/>
      <c r="C1105" s="48"/>
      <c r="D1105" s="48"/>
      <c r="E1105" s="48"/>
      <c r="F1105" s="48"/>
      <c r="G1105" s="48"/>
      <c r="H1105" s="48"/>
      <c r="I1105" s="48"/>
      <c r="J1105" s="48"/>
      <c r="K1105" s="48"/>
      <c r="L1105" s="48"/>
      <c r="M1105" s="48"/>
      <c r="N1105" s="48"/>
      <c r="O1105" s="45"/>
      <c r="P1105" s="48"/>
      <c r="Q1105" s="48"/>
      <c r="R1105" s="48"/>
      <c r="S1105" s="48"/>
      <c r="T1105" s="48"/>
      <c r="U1105" s="48"/>
      <c r="V1105" s="48"/>
      <c r="W1105" s="48"/>
      <c r="X1105" s="48"/>
      <c r="Y1105" s="48"/>
      <c r="Z1105" s="48"/>
      <c r="AA1105" s="48"/>
      <c r="AB1105" s="48"/>
      <c r="AC1105" s="48"/>
      <c r="AD1105" s="48"/>
      <c r="AE1105" s="48"/>
      <c r="AF1105" s="48"/>
    </row>
    <row r="1106" spans="1:32" ht="15.75" customHeight="1">
      <c r="A1106" s="48"/>
      <c r="B1106" s="48"/>
      <c r="C1106" s="48"/>
      <c r="D1106" s="48"/>
      <c r="E1106" s="48"/>
      <c r="F1106" s="48"/>
      <c r="G1106" s="48"/>
      <c r="H1106" s="48"/>
      <c r="I1106" s="48"/>
      <c r="J1106" s="48"/>
      <c r="K1106" s="48"/>
      <c r="L1106" s="48"/>
      <c r="M1106" s="48"/>
      <c r="N1106" s="48"/>
      <c r="O1106" s="45"/>
      <c r="P1106" s="48"/>
      <c r="Q1106" s="48"/>
      <c r="R1106" s="48"/>
      <c r="S1106" s="48"/>
      <c r="T1106" s="48"/>
      <c r="U1106" s="48"/>
      <c r="V1106" s="48"/>
      <c r="W1106" s="48"/>
      <c r="X1106" s="48"/>
      <c r="Y1106" s="48"/>
      <c r="Z1106" s="48"/>
      <c r="AA1106" s="48"/>
      <c r="AB1106" s="48"/>
      <c r="AC1106" s="48"/>
      <c r="AD1106" s="48"/>
      <c r="AE1106" s="48"/>
      <c r="AF1106" s="48"/>
    </row>
    <row r="1107" spans="1:32" ht="15.75" customHeight="1">
      <c r="A1107" s="48"/>
      <c r="B1107" s="48"/>
      <c r="C1107" s="48"/>
      <c r="D1107" s="48"/>
      <c r="E1107" s="48"/>
      <c r="F1107" s="48"/>
      <c r="G1107" s="48"/>
      <c r="H1107" s="48"/>
      <c r="I1107" s="48"/>
      <c r="J1107" s="48"/>
      <c r="K1107" s="48"/>
      <c r="L1107" s="48"/>
      <c r="M1107" s="48"/>
      <c r="N1107" s="48"/>
      <c r="O1107" s="45"/>
      <c r="P1107" s="48"/>
      <c r="Q1107" s="48"/>
      <c r="R1107" s="48"/>
      <c r="S1107" s="48"/>
      <c r="T1107" s="48"/>
      <c r="U1107" s="48"/>
      <c r="V1107" s="48"/>
      <c r="W1107" s="48"/>
      <c r="X1107" s="48"/>
      <c r="Y1107" s="48"/>
      <c r="Z1107" s="48"/>
      <c r="AA1107" s="48"/>
      <c r="AB1107" s="48"/>
      <c r="AC1107" s="48"/>
      <c r="AD1107" s="48"/>
      <c r="AE1107" s="48"/>
      <c r="AF1107" s="48"/>
    </row>
    <row r="1108" spans="1:32" ht="15.75" customHeight="1">
      <c r="A1108" s="48"/>
      <c r="B1108" s="48"/>
      <c r="C1108" s="48"/>
      <c r="D1108" s="48"/>
      <c r="E1108" s="48"/>
      <c r="F1108" s="48"/>
      <c r="G1108" s="48"/>
      <c r="H1108" s="48"/>
      <c r="I1108" s="48"/>
      <c r="J1108" s="48"/>
      <c r="K1108" s="48"/>
      <c r="L1108" s="48"/>
      <c r="M1108" s="48"/>
      <c r="N1108" s="48"/>
      <c r="O1108" s="45"/>
      <c r="P1108" s="48"/>
      <c r="Q1108" s="48"/>
      <c r="R1108" s="48"/>
      <c r="S1108" s="48"/>
      <c r="T1108" s="48"/>
      <c r="U1108" s="48"/>
      <c r="V1108" s="48"/>
      <c r="W1108" s="48"/>
      <c r="X1108" s="48"/>
      <c r="Y1108" s="48"/>
      <c r="Z1108" s="48"/>
      <c r="AA1108" s="48"/>
      <c r="AB1108" s="48"/>
      <c r="AC1108" s="48"/>
      <c r="AD1108" s="48"/>
      <c r="AE1108" s="48"/>
      <c r="AF1108" s="48"/>
    </row>
    <row r="1109" spans="1:32" ht="15.75" customHeight="1">
      <c r="A1109" s="48"/>
      <c r="B1109" s="48"/>
      <c r="C1109" s="48"/>
      <c r="D1109" s="48"/>
      <c r="E1109" s="48"/>
      <c r="F1109" s="48"/>
      <c r="G1109" s="48"/>
      <c r="H1109" s="48"/>
      <c r="I1109" s="48"/>
      <c r="J1109" s="48"/>
      <c r="K1109" s="48"/>
      <c r="L1109" s="48"/>
      <c r="M1109" s="48"/>
      <c r="N1109" s="48"/>
      <c r="O1109" s="45"/>
      <c r="P1109" s="48"/>
      <c r="Q1109" s="48"/>
      <c r="R1109" s="48"/>
      <c r="S1109" s="48"/>
      <c r="T1109" s="48"/>
      <c r="U1109" s="48"/>
      <c r="V1109" s="48"/>
      <c r="W1109" s="48"/>
      <c r="X1109" s="48"/>
      <c r="Y1109" s="48"/>
      <c r="Z1109" s="48"/>
      <c r="AA1109" s="48"/>
      <c r="AB1109" s="48"/>
      <c r="AC1109" s="48"/>
      <c r="AD1109" s="48"/>
      <c r="AE1109" s="48"/>
      <c r="AF1109" s="48"/>
    </row>
    <row r="1110" spans="1:32" ht="15.75" customHeight="1">
      <c r="A1110" s="48"/>
      <c r="B1110" s="48"/>
      <c r="C1110" s="48"/>
      <c r="D1110" s="48"/>
      <c r="E1110" s="48"/>
      <c r="F1110" s="48"/>
      <c r="G1110" s="48"/>
      <c r="H1110" s="48"/>
      <c r="I1110" s="48"/>
      <c r="J1110" s="48"/>
      <c r="K1110" s="48"/>
      <c r="L1110" s="48"/>
      <c r="M1110" s="48"/>
      <c r="N1110" s="48"/>
      <c r="O1110" s="45"/>
      <c r="P1110" s="48"/>
      <c r="Q1110" s="48"/>
      <c r="R1110" s="48"/>
      <c r="S1110" s="48"/>
      <c r="T1110" s="48"/>
      <c r="U1110" s="48"/>
      <c r="V1110" s="48"/>
      <c r="W1110" s="48"/>
      <c r="X1110" s="48"/>
      <c r="Y1110" s="48"/>
      <c r="Z1110" s="48"/>
      <c r="AA1110" s="48"/>
      <c r="AB1110" s="48"/>
      <c r="AC1110" s="48"/>
      <c r="AD1110" s="48"/>
      <c r="AE1110" s="48"/>
      <c r="AF1110" s="48"/>
    </row>
    <row r="1111" spans="1:32" ht="15.75" customHeight="1">
      <c r="A1111" s="48"/>
      <c r="B1111" s="48"/>
      <c r="C1111" s="48"/>
      <c r="D1111" s="48"/>
      <c r="E1111" s="48"/>
      <c r="F1111" s="48"/>
      <c r="G1111" s="48"/>
      <c r="H1111" s="48"/>
      <c r="I1111" s="48"/>
      <c r="J1111" s="48"/>
      <c r="K1111" s="48"/>
      <c r="L1111" s="48"/>
      <c r="M1111" s="48"/>
      <c r="N1111" s="48"/>
      <c r="O1111" s="45"/>
      <c r="P1111" s="48"/>
      <c r="Q1111" s="48"/>
      <c r="R1111" s="48"/>
      <c r="S1111" s="48"/>
      <c r="T1111" s="48"/>
      <c r="U1111" s="48"/>
      <c r="V1111" s="48"/>
      <c r="W1111" s="48"/>
      <c r="X1111" s="48"/>
      <c r="Y1111" s="48"/>
      <c r="Z1111" s="48"/>
      <c r="AA1111" s="48"/>
      <c r="AB1111" s="48"/>
      <c r="AC1111" s="48"/>
      <c r="AD1111" s="48"/>
      <c r="AE1111" s="48"/>
      <c r="AF1111" s="48"/>
    </row>
    <row r="1112" spans="1:32" ht="15.75" customHeight="1">
      <c r="A1112" s="48"/>
      <c r="B1112" s="48"/>
      <c r="C1112" s="48"/>
      <c r="D1112" s="48"/>
      <c r="E1112" s="48"/>
      <c r="F1112" s="48"/>
      <c r="G1112" s="48"/>
      <c r="H1112" s="48"/>
      <c r="I1112" s="48"/>
      <c r="J1112" s="48"/>
      <c r="K1112" s="48"/>
      <c r="L1112" s="48"/>
      <c r="M1112" s="48"/>
      <c r="N1112" s="48"/>
      <c r="O1112" s="45"/>
      <c r="P1112" s="48"/>
      <c r="Q1112" s="48"/>
      <c r="R1112" s="48"/>
      <c r="S1112" s="48"/>
      <c r="T1112" s="48"/>
      <c r="U1112" s="48"/>
      <c r="V1112" s="48"/>
      <c r="W1112" s="48"/>
      <c r="X1112" s="48"/>
      <c r="Y1112" s="48"/>
      <c r="Z1112" s="48"/>
      <c r="AA1112" s="48"/>
      <c r="AB1112" s="48"/>
      <c r="AC1112" s="48"/>
      <c r="AD1112" s="48"/>
      <c r="AE1112" s="48"/>
      <c r="AF1112" s="48"/>
    </row>
    <row r="1113" spans="1:32" ht="15.75" customHeight="1">
      <c r="A1113" s="48"/>
      <c r="B1113" s="48"/>
      <c r="C1113" s="48"/>
      <c r="D1113" s="48"/>
      <c r="E1113" s="48"/>
      <c r="F1113" s="48"/>
      <c r="G1113" s="48"/>
      <c r="H1113" s="48"/>
      <c r="I1113" s="48"/>
      <c r="J1113" s="48"/>
      <c r="K1113" s="48"/>
      <c r="L1113" s="48"/>
      <c r="M1113" s="48"/>
      <c r="N1113" s="48"/>
      <c r="O1113" s="45"/>
      <c r="P1113" s="48"/>
      <c r="Q1113" s="48"/>
      <c r="R1113" s="48"/>
      <c r="S1113" s="48"/>
      <c r="T1113" s="48"/>
      <c r="U1113" s="48"/>
      <c r="V1113" s="48"/>
      <c r="W1113" s="48"/>
      <c r="X1113" s="48"/>
      <c r="Y1113" s="48"/>
      <c r="Z1113" s="48"/>
      <c r="AA1113" s="48"/>
      <c r="AB1113" s="48"/>
      <c r="AC1113" s="48"/>
      <c r="AD1113" s="48"/>
      <c r="AE1113" s="48"/>
      <c r="AF1113" s="48"/>
    </row>
    <row r="1114" spans="1:32" ht="15.75" customHeight="1">
      <c r="A1114" s="48"/>
      <c r="B1114" s="48"/>
      <c r="C1114" s="48"/>
      <c r="D1114" s="48"/>
      <c r="E1114" s="48"/>
      <c r="F1114" s="48"/>
      <c r="G1114" s="48"/>
      <c r="H1114" s="48"/>
      <c r="I1114" s="48"/>
      <c r="J1114" s="48"/>
      <c r="K1114" s="48"/>
      <c r="L1114" s="48"/>
      <c r="M1114" s="48"/>
      <c r="N1114" s="48"/>
      <c r="O1114" s="45"/>
      <c r="P1114" s="48"/>
      <c r="Q1114" s="48"/>
      <c r="R1114" s="48"/>
      <c r="S1114" s="48"/>
      <c r="T1114" s="48"/>
      <c r="U1114" s="48"/>
      <c r="V1114" s="48"/>
      <c r="W1114" s="48"/>
      <c r="X1114" s="48"/>
      <c r="Y1114" s="48"/>
      <c r="Z1114" s="48"/>
      <c r="AA1114" s="48"/>
      <c r="AB1114" s="48"/>
      <c r="AC1114" s="48"/>
      <c r="AD1114" s="48"/>
      <c r="AE1114" s="48"/>
      <c r="AF1114" s="48"/>
    </row>
    <row r="1115" spans="1:32" ht="15.75" customHeight="1">
      <c r="A1115" s="48"/>
      <c r="B1115" s="48"/>
      <c r="C1115" s="48"/>
      <c r="D1115" s="48"/>
      <c r="E1115" s="48"/>
      <c r="F1115" s="48"/>
      <c r="G1115" s="48"/>
      <c r="H1115" s="48"/>
      <c r="I1115" s="48"/>
      <c r="J1115" s="48"/>
      <c r="K1115" s="48"/>
      <c r="L1115" s="48"/>
      <c r="M1115" s="48"/>
      <c r="N1115" s="48"/>
      <c r="O1115" s="45"/>
      <c r="P1115" s="48"/>
      <c r="Q1115" s="48"/>
      <c r="R1115" s="48"/>
      <c r="S1115" s="48"/>
      <c r="T1115" s="48"/>
      <c r="U1115" s="48"/>
      <c r="V1115" s="48"/>
      <c r="W1115" s="48"/>
      <c r="X1115" s="48"/>
      <c r="Y1115" s="48"/>
      <c r="Z1115" s="48"/>
      <c r="AA1115" s="48"/>
      <c r="AB1115" s="48"/>
      <c r="AC1115" s="48"/>
      <c r="AD1115" s="48"/>
      <c r="AE1115" s="48"/>
      <c r="AF1115" s="48"/>
    </row>
    <row r="1116" spans="1:32" ht="15.75" customHeight="1">
      <c r="A1116" s="48"/>
      <c r="B1116" s="48"/>
      <c r="C1116" s="48"/>
      <c r="D1116" s="48"/>
      <c r="E1116" s="48"/>
      <c r="F1116" s="48"/>
      <c r="G1116" s="48"/>
      <c r="H1116" s="48"/>
      <c r="I1116" s="48"/>
      <c r="J1116" s="48"/>
      <c r="K1116" s="48"/>
      <c r="L1116" s="48"/>
      <c r="M1116" s="48"/>
      <c r="N1116" s="48"/>
      <c r="O1116" s="45"/>
      <c r="P1116" s="48"/>
      <c r="Q1116" s="48"/>
      <c r="R1116" s="48"/>
      <c r="S1116" s="48"/>
      <c r="T1116" s="48"/>
      <c r="U1116" s="48"/>
      <c r="V1116" s="48"/>
      <c r="W1116" s="48"/>
      <c r="X1116" s="48"/>
      <c r="Y1116" s="48"/>
      <c r="Z1116" s="48"/>
      <c r="AA1116" s="48"/>
      <c r="AB1116" s="48"/>
      <c r="AC1116" s="48"/>
      <c r="AD1116" s="48"/>
      <c r="AE1116" s="48"/>
      <c r="AF1116" s="48"/>
    </row>
    <row r="1117" spans="1:32" ht="15.75" customHeight="1">
      <c r="A1117" s="48"/>
      <c r="B1117" s="48"/>
      <c r="C1117" s="48"/>
      <c r="D1117" s="48"/>
      <c r="E1117" s="48"/>
      <c r="F1117" s="48"/>
      <c r="G1117" s="48"/>
      <c r="H1117" s="48"/>
      <c r="I1117" s="48"/>
      <c r="J1117" s="48"/>
      <c r="K1117" s="48"/>
      <c r="L1117" s="48"/>
      <c r="M1117" s="48"/>
      <c r="N1117" s="48"/>
      <c r="O1117" s="45"/>
      <c r="P1117" s="48"/>
      <c r="Q1117" s="48"/>
      <c r="R1117" s="48"/>
      <c r="S1117" s="48"/>
      <c r="T1117" s="48"/>
      <c r="U1117" s="48"/>
      <c r="V1117" s="48"/>
      <c r="W1117" s="48"/>
      <c r="X1117" s="48"/>
      <c r="Y1117" s="48"/>
      <c r="Z1117" s="48"/>
      <c r="AA1117" s="48"/>
      <c r="AB1117" s="48"/>
      <c r="AC1117" s="48"/>
      <c r="AD1117" s="48"/>
      <c r="AE1117" s="48"/>
      <c r="AF1117" s="48"/>
    </row>
    <row r="1118" spans="1:32" ht="15.75" customHeight="1">
      <c r="A1118" s="48"/>
      <c r="B1118" s="48"/>
      <c r="C1118" s="48"/>
      <c r="D1118" s="48"/>
      <c r="E1118" s="48"/>
      <c r="F1118" s="48"/>
      <c r="G1118" s="48"/>
      <c r="H1118" s="48"/>
      <c r="I1118" s="48"/>
      <c r="J1118" s="48"/>
      <c r="K1118" s="48"/>
      <c r="L1118" s="48"/>
      <c r="M1118" s="48"/>
      <c r="N1118" s="48"/>
      <c r="O1118" s="45"/>
      <c r="P1118" s="48"/>
      <c r="Q1118" s="48"/>
      <c r="R1118" s="48"/>
      <c r="S1118" s="48"/>
      <c r="T1118" s="48"/>
      <c r="U1118" s="48"/>
      <c r="V1118" s="48"/>
      <c r="W1118" s="48"/>
      <c r="X1118" s="48"/>
      <c r="Y1118" s="48"/>
      <c r="Z1118" s="48"/>
      <c r="AA1118" s="48"/>
      <c r="AB1118" s="48"/>
      <c r="AC1118" s="48"/>
      <c r="AD1118" s="48"/>
      <c r="AE1118" s="48"/>
      <c r="AF1118" s="48"/>
    </row>
    <row r="1119" spans="1:32" ht="15.75" customHeight="1">
      <c r="A1119" s="48"/>
      <c r="B1119" s="48"/>
      <c r="C1119" s="48"/>
      <c r="D1119" s="48"/>
      <c r="E1119" s="48"/>
      <c r="F1119" s="48"/>
      <c r="G1119" s="48"/>
      <c r="H1119" s="48"/>
      <c r="I1119" s="48"/>
      <c r="J1119" s="48"/>
      <c r="K1119" s="48"/>
      <c r="L1119" s="48"/>
      <c r="M1119" s="48"/>
      <c r="N1119" s="48"/>
      <c r="O1119" s="45"/>
      <c r="P1119" s="48"/>
      <c r="Q1119" s="48"/>
      <c r="R1119" s="48"/>
      <c r="S1119" s="48"/>
      <c r="T1119" s="48"/>
      <c r="U1119" s="48"/>
      <c r="V1119" s="48"/>
      <c r="W1119" s="48"/>
      <c r="X1119" s="48"/>
      <c r="Y1119" s="48"/>
      <c r="Z1119" s="48"/>
      <c r="AA1119" s="48"/>
      <c r="AB1119" s="48"/>
      <c r="AC1119" s="48"/>
      <c r="AD1119" s="48"/>
      <c r="AE1119" s="48"/>
      <c r="AF1119" s="48"/>
    </row>
    <row r="1120" spans="1:32" ht="15.75" customHeight="1">
      <c r="A1120" s="48"/>
      <c r="B1120" s="48"/>
      <c r="C1120" s="48"/>
      <c r="D1120" s="48"/>
      <c r="E1120" s="48"/>
      <c r="F1120" s="48"/>
      <c r="G1120" s="48"/>
      <c r="H1120" s="48"/>
      <c r="I1120" s="48"/>
      <c r="J1120" s="48"/>
      <c r="K1120" s="48"/>
      <c r="L1120" s="48"/>
      <c r="M1120" s="48"/>
      <c r="N1120" s="48"/>
      <c r="O1120" s="45"/>
      <c r="P1120" s="48"/>
      <c r="Q1120" s="48"/>
      <c r="R1120" s="48"/>
      <c r="S1120" s="48"/>
      <c r="T1120" s="48"/>
      <c r="U1120" s="48"/>
      <c r="V1120" s="48"/>
      <c r="W1120" s="48"/>
      <c r="X1120" s="48"/>
      <c r="Y1120" s="48"/>
      <c r="Z1120" s="48"/>
      <c r="AA1120" s="48"/>
      <c r="AB1120" s="48"/>
      <c r="AC1120" s="48"/>
      <c r="AD1120" s="48"/>
      <c r="AE1120" s="48"/>
      <c r="AF1120" s="48"/>
    </row>
    <row r="1121" spans="1:32" ht="15.75" customHeight="1">
      <c r="A1121" s="48"/>
      <c r="B1121" s="48"/>
      <c r="C1121" s="48"/>
      <c r="D1121" s="48"/>
      <c r="E1121" s="48"/>
      <c r="F1121" s="48"/>
      <c r="G1121" s="48"/>
      <c r="H1121" s="48"/>
      <c r="I1121" s="48"/>
      <c r="J1121" s="48"/>
      <c r="K1121" s="48"/>
      <c r="L1121" s="48"/>
      <c r="M1121" s="48"/>
      <c r="N1121" s="48"/>
      <c r="O1121" s="45"/>
      <c r="P1121" s="48"/>
      <c r="Q1121" s="48"/>
      <c r="R1121" s="48"/>
      <c r="S1121" s="48"/>
      <c r="T1121" s="48"/>
      <c r="U1121" s="48"/>
      <c r="V1121" s="48"/>
      <c r="W1121" s="48"/>
      <c r="X1121" s="48"/>
      <c r="Y1121" s="48"/>
      <c r="Z1121" s="48"/>
      <c r="AA1121" s="48"/>
      <c r="AB1121" s="48"/>
      <c r="AC1121" s="48"/>
      <c r="AD1121" s="48"/>
      <c r="AE1121" s="48"/>
      <c r="AF1121" s="48"/>
    </row>
    <row r="1122" spans="1:32" ht="15.75" customHeight="1">
      <c r="A1122" s="48"/>
      <c r="B1122" s="48"/>
      <c r="C1122" s="48"/>
      <c r="D1122" s="48"/>
      <c r="E1122" s="48"/>
      <c r="F1122" s="48"/>
      <c r="G1122" s="48"/>
      <c r="H1122" s="48"/>
      <c r="I1122" s="48"/>
      <c r="J1122" s="48"/>
      <c r="K1122" s="48"/>
      <c r="L1122" s="48"/>
      <c r="M1122" s="48"/>
      <c r="N1122" s="48"/>
      <c r="O1122" s="45"/>
      <c r="P1122" s="48"/>
      <c r="Q1122" s="48"/>
      <c r="R1122" s="48"/>
      <c r="S1122" s="48"/>
      <c r="T1122" s="48"/>
      <c r="U1122" s="48"/>
      <c r="V1122" s="48"/>
      <c r="W1122" s="48"/>
      <c r="X1122" s="48"/>
      <c r="Y1122" s="48"/>
      <c r="Z1122" s="48"/>
      <c r="AA1122" s="48"/>
      <c r="AB1122" s="48"/>
      <c r="AC1122" s="48"/>
      <c r="AD1122" s="48"/>
      <c r="AE1122" s="48"/>
      <c r="AF1122" s="48"/>
    </row>
    <row r="1123" spans="1:32" ht="15.75" customHeight="1">
      <c r="A1123" s="48"/>
      <c r="B1123" s="48"/>
      <c r="C1123" s="48"/>
      <c r="D1123" s="48"/>
      <c r="E1123" s="48"/>
      <c r="F1123" s="48"/>
      <c r="G1123" s="48"/>
      <c r="H1123" s="48"/>
      <c r="I1123" s="48"/>
      <c r="J1123" s="48"/>
      <c r="K1123" s="48"/>
      <c r="L1123" s="48"/>
      <c r="M1123" s="48"/>
      <c r="N1123" s="48"/>
      <c r="O1123" s="45"/>
      <c r="P1123" s="48"/>
      <c r="Q1123" s="48"/>
      <c r="R1123" s="48"/>
      <c r="S1123" s="48"/>
      <c r="T1123" s="48"/>
      <c r="U1123" s="48"/>
      <c r="V1123" s="48"/>
      <c r="W1123" s="48"/>
      <c r="X1123" s="48"/>
      <c r="Y1123" s="48"/>
      <c r="Z1123" s="48"/>
      <c r="AA1123" s="48"/>
      <c r="AB1123" s="48"/>
      <c r="AC1123" s="48"/>
      <c r="AD1123" s="48"/>
      <c r="AE1123" s="48"/>
      <c r="AF1123" s="48"/>
    </row>
    <row r="1124" spans="1:32" ht="15.75" customHeight="1">
      <c r="A1124" s="48"/>
      <c r="B1124" s="48"/>
      <c r="C1124" s="48"/>
      <c r="D1124" s="48"/>
      <c r="E1124" s="48"/>
      <c r="F1124" s="48"/>
      <c r="G1124" s="48"/>
      <c r="H1124" s="48"/>
      <c r="I1124" s="48"/>
      <c r="J1124" s="48"/>
      <c r="K1124" s="48"/>
      <c r="L1124" s="48"/>
      <c r="M1124" s="48"/>
      <c r="N1124" s="48"/>
      <c r="O1124" s="45"/>
      <c r="P1124" s="48"/>
      <c r="Q1124" s="48"/>
      <c r="R1124" s="48"/>
      <c r="S1124" s="48"/>
      <c r="T1124" s="48"/>
      <c r="U1124" s="48"/>
      <c r="V1124" s="48"/>
      <c r="W1124" s="48"/>
      <c r="X1124" s="48"/>
      <c r="Y1124" s="48"/>
      <c r="Z1124" s="48"/>
      <c r="AA1124" s="48"/>
      <c r="AB1124" s="48"/>
      <c r="AC1124" s="48"/>
      <c r="AD1124" s="48"/>
      <c r="AE1124" s="48"/>
      <c r="AF1124" s="48"/>
    </row>
    <row r="1125" spans="1:32" ht="15.75" customHeight="1">
      <c r="A1125" s="48"/>
      <c r="B1125" s="48"/>
      <c r="C1125" s="48"/>
      <c r="D1125" s="48"/>
      <c r="E1125" s="48"/>
      <c r="F1125" s="48"/>
      <c r="G1125" s="48"/>
      <c r="H1125" s="48"/>
      <c r="I1125" s="48"/>
      <c r="J1125" s="48"/>
      <c r="K1125" s="48"/>
      <c r="L1125" s="48"/>
      <c r="M1125" s="48"/>
      <c r="N1125" s="48"/>
      <c r="O1125" s="45"/>
      <c r="P1125" s="48"/>
      <c r="Q1125" s="48"/>
      <c r="R1125" s="48"/>
      <c r="S1125" s="48"/>
      <c r="T1125" s="48"/>
      <c r="U1125" s="48"/>
      <c r="V1125" s="48"/>
      <c r="W1125" s="48"/>
      <c r="X1125" s="48"/>
      <c r="Y1125" s="48"/>
      <c r="Z1125" s="48"/>
      <c r="AA1125" s="48"/>
      <c r="AB1125" s="48"/>
      <c r="AC1125" s="48"/>
      <c r="AD1125" s="48"/>
      <c r="AE1125" s="48"/>
      <c r="AF1125" s="48"/>
    </row>
    <row r="1126" spans="1:32" ht="15.75" customHeight="1">
      <c r="A1126" s="48"/>
      <c r="B1126" s="48"/>
      <c r="C1126" s="48"/>
      <c r="D1126" s="48"/>
      <c r="E1126" s="48"/>
      <c r="F1126" s="48"/>
      <c r="G1126" s="48"/>
      <c r="H1126" s="48"/>
      <c r="I1126" s="48"/>
      <c r="J1126" s="48"/>
      <c r="K1126" s="48"/>
      <c r="L1126" s="48"/>
      <c r="M1126" s="48"/>
      <c r="N1126" s="48"/>
      <c r="O1126" s="45"/>
      <c r="P1126" s="48"/>
      <c r="Q1126" s="48"/>
      <c r="R1126" s="48"/>
      <c r="S1126" s="48"/>
      <c r="T1126" s="48"/>
      <c r="U1126" s="48"/>
      <c r="V1126" s="48"/>
      <c r="W1126" s="48"/>
      <c r="X1126" s="48"/>
      <c r="Y1126" s="48"/>
      <c r="Z1126" s="48"/>
      <c r="AA1126" s="48"/>
      <c r="AB1126" s="48"/>
      <c r="AC1126" s="48"/>
      <c r="AD1126" s="48"/>
      <c r="AE1126" s="48"/>
      <c r="AF1126" s="48"/>
    </row>
  </sheetData>
  <mergeCells count="7">
    <mergeCell ref="A8:N8"/>
    <mergeCell ref="A145:N145"/>
    <mergeCell ref="A2:N2"/>
    <mergeCell ref="A4:N4"/>
    <mergeCell ref="A5:N5"/>
    <mergeCell ref="A6:N6"/>
    <mergeCell ref="A7:N7"/>
  </mergeCells>
  <hyperlinks>
    <hyperlink ref="A44" r:id="rId1" display="https://search.proquest.com/openview/8a3d7f7131d10285120f0af37f712581/1?pq-origsite=gscholar&amp;cbl=2046425" xr:uid="{DB686AAF-820A-4C74-9D08-60A57F461EF2}"/>
    <hyperlink ref="H65" r:id="rId2" xr:uid="{AFD8800F-654D-4416-88D9-953691AE3E31}"/>
    <hyperlink ref="H66" r:id="rId3" xr:uid="{0963DD97-6FF5-4E02-AC36-4F09B303BB4C}"/>
    <hyperlink ref="H67" r:id="rId4" xr:uid="{B82FE429-E65E-4DF5-ABA2-344D55A1268C}"/>
    <hyperlink ref="H90" r:id="rId5" xr:uid="{C31A22F3-95E4-4037-B7C8-D6C6AEA84A12}"/>
    <hyperlink ref="H91" r:id="rId6" xr:uid="{EF30ACFC-BC9A-436F-8A25-F6621C8C562E}"/>
    <hyperlink ref="H92" r:id="rId7" xr:uid="{6C3E2059-EFA2-4D98-8DC1-4AA807C71847}"/>
    <hyperlink ref="H93" r:id="rId8" xr:uid="{35DD374B-F6E9-4658-B626-0FC2B515D649}"/>
    <hyperlink ref="H102" r:id="rId9" xr:uid="{E0476549-86E4-4D88-AEE4-88195D39A59E}"/>
    <hyperlink ref="H101" r:id="rId10" xr:uid="{8F33C12C-5AB3-4E3A-B1A4-794DAE80729D}"/>
    <hyperlink ref="H116" r:id="rId11" xr:uid="{67E374E8-BE3E-41EC-B818-D5811B23EC42}"/>
    <hyperlink ref="H117" r:id="rId12" xr:uid="{A80BE084-A3B4-4E8E-A25E-88ACC119F84D}"/>
    <hyperlink ref="H119" r:id="rId13" xr:uid="{AC16CBE1-F818-4C3D-8634-EA516992DB4F}"/>
    <hyperlink ref="H131" r:id="rId14" xr:uid="{0A41BA51-E93D-4FB4-8226-820DA2B869DC}"/>
  </hyperlinks>
  <pageMargins left="0.7" right="0.7" top="0.75" bottom="0.75" header="0" footer="0"/>
  <pageSetup orientation="landscape" r:id="rId1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sheetPr>
  <dimension ref="A1:AE1026"/>
  <sheetViews>
    <sheetView topLeftCell="B38" workbookViewId="0">
      <selection activeCell="B40" sqref="A40:XFD45"/>
    </sheetView>
  </sheetViews>
  <sheetFormatPr defaultColWidth="14.44140625" defaultRowHeight="15" customHeight="1"/>
  <cols>
    <col min="1" max="1" width="23.6640625" customWidth="1"/>
    <col min="2" max="2" width="20.88671875" customWidth="1"/>
    <col min="3" max="3" width="12" customWidth="1"/>
    <col min="4" max="4" width="16.44140625" customWidth="1"/>
    <col min="5" max="5" width="13.109375" customWidth="1"/>
    <col min="6" max="6" width="10.5546875" customWidth="1"/>
    <col min="7" max="7" width="10.44140625" customWidth="1"/>
    <col min="8" max="8" width="9.88671875" customWidth="1"/>
    <col min="9" max="9" width="14.44140625" customWidth="1"/>
    <col min="10" max="10" width="6.33203125" customWidth="1"/>
    <col min="11" max="11" width="8.109375" customWidth="1"/>
    <col min="12" max="13" width="8.88671875" customWidth="1"/>
    <col min="14" max="14" width="13.33203125" customWidth="1"/>
    <col min="15" max="31" width="8" customWidth="1"/>
  </cols>
  <sheetData>
    <row r="1" spans="1:31" ht="9" customHeight="1">
      <c r="A1" s="1"/>
      <c r="B1" s="2"/>
      <c r="C1" s="2"/>
      <c r="D1" s="3"/>
      <c r="E1" s="3"/>
      <c r="F1" s="3"/>
      <c r="G1" s="3"/>
      <c r="H1" s="3"/>
      <c r="I1" s="3"/>
      <c r="J1" s="3"/>
      <c r="K1" s="3"/>
      <c r="L1" s="48"/>
      <c r="M1" s="48"/>
      <c r="N1" s="48"/>
      <c r="O1" s="48"/>
      <c r="P1" s="48"/>
      <c r="Q1" s="48"/>
      <c r="R1" s="48"/>
      <c r="S1" s="48"/>
      <c r="T1" s="48"/>
      <c r="U1" s="48"/>
      <c r="V1" s="48"/>
      <c r="W1" s="48"/>
      <c r="X1" s="48"/>
      <c r="Y1" s="48"/>
      <c r="Z1" s="48"/>
      <c r="AA1" s="48"/>
      <c r="AB1" s="48"/>
      <c r="AC1" s="48"/>
      <c r="AD1" s="48"/>
      <c r="AE1" s="48"/>
    </row>
    <row r="2" spans="1:31" ht="29.25" customHeight="1">
      <c r="A2" s="2359" t="s">
        <v>157</v>
      </c>
      <c r="B2" s="2360"/>
      <c r="C2" s="2360"/>
      <c r="D2" s="2360"/>
      <c r="E2" s="2360"/>
      <c r="F2" s="2360"/>
      <c r="G2" s="2360"/>
      <c r="H2" s="2360"/>
      <c r="I2" s="2360"/>
      <c r="J2" s="2360"/>
      <c r="K2" s="2360"/>
      <c r="L2" s="2360"/>
      <c r="M2" s="2360"/>
      <c r="N2" s="19"/>
      <c r="O2" s="19"/>
      <c r="P2" s="19"/>
      <c r="Q2" s="19"/>
      <c r="R2" s="19"/>
      <c r="S2" s="19"/>
      <c r="T2" s="19"/>
      <c r="U2" s="19"/>
      <c r="V2" s="19"/>
      <c r="W2" s="19"/>
      <c r="X2" s="19"/>
      <c r="Y2" s="19"/>
      <c r="Z2" s="19"/>
      <c r="AA2" s="19"/>
      <c r="AB2" s="19"/>
      <c r="AC2" s="19"/>
      <c r="AD2" s="19"/>
      <c r="AE2" s="19"/>
    </row>
    <row r="3" spans="1:31" ht="15.6">
      <c r="A3" s="5"/>
      <c r="B3" s="5"/>
      <c r="C3" s="5"/>
      <c r="D3" s="5"/>
      <c r="E3" s="5"/>
      <c r="F3" s="5"/>
      <c r="G3" s="5"/>
      <c r="H3" s="5"/>
      <c r="I3" s="5"/>
      <c r="J3" s="5"/>
      <c r="K3" s="5"/>
      <c r="L3" s="31"/>
      <c r="M3" s="31"/>
      <c r="N3" s="19"/>
      <c r="O3" s="19"/>
      <c r="P3" s="19"/>
      <c r="Q3" s="19"/>
      <c r="R3" s="19"/>
      <c r="S3" s="19"/>
      <c r="T3" s="19"/>
      <c r="U3" s="19"/>
      <c r="V3" s="19"/>
      <c r="W3" s="19"/>
      <c r="X3" s="19"/>
      <c r="Y3" s="19"/>
      <c r="Z3" s="19"/>
      <c r="AA3" s="19"/>
      <c r="AB3" s="19"/>
      <c r="AC3" s="19"/>
      <c r="AD3" s="19"/>
      <c r="AE3" s="19"/>
    </row>
    <row r="4" spans="1:31" ht="25.5" customHeight="1">
      <c r="A4" s="2323" t="s">
        <v>158</v>
      </c>
      <c r="B4" s="2323"/>
      <c r="C4" s="2323"/>
      <c r="D4" s="2323"/>
      <c r="E4" s="2323"/>
      <c r="F4" s="2323"/>
      <c r="G4" s="2323"/>
      <c r="H4" s="2323"/>
      <c r="I4" s="2323"/>
      <c r="J4" s="2323"/>
      <c r="K4" s="2323"/>
      <c r="L4" s="2323"/>
      <c r="M4" s="2323"/>
      <c r="N4" s="55"/>
      <c r="O4" s="55"/>
      <c r="P4" s="55"/>
      <c r="Q4" s="55"/>
      <c r="R4" s="55"/>
      <c r="S4" s="55"/>
      <c r="T4" s="55"/>
      <c r="U4" s="55"/>
      <c r="V4" s="55"/>
      <c r="W4" s="55"/>
      <c r="X4" s="55"/>
      <c r="Y4" s="55"/>
      <c r="Z4" s="55"/>
      <c r="AA4" s="55"/>
      <c r="AB4" s="55"/>
      <c r="AC4" s="55"/>
      <c r="AD4" s="55"/>
      <c r="AE4" s="55"/>
    </row>
    <row r="5" spans="1:31" ht="29.25" customHeight="1">
      <c r="A5" s="2323" t="s">
        <v>159</v>
      </c>
      <c r="B5" s="2323"/>
      <c r="C5" s="2323"/>
      <c r="D5" s="2323"/>
      <c r="E5" s="2323"/>
      <c r="F5" s="2323"/>
      <c r="G5" s="2323"/>
      <c r="H5" s="2323"/>
      <c r="I5" s="2323"/>
      <c r="J5" s="2323"/>
      <c r="K5" s="2323"/>
      <c r="L5" s="2323"/>
      <c r="M5" s="2323"/>
      <c r="N5" s="55"/>
      <c r="O5" s="55"/>
      <c r="P5" s="55"/>
      <c r="Q5" s="55"/>
      <c r="R5" s="55"/>
      <c r="S5" s="55"/>
      <c r="T5" s="55"/>
      <c r="U5" s="55"/>
      <c r="V5" s="55"/>
      <c r="W5" s="55"/>
      <c r="X5" s="55"/>
      <c r="Y5" s="55"/>
      <c r="Z5" s="55"/>
      <c r="AA5" s="55"/>
      <c r="AB5" s="55"/>
      <c r="AC5" s="55"/>
      <c r="AD5" s="55"/>
      <c r="AE5" s="55"/>
    </row>
    <row r="6" spans="1:31" ht="19.2" customHeight="1">
      <c r="A6" s="2323" t="s">
        <v>160</v>
      </c>
      <c r="B6" s="2323"/>
      <c r="C6" s="2323"/>
      <c r="D6" s="2323"/>
      <c r="E6" s="2323"/>
      <c r="F6" s="2323"/>
      <c r="G6" s="2323"/>
      <c r="H6" s="2323"/>
      <c r="I6" s="2323"/>
      <c r="J6" s="2323"/>
      <c r="K6" s="2323"/>
      <c r="L6" s="2323"/>
      <c r="M6" s="2323"/>
      <c r="N6" s="55"/>
      <c r="O6" s="55"/>
      <c r="P6" s="55"/>
      <c r="Q6" s="55"/>
      <c r="R6" s="55"/>
      <c r="S6" s="55"/>
      <c r="T6" s="55"/>
      <c r="U6" s="55"/>
      <c r="V6" s="55"/>
      <c r="W6" s="55"/>
      <c r="X6" s="55"/>
      <c r="Y6" s="55"/>
      <c r="Z6" s="55"/>
      <c r="AA6" s="55"/>
      <c r="AB6" s="55"/>
      <c r="AC6" s="55"/>
      <c r="AD6" s="55"/>
      <c r="AE6" s="55"/>
    </row>
    <row r="7" spans="1:31" ht="16.5" customHeight="1">
      <c r="A7" s="2323" t="s">
        <v>161</v>
      </c>
      <c r="B7" s="2323"/>
      <c r="C7" s="2323"/>
      <c r="D7" s="2323"/>
      <c r="E7" s="2323"/>
      <c r="F7" s="2323"/>
      <c r="G7" s="2323"/>
      <c r="H7" s="2323"/>
      <c r="I7" s="2323"/>
      <c r="J7" s="2323"/>
      <c r="K7" s="2323"/>
      <c r="L7" s="2323"/>
      <c r="M7" s="2323"/>
      <c r="N7" s="55"/>
      <c r="O7" s="55"/>
      <c r="P7" s="55"/>
      <c r="Q7" s="55"/>
      <c r="R7" s="55"/>
      <c r="S7" s="55"/>
      <c r="T7" s="55"/>
      <c r="U7" s="55"/>
      <c r="V7" s="55"/>
      <c r="W7" s="55"/>
      <c r="X7" s="55"/>
      <c r="Y7" s="55"/>
      <c r="Z7" s="55"/>
      <c r="AA7" s="55"/>
      <c r="AB7" s="55"/>
      <c r="AC7" s="55"/>
      <c r="AD7" s="55"/>
      <c r="AE7" s="55"/>
    </row>
    <row r="8" spans="1:31" ht="14.25" customHeight="1">
      <c r="A8" s="2323" t="s">
        <v>162</v>
      </c>
      <c r="B8" s="2323"/>
      <c r="C8" s="2323"/>
      <c r="D8" s="2323"/>
      <c r="E8" s="2323"/>
      <c r="F8" s="2323"/>
      <c r="G8" s="2323"/>
      <c r="H8" s="2323"/>
      <c r="I8" s="2323"/>
      <c r="J8" s="2323"/>
      <c r="K8" s="2323"/>
      <c r="L8" s="2323"/>
      <c r="M8" s="2323"/>
      <c r="N8" s="55"/>
      <c r="O8" s="55"/>
      <c r="P8" s="55"/>
      <c r="Q8" s="55"/>
      <c r="R8" s="55"/>
      <c r="S8" s="55"/>
      <c r="T8" s="55"/>
      <c r="U8" s="55"/>
      <c r="V8" s="55"/>
      <c r="W8" s="55"/>
      <c r="X8" s="55"/>
      <c r="Y8" s="55"/>
      <c r="Z8" s="55"/>
      <c r="AA8" s="55"/>
      <c r="AB8" s="55"/>
      <c r="AC8" s="55"/>
      <c r="AD8" s="55"/>
      <c r="AE8" s="55"/>
    </row>
    <row r="9" spans="1:31" ht="15.75" customHeight="1">
      <c r="A9" s="2323" t="s">
        <v>163</v>
      </c>
      <c r="B9" s="2323"/>
      <c r="C9" s="2323"/>
      <c r="D9" s="2323"/>
      <c r="E9" s="2323"/>
      <c r="F9" s="2323"/>
      <c r="G9" s="2323"/>
      <c r="H9" s="2323"/>
      <c r="I9" s="2323"/>
      <c r="J9" s="2323"/>
      <c r="K9" s="2323"/>
      <c r="L9" s="2323"/>
      <c r="M9" s="2323"/>
      <c r="N9" s="55"/>
      <c r="O9" s="55"/>
      <c r="P9" s="55"/>
      <c r="Q9" s="55"/>
      <c r="R9" s="55"/>
      <c r="S9" s="55"/>
      <c r="T9" s="55"/>
      <c r="U9" s="55"/>
      <c r="V9" s="55"/>
      <c r="W9" s="55"/>
      <c r="X9" s="55"/>
      <c r="Y9" s="55"/>
      <c r="Z9" s="55"/>
      <c r="AA9" s="55"/>
      <c r="AB9" s="55"/>
      <c r="AC9" s="55"/>
      <c r="AD9" s="55"/>
      <c r="AE9" s="55"/>
    </row>
    <row r="10" spans="1:31" ht="26.25" customHeight="1">
      <c r="A10" s="2323" t="s">
        <v>164</v>
      </c>
      <c r="B10" s="2323"/>
      <c r="C10" s="2323"/>
      <c r="D10" s="2323"/>
      <c r="E10" s="2323"/>
      <c r="F10" s="2323"/>
      <c r="G10" s="2323"/>
      <c r="H10" s="2323"/>
      <c r="I10" s="2323"/>
      <c r="J10" s="2323"/>
      <c r="K10" s="2323"/>
      <c r="L10" s="2323"/>
      <c r="M10" s="2323"/>
      <c r="N10" s="55"/>
      <c r="O10" s="55"/>
      <c r="P10" s="55"/>
      <c r="Q10" s="55"/>
      <c r="R10" s="55"/>
      <c r="S10" s="55"/>
      <c r="T10" s="55"/>
      <c r="U10" s="55"/>
      <c r="V10" s="55"/>
      <c r="W10" s="55"/>
      <c r="X10" s="55"/>
      <c r="Y10" s="55"/>
      <c r="Z10" s="55"/>
      <c r="AA10" s="55"/>
      <c r="AB10" s="55"/>
      <c r="AC10" s="55"/>
      <c r="AD10" s="55"/>
      <c r="AE10" s="55"/>
    </row>
    <row r="11" spans="1:31" ht="79.5" customHeight="1">
      <c r="A11" s="2322" t="s">
        <v>165</v>
      </c>
      <c r="B11" s="2322"/>
      <c r="C11" s="2322"/>
      <c r="D11" s="2322"/>
      <c r="E11" s="2322"/>
      <c r="F11" s="2322"/>
      <c r="G11" s="2322"/>
      <c r="H11" s="2322"/>
      <c r="I11" s="2322"/>
      <c r="J11" s="2322"/>
      <c r="K11" s="2322"/>
      <c r="L11" s="2322"/>
      <c r="M11" s="2322"/>
      <c r="N11" s="19"/>
      <c r="O11" s="19"/>
      <c r="P11" s="19"/>
      <c r="Q11" s="19"/>
      <c r="R11" s="19"/>
      <c r="S11" s="19"/>
      <c r="T11" s="19"/>
      <c r="U11" s="19"/>
      <c r="V11" s="19"/>
      <c r="W11" s="19"/>
      <c r="X11" s="19"/>
      <c r="Y11" s="19"/>
      <c r="Z11" s="19"/>
      <c r="AA11" s="19"/>
      <c r="AB11" s="19"/>
      <c r="AC11" s="19"/>
      <c r="AD11" s="19"/>
      <c r="AE11" s="19"/>
    </row>
    <row r="12" spans="1:31" ht="14.4">
      <c r="A12" s="7"/>
      <c r="B12" s="8"/>
      <c r="C12" s="8"/>
      <c r="D12" s="7"/>
      <c r="E12" s="7"/>
      <c r="F12" s="7"/>
      <c r="G12" s="7"/>
      <c r="H12" s="7"/>
      <c r="I12" s="7"/>
      <c r="J12" s="7"/>
      <c r="K12" s="7"/>
      <c r="L12" s="3"/>
      <c r="M12" s="3"/>
      <c r="N12" s="48"/>
      <c r="O12" s="48"/>
      <c r="P12" s="48"/>
      <c r="Q12" s="48"/>
      <c r="R12" s="48"/>
      <c r="S12" s="48"/>
      <c r="T12" s="48"/>
      <c r="U12" s="48"/>
      <c r="V12" s="48"/>
      <c r="W12" s="48"/>
      <c r="X12" s="48"/>
      <c r="Y12" s="48"/>
      <c r="Z12" s="48"/>
      <c r="AA12" s="48"/>
      <c r="AB12" s="48"/>
      <c r="AC12" s="48"/>
      <c r="AD12" s="48"/>
      <c r="AE12" s="48"/>
    </row>
    <row r="13" spans="1:31" ht="14.4">
      <c r="A13" s="1"/>
      <c r="B13" s="2"/>
      <c r="C13" s="2"/>
      <c r="D13" s="3"/>
      <c r="E13" s="3"/>
      <c r="F13" s="3"/>
      <c r="G13" s="3"/>
      <c r="H13" s="3"/>
      <c r="I13" s="3"/>
      <c r="J13" s="3"/>
      <c r="K13" s="3"/>
      <c r="L13" s="48"/>
      <c r="M13" s="48"/>
      <c r="N13" s="48"/>
      <c r="O13" s="48"/>
      <c r="P13" s="48"/>
      <c r="Q13" s="48"/>
      <c r="R13" s="48"/>
      <c r="S13" s="48"/>
      <c r="T13" s="48"/>
      <c r="U13" s="48"/>
      <c r="V13" s="48"/>
      <c r="W13" s="48"/>
      <c r="X13" s="48"/>
      <c r="Y13" s="48"/>
      <c r="Z13" s="48"/>
      <c r="AA13" s="48"/>
      <c r="AB13" s="48"/>
      <c r="AC13" s="48"/>
      <c r="AD13" s="48"/>
      <c r="AE13" s="48"/>
    </row>
    <row r="14" spans="1:31" ht="51.75" customHeight="1">
      <c r="A14" s="11" t="s">
        <v>67</v>
      </c>
      <c r="B14" s="11" t="s">
        <v>166</v>
      </c>
      <c r="C14" s="10" t="s">
        <v>85</v>
      </c>
      <c r="D14" s="10" t="s">
        <v>167</v>
      </c>
      <c r="E14" s="11" t="s">
        <v>168</v>
      </c>
      <c r="F14" s="11" t="s">
        <v>53</v>
      </c>
      <c r="G14" s="11" t="s">
        <v>169</v>
      </c>
      <c r="H14" s="1521" t="s">
        <v>170</v>
      </c>
      <c r="I14" s="20" t="s">
        <v>54</v>
      </c>
      <c r="J14" s="20" t="s">
        <v>55</v>
      </c>
      <c r="K14" s="20" t="s">
        <v>56</v>
      </c>
      <c r="L14" s="11" t="s">
        <v>71</v>
      </c>
      <c r="M14" s="11" t="s">
        <v>57</v>
      </c>
      <c r="N14" s="138" t="s">
        <v>393</v>
      </c>
      <c r="O14" s="48"/>
      <c r="P14" s="48"/>
      <c r="Q14" s="48"/>
      <c r="R14" s="48"/>
      <c r="S14" s="48"/>
      <c r="T14" s="48"/>
      <c r="U14" s="48"/>
      <c r="V14" s="48"/>
      <c r="W14" s="48"/>
      <c r="X14" s="48"/>
      <c r="Y14" s="48"/>
      <c r="Z14" s="48"/>
      <c r="AA14" s="48"/>
      <c r="AB14" s="48"/>
      <c r="AC14" s="48"/>
      <c r="AD14" s="48"/>
      <c r="AE14" s="48"/>
    </row>
    <row r="15" spans="1:31" ht="25.2" customHeight="1">
      <c r="A15" s="160" t="s">
        <v>1360</v>
      </c>
      <c r="B15" s="1443" t="s">
        <v>425</v>
      </c>
      <c r="C15" s="1439" t="s">
        <v>456</v>
      </c>
      <c r="D15" s="1528" t="s">
        <v>1361</v>
      </c>
      <c r="E15" s="1529" t="s">
        <v>1362</v>
      </c>
      <c r="F15" s="1440">
        <v>2022</v>
      </c>
      <c r="G15" s="1440"/>
      <c r="H15" s="1530">
        <v>12</v>
      </c>
      <c r="I15" s="1530">
        <v>1</v>
      </c>
      <c r="J15" s="1530">
        <v>1</v>
      </c>
      <c r="K15" s="1530">
        <v>1</v>
      </c>
      <c r="L15" s="1531">
        <v>24</v>
      </c>
      <c r="M15" s="1531">
        <v>24</v>
      </c>
      <c r="N15" s="1443" t="s">
        <v>1402</v>
      </c>
      <c r="O15" s="152"/>
      <c r="P15" s="152"/>
      <c r="Q15" s="152"/>
      <c r="R15" s="152"/>
      <c r="S15" s="152"/>
      <c r="T15" s="152"/>
      <c r="U15" s="152"/>
      <c r="V15" s="152"/>
      <c r="W15" s="152"/>
      <c r="X15" s="152"/>
      <c r="Y15" s="152"/>
      <c r="Z15" s="152"/>
      <c r="AA15" s="152"/>
      <c r="AB15" s="152"/>
      <c r="AC15" s="152"/>
      <c r="AD15" s="152"/>
      <c r="AE15" s="152"/>
    </row>
    <row r="16" spans="1:31" ht="25.2" customHeight="1">
      <c r="A16" s="1520" t="s">
        <v>1363</v>
      </c>
      <c r="B16" s="1532" t="s">
        <v>1364</v>
      </c>
      <c r="C16" s="1533" t="s">
        <v>456</v>
      </c>
      <c r="D16" s="1534" t="s">
        <v>1365</v>
      </c>
      <c r="E16" s="1535" t="s">
        <v>1366</v>
      </c>
      <c r="F16" s="1536">
        <v>2022</v>
      </c>
      <c r="G16" s="1536" t="s">
        <v>1367</v>
      </c>
      <c r="H16" s="1537">
        <v>136</v>
      </c>
      <c r="I16" s="1537">
        <v>1</v>
      </c>
      <c r="J16" s="1537">
        <v>1</v>
      </c>
      <c r="K16" s="1537">
        <v>1</v>
      </c>
      <c r="L16" s="1538">
        <v>272</v>
      </c>
      <c r="M16" s="1538">
        <v>272</v>
      </c>
      <c r="N16" s="1443" t="s">
        <v>1402</v>
      </c>
      <c r="O16" s="152"/>
      <c r="P16" s="152"/>
      <c r="Q16" s="152"/>
      <c r="R16" s="152"/>
      <c r="S16" s="152"/>
      <c r="T16" s="152"/>
      <c r="U16" s="152"/>
      <c r="V16" s="152"/>
      <c r="W16" s="152"/>
      <c r="X16" s="152"/>
      <c r="Y16" s="152"/>
      <c r="Z16" s="152"/>
      <c r="AA16" s="152"/>
      <c r="AB16" s="152"/>
      <c r="AC16" s="152"/>
      <c r="AD16" s="152"/>
      <c r="AE16" s="152"/>
    </row>
    <row r="17" spans="1:31" ht="25.2" customHeight="1">
      <c r="A17" s="65" t="s">
        <v>1363</v>
      </c>
      <c r="B17" s="1452" t="s">
        <v>1364</v>
      </c>
      <c r="C17" s="1449" t="s">
        <v>456</v>
      </c>
      <c r="D17" s="1372" t="s">
        <v>1365</v>
      </c>
      <c r="E17" s="1372" t="s">
        <v>1366</v>
      </c>
      <c r="F17" s="1450">
        <v>2022</v>
      </c>
      <c r="G17" s="1450" t="s">
        <v>1367</v>
      </c>
      <c r="H17" s="1539">
        <v>136</v>
      </c>
      <c r="I17" s="1539">
        <v>1</v>
      </c>
      <c r="J17" s="1539">
        <v>1</v>
      </c>
      <c r="K17" s="1539">
        <v>1</v>
      </c>
      <c r="L17" s="1455">
        <v>272</v>
      </c>
      <c r="M17" s="1455">
        <v>272</v>
      </c>
      <c r="N17" s="1455" t="s">
        <v>428</v>
      </c>
      <c r="O17" s="48"/>
      <c r="P17" s="48"/>
      <c r="Q17" s="48"/>
      <c r="R17" s="48"/>
      <c r="S17" s="48"/>
      <c r="T17" s="48"/>
      <c r="U17" s="48"/>
      <c r="V17" s="48"/>
      <c r="W17" s="48"/>
      <c r="X17" s="48"/>
      <c r="Y17" s="48"/>
      <c r="Z17" s="48"/>
      <c r="AA17" s="48"/>
      <c r="AB17" s="48"/>
      <c r="AC17" s="48"/>
      <c r="AD17" s="48"/>
      <c r="AE17" s="48"/>
    </row>
    <row r="18" spans="1:31" s="697" customFormat="1" ht="25.2" customHeight="1">
      <c r="A18" s="618" t="s">
        <v>4632</v>
      </c>
      <c r="B18" s="1457" t="s">
        <v>4633</v>
      </c>
      <c r="C18" s="1457" t="s">
        <v>1041</v>
      </c>
      <c r="D18" s="1540" t="s">
        <v>4634</v>
      </c>
      <c r="E18" s="1541" t="s">
        <v>4635</v>
      </c>
      <c r="F18" s="1458">
        <v>2022</v>
      </c>
      <c r="G18" s="1458"/>
      <c r="H18" s="1542" t="s">
        <v>4636</v>
      </c>
      <c r="I18" s="1542">
        <v>1</v>
      </c>
      <c r="J18" s="1542">
        <v>1</v>
      </c>
      <c r="K18" s="1542">
        <v>1</v>
      </c>
      <c r="L18" s="1457" t="s">
        <v>4637</v>
      </c>
      <c r="M18" s="1457">
        <v>18</v>
      </c>
      <c r="N18" s="1543" t="s">
        <v>3483</v>
      </c>
    </row>
    <row r="19" spans="1:31" s="697" customFormat="1" ht="25.2" customHeight="1">
      <c r="A19" s="618" t="s">
        <v>4638</v>
      </c>
      <c r="B19" s="1457" t="s">
        <v>4639</v>
      </c>
      <c r="C19" s="1457" t="s">
        <v>1041</v>
      </c>
      <c r="D19" s="1540" t="s">
        <v>4634</v>
      </c>
      <c r="E19" s="1541" t="s">
        <v>4635</v>
      </c>
      <c r="F19" s="1458">
        <v>2022</v>
      </c>
      <c r="G19" s="1458"/>
      <c r="H19" s="1542" t="s">
        <v>4640</v>
      </c>
      <c r="I19" s="1542">
        <v>1</v>
      </c>
      <c r="J19" s="1542">
        <v>3</v>
      </c>
      <c r="K19" s="1542">
        <v>3</v>
      </c>
      <c r="L19" s="1457" t="s">
        <v>4637</v>
      </c>
      <c r="M19" s="1457">
        <v>6</v>
      </c>
      <c r="N19" s="1543" t="s">
        <v>3483</v>
      </c>
    </row>
    <row r="20" spans="1:31" s="697" customFormat="1" ht="25.2" customHeight="1">
      <c r="A20" s="618" t="s">
        <v>4641</v>
      </c>
      <c r="B20" s="1457" t="s">
        <v>4642</v>
      </c>
      <c r="C20" s="1457" t="s">
        <v>1041</v>
      </c>
      <c r="D20" s="1540" t="s">
        <v>4634</v>
      </c>
      <c r="E20" s="1541" t="s">
        <v>4635</v>
      </c>
      <c r="F20" s="1458">
        <v>2022</v>
      </c>
      <c r="G20" s="1458"/>
      <c r="H20" s="1542" t="s">
        <v>4643</v>
      </c>
      <c r="I20" s="1542">
        <v>1</v>
      </c>
      <c r="J20" s="1542">
        <v>1</v>
      </c>
      <c r="K20" s="1542">
        <v>1</v>
      </c>
      <c r="L20" s="1457" t="s">
        <v>4637</v>
      </c>
      <c r="M20" s="1543">
        <v>18</v>
      </c>
      <c r="N20" s="1543" t="s">
        <v>3483</v>
      </c>
    </row>
    <row r="21" spans="1:31" s="697" customFormat="1" ht="25.2" customHeight="1">
      <c r="A21" s="618" t="s">
        <v>4644</v>
      </c>
      <c r="B21" s="1457" t="s">
        <v>4642</v>
      </c>
      <c r="C21" s="1457" t="s">
        <v>1041</v>
      </c>
      <c r="D21" s="1540" t="s">
        <v>4634</v>
      </c>
      <c r="E21" s="1541" t="s">
        <v>4635</v>
      </c>
      <c r="F21" s="1458">
        <v>2022</v>
      </c>
      <c r="G21" s="1458"/>
      <c r="H21" s="1542" t="s">
        <v>4645</v>
      </c>
      <c r="I21" s="1542">
        <v>1</v>
      </c>
      <c r="J21" s="1542">
        <v>1</v>
      </c>
      <c r="K21" s="1542">
        <v>1</v>
      </c>
      <c r="L21" s="1457" t="s">
        <v>4637</v>
      </c>
      <c r="M21" s="1543">
        <v>26</v>
      </c>
      <c r="N21" s="1543" t="s">
        <v>3483</v>
      </c>
    </row>
    <row r="22" spans="1:31" s="697" customFormat="1" ht="25.2" customHeight="1">
      <c r="A22" s="618" t="s">
        <v>4646</v>
      </c>
      <c r="B22" s="1457" t="s">
        <v>4647</v>
      </c>
      <c r="C22" s="1457" t="s">
        <v>4193</v>
      </c>
      <c r="D22" s="1540" t="s">
        <v>939</v>
      </c>
      <c r="E22" s="1541" t="s">
        <v>4648</v>
      </c>
      <c r="F22" s="1458">
        <v>2022</v>
      </c>
      <c r="G22" s="1458"/>
      <c r="H22" s="1542">
        <v>203</v>
      </c>
      <c r="I22" s="1542"/>
      <c r="J22" s="1542">
        <v>2</v>
      </c>
      <c r="K22" s="1542">
        <v>2</v>
      </c>
      <c r="L22" s="1543">
        <v>406</v>
      </c>
      <c r="M22" s="1543">
        <v>203</v>
      </c>
      <c r="N22" s="1543" t="s">
        <v>3407</v>
      </c>
    </row>
    <row r="23" spans="1:31" ht="25.2" customHeight="1">
      <c r="A23" s="968" t="s">
        <v>6569</v>
      </c>
      <c r="B23" s="1544" t="s">
        <v>6570</v>
      </c>
      <c r="C23" s="1545" t="s">
        <v>475</v>
      </c>
      <c r="D23" s="954" t="s">
        <v>6571</v>
      </c>
      <c r="E23" s="954" t="s">
        <v>6572</v>
      </c>
      <c r="F23" s="954">
        <v>2022</v>
      </c>
      <c r="G23" s="954" t="s">
        <v>6573</v>
      </c>
      <c r="H23" s="954">
        <v>144</v>
      </c>
      <c r="I23" s="1546">
        <v>1</v>
      </c>
      <c r="J23" s="1546">
        <v>1</v>
      </c>
      <c r="K23" s="1546">
        <v>1</v>
      </c>
      <c r="L23" s="1547">
        <f>2*144</f>
        <v>288</v>
      </c>
      <c r="M23" s="1548">
        <f>L23</f>
        <v>288</v>
      </c>
      <c r="N23" s="1547" t="s">
        <v>5648</v>
      </c>
      <c r="O23" s="955"/>
      <c r="P23" s="955"/>
      <c r="Q23" s="955"/>
      <c r="R23" s="955"/>
      <c r="S23" s="955"/>
      <c r="T23" s="955"/>
      <c r="U23" s="955"/>
      <c r="V23" s="955"/>
      <c r="W23" s="955"/>
      <c r="X23" s="955"/>
      <c r="Y23" s="955"/>
      <c r="Z23" s="955"/>
      <c r="AA23" s="955"/>
      <c r="AB23" s="955"/>
      <c r="AC23" s="955"/>
      <c r="AD23" s="955"/>
      <c r="AE23" s="955"/>
    </row>
    <row r="24" spans="1:31" ht="25.2" customHeight="1">
      <c r="A24" s="962" t="s">
        <v>6574</v>
      </c>
      <c r="B24" s="1549" t="s">
        <v>6575</v>
      </c>
      <c r="C24" s="1549" t="s">
        <v>1044</v>
      </c>
      <c r="D24" s="1550" t="s">
        <v>6576</v>
      </c>
      <c r="E24" s="1551" t="s">
        <v>6577</v>
      </c>
      <c r="F24" s="1552">
        <v>2022</v>
      </c>
      <c r="G24" s="1552"/>
      <c r="H24" s="1553">
        <v>300</v>
      </c>
      <c r="I24" s="1553">
        <v>8</v>
      </c>
      <c r="J24" s="1553">
        <v>8</v>
      </c>
      <c r="K24" s="1553">
        <v>8</v>
      </c>
      <c r="L24" s="1554">
        <v>600</v>
      </c>
      <c r="M24" s="1555">
        <v>75</v>
      </c>
      <c r="N24" s="1455" t="s">
        <v>5641</v>
      </c>
      <c r="O24" s="48"/>
      <c r="P24" s="48"/>
      <c r="Q24" s="48"/>
      <c r="R24" s="48"/>
      <c r="S24" s="48"/>
      <c r="T24" s="48"/>
      <c r="U24" s="48"/>
      <c r="V24" s="48"/>
      <c r="W24" s="48"/>
      <c r="X24" s="48"/>
      <c r="Y24" s="48"/>
      <c r="Z24" s="48"/>
      <c r="AA24" s="48"/>
      <c r="AB24" s="48"/>
      <c r="AC24" s="48"/>
      <c r="AD24" s="48"/>
      <c r="AE24" s="48"/>
    </row>
    <row r="25" spans="1:31" ht="25.2" customHeight="1">
      <c r="A25" s="962" t="s">
        <v>6574</v>
      </c>
      <c r="B25" s="1549" t="s">
        <v>6575</v>
      </c>
      <c r="C25" s="1549" t="s">
        <v>1044</v>
      </c>
      <c r="D25" s="1550" t="s">
        <v>6576</v>
      </c>
      <c r="E25" s="1551" t="s">
        <v>6577</v>
      </c>
      <c r="F25" s="1552">
        <v>2022</v>
      </c>
      <c r="G25" s="1552"/>
      <c r="H25" s="1553">
        <v>300</v>
      </c>
      <c r="I25" s="1553">
        <v>8</v>
      </c>
      <c r="J25" s="1553">
        <v>8</v>
      </c>
      <c r="K25" s="1553">
        <v>8</v>
      </c>
      <c r="L25" s="1554">
        <v>600</v>
      </c>
      <c r="M25" s="1555">
        <v>75</v>
      </c>
      <c r="N25" s="1455" t="s">
        <v>5644</v>
      </c>
      <c r="O25" s="48"/>
      <c r="P25" s="48"/>
      <c r="Q25" s="48"/>
      <c r="R25" s="48"/>
      <c r="S25" s="48"/>
      <c r="T25" s="48"/>
      <c r="U25" s="48"/>
      <c r="V25" s="48"/>
      <c r="W25" s="48"/>
      <c r="X25" s="48"/>
      <c r="Y25" s="48"/>
      <c r="Z25" s="48"/>
      <c r="AA25" s="48"/>
      <c r="AB25" s="48"/>
      <c r="AC25" s="48"/>
      <c r="AD25" s="48"/>
      <c r="AE25" s="48"/>
    </row>
    <row r="26" spans="1:31" ht="25.2" customHeight="1">
      <c r="A26" s="962" t="s">
        <v>6574</v>
      </c>
      <c r="B26" s="1549" t="s">
        <v>6575</v>
      </c>
      <c r="C26" s="1549" t="s">
        <v>1044</v>
      </c>
      <c r="D26" s="1550" t="s">
        <v>6576</v>
      </c>
      <c r="E26" s="1551" t="s">
        <v>6577</v>
      </c>
      <c r="F26" s="1552">
        <v>2022</v>
      </c>
      <c r="G26" s="1552"/>
      <c r="H26" s="1553">
        <v>300</v>
      </c>
      <c r="I26" s="1553">
        <v>8</v>
      </c>
      <c r="J26" s="1553">
        <v>8</v>
      </c>
      <c r="K26" s="1553">
        <v>8</v>
      </c>
      <c r="L26" s="1554">
        <v>600</v>
      </c>
      <c r="M26" s="1555">
        <v>75</v>
      </c>
      <c r="N26" s="1455" t="s">
        <v>6578</v>
      </c>
      <c r="O26" s="48"/>
      <c r="P26" s="48"/>
      <c r="Q26" s="48"/>
      <c r="R26" s="48"/>
      <c r="S26" s="48"/>
      <c r="T26" s="48"/>
      <c r="U26" s="48"/>
      <c r="V26" s="48"/>
      <c r="W26" s="48"/>
      <c r="X26" s="48"/>
      <c r="Y26" s="48"/>
      <c r="Z26" s="48"/>
      <c r="AA26" s="48"/>
      <c r="AB26" s="48"/>
      <c r="AC26" s="48"/>
      <c r="AD26" s="48"/>
      <c r="AE26" s="48"/>
    </row>
    <row r="27" spans="1:31" ht="25.2" customHeight="1">
      <c r="A27" s="962" t="s">
        <v>7974</v>
      </c>
      <c r="B27" s="1549" t="s">
        <v>7975</v>
      </c>
      <c r="C27" s="1549" t="s">
        <v>1044</v>
      </c>
      <c r="D27" s="1550" t="s">
        <v>6576</v>
      </c>
      <c r="E27" s="1551" t="s">
        <v>7976</v>
      </c>
      <c r="F27" s="1556">
        <v>2022</v>
      </c>
      <c r="G27" s="1552"/>
      <c r="H27" s="1553">
        <v>287</v>
      </c>
      <c r="I27" s="1553">
        <v>5</v>
      </c>
      <c r="J27" s="1553">
        <v>5</v>
      </c>
      <c r="K27" s="1553">
        <v>5</v>
      </c>
      <c r="L27" s="1554">
        <v>574</v>
      </c>
      <c r="M27" s="1557">
        <v>114.8</v>
      </c>
      <c r="N27" s="1471" t="s">
        <v>7192</v>
      </c>
      <c r="O27" s="48"/>
      <c r="P27" s="48"/>
      <c r="Q27" s="48"/>
      <c r="R27" s="48"/>
      <c r="S27" s="48"/>
      <c r="T27" s="48"/>
      <c r="U27" s="48"/>
      <c r="V27" s="48"/>
      <c r="W27" s="48"/>
      <c r="X27" s="48"/>
      <c r="Y27" s="48"/>
      <c r="Z27" s="48"/>
      <c r="AA27" s="48"/>
      <c r="AB27" s="48"/>
      <c r="AC27" s="48"/>
      <c r="AD27" s="48"/>
      <c r="AE27" s="48"/>
    </row>
    <row r="28" spans="1:31" ht="25.2" customHeight="1">
      <c r="A28" s="962" t="s">
        <v>7977</v>
      </c>
      <c r="B28" s="1549" t="s">
        <v>7978</v>
      </c>
      <c r="C28" s="1549" t="s">
        <v>1044</v>
      </c>
      <c r="D28" s="1550" t="s">
        <v>6576</v>
      </c>
      <c r="E28" s="1558" t="s">
        <v>7979</v>
      </c>
      <c r="F28" s="1552">
        <v>2022</v>
      </c>
      <c r="G28" s="1552"/>
      <c r="H28" s="1553">
        <v>206</v>
      </c>
      <c r="I28" s="1553">
        <v>5</v>
      </c>
      <c r="J28" s="1553">
        <v>5</v>
      </c>
      <c r="K28" s="1553">
        <v>5</v>
      </c>
      <c r="L28" s="1554">
        <v>412</v>
      </c>
      <c r="M28" s="1557">
        <v>82.4</v>
      </c>
      <c r="N28" s="1471" t="s">
        <v>7192</v>
      </c>
      <c r="O28" s="48"/>
      <c r="P28" s="48"/>
      <c r="Q28" s="48"/>
      <c r="R28" s="48"/>
      <c r="S28" s="48"/>
      <c r="T28" s="48"/>
      <c r="U28" s="48"/>
      <c r="V28" s="48"/>
      <c r="W28" s="48"/>
      <c r="X28" s="48"/>
      <c r="Y28" s="48"/>
      <c r="Z28" s="48"/>
      <c r="AA28" s="48"/>
      <c r="AB28" s="48"/>
      <c r="AC28" s="48"/>
      <c r="AD28" s="48"/>
      <c r="AE28" s="48"/>
    </row>
    <row r="29" spans="1:31" ht="25.2" customHeight="1">
      <c r="A29" s="962" t="s">
        <v>7980</v>
      </c>
      <c r="B29" s="1549" t="s">
        <v>7981</v>
      </c>
      <c r="C29" s="1549" t="s">
        <v>1044</v>
      </c>
      <c r="D29" s="1550" t="s">
        <v>6576</v>
      </c>
      <c r="E29" s="1551" t="s">
        <v>7982</v>
      </c>
      <c r="F29" s="1556">
        <v>2022</v>
      </c>
      <c r="G29" s="1556"/>
      <c r="H29" s="1553">
        <v>236</v>
      </c>
      <c r="I29" s="1553">
        <v>5</v>
      </c>
      <c r="J29" s="1553">
        <v>5</v>
      </c>
      <c r="K29" s="1553">
        <v>5</v>
      </c>
      <c r="L29" s="1554">
        <v>472</v>
      </c>
      <c r="M29" s="1557">
        <v>94.4</v>
      </c>
      <c r="N29" s="1471" t="s">
        <v>7192</v>
      </c>
      <c r="O29" s="48"/>
      <c r="P29" s="48"/>
      <c r="Q29" s="48"/>
      <c r="R29" s="48"/>
      <c r="S29" s="48"/>
      <c r="T29" s="48"/>
      <c r="U29" s="48"/>
      <c r="V29" s="48"/>
      <c r="W29" s="48"/>
      <c r="X29" s="48"/>
      <c r="Y29" s="48"/>
      <c r="Z29" s="48"/>
      <c r="AA29" s="48"/>
      <c r="AB29" s="48"/>
      <c r="AC29" s="48"/>
      <c r="AD29" s="48"/>
      <c r="AE29" s="48"/>
    </row>
    <row r="30" spans="1:31" ht="25.2" customHeight="1">
      <c r="A30" s="962" t="s">
        <v>7983</v>
      </c>
      <c r="B30" s="1549" t="s">
        <v>7984</v>
      </c>
      <c r="C30" s="1549" t="s">
        <v>1044</v>
      </c>
      <c r="D30" s="1550" t="s">
        <v>6576</v>
      </c>
      <c r="E30" s="1551" t="s">
        <v>7985</v>
      </c>
      <c r="F30" s="1552">
        <v>2022</v>
      </c>
      <c r="G30" s="1552"/>
      <c r="H30" s="1553">
        <v>363</v>
      </c>
      <c r="I30" s="1553">
        <v>6</v>
      </c>
      <c r="J30" s="1553">
        <v>6</v>
      </c>
      <c r="K30" s="1553">
        <v>6</v>
      </c>
      <c r="L30" s="1554">
        <v>726</v>
      </c>
      <c r="M30" s="1557">
        <v>121</v>
      </c>
      <c r="N30" s="1471" t="s">
        <v>7192</v>
      </c>
      <c r="O30" s="48"/>
      <c r="P30" s="48"/>
      <c r="Q30" s="48"/>
      <c r="R30" s="48"/>
      <c r="S30" s="48"/>
      <c r="T30" s="48"/>
      <c r="U30" s="48"/>
      <c r="V30" s="48"/>
      <c r="W30" s="48"/>
      <c r="X30" s="48"/>
      <c r="Y30" s="48"/>
      <c r="Z30" s="48"/>
      <c r="AA30" s="48"/>
      <c r="AB30" s="48"/>
      <c r="AC30" s="48"/>
      <c r="AD30" s="48"/>
      <c r="AE30" s="48"/>
    </row>
    <row r="31" spans="1:31" ht="25.2" customHeight="1">
      <c r="A31" s="962" t="s">
        <v>6574</v>
      </c>
      <c r="B31" s="1549" t="s">
        <v>6575</v>
      </c>
      <c r="C31" s="1549" t="s">
        <v>1044</v>
      </c>
      <c r="D31" s="1550" t="s">
        <v>6576</v>
      </c>
      <c r="E31" s="1551" t="s">
        <v>6577</v>
      </c>
      <c r="F31" s="1552">
        <v>2022</v>
      </c>
      <c r="G31" s="1552"/>
      <c r="H31" s="1553">
        <v>300</v>
      </c>
      <c r="I31" s="1553">
        <v>8</v>
      </c>
      <c r="J31" s="1553">
        <v>8</v>
      </c>
      <c r="K31" s="1553">
        <v>8</v>
      </c>
      <c r="L31" s="1554">
        <v>600</v>
      </c>
      <c r="M31" s="1557">
        <v>75</v>
      </c>
      <c r="N31" s="1471" t="s">
        <v>7192</v>
      </c>
      <c r="O31" s="48"/>
      <c r="P31" s="48"/>
      <c r="Q31" s="48"/>
      <c r="R31" s="48"/>
      <c r="S31" s="48"/>
      <c r="T31" s="48"/>
      <c r="U31" s="48"/>
      <c r="V31" s="48"/>
      <c r="W31" s="48"/>
      <c r="X31" s="48"/>
      <c r="Y31" s="48"/>
      <c r="Z31" s="48"/>
      <c r="AA31" s="48"/>
      <c r="AB31" s="48"/>
      <c r="AC31" s="48"/>
      <c r="AD31" s="48"/>
      <c r="AE31" s="48"/>
    </row>
    <row r="32" spans="1:31" ht="25.2" customHeight="1">
      <c r="A32" s="65" t="s">
        <v>7983</v>
      </c>
      <c r="B32" s="1452" t="s">
        <v>7984</v>
      </c>
      <c r="C32" s="1449" t="s">
        <v>1044</v>
      </c>
      <c r="D32" s="1559" t="s">
        <v>6576</v>
      </c>
      <c r="E32" s="1560" t="s">
        <v>7985</v>
      </c>
      <c r="F32" s="1456">
        <v>2022</v>
      </c>
      <c r="G32" s="1456"/>
      <c r="H32" s="1539">
        <v>363</v>
      </c>
      <c r="I32" s="1539">
        <v>6</v>
      </c>
      <c r="J32" s="1539">
        <v>6</v>
      </c>
      <c r="K32" s="1539">
        <v>6</v>
      </c>
      <c r="L32" s="1517">
        <v>726</v>
      </c>
      <c r="M32" s="1517">
        <v>121</v>
      </c>
      <c r="N32" s="1561" t="s">
        <v>7198</v>
      </c>
      <c r="O32" s="48"/>
      <c r="P32" s="48"/>
      <c r="Q32" s="48"/>
      <c r="R32" s="48"/>
      <c r="S32" s="48"/>
      <c r="T32" s="48"/>
      <c r="U32" s="48"/>
      <c r="V32" s="48"/>
      <c r="W32" s="48"/>
      <c r="X32" s="48"/>
      <c r="Y32" s="48"/>
      <c r="Z32" s="48"/>
      <c r="AA32" s="48"/>
      <c r="AB32" s="48"/>
      <c r="AC32" s="48"/>
      <c r="AD32" s="48"/>
      <c r="AE32" s="48"/>
    </row>
    <row r="33" spans="1:31" ht="25.2" customHeight="1">
      <c r="A33" s="65" t="s">
        <v>6574</v>
      </c>
      <c r="B33" s="1452" t="s">
        <v>6575</v>
      </c>
      <c r="C33" s="1449" t="s">
        <v>1044</v>
      </c>
      <c r="D33" s="1559" t="s">
        <v>6576</v>
      </c>
      <c r="E33" s="1560" t="s">
        <v>6577</v>
      </c>
      <c r="F33" s="1456">
        <v>2022</v>
      </c>
      <c r="G33" s="1456"/>
      <c r="H33" s="1539">
        <v>300</v>
      </c>
      <c r="I33" s="1539">
        <v>8</v>
      </c>
      <c r="J33" s="1539">
        <v>8</v>
      </c>
      <c r="K33" s="1539">
        <v>8</v>
      </c>
      <c r="L33" s="1517">
        <v>600</v>
      </c>
      <c r="M33" s="1517">
        <v>75</v>
      </c>
      <c r="N33" s="1561" t="s">
        <v>7198</v>
      </c>
      <c r="O33" s="48"/>
      <c r="P33" s="48"/>
      <c r="Q33" s="48"/>
      <c r="R33" s="48"/>
      <c r="S33" s="48"/>
      <c r="T33" s="48"/>
      <c r="U33" s="48"/>
      <c r="V33" s="48"/>
      <c r="W33" s="48"/>
      <c r="X33" s="48"/>
      <c r="Y33" s="48"/>
      <c r="Z33" s="48"/>
      <c r="AA33" s="48"/>
      <c r="AB33" s="48"/>
      <c r="AC33" s="48"/>
      <c r="AD33" s="48"/>
      <c r="AE33" s="48"/>
    </row>
    <row r="34" spans="1:31" s="1192" customFormat="1" ht="25.2" customHeight="1">
      <c r="A34" s="1194" t="s">
        <v>7986</v>
      </c>
      <c r="B34" s="1475" t="s">
        <v>7987</v>
      </c>
      <c r="C34" s="1475" t="s">
        <v>1044</v>
      </c>
      <c r="D34" s="1562" t="s">
        <v>7988</v>
      </c>
      <c r="E34" s="1563" t="s">
        <v>7989</v>
      </c>
      <c r="F34" s="1476">
        <v>2022</v>
      </c>
      <c r="G34" s="1476" t="s">
        <v>7990</v>
      </c>
      <c r="H34" s="1564">
        <v>182</v>
      </c>
      <c r="I34" s="1564">
        <v>0</v>
      </c>
      <c r="J34" s="1564">
        <v>1</v>
      </c>
      <c r="K34" s="1564">
        <v>1</v>
      </c>
      <c r="L34" s="1565">
        <v>2</v>
      </c>
      <c r="M34" s="1565"/>
      <c r="N34" s="1566" t="s">
        <v>7200</v>
      </c>
    </row>
    <row r="35" spans="1:31" ht="25.2" customHeight="1">
      <c r="A35" s="65" t="s">
        <v>7974</v>
      </c>
      <c r="B35" s="1452" t="s">
        <v>7975</v>
      </c>
      <c r="C35" s="1449" t="s">
        <v>1044</v>
      </c>
      <c r="D35" s="1559" t="s">
        <v>6576</v>
      </c>
      <c r="E35" s="1567" t="s">
        <v>7976</v>
      </c>
      <c r="F35" s="1450">
        <v>2022</v>
      </c>
      <c r="G35" s="1456"/>
      <c r="H35" s="1539">
        <v>287</v>
      </c>
      <c r="I35" s="1539">
        <v>5</v>
      </c>
      <c r="J35" s="1539">
        <v>5</v>
      </c>
      <c r="K35" s="1539">
        <v>5</v>
      </c>
      <c r="L35" s="1455">
        <v>574</v>
      </c>
      <c r="M35" s="1455">
        <v>114.8</v>
      </c>
      <c r="N35" s="1568" t="s">
        <v>7210</v>
      </c>
      <c r="O35" s="48"/>
      <c r="P35" s="48"/>
      <c r="Q35" s="48"/>
      <c r="R35" s="48"/>
      <c r="S35" s="48"/>
      <c r="T35" s="48"/>
      <c r="U35" s="48"/>
      <c r="V35" s="48"/>
      <c r="W35" s="48"/>
      <c r="X35" s="48"/>
      <c r="Y35" s="48"/>
      <c r="Z35" s="48"/>
      <c r="AA35" s="48"/>
      <c r="AB35" s="48"/>
      <c r="AC35" s="48"/>
      <c r="AD35" s="48"/>
      <c r="AE35" s="48"/>
    </row>
    <row r="36" spans="1:31" ht="25.2" customHeight="1">
      <c r="A36" s="65" t="s">
        <v>7977</v>
      </c>
      <c r="B36" s="1452" t="s">
        <v>7978</v>
      </c>
      <c r="C36" s="1449" t="s">
        <v>1044</v>
      </c>
      <c r="D36" s="1559" t="s">
        <v>6576</v>
      </c>
      <c r="E36" s="1569" t="s">
        <v>7979</v>
      </c>
      <c r="F36" s="1456">
        <v>2022</v>
      </c>
      <c r="G36" s="1456"/>
      <c r="H36" s="1539">
        <v>206</v>
      </c>
      <c r="I36" s="1539">
        <v>5</v>
      </c>
      <c r="J36" s="1539">
        <v>5</v>
      </c>
      <c r="K36" s="1539">
        <v>5</v>
      </c>
      <c r="L36" s="1455">
        <v>412</v>
      </c>
      <c r="M36" s="1455">
        <v>82.4</v>
      </c>
      <c r="N36" s="1568" t="s">
        <v>7210</v>
      </c>
      <c r="O36" s="48"/>
      <c r="P36" s="48"/>
      <c r="Q36" s="48"/>
      <c r="R36" s="48"/>
      <c r="S36" s="48"/>
      <c r="T36" s="48"/>
      <c r="U36" s="48"/>
      <c r="V36" s="48"/>
      <c r="W36" s="48"/>
      <c r="X36" s="48"/>
      <c r="Y36" s="48"/>
      <c r="Z36" s="48"/>
      <c r="AA36" s="48"/>
      <c r="AB36" s="48"/>
      <c r="AC36" s="48"/>
      <c r="AD36" s="48"/>
      <c r="AE36" s="48"/>
    </row>
    <row r="37" spans="1:31" ht="25.2" customHeight="1">
      <c r="A37" s="65" t="s">
        <v>7980</v>
      </c>
      <c r="B37" s="1452" t="s">
        <v>7981</v>
      </c>
      <c r="C37" s="1449" t="s">
        <v>1044</v>
      </c>
      <c r="D37" s="1559" t="s">
        <v>6576</v>
      </c>
      <c r="E37" s="1560" t="s">
        <v>7982</v>
      </c>
      <c r="F37" s="1450">
        <v>2022</v>
      </c>
      <c r="G37" s="1450"/>
      <c r="H37" s="1539">
        <v>236</v>
      </c>
      <c r="I37" s="1539">
        <v>5</v>
      </c>
      <c r="J37" s="1539">
        <v>5</v>
      </c>
      <c r="K37" s="1539">
        <v>5</v>
      </c>
      <c r="L37" s="1455">
        <v>472</v>
      </c>
      <c r="M37" s="1455">
        <v>94.4</v>
      </c>
      <c r="N37" s="1568" t="s">
        <v>7210</v>
      </c>
      <c r="O37" s="48"/>
      <c r="P37" s="48"/>
      <c r="Q37" s="48"/>
      <c r="R37" s="48"/>
      <c r="S37" s="48"/>
      <c r="T37" s="48"/>
      <c r="U37" s="48"/>
      <c r="V37" s="48"/>
      <c r="W37" s="48"/>
      <c r="X37" s="48"/>
      <c r="Y37" s="48"/>
      <c r="Z37" s="48"/>
      <c r="AA37" s="48"/>
      <c r="AB37" s="48"/>
      <c r="AC37" s="48"/>
      <c r="AD37" s="48"/>
      <c r="AE37" s="48"/>
    </row>
    <row r="38" spans="1:31" ht="25.2" customHeight="1">
      <c r="A38" s="259" t="s">
        <v>7983</v>
      </c>
      <c r="B38" s="1490" t="s">
        <v>7984</v>
      </c>
      <c r="C38" s="1490" t="s">
        <v>1044</v>
      </c>
      <c r="D38" s="1570" t="s">
        <v>6576</v>
      </c>
      <c r="E38" s="1571" t="s">
        <v>7985</v>
      </c>
      <c r="F38" s="1492">
        <v>2022</v>
      </c>
      <c r="G38" s="1492"/>
      <c r="H38" s="1572">
        <v>363</v>
      </c>
      <c r="I38" s="1572">
        <v>6</v>
      </c>
      <c r="J38" s="1572">
        <v>6</v>
      </c>
      <c r="K38" s="1572">
        <v>6</v>
      </c>
      <c r="L38" s="1573">
        <v>726</v>
      </c>
      <c r="M38" s="1573">
        <f>L38/I38</f>
        <v>121</v>
      </c>
      <c r="N38" s="1568" t="s">
        <v>7210</v>
      </c>
      <c r="O38" s="48"/>
      <c r="P38" s="48"/>
      <c r="Q38" s="48"/>
      <c r="R38" s="48"/>
      <c r="S38" s="48"/>
      <c r="T38" s="48"/>
      <c r="U38" s="48"/>
      <c r="V38" s="48"/>
      <c r="W38" s="48"/>
      <c r="X38" s="48"/>
      <c r="Y38" s="48"/>
      <c r="Z38" s="48"/>
      <c r="AA38" s="48"/>
      <c r="AB38" s="48"/>
      <c r="AC38" s="48"/>
      <c r="AD38" s="48"/>
      <c r="AE38" s="48"/>
    </row>
    <row r="39" spans="1:31" ht="25.2" customHeight="1">
      <c r="A39" s="259" t="s">
        <v>6574</v>
      </c>
      <c r="B39" s="1490" t="s">
        <v>6575</v>
      </c>
      <c r="C39" s="1490" t="s">
        <v>1044</v>
      </c>
      <c r="D39" s="1570" t="s">
        <v>6576</v>
      </c>
      <c r="E39" s="1571" t="s">
        <v>6577</v>
      </c>
      <c r="F39" s="1492">
        <v>2022</v>
      </c>
      <c r="G39" s="1492"/>
      <c r="H39" s="1572">
        <v>300</v>
      </c>
      <c r="I39" s="1572">
        <v>8</v>
      </c>
      <c r="J39" s="1572">
        <v>8</v>
      </c>
      <c r="K39" s="1572">
        <v>8</v>
      </c>
      <c r="L39" s="1573">
        <v>600</v>
      </c>
      <c r="M39" s="1573">
        <f>L39/I39</f>
        <v>75</v>
      </c>
      <c r="N39" s="1568" t="s">
        <v>7210</v>
      </c>
      <c r="O39" s="48"/>
      <c r="P39" s="48"/>
      <c r="Q39" s="48"/>
      <c r="R39" s="48"/>
      <c r="S39" s="48"/>
      <c r="T39" s="48"/>
      <c r="U39" s="48"/>
      <c r="V39" s="48"/>
      <c r="W39" s="48"/>
      <c r="X39" s="48"/>
      <c r="Y39" s="48"/>
      <c r="Z39" s="48"/>
      <c r="AA39" s="48"/>
      <c r="AB39" s="48"/>
      <c r="AC39" s="48"/>
      <c r="AD39" s="48"/>
      <c r="AE39" s="48"/>
    </row>
    <row r="40" spans="1:31" ht="14.4">
      <c r="A40" s="12"/>
      <c r="B40" s="268"/>
      <c r="C40" s="269"/>
      <c r="D40" s="1522"/>
      <c r="E40" s="1523"/>
      <c r="F40" s="695"/>
      <c r="G40" s="695"/>
      <c r="H40" s="54"/>
      <c r="I40" s="1524"/>
      <c r="J40" s="1524"/>
      <c r="K40" s="1524"/>
      <c r="L40" s="1525"/>
      <c r="M40" s="1526"/>
      <c r="N40" s="1527"/>
      <c r="O40" s="48"/>
      <c r="P40" s="48"/>
      <c r="Q40" s="48"/>
      <c r="R40" s="48"/>
      <c r="S40" s="48"/>
      <c r="T40" s="48"/>
      <c r="U40" s="48"/>
      <c r="V40" s="48"/>
      <c r="W40" s="48"/>
      <c r="X40" s="48"/>
      <c r="Y40" s="48"/>
      <c r="Z40" s="48"/>
      <c r="AA40" s="48"/>
      <c r="AB40" s="48"/>
      <c r="AC40" s="48"/>
      <c r="AD40" s="48"/>
      <c r="AE40" s="48"/>
    </row>
    <row r="41" spans="1:31" ht="14.4">
      <c r="A41" s="12"/>
      <c r="B41" s="12"/>
      <c r="C41" s="21"/>
      <c r="D41" s="28"/>
      <c r="E41" s="46"/>
      <c r="F41" s="14"/>
      <c r="G41" s="14"/>
      <c r="H41" s="39"/>
      <c r="I41" s="56"/>
      <c r="J41" s="56"/>
      <c r="K41" s="56"/>
      <c r="L41" s="24"/>
      <c r="M41" s="24"/>
      <c r="N41" s="48"/>
      <c r="O41" s="48"/>
      <c r="P41" s="48"/>
      <c r="Q41" s="48"/>
      <c r="R41" s="48"/>
      <c r="S41" s="48"/>
      <c r="T41" s="48"/>
      <c r="U41" s="48"/>
      <c r="V41" s="48"/>
      <c r="W41" s="48"/>
      <c r="X41" s="48"/>
      <c r="Y41" s="48"/>
      <c r="Z41" s="48"/>
      <c r="AA41" s="48"/>
      <c r="AB41" s="48"/>
      <c r="AC41" s="48"/>
      <c r="AD41" s="48"/>
      <c r="AE41" s="48"/>
    </row>
    <row r="42" spans="1:31" ht="14.4">
      <c r="A42" s="12"/>
      <c r="B42" s="12"/>
      <c r="C42" s="21"/>
      <c r="D42" s="28"/>
      <c r="E42" s="47"/>
      <c r="F42" s="16"/>
      <c r="G42" s="16"/>
      <c r="H42" s="39"/>
      <c r="I42" s="56"/>
      <c r="J42" s="56"/>
      <c r="K42" s="56"/>
      <c r="L42" s="24"/>
      <c r="M42" s="24"/>
      <c r="N42" s="48"/>
      <c r="O42" s="48"/>
      <c r="P42" s="48"/>
      <c r="Q42" s="48"/>
      <c r="R42" s="48"/>
      <c r="S42" s="48"/>
      <c r="T42" s="48"/>
      <c r="U42" s="48"/>
      <c r="V42" s="48"/>
      <c r="W42" s="48"/>
      <c r="X42" s="48"/>
      <c r="Y42" s="48"/>
      <c r="Z42" s="48"/>
      <c r="AA42" s="48"/>
      <c r="AB42" s="48"/>
      <c r="AC42" s="48"/>
      <c r="AD42" s="48"/>
      <c r="AE42" s="48"/>
    </row>
    <row r="43" spans="1:31" ht="14.4">
      <c r="A43" s="12"/>
      <c r="B43" s="12"/>
      <c r="C43" s="21"/>
      <c r="D43" s="28"/>
      <c r="E43" s="47"/>
      <c r="F43" s="14"/>
      <c r="G43" s="14"/>
      <c r="H43" s="39"/>
      <c r="I43" s="56"/>
      <c r="J43" s="56"/>
      <c r="K43" s="56"/>
      <c r="L43" s="24"/>
      <c r="M43" s="24"/>
      <c r="N43" s="48"/>
      <c r="O43" s="48"/>
      <c r="P43" s="48"/>
      <c r="Q43" s="48"/>
      <c r="R43" s="48"/>
      <c r="S43" s="48"/>
      <c r="T43" s="48"/>
      <c r="U43" s="48"/>
      <c r="V43" s="48"/>
      <c r="W43" s="48"/>
      <c r="X43" s="48"/>
      <c r="Y43" s="48"/>
      <c r="Z43" s="48"/>
      <c r="AA43" s="48"/>
      <c r="AB43" s="48"/>
      <c r="AC43" s="48"/>
      <c r="AD43" s="48"/>
      <c r="AE43" s="48"/>
    </row>
    <row r="44" spans="1:31" ht="14.4">
      <c r="A44" s="12"/>
      <c r="B44" s="12"/>
      <c r="C44" s="21"/>
      <c r="D44" s="28"/>
      <c r="E44" s="47"/>
      <c r="F44" s="16"/>
      <c r="G44" s="16"/>
      <c r="H44" s="39"/>
      <c r="I44" s="56"/>
      <c r="J44" s="56"/>
      <c r="K44" s="56"/>
      <c r="L44" s="24"/>
      <c r="M44" s="24"/>
      <c r="N44" s="48"/>
      <c r="O44" s="48"/>
      <c r="P44" s="48"/>
      <c r="Q44" s="48"/>
      <c r="R44" s="48"/>
      <c r="S44" s="48"/>
      <c r="T44" s="48"/>
      <c r="U44" s="48"/>
      <c r="V44" s="48"/>
      <c r="W44" s="48"/>
      <c r="X44" s="48"/>
      <c r="Y44" s="48"/>
      <c r="Z44" s="48"/>
      <c r="AA44" s="48"/>
      <c r="AB44" s="48"/>
      <c r="AC44" s="48"/>
      <c r="AD44" s="48"/>
      <c r="AE44" s="48"/>
    </row>
    <row r="45" spans="1:31" ht="14.4">
      <c r="A45" s="12"/>
      <c r="B45" s="12"/>
      <c r="C45" s="21"/>
      <c r="D45" s="28"/>
      <c r="E45" s="47"/>
      <c r="F45" s="16"/>
      <c r="G45" s="16"/>
      <c r="H45" s="39"/>
      <c r="I45" s="56"/>
      <c r="J45" s="56"/>
      <c r="K45" s="56"/>
      <c r="L45" s="24"/>
      <c r="M45" s="24"/>
      <c r="N45" s="48"/>
      <c r="O45" s="48"/>
      <c r="P45" s="48"/>
      <c r="Q45" s="48"/>
      <c r="R45" s="48"/>
      <c r="S45" s="48"/>
      <c r="T45" s="48"/>
      <c r="U45" s="48"/>
      <c r="V45" s="48"/>
      <c r="W45" s="48"/>
      <c r="X45" s="48"/>
      <c r="Y45" s="48"/>
      <c r="Z45" s="48"/>
      <c r="AA45" s="48"/>
      <c r="AB45" s="48"/>
      <c r="AC45" s="48"/>
      <c r="AD45" s="48"/>
      <c r="AE45" s="48"/>
    </row>
    <row r="46" spans="1:31" ht="14.4">
      <c r="A46" s="12"/>
      <c r="B46" s="12"/>
      <c r="C46" s="21"/>
      <c r="D46" s="28"/>
      <c r="E46" s="47"/>
      <c r="F46" s="16"/>
      <c r="G46" s="16"/>
      <c r="H46" s="39"/>
      <c r="I46" s="56"/>
      <c r="J46" s="56"/>
      <c r="K46" s="56"/>
      <c r="L46" s="24"/>
      <c r="M46" s="24"/>
      <c r="N46" s="48"/>
      <c r="O46" s="48"/>
      <c r="P46" s="48"/>
      <c r="Q46" s="48"/>
      <c r="R46" s="48"/>
      <c r="S46" s="48"/>
      <c r="T46" s="48"/>
      <c r="U46" s="48"/>
      <c r="V46" s="48"/>
      <c r="W46" s="48"/>
      <c r="X46" s="48"/>
      <c r="Y46" s="48"/>
      <c r="Z46" s="48"/>
      <c r="AA46" s="48"/>
      <c r="AB46" s="48"/>
      <c r="AC46" s="48"/>
      <c r="AD46" s="48"/>
      <c r="AE46" s="48"/>
    </row>
    <row r="47" spans="1:31" ht="15.75" customHeight="1">
      <c r="A47" s="29" t="s">
        <v>58</v>
      </c>
      <c r="B47" s="2"/>
      <c r="C47" s="2"/>
      <c r="D47" s="2"/>
      <c r="E47" s="31"/>
      <c r="F47" s="30"/>
      <c r="G47" s="30"/>
      <c r="H47" s="48"/>
      <c r="I47" s="48"/>
      <c r="J47" s="48"/>
      <c r="K47" s="48"/>
      <c r="L47" s="48"/>
      <c r="M47" s="30">
        <f>SUM(M15:M46)</f>
        <v>2523.2000000000003</v>
      </c>
      <c r="N47" s="48"/>
      <c r="O47" s="48"/>
      <c r="P47" s="48"/>
      <c r="Q47" s="48"/>
      <c r="R47" s="48"/>
      <c r="S47" s="48"/>
      <c r="T47" s="48"/>
      <c r="U47" s="48"/>
      <c r="V47" s="48"/>
      <c r="W47" s="48"/>
      <c r="X47" s="48"/>
      <c r="Y47" s="48"/>
      <c r="Z47" s="48"/>
      <c r="AA47" s="48"/>
      <c r="AB47" s="48"/>
      <c r="AC47" s="48"/>
      <c r="AD47" s="48"/>
      <c r="AE47" s="48"/>
    </row>
    <row r="48" spans="1:31" ht="15.75" customHeight="1">
      <c r="A48" s="1"/>
      <c r="B48" s="2"/>
      <c r="C48" s="2"/>
      <c r="D48" s="2"/>
      <c r="E48" s="2"/>
      <c r="F48" s="2"/>
      <c r="G48" s="2"/>
      <c r="H48" s="2"/>
      <c r="I48" s="2"/>
      <c r="J48" s="2"/>
      <c r="K48" s="2"/>
      <c r="L48" s="48"/>
      <c r="M48" s="48"/>
      <c r="N48" s="48"/>
      <c r="O48" s="48"/>
      <c r="P48" s="48"/>
      <c r="Q48" s="48"/>
      <c r="R48" s="48"/>
      <c r="S48" s="48"/>
      <c r="T48" s="48"/>
      <c r="U48" s="48"/>
      <c r="V48" s="48"/>
      <c r="W48" s="48"/>
      <c r="X48" s="48"/>
      <c r="Y48" s="48"/>
      <c r="Z48" s="48"/>
      <c r="AA48" s="48"/>
      <c r="AB48" s="48"/>
      <c r="AC48" s="48"/>
      <c r="AD48" s="48"/>
      <c r="AE48" s="48"/>
    </row>
    <row r="49" spans="1:31" ht="15.75" customHeight="1">
      <c r="A49" s="2361" t="s">
        <v>59</v>
      </c>
      <c r="B49" s="2328"/>
      <c r="C49" s="2328"/>
      <c r="D49" s="2328"/>
      <c r="E49" s="2328"/>
      <c r="F49" s="2328"/>
      <c r="G49" s="2328"/>
      <c r="H49" s="2328"/>
      <c r="I49" s="48"/>
      <c r="J49" s="48"/>
      <c r="K49" s="48"/>
      <c r="L49" s="48"/>
      <c r="M49" s="48"/>
      <c r="N49" s="48"/>
      <c r="O49" s="48"/>
      <c r="P49" s="48"/>
      <c r="Q49" s="48"/>
      <c r="R49" s="48"/>
      <c r="S49" s="48"/>
      <c r="T49" s="48"/>
      <c r="U49" s="48"/>
      <c r="V49" s="48"/>
      <c r="W49" s="48"/>
      <c r="X49" s="48"/>
      <c r="Y49" s="48"/>
      <c r="Z49" s="48"/>
      <c r="AA49" s="48"/>
      <c r="AB49" s="48"/>
      <c r="AC49" s="48"/>
      <c r="AD49" s="48"/>
      <c r="AE49" s="48"/>
    </row>
    <row r="50" spans="1:31" ht="15.75" customHeight="1">
      <c r="A50" s="1"/>
      <c r="B50" s="2"/>
      <c r="C50" s="2"/>
      <c r="D50" s="3"/>
      <c r="E50" s="3"/>
      <c r="F50" s="3"/>
      <c r="G50" s="3"/>
      <c r="H50" s="3"/>
      <c r="I50" s="3"/>
      <c r="J50" s="3"/>
      <c r="K50" s="3"/>
      <c r="L50" s="48"/>
      <c r="M50" s="48"/>
      <c r="N50" s="48"/>
      <c r="O50" s="48"/>
      <c r="P50" s="48"/>
      <c r="Q50" s="48"/>
      <c r="R50" s="48"/>
      <c r="S50" s="48"/>
      <c r="T50" s="48"/>
      <c r="U50" s="48"/>
      <c r="V50" s="48"/>
      <c r="W50" s="48"/>
      <c r="X50" s="48"/>
      <c r="Y50" s="48"/>
      <c r="Z50" s="48"/>
      <c r="AA50" s="48"/>
      <c r="AB50" s="48"/>
      <c r="AC50" s="48"/>
      <c r="AD50" s="48"/>
      <c r="AE50" s="48"/>
    </row>
    <row r="51" spans="1:31" ht="15.75" customHeight="1">
      <c r="A51" s="1"/>
      <c r="B51" s="2"/>
      <c r="C51" s="2"/>
      <c r="D51" s="3"/>
      <c r="E51" s="3"/>
      <c r="F51" s="3"/>
      <c r="G51" s="3"/>
      <c r="H51" s="3"/>
      <c r="I51" s="3"/>
      <c r="J51" s="3"/>
      <c r="K51" s="3"/>
      <c r="L51" s="48"/>
      <c r="M51" s="48"/>
      <c r="N51" s="48"/>
      <c r="O51" s="48"/>
      <c r="P51" s="48"/>
      <c r="Q51" s="48"/>
      <c r="R51" s="48"/>
      <c r="S51" s="48"/>
      <c r="T51" s="48"/>
      <c r="U51" s="48"/>
      <c r="V51" s="48"/>
      <c r="W51" s="48"/>
      <c r="X51" s="48"/>
      <c r="Y51" s="48"/>
      <c r="Z51" s="48"/>
      <c r="AA51" s="48"/>
      <c r="AB51" s="48"/>
      <c r="AC51" s="48"/>
      <c r="AD51" s="48"/>
      <c r="AE51" s="48"/>
    </row>
    <row r="52" spans="1:31" ht="15.75" customHeight="1">
      <c r="A52" s="1"/>
      <c r="B52" s="2"/>
      <c r="C52" s="2"/>
      <c r="D52" s="3"/>
      <c r="E52" s="3"/>
      <c r="F52" s="3"/>
      <c r="G52" s="3"/>
      <c r="H52" s="3"/>
      <c r="I52" s="3"/>
      <c r="J52" s="3"/>
      <c r="K52" s="3"/>
      <c r="L52" s="48"/>
      <c r="M52" s="48"/>
      <c r="N52" s="48"/>
      <c r="O52" s="48"/>
      <c r="P52" s="48"/>
      <c r="Q52" s="48"/>
      <c r="R52" s="48"/>
      <c r="S52" s="48"/>
      <c r="T52" s="48"/>
      <c r="U52" s="48"/>
      <c r="V52" s="48"/>
      <c r="W52" s="48"/>
      <c r="X52" s="48"/>
      <c r="Y52" s="48"/>
      <c r="Z52" s="48"/>
      <c r="AA52" s="48"/>
      <c r="AB52" s="48"/>
      <c r="AC52" s="48"/>
      <c r="AD52" s="48"/>
      <c r="AE52" s="48"/>
    </row>
    <row r="53" spans="1:31" ht="15.75" customHeight="1">
      <c r="A53" s="1"/>
      <c r="B53" s="2"/>
      <c r="C53" s="2"/>
      <c r="D53" s="3"/>
      <c r="E53" s="3"/>
      <c r="F53" s="3"/>
      <c r="G53" s="3"/>
      <c r="H53" s="3"/>
      <c r="I53" s="3"/>
      <c r="J53" s="3"/>
      <c r="K53" s="3"/>
      <c r="L53" s="48"/>
      <c r="M53" s="48"/>
      <c r="N53" s="48"/>
      <c r="O53" s="48"/>
      <c r="P53" s="48"/>
      <c r="Q53" s="48"/>
      <c r="R53" s="48"/>
      <c r="S53" s="48"/>
      <c r="T53" s="48"/>
      <c r="U53" s="48"/>
      <c r="V53" s="48"/>
      <c r="W53" s="48"/>
      <c r="X53" s="48"/>
      <c r="Y53" s="48"/>
      <c r="Z53" s="48"/>
      <c r="AA53" s="48"/>
      <c r="AB53" s="48"/>
      <c r="AC53" s="48"/>
      <c r="AD53" s="48"/>
      <c r="AE53" s="48"/>
    </row>
    <row r="54" spans="1:31" ht="15.75" customHeight="1">
      <c r="A54" s="1"/>
      <c r="B54" s="2"/>
      <c r="C54" s="2"/>
      <c r="D54" s="3"/>
      <c r="E54" s="3"/>
      <c r="F54" s="3"/>
      <c r="G54" s="3"/>
      <c r="H54" s="3"/>
      <c r="I54" s="3"/>
      <c r="J54" s="3"/>
      <c r="K54" s="3"/>
      <c r="L54" s="48"/>
      <c r="M54" s="48"/>
      <c r="N54" s="48"/>
      <c r="O54" s="48"/>
      <c r="P54" s="48"/>
      <c r="Q54" s="48"/>
      <c r="R54" s="48"/>
      <c r="S54" s="48"/>
      <c r="T54" s="48"/>
      <c r="U54" s="48"/>
      <c r="V54" s="48"/>
      <c r="W54" s="48"/>
      <c r="X54" s="48"/>
      <c r="Y54" s="48"/>
      <c r="Z54" s="48"/>
      <c r="AA54" s="48"/>
      <c r="AB54" s="48"/>
      <c r="AC54" s="48"/>
      <c r="AD54" s="48"/>
      <c r="AE54" s="48"/>
    </row>
    <row r="55" spans="1:31" ht="15.75" customHeight="1">
      <c r="A55" s="1"/>
      <c r="B55" s="2"/>
      <c r="C55" s="2"/>
      <c r="D55" s="3"/>
      <c r="E55" s="3"/>
      <c r="F55" s="3"/>
      <c r="G55" s="3"/>
      <c r="H55" s="3"/>
      <c r="I55" s="3"/>
      <c r="J55" s="3"/>
      <c r="K55" s="3"/>
      <c r="L55" s="48"/>
      <c r="M55" s="48"/>
      <c r="N55" s="48"/>
      <c r="O55" s="48"/>
      <c r="P55" s="48"/>
      <c r="Q55" s="48"/>
      <c r="R55" s="48"/>
      <c r="S55" s="48"/>
      <c r="T55" s="48"/>
      <c r="U55" s="48"/>
      <c r="V55" s="48"/>
      <c r="W55" s="48"/>
      <c r="X55" s="48"/>
      <c r="Y55" s="48"/>
      <c r="Z55" s="48"/>
      <c r="AA55" s="48"/>
      <c r="AB55" s="48"/>
      <c r="AC55" s="48"/>
      <c r="AD55" s="48"/>
      <c r="AE55" s="48"/>
    </row>
    <row r="56" spans="1:31" ht="15.75" customHeight="1">
      <c r="A56" s="1"/>
      <c r="B56" s="2"/>
      <c r="C56" s="2"/>
      <c r="D56" s="3"/>
      <c r="E56" s="3"/>
      <c r="F56" s="3"/>
      <c r="G56" s="3"/>
      <c r="H56" s="3"/>
      <c r="I56" s="3"/>
      <c r="J56" s="3"/>
      <c r="K56" s="3"/>
      <c r="L56" s="48"/>
      <c r="M56" s="48"/>
      <c r="N56" s="48"/>
      <c r="O56" s="48"/>
      <c r="P56" s="48"/>
      <c r="Q56" s="48"/>
      <c r="R56" s="48"/>
      <c r="S56" s="48"/>
      <c r="T56" s="48"/>
      <c r="U56" s="48"/>
      <c r="V56" s="48"/>
      <c r="W56" s="48"/>
      <c r="X56" s="48"/>
      <c r="Y56" s="48"/>
      <c r="Z56" s="48"/>
      <c r="AA56" s="48"/>
      <c r="AB56" s="48"/>
      <c r="AC56" s="48"/>
      <c r="AD56" s="48"/>
      <c r="AE56" s="48"/>
    </row>
    <row r="57" spans="1:31" ht="15.75" customHeight="1">
      <c r="A57" s="1"/>
      <c r="B57" s="2"/>
      <c r="C57" s="2"/>
      <c r="D57" s="3"/>
      <c r="E57" s="3"/>
      <c r="F57" s="3"/>
      <c r="G57" s="3"/>
      <c r="H57" s="3"/>
      <c r="I57" s="3"/>
      <c r="J57" s="3"/>
      <c r="K57" s="3"/>
      <c r="L57" s="48"/>
      <c r="M57" s="48"/>
      <c r="N57" s="48"/>
      <c r="O57" s="48"/>
      <c r="P57" s="48"/>
      <c r="Q57" s="48"/>
      <c r="R57" s="48"/>
      <c r="S57" s="48"/>
      <c r="T57" s="48"/>
      <c r="U57" s="48"/>
      <c r="V57" s="48"/>
      <c r="W57" s="48"/>
      <c r="X57" s="48"/>
      <c r="Y57" s="48"/>
      <c r="Z57" s="48"/>
      <c r="AA57" s="48"/>
      <c r="AB57" s="48"/>
      <c r="AC57" s="48"/>
      <c r="AD57" s="48"/>
      <c r="AE57" s="48"/>
    </row>
    <row r="58" spans="1:31" ht="15.75" customHeight="1">
      <c r="A58" s="1"/>
      <c r="B58" s="2"/>
      <c r="C58" s="2"/>
      <c r="D58" s="3"/>
      <c r="E58" s="3"/>
      <c r="F58" s="3"/>
      <c r="G58" s="3"/>
      <c r="H58" s="3"/>
      <c r="I58" s="3"/>
      <c r="J58" s="3"/>
      <c r="K58" s="3"/>
      <c r="L58" s="48"/>
      <c r="M58" s="48"/>
      <c r="N58" s="48"/>
      <c r="O58" s="48"/>
      <c r="P58" s="48"/>
      <c r="Q58" s="48"/>
      <c r="R58" s="48"/>
      <c r="S58" s="48"/>
      <c r="T58" s="48"/>
      <c r="U58" s="48"/>
      <c r="V58" s="48"/>
      <c r="W58" s="48"/>
      <c r="X58" s="48"/>
      <c r="Y58" s="48"/>
      <c r="Z58" s="48"/>
      <c r="AA58" s="48"/>
      <c r="AB58" s="48"/>
      <c r="AC58" s="48"/>
      <c r="AD58" s="48"/>
      <c r="AE58" s="48"/>
    </row>
    <row r="59" spans="1:31" ht="15.75" customHeight="1">
      <c r="A59" s="1"/>
      <c r="B59" s="2"/>
      <c r="C59" s="2"/>
      <c r="D59" s="3"/>
      <c r="E59" s="3"/>
      <c r="F59" s="3"/>
      <c r="G59" s="3"/>
      <c r="H59" s="3"/>
      <c r="I59" s="3"/>
      <c r="J59" s="3"/>
      <c r="K59" s="3"/>
      <c r="L59" s="48"/>
      <c r="M59" s="48"/>
      <c r="N59" s="48"/>
      <c r="O59" s="48"/>
      <c r="P59" s="48"/>
      <c r="Q59" s="48"/>
      <c r="R59" s="48"/>
      <c r="S59" s="48"/>
      <c r="T59" s="48"/>
      <c r="U59" s="48"/>
      <c r="V59" s="48"/>
      <c r="W59" s="48"/>
      <c r="X59" s="48"/>
      <c r="Y59" s="48"/>
      <c r="Z59" s="48"/>
      <c r="AA59" s="48"/>
      <c r="AB59" s="48"/>
      <c r="AC59" s="48"/>
      <c r="AD59" s="48"/>
      <c r="AE59" s="48"/>
    </row>
    <row r="60" spans="1:31" ht="15.75" customHeight="1">
      <c r="A60" s="1"/>
      <c r="B60" s="2"/>
      <c r="C60" s="2"/>
      <c r="D60" s="3"/>
      <c r="E60" s="3"/>
      <c r="F60" s="3"/>
      <c r="G60" s="3"/>
      <c r="H60" s="3"/>
      <c r="I60" s="3"/>
      <c r="J60" s="3"/>
      <c r="K60" s="3"/>
      <c r="L60" s="48"/>
      <c r="M60" s="48"/>
      <c r="N60" s="48"/>
      <c r="O60" s="48"/>
      <c r="P60" s="48"/>
      <c r="Q60" s="48"/>
      <c r="R60" s="48"/>
      <c r="S60" s="48"/>
      <c r="T60" s="48"/>
      <c r="U60" s="48"/>
      <c r="V60" s="48"/>
      <c r="W60" s="48"/>
      <c r="X60" s="48"/>
      <c r="Y60" s="48"/>
      <c r="Z60" s="48"/>
      <c r="AA60" s="48"/>
      <c r="AB60" s="48"/>
      <c r="AC60" s="48"/>
      <c r="AD60" s="48"/>
      <c r="AE60" s="48"/>
    </row>
    <row r="61" spans="1:31" ht="15.75" customHeight="1">
      <c r="A61" s="1"/>
      <c r="B61" s="2"/>
      <c r="C61" s="2"/>
      <c r="D61" s="3"/>
      <c r="E61" s="3"/>
      <c r="F61" s="3"/>
      <c r="G61" s="3"/>
      <c r="H61" s="3"/>
      <c r="I61" s="3"/>
      <c r="J61" s="3"/>
      <c r="K61" s="3"/>
      <c r="L61" s="48"/>
      <c r="M61" s="48"/>
      <c r="N61" s="48"/>
      <c r="O61" s="48"/>
      <c r="P61" s="48"/>
      <c r="Q61" s="48"/>
      <c r="R61" s="48"/>
      <c r="S61" s="48"/>
      <c r="T61" s="48"/>
      <c r="U61" s="48"/>
      <c r="V61" s="48"/>
      <c r="W61" s="48"/>
      <c r="X61" s="48"/>
      <c r="Y61" s="48"/>
      <c r="Z61" s="48"/>
      <c r="AA61" s="48"/>
      <c r="AB61" s="48"/>
      <c r="AC61" s="48"/>
      <c r="AD61" s="48"/>
      <c r="AE61" s="48"/>
    </row>
    <row r="62" spans="1:31" ht="15.75" customHeight="1">
      <c r="A62" s="1"/>
      <c r="B62" s="2"/>
      <c r="C62" s="2"/>
      <c r="D62" s="3"/>
      <c r="E62" s="3"/>
      <c r="F62" s="3"/>
      <c r="G62" s="3"/>
      <c r="H62" s="3"/>
      <c r="I62" s="3"/>
      <c r="J62" s="3"/>
      <c r="K62" s="3"/>
      <c r="L62" s="48"/>
      <c r="M62" s="48"/>
      <c r="N62" s="48"/>
      <c r="O62" s="48"/>
      <c r="P62" s="48"/>
      <c r="Q62" s="48"/>
      <c r="R62" s="48"/>
      <c r="S62" s="48"/>
      <c r="T62" s="48"/>
      <c r="U62" s="48"/>
      <c r="V62" s="48"/>
      <c r="W62" s="48"/>
      <c r="X62" s="48"/>
      <c r="Y62" s="48"/>
      <c r="Z62" s="48"/>
      <c r="AA62" s="48"/>
      <c r="AB62" s="48"/>
      <c r="AC62" s="48"/>
      <c r="AD62" s="48"/>
      <c r="AE62" s="48"/>
    </row>
    <row r="63" spans="1:31" ht="15.75" customHeight="1">
      <c r="A63" s="1"/>
      <c r="B63" s="2"/>
      <c r="C63" s="2"/>
      <c r="D63" s="3"/>
      <c r="E63" s="3"/>
      <c r="F63" s="3"/>
      <c r="G63" s="3"/>
      <c r="H63" s="3"/>
      <c r="I63" s="3"/>
      <c r="J63" s="3"/>
      <c r="K63" s="3"/>
      <c r="L63" s="48"/>
      <c r="M63" s="48"/>
      <c r="N63" s="48"/>
      <c r="O63" s="48"/>
      <c r="P63" s="48"/>
      <c r="Q63" s="48"/>
      <c r="R63" s="48"/>
      <c r="S63" s="48"/>
      <c r="T63" s="48"/>
      <c r="U63" s="48"/>
      <c r="V63" s="48"/>
      <c r="W63" s="48"/>
      <c r="X63" s="48"/>
      <c r="Y63" s="48"/>
      <c r="Z63" s="48"/>
      <c r="AA63" s="48"/>
      <c r="AB63" s="48"/>
      <c r="AC63" s="48"/>
      <c r="AD63" s="48"/>
      <c r="AE63" s="48"/>
    </row>
    <row r="64" spans="1:31" ht="15.75" customHeight="1">
      <c r="A64" s="1"/>
      <c r="B64" s="2"/>
      <c r="C64" s="2"/>
      <c r="D64" s="3"/>
      <c r="E64" s="3"/>
      <c r="F64" s="3"/>
      <c r="G64" s="3"/>
      <c r="H64" s="3"/>
      <c r="I64" s="3"/>
      <c r="J64" s="3"/>
      <c r="K64" s="3"/>
      <c r="L64" s="48"/>
      <c r="M64" s="48"/>
      <c r="N64" s="48"/>
      <c r="O64" s="48"/>
      <c r="P64" s="48"/>
      <c r="Q64" s="48"/>
      <c r="R64" s="48"/>
      <c r="S64" s="48"/>
      <c r="T64" s="48"/>
      <c r="U64" s="48"/>
      <c r="V64" s="48"/>
      <c r="W64" s="48"/>
      <c r="X64" s="48"/>
      <c r="Y64" s="48"/>
      <c r="Z64" s="48"/>
      <c r="AA64" s="48"/>
      <c r="AB64" s="48"/>
      <c r="AC64" s="48"/>
      <c r="AD64" s="48"/>
      <c r="AE64" s="48"/>
    </row>
    <row r="65" spans="1:31" ht="15.75" customHeight="1">
      <c r="A65" s="1"/>
      <c r="B65" s="2"/>
      <c r="C65" s="2"/>
      <c r="D65" s="3"/>
      <c r="E65" s="3"/>
      <c r="F65" s="3"/>
      <c r="G65" s="3"/>
      <c r="H65" s="3"/>
      <c r="I65" s="3"/>
      <c r="J65" s="3"/>
      <c r="K65" s="3"/>
      <c r="L65" s="48"/>
      <c r="M65" s="48"/>
      <c r="N65" s="48"/>
      <c r="O65" s="48"/>
      <c r="P65" s="48"/>
      <c r="Q65" s="48"/>
      <c r="R65" s="48"/>
      <c r="S65" s="48"/>
      <c r="T65" s="48"/>
      <c r="U65" s="48"/>
      <c r="V65" s="48"/>
      <c r="W65" s="48"/>
      <c r="X65" s="48"/>
      <c r="Y65" s="48"/>
      <c r="Z65" s="48"/>
      <c r="AA65" s="48"/>
      <c r="AB65" s="48"/>
      <c r="AC65" s="48"/>
      <c r="AD65" s="48"/>
      <c r="AE65" s="48"/>
    </row>
    <row r="66" spans="1:31" ht="15.75" customHeight="1">
      <c r="A66" s="1"/>
      <c r="B66" s="2"/>
      <c r="C66" s="2"/>
      <c r="D66" s="3"/>
      <c r="E66" s="3"/>
      <c r="F66" s="3"/>
      <c r="G66" s="3"/>
      <c r="H66" s="3"/>
      <c r="I66" s="3"/>
      <c r="J66" s="3"/>
      <c r="K66" s="3"/>
      <c r="L66" s="48"/>
      <c r="M66" s="48"/>
      <c r="N66" s="48"/>
      <c r="O66" s="48"/>
      <c r="P66" s="48"/>
      <c r="Q66" s="48"/>
      <c r="R66" s="48"/>
      <c r="S66" s="48"/>
      <c r="T66" s="48"/>
      <c r="U66" s="48"/>
      <c r="V66" s="48"/>
      <c r="W66" s="48"/>
      <c r="X66" s="48"/>
      <c r="Y66" s="48"/>
      <c r="Z66" s="48"/>
      <c r="AA66" s="48"/>
      <c r="AB66" s="48"/>
      <c r="AC66" s="48"/>
      <c r="AD66" s="48"/>
      <c r="AE66" s="48"/>
    </row>
    <row r="67" spans="1:31" ht="15.75" customHeight="1">
      <c r="A67" s="1"/>
      <c r="B67" s="2"/>
      <c r="C67" s="2"/>
      <c r="D67" s="3"/>
      <c r="E67" s="3"/>
      <c r="F67" s="3"/>
      <c r="G67" s="3"/>
      <c r="H67" s="3"/>
      <c r="I67" s="3"/>
      <c r="J67" s="3"/>
      <c r="K67" s="3"/>
      <c r="L67" s="48"/>
      <c r="M67" s="48"/>
      <c r="N67" s="48"/>
      <c r="O67" s="48"/>
      <c r="P67" s="48"/>
      <c r="Q67" s="48"/>
      <c r="R67" s="48"/>
      <c r="S67" s="48"/>
      <c r="T67" s="48"/>
      <c r="U67" s="48"/>
      <c r="V67" s="48"/>
      <c r="W67" s="48"/>
      <c r="X67" s="48"/>
      <c r="Y67" s="48"/>
      <c r="Z67" s="48"/>
      <c r="AA67" s="48"/>
      <c r="AB67" s="48"/>
      <c r="AC67" s="48"/>
      <c r="AD67" s="48"/>
      <c r="AE67" s="48"/>
    </row>
    <row r="68" spans="1:31" ht="15.75" customHeight="1">
      <c r="A68" s="1"/>
      <c r="B68" s="2"/>
      <c r="C68" s="2"/>
      <c r="D68" s="3"/>
      <c r="E68" s="3"/>
      <c r="F68" s="3"/>
      <c r="G68" s="3"/>
      <c r="H68" s="3"/>
      <c r="I68" s="3"/>
      <c r="J68" s="3"/>
      <c r="K68" s="3"/>
      <c r="L68" s="48"/>
      <c r="M68" s="48"/>
      <c r="N68" s="48"/>
      <c r="O68" s="48"/>
      <c r="P68" s="48"/>
      <c r="Q68" s="48"/>
      <c r="R68" s="48"/>
      <c r="S68" s="48"/>
      <c r="T68" s="48"/>
      <c r="U68" s="48"/>
      <c r="V68" s="48"/>
      <c r="W68" s="48"/>
      <c r="X68" s="48"/>
      <c r="Y68" s="48"/>
      <c r="Z68" s="48"/>
      <c r="AA68" s="48"/>
      <c r="AB68" s="48"/>
      <c r="AC68" s="48"/>
      <c r="AD68" s="48"/>
      <c r="AE68" s="48"/>
    </row>
    <row r="69" spans="1:31" ht="15.75" customHeight="1">
      <c r="A69" s="1"/>
      <c r="B69" s="2"/>
      <c r="C69" s="2"/>
      <c r="D69" s="3"/>
      <c r="E69" s="3"/>
      <c r="F69" s="3"/>
      <c r="G69" s="3"/>
      <c r="H69" s="3"/>
      <c r="I69" s="3"/>
      <c r="J69" s="3"/>
      <c r="K69" s="3"/>
      <c r="L69" s="48"/>
      <c r="M69" s="48"/>
      <c r="N69" s="48"/>
      <c r="O69" s="48"/>
      <c r="P69" s="48"/>
      <c r="Q69" s="48"/>
      <c r="R69" s="48"/>
      <c r="S69" s="48"/>
      <c r="T69" s="48"/>
      <c r="U69" s="48"/>
      <c r="V69" s="48"/>
      <c r="W69" s="48"/>
      <c r="X69" s="48"/>
      <c r="Y69" s="48"/>
      <c r="Z69" s="48"/>
      <c r="AA69" s="48"/>
      <c r="AB69" s="48"/>
      <c r="AC69" s="48"/>
      <c r="AD69" s="48"/>
      <c r="AE69" s="48"/>
    </row>
    <row r="70" spans="1:31" ht="15.75" customHeight="1">
      <c r="A70" s="1"/>
      <c r="B70" s="2"/>
      <c r="C70" s="2"/>
      <c r="D70" s="3"/>
      <c r="E70" s="3"/>
      <c r="F70" s="3"/>
      <c r="G70" s="3"/>
      <c r="H70" s="3"/>
      <c r="I70" s="3"/>
      <c r="J70" s="3"/>
      <c r="K70" s="3"/>
      <c r="L70" s="48"/>
      <c r="M70" s="48"/>
      <c r="N70" s="48"/>
      <c r="O70" s="48"/>
      <c r="P70" s="48"/>
      <c r="Q70" s="48"/>
      <c r="R70" s="48"/>
      <c r="S70" s="48"/>
      <c r="T70" s="48"/>
      <c r="U70" s="48"/>
      <c r="V70" s="48"/>
      <c r="W70" s="48"/>
      <c r="X70" s="48"/>
      <c r="Y70" s="48"/>
      <c r="Z70" s="48"/>
      <c r="AA70" s="48"/>
      <c r="AB70" s="48"/>
      <c r="AC70" s="48"/>
      <c r="AD70" s="48"/>
      <c r="AE70" s="48"/>
    </row>
    <row r="71" spans="1:31" ht="15.75" customHeight="1">
      <c r="A71" s="1"/>
      <c r="B71" s="2"/>
      <c r="C71" s="2"/>
      <c r="D71" s="3"/>
      <c r="E71" s="3"/>
      <c r="F71" s="3"/>
      <c r="G71" s="3"/>
      <c r="H71" s="3"/>
      <c r="I71" s="3"/>
      <c r="J71" s="3"/>
      <c r="K71" s="3"/>
      <c r="L71" s="48"/>
      <c r="M71" s="48"/>
      <c r="N71" s="48"/>
      <c r="O71" s="48"/>
      <c r="P71" s="48"/>
      <c r="Q71" s="48"/>
      <c r="R71" s="48"/>
      <c r="S71" s="48"/>
      <c r="T71" s="48"/>
      <c r="U71" s="48"/>
      <c r="V71" s="48"/>
      <c r="W71" s="48"/>
      <c r="X71" s="48"/>
      <c r="Y71" s="48"/>
      <c r="Z71" s="48"/>
      <c r="AA71" s="48"/>
      <c r="AB71" s="48"/>
      <c r="AC71" s="48"/>
      <c r="AD71" s="48"/>
      <c r="AE71" s="48"/>
    </row>
    <row r="72" spans="1:31" ht="15.75" customHeight="1">
      <c r="A72" s="1"/>
      <c r="B72" s="2"/>
      <c r="C72" s="2"/>
      <c r="D72" s="3"/>
      <c r="E72" s="3"/>
      <c r="F72" s="3"/>
      <c r="G72" s="3"/>
      <c r="H72" s="3"/>
      <c r="I72" s="3"/>
      <c r="J72" s="3"/>
      <c r="K72" s="3"/>
      <c r="L72" s="48"/>
      <c r="M72" s="48"/>
      <c r="N72" s="48"/>
      <c r="O72" s="48"/>
      <c r="P72" s="48"/>
      <c r="Q72" s="48"/>
      <c r="R72" s="48"/>
      <c r="S72" s="48"/>
      <c r="T72" s="48"/>
      <c r="U72" s="48"/>
      <c r="V72" s="48"/>
      <c r="W72" s="48"/>
      <c r="X72" s="48"/>
      <c r="Y72" s="48"/>
      <c r="Z72" s="48"/>
      <c r="AA72" s="48"/>
      <c r="AB72" s="48"/>
      <c r="AC72" s="48"/>
      <c r="AD72" s="48"/>
      <c r="AE72" s="48"/>
    </row>
    <row r="73" spans="1:31" ht="15.75" customHeight="1">
      <c r="A73" s="1"/>
      <c r="B73" s="2"/>
      <c r="C73" s="2"/>
      <c r="D73" s="3"/>
      <c r="E73" s="3"/>
      <c r="F73" s="3"/>
      <c r="G73" s="3"/>
      <c r="H73" s="3"/>
      <c r="I73" s="3"/>
      <c r="J73" s="3"/>
      <c r="K73" s="3"/>
      <c r="L73" s="48"/>
      <c r="M73" s="48"/>
      <c r="N73" s="48"/>
      <c r="O73" s="48"/>
      <c r="P73" s="48"/>
      <c r="Q73" s="48"/>
      <c r="R73" s="48"/>
      <c r="S73" s="48"/>
      <c r="T73" s="48"/>
      <c r="U73" s="48"/>
      <c r="V73" s="48"/>
      <c r="W73" s="48"/>
      <c r="X73" s="48"/>
      <c r="Y73" s="48"/>
      <c r="Z73" s="48"/>
      <c r="AA73" s="48"/>
      <c r="AB73" s="48"/>
      <c r="AC73" s="48"/>
      <c r="AD73" s="48"/>
      <c r="AE73" s="48"/>
    </row>
    <row r="74" spans="1:31" ht="15.75" customHeight="1">
      <c r="A74" s="1"/>
      <c r="B74" s="2"/>
      <c r="C74" s="2"/>
      <c r="D74" s="3"/>
      <c r="E74" s="3"/>
      <c r="F74" s="3"/>
      <c r="G74" s="3"/>
      <c r="H74" s="3"/>
      <c r="I74" s="3"/>
      <c r="J74" s="3"/>
      <c r="K74" s="3"/>
      <c r="L74" s="48"/>
      <c r="M74" s="48"/>
      <c r="N74" s="48"/>
      <c r="O74" s="48"/>
      <c r="P74" s="48"/>
      <c r="Q74" s="48"/>
      <c r="R74" s="48"/>
      <c r="S74" s="48"/>
      <c r="T74" s="48"/>
      <c r="U74" s="48"/>
      <c r="V74" s="48"/>
      <c r="W74" s="48"/>
      <c r="X74" s="48"/>
      <c r="Y74" s="48"/>
      <c r="Z74" s="48"/>
      <c r="AA74" s="48"/>
      <c r="AB74" s="48"/>
      <c r="AC74" s="48"/>
      <c r="AD74" s="48"/>
      <c r="AE74" s="48"/>
    </row>
    <row r="75" spans="1:31" ht="15.75" customHeight="1">
      <c r="A75" s="1"/>
      <c r="B75" s="2"/>
      <c r="C75" s="2"/>
      <c r="D75" s="3"/>
      <c r="E75" s="3"/>
      <c r="F75" s="3"/>
      <c r="G75" s="3"/>
      <c r="H75" s="3"/>
      <c r="I75" s="3"/>
      <c r="J75" s="3"/>
      <c r="K75" s="3"/>
      <c r="L75" s="48"/>
      <c r="M75" s="48"/>
      <c r="N75" s="48"/>
      <c r="O75" s="48"/>
      <c r="P75" s="48"/>
      <c r="Q75" s="48"/>
      <c r="R75" s="48"/>
      <c r="S75" s="48"/>
      <c r="T75" s="48"/>
      <c r="U75" s="48"/>
      <c r="V75" s="48"/>
      <c r="W75" s="48"/>
      <c r="X75" s="48"/>
      <c r="Y75" s="48"/>
      <c r="Z75" s="48"/>
      <c r="AA75" s="48"/>
      <c r="AB75" s="48"/>
      <c r="AC75" s="48"/>
      <c r="AD75" s="48"/>
      <c r="AE75" s="48"/>
    </row>
    <row r="76" spans="1:31" ht="15.75" customHeight="1">
      <c r="A76" s="1"/>
      <c r="B76" s="2"/>
      <c r="C76" s="2"/>
      <c r="D76" s="3"/>
      <c r="E76" s="3"/>
      <c r="F76" s="3"/>
      <c r="G76" s="3"/>
      <c r="H76" s="3"/>
      <c r="I76" s="3"/>
      <c r="J76" s="3"/>
      <c r="K76" s="3"/>
      <c r="L76" s="48"/>
      <c r="M76" s="48"/>
      <c r="N76" s="48"/>
      <c r="O76" s="48"/>
      <c r="P76" s="48"/>
      <c r="Q76" s="48"/>
      <c r="R76" s="48"/>
      <c r="S76" s="48"/>
      <c r="T76" s="48"/>
      <c r="U76" s="48"/>
      <c r="V76" s="48"/>
      <c r="W76" s="48"/>
      <c r="X76" s="48"/>
      <c r="Y76" s="48"/>
      <c r="Z76" s="48"/>
      <c r="AA76" s="48"/>
      <c r="AB76" s="48"/>
      <c r="AC76" s="48"/>
      <c r="AD76" s="48"/>
      <c r="AE76" s="48"/>
    </row>
    <row r="77" spans="1:31" ht="15.75" customHeight="1">
      <c r="A77" s="1"/>
      <c r="B77" s="2"/>
      <c r="C77" s="2"/>
      <c r="D77" s="3"/>
      <c r="E77" s="3"/>
      <c r="F77" s="3"/>
      <c r="G77" s="3"/>
      <c r="H77" s="3"/>
      <c r="I77" s="3"/>
      <c r="J77" s="3"/>
      <c r="K77" s="3"/>
      <c r="L77" s="48"/>
      <c r="M77" s="48"/>
      <c r="N77" s="48"/>
      <c r="O77" s="48"/>
      <c r="P77" s="48"/>
      <c r="Q77" s="48"/>
      <c r="R77" s="48"/>
      <c r="S77" s="48"/>
      <c r="T77" s="48"/>
      <c r="U77" s="48"/>
      <c r="V77" s="48"/>
      <c r="W77" s="48"/>
      <c r="X77" s="48"/>
      <c r="Y77" s="48"/>
      <c r="Z77" s="48"/>
      <c r="AA77" s="48"/>
      <c r="AB77" s="48"/>
      <c r="AC77" s="48"/>
      <c r="AD77" s="48"/>
      <c r="AE77" s="48"/>
    </row>
    <row r="78" spans="1:31" ht="15.75" customHeight="1">
      <c r="A78" s="1"/>
      <c r="B78" s="2"/>
      <c r="C78" s="2"/>
      <c r="D78" s="3"/>
      <c r="E78" s="3"/>
      <c r="F78" s="3"/>
      <c r="G78" s="3"/>
      <c r="H78" s="3"/>
      <c r="I78" s="3"/>
      <c r="J78" s="3"/>
      <c r="K78" s="3"/>
      <c r="L78" s="48"/>
      <c r="M78" s="48"/>
      <c r="N78" s="48"/>
      <c r="O78" s="48"/>
      <c r="P78" s="48"/>
      <c r="Q78" s="48"/>
      <c r="R78" s="48"/>
      <c r="S78" s="48"/>
      <c r="T78" s="48"/>
      <c r="U78" s="48"/>
      <c r="V78" s="48"/>
      <c r="W78" s="48"/>
      <c r="X78" s="48"/>
      <c r="Y78" s="48"/>
      <c r="Z78" s="48"/>
      <c r="AA78" s="48"/>
      <c r="AB78" s="48"/>
      <c r="AC78" s="48"/>
      <c r="AD78" s="48"/>
      <c r="AE78" s="48"/>
    </row>
    <row r="79" spans="1:31" ht="15.75" customHeight="1">
      <c r="A79" s="1"/>
      <c r="B79" s="2"/>
      <c r="C79" s="2"/>
      <c r="D79" s="3"/>
      <c r="E79" s="3"/>
      <c r="F79" s="3"/>
      <c r="G79" s="3"/>
      <c r="H79" s="3"/>
      <c r="I79" s="3"/>
      <c r="J79" s="3"/>
      <c r="K79" s="3"/>
      <c r="L79" s="48"/>
      <c r="M79" s="48"/>
      <c r="N79" s="48"/>
      <c r="O79" s="48"/>
      <c r="P79" s="48"/>
      <c r="Q79" s="48"/>
      <c r="R79" s="48"/>
      <c r="S79" s="48"/>
      <c r="T79" s="48"/>
      <c r="U79" s="48"/>
      <c r="V79" s="48"/>
      <c r="W79" s="48"/>
      <c r="X79" s="48"/>
      <c r="Y79" s="48"/>
      <c r="Z79" s="48"/>
      <c r="AA79" s="48"/>
      <c r="AB79" s="48"/>
      <c r="AC79" s="48"/>
      <c r="AD79" s="48"/>
      <c r="AE79" s="48"/>
    </row>
    <row r="80" spans="1:31" ht="15.75" customHeight="1">
      <c r="A80" s="1"/>
      <c r="B80" s="2"/>
      <c r="C80" s="2"/>
      <c r="D80" s="3"/>
      <c r="E80" s="3"/>
      <c r="F80" s="3"/>
      <c r="G80" s="3"/>
      <c r="H80" s="3"/>
      <c r="I80" s="3"/>
      <c r="J80" s="3"/>
      <c r="K80" s="3"/>
      <c r="L80" s="48"/>
      <c r="M80" s="48"/>
      <c r="N80" s="48"/>
      <c r="O80" s="48"/>
      <c r="P80" s="48"/>
      <c r="Q80" s="48"/>
      <c r="R80" s="48"/>
      <c r="S80" s="48"/>
      <c r="T80" s="48"/>
      <c r="U80" s="48"/>
      <c r="V80" s="48"/>
      <c r="W80" s="48"/>
      <c r="X80" s="48"/>
      <c r="Y80" s="48"/>
      <c r="Z80" s="48"/>
      <c r="AA80" s="48"/>
      <c r="AB80" s="48"/>
      <c r="AC80" s="48"/>
      <c r="AD80" s="48"/>
      <c r="AE80" s="48"/>
    </row>
    <row r="81" spans="1:31" ht="15.75" customHeight="1">
      <c r="A81" s="1"/>
      <c r="B81" s="2"/>
      <c r="C81" s="2"/>
      <c r="D81" s="3"/>
      <c r="E81" s="3"/>
      <c r="F81" s="3"/>
      <c r="G81" s="3"/>
      <c r="H81" s="3"/>
      <c r="I81" s="3"/>
      <c r="J81" s="3"/>
      <c r="K81" s="3"/>
      <c r="L81" s="48"/>
      <c r="M81" s="48"/>
      <c r="N81" s="48"/>
      <c r="O81" s="48"/>
      <c r="P81" s="48"/>
      <c r="Q81" s="48"/>
      <c r="R81" s="48"/>
      <c r="S81" s="48"/>
      <c r="T81" s="48"/>
      <c r="U81" s="48"/>
      <c r="V81" s="48"/>
      <c r="W81" s="48"/>
      <c r="X81" s="48"/>
      <c r="Y81" s="48"/>
      <c r="Z81" s="48"/>
      <c r="AA81" s="48"/>
      <c r="AB81" s="48"/>
      <c r="AC81" s="48"/>
      <c r="AD81" s="48"/>
      <c r="AE81" s="48"/>
    </row>
    <row r="82" spans="1:31" ht="15.75" customHeight="1">
      <c r="A82" s="1"/>
      <c r="B82" s="2"/>
      <c r="C82" s="2"/>
      <c r="D82" s="3"/>
      <c r="E82" s="3"/>
      <c r="F82" s="3"/>
      <c r="G82" s="3"/>
      <c r="H82" s="3"/>
      <c r="I82" s="3"/>
      <c r="J82" s="3"/>
      <c r="K82" s="3"/>
      <c r="L82" s="48"/>
      <c r="M82" s="48"/>
      <c r="N82" s="48"/>
      <c r="O82" s="48"/>
      <c r="P82" s="48"/>
      <c r="Q82" s="48"/>
      <c r="R82" s="48"/>
      <c r="S82" s="48"/>
      <c r="T82" s="48"/>
      <c r="U82" s="48"/>
      <c r="V82" s="48"/>
      <c r="W82" s="48"/>
      <c r="X82" s="48"/>
      <c r="Y82" s="48"/>
      <c r="Z82" s="48"/>
      <c r="AA82" s="48"/>
      <c r="AB82" s="48"/>
      <c r="AC82" s="48"/>
      <c r="AD82" s="48"/>
      <c r="AE82" s="48"/>
    </row>
    <row r="83" spans="1:31" ht="15.75" customHeight="1">
      <c r="A83" s="1"/>
      <c r="B83" s="2"/>
      <c r="C83" s="2"/>
      <c r="D83" s="3"/>
      <c r="E83" s="3"/>
      <c r="F83" s="3"/>
      <c r="G83" s="3"/>
      <c r="H83" s="3"/>
      <c r="I83" s="3"/>
      <c r="J83" s="3"/>
      <c r="K83" s="3"/>
      <c r="L83" s="48"/>
      <c r="M83" s="48"/>
      <c r="N83" s="48"/>
      <c r="O83" s="48"/>
      <c r="P83" s="48"/>
      <c r="Q83" s="48"/>
      <c r="R83" s="48"/>
      <c r="S83" s="48"/>
      <c r="T83" s="48"/>
      <c r="U83" s="48"/>
      <c r="V83" s="48"/>
      <c r="W83" s="48"/>
      <c r="X83" s="48"/>
      <c r="Y83" s="48"/>
      <c r="Z83" s="48"/>
      <c r="AA83" s="48"/>
      <c r="AB83" s="48"/>
      <c r="AC83" s="48"/>
      <c r="AD83" s="48"/>
      <c r="AE83" s="48"/>
    </row>
    <row r="84" spans="1:31" ht="15.75" customHeight="1">
      <c r="A84" s="1"/>
      <c r="B84" s="2"/>
      <c r="C84" s="2"/>
      <c r="D84" s="3"/>
      <c r="E84" s="3"/>
      <c r="F84" s="3"/>
      <c r="G84" s="3"/>
      <c r="H84" s="3"/>
      <c r="I84" s="3"/>
      <c r="J84" s="3"/>
      <c r="K84" s="3"/>
      <c r="L84" s="48"/>
      <c r="M84" s="48"/>
      <c r="N84" s="48"/>
      <c r="O84" s="48"/>
      <c r="P84" s="48"/>
      <c r="Q84" s="48"/>
      <c r="R84" s="48"/>
      <c r="S84" s="48"/>
      <c r="T84" s="48"/>
      <c r="U84" s="48"/>
      <c r="V84" s="48"/>
      <c r="W84" s="48"/>
      <c r="X84" s="48"/>
      <c r="Y84" s="48"/>
      <c r="Z84" s="48"/>
      <c r="AA84" s="48"/>
      <c r="AB84" s="48"/>
      <c r="AC84" s="48"/>
      <c r="AD84" s="48"/>
      <c r="AE84" s="48"/>
    </row>
    <row r="85" spans="1:31" ht="15.75" customHeight="1">
      <c r="A85" s="1"/>
      <c r="B85" s="2"/>
      <c r="C85" s="2"/>
      <c r="D85" s="3"/>
      <c r="E85" s="3"/>
      <c r="F85" s="3"/>
      <c r="G85" s="3"/>
      <c r="H85" s="3"/>
      <c r="I85" s="3"/>
      <c r="J85" s="3"/>
      <c r="K85" s="3"/>
      <c r="L85" s="48"/>
      <c r="M85" s="48"/>
      <c r="N85" s="48"/>
      <c r="O85" s="48"/>
      <c r="P85" s="48"/>
      <c r="Q85" s="48"/>
      <c r="R85" s="48"/>
      <c r="S85" s="48"/>
      <c r="T85" s="48"/>
      <c r="U85" s="48"/>
      <c r="V85" s="48"/>
      <c r="W85" s="48"/>
      <c r="X85" s="48"/>
      <c r="Y85" s="48"/>
      <c r="Z85" s="48"/>
      <c r="AA85" s="48"/>
      <c r="AB85" s="48"/>
      <c r="AC85" s="48"/>
      <c r="AD85" s="48"/>
      <c r="AE85" s="48"/>
    </row>
    <row r="86" spans="1:31" ht="15.75" customHeight="1">
      <c r="A86" s="1"/>
      <c r="B86" s="2"/>
      <c r="C86" s="2"/>
      <c r="D86" s="3"/>
      <c r="E86" s="3"/>
      <c r="F86" s="3"/>
      <c r="G86" s="3"/>
      <c r="H86" s="3"/>
      <c r="I86" s="3"/>
      <c r="J86" s="3"/>
      <c r="K86" s="3"/>
      <c r="L86" s="48"/>
      <c r="M86" s="48"/>
      <c r="N86" s="48"/>
      <c r="O86" s="48"/>
      <c r="P86" s="48"/>
      <c r="Q86" s="48"/>
      <c r="R86" s="48"/>
      <c r="S86" s="48"/>
      <c r="T86" s="48"/>
      <c r="U86" s="48"/>
      <c r="V86" s="48"/>
      <c r="W86" s="48"/>
      <c r="X86" s="48"/>
      <c r="Y86" s="48"/>
      <c r="Z86" s="48"/>
      <c r="AA86" s="48"/>
      <c r="AB86" s="48"/>
      <c r="AC86" s="48"/>
      <c r="AD86" s="48"/>
      <c r="AE86" s="48"/>
    </row>
    <row r="87" spans="1:31" ht="15.75" customHeight="1">
      <c r="A87" s="1"/>
      <c r="B87" s="2"/>
      <c r="C87" s="2"/>
      <c r="D87" s="3"/>
      <c r="E87" s="3"/>
      <c r="F87" s="3"/>
      <c r="G87" s="3"/>
      <c r="H87" s="3"/>
      <c r="I87" s="3"/>
      <c r="J87" s="3"/>
      <c r="K87" s="3"/>
      <c r="L87" s="48"/>
      <c r="M87" s="48"/>
      <c r="N87" s="48"/>
      <c r="O87" s="48"/>
      <c r="P87" s="48"/>
      <c r="Q87" s="48"/>
      <c r="R87" s="48"/>
      <c r="S87" s="48"/>
      <c r="T87" s="48"/>
      <c r="U87" s="48"/>
      <c r="V87" s="48"/>
      <c r="W87" s="48"/>
      <c r="X87" s="48"/>
      <c r="Y87" s="48"/>
      <c r="Z87" s="48"/>
      <c r="AA87" s="48"/>
      <c r="AB87" s="48"/>
      <c r="AC87" s="48"/>
      <c r="AD87" s="48"/>
      <c r="AE87" s="48"/>
    </row>
    <row r="88" spans="1:31" ht="15.75" customHeight="1">
      <c r="A88" s="1"/>
      <c r="B88" s="2"/>
      <c r="C88" s="2"/>
      <c r="D88" s="3"/>
      <c r="E88" s="3"/>
      <c r="F88" s="3"/>
      <c r="G88" s="3"/>
      <c r="H88" s="3"/>
      <c r="I88" s="3"/>
      <c r="J88" s="3"/>
      <c r="K88" s="3"/>
      <c r="L88" s="48"/>
      <c r="M88" s="48"/>
      <c r="N88" s="48"/>
      <c r="O88" s="48"/>
      <c r="P88" s="48"/>
      <c r="Q88" s="48"/>
      <c r="R88" s="48"/>
      <c r="S88" s="48"/>
      <c r="T88" s="48"/>
      <c r="U88" s="48"/>
      <c r="V88" s="48"/>
      <c r="W88" s="48"/>
      <c r="X88" s="48"/>
      <c r="Y88" s="48"/>
      <c r="Z88" s="48"/>
      <c r="AA88" s="48"/>
      <c r="AB88" s="48"/>
      <c r="AC88" s="48"/>
      <c r="AD88" s="48"/>
      <c r="AE88" s="48"/>
    </row>
    <row r="89" spans="1:31" ht="15.75" customHeight="1">
      <c r="A89" s="1"/>
      <c r="B89" s="2"/>
      <c r="C89" s="2"/>
      <c r="D89" s="3"/>
      <c r="E89" s="3"/>
      <c r="F89" s="3"/>
      <c r="G89" s="3"/>
      <c r="H89" s="3"/>
      <c r="I89" s="3"/>
      <c r="J89" s="3"/>
      <c r="K89" s="3"/>
      <c r="L89" s="48"/>
      <c r="M89" s="48"/>
      <c r="N89" s="48"/>
      <c r="O89" s="48"/>
      <c r="P89" s="48"/>
      <c r="Q89" s="48"/>
      <c r="R89" s="48"/>
      <c r="S89" s="48"/>
      <c r="T89" s="48"/>
      <c r="U89" s="48"/>
      <c r="V89" s="48"/>
      <c r="W89" s="48"/>
      <c r="X89" s="48"/>
      <c r="Y89" s="48"/>
      <c r="Z89" s="48"/>
      <c r="AA89" s="48"/>
      <c r="AB89" s="48"/>
      <c r="AC89" s="48"/>
      <c r="AD89" s="48"/>
      <c r="AE89" s="48"/>
    </row>
    <row r="90" spans="1:31" ht="15.75" customHeight="1">
      <c r="A90" s="1"/>
      <c r="B90" s="2"/>
      <c r="C90" s="2"/>
      <c r="D90" s="3"/>
      <c r="E90" s="3"/>
      <c r="F90" s="3"/>
      <c r="G90" s="3"/>
      <c r="H90" s="3"/>
      <c r="I90" s="3"/>
      <c r="J90" s="3"/>
      <c r="K90" s="3"/>
      <c r="L90" s="48"/>
      <c r="M90" s="48"/>
      <c r="N90" s="48"/>
      <c r="O90" s="48"/>
      <c r="P90" s="48"/>
      <c r="Q90" s="48"/>
      <c r="R90" s="48"/>
      <c r="S90" s="48"/>
      <c r="T90" s="48"/>
      <c r="U90" s="48"/>
      <c r="V90" s="48"/>
      <c r="W90" s="48"/>
      <c r="X90" s="48"/>
      <c r="Y90" s="48"/>
      <c r="Z90" s="48"/>
      <c r="AA90" s="48"/>
      <c r="AB90" s="48"/>
      <c r="AC90" s="48"/>
      <c r="AD90" s="48"/>
      <c r="AE90" s="48"/>
    </row>
    <row r="91" spans="1:31" ht="15.75" customHeight="1">
      <c r="A91" s="1"/>
      <c r="B91" s="2"/>
      <c r="C91" s="2"/>
      <c r="D91" s="3"/>
      <c r="E91" s="3"/>
      <c r="F91" s="3"/>
      <c r="G91" s="3"/>
      <c r="H91" s="3"/>
      <c r="I91" s="3"/>
      <c r="J91" s="3"/>
      <c r="K91" s="3"/>
      <c r="L91" s="48"/>
      <c r="M91" s="48"/>
      <c r="N91" s="48"/>
      <c r="O91" s="48"/>
      <c r="P91" s="48"/>
      <c r="Q91" s="48"/>
      <c r="R91" s="48"/>
      <c r="S91" s="48"/>
      <c r="T91" s="48"/>
      <c r="U91" s="48"/>
      <c r="V91" s="48"/>
      <c r="W91" s="48"/>
      <c r="X91" s="48"/>
      <c r="Y91" s="48"/>
      <c r="Z91" s="48"/>
      <c r="AA91" s="48"/>
      <c r="AB91" s="48"/>
      <c r="AC91" s="48"/>
      <c r="AD91" s="48"/>
      <c r="AE91" s="48"/>
    </row>
    <row r="92" spans="1:31" ht="15.75" customHeight="1">
      <c r="A92" s="1"/>
      <c r="B92" s="2"/>
      <c r="C92" s="2"/>
      <c r="D92" s="3"/>
      <c r="E92" s="3"/>
      <c r="F92" s="3"/>
      <c r="G92" s="3"/>
      <c r="H92" s="3"/>
      <c r="I92" s="3"/>
      <c r="J92" s="3"/>
      <c r="K92" s="3"/>
      <c r="L92" s="48"/>
      <c r="M92" s="48"/>
      <c r="N92" s="48"/>
      <c r="O92" s="48"/>
      <c r="P92" s="48"/>
      <c r="Q92" s="48"/>
      <c r="R92" s="48"/>
      <c r="S92" s="48"/>
      <c r="T92" s="48"/>
      <c r="U92" s="48"/>
      <c r="V92" s="48"/>
      <c r="W92" s="48"/>
      <c r="X92" s="48"/>
      <c r="Y92" s="48"/>
      <c r="Z92" s="48"/>
      <c r="AA92" s="48"/>
      <c r="AB92" s="48"/>
      <c r="AC92" s="48"/>
      <c r="AD92" s="48"/>
      <c r="AE92" s="48"/>
    </row>
    <row r="93" spans="1:31" ht="15.75" customHeight="1">
      <c r="A93" s="1"/>
      <c r="B93" s="2"/>
      <c r="C93" s="2"/>
      <c r="D93" s="3"/>
      <c r="E93" s="3"/>
      <c r="F93" s="3"/>
      <c r="G93" s="3"/>
      <c r="H93" s="3"/>
      <c r="I93" s="3"/>
      <c r="J93" s="3"/>
      <c r="K93" s="3"/>
      <c r="L93" s="48"/>
      <c r="M93" s="48"/>
      <c r="N93" s="48"/>
      <c r="O93" s="48"/>
      <c r="P93" s="48"/>
      <c r="Q93" s="48"/>
      <c r="R93" s="48"/>
      <c r="S93" s="48"/>
      <c r="T93" s="48"/>
      <c r="U93" s="48"/>
      <c r="V93" s="48"/>
      <c r="W93" s="48"/>
      <c r="X93" s="48"/>
      <c r="Y93" s="48"/>
      <c r="Z93" s="48"/>
      <c r="AA93" s="48"/>
      <c r="AB93" s="48"/>
      <c r="AC93" s="48"/>
      <c r="AD93" s="48"/>
      <c r="AE93" s="48"/>
    </row>
    <row r="94" spans="1:31" ht="15.75" customHeight="1">
      <c r="A94" s="1"/>
      <c r="B94" s="2"/>
      <c r="C94" s="2"/>
      <c r="D94" s="3"/>
      <c r="E94" s="3"/>
      <c r="F94" s="3"/>
      <c r="G94" s="3"/>
      <c r="H94" s="3"/>
      <c r="I94" s="3"/>
      <c r="J94" s="3"/>
      <c r="K94" s="3"/>
      <c r="L94" s="48"/>
      <c r="M94" s="48"/>
      <c r="N94" s="48"/>
      <c r="O94" s="48"/>
      <c r="P94" s="48"/>
      <c r="Q94" s="48"/>
      <c r="R94" s="48"/>
      <c r="S94" s="48"/>
      <c r="T94" s="48"/>
      <c r="U94" s="48"/>
      <c r="V94" s="48"/>
      <c r="W94" s="48"/>
      <c r="X94" s="48"/>
      <c r="Y94" s="48"/>
      <c r="Z94" s="48"/>
      <c r="AA94" s="48"/>
      <c r="AB94" s="48"/>
      <c r="AC94" s="48"/>
      <c r="AD94" s="48"/>
      <c r="AE94" s="48"/>
    </row>
    <row r="95" spans="1:31" ht="15.75" customHeight="1">
      <c r="A95" s="1"/>
      <c r="B95" s="2"/>
      <c r="C95" s="2"/>
      <c r="D95" s="3"/>
      <c r="E95" s="3"/>
      <c r="F95" s="3"/>
      <c r="G95" s="3"/>
      <c r="H95" s="3"/>
      <c r="I95" s="3"/>
      <c r="J95" s="3"/>
      <c r="K95" s="3"/>
      <c r="L95" s="48"/>
      <c r="M95" s="48"/>
      <c r="N95" s="48"/>
      <c r="O95" s="48"/>
      <c r="P95" s="48"/>
      <c r="Q95" s="48"/>
      <c r="R95" s="48"/>
      <c r="S95" s="48"/>
      <c r="T95" s="48"/>
      <c r="U95" s="48"/>
      <c r="V95" s="48"/>
      <c r="W95" s="48"/>
      <c r="X95" s="48"/>
      <c r="Y95" s="48"/>
      <c r="Z95" s="48"/>
      <c r="AA95" s="48"/>
      <c r="AB95" s="48"/>
      <c r="AC95" s="48"/>
      <c r="AD95" s="48"/>
      <c r="AE95" s="48"/>
    </row>
    <row r="96" spans="1:31" ht="15.75" customHeight="1">
      <c r="A96" s="1"/>
      <c r="B96" s="2"/>
      <c r="C96" s="2"/>
      <c r="D96" s="3"/>
      <c r="E96" s="3"/>
      <c r="F96" s="3"/>
      <c r="G96" s="3"/>
      <c r="H96" s="3"/>
      <c r="I96" s="3"/>
      <c r="J96" s="3"/>
      <c r="K96" s="3"/>
      <c r="L96" s="48"/>
      <c r="M96" s="48"/>
      <c r="N96" s="48"/>
      <c r="O96" s="48"/>
      <c r="P96" s="48"/>
      <c r="Q96" s="48"/>
      <c r="R96" s="48"/>
      <c r="S96" s="48"/>
      <c r="T96" s="48"/>
      <c r="U96" s="48"/>
      <c r="V96" s="48"/>
      <c r="W96" s="48"/>
      <c r="X96" s="48"/>
      <c r="Y96" s="48"/>
      <c r="Z96" s="48"/>
      <c r="AA96" s="48"/>
      <c r="AB96" s="48"/>
      <c r="AC96" s="48"/>
      <c r="AD96" s="48"/>
      <c r="AE96" s="48"/>
    </row>
    <row r="97" spans="1:31" ht="15.75" customHeight="1">
      <c r="A97" s="1"/>
      <c r="B97" s="2"/>
      <c r="C97" s="2"/>
      <c r="D97" s="3"/>
      <c r="E97" s="3"/>
      <c r="F97" s="3"/>
      <c r="G97" s="3"/>
      <c r="H97" s="3"/>
      <c r="I97" s="3"/>
      <c r="J97" s="3"/>
      <c r="K97" s="3"/>
      <c r="L97" s="48"/>
      <c r="M97" s="48"/>
      <c r="N97" s="48"/>
      <c r="O97" s="48"/>
      <c r="P97" s="48"/>
      <c r="Q97" s="48"/>
      <c r="R97" s="48"/>
      <c r="S97" s="48"/>
      <c r="T97" s="48"/>
      <c r="U97" s="48"/>
      <c r="V97" s="48"/>
      <c r="W97" s="48"/>
      <c r="X97" s="48"/>
      <c r="Y97" s="48"/>
      <c r="Z97" s="48"/>
      <c r="AA97" s="48"/>
      <c r="AB97" s="48"/>
      <c r="AC97" s="48"/>
      <c r="AD97" s="48"/>
      <c r="AE97" s="48"/>
    </row>
    <row r="98" spans="1:31" ht="15.75" customHeight="1">
      <c r="A98" s="1"/>
      <c r="B98" s="2"/>
      <c r="C98" s="2"/>
      <c r="D98" s="3"/>
      <c r="E98" s="3"/>
      <c r="F98" s="3"/>
      <c r="G98" s="3"/>
      <c r="H98" s="3"/>
      <c r="I98" s="3"/>
      <c r="J98" s="3"/>
      <c r="K98" s="3"/>
      <c r="L98" s="48"/>
      <c r="M98" s="48"/>
      <c r="N98" s="48"/>
      <c r="O98" s="48"/>
      <c r="P98" s="48"/>
      <c r="Q98" s="48"/>
      <c r="R98" s="48"/>
      <c r="S98" s="48"/>
      <c r="T98" s="48"/>
      <c r="U98" s="48"/>
      <c r="V98" s="48"/>
      <c r="W98" s="48"/>
      <c r="X98" s="48"/>
      <c r="Y98" s="48"/>
      <c r="Z98" s="48"/>
      <c r="AA98" s="48"/>
      <c r="AB98" s="48"/>
      <c r="AC98" s="48"/>
      <c r="AD98" s="48"/>
      <c r="AE98" s="48"/>
    </row>
    <row r="99" spans="1:31" ht="15.75" customHeight="1">
      <c r="A99" s="1"/>
      <c r="B99" s="2"/>
      <c r="C99" s="2"/>
      <c r="D99" s="3"/>
      <c r="E99" s="3"/>
      <c r="F99" s="3"/>
      <c r="G99" s="3"/>
      <c r="H99" s="3"/>
      <c r="I99" s="3"/>
      <c r="J99" s="3"/>
      <c r="K99" s="3"/>
      <c r="L99" s="48"/>
      <c r="M99" s="48"/>
      <c r="N99" s="48"/>
      <c r="O99" s="48"/>
      <c r="P99" s="48"/>
      <c r="Q99" s="48"/>
      <c r="R99" s="48"/>
      <c r="S99" s="48"/>
      <c r="T99" s="48"/>
      <c r="U99" s="48"/>
      <c r="V99" s="48"/>
      <c r="W99" s="48"/>
      <c r="X99" s="48"/>
      <c r="Y99" s="48"/>
      <c r="Z99" s="48"/>
      <c r="AA99" s="48"/>
      <c r="AB99" s="48"/>
      <c r="AC99" s="48"/>
      <c r="AD99" s="48"/>
      <c r="AE99" s="48"/>
    </row>
    <row r="100" spans="1:31" ht="15.75" customHeight="1">
      <c r="A100" s="1"/>
      <c r="B100" s="2"/>
      <c r="C100" s="2"/>
      <c r="D100" s="3"/>
      <c r="E100" s="3"/>
      <c r="F100" s="3"/>
      <c r="G100" s="3"/>
      <c r="H100" s="3"/>
      <c r="I100" s="3"/>
      <c r="J100" s="3"/>
      <c r="K100" s="3"/>
      <c r="L100" s="48"/>
      <c r="M100" s="48"/>
      <c r="N100" s="48"/>
      <c r="O100" s="48"/>
      <c r="P100" s="48"/>
      <c r="Q100" s="48"/>
      <c r="R100" s="48"/>
      <c r="S100" s="48"/>
      <c r="T100" s="48"/>
      <c r="U100" s="48"/>
      <c r="V100" s="48"/>
      <c r="W100" s="48"/>
      <c r="X100" s="48"/>
      <c r="Y100" s="48"/>
      <c r="Z100" s="48"/>
      <c r="AA100" s="48"/>
      <c r="AB100" s="48"/>
      <c r="AC100" s="48"/>
      <c r="AD100" s="48"/>
      <c r="AE100" s="48"/>
    </row>
    <row r="101" spans="1:31" ht="15.75" customHeight="1">
      <c r="A101" s="1"/>
      <c r="B101" s="2"/>
      <c r="C101" s="2"/>
      <c r="D101" s="3"/>
      <c r="E101" s="3"/>
      <c r="F101" s="3"/>
      <c r="G101" s="3"/>
      <c r="H101" s="3"/>
      <c r="I101" s="3"/>
      <c r="J101" s="3"/>
      <c r="K101" s="3"/>
      <c r="L101" s="48"/>
      <c r="M101" s="48"/>
      <c r="N101" s="48"/>
      <c r="O101" s="48"/>
      <c r="P101" s="48"/>
      <c r="Q101" s="48"/>
      <c r="R101" s="48"/>
      <c r="S101" s="48"/>
      <c r="T101" s="48"/>
      <c r="U101" s="48"/>
      <c r="V101" s="48"/>
      <c r="W101" s="48"/>
      <c r="X101" s="48"/>
      <c r="Y101" s="48"/>
      <c r="Z101" s="48"/>
      <c r="AA101" s="48"/>
      <c r="AB101" s="48"/>
      <c r="AC101" s="48"/>
      <c r="AD101" s="48"/>
      <c r="AE101" s="48"/>
    </row>
    <row r="102" spans="1:31" ht="15.75" customHeight="1">
      <c r="A102" s="1"/>
      <c r="B102" s="2"/>
      <c r="C102" s="2"/>
      <c r="D102" s="3"/>
      <c r="E102" s="3"/>
      <c r="F102" s="3"/>
      <c r="G102" s="3"/>
      <c r="H102" s="3"/>
      <c r="I102" s="3"/>
      <c r="J102" s="3"/>
      <c r="K102" s="3"/>
      <c r="L102" s="48"/>
      <c r="M102" s="48"/>
      <c r="N102" s="48"/>
      <c r="O102" s="48"/>
      <c r="P102" s="48"/>
      <c r="Q102" s="48"/>
      <c r="R102" s="48"/>
      <c r="S102" s="48"/>
      <c r="T102" s="48"/>
      <c r="U102" s="48"/>
      <c r="V102" s="48"/>
      <c r="W102" s="48"/>
      <c r="X102" s="48"/>
      <c r="Y102" s="48"/>
      <c r="Z102" s="48"/>
      <c r="AA102" s="48"/>
      <c r="AB102" s="48"/>
      <c r="AC102" s="48"/>
      <c r="AD102" s="48"/>
      <c r="AE102" s="48"/>
    </row>
    <row r="103" spans="1:31" ht="15.75" customHeight="1">
      <c r="A103" s="1"/>
      <c r="B103" s="2"/>
      <c r="C103" s="2"/>
      <c r="D103" s="3"/>
      <c r="E103" s="3"/>
      <c r="F103" s="3"/>
      <c r="G103" s="3"/>
      <c r="H103" s="3"/>
      <c r="I103" s="3"/>
      <c r="J103" s="3"/>
      <c r="K103" s="3"/>
      <c r="L103" s="48"/>
      <c r="M103" s="48"/>
      <c r="N103" s="48"/>
      <c r="O103" s="48"/>
      <c r="P103" s="48"/>
      <c r="Q103" s="48"/>
      <c r="R103" s="48"/>
      <c r="S103" s="48"/>
      <c r="T103" s="48"/>
      <c r="U103" s="48"/>
      <c r="V103" s="48"/>
      <c r="W103" s="48"/>
      <c r="X103" s="48"/>
      <c r="Y103" s="48"/>
      <c r="Z103" s="48"/>
      <c r="AA103" s="48"/>
      <c r="AB103" s="48"/>
      <c r="AC103" s="48"/>
      <c r="AD103" s="48"/>
      <c r="AE103" s="48"/>
    </row>
    <row r="104" spans="1:31" ht="15.75" customHeight="1">
      <c r="A104" s="1"/>
      <c r="B104" s="2"/>
      <c r="C104" s="2"/>
      <c r="D104" s="3"/>
      <c r="E104" s="3"/>
      <c r="F104" s="3"/>
      <c r="G104" s="3"/>
      <c r="H104" s="3"/>
      <c r="I104" s="3"/>
      <c r="J104" s="3"/>
      <c r="K104" s="3"/>
      <c r="L104" s="48"/>
      <c r="M104" s="48"/>
      <c r="N104" s="48"/>
      <c r="O104" s="48"/>
      <c r="P104" s="48"/>
      <c r="Q104" s="48"/>
      <c r="R104" s="48"/>
      <c r="S104" s="48"/>
      <c r="T104" s="48"/>
      <c r="U104" s="48"/>
      <c r="V104" s="48"/>
      <c r="W104" s="48"/>
      <c r="X104" s="48"/>
      <c r="Y104" s="48"/>
      <c r="Z104" s="48"/>
      <c r="AA104" s="48"/>
      <c r="AB104" s="48"/>
      <c r="AC104" s="48"/>
      <c r="AD104" s="48"/>
      <c r="AE104" s="48"/>
    </row>
    <row r="105" spans="1:31" ht="15.75" customHeight="1">
      <c r="A105" s="1"/>
      <c r="B105" s="2"/>
      <c r="C105" s="2"/>
      <c r="D105" s="3"/>
      <c r="E105" s="3"/>
      <c r="F105" s="3"/>
      <c r="G105" s="3"/>
      <c r="H105" s="3"/>
      <c r="I105" s="3"/>
      <c r="J105" s="3"/>
      <c r="K105" s="3"/>
      <c r="L105" s="48"/>
      <c r="M105" s="48"/>
      <c r="N105" s="48"/>
      <c r="O105" s="48"/>
      <c r="P105" s="48"/>
      <c r="Q105" s="48"/>
      <c r="R105" s="48"/>
      <c r="S105" s="48"/>
      <c r="T105" s="48"/>
      <c r="U105" s="48"/>
      <c r="V105" s="48"/>
      <c r="W105" s="48"/>
      <c r="X105" s="48"/>
      <c r="Y105" s="48"/>
      <c r="Z105" s="48"/>
      <c r="AA105" s="48"/>
      <c r="AB105" s="48"/>
      <c r="AC105" s="48"/>
      <c r="AD105" s="48"/>
      <c r="AE105" s="48"/>
    </row>
    <row r="106" spans="1:31" ht="15.75" customHeight="1">
      <c r="A106" s="1"/>
      <c r="B106" s="2"/>
      <c r="C106" s="2"/>
      <c r="D106" s="3"/>
      <c r="E106" s="3"/>
      <c r="F106" s="3"/>
      <c r="G106" s="3"/>
      <c r="H106" s="3"/>
      <c r="I106" s="3"/>
      <c r="J106" s="3"/>
      <c r="K106" s="3"/>
      <c r="L106" s="48"/>
      <c r="M106" s="48"/>
      <c r="N106" s="48"/>
      <c r="O106" s="48"/>
      <c r="P106" s="48"/>
      <c r="Q106" s="48"/>
      <c r="R106" s="48"/>
      <c r="S106" s="48"/>
      <c r="T106" s="48"/>
      <c r="U106" s="48"/>
      <c r="V106" s="48"/>
      <c r="W106" s="48"/>
      <c r="X106" s="48"/>
      <c r="Y106" s="48"/>
      <c r="Z106" s="48"/>
      <c r="AA106" s="48"/>
      <c r="AB106" s="48"/>
      <c r="AC106" s="48"/>
      <c r="AD106" s="48"/>
      <c r="AE106" s="48"/>
    </row>
    <row r="107" spans="1:31" ht="15.75" customHeight="1">
      <c r="A107" s="1"/>
      <c r="B107" s="2"/>
      <c r="C107" s="2"/>
      <c r="D107" s="3"/>
      <c r="E107" s="3"/>
      <c r="F107" s="3"/>
      <c r="G107" s="3"/>
      <c r="H107" s="3"/>
      <c r="I107" s="3"/>
      <c r="J107" s="3"/>
      <c r="K107" s="3"/>
      <c r="L107" s="48"/>
      <c r="M107" s="48"/>
      <c r="N107" s="48"/>
      <c r="O107" s="48"/>
      <c r="P107" s="48"/>
      <c r="Q107" s="48"/>
      <c r="R107" s="48"/>
      <c r="S107" s="48"/>
      <c r="T107" s="48"/>
      <c r="U107" s="48"/>
      <c r="V107" s="48"/>
      <c r="W107" s="48"/>
      <c r="X107" s="48"/>
      <c r="Y107" s="48"/>
      <c r="Z107" s="48"/>
      <c r="AA107" s="48"/>
      <c r="AB107" s="48"/>
      <c r="AC107" s="48"/>
      <c r="AD107" s="48"/>
      <c r="AE107" s="48"/>
    </row>
    <row r="108" spans="1:31" ht="15.75" customHeight="1">
      <c r="A108" s="1"/>
      <c r="B108" s="2"/>
      <c r="C108" s="2"/>
      <c r="D108" s="3"/>
      <c r="E108" s="3"/>
      <c r="F108" s="3"/>
      <c r="G108" s="3"/>
      <c r="H108" s="3"/>
      <c r="I108" s="3"/>
      <c r="J108" s="3"/>
      <c r="K108" s="3"/>
      <c r="L108" s="48"/>
      <c r="M108" s="48"/>
      <c r="N108" s="48"/>
      <c r="O108" s="48"/>
      <c r="P108" s="48"/>
      <c r="Q108" s="48"/>
      <c r="R108" s="48"/>
      <c r="S108" s="48"/>
      <c r="T108" s="48"/>
      <c r="U108" s="48"/>
      <c r="V108" s="48"/>
      <c r="W108" s="48"/>
      <c r="X108" s="48"/>
      <c r="Y108" s="48"/>
      <c r="Z108" s="48"/>
      <c r="AA108" s="48"/>
      <c r="AB108" s="48"/>
      <c r="AC108" s="48"/>
      <c r="AD108" s="48"/>
      <c r="AE108" s="48"/>
    </row>
    <row r="109" spans="1:31" ht="15.75" customHeight="1">
      <c r="A109" s="1"/>
      <c r="B109" s="2"/>
      <c r="C109" s="2"/>
      <c r="D109" s="3"/>
      <c r="E109" s="3"/>
      <c r="F109" s="3"/>
      <c r="G109" s="3"/>
      <c r="H109" s="3"/>
      <c r="I109" s="3"/>
      <c r="J109" s="3"/>
      <c r="K109" s="3"/>
      <c r="L109" s="48"/>
      <c r="M109" s="48"/>
      <c r="N109" s="48"/>
      <c r="O109" s="48"/>
      <c r="P109" s="48"/>
      <c r="Q109" s="48"/>
      <c r="R109" s="48"/>
      <c r="S109" s="48"/>
      <c r="T109" s="48"/>
      <c r="U109" s="48"/>
      <c r="V109" s="48"/>
      <c r="W109" s="48"/>
      <c r="X109" s="48"/>
      <c r="Y109" s="48"/>
      <c r="Z109" s="48"/>
      <c r="AA109" s="48"/>
      <c r="AB109" s="48"/>
      <c r="AC109" s="48"/>
      <c r="AD109" s="48"/>
      <c r="AE109" s="48"/>
    </row>
    <row r="110" spans="1:31" ht="15.75" customHeight="1">
      <c r="A110" s="1"/>
      <c r="B110" s="2"/>
      <c r="C110" s="2"/>
      <c r="D110" s="3"/>
      <c r="E110" s="3"/>
      <c r="F110" s="3"/>
      <c r="G110" s="3"/>
      <c r="H110" s="3"/>
      <c r="I110" s="3"/>
      <c r="J110" s="3"/>
      <c r="K110" s="3"/>
      <c r="L110" s="48"/>
      <c r="M110" s="48"/>
      <c r="N110" s="48"/>
      <c r="O110" s="48"/>
      <c r="P110" s="48"/>
      <c r="Q110" s="48"/>
      <c r="R110" s="48"/>
      <c r="S110" s="48"/>
      <c r="T110" s="48"/>
      <c r="U110" s="48"/>
      <c r="V110" s="48"/>
      <c r="W110" s="48"/>
      <c r="X110" s="48"/>
      <c r="Y110" s="48"/>
      <c r="Z110" s="48"/>
      <c r="AA110" s="48"/>
      <c r="AB110" s="48"/>
      <c r="AC110" s="48"/>
      <c r="AD110" s="48"/>
      <c r="AE110" s="48"/>
    </row>
    <row r="111" spans="1:31" ht="15.75" customHeight="1">
      <c r="A111" s="1"/>
      <c r="B111" s="2"/>
      <c r="C111" s="2"/>
      <c r="D111" s="3"/>
      <c r="E111" s="3"/>
      <c r="F111" s="3"/>
      <c r="G111" s="3"/>
      <c r="H111" s="3"/>
      <c r="I111" s="3"/>
      <c r="J111" s="3"/>
      <c r="K111" s="3"/>
      <c r="L111" s="48"/>
      <c r="M111" s="48"/>
      <c r="N111" s="48"/>
      <c r="O111" s="48"/>
      <c r="P111" s="48"/>
      <c r="Q111" s="48"/>
      <c r="R111" s="48"/>
      <c r="S111" s="48"/>
      <c r="T111" s="48"/>
      <c r="U111" s="48"/>
      <c r="V111" s="48"/>
      <c r="W111" s="48"/>
      <c r="X111" s="48"/>
      <c r="Y111" s="48"/>
      <c r="Z111" s="48"/>
      <c r="AA111" s="48"/>
      <c r="AB111" s="48"/>
      <c r="AC111" s="48"/>
      <c r="AD111" s="48"/>
      <c r="AE111" s="48"/>
    </row>
    <row r="112" spans="1:31" ht="15.75" customHeight="1">
      <c r="A112" s="1"/>
      <c r="B112" s="2"/>
      <c r="C112" s="2"/>
      <c r="D112" s="3"/>
      <c r="E112" s="3"/>
      <c r="F112" s="3"/>
      <c r="G112" s="3"/>
      <c r="H112" s="3"/>
      <c r="I112" s="3"/>
      <c r="J112" s="3"/>
      <c r="K112" s="3"/>
      <c r="L112" s="48"/>
      <c r="M112" s="48"/>
      <c r="N112" s="48"/>
      <c r="O112" s="48"/>
      <c r="P112" s="48"/>
      <c r="Q112" s="48"/>
      <c r="R112" s="48"/>
      <c r="S112" s="48"/>
      <c r="T112" s="48"/>
      <c r="U112" s="48"/>
      <c r="V112" s="48"/>
      <c r="W112" s="48"/>
      <c r="X112" s="48"/>
      <c r="Y112" s="48"/>
      <c r="Z112" s="48"/>
      <c r="AA112" s="48"/>
      <c r="AB112" s="48"/>
      <c r="AC112" s="48"/>
      <c r="AD112" s="48"/>
      <c r="AE112" s="48"/>
    </row>
    <row r="113" spans="1:31" ht="15.75" customHeight="1">
      <c r="A113" s="1"/>
      <c r="B113" s="2"/>
      <c r="C113" s="2"/>
      <c r="D113" s="3"/>
      <c r="E113" s="3"/>
      <c r="F113" s="3"/>
      <c r="G113" s="3"/>
      <c r="H113" s="3"/>
      <c r="I113" s="3"/>
      <c r="J113" s="3"/>
      <c r="K113" s="3"/>
      <c r="L113" s="48"/>
      <c r="M113" s="48"/>
      <c r="N113" s="48"/>
      <c r="O113" s="48"/>
      <c r="P113" s="48"/>
      <c r="Q113" s="48"/>
      <c r="R113" s="48"/>
      <c r="S113" s="48"/>
      <c r="T113" s="48"/>
      <c r="U113" s="48"/>
      <c r="V113" s="48"/>
      <c r="W113" s="48"/>
      <c r="X113" s="48"/>
      <c r="Y113" s="48"/>
      <c r="Z113" s="48"/>
      <c r="AA113" s="48"/>
      <c r="AB113" s="48"/>
      <c r="AC113" s="48"/>
      <c r="AD113" s="48"/>
      <c r="AE113" s="48"/>
    </row>
    <row r="114" spans="1:31" ht="15.75" customHeight="1">
      <c r="A114" s="1"/>
      <c r="B114" s="2"/>
      <c r="C114" s="2"/>
      <c r="D114" s="3"/>
      <c r="E114" s="3"/>
      <c r="F114" s="3"/>
      <c r="G114" s="3"/>
      <c r="H114" s="3"/>
      <c r="I114" s="3"/>
      <c r="J114" s="3"/>
      <c r="K114" s="3"/>
      <c r="L114" s="48"/>
      <c r="M114" s="48"/>
      <c r="N114" s="48"/>
      <c r="O114" s="48"/>
      <c r="P114" s="48"/>
      <c r="Q114" s="48"/>
      <c r="R114" s="48"/>
      <c r="S114" s="48"/>
      <c r="T114" s="48"/>
      <c r="U114" s="48"/>
      <c r="V114" s="48"/>
      <c r="W114" s="48"/>
      <c r="X114" s="48"/>
      <c r="Y114" s="48"/>
      <c r="Z114" s="48"/>
      <c r="AA114" s="48"/>
      <c r="AB114" s="48"/>
      <c r="AC114" s="48"/>
      <c r="AD114" s="48"/>
      <c r="AE114" s="48"/>
    </row>
    <row r="115" spans="1:31" ht="15.75" customHeight="1">
      <c r="A115" s="1"/>
      <c r="B115" s="2"/>
      <c r="C115" s="2"/>
      <c r="D115" s="3"/>
      <c r="E115" s="3"/>
      <c r="F115" s="3"/>
      <c r="G115" s="3"/>
      <c r="H115" s="3"/>
      <c r="I115" s="3"/>
      <c r="J115" s="3"/>
      <c r="K115" s="3"/>
      <c r="L115" s="48"/>
      <c r="M115" s="48"/>
      <c r="N115" s="48"/>
      <c r="O115" s="48"/>
      <c r="P115" s="48"/>
      <c r="Q115" s="48"/>
      <c r="R115" s="48"/>
      <c r="S115" s="48"/>
      <c r="T115" s="48"/>
      <c r="U115" s="48"/>
      <c r="V115" s="48"/>
      <c r="W115" s="48"/>
      <c r="X115" s="48"/>
      <c r="Y115" s="48"/>
      <c r="Z115" s="48"/>
      <c r="AA115" s="48"/>
      <c r="AB115" s="48"/>
      <c r="AC115" s="48"/>
      <c r="AD115" s="48"/>
      <c r="AE115" s="48"/>
    </row>
    <row r="116" spans="1:31" ht="15.75" customHeight="1">
      <c r="A116" s="1"/>
      <c r="B116" s="2"/>
      <c r="C116" s="2"/>
      <c r="D116" s="3"/>
      <c r="E116" s="3"/>
      <c r="F116" s="3"/>
      <c r="G116" s="3"/>
      <c r="H116" s="3"/>
      <c r="I116" s="3"/>
      <c r="J116" s="3"/>
      <c r="K116" s="3"/>
      <c r="L116" s="48"/>
      <c r="M116" s="48"/>
      <c r="N116" s="48"/>
      <c r="O116" s="48"/>
      <c r="P116" s="48"/>
      <c r="Q116" s="48"/>
      <c r="R116" s="48"/>
      <c r="S116" s="48"/>
      <c r="T116" s="48"/>
      <c r="U116" s="48"/>
      <c r="V116" s="48"/>
      <c r="W116" s="48"/>
      <c r="X116" s="48"/>
      <c r="Y116" s="48"/>
      <c r="Z116" s="48"/>
      <c r="AA116" s="48"/>
      <c r="AB116" s="48"/>
      <c r="AC116" s="48"/>
      <c r="AD116" s="48"/>
      <c r="AE116" s="48"/>
    </row>
    <row r="117" spans="1:31" ht="15.75" customHeight="1">
      <c r="A117" s="1"/>
      <c r="B117" s="2"/>
      <c r="C117" s="2"/>
      <c r="D117" s="3"/>
      <c r="E117" s="3"/>
      <c r="F117" s="3"/>
      <c r="G117" s="3"/>
      <c r="H117" s="3"/>
      <c r="I117" s="3"/>
      <c r="J117" s="3"/>
      <c r="K117" s="3"/>
      <c r="L117" s="48"/>
      <c r="M117" s="48"/>
      <c r="N117" s="48"/>
      <c r="O117" s="48"/>
      <c r="P117" s="48"/>
      <c r="Q117" s="48"/>
      <c r="R117" s="48"/>
      <c r="S117" s="48"/>
      <c r="T117" s="48"/>
      <c r="U117" s="48"/>
      <c r="V117" s="48"/>
      <c r="W117" s="48"/>
      <c r="X117" s="48"/>
      <c r="Y117" s="48"/>
      <c r="Z117" s="48"/>
      <c r="AA117" s="48"/>
      <c r="AB117" s="48"/>
      <c r="AC117" s="48"/>
      <c r="AD117" s="48"/>
      <c r="AE117" s="48"/>
    </row>
    <row r="118" spans="1:31" ht="15.75" customHeight="1">
      <c r="A118" s="1"/>
      <c r="B118" s="2"/>
      <c r="C118" s="2"/>
      <c r="D118" s="3"/>
      <c r="E118" s="3"/>
      <c r="F118" s="3"/>
      <c r="G118" s="3"/>
      <c r="H118" s="3"/>
      <c r="I118" s="3"/>
      <c r="J118" s="3"/>
      <c r="K118" s="3"/>
      <c r="L118" s="48"/>
      <c r="M118" s="48"/>
      <c r="N118" s="48"/>
      <c r="O118" s="48"/>
      <c r="P118" s="48"/>
      <c r="Q118" s="48"/>
      <c r="R118" s="48"/>
      <c r="S118" s="48"/>
      <c r="T118" s="48"/>
      <c r="U118" s="48"/>
      <c r="V118" s="48"/>
      <c r="W118" s="48"/>
      <c r="X118" s="48"/>
      <c r="Y118" s="48"/>
      <c r="Z118" s="48"/>
      <c r="AA118" s="48"/>
      <c r="AB118" s="48"/>
      <c r="AC118" s="48"/>
      <c r="AD118" s="48"/>
      <c r="AE118" s="48"/>
    </row>
    <row r="119" spans="1:31" ht="15.75" customHeight="1">
      <c r="A119" s="1"/>
      <c r="B119" s="2"/>
      <c r="C119" s="2"/>
      <c r="D119" s="3"/>
      <c r="E119" s="3"/>
      <c r="F119" s="3"/>
      <c r="G119" s="3"/>
      <c r="H119" s="3"/>
      <c r="I119" s="3"/>
      <c r="J119" s="3"/>
      <c r="K119" s="3"/>
      <c r="L119" s="48"/>
      <c r="M119" s="48"/>
      <c r="N119" s="48"/>
      <c r="O119" s="48"/>
      <c r="P119" s="48"/>
      <c r="Q119" s="48"/>
      <c r="R119" s="48"/>
      <c r="S119" s="48"/>
      <c r="T119" s="48"/>
      <c r="U119" s="48"/>
      <c r="V119" s="48"/>
      <c r="W119" s="48"/>
      <c r="X119" s="48"/>
      <c r="Y119" s="48"/>
      <c r="Z119" s="48"/>
      <c r="AA119" s="48"/>
      <c r="AB119" s="48"/>
      <c r="AC119" s="48"/>
      <c r="AD119" s="48"/>
      <c r="AE119" s="48"/>
    </row>
    <row r="120" spans="1:31" ht="15.75" customHeight="1">
      <c r="A120" s="1"/>
      <c r="B120" s="2"/>
      <c r="C120" s="2"/>
      <c r="D120" s="3"/>
      <c r="E120" s="3"/>
      <c r="F120" s="3"/>
      <c r="G120" s="3"/>
      <c r="H120" s="3"/>
      <c r="I120" s="3"/>
      <c r="J120" s="3"/>
      <c r="K120" s="3"/>
      <c r="L120" s="48"/>
      <c r="M120" s="48"/>
      <c r="N120" s="48"/>
      <c r="O120" s="48"/>
      <c r="P120" s="48"/>
      <c r="Q120" s="48"/>
      <c r="R120" s="48"/>
      <c r="S120" s="48"/>
      <c r="T120" s="48"/>
      <c r="U120" s="48"/>
      <c r="V120" s="48"/>
      <c r="W120" s="48"/>
      <c r="X120" s="48"/>
      <c r="Y120" s="48"/>
      <c r="Z120" s="48"/>
      <c r="AA120" s="48"/>
      <c r="AB120" s="48"/>
      <c r="AC120" s="48"/>
      <c r="AD120" s="48"/>
      <c r="AE120" s="48"/>
    </row>
    <row r="121" spans="1:31" ht="15.75" customHeight="1">
      <c r="A121" s="1"/>
      <c r="B121" s="2"/>
      <c r="C121" s="2"/>
      <c r="D121" s="3"/>
      <c r="E121" s="3"/>
      <c r="F121" s="3"/>
      <c r="G121" s="3"/>
      <c r="H121" s="3"/>
      <c r="I121" s="3"/>
      <c r="J121" s="3"/>
      <c r="K121" s="3"/>
      <c r="L121" s="48"/>
      <c r="M121" s="48"/>
      <c r="N121" s="48"/>
      <c r="O121" s="48"/>
      <c r="P121" s="48"/>
      <c r="Q121" s="48"/>
      <c r="R121" s="48"/>
      <c r="S121" s="48"/>
      <c r="T121" s="48"/>
      <c r="U121" s="48"/>
      <c r="V121" s="48"/>
      <c r="W121" s="48"/>
      <c r="X121" s="48"/>
      <c r="Y121" s="48"/>
      <c r="Z121" s="48"/>
      <c r="AA121" s="48"/>
      <c r="AB121" s="48"/>
      <c r="AC121" s="48"/>
      <c r="AD121" s="48"/>
      <c r="AE121" s="48"/>
    </row>
    <row r="122" spans="1:31" ht="15.75" customHeight="1">
      <c r="A122" s="1"/>
      <c r="B122" s="2"/>
      <c r="C122" s="2"/>
      <c r="D122" s="3"/>
      <c r="E122" s="3"/>
      <c r="F122" s="3"/>
      <c r="G122" s="3"/>
      <c r="H122" s="3"/>
      <c r="I122" s="3"/>
      <c r="J122" s="3"/>
      <c r="K122" s="3"/>
      <c r="L122" s="48"/>
      <c r="M122" s="48"/>
      <c r="N122" s="48"/>
      <c r="O122" s="48"/>
      <c r="P122" s="48"/>
      <c r="Q122" s="48"/>
      <c r="R122" s="48"/>
      <c r="S122" s="48"/>
      <c r="T122" s="48"/>
      <c r="U122" s="48"/>
      <c r="V122" s="48"/>
      <c r="W122" s="48"/>
      <c r="X122" s="48"/>
      <c r="Y122" s="48"/>
      <c r="Z122" s="48"/>
      <c r="AA122" s="48"/>
      <c r="AB122" s="48"/>
      <c r="AC122" s="48"/>
      <c r="AD122" s="48"/>
      <c r="AE122" s="48"/>
    </row>
    <row r="123" spans="1:31" ht="15.75" customHeight="1">
      <c r="A123" s="1"/>
      <c r="B123" s="2"/>
      <c r="C123" s="2"/>
      <c r="D123" s="3"/>
      <c r="E123" s="3"/>
      <c r="F123" s="3"/>
      <c r="G123" s="3"/>
      <c r="H123" s="3"/>
      <c r="I123" s="3"/>
      <c r="J123" s="3"/>
      <c r="K123" s="3"/>
      <c r="L123" s="48"/>
      <c r="M123" s="48"/>
      <c r="N123" s="48"/>
      <c r="O123" s="48"/>
      <c r="P123" s="48"/>
      <c r="Q123" s="48"/>
      <c r="R123" s="48"/>
      <c r="S123" s="48"/>
      <c r="T123" s="48"/>
      <c r="U123" s="48"/>
      <c r="V123" s="48"/>
      <c r="W123" s="48"/>
      <c r="X123" s="48"/>
      <c r="Y123" s="48"/>
      <c r="Z123" s="48"/>
      <c r="AA123" s="48"/>
      <c r="AB123" s="48"/>
      <c r="AC123" s="48"/>
      <c r="AD123" s="48"/>
      <c r="AE123" s="48"/>
    </row>
    <row r="124" spans="1:31" ht="15.75" customHeight="1">
      <c r="A124" s="1"/>
      <c r="B124" s="2"/>
      <c r="C124" s="2"/>
      <c r="D124" s="3"/>
      <c r="E124" s="3"/>
      <c r="F124" s="3"/>
      <c r="G124" s="3"/>
      <c r="H124" s="3"/>
      <c r="I124" s="3"/>
      <c r="J124" s="3"/>
      <c r="K124" s="3"/>
      <c r="L124" s="48"/>
      <c r="M124" s="48"/>
      <c r="N124" s="48"/>
      <c r="O124" s="48"/>
      <c r="P124" s="48"/>
      <c r="Q124" s="48"/>
      <c r="R124" s="48"/>
      <c r="S124" s="48"/>
      <c r="T124" s="48"/>
      <c r="U124" s="48"/>
      <c r="V124" s="48"/>
      <c r="W124" s="48"/>
      <c r="X124" s="48"/>
      <c r="Y124" s="48"/>
      <c r="Z124" s="48"/>
      <c r="AA124" s="48"/>
      <c r="AB124" s="48"/>
      <c r="AC124" s="48"/>
      <c r="AD124" s="48"/>
      <c r="AE124" s="48"/>
    </row>
    <row r="125" spans="1:31" ht="15.75" customHeight="1">
      <c r="A125" s="1"/>
      <c r="B125" s="2"/>
      <c r="C125" s="2"/>
      <c r="D125" s="3"/>
      <c r="E125" s="3"/>
      <c r="F125" s="3"/>
      <c r="G125" s="3"/>
      <c r="H125" s="3"/>
      <c r="I125" s="3"/>
      <c r="J125" s="3"/>
      <c r="K125" s="3"/>
      <c r="L125" s="48"/>
      <c r="M125" s="48"/>
      <c r="N125" s="48"/>
      <c r="O125" s="48"/>
      <c r="P125" s="48"/>
      <c r="Q125" s="48"/>
      <c r="R125" s="48"/>
      <c r="S125" s="48"/>
      <c r="T125" s="48"/>
      <c r="U125" s="48"/>
      <c r="V125" s="48"/>
      <c r="W125" s="48"/>
      <c r="X125" s="48"/>
      <c r="Y125" s="48"/>
      <c r="Z125" s="48"/>
      <c r="AA125" s="48"/>
      <c r="AB125" s="48"/>
      <c r="AC125" s="48"/>
      <c r="AD125" s="48"/>
      <c r="AE125" s="48"/>
    </row>
    <row r="126" spans="1:31" ht="15.75" customHeight="1">
      <c r="A126" s="1"/>
      <c r="B126" s="2"/>
      <c r="C126" s="2"/>
      <c r="D126" s="3"/>
      <c r="E126" s="3"/>
      <c r="F126" s="3"/>
      <c r="G126" s="3"/>
      <c r="H126" s="3"/>
      <c r="I126" s="3"/>
      <c r="J126" s="3"/>
      <c r="K126" s="3"/>
      <c r="L126" s="48"/>
      <c r="M126" s="48"/>
      <c r="N126" s="48"/>
      <c r="O126" s="48"/>
      <c r="P126" s="48"/>
      <c r="Q126" s="48"/>
      <c r="R126" s="48"/>
      <c r="S126" s="48"/>
      <c r="T126" s="48"/>
      <c r="U126" s="48"/>
      <c r="V126" s="48"/>
      <c r="W126" s="48"/>
      <c r="X126" s="48"/>
      <c r="Y126" s="48"/>
      <c r="Z126" s="48"/>
      <c r="AA126" s="48"/>
      <c r="AB126" s="48"/>
      <c r="AC126" s="48"/>
      <c r="AD126" s="48"/>
      <c r="AE126" s="48"/>
    </row>
    <row r="127" spans="1:31" ht="15.75" customHeight="1">
      <c r="A127" s="1"/>
      <c r="B127" s="2"/>
      <c r="C127" s="2"/>
      <c r="D127" s="3"/>
      <c r="E127" s="3"/>
      <c r="F127" s="3"/>
      <c r="G127" s="3"/>
      <c r="H127" s="3"/>
      <c r="I127" s="3"/>
      <c r="J127" s="3"/>
      <c r="K127" s="3"/>
      <c r="L127" s="48"/>
      <c r="M127" s="48"/>
      <c r="N127" s="48"/>
      <c r="O127" s="48"/>
      <c r="P127" s="48"/>
      <c r="Q127" s="48"/>
      <c r="R127" s="48"/>
      <c r="S127" s="48"/>
      <c r="T127" s="48"/>
      <c r="U127" s="48"/>
      <c r="V127" s="48"/>
      <c r="W127" s="48"/>
      <c r="X127" s="48"/>
      <c r="Y127" s="48"/>
      <c r="Z127" s="48"/>
      <c r="AA127" s="48"/>
      <c r="AB127" s="48"/>
      <c r="AC127" s="48"/>
      <c r="AD127" s="48"/>
      <c r="AE127" s="48"/>
    </row>
    <row r="128" spans="1:31" ht="15.75" customHeight="1">
      <c r="A128" s="1"/>
      <c r="B128" s="2"/>
      <c r="C128" s="2"/>
      <c r="D128" s="3"/>
      <c r="E128" s="3"/>
      <c r="F128" s="3"/>
      <c r="G128" s="3"/>
      <c r="H128" s="3"/>
      <c r="I128" s="3"/>
      <c r="J128" s="3"/>
      <c r="K128" s="3"/>
      <c r="L128" s="48"/>
      <c r="M128" s="48"/>
      <c r="N128" s="48"/>
      <c r="O128" s="48"/>
      <c r="P128" s="48"/>
      <c r="Q128" s="48"/>
      <c r="R128" s="48"/>
      <c r="S128" s="48"/>
      <c r="T128" s="48"/>
      <c r="U128" s="48"/>
      <c r="V128" s="48"/>
      <c r="W128" s="48"/>
      <c r="X128" s="48"/>
      <c r="Y128" s="48"/>
      <c r="Z128" s="48"/>
      <c r="AA128" s="48"/>
      <c r="AB128" s="48"/>
      <c r="AC128" s="48"/>
      <c r="AD128" s="48"/>
      <c r="AE128" s="48"/>
    </row>
    <row r="129" spans="1:31" ht="15.75" customHeight="1">
      <c r="A129" s="1"/>
      <c r="B129" s="2"/>
      <c r="C129" s="2"/>
      <c r="D129" s="3"/>
      <c r="E129" s="3"/>
      <c r="F129" s="3"/>
      <c r="G129" s="3"/>
      <c r="H129" s="3"/>
      <c r="I129" s="3"/>
      <c r="J129" s="3"/>
      <c r="K129" s="3"/>
      <c r="L129" s="48"/>
      <c r="M129" s="48"/>
      <c r="N129" s="48"/>
      <c r="O129" s="48"/>
      <c r="P129" s="48"/>
      <c r="Q129" s="48"/>
      <c r="R129" s="48"/>
      <c r="S129" s="48"/>
      <c r="T129" s="48"/>
      <c r="U129" s="48"/>
      <c r="V129" s="48"/>
      <c r="W129" s="48"/>
      <c r="X129" s="48"/>
      <c r="Y129" s="48"/>
      <c r="Z129" s="48"/>
      <c r="AA129" s="48"/>
      <c r="AB129" s="48"/>
      <c r="AC129" s="48"/>
      <c r="AD129" s="48"/>
      <c r="AE129" s="48"/>
    </row>
    <row r="130" spans="1:31" ht="15.75" customHeight="1">
      <c r="A130" s="1"/>
      <c r="B130" s="2"/>
      <c r="C130" s="2"/>
      <c r="D130" s="3"/>
      <c r="E130" s="3"/>
      <c r="F130" s="3"/>
      <c r="G130" s="3"/>
      <c r="H130" s="3"/>
      <c r="I130" s="3"/>
      <c r="J130" s="3"/>
      <c r="K130" s="3"/>
      <c r="L130" s="48"/>
      <c r="M130" s="48"/>
      <c r="N130" s="48"/>
      <c r="O130" s="48"/>
      <c r="P130" s="48"/>
      <c r="Q130" s="48"/>
      <c r="R130" s="48"/>
      <c r="S130" s="48"/>
      <c r="T130" s="48"/>
      <c r="U130" s="48"/>
      <c r="V130" s="48"/>
      <c r="W130" s="48"/>
      <c r="X130" s="48"/>
      <c r="Y130" s="48"/>
      <c r="Z130" s="48"/>
      <c r="AA130" s="48"/>
      <c r="AB130" s="48"/>
      <c r="AC130" s="48"/>
      <c r="AD130" s="48"/>
      <c r="AE130" s="48"/>
    </row>
    <row r="131" spans="1:31" ht="15.75" customHeight="1">
      <c r="A131" s="1"/>
      <c r="B131" s="2"/>
      <c r="C131" s="2"/>
      <c r="D131" s="3"/>
      <c r="E131" s="3"/>
      <c r="F131" s="3"/>
      <c r="G131" s="3"/>
      <c r="H131" s="3"/>
      <c r="I131" s="3"/>
      <c r="J131" s="3"/>
      <c r="K131" s="3"/>
      <c r="L131" s="48"/>
      <c r="M131" s="48"/>
      <c r="N131" s="48"/>
      <c r="O131" s="48"/>
      <c r="P131" s="48"/>
      <c r="Q131" s="48"/>
      <c r="R131" s="48"/>
      <c r="S131" s="48"/>
      <c r="T131" s="48"/>
      <c r="U131" s="48"/>
      <c r="V131" s="48"/>
      <c r="W131" s="48"/>
      <c r="X131" s="48"/>
      <c r="Y131" s="48"/>
      <c r="Z131" s="48"/>
      <c r="AA131" s="48"/>
      <c r="AB131" s="48"/>
      <c r="AC131" s="48"/>
      <c r="AD131" s="48"/>
      <c r="AE131" s="48"/>
    </row>
    <row r="132" spans="1:31" ht="15.75" customHeight="1">
      <c r="A132" s="1"/>
      <c r="B132" s="2"/>
      <c r="C132" s="2"/>
      <c r="D132" s="3"/>
      <c r="E132" s="3"/>
      <c r="F132" s="3"/>
      <c r="G132" s="3"/>
      <c r="H132" s="3"/>
      <c r="I132" s="3"/>
      <c r="J132" s="3"/>
      <c r="K132" s="3"/>
      <c r="L132" s="48"/>
      <c r="M132" s="48"/>
      <c r="N132" s="48"/>
      <c r="O132" s="48"/>
      <c r="P132" s="48"/>
      <c r="Q132" s="48"/>
      <c r="R132" s="48"/>
      <c r="S132" s="48"/>
      <c r="T132" s="48"/>
      <c r="U132" s="48"/>
      <c r="V132" s="48"/>
      <c r="W132" s="48"/>
      <c r="X132" s="48"/>
      <c r="Y132" s="48"/>
      <c r="Z132" s="48"/>
      <c r="AA132" s="48"/>
      <c r="AB132" s="48"/>
      <c r="AC132" s="48"/>
      <c r="AD132" s="48"/>
      <c r="AE132" s="48"/>
    </row>
    <row r="133" spans="1:31" ht="15.75" customHeight="1">
      <c r="A133" s="1"/>
      <c r="B133" s="2"/>
      <c r="C133" s="2"/>
      <c r="D133" s="3"/>
      <c r="E133" s="3"/>
      <c r="F133" s="3"/>
      <c r="G133" s="3"/>
      <c r="H133" s="3"/>
      <c r="I133" s="3"/>
      <c r="J133" s="3"/>
      <c r="K133" s="3"/>
      <c r="L133" s="48"/>
      <c r="M133" s="48"/>
      <c r="N133" s="48"/>
      <c r="O133" s="48"/>
      <c r="P133" s="48"/>
      <c r="Q133" s="48"/>
      <c r="R133" s="48"/>
      <c r="S133" s="48"/>
      <c r="T133" s="48"/>
      <c r="U133" s="48"/>
      <c r="V133" s="48"/>
      <c r="W133" s="48"/>
      <c r="X133" s="48"/>
      <c r="Y133" s="48"/>
      <c r="Z133" s="48"/>
      <c r="AA133" s="48"/>
      <c r="AB133" s="48"/>
      <c r="AC133" s="48"/>
      <c r="AD133" s="48"/>
      <c r="AE133" s="48"/>
    </row>
    <row r="134" spans="1:31" ht="15.75" customHeight="1">
      <c r="A134" s="1"/>
      <c r="B134" s="2"/>
      <c r="C134" s="2"/>
      <c r="D134" s="3"/>
      <c r="E134" s="3"/>
      <c r="F134" s="3"/>
      <c r="G134" s="3"/>
      <c r="H134" s="3"/>
      <c r="I134" s="3"/>
      <c r="J134" s="3"/>
      <c r="K134" s="3"/>
      <c r="L134" s="48"/>
      <c r="M134" s="48"/>
      <c r="N134" s="48"/>
      <c r="O134" s="48"/>
      <c r="P134" s="48"/>
      <c r="Q134" s="48"/>
      <c r="R134" s="48"/>
      <c r="S134" s="48"/>
      <c r="T134" s="48"/>
      <c r="U134" s="48"/>
      <c r="V134" s="48"/>
      <c r="W134" s="48"/>
      <c r="X134" s="48"/>
      <c r="Y134" s="48"/>
      <c r="Z134" s="48"/>
      <c r="AA134" s="48"/>
      <c r="AB134" s="48"/>
      <c r="AC134" s="48"/>
      <c r="AD134" s="48"/>
      <c r="AE134" s="48"/>
    </row>
    <row r="135" spans="1:31" ht="15.75" customHeight="1">
      <c r="A135" s="1"/>
      <c r="B135" s="2"/>
      <c r="C135" s="2"/>
      <c r="D135" s="3"/>
      <c r="E135" s="3"/>
      <c r="F135" s="3"/>
      <c r="G135" s="3"/>
      <c r="H135" s="3"/>
      <c r="I135" s="3"/>
      <c r="J135" s="3"/>
      <c r="K135" s="3"/>
      <c r="L135" s="48"/>
      <c r="M135" s="48"/>
      <c r="N135" s="48"/>
      <c r="O135" s="48"/>
      <c r="P135" s="48"/>
      <c r="Q135" s="48"/>
      <c r="R135" s="48"/>
      <c r="S135" s="48"/>
      <c r="T135" s="48"/>
      <c r="U135" s="48"/>
      <c r="V135" s="48"/>
      <c r="W135" s="48"/>
      <c r="X135" s="48"/>
      <c r="Y135" s="48"/>
      <c r="Z135" s="48"/>
      <c r="AA135" s="48"/>
      <c r="AB135" s="48"/>
      <c r="AC135" s="48"/>
      <c r="AD135" s="48"/>
      <c r="AE135" s="48"/>
    </row>
    <row r="136" spans="1:31" ht="15.75" customHeight="1">
      <c r="A136" s="1"/>
      <c r="B136" s="2"/>
      <c r="C136" s="2"/>
      <c r="D136" s="3"/>
      <c r="E136" s="3"/>
      <c r="F136" s="3"/>
      <c r="G136" s="3"/>
      <c r="H136" s="3"/>
      <c r="I136" s="3"/>
      <c r="J136" s="3"/>
      <c r="K136" s="3"/>
      <c r="L136" s="48"/>
      <c r="M136" s="48"/>
      <c r="N136" s="48"/>
      <c r="O136" s="48"/>
      <c r="P136" s="48"/>
      <c r="Q136" s="48"/>
      <c r="R136" s="48"/>
      <c r="S136" s="48"/>
      <c r="T136" s="48"/>
      <c r="U136" s="48"/>
      <c r="V136" s="48"/>
      <c r="W136" s="48"/>
      <c r="X136" s="48"/>
      <c r="Y136" s="48"/>
      <c r="Z136" s="48"/>
      <c r="AA136" s="48"/>
      <c r="AB136" s="48"/>
      <c r="AC136" s="48"/>
      <c r="AD136" s="48"/>
      <c r="AE136" s="48"/>
    </row>
    <row r="137" spans="1:31" ht="15.75" customHeight="1">
      <c r="A137" s="1"/>
      <c r="B137" s="2"/>
      <c r="C137" s="2"/>
      <c r="D137" s="3"/>
      <c r="E137" s="3"/>
      <c r="F137" s="3"/>
      <c r="G137" s="3"/>
      <c r="H137" s="3"/>
      <c r="I137" s="3"/>
      <c r="J137" s="3"/>
      <c r="K137" s="3"/>
      <c r="L137" s="48"/>
      <c r="M137" s="48"/>
      <c r="N137" s="48"/>
      <c r="O137" s="48"/>
      <c r="P137" s="48"/>
      <c r="Q137" s="48"/>
      <c r="R137" s="48"/>
      <c r="S137" s="48"/>
      <c r="T137" s="48"/>
      <c r="U137" s="48"/>
      <c r="V137" s="48"/>
      <c r="W137" s="48"/>
      <c r="X137" s="48"/>
      <c r="Y137" s="48"/>
      <c r="Z137" s="48"/>
      <c r="AA137" s="48"/>
      <c r="AB137" s="48"/>
      <c r="AC137" s="48"/>
      <c r="AD137" s="48"/>
      <c r="AE137" s="48"/>
    </row>
    <row r="138" spans="1:31" ht="15.75" customHeight="1">
      <c r="A138" s="1"/>
      <c r="B138" s="2"/>
      <c r="C138" s="2"/>
      <c r="D138" s="3"/>
      <c r="E138" s="3"/>
      <c r="F138" s="3"/>
      <c r="G138" s="3"/>
      <c r="H138" s="3"/>
      <c r="I138" s="3"/>
      <c r="J138" s="3"/>
      <c r="K138" s="3"/>
      <c r="L138" s="48"/>
      <c r="M138" s="48"/>
      <c r="N138" s="48"/>
      <c r="O138" s="48"/>
      <c r="P138" s="48"/>
      <c r="Q138" s="48"/>
      <c r="R138" s="48"/>
      <c r="S138" s="48"/>
      <c r="T138" s="48"/>
      <c r="U138" s="48"/>
      <c r="V138" s="48"/>
      <c r="W138" s="48"/>
      <c r="X138" s="48"/>
      <c r="Y138" s="48"/>
      <c r="Z138" s="48"/>
      <c r="AA138" s="48"/>
      <c r="AB138" s="48"/>
      <c r="AC138" s="48"/>
      <c r="AD138" s="48"/>
      <c r="AE138" s="48"/>
    </row>
    <row r="139" spans="1:31" ht="15.75" customHeight="1">
      <c r="A139" s="1"/>
      <c r="B139" s="2"/>
      <c r="C139" s="2"/>
      <c r="D139" s="3"/>
      <c r="E139" s="3"/>
      <c r="F139" s="3"/>
      <c r="G139" s="3"/>
      <c r="H139" s="3"/>
      <c r="I139" s="3"/>
      <c r="J139" s="3"/>
      <c r="K139" s="3"/>
      <c r="L139" s="48"/>
      <c r="M139" s="48"/>
      <c r="N139" s="48"/>
      <c r="O139" s="48"/>
      <c r="P139" s="48"/>
      <c r="Q139" s="48"/>
      <c r="R139" s="48"/>
      <c r="S139" s="48"/>
      <c r="T139" s="48"/>
      <c r="U139" s="48"/>
      <c r="V139" s="48"/>
      <c r="W139" s="48"/>
      <c r="X139" s="48"/>
      <c r="Y139" s="48"/>
      <c r="Z139" s="48"/>
      <c r="AA139" s="48"/>
      <c r="AB139" s="48"/>
      <c r="AC139" s="48"/>
      <c r="AD139" s="48"/>
      <c r="AE139" s="48"/>
    </row>
    <row r="140" spans="1:31" ht="15.75" customHeight="1">
      <c r="A140" s="1"/>
      <c r="B140" s="2"/>
      <c r="C140" s="2"/>
      <c r="D140" s="3"/>
      <c r="E140" s="3"/>
      <c r="F140" s="3"/>
      <c r="G140" s="3"/>
      <c r="H140" s="3"/>
      <c r="I140" s="3"/>
      <c r="J140" s="3"/>
      <c r="K140" s="3"/>
      <c r="L140" s="48"/>
      <c r="M140" s="48"/>
      <c r="N140" s="48"/>
      <c r="O140" s="48"/>
      <c r="P140" s="48"/>
      <c r="Q140" s="48"/>
      <c r="R140" s="48"/>
      <c r="S140" s="48"/>
      <c r="T140" s="48"/>
      <c r="U140" s="48"/>
      <c r="V140" s="48"/>
      <c r="W140" s="48"/>
      <c r="X140" s="48"/>
      <c r="Y140" s="48"/>
      <c r="Z140" s="48"/>
      <c r="AA140" s="48"/>
      <c r="AB140" s="48"/>
      <c r="AC140" s="48"/>
      <c r="AD140" s="48"/>
      <c r="AE140" s="48"/>
    </row>
    <row r="141" spans="1:31" ht="15.75" customHeight="1">
      <c r="A141" s="1"/>
      <c r="B141" s="2"/>
      <c r="C141" s="2"/>
      <c r="D141" s="3"/>
      <c r="E141" s="3"/>
      <c r="F141" s="3"/>
      <c r="G141" s="3"/>
      <c r="H141" s="3"/>
      <c r="I141" s="3"/>
      <c r="J141" s="3"/>
      <c r="K141" s="3"/>
      <c r="L141" s="48"/>
      <c r="M141" s="48"/>
      <c r="N141" s="48"/>
      <c r="O141" s="48"/>
      <c r="P141" s="48"/>
      <c r="Q141" s="48"/>
      <c r="R141" s="48"/>
      <c r="S141" s="48"/>
      <c r="T141" s="48"/>
      <c r="U141" s="48"/>
      <c r="V141" s="48"/>
      <c r="W141" s="48"/>
      <c r="X141" s="48"/>
      <c r="Y141" s="48"/>
      <c r="Z141" s="48"/>
      <c r="AA141" s="48"/>
      <c r="AB141" s="48"/>
      <c r="AC141" s="48"/>
      <c r="AD141" s="48"/>
      <c r="AE141" s="48"/>
    </row>
    <row r="142" spans="1:31" ht="15.75" customHeight="1">
      <c r="A142" s="1"/>
      <c r="B142" s="2"/>
      <c r="C142" s="2"/>
      <c r="D142" s="3"/>
      <c r="E142" s="3"/>
      <c r="F142" s="3"/>
      <c r="G142" s="3"/>
      <c r="H142" s="3"/>
      <c r="I142" s="3"/>
      <c r="J142" s="3"/>
      <c r="K142" s="3"/>
      <c r="L142" s="48"/>
      <c r="M142" s="48"/>
      <c r="N142" s="48"/>
      <c r="O142" s="48"/>
      <c r="P142" s="48"/>
      <c r="Q142" s="48"/>
      <c r="R142" s="48"/>
      <c r="S142" s="48"/>
      <c r="T142" s="48"/>
      <c r="U142" s="48"/>
      <c r="V142" s="48"/>
      <c r="W142" s="48"/>
      <c r="X142" s="48"/>
      <c r="Y142" s="48"/>
      <c r="Z142" s="48"/>
      <c r="AA142" s="48"/>
      <c r="AB142" s="48"/>
      <c r="AC142" s="48"/>
      <c r="AD142" s="48"/>
      <c r="AE142" s="48"/>
    </row>
    <row r="143" spans="1:31" ht="15.75" customHeight="1">
      <c r="A143" s="1"/>
      <c r="B143" s="2"/>
      <c r="C143" s="2"/>
      <c r="D143" s="3"/>
      <c r="E143" s="3"/>
      <c r="F143" s="3"/>
      <c r="G143" s="3"/>
      <c r="H143" s="3"/>
      <c r="I143" s="3"/>
      <c r="J143" s="3"/>
      <c r="K143" s="3"/>
      <c r="L143" s="48"/>
      <c r="M143" s="48"/>
      <c r="N143" s="48"/>
      <c r="O143" s="48"/>
      <c r="P143" s="48"/>
      <c r="Q143" s="48"/>
      <c r="R143" s="48"/>
      <c r="S143" s="48"/>
      <c r="T143" s="48"/>
      <c r="U143" s="48"/>
      <c r="V143" s="48"/>
      <c r="W143" s="48"/>
      <c r="X143" s="48"/>
      <c r="Y143" s="48"/>
      <c r="Z143" s="48"/>
      <c r="AA143" s="48"/>
      <c r="AB143" s="48"/>
      <c r="AC143" s="48"/>
      <c r="AD143" s="48"/>
      <c r="AE143" s="48"/>
    </row>
    <row r="144" spans="1:31" ht="15.75" customHeight="1">
      <c r="A144" s="1"/>
      <c r="B144" s="2"/>
      <c r="C144" s="2"/>
      <c r="D144" s="3"/>
      <c r="E144" s="3"/>
      <c r="F144" s="3"/>
      <c r="G144" s="3"/>
      <c r="H144" s="3"/>
      <c r="I144" s="3"/>
      <c r="J144" s="3"/>
      <c r="K144" s="3"/>
      <c r="L144" s="48"/>
      <c r="M144" s="48"/>
      <c r="N144" s="48"/>
      <c r="O144" s="48"/>
      <c r="P144" s="48"/>
      <c r="Q144" s="48"/>
      <c r="R144" s="48"/>
      <c r="S144" s="48"/>
      <c r="T144" s="48"/>
      <c r="U144" s="48"/>
      <c r="V144" s="48"/>
      <c r="W144" s="48"/>
      <c r="X144" s="48"/>
      <c r="Y144" s="48"/>
      <c r="Z144" s="48"/>
      <c r="AA144" s="48"/>
      <c r="AB144" s="48"/>
      <c r="AC144" s="48"/>
      <c r="AD144" s="48"/>
      <c r="AE144" s="48"/>
    </row>
    <row r="145" spans="1:31" ht="15.75" customHeight="1">
      <c r="A145" s="1"/>
      <c r="B145" s="2"/>
      <c r="C145" s="2"/>
      <c r="D145" s="3"/>
      <c r="E145" s="3"/>
      <c r="F145" s="3"/>
      <c r="G145" s="3"/>
      <c r="H145" s="3"/>
      <c r="I145" s="3"/>
      <c r="J145" s="3"/>
      <c r="K145" s="3"/>
      <c r="L145" s="48"/>
      <c r="M145" s="48"/>
      <c r="N145" s="48"/>
      <c r="O145" s="48"/>
      <c r="P145" s="48"/>
      <c r="Q145" s="48"/>
      <c r="R145" s="48"/>
      <c r="S145" s="48"/>
      <c r="T145" s="48"/>
      <c r="U145" s="48"/>
      <c r="V145" s="48"/>
      <c r="W145" s="48"/>
      <c r="X145" s="48"/>
      <c r="Y145" s="48"/>
      <c r="Z145" s="48"/>
      <c r="AA145" s="48"/>
      <c r="AB145" s="48"/>
      <c r="AC145" s="48"/>
      <c r="AD145" s="48"/>
      <c r="AE145" s="48"/>
    </row>
    <row r="146" spans="1:31" ht="15.75" customHeight="1">
      <c r="A146" s="1"/>
      <c r="B146" s="2"/>
      <c r="C146" s="2"/>
      <c r="D146" s="3"/>
      <c r="E146" s="3"/>
      <c r="F146" s="3"/>
      <c r="G146" s="3"/>
      <c r="H146" s="3"/>
      <c r="I146" s="3"/>
      <c r="J146" s="3"/>
      <c r="K146" s="3"/>
      <c r="L146" s="48"/>
      <c r="M146" s="48"/>
      <c r="N146" s="48"/>
      <c r="O146" s="48"/>
      <c r="P146" s="48"/>
      <c r="Q146" s="48"/>
      <c r="R146" s="48"/>
      <c r="S146" s="48"/>
      <c r="T146" s="48"/>
      <c r="U146" s="48"/>
      <c r="V146" s="48"/>
      <c r="W146" s="48"/>
      <c r="X146" s="48"/>
      <c r="Y146" s="48"/>
      <c r="Z146" s="48"/>
      <c r="AA146" s="48"/>
      <c r="AB146" s="48"/>
      <c r="AC146" s="48"/>
      <c r="AD146" s="48"/>
      <c r="AE146" s="48"/>
    </row>
    <row r="147" spans="1:31" ht="15.75" customHeight="1">
      <c r="A147" s="1"/>
      <c r="B147" s="2"/>
      <c r="C147" s="2"/>
      <c r="D147" s="3"/>
      <c r="E147" s="3"/>
      <c r="F147" s="3"/>
      <c r="G147" s="3"/>
      <c r="H147" s="3"/>
      <c r="I147" s="3"/>
      <c r="J147" s="3"/>
      <c r="K147" s="3"/>
      <c r="L147" s="48"/>
      <c r="M147" s="48"/>
      <c r="N147" s="48"/>
      <c r="O147" s="48"/>
      <c r="P147" s="48"/>
      <c r="Q147" s="48"/>
      <c r="R147" s="48"/>
      <c r="S147" s="48"/>
      <c r="T147" s="48"/>
      <c r="U147" s="48"/>
      <c r="V147" s="48"/>
      <c r="W147" s="48"/>
      <c r="X147" s="48"/>
      <c r="Y147" s="48"/>
      <c r="Z147" s="48"/>
      <c r="AA147" s="48"/>
      <c r="AB147" s="48"/>
      <c r="AC147" s="48"/>
      <c r="AD147" s="48"/>
      <c r="AE147" s="48"/>
    </row>
    <row r="148" spans="1:31" ht="15.75" customHeight="1">
      <c r="A148" s="1"/>
      <c r="B148" s="2"/>
      <c r="C148" s="2"/>
      <c r="D148" s="3"/>
      <c r="E148" s="3"/>
      <c r="F148" s="3"/>
      <c r="G148" s="3"/>
      <c r="H148" s="3"/>
      <c r="I148" s="3"/>
      <c r="J148" s="3"/>
      <c r="K148" s="3"/>
      <c r="L148" s="48"/>
      <c r="M148" s="48"/>
      <c r="N148" s="48"/>
      <c r="O148" s="48"/>
      <c r="P148" s="48"/>
      <c r="Q148" s="48"/>
      <c r="R148" s="48"/>
      <c r="S148" s="48"/>
      <c r="T148" s="48"/>
      <c r="U148" s="48"/>
      <c r="V148" s="48"/>
      <c r="W148" s="48"/>
      <c r="X148" s="48"/>
      <c r="Y148" s="48"/>
      <c r="Z148" s="48"/>
      <c r="AA148" s="48"/>
      <c r="AB148" s="48"/>
      <c r="AC148" s="48"/>
      <c r="AD148" s="48"/>
      <c r="AE148" s="48"/>
    </row>
    <row r="149" spans="1:31" ht="15.75" customHeight="1">
      <c r="A149" s="1"/>
      <c r="B149" s="2"/>
      <c r="C149" s="2"/>
      <c r="D149" s="3"/>
      <c r="E149" s="3"/>
      <c r="F149" s="3"/>
      <c r="G149" s="3"/>
      <c r="H149" s="3"/>
      <c r="I149" s="3"/>
      <c r="J149" s="3"/>
      <c r="K149" s="3"/>
      <c r="L149" s="48"/>
      <c r="M149" s="48"/>
      <c r="N149" s="48"/>
      <c r="O149" s="48"/>
      <c r="P149" s="48"/>
      <c r="Q149" s="48"/>
      <c r="R149" s="48"/>
      <c r="S149" s="48"/>
      <c r="T149" s="48"/>
      <c r="U149" s="48"/>
      <c r="V149" s="48"/>
      <c r="W149" s="48"/>
      <c r="X149" s="48"/>
      <c r="Y149" s="48"/>
      <c r="Z149" s="48"/>
      <c r="AA149" s="48"/>
      <c r="AB149" s="48"/>
      <c r="AC149" s="48"/>
      <c r="AD149" s="48"/>
      <c r="AE149" s="48"/>
    </row>
    <row r="150" spans="1:31" ht="15.75" customHeight="1">
      <c r="A150" s="1"/>
      <c r="B150" s="2"/>
      <c r="C150" s="2"/>
      <c r="D150" s="3"/>
      <c r="E150" s="3"/>
      <c r="F150" s="3"/>
      <c r="G150" s="3"/>
      <c r="H150" s="3"/>
      <c r="I150" s="3"/>
      <c r="J150" s="3"/>
      <c r="K150" s="3"/>
      <c r="L150" s="48"/>
      <c r="M150" s="48"/>
      <c r="N150" s="48"/>
      <c r="O150" s="48"/>
      <c r="P150" s="48"/>
      <c r="Q150" s="48"/>
      <c r="R150" s="48"/>
      <c r="S150" s="48"/>
      <c r="T150" s="48"/>
      <c r="U150" s="48"/>
      <c r="V150" s="48"/>
      <c r="W150" s="48"/>
      <c r="X150" s="48"/>
      <c r="Y150" s="48"/>
      <c r="Z150" s="48"/>
      <c r="AA150" s="48"/>
      <c r="AB150" s="48"/>
      <c r="AC150" s="48"/>
      <c r="AD150" s="48"/>
      <c r="AE150" s="48"/>
    </row>
    <row r="151" spans="1:31" ht="15.75" customHeight="1">
      <c r="A151" s="1"/>
      <c r="B151" s="2"/>
      <c r="C151" s="2"/>
      <c r="D151" s="3"/>
      <c r="E151" s="3"/>
      <c r="F151" s="3"/>
      <c r="G151" s="3"/>
      <c r="H151" s="3"/>
      <c r="I151" s="3"/>
      <c r="J151" s="3"/>
      <c r="K151" s="3"/>
      <c r="L151" s="48"/>
      <c r="M151" s="48"/>
      <c r="N151" s="48"/>
      <c r="O151" s="48"/>
      <c r="P151" s="48"/>
      <c r="Q151" s="48"/>
      <c r="R151" s="48"/>
      <c r="S151" s="48"/>
      <c r="T151" s="48"/>
      <c r="U151" s="48"/>
      <c r="V151" s="48"/>
      <c r="W151" s="48"/>
      <c r="X151" s="48"/>
      <c r="Y151" s="48"/>
      <c r="Z151" s="48"/>
      <c r="AA151" s="48"/>
      <c r="AB151" s="48"/>
      <c r="AC151" s="48"/>
      <c r="AD151" s="48"/>
      <c r="AE151" s="48"/>
    </row>
    <row r="152" spans="1:31" ht="15.75" customHeight="1">
      <c r="A152" s="1"/>
      <c r="B152" s="2"/>
      <c r="C152" s="2"/>
      <c r="D152" s="3"/>
      <c r="E152" s="3"/>
      <c r="F152" s="3"/>
      <c r="G152" s="3"/>
      <c r="H152" s="3"/>
      <c r="I152" s="3"/>
      <c r="J152" s="3"/>
      <c r="K152" s="3"/>
      <c r="L152" s="48"/>
      <c r="M152" s="48"/>
      <c r="N152" s="48"/>
      <c r="O152" s="48"/>
      <c r="P152" s="48"/>
      <c r="Q152" s="48"/>
      <c r="R152" s="48"/>
      <c r="S152" s="48"/>
      <c r="T152" s="48"/>
      <c r="U152" s="48"/>
      <c r="V152" s="48"/>
      <c r="W152" s="48"/>
      <c r="X152" s="48"/>
      <c r="Y152" s="48"/>
      <c r="Z152" s="48"/>
      <c r="AA152" s="48"/>
      <c r="AB152" s="48"/>
      <c r="AC152" s="48"/>
      <c r="AD152" s="48"/>
      <c r="AE152" s="48"/>
    </row>
    <row r="153" spans="1:31" ht="15.75" customHeight="1">
      <c r="A153" s="1"/>
      <c r="B153" s="2"/>
      <c r="C153" s="2"/>
      <c r="D153" s="3"/>
      <c r="E153" s="3"/>
      <c r="F153" s="3"/>
      <c r="G153" s="3"/>
      <c r="H153" s="3"/>
      <c r="I153" s="3"/>
      <c r="J153" s="3"/>
      <c r="K153" s="3"/>
      <c r="L153" s="48"/>
      <c r="M153" s="48"/>
      <c r="N153" s="48"/>
      <c r="O153" s="48"/>
      <c r="P153" s="48"/>
      <c r="Q153" s="48"/>
      <c r="R153" s="48"/>
      <c r="S153" s="48"/>
      <c r="T153" s="48"/>
      <c r="U153" s="48"/>
      <c r="V153" s="48"/>
      <c r="W153" s="48"/>
      <c r="X153" s="48"/>
      <c r="Y153" s="48"/>
      <c r="Z153" s="48"/>
      <c r="AA153" s="48"/>
      <c r="AB153" s="48"/>
      <c r="AC153" s="48"/>
      <c r="AD153" s="48"/>
      <c r="AE153" s="48"/>
    </row>
    <row r="154" spans="1:31" ht="15.75" customHeight="1">
      <c r="A154" s="1"/>
      <c r="B154" s="2"/>
      <c r="C154" s="2"/>
      <c r="D154" s="3"/>
      <c r="E154" s="3"/>
      <c r="F154" s="3"/>
      <c r="G154" s="3"/>
      <c r="H154" s="3"/>
      <c r="I154" s="3"/>
      <c r="J154" s="3"/>
      <c r="K154" s="3"/>
      <c r="L154" s="48"/>
      <c r="M154" s="48"/>
      <c r="N154" s="48"/>
      <c r="O154" s="48"/>
      <c r="P154" s="48"/>
      <c r="Q154" s="48"/>
      <c r="R154" s="48"/>
      <c r="S154" s="48"/>
      <c r="T154" s="48"/>
      <c r="U154" s="48"/>
      <c r="V154" s="48"/>
      <c r="W154" s="48"/>
      <c r="X154" s="48"/>
      <c r="Y154" s="48"/>
      <c r="Z154" s="48"/>
      <c r="AA154" s="48"/>
      <c r="AB154" s="48"/>
      <c r="AC154" s="48"/>
      <c r="AD154" s="48"/>
      <c r="AE154" s="48"/>
    </row>
    <row r="155" spans="1:31" ht="15.75" customHeight="1">
      <c r="A155" s="1"/>
      <c r="B155" s="2"/>
      <c r="C155" s="2"/>
      <c r="D155" s="3"/>
      <c r="E155" s="3"/>
      <c r="F155" s="3"/>
      <c r="G155" s="3"/>
      <c r="H155" s="3"/>
      <c r="I155" s="3"/>
      <c r="J155" s="3"/>
      <c r="K155" s="3"/>
      <c r="L155" s="48"/>
      <c r="M155" s="48"/>
      <c r="N155" s="48"/>
      <c r="O155" s="48"/>
      <c r="P155" s="48"/>
      <c r="Q155" s="48"/>
      <c r="R155" s="48"/>
      <c r="S155" s="48"/>
      <c r="T155" s="48"/>
      <c r="U155" s="48"/>
      <c r="V155" s="48"/>
      <c r="W155" s="48"/>
      <c r="X155" s="48"/>
      <c r="Y155" s="48"/>
      <c r="Z155" s="48"/>
      <c r="AA155" s="48"/>
      <c r="AB155" s="48"/>
      <c r="AC155" s="48"/>
      <c r="AD155" s="48"/>
      <c r="AE155" s="48"/>
    </row>
    <row r="156" spans="1:31" ht="15.75" customHeight="1">
      <c r="A156" s="1"/>
      <c r="B156" s="2"/>
      <c r="C156" s="2"/>
      <c r="D156" s="3"/>
      <c r="E156" s="3"/>
      <c r="F156" s="3"/>
      <c r="G156" s="3"/>
      <c r="H156" s="3"/>
      <c r="I156" s="3"/>
      <c r="J156" s="3"/>
      <c r="K156" s="3"/>
      <c r="L156" s="48"/>
      <c r="M156" s="48"/>
      <c r="N156" s="48"/>
      <c r="O156" s="48"/>
      <c r="P156" s="48"/>
      <c r="Q156" s="48"/>
      <c r="R156" s="48"/>
      <c r="S156" s="48"/>
      <c r="T156" s="48"/>
      <c r="U156" s="48"/>
      <c r="V156" s="48"/>
      <c r="W156" s="48"/>
      <c r="X156" s="48"/>
      <c r="Y156" s="48"/>
      <c r="Z156" s="48"/>
      <c r="AA156" s="48"/>
      <c r="AB156" s="48"/>
      <c r="AC156" s="48"/>
      <c r="AD156" s="48"/>
      <c r="AE156" s="48"/>
    </row>
    <row r="157" spans="1:31" ht="15.75" customHeight="1">
      <c r="A157" s="1"/>
      <c r="B157" s="2"/>
      <c r="C157" s="2"/>
      <c r="D157" s="3"/>
      <c r="E157" s="3"/>
      <c r="F157" s="3"/>
      <c r="G157" s="3"/>
      <c r="H157" s="3"/>
      <c r="I157" s="3"/>
      <c r="J157" s="3"/>
      <c r="K157" s="3"/>
      <c r="L157" s="48"/>
      <c r="M157" s="48"/>
      <c r="N157" s="48"/>
      <c r="O157" s="48"/>
      <c r="P157" s="48"/>
      <c r="Q157" s="48"/>
      <c r="R157" s="48"/>
      <c r="S157" s="48"/>
      <c r="T157" s="48"/>
      <c r="U157" s="48"/>
      <c r="V157" s="48"/>
      <c r="W157" s="48"/>
      <c r="X157" s="48"/>
      <c r="Y157" s="48"/>
      <c r="Z157" s="48"/>
      <c r="AA157" s="48"/>
      <c r="AB157" s="48"/>
      <c r="AC157" s="48"/>
      <c r="AD157" s="48"/>
      <c r="AE157" s="48"/>
    </row>
    <row r="158" spans="1:31" ht="15.75" customHeight="1">
      <c r="A158" s="1"/>
      <c r="B158" s="2"/>
      <c r="C158" s="2"/>
      <c r="D158" s="3"/>
      <c r="E158" s="3"/>
      <c r="F158" s="3"/>
      <c r="G158" s="3"/>
      <c r="H158" s="3"/>
      <c r="I158" s="3"/>
      <c r="J158" s="3"/>
      <c r="K158" s="3"/>
      <c r="L158" s="48"/>
      <c r="M158" s="48"/>
      <c r="N158" s="48"/>
      <c r="O158" s="48"/>
      <c r="P158" s="48"/>
      <c r="Q158" s="48"/>
      <c r="R158" s="48"/>
      <c r="S158" s="48"/>
      <c r="T158" s="48"/>
      <c r="U158" s="48"/>
      <c r="V158" s="48"/>
      <c r="W158" s="48"/>
      <c r="X158" s="48"/>
      <c r="Y158" s="48"/>
      <c r="Z158" s="48"/>
      <c r="AA158" s="48"/>
      <c r="AB158" s="48"/>
      <c r="AC158" s="48"/>
      <c r="AD158" s="48"/>
      <c r="AE158" s="48"/>
    </row>
    <row r="159" spans="1:31" ht="15.75" customHeight="1">
      <c r="A159" s="1"/>
      <c r="B159" s="2"/>
      <c r="C159" s="2"/>
      <c r="D159" s="3"/>
      <c r="E159" s="3"/>
      <c r="F159" s="3"/>
      <c r="G159" s="3"/>
      <c r="H159" s="3"/>
      <c r="I159" s="3"/>
      <c r="J159" s="3"/>
      <c r="K159" s="3"/>
      <c r="L159" s="48"/>
      <c r="M159" s="48"/>
      <c r="N159" s="48"/>
      <c r="O159" s="48"/>
      <c r="P159" s="48"/>
      <c r="Q159" s="48"/>
      <c r="R159" s="48"/>
      <c r="S159" s="48"/>
      <c r="T159" s="48"/>
      <c r="U159" s="48"/>
      <c r="V159" s="48"/>
      <c r="W159" s="48"/>
      <c r="X159" s="48"/>
      <c r="Y159" s="48"/>
      <c r="Z159" s="48"/>
      <c r="AA159" s="48"/>
      <c r="AB159" s="48"/>
      <c r="AC159" s="48"/>
      <c r="AD159" s="48"/>
      <c r="AE159" s="48"/>
    </row>
    <row r="160" spans="1:31" ht="15.75" customHeight="1">
      <c r="A160" s="1"/>
      <c r="B160" s="2"/>
      <c r="C160" s="2"/>
      <c r="D160" s="3"/>
      <c r="E160" s="3"/>
      <c r="F160" s="3"/>
      <c r="G160" s="3"/>
      <c r="H160" s="3"/>
      <c r="I160" s="3"/>
      <c r="J160" s="3"/>
      <c r="K160" s="3"/>
      <c r="L160" s="48"/>
      <c r="M160" s="48"/>
      <c r="N160" s="48"/>
      <c r="O160" s="48"/>
      <c r="P160" s="48"/>
      <c r="Q160" s="48"/>
      <c r="R160" s="48"/>
      <c r="S160" s="48"/>
      <c r="T160" s="48"/>
      <c r="U160" s="48"/>
      <c r="V160" s="48"/>
      <c r="W160" s="48"/>
      <c r="X160" s="48"/>
      <c r="Y160" s="48"/>
      <c r="Z160" s="48"/>
      <c r="AA160" s="48"/>
      <c r="AB160" s="48"/>
      <c r="AC160" s="48"/>
      <c r="AD160" s="48"/>
      <c r="AE160" s="48"/>
    </row>
    <row r="161" spans="1:31" ht="15.75" customHeight="1">
      <c r="A161" s="1"/>
      <c r="B161" s="2"/>
      <c r="C161" s="2"/>
      <c r="D161" s="3"/>
      <c r="E161" s="3"/>
      <c r="F161" s="3"/>
      <c r="G161" s="3"/>
      <c r="H161" s="3"/>
      <c r="I161" s="3"/>
      <c r="J161" s="3"/>
      <c r="K161" s="3"/>
      <c r="L161" s="48"/>
      <c r="M161" s="48"/>
      <c r="N161" s="48"/>
      <c r="O161" s="48"/>
      <c r="P161" s="48"/>
      <c r="Q161" s="48"/>
      <c r="R161" s="48"/>
      <c r="S161" s="48"/>
      <c r="T161" s="48"/>
      <c r="U161" s="48"/>
      <c r="V161" s="48"/>
      <c r="W161" s="48"/>
      <c r="X161" s="48"/>
      <c r="Y161" s="48"/>
      <c r="Z161" s="48"/>
      <c r="AA161" s="48"/>
      <c r="AB161" s="48"/>
      <c r="AC161" s="48"/>
      <c r="AD161" s="48"/>
      <c r="AE161" s="48"/>
    </row>
    <row r="162" spans="1:31" ht="15.75" customHeight="1">
      <c r="A162" s="1"/>
      <c r="B162" s="2"/>
      <c r="C162" s="2"/>
      <c r="D162" s="3"/>
      <c r="E162" s="3"/>
      <c r="F162" s="3"/>
      <c r="G162" s="3"/>
      <c r="H162" s="3"/>
      <c r="I162" s="3"/>
      <c r="J162" s="3"/>
      <c r="K162" s="3"/>
      <c r="L162" s="48"/>
      <c r="M162" s="48"/>
      <c r="N162" s="48"/>
      <c r="O162" s="48"/>
      <c r="P162" s="48"/>
      <c r="Q162" s="48"/>
      <c r="R162" s="48"/>
      <c r="S162" s="48"/>
      <c r="T162" s="48"/>
      <c r="U162" s="48"/>
      <c r="V162" s="48"/>
      <c r="W162" s="48"/>
      <c r="X162" s="48"/>
      <c r="Y162" s="48"/>
      <c r="Z162" s="48"/>
      <c r="AA162" s="48"/>
      <c r="AB162" s="48"/>
      <c r="AC162" s="48"/>
      <c r="AD162" s="48"/>
      <c r="AE162" s="48"/>
    </row>
    <row r="163" spans="1:31" ht="15.75" customHeight="1">
      <c r="A163" s="1"/>
      <c r="B163" s="2"/>
      <c r="C163" s="2"/>
      <c r="D163" s="3"/>
      <c r="E163" s="3"/>
      <c r="F163" s="3"/>
      <c r="G163" s="3"/>
      <c r="H163" s="3"/>
      <c r="I163" s="3"/>
      <c r="J163" s="3"/>
      <c r="K163" s="3"/>
      <c r="L163" s="48"/>
      <c r="M163" s="48"/>
      <c r="N163" s="48"/>
      <c r="O163" s="48"/>
      <c r="P163" s="48"/>
      <c r="Q163" s="48"/>
      <c r="R163" s="48"/>
      <c r="S163" s="48"/>
      <c r="T163" s="48"/>
      <c r="U163" s="48"/>
      <c r="V163" s="48"/>
      <c r="W163" s="48"/>
      <c r="X163" s="48"/>
      <c r="Y163" s="48"/>
      <c r="Z163" s="48"/>
      <c r="AA163" s="48"/>
      <c r="AB163" s="48"/>
      <c r="AC163" s="48"/>
      <c r="AD163" s="48"/>
      <c r="AE163" s="48"/>
    </row>
    <row r="164" spans="1:31" ht="15.75" customHeight="1">
      <c r="A164" s="1"/>
      <c r="B164" s="2"/>
      <c r="C164" s="2"/>
      <c r="D164" s="3"/>
      <c r="E164" s="3"/>
      <c r="F164" s="3"/>
      <c r="G164" s="3"/>
      <c r="H164" s="3"/>
      <c r="I164" s="3"/>
      <c r="J164" s="3"/>
      <c r="K164" s="3"/>
      <c r="L164" s="48"/>
      <c r="M164" s="48"/>
      <c r="N164" s="48"/>
      <c r="O164" s="48"/>
      <c r="P164" s="48"/>
      <c r="Q164" s="48"/>
      <c r="R164" s="48"/>
      <c r="S164" s="48"/>
      <c r="T164" s="48"/>
      <c r="U164" s="48"/>
      <c r="V164" s="48"/>
      <c r="W164" s="48"/>
      <c r="X164" s="48"/>
      <c r="Y164" s="48"/>
      <c r="Z164" s="48"/>
      <c r="AA164" s="48"/>
      <c r="AB164" s="48"/>
      <c r="AC164" s="48"/>
      <c r="AD164" s="48"/>
      <c r="AE164" s="48"/>
    </row>
    <row r="165" spans="1:31" ht="15.75" customHeight="1">
      <c r="A165" s="1"/>
      <c r="B165" s="2"/>
      <c r="C165" s="2"/>
      <c r="D165" s="3"/>
      <c r="E165" s="3"/>
      <c r="F165" s="3"/>
      <c r="G165" s="3"/>
      <c r="H165" s="3"/>
      <c r="I165" s="3"/>
      <c r="J165" s="3"/>
      <c r="K165" s="3"/>
      <c r="L165" s="48"/>
      <c r="M165" s="48"/>
      <c r="N165" s="48"/>
      <c r="O165" s="48"/>
      <c r="P165" s="48"/>
      <c r="Q165" s="48"/>
      <c r="R165" s="48"/>
      <c r="S165" s="48"/>
      <c r="T165" s="48"/>
      <c r="U165" s="48"/>
      <c r="V165" s="48"/>
      <c r="W165" s="48"/>
      <c r="X165" s="48"/>
      <c r="Y165" s="48"/>
      <c r="Z165" s="48"/>
      <c r="AA165" s="48"/>
      <c r="AB165" s="48"/>
      <c r="AC165" s="48"/>
      <c r="AD165" s="48"/>
      <c r="AE165" s="48"/>
    </row>
    <row r="166" spans="1:31" ht="15.75" customHeight="1">
      <c r="A166" s="1"/>
      <c r="B166" s="2"/>
      <c r="C166" s="2"/>
      <c r="D166" s="3"/>
      <c r="E166" s="3"/>
      <c r="F166" s="3"/>
      <c r="G166" s="3"/>
      <c r="H166" s="3"/>
      <c r="I166" s="3"/>
      <c r="J166" s="3"/>
      <c r="K166" s="3"/>
      <c r="L166" s="48"/>
      <c r="M166" s="48"/>
      <c r="N166" s="48"/>
      <c r="O166" s="48"/>
      <c r="P166" s="48"/>
      <c r="Q166" s="48"/>
      <c r="R166" s="48"/>
      <c r="S166" s="48"/>
      <c r="T166" s="48"/>
      <c r="U166" s="48"/>
      <c r="V166" s="48"/>
      <c r="W166" s="48"/>
      <c r="X166" s="48"/>
      <c r="Y166" s="48"/>
      <c r="Z166" s="48"/>
      <c r="AA166" s="48"/>
      <c r="AB166" s="48"/>
      <c r="AC166" s="48"/>
      <c r="AD166" s="48"/>
      <c r="AE166" s="48"/>
    </row>
    <row r="167" spans="1:31" ht="15.75" customHeight="1">
      <c r="A167" s="1"/>
      <c r="B167" s="2"/>
      <c r="C167" s="2"/>
      <c r="D167" s="3"/>
      <c r="E167" s="3"/>
      <c r="F167" s="3"/>
      <c r="G167" s="3"/>
      <c r="H167" s="3"/>
      <c r="I167" s="3"/>
      <c r="J167" s="3"/>
      <c r="K167" s="3"/>
      <c r="L167" s="48"/>
      <c r="M167" s="48"/>
      <c r="N167" s="48"/>
      <c r="O167" s="48"/>
      <c r="P167" s="48"/>
      <c r="Q167" s="48"/>
      <c r="R167" s="48"/>
      <c r="S167" s="48"/>
      <c r="T167" s="48"/>
      <c r="U167" s="48"/>
      <c r="V167" s="48"/>
      <c r="W167" s="48"/>
      <c r="X167" s="48"/>
      <c r="Y167" s="48"/>
      <c r="Z167" s="48"/>
      <c r="AA167" s="48"/>
      <c r="AB167" s="48"/>
      <c r="AC167" s="48"/>
      <c r="AD167" s="48"/>
      <c r="AE167" s="48"/>
    </row>
    <row r="168" spans="1:31" ht="15.75" customHeight="1">
      <c r="A168" s="1"/>
      <c r="B168" s="2"/>
      <c r="C168" s="2"/>
      <c r="D168" s="3"/>
      <c r="E168" s="3"/>
      <c r="F168" s="3"/>
      <c r="G168" s="3"/>
      <c r="H168" s="3"/>
      <c r="I168" s="3"/>
      <c r="J168" s="3"/>
      <c r="K168" s="3"/>
      <c r="L168" s="48"/>
      <c r="M168" s="48"/>
      <c r="N168" s="48"/>
      <c r="O168" s="48"/>
      <c r="P168" s="48"/>
      <c r="Q168" s="48"/>
      <c r="R168" s="48"/>
      <c r="S168" s="48"/>
      <c r="T168" s="48"/>
      <c r="U168" s="48"/>
      <c r="V168" s="48"/>
      <c r="W168" s="48"/>
      <c r="X168" s="48"/>
      <c r="Y168" s="48"/>
      <c r="Z168" s="48"/>
      <c r="AA168" s="48"/>
      <c r="AB168" s="48"/>
      <c r="AC168" s="48"/>
      <c r="AD168" s="48"/>
      <c r="AE168" s="48"/>
    </row>
    <row r="169" spans="1:31" ht="15.75" customHeight="1">
      <c r="A169" s="1"/>
      <c r="B169" s="2"/>
      <c r="C169" s="2"/>
      <c r="D169" s="3"/>
      <c r="E169" s="3"/>
      <c r="F169" s="3"/>
      <c r="G169" s="3"/>
      <c r="H169" s="3"/>
      <c r="I169" s="3"/>
      <c r="J169" s="3"/>
      <c r="K169" s="3"/>
      <c r="L169" s="48"/>
      <c r="M169" s="48"/>
      <c r="N169" s="48"/>
      <c r="O169" s="48"/>
      <c r="P169" s="48"/>
      <c r="Q169" s="48"/>
      <c r="R169" s="48"/>
      <c r="S169" s="48"/>
      <c r="T169" s="48"/>
      <c r="U169" s="48"/>
      <c r="V169" s="48"/>
      <c r="W169" s="48"/>
      <c r="X169" s="48"/>
      <c r="Y169" s="48"/>
      <c r="Z169" s="48"/>
      <c r="AA169" s="48"/>
      <c r="AB169" s="48"/>
      <c r="AC169" s="48"/>
      <c r="AD169" s="48"/>
      <c r="AE169" s="48"/>
    </row>
    <row r="170" spans="1:31" ht="15.75" customHeight="1">
      <c r="A170" s="1"/>
      <c r="B170" s="2"/>
      <c r="C170" s="2"/>
      <c r="D170" s="3"/>
      <c r="E170" s="3"/>
      <c r="F170" s="3"/>
      <c r="G170" s="3"/>
      <c r="H170" s="3"/>
      <c r="I170" s="3"/>
      <c r="J170" s="3"/>
      <c r="K170" s="3"/>
      <c r="L170" s="48"/>
      <c r="M170" s="48"/>
      <c r="N170" s="48"/>
      <c r="O170" s="48"/>
      <c r="P170" s="48"/>
      <c r="Q170" s="48"/>
      <c r="R170" s="48"/>
      <c r="S170" s="48"/>
      <c r="T170" s="48"/>
      <c r="U170" s="48"/>
      <c r="V170" s="48"/>
      <c r="W170" s="48"/>
      <c r="X170" s="48"/>
      <c r="Y170" s="48"/>
      <c r="Z170" s="48"/>
      <c r="AA170" s="48"/>
      <c r="AB170" s="48"/>
      <c r="AC170" s="48"/>
      <c r="AD170" s="48"/>
      <c r="AE170" s="48"/>
    </row>
    <row r="171" spans="1:31" ht="15.75" customHeight="1">
      <c r="A171" s="1"/>
      <c r="B171" s="2"/>
      <c r="C171" s="2"/>
      <c r="D171" s="3"/>
      <c r="E171" s="3"/>
      <c r="F171" s="3"/>
      <c r="G171" s="3"/>
      <c r="H171" s="3"/>
      <c r="I171" s="3"/>
      <c r="J171" s="3"/>
      <c r="K171" s="3"/>
      <c r="L171" s="48"/>
      <c r="M171" s="48"/>
      <c r="N171" s="48"/>
      <c r="O171" s="48"/>
      <c r="P171" s="48"/>
      <c r="Q171" s="48"/>
      <c r="R171" s="48"/>
      <c r="S171" s="48"/>
      <c r="T171" s="48"/>
      <c r="U171" s="48"/>
      <c r="V171" s="48"/>
      <c r="W171" s="48"/>
      <c r="X171" s="48"/>
      <c r="Y171" s="48"/>
      <c r="Z171" s="48"/>
      <c r="AA171" s="48"/>
      <c r="AB171" s="48"/>
      <c r="AC171" s="48"/>
      <c r="AD171" s="48"/>
      <c r="AE171" s="48"/>
    </row>
    <row r="172" spans="1:31" ht="15.75" customHeight="1">
      <c r="A172" s="1"/>
      <c r="B172" s="2"/>
      <c r="C172" s="2"/>
      <c r="D172" s="3"/>
      <c r="E172" s="3"/>
      <c r="F172" s="3"/>
      <c r="G172" s="3"/>
      <c r="H172" s="3"/>
      <c r="I172" s="3"/>
      <c r="J172" s="3"/>
      <c r="K172" s="3"/>
      <c r="L172" s="48"/>
      <c r="M172" s="48"/>
      <c r="N172" s="48"/>
      <c r="O172" s="48"/>
      <c r="P172" s="48"/>
      <c r="Q172" s="48"/>
      <c r="R172" s="48"/>
      <c r="S172" s="48"/>
      <c r="T172" s="48"/>
      <c r="U172" s="48"/>
      <c r="V172" s="48"/>
      <c r="W172" s="48"/>
      <c r="X172" s="48"/>
      <c r="Y172" s="48"/>
      <c r="Z172" s="48"/>
      <c r="AA172" s="48"/>
      <c r="AB172" s="48"/>
      <c r="AC172" s="48"/>
      <c r="AD172" s="48"/>
      <c r="AE172" s="48"/>
    </row>
    <row r="173" spans="1:31" ht="15.75" customHeight="1">
      <c r="A173" s="1"/>
      <c r="B173" s="2"/>
      <c r="C173" s="2"/>
      <c r="D173" s="3"/>
      <c r="E173" s="3"/>
      <c r="F173" s="3"/>
      <c r="G173" s="3"/>
      <c r="H173" s="3"/>
      <c r="I173" s="3"/>
      <c r="J173" s="3"/>
      <c r="K173" s="3"/>
      <c r="L173" s="48"/>
      <c r="M173" s="48"/>
      <c r="N173" s="48"/>
      <c r="O173" s="48"/>
      <c r="P173" s="48"/>
      <c r="Q173" s="48"/>
      <c r="R173" s="48"/>
      <c r="S173" s="48"/>
      <c r="T173" s="48"/>
      <c r="U173" s="48"/>
      <c r="V173" s="48"/>
      <c r="W173" s="48"/>
      <c r="X173" s="48"/>
      <c r="Y173" s="48"/>
      <c r="Z173" s="48"/>
      <c r="AA173" s="48"/>
      <c r="AB173" s="48"/>
      <c r="AC173" s="48"/>
      <c r="AD173" s="48"/>
      <c r="AE173" s="48"/>
    </row>
    <row r="174" spans="1:31" ht="15.75" customHeight="1">
      <c r="A174" s="1"/>
      <c r="B174" s="2"/>
      <c r="C174" s="2"/>
      <c r="D174" s="3"/>
      <c r="E174" s="3"/>
      <c r="F174" s="3"/>
      <c r="G174" s="3"/>
      <c r="H174" s="3"/>
      <c r="I174" s="3"/>
      <c r="J174" s="3"/>
      <c r="K174" s="3"/>
      <c r="L174" s="48"/>
      <c r="M174" s="48"/>
      <c r="N174" s="48"/>
      <c r="O174" s="48"/>
      <c r="P174" s="48"/>
      <c r="Q174" s="48"/>
      <c r="R174" s="48"/>
      <c r="S174" s="48"/>
      <c r="T174" s="48"/>
      <c r="U174" s="48"/>
      <c r="V174" s="48"/>
      <c r="W174" s="48"/>
      <c r="X174" s="48"/>
      <c r="Y174" s="48"/>
      <c r="Z174" s="48"/>
      <c r="AA174" s="48"/>
      <c r="AB174" s="48"/>
      <c r="AC174" s="48"/>
      <c r="AD174" s="48"/>
      <c r="AE174" s="48"/>
    </row>
    <row r="175" spans="1:31" ht="15.75" customHeight="1">
      <c r="A175" s="1"/>
      <c r="B175" s="2"/>
      <c r="C175" s="2"/>
      <c r="D175" s="3"/>
      <c r="E175" s="3"/>
      <c r="F175" s="3"/>
      <c r="G175" s="3"/>
      <c r="H175" s="3"/>
      <c r="I175" s="3"/>
      <c r="J175" s="3"/>
      <c r="K175" s="3"/>
      <c r="L175" s="48"/>
      <c r="M175" s="48"/>
      <c r="N175" s="48"/>
      <c r="O175" s="48"/>
      <c r="P175" s="48"/>
      <c r="Q175" s="48"/>
      <c r="R175" s="48"/>
      <c r="S175" s="48"/>
      <c r="T175" s="48"/>
      <c r="U175" s="48"/>
      <c r="V175" s="48"/>
      <c r="W175" s="48"/>
      <c r="X175" s="48"/>
      <c r="Y175" s="48"/>
      <c r="Z175" s="48"/>
      <c r="AA175" s="48"/>
      <c r="AB175" s="48"/>
      <c r="AC175" s="48"/>
      <c r="AD175" s="48"/>
      <c r="AE175" s="48"/>
    </row>
    <row r="176" spans="1:31" ht="15.75" customHeight="1">
      <c r="A176" s="1"/>
      <c r="B176" s="2"/>
      <c r="C176" s="2"/>
      <c r="D176" s="3"/>
      <c r="E176" s="3"/>
      <c r="F176" s="3"/>
      <c r="G176" s="3"/>
      <c r="H176" s="3"/>
      <c r="I176" s="3"/>
      <c r="J176" s="3"/>
      <c r="K176" s="3"/>
      <c r="L176" s="48"/>
      <c r="M176" s="48"/>
      <c r="N176" s="48"/>
      <c r="O176" s="48"/>
      <c r="P176" s="48"/>
      <c r="Q176" s="48"/>
      <c r="R176" s="48"/>
      <c r="S176" s="48"/>
      <c r="T176" s="48"/>
      <c r="U176" s="48"/>
      <c r="V176" s="48"/>
      <c r="W176" s="48"/>
      <c r="X176" s="48"/>
      <c r="Y176" s="48"/>
      <c r="Z176" s="48"/>
      <c r="AA176" s="48"/>
      <c r="AB176" s="48"/>
      <c r="AC176" s="48"/>
      <c r="AD176" s="48"/>
      <c r="AE176" s="48"/>
    </row>
    <row r="177" spans="1:31" ht="15.75" customHeight="1">
      <c r="A177" s="1"/>
      <c r="B177" s="2"/>
      <c r="C177" s="2"/>
      <c r="D177" s="3"/>
      <c r="E177" s="3"/>
      <c r="F177" s="3"/>
      <c r="G177" s="3"/>
      <c r="H177" s="3"/>
      <c r="I177" s="3"/>
      <c r="J177" s="3"/>
      <c r="K177" s="3"/>
      <c r="L177" s="48"/>
      <c r="M177" s="48"/>
      <c r="N177" s="48"/>
      <c r="O177" s="48"/>
      <c r="P177" s="48"/>
      <c r="Q177" s="48"/>
      <c r="R177" s="48"/>
      <c r="S177" s="48"/>
      <c r="T177" s="48"/>
      <c r="U177" s="48"/>
      <c r="V177" s="48"/>
      <c r="W177" s="48"/>
      <c r="X177" s="48"/>
      <c r="Y177" s="48"/>
      <c r="Z177" s="48"/>
      <c r="AA177" s="48"/>
      <c r="AB177" s="48"/>
      <c r="AC177" s="48"/>
      <c r="AD177" s="48"/>
      <c r="AE177" s="48"/>
    </row>
    <row r="178" spans="1:31" ht="15.75" customHeight="1">
      <c r="A178" s="1"/>
      <c r="B178" s="2"/>
      <c r="C178" s="2"/>
      <c r="D178" s="3"/>
      <c r="E178" s="3"/>
      <c r="F178" s="3"/>
      <c r="G178" s="3"/>
      <c r="H178" s="3"/>
      <c r="I178" s="3"/>
      <c r="J178" s="3"/>
      <c r="K178" s="3"/>
      <c r="L178" s="48"/>
      <c r="M178" s="48"/>
      <c r="N178" s="48"/>
      <c r="O178" s="48"/>
      <c r="P178" s="48"/>
      <c r="Q178" s="48"/>
      <c r="R178" s="48"/>
      <c r="S178" s="48"/>
      <c r="T178" s="48"/>
      <c r="U178" s="48"/>
      <c r="V178" s="48"/>
      <c r="W178" s="48"/>
      <c r="X178" s="48"/>
      <c r="Y178" s="48"/>
      <c r="Z178" s="48"/>
      <c r="AA178" s="48"/>
      <c r="AB178" s="48"/>
      <c r="AC178" s="48"/>
      <c r="AD178" s="48"/>
      <c r="AE178" s="48"/>
    </row>
    <row r="179" spans="1:31" ht="15.75" customHeight="1">
      <c r="A179" s="1"/>
      <c r="B179" s="2"/>
      <c r="C179" s="2"/>
      <c r="D179" s="3"/>
      <c r="E179" s="3"/>
      <c r="F179" s="3"/>
      <c r="G179" s="3"/>
      <c r="H179" s="3"/>
      <c r="I179" s="3"/>
      <c r="J179" s="3"/>
      <c r="K179" s="3"/>
      <c r="L179" s="48"/>
      <c r="M179" s="48"/>
      <c r="N179" s="48"/>
      <c r="O179" s="48"/>
      <c r="P179" s="48"/>
      <c r="Q179" s="48"/>
      <c r="R179" s="48"/>
      <c r="S179" s="48"/>
      <c r="T179" s="48"/>
      <c r="U179" s="48"/>
      <c r="V179" s="48"/>
      <c r="W179" s="48"/>
      <c r="X179" s="48"/>
      <c r="Y179" s="48"/>
      <c r="Z179" s="48"/>
      <c r="AA179" s="48"/>
      <c r="AB179" s="48"/>
      <c r="AC179" s="48"/>
      <c r="AD179" s="48"/>
      <c r="AE179" s="48"/>
    </row>
    <row r="180" spans="1:31" ht="15.75" customHeight="1">
      <c r="A180" s="1"/>
      <c r="B180" s="2"/>
      <c r="C180" s="2"/>
      <c r="D180" s="3"/>
      <c r="E180" s="3"/>
      <c r="F180" s="3"/>
      <c r="G180" s="3"/>
      <c r="H180" s="3"/>
      <c r="I180" s="3"/>
      <c r="J180" s="3"/>
      <c r="K180" s="3"/>
      <c r="L180" s="48"/>
      <c r="M180" s="48"/>
      <c r="N180" s="48"/>
      <c r="O180" s="48"/>
      <c r="P180" s="48"/>
      <c r="Q180" s="48"/>
      <c r="R180" s="48"/>
      <c r="S180" s="48"/>
      <c r="T180" s="48"/>
      <c r="U180" s="48"/>
      <c r="V180" s="48"/>
      <c r="W180" s="48"/>
      <c r="X180" s="48"/>
      <c r="Y180" s="48"/>
      <c r="Z180" s="48"/>
      <c r="AA180" s="48"/>
      <c r="AB180" s="48"/>
      <c r="AC180" s="48"/>
      <c r="AD180" s="48"/>
      <c r="AE180" s="48"/>
    </row>
    <row r="181" spans="1:31" ht="15.75" customHeight="1">
      <c r="A181" s="1"/>
      <c r="B181" s="2"/>
      <c r="C181" s="2"/>
      <c r="D181" s="3"/>
      <c r="E181" s="3"/>
      <c r="F181" s="3"/>
      <c r="G181" s="3"/>
      <c r="H181" s="3"/>
      <c r="I181" s="3"/>
      <c r="J181" s="3"/>
      <c r="K181" s="3"/>
      <c r="L181" s="48"/>
      <c r="M181" s="48"/>
      <c r="N181" s="48"/>
      <c r="O181" s="48"/>
      <c r="P181" s="48"/>
      <c r="Q181" s="48"/>
      <c r="R181" s="48"/>
      <c r="S181" s="48"/>
      <c r="T181" s="48"/>
      <c r="U181" s="48"/>
      <c r="V181" s="48"/>
      <c r="W181" s="48"/>
      <c r="X181" s="48"/>
      <c r="Y181" s="48"/>
      <c r="Z181" s="48"/>
      <c r="AA181" s="48"/>
      <c r="AB181" s="48"/>
      <c r="AC181" s="48"/>
      <c r="AD181" s="48"/>
      <c r="AE181" s="48"/>
    </row>
    <row r="182" spans="1:31" ht="15.75" customHeight="1">
      <c r="A182" s="1"/>
      <c r="B182" s="2"/>
      <c r="C182" s="2"/>
      <c r="D182" s="3"/>
      <c r="E182" s="3"/>
      <c r="F182" s="3"/>
      <c r="G182" s="3"/>
      <c r="H182" s="3"/>
      <c r="I182" s="3"/>
      <c r="J182" s="3"/>
      <c r="K182" s="3"/>
      <c r="L182" s="48"/>
      <c r="M182" s="48"/>
      <c r="N182" s="48"/>
      <c r="O182" s="48"/>
      <c r="P182" s="48"/>
      <c r="Q182" s="48"/>
      <c r="R182" s="48"/>
      <c r="S182" s="48"/>
      <c r="T182" s="48"/>
      <c r="U182" s="48"/>
      <c r="V182" s="48"/>
      <c r="W182" s="48"/>
      <c r="X182" s="48"/>
      <c r="Y182" s="48"/>
      <c r="Z182" s="48"/>
      <c r="AA182" s="48"/>
      <c r="AB182" s="48"/>
      <c r="AC182" s="48"/>
      <c r="AD182" s="48"/>
      <c r="AE182" s="48"/>
    </row>
    <row r="183" spans="1:31" ht="15.75" customHeight="1">
      <c r="A183" s="1"/>
      <c r="B183" s="2"/>
      <c r="C183" s="2"/>
      <c r="D183" s="3"/>
      <c r="E183" s="3"/>
      <c r="F183" s="3"/>
      <c r="G183" s="3"/>
      <c r="H183" s="3"/>
      <c r="I183" s="3"/>
      <c r="J183" s="3"/>
      <c r="K183" s="3"/>
      <c r="L183" s="48"/>
      <c r="M183" s="48"/>
      <c r="N183" s="48"/>
      <c r="O183" s="48"/>
      <c r="P183" s="48"/>
      <c r="Q183" s="48"/>
      <c r="R183" s="48"/>
      <c r="S183" s="48"/>
      <c r="T183" s="48"/>
      <c r="U183" s="48"/>
      <c r="V183" s="48"/>
      <c r="W183" s="48"/>
      <c r="X183" s="48"/>
      <c r="Y183" s="48"/>
      <c r="Z183" s="48"/>
      <c r="AA183" s="48"/>
      <c r="AB183" s="48"/>
      <c r="AC183" s="48"/>
      <c r="AD183" s="48"/>
      <c r="AE183" s="48"/>
    </row>
    <row r="184" spans="1:31" ht="15.75" customHeight="1">
      <c r="A184" s="1"/>
      <c r="B184" s="2"/>
      <c r="C184" s="2"/>
      <c r="D184" s="3"/>
      <c r="E184" s="3"/>
      <c r="F184" s="3"/>
      <c r="G184" s="3"/>
      <c r="H184" s="3"/>
      <c r="I184" s="3"/>
      <c r="J184" s="3"/>
      <c r="K184" s="3"/>
      <c r="L184" s="48"/>
      <c r="M184" s="48"/>
      <c r="N184" s="48"/>
      <c r="O184" s="48"/>
      <c r="P184" s="48"/>
      <c r="Q184" s="48"/>
      <c r="R184" s="48"/>
      <c r="S184" s="48"/>
      <c r="T184" s="48"/>
      <c r="U184" s="48"/>
      <c r="V184" s="48"/>
      <c r="W184" s="48"/>
      <c r="X184" s="48"/>
      <c r="Y184" s="48"/>
      <c r="Z184" s="48"/>
      <c r="AA184" s="48"/>
      <c r="AB184" s="48"/>
      <c r="AC184" s="48"/>
      <c r="AD184" s="48"/>
      <c r="AE184" s="48"/>
    </row>
    <row r="185" spans="1:31" ht="15.75" customHeight="1">
      <c r="A185" s="1"/>
      <c r="B185" s="2"/>
      <c r="C185" s="2"/>
      <c r="D185" s="3"/>
      <c r="E185" s="3"/>
      <c r="F185" s="3"/>
      <c r="G185" s="3"/>
      <c r="H185" s="3"/>
      <c r="I185" s="3"/>
      <c r="J185" s="3"/>
      <c r="K185" s="3"/>
      <c r="L185" s="48"/>
      <c r="M185" s="48"/>
      <c r="N185" s="48"/>
      <c r="O185" s="48"/>
      <c r="P185" s="48"/>
      <c r="Q185" s="48"/>
      <c r="R185" s="48"/>
      <c r="S185" s="48"/>
      <c r="T185" s="48"/>
      <c r="U185" s="48"/>
      <c r="V185" s="48"/>
      <c r="W185" s="48"/>
      <c r="X185" s="48"/>
      <c r="Y185" s="48"/>
      <c r="Z185" s="48"/>
      <c r="AA185" s="48"/>
      <c r="AB185" s="48"/>
      <c r="AC185" s="48"/>
      <c r="AD185" s="48"/>
      <c r="AE185" s="48"/>
    </row>
    <row r="186" spans="1:31" ht="15.75" customHeight="1">
      <c r="A186" s="1"/>
      <c r="B186" s="2"/>
      <c r="C186" s="2"/>
      <c r="D186" s="3"/>
      <c r="E186" s="3"/>
      <c r="F186" s="3"/>
      <c r="G186" s="3"/>
      <c r="H186" s="3"/>
      <c r="I186" s="3"/>
      <c r="J186" s="3"/>
      <c r="K186" s="3"/>
      <c r="L186" s="48"/>
      <c r="M186" s="48"/>
      <c r="N186" s="48"/>
      <c r="O186" s="48"/>
      <c r="P186" s="48"/>
      <c r="Q186" s="48"/>
      <c r="R186" s="48"/>
      <c r="S186" s="48"/>
      <c r="T186" s="48"/>
      <c r="U186" s="48"/>
      <c r="V186" s="48"/>
      <c r="W186" s="48"/>
      <c r="X186" s="48"/>
      <c r="Y186" s="48"/>
      <c r="Z186" s="48"/>
      <c r="AA186" s="48"/>
      <c r="AB186" s="48"/>
      <c r="AC186" s="48"/>
      <c r="AD186" s="48"/>
      <c r="AE186" s="48"/>
    </row>
    <row r="187" spans="1:31" ht="15.75" customHeight="1">
      <c r="A187" s="1"/>
      <c r="B187" s="2"/>
      <c r="C187" s="2"/>
      <c r="D187" s="3"/>
      <c r="E187" s="3"/>
      <c r="F187" s="3"/>
      <c r="G187" s="3"/>
      <c r="H187" s="3"/>
      <c r="I187" s="3"/>
      <c r="J187" s="3"/>
      <c r="K187" s="3"/>
      <c r="L187" s="48"/>
      <c r="M187" s="48"/>
      <c r="N187" s="48"/>
      <c r="O187" s="48"/>
      <c r="P187" s="48"/>
      <c r="Q187" s="48"/>
      <c r="R187" s="48"/>
      <c r="S187" s="48"/>
      <c r="T187" s="48"/>
      <c r="U187" s="48"/>
      <c r="V187" s="48"/>
      <c r="W187" s="48"/>
      <c r="X187" s="48"/>
      <c r="Y187" s="48"/>
      <c r="Z187" s="48"/>
      <c r="AA187" s="48"/>
      <c r="AB187" s="48"/>
      <c r="AC187" s="48"/>
      <c r="AD187" s="48"/>
      <c r="AE187" s="48"/>
    </row>
    <row r="188" spans="1:31" ht="15.75" customHeight="1">
      <c r="A188" s="1"/>
      <c r="B188" s="2"/>
      <c r="C188" s="2"/>
      <c r="D188" s="3"/>
      <c r="E188" s="3"/>
      <c r="F188" s="3"/>
      <c r="G188" s="3"/>
      <c r="H188" s="3"/>
      <c r="I188" s="3"/>
      <c r="J188" s="3"/>
      <c r="K188" s="3"/>
      <c r="L188" s="48"/>
      <c r="M188" s="48"/>
      <c r="N188" s="48"/>
      <c r="O188" s="48"/>
      <c r="P188" s="48"/>
      <c r="Q188" s="48"/>
      <c r="R188" s="48"/>
      <c r="S188" s="48"/>
      <c r="T188" s="48"/>
      <c r="U188" s="48"/>
      <c r="V188" s="48"/>
      <c r="W188" s="48"/>
      <c r="X188" s="48"/>
      <c r="Y188" s="48"/>
      <c r="Z188" s="48"/>
      <c r="AA188" s="48"/>
      <c r="AB188" s="48"/>
      <c r="AC188" s="48"/>
      <c r="AD188" s="48"/>
      <c r="AE188" s="48"/>
    </row>
    <row r="189" spans="1:31" ht="15.75" customHeight="1">
      <c r="A189" s="1"/>
      <c r="B189" s="2"/>
      <c r="C189" s="2"/>
      <c r="D189" s="3"/>
      <c r="E189" s="3"/>
      <c r="F189" s="3"/>
      <c r="G189" s="3"/>
      <c r="H189" s="3"/>
      <c r="I189" s="3"/>
      <c r="J189" s="3"/>
      <c r="K189" s="3"/>
      <c r="L189" s="48"/>
      <c r="M189" s="48"/>
      <c r="N189" s="48"/>
      <c r="O189" s="48"/>
      <c r="P189" s="48"/>
      <c r="Q189" s="48"/>
      <c r="R189" s="48"/>
      <c r="S189" s="48"/>
      <c r="T189" s="48"/>
      <c r="U189" s="48"/>
      <c r="V189" s="48"/>
      <c r="W189" s="48"/>
      <c r="X189" s="48"/>
      <c r="Y189" s="48"/>
      <c r="Z189" s="48"/>
      <c r="AA189" s="48"/>
      <c r="AB189" s="48"/>
      <c r="AC189" s="48"/>
      <c r="AD189" s="48"/>
      <c r="AE189" s="48"/>
    </row>
    <row r="190" spans="1:31" ht="15.75" customHeight="1">
      <c r="A190" s="1"/>
      <c r="B190" s="2"/>
      <c r="C190" s="2"/>
      <c r="D190" s="3"/>
      <c r="E190" s="3"/>
      <c r="F190" s="3"/>
      <c r="G190" s="3"/>
      <c r="H190" s="3"/>
      <c r="I190" s="3"/>
      <c r="J190" s="3"/>
      <c r="K190" s="3"/>
      <c r="L190" s="48"/>
      <c r="M190" s="48"/>
      <c r="N190" s="48"/>
      <c r="O190" s="48"/>
      <c r="P190" s="48"/>
      <c r="Q190" s="48"/>
      <c r="R190" s="48"/>
      <c r="S190" s="48"/>
      <c r="T190" s="48"/>
      <c r="U190" s="48"/>
      <c r="V190" s="48"/>
      <c r="W190" s="48"/>
      <c r="X190" s="48"/>
      <c r="Y190" s="48"/>
      <c r="Z190" s="48"/>
      <c r="AA190" s="48"/>
      <c r="AB190" s="48"/>
      <c r="AC190" s="48"/>
      <c r="AD190" s="48"/>
      <c r="AE190" s="48"/>
    </row>
    <row r="191" spans="1:31" ht="15.75" customHeight="1">
      <c r="A191" s="1"/>
      <c r="B191" s="2"/>
      <c r="C191" s="2"/>
      <c r="D191" s="3"/>
      <c r="E191" s="3"/>
      <c r="F191" s="3"/>
      <c r="G191" s="3"/>
      <c r="H191" s="3"/>
      <c r="I191" s="3"/>
      <c r="J191" s="3"/>
      <c r="K191" s="3"/>
      <c r="L191" s="48"/>
      <c r="M191" s="48"/>
      <c r="N191" s="48"/>
      <c r="O191" s="48"/>
      <c r="P191" s="48"/>
      <c r="Q191" s="48"/>
      <c r="R191" s="48"/>
      <c r="S191" s="48"/>
      <c r="T191" s="48"/>
      <c r="U191" s="48"/>
      <c r="V191" s="48"/>
      <c r="W191" s="48"/>
      <c r="X191" s="48"/>
      <c r="Y191" s="48"/>
      <c r="Z191" s="48"/>
      <c r="AA191" s="48"/>
      <c r="AB191" s="48"/>
      <c r="AC191" s="48"/>
      <c r="AD191" s="48"/>
      <c r="AE191" s="48"/>
    </row>
    <row r="192" spans="1:31" ht="15.75" customHeight="1">
      <c r="A192" s="1"/>
      <c r="B192" s="2"/>
      <c r="C192" s="2"/>
      <c r="D192" s="3"/>
      <c r="E192" s="3"/>
      <c r="F192" s="3"/>
      <c r="G192" s="3"/>
      <c r="H192" s="3"/>
      <c r="I192" s="3"/>
      <c r="J192" s="3"/>
      <c r="K192" s="3"/>
      <c r="L192" s="48"/>
      <c r="M192" s="48"/>
      <c r="N192" s="48"/>
      <c r="O192" s="48"/>
      <c r="P192" s="48"/>
      <c r="Q192" s="48"/>
      <c r="R192" s="48"/>
      <c r="S192" s="48"/>
      <c r="T192" s="48"/>
      <c r="U192" s="48"/>
      <c r="V192" s="48"/>
      <c r="W192" s="48"/>
      <c r="X192" s="48"/>
      <c r="Y192" s="48"/>
      <c r="Z192" s="48"/>
      <c r="AA192" s="48"/>
      <c r="AB192" s="48"/>
      <c r="AC192" s="48"/>
      <c r="AD192" s="48"/>
      <c r="AE192" s="48"/>
    </row>
    <row r="193" spans="1:31" ht="15.75" customHeight="1">
      <c r="A193" s="1"/>
      <c r="B193" s="2"/>
      <c r="C193" s="2"/>
      <c r="D193" s="3"/>
      <c r="E193" s="3"/>
      <c r="F193" s="3"/>
      <c r="G193" s="3"/>
      <c r="H193" s="3"/>
      <c r="I193" s="3"/>
      <c r="J193" s="3"/>
      <c r="K193" s="3"/>
      <c r="L193" s="48"/>
      <c r="M193" s="48"/>
      <c r="N193" s="48"/>
      <c r="O193" s="48"/>
      <c r="P193" s="48"/>
      <c r="Q193" s="48"/>
      <c r="R193" s="48"/>
      <c r="S193" s="48"/>
      <c r="T193" s="48"/>
      <c r="U193" s="48"/>
      <c r="V193" s="48"/>
      <c r="W193" s="48"/>
      <c r="X193" s="48"/>
      <c r="Y193" s="48"/>
      <c r="Z193" s="48"/>
      <c r="AA193" s="48"/>
      <c r="AB193" s="48"/>
      <c r="AC193" s="48"/>
      <c r="AD193" s="48"/>
      <c r="AE193" s="48"/>
    </row>
    <row r="194" spans="1:31" ht="15.75" customHeight="1">
      <c r="A194" s="1"/>
      <c r="B194" s="2"/>
      <c r="C194" s="2"/>
      <c r="D194" s="3"/>
      <c r="E194" s="3"/>
      <c r="F194" s="3"/>
      <c r="G194" s="3"/>
      <c r="H194" s="3"/>
      <c r="I194" s="3"/>
      <c r="J194" s="3"/>
      <c r="K194" s="3"/>
      <c r="L194" s="48"/>
      <c r="M194" s="48"/>
      <c r="N194" s="48"/>
      <c r="O194" s="48"/>
      <c r="P194" s="48"/>
      <c r="Q194" s="48"/>
      <c r="R194" s="48"/>
      <c r="S194" s="48"/>
      <c r="T194" s="48"/>
      <c r="U194" s="48"/>
      <c r="V194" s="48"/>
      <c r="W194" s="48"/>
      <c r="X194" s="48"/>
      <c r="Y194" s="48"/>
      <c r="Z194" s="48"/>
      <c r="AA194" s="48"/>
      <c r="AB194" s="48"/>
      <c r="AC194" s="48"/>
      <c r="AD194" s="48"/>
      <c r="AE194" s="48"/>
    </row>
    <row r="195" spans="1:31" ht="15.75" customHeight="1">
      <c r="A195" s="1"/>
      <c r="B195" s="2"/>
      <c r="C195" s="2"/>
      <c r="D195" s="3"/>
      <c r="E195" s="3"/>
      <c r="F195" s="3"/>
      <c r="G195" s="3"/>
      <c r="H195" s="3"/>
      <c r="I195" s="3"/>
      <c r="J195" s="3"/>
      <c r="K195" s="3"/>
      <c r="L195" s="48"/>
      <c r="M195" s="48"/>
      <c r="N195" s="48"/>
      <c r="O195" s="48"/>
      <c r="P195" s="48"/>
      <c r="Q195" s="48"/>
      <c r="R195" s="48"/>
      <c r="S195" s="48"/>
      <c r="T195" s="48"/>
      <c r="U195" s="48"/>
      <c r="V195" s="48"/>
      <c r="W195" s="48"/>
      <c r="X195" s="48"/>
      <c r="Y195" s="48"/>
      <c r="Z195" s="48"/>
      <c r="AA195" s="48"/>
      <c r="AB195" s="48"/>
      <c r="AC195" s="48"/>
      <c r="AD195" s="48"/>
      <c r="AE195" s="48"/>
    </row>
    <row r="196" spans="1:31" ht="15.75" customHeight="1">
      <c r="A196" s="1"/>
      <c r="B196" s="2"/>
      <c r="C196" s="2"/>
      <c r="D196" s="3"/>
      <c r="E196" s="3"/>
      <c r="F196" s="3"/>
      <c r="G196" s="3"/>
      <c r="H196" s="3"/>
      <c r="I196" s="3"/>
      <c r="J196" s="3"/>
      <c r="K196" s="3"/>
      <c r="L196" s="48"/>
      <c r="M196" s="48"/>
      <c r="N196" s="48"/>
      <c r="O196" s="48"/>
      <c r="P196" s="48"/>
      <c r="Q196" s="48"/>
      <c r="R196" s="48"/>
      <c r="S196" s="48"/>
      <c r="T196" s="48"/>
      <c r="U196" s="48"/>
      <c r="V196" s="48"/>
      <c r="W196" s="48"/>
      <c r="X196" s="48"/>
      <c r="Y196" s="48"/>
      <c r="Z196" s="48"/>
      <c r="AA196" s="48"/>
      <c r="AB196" s="48"/>
      <c r="AC196" s="48"/>
      <c r="AD196" s="48"/>
      <c r="AE196" s="48"/>
    </row>
    <row r="197" spans="1:31" ht="15.75" customHeight="1">
      <c r="A197" s="1"/>
      <c r="B197" s="2"/>
      <c r="C197" s="2"/>
      <c r="D197" s="3"/>
      <c r="E197" s="3"/>
      <c r="F197" s="3"/>
      <c r="G197" s="3"/>
      <c r="H197" s="3"/>
      <c r="I197" s="3"/>
      <c r="J197" s="3"/>
      <c r="K197" s="3"/>
      <c r="L197" s="48"/>
      <c r="M197" s="48"/>
      <c r="N197" s="48"/>
      <c r="O197" s="48"/>
      <c r="P197" s="48"/>
      <c r="Q197" s="48"/>
      <c r="R197" s="48"/>
      <c r="S197" s="48"/>
      <c r="T197" s="48"/>
      <c r="U197" s="48"/>
      <c r="V197" s="48"/>
      <c r="W197" s="48"/>
      <c r="X197" s="48"/>
      <c r="Y197" s="48"/>
      <c r="Z197" s="48"/>
      <c r="AA197" s="48"/>
      <c r="AB197" s="48"/>
      <c r="AC197" s="48"/>
      <c r="AD197" s="48"/>
      <c r="AE197" s="48"/>
    </row>
    <row r="198" spans="1:31" ht="15.75" customHeight="1">
      <c r="A198" s="1"/>
      <c r="B198" s="2"/>
      <c r="C198" s="2"/>
      <c r="D198" s="3"/>
      <c r="E198" s="3"/>
      <c r="F198" s="3"/>
      <c r="G198" s="3"/>
      <c r="H198" s="3"/>
      <c r="I198" s="3"/>
      <c r="J198" s="3"/>
      <c r="K198" s="3"/>
      <c r="L198" s="48"/>
      <c r="M198" s="48"/>
      <c r="N198" s="48"/>
      <c r="O198" s="48"/>
      <c r="P198" s="48"/>
      <c r="Q198" s="48"/>
      <c r="R198" s="48"/>
      <c r="S198" s="48"/>
      <c r="T198" s="48"/>
      <c r="U198" s="48"/>
      <c r="V198" s="48"/>
      <c r="W198" s="48"/>
      <c r="X198" s="48"/>
      <c r="Y198" s="48"/>
      <c r="Z198" s="48"/>
      <c r="AA198" s="48"/>
      <c r="AB198" s="48"/>
      <c r="AC198" s="48"/>
      <c r="AD198" s="48"/>
      <c r="AE198" s="48"/>
    </row>
    <row r="199" spans="1:31" ht="15.75" customHeight="1">
      <c r="A199" s="1"/>
      <c r="B199" s="2"/>
      <c r="C199" s="2"/>
      <c r="D199" s="3"/>
      <c r="E199" s="3"/>
      <c r="F199" s="3"/>
      <c r="G199" s="3"/>
      <c r="H199" s="3"/>
      <c r="I199" s="3"/>
      <c r="J199" s="3"/>
      <c r="K199" s="3"/>
      <c r="L199" s="48"/>
      <c r="M199" s="48"/>
      <c r="N199" s="48"/>
      <c r="O199" s="48"/>
      <c r="P199" s="48"/>
      <c r="Q199" s="48"/>
      <c r="R199" s="48"/>
      <c r="S199" s="48"/>
      <c r="T199" s="48"/>
      <c r="U199" s="48"/>
      <c r="V199" s="48"/>
      <c r="W199" s="48"/>
      <c r="X199" s="48"/>
      <c r="Y199" s="48"/>
      <c r="Z199" s="48"/>
      <c r="AA199" s="48"/>
      <c r="AB199" s="48"/>
      <c r="AC199" s="48"/>
      <c r="AD199" s="48"/>
      <c r="AE199" s="48"/>
    </row>
    <row r="200" spans="1:31" ht="15.75" customHeight="1">
      <c r="A200" s="1"/>
      <c r="B200" s="2"/>
      <c r="C200" s="2"/>
      <c r="D200" s="3"/>
      <c r="E200" s="3"/>
      <c r="F200" s="3"/>
      <c r="G200" s="3"/>
      <c r="H200" s="3"/>
      <c r="I200" s="3"/>
      <c r="J200" s="3"/>
      <c r="K200" s="3"/>
      <c r="L200" s="48"/>
      <c r="M200" s="48"/>
      <c r="N200" s="48"/>
      <c r="O200" s="48"/>
      <c r="P200" s="48"/>
      <c r="Q200" s="48"/>
      <c r="R200" s="48"/>
      <c r="S200" s="48"/>
      <c r="T200" s="48"/>
      <c r="U200" s="48"/>
      <c r="V200" s="48"/>
      <c r="W200" s="48"/>
      <c r="X200" s="48"/>
      <c r="Y200" s="48"/>
      <c r="Z200" s="48"/>
      <c r="AA200" s="48"/>
      <c r="AB200" s="48"/>
      <c r="AC200" s="48"/>
      <c r="AD200" s="48"/>
      <c r="AE200" s="48"/>
    </row>
    <row r="201" spans="1:31" ht="15.75" customHeight="1">
      <c r="A201" s="1"/>
      <c r="B201" s="2"/>
      <c r="C201" s="2"/>
      <c r="D201" s="3"/>
      <c r="E201" s="3"/>
      <c r="F201" s="3"/>
      <c r="G201" s="3"/>
      <c r="H201" s="3"/>
      <c r="I201" s="3"/>
      <c r="J201" s="3"/>
      <c r="K201" s="3"/>
      <c r="L201" s="48"/>
      <c r="M201" s="48"/>
      <c r="N201" s="48"/>
      <c r="O201" s="48"/>
      <c r="P201" s="48"/>
      <c r="Q201" s="48"/>
      <c r="R201" s="48"/>
      <c r="S201" s="48"/>
      <c r="T201" s="48"/>
      <c r="U201" s="48"/>
      <c r="V201" s="48"/>
      <c r="W201" s="48"/>
      <c r="X201" s="48"/>
      <c r="Y201" s="48"/>
      <c r="Z201" s="48"/>
      <c r="AA201" s="48"/>
      <c r="AB201" s="48"/>
      <c r="AC201" s="48"/>
      <c r="AD201" s="48"/>
      <c r="AE201" s="48"/>
    </row>
    <row r="202" spans="1:31" ht="15.75" customHeight="1">
      <c r="A202" s="1"/>
      <c r="B202" s="2"/>
      <c r="C202" s="2"/>
      <c r="D202" s="3"/>
      <c r="E202" s="3"/>
      <c r="F202" s="3"/>
      <c r="G202" s="3"/>
      <c r="H202" s="3"/>
      <c r="I202" s="3"/>
      <c r="J202" s="3"/>
      <c r="K202" s="3"/>
      <c r="L202" s="48"/>
      <c r="M202" s="48"/>
      <c r="N202" s="48"/>
      <c r="O202" s="48"/>
      <c r="P202" s="48"/>
      <c r="Q202" s="48"/>
      <c r="R202" s="48"/>
      <c r="S202" s="48"/>
      <c r="T202" s="48"/>
      <c r="U202" s="48"/>
      <c r="V202" s="48"/>
      <c r="W202" s="48"/>
      <c r="X202" s="48"/>
      <c r="Y202" s="48"/>
      <c r="Z202" s="48"/>
      <c r="AA202" s="48"/>
      <c r="AB202" s="48"/>
      <c r="AC202" s="48"/>
      <c r="AD202" s="48"/>
      <c r="AE202" s="48"/>
    </row>
    <row r="203" spans="1:31" ht="15.75" customHeight="1">
      <c r="A203" s="1"/>
      <c r="B203" s="2"/>
      <c r="C203" s="2"/>
      <c r="D203" s="3"/>
      <c r="E203" s="3"/>
      <c r="F203" s="3"/>
      <c r="G203" s="3"/>
      <c r="H203" s="3"/>
      <c r="I203" s="3"/>
      <c r="J203" s="3"/>
      <c r="K203" s="3"/>
      <c r="L203" s="48"/>
      <c r="M203" s="48"/>
      <c r="N203" s="48"/>
      <c r="O203" s="48"/>
      <c r="P203" s="48"/>
      <c r="Q203" s="48"/>
      <c r="R203" s="48"/>
      <c r="S203" s="48"/>
      <c r="T203" s="48"/>
      <c r="U203" s="48"/>
      <c r="V203" s="48"/>
      <c r="W203" s="48"/>
      <c r="X203" s="48"/>
      <c r="Y203" s="48"/>
      <c r="Z203" s="48"/>
      <c r="AA203" s="48"/>
      <c r="AB203" s="48"/>
      <c r="AC203" s="48"/>
      <c r="AD203" s="48"/>
      <c r="AE203" s="48"/>
    </row>
    <row r="204" spans="1:31" ht="15.75" customHeight="1">
      <c r="A204" s="1"/>
      <c r="B204" s="2"/>
      <c r="C204" s="2"/>
      <c r="D204" s="3"/>
      <c r="E204" s="3"/>
      <c r="F204" s="3"/>
      <c r="G204" s="3"/>
      <c r="H204" s="3"/>
      <c r="I204" s="3"/>
      <c r="J204" s="3"/>
      <c r="K204" s="3"/>
      <c r="L204" s="48"/>
      <c r="M204" s="48"/>
      <c r="N204" s="48"/>
      <c r="O204" s="48"/>
      <c r="P204" s="48"/>
      <c r="Q204" s="48"/>
      <c r="R204" s="48"/>
      <c r="S204" s="48"/>
      <c r="T204" s="48"/>
      <c r="U204" s="48"/>
      <c r="V204" s="48"/>
      <c r="W204" s="48"/>
      <c r="X204" s="48"/>
      <c r="Y204" s="48"/>
      <c r="Z204" s="48"/>
      <c r="AA204" s="48"/>
      <c r="AB204" s="48"/>
      <c r="AC204" s="48"/>
      <c r="AD204" s="48"/>
      <c r="AE204" s="48"/>
    </row>
    <row r="205" spans="1:31" ht="15.75" customHeight="1">
      <c r="A205" s="1"/>
      <c r="B205" s="2"/>
      <c r="C205" s="2"/>
      <c r="D205" s="3"/>
      <c r="E205" s="3"/>
      <c r="F205" s="3"/>
      <c r="G205" s="3"/>
      <c r="H205" s="3"/>
      <c r="I205" s="3"/>
      <c r="J205" s="3"/>
      <c r="K205" s="3"/>
      <c r="L205" s="48"/>
      <c r="M205" s="48"/>
      <c r="N205" s="48"/>
      <c r="O205" s="48"/>
      <c r="P205" s="48"/>
      <c r="Q205" s="48"/>
      <c r="R205" s="48"/>
      <c r="S205" s="48"/>
      <c r="T205" s="48"/>
      <c r="U205" s="48"/>
      <c r="V205" s="48"/>
      <c r="W205" s="48"/>
      <c r="X205" s="48"/>
      <c r="Y205" s="48"/>
      <c r="Z205" s="48"/>
      <c r="AA205" s="48"/>
      <c r="AB205" s="48"/>
      <c r="AC205" s="48"/>
      <c r="AD205" s="48"/>
      <c r="AE205" s="48"/>
    </row>
    <row r="206" spans="1:31" ht="15.75" customHeight="1">
      <c r="A206" s="1"/>
      <c r="B206" s="2"/>
      <c r="C206" s="2"/>
      <c r="D206" s="3"/>
      <c r="E206" s="3"/>
      <c r="F206" s="3"/>
      <c r="G206" s="3"/>
      <c r="H206" s="3"/>
      <c r="I206" s="3"/>
      <c r="J206" s="3"/>
      <c r="K206" s="3"/>
      <c r="L206" s="48"/>
      <c r="M206" s="48"/>
      <c r="N206" s="48"/>
      <c r="O206" s="48"/>
      <c r="P206" s="48"/>
      <c r="Q206" s="48"/>
      <c r="R206" s="48"/>
      <c r="S206" s="48"/>
      <c r="T206" s="48"/>
      <c r="U206" s="48"/>
      <c r="V206" s="48"/>
      <c r="W206" s="48"/>
      <c r="X206" s="48"/>
      <c r="Y206" s="48"/>
      <c r="Z206" s="48"/>
      <c r="AA206" s="48"/>
      <c r="AB206" s="48"/>
      <c r="AC206" s="48"/>
      <c r="AD206" s="48"/>
      <c r="AE206" s="48"/>
    </row>
    <row r="207" spans="1:31" ht="15.75" customHeight="1">
      <c r="A207" s="1"/>
      <c r="B207" s="2"/>
      <c r="C207" s="2"/>
      <c r="D207" s="3"/>
      <c r="E207" s="3"/>
      <c r="F207" s="3"/>
      <c r="G207" s="3"/>
      <c r="H207" s="3"/>
      <c r="I207" s="3"/>
      <c r="J207" s="3"/>
      <c r="K207" s="3"/>
      <c r="L207" s="48"/>
      <c r="M207" s="48"/>
      <c r="N207" s="48"/>
      <c r="O207" s="48"/>
      <c r="P207" s="48"/>
      <c r="Q207" s="48"/>
      <c r="R207" s="48"/>
      <c r="S207" s="48"/>
      <c r="T207" s="48"/>
      <c r="U207" s="48"/>
      <c r="V207" s="48"/>
      <c r="W207" s="48"/>
      <c r="X207" s="48"/>
      <c r="Y207" s="48"/>
      <c r="Z207" s="48"/>
      <c r="AA207" s="48"/>
      <c r="AB207" s="48"/>
      <c r="AC207" s="48"/>
      <c r="AD207" s="48"/>
      <c r="AE207" s="48"/>
    </row>
    <row r="208" spans="1:31" ht="15.75" customHeight="1">
      <c r="A208" s="1"/>
      <c r="B208" s="2"/>
      <c r="C208" s="2"/>
      <c r="D208" s="3"/>
      <c r="E208" s="3"/>
      <c r="F208" s="3"/>
      <c r="G208" s="3"/>
      <c r="H208" s="3"/>
      <c r="I208" s="3"/>
      <c r="J208" s="3"/>
      <c r="K208" s="3"/>
      <c r="L208" s="48"/>
      <c r="M208" s="48"/>
      <c r="N208" s="48"/>
      <c r="O208" s="48"/>
      <c r="P208" s="48"/>
      <c r="Q208" s="48"/>
      <c r="R208" s="48"/>
      <c r="S208" s="48"/>
      <c r="T208" s="48"/>
      <c r="U208" s="48"/>
      <c r="V208" s="48"/>
      <c r="W208" s="48"/>
      <c r="X208" s="48"/>
      <c r="Y208" s="48"/>
      <c r="Z208" s="48"/>
      <c r="AA208" s="48"/>
      <c r="AB208" s="48"/>
      <c r="AC208" s="48"/>
      <c r="AD208" s="48"/>
      <c r="AE208" s="48"/>
    </row>
    <row r="209" spans="1:31" ht="15.75" customHeight="1">
      <c r="A209" s="1"/>
      <c r="B209" s="2"/>
      <c r="C209" s="2"/>
      <c r="D209" s="3"/>
      <c r="E209" s="3"/>
      <c r="F209" s="3"/>
      <c r="G209" s="3"/>
      <c r="H209" s="3"/>
      <c r="I209" s="3"/>
      <c r="J209" s="3"/>
      <c r="K209" s="3"/>
      <c r="L209" s="48"/>
      <c r="M209" s="48"/>
      <c r="N209" s="48"/>
      <c r="O209" s="48"/>
      <c r="P209" s="48"/>
      <c r="Q209" s="48"/>
      <c r="R209" s="48"/>
      <c r="S209" s="48"/>
      <c r="T209" s="48"/>
      <c r="U209" s="48"/>
      <c r="V209" s="48"/>
      <c r="W209" s="48"/>
      <c r="X209" s="48"/>
      <c r="Y209" s="48"/>
      <c r="Z209" s="48"/>
      <c r="AA209" s="48"/>
      <c r="AB209" s="48"/>
      <c r="AC209" s="48"/>
      <c r="AD209" s="48"/>
      <c r="AE209" s="48"/>
    </row>
    <row r="210" spans="1:31" ht="15.75" customHeight="1">
      <c r="A210" s="1"/>
      <c r="B210" s="2"/>
      <c r="C210" s="2"/>
      <c r="D210" s="3"/>
      <c r="E210" s="3"/>
      <c r="F210" s="3"/>
      <c r="G210" s="3"/>
      <c r="H210" s="3"/>
      <c r="I210" s="3"/>
      <c r="J210" s="3"/>
      <c r="K210" s="3"/>
      <c r="L210" s="48"/>
      <c r="M210" s="48"/>
      <c r="N210" s="48"/>
      <c r="O210" s="48"/>
      <c r="P210" s="48"/>
      <c r="Q210" s="48"/>
      <c r="R210" s="48"/>
      <c r="S210" s="48"/>
      <c r="T210" s="48"/>
      <c r="U210" s="48"/>
      <c r="V210" s="48"/>
      <c r="W210" s="48"/>
      <c r="X210" s="48"/>
      <c r="Y210" s="48"/>
      <c r="Z210" s="48"/>
      <c r="AA210" s="48"/>
      <c r="AB210" s="48"/>
      <c r="AC210" s="48"/>
      <c r="AD210" s="48"/>
      <c r="AE210" s="48"/>
    </row>
    <row r="211" spans="1:31" ht="15.75" customHeight="1">
      <c r="A211" s="1"/>
      <c r="B211" s="2"/>
      <c r="C211" s="2"/>
      <c r="D211" s="3"/>
      <c r="E211" s="3"/>
      <c r="F211" s="3"/>
      <c r="G211" s="3"/>
      <c r="H211" s="3"/>
      <c r="I211" s="3"/>
      <c r="J211" s="3"/>
      <c r="K211" s="3"/>
      <c r="L211" s="48"/>
      <c r="M211" s="48"/>
      <c r="N211" s="48"/>
      <c r="O211" s="48"/>
      <c r="P211" s="48"/>
      <c r="Q211" s="48"/>
      <c r="R211" s="48"/>
      <c r="S211" s="48"/>
      <c r="T211" s="48"/>
      <c r="U211" s="48"/>
      <c r="V211" s="48"/>
      <c r="W211" s="48"/>
      <c r="X211" s="48"/>
      <c r="Y211" s="48"/>
      <c r="Z211" s="48"/>
      <c r="AA211" s="48"/>
      <c r="AB211" s="48"/>
      <c r="AC211" s="48"/>
      <c r="AD211" s="48"/>
      <c r="AE211" s="48"/>
    </row>
    <row r="212" spans="1:31" ht="15.75" customHeight="1">
      <c r="A212" s="1"/>
      <c r="B212" s="2"/>
      <c r="C212" s="2"/>
      <c r="D212" s="3"/>
      <c r="E212" s="3"/>
      <c r="F212" s="3"/>
      <c r="G212" s="3"/>
      <c r="H212" s="3"/>
      <c r="I212" s="3"/>
      <c r="J212" s="3"/>
      <c r="K212" s="3"/>
      <c r="L212" s="48"/>
      <c r="M212" s="48"/>
      <c r="N212" s="48"/>
      <c r="O212" s="48"/>
      <c r="P212" s="48"/>
      <c r="Q212" s="48"/>
      <c r="R212" s="48"/>
      <c r="S212" s="48"/>
      <c r="T212" s="48"/>
      <c r="U212" s="48"/>
      <c r="V212" s="48"/>
      <c r="W212" s="48"/>
      <c r="X212" s="48"/>
      <c r="Y212" s="48"/>
      <c r="Z212" s="48"/>
      <c r="AA212" s="48"/>
      <c r="AB212" s="48"/>
      <c r="AC212" s="48"/>
      <c r="AD212" s="48"/>
      <c r="AE212" s="48"/>
    </row>
    <row r="213" spans="1:31" ht="15.75" customHeight="1">
      <c r="A213" s="1"/>
      <c r="B213" s="2"/>
      <c r="C213" s="2"/>
      <c r="D213" s="3"/>
      <c r="E213" s="3"/>
      <c r="F213" s="3"/>
      <c r="G213" s="3"/>
      <c r="H213" s="3"/>
      <c r="I213" s="3"/>
      <c r="J213" s="3"/>
      <c r="K213" s="3"/>
      <c r="L213" s="48"/>
      <c r="M213" s="48"/>
      <c r="N213" s="48"/>
      <c r="O213" s="48"/>
      <c r="P213" s="48"/>
      <c r="Q213" s="48"/>
      <c r="R213" s="48"/>
      <c r="S213" s="48"/>
      <c r="T213" s="48"/>
      <c r="U213" s="48"/>
      <c r="V213" s="48"/>
      <c r="W213" s="48"/>
      <c r="X213" s="48"/>
      <c r="Y213" s="48"/>
      <c r="Z213" s="48"/>
      <c r="AA213" s="48"/>
      <c r="AB213" s="48"/>
      <c r="AC213" s="48"/>
      <c r="AD213" s="48"/>
      <c r="AE213" s="48"/>
    </row>
    <row r="214" spans="1:31" ht="15.75" customHeight="1">
      <c r="A214" s="1"/>
      <c r="B214" s="2"/>
      <c r="C214" s="2"/>
      <c r="D214" s="3"/>
      <c r="E214" s="3"/>
      <c r="F214" s="3"/>
      <c r="G214" s="3"/>
      <c r="H214" s="3"/>
      <c r="I214" s="3"/>
      <c r="J214" s="3"/>
      <c r="K214" s="3"/>
      <c r="L214" s="48"/>
      <c r="M214" s="48"/>
      <c r="N214" s="48"/>
      <c r="O214" s="48"/>
      <c r="P214" s="48"/>
      <c r="Q214" s="48"/>
      <c r="R214" s="48"/>
      <c r="S214" s="48"/>
      <c r="T214" s="48"/>
      <c r="U214" s="48"/>
      <c r="V214" s="48"/>
      <c r="W214" s="48"/>
      <c r="X214" s="48"/>
      <c r="Y214" s="48"/>
      <c r="Z214" s="48"/>
      <c r="AA214" s="48"/>
      <c r="AB214" s="48"/>
      <c r="AC214" s="48"/>
      <c r="AD214" s="48"/>
      <c r="AE214" s="48"/>
    </row>
    <row r="215" spans="1:31" ht="15.75" customHeight="1">
      <c r="A215" s="1"/>
      <c r="B215" s="2"/>
      <c r="C215" s="2"/>
      <c r="D215" s="3"/>
      <c r="E215" s="3"/>
      <c r="F215" s="3"/>
      <c r="G215" s="3"/>
      <c r="H215" s="3"/>
      <c r="I215" s="3"/>
      <c r="J215" s="3"/>
      <c r="K215" s="3"/>
      <c r="L215" s="48"/>
      <c r="M215" s="48"/>
      <c r="N215" s="48"/>
      <c r="O215" s="48"/>
      <c r="P215" s="48"/>
      <c r="Q215" s="48"/>
      <c r="R215" s="48"/>
      <c r="S215" s="48"/>
      <c r="T215" s="48"/>
      <c r="U215" s="48"/>
      <c r="V215" s="48"/>
      <c r="W215" s="48"/>
      <c r="X215" s="48"/>
      <c r="Y215" s="48"/>
      <c r="Z215" s="48"/>
      <c r="AA215" s="48"/>
      <c r="AB215" s="48"/>
      <c r="AC215" s="48"/>
      <c r="AD215" s="48"/>
      <c r="AE215" s="48"/>
    </row>
    <row r="216" spans="1:31" ht="15.75" customHeight="1">
      <c r="A216" s="1"/>
      <c r="B216" s="2"/>
      <c r="C216" s="2"/>
      <c r="D216" s="3"/>
      <c r="E216" s="3"/>
      <c r="F216" s="3"/>
      <c r="G216" s="3"/>
      <c r="H216" s="3"/>
      <c r="I216" s="3"/>
      <c r="J216" s="3"/>
      <c r="K216" s="3"/>
      <c r="L216" s="48"/>
      <c r="M216" s="48"/>
      <c r="N216" s="48"/>
      <c r="O216" s="48"/>
      <c r="P216" s="48"/>
      <c r="Q216" s="48"/>
      <c r="R216" s="48"/>
      <c r="S216" s="48"/>
      <c r="T216" s="48"/>
      <c r="U216" s="48"/>
      <c r="V216" s="48"/>
      <c r="W216" s="48"/>
      <c r="X216" s="48"/>
      <c r="Y216" s="48"/>
      <c r="Z216" s="48"/>
      <c r="AA216" s="48"/>
      <c r="AB216" s="48"/>
      <c r="AC216" s="48"/>
      <c r="AD216" s="48"/>
      <c r="AE216" s="48"/>
    </row>
    <row r="217" spans="1:31" ht="15.75" customHeight="1">
      <c r="A217" s="1"/>
      <c r="B217" s="2"/>
      <c r="C217" s="2"/>
      <c r="D217" s="3"/>
      <c r="E217" s="3"/>
      <c r="F217" s="3"/>
      <c r="G217" s="3"/>
      <c r="H217" s="3"/>
      <c r="I217" s="3"/>
      <c r="J217" s="3"/>
      <c r="K217" s="3"/>
      <c r="L217" s="48"/>
      <c r="M217" s="48"/>
      <c r="N217" s="48"/>
      <c r="O217" s="48"/>
      <c r="P217" s="48"/>
      <c r="Q217" s="48"/>
      <c r="R217" s="48"/>
      <c r="S217" s="48"/>
      <c r="T217" s="48"/>
      <c r="U217" s="48"/>
      <c r="V217" s="48"/>
      <c r="W217" s="48"/>
      <c r="X217" s="48"/>
      <c r="Y217" s="48"/>
      <c r="Z217" s="48"/>
      <c r="AA217" s="48"/>
      <c r="AB217" s="48"/>
      <c r="AC217" s="48"/>
      <c r="AD217" s="48"/>
      <c r="AE217" s="48"/>
    </row>
    <row r="218" spans="1:31" ht="15.75" customHeight="1">
      <c r="A218" s="1"/>
      <c r="B218" s="2"/>
      <c r="C218" s="2"/>
      <c r="D218" s="3"/>
      <c r="E218" s="3"/>
      <c r="F218" s="3"/>
      <c r="G218" s="3"/>
      <c r="H218" s="3"/>
      <c r="I218" s="3"/>
      <c r="J218" s="3"/>
      <c r="K218" s="3"/>
      <c r="L218" s="48"/>
      <c r="M218" s="48"/>
      <c r="N218" s="48"/>
      <c r="O218" s="48"/>
      <c r="P218" s="48"/>
      <c r="Q218" s="48"/>
      <c r="R218" s="48"/>
      <c r="S218" s="48"/>
      <c r="T218" s="48"/>
      <c r="U218" s="48"/>
      <c r="V218" s="48"/>
      <c r="W218" s="48"/>
      <c r="X218" s="48"/>
      <c r="Y218" s="48"/>
      <c r="Z218" s="48"/>
      <c r="AA218" s="48"/>
      <c r="AB218" s="48"/>
      <c r="AC218" s="48"/>
      <c r="AD218" s="48"/>
      <c r="AE218" s="48"/>
    </row>
    <row r="219" spans="1:31" ht="15.75" customHeight="1">
      <c r="A219" s="1"/>
      <c r="B219" s="2"/>
      <c r="C219" s="2"/>
      <c r="D219" s="3"/>
      <c r="E219" s="3"/>
      <c r="F219" s="3"/>
      <c r="G219" s="3"/>
      <c r="H219" s="3"/>
      <c r="I219" s="3"/>
      <c r="J219" s="3"/>
      <c r="K219" s="3"/>
      <c r="L219" s="48"/>
      <c r="M219" s="48"/>
      <c r="N219" s="48"/>
      <c r="O219" s="48"/>
      <c r="P219" s="48"/>
      <c r="Q219" s="48"/>
      <c r="R219" s="48"/>
      <c r="S219" s="48"/>
      <c r="T219" s="48"/>
      <c r="U219" s="48"/>
      <c r="V219" s="48"/>
      <c r="W219" s="48"/>
      <c r="X219" s="48"/>
      <c r="Y219" s="48"/>
      <c r="Z219" s="48"/>
      <c r="AA219" s="48"/>
      <c r="AB219" s="48"/>
      <c r="AC219" s="48"/>
      <c r="AD219" s="48"/>
      <c r="AE219" s="48"/>
    </row>
    <row r="220" spans="1:31" ht="15.75" customHeight="1">
      <c r="A220" s="1"/>
      <c r="B220" s="2"/>
      <c r="C220" s="2"/>
      <c r="D220" s="3"/>
      <c r="E220" s="3"/>
      <c r="F220" s="3"/>
      <c r="G220" s="3"/>
      <c r="H220" s="3"/>
      <c r="I220" s="3"/>
      <c r="J220" s="3"/>
      <c r="K220" s="3"/>
      <c r="L220" s="48"/>
      <c r="M220" s="48"/>
      <c r="N220" s="48"/>
      <c r="O220" s="48"/>
      <c r="P220" s="48"/>
      <c r="Q220" s="48"/>
      <c r="R220" s="48"/>
      <c r="S220" s="48"/>
      <c r="T220" s="48"/>
      <c r="U220" s="48"/>
      <c r="V220" s="48"/>
      <c r="W220" s="48"/>
      <c r="X220" s="48"/>
      <c r="Y220" s="48"/>
      <c r="Z220" s="48"/>
      <c r="AA220" s="48"/>
      <c r="AB220" s="48"/>
      <c r="AC220" s="48"/>
      <c r="AD220" s="48"/>
      <c r="AE220" s="48"/>
    </row>
    <row r="221" spans="1:31" ht="15.75" customHeight="1">
      <c r="A221" s="1"/>
      <c r="B221" s="2"/>
      <c r="C221" s="2"/>
      <c r="D221" s="3"/>
      <c r="E221" s="3"/>
      <c r="F221" s="3"/>
      <c r="G221" s="3"/>
      <c r="H221" s="3"/>
      <c r="I221" s="3"/>
      <c r="J221" s="3"/>
      <c r="K221" s="3"/>
      <c r="L221" s="48"/>
      <c r="M221" s="48"/>
      <c r="N221" s="48"/>
      <c r="O221" s="48"/>
      <c r="P221" s="48"/>
      <c r="Q221" s="48"/>
      <c r="R221" s="48"/>
      <c r="S221" s="48"/>
      <c r="T221" s="48"/>
      <c r="U221" s="48"/>
      <c r="V221" s="48"/>
      <c r="W221" s="48"/>
      <c r="X221" s="48"/>
      <c r="Y221" s="48"/>
      <c r="Z221" s="48"/>
      <c r="AA221" s="48"/>
      <c r="AB221" s="48"/>
      <c r="AC221" s="48"/>
      <c r="AD221" s="48"/>
      <c r="AE221" s="48"/>
    </row>
    <row r="222" spans="1:31" ht="15.75" customHeight="1">
      <c r="A222" s="1"/>
      <c r="B222" s="2"/>
      <c r="C222" s="2"/>
      <c r="D222" s="3"/>
      <c r="E222" s="3"/>
      <c r="F222" s="3"/>
      <c r="G222" s="3"/>
      <c r="H222" s="3"/>
      <c r="I222" s="3"/>
      <c r="J222" s="3"/>
      <c r="K222" s="3"/>
      <c r="L222" s="48"/>
      <c r="M222" s="48"/>
      <c r="N222" s="48"/>
      <c r="O222" s="48"/>
      <c r="P222" s="48"/>
      <c r="Q222" s="48"/>
      <c r="R222" s="48"/>
      <c r="S222" s="48"/>
      <c r="T222" s="48"/>
      <c r="U222" s="48"/>
      <c r="V222" s="48"/>
      <c r="W222" s="48"/>
      <c r="X222" s="48"/>
      <c r="Y222" s="48"/>
      <c r="Z222" s="48"/>
      <c r="AA222" s="48"/>
      <c r="AB222" s="48"/>
      <c r="AC222" s="48"/>
      <c r="AD222" s="48"/>
      <c r="AE222" s="48"/>
    </row>
    <row r="223" spans="1:31" ht="15.75" customHeight="1">
      <c r="A223" s="1"/>
      <c r="B223" s="2"/>
      <c r="C223" s="2"/>
      <c r="D223" s="3"/>
      <c r="E223" s="3"/>
      <c r="F223" s="3"/>
      <c r="G223" s="3"/>
      <c r="H223" s="3"/>
      <c r="I223" s="3"/>
      <c r="J223" s="3"/>
      <c r="K223" s="3"/>
      <c r="L223" s="48"/>
      <c r="M223" s="48"/>
      <c r="N223" s="48"/>
      <c r="O223" s="48"/>
      <c r="P223" s="48"/>
      <c r="Q223" s="48"/>
      <c r="R223" s="48"/>
      <c r="S223" s="48"/>
      <c r="T223" s="48"/>
      <c r="U223" s="48"/>
      <c r="V223" s="48"/>
      <c r="W223" s="48"/>
      <c r="X223" s="48"/>
      <c r="Y223" s="48"/>
      <c r="Z223" s="48"/>
      <c r="AA223" s="48"/>
      <c r="AB223" s="48"/>
      <c r="AC223" s="48"/>
      <c r="AD223" s="48"/>
      <c r="AE223" s="48"/>
    </row>
    <row r="224" spans="1:31" ht="15.75" customHeight="1">
      <c r="A224" s="1"/>
      <c r="B224" s="2"/>
      <c r="C224" s="2"/>
      <c r="D224" s="3"/>
      <c r="E224" s="3"/>
      <c r="F224" s="3"/>
      <c r="G224" s="3"/>
      <c r="H224" s="3"/>
      <c r="I224" s="3"/>
      <c r="J224" s="3"/>
      <c r="K224" s="3"/>
      <c r="L224" s="48"/>
      <c r="M224" s="48"/>
      <c r="N224" s="48"/>
      <c r="O224" s="48"/>
      <c r="P224" s="48"/>
      <c r="Q224" s="48"/>
      <c r="R224" s="48"/>
      <c r="S224" s="48"/>
      <c r="T224" s="48"/>
      <c r="U224" s="48"/>
      <c r="V224" s="48"/>
      <c r="W224" s="48"/>
      <c r="X224" s="48"/>
      <c r="Y224" s="48"/>
      <c r="Z224" s="48"/>
      <c r="AA224" s="48"/>
      <c r="AB224" s="48"/>
      <c r="AC224" s="48"/>
      <c r="AD224" s="48"/>
      <c r="AE224" s="48"/>
    </row>
    <row r="225" spans="1:31" ht="15.75" customHeight="1">
      <c r="A225" s="1"/>
      <c r="B225" s="2"/>
      <c r="C225" s="2"/>
      <c r="D225" s="3"/>
      <c r="E225" s="3"/>
      <c r="F225" s="3"/>
      <c r="G225" s="3"/>
      <c r="H225" s="3"/>
      <c r="I225" s="3"/>
      <c r="J225" s="3"/>
      <c r="K225" s="3"/>
      <c r="L225" s="48"/>
      <c r="M225" s="48"/>
      <c r="N225" s="48"/>
      <c r="O225" s="48"/>
      <c r="P225" s="48"/>
      <c r="Q225" s="48"/>
      <c r="R225" s="48"/>
      <c r="S225" s="48"/>
      <c r="T225" s="48"/>
      <c r="U225" s="48"/>
      <c r="V225" s="48"/>
      <c r="W225" s="48"/>
      <c r="X225" s="48"/>
      <c r="Y225" s="48"/>
      <c r="Z225" s="48"/>
      <c r="AA225" s="48"/>
      <c r="AB225" s="48"/>
      <c r="AC225" s="48"/>
      <c r="AD225" s="48"/>
      <c r="AE225" s="48"/>
    </row>
    <row r="226" spans="1:31" ht="15.75" customHeight="1">
      <c r="A226" s="1"/>
      <c r="B226" s="2"/>
      <c r="C226" s="2"/>
      <c r="D226" s="3"/>
      <c r="E226" s="3"/>
      <c r="F226" s="3"/>
      <c r="G226" s="3"/>
      <c r="H226" s="3"/>
      <c r="I226" s="3"/>
      <c r="J226" s="3"/>
      <c r="K226" s="3"/>
      <c r="L226" s="48"/>
      <c r="M226" s="48"/>
      <c r="N226" s="48"/>
      <c r="O226" s="48"/>
      <c r="P226" s="48"/>
      <c r="Q226" s="48"/>
      <c r="R226" s="48"/>
      <c r="S226" s="48"/>
      <c r="T226" s="48"/>
      <c r="U226" s="48"/>
      <c r="V226" s="48"/>
      <c r="W226" s="48"/>
      <c r="X226" s="48"/>
      <c r="Y226" s="48"/>
      <c r="Z226" s="48"/>
      <c r="AA226" s="48"/>
      <c r="AB226" s="48"/>
      <c r="AC226" s="48"/>
      <c r="AD226" s="48"/>
      <c r="AE226" s="48"/>
    </row>
    <row r="227" spans="1:31" ht="15.75" customHeight="1">
      <c r="A227" s="1"/>
      <c r="B227" s="2"/>
      <c r="C227" s="2"/>
      <c r="D227" s="3"/>
      <c r="E227" s="3"/>
      <c r="F227" s="3"/>
      <c r="G227" s="3"/>
      <c r="H227" s="3"/>
      <c r="I227" s="3"/>
      <c r="J227" s="3"/>
      <c r="K227" s="3"/>
      <c r="L227" s="48"/>
      <c r="M227" s="48"/>
      <c r="N227" s="48"/>
      <c r="O227" s="48"/>
      <c r="P227" s="48"/>
      <c r="Q227" s="48"/>
      <c r="R227" s="48"/>
      <c r="S227" s="48"/>
      <c r="T227" s="48"/>
      <c r="U227" s="48"/>
      <c r="V227" s="48"/>
      <c r="W227" s="48"/>
      <c r="X227" s="48"/>
      <c r="Y227" s="48"/>
      <c r="Z227" s="48"/>
      <c r="AA227" s="48"/>
      <c r="AB227" s="48"/>
      <c r="AC227" s="48"/>
      <c r="AD227" s="48"/>
      <c r="AE227" s="48"/>
    </row>
    <row r="228" spans="1:31" ht="15.75" customHeight="1">
      <c r="A228" s="1"/>
      <c r="B228" s="2"/>
      <c r="C228" s="2"/>
      <c r="D228" s="3"/>
      <c r="E228" s="3"/>
      <c r="F228" s="3"/>
      <c r="G228" s="3"/>
      <c r="H228" s="3"/>
      <c r="I228" s="3"/>
      <c r="J228" s="3"/>
      <c r="K228" s="3"/>
      <c r="L228" s="48"/>
      <c r="M228" s="48"/>
      <c r="N228" s="48"/>
      <c r="O228" s="48"/>
      <c r="P228" s="48"/>
      <c r="Q228" s="48"/>
      <c r="R228" s="48"/>
      <c r="S228" s="48"/>
      <c r="T228" s="48"/>
      <c r="U228" s="48"/>
      <c r="V228" s="48"/>
      <c r="W228" s="48"/>
      <c r="X228" s="48"/>
      <c r="Y228" s="48"/>
      <c r="Z228" s="48"/>
      <c r="AA228" s="48"/>
      <c r="AB228" s="48"/>
      <c r="AC228" s="48"/>
      <c r="AD228" s="48"/>
      <c r="AE228" s="48"/>
    </row>
    <row r="229" spans="1:31" ht="15.75" customHeight="1">
      <c r="A229" s="1"/>
      <c r="B229" s="2"/>
      <c r="C229" s="2"/>
      <c r="D229" s="3"/>
      <c r="E229" s="3"/>
      <c r="F229" s="3"/>
      <c r="G229" s="3"/>
      <c r="H229" s="3"/>
      <c r="I229" s="3"/>
      <c r="J229" s="3"/>
      <c r="K229" s="3"/>
      <c r="L229" s="48"/>
      <c r="M229" s="48"/>
      <c r="N229" s="48"/>
      <c r="O229" s="48"/>
      <c r="P229" s="48"/>
      <c r="Q229" s="48"/>
      <c r="R229" s="48"/>
      <c r="S229" s="48"/>
      <c r="T229" s="48"/>
      <c r="U229" s="48"/>
      <c r="V229" s="48"/>
      <c r="W229" s="48"/>
      <c r="X229" s="48"/>
      <c r="Y229" s="48"/>
      <c r="Z229" s="48"/>
      <c r="AA229" s="48"/>
      <c r="AB229" s="48"/>
      <c r="AC229" s="48"/>
      <c r="AD229" s="48"/>
      <c r="AE229" s="48"/>
    </row>
    <row r="230" spans="1:31" ht="15.75" customHeight="1">
      <c r="A230" s="1"/>
      <c r="B230" s="2"/>
      <c r="C230" s="2"/>
      <c r="D230" s="3"/>
      <c r="E230" s="3"/>
      <c r="F230" s="3"/>
      <c r="G230" s="3"/>
      <c r="H230" s="3"/>
      <c r="I230" s="3"/>
      <c r="J230" s="3"/>
      <c r="K230" s="3"/>
      <c r="L230" s="48"/>
      <c r="M230" s="48"/>
      <c r="N230" s="48"/>
      <c r="O230" s="48"/>
      <c r="P230" s="48"/>
      <c r="Q230" s="48"/>
      <c r="R230" s="48"/>
      <c r="S230" s="48"/>
      <c r="T230" s="48"/>
      <c r="U230" s="48"/>
      <c r="V230" s="48"/>
      <c r="W230" s="48"/>
      <c r="X230" s="48"/>
      <c r="Y230" s="48"/>
      <c r="Z230" s="48"/>
      <c r="AA230" s="48"/>
      <c r="AB230" s="48"/>
      <c r="AC230" s="48"/>
      <c r="AD230" s="48"/>
      <c r="AE230" s="48"/>
    </row>
    <row r="231" spans="1:31" ht="15.75" customHeight="1">
      <c r="A231" s="1"/>
      <c r="B231" s="2"/>
      <c r="C231" s="2"/>
      <c r="D231" s="3"/>
      <c r="E231" s="3"/>
      <c r="F231" s="3"/>
      <c r="G231" s="3"/>
      <c r="H231" s="3"/>
      <c r="I231" s="3"/>
      <c r="J231" s="3"/>
      <c r="K231" s="3"/>
      <c r="L231" s="48"/>
      <c r="M231" s="48"/>
      <c r="N231" s="48"/>
      <c r="O231" s="48"/>
      <c r="P231" s="48"/>
      <c r="Q231" s="48"/>
      <c r="R231" s="48"/>
      <c r="S231" s="48"/>
      <c r="T231" s="48"/>
      <c r="U231" s="48"/>
      <c r="V231" s="48"/>
      <c r="W231" s="48"/>
      <c r="X231" s="48"/>
      <c r="Y231" s="48"/>
      <c r="Z231" s="48"/>
      <c r="AA231" s="48"/>
      <c r="AB231" s="48"/>
      <c r="AC231" s="48"/>
      <c r="AD231" s="48"/>
      <c r="AE231" s="48"/>
    </row>
    <row r="232" spans="1:31" ht="15.75" customHeight="1">
      <c r="A232" s="1"/>
      <c r="B232" s="2"/>
      <c r="C232" s="2"/>
      <c r="D232" s="3"/>
      <c r="E232" s="3"/>
      <c r="F232" s="3"/>
      <c r="G232" s="3"/>
      <c r="H232" s="3"/>
      <c r="I232" s="3"/>
      <c r="J232" s="3"/>
      <c r="K232" s="3"/>
      <c r="L232" s="48"/>
      <c r="M232" s="48"/>
      <c r="N232" s="48"/>
      <c r="O232" s="48"/>
      <c r="P232" s="48"/>
      <c r="Q232" s="48"/>
      <c r="R232" s="48"/>
      <c r="S232" s="48"/>
      <c r="T232" s="48"/>
      <c r="U232" s="48"/>
      <c r="V232" s="48"/>
      <c r="W232" s="48"/>
      <c r="X232" s="48"/>
      <c r="Y232" s="48"/>
      <c r="Z232" s="48"/>
      <c r="AA232" s="48"/>
      <c r="AB232" s="48"/>
      <c r="AC232" s="48"/>
      <c r="AD232" s="48"/>
      <c r="AE232" s="48"/>
    </row>
    <row r="233" spans="1:31" ht="15.75" customHeight="1">
      <c r="A233" s="1"/>
      <c r="B233" s="2"/>
      <c r="C233" s="2"/>
      <c r="D233" s="3"/>
      <c r="E233" s="3"/>
      <c r="F233" s="3"/>
      <c r="G233" s="3"/>
      <c r="H233" s="3"/>
      <c r="I233" s="3"/>
      <c r="J233" s="3"/>
      <c r="K233" s="3"/>
      <c r="L233" s="48"/>
      <c r="M233" s="48"/>
      <c r="N233" s="48"/>
      <c r="O233" s="48"/>
      <c r="P233" s="48"/>
      <c r="Q233" s="48"/>
      <c r="R233" s="48"/>
      <c r="S233" s="48"/>
      <c r="T233" s="48"/>
      <c r="U233" s="48"/>
      <c r="V233" s="48"/>
      <c r="W233" s="48"/>
      <c r="X233" s="48"/>
      <c r="Y233" s="48"/>
      <c r="Z233" s="48"/>
      <c r="AA233" s="48"/>
      <c r="AB233" s="48"/>
      <c r="AC233" s="48"/>
      <c r="AD233" s="48"/>
      <c r="AE233" s="48"/>
    </row>
    <row r="234" spans="1:31" ht="15.75" customHeight="1">
      <c r="A234" s="1"/>
      <c r="B234" s="2"/>
      <c r="C234" s="2"/>
      <c r="D234" s="3"/>
      <c r="E234" s="3"/>
      <c r="F234" s="3"/>
      <c r="G234" s="3"/>
      <c r="H234" s="3"/>
      <c r="I234" s="3"/>
      <c r="J234" s="3"/>
      <c r="K234" s="3"/>
      <c r="L234" s="48"/>
      <c r="M234" s="48"/>
      <c r="N234" s="48"/>
      <c r="O234" s="48"/>
      <c r="P234" s="48"/>
      <c r="Q234" s="48"/>
      <c r="R234" s="48"/>
      <c r="S234" s="48"/>
      <c r="T234" s="48"/>
      <c r="U234" s="48"/>
      <c r="V234" s="48"/>
      <c r="W234" s="48"/>
      <c r="X234" s="48"/>
      <c r="Y234" s="48"/>
      <c r="Z234" s="48"/>
      <c r="AA234" s="48"/>
      <c r="AB234" s="48"/>
      <c r="AC234" s="48"/>
      <c r="AD234" s="48"/>
      <c r="AE234" s="48"/>
    </row>
    <row r="235" spans="1:31" ht="15.75" customHeight="1">
      <c r="A235" s="1"/>
      <c r="B235" s="2"/>
      <c r="C235" s="2"/>
      <c r="D235" s="3"/>
      <c r="E235" s="3"/>
      <c r="F235" s="3"/>
      <c r="G235" s="3"/>
      <c r="H235" s="3"/>
      <c r="I235" s="3"/>
      <c r="J235" s="3"/>
      <c r="K235" s="3"/>
      <c r="L235" s="48"/>
      <c r="M235" s="48"/>
      <c r="N235" s="48"/>
      <c r="O235" s="48"/>
      <c r="P235" s="48"/>
      <c r="Q235" s="48"/>
      <c r="R235" s="48"/>
      <c r="S235" s="48"/>
      <c r="T235" s="48"/>
      <c r="U235" s="48"/>
      <c r="V235" s="48"/>
      <c r="W235" s="48"/>
      <c r="X235" s="48"/>
      <c r="Y235" s="48"/>
      <c r="Z235" s="48"/>
      <c r="AA235" s="48"/>
      <c r="AB235" s="48"/>
      <c r="AC235" s="48"/>
      <c r="AD235" s="48"/>
      <c r="AE235" s="48"/>
    </row>
    <row r="236" spans="1:31" ht="15.75" customHeight="1">
      <c r="A236" s="1"/>
      <c r="B236" s="2"/>
      <c r="C236" s="2"/>
      <c r="D236" s="3"/>
      <c r="E236" s="3"/>
      <c r="F236" s="3"/>
      <c r="G236" s="3"/>
      <c r="H236" s="3"/>
      <c r="I236" s="3"/>
      <c r="J236" s="3"/>
      <c r="K236" s="3"/>
      <c r="L236" s="48"/>
      <c r="M236" s="48"/>
      <c r="N236" s="48"/>
      <c r="O236" s="48"/>
      <c r="P236" s="48"/>
      <c r="Q236" s="48"/>
      <c r="R236" s="48"/>
      <c r="S236" s="48"/>
      <c r="T236" s="48"/>
      <c r="U236" s="48"/>
      <c r="V236" s="48"/>
      <c r="W236" s="48"/>
      <c r="X236" s="48"/>
      <c r="Y236" s="48"/>
      <c r="Z236" s="48"/>
      <c r="AA236" s="48"/>
      <c r="AB236" s="48"/>
      <c r="AC236" s="48"/>
      <c r="AD236" s="48"/>
      <c r="AE236" s="48"/>
    </row>
    <row r="237" spans="1:31" ht="15.75" customHeight="1">
      <c r="A237" s="1"/>
      <c r="B237" s="2"/>
      <c r="C237" s="2"/>
      <c r="D237" s="3"/>
      <c r="E237" s="3"/>
      <c r="F237" s="3"/>
      <c r="G237" s="3"/>
      <c r="H237" s="3"/>
      <c r="I237" s="3"/>
      <c r="J237" s="3"/>
      <c r="K237" s="3"/>
      <c r="L237" s="48"/>
      <c r="M237" s="48"/>
      <c r="N237" s="48"/>
      <c r="O237" s="48"/>
      <c r="P237" s="48"/>
      <c r="Q237" s="48"/>
      <c r="R237" s="48"/>
      <c r="S237" s="48"/>
      <c r="T237" s="48"/>
      <c r="U237" s="48"/>
      <c r="V237" s="48"/>
      <c r="W237" s="48"/>
      <c r="X237" s="48"/>
      <c r="Y237" s="48"/>
      <c r="Z237" s="48"/>
      <c r="AA237" s="48"/>
      <c r="AB237" s="48"/>
      <c r="AC237" s="48"/>
      <c r="AD237" s="48"/>
      <c r="AE237" s="48"/>
    </row>
    <row r="238" spans="1:31" ht="15.75" customHeight="1">
      <c r="A238" s="1"/>
      <c r="B238" s="2"/>
      <c r="C238" s="2"/>
      <c r="D238" s="3"/>
      <c r="E238" s="3"/>
      <c r="F238" s="3"/>
      <c r="G238" s="3"/>
      <c r="H238" s="3"/>
      <c r="I238" s="3"/>
      <c r="J238" s="3"/>
      <c r="K238" s="3"/>
      <c r="L238" s="48"/>
      <c r="M238" s="48"/>
      <c r="N238" s="48"/>
      <c r="O238" s="48"/>
      <c r="P238" s="48"/>
      <c r="Q238" s="48"/>
      <c r="R238" s="48"/>
      <c r="S238" s="48"/>
      <c r="T238" s="48"/>
      <c r="U238" s="48"/>
      <c r="V238" s="48"/>
      <c r="W238" s="48"/>
      <c r="X238" s="48"/>
      <c r="Y238" s="48"/>
      <c r="Z238" s="48"/>
      <c r="AA238" s="48"/>
      <c r="AB238" s="48"/>
      <c r="AC238" s="48"/>
      <c r="AD238" s="48"/>
      <c r="AE238" s="48"/>
    </row>
    <row r="239" spans="1:31" ht="15.75" customHeight="1">
      <c r="A239" s="1"/>
      <c r="B239" s="2"/>
      <c r="C239" s="2"/>
      <c r="D239" s="3"/>
      <c r="E239" s="3"/>
      <c r="F239" s="3"/>
      <c r="G239" s="3"/>
      <c r="H239" s="3"/>
      <c r="I239" s="3"/>
      <c r="J239" s="3"/>
      <c r="K239" s="3"/>
      <c r="L239" s="48"/>
      <c r="M239" s="48"/>
      <c r="N239" s="48"/>
      <c r="O239" s="48"/>
      <c r="P239" s="48"/>
      <c r="Q239" s="48"/>
      <c r="R239" s="48"/>
      <c r="S239" s="48"/>
      <c r="T239" s="48"/>
      <c r="U239" s="48"/>
      <c r="V239" s="48"/>
      <c r="W239" s="48"/>
      <c r="X239" s="48"/>
      <c r="Y239" s="48"/>
      <c r="Z239" s="48"/>
      <c r="AA239" s="48"/>
      <c r="AB239" s="48"/>
      <c r="AC239" s="48"/>
      <c r="AD239" s="48"/>
      <c r="AE239" s="48"/>
    </row>
    <row r="240" spans="1:31" ht="15.75" customHeight="1">
      <c r="A240" s="1"/>
      <c r="B240" s="2"/>
      <c r="C240" s="2"/>
      <c r="D240" s="3"/>
      <c r="E240" s="3"/>
      <c r="F240" s="3"/>
      <c r="G240" s="3"/>
      <c r="H240" s="3"/>
      <c r="I240" s="3"/>
      <c r="J240" s="3"/>
      <c r="K240" s="3"/>
      <c r="L240" s="48"/>
      <c r="M240" s="48"/>
      <c r="N240" s="48"/>
      <c r="O240" s="48"/>
      <c r="P240" s="48"/>
      <c r="Q240" s="48"/>
      <c r="R240" s="48"/>
      <c r="S240" s="48"/>
      <c r="T240" s="48"/>
      <c r="U240" s="48"/>
      <c r="V240" s="48"/>
      <c r="W240" s="48"/>
      <c r="X240" s="48"/>
      <c r="Y240" s="48"/>
      <c r="Z240" s="48"/>
      <c r="AA240" s="48"/>
      <c r="AB240" s="48"/>
      <c r="AC240" s="48"/>
      <c r="AD240" s="48"/>
      <c r="AE240" s="48"/>
    </row>
    <row r="241" spans="1:31" ht="15.75" customHeight="1">
      <c r="A241" s="1"/>
      <c r="B241" s="2"/>
      <c r="C241" s="2"/>
      <c r="D241" s="3"/>
      <c r="E241" s="3"/>
      <c r="F241" s="3"/>
      <c r="G241" s="3"/>
      <c r="H241" s="3"/>
      <c r="I241" s="3"/>
      <c r="J241" s="3"/>
      <c r="K241" s="3"/>
      <c r="L241" s="48"/>
      <c r="M241" s="48"/>
      <c r="N241" s="48"/>
      <c r="O241" s="48"/>
      <c r="P241" s="48"/>
      <c r="Q241" s="48"/>
      <c r="R241" s="48"/>
      <c r="S241" s="48"/>
      <c r="T241" s="48"/>
      <c r="U241" s="48"/>
      <c r="V241" s="48"/>
      <c r="W241" s="48"/>
      <c r="X241" s="48"/>
      <c r="Y241" s="48"/>
      <c r="Z241" s="48"/>
      <c r="AA241" s="48"/>
      <c r="AB241" s="48"/>
      <c r="AC241" s="48"/>
      <c r="AD241" s="48"/>
      <c r="AE241" s="48"/>
    </row>
    <row r="242" spans="1:31" ht="15.75" customHeight="1">
      <c r="A242" s="1"/>
      <c r="B242" s="2"/>
      <c r="C242" s="2"/>
      <c r="D242" s="3"/>
      <c r="E242" s="3"/>
      <c r="F242" s="3"/>
      <c r="G242" s="3"/>
      <c r="H242" s="3"/>
      <c r="I242" s="3"/>
      <c r="J242" s="3"/>
      <c r="K242" s="3"/>
      <c r="L242" s="48"/>
      <c r="M242" s="48"/>
      <c r="N242" s="48"/>
      <c r="O242" s="48"/>
      <c r="P242" s="48"/>
      <c r="Q242" s="48"/>
      <c r="R242" s="48"/>
      <c r="S242" s="48"/>
      <c r="T242" s="48"/>
      <c r="U242" s="48"/>
      <c r="V242" s="48"/>
      <c r="W242" s="48"/>
      <c r="X242" s="48"/>
      <c r="Y242" s="48"/>
      <c r="Z242" s="48"/>
      <c r="AA242" s="48"/>
      <c r="AB242" s="48"/>
      <c r="AC242" s="48"/>
      <c r="AD242" s="48"/>
      <c r="AE242" s="48"/>
    </row>
    <row r="243" spans="1:31" ht="15.75" customHeight="1">
      <c r="A243" s="1"/>
      <c r="B243" s="2"/>
      <c r="C243" s="2"/>
      <c r="D243" s="3"/>
      <c r="E243" s="3"/>
      <c r="F243" s="3"/>
      <c r="G243" s="3"/>
      <c r="H243" s="3"/>
      <c r="I243" s="3"/>
      <c r="J243" s="3"/>
      <c r="K243" s="3"/>
      <c r="L243" s="48"/>
      <c r="M243" s="48"/>
      <c r="N243" s="48"/>
      <c r="O243" s="48"/>
      <c r="P243" s="48"/>
      <c r="Q243" s="48"/>
      <c r="R243" s="48"/>
      <c r="S243" s="48"/>
      <c r="T243" s="48"/>
      <c r="U243" s="48"/>
      <c r="V243" s="48"/>
      <c r="W243" s="48"/>
      <c r="X243" s="48"/>
      <c r="Y243" s="48"/>
      <c r="Z243" s="48"/>
      <c r="AA243" s="48"/>
      <c r="AB243" s="48"/>
      <c r="AC243" s="48"/>
      <c r="AD243" s="48"/>
      <c r="AE243" s="48"/>
    </row>
    <row r="244" spans="1:31" ht="15.75" customHeight="1">
      <c r="A244" s="1"/>
      <c r="B244" s="2"/>
      <c r="C244" s="2"/>
      <c r="D244" s="3"/>
      <c r="E244" s="3"/>
      <c r="F244" s="3"/>
      <c r="G244" s="3"/>
      <c r="H244" s="3"/>
      <c r="I244" s="3"/>
      <c r="J244" s="3"/>
      <c r="K244" s="3"/>
      <c r="L244" s="48"/>
      <c r="M244" s="48"/>
      <c r="N244" s="48"/>
      <c r="O244" s="48"/>
      <c r="P244" s="48"/>
      <c r="Q244" s="48"/>
      <c r="R244" s="48"/>
      <c r="S244" s="48"/>
      <c r="T244" s="48"/>
      <c r="U244" s="48"/>
      <c r="V244" s="48"/>
      <c r="W244" s="48"/>
      <c r="X244" s="48"/>
      <c r="Y244" s="48"/>
      <c r="Z244" s="48"/>
      <c r="AA244" s="48"/>
      <c r="AB244" s="48"/>
      <c r="AC244" s="48"/>
      <c r="AD244" s="48"/>
      <c r="AE244" s="48"/>
    </row>
    <row r="245" spans="1:31" ht="15.75" customHeight="1">
      <c r="A245" s="1"/>
      <c r="B245" s="2"/>
      <c r="C245" s="2"/>
      <c r="D245" s="3"/>
      <c r="E245" s="3"/>
      <c r="F245" s="3"/>
      <c r="G245" s="3"/>
      <c r="H245" s="3"/>
      <c r="I245" s="3"/>
      <c r="J245" s="3"/>
      <c r="K245" s="3"/>
      <c r="L245" s="48"/>
      <c r="M245" s="48"/>
      <c r="N245" s="48"/>
      <c r="O245" s="48"/>
      <c r="P245" s="48"/>
      <c r="Q245" s="48"/>
      <c r="R245" s="48"/>
      <c r="S245" s="48"/>
      <c r="T245" s="48"/>
      <c r="U245" s="48"/>
      <c r="V245" s="48"/>
      <c r="W245" s="48"/>
      <c r="X245" s="48"/>
      <c r="Y245" s="48"/>
      <c r="Z245" s="48"/>
      <c r="AA245" s="48"/>
      <c r="AB245" s="48"/>
      <c r="AC245" s="48"/>
      <c r="AD245" s="48"/>
      <c r="AE245" s="48"/>
    </row>
    <row r="246" spans="1:31" ht="15.75" customHeight="1">
      <c r="A246" s="1"/>
      <c r="B246" s="2"/>
      <c r="C246" s="2"/>
      <c r="D246" s="3"/>
      <c r="E246" s="3"/>
      <c r="F246" s="3"/>
      <c r="G246" s="3"/>
      <c r="H246" s="3"/>
      <c r="I246" s="3"/>
      <c r="J246" s="3"/>
      <c r="K246" s="3"/>
      <c r="L246" s="48"/>
      <c r="M246" s="48"/>
      <c r="N246" s="48"/>
      <c r="O246" s="48"/>
      <c r="P246" s="48"/>
      <c r="Q246" s="48"/>
      <c r="R246" s="48"/>
      <c r="S246" s="48"/>
      <c r="T246" s="48"/>
      <c r="U246" s="48"/>
      <c r="V246" s="48"/>
      <c r="W246" s="48"/>
      <c r="X246" s="48"/>
      <c r="Y246" s="48"/>
      <c r="Z246" s="48"/>
      <c r="AA246" s="48"/>
      <c r="AB246" s="48"/>
      <c r="AC246" s="48"/>
      <c r="AD246" s="48"/>
      <c r="AE246" s="48"/>
    </row>
    <row r="247" spans="1:31" ht="15.75" customHeight="1">
      <c r="A247" s="1"/>
      <c r="B247" s="2"/>
      <c r="C247" s="2"/>
      <c r="D247" s="3"/>
      <c r="E247" s="3"/>
      <c r="F247" s="3"/>
      <c r="G247" s="3"/>
      <c r="H247" s="3"/>
      <c r="I247" s="3"/>
      <c r="J247" s="3"/>
      <c r="K247" s="3"/>
      <c r="L247" s="48"/>
      <c r="M247" s="48"/>
      <c r="N247" s="48"/>
      <c r="O247" s="48"/>
      <c r="P247" s="48"/>
      <c r="Q247" s="48"/>
      <c r="R247" s="48"/>
      <c r="S247" s="48"/>
      <c r="T247" s="48"/>
      <c r="U247" s="48"/>
      <c r="V247" s="48"/>
      <c r="W247" s="48"/>
      <c r="X247" s="48"/>
      <c r="Y247" s="48"/>
      <c r="Z247" s="48"/>
      <c r="AA247" s="48"/>
      <c r="AB247" s="48"/>
      <c r="AC247" s="48"/>
      <c r="AD247" s="48"/>
      <c r="AE247" s="48"/>
    </row>
    <row r="248" spans="1:31" ht="15.75" customHeight="1">
      <c r="A248" s="1"/>
      <c r="B248" s="2"/>
      <c r="C248" s="2"/>
      <c r="D248" s="3"/>
      <c r="E248" s="3"/>
      <c r="F248" s="3"/>
      <c r="G248" s="3"/>
      <c r="H248" s="3"/>
      <c r="I248" s="3"/>
      <c r="J248" s="3"/>
      <c r="K248" s="3"/>
      <c r="L248" s="48"/>
      <c r="M248" s="48"/>
      <c r="N248" s="48"/>
      <c r="O248" s="48"/>
      <c r="P248" s="48"/>
      <c r="Q248" s="48"/>
      <c r="R248" s="48"/>
      <c r="S248" s="48"/>
      <c r="T248" s="48"/>
      <c r="U248" s="48"/>
      <c r="V248" s="48"/>
      <c r="W248" s="48"/>
      <c r="X248" s="48"/>
      <c r="Y248" s="48"/>
      <c r="Z248" s="48"/>
      <c r="AA248" s="48"/>
      <c r="AB248" s="48"/>
      <c r="AC248" s="48"/>
      <c r="AD248" s="48"/>
      <c r="AE248" s="48"/>
    </row>
    <row r="249" spans="1:31" ht="15.75" customHeight="1">
      <c r="A249" s="1"/>
      <c r="B249" s="2"/>
      <c r="C249" s="2"/>
      <c r="D249" s="3"/>
      <c r="E249" s="3"/>
      <c r="F249" s="3"/>
      <c r="G249" s="3"/>
      <c r="H249" s="3"/>
      <c r="I249" s="3"/>
      <c r="J249" s="3"/>
      <c r="K249" s="3"/>
      <c r="L249" s="48"/>
      <c r="M249" s="48"/>
      <c r="N249" s="48"/>
      <c r="O249" s="48"/>
      <c r="P249" s="48"/>
      <c r="Q249" s="48"/>
      <c r="R249" s="48"/>
      <c r="S249" s="48"/>
      <c r="T249" s="48"/>
      <c r="U249" s="48"/>
      <c r="V249" s="48"/>
      <c r="W249" s="48"/>
      <c r="X249" s="48"/>
      <c r="Y249" s="48"/>
      <c r="Z249" s="48"/>
      <c r="AA249" s="48"/>
      <c r="AB249" s="48"/>
      <c r="AC249" s="48"/>
      <c r="AD249" s="48"/>
      <c r="AE249" s="48"/>
    </row>
    <row r="250" spans="1:31" ht="15.75" customHeight="1">
      <c r="A250" s="48"/>
      <c r="B250" s="48"/>
      <c r="C250" s="48"/>
      <c r="D250" s="48"/>
      <c r="E250" s="48"/>
      <c r="F250" s="48"/>
      <c r="G250" s="48"/>
      <c r="H250" s="48"/>
      <c r="I250" s="48"/>
      <c r="J250" s="48"/>
      <c r="K250" s="48"/>
      <c r="L250" s="48"/>
      <c r="M250" s="48"/>
      <c r="N250" s="48"/>
      <c r="O250" s="48"/>
      <c r="P250" s="48"/>
      <c r="Q250" s="48"/>
      <c r="R250" s="48"/>
      <c r="S250" s="48"/>
      <c r="T250" s="48"/>
      <c r="U250" s="48"/>
      <c r="V250" s="48"/>
      <c r="W250" s="48"/>
      <c r="X250" s="48"/>
      <c r="Y250" s="48"/>
      <c r="Z250" s="48"/>
      <c r="AA250" s="48"/>
      <c r="AB250" s="48"/>
      <c r="AC250" s="48"/>
      <c r="AD250" s="48"/>
      <c r="AE250" s="48"/>
    </row>
    <row r="251" spans="1:31" ht="15.75" customHeight="1">
      <c r="A251" s="48"/>
      <c r="B251" s="48"/>
      <c r="C251" s="48"/>
      <c r="D251" s="48"/>
      <c r="E251" s="48"/>
      <c r="F251" s="48"/>
      <c r="G251" s="48"/>
      <c r="H251" s="48"/>
      <c r="I251" s="48"/>
      <c r="J251" s="48"/>
      <c r="K251" s="48"/>
      <c r="L251" s="48"/>
      <c r="M251" s="48"/>
      <c r="N251" s="48"/>
      <c r="O251" s="48"/>
      <c r="P251" s="48"/>
      <c r="Q251" s="48"/>
      <c r="R251" s="48"/>
      <c r="S251" s="48"/>
      <c r="T251" s="48"/>
      <c r="U251" s="48"/>
      <c r="V251" s="48"/>
      <c r="W251" s="48"/>
      <c r="X251" s="48"/>
      <c r="Y251" s="48"/>
      <c r="Z251" s="48"/>
      <c r="AA251" s="48"/>
      <c r="AB251" s="48"/>
      <c r="AC251" s="48"/>
      <c r="AD251" s="48"/>
      <c r="AE251" s="48"/>
    </row>
    <row r="252" spans="1:31" ht="15.75" customHeight="1">
      <c r="A252" s="48"/>
      <c r="B252" s="48"/>
      <c r="C252" s="48"/>
      <c r="D252" s="48"/>
      <c r="E252" s="48"/>
      <c r="F252" s="48"/>
      <c r="G252" s="48"/>
      <c r="H252" s="48"/>
      <c r="I252" s="48"/>
      <c r="J252" s="48"/>
      <c r="K252" s="48"/>
      <c r="L252" s="48"/>
      <c r="M252" s="48"/>
      <c r="N252" s="48"/>
      <c r="O252" s="48"/>
      <c r="P252" s="48"/>
      <c r="Q252" s="48"/>
      <c r="R252" s="48"/>
      <c r="S252" s="48"/>
      <c r="T252" s="48"/>
      <c r="U252" s="48"/>
      <c r="V252" s="48"/>
      <c r="W252" s="48"/>
      <c r="X252" s="48"/>
      <c r="Y252" s="48"/>
      <c r="Z252" s="48"/>
      <c r="AA252" s="48"/>
      <c r="AB252" s="48"/>
      <c r="AC252" s="48"/>
      <c r="AD252" s="48"/>
      <c r="AE252" s="48"/>
    </row>
    <row r="253" spans="1:31" ht="15.75" customHeight="1">
      <c r="A253" s="48"/>
      <c r="B253" s="48"/>
      <c r="C253" s="48"/>
      <c r="D253" s="48"/>
      <c r="E253" s="48"/>
      <c r="F253" s="48"/>
      <c r="G253" s="48"/>
      <c r="H253" s="48"/>
      <c r="I253" s="48"/>
      <c r="J253" s="48"/>
      <c r="K253" s="48"/>
      <c r="L253" s="48"/>
      <c r="M253" s="48"/>
      <c r="N253" s="48"/>
      <c r="O253" s="48"/>
      <c r="P253" s="48"/>
      <c r="Q253" s="48"/>
      <c r="R253" s="48"/>
      <c r="S253" s="48"/>
      <c r="T253" s="48"/>
      <c r="U253" s="48"/>
      <c r="V253" s="48"/>
      <c r="W253" s="48"/>
      <c r="X253" s="48"/>
      <c r="Y253" s="48"/>
      <c r="Z253" s="48"/>
      <c r="AA253" s="48"/>
      <c r="AB253" s="48"/>
      <c r="AC253" s="48"/>
      <c r="AD253" s="48"/>
      <c r="AE253" s="48"/>
    </row>
    <row r="254" spans="1:31" ht="15.75" customHeight="1">
      <c r="A254" s="48"/>
      <c r="B254" s="48"/>
      <c r="C254" s="48"/>
      <c r="D254" s="48"/>
      <c r="E254" s="48"/>
      <c r="F254" s="48"/>
      <c r="G254" s="48"/>
      <c r="H254" s="48"/>
      <c r="I254" s="48"/>
      <c r="J254" s="48"/>
      <c r="K254" s="48"/>
      <c r="L254" s="48"/>
      <c r="M254" s="48"/>
      <c r="N254" s="48"/>
      <c r="O254" s="48"/>
      <c r="P254" s="48"/>
      <c r="Q254" s="48"/>
      <c r="R254" s="48"/>
      <c r="S254" s="48"/>
      <c r="T254" s="48"/>
      <c r="U254" s="48"/>
      <c r="V254" s="48"/>
      <c r="W254" s="48"/>
      <c r="X254" s="48"/>
      <c r="Y254" s="48"/>
      <c r="Z254" s="48"/>
      <c r="AA254" s="48"/>
      <c r="AB254" s="48"/>
      <c r="AC254" s="48"/>
      <c r="AD254" s="48"/>
      <c r="AE254" s="48"/>
    </row>
    <row r="255" spans="1:31" ht="15.75" customHeight="1">
      <c r="A255" s="48"/>
      <c r="B255" s="48"/>
      <c r="C255" s="48"/>
      <c r="D255" s="48"/>
      <c r="E255" s="48"/>
      <c r="F255" s="48"/>
      <c r="G255" s="48"/>
      <c r="H255" s="48"/>
      <c r="I255" s="48"/>
      <c r="J255" s="48"/>
      <c r="K255" s="48"/>
      <c r="L255" s="48"/>
      <c r="M255" s="48"/>
      <c r="N255" s="48"/>
      <c r="O255" s="48"/>
      <c r="P255" s="48"/>
      <c r="Q255" s="48"/>
      <c r="R255" s="48"/>
      <c r="S255" s="48"/>
      <c r="T255" s="48"/>
      <c r="U255" s="48"/>
      <c r="V255" s="48"/>
      <c r="W255" s="48"/>
      <c r="X255" s="48"/>
      <c r="Y255" s="48"/>
      <c r="Z255" s="48"/>
      <c r="AA255" s="48"/>
      <c r="AB255" s="48"/>
      <c r="AC255" s="48"/>
      <c r="AD255" s="48"/>
      <c r="AE255" s="48"/>
    </row>
    <row r="256" spans="1:31" ht="15.75" customHeight="1">
      <c r="A256" s="48"/>
      <c r="B256" s="48"/>
      <c r="C256" s="48"/>
      <c r="D256" s="48"/>
      <c r="E256" s="48"/>
      <c r="F256" s="48"/>
      <c r="G256" s="48"/>
      <c r="H256" s="48"/>
      <c r="I256" s="48"/>
      <c r="J256" s="48"/>
      <c r="K256" s="48"/>
      <c r="L256" s="48"/>
      <c r="M256" s="48"/>
      <c r="N256" s="48"/>
      <c r="O256" s="48"/>
      <c r="P256" s="48"/>
      <c r="Q256" s="48"/>
      <c r="R256" s="48"/>
      <c r="S256" s="48"/>
      <c r="T256" s="48"/>
      <c r="U256" s="48"/>
      <c r="V256" s="48"/>
      <c r="W256" s="48"/>
      <c r="X256" s="48"/>
      <c r="Y256" s="48"/>
      <c r="Z256" s="48"/>
      <c r="AA256" s="48"/>
      <c r="AB256" s="48"/>
      <c r="AC256" s="48"/>
      <c r="AD256" s="48"/>
      <c r="AE256" s="48"/>
    </row>
    <row r="257" spans="1:31" ht="15.75" customHeight="1">
      <c r="A257" s="48"/>
      <c r="B257" s="48"/>
      <c r="C257" s="48"/>
      <c r="D257" s="48"/>
      <c r="E257" s="48"/>
      <c r="F257" s="48"/>
      <c r="G257" s="48"/>
      <c r="H257" s="48"/>
      <c r="I257" s="48"/>
      <c r="J257" s="48"/>
      <c r="K257" s="48"/>
      <c r="L257" s="48"/>
      <c r="M257" s="48"/>
      <c r="N257" s="48"/>
      <c r="O257" s="48"/>
      <c r="P257" s="48"/>
      <c r="Q257" s="48"/>
      <c r="R257" s="48"/>
      <c r="S257" s="48"/>
      <c r="T257" s="48"/>
      <c r="U257" s="48"/>
      <c r="V257" s="48"/>
      <c r="W257" s="48"/>
      <c r="X257" s="48"/>
      <c r="Y257" s="48"/>
      <c r="Z257" s="48"/>
      <c r="AA257" s="48"/>
      <c r="AB257" s="48"/>
      <c r="AC257" s="48"/>
      <c r="AD257" s="48"/>
      <c r="AE257" s="48"/>
    </row>
    <row r="258" spans="1:31" ht="15.75" customHeight="1">
      <c r="A258" s="48"/>
      <c r="B258" s="48"/>
      <c r="C258" s="48"/>
      <c r="D258" s="48"/>
      <c r="E258" s="48"/>
      <c r="F258" s="48"/>
      <c r="G258" s="48"/>
      <c r="H258" s="48"/>
      <c r="I258" s="48"/>
      <c r="J258" s="48"/>
      <c r="K258" s="48"/>
      <c r="L258" s="48"/>
      <c r="M258" s="48"/>
      <c r="N258" s="48"/>
      <c r="O258" s="48"/>
      <c r="P258" s="48"/>
      <c r="Q258" s="48"/>
      <c r="R258" s="48"/>
      <c r="S258" s="48"/>
      <c r="T258" s="48"/>
      <c r="U258" s="48"/>
      <c r="V258" s="48"/>
      <c r="W258" s="48"/>
      <c r="X258" s="48"/>
      <c r="Y258" s="48"/>
      <c r="Z258" s="48"/>
      <c r="AA258" s="48"/>
      <c r="AB258" s="48"/>
      <c r="AC258" s="48"/>
      <c r="AD258" s="48"/>
      <c r="AE258" s="48"/>
    </row>
    <row r="259" spans="1:31" ht="15.75" customHeight="1">
      <c r="A259" s="48"/>
      <c r="B259" s="48"/>
      <c r="C259" s="48"/>
      <c r="D259" s="48"/>
      <c r="E259" s="48"/>
      <c r="F259" s="48"/>
      <c r="G259" s="48"/>
      <c r="H259" s="48"/>
      <c r="I259" s="48"/>
      <c r="J259" s="48"/>
      <c r="K259" s="48"/>
      <c r="L259" s="48"/>
      <c r="M259" s="48"/>
      <c r="N259" s="48"/>
      <c r="O259" s="48"/>
      <c r="P259" s="48"/>
      <c r="Q259" s="48"/>
      <c r="R259" s="48"/>
      <c r="S259" s="48"/>
      <c r="T259" s="48"/>
      <c r="U259" s="48"/>
      <c r="V259" s="48"/>
      <c r="W259" s="48"/>
      <c r="X259" s="48"/>
      <c r="Y259" s="48"/>
      <c r="Z259" s="48"/>
      <c r="AA259" s="48"/>
      <c r="AB259" s="48"/>
      <c r="AC259" s="48"/>
      <c r="AD259" s="48"/>
      <c r="AE259" s="48"/>
    </row>
    <row r="260" spans="1:31" ht="15.75" customHeight="1">
      <c r="A260" s="48"/>
      <c r="B260" s="48"/>
      <c r="C260" s="48"/>
      <c r="D260" s="48"/>
      <c r="E260" s="48"/>
      <c r="F260" s="48"/>
      <c r="G260" s="48"/>
      <c r="H260" s="48"/>
      <c r="I260" s="48"/>
      <c r="J260" s="48"/>
      <c r="K260" s="48"/>
      <c r="L260" s="48"/>
      <c r="M260" s="48"/>
      <c r="N260" s="48"/>
      <c r="O260" s="48"/>
      <c r="P260" s="48"/>
      <c r="Q260" s="48"/>
      <c r="R260" s="48"/>
      <c r="S260" s="48"/>
      <c r="T260" s="48"/>
      <c r="U260" s="48"/>
      <c r="V260" s="48"/>
      <c r="W260" s="48"/>
      <c r="X260" s="48"/>
      <c r="Y260" s="48"/>
      <c r="Z260" s="48"/>
      <c r="AA260" s="48"/>
      <c r="AB260" s="48"/>
      <c r="AC260" s="48"/>
      <c r="AD260" s="48"/>
      <c r="AE260" s="48"/>
    </row>
    <row r="261" spans="1:31" ht="15.75" customHeight="1">
      <c r="A261" s="48"/>
      <c r="B261" s="48"/>
      <c r="C261" s="48"/>
      <c r="D261" s="48"/>
      <c r="E261" s="48"/>
      <c r="F261" s="48"/>
      <c r="G261" s="48"/>
      <c r="H261" s="48"/>
      <c r="I261" s="48"/>
      <c r="J261" s="48"/>
      <c r="K261" s="48"/>
      <c r="L261" s="48"/>
      <c r="M261" s="48"/>
      <c r="N261" s="48"/>
      <c r="O261" s="48"/>
      <c r="P261" s="48"/>
      <c r="Q261" s="48"/>
      <c r="R261" s="48"/>
      <c r="S261" s="48"/>
      <c r="T261" s="48"/>
      <c r="U261" s="48"/>
      <c r="V261" s="48"/>
      <c r="W261" s="48"/>
      <c r="X261" s="48"/>
      <c r="Y261" s="48"/>
      <c r="Z261" s="48"/>
      <c r="AA261" s="48"/>
      <c r="AB261" s="48"/>
      <c r="AC261" s="48"/>
      <c r="AD261" s="48"/>
      <c r="AE261" s="48"/>
    </row>
    <row r="262" spans="1:31" ht="15.75" customHeight="1">
      <c r="A262" s="48"/>
      <c r="B262" s="48"/>
      <c r="C262" s="48"/>
      <c r="D262" s="48"/>
      <c r="E262" s="48"/>
      <c r="F262" s="48"/>
      <c r="G262" s="48"/>
      <c r="H262" s="48"/>
      <c r="I262" s="48"/>
      <c r="J262" s="48"/>
      <c r="K262" s="48"/>
      <c r="L262" s="48"/>
      <c r="M262" s="48"/>
      <c r="N262" s="48"/>
      <c r="O262" s="48"/>
      <c r="P262" s="48"/>
      <c r="Q262" s="48"/>
      <c r="R262" s="48"/>
      <c r="S262" s="48"/>
      <c r="T262" s="48"/>
      <c r="U262" s="48"/>
      <c r="V262" s="48"/>
      <c r="W262" s="48"/>
      <c r="X262" s="48"/>
      <c r="Y262" s="48"/>
      <c r="Z262" s="48"/>
      <c r="AA262" s="48"/>
      <c r="AB262" s="48"/>
      <c r="AC262" s="48"/>
      <c r="AD262" s="48"/>
      <c r="AE262" s="48"/>
    </row>
    <row r="263" spans="1:31" ht="15.75" customHeight="1">
      <c r="A263" s="48"/>
      <c r="B263" s="48"/>
      <c r="C263" s="48"/>
      <c r="D263" s="48"/>
      <c r="E263" s="48"/>
      <c r="F263" s="48"/>
      <c r="G263" s="48"/>
      <c r="H263" s="48"/>
      <c r="I263" s="48"/>
      <c r="J263" s="48"/>
      <c r="K263" s="48"/>
      <c r="L263" s="48"/>
      <c r="M263" s="48"/>
      <c r="N263" s="48"/>
      <c r="O263" s="48"/>
      <c r="P263" s="48"/>
      <c r="Q263" s="48"/>
      <c r="R263" s="48"/>
      <c r="S263" s="48"/>
      <c r="T263" s="48"/>
      <c r="U263" s="48"/>
      <c r="V263" s="48"/>
      <c r="W263" s="48"/>
      <c r="X263" s="48"/>
      <c r="Y263" s="48"/>
      <c r="Z263" s="48"/>
      <c r="AA263" s="48"/>
      <c r="AB263" s="48"/>
      <c r="AC263" s="48"/>
      <c r="AD263" s="48"/>
      <c r="AE263" s="48"/>
    </row>
    <row r="264" spans="1:31" ht="15.75" customHeight="1">
      <c r="A264" s="48"/>
      <c r="B264" s="48"/>
      <c r="C264" s="48"/>
      <c r="D264" s="48"/>
      <c r="E264" s="48"/>
      <c r="F264" s="48"/>
      <c r="G264" s="48"/>
      <c r="H264" s="48"/>
      <c r="I264" s="48"/>
      <c r="J264" s="48"/>
      <c r="K264" s="48"/>
      <c r="L264" s="48"/>
      <c r="M264" s="48"/>
      <c r="N264" s="48"/>
      <c r="O264" s="48"/>
      <c r="P264" s="48"/>
      <c r="Q264" s="48"/>
      <c r="R264" s="48"/>
      <c r="S264" s="48"/>
      <c r="T264" s="48"/>
      <c r="U264" s="48"/>
      <c r="V264" s="48"/>
      <c r="W264" s="48"/>
      <c r="X264" s="48"/>
      <c r="Y264" s="48"/>
      <c r="Z264" s="48"/>
      <c r="AA264" s="48"/>
      <c r="AB264" s="48"/>
      <c r="AC264" s="48"/>
      <c r="AD264" s="48"/>
      <c r="AE264" s="48"/>
    </row>
    <row r="265" spans="1:31" ht="15.75" customHeight="1">
      <c r="A265" s="48"/>
      <c r="B265" s="48"/>
      <c r="C265" s="48"/>
      <c r="D265" s="48"/>
      <c r="E265" s="48"/>
      <c r="F265" s="48"/>
      <c r="G265" s="48"/>
      <c r="H265" s="48"/>
      <c r="I265" s="48"/>
      <c r="J265" s="48"/>
      <c r="K265" s="48"/>
      <c r="L265" s="48"/>
      <c r="M265" s="48"/>
      <c r="N265" s="48"/>
      <c r="O265" s="48"/>
      <c r="P265" s="48"/>
      <c r="Q265" s="48"/>
      <c r="R265" s="48"/>
      <c r="S265" s="48"/>
      <c r="T265" s="48"/>
      <c r="U265" s="48"/>
      <c r="V265" s="48"/>
      <c r="W265" s="48"/>
      <c r="X265" s="48"/>
      <c r="Y265" s="48"/>
      <c r="Z265" s="48"/>
      <c r="AA265" s="48"/>
      <c r="AB265" s="48"/>
      <c r="AC265" s="48"/>
      <c r="AD265" s="48"/>
      <c r="AE265" s="48"/>
    </row>
    <row r="266" spans="1:31" ht="15.75" customHeight="1">
      <c r="A266" s="48"/>
      <c r="B266" s="48"/>
      <c r="C266" s="48"/>
      <c r="D266" s="48"/>
      <c r="E266" s="48"/>
      <c r="F266" s="48"/>
      <c r="G266" s="48"/>
      <c r="H266" s="48"/>
      <c r="I266" s="48"/>
      <c r="J266" s="48"/>
      <c r="K266" s="48"/>
      <c r="L266" s="48"/>
      <c r="M266" s="48"/>
      <c r="N266" s="48"/>
      <c r="O266" s="48"/>
      <c r="P266" s="48"/>
      <c r="Q266" s="48"/>
      <c r="R266" s="48"/>
      <c r="S266" s="48"/>
      <c r="T266" s="48"/>
      <c r="U266" s="48"/>
      <c r="V266" s="48"/>
      <c r="W266" s="48"/>
      <c r="X266" s="48"/>
      <c r="Y266" s="48"/>
      <c r="Z266" s="48"/>
      <c r="AA266" s="48"/>
      <c r="AB266" s="48"/>
      <c r="AC266" s="48"/>
      <c r="AD266" s="48"/>
      <c r="AE266" s="48"/>
    </row>
    <row r="267" spans="1:31" ht="15.75" customHeight="1">
      <c r="A267" s="48"/>
      <c r="B267" s="48"/>
      <c r="C267" s="48"/>
      <c r="D267" s="48"/>
      <c r="E267" s="48"/>
      <c r="F267" s="48"/>
      <c r="G267" s="48"/>
      <c r="H267" s="48"/>
      <c r="I267" s="48"/>
      <c r="J267" s="48"/>
      <c r="K267" s="48"/>
      <c r="L267" s="48"/>
      <c r="M267" s="48"/>
      <c r="N267" s="48"/>
      <c r="O267" s="48"/>
      <c r="P267" s="48"/>
      <c r="Q267" s="48"/>
      <c r="R267" s="48"/>
      <c r="S267" s="48"/>
      <c r="T267" s="48"/>
      <c r="U267" s="48"/>
      <c r="V267" s="48"/>
      <c r="W267" s="48"/>
      <c r="X267" s="48"/>
      <c r="Y267" s="48"/>
      <c r="Z267" s="48"/>
      <c r="AA267" s="48"/>
      <c r="AB267" s="48"/>
      <c r="AC267" s="48"/>
      <c r="AD267" s="48"/>
      <c r="AE267" s="48"/>
    </row>
    <row r="268" spans="1:31" ht="15.75" customHeight="1">
      <c r="A268" s="48"/>
      <c r="B268" s="48"/>
      <c r="C268" s="48"/>
      <c r="D268" s="48"/>
      <c r="E268" s="48"/>
      <c r="F268" s="48"/>
      <c r="G268" s="48"/>
      <c r="H268" s="48"/>
      <c r="I268" s="48"/>
      <c r="J268" s="48"/>
      <c r="K268" s="48"/>
      <c r="L268" s="48"/>
      <c r="M268" s="48"/>
      <c r="N268" s="48"/>
      <c r="O268" s="48"/>
      <c r="P268" s="48"/>
      <c r="Q268" s="48"/>
      <c r="R268" s="48"/>
      <c r="S268" s="48"/>
      <c r="T268" s="48"/>
      <c r="U268" s="48"/>
      <c r="V268" s="48"/>
      <c r="W268" s="48"/>
      <c r="X268" s="48"/>
      <c r="Y268" s="48"/>
      <c r="Z268" s="48"/>
      <c r="AA268" s="48"/>
      <c r="AB268" s="48"/>
      <c r="AC268" s="48"/>
      <c r="AD268" s="48"/>
      <c r="AE268" s="48"/>
    </row>
    <row r="269" spans="1:31" ht="15.75" customHeight="1">
      <c r="A269" s="48"/>
      <c r="B269" s="48"/>
      <c r="C269" s="48"/>
      <c r="D269" s="48"/>
      <c r="E269" s="48"/>
      <c r="F269" s="48"/>
      <c r="G269" s="48"/>
      <c r="H269" s="48"/>
      <c r="I269" s="48"/>
      <c r="J269" s="48"/>
      <c r="K269" s="48"/>
      <c r="L269" s="48"/>
      <c r="M269" s="48"/>
      <c r="N269" s="48"/>
      <c r="O269" s="48"/>
      <c r="P269" s="48"/>
      <c r="Q269" s="48"/>
      <c r="R269" s="48"/>
      <c r="S269" s="48"/>
      <c r="T269" s="48"/>
      <c r="U269" s="48"/>
      <c r="V269" s="48"/>
      <c r="W269" s="48"/>
      <c r="X269" s="48"/>
      <c r="Y269" s="48"/>
      <c r="Z269" s="48"/>
      <c r="AA269" s="48"/>
      <c r="AB269" s="48"/>
      <c r="AC269" s="48"/>
      <c r="AD269" s="48"/>
      <c r="AE269" s="48"/>
    </row>
    <row r="270" spans="1:31" ht="15.75" customHeight="1">
      <c r="A270" s="48"/>
      <c r="B270" s="48"/>
      <c r="C270" s="48"/>
      <c r="D270" s="48"/>
      <c r="E270" s="48"/>
      <c r="F270" s="48"/>
      <c r="G270" s="48"/>
      <c r="H270" s="48"/>
      <c r="I270" s="48"/>
      <c r="J270" s="48"/>
      <c r="K270" s="48"/>
      <c r="L270" s="48"/>
      <c r="M270" s="48"/>
      <c r="N270" s="48"/>
      <c r="O270" s="48"/>
      <c r="P270" s="48"/>
      <c r="Q270" s="48"/>
      <c r="R270" s="48"/>
      <c r="S270" s="48"/>
      <c r="T270" s="48"/>
      <c r="U270" s="48"/>
      <c r="V270" s="48"/>
      <c r="W270" s="48"/>
      <c r="X270" s="48"/>
      <c r="Y270" s="48"/>
      <c r="Z270" s="48"/>
      <c r="AA270" s="48"/>
      <c r="AB270" s="48"/>
      <c r="AC270" s="48"/>
      <c r="AD270" s="48"/>
      <c r="AE270" s="48"/>
    </row>
    <row r="271" spans="1:31" ht="15.75" customHeight="1">
      <c r="A271" s="48"/>
      <c r="B271" s="48"/>
      <c r="C271" s="48"/>
      <c r="D271" s="48"/>
      <c r="E271" s="48"/>
      <c r="F271" s="48"/>
      <c r="G271" s="48"/>
      <c r="H271" s="48"/>
      <c r="I271" s="48"/>
      <c r="J271" s="48"/>
      <c r="K271" s="48"/>
      <c r="L271" s="48"/>
      <c r="M271" s="48"/>
      <c r="N271" s="48"/>
      <c r="O271" s="48"/>
      <c r="P271" s="48"/>
      <c r="Q271" s="48"/>
      <c r="R271" s="48"/>
      <c r="S271" s="48"/>
      <c r="T271" s="48"/>
      <c r="U271" s="48"/>
      <c r="V271" s="48"/>
      <c r="W271" s="48"/>
      <c r="X271" s="48"/>
      <c r="Y271" s="48"/>
      <c r="Z271" s="48"/>
      <c r="AA271" s="48"/>
      <c r="AB271" s="48"/>
      <c r="AC271" s="48"/>
      <c r="AD271" s="48"/>
      <c r="AE271" s="48"/>
    </row>
    <row r="272" spans="1:31" ht="15.75" customHeight="1">
      <c r="A272" s="48"/>
      <c r="B272" s="48"/>
      <c r="C272" s="48"/>
      <c r="D272" s="48"/>
      <c r="E272" s="48"/>
      <c r="F272" s="48"/>
      <c r="G272" s="48"/>
      <c r="H272" s="48"/>
      <c r="I272" s="48"/>
      <c r="J272" s="48"/>
      <c r="K272" s="48"/>
      <c r="L272" s="48"/>
      <c r="M272" s="48"/>
      <c r="N272" s="48"/>
      <c r="O272" s="48"/>
      <c r="P272" s="48"/>
      <c r="Q272" s="48"/>
      <c r="R272" s="48"/>
      <c r="S272" s="48"/>
      <c r="T272" s="48"/>
      <c r="U272" s="48"/>
      <c r="V272" s="48"/>
      <c r="W272" s="48"/>
      <c r="X272" s="48"/>
      <c r="Y272" s="48"/>
      <c r="Z272" s="48"/>
      <c r="AA272" s="48"/>
      <c r="AB272" s="48"/>
      <c r="AC272" s="48"/>
      <c r="AD272" s="48"/>
      <c r="AE272" s="48"/>
    </row>
    <row r="273" spans="1:31" ht="15.75" customHeight="1">
      <c r="A273" s="48"/>
      <c r="B273" s="48"/>
      <c r="C273" s="48"/>
      <c r="D273" s="48"/>
      <c r="E273" s="48"/>
      <c r="F273" s="48"/>
      <c r="G273" s="48"/>
      <c r="H273" s="48"/>
      <c r="I273" s="48"/>
      <c r="J273" s="48"/>
      <c r="K273" s="48"/>
      <c r="L273" s="48"/>
      <c r="M273" s="48"/>
      <c r="N273" s="48"/>
      <c r="O273" s="48"/>
      <c r="P273" s="48"/>
      <c r="Q273" s="48"/>
      <c r="R273" s="48"/>
      <c r="S273" s="48"/>
      <c r="T273" s="48"/>
      <c r="U273" s="48"/>
      <c r="V273" s="48"/>
      <c r="W273" s="48"/>
      <c r="X273" s="48"/>
      <c r="Y273" s="48"/>
      <c r="Z273" s="48"/>
      <c r="AA273" s="48"/>
      <c r="AB273" s="48"/>
      <c r="AC273" s="48"/>
      <c r="AD273" s="48"/>
      <c r="AE273" s="48"/>
    </row>
    <row r="274" spans="1:31" ht="15.75" customHeight="1">
      <c r="A274" s="48"/>
      <c r="B274" s="48"/>
      <c r="C274" s="48"/>
      <c r="D274" s="48"/>
      <c r="E274" s="48"/>
      <c r="F274" s="48"/>
      <c r="G274" s="48"/>
      <c r="H274" s="48"/>
      <c r="I274" s="48"/>
      <c r="J274" s="48"/>
      <c r="K274" s="48"/>
      <c r="L274" s="48"/>
      <c r="M274" s="48"/>
      <c r="N274" s="48"/>
      <c r="O274" s="48"/>
      <c r="P274" s="48"/>
      <c r="Q274" s="48"/>
      <c r="R274" s="48"/>
      <c r="S274" s="48"/>
      <c r="T274" s="48"/>
      <c r="U274" s="48"/>
      <c r="V274" s="48"/>
      <c r="W274" s="48"/>
      <c r="X274" s="48"/>
      <c r="Y274" s="48"/>
      <c r="Z274" s="48"/>
      <c r="AA274" s="48"/>
      <c r="AB274" s="48"/>
      <c r="AC274" s="48"/>
      <c r="AD274" s="48"/>
      <c r="AE274" s="48"/>
    </row>
    <row r="275" spans="1:31" ht="15.75" customHeight="1">
      <c r="A275" s="48"/>
      <c r="B275" s="48"/>
      <c r="C275" s="48"/>
      <c r="D275" s="48"/>
      <c r="E275" s="48"/>
      <c r="F275" s="48"/>
      <c r="G275" s="48"/>
      <c r="H275" s="48"/>
      <c r="I275" s="48"/>
      <c r="J275" s="48"/>
      <c r="K275" s="48"/>
      <c r="L275" s="48"/>
      <c r="M275" s="48"/>
      <c r="N275" s="48"/>
      <c r="O275" s="48"/>
      <c r="P275" s="48"/>
      <c r="Q275" s="48"/>
      <c r="R275" s="48"/>
      <c r="S275" s="48"/>
      <c r="T275" s="48"/>
      <c r="U275" s="48"/>
      <c r="V275" s="48"/>
      <c r="W275" s="48"/>
      <c r="X275" s="48"/>
      <c r="Y275" s="48"/>
      <c r="Z275" s="48"/>
      <c r="AA275" s="48"/>
      <c r="AB275" s="48"/>
      <c r="AC275" s="48"/>
      <c r="AD275" s="48"/>
      <c r="AE275" s="48"/>
    </row>
    <row r="276" spans="1:31" ht="15.75" customHeight="1">
      <c r="A276" s="48"/>
      <c r="B276" s="48"/>
      <c r="C276" s="48"/>
      <c r="D276" s="48"/>
      <c r="E276" s="48"/>
      <c r="F276" s="48"/>
      <c r="G276" s="48"/>
      <c r="H276" s="48"/>
      <c r="I276" s="48"/>
      <c r="J276" s="48"/>
      <c r="K276" s="48"/>
      <c r="L276" s="48"/>
      <c r="M276" s="48"/>
      <c r="N276" s="48"/>
      <c r="O276" s="48"/>
      <c r="P276" s="48"/>
      <c r="Q276" s="48"/>
      <c r="R276" s="48"/>
      <c r="S276" s="48"/>
      <c r="T276" s="48"/>
      <c r="U276" s="48"/>
      <c r="V276" s="48"/>
      <c r="W276" s="48"/>
      <c r="X276" s="48"/>
      <c r="Y276" s="48"/>
      <c r="Z276" s="48"/>
      <c r="AA276" s="48"/>
      <c r="AB276" s="48"/>
      <c r="AC276" s="48"/>
      <c r="AD276" s="48"/>
      <c r="AE276" s="48"/>
    </row>
    <row r="277" spans="1:31" ht="15.75" customHeight="1">
      <c r="A277" s="48"/>
      <c r="B277" s="48"/>
      <c r="C277" s="48"/>
      <c r="D277" s="48"/>
      <c r="E277" s="48"/>
      <c r="F277" s="48"/>
      <c r="G277" s="48"/>
      <c r="H277" s="48"/>
      <c r="I277" s="48"/>
      <c r="J277" s="48"/>
      <c r="K277" s="48"/>
      <c r="L277" s="48"/>
      <c r="M277" s="48"/>
      <c r="N277" s="48"/>
      <c r="O277" s="48"/>
      <c r="P277" s="48"/>
      <c r="Q277" s="48"/>
      <c r="R277" s="48"/>
      <c r="S277" s="48"/>
      <c r="T277" s="48"/>
      <c r="U277" s="48"/>
      <c r="V277" s="48"/>
      <c r="W277" s="48"/>
      <c r="X277" s="48"/>
      <c r="Y277" s="48"/>
      <c r="Z277" s="48"/>
      <c r="AA277" s="48"/>
      <c r="AB277" s="48"/>
      <c r="AC277" s="48"/>
      <c r="AD277" s="48"/>
      <c r="AE277" s="48"/>
    </row>
    <row r="278" spans="1:31" ht="15.75" customHeight="1">
      <c r="A278" s="48"/>
      <c r="B278" s="48"/>
      <c r="C278" s="48"/>
      <c r="D278" s="48"/>
      <c r="E278" s="48"/>
      <c r="F278" s="48"/>
      <c r="G278" s="48"/>
      <c r="H278" s="48"/>
      <c r="I278" s="48"/>
      <c r="J278" s="48"/>
      <c r="K278" s="48"/>
      <c r="L278" s="48"/>
      <c r="M278" s="48"/>
      <c r="N278" s="48"/>
      <c r="O278" s="48"/>
      <c r="P278" s="48"/>
      <c r="Q278" s="48"/>
      <c r="R278" s="48"/>
      <c r="S278" s="48"/>
      <c r="T278" s="48"/>
      <c r="U278" s="48"/>
      <c r="V278" s="48"/>
      <c r="W278" s="48"/>
      <c r="X278" s="48"/>
      <c r="Y278" s="48"/>
      <c r="Z278" s="48"/>
      <c r="AA278" s="48"/>
      <c r="AB278" s="48"/>
      <c r="AC278" s="48"/>
      <c r="AD278" s="48"/>
      <c r="AE278" s="48"/>
    </row>
    <row r="279" spans="1:31" ht="15.75" customHeight="1">
      <c r="A279" s="48"/>
      <c r="B279" s="48"/>
      <c r="C279" s="48"/>
      <c r="D279" s="48"/>
      <c r="E279" s="48"/>
      <c r="F279" s="48"/>
      <c r="G279" s="48"/>
      <c r="H279" s="48"/>
      <c r="I279" s="48"/>
      <c r="J279" s="48"/>
      <c r="K279" s="48"/>
      <c r="L279" s="48"/>
      <c r="M279" s="48"/>
      <c r="N279" s="48"/>
      <c r="O279" s="48"/>
      <c r="P279" s="48"/>
      <c r="Q279" s="48"/>
      <c r="R279" s="48"/>
      <c r="S279" s="48"/>
      <c r="T279" s="48"/>
      <c r="U279" s="48"/>
      <c r="V279" s="48"/>
      <c r="W279" s="48"/>
      <c r="X279" s="48"/>
      <c r="Y279" s="48"/>
      <c r="Z279" s="48"/>
      <c r="AA279" s="48"/>
      <c r="AB279" s="48"/>
      <c r="AC279" s="48"/>
      <c r="AD279" s="48"/>
      <c r="AE279" s="48"/>
    </row>
    <row r="280" spans="1:31" ht="15.75" customHeight="1">
      <c r="A280" s="48"/>
      <c r="B280" s="48"/>
      <c r="C280" s="48"/>
      <c r="D280" s="48"/>
      <c r="E280" s="48"/>
      <c r="F280" s="48"/>
      <c r="G280" s="48"/>
      <c r="H280" s="48"/>
      <c r="I280" s="48"/>
      <c r="J280" s="48"/>
      <c r="K280" s="48"/>
      <c r="L280" s="48"/>
      <c r="M280" s="48"/>
      <c r="N280" s="48"/>
      <c r="O280" s="48"/>
      <c r="P280" s="48"/>
      <c r="Q280" s="48"/>
      <c r="R280" s="48"/>
      <c r="S280" s="48"/>
      <c r="T280" s="48"/>
      <c r="U280" s="48"/>
      <c r="V280" s="48"/>
      <c r="W280" s="48"/>
      <c r="X280" s="48"/>
      <c r="Y280" s="48"/>
      <c r="Z280" s="48"/>
      <c r="AA280" s="48"/>
      <c r="AB280" s="48"/>
      <c r="AC280" s="48"/>
      <c r="AD280" s="48"/>
      <c r="AE280" s="48"/>
    </row>
    <row r="281" spans="1:31" ht="15.75" customHeight="1">
      <c r="A281" s="48"/>
      <c r="B281" s="48"/>
      <c r="C281" s="48"/>
      <c r="D281" s="48"/>
      <c r="E281" s="48"/>
      <c r="F281" s="48"/>
      <c r="G281" s="48"/>
      <c r="H281" s="48"/>
      <c r="I281" s="48"/>
      <c r="J281" s="48"/>
      <c r="K281" s="48"/>
      <c r="L281" s="48"/>
      <c r="M281" s="48"/>
      <c r="N281" s="48"/>
      <c r="O281" s="48"/>
      <c r="P281" s="48"/>
      <c r="Q281" s="48"/>
      <c r="R281" s="48"/>
      <c r="S281" s="48"/>
      <c r="T281" s="48"/>
      <c r="U281" s="48"/>
      <c r="V281" s="48"/>
      <c r="W281" s="48"/>
      <c r="X281" s="48"/>
      <c r="Y281" s="48"/>
      <c r="Z281" s="48"/>
      <c r="AA281" s="48"/>
      <c r="AB281" s="48"/>
      <c r="AC281" s="48"/>
      <c r="AD281" s="48"/>
      <c r="AE281" s="48"/>
    </row>
    <row r="282" spans="1:31" ht="15.75" customHeight="1">
      <c r="A282" s="48"/>
      <c r="B282" s="48"/>
      <c r="C282" s="48"/>
      <c r="D282" s="48"/>
      <c r="E282" s="48"/>
      <c r="F282" s="48"/>
      <c r="G282" s="48"/>
      <c r="H282" s="48"/>
      <c r="I282" s="48"/>
      <c r="J282" s="48"/>
      <c r="K282" s="48"/>
      <c r="L282" s="48"/>
      <c r="M282" s="48"/>
      <c r="N282" s="48"/>
      <c r="O282" s="48"/>
      <c r="P282" s="48"/>
      <c r="Q282" s="48"/>
      <c r="R282" s="48"/>
      <c r="S282" s="48"/>
      <c r="T282" s="48"/>
      <c r="U282" s="48"/>
      <c r="V282" s="48"/>
      <c r="W282" s="48"/>
      <c r="X282" s="48"/>
      <c r="Y282" s="48"/>
      <c r="Z282" s="48"/>
      <c r="AA282" s="48"/>
      <c r="AB282" s="48"/>
      <c r="AC282" s="48"/>
      <c r="AD282" s="48"/>
      <c r="AE282" s="48"/>
    </row>
    <row r="283" spans="1:31" ht="15.75" customHeight="1">
      <c r="A283" s="48"/>
      <c r="B283" s="48"/>
      <c r="C283" s="48"/>
      <c r="D283" s="48"/>
      <c r="E283" s="48"/>
      <c r="F283" s="48"/>
      <c r="G283" s="48"/>
      <c r="H283" s="48"/>
      <c r="I283" s="48"/>
      <c r="J283" s="48"/>
      <c r="K283" s="48"/>
      <c r="L283" s="48"/>
      <c r="M283" s="48"/>
      <c r="N283" s="48"/>
      <c r="O283" s="48"/>
      <c r="P283" s="48"/>
      <c r="Q283" s="48"/>
      <c r="R283" s="48"/>
      <c r="S283" s="48"/>
      <c r="T283" s="48"/>
      <c r="U283" s="48"/>
      <c r="V283" s="48"/>
      <c r="W283" s="48"/>
      <c r="X283" s="48"/>
      <c r="Y283" s="48"/>
      <c r="Z283" s="48"/>
      <c r="AA283" s="48"/>
      <c r="AB283" s="48"/>
      <c r="AC283" s="48"/>
      <c r="AD283" s="48"/>
      <c r="AE283" s="48"/>
    </row>
    <row r="284" spans="1:31" ht="15.75" customHeight="1">
      <c r="A284" s="48"/>
      <c r="B284" s="48"/>
      <c r="C284" s="48"/>
      <c r="D284" s="48"/>
      <c r="E284" s="48"/>
      <c r="F284" s="48"/>
      <c r="G284" s="48"/>
      <c r="H284" s="48"/>
      <c r="I284" s="48"/>
      <c r="J284" s="48"/>
      <c r="K284" s="48"/>
      <c r="L284" s="48"/>
      <c r="M284" s="48"/>
      <c r="N284" s="48"/>
      <c r="O284" s="48"/>
      <c r="P284" s="48"/>
      <c r="Q284" s="48"/>
      <c r="R284" s="48"/>
      <c r="S284" s="48"/>
      <c r="T284" s="48"/>
      <c r="U284" s="48"/>
      <c r="V284" s="48"/>
      <c r="W284" s="48"/>
      <c r="X284" s="48"/>
      <c r="Y284" s="48"/>
      <c r="Z284" s="48"/>
      <c r="AA284" s="48"/>
      <c r="AB284" s="48"/>
      <c r="AC284" s="48"/>
      <c r="AD284" s="48"/>
      <c r="AE284" s="48"/>
    </row>
    <row r="285" spans="1:31" ht="15.75" customHeight="1">
      <c r="A285" s="48"/>
      <c r="B285" s="48"/>
      <c r="C285" s="48"/>
      <c r="D285" s="48"/>
      <c r="E285" s="48"/>
      <c r="F285" s="48"/>
      <c r="G285" s="48"/>
      <c r="H285" s="48"/>
      <c r="I285" s="48"/>
      <c r="J285" s="48"/>
      <c r="K285" s="48"/>
      <c r="L285" s="48"/>
      <c r="M285" s="48"/>
      <c r="N285" s="48"/>
      <c r="O285" s="48"/>
      <c r="P285" s="48"/>
      <c r="Q285" s="48"/>
      <c r="R285" s="48"/>
      <c r="S285" s="48"/>
      <c r="T285" s="48"/>
      <c r="U285" s="48"/>
      <c r="V285" s="48"/>
      <c r="W285" s="48"/>
      <c r="X285" s="48"/>
      <c r="Y285" s="48"/>
      <c r="Z285" s="48"/>
      <c r="AA285" s="48"/>
      <c r="AB285" s="48"/>
      <c r="AC285" s="48"/>
      <c r="AD285" s="48"/>
      <c r="AE285" s="48"/>
    </row>
    <row r="286" spans="1:31" ht="15.75" customHeight="1">
      <c r="A286" s="48"/>
      <c r="B286" s="48"/>
      <c r="C286" s="48"/>
      <c r="D286" s="48"/>
      <c r="E286" s="48"/>
      <c r="F286" s="48"/>
      <c r="G286" s="48"/>
      <c r="H286" s="48"/>
      <c r="I286" s="48"/>
      <c r="J286" s="48"/>
      <c r="K286" s="48"/>
      <c r="L286" s="48"/>
      <c r="M286" s="48"/>
      <c r="N286" s="48"/>
      <c r="O286" s="48"/>
      <c r="P286" s="48"/>
      <c r="Q286" s="48"/>
      <c r="R286" s="48"/>
      <c r="S286" s="48"/>
      <c r="T286" s="48"/>
      <c r="U286" s="48"/>
      <c r="V286" s="48"/>
      <c r="W286" s="48"/>
      <c r="X286" s="48"/>
      <c r="Y286" s="48"/>
      <c r="Z286" s="48"/>
      <c r="AA286" s="48"/>
      <c r="AB286" s="48"/>
      <c r="AC286" s="48"/>
      <c r="AD286" s="48"/>
      <c r="AE286" s="48"/>
    </row>
    <row r="287" spans="1:31" ht="15.75" customHeight="1">
      <c r="A287" s="48"/>
      <c r="B287" s="48"/>
      <c r="C287" s="48"/>
      <c r="D287" s="48"/>
      <c r="E287" s="48"/>
      <c r="F287" s="48"/>
      <c r="G287" s="48"/>
      <c r="H287" s="48"/>
      <c r="I287" s="48"/>
      <c r="J287" s="48"/>
      <c r="K287" s="48"/>
      <c r="L287" s="48"/>
      <c r="M287" s="48"/>
      <c r="N287" s="48"/>
      <c r="O287" s="48"/>
      <c r="P287" s="48"/>
      <c r="Q287" s="48"/>
      <c r="R287" s="48"/>
      <c r="S287" s="48"/>
      <c r="T287" s="48"/>
      <c r="U287" s="48"/>
      <c r="V287" s="48"/>
      <c r="W287" s="48"/>
      <c r="X287" s="48"/>
      <c r="Y287" s="48"/>
      <c r="Z287" s="48"/>
      <c r="AA287" s="48"/>
      <c r="AB287" s="48"/>
      <c r="AC287" s="48"/>
      <c r="AD287" s="48"/>
      <c r="AE287" s="48"/>
    </row>
    <row r="288" spans="1:31" ht="15.75" customHeight="1">
      <c r="A288" s="48"/>
      <c r="B288" s="48"/>
      <c r="C288" s="48"/>
      <c r="D288" s="48"/>
      <c r="E288" s="48"/>
      <c r="F288" s="48"/>
      <c r="G288" s="48"/>
      <c r="H288" s="48"/>
      <c r="I288" s="48"/>
      <c r="J288" s="48"/>
      <c r="K288" s="48"/>
      <c r="L288" s="48"/>
      <c r="M288" s="48"/>
      <c r="N288" s="48"/>
      <c r="O288" s="48"/>
      <c r="P288" s="48"/>
      <c r="Q288" s="48"/>
      <c r="R288" s="48"/>
      <c r="S288" s="48"/>
      <c r="T288" s="48"/>
      <c r="U288" s="48"/>
      <c r="V288" s="48"/>
      <c r="W288" s="48"/>
      <c r="X288" s="48"/>
      <c r="Y288" s="48"/>
      <c r="Z288" s="48"/>
      <c r="AA288" s="48"/>
      <c r="AB288" s="48"/>
      <c r="AC288" s="48"/>
      <c r="AD288" s="48"/>
      <c r="AE288" s="48"/>
    </row>
    <row r="289" spans="1:31" ht="15.75" customHeight="1">
      <c r="A289" s="48"/>
      <c r="B289" s="48"/>
      <c r="C289" s="48"/>
      <c r="D289" s="48"/>
      <c r="E289" s="48"/>
      <c r="F289" s="48"/>
      <c r="G289" s="48"/>
      <c r="H289" s="48"/>
      <c r="I289" s="48"/>
      <c r="J289" s="48"/>
      <c r="K289" s="48"/>
      <c r="L289" s="48"/>
      <c r="M289" s="48"/>
      <c r="N289" s="48"/>
      <c r="O289" s="48"/>
      <c r="P289" s="48"/>
      <c r="Q289" s="48"/>
      <c r="R289" s="48"/>
      <c r="S289" s="48"/>
      <c r="T289" s="48"/>
      <c r="U289" s="48"/>
      <c r="V289" s="48"/>
      <c r="W289" s="48"/>
      <c r="X289" s="48"/>
      <c r="Y289" s="48"/>
      <c r="Z289" s="48"/>
      <c r="AA289" s="48"/>
      <c r="AB289" s="48"/>
      <c r="AC289" s="48"/>
      <c r="AD289" s="48"/>
      <c r="AE289" s="48"/>
    </row>
    <row r="290" spans="1:31" ht="15.75" customHeight="1">
      <c r="A290" s="48"/>
      <c r="B290" s="48"/>
      <c r="C290" s="48"/>
      <c r="D290" s="48"/>
      <c r="E290" s="48"/>
      <c r="F290" s="48"/>
      <c r="G290" s="48"/>
      <c r="H290" s="48"/>
      <c r="I290" s="48"/>
      <c r="J290" s="48"/>
      <c r="K290" s="48"/>
      <c r="L290" s="48"/>
      <c r="M290" s="48"/>
      <c r="N290" s="48"/>
      <c r="O290" s="48"/>
      <c r="P290" s="48"/>
      <c r="Q290" s="48"/>
      <c r="R290" s="48"/>
      <c r="S290" s="48"/>
      <c r="T290" s="48"/>
      <c r="U290" s="48"/>
      <c r="V290" s="48"/>
      <c r="W290" s="48"/>
      <c r="X290" s="48"/>
      <c r="Y290" s="48"/>
      <c r="Z290" s="48"/>
      <c r="AA290" s="48"/>
      <c r="AB290" s="48"/>
      <c r="AC290" s="48"/>
      <c r="AD290" s="48"/>
      <c r="AE290" s="48"/>
    </row>
    <row r="291" spans="1:31" ht="15.75" customHeight="1">
      <c r="A291" s="48"/>
      <c r="B291" s="48"/>
      <c r="C291" s="48"/>
      <c r="D291" s="48"/>
      <c r="E291" s="48"/>
      <c r="F291" s="48"/>
      <c r="G291" s="48"/>
      <c r="H291" s="48"/>
      <c r="I291" s="48"/>
      <c r="J291" s="48"/>
      <c r="K291" s="48"/>
      <c r="L291" s="48"/>
      <c r="M291" s="48"/>
      <c r="N291" s="48"/>
      <c r="O291" s="48"/>
      <c r="P291" s="48"/>
      <c r="Q291" s="48"/>
      <c r="R291" s="48"/>
      <c r="S291" s="48"/>
      <c r="T291" s="48"/>
      <c r="U291" s="48"/>
      <c r="V291" s="48"/>
      <c r="W291" s="48"/>
      <c r="X291" s="48"/>
      <c r="Y291" s="48"/>
      <c r="Z291" s="48"/>
      <c r="AA291" s="48"/>
      <c r="AB291" s="48"/>
      <c r="AC291" s="48"/>
      <c r="AD291" s="48"/>
      <c r="AE291" s="48"/>
    </row>
    <row r="292" spans="1:31" ht="15.75" customHeight="1">
      <c r="A292" s="48"/>
      <c r="B292" s="48"/>
      <c r="C292" s="48"/>
      <c r="D292" s="48"/>
      <c r="E292" s="48"/>
      <c r="F292" s="48"/>
      <c r="G292" s="48"/>
      <c r="H292" s="48"/>
      <c r="I292" s="48"/>
      <c r="J292" s="48"/>
      <c r="K292" s="48"/>
      <c r="L292" s="48"/>
      <c r="M292" s="48"/>
      <c r="N292" s="48"/>
      <c r="O292" s="48"/>
      <c r="P292" s="48"/>
      <c r="Q292" s="48"/>
      <c r="R292" s="48"/>
      <c r="S292" s="48"/>
      <c r="T292" s="48"/>
      <c r="U292" s="48"/>
      <c r="V292" s="48"/>
      <c r="W292" s="48"/>
      <c r="X292" s="48"/>
      <c r="Y292" s="48"/>
      <c r="Z292" s="48"/>
      <c r="AA292" s="48"/>
      <c r="AB292" s="48"/>
      <c r="AC292" s="48"/>
      <c r="AD292" s="48"/>
      <c r="AE292" s="48"/>
    </row>
    <row r="293" spans="1:31" ht="15.75" customHeight="1">
      <c r="A293" s="48"/>
      <c r="B293" s="48"/>
      <c r="C293" s="48"/>
      <c r="D293" s="48"/>
      <c r="E293" s="48"/>
      <c r="F293" s="48"/>
      <c r="G293" s="48"/>
      <c r="H293" s="48"/>
      <c r="I293" s="48"/>
      <c r="J293" s="48"/>
      <c r="K293" s="48"/>
      <c r="L293" s="48"/>
      <c r="M293" s="48"/>
      <c r="N293" s="48"/>
      <c r="O293" s="48"/>
      <c r="P293" s="48"/>
      <c r="Q293" s="48"/>
      <c r="R293" s="48"/>
      <c r="S293" s="48"/>
      <c r="T293" s="48"/>
      <c r="U293" s="48"/>
      <c r="V293" s="48"/>
      <c r="W293" s="48"/>
      <c r="X293" s="48"/>
      <c r="Y293" s="48"/>
      <c r="Z293" s="48"/>
      <c r="AA293" s="48"/>
      <c r="AB293" s="48"/>
      <c r="AC293" s="48"/>
      <c r="AD293" s="48"/>
      <c r="AE293" s="48"/>
    </row>
    <row r="294" spans="1:31" ht="15.75" customHeight="1">
      <c r="A294" s="48"/>
      <c r="B294" s="48"/>
      <c r="C294" s="48"/>
      <c r="D294" s="48"/>
      <c r="E294" s="48"/>
      <c r="F294" s="48"/>
      <c r="G294" s="48"/>
      <c r="H294" s="48"/>
      <c r="I294" s="48"/>
      <c r="J294" s="48"/>
      <c r="K294" s="48"/>
      <c r="L294" s="48"/>
      <c r="M294" s="48"/>
      <c r="N294" s="48"/>
      <c r="O294" s="48"/>
      <c r="P294" s="48"/>
      <c r="Q294" s="48"/>
      <c r="R294" s="48"/>
      <c r="S294" s="48"/>
      <c r="T294" s="48"/>
      <c r="U294" s="48"/>
      <c r="V294" s="48"/>
      <c r="W294" s="48"/>
      <c r="X294" s="48"/>
      <c r="Y294" s="48"/>
      <c r="Z294" s="48"/>
      <c r="AA294" s="48"/>
      <c r="AB294" s="48"/>
      <c r="AC294" s="48"/>
      <c r="AD294" s="48"/>
      <c r="AE294" s="48"/>
    </row>
    <row r="295" spans="1:31" ht="15.75" customHeight="1">
      <c r="A295" s="48"/>
      <c r="B295" s="48"/>
      <c r="C295" s="48"/>
      <c r="D295" s="48"/>
      <c r="E295" s="48"/>
      <c r="F295" s="48"/>
      <c r="G295" s="48"/>
      <c r="H295" s="48"/>
      <c r="I295" s="48"/>
      <c r="J295" s="48"/>
      <c r="K295" s="48"/>
      <c r="L295" s="48"/>
      <c r="M295" s="48"/>
      <c r="N295" s="48"/>
      <c r="O295" s="48"/>
      <c r="P295" s="48"/>
      <c r="Q295" s="48"/>
      <c r="R295" s="48"/>
      <c r="S295" s="48"/>
      <c r="T295" s="48"/>
      <c r="U295" s="48"/>
      <c r="V295" s="48"/>
      <c r="W295" s="48"/>
      <c r="X295" s="48"/>
      <c r="Y295" s="48"/>
      <c r="Z295" s="48"/>
      <c r="AA295" s="48"/>
      <c r="AB295" s="48"/>
      <c r="AC295" s="48"/>
      <c r="AD295" s="48"/>
      <c r="AE295" s="48"/>
    </row>
    <row r="296" spans="1:31" ht="15.75" customHeight="1">
      <c r="A296" s="48"/>
      <c r="B296" s="48"/>
      <c r="C296" s="48"/>
      <c r="D296" s="48"/>
      <c r="E296" s="48"/>
      <c r="F296" s="48"/>
      <c r="G296" s="48"/>
      <c r="H296" s="48"/>
      <c r="I296" s="48"/>
      <c r="J296" s="48"/>
      <c r="K296" s="48"/>
      <c r="L296" s="48"/>
      <c r="M296" s="48"/>
      <c r="N296" s="48"/>
      <c r="O296" s="48"/>
      <c r="P296" s="48"/>
      <c r="Q296" s="48"/>
      <c r="R296" s="48"/>
      <c r="S296" s="48"/>
      <c r="T296" s="48"/>
      <c r="U296" s="48"/>
      <c r="V296" s="48"/>
      <c r="W296" s="48"/>
      <c r="X296" s="48"/>
      <c r="Y296" s="48"/>
      <c r="Z296" s="48"/>
      <c r="AA296" s="48"/>
      <c r="AB296" s="48"/>
      <c r="AC296" s="48"/>
      <c r="AD296" s="48"/>
      <c r="AE296" s="48"/>
    </row>
    <row r="297" spans="1:31" ht="15.75" customHeight="1">
      <c r="A297" s="48"/>
      <c r="B297" s="48"/>
      <c r="C297" s="48"/>
      <c r="D297" s="48"/>
      <c r="E297" s="48"/>
      <c r="F297" s="48"/>
      <c r="G297" s="48"/>
      <c r="H297" s="48"/>
      <c r="I297" s="48"/>
      <c r="J297" s="48"/>
      <c r="K297" s="48"/>
      <c r="L297" s="48"/>
      <c r="M297" s="48"/>
      <c r="N297" s="48"/>
      <c r="O297" s="48"/>
      <c r="P297" s="48"/>
      <c r="Q297" s="48"/>
      <c r="R297" s="48"/>
      <c r="S297" s="48"/>
      <c r="T297" s="48"/>
      <c r="U297" s="48"/>
      <c r="V297" s="48"/>
      <c r="W297" s="48"/>
      <c r="X297" s="48"/>
      <c r="Y297" s="48"/>
      <c r="Z297" s="48"/>
      <c r="AA297" s="48"/>
      <c r="AB297" s="48"/>
      <c r="AC297" s="48"/>
      <c r="AD297" s="48"/>
      <c r="AE297" s="48"/>
    </row>
    <row r="298" spans="1:31" ht="15.75" customHeight="1">
      <c r="A298" s="48"/>
      <c r="B298" s="48"/>
      <c r="C298" s="48"/>
      <c r="D298" s="48"/>
      <c r="E298" s="48"/>
      <c r="F298" s="48"/>
      <c r="G298" s="48"/>
      <c r="H298" s="48"/>
      <c r="I298" s="48"/>
      <c r="J298" s="48"/>
      <c r="K298" s="48"/>
      <c r="L298" s="48"/>
      <c r="M298" s="48"/>
      <c r="N298" s="48"/>
      <c r="O298" s="48"/>
      <c r="P298" s="48"/>
      <c r="Q298" s="48"/>
      <c r="R298" s="48"/>
      <c r="S298" s="48"/>
      <c r="T298" s="48"/>
      <c r="U298" s="48"/>
      <c r="V298" s="48"/>
      <c r="W298" s="48"/>
      <c r="X298" s="48"/>
      <c r="Y298" s="48"/>
      <c r="Z298" s="48"/>
      <c r="AA298" s="48"/>
      <c r="AB298" s="48"/>
      <c r="AC298" s="48"/>
      <c r="AD298" s="48"/>
      <c r="AE298" s="48"/>
    </row>
    <row r="299" spans="1:31" ht="15.75" customHeight="1">
      <c r="A299" s="48"/>
      <c r="B299" s="48"/>
      <c r="C299" s="48"/>
      <c r="D299" s="48"/>
      <c r="E299" s="48"/>
      <c r="F299" s="48"/>
      <c r="G299" s="48"/>
      <c r="H299" s="48"/>
      <c r="I299" s="48"/>
      <c r="J299" s="48"/>
      <c r="K299" s="48"/>
      <c r="L299" s="48"/>
      <c r="M299" s="48"/>
      <c r="N299" s="48"/>
      <c r="O299" s="48"/>
      <c r="P299" s="48"/>
      <c r="Q299" s="48"/>
      <c r="R299" s="48"/>
      <c r="S299" s="48"/>
      <c r="T299" s="48"/>
      <c r="U299" s="48"/>
      <c r="V299" s="48"/>
      <c r="W299" s="48"/>
      <c r="X299" s="48"/>
      <c r="Y299" s="48"/>
      <c r="Z299" s="48"/>
      <c r="AA299" s="48"/>
      <c r="AB299" s="48"/>
      <c r="AC299" s="48"/>
      <c r="AD299" s="48"/>
      <c r="AE299" s="48"/>
    </row>
    <row r="300" spans="1:31" ht="15.75" customHeight="1">
      <c r="A300" s="48"/>
      <c r="B300" s="48"/>
      <c r="C300" s="48"/>
      <c r="D300" s="48"/>
      <c r="E300" s="48"/>
      <c r="F300" s="48"/>
      <c r="G300" s="48"/>
      <c r="H300" s="48"/>
      <c r="I300" s="48"/>
      <c r="J300" s="48"/>
      <c r="K300" s="48"/>
      <c r="L300" s="48"/>
      <c r="M300" s="48"/>
      <c r="N300" s="48"/>
      <c r="O300" s="48"/>
      <c r="P300" s="48"/>
      <c r="Q300" s="48"/>
      <c r="R300" s="48"/>
      <c r="S300" s="48"/>
      <c r="T300" s="48"/>
      <c r="U300" s="48"/>
      <c r="V300" s="48"/>
      <c r="W300" s="48"/>
      <c r="X300" s="48"/>
      <c r="Y300" s="48"/>
      <c r="Z300" s="48"/>
      <c r="AA300" s="48"/>
      <c r="AB300" s="48"/>
      <c r="AC300" s="48"/>
      <c r="AD300" s="48"/>
      <c r="AE300" s="48"/>
    </row>
    <row r="301" spans="1:31" ht="15.75" customHeight="1">
      <c r="A301" s="48"/>
      <c r="B301" s="48"/>
      <c r="C301" s="48"/>
      <c r="D301" s="48"/>
      <c r="E301" s="48"/>
      <c r="F301" s="48"/>
      <c r="G301" s="48"/>
      <c r="H301" s="48"/>
      <c r="I301" s="48"/>
      <c r="J301" s="48"/>
      <c r="K301" s="48"/>
      <c r="L301" s="48"/>
      <c r="M301" s="48"/>
      <c r="N301" s="48"/>
      <c r="O301" s="48"/>
      <c r="P301" s="48"/>
      <c r="Q301" s="48"/>
      <c r="R301" s="48"/>
      <c r="S301" s="48"/>
      <c r="T301" s="48"/>
      <c r="U301" s="48"/>
      <c r="V301" s="48"/>
      <c r="W301" s="48"/>
      <c r="X301" s="48"/>
      <c r="Y301" s="48"/>
      <c r="Z301" s="48"/>
      <c r="AA301" s="48"/>
      <c r="AB301" s="48"/>
      <c r="AC301" s="48"/>
      <c r="AD301" s="48"/>
      <c r="AE301" s="48"/>
    </row>
    <row r="302" spans="1:31" ht="15.75" customHeight="1">
      <c r="A302" s="48"/>
      <c r="B302" s="48"/>
      <c r="C302" s="48"/>
      <c r="D302" s="48"/>
      <c r="E302" s="48"/>
      <c r="F302" s="48"/>
      <c r="G302" s="48"/>
      <c r="H302" s="48"/>
      <c r="I302" s="48"/>
      <c r="J302" s="48"/>
      <c r="K302" s="48"/>
      <c r="L302" s="48"/>
      <c r="M302" s="48"/>
      <c r="N302" s="48"/>
      <c r="O302" s="48"/>
      <c r="P302" s="48"/>
      <c r="Q302" s="48"/>
      <c r="R302" s="48"/>
      <c r="S302" s="48"/>
      <c r="T302" s="48"/>
      <c r="U302" s="48"/>
      <c r="V302" s="48"/>
      <c r="W302" s="48"/>
      <c r="X302" s="48"/>
      <c r="Y302" s="48"/>
      <c r="Z302" s="48"/>
      <c r="AA302" s="48"/>
      <c r="AB302" s="48"/>
      <c r="AC302" s="48"/>
      <c r="AD302" s="48"/>
      <c r="AE302" s="48"/>
    </row>
    <row r="303" spans="1:31" ht="15.75" customHeight="1">
      <c r="A303" s="48"/>
      <c r="B303" s="48"/>
      <c r="C303" s="48"/>
      <c r="D303" s="48"/>
      <c r="E303" s="48"/>
      <c r="F303" s="48"/>
      <c r="G303" s="48"/>
      <c r="H303" s="48"/>
      <c r="I303" s="48"/>
      <c r="J303" s="48"/>
      <c r="K303" s="48"/>
      <c r="L303" s="48"/>
      <c r="M303" s="48"/>
      <c r="N303" s="48"/>
      <c r="O303" s="48"/>
      <c r="P303" s="48"/>
      <c r="Q303" s="48"/>
      <c r="R303" s="48"/>
      <c r="S303" s="48"/>
      <c r="T303" s="48"/>
      <c r="U303" s="48"/>
      <c r="V303" s="48"/>
      <c r="W303" s="48"/>
      <c r="X303" s="48"/>
      <c r="Y303" s="48"/>
      <c r="Z303" s="48"/>
      <c r="AA303" s="48"/>
      <c r="AB303" s="48"/>
      <c r="AC303" s="48"/>
      <c r="AD303" s="48"/>
      <c r="AE303" s="48"/>
    </row>
    <row r="304" spans="1:31" ht="15.75" customHeight="1">
      <c r="A304" s="48"/>
      <c r="B304" s="48"/>
      <c r="C304" s="48"/>
      <c r="D304" s="48"/>
      <c r="E304" s="48"/>
      <c r="F304" s="48"/>
      <c r="G304" s="48"/>
      <c r="H304" s="48"/>
      <c r="I304" s="48"/>
      <c r="J304" s="48"/>
      <c r="K304" s="48"/>
      <c r="L304" s="48"/>
      <c r="M304" s="48"/>
      <c r="N304" s="48"/>
      <c r="O304" s="48"/>
      <c r="P304" s="48"/>
      <c r="Q304" s="48"/>
      <c r="R304" s="48"/>
      <c r="S304" s="48"/>
      <c r="T304" s="48"/>
      <c r="U304" s="48"/>
      <c r="V304" s="48"/>
      <c r="W304" s="48"/>
      <c r="X304" s="48"/>
      <c r="Y304" s="48"/>
      <c r="Z304" s="48"/>
      <c r="AA304" s="48"/>
      <c r="AB304" s="48"/>
      <c r="AC304" s="48"/>
      <c r="AD304" s="48"/>
      <c r="AE304" s="48"/>
    </row>
    <row r="305" spans="1:31" ht="15.75" customHeight="1">
      <c r="A305" s="48"/>
      <c r="B305" s="48"/>
      <c r="C305" s="48"/>
      <c r="D305" s="48"/>
      <c r="E305" s="48"/>
      <c r="F305" s="48"/>
      <c r="G305" s="48"/>
      <c r="H305" s="48"/>
      <c r="I305" s="48"/>
      <c r="J305" s="48"/>
      <c r="K305" s="48"/>
      <c r="L305" s="48"/>
      <c r="M305" s="48"/>
      <c r="N305" s="48"/>
      <c r="O305" s="48"/>
      <c r="P305" s="48"/>
      <c r="Q305" s="48"/>
      <c r="R305" s="48"/>
      <c r="S305" s="48"/>
      <c r="T305" s="48"/>
      <c r="U305" s="48"/>
      <c r="V305" s="48"/>
      <c r="W305" s="48"/>
      <c r="X305" s="48"/>
      <c r="Y305" s="48"/>
      <c r="Z305" s="48"/>
      <c r="AA305" s="48"/>
      <c r="AB305" s="48"/>
      <c r="AC305" s="48"/>
      <c r="AD305" s="48"/>
      <c r="AE305" s="48"/>
    </row>
    <row r="306" spans="1:31" ht="15.75" customHeight="1">
      <c r="A306" s="48"/>
      <c r="B306" s="48"/>
      <c r="C306" s="48"/>
      <c r="D306" s="48"/>
      <c r="E306" s="48"/>
      <c r="F306" s="48"/>
      <c r="G306" s="48"/>
      <c r="H306" s="48"/>
      <c r="I306" s="48"/>
      <c r="J306" s="48"/>
      <c r="K306" s="48"/>
      <c r="L306" s="48"/>
      <c r="M306" s="48"/>
      <c r="N306" s="48"/>
      <c r="O306" s="48"/>
      <c r="P306" s="48"/>
      <c r="Q306" s="48"/>
      <c r="R306" s="48"/>
      <c r="S306" s="48"/>
      <c r="T306" s="48"/>
      <c r="U306" s="48"/>
      <c r="V306" s="48"/>
      <c r="W306" s="48"/>
      <c r="X306" s="48"/>
      <c r="Y306" s="48"/>
      <c r="Z306" s="48"/>
      <c r="AA306" s="48"/>
      <c r="AB306" s="48"/>
      <c r="AC306" s="48"/>
      <c r="AD306" s="48"/>
      <c r="AE306" s="48"/>
    </row>
    <row r="307" spans="1:31" ht="15.75" customHeight="1">
      <c r="A307" s="48"/>
      <c r="B307" s="48"/>
      <c r="C307" s="48"/>
      <c r="D307" s="48"/>
      <c r="E307" s="48"/>
      <c r="F307" s="48"/>
      <c r="G307" s="48"/>
      <c r="H307" s="48"/>
      <c r="I307" s="48"/>
      <c r="J307" s="48"/>
      <c r="K307" s="48"/>
      <c r="L307" s="48"/>
      <c r="M307" s="48"/>
      <c r="N307" s="48"/>
      <c r="O307" s="48"/>
      <c r="P307" s="48"/>
      <c r="Q307" s="48"/>
      <c r="R307" s="48"/>
      <c r="S307" s="48"/>
      <c r="T307" s="48"/>
      <c r="U307" s="48"/>
      <c r="V307" s="48"/>
      <c r="W307" s="48"/>
      <c r="X307" s="48"/>
      <c r="Y307" s="48"/>
      <c r="Z307" s="48"/>
      <c r="AA307" s="48"/>
      <c r="AB307" s="48"/>
      <c r="AC307" s="48"/>
      <c r="AD307" s="48"/>
      <c r="AE307" s="48"/>
    </row>
    <row r="308" spans="1:31" ht="15.75" customHeight="1">
      <c r="A308" s="48"/>
      <c r="B308" s="48"/>
      <c r="C308" s="48"/>
      <c r="D308" s="48"/>
      <c r="E308" s="48"/>
      <c r="F308" s="48"/>
      <c r="G308" s="48"/>
      <c r="H308" s="48"/>
      <c r="I308" s="48"/>
      <c r="J308" s="48"/>
      <c r="K308" s="48"/>
      <c r="L308" s="48"/>
      <c r="M308" s="48"/>
      <c r="N308" s="48"/>
      <c r="O308" s="48"/>
      <c r="P308" s="48"/>
      <c r="Q308" s="48"/>
      <c r="R308" s="48"/>
      <c r="S308" s="48"/>
      <c r="T308" s="48"/>
      <c r="U308" s="48"/>
      <c r="V308" s="48"/>
      <c r="W308" s="48"/>
      <c r="X308" s="48"/>
      <c r="Y308" s="48"/>
      <c r="Z308" s="48"/>
      <c r="AA308" s="48"/>
      <c r="AB308" s="48"/>
      <c r="AC308" s="48"/>
      <c r="AD308" s="48"/>
      <c r="AE308" s="48"/>
    </row>
    <row r="309" spans="1:31" ht="15.75" customHeight="1">
      <c r="A309" s="48"/>
      <c r="B309" s="48"/>
      <c r="C309" s="48"/>
      <c r="D309" s="48"/>
      <c r="E309" s="48"/>
      <c r="F309" s="48"/>
      <c r="G309" s="48"/>
      <c r="H309" s="48"/>
      <c r="I309" s="48"/>
      <c r="J309" s="48"/>
      <c r="K309" s="48"/>
      <c r="L309" s="48"/>
      <c r="M309" s="48"/>
      <c r="N309" s="48"/>
      <c r="O309" s="48"/>
      <c r="P309" s="48"/>
      <c r="Q309" s="48"/>
      <c r="R309" s="48"/>
      <c r="S309" s="48"/>
      <c r="T309" s="48"/>
      <c r="U309" s="48"/>
      <c r="V309" s="48"/>
      <c r="W309" s="48"/>
      <c r="X309" s="48"/>
      <c r="Y309" s="48"/>
      <c r="Z309" s="48"/>
      <c r="AA309" s="48"/>
      <c r="AB309" s="48"/>
      <c r="AC309" s="48"/>
      <c r="AD309" s="48"/>
      <c r="AE309" s="48"/>
    </row>
    <row r="310" spans="1:31" ht="15.75" customHeight="1">
      <c r="A310" s="48"/>
      <c r="B310" s="48"/>
      <c r="C310" s="48"/>
      <c r="D310" s="48"/>
      <c r="E310" s="48"/>
      <c r="F310" s="48"/>
      <c r="G310" s="48"/>
      <c r="H310" s="48"/>
      <c r="I310" s="48"/>
      <c r="J310" s="48"/>
      <c r="K310" s="48"/>
      <c r="L310" s="48"/>
      <c r="M310" s="48"/>
      <c r="N310" s="48"/>
      <c r="O310" s="48"/>
      <c r="P310" s="48"/>
      <c r="Q310" s="48"/>
      <c r="R310" s="48"/>
      <c r="S310" s="48"/>
      <c r="T310" s="48"/>
      <c r="U310" s="48"/>
      <c r="V310" s="48"/>
      <c r="W310" s="48"/>
      <c r="X310" s="48"/>
      <c r="Y310" s="48"/>
      <c r="Z310" s="48"/>
      <c r="AA310" s="48"/>
      <c r="AB310" s="48"/>
      <c r="AC310" s="48"/>
      <c r="AD310" s="48"/>
      <c r="AE310" s="48"/>
    </row>
    <row r="311" spans="1:31" ht="15.75" customHeight="1">
      <c r="A311" s="48"/>
      <c r="B311" s="48"/>
      <c r="C311" s="48"/>
      <c r="D311" s="48"/>
      <c r="E311" s="48"/>
      <c r="F311" s="48"/>
      <c r="G311" s="48"/>
      <c r="H311" s="48"/>
      <c r="I311" s="48"/>
      <c r="J311" s="48"/>
      <c r="K311" s="48"/>
      <c r="L311" s="48"/>
      <c r="M311" s="48"/>
      <c r="N311" s="48"/>
      <c r="O311" s="48"/>
      <c r="P311" s="48"/>
      <c r="Q311" s="48"/>
      <c r="R311" s="48"/>
      <c r="S311" s="48"/>
      <c r="T311" s="48"/>
      <c r="U311" s="48"/>
      <c r="V311" s="48"/>
      <c r="W311" s="48"/>
      <c r="X311" s="48"/>
      <c r="Y311" s="48"/>
      <c r="Z311" s="48"/>
      <c r="AA311" s="48"/>
      <c r="AB311" s="48"/>
      <c r="AC311" s="48"/>
      <c r="AD311" s="48"/>
      <c r="AE311" s="48"/>
    </row>
    <row r="312" spans="1:31" ht="15.75" customHeight="1">
      <c r="A312" s="48"/>
      <c r="B312" s="48"/>
      <c r="C312" s="48"/>
      <c r="D312" s="48"/>
      <c r="E312" s="48"/>
      <c r="F312" s="48"/>
      <c r="G312" s="48"/>
      <c r="H312" s="48"/>
      <c r="I312" s="48"/>
      <c r="J312" s="48"/>
      <c r="K312" s="48"/>
      <c r="L312" s="48"/>
      <c r="M312" s="48"/>
      <c r="N312" s="48"/>
      <c r="O312" s="48"/>
      <c r="P312" s="48"/>
      <c r="Q312" s="48"/>
      <c r="R312" s="48"/>
      <c r="S312" s="48"/>
      <c r="T312" s="48"/>
      <c r="U312" s="48"/>
      <c r="V312" s="48"/>
      <c r="W312" s="48"/>
      <c r="X312" s="48"/>
      <c r="Y312" s="48"/>
      <c r="Z312" s="48"/>
      <c r="AA312" s="48"/>
      <c r="AB312" s="48"/>
      <c r="AC312" s="48"/>
      <c r="AD312" s="48"/>
      <c r="AE312" s="48"/>
    </row>
    <row r="313" spans="1:31" ht="15.75" customHeight="1">
      <c r="A313" s="48"/>
      <c r="B313" s="48"/>
      <c r="C313" s="48"/>
      <c r="D313" s="48"/>
      <c r="E313" s="48"/>
      <c r="F313" s="48"/>
      <c r="G313" s="48"/>
      <c r="H313" s="48"/>
      <c r="I313" s="48"/>
      <c r="J313" s="48"/>
      <c r="K313" s="48"/>
      <c r="L313" s="48"/>
      <c r="M313" s="48"/>
      <c r="N313" s="48"/>
      <c r="O313" s="48"/>
      <c r="P313" s="48"/>
      <c r="Q313" s="48"/>
      <c r="R313" s="48"/>
      <c r="S313" s="48"/>
      <c r="T313" s="48"/>
      <c r="U313" s="48"/>
      <c r="V313" s="48"/>
      <c r="W313" s="48"/>
      <c r="X313" s="48"/>
      <c r="Y313" s="48"/>
      <c r="Z313" s="48"/>
      <c r="AA313" s="48"/>
      <c r="AB313" s="48"/>
      <c r="AC313" s="48"/>
      <c r="AD313" s="48"/>
      <c r="AE313" s="48"/>
    </row>
    <row r="314" spans="1:31" ht="15.75" customHeight="1">
      <c r="A314" s="48"/>
      <c r="B314" s="48"/>
      <c r="C314" s="48"/>
      <c r="D314" s="48"/>
      <c r="E314" s="48"/>
      <c r="F314" s="48"/>
      <c r="G314" s="48"/>
      <c r="H314" s="48"/>
      <c r="I314" s="48"/>
      <c r="J314" s="48"/>
      <c r="K314" s="48"/>
      <c r="L314" s="48"/>
      <c r="M314" s="48"/>
      <c r="N314" s="48"/>
      <c r="O314" s="48"/>
      <c r="P314" s="48"/>
      <c r="Q314" s="48"/>
      <c r="R314" s="48"/>
      <c r="S314" s="48"/>
      <c r="T314" s="48"/>
      <c r="U314" s="48"/>
      <c r="V314" s="48"/>
      <c r="W314" s="48"/>
      <c r="X314" s="48"/>
      <c r="Y314" s="48"/>
      <c r="Z314" s="48"/>
      <c r="AA314" s="48"/>
      <c r="AB314" s="48"/>
      <c r="AC314" s="48"/>
      <c r="AD314" s="48"/>
      <c r="AE314" s="48"/>
    </row>
    <row r="315" spans="1:31" ht="15.75" customHeight="1">
      <c r="A315" s="48"/>
      <c r="B315" s="48"/>
      <c r="C315" s="48"/>
      <c r="D315" s="48"/>
      <c r="E315" s="48"/>
      <c r="F315" s="48"/>
      <c r="G315" s="48"/>
      <c r="H315" s="48"/>
      <c r="I315" s="48"/>
      <c r="J315" s="48"/>
      <c r="K315" s="48"/>
      <c r="L315" s="48"/>
      <c r="M315" s="48"/>
      <c r="N315" s="48"/>
      <c r="O315" s="48"/>
      <c r="P315" s="48"/>
      <c r="Q315" s="48"/>
      <c r="R315" s="48"/>
      <c r="S315" s="48"/>
      <c r="T315" s="48"/>
      <c r="U315" s="48"/>
      <c r="V315" s="48"/>
      <c r="W315" s="48"/>
      <c r="X315" s="48"/>
      <c r="Y315" s="48"/>
      <c r="Z315" s="48"/>
      <c r="AA315" s="48"/>
      <c r="AB315" s="48"/>
      <c r="AC315" s="48"/>
      <c r="AD315" s="48"/>
      <c r="AE315" s="48"/>
    </row>
    <row r="316" spans="1:31" ht="15.75" customHeight="1">
      <c r="A316" s="48"/>
      <c r="B316" s="48"/>
      <c r="C316" s="48"/>
      <c r="D316" s="48"/>
      <c r="E316" s="48"/>
      <c r="F316" s="48"/>
      <c r="G316" s="48"/>
      <c r="H316" s="48"/>
      <c r="I316" s="48"/>
      <c r="J316" s="48"/>
      <c r="K316" s="48"/>
      <c r="L316" s="48"/>
      <c r="M316" s="48"/>
      <c r="N316" s="48"/>
      <c r="O316" s="48"/>
      <c r="P316" s="48"/>
      <c r="Q316" s="48"/>
      <c r="R316" s="48"/>
      <c r="S316" s="48"/>
      <c r="T316" s="48"/>
      <c r="U316" s="48"/>
      <c r="V316" s="48"/>
      <c r="W316" s="48"/>
      <c r="X316" s="48"/>
      <c r="Y316" s="48"/>
      <c r="Z316" s="48"/>
      <c r="AA316" s="48"/>
      <c r="AB316" s="48"/>
      <c r="AC316" s="48"/>
      <c r="AD316" s="48"/>
      <c r="AE316" s="48"/>
    </row>
    <row r="317" spans="1:31" ht="15.75" customHeight="1">
      <c r="A317" s="48"/>
      <c r="B317" s="48"/>
      <c r="C317" s="48"/>
      <c r="D317" s="48"/>
      <c r="E317" s="48"/>
      <c r="F317" s="48"/>
      <c r="G317" s="48"/>
      <c r="H317" s="48"/>
      <c r="I317" s="48"/>
      <c r="J317" s="48"/>
      <c r="K317" s="48"/>
      <c r="L317" s="48"/>
      <c r="M317" s="48"/>
      <c r="N317" s="48"/>
      <c r="O317" s="48"/>
      <c r="P317" s="48"/>
      <c r="Q317" s="48"/>
      <c r="R317" s="48"/>
      <c r="S317" s="48"/>
      <c r="T317" s="48"/>
      <c r="U317" s="48"/>
      <c r="V317" s="48"/>
      <c r="W317" s="48"/>
      <c r="X317" s="48"/>
      <c r="Y317" s="48"/>
      <c r="Z317" s="48"/>
      <c r="AA317" s="48"/>
      <c r="AB317" s="48"/>
      <c r="AC317" s="48"/>
      <c r="AD317" s="48"/>
      <c r="AE317" s="48"/>
    </row>
    <row r="318" spans="1:31" ht="15.75" customHeight="1">
      <c r="A318" s="48"/>
      <c r="B318" s="48"/>
      <c r="C318" s="48"/>
      <c r="D318" s="48"/>
      <c r="E318" s="48"/>
      <c r="F318" s="48"/>
      <c r="G318" s="48"/>
      <c r="H318" s="48"/>
      <c r="I318" s="48"/>
      <c r="J318" s="48"/>
      <c r="K318" s="48"/>
      <c r="L318" s="48"/>
      <c r="M318" s="48"/>
      <c r="N318" s="48"/>
      <c r="O318" s="48"/>
      <c r="P318" s="48"/>
      <c r="Q318" s="48"/>
      <c r="R318" s="48"/>
      <c r="S318" s="48"/>
      <c r="T318" s="48"/>
      <c r="U318" s="48"/>
      <c r="V318" s="48"/>
      <c r="W318" s="48"/>
      <c r="X318" s="48"/>
      <c r="Y318" s="48"/>
      <c r="Z318" s="48"/>
      <c r="AA318" s="48"/>
      <c r="AB318" s="48"/>
      <c r="AC318" s="48"/>
      <c r="AD318" s="48"/>
      <c r="AE318" s="48"/>
    </row>
    <row r="319" spans="1:31" ht="15.75" customHeight="1">
      <c r="A319" s="48"/>
      <c r="B319" s="48"/>
      <c r="C319" s="48"/>
      <c r="D319" s="48"/>
      <c r="E319" s="48"/>
      <c r="F319" s="48"/>
      <c r="G319" s="48"/>
      <c r="H319" s="48"/>
      <c r="I319" s="48"/>
      <c r="J319" s="48"/>
      <c r="K319" s="48"/>
      <c r="L319" s="48"/>
      <c r="M319" s="48"/>
      <c r="N319" s="48"/>
      <c r="O319" s="48"/>
      <c r="P319" s="48"/>
      <c r="Q319" s="48"/>
      <c r="R319" s="48"/>
      <c r="S319" s="48"/>
      <c r="T319" s="48"/>
      <c r="U319" s="48"/>
      <c r="V319" s="48"/>
      <c r="W319" s="48"/>
      <c r="X319" s="48"/>
      <c r="Y319" s="48"/>
      <c r="Z319" s="48"/>
      <c r="AA319" s="48"/>
      <c r="AB319" s="48"/>
      <c r="AC319" s="48"/>
      <c r="AD319" s="48"/>
      <c r="AE319" s="48"/>
    </row>
    <row r="320" spans="1:31" ht="15.75" customHeight="1">
      <c r="A320" s="48"/>
      <c r="B320" s="48"/>
      <c r="C320" s="48"/>
      <c r="D320" s="48"/>
      <c r="E320" s="48"/>
      <c r="F320" s="48"/>
      <c r="G320" s="48"/>
      <c r="H320" s="48"/>
      <c r="I320" s="48"/>
      <c r="J320" s="48"/>
      <c r="K320" s="48"/>
      <c r="L320" s="48"/>
      <c r="M320" s="48"/>
      <c r="N320" s="48"/>
      <c r="O320" s="48"/>
      <c r="P320" s="48"/>
      <c r="Q320" s="48"/>
      <c r="R320" s="48"/>
      <c r="S320" s="48"/>
      <c r="T320" s="48"/>
      <c r="U320" s="48"/>
      <c r="V320" s="48"/>
      <c r="W320" s="48"/>
      <c r="X320" s="48"/>
      <c r="Y320" s="48"/>
      <c r="Z320" s="48"/>
      <c r="AA320" s="48"/>
      <c r="AB320" s="48"/>
      <c r="AC320" s="48"/>
      <c r="AD320" s="48"/>
      <c r="AE320" s="48"/>
    </row>
    <row r="321" spans="1:31" ht="15.75" customHeight="1">
      <c r="A321" s="48"/>
      <c r="B321" s="48"/>
      <c r="C321" s="48"/>
      <c r="D321" s="48"/>
      <c r="E321" s="48"/>
      <c r="F321" s="48"/>
      <c r="G321" s="48"/>
      <c r="H321" s="48"/>
      <c r="I321" s="48"/>
      <c r="J321" s="48"/>
      <c r="K321" s="48"/>
      <c r="L321" s="48"/>
      <c r="M321" s="48"/>
      <c r="N321" s="48"/>
      <c r="O321" s="48"/>
      <c r="P321" s="48"/>
      <c r="Q321" s="48"/>
      <c r="R321" s="48"/>
      <c r="S321" s="48"/>
      <c r="T321" s="48"/>
      <c r="U321" s="48"/>
      <c r="V321" s="48"/>
      <c r="W321" s="48"/>
      <c r="X321" s="48"/>
      <c r="Y321" s="48"/>
      <c r="Z321" s="48"/>
      <c r="AA321" s="48"/>
      <c r="AB321" s="48"/>
      <c r="AC321" s="48"/>
      <c r="AD321" s="48"/>
      <c r="AE321" s="48"/>
    </row>
    <row r="322" spans="1:31" ht="15.75" customHeight="1">
      <c r="A322" s="48"/>
      <c r="B322" s="48"/>
      <c r="C322" s="48"/>
      <c r="D322" s="48"/>
      <c r="E322" s="48"/>
      <c r="F322" s="48"/>
      <c r="G322" s="48"/>
      <c r="H322" s="48"/>
      <c r="I322" s="48"/>
      <c r="J322" s="48"/>
      <c r="K322" s="48"/>
      <c r="L322" s="48"/>
      <c r="M322" s="48"/>
      <c r="N322" s="48"/>
      <c r="O322" s="48"/>
      <c r="P322" s="48"/>
      <c r="Q322" s="48"/>
      <c r="R322" s="48"/>
      <c r="S322" s="48"/>
      <c r="T322" s="48"/>
      <c r="U322" s="48"/>
      <c r="V322" s="48"/>
      <c r="W322" s="48"/>
      <c r="X322" s="48"/>
      <c r="Y322" s="48"/>
      <c r="Z322" s="48"/>
      <c r="AA322" s="48"/>
      <c r="AB322" s="48"/>
      <c r="AC322" s="48"/>
      <c r="AD322" s="48"/>
      <c r="AE322" s="48"/>
    </row>
    <row r="323" spans="1:31" ht="15.75" customHeight="1">
      <c r="A323" s="48"/>
      <c r="B323" s="48"/>
      <c r="C323" s="48"/>
      <c r="D323" s="48"/>
      <c r="E323" s="48"/>
      <c r="F323" s="48"/>
      <c r="G323" s="48"/>
      <c r="H323" s="48"/>
      <c r="I323" s="48"/>
      <c r="J323" s="48"/>
      <c r="K323" s="48"/>
      <c r="L323" s="48"/>
      <c r="M323" s="48"/>
      <c r="N323" s="48"/>
      <c r="O323" s="48"/>
      <c r="P323" s="48"/>
      <c r="Q323" s="48"/>
      <c r="R323" s="48"/>
      <c r="S323" s="48"/>
      <c r="T323" s="48"/>
      <c r="U323" s="48"/>
      <c r="V323" s="48"/>
      <c r="W323" s="48"/>
      <c r="X323" s="48"/>
      <c r="Y323" s="48"/>
      <c r="Z323" s="48"/>
      <c r="AA323" s="48"/>
      <c r="AB323" s="48"/>
      <c r="AC323" s="48"/>
      <c r="AD323" s="48"/>
      <c r="AE323" s="48"/>
    </row>
    <row r="324" spans="1:31" ht="15.75" customHeight="1">
      <c r="A324" s="48"/>
      <c r="B324" s="48"/>
      <c r="C324" s="48"/>
      <c r="D324" s="48"/>
      <c r="E324" s="48"/>
      <c r="F324" s="48"/>
      <c r="G324" s="48"/>
      <c r="H324" s="48"/>
      <c r="I324" s="48"/>
      <c r="J324" s="48"/>
      <c r="K324" s="48"/>
      <c r="L324" s="48"/>
      <c r="M324" s="48"/>
      <c r="N324" s="48"/>
      <c r="O324" s="48"/>
      <c r="P324" s="48"/>
      <c r="Q324" s="48"/>
      <c r="R324" s="48"/>
      <c r="S324" s="48"/>
      <c r="T324" s="48"/>
      <c r="U324" s="48"/>
      <c r="V324" s="48"/>
      <c r="W324" s="48"/>
      <c r="X324" s="48"/>
      <c r="Y324" s="48"/>
      <c r="Z324" s="48"/>
      <c r="AA324" s="48"/>
      <c r="AB324" s="48"/>
      <c r="AC324" s="48"/>
      <c r="AD324" s="48"/>
      <c r="AE324" s="48"/>
    </row>
    <row r="325" spans="1:31" ht="15.75" customHeight="1">
      <c r="A325" s="48"/>
      <c r="B325" s="48"/>
      <c r="C325" s="48"/>
      <c r="D325" s="48"/>
      <c r="E325" s="48"/>
      <c r="F325" s="48"/>
      <c r="G325" s="48"/>
      <c r="H325" s="48"/>
      <c r="I325" s="48"/>
      <c r="J325" s="48"/>
      <c r="K325" s="48"/>
      <c r="L325" s="48"/>
      <c r="M325" s="48"/>
      <c r="N325" s="48"/>
      <c r="O325" s="48"/>
      <c r="P325" s="48"/>
      <c r="Q325" s="48"/>
      <c r="R325" s="48"/>
      <c r="S325" s="48"/>
      <c r="T325" s="48"/>
      <c r="U325" s="48"/>
      <c r="V325" s="48"/>
      <c r="W325" s="48"/>
      <c r="X325" s="48"/>
      <c r="Y325" s="48"/>
      <c r="Z325" s="48"/>
      <c r="AA325" s="48"/>
      <c r="AB325" s="48"/>
      <c r="AC325" s="48"/>
      <c r="AD325" s="48"/>
      <c r="AE325" s="48"/>
    </row>
    <row r="326" spans="1:31" ht="15.75" customHeight="1">
      <c r="A326" s="48"/>
      <c r="B326" s="48"/>
      <c r="C326" s="48"/>
      <c r="D326" s="48"/>
      <c r="E326" s="48"/>
      <c r="F326" s="48"/>
      <c r="G326" s="48"/>
      <c r="H326" s="48"/>
      <c r="I326" s="48"/>
      <c r="J326" s="48"/>
      <c r="K326" s="48"/>
      <c r="L326" s="48"/>
      <c r="M326" s="48"/>
      <c r="N326" s="48"/>
      <c r="O326" s="48"/>
      <c r="P326" s="48"/>
      <c r="Q326" s="48"/>
      <c r="R326" s="48"/>
      <c r="S326" s="48"/>
      <c r="T326" s="48"/>
      <c r="U326" s="48"/>
      <c r="V326" s="48"/>
      <c r="W326" s="48"/>
      <c r="X326" s="48"/>
      <c r="Y326" s="48"/>
      <c r="Z326" s="48"/>
      <c r="AA326" s="48"/>
      <c r="AB326" s="48"/>
      <c r="AC326" s="48"/>
      <c r="AD326" s="48"/>
      <c r="AE326" s="48"/>
    </row>
    <row r="327" spans="1:31" ht="15.75" customHeight="1">
      <c r="A327" s="48"/>
      <c r="B327" s="48"/>
      <c r="C327" s="48"/>
      <c r="D327" s="48"/>
      <c r="E327" s="48"/>
      <c r="F327" s="48"/>
      <c r="G327" s="48"/>
      <c r="H327" s="48"/>
      <c r="I327" s="48"/>
      <c r="J327" s="48"/>
      <c r="K327" s="48"/>
      <c r="L327" s="48"/>
      <c r="M327" s="48"/>
      <c r="N327" s="48"/>
      <c r="O327" s="48"/>
      <c r="P327" s="48"/>
      <c r="Q327" s="48"/>
      <c r="R327" s="48"/>
      <c r="S327" s="48"/>
      <c r="T327" s="48"/>
      <c r="U327" s="48"/>
      <c r="V327" s="48"/>
      <c r="W327" s="48"/>
      <c r="X327" s="48"/>
      <c r="Y327" s="48"/>
      <c r="Z327" s="48"/>
      <c r="AA327" s="48"/>
      <c r="AB327" s="48"/>
      <c r="AC327" s="48"/>
      <c r="AD327" s="48"/>
      <c r="AE327" s="48"/>
    </row>
    <row r="328" spans="1:31" ht="15.75" customHeight="1">
      <c r="A328" s="48"/>
      <c r="B328" s="48"/>
      <c r="C328" s="48"/>
      <c r="D328" s="48"/>
      <c r="E328" s="48"/>
      <c r="F328" s="48"/>
      <c r="G328" s="48"/>
      <c r="H328" s="48"/>
      <c r="I328" s="48"/>
      <c r="J328" s="48"/>
      <c r="K328" s="48"/>
      <c r="L328" s="48"/>
      <c r="M328" s="48"/>
      <c r="N328" s="48"/>
      <c r="O328" s="48"/>
      <c r="P328" s="48"/>
      <c r="Q328" s="48"/>
      <c r="R328" s="48"/>
      <c r="S328" s="48"/>
      <c r="T328" s="48"/>
      <c r="U328" s="48"/>
      <c r="V328" s="48"/>
      <c r="W328" s="48"/>
      <c r="X328" s="48"/>
      <c r="Y328" s="48"/>
      <c r="Z328" s="48"/>
      <c r="AA328" s="48"/>
      <c r="AB328" s="48"/>
      <c r="AC328" s="48"/>
      <c r="AD328" s="48"/>
      <c r="AE328" s="48"/>
    </row>
    <row r="329" spans="1:31" ht="15.75" customHeight="1">
      <c r="A329" s="48"/>
      <c r="B329" s="48"/>
      <c r="C329" s="48"/>
      <c r="D329" s="48"/>
      <c r="E329" s="48"/>
      <c r="F329" s="48"/>
      <c r="G329" s="48"/>
      <c r="H329" s="48"/>
      <c r="I329" s="48"/>
      <c r="J329" s="48"/>
      <c r="K329" s="48"/>
      <c r="L329" s="48"/>
      <c r="M329" s="48"/>
      <c r="N329" s="48"/>
      <c r="O329" s="48"/>
      <c r="P329" s="48"/>
      <c r="Q329" s="48"/>
      <c r="R329" s="48"/>
      <c r="S329" s="48"/>
      <c r="T329" s="48"/>
      <c r="U329" s="48"/>
      <c r="V329" s="48"/>
      <c r="W329" s="48"/>
      <c r="X329" s="48"/>
      <c r="Y329" s="48"/>
      <c r="Z329" s="48"/>
      <c r="AA329" s="48"/>
      <c r="AB329" s="48"/>
      <c r="AC329" s="48"/>
      <c r="AD329" s="48"/>
      <c r="AE329" s="48"/>
    </row>
    <row r="330" spans="1:31" ht="15.75" customHeight="1">
      <c r="A330" s="48"/>
      <c r="B330" s="48"/>
      <c r="C330" s="48"/>
      <c r="D330" s="48"/>
      <c r="E330" s="48"/>
      <c r="F330" s="48"/>
      <c r="G330" s="48"/>
      <c r="H330" s="48"/>
      <c r="I330" s="48"/>
      <c r="J330" s="48"/>
      <c r="K330" s="48"/>
      <c r="L330" s="48"/>
      <c r="M330" s="48"/>
      <c r="N330" s="48"/>
      <c r="O330" s="48"/>
      <c r="P330" s="48"/>
      <c r="Q330" s="48"/>
      <c r="R330" s="48"/>
      <c r="S330" s="48"/>
      <c r="T330" s="48"/>
      <c r="U330" s="48"/>
      <c r="V330" s="48"/>
      <c r="W330" s="48"/>
      <c r="X330" s="48"/>
      <c r="Y330" s="48"/>
      <c r="Z330" s="48"/>
      <c r="AA330" s="48"/>
      <c r="AB330" s="48"/>
      <c r="AC330" s="48"/>
      <c r="AD330" s="48"/>
      <c r="AE330" s="48"/>
    </row>
    <row r="331" spans="1:31" ht="15.75" customHeight="1">
      <c r="A331" s="48"/>
      <c r="B331" s="48"/>
      <c r="C331" s="48"/>
      <c r="D331" s="48"/>
      <c r="E331" s="48"/>
      <c r="F331" s="48"/>
      <c r="G331" s="48"/>
      <c r="H331" s="48"/>
      <c r="I331" s="48"/>
      <c r="J331" s="48"/>
      <c r="K331" s="48"/>
      <c r="L331" s="48"/>
      <c r="M331" s="48"/>
      <c r="N331" s="48"/>
      <c r="O331" s="48"/>
      <c r="P331" s="48"/>
      <c r="Q331" s="48"/>
      <c r="R331" s="48"/>
      <c r="S331" s="48"/>
      <c r="T331" s="48"/>
      <c r="U331" s="48"/>
      <c r="V331" s="48"/>
      <c r="W331" s="48"/>
      <c r="X331" s="48"/>
      <c r="Y331" s="48"/>
      <c r="Z331" s="48"/>
      <c r="AA331" s="48"/>
      <c r="AB331" s="48"/>
      <c r="AC331" s="48"/>
      <c r="AD331" s="48"/>
      <c r="AE331" s="48"/>
    </row>
    <row r="332" spans="1:31" ht="15.75" customHeight="1">
      <c r="A332" s="48"/>
      <c r="B332" s="48"/>
      <c r="C332" s="48"/>
      <c r="D332" s="48"/>
      <c r="E332" s="48"/>
      <c r="F332" s="48"/>
      <c r="G332" s="48"/>
      <c r="H332" s="48"/>
      <c r="I332" s="48"/>
      <c r="J332" s="48"/>
      <c r="K332" s="48"/>
      <c r="L332" s="48"/>
      <c r="M332" s="48"/>
      <c r="N332" s="48"/>
      <c r="O332" s="48"/>
      <c r="P332" s="48"/>
      <c r="Q332" s="48"/>
      <c r="R332" s="48"/>
      <c r="S332" s="48"/>
      <c r="T332" s="48"/>
      <c r="U332" s="48"/>
      <c r="V332" s="48"/>
      <c r="W332" s="48"/>
      <c r="X332" s="48"/>
      <c r="Y332" s="48"/>
      <c r="Z332" s="48"/>
      <c r="AA332" s="48"/>
      <c r="AB332" s="48"/>
      <c r="AC332" s="48"/>
      <c r="AD332" s="48"/>
      <c r="AE332" s="48"/>
    </row>
    <row r="333" spans="1:31" ht="15.75" customHeight="1">
      <c r="A333" s="48"/>
      <c r="B333" s="48"/>
      <c r="C333" s="48"/>
      <c r="D333" s="48"/>
      <c r="E333" s="48"/>
      <c r="F333" s="48"/>
      <c r="G333" s="48"/>
      <c r="H333" s="48"/>
      <c r="I333" s="48"/>
      <c r="J333" s="48"/>
      <c r="K333" s="48"/>
      <c r="L333" s="48"/>
      <c r="M333" s="48"/>
      <c r="N333" s="48"/>
      <c r="O333" s="48"/>
      <c r="P333" s="48"/>
      <c r="Q333" s="48"/>
      <c r="R333" s="48"/>
      <c r="S333" s="48"/>
      <c r="T333" s="48"/>
      <c r="U333" s="48"/>
      <c r="V333" s="48"/>
      <c r="W333" s="48"/>
      <c r="X333" s="48"/>
      <c r="Y333" s="48"/>
      <c r="Z333" s="48"/>
      <c r="AA333" s="48"/>
      <c r="AB333" s="48"/>
      <c r="AC333" s="48"/>
      <c r="AD333" s="48"/>
      <c r="AE333" s="48"/>
    </row>
    <row r="334" spans="1:31" ht="15.75" customHeight="1">
      <c r="A334" s="48"/>
      <c r="B334" s="48"/>
      <c r="C334" s="48"/>
      <c r="D334" s="48"/>
      <c r="E334" s="48"/>
      <c r="F334" s="48"/>
      <c r="G334" s="48"/>
      <c r="H334" s="48"/>
      <c r="I334" s="48"/>
      <c r="J334" s="48"/>
      <c r="K334" s="48"/>
      <c r="L334" s="48"/>
      <c r="M334" s="48"/>
      <c r="N334" s="48"/>
      <c r="O334" s="48"/>
      <c r="P334" s="48"/>
      <c r="Q334" s="48"/>
      <c r="R334" s="48"/>
      <c r="S334" s="48"/>
      <c r="T334" s="48"/>
      <c r="U334" s="48"/>
      <c r="V334" s="48"/>
      <c r="W334" s="48"/>
      <c r="X334" s="48"/>
      <c r="Y334" s="48"/>
      <c r="Z334" s="48"/>
      <c r="AA334" s="48"/>
      <c r="AB334" s="48"/>
      <c r="AC334" s="48"/>
      <c r="AD334" s="48"/>
      <c r="AE334" s="48"/>
    </row>
    <row r="335" spans="1:31" ht="15.75" customHeight="1">
      <c r="A335" s="48"/>
      <c r="B335" s="48"/>
      <c r="C335" s="48"/>
      <c r="D335" s="48"/>
      <c r="E335" s="48"/>
      <c r="F335" s="48"/>
      <c r="G335" s="48"/>
      <c r="H335" s="48"/>
      <c r="I335" s="48"/>
      <c r="J335" s="48"/>
      <c r="K335" s="48"/>
      <c r="L335" s="48"/>
      <c r="M335" s="48"/>
      <c r="N335" s="48"/>
      <c r="O335" s="48"/>
      <c r="P335" s="48"/>
      <c r="Q335" s="48"/>
      <c r="R335" s="48"/>
      <c r="S335" s="48"/>
      <c r="T335" s="48"/>
      <c r="U335" s="48"/>
      <c r="V335" s="48"/>
      <c r="W335" s="48"/>
      <c r="X335" s="48"/>
      <c r="Y335" s="48"/>
      <c r="Z335" s="48"/>
      <c r="AA335" s="48"/>
      <c r="AB335" s="48"/>
      <c r="AC335" s="48"/>
      <c r="AD335" s="48"/>
      <c r="AE335" s="48"/>
    </row>
    <row r="336" spans="1:31" ht="15.75" customHeight="1">
      <c r="A336" s="48"/>
      <c r="B336" s="48"/>
      <c r="C336" s="48"/>
      <c r="D336" s="48"/>
      <c r="E336" s="48"/>
      <c r="F336" s="48"/>
      <c r="G336" s="48"/>
      <c r="H336" s="48"/>
      <c r="I336" s="48"/>
      <c r="J336" s="48"/>
      <c r="K336" s="48"/>
      <c r="L336" s="48"/>
      <c r="M336" s="48"/>
      <c r="N336" s="48"/>
      <c r="O336" s="48"/>
      <c r="P336" s="48"/>
      <c r="Q336" s="48"/>
      <c r="R336" s="48"/>
      <c r="S336" s="48"/>
      <c r="T336" s="48"/>
      <c r="U336" s="48"/>
      <c r="V336" s="48"/>
      <c r="W336" s="48"/>
      <c r="X336" s="48"/>
      <c r="Y336" s="48"/>
      <c r="Z336" s="48"/>
      <c r="AA336" s="48"/>
      <c r="AB336" s="48"/>
      <c r="AC336" s="48"/>
      <c r="AD336" s="48"/>
      <c r="AE336" s="48"/>
    </row>
    <row r="337" spans="1:31" ht="15.75" customHeight="1">
      <c r="A337" s="48"/>
      <c r="B337" s="48"/>
      <c r="C337" s="48"/>
      <c r="D337" s="48"/>
      <c r="E337" s="48"/>
      <c r="F337" s="48"/>
      <c r="G337" s="48"/>
      <c r="H337" s="48"/>
      <c r="I337" s="48"/>
      <c r="J337" s="48"/>
      <c r="K337" s="48"/>
      <c r="L337" s="48"/>
      <c r="M337" s="48"/>
      <c r="N337" s="48"/>
      <c r="O337" s="48"/>
      <c r="P337" s="48"/>
      <c r="Q337" s="48"/>
      <c r="R337" s="48"/>
      <c r="S337" s="48"/>
      <c r="T337" s="48"/>
      <c r="U337" s="48"/>
      <c r="V337" s="48"/>
      <c r="W337" s="48"/>
      <c r="X337" s="48"/>
      <c r="Y337" s="48"/>
      <c r="Z337" s="48"/>
      <c r="AA337" s="48"/>
      <c r="AB337" s="48"/>
      <c r="AC337" s="48"/>
      <c r="AD337" s="48"/>
      <c r="AE337" s="48"/>
    </row>
    <row r="338" spans="1:31" ht="15.75" customHeight="1">
      <c r="A338" s="48"/>
      <c r="B338" s="48"/>
      <c r="C338" s="48"/>
      <c r="D338" s="48"/>
      <c r="E338" s="48"/>
      <c r="F338" s="48"/>
      <c r="G338" s="48"/>
      <c r="H338" s="48"/>
      <c r="I338" s="48"/>
      <c r="J338" s="48"/>
      <c r="K338" s="48"/>
      <c r="L338" s="48"/>
      <c r="M338" s="48"/>
      <c r="N338" s="48"/>
      <c r="O338" s="48"/>
      <c r="P338" s="48"/>
      <c r="Q338" s="48"/>
      <c r="R338" s="48"/>
      <c r="S338" s="48"/>
      <c r="T338" s="48"/>
      <c r="U338" s="48"/>
      <c r="V338" s="48"/>
      <c r="W338" s="48"/>
      <c r="X338" s="48"/>
      <c r="Y338" s="48"/>
      <c r="Z338" s="48"/>
      <c r="AA338" s="48"/>
      <c r="AB338" s="48"/>
      <c r="AC338" s="48"/>
      <c r="AD338" s="48"/>
      <c r="AE338" s="48"/>
    </row>
    <row r="339" spans="1:31" ht="15.75" customHeight="1">
      <c r="A339" s="48"/>
      <c r="B339" s="48"/>
      <c r="C339" s="48"/>
      <c r="D339" s="48"/>
      <c r="E339" s="48"/>
      <c r="F339" s="48"/>
      <c r="G339" s="48"/>
      <c r="H339" s="48"/>
      <c r="I339" s="48"/>
      <c r="J339" s="48"/>
      <c r="K339" s="48"/>
      <c r="L339" s="48"/>
      <c r="M339" s="48"/>
      <c r="N339" s="48"/>
      <c r="O339" s="48"/>
      <c r="P339" s="48"/>
      <c r="Q339" s="48"/>
      <c r="R339" s="48"/>
      <c r="S339" s="48"/>
      <c r="T339" s="48"/>
      <c r="U339" s="48"/>
      <c r="V339" s="48"/>
      <c r="W339" s="48"/>
      <c r="X339" s="48"/>
      <c r="Y339" s="48"/>
      <c r="Z339" s="48"/>
      <c r="AA339" s="48"/>
      <c r="AB339" s="48"/>
      <c r="AC339" s="48"/>
      <c r="AD339" s="48"/>
      <c r="AE339" s="48"/>
    </row>
    <row r="340" spans="1:31" ht="15.75" customHeight="1">
      <c r="A340" s="48"/>
      <c r="B340" s="48"/>
      <c r="C340" s="48"/>
      <c r="D340" s="48"/>
      <c r="E340" s="48"/>
      <c r="F340" s="48"/>
      <c r="G340" s="48"/>
      <c r="H340" s="48"/>
      <c r="I340" s="48"/>
      <c r="J340" s="48"/>
      <c r="K340" s="48"/>
      <c r="L340" s="48"/>
      <c r="M340" s="48"/>
      <c r="N340" s="48"/>
      <c r="O340" s="48"/>
      <c r="P340" s="48"/>
      <c r="Q340" s="48"/>
      <c r="R340" s="48"/>
      <c r="S340" s="48"/>
      <c r="T340" s="48"/>
      <c r="U340" s="48"/>
      <c r="V340" s="48"/>
      <c r="W340" s="48"/>
      <c r="X340" s="48"/>
      <c r="Y340" s="48"/>
      <c r="Z340" s="48"/>
      <c r="AA340" s="48"/>
      <c r="AB340" s="48"/>
      <c r="AC340" s="48"/>
      <c r="AD340" s="48"/>
      <c r="AE340" s="48"/>
    </row>
    <row r="341" spans="1:31" ht="15.75" customHeight="1">
      <c r="A341" s="48"/>
      <c r="B341" s="48"/>
      <c r="C341" s="48"/>
      <c r="D341" s="48"/>
      <c r="E341" s="48"/>
      <c r="F341" s="48"/>
      <c r="G341" s="48"/>
      <c r="H341" s="48"/>
      <c r="I341" s="48"/>
      <c r="J341" s="48"/>
      <c r="K341" s="48"/>
      <c r="L341" s="48"/>
      <c r="M341" s="48"/>
      <c r="N341" s="48"/>
      <c r="O341" s="48"/>
      <c r="P341" s="48"/>
      <c r="Q341" s="48"/>
      <c r="R341" s="48"/>
      <c r="S341" s="48"/>
      <c r="T341" s="48"/>
      <c r="U341" s="48"/>
      <c r="V341" s="48"/>
      <c r="W341" s="48"/>
      <c r="X341" s="48"/>
      <c r="Y341" s="48"/>
      <c r="Z341" s="48"/>
      <c r="AA341" s="48"/>
      <c r="AB341" s="48"/>
      <c r="AC341" s="48"/>
      <c r="AD341" s="48"/>
      <c r="AE341" s="48"/>
    </row>
    <row r="342" spans="1:31" ht="15.75" customHeight="1">
      <c r="A342" s="48"/>
      <c r="B342" s="48"/>
      <c r="C342" s="48"/>
      <c r="D342" s="48"/>
      <c r="E342" s="48"/>
      <c r="F342" s="48"/>
      <c r="G342" s="48"/>
      <c r="H342" s="48"/>
      <c r="I342" s="48"/>
      <c r="J342" s="48"/>
      <c r="K342" s="48"/>
      <c r="L342" s="48"/>
      <c r="M342" s="48"/>
      <c r="N342" s="48"/>
      <c r="O342" s="48"/>
      <c r="P342" s="48"/>
      <c r="Q342" s="48"/>
      <c r="R342" s="48"/>
      <c r="S342" s="48"/>
      <c r="T342" s="48"/>
      <c r="U342" s="48"/>
      <c r="V342" s="48"/>
      <c r="W342" s="48"/>
      <c r="X342" s="48"/>
      <c r="Y342" s="48"/>
      <c r="Z342" s="48"/>
      <c r="AA342" s="48"/>
      <c r="AB342" s="48"/>
      <c r="AC342" s="48"/>
      <c r="AD342" s="48"/>
      <c r="AE342" s="48"/>
    </row>
    <row r="343" spans="1:31" ht="15.75" customHeight="1">
      <c r="A343" s="48"/>
      <c r="B343" s="48"/>
      <c r="C343" s="48"/>
      <c r="D343" s="48"/>
      <c r="E343" s="48"/>
      <c r="F343" s="48"/>
      <c r="G343" s="48"/>
      <c r="H343" s="48"/>
      <c r="I343" s="48"/>
      <c r="J343" s="48"/>
      <c r="K343" s="48"/>
      <c r="L343" s="48"/>
      <c r="M343" s="48"/>
      <c r="N343" s="48"/>
      <c r="O343" s="48"/>
      <c r="P343" s="48"/>
      <c r="Q343" s="48"/>
      <c r="R343" s="48"/>
      <c r="S343" s="48"/>
      <c r="T343" s="48"/>
      <c r="U343" s="48"/>
      <c r="V343" s="48"/>
      <c r="W343" s="48"/>
      <c r="X343" s="48"/>
      <c r="Y343" s="48"/>
      <c r="Z343" s="48"/>
      <c r="AA343" s="48"/>
      <c r="AB343" s="48"/>
      <c r="AC343" s="48"/>
      <c r="AD343" s="48"/>
      <c r="AE343" s="48"/>
    </row>
    <row r="344" spans="1:31" ht="15.75" customHeight="1">
      <c r="A344" s="48"/>
      <c r="B344" s="48"/>
      <c r="C344" s="48"/>
      <c r="D344" s="48"/>
      <c r="E344" s="48"/>
      <c r="F344" s="48"/>
      <c r="G344" s="48"/>
      <c r="H344" s="48"/>
      <c r="I344" s="48"/>
      <c r="J344" s="48"/>
      <c r="K344" s="48"/>
      <c r="L344" s="48"/>
      <c r="M344" s="48"/>
      <c r="N344" s="48"/>
      <c r="O344" s="48"/>
      <c r="P344" s="48"/>
      <c r="Q344" s="48"/>
      <c r="R344" s="48"/>
      <c r="S344" s="48"/>
      <c r="T344" s="48"/>
      <c r="U344" s="48"/>
      <c r="V344" s="48"/>
      <c r="W344" s="48"/>
      <c r="X344" s="48"/>
      <c r="Y344" s="48"/>
      <c r="Z344" s="48"/>
      <c r="AA344" s="48"/>
      <c r="AB344" s="48"/>
      <c r="AC344" s="48"/>
      <c r="AD344" s="48"/>
      <c r="AE344" s="48"/>
    </row>
    <row r="345" spans="1:31" ht="15.75" customHeight="1">
      <c r="A345" s="48"/>
      <c r="B345" s="48"/>
      <c r="C345" s="48"/>
      <c r="D345" s="48"/>
      <c r="E345" s="48"/>
      <c r="F345" s="48"/>
      <c r="G345" s="48"/>
      <c r="H345" s="48"/>
      <c r="I345" s="48"/>
      <c r="J345" s="48"/>
      <c r="K345" s="48"/>
      <c r="L345" s="48"/>
      <c r="M345" s="48"/>
      <c r="N345" s="48"/>
      <c r="O345" s="48"/>
      <c r="P345" s="48"/>
      <c r="Q345" s="48"/>
      <c r="R345" s="48"/>
      <c r="S345" s="48"/>
      <c r="T345" s="48"/>
      <c r="U345" s="48"/>
      <c r="V345" s="48"/>
      <c r="W345" s="48"/>
      <c r="X345" s="48"/>
      <c r="Y345" s="48"/>
      <c r="Z345" s="48"/>
      <c r="AA345" s="48"/>
      <c r="AB345" s="48"/>
      <c r="AC345" s="48"/>
      <c r="AD345" s="48"/>
      <c r="AE345" s="48"/>
    </row>
    <row r="346" spans="1:31" ht="15.75" customHeight="1">
      <c r="A346" s="48"/>
      <c r="B346" s="48"/>
      <c r="C346" s="48"/>
      <c r="D346" s="48"/>
      <c r="E346" s="48"/>
      <c r="F346" s="48"/>
      <c r="G346" s="48"/>
      <c r="H346" s="48"/>
      <c r="I346" s="48"/>
      <c r="J346" s="48"/>
      <c r="K346" s="48"/>
      <c r="L346" s="48"/>
      <c r="M346" s="48"/>
      <c r="N346" s="48"/>
      <c r="O346" s="48"/>
      <c r="P346" s="48"/>
      <c r="Q346" s="48"/>
      <c r="R346" s="48"/>
      <c r="S346" s="48"/>
      <c r="T346" s="48"/>
      <c r="U346" s="48"/>
      <c r="V346" s="48"/>
      <c r="W346" s="48"/>
      <c r="X346" s="48"/>
      <c r="Y346" s="48"/>
      <c r="Z346" s="48"/>
      <c r="AA346" s="48"/>
      <c r="AB346" s="48"/>
      <c r="AC346" s="48"/>
      <c r="AD346" s="48"/>
      <c r="AE346" s="48"/>
    </row>
    <row r="347" spans="1:31" ht="15.75" customHeight="1">
      <c r="A347" s="48"/>
      <c r="B347" s="48"/>
      <c r="C347" s="48"/>
      <c r="D347" s="48"/>
      <c r="E347" s="48"/>
      <c r="F347" s="48"/>
      <c r="G347" s="48"/>
      <c r="H347" s="48"/>
      <c r="I347" s="48"/>
      <c r="J347" s="48"/>
      <c r="K347" s="48"/>
      <c r="L347" s="48"/>
      <c r="M347" s="48"/>
      <c r="N347" s="48"/>
      <c r="O347" s="48"/>
      <c r="P347" s="48"/>
      <c r="Q347" s="48"/>
      <c r="R347" s="48"/>
      <c r="S347" s="48"/>
      <c r="T347" s="48"/>
      <c r="U347" s="48"/>
      <c r="V347" s="48"/>
      <c r="W347" s="48"/>
      <c r="X347" s="48"/>
      <c r="Y347" s="48"/>
      <c r="Z347" s="48"/>
      <c r="AA347" s="48"/>
      <c r="AB347" s="48"/>
      <c r="AC347" s="48"/>
      <c r="AD347" s="48"/>
      <c r="AE347" s="48"/>
    </row>
    <row r="348" spans="1:31" ht="15.75" customHeight="1">
      <c r="A348" s="48"/>
      <c r="B348" s="48"/>
      <c r="C348" s="48"/>
      <c r="D348" s="48"/>
      <c r="E348" s="48"/>
      <c r="F348" s="48"/>
      <c r="G348" s="48"/>
      <c r="H348" s="48"/>
      <c r="I348" s="48"/>
      <c r="J348" s="48"/>
      <c r="K348" s="48"/>
      <c r="L348" s="48"/>
      <c r="M348" s="48"/>
      <c r="N348" s="48"/>
      <c r="O348" s="48"/>
      <c r="P348" s="48"/>
      <c r="Q348" s="48"/>
      <c r="R348" s="48"/>
      <c r="S348" s="48"/>
      <c r="T348" s="48"/>
      <c r="U348" s="48"/>
      <c r="V348" s="48"/>
      <c r="W348" s="48"/>
      <c r="X348" s="48"/>
      <c r="Y348" s="48"/>
      <c r="Z348" s="48"/>
      <c r="AA348" s="48"/>
      <c r="AB348" s="48"/>
      <c r="AC348" s="48"/>
      <c r="AD348" s="48"/>
      <c r="AE348" s="48"/>
    </row>
    <row r="349" spans="1:31" ht="15.75" customHeight="1">
      <c r="A349" s="48"/>
      <c r="B349" s="48"/>
      <c r="C349" s="48"/>
      <c r="D349" s="48"/>
      <c r="E349" s="48"/>
      <c r="F349" s="48"/>
      <c r="G349" s="48"/>
      <c r="H349" s="48"/>
      <c r="I349" s="48"/>
      <c r="J349" s="48"/>
      <c r="K349" s="48"/>
      <c r="L349" s="48"/>
      <c r="M349" s="48"/>
      <c r="N349" s="48"/>
      <c r="O349" s="48"/>
      <c r="P349" s="48"/>
      <c r="Q349" s="48"/>
      <c r="R349" s="48"/>
      <c r="S349" s="48"/>
      <c r="T349" s="48"/>
      <c r="U349" s="48"/>
      <c r="V349" s="48"/>
      <c r="W349" s="48"/>
      <c r="X349" s="48"/>
      <c r="Y349" s="48"/>
      <c r="Z349" s="48"/>
      <c r="AA349" s="48"/>
      <c r="AB349" s="48"/>
      <c r="AC349" s="48"/>
      <c r="AD349" s="48"/>
      <c r="AE349" s="48"/>
    </row>
    <row r="350" spans="1:31" ht="15.75" customHeight="1">
      <c r="A350" s="48"/>
      <c r="B350" s="48"/>
      <c r="C350" s="48"/>
      <c r="D350" s="48"/>
      <c r="E350" s="48"/>
      <c r="F350" s="48"/>
      <c r="G350" s="48"/>
      <c r="H350" s="48"/>
      <c r="I350" s="48"/>
      <c r="J350" s="48"/>
      <c r="K350" s="48"/>
      <c r="L350" s="48"/>
      <c r="M350" s="48"/>
      <c r="N350" s="48"/>
      <c r="O350" s="48"/>
      <c r="P350" s="48"/>
      <c r="Q350" s="48"/>
      <c r="R350" s="48"/>
      <c r="S350" s="48"/>
      <c r="T350" s="48"/>
      <c r="U350" s="48"/>
      <c r="V350" s="48"/>
      <c r="W350" s="48"/>
      <c r="X350" s="48"/>
      <c r="Y350" s="48"/>
      <c r="Z350" s="48"/>
      <c r="AA350" s="48"/>
      <c r="AB350" s="48"/>
      <c r="AC350" s="48"/>
      <c r="AD350" s="48"/>
      <c r="AE350" s="48"/>
    </row>
    <row r="351" spans="1:31" ht="15.75" customHeight="1">
      <c r="A351" s="48"/>
      <c r="B351" s="48"/>
      <c r="C351" s="48"/>
      <c r="D351" s="48"/>
      <c r="E351" s="48"/>
      <c r="F351" s="48"/>
      <c r="G351" s="48"/>
      <c r="H351" s="48"/>
      <c r="I351" s="48"/>
      <c r="J351" s="48"/>
      <c r="K351" s="48"/>
      <c r="L351" s="48"/>
      <c r="M351" s="48"/>
      <c r="N351" s="48"/>
      <c r="O351" s="48"/>
      <c r="P351" s="48"/>
      <c r="Q351" s="48"/>
      <c r="R351" s="48"/>
      <c r="S351" s="48"/>
      <c r="T351" s="48"/>
      <c r="U351" s="48"/>
      <c r="V351" s="48"/>
      <c r="W351" s="48"/>
      <c r="X351" s="48"/>
      <c r="Y351" s="48"/>
      <c r="Z351" s="48"/>
      <c r="AA351" s="48"/>
      <c r="AB351" s="48"/>
      <c r="AC351" s="48"/>
      <c r="AD351" s="48"/>
      <c r="AE351" s="48"/>
    </row>
    <row r="352" spans="1:31" ht="15.75" customHeight="1">
      <c r="A352" s="48"/>
      <c r="B352" s="48"/>
      <c r="C352" s="48"/>
      <c r="D352" s="48"/>
      <c r="E352" s="48"/>
      <c r="F352" s="48"/>
      <c r="G352" s="48"/>
      <c r="H352" s="48"/>
      <c r="I352" s="48"/>
      <c r="J352" s="48"/>
      <c r="K352" s="48"/>
      <c r="L352" s="48"/>
      <c r="M352" s="48"/>
      <c r="N352" s="48"/>
      <c r="O352" s="48"/>
      <c r="P352" s="48"/>
      <c r="Q352" s="48"/>
      <c r="R352" s="48"/>
      <c r="S352" s="48"/>
      <c r="T352" s="48"/>
      <c r="U352" s="48"/>
      <c r="V352" s="48"/>
      <c r="W352" s="48"/>
      <c r="X352" s="48"/>
      <c r="Y352" s="48"/>
      <c r="Z352" s="48"/>
      <c r="AA352" s="48"/>
      <c r="AB352" s="48"/>
      <c r="AC352" s="48"/>
      <c r="AD352" s="48"/>
      <c r="AE352" s="48"/>
    </row>
    <row r="353" spans="1:31" ht="15.75" customHeight="1">
      <c r="A353" s="48"/>
      <c r="B353" s="48"/>
      <c r="C353" s="48"/>
      <c r="D353" s="48"/>
      <c r="E353" s="48"/>
      <c r="F353" s="48"/>
      <c r="G353" s="48"/>
      <c r="H353" s="48"/>
      <c r="I353" s="48"/>
      <c r="J353" s="48"/>
      <c r="K353" s="48"/>
      <c r="L353" s="48"/>
      <c r="M353" s="48"/>
      <c r="N353" s="48"/>
      <c r="O353" s="48"/>
      <c r="P353" s="48"/>
      <c r="Q353" s="48"/>
      <c r="R353" s="48"/>
      <c r="S353" s="48"/>
      <c r="T353" s="48"/>
      <c r="U353" s="48"/>
      <c r="V353" s="48"/>
      <c r="W353" s="48"/>
      <c r="X353" s="48"/>
      <c r="Y353" s="48"/>
      <c r="Z353" s="48"/>
      <c r="AA353" s="48"/>
      <c r="AB353" s="48"/>
      <c r="AC353" s="48"/>
      <c r="AD353" s="48"/>
      <c r="AE353" s="48"/>
    </row>
    <row r="354" spans="1:31" ht="15.75" customHeight="1">
      <c r="A354" s="48"/>
      <c r="B354" s="48"/>
      <c r="C354" s="48"/>
      <c r="D354" s="48"/>
      <c r="E354" s="48"/>
      <c r="F354" s="48"/>
      <c r="G354" s="48"/>
      <c r="H354" s="48"/>
      <c r="I354" s="48"/>
      <c r="J354" s="48"/>
      <c r="K354" s="48"/>
      <c r="L354" s="48"/>
      <c r="M354" s="48"/>
      <c r="N354" s="48"/>
      <c r="O354" s="48"/>
      <c r="P354" s="48"/>
      <c r="Q354" s="48"/>
      <c r="R354" s="48"/>
      <c r="S354" s="48"/>
      <c r="T354" s="48"/>
      <c r="U354" s="48"/>
      <c r="V354" s="48"/>
      <c r="W354" s="48"/>
      <c r="X354" s="48"/>
      <c r="Y354" s="48"/>
      <c r="Z354" s="48"/>
      <c r="AA354" s="48"/>
      <c r="AB354" s="48"/>
      <c r="AC354" s="48"/>
      <c r="AD354" s="48"/>
      <c r="AE354" s="48"/>
    </row>
    <row r="355" spans="1:31" ht="15.75" customHeight="1">
      <c r="A355" s="48"/>
      <c r="B355" s="48"/>
      <c r="C355" s="48"/>
      <c r="D355" s="48"/>
      <c r="E355" s="48"/>
      <c r="F355" s="48"/>
      <c r="G355" s="48"/>
      <c r="H355" s="48"/>
      <c r="I355" s="48"/>
      <c r="J355" s="48"/>
      <c r="K355" s="48"/>
      <c r="L355" s="48"/>
      <c r="M355" s="48"/>
      <c r="N355" s="48"/>
      <c r="O355" s="48"/>
      <c r="P355" s="48"/>
      <c r="Q355" s="48"/>
      <c r="R355" s="48"/>
      <c r="S355" s="48"/>
      <c r="T355" s="48"/>
      <c r="U355" s="48"/>
      <c r="V355" s="48"/>
      <c r="W355" s="48"/>
      <c r="X355" s="48"/>
      <c r="Y355" s="48"/>
      <c r="Z355" s="48"/>
      <c r="AA355" s="48"/>
      <c r="AB355" s="48"/>
      <c r="AC355" s="48"/>
      <c r="AD355" s="48"/>
      <c r="AE355" s="48"/>
    </row>
    <row r="356" spans="1:31" ht="15.75" customHeight="1">
      <c r="A356" s="48"/>
      <c r="B356" s="48"/>
      <c r="C356" s="48"/>
      <c r="D356" s="48"/>
      <c r="E356" s="48"/>
      <c r="F356" s="48"/>
      <c r="G356" s="48"/>
      <c r="H356" s="48"/>
      <c r="I356" s="48"/>
      <c r="J356" s="48"/>
      <c r="K356" s="48"/>
      <c r="L356" s="48"/>
      <c r="M356" s="48"/>
      <c r="N356" s="48"/>
      <c r="O356" s="48"/>
      <c r="P356" s="48"/>
      <c r="Q356" s="48"/>
      <c r="R356" s="48"/>
      <c r="S356" s="48"/>
      <c r="T356" s="48"/>
      <c r="U356" s="48"/>
      <c r="V356" s="48"/>
      <c r="W356" s="48"/>
      <c r="X356" s="48"/>
      <c r="Y356" s="48"/>
      <c r="Z356" s="48"/>
      <c r="AA356" s="48"/>
      <c r="AB356" s="48"/>
      <c r="AC356" s="48"/>
      <c r="AD356" s="48"/>
      <c r="AE356" s="48"/>
    </row>
    <row r="357" spans="1:31" ht="15.75" customHeight="1">
      <c r="A357" s="48"/>
      <c r="B357" s="48"/>
      <c r="C357" s="48"/>
      <c r="D357" s="48"/>
      <c r="E357" s="48"/>
      <c r="F357" s="48"/>
      <c r="G357" s="48"/>
      <c r="H357" s="48"/>
      <c r="I357" s="48"/>
      <c r="J357" s="48"/>
      <c r="K357" s="48"/>
      <c r="L357" s="48"/>
      <c r="M357" s="48"/>
      <c r="N357" s="48"/>
      <c r="O357" s="48"/>
      <c r="P357" s="48"/>
      <c r="Q357" s="48"/>
      <c r="R357" s="48"/>
      <c r="S357" s="48"/>
      <c r="T357" s="48"/>
      <c r="U357" s="48"/>
      <c r="V357" s="48"/>
      <c r="W357" s="48"/>
      <c r="X357" s="48"/>
      <c r="Y357" s="48"/>
      <c r="Z357" s="48"/>
      <c r="AA357" s="48"/>
      <c r="AB357" s="48"/>
      <c r="AC357" s="48"/>
      <c r="AD357" s="48"/>
      <c r="AE357" s="48"/>
    </row>
    <row r="358" spans="1:31" ht="15.75" customHeight="1">
      <c r="A358" s="48"/>
      <c r="B358" s="48"/>
      <c r="C358" s="48"/>
      <c r="D358" s="48"/>
      <c r="E358" s="48"/>
      <c r="F358" s="48"/>
      <c r="G358" s="48"/>
      <c r="H358" s="48"/>
      <c r="I358" s="48"/>
      <c r="J358" s="48"/>
      <c r="K358" s="48"/>
      <c r="L358" s="48"/>
      <c r="M358" s="48"/>
      <c r="N358" s="48"/>
      <c r="O358" s="48"/>
      <c r="P358" s="48"/>
      <c r="Q358" s="48"/>
      <c r="R358" s="48"/>
      <c r="S358" s="48"/>
      <c r="T358" s="48"/>
      <c r="U358" s="48"/>
      <c r="V358" s="48"/>
      <c r="W358" s="48"/>
      <c r="X358" s="48"/>
      <c r="Y358" s="48"/>
      <c r="Z358" s="48"/>
      <c r="AA358" s="48"/>
      <c r="AB358" s="48"/>
      <c r="AC358" s="48"/>
      <c r="AD358" s="48"/>
      <c r="AE358" s="48"/>
    </row>
    <row r="359" spans="1:31" ht="15.75" customHeight="1">
      <c r="A359" s="48"/>
      <c r="B359" s="48"/>
      <c r="C359" s="48"/>
      <c r="D359" s="48"/>
      <c r="E359" s="48"/>
      <c r="F359" s="48"/>
      <c r="G359" s="48"/>
      <c r="H359" s="48"/>
      <c r="I359" s="48"/>
      <c r="J359" s="48"/>
      <c r="K359" s="48"/>
      <c r="L359" s="48"/>
      <c r="M359" s="48"/>
      <c r="N359" s="48"/>
      <c r="O359" s="48"/>
      <c r="P359" s="48"/>
      <c r="Q359" s="48"/>
      <c r="R359" s="48"/>
      <c r="S359" s="48"/>
      <c r="T359" s="48"/>
      <c r="U359" s="48"/>
      <c r="V359" s="48"/>
      <c r="W359" s="48"/>
      <c r="X359" s="48"/>
      <c r="Y359" s="48"/>
      <c r="Z359" s="48"/>
      <c r="AA359" s="48"/>
      <c r="AB359" s="48"/>
      <c r="AC359" s="48"/>
      <c r="AD359" s="48"/>
      <c r="AE359" s="48"/>
    </row>
    <row r="360" spans="1:31" ht="15.75" customHeight="1">
      <c r="A360" s="48"/>
      <c r="B360" s="48"/>
      <c r="C360" s="48"/>
      <c r="D360" s="48"/>
      <c r="E360" s="48"/>
      <c r="F360" s="48"/>
      <c r="G360" s="48"/>
      <c r="H360" s="48"/>
      <c r="I360" s="48"/>
      <c r="J360" s="48"/>
      <c r="K360" s="48"/>
      <c r="L360" s="48"/>
      <c r="M360" s="48"/>
      <c r="N360" s="48"/>
      <c r="O360" s="48"/>
      <c r="P360" s="48"/>
      <c r="Q360" s="48"/>
      <c r="R360" s="48"/>
      <c r="S360" s="48"/>
      <c r="T360" s="48"/>
      <c r="U360" s="48"/>
      <c r="V360" s="48"/>
      <c r="W360" s="48"/>
      <c r="X360" s="48"/>
      <c r="Y360" s="48"/>
      <c r="Z360" s="48"/>
      <c r="AA360" s="48"/>
      <c r="AB360" s="48"/>
      <c r="AC360" s="48"/>
      <c r="AD360" s="48"/>
      <c r="AE360" s="48"/>
    </row>
    <row r="361" spans="1:31" ht="15.75" customHeight="1">
      <c r="A361" s="48"/>
      <c r="B361" s="48"/>
      <c r="C361" s="48"/>
      <c r="D361" s="48"/>
      <c r="E361" s="48"/>
      <c r="F361" s="48"/>
      <c r="G361" s="48"/>
      <c r="H361" s="48"/>
      <c r="I361" s="48"/>
      <c r="J361" s="48"/>
      <c r="K361" s="48"/>
      <c r="L361" s="48"/>
      <c r="M361" s="48"/>
      <c r="N361" s="48"/>
      <c r="O361" s="48"/>
      <c r="P361" s="48"/>
      <c r="Q361" s="48"/>
      <c r="R361" s="48"/>
      <c r="S361" s="48"/>
      <c r="T361" s="48"/>
      <c r="U361" s="48"/>
      <c r="V361" s="48"/>
      <c r="W361" s="48"/>
      <c r="X361" s="48"/>
      <c r="Y361" s="48"/>
      <c r="Z361" s="48"/>
      <c r="AA361" s="48"/>
      <c r="AB361" s="48"/>
      <c r="AC361" s="48"/>
      <c r="AD361" s="48"/>
      <c r="AE361" s="48"/>
    </row>
    <row r="362" spans="1:31" ht="15.75" customHeight="1">
      <c r="A362" s="48"/>
      <c r="B362" s="48"/>
      <c r="C362" s="48"/>
      <c r="D362" s="48"/>
      <c r="E362" s="48"/>
      <c r="F362" s="48"/>
      <c r="G362" s="48"/>
      <c r="H362" s="48"/>
      <c r="I362" s="48"/>
      <c r="J362" s="48"/>
      <c r="K362" s="48"/>
      <c r="L362" s="48"/>
      <c r="M362" s="48"/>
      <c r="N362" s="48"/>
      <c r="O362" s="48"/>
      <c r="P362" s="48"/>
      <c r="Q362" s="48"/>
      <c r="R362" s="48"/>
      <c r="S362" s="48"/>
      <c r="T362" s="48"/>
      <c r="U362" s="48"/>
      <c r="V362" s="48"/>
      <c r="W362" s="48"/>
      <c r="X362" s="48"/>
      <c r="Y362" s="48"/>
      <c r="Z362" s="48"/>
      <c r="AA362" s="48"/>
      <c r="AB362" s="48"/>
      <c r="AC362" s="48"/>
      <c r="AD362" s="48"/>
      <c r="AE362" s="48"/>
    </row>
    <row r="363" spans="1:31" ht="15.75" customHeight="1">
      <c r="A363" s="48"/>
      <c r="B363" s="48"/>
      <c r="C363" s="48"/>
      <c r="D363" s="48"/>
      <c r="E363" s="48"/>
      <c r="F363" s="48"/>
      <c r="G363" s="48"/>
      <c r="H363" s="48"/>
      <c r="I363" s="48"/>
      <c r="J363" s="48"/>
      <c r="K363" s="48"/>
      <c r="L363" s="48"/>
      <c r="M363" s="48"/>
      <c r="N363" s="48"/>
      <c r="O363" s="48"/>
      <c r="P363" s="48"/>
      <c r="Q363" s="48"/>
      <c r="R363" s="48"/>
      <c r="S363" s="48"/>
      <c r="T363" s="48"/>
      <c r="U363" s="48"/>
      <c r="V363" s="48"/>
      <c r="W363" s="48"/>
      <c r="X363" s="48"/>
      <c r="Y363" s="48"/>
      <c r="Z363" s="48"/>
      <c r="AA363" s="48"/>
      <c r="AB363" s="48"/>
      <c r="AC363" s="48"/>
      <c r="AD363" s="48"/>
      <c r="AE363" s="48"/>
    </row>
    <row r="364" spans="1:31" ht="15.75" customHeight="1">
      <c r="A364" s="48"/>
      <c r="B364" s="48"/>
      <c r="C364" s="48"/>
      <c r="D364" s="48"/>
      <c r="E364" s="48"/>
      <c r="F364" s="48"/>
      <c r="G364" s="48"/>
      <c r="H364" s="48"/>
      <c r="I364" s="48"/>
      <c r="J364" s="48"/>
      <c r="K364" s="48"/>
      <c r="L364" s="48"/>
      <c r="M364" s="48"/>
      <c r="N364" s="48"/>
      <c r="O364" s="48"/>
      <c r="P364" s="48"/>
      <c r="Q364" s="48"/>
      <c r="R364" s="48"/>
      <c r="S364" s="48"/>
      <c r="T364" s="48"/>
      <c r="U364" s="48"/>
      <c r="V364" s="48"/>
      <c r="W364" s="48"/>
      <c r="X364" s="48"/>
      <c r="Y364" s="48"/>
      <c r="Z364" s="48"/>
      <c r="AA364" s="48"/>
      <c r="AB364" s="48"/>
      <c r="AC364" s="48"/>
      <c r="AD364" s="48"/>
      <c r="AE364" s="48"/>
    </row>
    <row r="365" spans="1:31" ht="15.75" customHeight="1">
      <c r="A365" s="48"/>
      <c r="B365" s="48"/>
      <c r="C365" s="48"/>
      <c r="D365" s="48"/>
      <c r="E365" s="48"/>
      <c r="F365" s="48"/>
      <c r="G365" s="48"/>
      <c r="H365" s="48"/>
      <c r="I365" s="48"/>
      <c r="J365" s="48"/>
      <c r="K365" s="48"/>
      <c r="L365" s="48"/>
      <c r="M365" s="48"/>
      <c r="N365" s="48"/>
      <c r="O365" s="48"/>
      <c r="P365" s="48"/>
      <c r="Q365" s="48"/>
      <c r="R365" s="48"/>
      <c r="S365" s="48"/>
      <c r="T365" s="48"/>
      <c r="U365" s="48"/>
      <c r="V365" s="48"/>
      <c r="W365" s="48"/>
      <c r="X365" s="48"/>
      <c r="Y365" s="48"/>
      <c r="Z365" s="48"/>
      <c r="AA365" s="48"/>
      <c r="AB365" s="48"/>
      <c r="AC365" s="48"/>
      <c r="AD365" s="48"/>
      <c r="AE365" s="48"/>
    </row>
    <row r="366" spans="1:31" ht="15.75" customHeight="1">
      <c r="A366" s="48"/>
      <c r="B366" s="48"/>
      <c r="C366" s="48"/>
      <c r="D366" s="48"/>
      <c r="E366" s="48"/>
      <c r="F366" s="48"/>
      <c r="G366" s="48"/>
      <c r="H366" s="48"/>
      <c r="I366" s="48"/>
      <c r="J366" s="48"/>
      <c r="K366" s="48"/>
      <c r="L366" s="48"/>
      <c r="M366" s="48"/>
      <c r="N366" s="48"/>
      <c r="O366" s="48"/>
      <c r="P366" s="48"/>
      <c r="Q366" s="48"/>
      <c r="R366" s="48"/>
      <c r="S366" s="48"/>
      <c r="T366" s="48"/>
      <c r="U366" s="48"/>
      <c r="V366" s="48"/>
      <c r="W366" s="48"/>
      <c r="X366" s="48"/>
      <c r="Y366" s="48"/>
      <c r="Z366" s="48"/>
      <c r="AA366" s="48"/>
      <c r="AB366" s="48"/>
      <c r="AC366" s="48"/>
      <c r="AD366" s="48"/>
      <c r="AE366" s="48"/>
    </row>
    <row r="367" spans="1:31" ht="15.75" customHeight="1">
      <c r="A367" s="48"/>
      <c r="B367" s="48"/>
      <c r="C367" s="48"/>
      <c r="D367" s="48"/>
      <c r="E367" s="48"/>
      <c r="F367" s="48"/>
      <c r="G367" s="48"/>
      <c r="H367" s="48"/>
      <c r="I367" s="48"/>
      <c r="J367" s="48"/>
      <c r="K367" s="48"/>
      <c r="L367" s="48"/>
      <c r="M367" s="48"/>
      <c r="N367" s="48"/>
      <c r="O367" s="48"/>
      <c r="P367" s="48"/>
      <c r="Q367" s="48"/>
      <c r="R367" s="48"/>
      <c r="S367" s="48"/>
      <c r="T367" s="48"/>
      <c r="U367" s="48"/>
      <c r="V367" s="48"/>
      <c r="W367" s="48"/>
      <c r="X367" s="48"/>
      <c r="Y367" s="48"/>
      <c r="Z367" s="48"/>
      <c r="AA367" s="48"/>
      <c r="AB367" s="48"/>
      <c r="AC367" s="48"/>
      <c r="AD367" s="48"/>
      <c r="AE367" s="48"/>
    </row>
    <row r="368" spans="1:31" ht="15.75" customHeight="1">
      <c r="A368" s="48"/>
      <c r="B368" s="48"/>
      <c r="C368" s="48"/>
      <c r="D368" s="48"/>
      <c r="E368" s="48"/>
      <c r="F368" s="48"/>
      <c r="G368" s="48"/>
      <c r="H368" s="48"/>
      <c r="I368" s="48"/>
      <c r="J368" s="48"/>
      <c r="K368" s="48"/>
      <c r="L368" s="48"/>
      <c r="M368" s="48"/>
      <c r="N368" s="48"/>
      <c r="O368" s="48"/>
      <c r="P368" s="48"/>
      <c r="Q368" s="48"/>
      <c r="R368" s="48"/>
      <c r="S368" s="48"/>
      <c r="T368" s="48"/>
      <c r="U368" s="48"/>
      <c r="V368" s="48"/>
      <c r="W368" s="48"/>
      <c r="X368" s="48"/>
      <c r="Y368" s="48"/>
      <c r="Z368" s="48"/>
      <c r="AA368" s="48"/>
      <c r="AB368" s="48"/>
      <c r="AC368" s="48"/>
      <c r="AD368" s="48"/>
      <c r="AE368" s="48"/>
    </row>
    <row r="369" spans="1:31" ht="15.75" customHeight="1">
      <c r="A369" s="48"/>
      <c r="B369" s="48"/>
      <c r="C369" s="48"/>
      <c r="D369" s="48"/>
      <c r="E369" s="48"/>
      <c r="F369" s="48"/>
      <c r="G369" s="48"/>
      <c r="H369" s="48"/>
      <c r="I369" s="48"/>
      <c r="J369" s="48"/>
      <c r="K369" s="48"/>
      <c r="L369" s="48"/>
      <c r="M369" s="48"/>
      <c r="N369" s="48"/>
      <c r="O369" s="48"/>
      <c r="P369" s="48"/>
      <c r="Q369" s="48"/>
      <c r="R369" s="48"/>
      <c r="S369" s="48"/>
      <c r="T369" s="48"/>
      <c r="U369" s="48"/>
      <c r="V369" s="48"/>
      <c r="W369" s="48"/>
      <c r="X369" s="48"/>
      <c r="Y369" s="48"/>
      <c r="Z369" s="48"/>
      <c r="AA369" s="48"/>
      <c r="AB369" s="48"/>
      <c r="AC369" s="48"/>
      <c r="AD369" s="48"/>
      <c r="AE369" s="48"/>
    </row>
    <row r="370" spans="1:31" ht="15.75" customHeight="1">
      <c r="A370" s="48"/>
      <c r="B370" s="48"/>
      <c r="C370" s="48"/>
      <c r="D370" s="48"/>
      <c r="E370" s="48"/>
      <c r="F370" s="48"/>
      <c r="G370" s="48"/>
      <c r="H370" s="48"/>
      <c r="I370" s="48"/>
      <c r="J370" s="48"/>
      <c r="K370" s="48"/>
      <c r="L370" s="48"/>
      <c r="M370" s="48"/>
      <c r="N370" s="48"/>
      <c r="O370" s="48"/>
      <c r="P370" s="48"/>
      <c r="Q370" s="48"/>
      <c r="R370" s="48"/>
      <c r="S370" s="48"/>
      <c r="T370" s="48"/>
      <c r="U370" s="48"/>
      <c r="V370" s="48"/>
      <c r="W370" s="48"/>
      <c r="X370" s="48"/>
      <c r="Y370" s="48"/>
      <c r="Z370" s="48"/>
      <c r="AA370" s="48"/>
      <c r="AB370" s="48"/>
      <c r="AC370" s="48"/>
      <c r="AD370" s="48"/>
      <c r="AE370" s="48"/>
    </row>
    <row r="371" spans="1:31" ht="15.75" customHeight="1">
      <c r="A371" s="48"/>
      <c r="B371" s="48"/>
      <c r="C371" s="48"/>
      <c r="D371" s="48"/>
      <c r="E371" s="48"/>
      <c r="F371" s="48"/>
      <c r="G371" s="48"/>
      <c r="H371" s="48"/>
      <c r="I371" s="48"/>
      <c r="J371" s="48"/>
      <c r="K371" s="48"/>
      <c r="L371" s="48"/>
      <c r="M371" s="48"/>
      <c r="N371" s="48"/>
      <c r="O371" s="48"/>
      <c r="P371" s="48"/>
      <c r="Q371" s="48"/>
      <c r="R371" s="48"/>
      <c r="S371" s="48"/>
      <c r="T371" s="48"/>
      <c r="U371" s="48"/>
      <c r="V371" s="48"/>
      <c r="W371" s="48"/>
      <c r="X371" s="48"/>
      <c r="Y371" s="48"/>
      <c r="Z371" s="48"/>
      <c r="AA371" s="48"/>
      <c r="AB371" s="48"/>
      <c r="AC371" s="48"/>
      <c r="AD371" s="48"/>
      <c r="AE371" s="48"/>
    </row>
    <row r="372" spans="1:31" ht="15.75" customHeight="1">
      <c r="A372" s="48"/>
      <c r="B372" s="48"/>
      <c r="C372" s="48"/>
      <c r="D372" s="48"/>
      <c r="E372" s="48"/>
      <c r="F372" s="48"/>
      <c r="G372" s="48"/>
      <c r="H372" s="48"/>
      <c r="I372" s="48"/>
      <c r="J372" s="48"/>
      <c r="K372" s="48"/>
      <c r="L372" s="48"/>
      <c r="M372" s="48"/>
      <c r="N372" s="48"/>
      <c r="O372" s="48"/>
      <c r="P372" s="48"/>
      <c r="Q372" s="48"/>
      <c r="R372" s="48"/>
      <c r="S372" s="48"/>
      <c r="T372" s="48"/>
      <c r="U372" s="48"/>
      <c r="V372" s="48"/>
      <c r="W372" s="48"/>
      <c r="X372" s="48"/>
      <c r="Y372" s="48"/>
      <c r="Z372" s="48"/>
      <c r="AA372" s="48"/>
      <c r="AB372" s="48"/>
      <c r="AC372" s="48"/>
      <c r="AD372" s="48"/>
      <c r="AE372" s="48"/>
    </row>
    <row r="373" spans="1:31" ht="15.75" customHeight="1">
      <c r="A373" s="48"/>
      <c r="B373" s="48"/>
      <c r="C373" s="48"/>
      <c r="D373" s="48"/>
      <c r="E373" s="48"/>
      <c r="F373" s="48"/>
      <c r="G373" s="48"/>
      <c r="H373" s="48"/>
      <c r="I373" s="48"/>
      <c r="J373" s="48"/>
      <c r="K373" s="48"/>
      <c r="L373" s="48"/>
      <c r="M373" s="48"/>
      <c r="N373" s="48"/>
      <c r="O373" s="48"/>
      <c r="P373" s="48"/>
      <c r="Q373" s="48"/>
      <c r="R373" s="48"/>
      <c r="S373" s="48"/>
      <c r="T373" s="48"/>
      <c r="U373" s="48"/>
      <c r="V373" s="48"/>
      <c r="W373" s="48"/>
      <c r="X373" s="48"/>
      <c r="Y373" s="48"/>
      <c r="Z373" s="48"/>
      <c r="AA373" s="48"/>
      <c r="AB373" s="48"/>
      <c r="AC373" s="48"/>
      <c r="AD373" s="48"/>
      <c r="AE373" s="48"/>
    </row>
    <row r="374" spans="1:31" ht="15.75" customHeight="1">
      <c r="A374" s="48"/>
      <c r="B374" s="48"/>
      <c r="C374" s="48"/>
      <c r="D374" s="48"/>
      <c r="E374" s="48"/>
      <c r="F374" s="48"/>
      <c r="G374" s="48"/>
      <c r="H374" s="48"/>
      <c r="I374" s="48"/>
      <c r="J374" s="48"/>
      <c r="K374" s="48"/>
      <c r="L374" s="48"/>
      <c r="M374" s="48"/>
      <c r="N374" s="48"/>
      <c r="O374" s="48"/>
      <c r="P374" s="48"/>
      <c r="Q374" s="48"/>
      <c r="R374" s="48"/>
      <c r="S374" s="48"/>
      <c r="T374" s="48"/>
      <c r="U374" s="48"/>
      <c r="V374" s="48"/>
      <c r="W374" s="48"/>
      <c r="X374" s="48"/>
      <c r="Y374" s="48"/>
      <c r="Z374" s="48"/>
      <c r="AA374" s="48"/>
      <c r="AB374" s="48"/>
      <c r="AC374" s="48"/>
      <c r="AD374" s="48"/>
      <c r="AE374" s="48"/>
    </row>
    <row r="375" spans="1:31" ht="15.75" customHeight="1">
      <c r="A375" s="48"/>
      <c r="B375" s="48"/>
      <c r="C375" s="48"/>
      <c r="D375" s="48"/>
      <c r="E375" s="48"/>
      <c r="F375" s="48"/>
      <c r="G375" s="48"/>
      <c r="H375" s="48"/>
      <c r="I375" s="48"/>
      <c r="J375" s="48"/>
      <c r="K375" s="48"/>
      <c r="L375" s="48"/>
      <c r="M375" s="48"/>
      <c r="N375" s="48"/>
      <c r="O375" s="48"/>
      <c r="P375" s="48"/>
      <c r="Q375" s="48"/>
      <c r="R375" s="48"/>
      <c r="S375" s="48"/>
      <c r="T375" s="48"/>
      <c r="U375" s="48"/>
      <c r="V375" s="48"/>
      <c r="W375" s="48"/>
      <c r="X375" s="48"/>
      <c r="Y375" s="48"/>
      <c r="Z375" s="48"/>
      <c r="AA375" s="48"/>
      <c r="AB375" s="48"/>
      <c r="AC375" s="48"/>
      <c r="AD375" s="48"/>
      <c r="AE375" s="48"/>
    </row>
    <row r="376" spans="1:31" ht="15.75" customHeight="1">
      <c r="A376" s="48"/>
      <c r="B376" s="48"/>
      <c r="C376" s="48"/>
      <c r="D376" s="48"/>
      <c r="E376" s="48"/>
      <c r="F376" s="48"/>
      <c r="G376" s="48"/>
      <c r="H376" s="48"/>
      <c r="I376" s="48"/>
      <c r="J376" s="48"/>
      <c r="K376" s="48"/>
      <c r="L376" s="48"/>
      <c r="M376" s="48"/>
      <c r="N376" s="48"/>
      <c r="O376" s="48"/>
      <c r="P376" s="48"/>
      <c r="Q376" s="48"/>
      <c r="R376" s="48"/>
      <c r="S376" s="48"/>
      <c r="T376" s="48"/>
      <c r="U376" s="48"/>
      <c r="V376" s="48"/>
      <c r="W376" s="48"/>
      <c r="X376" s="48"/>
      <c r="Y376" s="48"/>
      <c r="Z376" s="48"/>
      <c r="AA376" s="48"/>
      <c r="AB376" s="48"/>
      <c r="AC376" s="48"/>
      <c r="AD376" s="48"/>
      <c r="AE376" s="48"/>
    </row>
    <row r="377" spans="1:31" ht="15.75" customHeight="1">
      <c r="A377" s="48"/>
      <c r="B377" s="48"/>
      <c r="C377" s="48"/>
      <c r="D377" s="48"/>
      <c r="E377" s="48"/>
      <c r="F377" s="48"/>
      <c r="G377" s="48"/>
      <c r="H377" s="48"/>
      <c r="I377" s="48"/>
      <c r="J377" s="48"/>
      <c r="K377" s="48"/>
      <c r="L377" s="48"/>
      <c r="M377" s="48"/>
      <c r="N377" s="48"/>
      <c r="O377" s="48"/>
      <c r="P377" s="48"/>
      <c r="Q377" s="48"/>
      <c r="R377" s="48"/>
      <c r="S377" s="48"/>
      <c r="T377" s="48"/>
      <c r="U377" s="48"/>
      <c r="V377" s="48"/>
      <c r="W377" s="48"/>
      <c r="X377" s="48"/>
      <c r="Y377" s="48"/>
      <c r="Z377" s="48"/>
      <c r="AA377" s="48"/>
      <c r="AB377" s="48"/>
      <c r="AC377" s="48"/>
      <c r="AD377" s="48"/>
      <c r="AE377" s="48"/>
    </row>
    <row r="378" spans="1:31" ht="15.75" customHeight="1">
      <c r="A378" s="48"/>
      <c r="B378" s="48"/>
      <c r="C378" s="48"/>
      <c r="D378" s="48"/>
      <c r="E378" s="48"/>
      <c r="F378" s="48"/>
      <c r="G378" s="48"/>
      <c r="H378" s="48"/>
      <c r="I378" s="48"/>
      <c r="J378" s="48"/>
      <c r="K378" s="48"/>
      <c r="L378" s="48"/>
      <c r="M378" s="48"/>
      <c r="N378" s="48"/>
      <c r="O378" s="48"/>
      <c r="P378" s="48"/>
      <c r="Q378" s="48"/>
      <c r="R378" s="48"/>
      <c r="S378" s="48"/>
      <c r="T378" s="48"/>
      <c r="U378" s="48"/>
      <c r="V378" s="48"/>
      <c r="W378" s="48"/>
      <c r="X378" s="48"/>
      <c r="Y378" s="48"/>
      <c r="Z378" s="48"/>
      <c r="AA378" s="48"/>
      <c r="AB378" s="48"/>
      <c r="AC378" s="48"/>
      <c r="AD378" s="48"/>
      <c r="AE378" s="48"/>
    </row>
    <row r="379" spans="1:31" ht="15.75" customHeight="1">
      <c r="A379" s="48"/>
      <c r="B379" s="48"/>
      <c r="C379" s="48"/>
      <c r="D379" s="48"/>
      <c r="E379" s="48"/>
      <c r="F379" s="48"/>
      <c r="G379" s="48"/>
      <c r="H379" s="48"/>
      <c r="I379" s="48"/>
      <c r="J379" s="48"/>
      <c r="K379" s="48"/>
      <c r="L379" s="48"/>
      <c r="M379" s="48"/>
      <c r="N379" s="48"/>
      <c r="O379" s="48"/>
      <c r="P379" s="48"/>
      <c r="Q379" s="48"/>
      <c r="R379" s="48"/>
      <c r="S379" s="48"/>
      <c r="T379" s="48"/>
      <c r="U379" s="48"/>
      <c r="V379" s="48"/>
      <c r="W379" s="48"/>
      <c r="X379" s="48"/>
      <c r="Y379" s="48"/>
      <c r="Z379" s="48"/>
      <c r="AA379" s="48"/>
      <c r="AB379" s="48"/>
      <c r="AC379" s="48"/>
      <c r="AD379" s="48"/>
      <c r="AE379" s="48"/>
    </row>
    <row r="380" spans="1:31" ht="15.75" customHeight="1">
      <c r="A380" s="48"/>
      <c r="B380" s="48"/>
      <c r="C380" s="48"/>
      <c r="D380" s="48"/>
      <c r="E380" s="48"/>
      <c r="F380" s="48"/>
      <c r="G380" s="48"/>
      <c r="H380" s="48"/>
      <c r="I380" s="48"/>
      <c r="J380" s="48"/>
      <c r="K380" s="48"/>
      <c r="L380" s="48"/>
      <c r="M380" s="48"/>
      <c r="N380" s="48"/>
      <c r="O380" s="48"/>
      <c r="P380" s="48"/>
      <c r="Q380" s="48"/>
      <c r="R380" s="48"/>
      <c r="S380" s="48"/>
      <c r="T380" s="48"/>
      <c r="U380" s="48"/>
      <c r="V380" s="48"/>
      <c r="W380" s="48"/>
      <c r="X380" s="48"/>
      <c r="Y380" s="48"/>
      <c r="Z380" s="48"/>
      <c r="AA380" s="48"/>
      <c r="AB380" s="48"/>
      <c r="AC380" s="48"/>
      <c r="AD380" s="48"/>
      <c r="AE380" s="48"/>
    </row>
    <row r="381" spans="1:31" ht="15.75" customHeight="1">
      <c r="A381" s="48"/>
      <c r="B381" s="48"/>
      <c r="C381" s="48"/>
      <c r="D381" s="48"/>
      <c r="E381" s="48"/>
      <c r="F381" s="48"/>
      <c r="G381" s="48"/>
      <c r="H381" s="48"/>
      <c r="I381" s="48"/>
      <c r="J381" s="48"/>
      <c r="K381" s="48"/>
      <c r="L381" s="48"/>
      <c r="M381" s="48"/>
      <c r="N381" s="48"/>
      <c r="O381" s="48"/>
      <c r="P381" s="48"/>
      <c r="Q381" s="48"/>
      <c r="R381" s="48"/>
      <c r="S381" s="48"/>
      <c r="T381" s="48"/>
      <c r="U381" s="48"/>
      <c r="V381" s="48"/>
      <c r="W381" s="48"/>
      <c r="X381" s="48"/>
      <c r="Y381" s="48"/>
      <c r="Z381" s="48"/>
      <c r="AA381" s="48"/>
      <c r="AB381" s="48"/>
      <c r="AC381" s="48"/>
      <c r="AD381" s="48"/>
      <c r="AE381" s="48"/>
    </row>
    <row r="382" spans="1:31" ht="15.75" customHeight="1">
      <c r="A382" s="48"/>
      <c r="B382" s="48"/>
      <c r="C382" s="48"/>
      <c r="D382" s="48"/>
      <c r="E382" s="48"/>
      <c r="F382" s="48"/>
      <c r="G382" s="48"/>
      <c r="H382" s="48"/>
      <c r="I382" s="48"/>
      <c r="J382" s="48"/>
      <c r="K382" s="48"/>
      <c r="L382" s="48"/>
      <c r="M382" s="48"/>
      <c r="N382" s="48"/>
      <c r="O382" s="48"/>
      <c r="P382" s="48"/>
      <c r="Q382" s="48"/>
      <c r="R382" s="48"/>
      <c r="S382" s="48"/>
      <c r="T382" s="48"/>
      <c r="U382" s="48"/>
      <c r="V382" s="48"/>
      <c r="W382" s="48"/>
      <c r="X382" s="48"/>
      <c r="Y382" s="48"/>
      <c r="Z382" s="48"/>
      <c r="AA382" s="48"/>
      <c r="AB382" s="48"/>
      <c r="AC382" s="48"/>
      <c r="AD382" s="48"/>
      <c r="AE382" s="48"/>
    </row>
    <row r="383" spans="1:31" ht="15.75" customHeight="1">
      <c r="A383" s="48"/>
      <c r="B383" s="48"/>
      <c r="C383" s="48"/>
      <c r="D383" s="48"/>
      <c r="E383" s="48"/>
      <c r="F383" s="48"/>
      <c r="G383" s="48"/>
      <c r="H383" s="48"/>
      <c r="I383" s="48"/>
      <c r="J383" s="48"/>
      <c r="K383" s="48"/>
      <c r="L383" s="48"/>
      <c r="M383" s="48"/>
      <c r="N383" s="48"/>
      <c r="O383" s="48"/>
      <c r="P383" s="48"/>
      <c r="Q383" s="48"/>
      <c r="R383" s="48"/>
      <c r="S383" s="48"/>
      <c r="T383" s="48"/>
      <c r="U383" s="48"/>
      <c r="V383" s="48"/>
      <c r="W383" s="48"/>
      <c r="X383" s="48"/>
      <c r="Y383" s="48"/>
      <c r="Z383" s="48"/>
      <c r="AA383" s="48"/>
      <c r="AB383" s="48"/>
      <c r="AC383" s="48"/>
      <c r="AD383" s="48"/>
      <c r="AE383" s="48"/>
    </row>
    <row r="384" spans="1:31" ht="15.75" customHeight="1">
      <c r="A384" s="48"/>
      <c r="B384" s="48"/>
      <c r="C384" s="48"/>
      <c r="D384" s="48"/>
      <c r="E384" s="48"/>
      <c r="F384" s="48"/>
      <c r="G384" s="48"/>
      <c r="H384" s="48"/>
      <c r="I384" s="48"/>
      <c r="J384" s="48"/>
      <c r="K384" s="48"/>
      <c r="L384" s="48"/>
      <c r="M384" s="48"/>
      <c r="N384" s="48"/>
      <c r="O384" s="48"/>
      <c r="P384" s="48"/>
      <c r="Q384" s="48"/>
      <c r="R384" s="48"/>
      <c r="S384" s="48"/>
      <c r="T384" s="48"/>
      <c r="U384" s="48"/>
      <c r="V384" s="48"/>
      <c r="W384" s="48"/>
      <c r="X384" s="48"/>
      <c r="Y384" s="48"/>
      <c r="Z384" s="48"/>
      <c r="AA384" s="48"/>
      <c r="AB384" s="48"/>
      <c r="AC384" s="48"/>
      <c r="AD384" s="48"/>
      <c r="AE384" s="48"/>
    </row>
    <row r="385" spans="1:31" ht="15.75" customHeight="1">
      <c r="A385" s="48"/>
      <c r="B385" s="48"/>
      <c r="C385" s="48"/>
      <c r="D385" s="48"/>
      <c r="E385" s="48"/>
      <c r="F385" s="48"/>
      <c r="G385" s="48"/>
      <c r="H385" s="48"/>
      <c r="I385" s="48"/>
      <c r="J385" s="48"/>
      <c r="K385" s="48"/>
      <c r="L385" s="48"/>
      <c r="M385" s="48"/>
      <c r="N385" s="48"/>
      <c r="O385" s="48"/>
      <c r="P385" s="48"/>
      <c r="Q385" s="48"/>
      <c r="R385" s="48"/>
      <c r="S385" s="48"/>
      <c r="T385" s="48"/>
      <c r="U385" s="48"/>
      <c r="V385" s="48"/>
      <c r="W385" s="48"/>
      <c r="X385" s="48"/>
      <c r="Y385" s="48"/>
      <c r="Z385" s="48"/>
      <c r="AA385" s="48"/>
      <c r="AB385" s="48"/>
      <c r="AC385" s="48"/>
      <c r="AD385" s="48"/>
      <c r="AE385" s="48"/>
    </row>
    <row r="386" spans="1:31" ht="15.75" customHeight="1">
      <c r="A386" s="48"/>
      <c r="B386" s="48"/>
      <c r="C386" s="48"/>
      <c r="D386" s="48"/>
      <c r="E386" s="48"/>
      <c r="F386" s="48"/>
      <c r="G386" s="48"/>
      <c r="H386" s="48"/>
      <c r="I386" s="48"/>
      <c r="J386" s="48"/>
      <c r="K386" s="48"/>
      <c r="L386" s="48"/>
      <c r="M386" s="48"/>
      <c r="N386" s="48"/>
      <c r="O386" s="48"/>
      <c r="P386" s="48"/>
      <c r="Q386" s="48"/>
      <c r="R386" s="48"/>
      <c r="S386" s="48"/>
      <c r="T386" s="48"/>
      <c r="U386" s="48"/>
      <c r="V386" s="48"/>
      <c r="W386" s="48"/>
      <c r="X386" s="48"/>
      <c r="Y386" s="48"/>
      <c r="Z386" s="48"/>
      <c r="AA386" s="48"/>
      <c r="AB386" s="48"/>
      <c r="AC386" s="48"/>
      <c r="AD386" s="48"/>
      <c r="AE386" s="48"/>
    </row>
    <row r="387" spans="1:31" ht="15.75" customHeight="1">
      <c r="A387" s="48"/>
      <c r="B387" s="48"/>
      <c r="C387" s="48"/>
      <c r="D387" s="48"/>
      <c r="E387" s="48"/>
      <c r="F387" s="48"/>
      <c r="G387" s="48"/>
      <c r="H387" s="48"/>
      <c r="I387" s="48"/>
      <c r="J387" s="48"/>
      <c r="K387" s="48"/>
      <c r="L387" s="48"/>
      <c r="M387" s="48"/>
      <c r="N387" s="48"/>
      <c r="O387" s="48"/>
      <c r="P387" s="48"/>
      <c r="Q387" s="48"/>
      <c r="R387" s="48"/>
      <c r="S387" s="48"/>
      <c r="T387" s="48"/>
      <c r="U387" s="48"/>
      <c r="V387" s="48"/>
      <c r="W387" s="48"/>
      <c r="X387" s="48"/>
      <c r="Y387" s="48"/>
      <c r="Z387" s="48"/>
      <c r="AA387" s="48"/>
      <c r="AB387" s="48"/>
      <c r="AC387" s="48"/>
      <c r="AD387" s="48"/>
      <c r="AE387" s="48"/>
    </row>
    <row r="388" spans="1:31" ht="15.75" customHeight="1">
      <c r="A388" s="48"/>
      <c r="B388" s="48"/>
      <c r="C388" s="48"/>
      <c r="D388" s="48"/>
      <c r="E388" s="48"/>
      <c r="F388" s="48"/>
      <c r="G388" s="48"/>
      <c r="H388" s="48"/>
      <c r="I388" s="48"/>
      <c r="J388" s="48"/>
      <c r="K388" s="48"/>
      <c r="L388" s="48"/>
      <c r="M388" s="48"/>
      <c r="N388" s="48"/>
      <c r="O388" s="48"/>
      <c r="P388" s="48"/>
      <c r="Q388" s="48"/>
      <c r="R388" s="48"/>
      <c r="S388" s="48"/>
      <c r="T388" s="48"/>
      <c r="U388" s="48"/>
      <c r="V388" s="48"/>
      <c r="W388" s="48"/>
      <c r="X388" s="48"/>
      <c r="Y388" s="48"/>
      <c r="Z388" s="48"/>
      <c r="AA388" s="48"/>
      <c r="AB388" s="48"/>
      <c r="AC388" s="48"/>
      <c r="AD388" s="48"/>
      <c r="AE388" s="48"/>
    </row>
    <row r="389" spans="1:31" ht="15.75" customHeight="1">
      <c r="A389" s="48"/>
      <c r="B389" s="48"/>
      <c r="C389" s="48"/>
      <c r="D389" s="48"/>
      <c r="E389" s="48"/>
      <c r="F389" s="48"/>
      <c r="G389" s="48"/>
      <c r="H389" s="48"/>
      <c r="I389" s="48"/>
      <c r="J389" s="48"/>
      <c r="K389" s="48"/>
      <c r="L389" s="48"/>
      <c r="M389" s="48"/>
      <c r="N389" s="48"/>
      <c r="O389" s="48"/>
      <c r="P389" s="48"/>
      <c r="Q389" s="48"/>
      <c r="R389" s="48"/>
      <c r="S389" s="48"/>
      <c r="T389" s="48"/>
      <c r="U389" s="48"/>
      <c r="V389" s="48"/>
      <c r="W389" s="48"/>
      <c r="X389" s="48"/>
      <c r="Y389" s="48"/>
      <c r="Z389" s="48"/>
      <c r="AA389" s="48"/>
      <c r="AB389" s="48"/>
      <c r="AC389" s="48"/>
      <c r="AD389" s="48"/>
      <c r="AE389" s="48"/>
    </row>
    <row r="390" spans="1:31" ht="15.75" customHeight="1">
      <c r="A390" s="48"/>
      <c r="B390" s="48"/>
      <c r="C390" s="48"/>
      <c r="D390" s="48"/>
      <c r="E390" s="48"/>
      <c r="F390" s="48"/>
      <c r="G390" s="48"/>
      <c r="H390" s="48"/>
      <c r="I390" s="48"/>
      <c r="J390" s="48"/>
      <c r="K390" s="48"/>
      <c r="L390" s="48"/>
      <c r="M390" s="48"/>
      <c r="N390" s="48"/>
      <c r="O390" s="48"/>
      <c r="P390" s="48"/>
      <c r="Q390" s="48"/>
      <c r="R390" s="48"/>
      <c r="S390" s="48"/>
      <c r="T390" s="48"/>
      <c r="U390" s="48"/>
      <c r="V390" s="48"/>
      <c r="W390" s="48"/>
      <c r="X390" s="48"/>
      <c r="Y390" s="48"/>
      <c r="Z390" s="48"/>
      <c r="AA390" s="48"/>
      <c r="AB390" s="48"/>
      <c r="AC390" s="48"/>
      <c r="AD390" s="48"/>
      <c r="AE390" s="48"/>
    </row>
    <row r="391" spans="1:31" ht="15.75" customHeight="1">
      <c r="A391" s="48"/>
      <c r="B391" s="48"/>
      <c r="C391" s="48"/>
      <c r="D391" s="48"/>
      <c r="E391" s="48"/>
      <c r="F391" s="48"/>
      <c r="G391" s="48"/>
      <c r="H391" s="48"/>
      <c r="I391" s="48"/>
      <c r="J391" s="48"/>
      <c r="K391" s="48"/>
      <c r="L391" s="48"/>
      <c r="M391" s="48"/>
      <c r="N391" s="48"/>
      <c r="O391" s="48"/>
      <c r="P391" s="48"/>
      <c r="Q391" s="48"/>
      <c r="R391" s="48"/>
      <c r="S391" s="48"/>
      <c r="T391" s="48"/>
      <c r="U391" s="48"/>
      <c r="V391" s="48"/>
      <c r="W391" s="48"/>
      <c r="X391" s="48"/>
      <c r="Y391" s="48"/>
      <c r="Z391" s="48"/>
      <c r="AA391" s="48"/>
      <c r="AB391" s="48"/>
      <c r="AC391" s="48"/>
      <c r="AD391" s="48"/>
      <c r="AE391" s="48"/>
    </row>
    <row r="392" spans="1:31" ht="15.75" customHeight="1">
      <c r="A392" s="48"/>
      <c r="B392" s="48"/>
      <c r="C392" s="48"/>
      <c r="D392" s="48"/>
      <c r="E392" s="48"/>
      <c r="F392" s="48"/>
      <c r="G392" s="48"/>
      <c r="H392" s="48"/>
      <c r="I392" s="48"/>
      <c r="J392" s="48"/>
      <c r="K392" s="48"/>
      <c r="L392" s="48"/>
      <c r="M392" s="48"/>
      <c r="N392" s="48"/>
      <c r="O392" s="48"/>
      <c r="P392" s="48"/>
      <c r="Q392" s="48"/>
      <c r="R392" s="48"/>
      <c r="S392" s="48"/>
      <c r="T392" s="48"/>
      <c r="U392" s="48"/>
      <c r="V392" s="48"/>
      <c r="W392" s="48"/>
      <c r="X392" s="48"/>
      <c r="Y392" s="48"/>
      <c r="Z392" s="48"/>
      <c r="AA392" s="48"/>
      <c r="AB392" s="48"/>
      <c r="AC392" s="48"/>
      <c r="AD392" s="48"/>
      <c r="AE392" s="48"/>
    </row>
    <row r="393" spans="1:31" ht="15.75" customHeight="1">
      <c r="A393" s="48"/>
      <c r="B393" s="48"/>
      <c r="C393" s="48"/>
      <c r="D393" s="48"/>
      <c r="E393" s="48"/>
      <c r="F393" s="48"/>
      <c r="G393" s="48"/>
      <c r="H393" s="48"/>
      <c r="I393" s="48"/>
      <c r="J393" s="48"/>
      <c r="K393" s="48"/>
      <c r="L393" s="48"/>
      <c r="M393" s="48"/>
      <c r="N393" s="48"/>
      <c r="O393" s="48"/>
      <c r="P393" s="48"/>
      <c r="Q393" s="48"/>
      <c r="R393" s="48"/>
      <c r="S393" s="48"/>
      <c r="T393" s="48"/>
      <c r="U393" s="48"/>
      <c r="V393" s="48"/>
      <c r="W393" s="48"/>
      <c r="X393" s="48"/>
      <c r="Y393" s="48"/>
      <c r="Z393" s="48"/>
      <c r="AA393" s="48"/>
      <c r="AB393" s="48"/>
      <c r="AC393" s="48"/>
      <c r="AD393" s="48"/>
      <c r="AE393" s="48"/>
    </row>
    <row r="394" spans="1:31" ht="15.75" customHeight="1">
      <c r="A394" s="48"/>
      <c r="B394" s="48"/>
      <c r="C394" s="48"/>
      <c r="D394" s="48"/>
      <c r="E394" s="48"/>
      <c r="F394" s="48"/>
      <c r="G394" s="48"/>
      <c r="H394" s="48"/>
      <c r="I394" s="48"/>
      <c r="J394" s="48"/>
      <c r="K394" s="48"/>
      <c r="L394" s="48"/>
      <c r="M394" s="48"/>
      <c r="N394" s="48"/>
      <c r="O394" s="48"/>
      <c r="P394" s="48"/>
      <c r="Q394" s="48"/>
      <c r="R394" s="48"/>
      <c r="S394" s="48"/>
      <c r="T394" s="48"/>
      <c r="U394" s="48"/>
      <c r="V394" s="48"/>
      <c r="W394" s="48"/>
      <c r="X394" s="48"/>
      <c r="Y394" s="48"/>
      <c r="Z394" s="48"/>
      <c r="AA394" s="48"/>
      <c r="AB394" s="48"/>
      <c r="AC394" s="48"/>
      <c r="AD394" s="48"/>
      <c r="AE394" s="48"/>
    </row>
    <row r="395" spans="1:31" ht="15.75" customHeight="1">
      <c r="A395" s="48"/>
      <c r="B395" s="48"/>
      <c r="C395" s="48"/>
      <c r="D395" s="48"/>
      <c r="E395" s="48"/>
      <c r="F395" s="48"/>
      <c r="G395" s="48"/>
      <c r="H395" s="48"/>
      <c r="I395" s="48"/>
      <c r="J395" s="48"/>
      <c r="K395" s="48"/>
      <c r="L395" s="48"/>
      <c r="M395" s="48"/>
      <c r="N395" s="48"/>
      <c r="O395" s="48"/>
      <c r="P395" s="48"/>
      <c r="Q395" s="48"/>
      <c r="R395" s="48"/>
      <c r="S395" s="48"/>
      <c r="T395" s="48"/>
      <c r="U395" s="48"/>
      <c r="V395" s="48"/>
      <c r="W395" s="48"/>
      <c r="X395" s="48"/>
      <c r="Y395" s="48"/>
      <c r="Z395" s="48"/>
      <c r="AA395" s="48"/>
      <c r="AB395" s="48"/>
      <c r="AC395" s="48"/>
      <c r="AD395" s="48"/>
      <c r="AE395" s="48"/>
    </row>
    <row r="396" spans="1:31" ht="15.75" customHeight="1">
      <c r="A396" s="48"/>
      <c r="B396" s="48"/>
      <c r="C396" s="48"/>
      <c r="D396" s="48"/>
      <c r="E396" s="48"/>
      <c r="F396" s="48"/>
      <c r="G396" s="48"/>
      <c r="H396" s="48"/>
      <c r="I396" s="48"/>
      <c r="J396" s="48"/>
      <c r="K396" s="48"/>
      <c r="L396" s="48"/>
      <c r="M396" s="48"/>
      <c r="N396" s="48"/>
      <c r="O396" s="48"/>
      <c r="P396" s="48"/>
      <c r="Q396" s="48"/>
      <c r="R396" s="48"/>
      <c r="S396" s="48"/>
      <c r="T396" s="48"/>
      <c r="U396" s="48"/>
      <c r="V396" s="48"/>
      <c r="W396" s="48"/>
      <c r="X396" s="48"/>
      <c r="Y396" s="48"/>
      <c r="Z396" s="48"/>
      <c r="AA396" s="48"/>
      <c r="AB396" s="48"/>
      <c r="AC396" s="48"/>
      <c r="AD396" s="48"/>
      <c r="AE396" s="48"/>
    </row>
    <row r="397" spans="1:31" ht="15.75" customHeight="1">
      <c r="A397" s="48"/>
      <c r="B397" s="48"/>
      <c r="C397" s="48"/>
      <c r="D397" s="48"/>
      <c r="E397" s="48"/>
      <c r="F397" s="48"/>
      <c r="G397" s="48"/>
      <c r="H397" s="48"/>
      <c r="I397" s="48"/>
      <c r="J397" s="48"/>
      <c r="K397" s="48"/>
      <c r="L397" s="48"/>
      <c r="M397" s="48"/>
      <c r="N397" s="48"/>
      <c r="O397" s="48"/>
      <c r="P397" s="48"/>
      <c r="Q397" s="48"/>
      <c r="R397" s="48"/>
      <c r="S397" s="48"/>
      <c r="T397" s="48"/>
      <c r="U397" s="48"/>
      <c r="V397" s="48"/>
      <c r="W397" s="48"/>
      <c r="X397" s="48"/>
      <c r="Y397" s="48"/>
      <c r="Z397" s="48"/>
      <c r="AA397" s="48"/>
      <c r="AB397" s="48"/>
      <c r="AC397" s="48"/>
      <c r="AD397" s="48"/>
      <c r="AE397" s="48"/>
    </row>
    <row r="398" spans="1:31" ht="15.75" customHeight="1">
      <c r="A398" s="48"/>
      <c r="B398" s="48"/>
      <c r="C398" s="48"/>
      <c r="D398" s="48"/>
      <c r="E398" s="48"/>
      <c r="F398" s="48"/>
      <c r="G398" s="48"/>
      <c r="H398" s="48"/>
      <c r="I398" s="48"/>
      <c r="J398" s="48"/>
      <c r="K398" s="48"/>
      <c r="L398" s="48"/>
      <c r="M398" s="48"/>
      <c r="N398" s="48"/>
      <c r="O398" s="48"/>
      <c r="P398" s="48"/>
      <c r="Q398" s="48"/>
      <c r="R398" s="48"/>
      <c r="S398" s="48"/>
      <c r="T398" s="48"/>
      <c r="U398" s="48"/>
      <c r="V398" s="48"/>
      <c r="W398" s="48"/>
      <c r="X398" s="48"/>
      <c r="Y398" s="48"/>
      <c r="Z398" s="48"/>
      <c r="AA398" s="48"/>
      <c r="AB398" s="48"/>
      <c r="AC398" s="48"/>
      <c r="AD398" s="48"/>
      <c r="AE398" s="48"/>
    </row>
    <row r="399" spans="1:31" ht="15.75" customHeight="1">
      <c r="A399" s="48"/>
      <c r="B399" s="48"/>
      <c r="C399" s="48"/>
      <c r="D399" s="48"/>
      <c r="E399" s="48"/>
      <c r="F399" s="48"/>
      <c r="G399" s="48"/>
      <c r="H399" s="48"/>
      <c r="I399" s="48"/>
      <c r="J399" s="48"/>
      <c r="K399" s="48"/>
      <c r="L399" s="48"/>
      <c r="M399" s="48"/>
      <c r="N399" s="48"/>
      <c r="O399" s="48"/>
      <c r="P399" s="48"/>
      <c r="Q399" s="48"/>
      <c r="R399" s="48"/>
      <c r="S399" s="48"/>
      <c r="T399" s="48"/>
      <c r="U399" s="48"/>
      <c r="V399" s="48"/>
      <c r="W399" s="48"/>
      <c r="X399" s="48"/>
      <c r="Y399" s="48"/>
      <c r="Z399" s="48"/>
      <c r="AA399" s="48"/>
      <c r="AB399" s="48"/>
      <c r="AC399" s="48"/>
      <c r="AD399" s="48"/>
      <c r="AE399" s="48"/>
    </row>
    <row r="400" spans="1:31" ht="15.75" customHeight="1">
      <c r="A400" s="48"/>
      <c r="B400" s="48"/>
      <c r="C400" s="48"/>
      <c r="D400" s="48"/>
      <c r="E400" s="48"/>
      <c r="F400" s="48"/>
      <c r="G400" s="48"/>
      <c r="H400" s="48"/>
      <c r="I400" s="48"/>
      <c r="J400" s="48"/>
      <c r="K400" s="48"/>
      <c r="L400" s="48"/>
      <c r="M400" s="48"/>
      <c r="N400" s="48"/>
      <c r="O400" s="48"/>
      <c r="P400" s="48"/>
      <c r="Q400" s="48"/>
      <c r="R400" s="48"/>
      <c r="S400" s="48"/>
      <c r="T400" s="48"/>
      <c r="U400" s="48"/>
      <c r="V400" s="48"/>
      <c r="W400" s="48"/>
      <c r="X400" s="48"/>
      <c r="Y400" s="48"/>
      <c r="Z400" s="48"/>
      <c r="AA400" s="48"/>
      <c r="AB400" s="48"/>
      <c r="AC400" s="48"/>
      <c r="AD400" s="48"/>
      <c r="AE400" s="48"/>
    </row>
    <row r="401" spans="1:31" ht="15.75" customHeight="1">
      <c r="A401" s="48"/>
      <c r="B401" s="48"/>
      <c r="C401" s="48"/>
      <c r="D401" s="48"/>
      <c r="E401" s="48"/>
      <c r="F401" s="48"/>
      <c r="G401" s="48"/>
      <c r="H401" s="48"/>
      <c r="I401" s="48"/>
      <c r="J401" s="48"/>
      <c r="K401" s="48"/>
      <c r="L401" s="48"/>
      <c r="M401" s="48"/>
      <c r="N401" s="48"/>
      <c r="O401" s="48"/>
      <c r="P401" s="48"/>
      <c r="Q401" s="48"/>
      <c r="R401" s="48"/>
      <c r="S401" s="48"/>
      <c r="T401" s="48"/>
      <c r="U401" s="48"/>
      <c r="V401" s="48"/>
      <c r="W401" s="48"/>
      <c r="X401" s="48"/>
      <c r="Y401" s="48"/>
      <c r="Z401" s="48"/>
      <c r="AA401" s="48"/>
      <c r="AB401" s="48"/>
      <c r="AC401" s="48"/>
      <c r="AD401" s="48"/>
      <c r="AE401" s="48"/>
    </row>
    <row r="402" spans="1:31" ht="15.75" customHeight="1">
      <c r="A402" s="48"/>
      <c r="B402" s="48"/>
      <c r="C402" s="48"/>
      <c r="D402" s="48"/>
      <c r="E402" s="48"/>
      <c r="F402" s="48"/>
      <c r="G402" s="48"/>
      <c r="H402" s="48"/>
      <c r="I402" s="48"/>
      <c r="J402" s="48"/>
      <c r="K402" s="48"/>
      <c r="L402" s="48"/>
      <c r="M402" s="48"/>
      <c r="N402" s="48"/>
      <c r="O402" s="48"/>
      <c r="P402" s="48"/>
      <c r="Q402" s="48"/>
      <c r="R402" s="48"/>
      <c r="S402" s="48"/>
      <c r="T402" s="48"/>
      <c r="U402" s="48"/>
      <c r="V402" s="48"/>
      <c r="W402" s="48"/>
      <c r="X402" s="48"/>
      <c r="Y402" s="48"/>
      <c r="Z402" s="48"/>
      <c r="AA402" s="48"/>
      <c r="AB402" s="48"/>
      <c r="AC402" s="48"/>
      <c r="AD402" s="48"/>
      <c r="AE402" s="48"/>
    </row>
    <row r="403" spans="1:31" ht="15.75" customHeight="1">
      <c r="A403" s="48"/>
      <c r="B403" s="48"/>
      <c r="C403" s="48"/>
      <c r="D403" s="48"/>
      <c r="E403" s="48"/>
      <c r="F403" s="48"/>
      <c r="G403" s="48"/>
      <c r="H403" s="48"/>
      <c r="I403" s="48"/>
      <c r="J403" s="48"/>
      <c r="K403" s="48"/>
      <c r="L403" s="48"/>
      <c r="M403" s="48"/>
      <c r="N403" s="48"/>
      <c r="O403" s="48"/>
      <c r="P403" s="48"/>
      <c r="Q403" s="48"/>
      <c r="R403" s="48"/>
      <c r="S403" s="48"/>
      <c r="T403" s="48"/>
      <c r="U403" s="48"/>
      <c r="V403" s="48"/>
      <c r="W403" s="48"/>
      <c r="X403" s="48"/>
      <c r="Y403" s="48"/>
      <c r="Z403" s="48"/>
      <c r="AA403" s="48"/>
      <c r="AB403" s="48"/>
      <c r="AC403" s="48"/>
      <c r="AD403" s="48"/>
      <c r="AE403" s="48"/>
    </row>
    <row r="404" spans="1:31" ht="15.75" customHeight="1">
      <c r="A404" s="48"/>
      <c r="B404" s="48"/>
      <c r="C404" s="48"/>
      <c r="D404" s="48"/>
      <c r="E404" s="48"/>
      <c r="F404" s="48"/>
      <c r="G404" s="48"/>
      <c r="H404" s="48"/>
      <c r="I404" s="48"/>
      <c r="J404" s="48"/>
      <c r="K404" s="48"/>
      <c r="L404" s="48"/>
      <c r="M404" s="48"/>
      <c r="N404" s="48"/>
      <c r="O404" s="48"/>
      <c r="P404" s="48"/>
      <c r="Q404" s="48"/>
      <c r="R404" s="48"/>
      <c r="S404" s="48"/>
      <c r="T404" s="48"/>
      <c r="U404" s="48"/>
      <c r="V404" s="48"/>
      <c r="W404" s="48"/>
      <c r="X404" s="48"/>
      <c r="Y404" s="48"/>
      <c r="Z404" s="48"/>
      <c r="AA404" s="48"/>
      <c r="AB404" s="48"/>
      <c r="AC404" s="48"/>
      <c r="AD404" s="48"/>
      <c r="AE404" s="48"/>
    </row>
    <row r="405" spans="1:31" ht="15.75" customHeight="1">
      <c r="A405" s="48"/>
      <c r="B405" s="48"/>
      <c r="C405" s="48"/>
      <c r="D405" s="48"/>
      <c r="E405" s="48"/>
      <c r="F405" s="48"/>
      <c r="G405" s="48"/>
      <c r="H405" s="48"/>
      <c r="I405" s="48"/>
      <c r="J405" s="48"/>
      <c r="K405" s="48"/>
      <c r="L405" s="48"/>
      <c r="M405" s="48"/>
      <c r="N405" s="48"/>
      <c r="O405" s="48"/>
      <c r="P405" s="48"/>
      <c r="Q405" s="48"/>
      <c r="R405" s="48"/>
      <c r="S405" s="48"/>
      <c r="T405" s="48"/>
      <c r="U405" s="48"/>
      <c r="V405" s="48"/>
      <c r="W405" s="48"/>
      <c r="X405" s="48"/>
      <c r="Y405" s="48"/>
      <c r="Z405" s="48"/>
      <c r="AA405" s="48"/>
      <c r="AB405" s="48"/>
      <c r="AC405" s="48"/>
      <c r="AD405" s="48"/>
      <c r="AE405" s="48"/>
    </row>
    <row r="406" spans="1:31" ht="15.75" customHeight="1">
      <c r="A406" s="48"/>
      <c r="B406" s="48"/>
      <c r="C406" s="48"/>
      <c r="D406" s="48"/>
      <c r="E406" s="48"/>
      <c r="F406" s="48"/>
      <c r="G406" s="48"/>
      <c r="H406" s="48"/>
      <c r="I406" s="48"/>
      <c r="J406" s="48"/>
      <c r="K406" s="48"/>
      <c r="L406" s="48"/>
      <c r="M406" s="48"/>
      <c r="N406" s="48"/>
      <c r="O406" s="48"/>
      <c r="P406" s="48"/>
      <c r="Q406" s="48"/>
      <c r="R406" s="48"/>
      <c r="S406" s="48"/>
      <c r="T406" s="48"/>
      <c r="U406" s="48"/>
      <c r="V406" s="48"/>
      <c r="W406" s="48"/>
      <c r="X406" s="48"/>
      <c r="Y406" s="48"/>
      <c r="Z406" s="48"/>
      <c r="AA406" s="48"/>
      <c r="AB406" s="48"/>
      <c r="AC406" s="48"/>
      <c r="AD406" s="48"/>
      <c r="AE406" s="48"/>
    </row>
    <row r="407" spans="1:31" ht="15.75" customHeight="1">
      <c r="A407" s="48"/>
      <c r="B407" s="48"/>
      <c r="C407" s="48"/>
      <c r="D407" s="48"/>
      <c r="E407" s="48"/>
      <c r="F407" s="48"/>
      <c r="G407" s="48"/>
      <c r="H407" s="48"/>
      <c r="I407" s="48"/>
      <c r="J407" s="48"/>
      <c r="K407" s="48"/>
      <c r="L407" s="48"/>
      <c r="M407" s="48"/>
      <c r="N407" s="48"/>
      <c r="O407" s="48"/>
      <c r="P407" s="48"/>
      <c r="Q407" s="48"/>
      <c r="R407" s="48"/>
      <c r="S407" s="48"/>
      <c r="T407" s="48"/>
      <c r="U407" s="48"/>
      <c r="V407" s="48"/>
      <c r="W407" s="48"/>
      <c r="X407" s="48"/>
      <c r="Y407" s="48"/>
      <c r="Z407" s="48"/>
      <c r="AA407" s="48"/>
      <c r="AB407" s="48"/>
      <c r="AC407" s="48"/>
      <c r="AD407" s="48"/>
      <c r="AE407" s="48"/>
    </row>
    <row r="408" spans="1:31" ht="15.75" customHeight="1">
      <c r="A408" s="48"/>
      <c r="B408" s="48"/>
      <c r="C408" s="48"/>
      <c r="D408" s="48"/>
      <c r="E408" s="48"/>
      <c r="F408" s="48"/>
      <c r="G408" s="48"/>
      <c r="H408" s="48"/>
      <c r="I408" s="48"/>
      <c r="J408" s="48"/>
      <c r="K408" s="48"/>
      <c r="L408" s="48"/>
      <c r="M408" s="48"/>
      <c r="N408" s="48"/>
      <c r="O408" s="48"/>
      <c r="P408" s="48"/>
      <c r="Q408" s="48"/>
      <c r="R408" s="48"/>
      <c r="S408" s="48"/>
      <c r="T408" s="48"/>
      <c r="U408" s="48"/>
      <c r="V408" s="48"/>
      <c r="W408" s="48"/>
      <c r="X408" s="48"/>
      <c r="Y408" s="48"/>
      <c r="Z408" s="48"/>
      <c r="AA408" s="48"/>
      <c r="AB408" s="48"/>
      <c r="AC408" s="48"/>
      <c r="AD408" s="48"/>
      <c r="AE408" s="48"/>
    </row>
    <row r="409" spans="1:31" ht="15.75" customHeight="1">
      <c r="A409" s="48"/>
      <c r="B409" s="48"/>
      <c r="C409" s="48"/>
      <c r="D409" s="48"/>
      <c r="E409" s="48"/>
      <c r="F409" s="48"/>
      <c r="G409" s="48"/>
      <c r="H409" s="48"/>
      <c r="I409" s="48"/>
      <c r="J409" s="48"/>
      <c r="K409" s="48"/>
      <c r="L409" s="48"/>
      <c r="M409" s="48"/>
      <c r="N409" s="48"/>
      <c r="O409" s="48"/>
      <c r="P409" s="48"/>
      <c r="Q409" s="48"/>
      <c r="R409" s="48"/>
      <c r="S409" s="48"/>
      <c r="T409" s="48"/>
      <c r="U409" s="48"/>
      <c r="V409" s="48"/>
      <c r="W409" s="48"/>
      <c r="X409" s="48"/>
      <c r="Y409" s="48"/>
      <c r="Z409" s="48"/>
      <c r="AA409" s="48"/>
      <c r="AB409" s="48"/>
      <c r="AC409" s="48"/>
      <c r="AD409" s="48"/>
      <c r="AE409" s="48"/>
    </row>
    <row r="410" spans="1:31" ht="15.75" customHeight="1">
      <c r="A410" s="48"/>
      <c r="B410" s="48"/>
      <c r="C410" s="48"/>
      <c r="D410" s="48"/>
      <c r="E410" s="48"/>
      <c r="F410" s="48"/>
      <c r="G410" s="48"/>
      <c r="H410" s="48"/>
      <c r="I410" s="48"/>
      <c r="J410" s="48"/>
      <c r="K410" s="48"/>
      <c r="L410" s="48"/>
      <c r="M410" s="48"/>
      <c r="N410" s="48"/>
      <c r="O410" s="48"/>
      <c r="P410" s="48"/>
      <c r="Q410" s="48"/>
      <c r="R410" s="48"/>
      <c r="S410" s="48"/>
      <c r="T410" s="48"/>
      <c r="U410" s="48"/>
      <c r="V410" s="48"/>
      <c r="W410" s="48"/>
      <c r="X410" s="48"/>
      <c r="Y410" s="48"/>
      <c r="Z410" s="48"/>
      <c r="AA410" s="48"/>
      <c r="AB410" s="48"/>
      <c r="AC410" s="48"/>
      <c r="AD410" s="48"/>
      <c r="AE410" s="48"/>
    </row>
    <row r="411" spans="1:31" ht="15.75" customHeight="1">
      <c r="A411" s="48"/>
      <c r="B411" s="48"/>
      <c r="C411" s="48"/>
      <c r="D411" s="48"/>
      <c r="E411" s="48"/>
      <c r="F411" s="48"/>
      <c r="G411" s="48"/>
      <c r="H411" s="48"/>
      <c r="I411" s="48"/>
      <c r="J411" s="48"/>
      <c r="K411" s="48"/>
      <c r="L411" s="48"/>
      <c r="M411" s="48"/>
      <c r="N411" s="48"/>
      <c r="O411" s="48"/>
      <c r="P411" s="48"/>
      <c r="Q411" s="48"/>
      <c r="R411" s="48"/>
      <c r="S411" s="48"/>
      <c r="T411" s="48"/>
      <c r="U411" s="48"/>
      <c r="V411" s="48"/>
      <c r="W411" s="48"/>
      <c r="X411" s="48"/>
      <c r="Y411" s="48"/>
      <c r="Z411" s="48"/>
      <c r="AA411" s="48"/>
      <c r="AB411" s="48"/>
      <c r="AC411" s="48"/>
      <c r="AD411" s="48"/>
      <c r="AE411" s="48"/>
    </row>
    <row r="412" spans="1:31" ht="15.75" customHeight="1">
      <c r="A412" s="48"/>
      <c r="B412" s="48"/>
      <c r="C412" s="48"/>
      <c r="D412" s="48"/>
      <c r="E412" s="48"/>
      <c r="F412" s="48"/>
      <c r="G412" s="48"/>
      <c r="H412" s="48"/>
      <c r="I412" s="48"/>
      <c r="J412" s="48"/>
      <c r="K412" s="48"/>
      <c r="L412" s="48"/>
      <c r="M412" s="48"/>
      <c r="N412" s="48"/>
      <c r="O412" s="48"/>
      <c r="P412" s="48"/>
      <c r="Q412" s="48"/>
      <c r="R412" s="48"/>
      <c r="S412" s="48"/>
      <c r="T412" s="48"/>
      <c r="U412" s="48"/>
      <c r="V412" s="48"/>
      <c r="W412" s="48"/>
      <c r="X412" s="48"/>
      <c r="Y412" s="48"/>
      <c r="Z412" s="48"/>
      <c r="AA412" s="48"/>
      <c r="AB412" s="48"/>
      <c r="AC412" s="48"/>
      <c r="AD412" s="48"/>
      <c r="AE412" s="48"/>
    </row>
    <row r="413" spans="1:31" ht="15.75" customHeight="1">
      <c r="A413" s="48"/>
      <c r="B413" s="48"/>
      <c r="C413" s="48"/>
      <c r="D413" s="48"/>
      <c r="E413" s="48"/>
      <c r="F413" s="48"/>
      <c r="G413" s="48"/>
      <c r="H413" s="48"/>
      <c r="I413" s="48"/>
      <c r="J413" s="48"/>
      <c r="K413" s="48"/>
      <c r="L413" s="48"/>
      <c r="M413" s="48"/>
      <c r="N413" s="48"/>
      <c r="O413" s="48"/>
      <c r="P413" s="48"/>
      <c r="Q413" s="48"/>
      <c r="R413" s="48"/>
      <c r="S413" s="48"/>
      <c r="T413" s="48"/>
      <c r="U413" s="48"/>
      <c r="V413" s="48"/>
      <c r="W413" s="48"/>
      <c r="X413" s="48"/>
      <c r="Y413" s="48"/>
      <c r="Z413" s="48"/>
      <c r="AA413" s="48"/>
      <c r="AB413" s="48"/>
      <c r="AC413" s="48"/>
      <c r="AD413" s="48"/>
      <c r="AE413" s="48"/>
    </row>
    <row r="414" spans="1:31" ht="15.75" customHeight="1">
      <c r="A414" s="48"/>
      <c r="B414" s="48"/>
      <c r="C414" s="48"/>
      <c r="D414" s="48"/>
      <c r="E414" s="48"/>
      <c r="F414" s="48"/>
      <c r="G414" s="48"/>
      <c r="H414" s="48"/>
      <c r="I414" s="48"/>
      <c r="J414" s="48"/>
      <c r="K414" s="48"/>
      <c r="L414" s="48"/>
      <c r="M414" s="48"/>
      <c r="N414" s="48"/>
      <c r="O414" s="48"/>
      <c r="P414" s="48"/>
      <c r="Q414" s="48"/>
      <c r="R414" s="48"/>
      <c r="S414" s="48"/>
      <c r="T414" s="48"/>
      <c r="U414" s="48"/>
      <c r="V414" s="48"/>
      <c r="W414" s="48"/>
      <c r="X414" s="48"/>
      <c r="Y414" s="48"/>
      <c r="Z414" s="48"/>
      <c r="AA414" s="48"/>
      <c r="AB414" s="48"/>
      <c r="AC414" s="48"/>
      <c r="AD414" s="48"/>
      <c r="AE414" s="48"/>
    </row>
    <row r="415" spans="1:31" ht="15.75" customHeight="1">
      <c r="A415" s="48"/>
      <c r="B415" s="48"/>
      <c r="C415" s="48"/>
      <c r="D415" s="48"/>
      <c r="E415" s="48"/>
      <c r="F415" s="48"/>
      <c r="G415" s="48"/>
      <c r="H415" s="48"/>
      <c r="I415" s="48"/>
      <c r="J415" s="48"/>
      <c r="K415" s="48"/>
      <c r="L415" s="48"/>
      <c r="M415" s="48"/>
      <c r="N415" s="48"/>
      <c r="O415" s="48"/>
      <c r="P415" s="48"/>
      <c r="Q415" s="48"/>
      <c r="R415" s="48"/>
      <c r="S415" s="48"/>
      <c r="T415" s="48"/>
      <c r="U415" s="48"/>
      <c r="V415" s="48"/>
      <c r="W415" s="48"/>
      <c r="X415" s="48"/>
      <c r="Y415" s="48"/>
      <c r="Z415" s="48"/>
      <c r="AA415" s="48"/>
      <c r="AB415" s="48"/>
      <c r="AC415" s="48"/>
      <c r="AD415" s="48"/>
      <c r="AE415" s="48"/>
    </row>
    <row r="416" spans="1:31" ht="15.75" customHeight="1">
      <c r="A416" s="48"/>
      <c r="B416" s="48"/>
      <c r="C416" s="48"/>
      <c r="D416" s="48"/>
      <c r="E416" s="48"/>
      <c r="F416" s="48"/>
      <c r="G416" s="48"/>
      <c r="H416" s="48"/>
      <c r="I416" s="48"/>
      <c r="J416" s="48"/>
      <c r="K416" s="48"/>
      <c r="L416" s="48"/>
      <c r="M416" s="48"/>
      <c r="N416" s="48"/>
      <c r="O416" s="48"/>
      <c r="P416" s="48"/>
      <c r="Q416" s="48"/>
      <c r="R416" s="48"/>
      <c r="S416" s="48"/>
      <c r="T416" s="48"/>
      <c r="U416" s="48"/>
      <c r="V416" s="48"/>
      <c r="W416" s="48"/>
      <c r="X416" s="48"/>
      <c r="Y416" s="48"/>
      <c r="Z416" s="48"/>
      <c r="AA416" s="48"/>
      <c r="AB416" s="48"/>
      <c r="AC416" s="48"/>
      <c r="AD416" s="48"/>
      <c r="AE416" s="48"/>
    </row>
    <row r="417" spans="1:31" ht="15.75" customHeight="1">
      <c r="A417" s="48"/>
      <c r="B417" s="48"/>
      <c r="C417" s="48"/>
      <c r="D417" s="48"/>
      <c r="E417" s="48"/>
      <c r="F417" s="48"/>
      <c r="G417" s="48"/>
      <c r="H417" s="48"/>
      <c r="I417" s="48"/>
      <c r="J417" s="48"/>
      <c r="K417" s="48"/>
      <c r="L417" s="48"/>
      <c r="M417" s="48"/>
      <c r="N417" s="48"/>
      <c r="O417" s="48"/>
      <c r="P417" s="48"/>
      <c r="Q417" s="48"/>
      <c r="R417" s="48"/>
      <c r="S417" s="48"/>
      <c r="T417" s="48"/>
      <c r="U417" s="48"/>
      <c r="V417" s="48"/>
      <c r="W417" s="48"/>
      <c r="X417" s="48"/>
      <c r="Y417" s="48"/>
      <c r="Z417" s="48"/>
      <c r="AA417" s="48"/>
      <c r="AB417" s="48"/>
      <c r="AC417" s="48"/>
      <c r="AD417" s="48"/>
      <c r="AE417" s="48"/>
    </row>
    <row r="418" spans="1:31" ht="15.75" customHeight="1">
      <c r="A418" s="48"/>
      <c r="B418" s="48"/>
      <c r="C418" s="48"/>
      <c r="D418" s="48"/>
      <c r="E418" s="48"/>
      <c r="F418" s="48"/>
      <c r="G418" s="48"/>
      <c r="H418" s="48"/>
      <c r="I418" s="48"/>
      <c r="J418" s="48"/>
      <c r="K418" s="48"/>
      <c r="L418" s="48"/>
      <c r="M418" s="48"/>
      <c r="N418" s="48"/>
      <c r="O418" s="48"/>
      <c r="P418" s="48"/>
      <c r="Q418" s="48"/>
      <c r="R418" s="48"/>
      <c r="S418" s="48"/>
      <c r="T418" s="48"/>
      <c r="U418" s="48"/>
      <c r="V418" s="48"/>
      <c r="W418" s="48"/>
      <c r="X418" s="48"/>
      <c r="Y418" s="48"/>
      <c r="Z418" s="48"/>
      <c r="AA418" s="48"/>
      <c r="AB418" s="48"/>
      <c r="AC418" s="48"/>
      <c r="AD418" s="48"/>
      <c r="AE418" s="48"/>
    </row>
    <row r="419" spans="1:31" ht="15.75" customHeight="1">
      <c r="A419" s="48"/>
      <c r="B419" s="48"/>
      <c r="C419" s="48"/>
      <c r="D419" s="48"/>
      <c r="E419" s="48"/>
      <c r="F419" s="48"/>
      <c r="G419" s="48"/>
      <c r="H419" s="48"/>
      <c r="I419" s="48"/>
      <c r="J419" s="48"/>
      <c r="K419" s="48"/>
      <c r="L419" s="48"/>
      <c r="M419" s="48"/>
      <c r="N419" s="48"/>
      <c r="O419" s="48"/>
      <c r="P419" s="48"/>
      <c r="Q419" s="48"/>
      <c r="R419" s="48"/>
      <c r="S419" s="48"/>
      <c r="T419" s="48"/>
      <c r="U419" s="48"/>
      <c r="V419" s="48"/>
      <c r="W419" s="48"/>
      <c r="X419" s="48"/>
      <c r="Y419" s="48"/>
      <c r="Z419" s="48"/>
      <c r="AA419" s="48"/>
      <c r="AB419" s="48"/>
      <c r="AC419" s="48"/>
      <c r="AD419" s="48"/>
      <c r="AE419" s="48"/>
    </row>
    <row r="420" spans="1:31" ht="15.75" customHeight="1">
      <c r="A420" s="48"/>
      <c r="B420" s="48"/>
      <c r="C420" s="48"/>
      <c r="D420" s="48"/>
      <c r="E420" s="48"/>
      <c r="F420" s="48"/>
      <c r="G420" s="48"/>
      <c r="H420" s="48"/>
      <c r="I420" s="48"/>
      <c r="J420" s="48"/>
      <c r="K420" s="48"/>
      <c r="L420" s="48"/>
      <c r="M420" s="48"/>
      <c r="N420" s="48"/>
      <c r="O420" s="48"/>
      <c r="P420" s="48"/>
      <c r="Q420" s="48"/>
      <c r="R420" s="48"/>
      <c r="S420" s="48"/>
      <c r="T420" s="48"/>
      <c r="U420" s="48"/>
      <c r="V420" s="48"/>
      <c r="W420" s="48"/>
      <c r="X420" s="48"/>
      <c r="Y420" s="48"/>
      <c r="Z420" s="48"/>
      <c r="AA420" s="48"/>
      <c r="AB420" s="48"/>
      <c r="AC420" s="48"/>
      <c r="AD420" s="48"/>
      <c r="AE420" s="48"/>
    </row>
    <row r="421" spans="1:31" ht="15.75" customHeight="1">
      <c r="A421" s="48"/>
      <c r="B421" s="48"/>
      <c r="C421" s="48"/>
      <c r="D421" s="48"/>
      <c r="E421" s="48"/>
      <c r="F421" s="48"/>
      <c r="G421" s="48"/>
      <c r="H421" s="48"/>
      <c r="I421" s="48"/>
      <c r="J421" s="48"/>
      <c r="K421" s="48"/>
      <c r="L421" s="48"/>
      <c r="M421" s="48"/>
      <c r="N421" s="48"/>
      <c r="O421" s="48"/>
      <c r="P421" s="48"/>
      <c r="Q421" s="48"/>
      <c r="R421" s="48"/>
      <c r="S421" s="48"/>
      <c r="T421" s="48"/>
      <c r="U421" s="48"/>
      <c r="V421" s="48"/>
      <c r="W421" s="48"/>
      <c r="X421" s="48"/>
      <c r="Y421" s="48"/>
      <c r="Z421" s="48"/>
      <c r="AA421" s="48"/>
      <c r="AB421" s="48"/>
      <c r="AC421" s="48"/>
      <c r="AD421" s="48"/>
      <c r="AE421" s="48"/>
    </row>
    <row r="422" spans="1:31" ht="15.75" customHeight="1">
      <c r="A422" s="48"/>
      <c r="B422" s="48"/>
      <c r="C422" s="48"/>
      <c r="D422" s="48"/>
      <c r="E422" s="48"/>
      <c r="F422" s="48"/>
      <c r="G422" s="48"/>
      <c r="H422" s="48"/>
      <c r="I422" s="48"/>
      <c r="J422" s="48"/>
      <c r="K422" s="48"/>
      <c r="L422" s="48"/>
      <c r="M422" s="48"/>
      <c r="N422" s="48"/>
      <c r="O422" s="48"/>
      <c r="P422" s="48"/>
      <c r="Q422" s="48"/>
      <c r="R422" s="48"/>
      <c r="S422" s="48"/>
      <c r="T422" s="48"/>
      <c r="U422" s="48"/>
      <c r="V422" s="48"/>
      <c r="W422" s="48"/>
      <c r="X422" s="48"/>
      <c r="Y422" s="48"/>
      <c r="Z422" s="48"/>
      <c r="AA422" s="48"/>
      <c r="AB422" s="48"/>
      <c r="AC422" s="48"/>
      <c r="AD422" s="48"/>
      <c r="AE422" s="48"/>
    </row>
    <row r="423" spans="1:31" ht="15.75" customHeight="1">
      <c r="A423" s="48"/>
      <c r="B423" s="48"/>
      <c r="C423" s="48"/>
      <c r="D423" s="48"/>
      <c r="E423" s="48"/>
      <c r="F423" s="48"/>
      <c r="G423" s="48"/>
      <c r="H423" s="48"/>
      <c r="I423" s="48"/>
      <c r="J423" s="48"/>
      <c r="K423" s="48"/>
      <c r="L423" s="48"/>
      <c r="M423" s="48"/>
      <c r="N423" s="48"/>
      <c r="O423" s="48"/>
      <c r="P423" s="48"/>
      <c r="Q423" s="48"/>
      <c r="R423" s="48"/>
      <c r="S423" s="48"/>
      <c r="T423" s="48"/>
      <c r="U423" s="48"/>
      <c r="V423" s="48"/>
      <c r="W423" s="48"/>
      <c r="X423" s="48"/>
      <c r="Y423" s="48"/>
      <c r="Z423" s="48"/>
      <c r="AA423" s="48"/>
      <c r="AB423" s="48"/>
      <c r="AC423" s="48"/>
      <c r="AD423" s="48"/>
      <c r="AE423" s="48"/>
    </row>
    <row r="424" spans="1:31" ht="15.75" customHeight="1">
      <c r="A424" s="48"/>
      <c r="B424" s="48"/>
      <c r="C424" s="48"/>
      <c r="D424" s="48"/>
      <c r="E424" s="48"/>
      <c r="F424" s="48"/>
      <c r="G424" s="48"/>
      <c r="H424" s="48"/>
      <c r="I424" s="48"/>
      <c r="J424" s="48"/>
      <c r="K424" s="48"/>
      <c r="L424" s="48"/>
      <c r="M424" s="48"/>
      <c r="N424" s="48"/>
      <c r="O424" s="48"/>
      <c r="P424" s="48"/>
      <c r="Q424" s="48"/>
      <c r="R424" s="48"/>
      <c r="S424" s="48"/>
      <c r="T424" s="48"/>
      <c r="U424" s="48"/>
      <c r="V424" s="48"/>
      <c r="W424" s="48"/>
      <c r="X424" s="48"/>
      <c r="Y424" s="48"/>
      <c r="Z424" s="48"/>
      <c r="AA424" s="48"/>
      <c r="AB424" s="48"/>
      <c r="AC424" s="48"/>
      <c r="AD424" s="48"/>
      <c r="AE424" s="48"/>
    </row>
    <row r="425" spans="1:31" ht="15.75" customHeight="1">
      <c r="A425" s="48"/>
      <c r="B425" s="48"/>
      <c r="C425" s="48"/>
      <c r="D425" s="48"/>
      <c r="E425" s="48"/>
      <c r="F425" s="48"/>
      <c r="G425" s="48"/>
      <c r="H425" s="48"/>
      <c r="I425" s="48"/>
      <c r="J425" s="48"/>
      <c r="K425" s="48"/>
      <c r="L425" s="48"/>
      <c r="M425" s="48"/>
      <c r="N425" s="48"/>
      <c r="O425" s="48"/>
      <c r="P425" s="48"/>
      <c r="Q425" s="48"/>
      <c r="R425" s="48"/>
      <c r="S425" s="48"/>
      <c r="T425" s="48"/>
      <c r="U425" s="48"/>
      <c r="V425" s="48"/>
      <c r="W425" s="48"/>
      <c r="X425" s="48"/>
      <c r="Y425" s="48"/>
      <c r="Z425" s="48"/>
      <c r="AA425" s="48"/>
      <c r="AB425" s="48"/>
      <c r="AC425" s="48"/>
      <c r="AD425" s="48"/>
      <c r="AE425" s="48"/>
    </row>
    <row r="426" spans="1:31" ht="15.75" customHeight="1">
      <c r="A426" s="48"/>
      <c r="B426" s="48"/>
      <c r="C426" s="48"/>
      <c r="D426" s="48"/>
      <c r="E426" s="48"/>
      <c r="F426" s="48"/>
      <c r="G426" s="48"/>
      <c r="H426" s="48"/>
      <c r="I426" s="48"/>
      <c r="J426" s="48"/>
      <c r="K426" s="48"/>
      <c r="L426" s="48"/>
      <c r="M426" s="48"/>
      <c r="N426" s="48"/>
      <c r="O426" s="48"/>
      <c r="P426" s="48"/>
      <c r="Q426" s="48"/>
      <c r="R426" s="48"/>
      <c r="S426" s="48"/>
      <c r="T426" s="48"/>
      <c r="U426" s="48"/>
      <c r="V426" s="48"/>
      <c r="W426" s="48"/>
      <c r="X426" s="48"/>
      <c r="Y426" s="48"/>
      <c r="Z426" s="48"/>
      <c r="AA426" s="48"/>
      <c r="AB426" s="48"/>
      <c r="AC426" s="48"/>
      <c r="AD426" s="48"/>
      <c r="AE426" s="48"/>
    </row>
    <row r="427" spans="1:31" ht="15.75" customHeight="1">
      <c r="A427" s="48"/>
      <c r="B427" s="48"/>
      <c r="C427" s="48"/>
      <c r="D427" s="48"/>
      <c r="E427" s="48"/>
      <c r="F427" s="48"/>
      <c r="G427" s="48"/>
      <c r="H427" s="48"/>
      <c r="I427" s="48"/>
      <c r="J427" s="48"/>
      <c r="K427" s="48"/>
      <c r="L427" s="48"/>
      <c r="M427" s="48"/>
      <c r="N427" s="48"/>
      <c r="O427" s="48"/>
      <c r="P427" s="48"/>
      <c r="Q427" s="48"/>
      <c r="R427" s="48"/>
      <c r="S427" s="48"/>
      <c r="T427" s="48"/>
      <c r="U427" s="48"/>
      <c r="V427" s="48"/>
      <c r="W427" s="48"/>
      <c r="X427" s="48"/>
      <c r="Y427" s="48"/>
      <c r="Z427" s="48"/>
      <c r="AA427" s="48"/>
      <c r="AB427" s="48"/>
      <c r="AC427" s="48"/>
      <c r="AD427" s="48"/>
      <c r="AE427" s="48"/>
    </row>
    <row r="428" spans="1:31" ht="15.75" customHeight="1">
      <c r="A428" s="48"/>
      <c r="B428" s="48"/>
      <c r="C428" s="48"/>
      <c r="D428" s="48"/>
      <c r="E428" s="48"/>
      <c r="F428" s="48"/>
      <c r="G428" s="48"/>
      <c r="H428" s="48"/>
      <c r="I428" s="48"/>
      <c r="J428" s="48"/>
      <c r="K428" s="48"/>
      <c r="L428" s="48"/>
      <c r="M428" s="48"/>
      <c r="N428" s="48"/>
      <c r="O428" s="48"/>
      <c r="P428" s="48"/>
      <c r="Q428" s="48"/>
      <c r="R428" s="48"/>
      <c r="S428" s="48"/>
      <c r="T428" s="48"/>
      <c r="U428" s="48"/>
      <c r="V428" s="48"/>
      <c r="W428" s="48"/>
      <c r="X428" s="48"/>
      <c r="Y428" s="48"/>
      <c r="Z428" s="48"/>
      <c r="AA428" s="48"/>
      <c r="AB428" s="48"/>
      <c r="AC428" s="48"/>
      <c r="AD428" s="48"/>
      <c r="AE428" s="48"/>
    </row>
    <row r="429" spans="1:31" ht="15.75" customHeight="1">
      <c r="A429" s="48"/>
      <c r="B429" s="48"/>
      <c r="C429" s="48"/>
      <c r="D429" s="48"/>
      <c r="E429" s="48"/>
      <c r="F429" s="48"/>
      <c r="G429" s="48"/>
      <c r="H429" s="48"/>
      <c r="I429" s="48"/>
      <c r="J429" s="48"/>
      <c r="K429" s="48"/>
      <c r="L429" s="48"/>
      <c r="M429" s="48"/>
      <c r="N429" s="48"/>
      <c r="O429" s="48"/>
      <c r="P429" s="48"/>
      <c r="Q429" s="48"/>
      <c r="R429" s="48"/>
      <c r="S429" s="48"/>
      <c r="T429" s="48"/>
      <c r="U429" s="48"/>
      <c r="V429" s="48"/>
      <c r="W429" s="48"/>
      <c r="X429" s="48"/>
      <c r="Y429" s="48"/>
      <c r="Z429" s="48"/>
      <c r="AA429" s="48"/>
      <c r="AB429" s="48"/>
      <c r="AC429" s="48"/>
      <c r="AD429" s="48"/>
      <c r="AE429" s="48"/>
    </row>
    <row r="430" spans="1:31" ht="15.75" customHeight="1">
      <c r="A430" s="48"/>
      <c r="B430" s="48"/>
      <c r="C430" s="48"/>
      <c r="D430" s="48"/>
      <c r="E430" s="48"/>
      <c r="F430" s="48"/>
      <c r="G430" s="48"/>
      <c r="H430" s="48"/>
      <c r="I430" s="48"/>
      <c r="J430" s="48"/>
      <c r="K430" s="48"/>
      <c r="L430" s="48"/>
      <c r="M430" s="48"/>
      <c r="N430" s="48"/>
      <c r="O430" s="48"/>
      <c r="P430" s="48"/>
      <c r="Q430" s="48"/>
      <c r="R430" s="48"/>
      <c r="S430" s="48"/>
      <c r="T430" s="48"/>
      <c r="U430" s="48"/>
      <c r="V430" s="48"/>
      <c r="W430" s="48"/>
      <c r="X430" s="48"/>
      <c r="Y430" s="48"/>
      <c r="Z430" s="48"/>
      <c r="AA430" s="48"/>
      <c r="AB430" s="48"/>
      <c r="AC430" s="48"/>
      <c r="AD430" s="48"/>
      <c r="AE430" s="48"/>
    </row>
    <row r="431" spans="1:31" ht="15.75" customHeight="1">
      <c r="A431" s="48"/>
      <c r="B431" s="48"/>
      <c r="C431" s="48"/>
      <c r="D431" s="48"/>
      <c r="E431" s="48"/>
      <c r="F431" s="48"/>
      <c r="G431" s="48"/>
      <c r="H431" s="48"/>
      <c r="I431" s="48"/>
      <c r="J431" s="48"/>
      <c r="K431" s="48"/>
      <c r="L431" s="48"/>
      <c r="M431" s="48"/>
      <c r="N431" s="48"/>
      <c r="O431" s="48"/>
      <c r="P431" s="48"/>
      <c r="Q431" s="48"/>
      <c r="R431" s="48"/>
      <c r="S431" s="48"/>
      <c r="T431" s="48"/>
      <c r="U431" s="48"/>
      <c r="V431" s="48"/>
      <c r="W431" s="48"/>
      <c r="X431" s="48"/>
      <c r="Y431" s="48"/>
      <c r="Z431" s="48"/>
      <c r="AA431" s="48"/>
      <c r="AB431" s="48"/>
      <c r="AC431" s="48"/>
      <c r="AD431" s="48"/>
      <c r="AE431" s="48"/>
    </row>
    <row r="432" spans="1:31" ht="15.75" customHeight="1">
      <c r="A432" s="48"/>
      <c r="B432" s="48"/>
      <c r="C432" s="48"/>
      <c r="D432" s="48"/>
      <c r="E432" s="48"/>
      <c r="F432" s="48"/>
      <c r="G432" s="48"/>
      <c r="H432" s="48"/>
      <c r="I432" s="48"/>
      <c r="J432" s="48"/>
      <c r="K432" s="48"/>
      <c r="L432" s="48"/>
      <c r="M432" s="48"/>
      <c r="N432" s="48"/>
      <c r="O432" s="48"/>
      <c r="P432" s="48"/>
      <c r="Q432" s="48"/>
      <c r="R432" s="48"/>
      <c r="S432" s="48"/>
      <c r="T432" s="48"/>
      <c r="U432" s="48"/>
      <c r="V432" s="48"/>
      <c r="W432" s="48"/>
      <c r="X432" s="48"/>
      <c r="Y432" s="48"/>
      <c r="Z432" s="48"/>
      <c r="AA432" s="48"/>
      <c r="AB432" s="48"/>
      <c r="AC432" s="48"/>
      <c r="AD432" s="48"/>
      <c r="AE432" s="48"/>
    </row>
    <row r="433" spans="1:31" ht="15.75" customHeight="1">
      <c r="A433" s="48"/>
      <c r="B433" s="48"/>
      <c r="C433" s="48"/>
      <c r="D433" s="48"/>
      <c r="E433" s="48"/>
      <c r="F433" s="48"/>
      <c r="G433" s="48"/>
      <c r="H433" s="48"/>
      <c r="I433" s="48"/>
      <c r="J433" s="48"/>
      <c r="K433" s="48"/>
      <c r="L433" s="48"/>
      <c r="M433" s="48"/>
      <c r="N433" s="48"/>
      <c r="O433" s="48"/>
      <c r="P433" s="48"/>
      <c r="Q433" s="48"/>
      <c r="R433" s="48"/>
      <c r="S433" s="48"/>
      <c r="T433" s="48"/>
      <c r="U433" s="48"/>
      <c r="V433" s="48"/>
      <c r="W433" s="48"/>
      <c r="X433" s="48"/>
      <c r="Y433" s="48"/>
      <c r="Z433" s="48"/>
      <c r="AA433" s="48"/>
      <c r="AB433" s="48"/>
      <c r="AC433" s="48"/>
      <c r="AD433" s="48"/>
      <c r="AE433" s="48"/>
    </row>
    <row r="434" spans="1:31" ht="15.75" customHeight="1">
      <c r="A434" s="48"/>
      <c r="B434" s="48"/>
      <c r="C434" s="48"/>
      <c r="D434" s="48"/>
      <c r="E434" s="48"/>
      <c r="F434" s="48"/>
      <c r="G434" s="48"/>
      <c r="H434" s="48"/>
      <c r="I434" s="48"/>
      <c r="J434" s="48"/>
      <c r="K434" s="48"/>
      <c r="L434" s="48"/>
      <c r="M434" s="48"/>
      <c r="N434" s="48"/>
      <c r="O434" s="48"/>
      <c r="P434" s="48"/>
      <c r="Q434" s="48"/>
      <c r="R434" s="48"/>
      <c r="S434" s="48"/>
      <c r="T434" s="48"/>
      <c r="U434" s="48"/>
      <c r="V434" s="48"/>
      <c r="W434" s="48"/>
      <c r="X434" s="48"/>
      <c r="Y434" s="48"/>
      <c r="Z434" s="48"/>
      <c r="AA434" s="48"/>
      <c r="AB434" s="48"/>
      <c r="AC434" s="48"/>
      <c r="AD434" s="48"/>
      <c r="AE434" s="48"/>
    </row>
    <row r="435" spans="1:31" ht="15.75" customHeight="1">
      <c r="A435" s="48"/>
      <c r="B435" s="48"/>
      <c r="C435" s="48"/>
      <c r="D435" s="48"/>
      <c r="E435" s="48"/>
      <c r="F435" s="48"/>
      <c r="G435" s="48"/>
      <c r="H435" s="48"/>
      <c r="I435" s="48"/>
      <c r="J435" s="48"/>
      <c r="K435" s="48"/>
      <c r="L435" s="48"/>
      <c r="M435" s="48"/>
      <c r="N435" s="48"/>
      <c r="O435" s="48"/>
      <c r="P435" s="48"/>
      <c r="Q435" s="48"/>
      <c r="R435" s="48"/>
      <c r="S435" s="48"/>
      <c r="T435" s="48"/>
      <c r="U435" s="48"/>
      <c r="V435" s="48"/>
      <c r="W435" s="48"/>
      <c r="X435" s="48"/>
      <c r="Y435" s="48"/>
      <c r="Z435" s="48"/>
      <c r="AA435" s="48"/>
      <c r="AB435" s="48"/>
      <c r="AC435" s="48"/>
      <c r="AD435" s="48"/>
      <c r="AE435" s="48"/>
    </row>
    <row r="436" spans="1:31" ht="15.75" customHeight="1">
      <c r="A436" s="48"/>
      <c r="B436" s="48"/>
      <c r="C436" s="48"/>
      <c r="D436" s="48"/>
      <c r="E436" s="48"/>
      <c r="F436" s="48"/>
      <c r="G436" s="48"/>
      <c r="H436" s="48"/>
      <c r="I436" s="48"/>
      <c r="J436" s="48"/>
      <c r="K436" s="48"/>
      <c r="L436" s="48"/>
      <c r="M436" s="48"/>
      <c r="N436" s="48"/>
      <c r="O436" s="48"/>
      <c r="P436" s="48"/>
      <c r="Q436" s="48"/>
      <c r="R436" s="48"/>
      <c r="S436" s="48"/>
      <c r="T436" s="48"/>
      <c r="U436" s="48"/>
      <c r="V436" s="48"/>
      <c r="W436" s="48"/>
      <c r="X436" s="48"/>
      <c r="Y436" s="48"/>
      <c r="Z436" s="48"/>
      <c r="AA436" s="48"/>
      <c r="AB436" s="48"/>
      <c r="AC436" s="48"/>
      <c r="AD436" s="48"/>
      <c r="AE436" s="48"/>
    </row>
    <row r="437" spans="1:31" ht="15.75" customHeight="1">
      <c r="A437" s="48"/>
      <c r="B437" s="48"/>
      <c r="C437" s="48"/>
      <c r="D437" s="48"/>
      <c r="E437" s="48"/>
      <c r="F437" s="48"/>
      <c r="G437" s="48"/>
      <c r="H437" s="48"/>
      <c r="I437" s="48"/>
      <c r="J437" s="48"/>
      <c r="K437" s="48"/>
      <c r="L437" s="48"/>
      <c r="M437" s="48"/>
      <c r="N437" s="48"/>
      <c r="O437" s="48"/>
      <c r="P437" s="48"/>
      <c r="Q437" s="48"/>
      <c r="R437" s="48"/>
      <c r="S437" s="48"/>
      <c r="T437" s="48"/>
      <c r="U437" s="48"/>
      <c r="V437" s="48"/>
      <c r="W437" s="48"/>
      <c r="X437" s="48"/>
      <c r="Y437" s="48"/>
      <c r="Z437" s="48"/>
      <c r="AA437" s="48"/>
      <c r="AB437" s="48"/>
      <c r="AC437" s="48"/>
      <c r="AD437" s="48"/>
      <c r="AE437" s="48"/>
    </row>
    <row r="438" spans="1:31" ht="15.75" customHeight="1">
      <c r="A438" s="48"/>
      <c r="B438" s="48"/>
      <c r="C438" s="48"/>
      <c r="D438" s="48"/>
      <c r="E438" s="48"/>
      <c r="F438" s="48"/>
      <c r="G438" s="48"/>
      <c r="H438" s="48"/>
      <c r="I438" s="48"/>
      <c r="J438" s="48"/>
      <c r="K438" s="48"/>
      <c r="L438" s="48"/>
      <c r="M438" s="48"/>
      <c r="N438" s="48"/>
      <c r="O438" s="48"/>
      <c r="P438" s="48"/>
      <c r="Q438" s="48"/>
      <c r="R438" s="48"/>
      <c r="S438" s="48"/>
      <c r="T438" s="48"/>
      <c r="U438" s="48"/>
      <c r="V438" s="48"/>
      <c r="W438" s="48"/>
      <c r="X438" s="48"/>
      <c r="Y438" s="48"/>
      <c r="Z438" s="48"/>
      <c r="AA438" s="48"/>
      <c r="AB438" s="48"/>
      <c r="AC438" s="48"/>
      <c r="AD438" s="48"/>
      <c r="AE438" s="48"/>
    </row>
    <row r="439" spans="1:31" ht="15.75" customHeight="1">
      <c r="A439" s="48"/>
      <c r="B439" s="48"/>
      <c r="C439" s="48"/>
      <c r="D439" s="48"/>
      <c r="E439" s="48"/>
      <c r="F439" s="48"/>
      <c r="G439" s="48"/>
      <c r="H439" s="48"/>
      <c r="I439" s="48"/>
      <c r="J439" s="48"/>
      <c r="K439" s="48"/>
      <c r="L439" s="48"/>
      <c r="M439" s="48"/>
      <c r="N439" s="48"/>
      <c r="O439" s="48"/>
      <c r="P439" s="48"/>
      <c r="Q439" s="48"/>
      <c r="R439" s="48"/>
      <c r="S439" s="48"/>
      <c r="T439" s="48"/>
      <c r="U439" s="48"/>
      <c r="V439" s="48"/>
      <c r="W439" s="48"/>
      <c r="X439" s="48"/>
      <c r="Y439" s="48"/>
      <c r="Z439" s="48"/>
      <c r="AA439" s="48"/>
      <c r="AB439" s="48"/>
      <c r="AC439" s="48"/>
      <c r="AD439" s="48"/>
      <c r="AE439" s="48"/>
    </row>
    <row r="440" spans="1:31" ht="15.75" customHeight="1">
      <c r="A440" s="48"/>
      <c r="B440" s="48"/>
      <c r="C440" s="48"/>
      <c r="D440" s="48"/>
      <c r="E440" s="48"/>
      <c r="F440" s="48"/>
      <c r="G440" s="48"/>
      <c r="H440" s="48"/>
      <c r="I440" s="48"/>
      <c r="J440" s="48"/>
      <c r="K440" s="48"/>
      <c r="L440" s="48"/>
      <c r="M440" s="48"/>
      <c r="N440" s="48"/>
      <c r="O440" s="48"/>
      <c r="P440" s="48"/>
      <c r="Q440" s="48"/>
      <c r="R440" s="48"/>
      <c r="S440" s="48"/>
      <c r="T440" s="48"/>
      <c r="U440" s="48"/>
      <c r="V440" s="48"/>
      <c r="W440" s="48"/>
      <c r="X440" s="48"/>
      <c r="Y440" s="48"/>
      <c r="Z440" s="48"/>
      <c r="AA440" s="48"/>
      <c r="AB440" s="48"/>
      <c r="AC440" s="48"/>
      <c r="AD440" s="48"/>
      <c r="AE440" s="48"/>
    </row>
    <row r="441" spans="1:31" ht="15.75" customHeight="1">
      <c r="A441" s="48"/>
      <c r="B441" s="48"/>
      <c r="C441" s="48"/>
      <c r="D441" s="48"/>
      <c r="E441" s="48"/>
      <c r="F441" s="48"/>
      <c r="G441" s="48"/>
      <c r="H441" s="48"/>
      <c r="I441" s="48"/>
      <c r="J441" s="48"/>
      <c r="K441" s="48"/>
      <c r="L441" s="48"/>
      <c r="M441" s="48"/>
      <c r="N441" s="48"/>
      <c r="O441" s="48"/>
      <c r="P441" s="48"/>
      <c r="Q441" s="48"/>
      <c r="R441" s="48"/>
      <c r="S441" s="48"/>
      <c r="T441" s="48"/>
      <c r="U441" s="48"/>
      <c r="V441" s="48"/>
      <c r="W441" s="48"/>
      <c r="X441" s="48"/>
      <c r="Y441" s="48"/>
      <c r="Z441" s="48"/>
      <c r="AA441" s="48"/>
      <c r="AB441" s="48"/>
      <c r="AC441" s="48"/>
      <c r="AD441" s="48"/>
      <c r="AE441" s="48"/>
    </row>
    <row r="442" spans="1:31" ht="15.75" customHeight="1">
      <c r="A442" s="48"/>
      <c r="B442" s="48"/>
      <c r="C442" s="48"/>
      <c r="D442" s="48"/>
      <c r="E442" s="48"/>
      <c r="F442" s="48"/>
      <c r="G442" s="48"/>
      <c r="H442" s="48"/>
      <c r="I442" s="48"/>
      <c r="J442" s="48"/>
      <c r="K442" s="48"/>
      <c r="L442" s="48"/>
      <c r="M442" s="48"/>
      <c r="N442" s="48"/>
      <c r="O442" s="48"/>
      <c r="P442" s="48"/>
      <c r="Q442" s="48"/>
      <c r="R442" s="48"/>
      <c r="S442" s="48"/>
      <c r="T442" s="48"/>
      <c r="U442" s="48"/>
      <c r="V442" s="48"/>
      <c r="W442" s="48"/>
      <c r="X442" s="48"/>
      <c r="Y442" s="48"/>
      <c r="Z442" s="48"/>
      <c r="AA442" s="48"/>
      <c r="AB442" s="48"/>
      <c r="AC442" s="48"/>
      <c r="AD442" s="48"/>
      <c r="AE442" s="48"/>
    </row>
    <row r="443" spans="1:31" ht="15.75" customHeight="1">
      <c r="A443" s="48"/>
      <c r="B443" s="48"/>
      <c r="C443" s="48"/>
      <c r="D443" s="48"/>
      <c r="E443" s="48"/>
      <c r="F443" s="48"/>
      <c r="G443" s="48"/>
      <c r="H443" s="48"/>
      <c r="I443" s="48"/>
      <c r="J443" s="48"/>
      <c r="K443" s="48"/>
      <c r="L443" s="48"/>
      <c r="M443" s="48"/>
      <c r="N443" s="48"/>
      <c r="O443" s="48"/>
      <c r="P443" s="48"/>
      <c r="Q443" s="48"/>
      <c r="R443" s="48"/>
      <c r="S443" s="48"/>
      <c r="T443" s="48"/>
      <c r="U443" s="48"/>
      <c r="V443" s="48"/>
      <c r="W443" s="48"/>
      <c r="X443" s="48"/>
      <c r="Y443" s="48"/>
      <c r="Z443" s="48"/>
      <c r="AA443" s="48"/>
      <c r="AB443" s="48"/>
      <c r="AC443" s="48"/>
      <c r="AD443" s="48"/>
      <c r="AE443" s="48"/>
    </row>
    <row r="444" spans="1:31" ht="15.75" customHeight="1">
      <c r="A444" s="48"/>
      <c r="B444" s="48"/>
      <c r="C444" s="48"/>
      <c r="D444" s="48"/>
      <c r="E444" s="48"/>
      <c r="F444" s="48"/>
      <c r="G444" s="48"/>
      <c r="H444" s="48"/>
      <c r="I444" s="48"/>
      <c r="J444" s="48"/>
      <c r="K444" s="48"/>
      <c r="L444" s="48"/>
      <c r="M444" s="48"/>
      <c r="N444" s="48"/>
      <c r="O444" s="48"/>
      <c r="P444" s="48"/>
      <c r="Q444" s="48"/>
      <c r="R444" s="48"/>
      <c r="S444" s="48"/>
      <c r="T444" s="48"/>
      <c r="U444" s="48"/>
      <c r="V444" s="48"/>
      <c r="W444" s="48"/>
      <c r="X444" s="48"/>
      <c r="Y444" s="48"/>
      <c r="Z444" s="48"/>
      <c r="AA444" s="48"/>
      <c r="AB444" s="48"/>
      <c r="AC444" s="48"/>
      <c r="AD444" s="48"/>
      <c r="AE444" s="48"/>
    </row>
    <row r="445" spans="1:31" ht="15.75" customHeight="1">
      <c r="A445" s="48"/>
      <c r="B445" s="48"/>
      <c r="C445" s="48"/>
      <c r="D445" s="48"/>
      <c r="E445" s="48"/>
      <c r="F445" s="48"/>
      <c r="G445" s="48"/>
      <c r="H445" s="48"/>
      <c r="I445" s="48"/>
      <c r="J445" s="48"/>
      <c r="K445" s="48"/>
      <c r="L445" s="48"/>
      <c r="M445" s="48"/>
      <c r="N445" s="48"/>
      <c r="O445" s="48"/>
      <c r="P445" s="48"/>
      <c r="Q445" s="48"/>
      <c r="R445" s="48"/>
      <c r="S445" s="48"/>
      <c r="T445" s="48"/>
      <c r="U445" s="48"/>
      <c r="V445" s="48"/>
      <c r="W445" s="48"/>
      <c r="X445" s="48"/>
      <c r="Y445" s="48"/>
      <c r="Z445" s="48"/>
      <c r="AA445" s="48"/>
      <c r="AB445" s="48"/>
      <c r="AC445" s="48"/>
      <c r="AD445" s="48"/>
      <c r="AE445" s="48"/>
    </row>
    <row r="446" spans="1:31" ht="15.75" customHeight="1">
      <c r="A446" s="48"/>
      <c r="B446" s="48"/>
      <c r="C446" s="48"/>
      <c r="D446" s="48"/>
      <c r="E446" s="48"/>
      <c r="F446" s="48"/>
      <c r="G446" s="48"/>
      <c r="H446" s="48"/>
      <c r="I446" s="48"/>
      <c r="J446" s="48"/>
      <c r="K446" s="48"/>
      <c r="L446" s="48"/>
      <c r="M446" s="48"/>
      <c r="N446" s="48"/>
      <c r="O446" s="48"/>
      <c r="P446" s="48"/>
      <c r="Q446" s="48"/>
      <c r="R446" s="48"/>
      <c r="S446" s="48"/>
      <c r="T446" s="48"/>
      <c r="U446" s="48"/>
      <c r="V446" s="48"/>
      <c r="W446" s="48"/>
      <c r="X446" s="48"/>
      <c r="Y446" s="48"/>
      <c r="Z446" s="48"/>
      <c r="AA446" s="48"/>
      <c r="AB446" s="48"/>
      <c r="AC446" s="48"/>
      <c r="AD446" s="48"/>
      <c r="AE446" s="48"/>
    </row>
    <row r="447" spans="1:31" ht="15.75" customHeight="1">
      <c r="A447" s="48"/>
      <c r="B447" s="48"/>
      <c r="C447" s="48"/>
      <c r="D447" s="48"/>
      <c r="E447" s="48"/>
      <c r="F447" s="48"/>
      <c r="G447" s="48"/>
      <c r="H447" s="48"/>
      <c r="I447" s="48"/>
      <c r="J447" s="48"/>
      <c r="K447" s="48"/>
      <c r="L447" s="48"/>
      <c r="M447" s="48"/>
      <c r="N447" s="48"/>
      <c r="O447" s="48"/>
      <c r="P447" s="48"/>
      <c r="Q447" s="48"/>
      <c r="R447" s="48"/>
      <c r="S447" s="48"/>
      <c r="T447" s="48"/>
      <c r="U447" s="48"/>
      <c r="V447" s="48"/>
      <c r="W447" s="48"/>
      <c r="X447" s="48"/>
      <c r="Y447" s="48"/>
      <c r="Z447" s="48"/>
      <c r="AA447" s="48"/>
      <c r="AB447" s="48"/>
      <c r="AC447" s="48"/>
      <c r="AD447" s="48"/>
      <c r="AE447" s="48"/>
    </row>
    <row r="448" spans="1:31" ht="15.75" customHeight="1">
      <c r="A448" s="48"/>
      <c r="B448" s="48"/>
      <c r="C448" s="48"/>
      <c r="D448" s="48"/>
      <c r="E448" s="48"/>
      <c r="F448" s="48"/>
      <c r="G448" s="48"/>
      <c r="H448" s="48"/>
      <c r="I448" s="48"/>
      <c r="J448" s="48"/>
      <c r="K448" s="48"/>
      <c r="L448" s="48"/>
      <c r="M448" s="48"/>
      <c r="N448" s="48"/>
      <c r="O448" s="48"/>
      <c r="P448" s="48"/>
      <c r="Q448" s="48"/>
      <c r="R448" s="48"/>
      <c r="S448" s="48"/>
      <c r="T448" s="48"/>
      <c r="U448" s="48"/>
      <c r="V448" s="48"/>
      <c r="W448" s="48"/>
      <c r="X448" s="48"/>
      <c r="Y448" s="48"/>
      <c r="Z448" s="48"/>
      <c r="AA448" s="48"/>
      <c r="AB448" s="48"/>
      <c r="AC448" s="48"/>
      <c r="AD448" s="48"/>
      <c r="AE448" s="48"/>
    </row>
    <row r="449" spans="1:31" ht="15.75" customHeight="1">
      <c r="A449" s="48"/>
      <c r="B449" s="48"/>
      <c r="C449" s="48"/>
      <c r="D449" s="48"/>
      <c r="E449" s="48"/>
      <c r="F449" s="48"/>
      <c r="G449" s="48"/>
      <c r="H449" s="48"/>
      <c r="I449" s="48"/>
      <c r="J449" s="48"/>
      <c r="K449" s="48"/>
      <c r="L449" s="48"/>
      <c r="M449" s="48"/>
      <c r="N449" s="48"/>
      <c r="O449" s="48"/>
      <c r="P449" s="48"/>
      <c r="Q449" s="48"/>
      <c r="R449" s="48"/>
      <c r="S449" s="48"/>
      <c r="T449" s="48"/>
      <c r="U449" s="48"/>
      <c r="V449" s="48"/>
      <c r="W449" s="48"/>
      <c r="X449" s="48"/>
      <c r="Y449" s="48"/>
      <c r="Z449" s="48"/>
      <c r="AA449" s="48"/>
      <c r="AB449" s="48"/>
      <c r="AC449" s="48"/>
      <c r="AD449" s="48"/>
      <c r="AE449" s="48"/>
    </row>
    <row r="450" spans="1:31" ht="15.75" customHeight="1">
      <c r="A450" s="48"/>
      <c r="B450" s="48"/>
      <c r="C450" s="48"/>
      <c r="D450" s="48"/>
      <c r="E450" s="48"/>
      <c r="F450" s="48"/>
      <c r="G450" s="48"/>
      <c r="H450" s="48"/>
      <c r="I450" s="48"/>
      <c r="J450" s="48"/>
      <c r="K450" s="48"/>
      <c r="L450" s="48"/>
      <c r="M450" s="48"/>
      <c r="N450" s="48"/>
      <c r="O450" s="48"/>
      <c r="P450" s="48"/>
      <c r="Q450" s="48"/>
      <c r="R450" s="48"/>
      <c r="S450" s="48"/>
      <c r="T450" s="48"/>
      <c r="U450" s="48"/>
      <c r="V450" s="48"/>
      <c r="W450" s="48"/>
      <c r="X450" s="48"/>
      <c r="Y450" s="48"/>
      <c r="Z450" s="48"/>
      <c r="AA450" s="48"/>
      <c r="AB450" s="48"/>
      <c r="AC450" s="48"/>
      <c r="AD450" s="48"/>
      <c r="AE450" s="48"/>
    </row>
    <row r="451" spans="1:31" ht="15.75" customHeight="1">
      <c r="A451" s="48"/>
      <c r="B451" s="48"/>
      <c r="C451" s="48"/>
      <c r="D451" s="48"/>
      <c r="E451" s="48"/>
      <c r="F451" s="48"/>
      <c r="G451" s="48"/>
      <c r="H451" s="48"/>
      <c r="I451" s="48"/>
      <c r="J451" s="48"/>
      <c r="K451" s="48"/>
      <c r="L451" s="48"/>
      <c r="M451" s="48"/>
      <c r="N451" s="48"/>
      <c r="O451" s="48"/>
      <c r="P451" s="48"/>
      <c r="Q451" s="48"/>
      <c r="R451" s="48"/>
      <c r="S451" s="48"/>
      <c r="T451" s="48"/>
      <c r="U451" s="48"/>
      <c r="V451" s="48"/>
      <c r="W451" s="48"/>
      <c r="X451" s="48"/>
      <c r="Y451" s="48"/>
      <c r="Z451" s="48"/>
      <c r="AA451" s="48"/>
      <c r="AB451" s="48"/>
      <c r="AC451" s="48"/>
      <c r="AD451" s="48"/>
      <c r="AE451" s="48"/>
    </row>
    <row r="452" spans="1:31" ht="15.75" customHeight="1">
      <c r="A452" s="48"/>
      <c r="B452" s="48"/>
      <c r="C452" s="48"/>
      <c r="D452" s="48"/>
      <c r="E452" s="48"/>
      <c r="F452" s="48"/>
      <c r="G452" s="48"/>
      <c r="H452" s="48"/>
      <c r="I452" s="48"/>
      <c r="J452" s="48"/>
      <c r="K452" s="48"/>
      <c r="L452" s="48"/>
      <c r="M452" s="48"/>
      <c r="N452" s="48"/>
      <c r="O452" s="48"/>
      <c r="P452" s="48"/>
      <c r="Q452" s="48"/>
      <c r="R452" s="48"/>
      <c r="S452" s="48"/>
      <c r="T452" s="48"/>
      <c r="U452" s="48"/>
      <c r="V452" s="48"/>
      <c r="W452" s="48"/>
      <c r="X452" s="48"/>
      <c r="Y452" s="48"/>
      <c r="Z452" s="48"/>
      <c r="AA452" s="48"/>
      <c r="AB452" s="48"/>
      <c r="AC452" s="48"/>
      <c r="AD452" s="48"/>
      <c r="AE452" s="48"/>
    </row>
    <row r="453" spans="1:31" ht="15.75" customHeight="1">
      <c r="A453" s="48"/>
      <c r="B453" s="48"/>
      <c r="C453" s="48"/>
      <c r="D453" s="48"/>
      <c r="E453" s="48"/>
      <c r="F453" s="48"/>
      <c r="G453" s="48"/>
      <c r="H453" s="48"/>
      <c r="I453" s="48"/>
      <c r="J453" s="48"/>
      <c r="K453" s="48"/>
      <c r="L453" s="48"/>
      <c r="M453" s="48"/>
      <c r="N453" s="48"/>
      <c r="O453" s="48"/>
      <c r="P453" s="48"/>
      <c r="Q453" s="48"/>
      <c r="R453" s="48"/>
      <c r="S453" s="48"/>
      <c r="T453" s="48"/>
      <c r="U453" s="48"/>
      <c r="V453" s="48"/>
      <c r="W453" s="48"/>
      <c r="X453" s="48"/>
      <c r="Y453" s="48"/>
      <c r="Z453" s="48"/>
      <c r="AA453" s="48"/>
      <c r="AB453" s="48"/>
      <c r="AC453" s="48"/>
      <c r="AD453" s="48"/>
      <c r="AE453" s="48"/>
    </row>
    <row r="454" spans="1:31" ht="15.75" customHeight="1">
      <c r="A454" s="48"/>
      <c r="B454" s="48"/>
      <c r="C454" s="48"/>
      <c r="D454" s="48"/>
      <c r="E454" s="48"/>
      <c r="F454" s="48"/>
      <c r="G454" s="48"/>
      <c r="H454" s="48"/>
      <c r="I454" s="48"/>
      <c r="J454" s="48"/>
      <c r="K454" s="48"/>
      <c r="L454" s="48"/>
      <c r="M454" s="48"/>
      <c r="N454" s="48"/>
      <c r="O454" s="48"/>
      <c r="P454" s="48"/>
      <c r="Q454" s="48"/>
      <c r="R454" s="48"/>
      <c r="S454" s="48"/>
      <c r="T454" s="48"/>
      <c r="U454" s="48"/>
      <c r="V454" s="48"/>
      <c r="W454" s="48"/>
      <c r="X454" s="48"/>
      <c r="Y454" s="48"/>
      <c r="Z454" s="48"/>
      <c r="AA454" s="48"/>
      <c r="AB454" s="48"/>
      <c r="AC454" s="48"/>
      <c r="AD454" s="48"/>
      <c r="AE454" s="48"/>
    </row>
    <row r="455" spans="1:31" ht="15.75" customHeight="1">
      <c r="A455" s="48"/>
      <c r="B455" s="48"/>
      <c r="C455" s="48"/>
      <c r="D455" s="48"/>
      <c r="E455" s="48"/>
      <c r="F455" s="48"/>
      <c r="G455" s="48"/>
      <c r="H455" s="48"/>
      <c r="I455" s="48"/>
      <c r="J455" s="48"/>
      <c r="K455" s="48"/>
      <c r="L455" s="48"/>
      <c r="M455" s="48"/>
      <c r="N455" s="48"/>
      <c r="O455" s="48"/>
      <c r="P455" s="48"/>
      <c r="Q455" s="48"/>
      <c r="R455" s="48"/>
      <c r="S455" s="48"/>
      <c r="T455" s="48"/>
      <c r="U455" s="48"/>
      <c r="V455" s="48"/>
      <c r="W455" s="48"/>
      <c r="X455" s="48"/>
      <c r="Y455" s="48"/>
      <c r="Z455" s="48"/>
      <c r="AA455" s="48"/>
      <c r="AB455" s="48"/>
      <c r="AC455" s="48"/>
      <c r="AD455" s="48"/>
      <c r="AE455" s="48"/>
    </row>
    <row r="456" spans="1:31" ht="15.75" customHeight="1">
      <c r="A456" s="48"/>
      <c r="B456" s="48"/>
      <c r="C456" s="48"/>
      <c r="D456" s="48"/>
      <c r="E456" s="48"/>
      <c r="F456" s="48"/>
      <c r="G456" s="48"/>
      <c r="H456" s="48"/>
      <c r="I456" s="48"/>
      <c r="J456" s="48"/>
      <c r="K456" s="48"/>
      <c r="L456" s="48"/>
      <c r="M456" s="48"/>
      <c r="N456" s="48"/>
      <c r="O456" s="48"/>
      <c r="P456" s="48"/>
      <c r="Q456" s="48"/>
      <c r="R456" s="48"/>
      <c r="S456" s="48"/>
      <c r="T456" s="48"/>
      <c r="U456" s="48"/>
      <c r="V456" s="48"/>
      <c r="W456" s="48"/>
      <c r="X456" s="48"/>
      <c r="Y456" s="48"/>
      <c r="Z456" s="48"/>
      <c r="AA456" s="48"/>
      <c r="AB456" s="48"/>
      <c r="AC456" s="48"/>
      <c r="AD456" s="48"/>
      <c r="AE456" s="48"/>
    </row>
    <row r="457" spans="1:31" ht="15.75" customHeight="1">
      <c r="A457" s="48"/>
      <c r="B457" s="48"/>
      <c r="C457" s="48"/>
      <c r="D457" s="48"/>
      <c r="E457" s="48"/>
      <c r="F457" s="48"/>
      <c r="G457" s="48"/>
      <c r="H457" s="48"/>
      <c r="I457" s="48"/>
      <c r="J457" s="48"/>
      <c r="K457" s="48"/>
      <c r="L457" s="48"/>
      <c r="M457" s="48"/>
      <c r="N457" s="48"/>
      <c r="O457" s="48"/>
      <c r="P457" s="48"/>
      <c r="Q457" s="48"/>
      <c r="R457" s="48"/>
      <c r="S457" s="48"/>
      <c r="T457" s="48"/>
      <c r="U457" s="48"/>
      <c r="V457" s="48"/>
      <c r="W457" s="48"/>
      <c r="X457" s="48"/>
      <c r="Y457" s="48"/>
      <c r="Z457" s="48"/>
      <c r="AA457" s="48"/>
      <c r="AB457" s="48"/>
      <c r="AC457" s="48"/>
      <c r="AD457" s="48"/>
      <c r="AE457" s="48"/>
    </row>
    <row r="458" spans="1:31" ht="15.75" customHeight="1">
      <c r="A458" s="48"/>
      <c r="B458" s="48"/>
      <c r="C458" s="48"/>
      <c r="D458" s="48"/>
      <c r="E458" s="48"/>
      <c r="F458" s="48"/>
      <c r="G458" s="48"/>
      <c r="H458" s="48"/>
      <c r="I458" s="48"/>
      <c r="J458" s="48"/>
      <c r="K458" s="48"/>
      <c r="L458" s="48"/>
      <c r="M458" s="48"/>
      <c r="N458" s="48"/>
      <c r="O458" s="48"/>
      <c r="P458" s="48"/>
      <c r="Q458" s="48"/>
      <c r="R458" s="48"/>
      <c r="S458" s="48"/>
      <c r="T458" s="48"/>
      <c r="U458" s="48"/>
      <c r="V458" s="48"/>
      <c r="W458" s="48"/>
      <c r="X458" s="48"/>
      <c r="Y458" s="48"/>
      <c r="Z458" s="48"/>
      <c r="AA458" s="48"/>
      <c r="AB458" s="48"/>
      <c r="AC458" s="48"/>
      <c r="AD458" s="48"/>
      <c r="AE458" s="48"/>
    </row>
    <row r="459" spans="1:31" ht="15.75" customHeight="1">
      <c r="A459" s="48"/>
      <c r="B459" s="48"/>
      <c r="C459" s="48"/>
      <c r="D459" s="48"/>
      <c r="E459" s="48"/>
      <c r="F459" s="48"/>
      <c r="G459" s="48"/>
      <c r="H459" s="48"/>
      <c r="I459" s="48"/>
      <c r="J459" s="48"/>
      <c r="K459" s="48"/>
      <c r="L459" s="48"/>
      <c r="M459" s="48"/>
      <c r="N459" s="48"/>
      <c r="O459" s="48"/>
      <c r="P459" s="48"/>
      <c r="Q459" s="48"/>
      <c r="R459" s="48"/>
      <c r="S459" s="48"/>
      <c r="T459" s="48"/>
      <c r="U459" s="48"/>
      <c r="V459" s="48"/>
      <c r="W459" s="48"/>
      <c r="X459" s="48"/>
      <c r="Y459" s="48"/>
      <c r="Z459" s="48"/>
      <c r="AA459" s="48"/>
      <c r="AB459" s="48"/>
      <c r="AC459" s="48"/>
      <c r="AD459" s="48"/>
      <c r="AE459" s="48"/>
    </row>
    <row r="460" spans="1:31" ht="15.75" customHeight="1">
      <c r="A460" s="48"/>
      <c r="B460" s="48"/>
      <c r="C460" s="48"/>
      <c r="D460" s="48"/>
      <c r="E460" s="48"/>
      <c r="F460" s="48"/>
      <c r="G460" s="48"/>
      <c r="H460" s="48"/>
      <c r="I460" s="48"/>
      <c r="J460" s="48"/>
      <c r="K460" s="48"/>
      <c r="L460" s="48"/>
      <c r="M460" s="48"/>
      <c r="N460" s="48"/>
      <c r="O460" s="48"/>
      <c r="P460" s="48"/>
      <c r="Q460" s="48"/>
      <c r="R460" s="48"/>
      <c r="S460" s="48"/>
      <c r="T460" s="48"/>
      <c r="U460" s="48"/>
      <c r="V460" s="48"/>
      <c r="W460" s="48"/>
      <c r="X460" s="48"/>
      <c r="Y460" s="48"/>
      <c r="Z460" s="48"/>
      <c r="AA460" s="48"/>
      <c r="AB460" s="48"/>
      <c r="AC460" s="48"/>
      <c r="AD460" s="48"/>
      <c r="AE460" s="48"/>
    </row>
    <row r="461" spans="1:31" ht="15.75" customHeight="1">
      <c r="A461" s="48"/>
      <c r="B461" s="48"/>
      <c r="C461" s="48"/>
      <c r="D461" s="48"/>
      <c r="E461" s="48"/>
      <c r="F461" s="48"/>
      <c r="G461" s="48"/>
      <c r="H461" s="48"/>
      <c r="I461" s="48"/>
      <c r="J461" s="48"/>
      <c r="K461" s="48"/>
      <c r="L461" s="48"/>
      <c r="M461" s="48"/>
      <c r="N461" s="48"/>
      <c r="O461" s="48"/>
      <c r="P461" s="48"/>
      <c r="Q461" s="48"/>
      <c r="R461" s="48"/>
      <c r="S461" s="48"/>
      <c r="T461" s="48"/>
      <c r="U461" s="48"/>
      <c r="V461" s="48"/>
      <c r="W461" s="48"/>
      <c r="X461" s="48"/>
      <c r="Y461" s="48"/>
      <c r="Z461" s="48"/>
      <c r="AA461" s="48"/>
      <c r="AB461" s="48"/>
      <c r="AC461" s="48"/>
      <c r="AD461" s="48"/>
      <c r="AE461" s="48"/>
    </row>
    <row r="462" spans="1:31" ht="15.75" customHeight="1">
      <c r="A462" s="48"/>
      <c r="B462" s="48"/>
      <c r="C462" s="48"/>
      <c r="D462" s="48"/>
      <c r="E462" s="48"/>
      <c r="F462" s="48"/>
      <c r="G462" s="48"/>
      <c r="H462" s="48"/>
      <c r="I462" s="48"/>
      <c r="J462" s="48"/>
      <c r="K462" s="48"/>
      <c r="L462" s="48"/>
      <c r="M462" s="48"/>
      <c r="N462" s="48"/>
      <c r="O462" s="48"/>
      <c r="P462" s="48"/>
      <c r="Q462" s="48"/>
      <c r="R462" s="48"/>
      <c r="S462" s="48"/>
      <c r="T462" s="48"/>
      <c r="U462" s="48"/>
      <c r="V462" s="48"/>
      <c r="W462" s="48"/>
      <c r="X462" s="48"/>
      <c r="Y462" s="48"/>
      <c r="Z462" s="48"/>
      <c r="AA462" s="48"/>
      <c r="AB462" s="48"/>
      <c r="AC462" s="48"/>
      <c r="AD462" s="48"/>
      <c r="AE462" s="48"/>
    </row>
    <row r="463" spans="1:31" ht="15.75" customHeight="1">
      <c r="A463" s="48"/>
      <c r="B463" s="48"/>
      <c r="C463" s="48"/>
      <c r="D463" s="48"/>
      <c r="E463" s="48"/>
      <c r="F463" s="48"/>
      <c r="G463" s="48"/>
      <c r="H463" s="48"/>
      <c r="I463" s="48"/>
      <c r="J463" s="48"/>
      <c r="K463" s="48"/>
      <c r="L463" s="48"/>
      <c r="M463" s="48"/>
      <c r="N463" s="48"/>
      <c r="O463" s="48"/>
      <c r="P463" s="48"/>
      <c r="Q463" s="48"/>
      <c r="R463" s="48"/>
      <c r="S463" s="48"/>
      <c r="T463" s="48"/>
      <c r="U463" s="48"/>
      <c r="V463" s="48"/>
      <c r="W463" s="48"/>
      <c r="X463" s="48"/>
      <c r="Y463" s="48"/>
      <c r="Z463" s="48"/>
      <c r="AA463" s="48"/>
      <c r="AB463" s="48"/>
      <c r="AC463" s="48"/>
      <c r="AD463" s="48"/>
      <c r="AE463" s="48"/>
    </row>
    <row r="464" spans="1:31" ht="15.75" customHeight="1">
      <c r="A464" s="48"/>
      <c r="B464" s="48"/>
      <c r="C464" s="48"/>
      <c r="D464" s="48"/>
      <c r="E464" s="48"/>
      <c r="F464" s="48"/>
      <c r="G464" s="48"/>
      <c r="H464" s="48"/>
      <c r="I464" s="48"/>
      <c r="J464" s="48"/>
      <c r="K464" s="48"/>
      <c r="L464" s="48"/>
      <c r="M464" s="48"/>
      <c r="N464" s="48"/>
      <c r="O464" s="48"/>
      <c r="P464" s="48"/>
      <c r="Q464" s="48"/>
      <c r="R464" s="48"/>
      <c r="S464" s="48"/>
      <c r="T464" s="48"/>
      <c r="U464" s="48"/>
      <c r="V464" s="48"/>
      <c r="W464" s="48"/>
      <c r="X464" s="48"/>
      <c r="Y464" s="48"/>
      <c r="Z464" s="48"/>
      <c r="AA464" s="48"/>
      <c r="AB464" s="48"/>
      <c r="AC464" s="48"/>
      <c r="AD464" s="48"/>
      <c r="AE464" s="48"/>
    </row>
    <row r="465" spans="1:31" ht="15.75" customHeight="1">
      <c r="A465" s="48"/>
      <c r="B465" s="48"/>
      <c r="C465" s="48"/>
      <c r="D465" s="48"/>
      <c r="E465" s="48"/>
      <c r="F465" s="48"/>
      <c r="G465" s="48"/>
      <c r="H465" s="48"/>
      <c r="I465" s="48"/>
      <c r="J465" s="48"/>
      <c r="K465" s="48"/>
      <c r="L465" s="48"/>
      <c r="M465" s="48"/>
      <c r="N465" s="48"/>
      <c r="O465" s="48"/>
      <c r="P465" s="48"/>
      <c r="Q465" s="48"/>
      <c r="R465" s="48"/>
      <c r="S465" s="48"/>
      <c r="T465" s="48"/>
      <c r="U465" s="48"/>
      <c r="V465" s="48"/>
      <c r="W465" s="48"/>
      <c r="X465" s="48"/>
      <c r="Y465" s="48"/>
      <c r="Z465" s="48"/>
      <c r="AA465" s="48"/>
      <c r="AB465" s="48"/>
      <c r="AC465" s="48"/>
      <c r="AD465" s="48"/>
      <c r="AE465" s="48"/>
    </row>
    <row r="466" spans="1:31" ht="15.75" customHeight="1">
      <c r="A466" s="48"/>
      <c r="B466" s="48"/>
      <c r="C466" s="48"/>
      <c r="D466" s="48"/>
      <c r="E466" s="48"/>
      <c r="F466" s="48"/>
      <c r="G466" s="48"/>
      <c r="H466" s="48"/>
      <c r="I466" s="48"/>
      <c r="J466" s="48"/>
      <c r="K466" s="48"/>
      <c r="L466" s="48"/>
      <c r="M466" s="48"/>
      <c r="N466" s="48"/>
      <c r="O466" s="48"/>
      <c r="P466" s="48"/>
      <c r="Q466" s="48"/>
      <c r="R466" s="48"/>
      <c r="S466" s="48"/>
      <c r="T466" s="48"/>
      <c r="U466" s="48"/>
      <c r="V466" s="48"/>
      <c r="W466" s="48"/>
      <c r="X466" s="48"/>
      <c r="Y466" s="48"/>
      <c r="Z466" s="48"/>
      <c r="AA466" s="48"/>
      <c r="AB466" s="48"/>
      <c r="AC466" s="48"/>
      <c r="AD466" s="48"/>
      <c r="AE466" s="48"/>
    </row>
    <row r="467" spans="1:31" ht="15.75" customHeight="1">
      <c r="A467" s="48"/>
      <c r="B467" s="48"/>
      <c r="C467" s="48"/>
      <c r="D467" s="48"/>
      <c r="E467" s="48"/>
      <c r="F467" s="48"/>
      <c r="G467" s="48"/>
      <c r="H467" s="48"/>
      <c r="I467" s="48"/>
      <c r="J467" s="48"/>
      <c r="K467" s="48"/>
      <c r="L467" s="48"/>
      <c r="M467" s="48"/>
      <c r="N467" s="48"/>
      <c r="O467" s="48"/>
      <c r="P467" s="48"/>
      <c r="Q467" s="48"/>
      <c r="R467" s="48"/>
      <c r="S467" s="48"/>
      <c r="T467" s="48"/>
      <c r="U467" s="48"/>
      <c r="V467" s="48"/>
      <c r="W467" s="48"/>
      <c r="X467" s="48"/>
      <c r="Y467" s="48"/>
      <c r="Z467" s="48"/>
      <c r="AA467" s="48"/>
      <c r="AB467" s="48"/>
      <c r="AC467" s="48"/>
      <c r="AD467" s="48"/>
      <c r="AE467" s="48"/>
    </row>
    <row r="468" spans="1:31" ht="15.75" customHeight="1">
      <c r="A468" s="48"/>
      <c r="B468" s="48"/>
      <c r="C468" s="48"/>
      <c r="D468" s="48"/>
      <c r="E468" s="48"/>
      <c r="F468" s="48"/>
      <c r="G468" s="48"/>
      <c r="H468" s="48"/>
      <c r="I468" s="48"/>
      <c r="J468" s="48"/>
      <c r="K468" s="48"/>
      <c r="L468" s="48"/>
      <c r="M468" s="48"/>
      <c r="N468" s="48"/>
      <c r="O468" s="48"/>
      <c r="P468" s="48"/>
      <c r="Q468" s="48"/>
      <c r="R468" s="48"/>
      <c r="S468" s="48"/>
      <c r="T468" s="48"/>
      <c r="U468" s="48"/>
      <c r="V468" s="48"/>
      <c r="W468" s="48"/>
      <c r="X468" s="48"/>
      <c r="Y468" s="48"/>
      <c r="Z468" s="48"/>
      <c r="AA468" s="48"/>
      <c r="AB468" s="48"/>
      <c r="AC468" s="48"/>
      <c r="AD468" s="48"/>
      <c r="AE468" s="48"/>
    </row>
    <row r="469" spans="1:31" ht="15.75" customHeight="1">
      <c r="A469" s="48"/>
      <c r="B469" s="48"/>
      <c r="C469" s="48"/>
      <c r="D469" s="48"/>
      <c r="E469" s="48"/>
      <c r="F469" s="48"/>
      <c r="G469" s="48"/>
      <c r="H469" s="48"/>
      <c r="I469" s="48"/>
      <c r="J469" s="48"/>
      <c r="K469" s="48"/>
      <c r="L469" s="48"/>
      <c r="M469" s="48"/>
      <c r="N469" s="48"/>
      <c r="O469" s="48"/>
      <c r="P469" s="48"/>
      <c r="Q469" s="48"/>
      <c r="R469" s="48"/>
      <c r="S469" s="48"/>
      <c r="T469" s="48"/>
      <c r="U469" s="48"/>
      <c r="V469" s="48"/>
      <c r="W469" s="48"/>
      <c r="X469" s="48"/>
      <c r="Y469" s="48"/>
      <c r="Z469" s="48"/>
      <c r="AA469" s="48"/>
      <c r="AB469" s="48"/>
      <c r="AC469" s="48"/>
      <c r="AD469" s="48"/>
      <c r="AE469" s="48"/>
    </row>
    <row r="470" spans="1:31" ht="15.75" customHeight="1">
      <c r="A470" s="48"/>
      <c r="B470" s="48"/>
      <c r="C470" s="48"/>
      <c r="D470" s="48"/>
      <c r="E470" s="48"/>
      <c r="F470" s="48"/>
      <c r="G470" s="48"/>
      <c r="H470" s="48"/>
      <c r="I470" s="48"/>
      <c r="J470" s="48"/>
      <c r="K470" s="48"/>
      <c r="L470" s="48"/>
      <c r="M470" s="48"/>
      <c r="N470" s="48"/>
      <c r="O470" s="48"/>
      <c r="P470" s="48"/>
      <c r="Q470" s="48"/>
      <c r="R470" s="48"/>
      <c r="S470" s="48"/>
      <c r="T470" s="48"/>
      <c r="U470" s="48"/>
      <c r="V470" s="48"/>
      <c r="W470" s="48"/>
      <c r="X470" s="48"/>
      <c r="Y470" s="48"/>
      <c r="Z470" s="48"/>
      <c r="AA470" s="48"/>
      <c r="AB470" s="48"/>
      <c r="AC470" s="48"/>
      <c r="AD470" s="48"/>
      <c r="AE470" s="48"/>
    </row>
    <row r="471" spans="1:31" ht="15.75" customHeight="1">
      <c r="A471" s="48"/>
      <c r="B471" s="48"/>
      <c r="C471" s="48"/>
      <c r="D471" s="48"/>
      <c r="E471" s="48"/>
      <c r="F471" s="48"/>
      <c r="G471" s="48"/>
      <c r="H471" s="48"/>
      <c r="I471" s="48"/>
      <c r="J471" s="48"/>
      <c r="K471" s="48"/>
      <c r="L471" s="48"/>
      <c r="M471" s="48"/>
      <c r="N471" s="48"/>
      <c r="O471" s="48"/>
      <c r="P471" s="48"/>
      <c r="Q471" s="48"/>
      <c r="R471" s="48"/>
      <c r="S471" s="48"/>
      <c r="T471" s="48"/>
      <c r="U471" s="48"/>
      <c r="V471" s="48"/>
      <c r="W471" s="48"/>
      <c r="X471" s="48"/>
      <c r="Y471" s="48"/>
      <c r="Z471" s="48"/>
      <c r="AA471" s="48"/>
      <c r="AB471" s="48"/>
      <c r="AC471" s="48"/>
      <c r="AD471" s="48"/>
      <c r="AE471" s="48"/>
    </row>
    <row r="472" spans="1:31" ht="15.75" customHeight="1">
      <c r="A472" s="48"/>
      <c r="B472" s="48"/>
      <c r="C472" s="48"/>
      <c r="D472" s="48"/>
      <c r="E472" s="48"/>
      <c r="F472" s="48"/>
      <c r="G472" s="48"/>
      <c r="H472" s="48"/>
      <c r="I472" s="48"/>
      <c r="J472" s="48"/>
      <c r="K472" s="48"/>
      <c r="L472" s="48"/>
      <c r="M472" s="48"/>
      <c r="N472" s="48"/>
      <c r="O472" s="48"/>
      <c r="P472" s="48"/>
      <c r="Q472" s="48"/>
      <c r="R472" s="48"/>
      <c r="S472" s="48"/>
      <c r="T472" s="48"/>
      <c r="U472" s="48"/>
      <c r="V472" s="48"/>
      <c r="W472" s="48"/>
      <c r="X472" s="48"/>
      <c r="Y472" s="48"/>
      <c r="Z472" s="48"/>
      <c r="AA472" s="48"/>
      <c r="AB472" s="48"/>
      <c r="AC472" s="48"/>
      <c r="AD472" s="48"/>
      <c r="AE472" s="48"/>
    </row>
    <row r="473" spans="1:31" ht="15.75" customHeight="1">
      <c r="A473" s="48"/>
      <c r="B473" s="48"/>
      <c r="C473" s="48"/>
      <c r="D473" s="48"/>
      <c r="E473" s="48"/>
      <c r="F473" s="48"/>
      <c r="G473" s="48"/>
      <c r="H473" s="48"/>
      <c r="I473" s="48"/>
      <c r="J473" s="48"/>
      <c r="K473" s="48"/>
      <c r="L473" s="48"/>
      <c r="M473" s="48"/>
      <c r="N473" s="48"/>
      <c r="O473" s="48"/>
      <c r="P473" s="48"/>
      <c r="Q473" s="48"/>
      <c r="R473" s="48"/>
      <c r="S473" s="48"/>
      <c r="T473" s="48"/>
      <c r="U473" s="48"/>
      <c r="V473" s="48"/>
      <c r="W473" s="48"/>
      <c r="X473" s="48"/>
      <c r="Y473" s="48"/>
      <c r="Z473" s="48"/>
      <c r="AA473" s="48"/>
      <c r="AB473" s="48"/>
      <c r="AC473" s="48"/>
      <c r="AD473" s="48"/>
      <c r="AE473" s="48"/>
    </row>
    <row r="474" spans="1:31" ht="15.75" customHeight="1">
      <c r="A474" s="48"/>
      <c r="B474" s="48"/>
      <c r="C474" s="48"/>
      <c r="D474" s="48"/>
      <c r="E474" s="48"/>
      <c r="F474" s="48"/>
      <c r="G474" s="48"/>
      <c r="H474" s="48"/>
      <c r="I474" s="48"/>
      <c r="J474" s="48"/>
      <c r="K474" s="48"/>
      <c r="L474" s="48"/>
      <c r="M474" s="48"/>
      <c r="N474" s="48"/>
      <c r="O474" s="48"/>
      <c r="P474" s="48"/>
      <c r="Q474" s="48"/>
      <c r="R474" s="48"/>
      <c r="S474" s="48"/>
      <c r="T474" s="48"/>
      <c r="U474" s="48"/>
      <c r="V474" s="48"/>
      <c r="W474" s="48"/>
      <c r="X474" s="48"/>
      <c r="Y474" s="48"/>
      <c r="Z474" s="48"/>
      <c r="AA474" s="48"/>
      <c r="AB474" s="48"/>
      <c r="AC474" s="48"/>
      <c r="AD474" s="48"/>
      <c r="AE474" s="48"/>
    </row>
    <row r="475" spans="1:31" ht="15.75" customHeight="1">
      <c r="A475" s="48"/>
      <c r="B475" s="48"/>
      <c r="C475" s="48"/>
      <c r="D475" s="48"/>
      <c r="E475" s="48"/>
      <c r="F475" s="48"/>
      <c r="G475" s="48"/>
      <c r="H475" s="48"/>
      <c r="I475" s="48"/>
      <c r="J475" s="48"/>
      <c r="K475" s="48"/>
      <c r="L475" s="48"/>
      <c r="M475" s="48"/>
      <c r="N475" s="48"/>
      <c r="O475" s="48"/>
      <c r="P475" s="48"/>
      <c r="Q475" s="48"/>
      <c r="R475" s="48"/>
      <c r="S475" s="48"/>
      <c r="T475" s="48"/>
      <c r="U475" s="48"/>
      <c r="V475" s="48"/>
      <c r="W475" s="48"/>
      <c r="X475" s="48"/>
      <c r="Y475" s="48"/>
      <c r="Z475" s="48"/>
      <c r="AA475" s="48"/>
      <c r="AB475" s="48"/>
      <c r="AC475" s="48"/>
      <c r="AD475" s="48"/>
      <c r="AE475" s="48"/>
    </row>
    <row r="476" spans="1:31" ht="15.75" customHeight="1">
      <c r="A476" s="48"/>
      <c r="B476" s="48"/>
      <c r="C476" s="48"/>
      <c r="D476" s="48"/>
      <c r="E476" s="48"/>
      <c r="F476" s="48"/>
      <c r="G476" s="48"/>
      <c r="H476" s="48"/>
      <c r="I476" s="48"/>
      <c r="J476" s="48"/>
      <c r="K476" s="48"/>
      <c r="L476" s="48"/>
      <c r="M476" s="48"/>
      <c r="N476" s="48"/>
      <c r="O476" s="48"/>
      <c r="P476" s="48"/>
      <c r="Q476" s="48"/>
      <c r="R476" s="48"/>
      <c r="S476" s="48"/>
      <c r="T476" s="48"/>
      <c r="U476" s="48"/>
      <c r="V476" s="48"/>
      <c r="W476" s="48"/>
      <c r="X476" s="48"/>
      <c r="Y476" s="48"/>
      <c r="Z476" s="48"/>
      <c r="AA476" s="48"/>
      <c r="AB476" s="48"/>
      <c r="AC476" s="48"/>
      <c r="AD476" s="48"/>
      <c r="AE476" s="48"/>
    </row>
    <row r="477" spans="1:31" ht="15.75" customHeight="1">
      <c r="A477" s="48"/>
      <c r="B477" s="48"/>
      <c r="C477" s="48"/>
      <c r="D477" s="48"/>
      <c r="E477" s="48"/>
      <c r="F477" s="48"/>
      <c r="G477" s="48"/>
      <c r="H477" s="48"/>
      <c r="I477" s="48"/>
      <c r="J477" s="48"/>
      <c r="K477" s="48"/>
      <c r="L477" s="48"/>
      <c r="M477" s="48"/>
      <c r="N477" s="48"/>
      <c r="O477" s="48"/>
      <c r="P477" s="48"/>
      <c r="Q477" s="48"/>
      <c r="R477" s="48"/>
      <c r="S477" s="48"/>
      <c r="T477" s="48"/>
      <c r="U477" s="48"/>
      <c r="V477" s="48"/>
      <c r="W477" s="48"/>
      <c r="X477" s="48"/>
      <c r="Y477" s="48"/>
      <c r="Z477" s="48"/>
      <c r="AA477" s="48"/>
      <c r="AB477" s="48"/>
      <c r="AC477" s="48"/>
      <c r="AD477" s="48"/>
      <c r="AE477" s="48"/>
    </row>
    <row r="478" spans="1:31" ht="15.75" customHeight="1">
      <c r="A478" s="48"/>
      <c r="B478" s="48"/>
      <c r="C478" s="48"/>
      <c r="D478" s="48"/>
      <c r="E478" s="48"/>
      <c r="F478" s="48"/>
      <c r="G478" s="48"/>
      <c r="H478" s="48"/>
      <c r="I478" s="48"/>
      <c r="J478" s="48"/>
      <c r="K478" s="48"/>
      <c r="L478" s="48"/>
      <c r="M478" s="48"/>
      <c r="N478" s="48"/>
      <c r="O478" s="48"/>
      <c r="P478" s="48"/>
      <c r="Q478" s="48"/>
      <c r="R478" s="48"/>
      <c r="S478" s="48"/>
      <c r="T478" s="48"/>
      <c r="U478" s="48"/>
      <c r="V478" s="48"/>
      <c r="W478" s="48"/>
      <c r="X478" s="48"/>
      <c r="Y478" s="48"/>
      <c r="Z478" s="48"/>
      <c r="AA478" s="48"/>
      <c r="AB478" s="48"/>
      <c r="AC478" s="48"/>
      <c r="AD478" s="48"/>
      <c r="AE478" s="48"/>
    </row>
    <row r="479" spans="1:31" ht="15.75" customHeight="1">
      <c r="A479" s="48"/>
      <c r="B479" s="48"/>
      <c r="C479" s="48"/>
      <c r="D479" s="48"/>
      <c r="E479" s="48"/>
      <c r="F479" s="48"/>
      <c r="G479" s="48"/>
      <c r="H479" s="48"/>
      <c r="I479" s="48"/>
      <c r="J479" s="48"/>
      <c r="K479" s="48"/>
      <c r="L479" s="48"/>
      <c r="M479" s="48"/>
      <c r="N479" s="48"/>
      <c r="O479" s="48"/>
      <c r="P479" s="48"/>
      <c r="Q479" s="48"/>
      <c r="R479" s="48"/>
      <c r="S479" s="48"/>
      <c r="T479" s="48"/>
      <c r="U479" s="48"/>
      <c r="V479" s="48"/>
      <c r="W479" s="48"/>
      <c r="X479" s="48"/>
      <c r="Y479" s="48"/>
      <c r="Z479" s="48"/>
      <c r="AA479" s="48"/>
      <c r="AB479" s="48"/>
      <c r="AC479" s="48"/>
      <c r="AD479" s="48"/>
      <c r="AE479" s="48"/>
    </row>
    <row r="480" spans="1:31" ht="15.75" customHeight="1">
      <c r="A480" s="48"/>
      <c r="B480" s="48"/>
      <c r="C480" s="48"/>
      <c r="D480" s="48"/>
      <c r="E480" s="48"/>
      <c r="F480" s="48"/>
      <c r="G480" s="48"/>
      <c r="H480" s="48"/>
      <c r="I480" s="48"/>
      <c r="J480" s="48"/>
      <c r="K480" s="48"/>
      <c r="L480" s="48"/>
      <c r="M480" s="48"/>
      <c r="N480" s="48"/>
      <c r="O480" s="48"/>
      <c r="P480" s="48"/>
      <c r="Q480" s="48"/>
      <c r="R480" s="48"/>
      <c r="S480" s="48"/>
      <c r="T480" s="48"/>
      <c r="U480" s="48"/>
      <c r="V480" s="48"/>
      <c r="W480" s="48"/>
      <c r="X480" s="48"/>
      <c r="Y480" s="48"/>
      <c r="Z480" s="48"/>
      <c r="AA480" s="48"/>
      <c r="AB480" s="48"/>
      <c r="AC480" s="48"/>
      <c r="AD480" s="48"/>
      <c r="AE480" s="48"/>
    </row>
    <row r="481" spans="1:31" ht="15.75" customHeight="1">
      <c r="A481" s="48"/>
      <c r="B481" s="48"/>
      <c r="C481" s="48"/>
      <c r="D481" s="48"/>
      <c r="E481" s="48"/>
      <c r="F481" s="48"/>
      <c r="G481" s="48"/>
      <c r="H481" s="48"/>
      <c r="I481" s="48"/>
      <c r="J481" s="48"/>
      <c r="K481" s="48"/>
      <c r="L481" s="48"/>
      <c r="M481" s="48"/>
      <c r="N481" s="48"/>
      <c r="O481" s="48"/>
      <c r="P481" s="48"/>
      <c r="Q481" s="48"/>
      <c r="R481" s="48"/>
      <c r="S481" s="48"/>
      <c r="T481" s="48"/>
      <c r="U481" s="48"/>
      <c r="V481" s="48"/>
      <c r="W481" s="48"/>
      <c r="X481" s="48"/>
      <c r="Y481" s="48"/>
      <c r="Z481" s="48"/>
      <c r="AA481" s="48"/>
      <c r="AB481" s="48"/>
      <c r="AC481" s="48"/>
      <c r="AD481" s="48"/>
      <c r="AE481" s="48"/>
    </row>
    <row r="482" spans="1:31" ht="15.75" customHeight="1">
      <c r="A482" s="48"/>
      <c r="B482" s="48"/>
      <c r="C482" s="48"/>
      <c r="D482" s="48"/>
      <c r="E482" s="48"/>
      <c r="F482" s="48"/>
      <c r="G482" s="48"/>
      <c r="H482" s="48"/>
      <c r="I482" s="48"/>
      <c r="J482" s="48"/>
      <c r="K482" s="48"/>
      <c r="L482" s="48"/>
      <c r="M482" s="48"/>
      <c r="N482" s="48"/>
      <c r="O482" s="48"/>
      <c r="P482" s="48"/>
      <c r="Q482" s="48"/>
      <c r="R482" s="48"/>
      <c r="S482" s="48"/>
      <c r="T482" s="48"/>
      <c r="U482" s="48"/>
      <c r="V482" s="48"/>
      <c r="W482" s="48"/>
      <c r="X482" s="48"/>
      <c r="Y482" s="48"/>
      <c r="Z482" s="48"/>
      <c r="AA482" s="48"/>
      <c r="AB482" s="48"/>
      <c r="AC482" s="48"/>
      <c r="AD482" s="48"/>
      <c r="AE482" s="48"/>
    </row>
    <row r="483" spans="1:31" ht="15.75" customHeight="1">
      <c r="A483" s="48"/>
      <c r="B483" s="48"/>
      <c r="C483" s="48"/>
      <c r="D483" s="48"/>
      <c r="E483" s="48"/>
      <c r="F483" s="48"/>
      <c r="G483" s="48"/>
      <c r="H483" s="48"/>
      <c r="I483" s="48"/>
      <c r="J483" s="48"/>
      <c r="K483" s="48"/>
      <c r="L483" s="48"/>
      <c r="M483" s="48"/>
      <c r="N483" s="48"/>
      <c r="O483" s="48"/>
      <c r="P483" s="48"/>
      <c r="Q483" s="48"/>
      <c r="R483" s="48"/>
      <c r="S483" s="48"/>
      <c r="T483" s="48"/>
      <c r="U483" s="48"/>
      <c r="V483" s="48"/>
      <c r="W483" s="48"/>
      <c r="X483" s="48"/>
      <c r="Y483" s="48"/>
      <c r="Z483" s="48"/>
      <c r="AA483" s="48"/>
      <c r="AB483" s="48"/>
      <c r="AC483" s="48"/>
      <c r="AD483" s="48"/>
      <c r="AE483" s="48"/>
    </row>
    <row r="484" spans="1:31" ht="15.75" customHeight="1">
      <c r="A484" s="48"/>
      <c r="B484" s="48"/>
      <c r="C484" s="48"/>
      <c r="D484" s="48"/>
      <c r="E484" s="48"/>
      <c r="F484" s="48"/>
      <c r="G484" s="48"/>
      <c r="H484" s="48"/>
      <c r="I484" s="48"/>
      <c r="J484" s="48"/>
      <c r="K484" s="48"/>
      <c r="L484" s="48"/>
      <c r="M484" s="48"/>
      <c r="N484" s="48"/>
      <c r="O484" s="48"/>
      <c r="P484" s="48"/>
      <c r="Q484" s="48"/>
      <c r="R484" s="48"/>
      <c r="S484" s="48"/>
      <c r="T484" s="48"/>
      <c r="U484" s="48"/>
      <c r="V484" s="48"/>
      <c r="W484" s="48"/>
      <c r="X484" s="48"/>
      <c r="Y484" s="48"/>
      <c r="Z484" s="48"/>
      <c r="AA484" s="48"/>
      <c r="AB484" s="48"/>
      <c r="AC484" s="48"/>
      <c r="AD484" s="48"/>
      <c r="AE484" s="48"/>
    </row>
    <row r="485" spans="1:31" ht="15.75" customHeight="1">
      <c r="A485" s="48"/>
      <c r="B485" s="48"/>
      <c r="C485" s="48"/>
      <c r="D485" s="48"/>
      <c r="E485" s="48"/>
      <c r="F485" s="48"/>
      <c r="G485" s="48"/>
      <c r="H485" s="48"/>
      <c r="I485" s="48"/>
      <c r="J485" s="48"/>
      <c r="K485" s="48"/>
      <c r="L485" s="48"/>
      <c r="M485" s="48"/>
      <c r="N485" s="48"/>
      <c r="O485" s="48"/>
      <c r="P485" s="48"/>
      <c r="Q485" s="48"/>
      <c r="R485" s="48"/>
      <c r="S485" s="48"/>
      <c r="T485" s="48"/>
      <c r="U485" s="48"/>
      <c r="V485" s="48"/>
      <c r="W485" s="48"/>
      <c r="X485" s="48"/>
      <c r="Y485" s="48"/>
      <c r="Z485" s="48"/>
      <c r="AA485" s="48"/>
      <c r="AB485" s="48"/>
      <c r="AC485" s="48"/>
      <c r="AD485" s="48"/>
      <c r="AE485" s="48"/>
    </row>
    <row r="486" spans="1:31" ht="15.75" customHeight="1">
      <c r="A486" s="48"/>
      <c r="B486" s="48"/>
      <c r="C486" s="48"/>
      <c r="D486" s="48"/>
      <c r="E486" s="48"/>
      <c r="F486" s="48"/>
      <c r="G486" s="48"/>
      <c r="H486" s="48"/>
      <c r="I486" s="48"/>
      <c r="J486" s="48"/>
      <c r="K486" s="48"/>
      <c r="L486" s="48"/>
      <c r="M486" s="48"/>
      <c r="N486" s="48"/>
      <c r="O486" s="48"/>
      <c r="P486" s="48"/>
      <c r="Q486" s="48"/>
      <c r="R486" s="48"/>
      <c r="S486" s="48"/>
      <c r="T486" s="48"/>
      <c r="U486" s="48"/>
      <c r="V486" s="48"/>
      <c r="W486" s="48"/>
      <c r="X486" s="48"/>
      <c r="Y486" s="48"/>
      <c r="Z486" s="48"/>
      <c r="AA486" s="48"/>
      <c r="AB486" s="48"/>
      <c r="AC486" s="48"/>
      <c r="AD486" s="48"/>
      <c r="AE486" s="48"/>
    </row>
    <row r="487" spans="1:31" ht="15.75" customHeight="1">
      <c r="A487" s="48"/>
      <c r="B487" s="48"/>
      <c r="C487" s="48"/>
      <c r="D487" s="48"/>
      <c r="E487" s="48"/>
      <c r="F487" s="48"/>
      <c r="G487" s="48"/>
      <c r="H487" s="48"/>
      <c r="I487" s="48"/>
      <c r="J487" s="48"/>
      <c r="K487" s="48"/>
      <c r="L487" s="48"/>
      <c r="M487" s="48"/>
      <c r="N487" s="48"/>
      <c r="O487" s="48"/>
      <c r="P487" s="48"/>
      <c r="Q487" s="48"/>
      <c r="R487" s="48"/>
      <c r="S487" s="48"/>
      <c r="T487" s="48"/>
      <c r="U487" s="48"/>
      <c r="V487" s="48"/>
      <c r="W487" s="48"/>
      <c r="X487" s="48"/>
      <c r="Y487" s="48"/>
      <c r="Z487" s="48"/>
      <c r="AA487" s="48"/>
      <c r="AB487" s="48"/>
      <c r="AC487" s="48"/>
      <c r="AD487" s="48"/>
      <c r="AE487" s="48"/>
    </row>
    <row r="488" spans="1:31" ht="15.75" customHeight="1">
      <c r="A488" s="48"/>
      <c r="B488" s="48"/>
      <c r="C488" s="48"/>
      <c r="D488" s="48"/>
      <c r="E488" s="48"/>
      <c r="F488" s="48"/>
      <c r="G488" s="48"/>
      <c r="H488" s="48"/>
      <c r="I488" s="48"/>
      <c r="J488" s="48"/>
      <c r="K488" s="48"/>
      <c r="L488" s="48"/>
      <c r="M488" s="48"/>
      <c r="N488" s="48"/>
      <c r="O488" s="48"/>
      <c r="P488" s="48"/>
      <c r="Q488" s="48"/>
      <c r="R488" s="48"/>
      <c r="S488" s="48"/>
      <c r="T488" s="48"/>
      <c r="U488" s="48"/>
      <c r="V488" s="48"/>
      <c r="W488" s="48"/>
      <c r="X488" s="48"/>
      <c r="Y488" s="48"/>
      <c r="Z488" s="48"/>
      <c r="AA488" s="48"/>
      <c r="AB488" s="48"/>
      <c r="AC488" s="48"/>
      <c r="AD488" s="48"/>
      <c r="AE488" s="48"/>
    </row>
    <row r="489" spans="1:31" ht="15.75" customHeight="1">
      <c r="A489" s="48"/>
      <c r="B489" s="48"/>
      <c r="C489" s="48"/>
      <c r="D489" s="48"/>
      <c r="E489" s="48"/>
      <c r="F489" s="48"/>
      <c r="G489" s="48"/>
      <c r="H489" s="48"/>
      <c r="I489" s="48"/>
      <c r="J489" s="48"/>
      <c r="K489" s="48"/>
      <c r="L489" s="48"/>
      <c r="M489" s="48"/>
      <c r="N489" s="48"/>
      <c r="O489" s="48"/>
      <c r="P489" s="48"/>
      <c r="Q489" s="48"/>
      <c r="R489" s="48"/>
      <c r="S489" s="48"/>
      <c r="T489" s="48"/>
      <c r="U489" s="48"/>
      <c r="V489" s="48"/>
      <c r="W489" s="48"/>
      <c r="X489" s="48"/>
      <c r="Y489" s="48"/>
      <c r="Z489" s="48"/>
      <c r="AA489" s="48"/>
      <c r="AB489" s="48"/>
      <c r="AC489" s="48"/>
      <c r="AD489" s="48"/>
      <c r="AE489" s="48"/>
    </row>
    <row r="490" spans="1:31" ht="15.75" customHeight="1">
      <c r="A490" s="48"/>
      <c r="B490" s="48"/>
      <c r="C490" s="48"/>
      <c r="D490" s="48"/>
      <c r="E490" s="48"/>
      <c r="F490" s="48"/>
      <c r="G490" s="48"/>
      <c r="H490" s="48"/>
      <c r="I490" s="48"/>
      <c r="J490" s="48"/>
      <c r="K490" s="48"/>
      <c r="L490" s="48"/>
      <c r="M490" s="48"/>
      <c r="N490" s="48"/>
      <c r="O490" s="48"/>
      <c r="P490" s="48"/>
      <c r="Q490" s="48"/>
      <c r="R490" s="48"/>
      <c r="S490" s="48"/>
      <c r="T490" s="48"/>
      <c r="U490" s="48"/>
      <c r="V490" s="48"/>
      <c r="W490" s="48"/>
      <c r="X490" s="48"/>
      <c r="Y490" s="48"/>
      <c r="Z490" s="48"/>
      <c r="AA490" s="48"/>
      <c r="AB490" s="48"/>
      <c r="AC490" s="48"/>
      <c r="AD490" s="48"/>
      <c r="AE490" s="48"/>
    </row>
    <row r="491" spans="1:31" ht="15.75" customHeight="1">
      <c r="A491" s="48"/>
      <c r="B491" s="48"/>
      <c r="C491" s="48"/>
      <c r="D491" s="48"/>
      <c r="E491" s="48"/>
      <c r="F491" s="48"/>
      <c r="G491" s="48"/>
      <c r="H491" s="48"/>
      <c r="I491" s="48"/>
      <c r="J491" s="48"/>
      <c r="K491" s="48"/>
      <c r="L491" s="48"/>
      <c r="M491" s="48"/>
      <c r="N491" s="48"/>
      <c r="O491" s="48"/>
      <c r="P491" s="48"/>
      <c r="Q491" s="48"/>
      <c r="R491" s="48"/>
      <c r="S491" s="48"/>
      <c r="T491" s="48"/>
      <c r="U491" s="48"/>
      <c r="V491" s="48"/>
      <c r="W491" s="48"/>
      <c r="X491" s="48"/>
      <c r="Y491" s="48"/>
      <c r="Z491" s="48"/>
      <c r="AA491" s="48"/>
      <c r="AB491" s="48"/>
      <c r="AC491" s="48"/>
      <c r="AD491" s="48"/>
      <c r="AE491" s="48"/>
    </row>
    <row r="492" spans="1:31" ht="15.75" customHeight="1">
      <c r="A492" s="48"/>
      <c r="B492" s="48"/>
      <c r="C492" s="48"/>
      <c r="D492" s="48"/>
      <c r="E492" s="48"/>
      <c r="F492" s="48"/>
      <c r="G492" s="48"/>
      <c r="H492" s="48"/>
      <c r="I492" s="48"/>
      <c r="J492" s="48"/>
      <c r="K492" s="48"/>
      <c r="L492" s="48"/>
      <c r="M492" s="48"/>
      <c r="N492" s="48"/>
      <c r="O492" s="48"/>
      <c r="P492" s="48"/>
      <c r="Q492" s="48"/>
      <c r="R492" s="48"/>
      <c r="S492" s="48"/>
      <c r="T492" s="48"/>
      <c r="U492" s="48"/>
      <c r="V492" s="48"/>
      <c r="W492" s="48"/>
      <c r="X492" s="48"/>
      <c r="Y492" s="48"/>
      <c r="Z492" s="48"/>
      <c r="AA492" s="48"/>
      <c r="AB492" s="48"/>
      <c r="AC492" s="48"/>
      <c r="AD492" s="48"/>
      <c r="AE492" s="48"/>
    </row>
    <row r="493" spans="1:31" ht="15.75" customHeight="1">
      <c r="A493" s="48"/>
      <c r="B493" s="48"/>
      <c r="C493" s="48"/>
      <c r="D493" s="48"/>
      <c r="E493" s="48"/>
      <c r="F493" s="48"/>
      <c r="G493" s="48"/>
      <c r="H493" s="48"/>
      <c r="I493" s="48"/>
      <c r="J493" s="48"/>
      <c r="K493" s="48"/>
      <c r="L493" s="48"/>
      <c r="M493" s="48"/>
      <c r="N493" s="48"/>
      <c r="O493" s="48"/>
      <c r="P493" s="48"/>
      <c r="Q493" s="48"/>
      <c r="R493" s="48"/>
      <c r="S493" s="48"/>
      <c r="T493" s="48"/>
      <c r="U493" s="48"/>
      <c r="V493" s="48"/>
      <c r="W493" s="48"/>
      <c r="X493" s="48"/>
      <c r="Y493" s="48"/>
      <c r="Z493" s="48"/>
      <c r="AA493" s="48"/>
      <c r="AB493" s="48"/>
      <c r="AC493" s="48"/>
      <c r="AD493" s="48"/>
      <c r="AE493" s="48"/>
    </row>
    <row r="494" spans="1:31" ht="15.75" customHeight="1">
      <c r="A494" s="48"/>
      <c r="B494" s="48"/>
      <c r="C494" s="48"/>
      <c r="D494" s="48"/>
      <c r="E494" s="48"/>
      <c r="F494" s="48"/>
      <c r="G494" s="48"/>
      <c r="H494" s="48"/>
      <c r="I494" s="48"/>
      <c r="J494" s="48"/>
      <c r="K494" s="48"/>
      <c r="L494" s="48"/>
      <c r="M494" s="48"/>
      <c r="N494" s="48"/>
      <c r="O494" s="48"/>
      <c r="P494" s="48"/>
      <c r="Q494" s="48"/>
      <c r="R494" s="48"/>
      <c r="S494" s="48"/>
      <c r="T494" s="48"/>
      <c r="U494" s="48"/>
      <c r="V494" s="48"/>
      <c r="W494" s="48"/>
      <c r="X494" s="48"/>
      <c r="Y494" s="48"/>
      <c r="Z494" s="48"/>
      <c r="AA494" s="48"/>
      <c r="AB494" s="48"/>
      <c r="AC494" s="48"/>
      <c r="AD494" s="48"/>
      <c r="AE494" s="48"/>
    </row>
    <row r="495" spans="1:31" ht="15.75" customHeight="1">
      <c r="A495" s="48"/>
      <c r="B495" s="48"/>
      <c r="C495" s="48"/>
      <c r="D495" s="48"/>
      <c r="E495" s="48"/>
      <c r="F495" s="48"/>
      <c r="G495" s="48"/>
      <c r="H495" s="48"/>
      <c r="I495" s="48"/>
      <c r="J495" s="48"/>
      <c r="K495" s="48"/>
      <c r="L495" s="48"/>
      <c r="M495" s="48"/>
      <c r="N495" s="48"/>
      <c r="O495" s="48"/>
      <c r="P495" s="48"/>
      <c r="Q495" s="48"/>
      <c r="R495" s="48"/>
      <c r="S495" s="48"/>
      <c r="T495" s="48"/>
      <c r="U495" s="48"/>
      <c r="V495" s="48"/>
      <c r="W495" s="48"/>
      <c r="X495" s="48"/>
      <c r="Y495" s="48"/>
      <c r="Z495" s="48"/>
      <c r="AA495" s="48"/>
      <c r="AB495" s="48"/>
      <c r="AC495" s="48"/>
      <c r="AD495" s="48"/>
      <c r="AE495" s="48"/>
    </row>
    <row r="496" spans="1:31" ht="15.75" customHeight="1">
      <c r="A496" s="48"/>
      <c r="B496" s="48"/>
      <c r="C496" s="48"/>
      <c r="D496" s="48"/>
      <c r="E496" s="48"/>
      <c r="F496" s="48"/>
      <c r="G496" s="48"/>
      <c r="H496" s="48"/>
      <c r="I496" s="48"/>
      <c r="J496" s="48"/>
      <c r="K496" s="48"/>
      <c r="L496" s="48"/>
      <c r="M496" s="48"/>
      <c r="N496" s="48"/>
      <c r="O496" s="48"/>
      <c r="P496" s="48"/>
      <c r="Q496" s="48"/>
      <c r="R496" s="48"/>
      <c r="S496" s="48"/>
      <c r="T496" s="48"/>
      <c r="U496" s="48"/>
      <c r="V496" s="48"/>
      <c r="W496" s="48"/>
      <c r="X496" s="48"/>
      <c r="Y496" s="48"/>
      <c r="Z496" s="48"/>
      <c r="AA496" s="48"/>
      <c r="AB496" s="48"/>
      <c r="AC496" s="48"/>
      <c r="AD496" s="48"/>
      <c r="AE496" s="48"/>
    </row>
    <row r="497" spans="1:31" ht="15.75" customHeight="1">
      <c r="A497" s="48"/>
      <c r="B497" s="48"/>
      <c r="C497" s="48"/>
      <c r="D497" s="48"/>
      <c r="E497" s="48"/>
      <c r="F497" s="48"/>
      <c r="G497" s="48"/>
      <c r="H497" s="48"/>
      <c r="I497" s="48"/>
      <c r="J497" s="48"/>
      <c r="K497" s="48"/>
      <c r="L497" s="48"/>
      <c r="M497" s="48"/>
      <c r="N497" s="48"/>
      <c r="O497" s="48"/>
      <c r="P497" s="48"/>
      <c r="Q497" s="48"/>
      <c r="R497" s="48"/>
      <c r="S497" s="48"/>
      <c r="T497" s="48"/>
      <c r="U497" s="48"/>
      <c r="V497" s="48"/>
      <c r="W497" s="48"/>
      <c r="X497" s="48"/>
      <c r="Y497" s="48"/>
      <c r="Z497" s="48"/>
      <c r="AA497" s="48"/>
      <c r="AB497" s="48"/>
      <c r="AC497" s="48"/>
      <c r="AD497" s="48"/>
      <c r="AE497" s="48"/>
    </row>
    <row r="498" spans="1:31" ht="15.75" customHeight="1">
      <c r="A498" s="48"/>
      <c r="B498" s="48"/>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8"/>
      <c r="AC498" s="48"/>
      <c r="AD498" s="48"/>
      <c r="AE498" s="48"/>
    </row>
    <row r="499" spans="1:31" ht="15.75" customHeight="1">
      <c r="A499" s="48"/>
      <c r="B499" s="48"/>
      <c r="C499" s="48"/>
      <c r="D499" s="48"/>
      <c r="E499" s="48"/>
      <c r="F499" s="48"/>
      <c r="G499" s="48"/>
      <c r="H499" s="48"/>
      <c r="I499" s="48"/>
      <c r="J499" s="48"/>
      <c r="K499" s="48"/>
      <c r="L499" s="48"/>
      <c r="M499" s="48"/>
      <c r="N499" s="48"/>
      <c r="O499" s="48"/>
      <c r="P499" s="48"/>
      <c r="Q499" s="48"/>
      <c r="R499" s="48"/>
      <c r="S499" s="48"/>
      <c r="T499" s="48"/>
      <c r="U499" s="48"/>
      <c r="V499" s="48"/>
      <c r="W499" s="48"/>
      <c r="X499" s="48"/>
      <c r="Y499" s="48"/>
      <c r="Z499" s="48"/>
      <c r="AA499" s="48"/>
      <c r="AB499" s="48"/>
      <c r="AC499" s="48"/>
      <c r="AD499" s="48"/>
      <c r="AE499" s="48"/>
    </row>
    <row r="500" spans="1:31" ht="15.75" customHeight="1">
      <c r="A500" s="48"/>
      <c r="B500" s="48"/>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8"/>
      <c r="AC500" s="48"/>
      <c r="AD500" s="48"/>
      <c r="AE500" s="48"/>
    </row>
    <row r="501" spans="1:31" ht="15.75" customHeight="1">
      <c r="A501" s="48"/>
      <c r="B501" s="48"/>
      <c r="C501" s="48"/>
      <c r="D501" s="48"/>
      <c r="E501" s="48"/>
      <c r="F501" s="48"/>
      <c r="G501" s="48"/>
      <c r="H501" s="48"/>
      <c r="I501" s="48"/>
      <c r="J501" s="48"/>
      <c r="K501" s="48"/>
      <c r="L501" s="48"/>
      <c r="M501" s="48"/>
      <c r="N501" s="48"/>
      <c r="O501" s="48"/>
      <c r="P501" s="48"/>
      <c r="Q501" s="48"/>
      <c r="R501" s="48"/>
      <c r="S501" s="48"/>
      <c r="T501" s="48"/>
      <c r="U501" s="48"/>
      <c r="V501" s="48"/>
      <c r="W501" s="48"/>
      <c r="X501" s="48"/>
      <c r="Y501" s="48"/>
      <c r="Z501" s="48"/>
      <c r="AA501" s="48"/>
      <c r="AB501" s="48"/>
      <c r="AC501" s="48"/>
      <c r="AD501" s="48"/>
      <c r="AE501" s="48"/>
    </row>
    <row r="502" spans="1:31" ht="15.75" customHeight="1">
      <c r="A502" s="48"/>
      <c r="B502" s="48"/>
      <c r="C502" s="48"/>
      <c r="D502" s="48"/>
      <c r="E502" s="48"/>
      <c r="F502" s="48"/>
      <c r="G502" s="48"/>
      <c r="H502" s="48"/>
      <c r="I502" s="48"/>
      <c r="J502" s="48"/>
      <c r="K502" s="48"/>
      <c r="L502" s="48"/>
      <c r="M502" s="48"/>
      <c r="N502" s="48"/>
      <c r="O502" s="48"/>
      <c r="P502" s="48"/>
      <c r="Q502" s="48"/>
      <c r="R502" s="48"/>
      <c r="S502" s="48"/>
      <c r="T502" s="48"/>
      <c r="U502" s="48"/>
      <c r="V502" s="48"/>
      <c r="W502" s="48"/>
      <c r="X502" s="48"/>
      <c r="Y502" s="48"/>
      <c r="Z502" s="48"/>
      <c r="AA502" s="48"/>
      <c r="AB502" s="48"/>
      <c r="AC502" s="48"/>
      <c r="AD502" s="48"/>
      <c r="AE502" s="48"/>
    </row>
    <row r="503" spans="1:31" ht="15.75" customHeight="1">
      <c r="A503" s="48"/>
      <c r="B503" s="48"/>
      <c r="C503" s="48"/>
      <c r="D503" s="48"/>
      <c r="E503" s="48"/>
      <c r="F503" s="48"/>
      <c r="G503" s="48"/>
      <c r="H503" s="48"/>
      <c r="I503" s="48"/>
      <c r="J503" s="48"/>
      <c r="K503" s="48"/>
      <c r="L503" s="48"/>
      <c r="M503" s="48"/>
      <c r="N503" s="48"/>
      <c r="O503" s="48"/>
      <c r="P503" s="48"/>
      <c r="Q503" s="48"/>
      <c r="R503" s="48"/>
      <c r="S503" s="48"/>
      <c r="T503" s="48"/>
      <c r="U503" s="48"/>
      <c r="V503" s="48"/>
      <c r="W503" s="48"/>
      <c r="X503" s="48"/>
      <c r="Y503" s="48"/>
      <c r="Z503" s="48"/>
      <c r="AA503" s="48"/>
      <c r="AB503" s="48"/>
      <c r="AC503" s="48"/>
      <c r="AD503" s="48"/>
      <c r="AE503" s="48"/>
    </row>
    <row r="504" spans="1:31" ht="15.75" customHeight="1">
      <c r="A504" s="48"/>
      <c r="B504" s="48"/>
      <c r="C504" s="48"/>
      <c r="D504" s="48"/>
      <c r="E504" s="48"/>
      <c r="F504" s="48"/>
      <c r="G504" s="48"/>
      <c r="H504" s="48"/>
      <c r="I504" s="48"/>
      <c r="J504" s="48"/>
      <c r="K504" s="48"/>
      <c r="L504" s="48"/>
      <c r="M504" s="48"/>
      <c r="N504" s="48"/>
      <c r="O504" s="48"/>
      <c r="P504" s="48"/>
      <c r="Q504" s="48"/>
      <c r="R504" s="48"/>
      <c r="S504" s="48"/>
      <c r="T504" s="48"/>
      <c r="U504" s="48"/>
      <c r="V504" s="48"/>
      <c r="W504" s="48"/>
      <c r="X504" s="48"/>
      <c r="Y504" s="48"/>
      <c r="Z504" s="48"/>
      <c r="AA504" s="48"/>
      <c r="AB504" s="48"/>
      <c r="AC504" s="48"/>
      <c r="AD504" s="48"/>
      <c r="AE504" s="48"/>
    </row>
    <row r="505" spans="1:31" ht="15.75" customHeight="1">
      <c r="A505" s="48"/>
      <c r="B505" s="48"/>
      <c r="C505" s="48"/>
      <c r="D505" s="48"/>
      <c r="E505" s="48"/>
      <c r="F505" s="48"/>
      <c r="G505" s="48"/>
      <c r="H505" s="48"/>
      <c r="I505" s="48"/>
      <c r="J505" s="48"/>
      <c r="K505" s="48"/>
      <c r="L505" s="48"/>
      <c r="M505" s="48"/>
      <c r="N505" s="48"/>
      <c r="O505" s="48"/>
      <c r="P505" s="48"/>
      <c r="Q505" s="48"/>
      <c r="R505" s="48"/>
      <c r="S505" s="48"/>
      <c r="T505" s="48"/>
      <c r="U505" s="48"/>
      <c r="V505" s="48"/>
      <c r="W505" s="48"/>
      <c r="X505" s="48"/>
      <c r="Y505" s="48"/>
      <c r="Z505" s="48"/>
      <c r="AA505" s="48"/>
      <c r="AB505" s="48"/>
      <c r="AC505" s="48"/>
      <c r="AD505" s="48"/>
      <c r="AE505" s="48"/>
    </row>
    <row r="506" spans="1:31" ht="15.75" customHeight="1">
      <c r="A506" s="48"/>
      <c r="B506" s="48"/>
      <c r="C506" s="48"/>
      <c r="D506" s="48"/>
      <c r="E506" s="48"/>
      <c r="F506" s="48"/>
      <c r="G506" s="48"/>
      <c r="H506" s="48"/>
      <c r="I506" s="48"/>
      <c r="J506" s="48"/>
      <c r="K506" s="48"/>
      <c r="L506" s="48"/>
      <c r="M506" s="48"/>
      <c r="N506" s="48"/>
      <c r="O506" s="48"/>
      <c r="P506" s="48"/>
      <c r="Q506" s="48"/>
      <c r="R506" s="48"/>
      <c r="S506" s="48"/>
      <c r="T506" s="48"/>
      <c r="U506" s="48"/>
      <c r="V506" s="48"/>
      <c r="W506" s="48"/>
      <c r="X506" s="48"/>
      <c r="Y506" s="48"/>
      <c r="Z506" s="48"/>
      <c r="AA506" s="48"/>
      <c r="AB506" s="48"/>
      <c r="AC506" s="48"/>
      <c r="AD506" s="48"/>
      <c r="AE506" s="48"/>
    </row>
    <row r="507" spans="1:31" ht="15.75" customHeight="1">
      <c r="A507" s="48"/>
      <c r="B507" s="48"/>
      <c r="C507" s="48"/>
      <c r="D507" s="48"/>
      <c r="E507" s="48"/>
      <c r="F507" s="48"/>
      <c r="G507" s="48"/>
      <c r="H507" s="48"/>
      <c r="I507" s="48"/>
      <c r="J507" s="48"/>
      <c r="K507" s="48"/>
      <c r="L507" s="48"/>
      <c r="M507" s="48"/>
      <c r="N507" s="48"/>
      <c r="O507" s="48"/>
      <c r="P507" s="48"/>
      <c r="Q507" s="48"/>
      <c r="R507" s="48"/>
      <c r="S507" s="48"/>
      <c r="T507" s="48"/>
      <c r="U507" s="48"/>
      <c r="V507" s="48"/>
      <c r="W507" s="48"/>
      <c r="X507" s="48"/>
      <c r="Y507" s="48"/>
      <c r="Z507" s="48"/>
      <c r="AA507" s="48"/>
      <c r="AB507" s="48"/>
      <c r="AC507" s="48"/>
      <c r="AD507" s="48"/>
      <c r="AE507" s="48"/>
    </row>
    <row r="508" spans="1:31" ht="15.75" customHeight="1">
      <c r="A508" s="48"/>
      <c r="B508" s="48"/>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8"/>
      <c r="AC508" s="48"/>
      <c r="AD508" s="48"/>
      <c r="AE508" s="48"/>
    </row>
    <row r="509" spans="1:31" ht="15.75" customHeight="1">
      <c r="A509" s="48"/>
      <c r="B509" s="48"/>
      <c r="C509" s="48"/>
      <c r="D509" s="48"/>
      <c r="E509" s="48"/>
      <c r="F509" s="48"/>
      <c r="G509" s="48"/>
      <c r="H509" s="48"/>
      <c r="I509" s="48"/>
      <c r="J509" s="48"/>
      <c r="K509" s="48"/>
      <c r="L509" s="48"/>
      <c r="M509" s="48"/>
      <c r="N509" s="48"/>
      <c r="O509" s="48"/>
      <c r="P509" s="48"/>
      <c r="Q509" s="48"/>
      <c r="R509" s="48"/>
      <c r="S509" s="48"/>
      <c r="T509" s="48"/>
      <c r="U509" s="48"/>
      <c r="V509" s="48"/>
      <c r="W509" s="48"/>
      <c r="X509" s="48"/>
      <c r="Y509" s="48"/>
      <c r="Z509" s="48"/>
      <c r="AA509" s="48"/>
      <c r="AB509" s="48"/>
      <c r="AC509" s="48"/>
      <c r="AD509" s="48"/>
      <c r="AE509" s="48"/>
    </row>
    <row r="510" spans="1:31" ht="15.75" customHeight="1">
      <c r="A510" s="48"/>
      <c r="B510" s="48"/>
      <c r="C510" s="48"/>
      <c r="D510" s="48"/>
      <c r="E510" s="48"/>
      <c r="F510" s="48"/>
      <c r="G510" s="48"/>
      <c r="H510" s="48"/>
      <c r="I510" s="48"/>
      <c r="J510" s="48"/>
      <c r="K510" s="48"/>
      <c r="L510" s="48"/>
      <c r="M510" s="48"/>
      <c r="N510" s="48"/>
      <c r="O510" s="48"/>
      <c r="P510" s="48"/>
      <c r="Q510" s="48"/>
      <c r="R510" s="48"/>
      <c r="S510" s="48"/>
      <c r="T510" s="48"/>
      <c r="U510" s="48"/>
      <c r="V510" s="48"/>
      <c r="W510" s="48"/>
      <c r="X510" s="48"/>
      <c r="Y510" s="48"/>
      <c r="Z510" s="48"/>
      <c r="AA510" s="48"/>
      <c r="AB510" s="48"/>
      <c r="AC510" s="48"/>
      <c r="AD510" s="48"/>
      <c r="AE510" s="48"/>
    </row>
    <row r="511" spans="1:31" ht="15.75" customHeight="1">
      <c r="A511" s="48"/>
      <c r="B511" s="48"/>
      <c r="C511" s="48"/>
      <c r="D511" s="48"/>
      <c r="E511" s="48"/>
      <c r="F511" s="48"/>
      <c r="G511" s="48"/>
      <c r="H511" s="48"/>
      <c r="I511" s="48"/>
      <c r="J511" s="48"/>
      <c r="K511" s="48"/>
      <c r="L511" s="48"/>
      <c r="M511" s="48"/>
      <c r="N511" s="48"/>
      <c r="O511" s="48"/>
      <c r="P511" s="48"/>
      <c r="Q511" s="48"/>
      <c r="R511" s="48"/>
      <c r="S511" s="48"/>
      <c r="T511" s="48"/>
      <c r="U511" s="48"/>
      <c r="V511" s="48"/>
      <c r="W511" s="48"/>
      <c r="X511" s="48"/>
      <c r="Y511" s="48"/>
      <c r="Z511" s="48"/>
      <c r="AA511" s="48"/>
      <c r="AB511" s="48"/>
      <c r="AC511" s="48"/>
      <c r="AD511" s="48"/>
      <c r="AE511" s="48"/>
    </row>
    <row r="512" spans="1:31" ht="15.75" customHeight="1">
      <c r="A512" s="48"/>
      <c r="B512" s="48"/>
      <c r="C512" s="48"/>
      <c r="D512" s="48"/>
      <c r="E512" s="48"/>
      <c r="F512" s="48"/>
      <c r="G512" s="48"/>
      <c r="H512" s="48"/>
      <c r="I512" s="48"/>
      <c r="J512" s="48"/>
      <c r="K512" s="48"/>
      <c r="L512" s="48"/>
      <c r="M512" s="48"/>
      <c r="N512" s="48"/>
      <c r="O512" s="48"/>
      <c r="P512" s="48"/>
      <c r="Q512" s="48"/>
      <c r="R512" s="48"/>
      <c r="S512" s="48"/>
      <c r="T512" s="48"/>
      <c r="U512" s="48"/>
      <c r="V512" s="48"/>
      <c r="W512" s="48"/>
      <c r="X512" s="48"/>
      <c r="Y512" s="48"/>
      <c r="Z512" s="48"/>
      <c r="AA512" s="48"/>
      <c r="AB512" s="48"/>
      <c r="AC512" s="48"/>
      <c r="AD512" s="48"/>
      <c r="AE512" s="48"/>
    </row>
    <row r="513" spans="1:31" ht="15.75" customHeight="1">
      <c r="A513" s="48"/>
      <c r="B513" s="48"/>
      <c r="C513" s="48"/>
      <c r="D513" s="48"/>
      <c r="E513" s="48"/>
      <c r="F513" s="48"/>
      <c r="G513" s="48"/>
      <c r="H513" s="48"/>
      <c r="I513" s="48"/>
      <c r="J513" s="48"/>
      <c r="K513" s="48"/>
      <c r="L513" s="48"/>
      <c r="M513" s="48"/>
      <c r="N513" s="48"/>
      <c r="O513" s="48"/>
      <c r="P513" s="48"/>
      <c r="Q513" s="48"/>
      <c r="R513" s="48"/>
      <c r="S513" s="48"/>
      <c r="T513" s="48"/>
      <c r="U513" s="48"/>
      <c r="V513" s="48"/>
      <c r="W513" s="48"/>
      <c r="X513" s="48"/>
      <c r="Y513" s="48"/>
      <c r="Z513" s="48"/>
      <c r="AA513" s="48"/>
      <c r="AB513" s="48"/>
      <c r="AC513" s="48"/>
      <c r="AD513" s="48"/>
      <c r="AE513" s="48"/>
    </row>
    <row r="514" spans="1:31" ht="15.75" customHeight="1">
      <c r="A514" s="48"/>
      <c r="B514" s="48"/>
      <c r="C514" s="48"/>
      <c r="D514" s="48"/>
      <c r="E514" s="48"/>
      <c r="F514" s="48"/>
      <c r="G514" s="48"/>
      <c r="H514" s="48"/>
      <c r="I514" s="48"/>
      <c r="J514" s="48"/>
      <c r="K514" s="48"/>
      <c r="L514" s="48"/>
      <c r="M514" s="48"/>
      <c r="N514" s="48"/>
      <c r="O514" s="48"/>
      <c r="P514" s="48"/>
      <c r="Q514" s="48"/>
      <c r="R514" s="48"/>
      <c r="S514" s="48"/>
      <c r="T514" s="48"/>
      <c r="U514" s="48"/>
      <c r="V514" s="48"/>
      <c r="W514" s="48"/>
      <c r="X514" s="48"/>
      <c r="Y514" s="48"/>
      <c r="Z514" s="48"/>
      <c r="AA514" s="48"/>
      <c r="AB514" s="48"/>
      <c r="AC514" s="48"/>
      <c r="AD514" s="48"/>
      <c r="AE514" s="48"/>
    </row>
    <row r="515" spans="1:31" ht="15.75" customHeight="1">
      <c r="A515" s="48"/>
      <c r="B515" s="48"/>
      <c r="C515" s="48"/>
      <c r="D515" s="48"/>
      <c r="E515" s="48"/>
      <c r="F515" s="48"/>
      <c r="G515" s="48"/>
      <c r="H515" s="48"/>
      <c r="I515" s="48"/>
      <c r="J515" s="48"/>
      <c r="K515" s="48"/>
      <c r="L515" s="48"/>
      <c r="M515" s="48"/>
      <c r="N515" s="48"/>
      <c r="O515" s="48"/>
      <c r="P515" s="48"/>
      <c r="Q515" s="48"/>
      <c r="R515" s="48"/>
      <c r="S515" s="48"/>
      <c r="T515" s="48"/>
      <c r="U515" s="48"/>
      <c r="V515" s="48"/>
      <c r="W515" s="48"/>
      <c r="X515" s="48"/>
      <c r="Y515" s="48"/>
      <c r="Z515" s="48"/>
      <c r="AA515" s="48"/>
      <c r="AB515" s="48"/>
      <c r="AC515" s="48"/>
      <c r="AD515" s="48"/>
      <c r="AE515" s="48"/>
    </row>
    <row r="516" spans="1:31" ht="15.75" customHeight="1">
      <c r="A516" s="48"/>
      <c r="B516" s="48"/>
      <c r="C516" s="48"/>
      <c r="D516" s="48"/>
      <c r="E516" s="48"/>
      <c r="F516" s="48"/>
      <c r="G516" s="48"/>
      <c r="H516" s="48"/>
      <c r="I516" s="48"/>
      <c r="J516" s="48"/>
      <c r="K516" s="48"/>
      <c r="L516" s="48"/>
      <c r="M516" s="48"/>
      <c r="N516" s="48"/>
      <c r="O516" s="48"/>
      <c r="P516" s="48"/>
      <c r="Q516" s="48"/>
      <c r="R516" s="48"/>
      <c r="S516" s="48"/>
      <c r="T516" s="48"/>
      <c r="U516" s="48"/>
      <c r="V516" s="48"/>
      <c r="W516" s="48"/>
      <c r="X516" s="48"/>
      <c r="Y516" s="48"/>
      <c r="Z516" s="48"/>
      <c r="AA516" s="48"/>
      <c r="AB516" s="48"/>
      <c r="AC516" s="48"/>
      <c r="AD516" s="48"/>
      <c r="AE516" s="48"/>
    </row>
    <row r="517" spans="1:31" ht="15.75" customHeight="1">
      <c r="A517" s="48"/>
      <c r="B517" s="48"/>
      <c r="C517" s="48"/>
      <c r="D517" s="48"/>
      <c r="E517" s="48"/>
      <c r="F517" s="48"/>
      <c r="G517" s="48"/>
      <c r="H517" s="48"/>
      <c r="I517" s="48"/>
      <c r="J517" s="48"/>
      <c r="K517" s="48"/>
      <c r="L517" s="48"/>
      <c r="M517" s="48"/>
      <c r="N517" s="48"/>
      <c r="O517" s="48"/>
      <c r="P517" s="48"/>
      <c r="Q517" s="48"/>
      <c r="R517" s="48"/>
      <c r="S517" s="48"/>
      <c r="T517" s="48"/>
      <c r="U517" s="48"/>
      <c r="V517" s="48"/>
      <c r="W517" s="48"/>
      <c r="X517" s="48"/>
      <c r="Y517" s="48"/>
      <c r="Z517" s="48"/>
      <c r="AA517" s="48"/>
      <c r="AB517" s="48"/>
      <c r="AC517" s="48"/>
      <c r="AD517" s="48"/>
      <c r="AE517" s="48"/>
    </row>
    <row r="518" spans="1:31" ht="15.75" customHeight="1">
      <c r="A518" s="48"/>
      <c r="B518" s="48"/>
      <c r="C518" s="48"/>
      <c r="D518" s="48"/>
      <c r="E518" s="48"/>
      <c r="F518" s="48"/>
      <c r="G518" s="48"/>
      <c r="H518" s="48"/>
      <c r="I518" s="48"/>
      <c r="J518" s="48"/>
      <c r="K518" s="48"/>
      <c r="L518" s="48"/>
      <c r="M518" s="48"/>
      <c r="N518" s="48"/>
      <c r="O518" s="48"/>
      <c r="P518" s="48"/>
      <c r="Q518" s="48"/>
      <c r="R518" s="48"/>
      <c r="S518" s="48"/>
      <c r="T518" s="48"/>
      <c r="U518" s="48"/>
      <c r="V518" s="48"/>
      <c r="W518" s="48"/>
      <c r="X518" s="48"/>
      <c r="Y518" s="48"/>
      <c r="Z518" s="48"/>
      <c r="AA518" s="48"/>
      <c r="AB518" s="48"/>
      <c r="AC518" s="48"/>
      <c r="AD518" s="48"/>
      <c r="AE518" s="48"/>
    </row>
    <row r="519" spans="1:31" ht="15.75" customHeight="1">
      <c r="A519" s="48"/>
      <c r="B519" s="48"/>
      <c r="C519" s="48"/>
      <c r="D519" s="48"/>
      <c r="E519" s="48"/>
      <c r="F519" s="48"/>
      <c r="G519" s="48"/>
      <c r="H519" s="48"/>
      <c r="I519" s="48"/>
      <c r="J519" s="48"/>
      <c r="K519" s="48"/>
      <c r="L519" s="48"/>
      <c r="M519" s="48"/>
      <c r="N519" s="48"/>
      <c r="O519" s="48"/>
      <c r="P519" s="48"/>
      <c r="Q519" s="48"/>
      <c r="R519" s="48"/>
      <c r="S519" s="48"/>
      <c r="T519" s="48"/>
      <c r="U519" s="48"/>
      <c r="V519" s="48"/>
      <c r="W519" s="48"/>
      <c r="X519" s="48"/>
      <c r="Y519" s="48"/>
      <c r="Z519" s="48"/>
      <c r="AA519" s="48"/>
      <c r="AB519" s="48"/>
      <c r="AC519" s="48"/>
      <c r="AD519" s="48"/>
      <c r="AE519" s="48"/>
    </row>
    <row r="520" spans="1:31" ht="15.75" customHeight="1">
      <c r="A520" s="48"/>
      <c r="B520" s="48"/>
      <c r="C520" s="48"/>
      <c r="D520" s="48"/>
      <c r="E520" s="48"/>
      <c r="F520" s="48"/>
      <c r="G520" s="48"/>
      <c r="H520" s="48"/>
      <c r="I520" s="48"/>
      <c r="J520" s="48"/>
      <c r="K520" s="48"/>
      <c r="L520" s="48"/>
      <c r="M520" s="48"/>
      <c r="N520" s="48"/>
      <c r="O520" s="48"/>
      <c r="P520" s="48"/>
      <c r="Q520" s="48"/>
      <c r="R520" s="48"/>
      <c r="S520" s="48"/>
      <c r="T520" s="48"/>
      <c r="U520" s="48"/>
      <c r="V520" s="48"/>
      <c r="W520" s="48"/>
      <c r="X520" s="48"/>
      <c r="Y520" s="48"/>
      <c r="Z520" s="48"/>
      <c r="AA520" s="48"/>
      <c r="AB520" s="48"/>
      <c r="AC520" s="48"/>
      <c r="AD520" s="48"/>
      <c r="AE520" s="48"/>
    </row>
    <row r="521" spans="1:31" ht="15.75" customHeight="1">
      <c r="A521" s="48"/>
      <c r="B521" s="48"/>
      <c r="C521" s="48"/>
      <c r="D521" s="48"/>
      <c r="E521" s="48"/>
      <c r="F521" s="48"/>
      <c r="G521" s="48"/>
      <c r="H521" s="48"/>
      <c r="I521" s="48"/>
      <c r="J521" s="48"/>
      <c r="K521" s="48"/>
      <c r="L521" s="48"/>
      <c r="M521" s="48"/>
      <c r="N521" s="48"/>
      <c r="O521" s="48"/>
      <c r="P521" s="48"/>
      <c r="Q521" s="48"/>
      <c r="R521" s="48"/>
      <c r="S521" s="48"/>
      <c r="T521" s="48"/>
      <c r="U521" s="48"/>
      <c r="V521" s="48"/>
      <c r="W521" s="48"/>
      <c r="X521" s="48"/>
      <c r="Y521" s="48"/>
      <c r="Z521" s="48"/>
      <c r="AA521" s="48"/>
      <c r="AB521" s="48"/>
      <c r="AC521" s="48"/>
      <c r="AD521" s="48"/>
      <c r="AE521" s="48"/>
    </row>
    <row r="522" spans="1:31" ht="15.75" customHeight="1">
      <c r="A522" s="48"/>
      <c r="B522" s="48"/>
      <c r="C522" s="48"/>
      <c r="D522" s="48"/>
      <c r="E522" s="48"/>
      <c r="F522" s="48"/>
      <c r="G522" s="48"/>
      <c r="H522" s="48"/>
      <c r="I522" s="48"/>
      <c r="J522" s="48"/>
      <c r="K522" s="48"/>
      <c r="L522" s="48"/>
      <c r="M522" s="48"/>
      <c r="N522" s="48"/>
      <c r="O522" s="48"/>
      <c r="P522" s="48"/>
      <c r="Q522" s="48"/>
      <c r="R522" s="48"/>
      <c r="S522" s="48"/>
      <c r="T522" s="48"/>
      <c r="U522" s="48"/>
      <c r="V522" s="48"/>
      <c r="W522" s="48"/>
      <c r="X522" s="48"/>
      <c r="Y522" s="48"/>
      <c r="Z522" s="48"/>
      <c r="AA522" s="48"/>
      <c r="AB522" s="48"/>
      <c r="AC522" s="48"/>
      <c r="AD522" s="48"/>
      <c r="AE522" s="48"/>
    </row>
    <row r="523" spans="1:31" ht="15.75" customHeight="1">
      <c r="A523" s="48"/>
      <c r="B523" s="48"/>
      <c r="C523" s="48"/>
      <c r="D523" s="48"/>
      <c r="E523" s="48"/>
      <c r="F523" s="48"/>
      <c r="G523" s="48"/>
      <c r="H523" s="48"/>
      <c r="I523" s="48"/>
      <c r="J523" s="48"/>
      <c r="K523" s="48"/>
      <c r="L523" s="48"/>
      <c r="M523" s="48"/>
      <c r="N523" s="48"/>
      <c r="O523" s="48"/>
      <c r="P523" s="48"/>
      <c r="Q523" s="48"/>
      <c r="R523" s="48"/>
      <c r="S523" s="48"/>
      <c r="T523" s="48"/>
      <c r="U523" s="48"/>
      <c r="V523" s="48"/>
      <c r="W523" s="48"/>
      <c r="X523" s="48"/>
      <c r="Y523" s="48"/>
      <c r="Z523" s="48"/>
      <c r="AA523" s="48"/>
      <c r="AB523" s="48"/>
      <c r="AC523" s="48"/>
      <c r="AD523" s="48"/>
      <c r="AE523" s="48"/>
    </row>
    <row r="524" spans="1:31" ht="15.75" customHeight="1">
      <c r="A524" s="48"/>
      <c r="B524" s="48"/>
      <c r="C524" s="48"/>
      <c r="D524" s="48"/>
      <c r="E524" s="48"/>
      <c r="F524" s="48"/>
      <c r="G524" s="48"/>
      <c r="H524" s="48"/>
      <c r="I524" s="48"/>
      <c r="J524" s="48"/>
      <c r="K524" s="48"/>
      <c r="L524" s="48"/>
      <c r="M524" s="48"/>
      <c r="N524" s="48"/>
      <c r="O524" s="48"/>
      <c r="P524" s="48"/>
      <c r="Q524" s="48"/>
      <c r="R524" s="48"/>
      <c r="S524" s="48"/>
      <c r="T524" s="48"/>
      <c r="U524" s="48"/>
      <c r="V524" s="48"/>
      <c r="W524" s="48"/>
      <c r="X524" s="48"/>
      <c r="Y524" s="48"/>
      <c r="Z524" s="48"/>
      <c r="AA524" s="48"/>
      <c r="AB524" s="48"/>
      <c r="AC524" s="48"/>
      <c r="AD524" s="48"/>
      <c r="AE524" s="48"/>
    </row>
    <row r="525" spans="1:31" ht="15.75" customHeight="1">
      <c r="A525" s="48"/>
      <c r="B525" s="48"/>
      <c r="C525" s="48"/>
      <c r="D525" s="48"/>
      <c r="E525" s="48"/>
      <c r="F525" s="48"/>
      <c r="G525" s="48"/>
      <c r="H525" s="48"/>
      <c r="I525" s="48"/>
      <c r="J525" s="48"/>
      <c r="K525" s="48"/>
      <c r="L525" s="48"/>
      <c r="M525" s="48"/>
      <c r="N525" s="48"/>
      <c r="O525" s="48"/>
      <c r="P525" s="48"/>
      <c r="Q525" s="48"/>
      <c r="R525" s="48"/>
      <c r="S525" s="48"/>
      <c r="T525" s="48"/>
      <c r="U525" s="48"/>
      <c r="V525" s="48"/>
      <c r="W525" s="48"/>
      <c r="X525" s="48"/>
      <c r="Y525" s="48"/>
      <c r="Z525" s="48"/>
      <c r="AA525" s="48"/>
      <c r="AB525" s="48"/>
      <c r="AC525" s="48"/>
      <c r="AD525" s="48"/>
      <c r="AE525" s="48"/>
    </row>
    <row r="526" spans="1:31" ht="15.75" customHeight="1">
      <c r="A526" s="48"/>
      <c r="B526" s="48"/>
      <c r="C526" s="48"/>
      <c r="D526" s="48"/>
      <c r="E526" s="48"/>
      <c r="F526" s="48"/>
      <c r="G526" s="48"/>
      <c r="H526" s="48"/>
      <c r="I526" s="48"/>
      <c r="J526" s="48"/>
      <c r="K526" s="48"/>
      <c r="L526" s="48"/>
      <c r="M526" s="48"/>
      <c r="N526" s="48"/>
      <c r="O526" s="48"/>
      <c r="P526" s="48"/>
      <c r="Q526" s="48"/>
      <c r="R526" s="48"/>
      <c r="S526" s="48"/>
      <c r="T526" s="48"/>
      <c r="U526" s="48"/>
      <c r="V526" s="48"/>
      <c r="W526" s="48"/>
      <c r="X526" s="48"/>
      <c r="Y526" s="48"/>
      <c r="Z526" s="48"/>
      <c r="AA526" s="48"/>
      <c r="AB526" s="48"/>
      <c r="AC526" s="48"/>
      <c r="AD526" s="48"/>
      <c r="AE526" s="48"/>
    </row>
    <row r="527" spans="1:31" ht="15.75" customHeight="1">
      <c r="A527" s="48"/>
      <c r="B527" s="48"/>
      <c r="C527" s="48"/>
      <c r="D527" s="48"/>
      <c r="E527" s="48"/>
      <c r="F527" s="48"/>
      <c r="G527" s="48"/>
      <c r="H527" s="48"/>
      <c r="I527" s="48"/>
      <c r="J527" s="48"/>
      <c r="K527" s="48"/>
      <c r="L527" s="48"/>
      <c r="M527" s="48"/>
      <c r="N527" s="48"/>
      <c r="O527" s="48"/>
      <c r="P527" s="48"/>
      <c r="Q527" s="48"/>
      <c r="R527" s="48"/>
      <c r="S527" s="48"/>
      <c r="T527" s="48"/>
      <c r="U527" s="48"/>
      <c r="V527" s="48"/>
      <c r="W527" s="48"/>
      <c r="X527" s="48"/>
      <c r="Y527" s="48"/>
      <c r="Z527" s="48"/>
      <c r="AA527" s="48"/>
      <c r="AB527" s="48"/>
      <c r="AC527" s="48"/>
      <c r="AD527" s="48"/>
      <c r="AE527" s="48"/>
    </row>
    <row r="528" spans="1:31" ht="15.75" customHeight="1">
      <c r="A528" s="48"/>
      <c r="B528" s="48"/>
      <c r="C528" s="48"/>
      <c r="D528" s="48"/>
      <c r="E528" s="48"/>
      <c r="F528" s="48"/>
      <c r="G528" s="48"/>
      <c r="H528" s="48"/>
      <c r="I528" s="48"/>
      <c r="J528" s="48"/>
      <c r="K528" s="48"/>
      <c r="L528" s="48"/>
      <c r="M528" s="48"/>
      <c r="N528" s="48"/>
      <c r="O528" s="48"/>
      <c r="P528" s="48"/>
      <c r="Q528" s="48"/>
      <c r="R528" s="48"/>
      <c r="S528" s="48"/>
      <c r="T528" s="48"/>
      <c r="U528" s="48"/>
      <c r="V528" s="48"/>
      <c r="W528" s="48"/>
      <c r="X528" s="48"/>
      <c r="Y528" s="48"/>
      <c r="Z528" s="48"/>
      <c r="AA528" s="48"/>
      <c r="AB528" s="48"/>
      <c r="AC528" s="48"/>
      <c r="AD528" s="48"/>
      <c r="AE528" s="48"/>
    </row>
    <row r="529" spans="1:31" ht="15.75" customHeight="1">
      <c r="A529" s="48"/>
      <c r="B529" s="48"/>
      <c r="C529" s="48"/>
      <c r="D529" s="48"/>
      <c r="E529" s="48"/>
      <c r="F529" s="48"/>
      <c r="G529" s="48"/>
      <c r="H529" s="48"/>
      <c r="I529" s="48"/>
      <c r="J529" s="48"/>
      <c r="K529" s="48"/>
      <c r="L529" s="48"/>
      <c r="M529" s="48"/>
      <c r="N529" s="48"/>
      <c r="O529" s="48"/>
      <c r="P529" s="48"/>
      <c r="Q529" s="48"/>
      <c r="R529" s="48"/>
      <c r="S529" s="48"/>
      <c r="T529" s="48"/>
      <c r="U529" s="48"/>
      <c r="V529" s="48"/>
      <c r="W529" s="48"/>
      <c r="X529" s="48"/>
      <c r="Y529" s="48"/>
      <c r="Z529" s="48"/>
      <c r="AA529" s="48"/>
      <c r="AB529" s="48"/>
      <c r="AC529" s="48"/>
      <c r="AD529" s="48"/>
      <c r="AE529" s="48"/>
    </row>
    <row r="530" spans="1:31" ht="15.75" customHeight="1">
      <c r="A530" s="48"/>
      <c r="B530" s="48"/>
      <c r="C530" s="48"/>
      <c r="D530" s="48"/>
      <c r="E530" s="48"/>
      <c r="F530" s="48"/>
      <c r="G530" s="48"/>
      <c r="H530" s="48"/>
      <c r="I530" s="48"/>
      <c r="J530" s="48"/>
      <c r="K530" s="48"/>
      <c r="L530" s="48"/>
      <c r="M530" s="48"/>
      <c r="N530" s="48"/>
      <c r="O530" s="48"/>
      <c r="P530" s="48"/>
      <c r="Q530" s="48"/>
      <c r="R530" s="48"/>
      <c r="S530" s="48"/>
      <c r="T530" s="48"/>
      <c r="U530" s="48"/>
      <c r="V530" s="48"/>
      <c r="W530" s="48"/>
      <c r="X530" s="48"/>
      <c r="Y530" s="48"/>
      <c r="Z530" s="48"/>
      <c r="AA530" s="48"/>
      <c r="AB530" s="48"/>
      <c r="AC530" s="48"/>
      <c r="AD530" s="48"/>
      <c r="AE530" s="48"/>
    </row>
    <row r="531" spans="1:31" ht="15.75" customHeight="1">
      <c r="A531" s="48"/>
      <c r="B531" s="48"/>
      <c r="C531" s="48"/>
      <c r="D531" s="48"/>
      <c r="E531" s="48"/>
      <c r="F531" s="48"/>
      <c r="G531" s="48"/>
      <c r="H531" s="48"/>
      <c r="I531" s="48"/>
      <c r="J531" s="48"/>
      <c r="K531" s="48"/>
      <c r="L531" s="48"/>
      <c r="M531" s="48"/>
      <c r="N531" s="48"/>
      <c r="O531" s="48"/>
      <c r="P531" s="48"/>
      <c r="Q531" s="48"/>
      <c r="R531" s="48"/>
      <c r="S531" s="48"/>
      <c r="T531" s="48"/>
      <c r="U531" s="48"/>
      <c r="V531" s="48"/>
      <c r="W531" s="48"/>
      <c r="X531" s="48"/>
      <c r="Y531" s="48"/>
      <c r="Z531" s="48"/>
      <c r="AA531" s="48"/>
      <c r="AB531" s="48"/>
      <c r="AC531" s="48"/>
      <c r="AD531" s="48"/>
      <c r="AE531" s="48"/>
    </row>
    <row r="532" spans="1:31" ht="15.75" customHeight="1">
      <c r="A532" s="48"/>
      <c r="B532" s="48"/>
      <c r="C532" s="48"/>
      <c r="D532" s="48"/>
      <c r="E532" s="48"/>
      <c r="F532" s="48"/>
      <c r="G532" s="48"/>
      <c r="H532" s="48"/>
      <c r="I532" s="48"/>
      <c r="J532" s="48"/>
      <c r="K532" s="48"/>
      <c r="L532" s="48"/>
      <c r="M532" s="48"/>
      <c r="N532" s="48"/>
      <c r="O532" s="48"/>
      <c r="P532" s="48"/>
      <c r="Q532" s="48"/>
      <c r="R532" s="48"/>
      <c r="S532" s="48"/>
      <c r="T532" s="48"/>
      <c r="U532" s="48"/>
      <c r="V532" s="48"/>
      <c r="W532" s="48"/>
      <c r="X532" s="48"/>
      <c r="Y532" s="48"/>
      <c r="Z532" s="48"/>
      <c r="AA532" s="48"/>
      <c r="AB532" s="48"/>
      <c r="AC532" s="48"/>
      <c r="AD532" s="48"/>
      <c r="AE532" s="48"/>
    </row>
    <row r="533" spans="1:31" ht="15.75" customHeight="1">
      <c r="A533" s="48"/>
      <c r="B533" s="48"/>
      <c r="C533" s="48"/>
      <c r="D533" s="48"/>
      <c r="E533" s="48"/>
      <c r="F533" s="48"/>
      <c r="G533" s="48"/>
      <c r="H533" s="48"/>
      <c r="I533" s="48"/>
      <c r="J533" s="48"/>
      <c r="K533" s="48"/>
      <c r="L533" s="48"/>
      <c r="M533" s="48"/>
      <c r="N533" s="48"/>
      <c r="O533" s="48"/>
      <c r="P533" s="48"/>
      <c r="Q533" s="48"/>
      <c r="R533" s="48"/>
      <c r="S533" s="48"/>
      <c r="T533" s="48"/>
      <c r="U533" s="48"/>
      <c r="V533" s="48"/>
      <c r="W533" s="48"/>
      <c r="X533" s="48"/>
      <c r="Y533" s="48"/>
      <c r="Z533" s="48"/>
      <c r="AA533" s="48"/>
      <c r="AB533" s="48"/>
      <c r="AC533" s="48"/>
      <c r="AD533" s="48"/>
      <c r="AE533" s="48"/>
    </row>
    <row r="534" spans="1:31" ht="15.75" customHeight="1">
      <c r="A534" s="48"/>
      <c r="B534" s="48"/>
      <c r="C534" s="48"/>
      <c r="D534" s="48"/>
      <c r="E534" s="48"/>
      <c r="F534" s="48"/>
      <c r="G534" s="48"/>
      <c r="H534" s="48"/>
      <c r="I534" s="48"/>
      <c r="J534" s="48"/>
      <c r="K534" s="48"/>
      <c r="L534" s="48"/>
      <c r="M534" s="48"/>
      <c r="N534" s="48"/>
      <c r="O534" s="48"/>
      <c r="P534" s="48"/>
      <c r="Q534" s="48"/>
      <c r="R534" s="48"/>
      <c r="S534" s="48"/>
      <c r="T534" s="48"/>
      <c r="U534" s="48"/>
      <c r="V534" s="48"/>
      <c r="W534" s="48"/>
      <c r="X534" s="48"/>
      <c r="Y534" s="48"/>
      <c r="Z534" s="48"/>
      <c r="AA534" s="48"/>
      <c r="AB534" s="48"/>
      <c r="AC534" s="48"/>
      <c r="AD534" s="48"/>
      <c r="AE534" s="48"/>
    </row>
    <row r="535" spans="1:31" ht="15.75" customHeight="1">
      <c r="A535" s="48"/>
      <c r="B535" s="48"/>
      <c r="C535" s="48"/>
      <c r="D535" s="48"/>
      <c r="E535" s="48"/>
      <c r="F535" s="48"/>
      <c r="G535" s="48"/>
      <c r="H535" s="48"/>
      <c r="I535" s="48"/>
      <c r="J535" s="48"/>
      <c r="K535" s="48"/>
      <c r="L535" s="48"/>
      <c r="M535" s="48"/>
      <c r="N535" s="48"/>
      <c r="O535" s="48"/>
      <c r="P535" s="48"/>
      <c r="Q535" s="48"/>
      <c r="R535" s="48"/>
      <c r="S535" s="48"/>
      <c r="T535" s="48"/>
      <c r="U535" s="48"/>
      <c r="V535" s="48"/>
      <c r="W535" s="48"/>
      <c r="X535" s="48"/>
      <c r="Y535" s="48"/>
      <c r="Z535" s="48"/>
      <c r="AA535" s="48"/>
      <c r="AB535" s="48"/>
      <c r="AC535" s="48"/>
      <c r="AD535" s="48"/>
      <c r="AE535" s="48"/>
    </row>
    <row r="536" spans="1:31" ht="15.75" customHeight="1">
      <c r="A536" s="48"/>
      <c r="B536" s="48"/>
      <c r="C536" s="48"/>
      <c r="D536" s="48"/>
      <c r="E536" s="48"/>
      <c r="F536" s="48"/>
      <c r="G536" s="48"/>
      <c r="H536" s="48"/>
      <c r="I536" s="48"/>
      <c r="J536" s="48"/>
      <c r="K536" s="48"/>
      <c r="L536" s="48"/>
      <c r="M536" s="48"/>
      <c r="N536" s="48"/>
      <c r="O536" s="48"/>
      <c r="P536" s="48"/>
      <c r="Q536" s="48"/>
      <c r="R536" s="48"/>
      <c r="S536" s="48"/>
      <c r="T536" s="48"/>
      <c r="U536" s="48"/>
      <c r="V536" s="48"/>
      <c r="W536" s="48"/>
      <c r="X536" s="48"/>
      <c r="Y536" s="48"/>
      <c r="Z536" s="48"/>
      <c r="AA536" s="48"/>
      <c r="AB536" s="48"/>
      <c r="AC536" s="48"/>
      <c r="AD536" s="48"/>
      <c r="AE536" s="48"/>
    </row>
    <row r="537" spans="1:31" ht="15.75" customHeight="1">
      <c r="A537" s="48"/>
      <c r="B537" s="48"/>
      <c r="C537" s="48"/>
      <c r="D537" s="48"/>
      <c r="E537" s="48"/>
      <c r="F537" s="48"/>
      <c r="G537" s="48"/>
      <c r="H537" s="48"/>
      <c r="I537" s="48"/>
      <c r="J537" s="48"/>
      <c r="K537" s="48"/>
      <c r="L537" s="48"/>
      <c r="M537" s="48"/>
      <c r="N537" s="48"/>
      <c r="O537" s="48"/>
      <c r="P537" s="48"/>
      <c r="Q537" s="48"/>
      <c r="R537" s="48"/>
      <c r="S537" s="48"/>
      <c r="T537" s="48"/>
      <c r="U537" s="48"/>
      <c r="V537" s="48"/>
      <c r="W537" s="48"/>
      <c r="X537" s="48"/>
      <c r="Y537" s="48"/>
      <c r="Z537" s="48"/>
      <c r="AA537" s="48"/>
      <c r="AB537" s="48"/>
      <c r="AC537" s="48"/>
      <c r="AD537" s="48"/>
      <c r="AE537" s="48"/>
    </row>
    <row r="538" spans="1:31" ht="15.75" customHeight="1">
      <c r="A538" s="48"/>
      <c r="B538" s="48"/>
      <c r="C538" s="48"/>
      <c r="D538" s="48"/>
      <c r="E538" s="48"/>
      <c r="F538" s="48"/>
      <c r="G538" s="48"/>
      <c r="H538" s="48"/>
      <c r="I538" s="48"/>
      <c r="J538" s="48"/>
      <c r="K538" s="48"/>
      <c r="L538" s="48"/>
      <c r="M538" s="48"/>
      <c r="N538" s="48"/>
      <c r="O538" s="48"/>
      <c r="P538" s="48"/>
      <c r="Q538" s="48"/>
      <c r="R538" s="48"/>
      <c r="S538" s="48"/>
      <c r="T538" s="48"/>
      <c r="U538" s="48"/>
      <c r="V538" s="48"/>
      <c r="W538" s="48"/>
      <c r="X538" s="48"/>
      <c r="Y538" s="48"/>
      <c r="Z538" s="48"/>
      <c r="AA538" s="48"/>
      <c r="AB538" s="48"/>
      <c r="AC538" s="48"/>
      <c r="AD538" s="48"/>
      <c r="AE538" s="48"/>
    </row>
    <row r="539" spans="1:31" ht="15.75" customHeight="1">
      <c r="A539" s="48"/>
      <c r="B539" s="48"/>
      <c r="C539" s="48"/>
      <c r="D539" s="48"/>
      <c r="E539" s="48"/>
      <c r="F539" s="48"/>
      <c r="G539" s="48"/>
      <c r="H539" s="48"/>
      <c r="I539" s="48"/>
      <c r="J539" s="48"/>
      <c r="K539" s="48"/>
      <c r="L539" s="48"/>
      <c r="M539" s="48"/>
      <c r="N539" s="48"/>
      <c r="O539" s="48"/>
      <c r="P539" s="48"/>
      <c r="Q539" s="48"/>
      <c r="R539" s="48"/>
      <c r="S539" s="48"/>
      <c r="T539" s="48"/>
      <c r="U539" s="48"/>
      <c r="V539" s="48"/>
      <c r="W539" s="48"/>
      <c r="X539" s="48"/>
      <c r="Y539" s="48"/>
      <c r="Z539" s="48"/>
      <c r="AA539" s="48"/>
      <c r="AB539" s="48"/>
      <c r="AC539" s="48"/>
      <c r="AD539" s="48"/>
      <c r="AE539" s="48"/>
    </row>
    <row r="540" spans="1:31" ht="15.75" customHeight="1">
      <c r="A540" s="48"/>
      <c r="B540" s="48"/>
      <c r="C540" s="48"/>
      <c r="D540" s="48"/>
      <c r="E540" s="48"/>
      <c r="F540" s="48"/>
      <c r="G540" s="48"/>
      <c r="H540" s="48"/>
      <c r="I540" s="48"/>
      <c r="J540" s="48"/>
      <c r="K540" s="48"/>
      <c r="L540" s="48"/>
      <c r="M540" s="48"/>
      <c r="N540" s="48"/>
      <c r="O540" s="48"/>
      <c r="P540" s="48"/>
      <c r="Q540" s="48"/>
      <c r="R540" s="48"/>
      <c r="S540" s="48"/>
      <c r="T540" s="48"/>
      <c r="U540" s="48"/>
      <c r="V540" s="48"/>
      <c r="W540" s="48"/>
      <c r="X540" s="48"/>
      <c r="Y540" s="48"/>
      <c r="Z540" s="48"/>
      <c r="AA540" s="48"/>
      <c r="AB540" s="48"/>
      <c r="AC540" s="48"/>
      <c r="AD540" s="48"/>
      <c r="AE540" s="48"/>
    </row>
    <row r="541" spans="1:31" ht="15.75" customHeight="1">
      <c r="A541" s="48"/>
      <c r="B541" s="48"/>
      <c r="C541" s="48"/>
      <c r="D541" s="48"/>
      <c r="E541" s="48"/>
      <c r="F541" s="48"/>
      <c r="G541" s="48"/>
      <c r="H541" s="48"/>
      <c r="I541" s="48"/>
      <c r="J541" s="48"/>
      <c r="K541" s="48"/>
      <c r="L541" s="48"/>
      <c r="M541" s="48"/>
      <c r="N541" s="48"/>
      <c r="O541" s="48"/>
      <c r="P541" s="48"/>
      <c r="Q541" s="48"/>
      <c r="R541" s="48"/>
      <c r="S541" s="48"/>
      <c r="T541" s="48"/>
      <c r="U541" s="48"/>
      <c r="V541" s="48"/>
      <c r="W541" s="48"/>
      <c r="X541" s="48"/>
      <c r="Y541" s="48"/>
      <c r="Z541" s="48"/>
      <c r="AA541" s="48"/>
      <c r="AB541" s="48"/>
      <c r="AC541" s="48"/>
      <c r="AD541" s="48"/>
      <c r="AE541" s="48"/>
    </row>
    <row r="542" spans="1:31" ht="15.75" customHeight="1">
      <c r="A542" s="48"/>
      <c r="B542" s="48"/>
      <c r="C542" s="48"/>
      <c r="D542" s="48"/>
      <c r="E542" s="48"/>
      <c r="F542" s="48"/>
      <c r="G542" s="48"/>
      <c r="H542" s="48"/>
      <c r="I542" s="48"/>
      <c r="J542" s="48"/>
      <c r="K542" s="48"/>
      <c r="L542" s="48"/>
      <c r="M542" s="48"/>
      <c r="N542" s="48"/>
      <c r="O542" s="48"/>
      <c r="P542" s="48"/>
      <c r="Q542" s="48"/>
      <c r="R542" s="48"/>
      <c r="S542" s="48"/>
      <c r="T542" s="48"/>
      <c r="U542" s="48"/>
      <c r="V542" s="48"/>
      <c r="W542" s="48"/>
      <c r="X542" s="48"/>
      <c r="Y542" s="48"/>
      <c r="Z542" s="48"/>
      <c r="AA542" s="48"/>
      <c r="AB542" s="48"/>
      <c r="AC542" s="48"/>
      <c r="AD542" s="48"/>
      <c r="AE542" s="48"/>
    </row>
    <row r="543" spans="1:31" ht="15.75" customHeight="1">
      <c r="A543" s="48"/>
      <c r="B543" s="48"/>
      <c r="C543" s="48"/>
      <c r="D543" s="48"/>
      <c r="E543" s="48"/>
      <c r="F543" s="48"/>
      <c r="G543" s="48"/>
      <c r="H543" s="48"/>
      <c r="I543" s="48"/>
      <c r="J543" s="48"/>
      <c r="K543" s="48"/>
      <c r="L543" s="48"/>
      <c r="M543" s="48"/>
      <c r="N543" s="48"/>
      <c r="O543" s="48"/>
      <c r="P543" s="48"/>
      <c r="Q543" s="48"/>
      <c r="R543" s="48"/>
      <c r="S543" s="48"/>
      <c r="T543" s="48"/>
      <c r="U543" s="48"/>
      <c r="V543" s="48"/>
      <c r="W543" s="48"/>
      <c r="X543" s="48"/>
      <c r="Y543" s="48"/>
      <c r="Z543" s="48"/>
      <c r="AA543" s="48"/>
      <c r="AB543" s="48"/>
      <c r="AC543" s="48"/>
      <c r="AD543" s="48"/>
      <c r="AE543" s="48"/>
    </row>
    <row r="544" spans="1:31" ht="15.75" customHeight="1">
      <c r="A544" s="48"/>
      <c r="B544" s="48"/>
      <c r="C544" s="48"/>
      <c r="D544" s="48"/>
      <c r="E544" s="48"/>
      <c r="F544" s="48"/>
      <c r="G544" s="48"/>
      <c r="H544" s="48"/>
      <c r="I544" s="48"/>
      <c r="J544" s="48"/>
      <c r="K544" s="48"/>
      <c r="L544" s="48"/>
      <c r="M544" s="48"/>
      <c r="N544" s="48"/>
      <c r="O544" s="48"/>
      <c r="P544" s="48"/>
      <c r="Q544" s="48"/>
      <c r="R544" s="48"/>
      <c r="S544" s="48"/>
      <c r="T544" s="48"/>
      <c r="U544" s="48"/>
      <c r="V544" s="48"/>
      <c r="W544" s="48"/>
      <c r="X544" s="48"/>
      <c r="Y544" s="48"/>
      <c r="Z544" s="48"/>
      <c r="AA544" s="48"/>
      <c r="AB544" s="48"/>
      <c r="AC544" s="48"/>
      <c r="AD544" s="48"/>
      <c r="AE544" s="48"/>
    </row>
    <row r="545" spans="1:31" ht="15.75" customHeight="1">
      <c r="A545" s="48"/>
      <c r="B545" s="48"/>
      <c r="C545" s="48"/>
      <c r="D545" s="48"/>
      <c r="E545" s="48"/>
      <c r="F545" s="48"/>
      <c r="G545" s="48"/>
      <c r="H545" s="48"/>
      <c r="I545" s="48"/>
      <c r="J545" s="48"/>
      <c r="K545" s="48"/>
      <c r="L545" s="48"/>
      <c r="M545" s="48"/>
      <c r="N545" s="48"/>
      <c r="O545" s="48"/>
      <c r="P545" s="48"/>
      <c r="Q545" s="48"/>
      <c r="R545" s="48"/>
      <c r="S545" s="48"/>
      <c r="T545" s="48"/>
      <c r="U545" s="48"/>
      <c r="V545" s="48"/>
      <c r="W545" s="48"/>
      <c r="X545" s="48"/>
      <c r="Y545" s="48"/>
      <c r="Z545" s="48"/>
      <c r="AA545" s="48"/>
      <c r="AB545" s="48"/>
      <c r="AC545" s="48"/>
      <c r="AD545" s="48"/>
      <c r="AE545" s="48"/>
    </row>
    <row r="546" spans="1:31" ht="15.75" customHeight="1">
      <c r="A546" s="48"/>
      <c r="B546" s="48"/>
      <c r="C546" s="48"/>
      <c r="D546" s="48"/>
      <c r="E546" s="48"/>
      <c r="F546" s="48"/>
      <c r="G546" s="48"/>
      <c r="H546" s="48"/>
      <c r="I546" s="48"/>
      <c r="J546" s="48"/>
      <c r="K546" s="48"/>
      <c r="L546" s="48"/>
      <c r="M546" s="48"/>
      <c r="N546" s="48"/>
      <c r="O546" s="48"/>
      <c r="P546" s="48"/>
      <c r="Q546" s="48"/>
      <c r="R546" s="48"/>
      <c r="S546" s="48"/>
      <c r="T546" s="48"/>
      <c r="U546" s="48"/>
      <c r="V546" s="48"/>
      <c r="W546" s="48"/>
      <c r="X546" s="48"/>
      <c r="Y546" s="48"/>
      <c r="Z546" s="48"/>
      <c r="AA546" s="48"/>
      <c r="AB546" s="48"/>
      <c r="AC546" s="48"/>
      <c r="AD546" s="48"/>
      <c r="AE546" s="48"/>
    </row>
    <row r="547" spans="1:31" ht="15.75" customHeight="1">
      <c r="A547" s="48"/>
      <c r="B547" s="48"/>
      <c r="C547" s="48"/>
      <c r="D547" s="48"/>
      <c r="E547" s="48"/>
      <c r="F547" s="48"/>
      <c r="G547" s="48"/>
      <c r="H547" s="48"/>
      <c r="I547" s="48"/>
      <c r="J547" s="48"/>
      <c r="K547" s="48"/>
      <c r="L547" s="48"/>
      <c r="M547" s="48"/>
      <c r="N547" s="48"/>
      <c r="O547" s="48"/>
      <c r="P547" s="48"/>
      <c r="Q547" s="48"/>
      <c r="R547" s="48"/>
      <c r="S547" s="48"/>
      <c r="T547" s="48"/>
      <c r="U547" s="48"/>
      <c r="V547" s="48"/>
      <c r="W547" s="48"/>
      <c r="X547" s="48"/>
      <c r="Y547" s="48"/>
      <c r="Z547" s="48"/>
      <c r="AA547" s="48"/>
      <c r="AB547" s="48"/>
      <c r="AC547" s="48"/>
      <c r="AD547" s="48"/>
      <c r="AE547" s="48"/>
    </row>
    <row r="548" spans="1:31" ht="15.75" customHeight="1">
      <c r="A548" s="48"/>
      <c r="B548" s="48"/>
      <c r="C548" s="48"/>
      <c r="D548" s="48"/>
      <c r="E548" s="48"/>
      <c r="F548" s="48"/>
      <c r="G548" s="48"/>
      <c r="H548" s="48"/>
      <c r="I548" s="48"/>
      <c r="J548" s="48"/>
      <c r="K548" s="48"/>
      <c r="L548" s="48"/>
      <c r="M548" s="48"/>
      <c r="N548" s="48"/>
      <c r="O548" s="48"/>
      <c r="P548" s="48"/>
      <c r="Q548" s="48"/>
      <c r="R548" s="48"/>
      <c r="S548" s="48"/>
      <c r="T548" s="48"/>
      <c r="U548" s="48"/>
      <c r="V548" s="48"/>
      <c r="W548" s="48"/>
      <c r="X548" s="48"/>
      <c r="Y548" s="48"/>
      <c r="Z548" s="48"/>
      <c r="AA548" s="48"/>
      <c r="AB548" s="48"/>
      <c r="AC548" s="48"/>
      <c r="AD548" s="48"/>
      <c r="AE548" s="48"/>
    </row>
    <row r="549" spans="1:31" ht="15.75" customHeight="1">
      <c r="A549" s="48"/>
      <c r="B549" s="48"/>
      <c r="C549" s="48"/>
      <c r="D549" s="48"/>
      <c r="E549" s="48"/>
      <c r="F549" s="48"/>
      <c r="G549" s="48"/>
      <c r="H549" s="48"/>
      <c r="I549" s="48"/>
      <c r="J549" s="48"/>
      <c r="K549" s="48"/>
      <c r="L549" s="48"/>
      <c r="M549" s="48"/>
      <c r="N549" s="48"/>
      <c r="O549" s="48"/>
      <c r="P549" s="48"/>
      <c r="Q549" s="48"/>
      <c r="R549" s="48"/>
      <c r="S549" s="48"/>
      <c r="T549" s="48"/>
      <c r="U549" s="48"/>
      <c r="V549" s="48"/>
      <c r="W549" s="48"/>
      <c r="X549" s="48"/>
      <c r="Y549" s="48"/>
      <c r="Z549" s="48"/>
      <c r="AA549" s="48"/>
      <c r="AB549" s="48"/>
      <c r="AC549" s="48"/>
      <c r="AD549" s="48"/>
      <c r="AE549" s="48"/>
    </row>
    <row r="550" spans="1:31" ht="15.75" customHeight="1">
      <c r="A550" s="48"/>
      <c r="B550" s="48"/>
      <c r="C550" s="48"/>
      <c r="D550" s="48"/>
      <c r="E550" s="48"/>
      <c r="F550" s="48"/>
      <c r="G550" s="48"/>
      <c r="H550" s="48"/>
      <c r="I550" s="48"/>
      <c r="J550" s="48"/>
      <c r="K550" s="48"/>
      <c r="L550" s="48"/>
      <c r="M550" s="48"/>
      <c r="N550" s="48"/>
      <c r="O550" s="48"/>
      <c r="P550" s="48"/>
      <c r="Q550" s="48"/>
      <c r="R550" s="48"/>
      <c r="S550" s="48"/>
      <c r="T550" s="48"/>
      <c r="U550" s="48"/>
      <c r="V550" s="48"/>
      <c r="W550" s="48"/>
      <c r="X550" s="48"/>
      <c r="Y550" s="48"/>
      <c r="Z550" s="48"/>
      <c r="AA550" s="48"/>
      <c r="AB550" s="48"/>
      <c r="AC550" s="48"/>
      <c r="AD550" s="48"/>
      <c r="AE550" s="48"/>
    </row>
    <row r="551" spans="1:31" ht="15.75" customHeight="1">
      <c r="A551" s="48"/>
      <c r="B551" s="48"/>
      <c r="C551" s="48"/>
      <c r="D551" s="48"/>
      <c r="E551" s="48"/>
      <c r="F551" s="48"/>
      <c r="G551" s="48"/>
      <c r="H551" s="48"/>
      <c r="I551" s="48"/>
      <c r="J551" s="48"/>
      <c r="K551" s="48"/>
      <c r="L551" s="48"/>
      <c r="M551" s="48"/>
      <c r="N551" s="48"/>
      <c r="O551" s="48"/>
      <c r="P551" s="48"/>
      <c r="Q551" s="48"/>
      <c r="R551" s="48"/>
      <c r="S551" s="48"/>
      <c r="T551" s="48"/>
      <c r="U551" s="48"/>
      <c r="V551" s="48"/>
      <c r="W551" s="48"/>
      <c r="X551" s="48"/>
      <c r="Y551" s="48"/>
      <c r="Z551" s="48"/>
      <c r="AA551" s="48"/>
      <c r="AB551" s="48"/>
      <c r="AC551" s="48"/>
      <c r="AD551" s="48"/>
      <c r="AE551" s="48"/>
    </row>
    <row r="552" spans="1:31" ht="15.75" customHeight="1">
      <c r="A552" s="48"/>
      <c r="B552" s="48"/>
      <c r="C552" s="48"/>
      <c r="D552" s="48"/>
      <c r="E552" s="48"/>
      <c r="F552" s="48"/>
      <c r="G552" s="48"/>
      <c r="H552" s="48"/>
      <c r="I552" s="48"/>
      <c r="J552" s="48"/>
      <c r="K552" s="48"/>
      <c r="L552" s="48"/>
      <c r="M552" s="48"/>
      <c r="N552" s="48"/>
      <c r="O552" s="48"/>
      <c r="P552" s="48"/>
      <c r="Q552" s="48"/>
      <c r="R552" s="48"/>
      <c r="S552" s="48"/>
      <c r="T552" s="48"/>
      <c r="U552" s="48"/>
      <c r="V552" s="48"/>
      <c r="W552" s="48"/>
      <c r="X552" s="48"/>
      <c r="Y552" s="48"/>
      <c r="Z552" s="48"/>
      <c r="AA552" s="48"/>
      <c r="AB552" s="48"/>
      <c r="AC552" s="48"/>
      <c r="AD552" s="48"/>
      <c r="AE552" s="48"/>
    </row>
    <row r="553" spans="1:31" ht="15.75" customHeight="1">
      <c r="A553" s="48"/>
      <c r="B553" s="48"/>
      <c r="C553" s="48"/>
      <c r="D553" s="48"/>
      <c r="E553" s="48"/>
      <c r="F553" s="48"/>
      <c r="G553" s="48"/>
      <c r="H553" s="48"/>
      <c r="I553" s="48"/>
      <c r="J553" s="48"/>
      <c r="K553" s="48"/>
      <c r="L553" s="48"/>
      <c r="M553" s="48"/>
      <c r="N553" s="48"/>
      <c r="O553" s="48"/>
      <c r="P553" s="48"/>
      <c r="Q553" s="48"/>
      <c r="R553" s="48"/>
      <c r="S553" s="48"/>
      <c r="T553" s="48"/>
      <c r="U553" s="48"/>
      <c r="V553" s="48"/>
      <c r="W553" s="48"/>
      <c r="X553" s="48"/>
      <c r="Y553" s="48"/>
      <c r="Z553" s="48"/>
      <c r="AA553" s="48"/>
      <c r="AB553" s="48"/>
      <c r="AC553" s="48"/>
      <c r="AD553" s="48"/>
      <c r="AE553" s="48"/>
    </row>
    <row r="554" spans="1:31" ht="15.75" customHeight="1">
      <c r="A554" s="48"/>
      <c r="B554" s="48"/>
      <c r="C554" s="48"/>
      <c r="D554" s="48"/>
      <c r="E554" s="48"/>
      <c r="F554" s="48"/>
      <c r="G554" s="48"/>
      <c r="H554" s="48"/>
      <c r="I554" s="48"/>
      <c r="J554" s="48"/>
      <c r="K554" s="48"/>
      <c r="L554" s="48"/>
      <c r="M554" s="48"/>
      <c r="N554" s="48"/>
      <c r="O554" s="48"/>
      <c r="P554" s="48"/>
      <c r="Q554" s="48"/>
      <c r="R554" s="48"/>
      <c r="S554" s="48"/>
      <c r="T554" s="48"/>
      <c r="U554" s="48"/>
      <c r="V554" s="48"/>
      <c r="W554" s="48"/>
      <c r="X554" s="48"/>
      <c r="Y554" s="48"/>
      <c r="Z554" s="48"/>
      <c r="AA554" s="48"/>
      <c r="AB554" s="48"/>
      <c r="AC554" s="48"/>
      <c r="AD554" s="48"/>
      <c r="AE554" s="48"/>
    </row>
    <row r="555" spans="1:31" ht="15.75" customHeight="1">
      <c r="A555" s="48"/>
      <c r="B555" s="48"/>
      <c r="C555" s="48"/>
      <c r="D555" s="48"/>
      <c r="E555" s="48"/>
      <c r="F555" s="48"/>
      <c r="G555" s="48"/>
      <c r="H555" s="48"/>
      <c r="I555" s="48"/>
      <c r="J555" s="48"/>
      <c r="K555" s="48"/>
      <c r="L555" s="48"/>
      <c r="M555" s="48"/>
      <c r="N555" s="48"/>
      <c r="O555" s="48"/>
      <c r="P555" s="48"/>
      <c r="Q555" s="48"/>
      <c r="R555" s="48"/>
      <c r="S555" s="48"/>
      <c r="T555" s="48"/>
      <c r="U555" s="48"/>
      <c r="V555" s="48"/>
      <c r="W555" s="48"/>
      <c r="X555" s="48"/>
      <c r="Y555" s="48"/>
      <c r="Z555" s="48"/>
      <c r="AA555" s="48"/>
      <c r="AB555" s="48"/>
      <c r="AC555" s="48"/>
      <c r="AD555" s="48"/>
      <c r="AE555" s="48"/>
    </row>
    <row r="556" spans="1:31" ht="15.75" customHeight="1">
      <c r="A556" s="48"/>
      <c r="B556" s="48"/>
      <c r="C556" s="48"/>
      <c r="D556" s="48"/>
      <c r="E556" s="48"/>
      <c r="F556" s="48"/>
      <c r="G556" s="48"/>
      <c r="H556" s="48"/>
      <c r="I556" s="48"/>
      <c r="J556" s="48"/>
      <c r="K556" s="48"/>
      <c r="L556" s="48"/>
      <c r="M556" s="48"/>
      <c r="N556" s="48"/>
      <c r="O556" s="48"/>
      <c r="P556" s="48"/>
      <c r="Q556" s="48"/>
      <c r="R556" s="48"/>
      <c r="S556" s="48"/>
      <c r="T556" s="48"/>
      <c r="U556" s="48"/>
      <c r="V556" s="48"/>
      <c r="W556" s="48"/>
      <c r="X556" s="48"/>
      <c r="Y556" s="48"/>
      <c r="Z556" s="48"/>
      <c r="AA556" s="48"/>
      <c r="AB556" s="48"/>
      <c r="AC556" s="48"/>
      <c r="AD556" s="48"/>
      <c r="AE556" s="48"/>
    </row>
    <row r="557" spans="1:31" ht="15.75" customHeight="1">
      <c r="A557" s="48"/>
      <c r="B557" s="48"/>
      <c r="C557" s="48"/>
      <c r="D557" s="48"/>
      <c r="E557" s="48"/>
      <c r="F557" s="48"/>
      <c r="G557" s="48"/>
      <c r="H557" s="48"/>
      <c r="I557" s="48"/>
      <c r="J557" s="48"/>
      <c r="K557" s="48"/>
      <c r="L557" s="48"/>
      <c r="M557" s="48"/>
      <c r="N557" s="48"/>
      <c r="O557" s="48"/>
      <c r="P557" s="48"/>
      <c r="Q557" s="48"/>
      <c r="R557" s="48"/>
      <c r="S557" s="48"/>
      <c r="T557" s="48"/>
      <c r="U557" s="48"/>
      <c r="V557" s="48"/>
      <c r="W557" s="48"/>
      <c r="X557" s="48"/>
      <c r="Y557" s="48"/>
      <c r="Z557" s="48"/>
      <c r="AA557" s="48"/>
      <c r="AB557" s="48"/>
      <c r="AC557" s="48"/>
      <c r="AD557" s="48"/>
      <c r="AE557" s="48"/>
    </row>
    <row r="558" spans="1:31" ht="15.75" customHeight="1">
      <c r="A558" s="48"/>
      <c r="B558" s="48"/>
      <c r="C558" s="48"/>
      <c r="D558" s="48"/>
      <c r="E558" s="48"/>
      <c r="F558" s="48"/>
      <c r="G558" s="48"/>
      <c r="H558" s="48"/>
      <c r="I558" s="48"/>
      <c r="J558" s="48"/>
      <c r="K558" s="48"/>
      <c r="L558" s="48"/>
      <c r="M558" s="48"/>
      <c r="N558" s="48"/>
      <c r="O558" s="48"/>
      <c r="P558" s="48"/>
      <c r="Q558" s="48"/>
      <c r="R558" s="48"/>
      <c r="S558" s="48"/>
      <c r="T558" s="48"/>
      <c r="U558" s="48"/>
      <c r="V558" s="48"/>
      <c r="W558" s="48"/>
      <c r="X558" s="48"/>
      <c r="Y558" s="48"/>
      <c r="Z558" s="48"/>
      <c r="AA558" s="48"/>
      <c r="AB558" s="48"/>
      <c r="AC558" s="48"/>
      <c r="AD558" s="48"/>
      <c r="AE558" s="48"/>
    </row>
    <row r="559" spans="1:31" ht="15.75" customHeight="1">
      <c r="A559" s="48"/>
      <c r="B559" s="48"/>
      <c r="C559" s="48"/>
      <c r="D559" s="48"/>
      <c r="E559" s="48"/>
      <c r="F559" s="48"/>
      <c r="G559" s="48"/>
      <c r="H559" s="48"/>
      <c r="I559" s="48"/>
      <c r="J559" s="48"/>
      <c r="K559" s="48"/>
      <c r="L559" s="48"/>
      <c r="M559" s="48"/>
      <c r="N559" s="48"/>
      <c r="O559" s="48"/>
      <c r="P559" s="48"/>
      <c r="Q559" s="48"/>
      <c r="R559" s="48"/>
      <c r="S559" s="48"/>
      <c r="T559" s="48"/>
      <c r="U559" s="48"/>
      <c r="V559" s="48"/>
      <c r="W559" s="48"/>
      <c r="X559" s="48"/>
      <c r="Y559" s="48"/>
      <c r="Z559" s="48"/>
      <c r="AA559" s="48"/>
      <c r="AB559" s="48"/>
      <c r="AC559" s="48"/>
      <c r="AD559" s="48"/>
      <c r="AE559" s="48"/>
    </row>
    <row r="560" spans="1:31" ht="15.75" customHeight="1">
      <c r="A560" s="48"/>
      <c r="B560" s="48"/>
      <c r="C560" s="48"/>
      <c r="D560" s="48"/>
      <c r="E560" s="48"/>
      <c r="F560" s="48"/>
      <c r="G560" s="48"/>
      <c r="H560" s="48"/>
      <c r="I560" s="48"/>
      <c r="J560" s="48"/>
      <c r="K560" s="48"/>
      <c r="L560" s="48"/>
      <c r="M560" s="48"/>
      <c r="N560" s="48"/>
      <c r="O560" s="48"/>
      <c r="P560" s="48"/>
      <c r="Q560" s="48"/>
      <c r="R560" s="48"/>
      <c r="S560" s="48"/>
      <c r="T560" s="48"/>
      <c r="U560" s="48"/>
      <c r="V560" s="48"/>
      <c r="W560" s="48"/>
      <c r="X560" s="48"/>
      <c r="Y560" s="48"/>
      <c r="Z560" s="48"/>
      <c r="AA560" s="48"/>
      <c r="AB560" s="48"/>
      <c r="AC560" s="48"/>
      <c r="AD560" s="48"/>
      <c r="AE560" s="48"/>
    </row>
    <row r="561" spans="1:31" ht="15.75" customHeight="1">
      <c r="A561" s="48"/>
      <c r="B561" s="48"/>
      <c r="C561" s="48"/>
      <c r="D561" s="48"/>
      <c r="E561" s="48"/>
      <c r="F561" s="48"/>
      <c r="G561" s="48"/>
      <c r="H561" s="48"/>
      <c r="I561" s="48"/>
      <c r="J561" s="48"/>
      <c r="K561" s="48"/>
      <c r="L561" s="48"/>
      <c r="M561" s="48"/>
      <c r="N561" s="48"/>
      <c r="O561" s="48"/>
      <c r="P561" s="48"/>
      <c r="Q561" s="48"/>
      <c r="R561" s="48"/>
      <c r="S561" s="48"/>
      <c r="T561" s="48"/>
      <c r="U561" s="48"/>
      <c r="V561" s="48"/>
      <c r="W561" s="48"/>
      <c r="X561" s="48"/>
      <c r="Y561" s="48"/>
      <c r="Z561" s="48"/>
      <c r="AA561" s="48"/>
      <c r="AB561" s="48"/>
      <c r="AC561" s="48"/>
      <c r="AD561" s="48"/>
      <c r="AE561" s="48"/>
    </row>
    <row r="562" spans="1:31" ht="15.75" customHeight="1">
      <c r="A562" s="48"/>
      <c r="B562" s="48"/>
      <c r="C562" s="48"/>
      <c r="D562" s="48"/>
      <c r="E562" s="48"/>
      <c r="F562" s="48"/>
      <c r="G562" s="48"/>
      <c r="H562" s="48"/>
      <c r="I562" s="48"/>
      <c r="J562" s="48"/>
      <c r="K562" s="48"/>
      <c r="L562" s="48"/>
      <c r="M562" s="48"/>
      <c r="N562" s="48"/>
      <c r="O562" s="48"/>
      <c r="P562" s="48"/>
      <c r="Q562" s="48"/>
      <c r="R562" s="48"/>
      <c r="S562" s="48"/>
      <c r="T562" s="48"/>
      <c r="U562" s="48"/>
      <c r="V562" s="48"/>
      <c r="W562" s="48"/>
      <c r="X562" s="48"/>
      <c r="Y562" s="48"/>
      <c r="Z562" s="48"/>
      <c r="AA562" s="48"/>
      <c r="AB562" s="48"/>
      <c r="AC562" s="48"/>
      <c r="AD562" s="48"/>
      <c r="AE562" s="48"/>
    </row>
    <row r="563" spans="1:31" ht="15.75" customHeight="1">
      <c r="A563" s="48"/>
      <c r="B563" s="48"/>
      <c r="C563" s="48"/>
      <c r="D563" s="48"/>
      <c r="E563" s="48"/>
      <c r="F563" s="48"/>
      <c r="G563" s="48"/>
      <c r="H563" s="48"/>
      <c r="I563" s="48"/>
      <c r="J563" s="48"/>
      <c r="K563" s="48"/>
      <c r="L563" s="48"/>
      <c r="M563" s="48"/>
      <c r="N563" s="48"/>
      <c r="O563" s="48"/>
      <c r="P563" s="48"/>
      <c r="Q563" s="48"/>
      <c r="R563" s="48"/>
      <c r="S563" s="48"/>
      <c r="T563" s="48"/>
      <c r="U563" s="48"/>
      <c r="V563" s="48"/>
      <c r="W563" s="48"/>
      <c r="X563" s="48"/>
      <c r="Y563" s="48"/>
      <c r="Z563" s="48"/>
      <c r="AA563" s="48"/>
      <c r="AB563" s="48"/>
      <c r="AC563" s="48"/>
      <c r="AD563" s="48"/>
      <c r="AE563" s="48"/>
    </row>
    <row r="564" spans="1:31" ht="15.75" customHeight="1">
      <c r="A564" s="48"/>
      <c r="B564" s="48"/>
      <c r="C564" s="48"/>
      <c r="D564" s="48"/>
      <c r="E564" s="48"/>
      <c r="F564" s="48"/>
      <c r="G564" s="48"/>
      <c r="H564" s="48"/>
      <c r="I564" s="48"/>
      <c r="J564" s="48"/>
      <c r="K564" s="48"/>
      <c r="L564" s="48"/>
      <c r="M564" s="48"/>
      <c r="N564" s="48"/>
      <c r="O564" s="48"/>
      <c r="P564" s="48"/>
      <c r="Q564" s="48"/>
      <c r="R564" s="48"/>
      <c r="S564" s="48"/>
      <c r="T564" s="48"/>
      <c r="U564" s="48"/>
      <c r="V564" s="48"/>
      <c r="W564" s="48"/>
      <c r="X564" s="48"/>
      <c r="Y564" s="48"/>
      <c r="Z564" s="48"/>
      <c r="AA564" s="48"/>
      <c r="AB564" s="48"/>
      <c r="AC564" s="48"/>
      <c r="AD564" s="48"/>
      <c r="AE564" s="48"/>
    </row>
    <row r="565" spans="1:31" ht="15.75" customHeight="1">
      <c r="A565" s="48"/>
      <c r="B565" s="48"/>
      <c r="C565" s="48"/>
      <c r="D565" s="48"/>
      <c r="E565" s="48"/>
      <c r="F565" s="48"/>
      <c r="G565" s="48"/>
      <c r="H565" s="48"/>
      <c r="I565" s="48"/>
      <c r="J565" s="48"/>
      <c r="K565" s="48"/>
      <c r="L565" s="48"/>
      <c r="M565" s="48"/>
      <c r="N565" s="48"/>
      <c r="O565" s="48"/>
      <c r="P565" s="48"/>
      <c r="Q565" s="48"/>
      <c r="R565" s="48"/>
      <c r="S565" s="48"/>
      <c r="T565" s="48"/>
      <c r="U565" s="48"/>
      <c r="V565" s="48"/>
      <c r="W565" s="48"/>
      <c r="X565" s="48"/>
      <c r="Y565" s="48"/>
      <c r="Z565" s="48"/>
      <c r="AA565" s="48"/>
      <c r="AB565" s="48"/>
      <c r="AC565" s="48"/>
      <c r="AD565" s="48"/>
      <c r="AE565" s="48"/>
    </row>
    <row r="566" spans="1:31" ht="15.75" customHeight="1">
      <c r="A566" s="48"/>
      <c r="B566" s="48"/>
      <c r="C566" s="48"/>
      <c r="D566" s="48"/>
      <c r="E566" s="48"/>
      <c r="F566" s="48"/>
      <c r="G566" s="48"/>
      <c r="H566" s="48"/>
      <c r="I566" s="48"/>
      <c r="J566" s="48"/>
      <c r="K566" s="48"/>
      <c r="L566" s="48"/>
      <c r="M566" s="48"/>
      <c r="N566" s="48"/>
      <c r="O566" s="48"/>
      <c r="P566" s="48"/>
      <c r="Q566" s="48"/>
      <c r="R566" s="48"/>
      <c r="S566" s="48"/>
      <c r="T566" s="48"/>
      <c r="U566" s="48"/>
      <c r="V566" s="48"/>
      <c r="W566" s="48"/>
      <c r="X566" s="48"/>
      <c r="Y566" s="48"/>
      <c r="Z566" s="48"/>
      <c r="AA566" s="48"/>
      <c r="AB566" s="48"/>
      <c r="AC566" s="48"/>
      <c r="AD566" s="48"/>
      <c r="AE566" s="48"/>
    </row>
    <row r="567" spans="1:31" ht="15.75" customHeight="1">
      <c r="A567" s="48"/>
      <c r="B567" s="48"/>
      <c r="C567" s="48"/>
      <c r="D567" s="48"/>
      <c r="E567" s="48"/>
      <c r="F567" s="48"/>
      <c r="G567" s="48"/>
      <c r="H567" s="48"/>
      <c r="I567" s="48"/>
      <c r="J567" s="48"/>
      <c r="K567" s="48"/>
      <c r="L567" s="48"/>
      <c r="M567" s="48"/>
      <c r="N567" s="48"/>
      <c r="O567" s="48"/>
      <c r="P567" s="48"/>
      <c r="Q567" s="48"/>
      <c r="R567" s="48"/>
      <c r="S567" s="48"/>
      <c r="T567" s="48"/>
      <c r="U567" s="48"/>
      <c r="V567" s="48"/>
      <c r="W567" s="48"/>
      <c r="X567" s="48"/>
      <c r="Y567" s="48"/>
      <c r="Z567" s="48"/>
      <c r="AA567" s="48"/>
      <c r="AB567" s="48"/>
      <c r="AC567" s="48"/>
      <c r="AD567" s="48"/>
      <c r="AE567" s="48"/>
    </row>
    <row r="568" spans="1:31" ht="15.75" customHeight="1">
      <c r="A568" s="48"/>
      <c r="B568" s="48"/>
      <c r="C568" s="48"/>
      <c r="D568" s="48"/>
      <c r="E568" s="48"/>
      <c r="F568" s="48"/>
      <c r="G568" s="48"/>
      <c r="H568" s="48"/>
      <c r="I568" s="48"/>
      <c r="J568" s="48"/>
      <c r="K568" s="48"/>
      <c r="L568" s="48"/>
      <c r="M568" s="48"/>
      <c r="N568" s="48"/>
      <c r="O568" s="48"/>
      <c r="P568" s="48"/>
      <c r="Q568" s="48"/>
      <c r="R568" s="48"/>
      <c r="S568" s="48"/>
      <c r="T568" s="48"/>
      <c r="U568" s="48"/>
      <c r="V568" s="48"/>
      <c r="W568" s="48"/>
      <c r="X568" s="48"/>
      <c r="Y568" s="48"/>
      <c r="Z568" s="48"/>
      <c r="AA568" s="48"/>
      <c r="AB568" s="48"/>
      <c r="AC568" s="48"/>
      <c r="AD568" s="48"/>
      <c r="AE568" s="48"/>
    </row>
    <row r="569" spans="1:31" ht="15.75" customHeight="1">
      <c r="A569" s="48"/>
      <c r="B569" s="48"/>
      <c r="C569" s="48"/>
      <c r="D569" s="48"/>
      <c r="E569" s="48"/>
      <c r="F569" s="48"/>
      <c r="G569" s="48"/>
      <c r="H569" s="48"/>
      <c r="I569" s="48"/>
      <c r="J569" s="48"/>
      <c r="K569" s="48"/>
      <c r="L569" s="48"/>
      <c r="M569" s="48"/>
      <c r="N569" s="48"/>
      <c r="O569" s="48"/>
      <c r="P569" s="48"/>
      <c r="Q569" s="48"/>
      <c r="R569" s="48"/>
      <c r="S569" s="48"/>
      <c r="T569" s="48"/>
      <c r="U569" s="48"/>
      <c r="V569" s="48"/>
      <c r="W569" s="48"/>
      <c r="X569" s="48"/>
      <c r="Y569" s="48"/>
      <c r="Z569" s="48"/>
      <c r="AA569" s="48"/>
      <c r="AB569" s="48"/>
      <c r="AC569" s="48"/>
      <c r="AD569" s="48"/>
      <c r="AE569" s="48"/>
    </row>
    <row r="570" spans="1:31" ht="15.75" customHeight="1">
      <c r="A570" s="48"/>
      <c r="B570" s="48"/>
      <c r="C570" s="48"/>
      <c r="D570" s="48"/>
      <c r="E570" s="48"/>
      <c r="F570" s="48"/>
      <c r="G570" s="48"/>
      <c r="H570" s="48"/>
      <c r="I570" s="48"/>
      <c r="J570" s="48"/>
      <c r="K570" s="48"/>
      <c r="L570" s="48"/>
      <c r="M570" s="48"/>
      <c r="N570" s="48"/>
      <c r="O570" s="48"/>
      <c r="P570" s="48"/>
      <c r="Q570" s="48"/>
      <c r="R570" s="48"/>
      <c r="S570" s="48"/>
      <c r="T570" s="48"/>
      <c r="U570" s="48"/>
      <c r="V570" s="48"/>
      <c r="W570" s="48"/>
      <c r="X570" s="48"/>
      <c r="Y570" s="48"/>
      <c r="Z570" s="48"/>
      <c r="AA570" s="48"/>
      <c r="AB570" s="48"/>
      <c r="AC570" s="48"/>
      <c r="AD570" s="48"/>
      <c r="AE570" s="48"/>
    </row>
    <row r="571" spans="1:31" ht="15.75" customHeight="1">
      <c r="A571" s="48"/>
      <c r="B571" s="48"/>
      <c r="C571" s="48"/>
      <c r="D571" s="48"/>
      <c r="E571" s="48"/>
      <c r="F571" s="48"/>
      <c r="G571" s="48"/>
      <c r="H571" s="48"/>
      <c r="I571" s="48"/>
      <c r="J571" s="48"/>
      <c r="K571" s="48"/>
      <c r="L571" s="48"/>
      <c r="M571" s="48"/>
      <c r="N571" s="48"/>
      <c r="O571" s="48"/>
      <c r="P571" s="48"/>
      <c r="Q571" s="48"/>
      <c r="R571" s="48"/>
      <c r="S571" s="48"/>
      <c r="T571" s="48"/>
      <c r="U571" s="48"/>
      <c r="V571" s="48"/>
      <c r="W571" s="48"/>
      <c r="X571" s="48"/>
      <c r="Y571" s="48"/>
      <c r="Z571" s="48"/>
      <c r="AA571" s="48"/>
      <c r="AB571" s="48"/>
      <c r="AC571" s="48"/>
      <c r="AD571" s="48"/>
      <c r="AE571" s="48"/>
    </row>
    <row r="572" spans="1:31" ht="15.75" customHeight="1">
      <c r="A572" s="48"/>
      <c r="B572" s="48"/>
      <c r="C572" s="48"/>
      <c r="D572" s="48"/>
      <c r="E572" s="48"/>
      <c r="F572" s="48"/>
      <c r="G572" s="48"/>
      <c r="H572" s="48"/>
      <c r="I572" s="48"/>
      <c r="J572" s="48"/>
      <c r="K572" s="48"/>
      <c r="L572" s="48"/>
      <c r="M572" s="48"/>
      <c r="N572" s="48"/>
      <c r="O572" s="48"/>
      <c r="P572" s="48"/>
      <c r="Q572" s="48"/>
      <c r="R572" s="48"/>
      <c r="S572" s="48"/>
      <c r="T572" s="48"/>
      <c r="U572" s="48"/>
      <c r="V572" s="48"/>
      <c r="W572" s="48"/>
      <c r="X572" s="48"/>
      <c r="Y572" s="48"/>
      <c r="Z572" s="48"/>
      <c r="AA572" s="48"/>
      <c r="AB572" s="48"/>
      <c r="AC572" s="48"/>
      <c r="AD572" s="48"/>
      <c r="AE572" s="48"/>
    </row>
    <row r="573" spans="1:31" ht="15.75" customHeight="1">
      <c r="A573" s="48"/>
      <c r="B573" s="48"/>
      <c r="C573" s="48"/>
      <c r="D573" s="48"/>
      <c r="E573" s="48"/>
      <c r="F573" s="48"/>
      <c r="G573" s="48"/>
      <c r="H573" s="48"/>
      <c r="I573" s="48"/>
      <c r="J573" s="48"/>
      <c r="K573" s="48"/>
      <c r="L573" s="48"/>
      <c r="M573" s="48"/>
      <c r="N573" s="48"/>
      <c r="O573" s="48"/>
      <c r="P573" s="48"/>
      <c r="Q573" s="48"/>
      <c r="R573" s="48"/>
      <c r="S573" s="48"/>
      <c r="T573" s="48"/>
      <c r="U573" s="48"/>
      <c r="V573" s="48"/>
      <c r="W573" s="48"/>
      <c r="X573" s="48"/>
      <c r="Y573" s="48"/>
      <c r="Z573" s="48"/>
      <c r="AA573" s="48"/>
      <c r="AB573" s="48"/>
      <c r="AC573" s="48"/>
      <c r="AD573" s="48"/>
      <c r="AE573" s="48"/>
    </row>
    <row r="574" spans="1:31" ht="15.75" customHeight="1">
      <c r="A574" s="48"/>
      <c r="B574" s="48"/>
      <c r="C574" s="48"/>
      <c r="D574" s="48"/>
      <c r="E574" s="48"/>
      <c r="F574" s="48"/>
      <c r="G574" s="48"/>
      <c r="H574" s="48"/>
      <c r="I574" s="48"/>
      <c r="J574" s="48"/>
      <c r="K574" s="48"/>
      <c r="L574" s="48"/>
      <c r="M574" s="48"/>
      <c r="N574" s="48"/>
      <c r="O574" s="48"/>
      <c r="P574" s="48"/>
      <c r="Q574" s="48"/>
      <c r="R574" s="48"/>
      <c r="S574" s="48"/>
      <c r="T574" s="48"/>
      <c r="U574" s="48"/>
      <c r="V574" s="48"/>
      <c r="W574" s="48"/>
      <c r="X574" s="48"/>
      <c r="Y574" s="48"/>
      <c r="Z574" s="48"/>
      <c r="AA574" s="48"/>
      <c r="AB574" s="48"/>
      <c r="AC574" s="48"/>
      <c r="AD574" s="48"/>
      <c r="AE574" s="48"/>
    </row>
    <row r="575" spans="1:31" ht="15.75" customHeight="1">
      <c r="A575" s="48"/>
      <c r="B575" s="48"/>
      <c r="C575" s="48"/>
      <c r="D575" s="48"/>
      <c r="E575" s="48"/>
      <c r="F575" s="48"/>
      <c r="G575" s="48"/>
      <c r="H575" s="48"/>
      <c r="I575" s="48"/>
      <c r="J575" s="48"/>
      <c r="K575" s="48"/>
      <c r="L575" s="48"/>
      <c r="M575" s="48"/>
      <c r="N575" s="48"/>
      <c r="O575" s="48"/>
      <c r="P575" s="48"/>
      <c r="Q575" s="48"/>
      <c r="R575" s="48"/>
      <c r="S575" s="48"/>
      <c r="T575" s="48"/>
      <c r="U575" s="48"/>
      <c r="V575" s="48"/>
      <c r="W575" s="48"/>
      <c r="X575" s="48"/>
      <c r="Y575" s="48"/>
      <c r="Z575" s="48"/>
      <c r="AA575" s="48"/>
      <c r="AB575" s="48"/>
      <c r="AC575" s="48"/>
      <c r="AD575" s="48"/>
      <c r="AE575" s="48"/>
    </row>
    <row r="576" spans="1:31" ht="15.75" customHeight="1">
      <c r="A576" s="48"/>
      <c r="B576" s="48"/>
      <c r="C576" s="48"/>
      <c r="D576" s="48"/>
      <c r="E576" s="48"/>
      <c r="F576" s="48"/>
      <c r="G576" s="48"/>
      <c r="H576" s="48"/>
      <c r="I576" s="48"/>
      <c r="J576" s="48"/>
      <c r="K576" s="48"/>
      <c r="L576" s="48"/>
      <c r="M576" s="48"/>
      <c r="N576" s="48"/>
      <c r="O576" s="48"/>
      <c r="P576" s="48"/>
      <c r="Q576" s="48"/>
      <c r="R576" s="48"/>
      <c r="S576" s="48"/>
      <c r="T576" s="48"/>
      <c r="U576" s="48"/>
      <c r="V576" s="48"/>
      <c r="W576" s="48"/>
      <c r="X576" s="48"/>
      <c r="Y576" s="48"/>
      <c r="Z576" s="48"/>
      <c r="AA576" s="48"/>
      <c r="AB576" s="48"/>
      <c r="AC576" s="48"/>
      <c r="AD576" s="48"/>
      <c r="AE576" s="48"/>
    </row>
    <row r="577" spans="1:31" ht="15.75" customHeight="1">
      <c r="A577" s="48"/>
      <c r="B577" s="48"/>
      <c r="C577" s="48"/>
      <c r="D577" s="48"/>
      <c r="E577" s="48"/>
      <c r="F577" s="48"/>
      <c r="G577" s="48"/>
      <c r="H577" s="48"/>
      <c r="I577" s="48"/>
      <c r="J577" s="48"/>
      <c r="K577" s="48"/>
      <c r="L577" s="48"/>
      <c r="M577" s="48"/>
      <c r="N577" s="48"/>
      <c r="O577" s="48"/>
      <c r="P577" s="48"/>
      <c r="Q577" s="48"/>
      <c r="R577" s="48"/>
      <c r="S577" s="48"/>
      <c r="T577" s="48"/>
      <c r="U577" s="48"/>
      <c r="V577" s="48"/>
      <c r="W577" s="48"/>
      <c r="X577" s="48"/>
      <c r="Y577" s="48"/>
      <c r="Z577" s="48"/>
      <c r="AA577" s="48"/>
      <c r="AB577" s="48"/>
      <c r="AC577" s="48"/>
      <c r="AD577" s="48"/>
      <c r="AE577" s="48"/>
    </row>
    <row r="578" spans="1:31" ht="15.75" customHeight="1">
      <c r="A578" s="48"/>
      <c r="B578" s="48"/>
      <c r="C578" s="48"/>
      <c r="D578" s="48"/>
      <c r="E578" s="48"/>
      <c r="F578" s="48"/>
      <c r="G578" s="48"/>
      <c r="H578" s="48"/>
      <c r="I578" s="48"/>
      <c r="J578" s="48"/>
      <c r="K578" s="48"/>
      <c r="L578" s="48"/>
      <c r="M578" s="48"/>
      <c r="N578" s="48"/>
      <c r="O578" s="48"/>
      <c r="P578" s="48"/>
      <c r="Q578" s="48"/>
      <c r="R578" s="48"/>
      <c r="S578" s="48"/>
      <c r="T578" s="48"/>
      <c r="U578" s="48"/>
      <c r="V578" s="48"/>
      <c r="W578" s="48"/>
      <c r="X578" s="48"/>
      <c r="Y578" s="48"/>
      <c r="Z578" s="48"/>
      <c r="AA578" s="48"/>
      <c r="AB578" s="48"/>
      <c r="AC578" s="48"/>
      <c r="AD578" s="48"/>
      <c r="AE578" s="48"/>
    </row>
    <row r="579" spans="1:31" ht="15.75" customHeight="1">
      <c r="A579" s="48"/>
      <c r="B579" s="48"/>
      <c r="C579" s="48"/>
      <c r="D579" s="48"/>
      <c r="E579" s="48"/>
      <c r="F579" s="48"/>
      <c r="G579" s="48"/>
      <c r="H579" s="48"/>
      <c r="I579" s="48"/>
      <c r="J579" s="48"/>
      <c r="K579" s="48"/>
      <c r="L579" s="48"/>
      <c r="M579" s="48"/>
      <c r="N579" s="48"/>
      <c r="O579" s="48"/>
      <c r="P579" s="48"/>
      <c r="Q579" s="48"/>
      <c r="R579" s="48"/>
      <c r="S579" s="48"/>
      <c r="T579" s="48"/>
      <c r="U579" s="48"/>
      <c r="V579" s="48"/>
      <c r="W579" s="48"/>
      <c r="X579" s="48"/>
      <c r="Y579" s="48"/>
      <c r="Z579" s="48"/>
      <c r="AA579" s="48"/>
      <c r="AB579" s="48"/>
      <c r="AC579" s="48"/>
      <c r="AD579" s="48"/>
      <c r="AE579" s="48"/>
    </row>
    <row r="580" spans="1:31" ht="15.75" customHeight="1">
      <c r="A580" s="48"/>
      <c r="B580" s="48"/>
      <c r="C580" s="48"/>
      <c r="D580" s="48"/>
      <c r="E580" s="48"/>
      <c r="F580" s="48"/>
      <c r="G580" s="48"/>
      <c r="H580" s="48"/>
      <c r="I580" s="48"/>
      <c r="J580" s="48"/>
      <c r="K580" s="48"/>
      <c r="L580" s="48"/>
      <c r="M580" s="48"/>
      <c r="N580" s="48"/>
      <c r="O580" s="48"/>
      <c r="P580" s="48"/>
      <c r="Q580" s="48"/>
      <c r="R580" s="48"/>
      <c r="S580" s="48"/>
      <c r="T580" s="48"/>
      <c r="U580" s="48"/>
      <c r="V580" s="48"/>
      <c r="W580" s="48"/>
      <c r="X580" s="48"/>
      <c r="Y580" s="48"/>
      <c r="Z580" s="48"/>
      <c r="AA580" s="48"/>
      <c r="AB580" s="48"/>
      <c r="AC580" s="48"/>
      <c r="AD580" s="48"/>
      <c r="AE580" s="48"/>
    </row>
    <row r="581" spans="1:31" ht="15.75" customHeight="1">
      <c r="A581" s="48"/>
      <c r="B581" s="48"/>
      <c r="C581" s="48"/>
      <c r="D581" s="48"/>
      <c r="E581" s="48"/>
      <c r="F581" s="48"/>
      <c r="G581" s="48"/>
      <c r="H581" s="48"/>
      <c r="I581" s="48"/>
      <c r="J581" s="48"/>
      <c r="K581" s="48"/>
      <c r="L581" s="48"/>
      <c r="M581" s="48"/>
      <c r="N581" s="48"/>
      <c r="O581" s="48"/>
      <c r="P581" s="48"/>
      <c r="Q581" s="48"/>
      <c r="R581" s="48"/>
      <c r="S581" s="48"/>
      <c r="T581" s="48"/>
      <c r="U581" s="48"/>
      <c r="V581" s="48"/>
      <c r="W581" s="48"/>
      <c r="X581" s="48"/>
      <c r="Y581" s="48"/>
      <c r="Z581" s="48"/>
      <c r="AA581" s="48"/>
      <c r="AB581" s="48"/>
      <c r="AC581" s="48"/>
      <c r="AD581" s="48"/>
      <c r="AE581" s="48"/>
    </row>
    <row r="582" spans="1:31" ht="15.75" customHeight="1">
      <c r="A582" s="48"/>
      <c r="B582" s="48"/>
      <c r="C582" s="48"/>
      <c r="D582" s="48"/>
      <c r="E582" s="48"/>
      <c r="F582" s="48"/>
      <c r="G582" s="48"/>
      <c r="H582" s="48"/>
      <c r="I582" s="48"/>
      <c r="J582" s="48"/>
      <c r="K582" s="48"/>
      <c r="L582" s="48"/>
      <c r="M582" s="48"/>
      <c r="N582" s="48"/>
      <c r="O582" s="48"/>
      <c r="P582" s="48"/>
      <c r="Q582" s="48"/>
      <c r="R582" s="48"/>
      <c r="S582" s="48"/>
      <c r="T582" s="48"/>
      <c r="U582" s="48"/>
      <c r="V582" s="48"/>
      <c r="W582" s="48"/>
      <c r="X582" s="48"/>
      <c r="Y582" s="48"/>
      <c r="Z582" s="48"/>
      <c r="AA582" s="48"/>
      <c r="AB582" s="48"/>
      <c r="AC582" s="48"/>
      <c r="AD582" s="48"/>
      <c r="AE582" s="48"/>
    </row>
    <row r="583" spans="1:31" ht="15.75" customHeight="1">
      <c r="A583" s="48"/>
      <c r="B583" s="48"/>
      <c r="C583" s="48"/>
      <c r="D583" s="48"/>
      <c r="E583" s="48"/>
      <c r="F583" s="48"/>
      <c r="G583" s="48"/>
      <c r="H583" s="48"/>
      <c r="I583" s="48"/>
      <c r="J583" s="48"/>
      <c r="K583" s="48"/>
      <c r="L583" s="48"/>
      <c r="M583" s="48"/>
      <c r="N583" s="48"/>
      <c r="O583" s="48"/>
      <c r="P583" s="48"/>
      <c r="Q583" s="48"/>
      <c r="R583" s="48"/>
      <c r="S583" s="48"/>
      <c r="T583" s="48"/>
      <c r="U583" s="48"/>
      <c r="V583" s="48"/>
      <c r="W583" s="48"/>
      <c r="X583" s="48"/>
      <c r="Y583" s="48"/>
      <c r="Z583" s="48"/>
      <c r="AA583" s="48"/>
      <c r="AB583" s="48"/>
      <c r="AC583" s="48"/>
      <c r="AD583" s="48"/>
      <c r="AE583" s="48"/>
    </row>
    <row r="584" spans="1:31" ht="15.75" customHeight="1">
      <c r="A584" s="48"/>
      <c r="B584" s="48"/>
      <c r="C584" s="48"/>
      <c r="D584" s="48"/>
      <c r="E584" s="48"/>
      <c r="F584" s="48"/>
      <c r="G584" s="48"/>
      <c r="H584" s="48"/>
      <c r="I584" s="48"/>
      <c r="J584" s="48"/>
      <c r="K584" s="48"/>
      <c r="L584" s="48"/>
      <c r="M584" s="48"/>
      <c r="N584" s="48"/>
      <c r="O584" s="48"/>
      <c r="P584" s="48"/>
      <c r="Q584" s="48"/>
      <c r="R584" s="48"/>
      <c r="S584" s="48"/>
      <c r="T584" s="48"/>
      <c r="U584" s="48"/>
      <c r="V584" s="48"/>
      <c r="W584" s="48"/>
      <c r="X584" s="48"/>
      <c r="Y584" s="48"/>
      <c r="Z584" s="48"/>
      <c r="AA584" s="48"/>
      <c r="AB584" s="48"/>
      <c r="AC584" s="48"/>
      <c r="AD584" s="48"/>
      <c r="AE584" s="48"/>
    </row>
    <row r="585" spans="1:31" ht="15.75" customHeight="1">
      <c r="A585" s="48"/>
      <c r="B585" s="48"/>
      <c r="C585" s="48"/>
      <c r="D585" s="48"/>
      <c r="E585" s="48"/>
      <c r="F585" s="48"/>
      <c r="G585" s="48"/>
      <c r="H585" s="48"/>
      <c r="I585" s="48"/>
      <c r="J585" s="48"/>
      <c r="K585" s="48"/>
      <c r="L585" s="48"/>
      <c r="M585" s="48"/>
      <c r="N585" s="48"/>
      <c r="O585" s="48"/>
      <c r="P585" s="48"/>
      <c r="Q585" s="48"/>
      <c r="R585" s="48"/>
      <c r="S585" s="48"/>
      <c r="T585" s="48"/>
      <c r="U585" s="48"/>
      <c r="V585" s="48"/>
      <c r="W585" s="48"/>
      <c r="X585" s="48"/>
      <c r="Y585" s="48"/>
      <c r="Z585" s="48"/>
      <c r="AA585" s="48"/>
      <c r="AB585" s="48"/>
      <c r="AC585" s="48"/>
      <c r="AD585" s="48"/>
      <c r="AE585" s="48"/>
    </row>
    <row r="586" spans="1:31" ht="15.75" customHeight="1">
      <c r="A586" s="48"/>
      <c r="B586" s="48"/>
      <c r="C586" s="48"/>
      <c r="D586" s="48"/>
      <c r="E586" s="48"/>
      <c r="F586" s="48"/>
      <c r="G586" s="48"/>
      <c r="H586" s="48"/>
      <c r="I586" s="48"/>
      <c r="J586" s="48"/>
      <c r="K586" s="48"/>
      <c r="L586" s="48"/>
      <c r="M586" s="48"/>
      <c r="N586" s="48"/>
      <c r="O586" s="48"/>
      <c r="P586" s="48"/>
      <c r="Q586" s="48"/>
      <c r="R586" s="48"/>
      <c r="S586" s="48"/>
      <c r="T586" s="48"/>
      <c r="U586" s="48"/>
      <c r="V586" s="48"/>
      <c r="W586" s="48"/>
      <c r="X586" s="48"/>
      <c r="Y586" s="48"/>
      <c r="Z586" s="48"/>
      <c r="AA586" s="48"/>
      <c r="AB586" s="48"/>
      <c r="AC586" s="48"/>
      <c r="AD586" s="48"/>
      <c r="AE586" s="48"/>
    </row>
    <row r="587" spans="1:31" ht="15.75" customHeight="1">
      <c r="A587" s="48"/>
      <c r="B587" s="48"/>
      <c r="C587" s="48"/>
      <c r="D587" s="48"/>
      <c r="E587" s="48"/>
      <c r="F587" s="48"/>
      <c r="G587" s="48"/>
      <c r="H587" s="48"/>
      <c r="I587" s="48"/>
      <c r="J587" s="48"/>
      <c r="K587" s="48"/>
      <c r="L587" s="48"/>
      <c r="M587" s="48"/>
      <c r="N587" s="48"/>
      <c r="O587" s="48"/>
      <c r="P587" s="48"/>
      <c r="Q587" s="48"/>
      <c r="R587" s="48"/>
      <c r="S587" s="48"/>
      <c r="T587" s="48"/>
      <c r="U587" s="48"/>
      <c r="V587" s="48"/>
      <c r="W587" s="48"/>
      <c r="X587" s="48"/>
      <c r="Y587" s="48"/>
      <c r="Z587" s="48"/>
      <c r="AA587" s="48"/>
      <c r="AB587" s="48"/>
      <c r="AC587" s="48"/>
      <c r="AD587" s="48"/>
      <c r="AE587" s="48"/>
    </row>
    <row r="588" spans="1:31" ht="15.75" customHeight="1">
      <c r="A588" s="48"/>
      <c r="B588" s="48"/>
      <c r="C588" s="48"/>
      <c r="D588" s="48"/>
      <c r="E588" s="48"/>
      <c r="F588" s="48"/>
      <c r="G588" s="48"/>
      <c r="H588" s="48"/>
      <c r="I588" s="48"/>
      <c r="J588" s="48"/>
      <c r="K588" s="48"/>
      <c r="L588" s="48"/>
      <c r="M588" s="48"/>
      <c r="N588" s="48"/>
      <c r="O588" s="48"/>
      <c r="P588" s="48"/>
      <c r="Q588" s="48"/>
      <c r="R588" s="48"/>
      <c r="S588" s="48"/>
      <c r="T588" s="48"/>
      <c r="U588" s="48"/>
      <c r="V588" s="48"/>
      <c r="W588" s="48"/>
      <c r="X588" s="48"/>
      <c r="Y588" s="48"/>
      <c r="Z588" s="48"/>
      <c r="AA588" s="48"/>
      <c r="AB588" s="48"/>
      <c r="AC588" s="48"/>
      <c r="AD588" s="48"/>
      <c r="AE588" s="48"/>
    </row>
    <row r="589" spans="1:31" ht="15.75" customHeight="1">
      <c r="A589" s="48"/>
      <c r="B589" s="48"/>
      <c r="C589" s="48"/>
      <c r="D589" s="48"/>
      <c r="E589" s="48"/>
      <c r="F589" s="48"/>
      <c r="G589" s="48"/>
      <c r="H589" s="48"/>
      <c r="I589" s="48"/>
      <c r="J589" s="48"/>
      <c r="K589" s="48"/>
      <c r="L589" s="48"/>
      <c r="M589" s="48"/>
      <c r="N589" s="48"/>
      <c r="O589" s="48"/>
      <c r="P589" s="48"/>
      <c r="Q589" s="48"/>
      <c r="R589" s="48"/>
      <c r="S589" s="48"/>
      <c r="T589" s="48"/>
      <c r="U589" s="48"/>
      <c r="V589" s="48"/>
      <c r="W589" s="48"/>
      <c r="X589" s="48"/>
      <c r="Y589" s="48"/>
      <c r="Z589" s="48"/>
      <c r="AA589" s="48"/>
      <c r="AB589" s="48"/>
      <c r="AC589" s="48"/>
      <c r="AD589" s="48"/>
      <c r="AE589" s="48"/>
    </row>
    <row r="590" spans="1:31" ht="15.75" customHeight="1">
      <c r="A590" s="48"/>
      <c r="B590" s="48"/>
      <c r="C590" s="48"/>
      <c r="D590" s="48"/>
      <c r="E590" s="48"/>
      <c r="F590" s="48"/>
      <c r="G590" s="48"/>
      <c r="H590" s="48"/>
      <c r="I590" s="48"/>
      <c r="J590" s="48"/>
      <c r="K590" s="48"/>
      <c r="L590" s="48"/>
      <c r="M590" s="48"/>
      <c r="N590" s="48"/>
      <c r="O590" s="48"/>
      <c r="P590" s="48"/>
      <c r="Q590" s="48"/>
      <c r="R590" s="48"/>
      <c r="S590" s="48"/>
      <c r="T590" s="48"/>
      <c r="U590" s="48"/>
      <c r="V590" s="48"/>
      <c r="W590" s="48"/>
      <c r="X590" s="48"/>
      <c r="Y590" s="48"/>
      <c r="Z590" s="48"/>
      <c r="AA590" s="48"/>
      <c r="AB590" s="48"/>
      <c r="AC590" s="48"/>
      <c r="AD590" s="48"/>
      <c r="AE590" s="48"/>
    </row>
    <row r="591" spans="1:31" ht="15.75" customHeight="1">
      <c r="A591" s="48"/>
      <c r="B591" s="48"/>
      <c r="C591" s="48"/>
      <c r="D591" s="48"/>
      <c r="E591" s="48"/>
      <c r="F591" s="48"/>
      <c r="G591" s="48"/>
      <c r="H591" s="48"/>
      <c r="I591" s="48"/>
      <c r="J591" s="48"/>
      <c r="K591" s="48"/>
      <c r="L591" s="48"/>
      <c r="M591" s="48"/>
      <c r="N591" s="48"/>
      <c r="O591" s="48"/>
      <c r="P591" s="48"/>
      <c r="Q591" s="48"/>
      <c r="R591" s="48"/>
      <c r="S591" s="48"/>
      <c r="T591" s="48"/>
      <c r="U591" s="48"/>
      <c r="V591" s="48"/>
      <c r="W591" s="48"/>
      <c r="X591" s="48"/>
      <c r="Y591" s="48"/>
      <c r="Z591" s="48"/>
      <c r="AA591" s="48"/>
      <c r="AB591" s="48"/>
      <c r="AC591" s="48"/>
      <c r="AD591" s="48"/>
      <c r="AE591" s="48"/>
    </row>
    <row r="592" spans="1:31" ht="15.75" customHeight="1">
      <c r="A592" s="48"/>
      <c r="B592" s="48"/>
      <c r="C592" s="48"/>
      <c r="D592" s="48"/>
      <c r="E592" s="48"/>
      <c r="F592" s="48"/>
      <c r="G592" s="48"/>
      <c r="H592" s="48"/>
      <c r="I592" s="48"/>
      <c r="J592" s="48"/>
      <c r="K592" s="48"/>
      <c r="L592" s="48"/>
      <c r="M592" s="48"/>
      <c r="N592" s="48"/>
      <c r="O592" s="48"/>
      <c r="P592" s="48"/>
      <c r="Q592" s="48"/>
      <c r="R592" s="48"/>
      <c r="S592" s="48"/>
      <c r="T592" s="48"/>
      <c r="U592" s="48"/>
      <c r="V592" s="48"/>
      <c r="W592" s="48"/>
      <c r="X592" s="48"/>
      <c r="Y592" s="48"/>
      <c r="Z592" s="48"/>
      <c r="AA592" s="48"/>
      <c r="AB592" s="48"/>
      <c r="AC592" s="48"/>
      <c r="AD592" s="48"/>
      <c r="AE592" s="48"/>
    </row>
    <row r="593" spans="1:31" ht="15.75" customHeight="1">
      <c r="A593" s="48"/>
      <c r="B593" s="48"/>
      <c r="C593" s="48"/>
      <c r="D593" s="48"/>
      <c r="E593" s="48"/>
      <c r="F593" s="48"/>
      <c r="G593" s="48"/>
      <c r="H593" s="48"/>
      <c r="I593" s="48"/>
      <c r="J593" s="48"/>
      <c r="K593" s="48"/>
      <c r="L593" s="48"/>
      <c r="M593" s="48"/>
      <c r="N593" s="48"/>
      <c r="O593" s="48"/>
      <c r="P593" s="48"/>
      <c r="Q593" s="48"/>
      <c r="R593" s="48"/>
      <c r="S593" s="48"/>
      <c r="T593" s="48"/>
      <c r="U593" s="48"/>
      <c r="V593" s="48"/>
      <c r="W593" s="48"/>
      <c r="X593" s="48"/>
      <c r="Y593" s="48"/>
      <c r="Z593" s="48"/>
      <c r="AA593" s="48"/>
      <c r="AB593" s="48"/>
      <c r="AC593" s="48"/>
      <c r="AD593" s="48"/>
      <c r="AE593" s="48"/>
    </row>
    <row r="594" spans="1:31" ht="15.75" customHeight="1">
      <c r="A594" s="48"/>
      <c r="B594" s="48"/>
      <c r="C594" s="48"/>
      <c r="D594" s="48"/>
      <c r="E594" s="48"/>
      <c r="F594" s="48"/>
      <c r="G594" s="48"/>
      <c r="H594" s="48"/>
      <c r="I594" s="48"/>
      <c r="J594" s="48"/>
      <c r="K594" s="48"/>
      <c r="L594" s="48"/>
      <c r="M594" s="48"/>
      <c r="N594" s="48"/>
      <c r="O594" s="48"/>
      <c r="P594" s="48"/>
      <c r="Q594" s="48"/>
      <c r="R594" s="48"/>
      <c r="S594" s="48"/>
      <c r="T594" s="48"/>
      <c r="U594" s="48"/>
      <c r="V594" s="48"/>
      <c r="W594" s="48"/>
      <c r="X594" s="48"/>
      <c r="Y594" s="48"/>
      <c r="Z594" s="48"/>
      <c r="AA594" s="48"/>
      <c r="AB594" s="48"/>
      <c r="AC594" s="48"/>
      <c r="AD594" s="48"/>
      <c r="AE594" s="48"/>
    </row>
    <row r="595" spans="1:31" ht="15.75" customHeight="1">
      <c r="A595" s="48"/>
      <c r="B595" s="48"/>
      <c r="C595" s="48"/>
      <c r="D595" s="48"/>
      <c r="E595" s="48"/>
      <c r="F595" s="48"/>
      <c r="G595" s="48"/>
      <c r="H595" s="48"/>
      <c r="I595" s="48"/>
      <c r="J595" s="48"/>
      <c r="K595" s="48"/>
      <c r="L595" s="48"/>
      <c r="M595" s="48"/>
      <c r="N595" s="48"/>
      <c r="O595" s="48"/>
      <c r="P595" s="48"/>
      <c r="Q595" s="48"/>
      <c r="R595" s="48"/>
      <c r="S595" s="48"/>
      <c r="T595" s="48"/>
      <c r="U595" s="48"/>
      <c r="V595" s="48"/>
      <c r="W595" s="48"/>
      <c r="X595" s="48"/>
      <c r="Y595" s="48"/>
      <c r="Z595" s="48"/>
      <c r="AA595" s="48"/>
      <c r="AB595" s="48"/>
      <c r="AC595" s="48"/>
      <c r="AD595" s="48"/>
      <c r="AE595" s="48"/>
    </row>
    <row r="596" spans="1:31" ht="15.75" customHeight="1">
      <c r="A596" s="48"/>
      <c r="B596" s="48"/>
      <c r="C596" s="48"/>
      <c r="D596" s="48"/>
      <c r="E596" s="48"/>
      <c r="F596" s="48"/>
      <c r="G596" s="48"/>
      <c r="H596" s="48"/>
      <c r="I596" s="48"/>
      <c r="J596" s="48"/>
      <c r="K596" s="48"/>
      <c r="L596" s="48"/>
      <c r="M596" s="48"/>
      <c r="N596" s="48"/>
      <c r="O596" s="48"/>
      <c r="P596" s="48"/>
      <c r="Q596" s="48"/>
      <c r="R596" s="48"/>
      <c r="S596" s="48"/>
      <c r="T596" s="48"/>
      <c r="U596" s="48"/>
      <c r="V596" s="48"/>
      <c r="W596" s="48"/>
      <c r="X596" s="48"/>
      <c r="Y596" s="48"/>
      <c r="Z596" s="48"/>
      <c r="AA596" s="48"/>
      <c r="AB596" s="48"/>
      <c r="AC596" s="48"/>
      <c r="AD596" s="48"/>
      <c r="AE596" s="48"/>
    </row>
    <row r="597" spans="1:31" ht="15.75" customHeight="1">
      <c r="A597" s="48"/>
      <c r="B597" s="48"/>
      <c r="C597" s="48"/>
      <c r="D597" s="48"/>
      <c r="E597" s="48"/>
      <c r="F597" s="48"/>
      <c r="G597" s="48"/>
      <c r="H597" s="48"/>
      <c r="I597" s="48"/>
      <c r="J597" s="48"/>
      <c r="K597" s="48"/>
      <c r="L597" s="48"/>
      <c r="M597" s="48"/>
      <c r="N597" s="48"/>
      <c r="O597" s="48"/>
      <c r="P597" s="48"/>
      <c r="Q597" s="48"/>
      <c r="R597" s="48"/>
      <c r="S597" s="48"/>
      <c r="T597" s="48"/>
      <c r="U597" s="48"/>
      <c r="V597" s="48"/>
      <c r="W597" s="48"/>
      <c r="X597" s="48"/>
      <c r="Y597" s="48"/>
      <c r="Z597" s="48"/>
      <c r="AA597" s="48"/>
      <c r="AB597" s="48"/>
      <c r="AC597" s="48"/>
      <c r="AD597" s="48"/>
      <c r="AE597" s="48"/>
    </row>
    <row r="598" spans="1:31" ht="15.75" customHeight="1">
      <c r="A598" s="48"/>
      <c r="B598" s="48"/>
      <c r="C598" s="48"/>
      <c r="D598" s="48"/>
      <c r="E598" s="48"/>
      <c r="F598" s="48"/>
      <c r="G598" s="48"/>
      <c r="H598" s="48"/>
      <c r="I598" s="48"/>
      <c r="J598" s="48"/>
      <c r="K598" s="48"/>
      <c r="L598" s="48"/>
      <c r="M598" s="48"/>
      <c r="N598" s="48"/>
      <c r="O598" s="48"/>
      <c r="P598" s="48"/>
      <c r="Q598" s="48"/>
      <c r="R598" s="48"/>
      <c r="S598" s="48"/>
      <c r="T598" s="48"/>
      <c r="U598" s="48"/>
      <c r="V598" s="48"/>
      <c r="W598" s="48"/>
      <c r="X598" s="48"/>
      <c r="Y598" s="48"/>
      <c r="Z598" s="48"/>
      <c r="AA598" s="48"/>
      <c r="AB598" s="48"/>
      <c r="AC598" s="48"/>
      <c r="AD598" s="48"/>
      <c r="AE598" s="48"/>
    </row>
    <row r="599" spans="1:31" ht="15.75" customHeight="1">
      <c r="A599" s="48"/>
      <c r="B599" s="48"/>
      <c r="C599" s="48"/>
      <c r="D599" s="48"/>
      <c r="E599" s="48"/>
      <c r="F599" s="48"/>
      <c r="G599" s="48"/>
      <c r="H599" s="48"/>
      <c r="I599" s="48"/>
      <c r="J599" s="48"/>
      <c r="K599" s="48"/>
      <c r="L599" s="48"/>
      <c r="M599" s="48"/>
      <c r="N599" s="48"/>
      <c r="O599" s="48"/>
      <c r="P599" s="48"/>
      <c r="Q599" s="48"/>
      <c r="R599" s="48"/>
      <c r="S599" s="48"/>
      <c r="T599" s="48"/>
      <c r="U599" s="48"/>
      <c r="V599" s="48"/>
      <c r="W599" s="48"/>
      <c r="X599" s="48"/>
      <c r="Y599" s="48"/>
      <c r="Z599" s="48"/>
      <c r="AA599" s="48"/>
      <c r="AB599" s="48"/>
      <c r="AC599" s="48"/>
      <c r="AD599" s="48"/>
      <c r="AE599" s="48"/>
    </row>
    <row r="600" spans="1:31" ht="15.75" customHeight="1">
      <c r="A600" s="48"/>
      <c r="B600" s="48"/>
      <c r="C600" s="48"/>
      <c r="D600" s="48"/>
      <c r="E600" s="48"/>
      <c r="F600" s="48"/>
      <c r="G600" s="48"/>
      <c r="H600" s="48"/>
      <c r="I600" s="48"/>
      <c r="J600" s="48"/>
      <c r="K600" s="48"/>
      <c r="L600" s="48"/>
      <c r="M600" s="48"/>
      <c r="N600" s="48"/>
      <c r="O600" s="48"/>
      <c r="P600" s="48"/>
      <c r="Q600" s="48"/>
      <c r="R600" s="48"/>
      <c r="S600" s="48"/>
      <c r="T600" s="48"/>
      <c r="U600" s="48"/>
      <c r="V600" s="48"/>
      <c r="W600" s="48"/>
      <c r="X600" s="48"/>
      <c r="Y600" s="48"/>
      <c r="Z600" s="48"/>
      <c r="AA600" s="48"/>
      <c r="AB600" s="48"/>
      <c r="AC600" s="48"/>
      <c r="AD600" s="48"/>
      <c r="AE600" s="48"/>
    </row>
    <row r="601" spans="1:31" ht="15.75" customHeight="1">
      <c r="A601" s="48"/>
      <c r="B601" s="48"/>
      <c r="C601" s="48"/>
      <c r="D601" s="48"/>
      <c r="E601" s="48"/>
      <c r="F601" s="48"/>
      <c r="G601" s="48"/>
      <c r="H601" s="48"/>
      <c r="I601" s="48"/>
      <c r="J601" s="48"/>
      <c r="K601" s="48"/>
      <c r="L601" s="48"/>
      <c r="M601" s="48"/>
      <c r="N601" s="48"/>
      <c r="O601" s="48"/>
      <c r="P601" s="48"/>
      <c r="Q601" s="48"/>
      <c r="R601" s="48"/>
      <c r="S601" s="48"/>
      <c r="T601" s="48"/>
      <c r="U601" s="48"/>
      <c r="V601" s="48"/>
      <c r="W601" s="48"/>
      <c r="X601" s="48"/>
      <c r="Y601" s="48"/>
      <c r="Z601" s="48"/>
      <c r="AA601" s="48"/>
      <c r="AB601" s="48"/>
      <c r="AC601" s="48"/>
      <c r="AD601" s="48"/>
      <c r="AE601" s="48"/>
    </row>
    <row r="602" spans="1:31" ht="15.75" customHeight="1">
      <c r="A602" s="48"/>
      <c r="B602" s="48"/>
      <c r="C602" s="48"/>
      <c r="D602" s="48"/>
      <c r="E602" s="48"/>
      <c r="F602" s="48"/>
      <c r="G602" s="48"/>
      <c r="H602" s="48"/>
      <c r="I602" s="48"/>
      <c r="J602" s="48"/>
      <c r="K602" s="48"/>
      <c r="L602" s="48"/>
      <c r="M602" s="48"/>
      <c r="N602" s="48"/>
      <c r="O602" s="48"/>
      <c r="P602" s="48"/>
      <c r="Q602" s="48"/>
      <c r="R602" s="48"/>
      <c r="S602" s="48"/>
      <c r="T602" s="48"/>
      <c r="U602" s="48"/>
      <c r="V602" s="48"/>
      <c r="W602" s="48"/>
      <c r="X602" s="48"/>
      <c r="Y602" s="48"/>
      <c r="Z602" s="48"/>
      <c r="AA602" s="48"/>
      <c r="AB602" s="48"/>
      <c r="AC602" s="48"/>
      <c r="AD602" s="48"/>
      <c r="AE602" s="48"/>
    </row>
    <row r="603" spans="1:31" ht="15.75" customHeight="1">
      <c r="A603" s="48"/>
      <c r="B603" s="48"/>
      <c r="C603" s="48"/>
      <c r="D603" s="48"/>
      <c r="E603" s="48"/>
      <c r="F603" s="48"/>
      <c r="G603" s="48"/>
      <c r="H603" s="48"/>
      <c r="I603" s="48"/>
      <c r="J603" s="48"/>
      <c r="K603" s="48"/>
      <c r="L603" s="48"/>
      <c r="M603" s="48"/>
      <c r="N603" s="48"/>
      <c r="O603" s="48"/>
      <c r="P603" s="48"/>
      <c r="Q603" s="48"/>
      <c r="R603" s="48"/>
      <c r="S603" s="48"/>
      <c r="T603" s="48"/>
      <c r="U603" s="48"/>
      <c r="V603" s="48"/>
      <c r="W603" s="48"/>
      <c r="X603" s="48"/>
      <c r="Y603" s="48"/>
      <c r="Z603" s="48"/>
      <c r="AA603" s="48"/>
      <c r="AB603" s="48"/>
      <c r="AC603" s="48"/>
      <c r="AD603" s="48"/>
      <c r="AE603" s="48"/>
    </row>
    <row r="604" spans="1:31" ht="15.75" customHeight="1">
      <c r="A604" s="48"/>
      <c r="B604" s="48"/>
      <c r="C604" s="48"/>
      <c r="D604" s="48"/>
      <c r="E604" s="48"/>
      <c r="F604" s="48"/>
      <c r="G604" s="48"/>
      <c r="H604" s="48"/>
      <c r="I604" s="48"/>
      <c r="J604" s="48"/>
      <c r="K604" s="48"/>
      <c r="L604" s="48"/>
      <c r="M604" s="48"/>
      <c r="N604" s="48"/>
      <c r="O604" s="48"/>
      <c r="P604" s="48"/>
      <c r="Q604" s="48"/>
      <c r="R604" s="48"/>
      <c r="S604" s="48"/>
      <c r="T604" s="48"/>
      <c r="U604" s="48"/>
      <c r="V604" s="48"/>
      <c r="W604" s="48"/>
      <c r="X604" s="48"/>
      <c r="Y604" s="48"/>
      <c r="Z604" s="48"/>
      <c r="AA604" s="48"/>
      <c r="AB604" s="48"/>
      <c r="AC604" s="48"/>
      <c r="AD604" s="48"/>
      <c r="AE604" s="48"/>
    </row>
    <row r="605" spans="1:31" ht="15.75" customHeight="1">
      <c r="A605" s="48"/>
      <c r="B605" s="48"/>
      <c r="C605" s="48"/>
      <c r="D605" s="48"/>
      <c r="E605" s="48"/>
      <c r="F605" s="48"/>
      <c r="G605" s="48"/>
      <c r="H605" s="48"/>
      <c r="I605" s="48"/>
      <c r="J605" s="48"/>
      <c r="K605" s="48"/>
      <c r="L605" s="48"/>
      <c r="M605" s="48"/>
      <c r="N605" s="48"/>
      <c r="O605" s="48"/>
      <c r="P605" s="48"/>
      <c r="Q605" s="48"/>
      <c r="R605" s="48"/>
      <c r="S605" s="48"/>
      <c r="T605" s="48"/>
      <c r="U605" s="48"/>
      <c r="V605" s="48"/>
      <c r="W605" s="48"/>
      <c r="X605" s="48"/>
      <c r="Y605" s="48"/>
      <c r="Z605" s="48"/>
      <c r="AA605" s="48"/>
      <c r="AB605" s="48"/>
      <c r="AC605" s="48"/>
      <c r="AD605" s="48"/>
      <c r="AE605" s="48"/>
    </row>
    <row r="606" spans="1:31" ht="15.75" customHeight="1">
      <c r="A606" s="48"/>
      <c r="B606" s="48"/>
      <c r="C606" s="48"/>
      <c r="D606" s="48"/>
      <c r="E606" s="48"/>
      <c r="F606" s="48"/>
      <c r="G606" s="48"/>
      <c r="H606" s="48"/>
      <c r="I606" s="48"/>
      <c r="J606" s="48"/>
      <c r="K606" s="48"/>
      <c r="L606" s="48"/>
      <c r="M606" s="48"/>
      <c r="N606" s="48"/>
      <c r="O606" s="48"/>
      <c r="P606" s="48"/>
      <c r="Q606" s="48"/>
      <c r="R606" s="48"/>
      <c r="S606" s="48"/>
      <c r="T606" s="48"/>
      <c r="U606" s="48"/>
      <c r="V606" s="48"/>
      <c r="W606" s="48"/>
      <c r="X606" s="48"/>
      <c r="Y606" s="48"/>
      <c r="Z606" s="48"/>
      <c r="AA606" s="48"/>
      <c r="AB606" s="48"/>
      <c r="AC606" s="48"/>
      <c r="AD606" s="48"/>
      <c r="AE606" s="48"/>
    </row>
    <row r="607" spans="1:31" ht="15.75" customHeight="1">
      <c r="A607" s="48"/>
      <c r="B607" s="48"/>
      <c r="C607" s="48"/>
      <c r="D607" s="48"/>
      <c r="E607" s="48"/>
      <c r="F607" s="48"/>
      <c r="G607" s="48"/>
      <c r="H607" s="48"/>
      <c r="I607" s="48"/>
      <c r="J607" s="48"/>
      <c r="K607" s="48"/>
      <c r="L607" s="48"/>
      <c r="M607" s="48"/>
      <c r="N607" s="48"/>
      <c r="O607" s="48"/>
      <c r="P607" s="48"/>
      <c r="Q607" s="48"/>
      <c r="R607" s="48"/>
      <c r="S607" s="48"/>
      <c r="T607" s="48"/>
      <c r="U607" s="48"/>
      <c r="V607" s="48"/>
      <c r="W607" s="48"/>
      <c r="X607" s="48"/>
      <c r="Y607" s="48"/>
      <c r="Z607" s="48"/>
      <c r="AA607" s="48"/>
      <c r="AB607" s="48"/>
      <c r="AC607" s="48"/>
      <c r="AD607" s="48"/>
      <c r="AE607" s="48"/>
    </row>
    <row r="608" spans="1:31" ht="15.75" customHeight="1">
      <c r="A608" s="48"/>
      <c r="B608" s="48"/>
      <c r="C608" s="48"/>
      <c r="D608" s="48"/>
      <c r="E608" s="48"/>
      <c r="F608" s="48"/>
      <c r="G608" s="48"/>
      <c r="H608" s="48"/>
      <c r="I608" s="48"/>
      <c r="J608" s="48"/>
      <c r="K608" s="48"/>
      <c r="L608" s="48"/>
      <c r="M608" s="48"/>
      <c r="N608" s="48"/>
      <c r="O608" s="48"/>
      <c r="P608" s="48"/>
      <c r="Q608" s="48"/>
      <c r="R608" s="48"/>
      <c r="S608" s="48"/>
      <c r="T608" s="48"/>
      <c r="U608" s="48"/>
      <c r="V608" s="48"/>
      <c r="W608" s="48"/>
      <c r="X608" s="48"/>
      <c r="Y608" s="48"/>
      <c r="Z608" s="48"/>
      <c r="AA608" s="48"/>
      <c r="AB608" s="48"/>
      <c r="AC608" s="48"/>
      <c r="AD608" s="48"/>
      <c r="AE608" s="48"/>
    </row>
    <row r="609" spans="1:31" ht="15.75" customHeight="1">
      <c r="A609" s="48"/>
      <c r="B609" s="48"/>
      <c r="C609" s="48"/>
      <c r="D609" s="48"/>
      <c r="E609" s="48"/>
      <c r="F609" s="48"/>
      <c r="G609" s="48"/>
      <c r="H609" s="48"/>
      <c r="I609" s="48"/>
      <c r="J609" s="48"/>
      <c r="K609" s="48"/>
      <c r="L609" s="48"/>
      <c r="M609" s="48"/>
      <c r="N609" s="48"/>
      <c r="O609" s="48"/>
      <c r="P609" s="48"/>
      <c r="Q609" s="48"/>
      <c r="R609" s="48"/>
      <c r="S609" s="48"/>
      <c r="T609" s="48"/>
      <c r="U609" s="48"/>
      <c r="V609" s="48"/>
      <c r="W609" s="48"/>
      <c r="X609" s="48"/>
      <c r="Y609" s="48"/>
      <c r="Z609" s="48"/>
      <c r="AA609" s="48"/>
      <c r="AB609" s="48"/>
      <c r="AC609" s="48"/>
      <c r="AD609" s="48"/>
      <c r="AE609" s="48"/>
    </row>
    <row r="610" spans="1:31" ht="15.75" customHeight="1">
      <c r="A610" s="48"/>
      <c r="B610" s="48"/>
      <c r="C610" s="48"/>
      <c r="D610" s="48"/>
      <c r="E610" s="48"/>
      <c r="F610" s="48"/>
      <c r="G610" s="48"/>
      <c r="H610" s="48"/>
      <c r="I610" s="48"/>
      <c r="J610" s="48"/>
      <c r="K610" s="48"/>
      <c r="L610" s="48"/>
      <c r="M610" s="48"/>
      <c r="N610" s="48"/>
      <c r="O610" s="48"/>
      <c r="P610" s="48"/>
      <c r="Q610" s="48"/>
      <c r="R610" s="48"/>
      <c r="S610" s="48"/>
      <c r="T610" s="48"/>
      <c r="U610" s="48"/>
      <c r="V610" s="48"/>
      <c r="W610" s="48"/>
      <c r="X610" s="48"/>
      <c r="Y610" s="48"/>
      <c r="Z610" s="48"/>
      <c r="AA610" s="48"/>
      <c r="AB610" s="48"/>
      <c r="AC610" s="48"/>
      <c r="AD610" s="48"/>
      <c r="AE610" s="48"/>
    </row>
    <row r="611" spans="1:31" ht="15.75" customHeight="1">
      <c r="A611" s="48"/>
      <c r="B611" s="48"/>
      <c r="C611" s="48"/>
      <c r="D611" s="48"/>
      <c r="E611" s="48"/>
      <c r="F611" s="48"/>
      <c r="G611" s="48"/>
      <c r="H611" s="48"/>
      <c r="I611" s="48"/>
      <c r="J611" s="48"/>
      <c r="K611" s="48"/>
      <c r="L611" s="48"/>
      <c r="M611" s="48"/>
      <c r="N611" s="48"/>
      <c r="O611" s="48"/>
      <c r="P611" s="48"/>
      <c r="Q611" s="48"/>
      <c r="R611" s="48"/>
      <c r="S611" s="48"/>
      <c r="T611" s="48"/>
      <c r="U611" s="48"/>
      <c r="V611" s="48"/>
      <c r="W611" s="48"/>
      <c r="X611" s="48"/>
      <c r="Y611" s="48"/>
      <c r="Z611" s="48"/>
      <c r="AA611" s="48"/>
      <c r="AB611" s="48"/>
      <c r="AC611" s="48"/>
      <c r="AD611" s="48"/>
      <c r="AE611" s="48"/>
    </row>
    <row r="612" spans="1:31" ht="15.75" customHeight="1">
      <c r="A612" s="48"/>
      <c r="B612" s="48"/>
      <c r="C612" s="48"/>
      <c r="D612" s="48"/>
      <c r="E612" s="48"/>
      <c r="F612" s="48"/>
      <c r="G612" s="48"/>
      <c r="H612" s="48"/>
      <c r="I612" s="48"/>
      <c r="J612" s="48"/>
      <c r="K612" s="48"/>
      <c r="L612" s="48"/>
      <c r="M612" s="48"/>
      <c r="N612" s="48"/>
      <c r="O612" s="48"/>
      <c r="P612" s="48"/>
      <c r="Q612" s="48"/>
      <c r="R612" s="48"/>
      <c r="S612" s="48"/>
      <c r="T612" s="48"/>
      <c r="U612" s="48"/>
      <c r="V612" s="48"/>
      <c r="W612" s="48"/>
      <c r="X612" s="48"/>
      <c r="Y612" s="48"/>
      <c r="Z612" s="48"/>
      <c r="AA612" s="48"/>
      <c r="AB612" s="48"/>
      <c r="AC612" s="48"/>
      <c r="AD612" s="48"/>
      <c r="AE612" s="48"/>
    </row>
    <row r="613" spans="1:31" ht="15.75" customHeight="1">
      <c r="A613" s="48"/>
      <c r="B613" s="48"/>
      <c r="C613" s="48"/>
      <c r="D613" s="48"/>
      <c r="E613" s="48"/>
      <c r="F613" s="48"/>
      <c r="G613" s="48"/>
      <c r="H613" s="48"/>
      <c r="I613" s="48"/>
      <c r="J613" s="48"/>
      <c r="K613" s="48"/>
      <c r="L613" s="48"/>
      <c r="M613" s="48"/>
      <c r="N613" s="48"/>
      <c r="O613" s="48"/>
      <c r="P613" s="48"/>
      <c r="Q613" s="48"/>
      <c r="R613" s="48"/>
      <c r="S613" s="48"/>
      <c r="T613" s="48"/>
      <c r="U613" s="48"/>
      <c r="V613" s="48"/>
      <c r="W613" s="48"/>
      <c r="X613" s="48"/>
      <c r="Y613" s="48"/>
      <c r="Z613" s="48"/>
      <c r="AA613" s="48"/>
      <c r="AB613" s="48"/>
      <c r="AC613" s="48"/>
      <c r="AD613" s="48"/>
      <c r="AE613" s="48"/>
    </row>
    <row r="614" spans="1:31" ht="15.75" customHeight="1">
      <c r="A614" s="48"/>
      <c r="B614" s="48"/>
      <c r="C614" s="48"/>
      <c r="D614" s="48"/>
      <c r="E614" s="48"/>
      <c r="F614" s="48"/>
      <c r="G614" s="48"/>
      <c r="H614" s="48"/>
      <c r="I614" s="48"/>
      <c r="J614" s="48"/>
      <c r="K614" s="48"/>
      <c r="L614" s="48"/>
      <c r="M614" s="48"/>
      <c r="N614" s="48"/>
      <c r="O614" s="48"/>
      <c r="P614" s="48"/>
      <c r="Q614" s="48"/>
      <c r="R614" s="48"/>
      <c r="S614" s="48"/>
      <c r="T614" s="48"/>
      <c r="U614" s="48"/>
      <c r="V614" s="48"/>
      <c r="W614" s="48"/>
      <c r="X614" s="48"/>
      <c r="Y614" s="48"/>
      <c r="Z614" s="48"/>
      <c r="AA614" s="48"/>
      <c r="AB614" s="48"/>
      <c r="AC614" s="48"/>
      <c r="AD614" s="48"/>
      <c r="AE614" s="48"/>
    </row>
    <row r="615" spans="1:31" ht="15.75" customHeight="1">
      <c r="A615" s="48"/>
      <c r="B615" s="48"/>
      <c r="C615" s="48"/>
      <c r="D615" s="48"/>
      <c r="E615" s="48"/>
      <c r="F615" s="48"/>
      <c r="G615" s="48"/>
      <c r="H615" s="48"/>
      <c r="I615" s="48"/>
      <c r="J615" s="48"/>
      <c r="K615" s="48"/>
      <c r="L615" s="48"/>
      <c r="M615" s="48"/>
      <c r="N615" s="48"/>
      <c r="O615" s="48"/>
      <c r="P615" s="48"/>
      <c r="Q615" s="48"/>
      <c r="R615" s="48"/>
      <c r="S615" s="48"/>
      <c r="T615" s="48"/>
      <c r="U615" s="48"/>
      <c r="V615" s="48"/>
      <c r="W615" s="48"/>
      <c r="X615" s="48"/>
      <c r="Y615" s="48"/>
      <c r="Z615" s="48"/>
      <c r="AA615" s="48"/>
      <c r="AB615" s="48"/>
      <c r="AC615" s="48"/>
      <c r="AD615" s="48"/>
      <c r="AE615" s="48"/>
    </row>
    <row r="616" spans="1:31" ht="15.75" customHeight="1">
      <c r="A616" s="48"/>
      <c r="B616" s="48"/>
      <c r="C616" s="48"/>
      <c r="D616" s="48"/>
      <c r="E616" s="48"/>
      <c r="F616" s="48"/>
      <c r="G616" s="48"/>
      <c r="H616" s="48"/>
      <c r="I616" s="48"/>
      <c r="J616" s="48"/>
      <c r="K616" s="48"/>
      <c r="L616" s="48"/>
      <c r="M616" s="48"/>
      <c r="N616" s="48"/>
      <c r="O616" s="48"/>
      <c r="P616" s="48"/>
      <c r="Q616" s="48"/>
      <c r="R616" s="48"/>
      <c r="S616" s="48"/>
      <c r="T616" s="48"/>
      <c r="U616" s="48"/>
      <c r="V616" s="48"/>
      <c r="W616" s="48"/>
      <c r="X616" s="48"/>
      <c r="Y616" s="48"/>
      <c r="Z616" s="48"/>
      <c r="AA616" s="48"/>
      <c r="AB616" s="48"/>
      <c r="AC616" s="48"/>
      <c r="AD616" s="48"/>
      <c r="AE616" s="48"/>
    </row>
    <row r="617" spans="1:31" ht="15.75" customHeight="1">
      <c r="A617" s="48"/>
      <c r="B617" s="48"/>
      <c r="C617" s="48"/>
      <c r="D617" s="48"/>
      <c r="E617" s="48"/>
      <c r="F617" s="48"/>
      <c r="G617" s="48"/>
      <c r="H617" s="48"/>
      <c r="I617" s="48"/>
      <c r="J617" s="48"/>
      <c r="K617" s="48"/>
      <c r="L617" s="48"/>
      <c r="M617" s="48"/>
      <c r="N617" s="48"/>
      <c r="O617" s="48"/>
      <c r="P617" s="48"/>
      <c r="Q617" s="48"/>
      <c r="R617" s="48"/>
      <c r="S617" s="48"/>
      <c r="T617" s="48"/>
      <c r="U617" s="48"/>
      <c r="V617" s="48"/>
      <c r="W617" s="48"/>
      <c r="X617" s="48"/>
      <c r="Y617" s="48"/>
      <c r="Z617" s="48"/>
      <c r="AA617" s="48"/>
      <c r="AB617" s="48"/>
      <c r="AC617" s="48"/>
      <c r="AD617" s="48"/>
      <c r="AE617" s="48"/>
    </row>
    <row r="618" spans="1:31" ht="15.75" customHeight="1">
      <c r="A618" s="48"/>
      <c r="B618" s="48"/>
      <c r="C618" s="48"/>
      <c r="D618" s="48"/>
      <c r="E618" s="48"/>
      <c r="F618" s="48"/>
      <c r="G618" s="48"/>
      <c r="H618" s="48"/>
      <c r="I618" s="48"/>
      <c r="J618" s="48"/>
      <c r="K618" s="48"/>
      <c r="L618" s="48"/>
      <c r="M618" s="48"/>
      <c r="N618" s="48"/>
      <c r="O618" s="48"/>
      <c r="P618" s="48"/>
      <c r="Q618" s="48"/>
      <c r="R618" s="48"/>
      <c r="S618" s="48"/>
      <c r="T618" s="48"/>
      <c r="U618" s="48"/>
      <c r="V618" s="48"/>
      <c r="W618" s="48"/>
      <c r="X618" s="48"/>
      <c r="Y618" s="48"/>
      <c r="Z618" s="48"/>
      <c r="AA618" s="48"/>
      <c r="AB618" s="48"/>
      <c r="AC618" s="48"/>
      <c r="AD618" s="48"/>
      <c r="AE618" s="48"/>
    </row>
    <row r="619" spans="1:31" ht="15.75" customHeight="1">
      <c r="A619" s="48"/>
      <c r="B619" s="48"/>
      <c r="C619" s="48"/>
      <c r="D619" s="48"/>
      <c r="E619" s="48"/>
      <c r="F619" s="48"/>
      <c r="G619" s="48"/>
      <c r="H619" s="48"/>
      <c r="I619" s="48"/>
      <c r="J619" s="48"/>
      <c r="K619" s="48"/>
      <c r="L619" s="48"/>
      <c r="M619" s="48"/>
      <c r="N619" s="48"/>
      <c r="O619" s="48"/>
      <c r="P619" s="48"/>
      <c r="Q619" s="48"/>
      <c r="R619" s="48"/>
      <c r="S619" s="48"/>
      <c r="T619" s="48"/>
      <c r="U619" s="48"/>
      <c r="V619" s="48"/>
      <c r="W619" s="48"/>
      <c r="X619" s="48"/>
      <c r="Y619" s="48"/>
      <c r="Z619" s="48"/>
      <c r="AA619" s="48"/>
      <c r="AB619" s="48"/>
      <c r="AC619" s="48"/>
      <c r="AD619" s="48"/>
      <c r="AE619" s="48"/>
    </row>
    <row r="620" spans="1:31" ht="15.75" customHeight="1">
      <c r="A620" s="48"/>
      <c r="B620" s="48"/>
      <c r="C620" s="48"/>
      <c r="D620" s="48"/>
      <c r="E620" s="48"/>
      <c r="F620" s="48"/>
      <c r="G620" s="48"/>
      <c r="H620" s="48"/>
      <c r="I620" s="48"/>
      <c r="J620" s="48"/>
      <c r="K620" s="48"/>
      <c r="L620" s="48"/>
      <c r="M620" s="48"/>
      <c r="N620" s="48"/>
      <c r="O620" s="48"/>
      <c r="P620" s="48"/>
      <c r="Q620" s="48"/>
      <c r="R620" s="48"/>
      <c r="S620" s="48"/>
      <c r="T620" s="48"/>
      <c r="U620" s="48"/>
      <c r="V620" s="48"/>
      <c r="W620" s="48"/>
      <c r="X620" s="48"/>
      <c r="Y620" s="48"/>
      <c r="Z620" s="48"/>
      <c r="AA620" s="48"/>
      <c r="AB620" s="48"/>
      <c r="AC620" s="48"/>
      <c r="AD620" s="48"/>
      <c r="AE620" s="48"/>
    </row>
    <row r="621" spans="1:31" ht="15.75" customHeight="1">
      <c r="A621" s="48"/>
      <c r="B621" s="48"/>
      <c r="C621" s="48"/>
      <c r="D621" s="48"/>
      <c r="E621" s="48"/>
      <c r="F621" s="48"/>
      <c r="G621" s="48"/>
      <c r="H621" s="48"/>
      <c r="I621" s="48"/>
      <c r="J621" s="48"/>
      <c r="K621" s="48"/>
      <c r="L621" s="48"/>
      <c r="M621" s="48"/>
      <c r="N621" s="48"/>
      <c r="O621" s="48"/>
      <c r="P621" s="48"/>
      <c r="Q621" s="48"/>
      <c r="R621" s="48"/>
      <c r="S621" s="48"/>
      <c r="T621" s="48"/>
      <c r="U621" s="48"/>
      <c r="V621" s="48"/>
      <c r="W621" s="48"/>
      <c r="X621" s="48"/>
      <c r="Y621" s="48"/>
      <c r="Z621" s="48"/>
      <c r="AA621" s="48"/>
      <c r="AB621" s="48"/>
      <c r="AC621" s="48"/>
      <c r="AD621" s="48"/>
      <c r="AE621" s="48"/>
    </row>
    <row r="622" spans="1:31" ht="15.75" customHeight="1">
      <c r="A622" s="48"/>
      <c r="B622" s="48"/>
      <c r="C622" s="48"/>
      <c r="D622" s="48"/>
      <c r="E622" s="48"/>
      <c r="F622" s="48"/>
      <c r="G622" s="48"/>
      <c r="H622" s="48"/>
      <c r="I622" s="48"/>
      <c r="J622" s="48"/>
      <c r="K622" s="48"/>
      <c r="L622" s="48"/>
      <c r="M622" s="48"/>
      <c r="N622" s="48"/>
      <c r="O622" s="48"/>
      <c r="P622" s="48"/>
      <c r="Q622" s="48"/>
      <c r="R622" s="48"/>
      <c r="S622" s="48"/>
      <c r="T622" s="48"/>
      <c r="U622" s="48"/>
      <c r="V622" s="48"/>
      <c r="W622" s="48"/>
      <c r="X622" s="48"/>
      <c r="Y622" s="48"/>
      <c r="Z622" s="48"/>
      <c r="AA622" s="48"/>
      <c r="AB622" s="48"/>
      <c r="AC622" s="48"/>
      <c r="AD622" s="48"/>
      <c r="AE622" s="48"/>
    </row>
    <row r="623" spans="1:31" ht="15.75" customHeight="1">
      <c r="A623" s="48"/>
      <c r="B623" s="48"/>
      <c r="C623" s="48"/>
      <c r="D623" s="48"/>
      <c r="E623" s="48"/>
      <c r="F623" s="48"/>
      <c r="G623" s="48"/>
      <c r="H623" s="48"/>
      <c r="I623" s="48"/>
      <c r="J623" s="48"/>
      <c r="K623" s="48"/>
      <c r="L623" s="48"/>
      <c r="M623" s="48"/>
      <c r="N623" s="48"/>
      <c r="O623" s="48"/>
      <c r="P623" s="48"/>
      <c r="Q623" s="48"/>
      <c r="R623" s="48"/>
      <c r="S623" s="48"/>
      <c r="T623" s="48"/>
      <c r="U623" s="48"/>
      <c r="V623" s="48"/>
      <c r="W623" s="48"/>
      <c r="X623" s="48"/>
      <c r="Y623" s="48"/>
      <c r="Z623" s="48"/>
      <c r="AA623" s="48"/>
      <c r="AB623" s="48"/>
      <c r="AC623" s="48"/>
      <c r="AD623" s="48"/>
      <c r="AE623" s="48"/>
    </row>
    <row r="624" spans="1:31" ht="15.75" customHeight="1">
      <c r="A624" s="48"/>
      <c r="B624" s="48"/>
      <c r="C624" s="48"/>
      <c r="D624" s="48"/>
      <c r="E624" s="48"/>
      <c r="F624" s="48"/>
      <c r="G624" s="48"/>
      <c r="H624" s="48"/>
      <c r="I624" s="48"/>
      <c r="J624" s="48"/>
      <c r="K624" s="48"/>
      <c r="L624" s="48"/>
      <c r="M624" s="48"/>
      <c r="N624" s="48"/>
      <c r="O624" s="48"/>
      <c r="P624" s="48"/>
      <c r="Q624" s="48"/>
      <c r="R624" s="48"/>
      <c r="S624" s="48"/>
      <c r="T624" s="48"/>
      <c r="U624" s="48"/>
      <c r="V624" s="48"/>
      <c r="W624" s="48"/>
      <c r="X624" s="48"/>
      <c r="Y624" s="48"/>
      <c r="Z624" s="48"/>
      <c r="AA624" s="48"/>
      <c r="AB624" s="48"/>
      <c r="AC624" s="48"/>
      <c r="AD624" s="48"/>
      <c r="AE624" s="48"/>
    </row>
    <row r="625" spans="1:31" ht="15.75" customHeight="1">
      <c r="A625" s="48"/>
      <c r="B625" s="48"/>
      <c r="C625" s="48"/>
      <c r="D625" s="48"/>
      <c r="E625" s="48"/>
      <c r="F625" s="48"/>
      <c r="G625" s="48"/>
      <c r="H625" s="48"/>
      <c r="I625" s="48"/>
      <c r="J625" s="48"/>
      <c r="K625" s="48"/>
      <c r="L625" s="48"/>
      <c r="M625" s="48"/>
      <c r="N625" s="48"/>
      <c r="O625" s="48"/>
      <c r="P625" s="48"/>
      <c r="Q625" s="48"/>
      <c r="R625" s="48"/>
      <c r="S625" s="48"/>
      <c r="T625" s="48"/>
      <c r="U625" s="48"/>
      <c r="V625" s="48"/>
      <c r="W625" s="48"/>
      <c r="X625" s="48"/>
      <c r="Y625" s="48"/>
      <c r="Z625" s="48"/>
      <c r="AA625" s="48"/>
      <c r="AB625" s="48"/>
      <c r="AC625" s="48"/>
      <c r="AD625" s="48"/>
      <c r="AE625" s="48"/>
    </row>
    <row r="626" spans="1:31" ht="15.75" customHeight="1">
      <c r="A626" s="48"/>
      <c r="B626" s="48"/>
      <c r="C626" s="48"/>
      <c r="D626" s="48"/>
      <c r="E626" s="48"/>
      <c r="F626" s="48"/>
      <c r="G626" s="48"/>
      <c r="H626" s="48"/>
      <c r="I626" s="48"/>
      <c r="J626" s="48"/>
      <c r="K626" s="48"/>
      <c r="L626" s="48"/>
      <c r="M626" s="48"/>
      <c r="N626" s="48"/>
      <c r="O626" s="48"/>
      <c r="P626" s="48"/>
      <c r="Q626" s="48"/>
      <c r="R626" s="48"/>
      <c r="S626" s="48"/>
      <c r="T626" s="48"/>
      <c r="U626" s="48"/>
      <c r="V626" s="48"/>
      <c r="W626" s="48"/>
      <c r="X626" s="48"/>
      <c r="Y626" s="48"/>
      <c r="Z626" s="48"/>
      <c r="AA626" s="48"/>
      <c r="AB626" s="48"/>
      <c r="AC626" s="48"/>
      <c r="AD626" s="48"/>
      <c r="AE626" s="48"/>
    </row>
    <row r="627" spans="1:31" ht="15.75" customHeight="1">
      <c r="A627" s="48"/>
      <c r="B627" s="48"/>
      <c r="C627" s="48"/>
      <c r="D627" s="48"/>
      <c r="E627" s="48"/>
      <c r="F627" s="48"/>
      <c r="G627" s="48"/>
      <c r="H627" s="48"/>
      <c r="I627" s="48"/>
      <c r="J627" s="48"/>
      <c r="K627" s="48"/>
      <c r="L627" s="48"/>
      <c r="M627" s="48"/>
      <c r="N627" s="48"/>
      <c r="O627" s="48"/>
      <c r="P627" s="48"/>
      <c r="Q627" s="48"/>
      <c r="R627" s="48"/>
      <c r="S627" s="48"/>
      <c r="T627" s="48"/>
      <c r="U627" s="48"/>
      <c r="V627" s="48"/>
      <c r="W627" s="48"/>
      <c r="X627" s="48"/>
      <c r="Y627" s="48"/>
      <c r="Z627" s="48"/>
      <c r="AA627" s="48"/>
      <c r="AB627" s="48"/>
      <c r="AC627" s="48"/>
      <c r="AD627" s="48"/>
      <c r="AE627" s="48"/>
    </row>
    <row r="628" spans="1:31" ht="15.75" customHeight="1">
      <c r="A628" s="48"/>
      <c r="B628" s="48"/>
      <c r="C628" s="48"/>
      <c r="D628" s="48"/>
      <c r="E628" s="48"/>
      <c r="F628" s="48"/>
      <c r="G628" s="48"/>
      <c r="H628" s="48"/>
      <c r="I628" s="48"/>
      <c r="J628" s="48"/>
      <c r="K628" s="48"/>
      <c r="L628" s="48"/>
      <c r="M628" s="48"/>
      <c r="N628" s="48"/>
      <c r="O628" s="48"/>
      <c r="P628" s="48"/>
      <c r="Q628" s="48"/>
      <c r="R628" s="48"/>
      <c r="S628" s="48"/>
      <c r="T628" s="48"/>
      <c r="U628" s="48"/>
      <c r="V628" s="48"/>
      <c r="W628" s="48"/>
      <c r="X628" s="48"/>
      <c r="Y628" s="48"/>
      <c r="Z628" s="48"/>
      <c r="AA628" s="48"/>
      <c r="AB628" s="48"/>
      <c r="AC628" s="48"/>
      <c r="AD628" s="48"/>
      <c r="AE628" s="48"/>
    </row>
    <row r="629" spans="1:31" ht="15.75" customHeight="1">
      <c r="A629" s="48"/>
      <c r="B629" s="48"/>
      <c r="C629" s="48"/>
      <c r="D629" s="48"/>
      <c r="E629" s="48"/>
      <c r="F629" s="48"/>
      <c r="G629" s="48"/>
      <c r="H629" s="48"/>
      <c r="I629" s="48"/>
      <c r="J629" s="48"/>
      <c r="K629" s="48"/>
      <c r="L629" s="48"/>
      <c r="M629" s="48"/>
      <c r="N629" s="48"/>
      <c r="O629" s="48"/>
      <c r="P629" s="48"/>
      <c r="Q629" s="48"/>
      <c r="R629" s="48"/>
      <c r="S629" s="48"/>
      <c r="T629" s="48"/>
      <c r="U629" s="48"/>
      <c r="V629" s="48"/>
      <c r="W629" s="48"/>
      <c r="X629" s="48"/>
      <c r="Y629" s="48"/>
      <c r="Z629" s="48"/>
      <c r="AA629" s="48"/>
      <c r="AB629" s="48"/>
      <c r="AC629" s="48"/>
      <c r="AD629" s="48"/>
      <c r="AE629" s="48"/>
    </row>
    <row r="630" spans="1:31" ht="15.75" customHeight="1">
      <c r="A630" s="48"/>
      <c r="B630" s="48"/>
      <c r="C630" s="48"/>
      <c r="D630" s="48"/>
      <c r="E630" s="48"/>
      <c r="F630" s="48"/>
      <c r="G630" s="48"/>
      <c r="H630" s="48"/>
      <c r="I630" s="48"/>
      <c r="J630" s="48"/>
      <c r="K630" s="48"/>
      <c r="L630" s="48"/>
      <c r="M630" s="48"/>
      <c r="N630" s="48"/>
      <c r="O630" s="48"/>
      <c r="P630" s="48"/>
      <c r="Q630" s="48"/>
      <c r="R630" s="48"/>
      <c r="S630" s="48"/>
      <c r="T630" s="48"/>
      <c r="U630" s="48"/>
      <c r="V630" s="48"/>
      <c r="W630" s="48"/>
      <c r="X630" s="48"/>
      <c r="Y630" s="48"/>
      <c r="Z630" s="48"/>
      <c r="AA630" s="48"/>
      <c r="AB630" s="48"/>
      <c r="AC630" s="48"/>
      <c r="AD630" s="48"/>
      <c r="AE630" s="48"/>
    </row>
    <row r="631" spans="1:31" ht="15.75" customHeight="1">
      <c r="A631" s="48"/>
      <c r="B631" s="48"/>
      <c r="C631" s="48"/>
      <c r="D631" s="48"/>
      <c r="E631" s="48"/>
      <c r="F631" s="48"/>
      <c r="G631" s="48"/>
      <c r="H631" s="48"/>
      <c r="I631" s="48"/>
      <c r="J631" s="48"/>
      <c r="K631" s="48"/>
      <c r="L631" s="48"/>
      <c r="M631" s="48"/>
      <c r="N631" s="48"/>
      <c r="O631" s="48"/>
      <c r="P631" s="48"/>
      <c r="Q631" s="48"/>
      <c r="R631" s="48"/>
      <c r="S631" s="48"/>
      <c r="T631" s="48"/>
      <c r="U631" s="48"/>
      <c r="V631" s="48"/>
      <c r="W631" s="48"/>
      <c r="X631" s="48"/>
      <c r="Y631" s="48"/>
      <c r="Z631" s="48"/>
      <c r="AA631" s="48"/>
      <c r="AB631" s="48"/>
      <c r="AC631" s="48"/>
      <c r="AD631" s="48"/>
      <c r="AE631" s="48"/>
    </row>
    <row r="632" spans="1:31" ht="15.75" customHeight="1">
      <c r="A632" s="48"/>
      <c r="B632" s="48"/>
      <c r="C632" s="48"/>
      <c r="D632" s="48"/>
      <c r="E632" s="48"/>
      <c r="F632" s="48"/>
      <c r="G632" s="48"/>
      <c r="H632" s="48"/>
      <c r="I632" s="48"/>
      <c r="J632" s="48"/>
      <c r="K632" s="48"/>
      <c r="L632" s="48"/>
      <c r="M632" s="48"/>
      <c r="N632" s="48"/>
      <c r="O632" s="48"/>
      <c r="P632" s="48"/>
      <c r="Q632" s="48"/>
      <c r="R632" s="48"/>
      <c r="S632" s="48"/>
      <c r="T632" s="48"/>
      <c r="U632" s="48"/>
      <c r="V632" s="48"/>
      <c r="W632" s="48"/>
      <c r="X632" s="48"/>
      <c r="Y632" s="48"/>
      <c r="Z632" s="48"/>
      <c r="AA632" s="48"/>
      <c r="AB632" s="48"/>
      <c r="AC632" s="48"/>
      <c r="AD632" s="48"/>
      <c r="AE632" s="48"/>
    </row>
    <row r="633" spans="1:31" ht="15.75" customHeight="1">
      <c r="A633" s="48"/>
      <c r="B633" s="48"/>
      <c r="C633" s="48"/>
      <c r="D633" s="48"/>
      <c r="E633" s="48"/>
      <c r="F633" s="48"/>
      <c r="G633" s="48"/>
      <c r="H633" s="48"/>
      <c r="I633" s="48"/>
      <c r="J633" s="48"/>
      <c r="K633" s="48"/>
      <c r="L633" s="48"/>
      <c r="M633" s="48"/>
      <c r="N633" s="48"/>
      <c r="O633" s="48"/>
      <c r="P633" s="48"/>
      <c r="Q633" s="48"/>
      <c r="R633" s="48"/>
      <c r="S633" s="48"/>
      <c r="T633" s="48"/>
      <c r="U633" s="48"/>
      <c r="V633" s="48"/>
      <c r="W633" s="48"/>
      <c r="X633" s="48"/>
      <c r="Y633" s="48"/>
      <c r="Z633" s="48"/>
      <c r="AA633" s="48"/>
      <c r="AB633" s="48"/>
      <c r="AC633" s="48"/>
      <c r="AD633" s="48"/>
      <c r="AE633" s="48"/>
    </row>
    <row r="634" spans="1:31" ht="15.75" customHeight="1">
      <c r="A634" s="48"/>
      <c r="B634" s="48"/>
      <c r="C634" s="48"/>
      <c r="D634" s="48"/>
      <c r="E634" s="48"/>
      <c r="F634" s="48"/>
      <c r="G634" s="48"/>
      <c r="H634" s="48"/>
      <c r="I634" s="48"/>
      <c r="J634" s="48"/>
      <c r="K634" s="48"/>
      <c r="L634" s="48"/>
      <c r="M634" s="48"/>
      <c r="N634" s="48"/>
      <c r="O634" s="48"/>
      <c r="P634" s="48"/>
      <c r="Q634" s="48"/>
      <c r="R634" s="48"/>
      <c r="S634" s="48"/>
      <c r="T634" s="48"/>
      <c r="U634" s="48"/>
      <c r="V634" s="48"/>
      <c r="W634" s="48"/>
      <c r="X634" s="48"/>
      <c r="Y634" s="48"/>
      <c r="Z634" s="48"/>
      <c r="AA634" s="48"/>
      <c r="AB634" s="48"/>
      <c r="AC634" s="48"/>
      <c r="AD634" s="48"/>
      <c r="AE634" s="48"/>
    </row>
    <row r="635" spans="1:31" ht="15.75" customHeight="1">
      <c r="A635" s="48"/>
      <c r="B635" s="48"/>
      <c r="C635" s="48"/>
      <c r="D635" s="48"/>
      <c r="E635" s="48"/>
      <c r="F635" s="48"/>
      <c r="G635" s="48"/>
      <c r="H635" s="48"/>
      <c r="I635" s="48"/>
      <c r="J635" s="48"/>
      <c r="K635" s="48"/>
      <c r="L635" s="48"/>
      <c r="M635" s="48"/>
      <c r="N635" s="48"/>
      <c r="O635" s="48"/>
      <c r="P635" s="48"/>
      <c r="Q635" s="48"/>
      <c r="R635" s="48"/>
      <c r="S635" s="48"/>
      <c r="T635" s="48"/>
      <c r="U635" s="48"/>
      <c r="V635" s="48"/>
      <c r="W635" s="48"/>
      <c r="X635" s="48"/>
      <c r="Y635" s="48"/>
      <c r="Z635" s="48"/>
      <c r="AA635" s="48"/>
      <c r="AB635" s="48"/>
      <c r="AC635" s="48"/>
      <c r="AD635" s="48"/>
      <c r="AE635" s="48"/>
    </row>
    <row r="636" spans="1:31" ht="15.75" customHeight="1">
      <c r="A636" s="48"/>
      <c r="B636" s="48"/>
      <c r="C636" s="48"/>
      <c r="D636" s="48"/>
      <c r="E636" s="48"/>
      <c r="F636" s="48"/>
      <c r="G636" s="48"/>
      <c r="H636" s="48"/>
      <c r="I636" s="48"/>
      <c r="J636" s="48"/>
      <c r="K636" s="48"/>
      <c r="L636" s="48"/>
      <c r="M636" s="48"/>
      <c r="N636" s="48"/>
      <c r="O636" s="48"/>
      <c r="P636" s="48"/>
      <c r="Q636" s="48"/>
      <c r="R636" s="48"/>
      <c r="S636" s="48"/>
      <c r="T636" s="48"/>
      <c r="U636" s="48"/>
      <c r="V636" s="48"/>
      <c r="W636" s="48"/>
      <c r="X636" s="48"/>
      <c r="Y636" s="48"/>
      <c r="Z636" s="48"/>
      <c r="AA636" s="48"/>
      <c r="AB636" s="48"/>
      <c r="AC636" s="48"/>
      <c r="AD636" s="48"/>
      <c r="AE636" s="48"/>
    </row>
    <row r="637" spans="1:31" ht="15.75" customHeight="1">
      <c r="A637" s="48"/>
      <c r="B637" s="48"/>
      <c r="C637" s="48"/>
      <c r="D637" s="48"/>
      <c r="E637" s="48"/>
      <c r="F637" s="48"/>
      <c r="G637" s="48"/>
      <c r="H637" s="48"/>
      <c r="I637" s="48"/>
      <c r="J637" s="48"/>
      <c r="K637" s="48"/>
      <c r="L637" s="48"/>
      <c r="M637" s="48"/>
      <c r="N637" s="48"/>
      <c r="O637" s="48"/>
      <c r="P637" s="48"/>
      <c r="Q637" s="48"/>
      <c r="R637" s="48"/>
      <c r="S637" s="48"/>
      <c r="T637" s="48"/>
      <c r="U637" s="48"/>
      <c r="V637" s="48"/>
      <c r="W637" s="48"/>
      <c r="X637" s="48"/>
      <c r="Y637" s="48"/>
      <c r="Z637" s="48"/>
      <c r="AA637" s="48"/>
      <c r="AB637" s="48"/>
      <c r="AC637" s="48"/>
      <c r="AD637" s="48"/>
      <c r="AE637" s="48"/>
    </row>
    <row r="638" spans="1:31" ht="15.75" customHeight="1">
      <c r="A638" s="48"/>
      <c r="B638" s="48"/>
      <c r="C638" s="48"/>
      <c r="D638" s="48"/>
      <c r="E638" s="48"/>
      <c r="F638" s="48"/>
      <c r="G638" s="48"/>
      <c r="H638" s="48"/>
      <c r="I638" s="48"/>
      <c r="J638" s="48"/>
      <c r="K638" s="48"/>
      <c r="L638" s="48"/>
      <c r="M638" s="48"/>
      <c r="N638" s="48"/>
      <c r="O638" s="48"/>
      <c r="P638" s="48"/>
      <c r="Q638" s="48"/>
      <c r="R638" s="48"/>
      <c r="S638" s="48"/>
      <c r="T638" s="48"/>
      <c r="U638" s="48"/>
      <c r="V638" s="48"/>
      <c r="W638" s="48"/>
      <c r="X638" s="48"/>
      <c r="Y638" s="48"/>
      <c r="Z638" s="48"/>
      <c r="AA638" s="48"/>
      <c r="AB638" s="48"/>
      <c r="AC638" s="48"/>
      <c r="AD638" s="48"/>
      <c r="AE638" s="48"/>
    </row>
    <row r="639" spans="1:31" ht="15.75" customHeight="1">
      <c r="A639" s="48"/>
      <c r="B639" s="48"/>
      <c r="C639" s="48"/>
      <c r="D639" s="48"/>
      <c r="E639" s="48"/>
      <c r="F639" s="48"/>
      <c r="G639" s="48"/>
      <c r="H639" s="48"/>
      <c r="I639" s="48"/>
      <c r="J639" s="48"/>
      <c r="K639" s="48"/>
      <c r="L639" s="48"/>
      <c r="M639" s="48"/>
      <c r="N639" s="48"/>
      <c r="O639" s="48"/>
      <c r="P639" s="48"/>
      <c r="Q639" s="48"/>
      <c r="R639" s="48"/>
      <c r="S639" s="48"/>
      <c r="T639" s="48"/>
      <c r="U639" s="48"/>
      <c r="V639" s="48"/>
      <c r="W639" s="48"/>
      <c r="X639" s="48"/>
      <c r="Y639" s="48"/>
      <c r="Z639" s="48"/>
      <c r="AA639" s="48"/>
      <c r="AB639" s="48"/>
      <c r="AC639" s="48"/>
      <c r="AD639" s="48"/>
      <c r="AE639" s="48"/>
    </row>
    <row r="640" spans="1:31" ht="15.75" customHeight="1">
      <c r="A640" s="48"/>
      <c r="B640" s="48"/>
      <c r="C640" s="48"/>
      <c r="D640" s="48"/>
      <c r="E640" s="48"/>
      <c r="F640" s="48"/>
      <c r="G640" s="48"/>
      <c r="H640" s="48"/>
      <c r="I640" s="48"/>
      <c r="J640" s="48"/>
      <c r="K640" s="48"/>
      <c r="L640" s="48"/>
      <c r="M640" s="48"/>
      <c r="N640" s="48"/>
      <c r="O640" s="48"/>
      <c r="P640" s="48"/>
      <c r="Q640" s="48"/>
      <c r="R640" s="48"/>
      <c r="S640" s="48"/>
      <c r="T640" s="48"/>
      <c r="U640" s="48"/>
      <c r="V640" s="48"/>
      <c r="W640" s="48"/>
      <c r="X640" s="48"/>
      <c r="Y640" s="48"/>
      <c r="Z640" s="48"/>
      <c r="AA640" s="48"/>
      <c r="AB640" s="48"/>
      <c r="AC640" s="48"/>
      <c r="AD640" s="48"/>
      <c r="AE640" s="48"/>
    </row>
    <row r="641" spans="1:31" ht="15.75" customHeight="1">
      <c r="A641" s="48"/>
      <c r="B641" s="48"/>
      <c r="C641" s="48"/>
      <c r="D641" s="48"/>
      <c r="E641" s="48"/>
      <c r="F641" s="48"/>
      <c r="G641" s="48"/>
      <c r="H641" s="48"/>
      <c r="I641" s="48"/>
      <c r="J641" s="48"/>
      <c r="K641" s="48"/>
      <c r="L641" s="48"/>
      <c r="M641" s="48"/>
      <c r="N641" s="48"/>
      <c r="O641" s="48"/>
      <c r="P641" s="48"/>
      <c r="Q641" s="48"/>
      <c r="R641" s="48"/>
      <c r="S641" s="48"/>
      <c r="T641" s="48"/>
      <c r="U641" s="48"/>
      <c r="V641" s="48"/>
      <c r="W641" s="48"/>
      <c r="X641" s="48"/>
      <c r="Y641" s="48"/>
      <c r="Z641" s="48"/>
      <c r="AA641" s="48"/>
      <c r="AB641" s="48"/>
      <c r="AC641" s="48"/>
      <c r="AD641" s="48"/>
      <c r="AE641" s="48"/>
    </row>
    <row r="642" spans="1:31" ht="15.75" customHeight="1">
      <c r="A642" s="48"/>
      <c r="B642" s="48"/>
      <c r="C642" s="48"/>
      <c r="D642" s="48"/>
      <c r="E642" s="48"/>
      <c r="F642" s="48"/>
      <c r="G642" s="48"/>
      <c r="H642" s="48"/>
      <c r="I642" s="48"/>
      <c r="J642" s="48"/>
      <c r="K642" s="48"/>
      <c r="L642" s="48"/>
      <c r="M642" s="48"/>
      <c r="N642" s="48"/>
      <c r="O642" s="48"/>
      <c r="P642" s="48"/>
      <c r="Q642" s="48"/>
      <c r="R642" s="48"/>
      <c r="S642" s="48"/>
      <c r="T642" s="48"/>
      <c r="U642" s="48"/>
      <c r="V642" s="48"/>
      <c r="W642" s="48"/>
      <c r="X642" s="48"/>
      <c r="Y642" s="48"/>
      <c r="Z642" s="48"/>
      <c r="AA642" s="48"/>
      <c r="AB642" s="48"/>
      <c r="AC642" s="48"/>
      <c r="AD642" s="48"/>
      <c r="AE642" s="48"/>
    </row>
    <row r="643" spans="1:31" ht="15.75" customHeight="1">
      <c r="A643" s="48"/>
      <c r="B643" s="48"/>
      <c r="C643" s="48"/>
      <c r="D643" s="48"/>
      <c r="E643" s="48"/>
      <c r="F643" s="48"/>
      <c r="G643" s="48"/>
      <c r="H643" s="48"/>
      <c r="I643" s="48"/>
      <c r="J643" s="48"/>
      <c r="K643" s="48"/>
      <c r="L643" s="48"/>
      <c r="M643" s="48"/>
      <c r="N643" s="48"/>
      <c r="O643" s="48"/>
      <c r="P643" s="48"/>
      <c r="Q643" s="48"/>
      <c r="R643" s="48"/>
      <c r="S643" s="48"/>
      <c r="T643" s="48"/>
      <c r="U643" s="48"/>
      <c r="V643" s="48"/>
      <c r="W643" s="48"/>
      <c r="X643" s="48"/>
      <c r="Y643" s="48"/>
      <c r="Z643" s="48"/>
      <c r="AA643" s="48"/>
      <c r="AB643" s="48"/>
      <c r="AC643" s="48"/>
      <c r="AD643" s="48"/>
      <c r="AE643" s="48"/>
    </row>
    <row r="644" spans="1:31" ht="15.75" customHeight="1">
      <c r="A644" s="48"/>
      <c r="B644" s="48"/>
      <c r="C644" s="48"/>
      <c r="D644" s="48"/>
      <c r="E644" s="48"/>
      <c r="F644" s="48"/>
      <c r="G644" s="48"/>
      <c r="H644" s="48"/>
      <c r="I644" s="48"/>
      <c r="J644" s="48"/>
      <c r="K644" s="48"/>
      <c r="L644" s="48"/>
      <c r="M644" s="48"/>
      <c r="N644" s="48"/>
      <c r="O644" s="48"/>
      <c r="P644" s="48"/>
      <c r="Q644" s="48"/>
      <c r="R644" s="48"/>
      <c r="S644" s="48"/>
      <c r="T644" s="48"/>
      <c r="U644" s="48"/>
      <c r="V644" s="48"/>
      <c r="W644" s="48"/>
      <c r="X644" s="48"/>
      <c r="Y644" s="48"/>
      <c r="Z644" s="48"/>
      <c r="AA644" s="48"/>
      <c r="AB644" s="48"/>
      <c r="AC644" s="48"/>
      <c r="AD644" s="48"/>
      <c r="AE644" s="48"/>
    </row>
    <row r="645" spans="1:31" ht="15.75" customHeight="1">
      <c r="A645" s="48"/>
      <c r="B645" s="48"/>
      <c r="C645" s="48"/>
      <c r="D645" s="48"/>
      <c r="E645" s="48"/>
      <c r="F645" s="48"/>
      <c r="G645" s="48"/>
      <c r="H645" s="48"/>
      <c r="I645" s="48"/>
      <c r="J645" s="48"/>
      <c r="K645" s="48"/>
      <c r="L645" s="48"/>
      <c r="M645" s="48"/>
      <c r="N645" s="48"/>
      <c r="O645" s="48"/>
      <c r="P645" s="48"/>
      <c r="Q645" s="48"/>
      <c r="R645" s="48"/>
      <c r="S645" s="48"/>
      <c r="T645" s="48"/>
      <c r="U645" s="48"/>
      <c r="V645" s="48"/>
      <c r="W645" s="48"/>
      <c r="X645" s="48"/>
      <c r="Y645" s="48"/>
      <c r="Z645" s="48"/>
      <c r="AA645" s="48"/>
      <c r="AB645" s="48"/>
      <c r="AC645" s="48"/>
      <c r="AD645" s="48"/>
      <c r="AE645" s="48"/>
    </row>
    <row r="646" spans="1:31" ht="15.75" customHeight="1">
      <c r="A646" s="48"/>
      <c r="B646" s="48"/>
      <c r="C646" s="48"/>
      <c r="D646" s="48"/>
      <c r="E646" s="48"/>
      <c r="F646" s="48"/>
      <c r="G646" s="48"/>
      <c r="H646" s="48"/>
      <c r="I646" s="48"/>
      <c r="J646" s="48"/>
      <c r="K646" s="48"/>
      <c r="L646" s="48"/>
      <c r="M646" s="48"/>
      <c r="N646" s="48"/>
      <c r="O646" s="48"/>
      <c r="P646" s="48"/>
      <c r="Q646" s="48"/>
      <c r="R646" s="48"/>
      <c r="S646" s="48"/>
      <c r="T646" s="48"/>
      <c r="U646" s="48"/>
      <c r="V646" s="48"/>
      <c r="W646" s="48"/>
      <c r="X646" s="48"/>
      <c r="Y646" s="48"/>
      <c r="Z646" s="48"/>
      <c r="AA646" s="48"/>
      <c r="AB646" s="48"/>
      <c r="AC646" s="48"/>
      <c r="AD646" s="48"/>
      <c r="AE646" s="48"/>
    </row>
    <row r="647" spans="1:31" ht="15.75" customHeight="1">
      <c r="A647" s="48"/>
      <c r="B647" s="48"/>
      <c r="C647" s="48"/>
      <c r="D647" s="48"/>
      <c r="E647" s="48"/>
      <c r="F647" s="48"/>
      <c r="G647" s="48"/>
      <c r="H647" s="48"/>
      <c r="I647" s="48"/>
      <c r="J647" s="48"/>
      <c r="K647" s="48"/>
      <c r="L647" s="48"/>
      <c r="M647" s="48"/>
      <c r="N647" s="48"/>
      <c r="O647" s="48"/>
      <c r="P647" s="48"/>
      <c r="Q647" s="48"/>
      <c r="R647" s="48"/>
      <c r="S647" s="48"/>
      <c r="T647" s="48"/>
      <c r="U647" s="48"/>
      <c r="V647" s="48"/>
      <c r="W647" s="48"/>
      <c r="X647" s="48"/>
      <c r="Y647" s="48"/>
      <c r="Z647" s="48"/>
      <c r="AA647" s="48"/>
      <c r="AB647" s="48"/>
      <c r="AC647" s="48"/>
      <c r="AD647" s="48"/>
      <c r="AE647" s="48"/>
    </row>
    <row r="648" spans="1:31" ht="15.75" customHeight="1">
      <c r="A648" s="48"/>
      <c r="B648" s="48"/>
      <c r="C648" s="48"/>
      <c r="D648" s="48"/>
      <c r="E648" s="48"/>
      <c r="F648" s="48"/>
      <c r="G648" s="48"/>
      <c r="H648" s="48"/>
      <c r="I648" s="48"/>
      <c r="J648" s="48"/>
      <c r="K648" s="48"/>
      <c r="L648" s="48"/>
      <c r="M648" s="48"/>
      <c r="N648" s="48"/>
      <c r="O648" s="48"/>
      <c r="P648" s="48"/>
      <c r="Q648" s="48"/>
      <c r="R648" s="48"/>
      <c r="S648" s="48"/>
      <c r="T648" s="48"/>
      <c r="U648" s="48"/>
      <c r="V648" s="48"/>
      <c r="W648" s="48"/>
      <c r="X648" s="48"/>
      <c r="Y648" s="48"/>
      <c r="Z648" s="48"/>
      <c r="AA648" s="48"/>
      <c r="AB648" s="48"/>
      <c r="AC648" s="48"/>
      <c r="AD648" s="48"/>
      <c r="AE648" s="48"/>
    </row>
    <row r="649" spans="1:31" ht="15.75" customHeight="1">
      <c r="A649" s="48"/>
      <c r="B649" s="48"/>
      <c r="C649" s="48"/>
      <c r="D649" s="48"/>
      <c r="E649" s="48"/>
      <c r="F649" s="48"/>
      <c r="G649" s="48"/>
      <c r="H649" s="48"/>
      <c r="I649" s="48"/>
      <c r="J649" s="48"/>
      <c r="K649" s="48"/>
      <c r="L649" s="48"/>
      <c r="M649" s="48"/>
      <c r="N649" s="48"/>
      <c r="O649" s="48"/>
      <c r="P649" s="48"/>
      <c r="Q649" s="48"/>
      <c r="R649" s="48"/>
      <c r="S649" s="48"/>
      <c r="T649" s="48"/>
      <c r="U649" s="48"/>
      <c r="V649" s="48"/>
      <c r="W649" s="48"/>
      <c r="X649" s="48"/>
      <c r="Y649" s="48"/>
      <c r="Z649" s="48"/>
      <c r="AA649" s="48"/>
      <c r="AB649" s="48"/>
      <c r="AC649" s="48"/>
      <c r="AD649" s="48"/>
      <c r="AE649" s="48"/>
    </row>
    <row r="650" spans="1:31" ht="15.75" customHeight="1">
      <c r="A650" s="48"/>
      <c r="B650" s="48"/>
      <c r="C650" s="48"/>
      <c r="D650" s="48"/>
      <c r="E650" s="48"/>
      <c r="F650" s="48"/>
      <c r="G650" s="48"/>
      <c r="H650" s="48"/>
      <c r="I650" s="48"/>
      <c r="J650" s="48"/>
      <c r="K650" s="48"/>
      <c r="L650" s="48"/>
      <c r="M650" s="48"/>
      <c r="N650" s="48"/>
      <c r="O650" s="48"/>
      <c r="P650" s="48"/>
      <c r="Q650" s="48"/>
      <c r="R650" s="48"/>
      <c r="S650" s="48"/>
      <c r="T650" s="48"/>
      <c r="U650" s="48"/>
      <c r="V650" s="48"/>
      <c r="W650" s="48"/>
      <c r="X650" s="48"/>
      <c r="Y650" s="48"/>
      <c r="Z650" s="48"/>
      <c r="AA650" s="48"/>
      <c r="AB650" s="48"/>
      <c r="AC650" s="48"/>
      <c r="AD650" s="48"/>
      <c r="AE650" s="48"/>
    </row>
    <row r="651" spans="1:31" ht="15.75" customHeight="1">
      <c r="A651" s="48"/>
      <c r="B651" s="48"/>
      <c r="C651" s="48"/>
      <c r="D651" s="48"/>
      <c r="E651" s="48"/>
      <c r="F651" s="48"/>
      <c r="G651" s="48"/>
      <c r="H651" s="48"/>
      <c r="I651" s="48"/>
      <c r="J651" s="48"/>
      <c r="K651" s="48"/>
      <c r="L651" s="48"/>
      <c r="M651" s="48"/>
      <c r="N651" s="48"/>
      <c r="O651" s="48"/>
      <c r="P651" s="48"/>
      <c r="Q651" s="48"/>
      <c r="R651" s="48"/>
      <c r="S651" s="48"/>
      <c r="T651" s="48"/>
      <c r="U651" s="48"/>
      <c r="V651" s="48"/>
      <c r="W651" s="48"/>
      <c r="X651" s="48"/>
      <c r="Y651" s="48"/>
      <c r="Z651" s="48"/>
      <c r="AA651" s="48"/>
      <c r="AB651" s="48"/>
      <c r="AC651" s="48"/>
      <c r="AD651" s="48"/>
      <c r="AE651" s="48"/>
    </row>
    <row r="652" spans="1:31" ht="15.75" customHeight="1">
      <c r="A652" s="48"/>
      <c r="B652" s="48"/>
      <c r="C652" s="48"/>
      <c r="D652" s="48"/>
      <c r="E652" s="48"/>
      <c r="F652" s="48"/>
      <c r="G652" s="48"/>
      <c r="H652" s="48"/>
      <c r="I652" s="48"/>
      <c r="J652" s="48"/>
      <c r="K652" s="48"/>
      <c r="L652" s="48"/>
      <c r="M652" s="48"/>
      <c r="N652" s="48"/>
      <c r="O652" s="48"/>
      <c r="P652" s="48"/>
      <c r="Q652" s="48"/>
      <c r="R652" s="48"/>
      <c r="S652" s="48"/>
      <c r="T652" s="48"/>
      <c r="U652" s="48"/>
      <c r="V652" s="48"/>
      <c r="W652" s="48"/>
      <c r="X652" s="48"/>
      <c r="Y652" s="48"/>
      <c r="Z652" s="48"/>
      <c r="AA652" s="48"/>
      <c r="AB652" s="48"/>
      <c r="AC652" s="48"/>
      <c r="AD652" s="48"/>
      <c r="AE652" s="48"/>
    </row>
    <row r="653" spans="1:31" ht="15.75" customHeight="1">
      <c r="A653" s="48"/>
      <c r="B653" s="48"/>
      <c r="C653" s="48"/>
      <c r="D653" s="48"/>
      <c r="E653" s="48"/>
      <c r="F653" s="48"/>
      <c r="G653" s="48"/>
      <c r="H653" s="48"/>
      <c r="I653" s="48"/>
      <c r="J653" s="48"/>
      <c r="K653" s="48"/>
      <c r="L653" s="48"/>
      <c r="M653" s="48"/>
      <c r="N653" s="48"/>
      <c r="O653" s="48"/>
      <c r="P653" s="48"/>
      <c r="Q653" s="48"/>
      <c r="R653" s="48"/>
      <c r="S653" s="48"/>
      <c r="T653" s="48"/>
      <c r="U653" s="48"/>
      <c r="V653" s="48"/>
      <c r="W653" s="48"/>
      <c r="X653" s="48"/>
      <c r="Y653" s="48"/>
      <c r="Z653" s="48"/>
      <c r="AA653" s="48"/>
      <c r="AB653" s="48"/>
      <c r="AC653" s="48"/>
      <c r="AD653" s="48"/>
      <c r="AE653" s="48"/>
    </row>
    <row r="654" spans="1:31" ht="15.75" customHeight="1">
      <c r="A654" s="48"/>
      <c r="B654" s="48"/>
      <c r="C654" s="48"/>
      <c r="D654" s="48"/>
      <c r="E654" s="48"/>
      <c r="F654" s="48"/>
      <c r="G654" s="48"/>
      <c r="H654" s="48"/>
      <c r="I654" s="48"/>
      <c r="J654" s="48"/>
      <c r="K654" s="48"/>
      <c r="L654" s="48"/>
      <c r="M654" s="48"/>
      <c r="N654" s="48"/>
      <c r="O654" s="48"/>
      <c r="P654" s="48"/>
      <c r="Q654" s="48"/>
      <c r="R654" s="48"/>
      <c r="S654" s="48"/>
      <c r="T654" s="48"/>
      <c r="U654" s="48"/>
      <c r="V654" s="48"/>
      <c r="W654" s="48"/>
      <c r="X654" s="48"/>
      <c r="Y654" s="48"/>
      <c r="Z654" s="48"/>
      <c r="AA654" s="48"/>
      <c r="AB654" s="48"/>
      <c r="AC654" s="48"/>
      <c r="AD654" s="48"/>
      <c r="AE654" s="48"/>
    </row>
    <row r="655" spans="1:31" ht="15.75" customHeight="1">
      <c r="A655" s="48"/>
      <c r="B655" s="48"/>
      <c r="C655" s="48"/>
      <c r="D655" s="48"/>
      <c r="E655" s="48"/>
      <c r="F655" s="48"/>
      <c r="G655" s="48"/>
      <c r="H655" s="48"/>
      <c r="I655" s="48"/>
      <c r="J655" s="48"/>
      <c r="K655" s="48"/>
      <c r="L655" s="48"/>
      <c r="M655" s="48"/>
      <c r="N655" s="48"/>
      <c r="O655" s="48"/>
      <c r="P655" s="48"/>
      <c r="Q655" s="48"/>
      <c r="R655" s="48"/>
      <c r="S655" s="48"/>
      <c r="T655" s="48"/>
      <c r="U655" s="48"/>
      <c r="V655" s="48"/>
      <c r="W655" s="48"/>
      <c r="X655" s="48"/>
      <c r="Y655" s="48"/>
      <c r="Z655" s="48"/>
      <c r="AA655" s="48"/>
      <c r="AB655" s="48"/>
      <c r="AC655" s="48"/>
      <c r="AD655" s="48"/>
      <c r="AE655" s="48"/>
    </row>
    <row r="656" spans="1:31" ht="15.75" customHeight="1">
      <c r="A656" s="48"/>
      <c r="B656" s="48"/>
      <c r="C656" s="48"/>
      <c r="D656" s="48"/>
      <c r="E656" s="48"/>
      <c r="F656" s="48"/>
      <c r="G656" s="48"/>
      <c r="H656" s="48"/>
      <c r="I656" s="48"/>
      <c r="J656" s="48"/>
      <c r="K656" s="48"/>
      <c r="L656" s="48"/>
      <c r="M656" s="48"/>
      <c r="N656" s="48"/>
      <c r="O656" s="48"/>
      <c r="P656" s="48"/>
      <c r="Q656" s="48"/>
      <c r="R656" s="48"/>
      <c r="S656" s="48"/>
      <c r="T656" s="48"/>
      <c r="U656" s="48"/>
      <c r="V656" s="48"/>
      <c r="W656" s="48"/>
      <c r="X656" s="48"/>
      <c r="Y656" s="48"/>
      <c r="Z656" s="48"/>
      <c r="AA656" s="48"/>
      <c r="AB656" s="48"/>
      <c r="AC656" s="48"/>
      <c r="AD656" s="48"/>
      <c r="AE656" s="48"/>
    </row>
    <row r="657" spans="1:31" ht="15.75" customHeight="1">
      <c r="A657" s="48"/>
      <c r="B657" s="48"/>
      <c r="C657" s="48"/>
      <c r="D657" s="48"/>
      <c r="E657" s="48"/>
      <c r="F657" s="48"/>
      <c r="G657" s="48"/>
      <c r="H657" s="48"/>
      <c r="I657" s="48"/>
      <c r="J657" s="48"/>
      <c r="K657" s="48"/>
      <c r="L657" s="48"/>
      <c r="M657" s="48"/>
      <c r="N657" s="48"/>
      <c r="O657" s="48"/>
      <c r="P657" s="48"/>
      <c r="Q657" s="48"/>
      <c r="R657" s="48"/>
      <c r="S657" s="48"/>
      <c r="T657" s="48"/>
      <c r="U657" s="48"/>
      <c r="V657" s="48"/>
      <c r="W657" s="48"/>
      <c r="X657" s="48"/>
      <c r="Y657" s="48"/>
      <c r="Z657" s="48"/>
      <c r="AA657" s="48"/>
      <c r="AB657" s="48"/>
      <c r="AC657" s="48"/>
      <c r="AD657" s="48"/>
      <c r="AE657" s="48"/>
    </row>
    <row r="658" spans="1:31" ht="15.75" customHeight="1">
      <c r="A658" s="48"/>
      <c r="B658" s="48"/>
      <c r="C658" s="48"/>
      <c r="D658" s="48"/>
      <c r="E658" s="48"/>
      <c r="F658" s="48"/>
      <c r="G658" s="48"/>
      <c r="H658" s="48"/>
      <c r="I658" s="48"/>
      <c r="J658" s="48"/>
      <c r="K658" s="48"/>
      <c r="L658" s="48"/>
      <c r="M658" s="48"/>
      <c r="N658" s="48"/>
      <c r="O658" s="48"/>
      <c r="P658" s="48"/>
      <c r="Q658" s="48"/>
      <c r="R658" s="48"/>
      <c r="S658" s="48"/>
      <c r="T658" s="48"/>
      <c r="U658" s="48"/>
      <c r="V658" s="48"/>
      <c r="W658" s="48"/>
      <c r="X658" s="48"/>
      <c r="Y658" s="48"/>
      <c r="Z658" s="48"/>
      <c r="AA658" s="48"/>
      <c r="AB658" s="48"/>
      <c r="AC658" s="48"/>
      <c r="AD658" s="48"/>
      <c r="AE658" s="48"/>
    </row>
    <row r="659" spans="1:31" ht="15.75" customHeight="1">
      <c r="A659" s="48"/>
      <c r="B659" s="48"/>
      <c r="C659" s="48"/>
      <c r="D659" s="48"/>
      <c r="E659" s="48"/>
      <c r="F659" s="48"/>
      <c r="G659" s="48"/>
      <c r="H659" s="48"/>
      <c r="I659" s="48"/>
      <c r="J659" s="48"/>
      <c r="K659" s="48"/>
      <c r="L659" s="48"/>
      <c r="M659" s="48"/>
      <c r="N659" s="48"/>
      <c r="O659" s="48"/>
      <c r="P659" s="48"/>
      <c r="Q659" s="48"/>
      <c r="R659" s="48"/>
      <c r="S659" s="48"/>
      <c r="T659" s="48"/>
      <c r="U659" s="48"/>
      <c r="V659" s="48"/>
      <c r="W659" s="48"/>
      <c r="X659" s="48"/>
      <c r="Y659" s="48"/>
      <c r="Z659" s="48"/>
      <c r="AA659" s="48"/>
      <c r="AB659" s="48"/>
      <c r="AC659" s="48"/>
      <c r="AD659" s="48"/>
      <c r="AE659" s="48"/>
    </row>
    <row r="660" spans="1:31" ht="15.75" customHeight="1">
      <c r="A660" s="48"/>
      <c r="B660" s="48"/>
      <c r="C660" s="48"/>
      <c r="D660" s="48"/>
      <c r="E660" s="48"/>
      <c r="F660" s="48"/>
      <c r="G660" s="48"/>
      <c r="H660" s="48"/>
      <c r="I660" s="48"/>
      <c r="J660" s="48"/>
      <c r="K660" s="48"/>
      <c r="L660" s="48"/>
      <c r="M660" s="48"/>
      <c r="N660" s="48"/>
      <c r="O660" s="48"/>
      <c r="P660" s="48"/>
      <c r="Q660" s="48"/>
      <c r="R660" s="48"/>
      <c r="S660" s="48"/>
      <c r="T660" s="48"/>
      <c r="U660" s="48"/>
      <c r="V660" s="48"/>
      <c r="W660" s="48"/>
      <c r="X660" s="48"/>
      <c r="Y660" s="48"/>
      <c r="Z660" s="48"/>
      <c r="AA660" s="48"/>
      <c r="AB660" s="48"/>
      <c r="AC660" s="48"/>
      <c r="AD660" s="48"/>
      <c r="AE660" s="48"/>
    </row>
    <row r="661" spans="1:31" ht="15.75" customHeight="1">
      <c r="A661" s="48"/>
      <c r="B661" s="48"/>
      <c r="C661" s="48"/>
      <c r="D661" s="48"/>
      <c r="E661" s="48"/>
      <c r="F661" s="48"/>
      <c r="G661" s="48"/>
      <c r="H661" s="48"/>
      <c r="I661" s="48"/>
      <c r="J661" s="48"/>
      <c r="K661" s="48"/>
      <c r="L661" s="48"/>
      <c r="M661" s="48"/>
      <c r="N661" s="48"/>
      <c r="O661" s="48"/>
      <c r="P661" s="48"/>
      <c r="Q661" s="48"/>
      <c r="R661" s="48"/>
      <c r="S661" s="48"/>
      <c r="T661" s="48"/>
      <c r="U661" s="48"/>
      <c r="V661" s="48"/>
      <c r="W661" s="48"/>
      <c r="X661" s="48"/>
      <c r="Y661" s="48"/>
      <c r="Z661" s="48"/>
      <c r="AA661" s="48"/>
      <c r="AB661" s="48"/>
      <c r="AC661" s="48"/>
      <c r="AD661" s="48"/>
      <c r="AE661" s="48"/>
    </row>
    <row r="662" spans="1:31" ht="15.75" customHeight="1">
      <c r="A662" s="48"/>
      <c r="B662" s="48"/>
      <c r="C662" s="48"/>
      <c r="D662" s="48"/>
      <c r="E662" s="48"/>
      <c r="F662" s="48"/>
      <c r="G662" s="48"/>
      <c r="H662" s="48"/>
      <c r="I662" s="48"/>
      <c r="J662" s="48"/>
      <c r="K662" s="48"/>
      <c r="L662" s="48"/>
      <c r="M662" s="48"/>
      <c r="N662" s="48"/>
      <c r="O662" s="48"/>
      <c r="P662" s="48"/>
      <c r="Q662" s="48"/>
      <c r="R662" s="48"/>
      <c r="S662" s="48"/>
      <c r="T662" s="48"/>
      <c r="U662" s="48"/>
      <c r="V662" s="48"/>
      <c r="W662" s="48"/>
      <c r="X662" s="48"/>
      <c r="Y662" s="48"/>
      <c r="Z662" s="48"/>
      <c r="AA662" s="48"/>
      <c r="AB662" s="48"/>
      <c r="AC662" s="48"/>
      <c r="AD662" s="48"/>
      <c r="AE662" s="48"/>
    </row>
    <row r="663" spans="1:31" ht="15.75" customHeight="1">
      <c r="A663" s="48"/>
      <c r="B663" s="48"/>
      <c r="C663" s="48"/>
      <c r="D663" s="48"/>
      <c r="E663" s="48"/>
      <c r="F663" s="48"/>
      <c r="G663" s="48"/>
      <c r="H663" s="48"/>
      <c r="I663" s="48"/>
      <c r="J663" s="48"/>
      <c r="K663" s="48"/>
      <c r="L663" s="48"/>
      <c r="M663" s="48"/>
      <c r="N663" s="48"/>
      <c r="O663" s="48"/>
      <c r="P663" s="48"/>
      <c r="Q663" s="48"/>
      <c r="R663" s="48"/>
      <c r="S663" s="48"/>
      <c r="T663" s="48"/>
      <c r="U663" s="48"/>
      <c r="V663" s="48"/>
      <c r="W663" s="48"/>
      <c r="X663" s="48"/>
      <c r="Y663" s="48"/>
      <c r="Z663" s="48"/>
      <c r="AA663" s="48"/>
      <c r="AB663" s="48"/>
      <c r="AC663" s="48"/>
      <c r="AD663" s="48"/>
      <c r="AE663" s="48"/>
    </row>
    <row r="664" spans="1:31" ht="15.75" customHeight="1">
      <c r="A664" s="48"/>
      <c r="B664" s="48"/>
      <c r="C664" s="48"/>
      <c r="D664" s="48"/>
      <c r="E664" s="48"/>
      <c r="F664" s="48"/>
      <c r="G664" s="48"/>
      <c r="H664" s="48"/>
      <c r="I664" s="48"/>
      <c r="J664" s="48"/>
      <c r="K664" s="48"/>
      <c r="L664" s="48"/>
      <c r="M664" s="48"/>
      <c r="N664" s="48"/>
      <c r="O664" s="48"/>
      <c r="P664" s="48"/>
      <c r="Q664" s="48"/>
      <c r="R664" s="48"/>
      <c r="S664" s="48"/>
      <c r="T664" s="48"/>
      <c r="U664" s="48"/>
      <c r="V664" s="48"/>
      <c r="W664" s="48"/>
      <c r="X664" s="48"/>
      <c r="Y664" s="48"/>
      <c r="Z664" s="48"/>
      <c r="AA664" s="48"/>
      <c r="AB664" s="48"/>
      <c r="AC664" s="48"/>
      <c r="AD664" s="48"/>
      <c r="AE664" s="48"/>
    </row>
    <row r="665" spans="1:31" ht="15.75" customHeight="1">
      <c r="A665" s="48"/>
      <c r="B665" s="48"/>
      <c r="C665" s="48"/>
      <c r="D665" s="48"/>
      <c r="E665" s="48"/>
      <c r="F665" s="48"/>
      <c r="G665" s="48"/>
      <c r="H665" s="48"/>
      <c r="I665" s="48"/>
      <c r="J665" s="48"/>
      <c r="K665" s="48"/>
      <c r="L665" s="48"/>
      <c r="M665" s="48"/>
      <c r="N665" s="48"/>
      <c r="O665" s="48"/>
      <c r="P665" s="48"/>
      <c r="Q665" s="48"/>
      <c r="R665" s="48"/>
      <c r="S665" s="48"/>
      <c r="T665" s="48"/>
      <c r="U665" s="48"/>
      <c r="V665" s="48"/>
      <c r="W665" s="48"/>
      <c r="X665" s="48"/>
      <c r="Y665" s="48"/>
      <c r="Z665" s="48"/>
      <c r="AA665" s="48"/>
      <c r="AB665" s="48"/>
      <c r="AC665" s="48"/>
      <c r="AD665" s="48"/>
      <c r="AE665" s="48"/>
    </row>
    <row r="666" spans="1:31" ht="15.75" customHeight="1">
      <c r="A666" s="48"/>
      <c r="B666" s="48"/>
      <c r="C666" s="48"/>
      <c r="D666" s="48"/>
      <c r="E666" s="48"/>
      <c r="F666" s="48"/>
      <c r="G666" s="48"/>
      <c r="H666" s="48"/>
      <c r="I666" s="48"/>
      <c r="J666" s="48"/>
      <c r="K666" s="48"/>
      <c r="L666" s="48"/>
      <c r="M666" s="48"/>
      <c r="N666" s="48"/>
      <c r="O666" s="48"/>
      <c r="P666" s="48"/>
      <c r="Q666" s="48"/>
      <c r="R666" s="48"/>
      <c r="S666" s="48"/>
      <c r="T666" s="48"/>
      <c r="U666" s="48"/>
      <c r="V666" s="48"/>
      <c r="W666" s="48"/>
      <c r="X666" s="48"/>
      <c r="Y666" s="48"/>
      <c r="Z666" s="48"/>
      <c r="AA666" s="48"/>
      <c r="AB666" s="48"/>
      <c r="AC666" s="48"/>
      <c r="AD666" s="48"/>
      <c r="AE666" s="48"/>
    </row>
    <row r="667" spans="1:31" ht="15.75" customHeight="1">
      <c r="A667" s="48"/>
      <c r="B667" s="48"/>
      <c r="C667" s="48"/>
      <c r="D667" s="48"/>
      <c r="E667" s="48"/>
      <c r="F667" s="48"/>
      <c r="G667" s="48"/>
      <c r="H667" s="48"/>
      <c r="I667" s="48"/>
      <c r="J667" s="48"/>
      <c r="K667" s="48"/>
      <c r="L667" s="48"/>
      <c r="M667" s="48"/>
      <c r="N667" s="48"/>
      <c r="O667" s="48"/>
      <c r="P667" s="48"/>
      <c r="Q667" s="48"/>
      <c r="R667" s="48"/>
      <c r="S667" s="48"/>
      <c r="T667" s="48"/>
      <c r="U667" s="48"/>
      <c r="V667" s="48"/>
      <c r="W667" s="48"/>
      <c r="X667" s="48"/>
      <c r="Y667" s="48"/>
      <c r="Z667" s="48"/>
      <c r="AA667" s="48"/>
      <c r="AB667" s="48"/>
      <c r="AC667" s="48"/>
      <c r="AD667" s="48"/>
      <c r="AE667" s="48"/>
    </row>
    <row r="668" spans="1:31" ht="15.75" customHeight="1">
      <c r="A668" s="48"/>
      <c r="B668" s="48"/>
      <c r="C668" s="48"/>
      <c r="D668" s="48"/>
      <c r="E668" s="48"/>
      <c r="F668" s="48"/>
      <c r="G668" s="48"/>
      <c r="H668" s="48"/>
      <c r="I668" s="48"/>
      <c r="J668" s="48"/>
      <c r="K668" s="48"/>
      <c r="L668" s="48"/>
      <c r="M668" s="48"/>
      <c r="N668" s="48"/>
      <c r="O668" s="48"/>
      <c r="P668" s="48"/>
      <c r="Q668" s="48"/>
      <c r="R668" s="48"/>
      <c r="S668" s="48"/>
      <c r="T668" s="48"/>
      <c r="U668" s="48"/>
      <c r="V668" s="48"/>
      <c r="W668" s="48"/>
      <c r="X668" s="48"/>
      <c r="Y668" s="48"/>
      <c r="Z668" s="48"/>
      <c r="AA668" s="48"/>
      <c r="AB668" s="48"/>
      <c r="AC668" s="48"/>
      <c r="AD668" s="48"/>
      <c r="AE668" s="48"/>
    </row>
    <row r="669" spans="1:31" ht="15.75" customHeight="1">
      <c r="A669" s="48"/>
      <c r="B669" s="48"/>
      <c r="C669" s="48"/>
      <c r="D669" s="48"/>
      <c r="E669" s="48"/>
      <c r="F669" s="48"/>
      <c r="G669" s="48"/>
      <c r="H669" s="48"/>
      <c r="I669" s="48"/>
      <c r="J669" s="48"/>
      <c r="K669" s="48"/>
      <c r="L669" s="48"/>
      <c r="M669" s="48"/>
      <c r="N669" s="48"/>
      <c r="O669" s="48"/>
      <c r="P669" s="48"/>
      <c r="Q669" s="48"/>
      <c r="R669" s="48"/>
      <c r="S669" s="48"/>
      <c r="T669" s="48"/>
      <c r="U669" s="48"/>
      <c r="V669" s="48"/>
      <c r="W669" s="48"/>
      <c r="X669" s="48"/>
      <c r="Y669" s="48"/>
      <c r="Z669" s="48"/>
      <c r="AA669" s="48"/>
      <c r="AB669" s="48"/>
      <c r="AC669" s="48"/>
      <c r="AD669" s="48"/>
      <c r="AE669" s="48"/>
    </row>
    <row r="670" spans="1:31" ht="15.75" customHeight="1">
      <c r="A670" s="48"/>
      <c r="B670" s="48"/>
      <c r="C670" s="48"/>
      <c r="D670" s="48"/>
      <c r="E670" s="48"/>
      <c r="F670" s="48"/>
      <c r="G670" s="48"/>
      <c r="H670" s="48"/>
      <c r="I670" s="48"/>
      <c r="J670" s="48"/>
      <c r="K670" s="48"/>
      <c r="L670" s="48"/>
      <c r="M670" s="48"/>
      <c r="N670" s="48"/>
      <c r="O670" s="48"/>
      <c r="P670" s="48"/>
      <c r="Q670" s="48"/>
      <c r="R670" s="48"/>
      <c r="S670" s="48"/>
      <c r="T670" s="48"/>
      <c r="U670" s="48"/>
      <c r="V670" s="48"/>
      <c r="W670" s="48"/>
      <c r="X670" s="48"/>
      <c r="Y670" s="48"/>
      <c r="Z670" s="48"/>
      <c r="AA670" s="48"/>
      <c r="AB670" s="48"/>
      <c r="AC670" s="48"/>
      <c r="AD670" s="48"/>
      <c r="AE670" s="48"/>
    </row>
    <row r="671" spans="1:31" ht="15.75" customHeight="1">
      <c r="A671" s="48"/>
      <c r="B671" s="48"/>
      <c r="C671" s="48"/>
      <c r="D671" s="48"/>
      <c r="E671" s="48"/>
      <c r="F671" s="48"/>
      <c r="G671" s="48"/>
      <c r="H671" s="48"/>
      <c r="I671" s="48"/>
      <c r="J671" s="48"/>
      <c r="K671" s="48"/>
      <c r="L671" s="48"/>
      <c r="M671" s="48"/>
      <c r="N671" s="48"/>
      <c r="O671" s="48"/>
      <c r="P671" s="48"/>
      <c r="Q671" s="48"/>
      <c r="R671" s="48"/>
      <c r="S671" s="48"/>
      <c r="T671" s="48"/>
      <c r="U671" s="48"/>
      <c r="V671" s="48"/>
      <c r="W671" s="48"/>
      <c r="X671" s="48"/>
      <c r="Y671" s="48"/>
      <c r="Z671" s="48"/>
      <c r="AA671" s="48"/>
      <c r="AB671" s="48"/>
      <c r="AC671" s="48"/>
      <c r="AD671" s="48"/>
      <c r="AE671" s="48"/>
    </row>
    <row r="672" spans="1:31" ht="15.75" customHeight="1">
      <c r="A672" s="48"/>
      <c r="B672" s="48"/>
      <c r="C672" s="48"/>
      <c r="D672" s="48"/>
      <c r="E672" s="48"/>
      <c r="F672" s="48"/>
      <c r="G672" s="48"/>
      <c r="H672" s="48"/>
      <c r="I672" s="48"/>
      <c r="J672" s="48"/>
      <c r="K672" s="48"/>
      <c r="L672" s="48"/>
      <c r="M672" s="48"/>
      <c r="N672" s="48"/>
      <c r="O672" s="48"/>
      <c r="P672" s="48"/>
      <c r="Q672" s="48"/>
      <c r="R672" s="48"/>
      <c r="S672" s="48"/>
      <c r="T672" s="48"/>
      <c r="U672" s="48"/>
      <c r="V672" s="48"/>
      <c r="W672" s="48"/>
      <c r="X672" s="48"/>
      <c r="Y672" s="48"/>
      <c r="Z672" s="48"/>
      <c r="AA672" s="48"/>
      <c r="AB672" s="48"/>
      <c r="AC672" s="48"/>
      <c r="AD672" s="48"/>
      <c r="AE672" s="48"/>
    </row>
    <row r="673" spans="1:31" ht="15.75" customHeight="1">
      <c r="A673" s="48"/>
      <c r="B673" s="48"/>
      <c r="C673" s="48"/>
      <c r="D673" s="48"/>
      <c r="E673" s="48"/>
      <c r="F673" s="48"/>
      <c r="G673" s="48"/>
      <c r="H673" s="48"/>
      <c r="I673" s="48"/>
      <c r="J673" s="48"/>
      <c r="K673" s="48"/>
      <c r="L673" s="48"/>
      <c r="M673" s="48"/>
      <c r="N673" s="48"/>
      <c r="O673" s="48"/>
      <c r="P673" s="48"/>
      <c r="Q673" s="48"/>
      <c r="R673" s="48"/>
      <c r="S673" s="48"/>
      <c r="T673" s="48"/>
      <c r="U673" s="48"/>
      <c r="V673" s="48"/>
      <c r="W673" s="48"/>
      <c r="X673" s="48"/>
      <c r="Y673" s="48"/>
      <c r="Z673" s="48"/>
      <c r="AA673" s="48"/>
      <c r="AB673" s="48"/>
      <c r="AC673" s="48"/>
      <c r="AD673" s="48"/>
      <c r="AE673" s="48"/>
    </row>
    <row r="674" spans="1:31" ht="15.75" customHeight="1">
      <c r="A674" s="48"/>
      <c r="B674" s="48"/>
      <c r="C674" s="48"/>
      <c r="D674" s="48"/>
      <c r="E674" s="48"/>
      <c r="F674" s="48"/>
      <c r="G674" s="48"/>
      <c r="H674" s="48"/>
      <c r="I674" s="48"/>
      <c r="J674" s="48"/>
      <c r="K674" s="48"/>
      <c r="L674" s="48"/>
      <c r="M674" s="48"/>
      <c r="N674" s="48"/>
      <c r="O674" s="48"/>
      <c r="P674" s="48"/>
      <c r="Q674" s="48"/>
      <c r="R674" s="48"/>
      <c r="S674" s="48"/>
      <c r="T674" s="48"/>
      <c r="U674" s="48"/>
      <c r="V674" s="48"/>
      <c r="W674" s="48"/>
      <c r="X674" s="48"/>
      <c r="Y674" s="48"/>
      <c r="Z674" s="48"/>
      <c r="AA674" s="48"/>
      <c r="AB674" s="48"/>
      <c r="AC674" s="48"/>
      <c r="AD674" s="48"/>
      <c r="AE674" s="48"/>
    </row>
    <row r="675" spans="1:31" ht="15.75" customHeight="1">
      <c r="A675" s="48"/>
      <c r="B675" s="48"/>
      <c r="C675" s="48"/>
      <c r="D675" s="48"/>
      <c r="E675" s="48"/>
      <c r="F675" s="48"/>
      <c r="G675" s="48"/>
      <c r="H675" s="48"/>
      <c r="I675" s="48"/>
      <c r="J675" s="48"/>
      <c r="K675" s="48"/>
      <c r="L675" s="48"/>
      <c r="M675" s="48"/>
      <c r="N675" s="48"/>
      <c r="O675" s="48"/>
      <c r="P675" s="48"/>
      <c r="Q675" s="48"/>
      <c r="R675" s="48"/>
      <c r="S675" s="48"/>
      <c r="T675" s="48"/>
      <c r="U675" s="48"/>
      <c r="V675" s="48"/>
      <c r="W675" s="48"/>
      <c r="X675" s="48"/>
      <c r="Y675" s="48"/>
      <c r="Z675" s="48"/>
      <c r="AA675" s="48"/>
      <c r="AB675" s="48"/>
      <c r="AC675" s="48"/>
      <c r="AD675" s="48"/>
      <c r="AE675" s="48"/>
    </row>
    <row r="676" spans="1:31" ht="15.75" customHeight="1">
      <c r="A676" s="48"/>
      <c r="B676" s="48"/>
      <c r="C676" s="48"/>
      <c r="D676" s="48"/>
      <c r="E676" s="48"/>
      <c r="F676" s="48"/>
      <c r="G676" s="48"/>
      <c r="H676" s="48"/>
      <c r="I676" s="48"/>
      <c r="J676" s="48"/>
      <c r="K676" s="48"/>
      <c r="L676" s="48"/>
      <c r="M676" s="48"/>
      <c r="N676" s="48"/>
      <c r="O676" s="48"/>
      <c r="P676" s="48"/>
      <c r="Q676" s="48"/>
      <c r="R676" s="48"/>
      <c r="S676" s="48"/>
      <c r="T676" s="48"/>
      <c r="U676" s="48"/>
      <c r="V676" s="48"/>
      <c r="W676" s="48"/>
      <c r="X676" s="48"/>
      <c r="Y676" s="48"/>
      <c r="Z676" s="48"/>
      <c r="AA676" s="48"/>
      <c r="AB676" s="48"/>
      <c r="AC676" s="48"/>
      <c r="AD676" s="48"/>
      <c r="AE676" s="48"/>
    </row>
    <row r="677" spans="1:31" ht="15.75" customHeight="1">
      <c r="A677" s="48"/>
      <c r="B677" s="48"/>
      <c r="C677" s="48"/>
      <c r="D677" s="48"/>
      <c r="E677" s="48"/>
      <c r="F677" s="48"/>
      <c r="G677" s="48"/>
      <c r="H677" s="48"/>
      <c r="I677" s="48"/>
      <c r="J677" s="48"/>
      <c r="K677" s="48"/>
      <c r="L677" s="48"/>
      <c r="M677" s="48"/>
      <c r="N677" s="48"/>
      <c r="O677" s="48"/>
      <c r="P677" s="48"/>
      <c r="Q677" s="48"/>
      <c r="R677" s="48"/>
      <c r="S677" s="48"/>
      <c r="T677" s="48"/>
      <c r="U677" s="48"/>
      <c r="V677" s="48"/>
      <c r="W677" s="48"/>
      <c r="X677" s="48"/>
      <c r="Y677" s="48"/>
      <c r="Z677" s="48"/>
      <c r="AA677" s="48"/>
      <c r="AB677" s="48"/>
      <c r="AC677" s="48"/>
      <c r="AD677" s="48"/>
      <c r="AE677" s="48"/>
    </row>
    <row r="678" spans="1:31" ht="15.75" customHeight="1">
      <c r="A678" s="48"/>
      <c r="B678" s="48"/>
      <c r="C678" s="48"/>
      <c r="D678" s="48"/>
      <c r="E678" s="48"/>
      <c r="F678" s="48"/>
      <c r="G678" s="48"/>
      <c r="H678" s="48"/>
      <c r="I678" s="48"/>
      <c r="J678" s="48"/>
      <c r="K678" s="48"/>
      <c r="L678" s="48"/>
      <c r="M678" s="48"/>
      <c r="N678" s="48"/>
      <c r="O678" s="48"/>
      <c r="P678" s="48"/>
      <c r="Q678" s="48"/>
      <c r="R678" s="48"/>
      <c r="S678" s="48"/>
      <c r="T678" s="48"/>
      <c r="U678" s="48"/>
      <c r="V678" s="48"/>
      <c r="W678" s="48"/>
      <c r="X678" s="48"/>
      <c r="Y678" s="48"/>
      <c r="Z678" s="48"/>
      <c r="AA678" s="48"/>
      <c r="AB678" s="48"/>
      <c r="AC678" s="48"/>
      <c r="AD678" s="48"/>
      <c r="AE678" s="48"/>
    </row>
    <row r="679" spans="1:31" ht="15.75" customHeight="1">
      <c r="A679" s="48"/>
      <c r="B679" s="48"/>
      <c r="C679" s="48"/>
      <c r="D679" s="48"/>
      <c r="E679" s="48"/>
      <c r="F679" s="48"/>
      <c r="G679" s="48"/>
      <c r="H679" s="48"/>
      <c r="I679" s="48"/>
      <c r="J679" s="48"/>
      <c r="K679" s="48"/>
      <c r="L679" s="48"/>
      <c r="M679" s="48"/>
      <c r="N679" s="48"/>
      <c r="O679" s="48"/>
      <c r="P679" s="48"/>
      <c r="Q679" s="48"/>
      <c r="R679" s="48"/>
      <c r="S679" s="48"/>
      <c r="T679" s="48"/>
      <c r="U679" s="48"/>
      <c r="V679" s="48"/>
      <c r="W679" s="48"/>
      <c r="X679" s="48"/>
      <c r="Y679" s="48"/>
      <c r="Z679" s="48"/>
      <c r="AA679" s="48"/>
      <c r="AB679" s="48"/>
      <c r="AC679" s="48"/>
      <c r="AD679" s="48"/>
      <c r="AE679" s="48"/>
    </row>
    <row r="680" spans="1:31" ht="15.75" customHeight="1">
      <c r="A680" s="48"/>
      <c r="B680" s="48"/>
      <c r="C680" s="48"/>
      <c r="D680" s="48"/>
      <c r="E680" s="48"/>
      <c r="F680" s="48"/>
      <c r="G680" s="48"/>
      <c r="H680" s="48"/>
      <c r="I680" s="48"/>
      <c r="J680" s="48"/>
      <c r="K680" s="48"/>
      <c r="L680" s="48"/>
      <c r="M680" s="48"/>
      <c r="N680" s="48"/>
      <c r="O680" s="48"/>
      <c r="P680" s="48"/>
      <c r="Q680" s="48"/>
      <c r="R680" s="48"/>
      <c r="S680" s="48"/>
      <c r="T680" s="48"/>
      <c r="U680" s="48"/>
      <c r="V680" s="48"/>
      <c r="W680" s="48"/>
      <c r="X680" s="48"/>
      <c r="Y680" s="48"/>
      <c r="Z680" s="48"/>
      <c r="AA680" s="48"/>
      <c r="AB680" s="48"/>
      <c r="AC680" s="48"/>
      <c r="AD680" s="48"/>
      <c r="AE680" s="48"/>
    </row>
    <row r="681" spans="1:31" ht="15.75" customHeight="1">
      <c r="A681" s="48"/>
      <c r="B681" s="48"/>
      <c r="C681" s="48"/>
      <c r="D681" s="48"/>
      <c r="E681" s="48"/>
      <c r="F681" s="48"/>
      <c r="G681" s="48"/>
      <c r="H681" s="48"/>
      <c r="I681" s="48"/>
      <c r="J681" s="48"/>
      <c r="K681" s="48"/>
      <c r="L681" s="48"/>
      <c r="M681" s="48"/>
      <c r="N681" s="48"/>
      <c r="O681" s="48"/>
      <c r="P681" s="48"/>
      <c r="Q681" s="48"/>
      <c r="R681" s="48"/>
      <c r="S681" s="48"/>
      <c r="T681" s="48"/>
      <c r="U681" s="48"/>
      <c r="V681" s="48"/>
      <c r="W681" s="48"/>
      <c r="X681" s="48"/>
      <c r="Y681" s="48"/>
      <c r="Z681" s="48"/>
      <c r="AA681" s="48"/>
      <c r="AB681" s="48"/>
      <c r="AC681" s="48"/>
      <c r="AD681" s="48"/>
      <c r="AE681" s="48"/>
    </row>
    <row r="682" spans="1:31" ht="15.75" customHeight="1">
      <c r="A682" s="48"/>
      <c r="B682" s="48"/>
      <c r="C682" s="48"/>
      <c r="D682" s="48"/>
      <c r="E682" s="48"/>
      <c r="F682" s="48"/>
      <c r="G682" s="48"/>
      <c r="H682" s="48"/>
      <c r="I682" s="48"/>
      <c r="J682" s="48"/>
      <c r="K682" s="48"/>
      <c r="L682" s="48"/>
      <c r="M682" s="48"/>
      <c r="N682" s="48"/>
      <c r="O682" s="48"/>
      <c r="P682" s="48"/>
      <c r="Q682" s="48"/>
      <c r="R682" s="48"/>
      <c r="S682" s="48"/>
      <c r="T682" s="48"/>
      <c r="U682" s="48"/>
      <c r="V682" s="48"/>
      <c r="W682" s="48"/>
      <c r="X682" s="48"/>
      <c r="Y682" s="48"/>
      <c r="Z682" s="48"/>
      <c r="AA682" s="48"/>
      <c r="AB682" s="48"/>
      <c r="AC682" s="48"/>
      <c r="AD682" s="48"/>
      <c r="AE682" s="48"/>
    </row>
    <row r="683" spans="1:31" ht="15.75" customHeight="1">
      <c r="A683" s="48"/>
      <c r="B683" s="48"/>
      <c r="C683" s="48"/>
      <c r="D683" s="48"/>
      <c r="E683" s="48"/>
      <c r="F683" s="48"/>
      <c r="G683" s="48"/>
      <c r="H683" s="48"/>
      <c r="I683" s="48"/>
      <c r="J683" s="48"/>
      <c r="K683" s="48"/>
      <c r="L683" s="48"/>
      <c r="M683" s="48"/>
      <c r="N683" s="48"/>
      <c r="O683" s="48"/>
      <c r="P683" s="48"/>
      <c r="Q683" s="48"/>
      <c r="R683" s="48"/>
      <c r="S683" s="48"/>
      <c r="T683" s="48"/>
      <c r="U683" s="48"/>
      <c r="V683" s="48"/>
      <c r="W683" s="48"/>
      <c r="X683" s="48"/>
      <c r="Y683" s="48"/>
      <c r="Z683" s="48"/>
      <c r="AA683" s="48"/>
      <c r="AB683" s="48"/>
      <c r="AC683" s="48"/>
      <c r="AD683" s="48"/>
      <c r="AE683" s="48"/>
    </row>
    <row r="684" spans="1:31" ht="15.75" customHeight="1">
      <c r="A684" s="48"/>
      <c r="B684" s="48"/>
      <c r="C684" s="48"/>
      <c r="D684" s="48"/>
      <c r="E684" s="48"/>
      <c r="F684" s="48"/>
      <c r="G684" s="48"/>
      <c r="H684" s="48"/>
      <c r="I684" s="48"/>
      <c r="J684" s="48"/>
      <c r="K684" s="48"/>
      <c r="L684" s="48"/>
      <c r="M684" s="48"/>
      <c r="N684" s="48"/>
      <c r="O684" s="48"/>
      <c r="P684" s="48"/>
      <c r="Q684" s="48"/>
      <c r="R684" s="48"/>
      <c r="S684" s="48"/>
      <c r="T684" s="48"/>
      <c r="U684" s="48"/>
      <c r="V684" s="48"/>
      <c r="W684" s="48"/>
      <c r="X684" s="48"/>
      <c r="Y684" s="48"/>
      <c r="Z684" s="48"/>
      <c r="AA684" s="48"/>
      <c r="AB684" s="48"/>
      <c r="AC684" s="48"/>
      <c r="AD684" s="48"/>
      <c r="AE684" s="48"/>
    </row>
    <row r="685" spans="1:31" ht="15.75" customHeight="1">
      <c r="A685" s="48"/>
      <c r="B685" s="48"/>
      <c r="C685" s="48"/>
      <c r="D685" s="48"/>
      <c r="E685" s="48"/>
      <c r="F685" s="48"/>
      <c r="G685" s="48"/>
      <c r="H685" s="48"/>
      <c r="I685" s="48"/>
      <c r="J685" s="48"/>
      <c r="K685" s="48"/>
      <c r="L685" s="48"/>
      <c r="M685" s="48"/>
      <c r="N685" s="48"/>
      <c r="O685" s="48"/>
      <c r="P685" s="48"/>
      <c r="Q685" s="48"/>
      <c r="R685" s="48"/>
      <c r="S685" s="48"/>
      <c r="T685" s="48"/>
      <c r="U685" s="48"/>
      <c r="V685" s="48"/>
      <c r="W685" s="48"/>
      <c r="X685" s="48"/>
      <c r="Y685" s="48"/>
      <c r="Z685" s="48"/>
      <c r="AA685" s="48"/>
      <c r="AB685" s="48"/>
      <c r="AC685" s="48"/>
      <c r="AD685" s="48"/>
      <c r="AE685" s="48"/>
    </row>
    <row r="686" spans="1:31" ht="15.75" customHeight="1">
      <c r="A686" s="48"/>
      <c r="B686" s="48"/>
      <c r="C686" s="48"/>
      <c r="D686" s="48"/>
      <c r="E686" s="48"/>
      <c r="F686" s="48"/>
      <c r="G686" s="48"/>
      <c r="H686" s="48"/>
      <c r="I686" s="48"/>
      <c r="J686" s="48"/>
      <c r="K686" s="48"/>
      <c r="L686" s="48"/>
      <c r="M686" s="48"/>
      <c r="N686" s="48"/>
      <c r="O686" s="48"/>
      <c r="P686" s="48"/>
      <c r="Q686" s="48"/>
      <c r="R686" s="48"/>
      <c r="S686" s="48"/>
      <c r="T686" s="48"/>
      <c r="U686" s="48"/>
      <c r="V686" s="48"/>
      <c r="W686" s="48"/>
      <c r="X686" s="48"/>
      <c r="Y686" s="48"/>
      <c r="Z686" s="48"/>
      <c r="AA686" s="48"/>
      <c r="AB686" s="48"/>
      <c r="AC686" s="48"/>
      <c r="AD686" s="48"/>
      <c r="AE686" s="48"/>
    </row>
    <row r="687" spans="1:31" ht="15.75" customHeight="1">
      <c r="A687" s="48"/>
      <c r="B687" s="48"/>
      <c r="C687" s="48"/>
      <c r="D687" s="48"/>
      <c r="E687" s="48"/>
      <c r="F687" s="48"/>
      <c r="G687" s="48"/>
      <c r="H687" s="48"/>
      <c r="I687" s="48"/>
      <c r="J687" s="48"/>
      <c r="K687" s="48"/>
      <c r="L687" s="48"/>
      <c r="M687" s="48"/>
      <c r="N687" s="48"/>
      <c r="O687" s="48"/>
      <c r="P687" s="48"/>
      <c r="Q687" s="48"/>
      <c r="R687" s="48"/>
      <c r="S687" s="48"/>
      <c r="T687" s="48"/>
      <c r="U687" s="48"/>
      <c r="V687" s="48"/>
      <c r="W687" s="48"/>
      <c r="X687" s="48"/>
      <c r="Y687" s="48"/>
      <c r="Z687" s="48"/>
      <c r="AA687" s="48"/>
      <c r="AB687" s="48"/>
      <c r="AC687" s="48"/>
      <c r="AD687" s="48"/>
      <c r="AE687" s="48"/>
    </row>
    <row r="688" spans="1:31" ht="15.75" customHeight="1">
      <c r="A688" s="48"/>
      <c r="B688" s="48"/>
      <c r="C688" s="48"/>
      <c r="D688" s="48"/>
      <c r="E688" s="48"/>
      <c r="F688" s="48"/>
      <c r="G688" s="48"/>
      <c r="H688" s="48"/>
      <c r="I688" s="48"/>
      <c r="J688" s="48"/>
      <c r="K688" s="48"/>
      <c r="L688" s="48"/>
      <c r="M688" s="48"/>
      <c r="N688" s="48"/>
      <c r="O688" s="48"/>
      <c r="P688" s="48"/>
      <c r="Q688" s="48"/>
      <c r="R688" s="48"/>
      <c r="S688" s="48"/>
      <c r="T688" s="48"/>
      <c r="U688" s="48"/>
      <c r="V688" s="48"/>
      <c r="W688" s="48"/>
      <c r="X688" s="48"/>
      <c r="Y688" s="48"/>
      <c r="Z688" s="48"/>
      <c r="AA688" s="48"/>
      <c r="AB688" s="48"/>
      <c r="AC688" s="48"/>
      <c r="AD688" s="48"/>
      <c r="AE688" s="48"/>
    </row>
    <row r="689" spans="1:31" ht="15.75" customHeight="1">
      <c r="A689" s="48"/>
      <c r="B689" s="48"/>
      <c r="C689" s="48"/>
      <c r="D689" s="48"/>
      <c r="E689" s="48"/>
      <c r="F689" s="48"/>
      <c r="G689" s="48"/>
      <c r="H689" s="48"/>
      <c r="I689" s="48"/>
      <c r="J689" s="48"/>
      <c r="K689" s="48"/>
      <c r="L689" s="48"/>
      <c r="M689" s="48"/>
      <c r="N689" s="48"/>
      <c r="O689" s="48"/>
      <c r="P689" s="48"/>
      <c r="Q689" s="48"/>
      <c r="R689" s="48"/>
      <c r="S689" s="48"/>
      <c r="T689" s="48"/>
      <c r="U689" s="48"/>
      <c r="V689" s="48"/>
      <c r="W689" s="48"/>
      <c r="X689" s="48"/>
      <c r="Y689" s="48"/>
      <c r="Z689" s="48"/>
      <c r="AA689" s="48"/>
      <c r="AB689" s="48"/>
      <c r="AC689" s="48"/>
      <c r="AD689" s="48"/>
      <c r="AE689" s="48"/>
    </row>
    <row r="690" spans="1:31" ht="15.75" customHeight="1">
      <c r="A690" s="48"/>
      <c r="B690" s="48"/>
      <c r="C690" s="48"/>
      <c r="D690" s="48"/>
      <c r="E690" s="48"/>
      <c r="F690" s="48"/>
      <c r="G690" s="48"/>
      <c r="H690" s="48"/>
      <c r="I690" s="48"/>
      <c r="J690" s="48"/>
      <c r="K690" s="48"/>
      <c r="L690" s="48"/>
      <c r="M690" s="48"/>
      <c r="N690" s="48"/>
      <c r="O690" s="48"/>
      <c r="P690" s="48"/>
      <c r="Q690" s="48"/>
      <c r="R690" s="48"/>
      <c r="S690" s="48"/>
      <c r="T690" s="48"/>
      <c r="U690" s="48"/>
      <c r="V690" s="48"/>
      <c r="W690" s="48"/>
      <c r="X690" s="48"/>
      <c r="Y690" s="48"/>
      <c r="Z690" s="48"/>
      <c r="AA690" s="48"/>
      <c r="AB690" s="48"/>
      <c r="AC690" s="48"/>
      <c r="AD690" s="48"/>
      <c r="AE690" s="48"/>
    </row>
    <row r="691" spans="1:31" ht="15.75" customHeight="1">
      <c r="A691" s="48"/>
      <c r="B691" s="48"/>
      <c r="C691" s="48"/>
      <c r="D691" s="48"/>
      <c r="E691" s="48"/>
      <c r="F691" s="48"/>
      <c r="G691" s="48"/>
      <c r="H691" s="48"/>
      <c r="I691" s="48"/>
      <c r="J691" s="48"/>
      <c r="K691" s="48"/>
      <c r="L691" s="48"/>
      <c r="M691" s="48"/>
      <c r="N691" s="48"/>
      <c r="O691" s="48"/>
      <c r="P691" s="48"/>
      <c r="Q691" s="48"/>
      <c r="R691" s="48"/>
      <c r="S691" s="48"/>
      <c r="T691" s="48"/>
      <c r="U691" s="48"/>
      <c r="V691" s="48"/>
      <c r="W691" s="48"/>
      <c r="X691" s="48"/>
      <c r="Y691" s="48"/>
      <c r="Z691" s="48"/>
      <c r="AA691" s="48"/>
      <c r="AB691" s="48"/>
      <c r="AC691" s="48"/>
      <c r="AD691" s="48"/>
      <c r="AE691" s="48"/>
    </row>
    <row r="692" spans="1:31" ht="15.75" customHeight="1">
      <c r="A692" s="48"/>
      <c r="B692" s="48"/>
      <c r="C692" s="48"/>
      <c r="D692" s="48"/>
      <c r="E692" s="48"/>
      <c r="F692" s="48"/>
      <c r="G692" s="48"/>
      <c r="H692" s="48"/>
      <c r="I692" s="48"/>
      <c r="J692" s="48"/>
      <c r="K692" s="48"/>
      <c r="L692" s="48"/>
      <c r="M692" s="48"/>
      <c r="N692" s="48"/>
      <c r="O692" s="48"/>
      <c r="P692" s="48"/>
      <c r="Q692" s="48"/>
      <c r="R692" s="48"/>
      <c r="S692" s="48"/>
      <c r="T692" s="48"/>
      <c r="U692" s="48"/>
      <c r="V692" s="48"/>
      <c r="W692" s="48"/>
      <c r="X692" s="48"/>
      <c r="Y692" s="48"/>
      <c r="Z692" s="48"/>
      <c r="AA692" s="48"/>
      <c r="AB692" s="48"/>
      <c r="AC692" s="48"/>
      <c r="AD692" s="48"/>
      <c r="AE692" s="48"/>
    </row>
    <row r="693" spans="1:31" ht="15.75" customHeight="1">
      <c r="A693" s="48"/>
      <c r="B693" s="48"/>
      <c r="C693" s="48"/>
      <c r="D693" s="48"/>
      <c r="E693" s="48"/>
      <c r="F693" s="48"/>
      <c r="G693" s="48"/>
      <c r="H693" s="48"/>
      <c r="I693" s="48"/>
      <c r="J693" s="48"/>
      <c r="K693" s="48"/>
      <c r="L693" s="48"/>
      <c r="M693" s="48"/>
      <c r="N693" s="48"/>
      <c r="O693" s="48"/>
      <c r="P693" s="48"/>
      <c r="Q693" s="48"/>
      <c r="R693" s="48"/>
      <c r="S693" s="48"/>
      <c r="T693" s="48"/>
      <c r="U693" s="48"/>
      <c r="V693" s="48"/>
      <c r="W693" s="48"/>
      <c r="X693" s="48"/>
      <c r="Y693" s="48"/>
      <c r="Z693" s="48"/>
      <c r="AA693" s="48"/>
      <c r="AB693" s="48"/>
      <c r="AC693" s="48"/>
      <c r="AD693" s="48"/>
      <c r="AE693" s="48"/>
    </row>
    <row r="694" spans="1:31" ht="15.75" customHeight="1">
      <c r="A694" s="48"/>
      <c r="B694" s="48"/>
      <c r="C694" s="48"/>
      <c r="D694" s="48"/>
      <c r="E694" s="48"/>
      <c r="F694" s="48"/>
      <c r="G694" s="48"/>
      <c r="H694" s="48"/>
      <c r="I694" s="48"/>
      <c r="J694" s="48"/>
      <c r="K694" s="48"/>
      <c r="L694" s="48"/>
      <c r="M694" s="48"/>
      <c r="N694" s="48"/>
      <c r="O694" s="48"/>
      <c r="P694" s="48"/>
      <c r="Q694" s="48"/>
      <c r="R694" s="48"/>
      <c r="S694" s="48"/>
      <c r="T694" s="48"/>
      <c r="U694" s="48"/>
      <c r="V694" s="48"/>
      <c r="W694" s="48"/>
      <c r="X694" s="48"/>
      <c r="Y694" s="48"/>
      <c r="Z694" s="48"/>
      <c r="AA694" s="48"/>
      <c r="AB694" s="48"/>
      <c r="AC694" s="48"/>
      <c r="AD694" s="48"/>
      <c r="AE694" s="48"/>
    </row>
    <row r="695" spans="1:31" ht="15.75" customHeight="1">
      <c r="A695" s="48"/>
      <c r="B695" s="48"/>
      <c r="C695" s="48"/>
      <c r="D695" s="48"/>
      <c r="E695" s="48"/>
      <c r="F695" s="48"/>
      <c r="G695" s="48"/>
      <c r="H695" s="48"/>
      <c r="I695" s="48"/>
      <c r="J695" s="48"/>
      <c r="K695" s="48"/>
      <c r="L695" s="48"/>
      <c r="M695" s="48"/>
      <c r="N695" s="48"/>
      <c r="O695" s="48"/>
      <c r="P695" s="48"/>
      <c r="Q695" s="48"/>
      <c r="R695" s="48"/>
      <c r="S695" s="48"/>
      <c r="T695" s="48"/>
      <c r="U695" s="48"/>
      <c r="V695" s="48"/>
      <c r="W695" s="48"/>
      <c r="X695" s="48"/>
      <c r="Y695" s="48"/>
      <c r="Z695" s="48"/>
      <c r="AA695" s="48"/>
      <c r="AB695" s="48"/>
      <c r="AC695" s="48"/>
      <c r="AD695" s="48"/>
      <c r="AE695" s="48"/>
    </row>
    <row r="696" spans="1:31" ht="15.75" customHeight="1">
      <c r="A696" s="48"/>
      <c r="B696" s="48"/>
      <c r="C696" s="48"/>
      <c r="D696" s="48"/>
      <c r="E696" s="48"/>
      <c r="F696" s="48"/>
      <c r="G696" s="48"/>
      <c r="H696" s="48"/>
      <c r="I696" s="48"/>
      <c r="J696" s="48"/>
      <c r="K696" s="48"/>
      <c r="L696" s="48"/>
      <c r="M696" s="48"/>
      <c r="N696" s="48"/>
      <c r="O696" s="48"/>
      <c r="P696" s="48"/>
      <c r="Q696" s="48"/>
      <c r="R696" s="48"/>
      <c r="S696" s="48"/>
      <c r="T696" s="48"/>
      <c r="U696" s="48"/>
      <c r="V696" s="48"/>
      <c r="W696" s="48"/>
      <c r="X696" s="48"/>
      <c r="Y696" s="48"/>
      <c r="Z696" s="48"/>
      <c r="AA696" s="48"/>
      <c r="AB696" s="48"/>
      <c r="AC696" s="48"/>
      <c r="AD696" s="48"/>
      <c r="AE696" s="48"/>
    </row>
    <row r="697" spans="1:31" ht="15.75" customHeight="1">
      <c r="A697" s="48"/>
      <c r="B697" s="48"/>
      <c r="C697" s="48"/>
      <c r="D697" s="48"/>
      <c r="E697" s="48"/>
      <c r="F697" s="48"/>
      <c r="G697" s="48"/>
      <c r="H697" s="48"/>
      <c r="I697" s="48"/>
      <c r="J697" s="48"/>
      <c r="K697" s="48"/>
      <c r="L697" s="48"/>
      <c r="M697" s="48"/>
      <c r="N697" s="48"/>
      <c r="O697" s="48"/>
      <c r="P697" s="48"/>
      <c r="Q697" s="48"/>
      <c r="R697" s="48"/>
      <c r="S697" s="48"/>
      <c r="T697" s="48"/>
      <c r="U697" s="48"/>
      <c r="V697" s="48"/>
      <c r="W697" s="48"/>
      <c r="X697" s="48"/>
      <c r="Y697" s="48"/>
      <c r="Z697" s="48"/>
      <c r="AA697" s="48"/>
      <c r="AB697" s="48"/>
      <c r="AC697" s="48"/>
      <c r="AD697" s="48"/>
      <c r="AE697" s="48"/>
    </row>
    <row r="698" spans="1:31" ht="15.75" customHeight="1">
      <c r="A698" s="48"/>
      <c r="B698" s="48"/>
      <c r="C698" s="48"/>
      <c r="D698" s="48"/>
      <c r="E698" s="48"/>
      <c r="F698" s="48"/>
      <c r="G698" s="48"/>
      <c r="H698" s="48"/>
      <c r="I698" s="48"/>
      <c r="J698" s="48"/>
      <c r="K698" s="48"/>
      <c r="L698" s="48"/>
      <c r="M698" s="48"/>
      <c r="N698" s="48"/>
      <c r="O698" s="48"/>
      <c r="P698" s="48"/>
      <c r="Q698" s="48"/>
      <c r="R698" s="48"/>
      <c r="S698" s="48"/>
      <c r="T698" s="48"/>
      <c r="U698" s="48"/>
      <c r="V698" s="48"/>
      <c r="W698" s="48"/>
      <c r="X698" s="48"/>
      <c r="Y698" s="48"/>
      <c r="Z698" s="48"/>
      <c r="AA698" s="48"/>
      <c r="AB698" s="48"/>
      <c r="AC698" s="48"/>
      <c r="AD698" s="48"/>
      <c r="AE698" s="48"/>
    </row>
    <row r="699" spans="1:31" ht="15.75" customHeight="1">
      <c r="A699" s="48"/>
      <c r="B699" s="48"/>
      <c r="C699" s="48"/>
      <c r="D699" s="48"/>
      <c r="E699" s="48"/>
      <c r="F699" s="48"/>
      <c r="G699" s="48"/>
      <c r="H699" s="48"/>
      <c r="I699" s="48"/>
      <c r="J699" s="48"/>
      <c r="K699" s="48"/>
      <c r="L699" s="48"/>
      <c r="M699" s="48"/>
      <c r="N699" s="48"/>
      <c r="O699" s="48"/>
      <c r="P699" s="48"/>
      <c r="Q699" s="48"/>
      <c r="R699" s="48"/>
      <c r="S699" s="48"/>
      <c r="T699" s="48"/>
      <c r="U699" s="48"/>
      <c r="V699" s="48"/>
      <c r="W699" s="48"/>
      <c r="X699" s="48"/>
      <c r="Y699" s="48"/>
      <c r="Z699" s="48"/>
      <c r="AA699" s="48"/>
      <c r="AB699" s="48"/>
      <c r="AC699" s="48"/>
      <c r="AD699" s="48"/>
      <c r="AE699" s="48"/>
    </row>
    <row r="700" spans="1:31" ht="15.75" customHeight="1">
      <c r="A700" s="48"/>
      <c r="B700" s="48"/>
      <c r="C700" s="48"/>
      <c r="D700" s="48"/>
      <c r="E700" s="48"/>
      <c r="F700" s="48"/>
      <c r="G700" s="48"/>
      <c r="H700" s="48"/>
      <c r="I700" s="48"/>
      <c r="J700" s="48"/>
      <c r="K700" s="48"/>
      <c r="L700" s="48"/>
      <c r="M700" s="48"/>
      <c r="N700" s="48"/>
      <c r="O700" s="48"/>
      <c r="P700" s="48"/>
      <c r="Q700" s="48"/>
      <c r="R700" s="48"/>
      <c r="S700" s="48"/>
      <c r="T700" s="48"/>
      <c r="U700" s="48"/>
      <c r="V700" s="48"/>
      <c r="W700" s="48"/>
      <c r="X700" s="48"/>
      <c r="Y700" s="48"/>
      <c r="Z700" s="48"/>
      <c r="AA700" s="48"/>
      <c r="AB700" s="48"/>
      <c r="AC700" s="48"/>
      <c r="AD700" s="48"/>
      <c r="AE700" s="48"/>
    </row>
    <row r="701" spans="1:31" ht="15.75" customHeight="1">
      <c r="A701" s="48"/>
      <c r="B701" s="48"/>
      <c r="C701" s="48"/>
      <c r="D701" s="48"/>
      <c r="E701" s="48"/>
      <c r="F701" s="48"/>
      <c r="G701" s="48"/>
      <c r="H701" s="48"/>
      <c r="I701" s="48"/>
      <c r="J701" s="48"/>
      <c r="K701" s="48"/>
      <c r="L701" s="48"/>
      <c r="M701" s="48"/>
      <c r="N701" s="48"/>
      <c r="O701" s="48"/>
      <c r="P701" s="48"/>
      <c r="Q701" s="48"/>
      <c r="R701" s="48"/>
      <c r="S701" s="48"/>
      <c r="T701" s="48"/>
      <c r="U701" s="48"/>
      <c r="V701" s="48"/>
      <c r="W701" s="48"/>
      <c r="X701" s="48"/>
      <c r="Y701" s="48"/>
      <c r="Z701" s="48"/>
      <c r="AA701" s="48"/>
      <c r="AB701" s="48"/>
      <c r="AC701" s="48"/>
      <c r="AD701" s="48"/>
      <c r="AE701" s="48"/>
    </row>
    <row r="702" spans="1:31" ht="15.75" customHeight="1">
      <c r="A702" s="48"/>
      <c r="B702" s="48"/>
      <c r="C702" s="48"/>
      <c r="D702" s="48"/>
      <c r="E702" s="48"/>
      <c r="F702" s="48"/>
      <c r="G702" s="48"/>
      <c r="H702" s="48"/>
      <c r="I702" s="48"/>
      <c r="J702" s="48"/>
      <c r="K702" s="48"/>
      <c r="L702" s="48"/>
      <c r="M702" s="48"/>
      <c r="N702" s="48"/>
      <c r="O702" s="48"/>
      <c r="P702" s="48"/>
      <c r="Q702" s="48"/>
      <c r="R702" s="48"/>
      <c r="S702" s="48"/>
      <c r="T702" s="48"/>
      <c r="U702" s="48"/>
      <c r="V702" s="48"/>
      <c r="W702" s="48"/>
      <c r="X702" s="48"/>
      <c r="Y702" s="48"/>
      <c r="Z702" s="48"/>
      <c r="AA702" s="48"/>
      <c r="AB702" s="48"/>
      <c r="AC702" s="48"/>
      <c r="AD702" s="48"/>
      <c r="AE702" s="48"/>
    </row>
    <row r="703" spans="1:31" ht="15.75" customHeight="1">
      <c r="A703" s="48"/>
      <c r="B703" s="48"/>
      <c r="C703" s="48"/>
      <c r="D703" s="48"/>
      <c r="E703" s="48"/>
      <c r="F703" s="48"/>
      <c r="G703" s="48"/>
      <c r="H703" s="48"/>
      <c r="I703" s="48"/>
      <c r="J703" s="48"/>
      <c r="K703" s="48"/>
      <c r="L703" s="48"/>
      <c r="M703" s="48"/>
      <c r="N703" s="48"/>
      <c r="O703" s="48"/>
      <c r="P703" s="48"/>
      <c r="Q703" s="48"/>
      <c r="R703" s="48"/>
      <c r="S703" s="48"/>
      <c r="T703" s="48"/>
      <c r="U703" s="48"/>
      <c r="V703" s="48"/>
      <c r="W703" s="48"/>
      <c r="X703" s="48"/>
      <c r="Y703" s="48"/>
      <c r="Z703" s="48"/>
      <c r="AA703" s="48"/>
      <c r="AB703" s="48"/>
      <c r="AC703" s="48"/>
      <c r="AD703" s="48"/>
      <c r="AE703" s="48"/>
    </row>
    <row r="704" spans="1:31" ht="15.75" customHeight="1">
      <c r="A704" s="48"/>
      <c r="B704" s="48"/>
      <c r="C704" s="48"/>
      <c r="D704" s="48"/>
      <c r="E704" s="48"/>
      <c r="F704" s="48"/>
      <c r="G704" s="48"/>
      <c r="H704" s="48"/>
      <c r="I704" s="48"/>
      <c r="J704" s="48"/>
      <c r="K704" s="48"/>
      <c r="L704" s="48"/>
      <c r="M704" s="48"/>
      <c r="N704" s="48"/>
      <c r="O704" s="48"/>
      <c r="P704" s="48"/>
      <c r="Q704" s="48"/>
      <c r="R704" s="48"/>
      <c r="S704" s="48"/>
      <c r="T704" s="48"/>
      <c r="U704" s="48"/>
      <c r="V704" s="48"/>
      <c r="W704" s="48"/>
      <c r="X704" s="48"/>
      <c r="Y704" s="48"/>
      <c r="Z704" s="48"/>
      <c r="AA704" s="48"/>
      <c r="AB704" s="48"/>
      <c r="AC704" s="48"/>
      <c r="AD704" s="48"/>
      <c r="AE704" s="48"/>
    </row>
    <row r="705" spans="1:31" ht="15.75" customHeight="1">
      <c r="A705" s="48"/>
      <c r="B705" s="48"/>
      <c r="C705" s="48"/>
      <c r="D705" s="48"/>
      <c r="E705" s="48"/>
      <c r="F705" s="48"/>
      <c r="G705" s="48"/>
      <c r="H705" s="48"/>
      <c r="I705" s="48"/>
      <c r="J705" s="48"/>
      <c r="K705" s="48"/>
      <c r="L705" s="48"/>
      <c r="M705" s="48"/>
      <c r="N705" s="48"/>
      <c r="O705" s="48"/>
      <c r="P705" s="48"/>
      <c r="Q705" s="48"/>
      <c r="R705" s="48"/>
      <c r="S705" s="48"/>
      <c r="T705" s="48"/>
      <c r="U705" s="48"/>
      <c r="V705" s="48"/>
      <c r="W705" s="48"/>
      <c r="X705" s="48"/>
      <c r="Y705" s="48"/>
      <c r="Z705" s="48"/>
      <c r="AA705" s="48"/>
      <c r="AB705" s="48"/>
      <c r="AC705" s="48"/>
      <c r="AD705" s="48"/>
      <c r="AE705" s="48"/>
    </row>
    <row r="706" spans="1:31" ht="15.75" customHeight="1">
      <c r="A706" s="48"/>
      <c r="B706" s="48"/>
      <c r="C706" s="48"/>
      <c r="D706" s="48"/>
      <c r="E706" s="48"/>
      <c r="F706" s="48"/>
      <c r="G706" s="48"/>
      <c r="H706" s="48"/>
      <c r="I706" s="48"/>
      <c r="J706" s="48"/>
      <c r="K706" s="48"/>
      <c r="L706" s="48"/>
      <c r="M706" s="48"/>
      <c r="N706" s="48"/>
      <c r="O706" s="48"/>
      <c r="P706" s="48"/>
      <c r="Q706" s="48"/>
      <c r="R706" s="48"/>
      <c r="S706" s="48"/>
      <c r="T706" s="48"/>
      <c r="U706" s="48"/>
      <c r="V706" s="48"/>
      <c r="W706" s="48"/>
      <c r="X706" s="48"/>
      <c r="Y706" s="48"/>
      <c r="Z706" s="48"/>
      <c r="AA706" s="48"/>
      <c r="AB706" s="48"/>
      <c r="AC706" s="48"/>
      <c r="AD706" s="48"/>
      <c r="AE706" s="48"/>
    </row>
    <row r="707" spans="1:31" ht="15.75" customHeight="1">
      <c r="A707" s="48"/>
      <c r="B707" s="48"/>
      <c r="C707" s="48"/>
      <c r="D707" s="48"/>
      <c r="E707" s="48"/>
      <c r="F707" s="48"/>
      <c r="G707" s="48"/>
      <c r="H707" s="48"/>
      <c r="I707" s="48"/>
      <c r="J707" s="48"/>
      <c r="K707" s="48"/>
      <c r="L707" s="48"/>
      <c r="M707" s="48"/>
      <c r="N707" s="48"/>
      <c r="O707" s="48"/>
      <c r="P707" s="48"/>
      <c r="Q707" s="48"/>
      <c r="R707" s="48"/>
      <c r="S707" s="48"/>
      <c r="T707" s="48"/>
      <c r="U707" s="48"/>
      <c r="V707" s="48"/>
      <c r="W707" s="48"/>
      <c r="X707" s="48"/>
      <c r="Y707" s="48"/>
      <c r="Z707" s="48"/>
      <c r="AA707" s="48"/>
      <c r="AB707" s="48"/>
      <c r="AC707" s="48"/>
      <c r="AD707" s="48"/>
      <c r="AE707" s="48"/>
    </row>
    <row r="708" spans="1:31" ht="15.75" customHeight="1">
      <c r="A708" s="48"/>
      <c r="B708" s="48"/>
      <c r="C708" s="48"/>
      <c r="D708" s="48"/>
      <c r="E708" s="48"/>
      <c r="F708" s="48"/>
      <c r="G708" s="48"/>
      <c r="H708" s="48"/>
      <c r="I708" s="48"/>
      <c r="J708" s="48"/>
      <c r="K708" s="48"/>
      <c r="L708" s="48"/>
      <c r="M708" s="48"/>
      <c r="N708" s="48"/>
      <c r="O708" s="48"/>
      <c r="P708" s="48"/>
      <c r="Q708" s="48"/>
      <c r="R708" s="48"/>
      <c r="S708" s="48"/>
      <c r="T708" s="48"/>
      <c r="U708" s="48"/>
      <c r="V708" s="48"/>
      <c r="W708" s="48"/>
      <c r="X708" s="48"/>
      <c r="Y708" s="48"/>
      <c r="Z708" s="48"/>
      <c r="AA708" s="48"/>
      <c r="AB708" s="48"/>
      <c r="AC708" s="48"/>
      <c r="AD708" s="48"/>
      <c r="AE708" s="48"/>
    </row>
    <row r="709" spans="1:31" ht="15.75" customHeight="1">
      <c r="A709" s="48"/>
      <c r="B709" s="48"/>
      <c r="C709" s="48"/>
      <c r="D709" s="48"/>
      <c r="E709" s="48"/>
      <c r="F709" s="48"/>
      <c r="G709" s="48"/>
      <c r="H709" s="48"/>
      <c r="I709" s="48"/>
      <c r="J709" s="48"/>
      <c r="K709" s="48"/>
      <c r="L709" s="48"/>
      <c r="M709" s="48"/>
      <c r="N709" s="48"/>
      <c r="O709" s="48"/>
      <c r="P709" s="48"/>
      <c r="Q709" s="48"/>
      <c r="R709" s="48"/>
      <c r="S709" s="48"/>
      <c r="T709" s="48"/>
      <c r="U709" s="48"/>
      <c r="V709" s="48"/>
      <c r="W709" s="48"/>
      <c r="X709" s="48"/>
      <c r="Y709" s="48"/>
      <c r="Z709" s="48"/>
      <c r="AA709" s="48"/>
      <c r="AB709" s="48"/>
      <c r="AC709" s="48"/>
      <c r="AD709" s="48"/>
      <c r="AE709" s="48"/>
    </row>
    <row r="710" spans="1:31" ht="15.75" customHeight="1">
      <c r="A710" s="48"/>
      <c r="B710" s="48"/>
      <c r="C710" s="48"/>
      <c r="D710" s="48"/>
      <c r="E710" s="48"/>
      <c r="F710" s="48"/>
      <c r="G710" s="48"/>
      <c r="H710" s="48"/>
      <c r="I710" s="48"/>
      <c r="J710" s="48"/>
      <c r="K710" s="48"/>
      <c r="L710" s="48"/>
      <c r="M710" s="48"/>
      <c r="N710" s="48"/>
      <c r="O710" s="48"/>
      <c r="P710" s="48"/>
      <c r="Q710" s="48"/>
      <c r="R710" s="48"/>
      <c r="S710" s="48"/>
      <c r="T710" s="48"/>
      <c r="U710" s="48"/>
      <c r="V710" s="48"/>
      <c r="W710" s="48"/>
      <c r="X710" s="48"/>
      <c r="Y710" s="48"/>
      <c r="Z710" s="48"/>
      <c r="AA710" s="48"/>
      <c r="AB710" s="48"/>
      <c r="AC710" s="48"/>
      <c r="AD710" s="48"/>
      <c r="AE710" s="48"/>
    </row>
    <row r="711" spans="1:31" ht="15.75" customHeight="1">
      <c r="A711" s="48"/>
      <c r="B711" s="48"/>
      <c r="C711" s="48"/>
      <c r="D711" s="48"/>
      <c r="E711" s="48"/>
      <c r="F711" s="48"/>
      <c r="G711" s="48"/>
      <c r="H711" s="48"/>
      <c r="I711" s="48"/>
      <c r="J711" s="48"/>
      <c r="K711" s="48"/>
      <c r="L711" s="48"/>
      <c r="M711" s="48"/>
      <c r="N711" s="48"/>
      <c r="O711" s="48"/>
      <c r="P711" s="48"/>
      <c r="Q711" s="48"/>
      <c r="R711" s="48"/>
      <c r="S711" s="48"/>
      <c r="T711" s="48"/>
      <c r="U711" s="48"/>
      <c r="V711" s="48"/>
      <c r="W711" s="48"/>
      <c r="X711" s="48"/>
      <c r="Y711" s="48"/>
      <c r="Z711" s="48"/>
      <c r="AA711" s="48"/>
      <c r="AB711" s="48"/>
      <c r="AC711" s="48"/>
      <c r="AD711" s="48"/>
      <c r="AE711" s="48"/>
    </row>
    <row r="712" spans="1:31" ht="15.75" customHeight="1">
      <c r="A712" s="48"/>
      <c r="B712" s="48"/>
      <c r="C712" s="48"/>
      <c r="D712" s="48"/>
      <c r="E712" s="48"/>
      <c r="F712" s="48"/>
      <c r="G712" s="48"/>
      <c r="H712" s="48"/>
      <c r="I712" s="48"/>
      <c r="J712" s="48"/>
      <c r="K712" s="48"/>
      <c r="L712" s="48"/>
      <c r="M712" s="48"/>
      <c r="N712" s="48"/>
      <c r="O712" s="48"/>
      <c r="P712" s="48"/>
      <c r="Q712" s="48"/>
      <c r="R712" s="48"/>
      <c r="S712" s="48"/>
      <c r="T712" s="48"/>
      <c r="U712" s="48"/>
      <c r="V712" s="48"/>
      <c r="W712" s="48"/>
      <c r="X712" s="48"/>
      <c r="Y712" s="48"/>
      <c r="Z712" s="48"/>
      <c r="AA712" s="48"/>
      <c r="AB712" s="48"/>
      <c r="AC712" s="48"/>
      <c r="AD712" s="48"/>
      <c r="AE712" s="48"/>
    </row>
    <row r="713" spans="1:31" ht="15.75" customHeight="1">
      <c r="A713" s="48"/>
      <c r="B713" s="48"/>
      <c r="C713" s="48"/>
      <c r="D713" s="48"/>
      <c r="E713" s="48"/>
      <c r="F713" s="48"/>
      <c r="G713" s="48"/>
      <c r="H713" s="48"/>
      <c r="I713" s="48"/>
      <c r="J713" s="48"/>
      <c r="K713" s="48"/>
      <c r="L713" s="48"/>
      <c r="M713" s="48"/>
      <c r="N713" s="48"/>
      <c r="O713" s="48"/>
      <c r="P713" s="48"/>
      <c r="Q713" s="48"/>
      <c r="R713" s="48"/>
      <c r="S713" s="48"/>
      <c r="T713" s="48"/>
      <c r="U713" s="48"/>
      <c r="V713" s="48"/>
      <c r="W713" s="48"/>
      <c r="X713" s="48"/>
      <c r="Y713" s="48"/>
      <c r="Z713" s="48"/>
      <c r="AA713" s="48"/>
      <c r="AB713" s="48"/>
      <c r="AC713" s="48"/>
      <c r="AD713" s="48"/>
      <c r="AE713" s="48"/>
    </row>
    <row r="714" spans="1:31" ht="15.75" customHeight="1">
      <c r="A714" s="48"/>
      <c r="B714" s="48"/>
      <c r="C714" s="48"/>
      <c r="D714" s="48"/>
      <c r="E714" s="48"/>
      <c r="F714" s="48"/>
      <c r="G714" s="48"/>
      <c r="H714" s="48"/>
      <c r="I714" s="48"/>
      <c r="J714" s="48"/>
      <c r="K714" s="48"/>
      <c r="L714" s="48"/>
      <c r="M714" s="48"/>
      <c r="N714" s="48"/>
      <c r="O714" s="48"/>
      <c r="P714" s="48"/>
      <c r="Q714" s="48"/>
      <c r="R714" s="48"/>
      <c r="S714" s="48"/>
      <c r="T714" s="48"/>
      <c r="U714" s="48"/>
      <c r="V714" s="48"/>
      <c r="W714" s="48"/>
      <c r="X714" s="48"/>
      <c r="Y714" s="48"/>
      <c r="Z714" s="48"/>
      <c r="AA714" s="48"/>
      <c r="AB714" s="48"/>
      <c r="AC714" s="48"/>
      <c r="AD714" s="48"/>
      <c r="AE714" s="48"/>
    </row>
    <row r="715" spans="1:31" ht="15.75" customHeight="1">
      <c r="A715" s="48"/>
      <c r="B715" s="48"/>
      <c r="C715" s="48"/>
      <c r="D715" s="48"/>
      <c r="E715" s="48"/>
      <c r="F715" s="48"/>
      <c r="G715" s="48"/>
      <c r="H715" s="48"/>
      <c r="I715" s="48"/>
      <c r="J715" s="48"/>
      <c r="K715" s="48"/>
      <c r="L715" s="48"/>
      <c r="M715" s="48"/>
      <c r="N715" s="48"/>
      <c r="O715" s="48"/>
      <c r="P715" s="48"/>
      <c r="Q715" s="48"/>
      <c r="R715" s="48"/>
      <c r="S715" s="48"/>
      <c r="T715" s="48"/>
      <c r="U715" s="48"/>
      <c r="V715" s="48"/>
      <c r="W715" s="48"/>
      <c r="X715" s="48"/>
      <c r="Y715" s="48"/>
      <c r="Z715" s="48"/>
      <c r="AA715" s="48"/>
      <c r="AB715" s="48"/>
      <c r="AC715" s="48"/>
      <c r="AD715" s="48"/>
      <c r="AE715" s="48"/>
    </row>
    <row r="716" spans="1:31" ht="15.75" customHeight="1">
      <c r="A716" s="48"/>
      <c r="B716" s="48"/>
      <c r="C716" s="48"/>
      <c r="D716" s="48"/>
      <c r="E716" s="48"/>
      <c r="F716" s="48"/>
      <c r="G716" s="48"/>
      <c r="H716" s="48"/>
      <c r="I716" s="48"/>
      <c r="J716" s="48"/>
      <c r="K716" s="48"/>
      <c r="L716" s="48"/>
      <c r="M716" s="48"/>
      <c r="N716" s="48"/>
      <c r="O716" s="48"/>
      <c r="P716" s="48"/>
      <c r="Q716" s="48"/>
      <c r="R716" s="48"/>
      <c r="S716" s="48"/>
      <c r="T716" s="48"/>
      <c r="U716" s="48"/>
      <c r="V716" s="48"/>
      <c r="W716" s="48"/>
      <c r="X716" s="48"/>
      <c r="Y716" s="48"/>
      <c r="Z716" s="48"/>
      <c r="AA716" s="48"/>
      <c r="AB716" s="48"/>
      <c r="AC716" s="48"/>
      <c r="AD716" s="48"/>
      <c r="AE716" s="48"/>
    </row>
    <row r="717" spans="1:31" ht="15.75" customHeight="1">
      <c r="A717" s="48"/>
      <c r="B717" s="48"/>
      <c r="C717" s="48"/>
      <c r="D717" s="48"/>
      <c r="E717" s="48"/>
      <c r="F717" s="48"/>
      <c r="G717" s="48"/>
      <c r="H717" s="48"/>
      <c r="I717" s="48"/>
      <c r="J717" s="48"/>
      <c r="K717" s="48"/>
      <c r="L717" s="48"/>
      <c r="M717" s="48"/>
      <c r="N717" s="48"/>
      <c r="O717" s="48"/>
      <c r="P717" s="48"/>
      <c r="Q717" s="48"/>
      <c r="R717" s="48"/>
      <c r="S717" s="48"/>
      <c r="T717" s="48"/>
      <c r="U717" s="48"/>
      <c r="V717" s="48"/>
      <c r="W717" s="48"/>
      <c r="X717" s="48"/>
      <c r="Y717" s="48"/>
      <c r="Z717" s="48"/>
      <c r="AA717" s="48"/>
      <c r="AB717" s="48"/>
      <c r="AC717" s="48"/>
      <c r="AD717" s="48"/>
      <c r="AE717" s="48"/>
    </row>
    <row r="718" spans="1:31" ht="15.75" customHeight="1">
      <c r="A718" s="48"/>
      <c r="B718" s="48"/>
      <c r="C718" s="48"/>
      <c r="D718" s="48"/>
      <c r="E718" s="48"/>
      <c r="F718" s="48"/>
      <c r="G718" s="48"/>
      <c r="H718" s="48"/>
      <c r="I718" s="48"/>
      <c r="J718" s="48"/>
      <c r="K718" s="48"/>
      <c r="L718" s="48"/>
      <c r="M718" s="48"/>
      <c r="N718" s="48"/>
      <c r="O718" s="48"/>
      <c r="P718" s="48"/>
      <c r="Q718" s="48"/>
      <c r="R718" s="48"/>
      <c r="S718" s="48"/>
      <c r="T718" s="48"/>
      <c r="U718" s="48"/>
      <c r="V718" s="48"/>
      <c r="W718" s="48"/>
      <c r="X718" s="48"/>
      <c r="Y718" s="48"/>
      <c r="Z718" s="48"/>
      <c r="AA718" s="48"/>
      <c r="AB718" s="48"/>
      <c r="AC718" s="48"/>
      <c r="AD718" s="48"/>
      <c r="AE718" s="48"/>
    </row>
    <row r="719" spans="1:31" ht="15.75" customHeight="1">
      <c r="A719" s="48"/>
      <c r="B719" s="48"/>
      <c r="C719" s="48"/>
      <c r="D719" s="48"/>
      <c r="E719" s="48"/>
      <c r="F719" s="48"/>
      <c r="G719" s="48"/>
      <c r="H719" s="48"/>
      <c r="I719" s="48"/>
      <c r="J719" s="48"/>
      <c r="K719" s="48"/>
      <c r="L719" s="48"/>
      <c r="M719" s="48"/>
      <c r="N719" s="48"/>
      <c r="O719" s="48"/>
      <c r="P719" s="48"/>
      <c r="Q719" s="48"/>
      <c r="R719" s="48"/>
      <c r="S719" s="48"/>
      <c r="T719" s="48"/>
      <c r="U719" s="48"/>
      <c r="V719" s="48"/>
      <c r="W719" s="48"/>
      <c r="X719" s="48"/>
      <c r="Y719" s="48"/>
      <c r="Z719" s="48"/>
      <c r="AA719" s="48"/>
      <c r="AB719" s="48"/>
      <c r="AC719" s="48"/>
      <c r="AD719" s="48"/>
      <c r="AE719" s="48"/>
    </row>
    <row r="720" spans="1:31" ht="15.75" customHeight="1">
      <c r="A720" s="48"/>
      <c r="B720" s="48"/>
      <c r="C720" s="48"/>
      <c r="D720" s="48"/>
      <c r="E720" s="48"/>
      <c r="F720" s="48"/>
      <c r="G720" s="48"/>
      <c r="H720" s="48"/>
      <c r="I720" s="48"/>
      <c r="J720" s="48"/>
      <c r="K720" s="48"/>
      <c r="L720" s="48"/>
      <c r="M720" s="48"/>
      <c r="N720" s="48"/>
      <c r="O720" s="48"/>
      <c r="P720" s="48"/>
      <c r="Q720" s="48"/>
      <c r="R720" s="48"/>
      <c r="S720" s="48"/>
      <c r="T720" s="48"/>
      <c r="U720" s="48"/>
      <c r="V720" s="48"/>
      <c r="W720" s="48"/>
      <c r="X720" s="48"/>
      <c r="Y720" s="48"/>
      <c r="Z720" s="48"/>
      <c r="AA720" s="48"/>
      <c r="AB720" s="48"/>
      <c r="AC720" s="48"/>
      <c r="AD720" s="48"/>
      <c r="AE720" s="48"/>
    </row>
    <row r="721" spans="1:31" ht="15.75" customHeight="1">
      <c r="A721" s="48"/>
      <c r="B721" s="48"/>
      <c r="C721" s="48"/>
      <c r="D721" s="48"/>
      <c r="E721" s="48"/>
      <c r="F721" s="48"/>
      <c r="G721" s="48"/>
      <c r="H721" s="48"/>
      <c r="I721" s="48"/>
      <c r="J721" s="48"/>
      <c r="K721" s="48"/>
      <c r="L721" s="48"/>
      <c r="M721" s="48"/>
      <c r="N721" s="48"/>
      <c r="O721" s="48"/>
      <c r="P721" s="48"/>
      <c r="Q721" s="48"/>
      <c r="R721" s="48"/>
      <c r="S721" s="48"/>
      <c r="T721" s="48"/>
      <c r="U721" s="48"/>
      <c r="V721" s="48"/>
      <c r="W721" s="48"/>
      <c r="X721" s="48"/>
      <c r="Y721" s="48"/>
      <c r="Z721" s="48"/>
      <c r="AA721" s="48"/>
      <c r="AB721" s="48"/>
      <c r="AC721" s="48"/>
      <c r="AD721" s="48"/>
      <c r="AE721" s="48"/>
    </row>
    <row r="722" spans="1:31" ht="15.75" customHeight="1">
      <c r="A722" s="48"/>
      <c r="B722" s="48"/>
      <c r="C722" s="48"/>
      <c r="D722" s="48"/>
      <c r="E722" s="48"/>
      <c r="F722" s="48"/>
      <c r="G722" s="48"/>
      <c r="H722" s="48"/>
      <c r="I722" s="48"/>
      <c r="J722" s="48"/>
      <c r="K722" s="48"/>
      <c r="L722" s="48"/>
      <c r="M722" s="48"/>
      <c r="N722" s="48"/>
      <c r="O722" s="48"/>
      <c r="P722" s="48"/>
      <c r="Q722" s="48"/>
      <c r="R722" s="48"/>
      <c r="S722" s="48"/>
      <c r="T722" s="48"/>
      <c r="U722" s="48"/>
      <c r="V722" s="48"/>
      <c r="W722" s="48"/>
      <c r="X722" s="48"/>
      <c r="Y722" s="48"/>
      <c r="Z722" s="48"/>
      <c r="AA722" s="48"/>
      <c r="AB722" s="48"/>
      <c r="AC722" s="48"/>
      <c r="AD722" s="48"/>
      <c r="AE722" s="48"/>
    </row>
    <row r="723" spans="1:31" ht="15.75" customHeight="1">
      <c r="A723" s="48"/>
      <c r="B723" s="48"/>
      <c r="C723" s="48"/>
      <c r="D723" s="48"/>
      <c r="E723" s="48"/>
      <c r="F723" s="48"/>
      <c r="G723" s="48"/>
      <c r="H723" s="48"/>
      <c r="I723" s="48"/>
      <c r="J723" s="48"/>
      <c r="K723" s="48"/>
      <c r="L723" s="48"/>
      <c r="M723" s="48"/>
      <c r="N723" s="48"/>
      <c r="O723" s="48"/>
      <c r="P723" s="48"/>
      <c r="Q723" s="48"/>
      <c r="R723" s="48"/>
      <c r="S723" s="48"/>
      <c r="T723" s="48"/>
      <c r="U723" s="48"/>
      <c r="V723" s="48"/>
      <c r="W723" s="48"/>
      <c r="X723" s="48"/>
      <c r="Y723" s="48"/>
      <c r="Z723" s="48"/>
      <c r="AA723" s="48"/>
      <c r="AB723" s="48"/>
      <c r="AC723" s="48"/>
      <c r="AD723" s="48"/>
      <c r="AE723" s="48"/>
    </row>
    <row r="724" spans="1:31" ht="15.75" customHeight="1">
      <c r="A724" s="48"/>
      <c r="B724" s="48"/>
      <c r="C724" s="48"/>
      <c r="D724" s="48"/>
      <c r="E724" s="48"/>
      <c r="F724" s="48"/>
      <c r="G724" s="48"/>
      <c r="H724" s="48"/>
      <c r="I724" s="48"/>
      <c r="J724" s="48"/>
      <c r="K724" s="48"/>
      <c r="L724" s="48"/>
      <c r="M724" s="48"/>
      <c r="N724" s="48"/>
      <c r="O724" s="48"/>
      <c r="P724" s="48"/>
      <c r="Q724" s="48"/>
      <c r="R724" s="48"/>
      <c r="S724" s="48"/>
      <c r="T724" s="48"/>
      <c r="U724" s="48"/>
      <c r="V724" s="48"/>
      <c r="W724" s="48"/>
      <c r="X724" s="48"/>
      <c r="Y724" s="48"/>
      <c r="Z724" s="48"/>
      <c r="AA724" s="48"/>
      <c r="AB724" s="48"/>
      <c r="AC724" s="48"/>
      <c r="AD724" s="48"/>
      <c r="AE724" s="48"/>
    </row>
    <row r="725" spans="1:31" ht="15.75" customHeight="1">
      <c r="A725" s="48"/>
      <c r="B725" s="48"/>
      <c r="C725" s="48"/>
      <c r="D725" s="48"/>
      <c r="E725" s="48"/>
      <c r="F725" s="48"/>
      <c r="G725" s="48"/>
      <c r="H725" s="48"/>
      <c r="I725" s="48"/>
      <c r="J725" s="48"/>
      <c r="K725" s="48"/>
      <c r="L725" s="48"/>
      <c r="M725" s="48"/>
      <c r="N725" s="48"/>
      <c r="O725" s="48"/>
      <c r="P725" s="48"/>
      <c r="Q725" s="48"/>
      <c r="R725" s="48"/>
      <c r="S725" s="48"/>
      <c r="T725" s="48"/>
      <c r="U725" s="48"/>
      <c r="V725" s="48"/>
      <c r="W725" s="48"/>
      <c r="X725" s="48"/>
      <c r="Y725" s="48"/>
      <c r="Z725" s="48"/>
      <c r="AA725" s="48"/>
      <c r="AB725" s="48"/>
      <c r="AC725" s="48"/>
      <c r="AD725" s="48"/>
      <c r="AE725" s="48"/>
    </row>
    <row r="726" spans="1:31" ht="15.75" customHeight="1">
      <c r="A726" s="48"/>
      <c r="B726" s="48"/>
      <c r="C726" s="48"/>
      <c r="D726" s="48"/>
      <c r="E726" s="48"/>
      <c r="F726" s="48"/>
      <c r="G726" s="48"/>
      <c r="H726" s="48"/>
      <c r="I726" s="48"/>
      <c r="J726" s="48"/>
      <c r="K726" s="48"/>
      <c r="L726" s="48"/>
      <c r="M726" s="48"/>
      <c r="N726" s="48"/>
      <c r="O726" s="48"/>
      <c r="P726" s="48"/>
      <c r="Q726" s="48"/>
      <c r="R726" s="48"/>
      <c r="S726" s="48"/>
      <c r="T726" s="48"/>
      <c r="U726" s="48"/>
      <c r="V726" s="48"/>
      <c r="W726" s="48"/>
      <c r="X726" s="48"/>
      <c r="Y726" s="48"/>
      <c r="Z726" s="48"/>
      <c r="AA726" s="48"/>
      <c r="AB726" s="48"/>
      <c r="AC726" s="48"/>
      <c r="AD726" s="48"/>
      <c r="AE726" s="48"/>
    </row>
    <row r="727" spans="1:31" ht="15.75" customHeight="1">
      <c r="A727" s="48"/>
      <c r="B727" s="48"/>
      <c r="C727" s="48"/>
      <c r="D727" s="48"/>
      <c r="E727" s="48"/>
      <c r="F727" s="48"/>
      <c r="G727" s="48"/>
      <c r="H727" s="48"/>
      <c r="I727" s="48"/>
      <c r="J727" s="48"/>
      <c r="K727" s="48"/>
      <c r="L727" s="48"/>
      <c r="M727" s="48"/>
      <c r="N727" s="48"/>
      <c r="O727" s="48"/>
      <c r="P727" s="48"/>
      <c r="Q727" s="48"/>
      <c r="R727" s="48"/>
      <c r="S727" s="48"/>
      <c r="T727" s="48"/>
      <c r="U727" s="48"/>
      <c r="V727" s="48"/>
      <c r="W727" s="48"/>
      <c r="X727" s="48"/>
      <c r="Y727" s="48"/>
      <c r="Z727" s="48"/>
      <c r="AA727" s="48"/>
      <c r="AB727" s="48"/>
      <c r="AC727" s="48"/>
      <c r="AD727" s="48"/>
      <c r="AE727" s="48"/>
    </row>
    <row r="728" spans="1:31" ht="15.75" customHeight="1">
      <c r="A728" s="48"/>
      <c r="B728" s="48"/>
      <c r="C728" s="48"/>
      <c r="D728" s="48"/>
      <c r="E728" s="48"/>
      <c r="F728" s="48"/>
      <c r="G728" s="48"/>
      <c r="H728" s="48"/>
      <c r="I728" s="48"/>
      <c r="J728" s="48"/>
      <c r="K728" s="48"/>
      <c r="L728" s="48"/>
      <c r="M728" s="48"/>
      <c r="N728" s="48"/>
      <c r="O728" s="48"/>
      <c r="P728" s="48"/>
      <c r="Q728" s="48"/>
      <c r="R728" s="48"/>
      <c r="S728" s="48"/>
      <c r="T728" s="48"/>
      <c r="U728" s="48"/>
      <c r="V728" s="48"/>
      <c r="W728" s="48"/>
      <c r="X728" s="48"/>
      <c r="Y728" s="48"/>
      <c r="Z728" s="48"/>
      <c r="AA728" s="48"/>
      <c r="AB728" s="48"/>
      <c r="AC728" s="48"/>
      <c r="AD728" s="48"/>
      <c r="AE728" s="48"/>
    </row>
    <row r="729" spans="1:31" ht="15.75" customHeight="1">
      <c r="A729" s="48"/>
      <c r="B729" s="48"/>
      <c r="C729" s="48"/>
      <c r="D729" s="48"/>
      <c r="E729" s="48"/>
      <c r="F729" s="48"/>
      <c r="G729" s="48"/>
      <c r="H729" s="48"/>
      <c r="I729" s="48"/>
      <c r="J729" s="48"/>
      <c r="K729" s="48"/>
      <c r="L729" s="48"/>
      <c r="M729" s="48"/>
      <c r="N729" s="48"/>
      <c r="O729" s="48"/>
      <c r="P729" s="48"/>
      <c r="Q729" s="48"/>
      <c r="R729" s="48"/>
      <c r="S729" s="48"/>
      <c r="T729" s="48"/>
      <c r="U729" s="48"/>
      <c r="V729" s="48"/>
      <c r="W729" s="48"/>
      <c r="X729" s="48"/>
      <c r="Y729" s="48"/>
      <c r="Z729" s="48"/>
      <c r="AA729" s="48"/>
      <c r="AB729" s="48"/>
      <c r="AC729" s="48"/>
      <c r="AD729" s="48"/>
      <c r="AE729" s="48"/>
    </row>
    <row r="730" spans="1:31" ht="15.75" customHeight="1">
      <c r="A730" s="48"/>
      <c r="B730" s="48"/>
      <c r="C730" s="48"/>
      <c r="D730" s="48"/>
      <c r="E730" s="48"/>
      <c r="F730" s="48"/>
      <c r="G730" s="48"/>
      <c r="H730" s="48"/>
      <c r="I730" s="48"/>
      <c r="J730" s="48"/>
      <c r="K730" s="48"/>
      <c r="L730" s="48"/>
      <c r="M730" s="48"/>
      <c r="N730" s="48"/>
      <c r="O730" s="48"/>
      <c r="P730" s="48"/>
      <c r="Q730" s="48"/>
      <c r="R730" s="48"/>
      <c r="S730" s="48"/>
      <c r="T730" s="48"/>
      <c r="U730" s="48"/>
      <c r="V730" s="48"/>
      <c r="W730" s="48"/>
      <c r="X730" s="48"/>
      <c r="Y730" s="48"/>
      <c r="Z730" s="48"/>
      <c r="AA730" s="48"/>
      <c r="AB730" s="48"/>
      <c r="AC730" s="48"/>
      <c r="AD730" s="48"/>
      <c r="AE730" s="48"/>
    </row>
    <row r="731" spans="1:31" ht="15.75" customHeight="1">
      <c r="A731" s="48"/>
      <c r="B731" s="48"/>
      <c r="C731" s="48"/>
      <c r="D731" s="48"/>
      <c r="E731" s="48"/>
      <c r="F731" s="48"/>
      <c r="G731" s="48"/>
      <c r="H731" s="48"/>
      <c r="I731" s="48"/>
      <c r="J731" s="48"/>
      <c r="K731" s="48"/>
      <c r="L731" s="48"/>
      <c r="M731" s="48"/>
      <c r="N731" s="48"/>
      <c r="O731" s="48"/>
      <c r="P731" s="48"/>
      <c r="Q731" s="48"/>
      <c r="R731" s="48"/>
      <c r="S731" s="48"/>
      <c r="T731" s="48"/>
      <c r="U731" s="48"/>
      <c r="V731" s="48"/>
      <c r="W731" s="48"/>
      <c r="X731" s="48"/>
      <c r="Y731" s="48"/>
      <c r="Z731" s="48"/>
      <c r="AA731" s="48"/>
      <c r="AB731" s="48"/>
      <c r="AC731" s="48"/>
      <c r="AD731" s="48"/>
      <c r="AE731" s="48"/>
    </row>
    <row r="732" spans="1:31" ht="15.75" customHeight="1">
      <c r="A732" s="48"/>
      <c r="B732" s="48"/>
      <c r="C732" s="48"/>
      <c r="D732" s="48"/>
      <c r="E732" s="48"/>
      <c r="F732" s="48"/>
      <c r="G732" s="48"/>
      <c r="H732" s="48"/>
      <c r="I732" s="48"/>
      <c r="J732" s="48"/>
      <c r="K732" s="48"/>
      <c r="L732" s="48"/>
      <c r="M732" s="48"/>
      <c r="N732" s="48"/>
      <c r="O732" s="48"/>
      <c r="P732" s="48"/>
      <c r="Q732" s="48"/>
      <c r="R732" s="48"/>
      <c r="S732" s="48"/>
      <c r="T732" s="48"/>
      <c r="U732" s="48"/>
      <c r="V732" s="48"/>
      <c r="W732" s="48"/>
      <c r="X732" s="48"/>
      <c r="Y732" s="48"/>
      <c r="Z732" s="48"/>
      <c r="AA732" s="48"/>
      <c r="AB732" s="48"/>
      <c r="AC732" s="48"/>
      <c r="AD732" s="48"/>
      <c r="AE732" s="48"/>
    </row>
    <row r="733" spans="1:31" ht="15.75" customHeight="1">
      <c r="A733" s="48"/>
      <c r="B733" s="48"/>
      <c r="C733" s="48"/>
      <c r="D733" s="48"/>
      <c r="E733" s="48"/>
      <c r="F733" s="48"/>
      <c r="G733" s="48"/>
      <c r="H733" s="48"/>
      <c r="I733" s="48"/>
      <c r="J733" s="48"/>
      <c r="K733" s="48"/>
      <c r="L733" s="48"/>
      <c r="M733" s="48"/>
      <c r="N733" s="48"/>
      <c r="O733" s="48"/>
      <c r="P733" s="48"/>
      <c r="Q733" s="48"/>
      <c r="R733" s="48"/>
      <c r="S733" s="48"/>
      <c r="T733" s="48"/>
      <c r="U733" s="48"/>
      <c r="V733" s="48"/>
      <c r="W733" s="48"/>
      <c r="X733" s="48"/>
      <c r="Y733" s="48"/>
      <c r="Z733" s="48"/>
      <c r="AA733" s="48"/>
      <c r="AB733" s="48"/>
      <c r="AC733" s="48"/>
      <c r="AD733" s="48"/>
      <c r="AE733" s="48"/>
    </row>
    <row r="734" spans="1:31" ht="15.75" customHeight="1">
      <c r="A734" s="48"/>
      <c r="B734" s="48"/>
      <c r="C734" s="48"/>
      <c r="D734" s="48"/>
      <c r="E734" s="48"/>
      <c r="F734" s="48"/>
      <c r="G734" s="48"/>
      <c r="H734" s="48"/>
      <c r="I734" s="48"/>
      <c r="J734" s="48"/>
      <c r="K734" s="48"/>
      <c r="L734" s="48"/>
      <c r="M734" s="48"/>
      <c r="N734" s="48"/>
      <c r="O734" s="48"/>
      <c r="P734" s="48"/>
      <c r="Q734" s="48"/>
      <c r="R734" s="48"/>
      <c r="S734" s="48"/>
      <c r="T734" s="48"/>
      <c r="U734" s="48"/>
      <c r="V734" s="48"/>
      <c r="W734" s="48"/>
      <c r="X734" s="48"/>
      <c r="Y734" s="48"/>
      <c r="Z734" s="48"/>
      <c r="AA734" s="48"/>
      <c r="AB734" s="48"/>
      <c r="AC734" s="48"/>
      <c r="AD734" s="48"/>
      <c r="AE734" s="48"/>
    </row>
    <row r="735" spans="1:31" ht="15.75" customHeight="1">
      <c r="A735" s="48"/>
      <c r="B735" s="48"/>
      <c r="C735" s="48"/>
      <c r="D735" s="48"/>
      <c r="E735" s="48"/>
      <c r="F735" s="48"/>
      <c r="G735" s="48"/>
      <c r="H735" s="48"/>
      <c r="I735" s="48"/>
      <c r="J735" s="48"/>
      <c r="K735" s="48"/>
      <c r="L735" s="48"/>
      <c r="M735" s="48"/>
      <c r="N735" s="48"/>
      <c r="O735" s="48"/>
      <c r="P735" s="48"/>
      <c r="Q735" s="48"/>
      <c r="R735" s="48"/>
      <c r="S735" s="48"/>
      <c r="T735" s="48"/>
      <c r="U735" s="48"/>
      <c r="V735" s="48"/>
      <c r="W735" s="48"/>
      <c r="X735" s="48"/>
      <c r="Y735" s="48"/>
      <c r="Z735" s="48"/>
      <c r="AA735" s="48"/>
      <c r="AB735" s="48"/>
      <c r="AC735" s="48"/>
      <c r="AD735" s="48"/>
      <c r="AE735" s="48"/>
    </row>
    <row r="736" spans="1:31" ht="15.75" customHeight="1">
      <c r="A736" s="48"/>
      <c r="B736" s="48"/>
      <c r="C736" s="48"/>
      <c r="D736" s="48"/>
      <c r="E736" s="48"/>
      <c r="F736" s="48"/>
      <c r="G736" s="48"/>
      <c r="H736" s="48"/>
      <c r="I736" s="48"/>
      <c r="J736" s="48"/>
      <c r="K736" s="48"/>
      <c r="L736" s="48"/>
      <c r="M736" s="48"/>
      <c r="N736" s="48"/>
      <c r="O736" s="48"/>
      <c r="P736" s="48"/>
      <c r="Q736" s="48"/>
      <c r="R736" s="48"/>
      <c r="S736" s="48"/>
      <c r="T736" s="48"/>
      <c r="U736" s="48"/>
      <c r="V736" s="48"/>
      <c r="W736" s="48"/>
      <c r="X736" s="48"/>
      <c r="Y736" s="48"/>
      <c r="Z736" s="48"/>
      <c r="AA736" s="48"/>
      <c r="AB736" s="48"/>
      <c r="AC736" s="48"/>
      <c r="AD736" s="48"/>
      <c r="AE736" s="48"/>
    </row>
    <row r="737" spans="1:31" ht="15.75" customHeight="1">
      <c r="A737" s="48"/>
      <c r="B737" s="48"/>
      <c r="C737" s="48"/>
      <c r="D737" s="48"/>
      <c r="E737" s="48"/>
      <c r="F737" s="48"/>
      <c r="G737" s="48"/>
      <c r="H737" s="48"/>
      <c r="I737" s="48"/>
      <c r="J737" s="48"/>
      <c r="K737" s="48"/>
      <c r="L737" s="48"/>
      <c r="M737" s="48"/>
      <c r="N737" s="48"/>
      <c r="O737" s="48"/>
      <c r="P737" s="48"/>
      <c r="Q737" s="48"/>
      <c r="R737" s="48"/>
      <c r="S737" s="48"/>
      <c r="T737" s="48"/>
      <c r="U737" s="48"/>
      <c r="V737" s="48"/>
      <c r="W737" s="48"/>
      <c r="X737" s="48"/>
      <c r="Y737" s="48"/>
      <c r="Z737" s="48"/>
      <c r="AA737" s="48"/>
      <c r="AB737" s="48"/>
      <c r="AC737" s="48"/>
      <c r="AD737" s="48"/>
      <c r="AE737" s="48"/>
    </row>
    <row r="738" spans="1:31" ht="15.75" customHeight="1">
      <c r="A738" s="48"/>
      <c r="B738" s="48"/>
      <c r="C738" s="48"/>
      <c r="D738" s="48"/>
      <c r="E738" s="48"/>
      <c r="F738" s="48"/>
      <c r="G738" s="48"/>
      <c r="H738" s="48"/>
      <c r="I738" s="48"/>
      <c r="J738" s="48"/>
      <c r="K738" s="48"/>
      <c r="L738" s="48"/>
      <c r="M738" s="48"/>
      <c r="N738" s="48"/>
      <c r="O738" s="48"/>
      <c r="P738" s="48"/>
      <c r="Q738" s="48"/>
      <c r="R738" s="48"/>
      <c r="S738" s="48"/>
      <c r="T738" s="48"/>
      <c r="U738" s="48"/>
      <c r="V738" s="48"/>
      <c r="W738" s="48"/>
      <c r="X738" s="48"/>
      <c r="Y738" s="48"/>
      <c r="Z738" s="48"/>
      <c r="AA738" s="48"/>
      <c r="AB738" s="48"/>
      <c r="AC738" s="48"/>
      <c r="AD738" s="48"/>
      <c r="AE738" s="48"/>
    </row>
    <row r="739" spans="1:31" ht="15.75" customHeight="1">
      <c r="A739" s="48"/>
      <c r="B739" s="48"/>
      <c r="C739" s="48"/>
      <c r="D739" s="48"/>
      <c r="E739" s="48"/>
      <c r="F739" s="48"/>
      <c r="G739" s="48"/>
      <c r="H739" s="48"/>
      <c r="I739" s="48"/>
      <c r="J739" s="48"/>
      <c r="K739" s="48"/>
      <c r="L739" s="48"/>
      <c r="M739" s="48"/>
      <c r="N739" s="48"/>
      <c r="O739" s="48"/>
      <c r="P739" s="48"/>
      <c r="Q739" s="48"/>
      <c r="R739" s="48"/>
      <c r="S739" s="48"/>
      <c r="T739" s="48"/>
      <c r="U739" s="48"/>
      <c r="V739" s="48"/>
      <c r="W739" s="48"/>
      <c r="X739" s="48"/>
      <c r="Y739" s="48"/>
      <c r="Z739" s="48"/>
      <c r="AA739" s="48"/>
      <c r="AB739" s="48"/>
      <c r="AC739" s="48"/>
      <c r="AD739" s="48"/>
      <c r="AE739" s="48"/>
    </row>
    <row r="740" spans="1:31" ht="15.75" customHeight="1">
      <c r="A740" s="48"/>
      <c r="B740" s="48"/>
      <c r="C740" s="48"/>
      <c r="D740" s="48"/>
      <c r="E740" s="48"/>
      <c r="F740" s="48"/>
      <c r="G740" s="48"/>
      <c r="H740" s="48"/>
      <c r="I740" s="48"/>
      <c r="J740" s="48"/>
      <c r="K740" s="48"/>
      <c r="L740" s="48"/>
      <c r="M740" s="48"/>
      <c r="N740" s="48"/>
      <c r="O740" s="48"/>
      <c r="P740" s="48"/>
      <c r="Q740" s="48"/>
      <c r="R740" s="48"/>
      <c r="S740" s="48"/>
      <c r="T740" s="48"/>
      <c r="U740" s="48"/>
      <c r="V740" s="48"/>
      <c r="W740" s="48"/>
      <c r="X740" s="48"/>
      <c r="Y740" s="48"/>
      <c r="Z740" s="48"/>
      <c r="AA740" s="48"/>
      <c r="AB740" s="48"/>
      <c r="AC740" s="48"/>
      <c r="AD740" s="48"/>
      <c r="AE740" s="48"/>
    </row>
    <row r="741" spans="1:31" ht="15.75" customHeight="1">
      <c r="A741" s="48"/>
      <c r="B741" s="48"/>
      <c r="C741" s="48"/>
      <c r="D741" s="48"/>
      <c r="E741" s="48"/>
      <c r="F741" s="48"/>
      <c r="G741" s="48"/>
      <c r="H741" s="48"/>
      <c r="I741" s="48"/>
      <c r="J741" s="48"/>
      <c r="K741" s="48"/>
      <c r="L741" s="48"/>
      <c r="M741" s="48"/>
      <c r="N741" s="48"/>
      <c r="O741" s="48"/>
      <c r="P741" s="48"/>
      <c r="Q741" s="48"/>
      <c r="R741" s="48"/>
      <c r="S741" s="48"/>
      <c r="T741" s="48"/>
      <c r="U741" s="48"/>
      <c r="V741" s="48"/>
      <c r="W741" s="48"/>
      <c r="X741" s="48"/>
      <c r="Y741" s="48"/>
      <c r="Z741" s="48"/>
      <c r="AA741" s="48"/>
      <c r="AB741" s="48"/>
      <c r="AC741" s="48"/>
      <c r="AD741" s="48"/>
      <c r="AE741" s="48"/>
    </row>
    <row r="742" spans="1:31" ht="15.75" customHeight="1">
      <c r="A742" s="48"/>
      <c r="B742" s="48"/>
      <c r="C742" s="48"/>
      <c r="D742" s="48"/>
      <c r="E742" s="48"/>
      <c r="F742" s="48"/>
      <c r="G742" s="48"/>
      <c r="H742" s="48"/>
      <c r="I742" s="48"/>
      <c r="J742" s="48"/>
      <c r="K742" s="48"/>
      <c r="L742" s="48"/>
      <c r="M742" s="48"/>
      <c r="N742" s="48"/>
      <c r="O742" s="48"/>
      <c r="P742" s="48"/>
      <c r="Q742" s="48"/>
      <c r="R742" s="48"/>
      <c r="S742" s="48"/>
      <c r="T742" s="48"/>
      <c r="U742" s="48"/>
      <c r="V742" s="48"/>
      <c r="W742" s="48"/>
      <c r="X742" s="48"/>
      <c r="Y742" s="48"/>
      <c r="Z742" s="48"/>
      <c r="AA742" s="48"/>
      <c r="AB742" s="48"/>
      <c r="AC742" s="48"/>
      <c r="AD742" s="48"/>
      <c r="AE742" s="48"/>
    </row>
    <row r="743" spans="1:31" ht="15.75" customHeight="1">
      <c r="A743" s="48"/>
      <c r="B743" s="48"/>
      <c r="C743" s="48"/>
      <c r="D743" s="48"/>
      <c r="E743" s="48"/>
      <c r="F743" s="48"/>
      <c r="G743" s="48"/>
      <c r="H743" s="48"/>
      <c r="I743" s="48"/>
      <c r="J743" s="48"/>
      <c r="K743" s="48"/>
      <c r="L743" s="48"/>
      <c r="M743" s="48"/>
      <c r="N743" s="48"/>
      <c r="O743" s="48"/>
      <c r="P743" s="48"/>
      <c r="Q743" s="48"/>
      <c r="R743" s="48"/>
      <c r="S743" s="48"/>
      <c r="T743" s="48"/>
      <c r="U743" s="48"/>
      <c r="V743" s="48"/>
      <c r="W743" s="48"/>
      <c r="X743" s="48"/>
      <c r="Y743" s="48"/>
      <c r="Z743" s="48"/>
      <c r="AA743" s="48"/>
      <c r="AB743" s="48"/>
      <c r="AC743" s="48"/>
      <c r="AD743" s="48"/>
      <c r="AE743" s="48"/>
    </row>
    <row r="744" spans="1:31" ht="15.75" customHeight="1">
      <c r="A744" s="48"/>
      <c r="B744" s="48"/>
      <c r="C744" s="48"/>
      <c r="D744" s="48"/>
      <c r="E744" s="48"/>
      <c r="F744" s="48"/>
      <c r="G744" s="48"/>
      <c r="H744" s="48"/>
      <c r="I744" s="48"/>
      <c r="J744" s="48"/>
      <c r="K744" s="48"/>
      <c r="L744" s="48"/>
      <c r="M744" s="48"/>
      <c r="N744" s="48"/>
      <c r="O744" s="48"/>
      <c r="P744" s="48"/>
      <c r="Q744" s="48"/>
      <c r="R744" s="48"/>
      <c r="S744" s="48"/>
      <c r="T744" s="48"/>
      <c r="U744" s="48"/>
      <c r="V744" s="48"/>
      <c r="W744" s="48"/>
      <c r="X744" s="48"/>
      <c r="Y744" s="48"/>
      <c r="Z744" s="48"/>
      <c r="AA744" s="48"/>
      <c r="AB744" s="48"/>
      <c r="AC744" s="48"/>
      <c r="AD744" s="48"/>
      <c r="AE744" s="48"/>
    </row>
    <row r="745" spans="1:31" ht="15.75" customHeight="1">
      <c r="A745" s="48"/>
      <c r="B745" s="48"/>
      <c r="C745" s="48"/>
      <c r="D745" s="48"/>
      <c r="E745" s="48"/>
      <c r="F745" s="48"/>
      <c r="G745" s="48"/>
      <c r="H745" s="48"/>
      <c r="I745" s="48"/>
      <c r="J745" s="48"/>
      <c r="K745" s="48"/>
      <c r="L745" s="48"/>
      <c r="M745" s="48"/>
      <c r="N745" s="48"/>
      <c r="O745" s="48"/>
      <c r="P745" s="48"/>
      <c r="Q745" s="48"/>
      <c r="R745" s="48"/>
      <c r="S745" s="48"/>
      <c r="T745" s="48"/>
      <c r="U745" s="48"/>
      <c r="V745" s="48"/>
      <c r="W745" s="48"/>
      <c r="X745" s="48"/>
      <c r="Y745" s="48"/>
      <c r="Z745" s="48"/>
      <c r="AA745" s="48"/>
      <c r="AB745" s="48"/>
      <c r="AC745" s="48"/>
      <c r="AD745" s="48"/>
      <c r="AE745" s="48"/>
    </row>
    <row r="746" spans="1:31" ht="15.75" customHeight="1">
      <c r="A746" s="48"/>
      <c r="B746" s="48"/>
      <c r="C746" s="48"/>
      <c r="D746" s="48"/>
      <c r="E746" s="48"/>
      <c r="F746" s="48"/>
      <c r="G746" s="48"/>
      <c r="H746" s="48"/>
      <c r="I746" s="48"/>
      <c r="J746" s="48"/>
      <c r="K746" s="48"/>
      <c r="L746" s="48"/>
      <c r="M746" s="48"/>
      <c r="N746" s="48"/>
      <c r="O746" s="48"/>
      <c r="P746" s="48"/>
      <c r="Q746" s="48"/>
      <c r="R746" s="48"/>
      <c r="S746" s="48"/>
      <c r="T746" s="48"/>
      <c r="U746" s="48"/>
      <c r="V746" s="48"/>
      <c r="W746" s="48"/>
      <c r="X746" s="48"/>
      <c r="Y746" s="48"/>
      <c r="Z746" s="48"/>
      <c r="AA746" s="48"/>
      <c r="AB746" s="48"/>
      <c r="AC746" s="48"/>
      <c r="AD746" s="48"/>
      <c r="AE746" s="48"/>
    </row>
    <row r="747" spans="1:31" ht="15.75" customHeight="1">
      <c r="A747" s="48"/>
      <c r="B747" s="48"/>
      <c r="C747" s="48"/>
      <c r="D747" s="48"/>
      <c r="E747" s="48"/>
      <c r="F747" s="48"/>
      <c r="G747" s="48"/>
      <c r="H747" s="48"/>
      <c r="I747" s="48"/>
      <c r="J747" s="48"/>
      <c r="K747" s="48"/>
      <c r="L747" s="48"/>
      <c r="M747" s="48"/>
      <c r="N747" s="48"/>
      <c r="O747" s="48"/>
      <c r="P747" s="48"/>
      <c r="Q747" s="48"/>
      <c r="R747" s="48"/>
      <c r="S747" s="48"/>
      <c r="T747" s="48"/>
      <c r="U747" s="48"/>
      <c r="V747" s="48"/>
      <c r="W747" s="48"/>
      <c r="X747" s="48"/>
      <c r="Y747" s="48"/>
      <c r="Z747" s="48"/>
      <c r="AA747" s="48"/>
      <c r="AB747" s="48"/>
      <c r="AC747" s="48"/>
      <c r="AD747" s="48"/>
      <c r="AE747" s="48"/>
    </row>
    <row r="748" spans="1:31" ht="15.75" customHeight="1">
      <c r="A748" s="48"/>
      <c r="B748" s="48"/>
      <c r="C748" s="48"/>
      <c r="D748" s="48"/>
      <c r="E748" s="48"/>
      <c r="F748" s="48"/>
      <c r="G748" s="48"/>
      <c r="H748" s="48"/>
      <c r="I748" s="48"/>
      <c r="J748" s="48"/>
      <c r="K748" s="48"/>
      <c r="L748" s="48"/>
      <c r="M748" s="48"/>
      <c r="N748" s="48"/>
      <c r="O748" s="48"/>
      <c r="P748" s="48"/>
      <c r="Q748" s="48"/>
      <c r="R748" s="48"/>
      <c r="S748" s="48"/>
      <c r="T748" s="48"/>
      <c r="U748" s="48"/>
      <c r="V748" s="48"/>
      <c r="W748" s="48"/>
      <c r="X748" s="48"/>
      <c r="Y748" s="48"/>
      <c r="Z748" s="48"/>
      <c r="AA748" s="48"/>
      <c r="AB748" s="48"/>
      <c r="AC748" s="48"/>
      <c r="AD748" s="48"/>
      <c r="AE748" s="48"/>
    </row>
    <row r="749" spans="1:31" ht="15.75" customHeight="1">
      <c r="A749" s="48"/>
      <c r="B749" s="48"/>
      <c r="C749" s="48"/>
      <c r="D749" s="48"/>
      <c r="E749" s="48"/>
      <c r="F749" s="48"/>
      <c r="G749" s="48"/>
      <c r="H749" s="48"/>
      <c r="I749" s="48"/>
      <c r="J749" s="48"/>
      <c r="K749" s="48"/>
      <c r="L749" s="48"/>
      <c r="M749" s="48"/>
      <c r="N749" s="48"/>
      <c r="O749" s="48"/>
      <c r="P749" s="48"/>
      <c r="Q749" s="48"/>
      <c r="R749" s="48"/>
      <c r="S749" s="48"/>
      <c r="T749" s="48"/>
      <c r="U749" s="48"/>
      <c r="V749" s="48"/>
      <c r="W749" s="48"/>
      <c r="X749" s="48"/>
      <c r="Y749" s="48"/>
      <c r="Z749" s="48"/>
      <c r="AA749" s="48"/>
      <c r="AB749" s="48"/>
      <c r="AC749" s="48"/>
      <c r="AD749" s="48"/>
      <c r="AE749" s="48"/>
    </row>
    <row r="750" spans="1:31" ht="15.75" customHeight="1">
      <c r="A750" s="48"/>
      <c r="B750" s="48"/>
      <c r="C750" s="48"/>
      <c r="D750" s="48"/>
      <c r="E750" s="48"/>
      <c r="F750" s="48"/>
      <c r="G750" s="48"/>
      <c r="H750" s="48"/>
      <c r="I750" s="48"/>
      <c r="J750" s="48"/>
      <c r="K750" s="48"/>
      <c r="L750" s="48"/>
      <c r="M750" s="48"/>
      <c r="N750" s="48"/>
      <c r="O750" s="48"/>
      <c r="P750" s="48"/>
      <c r="Q750" s="48"/>
      <c r="R750" s="48"/>
      <c r="S750" s="48"/>
      <c r="T750" s="48"/>
      <c r="U750" s="48"/>
      <c r="V750" s="48"/>
      <c r="W750" s="48"/>
      <c r="X750" s="48"/>
      <c r="Y750" s="48"/>
      <c r="Z750" s="48"/>
      <c r="AA750" s="48"/>
      <c r="AB750" s="48"/>
      <c r="AC750" s="48"/>
      <c r="AD750" s="48"/>
      <c r="AE750" s="48"/>
    </row>
    <row r="751" spans="1:31" ht="15.75" customHeight="1">
      <c r="A751" s="48"/>
      <c r="B751" s="48"/>
      <c r="C751" s="48"/>
      <c r="D751" s="48"/>
      <c r="E751" s="48"/>
      <c r="F751" s="48"/>
      <c r="G751" s="48"/>
      <c r="H751" s="48"/>
      <c r="I751" s="48"/>
      <c r="J751" s="48"/>
      <c r="K751" s="48"/>
      <c r="L751" s="48"/>
      <c r="M751" s="48"/>
      <c r="N751" s="48"/>
      <c r="O751" s="48"/>
      <c r="P751" s="48"/>
      <c r="Q751" s="48"/>
      <c r="R751" s="48"/>
      <c r="S751" s="48"/>
      <c r="T751" s="48"/>
      <c r="U751" s="48"/>
      <c r="V751" s="48"/>
      <c r="W751" s="48"/>
      <c r="X751" s="48"/>
      <c r="Y751" s="48"/>
      <c r="Z751" s="48"/>
      <c r="AA751" s="48"/>
      <c r="AB751" s="48"/>
      <c r="AC751" s="48"/>
      <c r="AD751" s="48"/>
      <c r="AE751" s="48"/>
    </row>
    <row r="752" spans="1:31" ht="15.75" customHeight="1">
      <c r="A752" s="48"/>
      <c r="B752" s="48"/>
      <c r="C752" s="48"/>
      <c r="D752" s="48"/>
      <c r="E752" s="48"/>
      <c r="F752" s="48"/>
      <c r="G752" s="48"/>
      <c r="H752" s="48"/>
      <c r="I752" s="48"/>
      <c r="J752" s="48"/>
      <c r="K752" s="48"/>
      <c r="L752" s="48"/>
      <c r="M752" s="48"/>
      <c r="N752" s="48"/>
      <c r="O752" s="48"/>
      <c r="P752" s="48"/>
      <c r="Q752" s="48"/>
      <c r="R752" s="48"/>
      <c r="S752" s="48"/>
      <c r="T752" s="48"/>
      <c r="U752" s="48"/>
      <c r="V752" s="48"/>
      <c r="W752" s="48"/>
      <c r="X752" s="48"/>
      <c r="Y752" s="48"/>
      <c r="Z752" s="48"/>
      <c r="AA752" s="48"/>
      <c r="AB752" s="48"/>
      <c r="AC752" s="48"/>
      <c r="AD752" s="48"/>
      <c r="AE752" s="48"/>
    </row>
    <row r="753" spans="1:31" ht="15.75" customHeight="1">
      <c r="A753" s="48"/>
      <c r="B753" s="48"/>
      <c r="C753" s="48"/>
      <c r="D753" s="48"/>
      <c r="E753" s="48"/>
      <c r="F753" s="48"/>
      <c r="G753" s="48"/>
      <c r="H753" s="48"/>
      <c r="I753" s="48"/>
      <c r="J753" s="48"/>
      <c r="K753" s="48"/>
      <c r="L753" s="48"/>
      <c r="M753" s="48"/>
      <c r="N753" s="48"/>
      <c r="O753" s="48"/>
      <c r="P753" s="48"/>
      <c r="Q753" s="48"/>
      <c r="R753" s="48"/>
      <c r="S753" s="48"/>
      <c r="T753" s="48"/>
      <c r="U753" s="48"/>
      <c r="V753" s="48"/>
      <c r="W753" s="48"/>
      <c r="X753" s="48"/>
      <c r="Y753" s="48"/>
      <c r="Z753" s="48"/>
      <c r="AA753" s="48"/>
      <c r="AB753" s="48"/>
      <c r="AC753" s="48"/>
      <c r="AD753" s="48"/>
      <c r="AE753" s="48"/>
    </row>
    <row r="754" spans="1:31" ht="15.75" customHeight="1">
      <c r="A754" s="48"/>
      <c r="B754" s="48"/>
      <c r="C754" s="48"/>
      <c r="D754" s="48"/>
      <c r="E754" s="48"/>
      <c r="F754" s="48"/>
      <c r="G754" s="48"/>
      <c r="H754" s="48"/>
      <c r="I754" s="48"/>
      <c r="J754" s="48"/>
      <c r="K754" s="48"/>
      <c r="L754" s="48"/>
      <c r="M754" s="48"/>
      <c r="N754" s="48"/>
      <c r="O754" s="48"/>
      <c r="P754" s="48"/>
      <c r="Q754" s="48"/>
      <c r="R754" s="48"/>
      <c r="S754" s="48"/>
      <c r="T754" s="48"/>
      <c r="U754" s="48"/>
      <c r="V754" s="48"/>
      <c r="W754" s="48"/>
      <c r="X754" s="48"/>
      <c r="Y754" s="48"/>
      <c r="Z754" s="48"/>
      <c r="AA754" s="48"/>
      <c r="AB754" s="48"/>
      <c r="AC754" s="48"/>
      <c r="AD754" s="48"/>
      <c r="AE754" s="48"/>
    </row>
    <row r="755" spans="1:31" ht="15.75" customHeight="1">
      <c r="A755" s="48"/>
      <c r="B755" s="48"/>
      <c r="C755" s="48"/>
      <c r="D755" s="48"/>
      <c r="E755" s="48"/>
      <c r="F755" s="48"/>
      <c r="G755" s="48"/>
      <c r="H755" s="48"/>
      <c r="I755" s="48"/>
      <c r="J755" s="48"/>
      <c r="K755" s="48"/>
      <c r="L755" s="48"/>
      <c r="M755" s="48"/>
      <c r="N755" s="48"/>
      <c r="O755" s="48"/>
      <c r="P755" s="48"/>
      <c r="Q755" s="48"/>
      <c r="R755" s="48"/>
      <c r="S755" s="48"/>
      <c r="T755" s="48"/>
      <c r="U755" s="48"/>
      <c r="V755" s="48"/>
      <c r="W755" s="48"/>
      <c r="X755" s="48"/>
      <c r="Y755" s="48"/>
      <c r="Z755" s="48"/>
      <c r="AA755" s="48"/>
      <c r="AB755" s="48"/>
      <c r="AC755" s="48"/>
      <c r="AD755" s="48"/>
      <c r="AE755" s="48"/>
    </row>
    <row r="756" spans="1:31" ht="15.75" customHeight="1">
      <c r="A756" s="48"/>
      <c r="B756" s="48"/>
      <c r="C756" s="48"/>
      <c r="D756" s="48"/>
      <c r="E756" s="48"/>
      <c r="F756" s="48"/>
      <c r="G756" s="48"/>
      <c r="H756" s="48"/>
      <c r="I756" s="48"/>
      <c r="J756" s="48"/>
      <c r="K756" s="48"/>
      <c r="L756" s="48"/>
      <c r="M756" s="48"/>
      <c r="N756" s="48"/>
      <c r="O756" s="48"/>
      <c r="P756" s="48"/>
      <c r="Q756" s="48"/>
      <c r="R756" s="48"/>
      <c r="S756" s="48"/>
      <c r="T756" s="48"/>
      <c r="U756" s="48"/>
      <c r="V756" s="48"/>
      <c r="W756" s="48"/>
      <c r="X756" s="48"/>
      <c r="Y756" s="48"/>
      <c r="Z756" s="48"/>
      <c r="AA756" s="48"/>
      <c r="AB756" s="48"/>
      <c r="AC756" s="48"/>
      <c r="AD756" s="48"/>
      <c r="AE756" s="48"/>
    </row>
    <row r="757" spans="1:31" ht="15.75" customHeight="1">
      <c r="A757" s="48"/>
      <c r="B757" s="48"/>
      <c r="C757" s="48"/>
      <c r="D757" s="48"/>
      <c r="E757" s="48"/>
      <c r="F757" s="48"/>
      <c r="G757" s="48"/>
      <c r="H757" s="48"/>
      <c r="I757" s="48"/>
      <c r="J757" s="48"/>
      <c r="K757" s="48"/>
      <c r="L757" s="48"/>
      <c r="M757" s="48"/>
      <c r="N757" s="48"/>
      <c r="O757" s="48"/>
      <c r="P757" s="48"/>
      <c r="Q757" s="48"/>
      <c r="R757" s="48"/>
      <c r="S757" s="48"/>
      <c r="T757" s="48"/>
      <c r="U757" s="48"/>
      <c r="V757" s="48"/>
      <c r="W757" s="48"/>
      <c r="X757" s="48"/>
      <c r="Y757" s="48"/>
      <c r="Z757" s="48"/>
      <c r="AA757" s="48"/>
      <c r="AB757" s="48"/>
      <c r="AC757" s="48"/>
      <c r="AD757" s="48"/>
      <c r="AE757" s="48"/>
    </row>
    <row r="758" spans="1:31" ht="15.75" customHeight="1">
      <c r="A758" s="48"/>
      <c r="B758" s="48"/>
      <c r="C758" s="48"/>
      <c r="D758" s="48"/>
      <c r="E758" s="48"/>
      <c r="F758" s="48"/>
      <c r="G758" s="48"/>
      <c r="H758" s="48"/>
      <c r="I758" s="48"/>
      <c r="J758" s="48"/>
      <c r="K758" s="48"/>
      <c r="L758" s="48"/>
      <c r="M758" s="48"/>
      <c r="N758" s="48"/>
      <c r="O758" s="48"/>
      <c r="P758" s="48"/>
      <c r="Q758" s="48"/>
      <c r="R758" s="48"/>
      <c r="S758" s="48"/>
      <c r="T758" s="48"/>
      <c r="U758" s="48"/>
      <c r="V758" s="48"/>
      <c r="W758" s="48"/>
      <c r="X758" s="48"/>
      <c r="Y758" s="48"/>
      <c r="Z758" s="48"/>
      <c r="AA758" s="48"/>
      <c r="AB758" s="48"/>
      <c r="AC758" s="48"/>
      <c r="AD758" s="48"/>
      <c r="AE758" s="48"/>
    </row>
    <row r="759" spans="1:31" ht="15.75" customHeight="1">
      <c r="A759" s="48"/>
      <c r="B759" s="48"/>
      <c r="C759" s="48"/>
      <c r="D759" s="48"/>
      <c r="E759" s="48"/>
      <c r="F759" s="48"/>
      <c r="G759" s="48"/>
      <c r="H759" s="48"/>
      <c r="I759" s="48"/>
      <c r="J759" s="48"/>
      <c r="K759" s="48"/>
      <c r="L759" s="48"/>
      <c r="M759" s="48"/>
      <c r="N759" s="48"/>
      <c r="O759" s="48"/>
      <c r="P759" s="48"/>
      <c r="Q759" s="48"/>
      <c r="R759" s="48"/>
      <c r="S759" s="48"/>
      <c r="T759" s="48"/>
      <c r="U759" s="48"/>
      <c r="V759" s="48"/>
      <c r="W759" s="48"/>
      <c r="X759" s="48"/>
      <c r="Y759" s="48"/>
      <c r="Z759" s="48"/>
      <c r="AA759" s="48"/>
      <c r="AB759" s="48"/>
      <c r="AC759" s="48"/>
      <c r="AD759" s="48"/>
      <c r="AE759" s="48"/>
    </row>
    <row r="760" spans="1:31" ht="15.75" customHeight="1">
      <c r="A760" s="48"/>
      <c r="B760" s="48"/>
      <c r="C760" s="48"/>
      <c r="D760" s="48"/>
      <c r="E760" s="48"/>
      <c r="F760" s="48"/>
      <c r="G760" s="48"/>
      <c r="H760" s="48"/>
      <c r="I760" s="48"/>
      <c r="J760" s="48"/>
      <c r="K760" s="48"/>
      <c r="L760" s="48"/>
      <c r="M760" s="48"/>
      <c r="N760" s="48"/>
      <c r="O760" s="48"/>
      <c r="P760" s="48"/>
      <c r="Q760" s="48"/>
      <c r="R760" s="48"/>
      <c r="S760" s="48"/>
      <c r="T760" s="48"/>
      <c r="U760" s="48"/>
      <c r="V760" s="48"/>
      <c r="W760" s="48"/>
      <c r="X760" s="48"/>
      <c r="Y760" s="48"/>
      <c r="Z760" s="48"/>
      <c r="AA760" s="48"/>
      <c r="AB760" s="48"/>
      <c r="AC760" s="48"/>
      <c r="AD760" s="48"/>
      <c r="AE760" s="48"/>
    </row>
    <row r="761" spans="1:31" ht="15.75" customHeight="1">
      <c r="A761" s="48"/>
      <c r="B761" s="48"/>
      <c r="C761" s="48"/>
      <c r="D761" s="48"/>
      <c r="E761" s="48"/>
      <c r="F761" s="48"/>
      <c r="G761" s="48"/>
      <c r="H761" s="48"/>
      <c r="I761" s="48"/>
      <c r="J761" s="48"/>
      <c r="K761" s="48"/>
      <c r="L761" s="48"/>
      <c r="M761" s="48"/>
      <c r="N761" s="48"/>
      <c r="O761" s="48"/>
      <c r="P761" s="48"/>
      <c r="Q761" s="48"/>
      <c r="R761" s="48"/>
      <c r="S761" s="48"/>
      <c r="T761" s="48"/>
      <c r="U761" s="48"/>
      <c r="V761" s="48"/>
      <c r="W761" s="48"/>
      <c r="X761" s="48"/>
      <c r="Y761" s="48"/>
      <c r="Z761" s="48"/>
      <c r="AA761" s="48"/>
      <c r="AB761" s="48"/>
      <c r="AC761" s="48"/>
      <c r="AD761" s="48"/>
      <c r="AE761" s="48"/>
    </row>
    <row r="762" spans="1:31" ht="15.75" customHeight="1">
      <c r="A762" s="48"/>
      <c r="B762" s="48"/>
      <c r="C762" s="48"/>
      <c r="D762" s="48"/>
      <c r="E762" s="48"/>
      <c r="F762" s="48"/>
      <c r="G762" s="48"/>
      <c r="H762" s="48"/>
      <c r="I762" s="48"/>
      <c r="J762" s="48"/>
      <c r="K762" s="48"/>
      <c r="L762" s="48"/>
      <c r="M762" s="48"/>
      <c r="N762" s="48"/>
      <c r="O762" s="48"/>
      <c r="P762" s="48"/>
      <c r="Q762" s="48"/>
      <c r="R762" s="48"/>
      <c r="S762" s="48"/>
      <c r="T762" s="48"/>
      <c r="U762" s="48"/>
      <c r="V762" s="48"/>
      <c r="W762" s="48"/>
      <c r="X762" s="48"/>
      <c r="Y762" s="48"/>
      <c r="Z762" s="48"/>
      <c r="AA762" s="48"/>
      <c r="AB762" s="48"/>
      <c r="AC762" s="48"/>
      <c r="AD762" s="48"/>
      <c r="AE762" s="48"/>
    </row>
    <row r="763" spans="1:31" ht="15.75" customHeight="1">
      <c r="A763" s="48"/>
      <c r="B763" s="48"/>
      <c r="C763" s="48"/>
      <c r="D763" s="48"/>
      <c r="E763" s="48"/>
      <c r="F763" s="48"/>
      <c r="G763" s="48"/>
      <c r="H763" s="48"/>
      <c r="I763" s="48"/>
      <c r="J763" s="48"/>
      <c r="K763" s="48"/>
      <c r="L763" s="48"/>
      <c r="M763" s="48"/>
      <c r="N763" s="48"/>
      <c r="O763" s="48"/>
      <c r="P763" s="48"/>
      <c r="Q763" s="48"/>
      <c r="R763" s="48"/>
      <c r="S763" s="48"/>
      <c r="T763" s="48"/>
      <c r="U763" s="48"/>
      <c r="V763" s="48"/>
      <c r="W763" s="48"/>
      <c r="X763" s="48"/>
      <c r="Y763" s="48"/>
      <c r="Z763" s="48"/>
      <c r="AA763" s="48"/>
      <c r="AB763" s="48"/>
      <c r="AC763" s="48"/>
      <c r="AD763" s="48"/>
      <c r="AE763" s="48"/>
    </row>
    <row r="764" spans="1:31" ht="15.75" customHeight="1">
      <c r="A764" s="48"/>
      <c r="B764" s="48"/>
      <c r="C764" s="48"/>
      <c r="D764" s="48"/>
      <c r="E764" s="48"/>
      <c r="F764" s="48"/>
      <c r="G764" s="48"/>
      <c r="H764" s="48"/>
      <c r="I764" s="48"/>
      <c r="J764" s="48"/>
      <c r="K764" s="48"/>
      <c r="L764" s="48"/>
      <c r="M764" s="48"/>
      <c r="N764" s="48"/>
      <c r="O764" s="48"/>
      <c r="P764" s="48"/>
      <c r="Q764" s="48"/>
      <c r="R764" s="48"/>
      <c r="S764" s="48"/>
      <c r="T764" s="48"/>
      <c r="U764" s="48"/>
      <c r="V764" s="48"/>
      <c r="W764" s="48"/>
      <c r="X764" s="48"/>
      <c r="Y764" s="48"/>
      <c r="Z764" s="48"/>
      <c r="AA764" s="48"/>
      <c r="AB764" s="48"/>
      <c r="AC764" s="48"/>
      <c r="AD764" s="48"/>
      <c r="AE764" s="48"/>
    </row>
    <row r="765" spans="1:31" ht="15.75" customHeight="1">
      <c r="A765" s="48"/>
      <c r="B765" s="48"/>
      <c r="C765" s="48"/>
      <c r="D765" s="48"/>
      <c r="E765" s="48"/>
      <c r="F765" s="48"/>
      <c r="G765" s="48"/>
      <c r="H765" s="48"/>
      <c r="I765" s="48"/>
      <c r="J765" s="48"/>
      <c r="K765" s="48"/>
      <c r="L765" s="48"/>
      <c r="M765" s="48"/>
      <c r="N765" s="48"/>
      <c r="O765" s="48"/>
      <c r="P765" s="48"/>
      <c r="Q765" s="48"/>
      <c r="R765" s="48"/>
      <c r="S765" s="48"/>
      <c r="T765" s="48"/>
      <c r="U765" s="48"/>
      <c r="V765" s="48"/>
      <c r="W765" s="48"/>
      <c r="X765" s="48"/>
      <c r="Y765" s="48"/>
      <c r="Z765" s="48"/>
      <c r="AA765" s="48"/>
      <c r="AB765" s="48"/>
      <c r="AC765" s="48"/>
      <c r="AD765" s="48"/>
      <c r="AE765" s="48"/>
    </row>
    <row r="766" spans="1:31" ht="15.75" customHeight="1">
      <c r="A766" s="48"/>
      <c r="B766" s="48"/>
      <c r="C766" s="48"/>
      <c r="D766" s="48"/>
      <c r="E766" s="48"/>
      <c r="F766" s="48"/>
      <c r="G766" s="48"/>
      <c r="H766" s="48"/>
      <c r="I766" s="48"/>
      <c r="J766" s="48"/>
      <c r="K766" s="48"/>
      <c r="L766" s="48"/>
      <c r="M766" s="48"/>
      <c r="N766" s="48"/>
      <c r="O766" s="48"/>
      <c r="P766" s="48"/>
      <c r="Q766" s="48"/>
      <c r="R766" s="48"/>
      <c r="S766" s="48"/>
      <c r="T766" s="48"/>
      <c r="U766" s="48"/>
      <c r="V766" s="48"/>
      <c r="W766" s="48"/>
      <c r="X766" s="48"/>
      <c r="Y766" s="48"/>
      <c r="Z766" s="48"/>
      <c r="AA766" s="48"/>
      <c r="AB766" s="48"/>
      <c r="AC766" s="48"/>
      <c r="AD766" s="48"/>
      <c r="AE766" s="48"/>
    </row>
    <row r="767" spans="1:31" ht="15.75" customHeight="1">
      <c r="A767" s="48"/>
      <c r="B767" s="48"/>
      <c r="C767" s="48"/>
      <c r="D767" s="48"/>
      <c r="E767" s="48"/>
      <c r="F767" s="48"/>
      <c r="G767" s="48"/>
      <c r="H767" s="48"/>
      <c r="I767" s="48"/>
      <c r="J767" s="48"/>
      <c r="K767" s="48"/>
      <c r="L767" s="48"/>
      <c r="M767" s="48"/>
      <c r="N767" s="48"/>
      <c r="O767" s="48"/>
      <c r="P767" s="48"/>
      <c r="Q767" s="48"/>
      <c r="R767" s="48"/>
      <c r="S767" s="48"/>
      <c r="T767" s="48"/>
      <c r="U767" s="48"/>
      <c r="V767" s="48"/>
      <c r="W767" s="48"/>
      <c r="X767" s="48"/>
      <c r="Y767" s="48"/>
      <c r="Z767" s="48"/>
      <c r="AA767" s="48"/>
      <c r="AB767" s="48"/>
      <c r="AC767" s="48"/>
      <c r="AD767" s="48"/>
      <c r="AE767" s="48"/>
    </row>
    <row r="768" spans="1:31" ht="15.75" customHeight="1">
      <c r="A768" s="48"/>
      <c r="B768" s="48"/>
      <c r="C768" s="48"/>
      <c r="D768" s="48"/>
      <c r="E768" s="48"/>
      <c r="F768" s="48"/>
      <c r="G768" s="48"/>
      <c r="H768" s="48"/>
      <c r="I768" s="48"/>
      <c r="J768" s="48"/>
      <c r="K768" s="48"/>
      <c r="L768" s="48"/>
      <c r="M768" s="48"/>
      <c r="N768" s="48"/>
      <c r="O768" s="48"/>
      <c r="P768" s="48"/>
      <c r="Q768" s="48"/>
      <c r="R768" s="48"/>
      <c r="S768" s="48"/>
      <c r="T768" s="48"/>
      <c r="U768" s="48"/>
      <c r="V768" s="48"/>
      <c r="W768" s="48"/>
      <c r="X768" s="48"/>
      <c r="Y768" s="48"/>
      <c r="Z768" s="48"/>
      <c r="AA768" s="48"/>
      <c r="AB768" s="48"/>
      <c r="AC768" s="48"/>
      <c r="AD768" s="48"/>
      <c r="AE768" s="48"/>
    </row>
    <row r="769" spans="1:31" ht="15.75" customHeight="1">
      <c r="A769" s="48"/>
      <c r="B769" s="48"/>
      <c r="C769" s="48"/>
      <c r="D769" s="48"/>
      <c r="E769" s="48"/>
      <c r="F769" s="48"/>
      <c r="G769" s="48"/>
      <c r="H769" s="48"/>
      <c r="I769" s="48"/>
      <c r="J769" s="48"/>
      <c r="K769" s="48"/>
      <c r="L769" s="48"/>
      <c r="M769" s="48"/>
      <c r="N769" s="48"/>
      <c r="O769" s="48"/>
      <c r="P769" s="48"/>
      <c r="Q769" s="48"/>
      <c r="R769" s="48"/>
      <c r="S769" s="48"/>
      <c r="T769" s="48"/>
      <c r="U769" s="48"/>
      <c r="V769" s="48"/>
      <c r="W769" s="48"/>
      <c r="X769" s="48"/>
      <c r="Y769" s="48"/>
      <c r="Z769" s="48"/>
      <c r="AA769" s="48"/>
      <c r="AB769" s="48"/>
      <c r="AC769" s="48"/>
      <c r="AD769" s="48"/>
      <c r="AE769" s="48"/>
    </row>
    <row r="770" spans="1:31" ht="15.75" customHeight="1">
      <c r="A770" s="48"/>
      <c r="B770" s="48"/>
      <c r="C770" s="48"/>
      <c r="D770" s="48"/>
      <c r="E770" s="48"/>
      <c r="F770" s="48"/>
      <c r="G770" s="48"/>
      <c r="H770" s="48"/>
      <c r="I770" s="48"/>
      <c r="J770" s="48"/>
      <c r="K770" s="48"/>
      <c r="L770" s="48"/>
      <c r="M770" s="48"/>
      <c r="N770" s="48"/>
      <c r="O770" s="48"/>
      <c r="P770" s="48"/>
      <c r="Q770" s="48"/>
      <c r="R770" s="48"/>
      <c r="S770" s="48"/>
      <c r="T770" s="48"/>
      <c r="U770" s="48"/>
      <c r="V770" s="48"/>
      <c r="W770" s="48"/>
      <c r="X770" s="48"/>
      <c r="Y770" s="48"/>
      <c r="Z770" s="48"/>
      <c r="AA770" s="48"/>
      <c r="AB770" s="48"/>
      <c r="AC770" s="48"/>
      <c r="AD770" s="48"/>
      <c r="AE770" s="48"/>
    </row>
    <row r="771" spans="1:31" ht="15.75" customHeight="1">
      <c r="A771" s="48"/>
      <c r="B771" s="48"/>
      <c r="C771" s="48"/>
      <c r="D771" s="48"/>
      <c r="E771" s="48"/>
      <c r="F771" s="48"/>
      <c r="G771" s="48"/>
      <c r="H771" s="48"/>
      <c r="I771" s="48"/>
      <c r="J771" s="48"/>
      <c r="K771" s="48"/>
      <c r="L771" s="48"/>
      <c r="M771" s="48"/>
      <c r="N771" s="48"/>
      <c r="O771" s="48"/>
      <c r="P771" s="48"/>
      <c r="Q771" s="48"/>
      <c r="R771" s="48"/>
      <c r="S771" s="48"/>
      <c r="T771" s="48"/>
      <c r="U771" s="48"/>
      <c r="V771" s="48"/>
      <c r="W771" s="48"/>
      <c r="X771" s="48"/>
      <c r="Y771" s="48"/>
      <c r="Z771" s="48"/>
      <c r="AA771" s="48"/>
      <c r="AB771" s="48"/>
      <c r="AC771" s="48"/>
      <c r="AD771" s="48"/>
      <c r="AE771" s="48"/>
    </row>
    <row r="772" spans="1:31" ht="15.75" customHeight="1">
      <c r="A772" s="48"/>
      <c r="B772" s="48"/>
      <c r="C772" s="48"/>
      <c r="D772" s="48"/>
      <c r="E772" s="48"/>
      <c r="F772" s="48"/>
      <c r="G772" s="48"/>
      <c r="H772" s="48"/>
      <c r="I772" s="48"/>
      <c r="J772" s="48"/>
      <c r="K772" s="48"/>
      <c r="L772" s="48"/>
      <c r="M772" s="48"/>
      <c r="N772" s="48"/>
      <c r="O772" s="48"/>
      <c r="P772" s="48"/>
      <c r="Q772" s="48"/>
      <c r="R772" s="48"/>
      <c r="S772" s="48"/>
      <c r="T772" s="48"/>
      <c r="U772" s="48"/>
      <c r="V772" s="48"/>
      <c r="W772" s="48"/>
      <c r="X772" s="48"/>
      <c r="Y772" s="48"/>
      <c r="Z772" s="48"/>
      <c r="AA772" s="48"/>
      <c r="AB772" s="48"/>
      <c r="AC772" s="48"/>
      <c r="AD772" s="48"/>
      <c r="AE772" s="48"/>
    </row>
    <row r="773" spans="1:31" ht="15.75" customHeight="1">
      <c r="A773" s="48"/>
      <c r="B773" s="48"/>
      <c r="C773" s="48"/>
      <c r="D773" s="48"/>
      <c r="E773" s="48"/>
      <c r="F773" s="48"/>
      <c r="G773" s="48"/>
      <c r="H773" s="48"/>
      <c r="I773" s="48"/>
      <c r="J773" s="48"/>
      <c r="K773" s="48"/>
      <c r="L773" s="48"/>
      <c r="M773" s="48"/>
      <c r="N773" s="48"/>
      <c r="O773" s="48"/>
      <c r="P773" s="48"/>
      <c r="Q773" s="48"/>
      <c r="R773" s="48"/>
      <c r="S773" s="48"/>
      <c r="T773" s="48"/>
      <c r="U773" s="48"/>
      <c r="V773" s="48"/>
      <c r="W773" s="48"/>
      <c r="X773" s="48"/>
      <c r="Y773" s="48"/>
      <c r="Z773" s="48"/>
      <c r="AA773" s="48"/>
      <c r="AB773" s="48"/>
      <c r="AC773" s="48"/>
      <c r="AD773" s="48"/>
      <c r="AE773" s="48"/>
    </row>
    <row r="774" spans="1:31" ht="15.75" customHeight="1">
      <c r="A774" s="48"/>
      <c r="B774" s="48"/>
      <c r="C774" s="48"/>
      <c r="D774" s="48"/>
      <c r="E774" s="48"/>
      <c r="F774" s="48"/>
      <c r="G774" s="48"/>
      <c r="H774" s="48"/>
      <c r="I774" s="48"/>
      <c r="J774" s="48"/>
      <c r="K774" s="48"/>
      <c r="L774" s="48"/>
      <c r="M774" s="48"/>
      <c r="N774" s="48"/>
      <c r="O774" s="48"/>
      <c r="P774" s="48"/>
      <c r="Q774" s="48"/>
      <c r="R774" s="48"/>
      <c r="S774" s="48"/>
      <c r="T774" s="48"/>
      <c r="U774" s="48"/>
      <c r="V774" s="48"/>
      <c r="W774" s="48"/>
      <c r="X774" s="48"/>
      <c r="Y774" s="48"/>
      <c r="Z774" s="48"/>
      <c r="AA774" s="48"/>
      <c r="AB774" s="48"/>
      <c r="AC774" s="48"/>
      <c r="AD774" s="48"/>
      <c r="AE774" s="48"/>
    </row>
    <row r="775" spans="1:31" ht="15.75" customHeight="1">
      <c r="A775" s="48"/>
      <c r="B775" s="48"/>
      <c r="C775" s="48"/>
      <c r="D775" s="48"/>
      <c r="E775" s="48"/>
      <c r="F775" s="48"/>
      <c r="G775" s="48"/>
      <c r="H775" s="48"/>
      <c r="I775" s="48"/>
      <c r="J775" s="48"/>
      <c r="K775" s="48"/>
      <c r="L775" s="48"/>
      <c r="M775" s="48"/>
      <c r="N775" s="48"/>
      <c r="O775" s="48"/>
      <c r="P775" s="48"/>
      <c r="Q775" s="48"/>
      <c r="R775" s="48"/>
      <c r="S775" s="48"/>
      <c r="T775" s="48"/>
      <c r="U775" s="48"/>
      <c r="V775" s="48"/>
      <c r="W775" s="48"/>
      <c r="X775" s="48"/>
      <c r="Y775" s="48"/>
      <c r="Z775" s="48"/>
      <c r="AA775" s="48"/>
      <c r="AB775" s="48"/>
      <c r="AC775" s="48"/>
      <c r="AD775" s="48"/>
      <c r="AE775" s="48"/>
    </row>
    <row r="776" spans="1:31" ht="15.75" customHeight="1">
      <c r="A776" s="48"/>
      <c r="B776" s="48"/>
      <c r="C776" s="48"/>
      <c r="D776" s="48"/>
      <c r="E776" s="48"/>
      <c r="F776" s="48"/>
      <c r="G776" s="48"/>
      <c r="H776" s="48"/>
      <c r="I776" s="48"/>
      <c r="J776" s="48"/>
      <c r="K776" s="48"/>
      <c r="L776" s="48"/>
      <c r="M776" s="48"/>
      <c r="N776" s="48"/>
      <c r="O776" s="48"/>
      <c r="P776" s="48"/>
      <c r="Q776" s="48"/>
      <c r="R776" s="48"/>
      <c r="S776" s="48"/>
      <c r="T776" s="48"/>
      <c r="U776" s="48"/>
      <c r="V776" s="48"/>
      <c r="W776" s="48"/>
      <c r="X776" s="48"/>
      <c r="Y776" s="48"/>
      <c r="Z776" s="48"/>
      <c r="AA776" s="48"/>
      <c r="AB776" s="48"/>
      <c r="AC776" s="48"/>
      <c r="AD776" s="48"/>
      <c r="AE776" s="48"/>
    </row>
    <row r="777" spans="1:31" ht="15.75" customHeight="1">
      <c r="A777" s="48"/>
      <c r="B777" s="48"/>
      <c r="C777" s="48"/>
      <c r="D777" s="48"/>
      <c r="E777" s="48"/>
      <c r="F777" s="48"/>
      <c r="G777" s="48"/>
      <c r="H777" s="48"/>
      <c r="I777" s="48"/>
      <c r="J777" s="48"/>
      <c r="K777" s="48"/>
      <c r="L777" s="48"/>
      <c r="M777" s="48"/>
      <c r="N777" s="48"/>
      <c r="O777" s="48"/>
      <c r="P777" s="48"/>
      <c r="Q777" s="48"/>
      <c r="R777" s="48"/>
      <c r="S777" s="48"/>
      <c r="T777" s="48"/>
      <c r="U777" s="48"/>
      <c r="V777" s="48"/>
      <c r="W777" s="48"/>
      <c r="X777" s="48"/>
      <c r="Y777" s="48"/>
      <c r="Z777" s="48"/>
      <c r="AA777" s="48"/>
      <c r="AB777" s="48"/>
      <c r="AC777" s="48"/>
      <c r="AD777" s="48"/>
      <c r="AE777" s="48"/>
    </row>
    <row r="778" spans="1:31" ht="15.75" customHeight="1">
      <c r="A778" s="48"/>
      <c r="B778" s="48"/>
      <c r="C778" s="48"/>
      <c r="D778" s="48"/>
      <c r="E778" s="48"/>
      <c r="F778" s="48"/>
      <c r="G778" s="48"/>
      <c r="H778" s="48"/>
      <c r="I778" s="48"/>
      <c r="J778" s="48"/>
      <c r="K778" s="48"/>
      <c r="L778" s="48"/>
      <c r="M778" s="48"/>
      <c r="N778" s="48"/>
      <c r="O778" s="48"/>
      <c r="P778" s="48"/>
      <c r="Q778" s="48"/>
      <c r="R778" s="48"/>
      <c r="S778" s="48"/>
      <c r="T778" s="48"/>
      <c r="U778" s="48"/>
      <c r="V778" s="48"/>
      <c r="W778" s="48"/>
      <c r="X778" s="48"/>
      <c r="Y778" s="48"/>
      <c r="Z778" s="48"/>
      <c r="AA778" s="48"/>
      <c r="AB778" s="48"/>
      <c r="AC778" s="48"/>
      <c r="AD778" s="48"/>
      <c r="AE778" s="48"/>
    </row>
    <row r="779" spans="1:31" ht="15.75" customHeight="1">
      <c r="A779" s="48"/>
      <c r="B779" s="48"/>
      <c r="C779" s="48"/>
      <c r="D779" s="48"/>
      <c r="E779" s="48"/>
      <c r="F779" s="48"/>
      <c r="G779" s="48"/>
      <c r="H779" s="48"/>
      <c r="I779" s="48"/>
      <c r="J779" s="48"/>
      <c r="K779" s="48"/>
      <c r="L779" s="48"/>
      <c r="M779" s="48"/>
      <c r="N779" s="48"/>
      <c r="O779" s="48"/>
      <c r="P779" s="48"/>
      <c r="Q779" s="48"/>
      <c r="R779" s="48"/>
      <c r="S779" s="48"/>
      <c r="T779" s="48"/>
      <c r="U779" s="48"/>
      <c r="V779" s="48"/>
      <c r="W779" s="48"/>
      <c r="X779" s="48"/>
      <c r="Y779" s="48"/>
      <c r="Z779" s="48"/>
      <c r="AA779" s="48"/>
      <c r="AB779" s="48"/>
      <c r="AC779" s="48"/>
      <c r="AD779" s="48"/>
      <c r="AE779" s="48"/>
    </row>
    <row r="780" spans="1:31" ht="15.75" customHeight="1">
      <c r="A780" s="48"/>
      <c r="B780" s="48"/>
      <c r="C780" s="48"/>
      <c r="D780" s="48"/>
      <c r="E780" s="48"/>
      <c r="F780" s="48"/>
      <c r="G780" s="48"/>
      <c r="H780" s="48"/>
      <c r="I780" s="48"/>
      <c r="J780" s="48"/>
      <c r="K780" s="48"/>
      <c r="L780" s="48"/>
      <c r="M780" s="48"/>
      <c r="N780" s="48"/>
      <c r="O780" s="48"/>
      <c r="P780" s="48"/>
      <c r="Q780" s="48"/>
      <c r="R780" s="48"/>
      <c r="S780" s="48"/>
      <c r="T780" s="48"/>
      <c r="U780" s="48"/>
      <c r="V780" s="48"/>
      <c r="W780" s="48"/>
      <c r="X780" s="48"/>
      <c r="Y780" s="48"/>
      <c r="Z780" s="48"/>
      <c r="AA780" s="48"/>
      <c r="AB780" s="48"/>
      <c r="AC780" s="48"/>
      <c r="AD780" s="48"/>
      <c r="AE780" s="48"/>
    </row>
    <row r="781" spans="1:31" ht="15.75" customHeight="1">
      <c r="A781" s="48"/>
      <c r="B781" s="48"/>
      <c r="C781" s="48"/>
      <c r="D781" s="48"/>
      <c r="E781" s="48"/>
      <c r="F781" s="48"/>
      <c r="G781" s="48"/>
      <c r="H781" s="48"/>
      <c r="I781" s="48"/>
      <c r="J781" s="48"/>
      <c r="K781" s="48"/>
      <c r="L781" s="48"/>
      <c r="M781" s="48"/>
      <c r="N781" s="48"/>
      <c r="O781" s="48"/>
      <c r="P781" s="48"/>
      <c r="Q781" s="48"/>
      <c r="R781" s="48"/>
      <c r="S781" s="48"/>
      <c r="T781" s="48"/>
      <c r="U781" s="48"/>
      <c r="V781" s="48"/>
      <c r="W781" s="48"/>
      <c r="X781" s="48"/>
      <c r="Y781" s="48"/>
      <c r="Z781" s="48"/>
      <c r="AA781" s="48"/>
      <c r="AB781" s="48"/>
      <c r="AC781" s="48"/>
      <c r="AD781" s="48"/>
      <c r="AE781" s="48"/>
    </row>
    <row r="782" spans="1:31" ht="15.75" customHeight="1">
      <c r="A782" s="48"/>
      <c r="B782" s="48"/>
      <c r="C782" s="48"/>
      <c r="D782" s="48"/>
      <c r="E782" s="48"/>
      <c r="F782" s="48"/>
      <c r="G782" s="48"/>
      <c r="H782" s="48"/>
      <c r="I782" s="48"/>
      <c r="J782" s="48"/>
      <c r="K782" s="48"/>
      <c r="L782" s="48"/>
      <c r="M782" s="48"/>
      <c r="N782" s="48"/>
      <c r="O782" s="48"/>
      <c r="P782" s="48"/>
      <c r="Q782" s="48"/>
      <c r="R782" s="48"/>
      <c r="S782" s="48"/>
      <c r="T782" s="48"/>
      <c r="U782" s="48"/>
      <c r="V782" s="48"/>
      <c r="W782" s="48"/>
      <c r="X782" s="48"/>
      <c r="Y782" s="48"/>
      <c r="Z782" s="48"/>
      <c r="AA782" s="48"/>
      <c r="AB782" s="48"/>
      <c r="AC782" s="48"/>
      <c r="AD782" s="48"/>
      <c r="AE782" s="48"/>
    </row>
    <row r="783" spans="1:31" ht="15.75" customHeight="1">
      <c r="A783" s="48"/>
      <c r="B783" s="48"/>
      <c r="C783" s="48"/>
      <c r="D783" s="48"/>
      <c r="E783" s="48"/>
      <c r="F783" s="48"/>
      <c r="G783" s="48"/>
      <c r="H783" s="48"/>
      <c r="I783" s="48"/>
      <c r="J783" s="48"/>
      <c r="K783" s="48"/>
      <c r="L783" s="48"/>
      <c r="M783" s="48"/>
      <c r="N783" s="48"/>
      <c r="O783" s="48"/>
      <c r="P783" s="48"/>
      <c r="Q783" s="48"/>
      <c r="R783" s="48"/>
      <c r="S783" s="48"/>
      <c r="T783" s="48"/>
      <c r="U783" s="48"/>
      <c r="V783" s="48"/>
      <c r="W783" s="48"/>
      <c r="X783" s="48"/>
      <c r="Y783" s="48"/>
      <c r="Z783" s="48"/>
      <c r="AA783" s="48"/>
      <c r="AB783" s="48"/>
      <c r="AC783" s="48"/>
      <c r="AD783" s="48"/>
      <c r="AE783" s="48"/>
    </row>
    <row r="784" spans="1:31" ht="15.75" customHeight="1">
      <c r="A784" s="48"/>
      <c r="B784" s="48"/>
      <c r="C784" s="48"/>
      <c r="D784" s="48"/>
      <c r="E784" s="48"/>
      <c r="F784" s="48"/>
      <c r="G784" s="48"/>
      <c r="H784" s="48"/>
      <c r="I784" s="48"/>
      <c r="J784" s="48"/>
      <c r="K784" s="48"/>
      <c r="L784" s="48"/>
      <c r="M784" s="48"/>
      <c r="N784" s="48"/>
      <c r="O784" s="48"/>
      <c r="P784" s="48"/>
      <c r="Q784" s="48"/>
      <c r="R784" s="48"/>
      <c r="S784" s="48"/>
      <c r="T784" s="48"/>
      <c r="U784" s="48"/>
      <c r="V784" s="48"/>
      <c r="W784" s="48"/>
      <c r="X784" s="48"/>
      <c r="Y784" s="48"/>
      <c r="Z784" s="48"/>
      <c r="AA784" s="48"/>
      <c r="AB784" s="48"/>
      <c r="AC784" s="48"/>
      <c r="AD784" s="48"/>
      <c r="AE784" s="48"/>
    </row>
    <row r="785" spans="1:31" ht="15.75" customHeight="1">
      <c r="A785" s="48"/>
      <c r="B785" s="48"/>
      <c r="C785" s="48"/>
      <c r="D785" s="48"/>
      <c r="E785" s="48"/>
      <c r="F785" s="48"/>
      <c r="G785" s="48"/>
      <c r="H785" s="48"/>
      <c r="I785" s="48"/>
      <c r="J785" s="48"/>
      <c r="K785" s="48"/>
      <c r="L785" s="48"/>
      <c r="M785" s="48"/>
      <c r="N785" s="48"/>
      <c r="O785" s="48"/>
      <c r="P785" s="48"/>
      <c r="Q785" s="48"/>
      <c r="R785" s="48"/>
      <c r="S785" s="48"/>
      <c r="T785" s="48"/>
      <c r="U785" s="48"/>
      <c r="V785" s="48"/>
      <c r="W785" s="48"/>
      <c r="X785" s="48"/>
      <c r="Y785" s="48"/>
      <c r="Z785" s="48"/>
      <c r="AA785" s="48"/>
      <c r="AB785" s="48"/>
      <c r="AC785" s="48"/>
      <c r="AD785" s="48"/>
      <c r="AE785" s="48"/>
    </row>
    <row r="786" spans="1:31" ht="15.75" customHeight="1">
      <c r="A786" s="48"/>
      <c r="B786" s="48"/>
      <c r="C786" s="48"/>
      <c r="D786" s="48"/>
      <c r="E786" s="48"/>
      <c r="F786" s="48"/>
      <c r="G786" s="48"/>
      <c r="H786" s="48"/>
      <c r="I786" s="48"/>
      <c r="J786" s="48"/>
      <c r="K786" s="48"/>
      <c r="L786" s="48"/>
      <c r="M786" s="48"/>
      <c r="N786" s="48"/>
      <c r="O786" s="48"/>
      <c r="P786" s="48"/>
      <c r="Q786" s="48"/>
      <c r="R786" s="48"/>
      <c r="S786" s="48"/>
      <c r="T786" s="48"/>
      <c r="U786" s="48"/>
      <c r="V786" s="48"/>
      <c r="W786" s="48"/>
      <c r="X786" s="48"/>
      <c r="Y786" s="48"/>
      <c r="Z786" s="48"/>
      <c r="AA786" s="48"/>
      <c r="AB786" s="48"/>
      <c r="AC786" s="48"/>
      <c r="AD786" s="48"/>
      <c r="AE786" s="48"/>
    </row>
    <row r="787" spans="1:31" ht="15.75" customHeight="1">
      <c r="A787" s="48"/>
      <c r="B787" s="48"/>
      <c r="C787" s="48"/>
      <c r="D787" s="48"/>
      <c r="E787" s="48"/>
      <c r="F787" s="48"/>
      <c r="G787" s="48"/>
      <c r="H787" s="48"/>
      <c r="I787" s="48"/>
      <c r="J787" s="48"/>
      <c r="K787" s="48"/>
      <c r="L787" s="48"/>
      <c r="M787" s="48"/>
      <c r="N787" s="48"/>
      <c r="O787" s="48"/>
      <c r="P787" s="48"/>
      <c r="Q787" s="48"/>
      <c r="R787" s="48"/>
      <c r="S787" s="48"/>
      <c r="T787" s="48"/>
      <c r="U787" s="48"/>
      <c r="V787" s="48"/>
      <c r="W787" s="48"/>
      <c r="X787" s="48"/>
      <c r="Y787" s="48"/>
      <c r="Z787" s="48"/>
      <c r="AA787" s="48"/>
      <c r="AB787" s="48"/>
      <c r="AC787" s="48"/>
      <c r="AD787" s="48"/>
      <c r="AE787" s="48"/>
    </row>
    <row r="788" spans="1:31" ht="15.75" customHeight="1">
      <c r="A788" s="48"/>
      <c r="B788" s="48"/>
      <c r="C788" s="48"/>
      <c r="D788" s="48"/>
      <c r="E788" s="48"/>
      <c r="F788" s="48"/>
      <c r="G788" s="48"/>
      <c r="H788" s="48"/>
      <c r="I788" s="48"/>
      <c r="J788" s="48"/>
      <c r="K788" s="48"/>
      <c r="L788" s="48"/>
      <c r="M788" s="48"/>
      <c r="N788" s="48"/>
      <c r="O788" s="48"/>
      <c r="P788" s="48"/>
      <c r="Q788" s="48"/>
      <c r="R788" s="48"/>
      <c r="S788" s="48"/>
      <c r="T788" s="48"/>
      <c r="U788" s="48"/>
      <c r="V788" s="48"/>
      <c r="W788" s="48"/>
      <c r="X788" s="48"/>
      <c r="Y788" s="48"/>
      <c r="Z788" s="48"/>
      <c r="AA788" s="48"/>
      <c r="AB788" s="48"/>
      <c r="AC788" s="48"/>
      <c r="AD788" s="48"/>
      <c r="AE788" s="48"/>
    </row>
    <row r="789" spans="1:31" ht="15.75" customHeight="1">
      <c r="A789" s="48"/>
      <c r="B789" s="48"/>
      <c r="C789" s="48"/>
      <c r="D789" s="48"/>
      <c r="E789" s="48"/>
      <c r="F789" s="48"/>
      <c r="G789" s="48"/>
      <c r="H789" s="48"/>
      <c r="I789" s="48"/>
      <c r="J789" s="48"/>
      <c r="K789" s="48"/>
      <c r="L789" s="48"/>
      <c r="M789" s="48"/>
      <c r="N789" s="48"/>
      <c r="O789" s="48"/>
      <c r="P789" s="48"/>
      <c r="Q789" s="48"/>
      <c r="R789" s="48"/>
      <c r="S789" s="48"/>
      <c r="T789" s="48"/>
      <c r="U789" s="48"/>
      <c r="V789" s="48"/>
      <c r="W789" s="48"/>
      <c r="X789" s="48"/>
      <c r="Y789" s="48"/>
      <c r="Z789" s="48"/>
      <c r="AA789" s="48"/>
      <c r="AB789" s="48"/>
      <c r="AC789" s="48"/>
      <c r="AD789" s="48"/>
      <c r="AE789" s="48"/>
    </row>
    <row r="790" spans="1:31" ht="15.75" customHeight="1">
      <c r="A790" s="48"/>
      <c r="B790" s="48"/>
      <c r="C790" s="48"/>
      <c r="D790" s="48"/>
      <c r="E790" s="48"/>
      <c r="F790" s="48"/>
      <c r="G790" s="48"/>
      <c r="H790" s="48"/>
      <c r="I790" s="48"/>
      <c r="J790" s="48"/>
      <c r="K790" s="48"/>
      <c r="L790" s="48"/>
      <c r="M790" s="48"/>
      <c r="N790" s="48"/>
      <c r="O790" s="48"/>
      <c r="P790" s="48"/>
      <c r="Q790" s="48"/>
      <c r="R790" s="48"/>
      <c r="S790" s="48"/>
      <c r="T790" s="48"/>
      <c r="U790" s="48"/>
      <c r="V790" s="48"/>
      <c r="W790" s="48"/>
      <c r="X790" s="48"/>
      <c r="Y790" s="48"/>
      <c r="Z790" s="48"/>
      <c r="AA790" s="48"/>
      <c r="AB790" s="48"/>
      <c r="AC790" s="48"/>
      <c r="AD790" s="48"/>
      <c r="AE790" s="48"/>
    </row>
    <row r="791" spans="1:31" ht="15.75" customHeight="1">
      <c r="A791" s="48"/>
      <c r="B791" s="48"/>
      <c r="C791" s="48"/>
      <c r="D791" s="48"/>
      <c r="E791" s="48"/>
      <c r="F791" s="48"/>
      <c r="G791" s="48"/>
      <c r="H791" s="48"/>
      <c r="I791" s="48"/>
      <c r="J791" s="48"/>
      <c r="K791" s="48"/>
      <c r="L791" s="48"/>
      <c r="M791" s="48"/>
      <c r="N791" s="48"/>
      <c r="O791" s="48"/>
      <c r="P791" s="48"/>
      <c r="Q791" s="48"/>
      <c r="R791" s="48"/>
      <c r="S791" s="48"/>
      <c r="T791" s="48"/>
      <c r="U791" s="48"/>
      <c r="V791" s="48"/>
      <c r="W791" s="48"/>
      <c r="X791" s="48"/>
      <c r="Y791" s="48"/>
      <c r="Z791" s="48"/>
      <c r="AA791" s="48"/>
      <c r="AB791" s="48"/>
      <c r="AC791" s="48"/>
      <c r="AD791" s="48"/>
      <c r="AE791" s="48"/>
    </row>
    <row r="792" spans="1:31" ht="15.75" customHeight="1">
      <c r="A792" s="48"/>
      <c r="B792" s="48"/>
      <c r="C792" s="48"/>
      <c r="D792" s="48"/>
      <c r="E792" s="48"/>
      <c r="F792" s="48"/>
      <c r="G792" s="48"/>
      <c r="H792" s="48"/>
      <c r="I792" s="48"/>
      <c r="J792" s="48"/>
      <c r="K792" s="48"/>
      <c r="L792" s="48"/>
      <c r="M792" s="48"/>
      <c r="N792" s="48"/>
      <c r="O792" s="48"/>
      <c r="P792" s="48"/>
      <c r="Q792" s="48"/>
      <c r="R792" s="48"/>
      <c r="S792" s="48"/>
      <c r="T792" s="48"/>
      <c r="U792" s="48"/>
      <c r="V792" s="48"/>
      <c r="W792" s="48"/>
      <c r="X792" s="48"/>
      <c r="Y792" s="48"/>
      <c r="Z792" s="48"/>
      <c r="AA792" s="48"/>
      <c r="AB792" s="48"/>
      <c r="AC792" s="48"/>
      <c r="AD792" s="48"/>
      <c r="AE792" s="48"/>
    </row>
    <row r="793" spans="1:31" ht="15.75" customHeight="1">
      <c r="A793" s="48"/>
      <c r="B793" s="48"/>
      <c r="C793" s="48"/>
      <c r="D793" s="48"/>
      <c r="E793" s="48"/>
      <c r="F793" s="48"/>
      <c r="G793" s="48"/>
      <c r="H793" s="48"/>
      <c r="I793" s="48"/>
      <c r="J793" s="48"/>
      <c r="K793" s="48"/>
      <c r="L793" s="48"/>
      <c r="M793" s="48"/>
      <c r="N793" s="48"/>
      <c r="O793" s="48"/>
      <c r="P793" s="48"/>
      <c r="Q793" s="48"/>
      <c r="R793" s="48"/>
      <c r="S793" s="48"/>
      <c r="T793" s="48"/>
      <c r="U793" s="48"/>
      <c r="V793" s="48"/>
      <c r="W793" s="48"/>
      <c r="X793" s="48"/>
      <c r="Y793" s="48"/>
      <c r="Z793" s="48"/>
      <c r="AA793" s="48"/>
      <c r="AB793" s="48"/>
      <c r="AC793" s="48"/>
      <c r="AD793" s="48"/>
      <c r="AE793" s="48"/>
    </row>
    <row r="794" spans="1:31" ht="15.75" customHeight="1">
      <c r="A794" s="48"/>
      <c r="B794" s="48"/>
      <c r="C794" s="48"/>
      <c r="D794" s="48"/>
      <c r="E794" s="48"/>
      <c r="F794" s="48"/>
      <c r="G794" s="48"/>
      <c r="H794" s="48"/>
      <c r="I794" s="48"/>
      <c r="J794" s="48"/>
      <c r="K794" s="48"/>
      <c r="L794" s="48"/>
      <c r="M794" s="48"/>
      <c r="N794" s="48"/>
      <c r="O794" s="48"/>
      <c r="P794" s="48"/>
      <c r="Q794" s="48"/>
      <c r="R794" s="48"/>
      <c r="S794" s="48"/>
      <c r="T794" s="48"/>
      <c r="U794" s="48"/>
      <c r="V794" s="48"/>
      <c r="W794" s="48"/>
      <c r="X794" s="48"/>
      <c r="Y794" s="48"/>
      <c r="Z794" s="48"/>
      <c r="AA794" s="48"/>
      <c r="AB794" s="48"/>
      <c r="AC794" s="48"/>
      <c r="AD794" s="48"/>
      <c r="AE794" s="48"/>
    </row>
    <row r="795" spans="1:31" ht="15.75" customHeight="1">
      <c r="A795" s="48"/>
      <c r="B795" s="48"/>
      <c r="C795" s="48"/>
      <c r="D795" s="48"/>
      <c r="E795" s="48"/>
      <c r="F795" s="48"/>
      <c r="G795" s="48"/>
      <c r="H795" s="48"/>
      <c r="I795" s="48"/>
      <c r="J795" s="48"/>
      <c r="K795" s="48"/>
      <c r="L795" s="48"/>
      <c r="M795" s="48"/>
      <c r="N795" s="48"/>
      <c r="O795" s="48"/>
      <c r="P795" s="48"/>
      <c r="Q795" s="48"/>
      <c r="R795" s="48"/>
      <c r="S795" s="48"/>
      <c r="T795" s="48"/>
      <c r="U795" s="48"/>
      <c r="V795" s="48"/>
      <c r="W795" s="48"/>
      <c r="X795" s="48"/>
      <c r="Y795" s="48"/>
      <c r="Z795" s="48"/>
      <c r="AA795" s="48"/>
      <c r="AB795" s="48"/>
      <c r="AC795" s="48"/>
      <c r="AD795" s="48"/>
      <c r="AE795" s="48"/>
    </row>
    <row r="796" spans="1:31" ht="15.75" customHeight="1">
      <c r="A796" s="48"/>
      <c r="B796" s="48"/>
      <c r="C796" s="48"/>
      <c r="D796" s="48"/>
      <c r="E796" s="48"/>
      <c r="F796" s="48"/>
      <c r="G796" s="48"/>
      <c r="H796" s="48"/>
      <c r="I796" s="48"/>
      <c r="J796" s="48"/>
      <c r="K796" s="48"/>
      <c r="L796" s="48"/>
      <c r="M796" s="48"/>
      <c r="N796" s="48"/>
      <c r="O796" s="48"/>
      <c r="P796" s="48"/>
      <c r="Q796" s="48"/>
      <c r="R796" s="48"/>
      <c r="S796" s="48"/>
      <c r="T796" s="48"/>
      <c r="U796" s="48"/>
      <c r="V796" s="48"/>
      <c r="W796" s="48"/>
      <c r="X796" s="48"/>
      <c r="Y796" s="48"/>
      <c r="Z796" s="48"/>
      <c r="AA796" s="48"/>
      <c r="AB796" s="48"/>
      <c r="AC796" s="48"/>
      <c r="AD796" s="48"/>
      <c r="AE796" s="48"/>
    </row>
    <row r="797" spans="1:31" ht="15.75" customHeight="1">
      <c r="A797" s="48"/>
      <c r="B797" s="48"/>
      <c r="C797" s="48"/>
      <c r="D797" s="48"/>
      <c r="E797" s="48"/>
      <c r="F797" s="48"/>
      <c r="G797" s="48"/>
      <c r="H797" s="48"/>
      <c r="I797" s="48"/>
      <c r="J797" s="48"/>
      <c r="K797" s="48"/>
      <c r="L797" s="48"/>
      <c r="M797" s="48"/>
      <c r="N797" s="48"/>
      <c r="O797" s="48"/>
      <c r="P797" s="48"/>
      <c r="Q797" s="48"/>
      <c r="R797" s="48"/>
      <c r="S797" s="48"/>
      <c r="T797" s="48"/>
      <c r="U797" s="48"/>
      <c r="V797" s="48"/>
      <c r="W797" s="48"/>
      <c r="X797" s="48"/>
      <c r="Y797" s="48"/>
      <c r="Z797" s="48"/>
      <c r="AA797" s="48"/>
      <c r="AB797" s="48"/>
      <c r="AC797" s="48"/>
      <c r="AD797" s="48"/>
      <c r="AE797" s="48"/>
    </row>
    <row r="798" spans="1:31" ht="15.75" customHeight="1">
      <c r="A798" s="48"/>
      <c r="B798" s="48"/>
      <c r="C798" s="48"/>
      <c r="D798" s="48"/>
      <c r="E798" s="48"/>
      <c r="F798" s="48"/>
      <c r="G798" s="48"/>
      <c r="H798" s="48"/>
      <c r="I798" s="48"/>
      <c r="J798" s="48"/>
      <c r="K798" s="48"/>
      <c r="L798" s="48"/>
      <c r="M798" s="48"/>
      <c r="N798" s="48"/>
      <c r="O798" s="48"/>
      <c r="P798" s="48"/>
      <c r="Q798" s="48"/>
      <c r="R798" s="48"/>
      <c r="S798" s="48"/>
      <c r="T798" s="48"/>
      <c r="U798" s="48"/>
      <c r="V798" s="48"/>
      <c r="W798" s="48"/>
      <c r="X798" s="48"/>
      <c r="Y798" s="48"/>
      <c r="Z798" s="48"/>
      <c r="AA798" s="48"/>
      <c r="AB798" s="48"/>
      <c r="AC798" s="48"/>
      <c r="AD798" s="48"/>
      <c r="AE798" s="48"/>
    </row>
    <row r="799" spans="1:31" ht="15.75" customHeight="1">
      <c r="A799" s="48"/>
      <c r="B799" s="48"/>
      <c r="C799" s="48"/>
      <c r="D799" s="48"/>
      <c r="E799" s="48"/>
      <c r="F799" s="48"/>
      <c r="G799" s="48"/>
      <c r="H799" s="48"/>
      <c r="I799" s="48"/>
      <c r="J799" s="48"/>
      <c r="K799" s="48"/>
      <c r="L799" s="48"/>
      <c r="M799" s="48"/>
      <c r="N799" s="48"/>
      <c r="O799" s="48"/>
      <c r="P799" s="48"/>
      <c r="Q799" s="48"/>
      <c r="R799" s="48"/>
      <c r="S799" s="48"/>
      <c r="T799" s="48"/>
      <c r="U799" s="48"/>
      <c r="V799" s="48"/>
      <c r="W799" s="48"/>
      <c r="X799" s="48"/>
      <c r="Y799" s="48"/>
      <c r="Z799" s="48"/>
      <c r="AA799" s="48"/>
      <c r="AB799" s="48"/>
      <c r="AC799" s="48"/>
      <c r="AD799" s="48"/>
      <c r="AE799" s="48"/>
    </row>
    <row r="800" spans="1:31" ht="15.75" customHeight="1">
      <c r="A800" s="48"/>
      <c r="B800" s="48"/>
      <c r="C800" s="48"/>
      <c r="D800" s="48"/>
      <c r="E800" s="48"/>
      <c r="F800" s="48"/>
      <c r="G800" s="48"/>
      <c r="H800" s="48"/>
      <c r="I800" s="48"/>
      <c r="J800" s="48"/>
      <c r="K800" s="48"/>
      <c r="L800" s="48"/>
      <c r="M800" s="48"/>
      <c r="N800" s="48"/>
      <c r="O800" s="48"/>
      <c r="P800" s="48"/>
      <c r="Q800" s="48"/>
      <c r="R800" s="48"/>
      <c r="S800" s="48"/>
      <c r="T800" s="48"/>
      <c r="U800" s="48"/>
      <c r="V800" s="48"/>
      <c r="W800" s="48"/>
      <c r="X800" s="48"/>
      <c r="Y800" s="48"/>
      <c r="Z800" s="48"/>
      <c r="AA800" s="48"/>
      <c r="AB800" s="48"/>
      <c r="AC800" s="48"/>
      <c r="AD800" s="48"/>
      <c r="AE800" s="48"/>
    </row>
    <row r="801" spans="1:31" ht="15.75" customHeight="1">
      <c r="A801" s="48"/>
      <c r="B801" s="48"/>
      <c r="C801" s="48"/>
      <c r="D801" s="48"/>
      <c r="E801" s="48"/>
      <c r="F801" s="48"/>
      <c r="G801" s="48"/>
      <c r="H801" s="48"/>
      <c r="I801" s="48"/>
      <c r="J801" s="48"/>
      <c r="K801" s="48"/>
      <c r="L801" s="48"/>
      <c r="M801" s="48"/>
      <c r="N801" s="48"/>
      <c r="O801" s="48"/>
      <c r="P801" s="48"/>
      <c r="Q801" s="48"/>
      <c r="R801" s="48"/>
      <c r="S801" s="48"/>
      <c r="T801" s="48"/>
      <c r="U801" s="48"/>
      <c r="V801" s="48"/>
      <c r="W801" s="48"/>
      <c r="X801" s="48"/>
      <c r="Y801" s="48"/>
      <c r="Z801" s="48"/>
      <c r="AA801" s="48"/>
      <c r="AB801" s="48"/>
      <c r="AC801" s="48"/>
      <c r="AD801" s="48"/>
      <c r="AE801" s="48"/>
    </row>
    <row r="802" spans="1:31" ht="15.75" customHeight="1">
      <c r="A802" s="48"/>
      <c r="B802" s="48"/>
      <c r="C802" s="48"/>
      <c r="D802" s="48"/>
      <c r="E802" s="48"/>
      <c r="F802" s="48"/>
      <c r="G802" s="48"/>
      <c r="H802" s="48"/>
      <c r="I802" s="48"/>
      <c r="J802" s="48"/>
      <c r="K802" s="48"/>
      <c r="L802" s="48"/>
      <c r="M802" s="48"/>
      <c r="N802" s="48"/>
      <c r="O802" s="48"/>
      <c r="P802" s="48"/>
      <c r="Q802" s="48"/>
      <c r="R802" s="48"/>
      <c r="S802" s="48"/>
      <c r="T802" s="48"/>
      <c r="U802" s="48"/>
      <c r="V802" s="48"/>
      <c r="W802" s="48"/>
      <c r="X802" s="48"/>
      <c r="Y802" s="48"/>
      <c r="Z802" s="48"/>
      <c r="AA802" s="48"/>
      <c r="AB802" s="48"/>
      <c r="AC802" s="48"/>
      <c r="AD802" s="48"/>
      <c r="AE802" s="48"/>
    </row>
    <row r="803" spans="1:31" ht="15.75" customHeight="1">
      <c r="A803" s="48"/>
      <c r="B803" s="48"/>
      <c r="C803" s="48"/>
      <c r="D803" s="48"/>
      <c r="E803" s="48"/>
      <c r="F803" s="48"/>
      <c r="G803" s="48"/>
      <c r="H803" s="48"/>
      <c r="I803" s="48"/>
      <c r="J803" s="48"/>
      <c r="K803" s="48"/>
      <c r="L803" s="48"/>
      <c r="M803" s="48"/>
      <c r="N803" s="48"/>
      <c r="O803" s="48"/>
      <c r="P803" s="48"/>
      <c r="Q803" s="48"/>
      <c r="R803" s="48"/>
      <c r="S803" s="48"/>
      <c r="T803" s="48"/>
      <c r="U803" s="48"/>
      <c r="V803" s="48"/>
      <c r="W803" s="48"/>
      <c r="X803" s="48"/>
      <c r="Y803" s="48"/>
      <c r="Z803" s="48"/>
      <c r="AA803" s="48"/>
      <c r="AB803" s="48"/>
      <c r="AC803" s="48"/>
      <c r="AD803" s="48"/>
      <c r="AE803" s="48"/>
    </row>
    <row r="804" spans="1:31" ht="15.75" customHeight="1">
      <c r="A804" s="48"/>
      <c r="B804" s="48"/>
      <c r="C804" s="48"/>
      <c r="D804" s="48"/>
      <c r="E804" s="48"/>
      <c r="F804" s="48"/>
      <c r="G804" s="48"/>
      <c r="H804" s="48"/>
      <c r="I804" s="48"/>
      <c r="J804" s="48"/>
      <c r="K804" s="48"/>
      <c r="L804" s="48"/>
      <c r="M804" s="48"/>
      <c r="N804" s="48"/>
      <c r="O804" s="48"/>
      <c r="P804" s="48"/>
      <c r="Q804" s="48"/>
      <c r="R804" s="48"/>
      <c r="S804" s="48"/>
      <c r="T804" s="48"/>
      <c r="U804" s="48"/>
      <c r="V804" s="48"/>
      <c r="W804" s="48"/>
      <c r="X804" s="48"/>
      <c r="Y804" s="48"/>
      <c r="Z804" s="48"/>
      <c r="AA804" s="48"/>
      <c r="AB804" s="48"/>
      <c r="AC804" s="48"/>
      <c r="AD804" s="48"/>
      <c r="AE804" s="48"/>
    </row>
    <row r="805" spans="1:31" ht="15.75" customHeight="1">
      <c r="A805" s="48"/>
      <c r="B805" s="48"/>
      <c r="C805" s="48"/>
      <c r="D805" s="48"/>
      <c r="E805" s="48"/>
      <c r="F805" s="48"/>
      <c r="G805" s="48"/>
      <c r="H805" s="48"/>
      <c r="I805" s="48"/>
      <c r="J805" s="48"/>
      <c r="K805" s="48"/>
      <c r="L805" s="48"/>
      <c r="M805" s="48"/>
      <c r="N805" s="48"/>
      <c r="O805" s="48"/>
      <c r="P805" s="48"/>
      <c r="Q805" s="48"/>
      <c r="R805" s="48"/>
      <c r="S805" s="48"/>
      <c r="T805" s="48"/>
      <c r="U805" s="48"/>
      <c r="V805" s="48"/>
      <c r="W805" s="48"/>
      <c r="X805" s="48"/>
      <c r="Y805" s="48"/>
      <c r="Z805" s="48"/>
      <c r="AA805" s="48"/>
      <c r="AB805" s="48"/>
      <c r="AC805" s="48"/>
      <c r="AD805" s="48"/>
      <c r="AE805" s="48"/>
    </row>
    <row r="806" spans="1:31" ht="15.75" customHeight="1">
      <c r="A806" s="48"/>
      <c r="B806" s="48"/>
      <c r="C806" s="48"/>
      <c r="D806" s="48"/>
      <c r="E806" s="48"/>
      <c r="F806" s="48"/>
      <c r="G806" s="48"/>
      <c r="H806" s="48"/>
      <c r="I806" s="48"/>
      <c r="J806" s="48"/>
      <c r="K806" s="48"/>
      <c r="L806" s="48"/>
      <c r="M806" s="48"/>
      <c r="N806" s="48"/>
      <c r="O806" s="48"/>
      <c r="P806" s="48"/>
      <c r="Q806" s="48"/>
      <c r="R806" s="48"/>
      <c r="S806" s="48"/>
      <c r="T806" s="48"/>
      <c r="U806" s="48"/>
      <c r="V806" s="48"/>
      <c r="W806" s="48"/>
      <c r="X806" s="48"/>
      <c r="Y806" s="48"/>
      <c r="Z806" s="48"/>
      <c r="AA806" s="48"/>
      <c r="AB806" s="48"/>
      <c r="AC806" s="48"/>
      <c r="AD806" s="48"/>
      <c r="AE806" s="48"/>
    </row>
    <row r="807" spans="1:31" ht="15.75" customHeight="1">
      <c r="A807" s="48"/>
      <c r="B807" s="48"/>
      <c r="C807" s="48"/>
      <c r="D807" s="48"/>
      <c r="E807" s="48"/>
      <c r="F807" s="48"/>
      <c r="G807" s="48"/>
      <c r="H807" s="48"/>
      <c r="I807" s="48"/>
      <c r="J807" s="48"/>
      <c r="K807" s="48"/>
      <c r="L807" s="48"/>
      <c r="M807" s="48"/>
      <c r="N807" s="48"/>
      <c r="O807" s="48"/>
      <c r="P807" s="48"/>
      <c r="Q807" s="48"/>
      <c r="R807" s="48"/>
      <c r="S807" s="48"/>
      <c r="T807" s="48"/>
      <c r="U807" s="48"/>
      <c r="V807" s="48"/>
      <c r="W807" s="48"/>
      <c r="X807" s="48"/>
      <c r="Y807" s="48"/>
      <c r="Z807" s="48"/>
      <c r="AA807" s="48"/>
      <c r="AB807" s="48"/>
      <c r="AC807" s="48"/>
      <c r="AD807" s="48"/>
      <c r="AE807" s="48"/>
    </row>
    <row r="808" spans="1:31" ht="15.75" customHeight="1">
      <c r="A808" s="48"/>
      <c r="B808" s="48"/>
      <c r="C808" s="48"/>
      <c r="D808" s="48"/>
      <c r="E808" s="48"/>
      <c r="F808" s="48"/>
      <c r="G808" s="48"/>
      <c r="H808" s="48"/>
      <c r="I808" s="48"/>
      <c r="J808" s="48"/>
      <c r="K808" s="48"/>
      <c r="L808" s="48"/>
      <c r="M808" s="48"/>
      <c r="N808" s="48"/>
      <c r="O808" s="48"/>
      <c r="P808" s="48"/>
      <c r="Q808" s="48"/>
      <c r="R808" s="48"/>
      <c r="S808" s="48"/>
      <c r="T808" s="48"/>
      <c r="U808" s="48"/>
      <c r="V808" s="48"/>
      <c r="W808" s="48"/>
      <c r="X808" s="48"/>
      <c r="Y808" s="48"/>
      <c r="Z808" s="48"/>
      <c r="AA808" s="48"/>
      <c r="AB808" s="48"/>
      <c r="AC808" s="48"/>
      <c r="AD808" s="48"/>
      <c r="AE808" s="48"/>
    </row>
    <row r="809" spans="1:31" ht="15.75" customHeight="1">
      <c r="A809" s="48"/>
      <c r="B809" s="48"/>
      <c r="C809" s="48"/>
      <c r="D809" s="48"/>
      <c r="E809" s="48"/>
      <c r="F809" s="48"/>
      <c r="G809" s="48"/>
      <c r="H809" s="48"/>
      <c r="I809" s="48"/>
      <c r="J809" s="48"/>
      <c r="K809" s="48"/>
      <c r="L809" s="48"/>
      <c r="M809" s="48"/>
      <c r="N809" s="48"/>
      <c r="O809" s="48"/>
      <c r="P809" s="48"/>
      <c r="Q809" s="48"/>
      <c r="R809" s="48"/>
      <c r="S809" s="48"/>
      <c r="T809" s="48"/>
      <c r="U809" s="48"/>
      <c r="V809" s="48"/>
      <c r="W809" s="48"/>
      <c r="X809" s="48"/>
      <c r="Y809" s="48"/>
      <c r="Z809" s="48"/>
      <c r="AA809" s="48"/>
      <c r="AB809" s="48"/>
      <c r="AC809" s="48"/>
      <c r="AD809" s="48"/>
      <c r="AE809" s="48"/>
    </row>
    <row r="810" spans="1:31" ht="15.75" customHeight="1">
      <c r="A810" s="48"/>
      <c r="B810" s="48"/>
      <c r="C810" s="48"/>
      <c r="D810" s="48"/>
      <c r="E810" s="48"/>
      <c r="F810" s="48"/>
      <c r="G810" s="48"/>
      <c r="H810" s="48"/>
      <c r="I810" s="48"/>
      <c r="J810" s="48"/>
      <c r="K810" s="48"/>
      <c r="L810" s="48"/>
      <c r="M810" s="48"/>
      <c r="N810" s="48"/>
      <c r="O810" s="48"/>
      <c r="P810" s="48"/>
      <c r="Q810" s="48"/>
      <c r="R810" s="48"/>
      <c r="S810" s="48"/>
      <c r="T810" s="48"/>
      <c r="U810" s="48"/>
      <c r="V810" s="48"/>
      <c r="W810" s="48"/>
      <c r="X810" s="48"/>
      <c r="Y810" s="48"/>
      <c r="Z810" s="48"/>
      <c r="AA810" s="48"/>
      <c r="AB810" s="48"/>
      <c r="AC810" s="48"/>
      <c r="AD810" s="48"/>
      <c r="AE810" s="48"/>
    </row>
    <row r="811" spans="1:31" ht="15.75" customHeight="1">
      <c r="A811" s="48"/>
      <c r="B811" s="48"/>
      <c r="C811" s="48"/>
      <c r="D811" s="48"/>
      <c r="E811" s="48"/>
      <c r="F811" s="48"/>
      <c r="G811" s="48"/>
      <c r="H811" s="48"/>
      <c r="I811" s="48"/>
      <c r="J811" s="48"/>
      <c r="K811" s="48"/>
      <c r="L811" s="48"/>
      <c r="M811" s="48"/>
      <c r="N811" s="48"/>
      <c r="O811" s="48"/>
      <c r="P811" s="48"/>
      <c r="Q811" s="48"/>
      <c r="R811" s="48"/>
      <c r="S811" s="48"/>
      <c r="T811" s="48"/>
      <c r="U811" s="48"/>
      <c r="V811" s="48"/>
      <c r="W811" s="48"/>
      <c r="X811" s="48"/>
      <c r="Y811" s="48"/>
      <c r="Z811" s="48"/>
      <c r="AA811" s="48"/>
      <c r="AB811" s="48"/>
      <c r="AC811" s="48"/>
      <c r="AD811" s="48"/>
      <c r="AE811" s="48"/>
    </row>
    <row r="812" spans="1:31" ht="15.75" customHeight="1">
      <c r="A812" s="48"/>
      <c r="B812" s="48"/>
      <c r="C812" s="48"/>
      <c r="D812" s="48"/>
      <c r="E812" s="48"/>
      <c r="F812" s="48"/>
      <c r="G812" s="48"/>
      <c r="H812" s="48"/>
      <c r="I812" s="48"/>
      <c r="J812" s="48"/>
      <c r="K812" s="48"/>
      <c r="L812" s="48"/>
      <c r="M812" s="48"/>
      <c r="N812" s="48"/>
      <c r="O812" s="48"/>
      <c r="P812" s="48"/>
      <c r="Q812" s="48"/>
      <c r="R812" s="48"/>
      <c r="S812" s="48"/>
      <c r="T812" s="48"/>
      <c r="U812" s="48"/>
      <c r="V812" s="48"/>
      <c r="W812" s="48"/>
      <c r="X812" s="48"/>
      <c r="Y812" s="48"/>
      <c r="Z812" s="48"/>
      <c r="AA812" s="48"/>
      <c r="AB812" s="48"/>
      <c r="AC812" s="48"/>
      <c r="AD812" s="48"/>
      <c r="AE812" s="48"/>
    </row>
    <row r="813" spans="1:31" ht="15.75" customHeight="1">
      <c r="A813" s="48"/>
      <c r="B813" s="48"/>
      <c r="C813" s="48"/>
      <c r="D813" s="48"/>
      <c r="E813" s="48"/>
      <c r="F813" s="48"/>
      <c r="G813" s="48"/>
      <c r="H813" s="48"/>
      <c r="I813" s="48"/>
      <c r="J813" s="48"/>
      <c r="K813" s="48"/>
      <c r="L813" s="48"/>
      <c r="M813" s="48"/>
      <c r="N813" s="48"/>
      <c r="O813" s="48"/>
      <c r="P813" s="48"/>
      <c r="Q813" s="48"/>
      <c r="R813" s="48"/>
      <c r="S813" s="48"/>
      <c r="T813" s="48"/>
      <c r="U813" s="48"/>
      <c r="V813" s="48"/>
      <c r="W813" s="48"/>
      <c r="X813" s="48"/>
      <c r="Y813" s="48"/>
      <c r="Z813" s="48"/>
      <c r="AA813" s="48"/>
      <c r="AB813" s="48"/>
      <c r="AC813" s="48"/>
      <c r="AD813" s="48"/>
      <c r="AE813" s="48"/>
    </row>
    <row r="814" spans="1:31" ht="15.75" customHeight="1">
      <c r="A814" s="48"/>
      <c r="B814" s="48"/>
      <c r="C814" s="48"/>
      <c r="D814" s="48"/>
      <c r="E814" s="48"/>
      <c r="F814" s="48"/>
      <c r="G814" s="48"/>
      <c r="H814" s="48"/>
      <c r="I814" s="48"/>
      <c r="J814" s="48"/>
      <c r="K814" s="48"/>
      <c r="L814" s="48"/>
      <c r="M814" s="48"/>
      <c r="N814" s="48"/>
      <c r="O814" s="48"/>
      <c r="P814" s="48"/>
      <c r="Q814" s="48"/>
      <c r="R814" s="48"/>
      <c r="S814" s="48"/>
      <c r="T814" s="48"/>
      <c r="U814" s="48"/>
      <c r="V814" s="48"/>
      <c r="W814" s="48"/>
      <c r="X814" s="48"/>
      <c r="Y814" s="48"/>
      <c r="Z814" s="48"/>
      <c r="AA814" s="48"/>
      <c r="AB814" s="48"/>
      <c r="AC814" s="48"/>
      <c r="AD814" s="48"/>
      <c r="AE814" s="48"/>
    </row>
    <row r="815" spans="1:31" ht="15.75" customHeight="1">
      <c r="A815" s="48"/>
      <c r="B815" s="48"/>
      <c r="C815" s="48"/>
      <c r="D815" s="48"/>
      <c r="E815" s="48"/>
      <c r="F815" s="48"/>
      <c r="G815" s="48"/>
      <c r="H815" s="48"/>
      <c r="I815" s="48"/>
      <c r="J815" s="48"/>
      <c r="K815" s="48"/>
      <c r="L815" s="48"/>
      <c r="M815" s="48"/>
      <c r="N815" s="48"/>
      <c r="O815" s="48"/>
      <c r="P815" s="48"/>
      <c r="Q815" s="48"/>
      <c r="R815" s="48"/>
      <c r="S815" s="48"/>
      <c r="T815" s="48"/>
      <c r="U815" s="48"/>
      <c r="V815" s="48"/>
      <c r="W815" s="48"/>
      <c r="X815" s="48"/>
      <c r="Y815" s="48"/>
      <c r="Z815" s="48"/>
      <c r="AA815" s="48"/>
      <c r="AB815" s="48"/>
      <c r="AC815" s="48"/>
      <c r="AD815" s="48"/>
      <c r="AE815" s="48"/>
    </row>
    <row r="816" spans="1:31" ht="15.75" customHeight="1">
      <c r="A816" s="48"/>
      <c r="B816" s="48"/>
      <c r="C816" s="48"/>
      <c r="D816" s="48"/>
      <c r="E816" s="48"/>
      <c r="F816" s="48"/>
      <c r="G816" s="48"/>
      <c r="H816" s="48"/>
      <c r="I816" s="48"/>
      <c r="J816" s="48"/>
      <c r="K816" s="48"/>
      <c r="L816" s="48"/>
      <c r="M816" s="48"/>
      <c r="N816" s="48"/>
      <c r="O816" s="48"/>
      <c r="P816" s="48"/>
      <c r="Q816" s="48"/>
      <c r="R816" s="48"/>
      <c r="S816" s="48"/>
      <c r="T816" s="48"/>
      <c r="U816" s="48"/>
      <c r="V816" s="48"/>
      <c r="W816" s="48"/>
      <c r="X816" s="48"/>
      <c r="Y816" s="48"/>
      <c r="Z816" s="48"/>
      <c r="AA816" s="48"/>
      <c r="AB816" s="48"/>
      <c r="AC816" s="48"/>
      <c r="AD816" s="48"/>
      <c r="AE816" s="48"/>
    </row>
    <row r="817" spans="1:31" ht="15.75" customHeight="1">
      <c r="A817" s="48"/>
      <c r="B817" s="48"/>
      <c r="C817" s="48"/>
      <c r="D817" s="48"/>
      <c r="E817" s="48"/>
      <c r="F817" s="48"/>
      <c r="G817" s="48"/>
      <c r="H817" s="48"/>
      <c r="I817" s="48"/>
      <c r="J817" s="48"/>
      <c r="K817" s="48"/>
      <c r="L817" s="48"/>
      <c r="M817" s="48"/>
      <c r="N817" s="48"/>
      <c r="O817" s="48"/>
      <c r="P817" s="48"/>
      <c r="Q817" s="48"/>
      <c r="R817" s="48"/>
      <c r="S817" s="48"/>
      <c r="T817" s="48"/>
      <c r="U817" s="48"/>
      <c r="V817" s="48"/>
      <c r="W817" s="48"/>
      <c r="X817" s="48"/>
      <c r="Y817" s="48"/>
      <c r="Z817" s="48"/>
      <c r="AA817" s="48"/>
      <c r="AB817" s="48"/>
      <c r="AC817" s="48"/>
      <c r="AD817" s="48"/>
      <c r="AE817" s="48"/>
    </row>
    <row r="818" spans="1:31" ht="15.75" customHeight="1">
      <c r="A818" s="48"/>
      <c r="B818" s="48"/>
      <c r="C818" s="48"/>
      <c r="D818" s="48"/>
      <c r="E818" s="48"/>
      <c r="F818" s="48"/>
      <c r="G818" s="48"/>
      <c r="H818" s="48"/>
      <c r="I818" s="48"/>
      <c r="J818" s="48"/>
      <c r="K818" s="48"/>
      <c r="L818" s="48"/>
      <c r="M818" s="48"/>
      <c r="N818" s="48"/>
      <c r="O818" s="48"/>
      <c r="P818" s="48"/>
      <c r="Q818" s="48"/>
      <c r="R818" s="48"/>
      <c r="S818" s="48"/>
      <c r="T818" s="48"/>
      <c r="U818" s="48"/>
      <c r="V818" s="48"/>
      <c r="W818" s="48"/>
      <c r="X818" s="48"/>
      <c r="Y818" s="48"/>
      <c r="Z818" s="48"/>
      <c r="AA818" s="48"/>
      <c r="AB818" s="48"/>
      <c r="AC818" s="48"/>
      <c r="AD818" s="48"/>
      <c r="AE818" s="48"/>
    </row>
    <row r="819" spans="1:31" ht="15.75" customHeight="1">
      <c r="A819" s="48"/>
      <c r="B819" s="48"/>
      <c r="C819" s="48"/>
      <c r="D819" s="48"/>
      <c r="E819" s="48"/>
      <c r="F819" s="48"/>
      <c r="G819" s="48"/>
      <c r="H819" s="48"/>
      <c r="I819" s="48"/>
      <c r="J819" s="48"/>
      <c r="K819" s="48"/>
      <c r="L819" s="48"/>
      <c r="M819" s="48"/>
      <c r="N819" s="48"/>
      <c r="O819" s="48"/>
      <c r="P819" s="48"/>
      <c r="Q819" s="48"/>
      <c r="R819" s="48"/>
      <c r="S819" s="48"/>
      <c r="T819" s="48"/>
      <c r="U819" s="48"/>
      <c r="V819" s="48"/>
      <c r="W819" s="48"/>
      <c r="X819" s="48"/>
      <c r="Y819" s="48"/>
      <c r="Z819" s="48"/>
      <c r="AA819" s="48"/>
      <c r="AB819" s="48"/>
      <c r="AC819" s="48"/>
      <c r="AD819" s="48"/>
      <c r="AE819" s="48"/>
    </row>
    <row r="820" spans="1:31" ht="15.75" customHeight="1">
      <c r="A820" s="48"/>
      <c r="B820" s="48"/>
      <c r="C820" s="48"/>
      <c r="D820" s="48"/>
      <c r="E820" s="48"/>
      <c r="F820" s="48"/>
      <c r="G820" s="48"/>
      <c r="H820" s="48"/>
      <c r="I820" s="48"/>
      <c r="J820" s="48"/>
      <c r="K820" s="48"/>
      <c r="L820" s="48"/>
      <c r="M820" s="48"/>
      <c r="N820" s="48"/>
      <c r="O820" s="48"/>
      <c r="P820" s="48"/>
      <c r="Q820" s="48"/>
      <c r="R820" s="48"/>
      <c r="S820" s="48"/>
      <c r="T820" s="48"/>
      <c r="U820" s="48"/>
      <c r="V820" s="48"/>
      <c r="W820" s="48"/>
      <c r="X820" s="48"/>
      <c r="Y820" s="48"/>
      <c r="Z820" s="48"/>
      <c r="AA820" s="48"/>
      <c r="AB820" s="48"/>
      <c r="AC820" s="48"/>
      <c r="AD820" s="48"/>
      <c r="AE820" s="48"/>
    </row>
    <row r="821" spans="1:31" ht="15.75" customHeight="1">
      <c r="A821" s="48"/>
      <c r="B821" s="48"/>
      <c r="C821" s="48"/>
      <c r="D821" s="48"/>
      <c r="E821" s="48"/>
      <c r="F821" s="48"/>
      <c r="G821" s="48"/>
      <c r="H821" s="48"/>
      <c r="I821" s="48"/>
      <c r="J821" s="48"/>
      <c r="K821" s="48"/>
      <c r="L821" s="48"/>
      <c r="M821" s="48"/>
      <c r="N821" s="48"/>
      <c r="O821" s="48"/>
      <c r="P821" s="48"/>
      <c r="Q821" s="48"/>
      <c r="R821" s="48"/>
      <c r="S821" s="48"/>
      <c r="T821" s="48"/>
      <c r="U821" s="48"/>
      <c r="V821" s="48"/>
      <c r="W821" s="48"/>
      <c r="X821" s="48"/>
      <c r="Y821" s="48"/>
      <c r="Z821" s="48"/>
      <c r="AA821" s="48"/>
      <c r="AB821" s="48"/>
      <c r="AC821" s="48"/>
      <c r="AD821" s="48"/>
      <c r="AE821" s="48"/>
    </row>
    <row r="822" spans="1:31" ht="15.75" customHeight="1">
      <c r="A822" s="48"/>
      <c r="B822" s="48"/>
      <c r="C822" s="48"/>
      <c r="D822" s="48"/>
      <c r="E822" s="48"/>
      <c r="F822" s="48"/>
      <c r="G822" s="48"/>
      <c r="H822" s="48"/>
      <c r="I822" s="48"/>
      <c r="J822" s="48"/>
      <c r="K822" s="48"/>
      <c r="L822" s="48"/>
      <c r="M822" s="48"/>
      <c r="N822" s="48"/>
      <c r="O822" s="48"/>
      <c r="P822" s="48"/>
      <c r="Q822" s="48"/>
      <c r="R822" s="48"/>
      <c r="S822" s="48"/>
      <c r="T822" s="48"/>
      <c r="U822" s="48"/>
      <c r="V822" s="48"/>
      <c r="W822" s="48"/>
      <c r="X822" s="48"/>
      <c r="Y822" s="48"/>
      <c r="Z822" s="48"/>
      <c r="AA822" s="48"/>
      <c r="AB822" s="48"/>
      <c r="AC822" s="48"/>
      <c r="AD822" s="48"/>
      <c r="AE822" s="48"/>
    </row>
    <row r="823" spans="1:31" ht="15.75" customHeight="1">
      <c r="A823" s="48"/>
      <c r="B823" s="48"/>
      <c r="C823" s="48"/>
      <c r="D823" s="48"/>
      <c r="E823" s="48"/>
      <c r="F823" s="48"/>
      <c r="G823" s="48"/>
      <c r="H823" s="48"/>
      <c r="I823" s="48"/>
      <c r="J823" s="48"/>
      <c r="K823" s="48"/>
      <c r="L823" s="48"/>
      <c r="M823" s="48"/>
      <c r="N823" s="48"/>
      <c r="O823" s="48"/>
      <c r="P823" s="48"/>
      <c r="Q823" s="48"/>
      <c r="R823" s="48"/>
      <c r="S823" s="48"/>
      <c r="T823" s="48"/>
      <c r="U823" s="48"/>
      <c r="V823" s="48"/>
      <c r="W823" s="48"/>
      <c r="X823" s="48"/>
      <c r="Y823" s="48"/>
      <c r="Z823" s="48"/>
      <c r="AA823" s="48"/>
      <c r="AB823" s="48"/>
      <c r="AC823" s="48"/>
      <c r="AD823" s="48"/>
      <c r="AE823" s="48"/>
    </row>
    <row r="824" spans="1:31" ht="15.75" customHeight="1">
      <c r="A824" s="48"/>
      <c r="B824" s="48"/>
      <c r="C824" s="48"/>
      <c r="D824" s="48"/>
      <c r="E824" s="48"/>
      <c r="F824" s="48"/>
      <c r="G824" s="48"/>
      <c r="H824" s="48"/>
      <c r="I824" s="48"/>
      <c r="J824" s="48"/>
      <c r="K824" s="48"/>
      <c r="L824" s="48"/>
      <c r="M824" s="48"/>
      <c r="N824" s="48"/>
      <c r="O824" s="48"/>
      <c r="P824" s="48"/>
      <c r="Q824" s="48"/>
      <c r="R824" s="48"/>
      <c r="S824" s="48"/>
      <c r="T824" s="48"/>
      <c r="U824" s="48"/>
      <c r="V824" s="48"/>
      <c r="W824" s="48"/>
      <c r="X824" s="48"/>
      <c r="Y824" s="48"/>
      <c r="Z824" s="48"/>
      <c r="AA824" s="48"/>
      <c r="AB824" s="48"/>
      <c r="AC824" s="48"/>
      <c r="AD824" s="48"/>
      <c r="AE824" s="48"/>
    </row>
    <row r="825" spans="1:31" ht="15.75" customHeight="1">
      <c r="A825" s="48"/>
      <c r="B825" s="48"/>
      <c r="C825" s="48"/>
      <c r="D825" s="48"/>
      <c r="E825" s="48"/>
      <c r="F825" s="48"/>
      <c r="G825" s="48"/>
      <c r="H825" s="48"/>
      <c r="I825" s="48"/>
      <c r="J825" s="48"/>
      <c r="K825" s="48"/>
      <c r="L825" s="48"/>
      <c r="M825" s="48"/>
      <c r="N825" s="48"/>
      <c r="O825" s="48"/>
      <c r="P825" s="48"/>
      <c r="Q825" s="48"/>
      <c r="R825" s="48"/>
      <c r="S825" s="48"/>
      <c r="T825" s="48"/>
      <c r="U825" s="48"/>
      <c r="V825" s="48"/>
      <c r="W825" s="48"/>
      <c r="X825" s="48"/>
      <c r="Y825" s="48"/>
      <c r="Z825" s="48"/>
      <c r="AA825" s="48"/>
      <c r="AB825" s="48"/>
      <c r="AC825" s="48"/>
      <c r="AD825" s="48"/>
      <c r="AE825" s="48"/>
    </row>
    <row r="826" spans="1:31" ht="15.75" customHeight="1">
      <c r="A826" s="48"/>
      <c r="B826" s="48"/>
      <c r="C826" s="48"/>
      <c r="D826" s="48"/>
      <c r="E826" s="48"/>
      <c r="F826" s="48"/>
      <c r="G826" s="48"/>
      <c r="H826" s="48"/>
      <c r="I826" s="48"/>
      <c r="J826" s="48"/>
      <c r="K826" s="48"/>
      <c r="L826" s="48"/>
      <c r="M826" s="48"/>
      <c r="N826" s="48"/>
      <c r="O826" s="48"/>
      <c r="P826" s="48"/>
      <c r="Q826" s="48"/>
      <c r="R826" s="48"/>
      <c r="S826" s="48"/>
      <c r="T826" s="48"/>
      <c r="U826" s="48"/>
      <c r="V826" s="48"/>
      <c r="W826" s="48"/>
      <c r="X826" s="48"/>
      <c r="Y826" s="48"/>
      <c r="Z826" s="48"/>
      <c r="AA826" s="48"/>
      <c r="AB826" s="48"/>
      <c r="AC826" s="48"/>
      <c r="AD826" s="48"/>
      <c r="AE826" s="48"/>
    </row>
    <row r="827" spans="1:31" ht="15.75" customHeight="1">
      <c r="A827" s="48"/>
      <c r="B827" s="48"/>
      <c r="C827" s="48"/>
      <c r="D827" s="48"/>
      <c r="E827" s="48"/>
      <c r="F827" s="48"/>
      <c r="G827" s="48"/>
      <c r="H827" s="48"/>
      <c r="I827" s="48"/>
      <c r="J827" s="48"/>
      <c r="K827" s="48"/>
      <c r="L827" s="48"/>
      <c r="M827" s="48"/>
      <c r="N827" s="48"/>
      <c r="O827" s="48"/>
      <c r="P827" s="48"/>
      <c r="Q827" s="48"/>
      <c r="R827" s="48"/>
      <c r="S827" s="48"/>
      <c r="T827" s="48"/>
      <c r="U827" s="48"/>
      <c r="V827" s="48"/>
      <c r="W827" s="48"/>
      <c r="X827" s="48"/>
      <c r="Y827" s="48"/>
      <c r="Z827" s="48"/>
      <c r="AA827" s="48"/>
      <c r="AB827" s="48"/>
      <c r="AC827" s="48"/>
      <c r="AD827" s="48"/>
      <c r="AE827" s="48"/>
    </row>
    <row r="828" spans="1:31" ht="15.75" customHeight="1">
      <c r="A828" s="48"/>
      <c r="B828" s="48"/>
      <c r="C828" s="48"/>
      <c r="D828" s="48"/>
      <c r="E828" s="48"/>
      <c r="F828" s="48"/>
      <c r="G828" s="48"/>
      <c r="H828" s="48"/>
      <c r="I828" s="48"/>
      <c r="J828" s="48"/>
      <c r="K828" s="48"/>
      <c r="L828" s="48"/>
      <c r="M828" s="48"/>
      <c r="N828" s="48"/>
      <c r="O828" s="48"/>
      <c r="P828" s="48"/>
      <c r="Q828" s="48"/>
      <c r="R828" s="48"/>
      <c r="S828" s="48"/>
      <c r="T828" s="48"/>
      <c r="U828" s="48"/>
      <c r="V828" s="48"/>
      <c r="W828" s="48"/>
      <c r="X828" s="48"/>
      <c r="Y828" s="48"/>
      <c r="Z828" s="48"/>
      <c r="AA828" s="48"/>
      <c r="AB828" s="48"/>
      <c r="AC828" s="48"/>
      <c r="AD828" s="48"/>
      <c r="AE828" s="48"/>
    </row>
    <row r="829" spans="1:31" ht="15.75" customHeight="1">
      <c r="A829" s="48"/>
      <c r="B829" s="48"/>
      <c r="C829" s="48"/>
      <c r="D829" s="48"/>
      <c r="E829" s="48"/>
      <c r="F829" s="48"/>
      <c r="G829" s="48"/>
      <c r="H829" s="48"/>
      <c r="I829" s="48"/>
      <c r="J829" s="48"/>
      <c r="K829" s="48"/>
      <c r="L829" s="48"/>
      <c r="M829" s="48"/>
      <c r="N829" s="48"/>
      <c r="O829" s="48"/>
      <c r="P829" s="48"/>
      <c r="Q829" s="48"/>
      <c r="R829" s="48"/>
      <c r="S829" s="48"/>
      <c r="T829" s="48"/>
      <c r="U829" s="48"/>
      <c r="V829" s="48"/>
      <c r="W829" s="48"/>
      <c r="X829" s="48"/>
      <c r="Y829" s="48"/>
      <c r="Z829" s="48"/>
      <c r="AA829" s="48"/>
      <c r="AB829" s="48"/>
      <c r="AC829" s="48"/>
      <c r="AD829" s="48"/>
      <c r="AE829" s="48"/>
    </row>
    <row r="830" spans="1:31" ht="15.75" customHeight="1">
      <c r="A830" s="48"/>
      <c r="B830" s="48"/>
      <c r="C830" s="48"/>
      <c r="D830" s="48"/>
      <c r="E830" s="48"/>
      <c r="F830" s="48"/>
      <c r="G830" s="48"/>
      <c r="H830" s="48"/>
      <c r="I830" s="48"/>
      <c r="J830" s="48"/>
      <c r="K830" s="48"/>
      <c r="L830" s="48"/>
      <c r="M830" s="48"/>
      <c r="N830" s="48"/>
      <c r="O830" s="48"/>
      <c r="P830" s="48"/>
      <c r="Q830" s="48"/>
      <c r="R830" s="48"/>
      <c r="S830" s="48"/>
      <c r="T830" s="48"/>
      <c r="U830" s="48"/>
      <c r="V830" s="48"/>
      <c r="W830" s="48"/>
      <c r="X830" s="48"/>
      <c r="Y830" s="48"/>
      <c r="Z830" s="48"/>
      <c r="AA830" s="48"/>
      <c r="AB830" s="48"/>
      <c r="AC830" s="48"/>
      <c r="AD830" s="48"/>
      <c r="AE830" s="48"/>
    </row>
    <row r="831" spans="1:31" ht="15.75" customHeight="1">
      <c r="A831" s="48"/>
      <c r="B831" s="48"/>
      <c r="C831" s="48"/>
      <c r="D831" s="48"/>
      <c r="E831" s="48"/>
      <c r="F831" s="48"/>
      <c r="G831" s="48"/>
      <c r="H831" s="48"/>
      <c r="I831" s="48"/>
      <c r="J831" s="48"/>
      <c r="K831" s="48"/>
      <c r="L831" s="48"/>
      <c r="M831" s="48"/>
      <c r="N831" s="48"/>
      <c r="O831" s="48"/>
      <c r="P831" s="48"/>
      <c r="Q831" s="48"/>
      <c r="R831" s="48"/>
      <c r="S831" s="48"/>
      <c r="T831" s="48"/>
      <c r="U831" s="48"/>
      <c r="V831" s="48"/>
      <c r="W831" s="48"/>
      <c r="X831" s="48"/>
      <c r="Y831" s="48"/>
      <c r="Z831" s="48"/>
      <c r="AA831" s="48"/>
      <c r="AB831" s="48"/>
      <c r="AC831" s="48"/>
      <c r="AD831" s="48"/>
      <c r="AE831" s="48"/>
    </row>
    <row r="832" spans="1:31" ht="15.75" customHeight="1">
      <c r="A832" s="48"/>
      <c r="B832" s="48"/>
      <c r="C832" s="48"/>
      <c r="D832" s="48"/>
      <c r="E832" s="48"/>
      <c r="F832" s="48"/>
      <c r="G832" s="48"/>
      <c r="H832" s="48"/>
      <c r="I832" s="48"/>
      <c r="J832" s="48"/>
      <c r="K832" s="48"/>
      <c r="L832" s="48"/>
      <c r="M832" s="48"/>
      <c r="N832" s="48"/>
      <c r="O832" s="48"/>
      <c r="P832" s="48"/>
      <c r="Q832" s="48"/>
      <c r="R832" s="48"/>
      <c r="S832" s="48"/>
      <c r="T832" s="48"/>
      <c r="U832" s="48"/>
      <c r="V832" s="48"/>
      <c r="W832" s="48"/>
      <c r="X832" s="48"/>
      <c r="Y832" s="48"/>
      <c r="Z832" s="48"/>
      <c r="AA832" s="48"/>
      <c r="AB832" s="48"/>
      <c r="AC832" s="48"/>
      <c r="AD832" s="48"/>
      <c r="AE832" s="48"/>
    </row>
    <row r="833" spans="1:31" ht="15.75" customHeight="1">
      <c r="A833" s="48"/>
      <c r="B833" s="48"/>
      <c r="C833" s="48"/>
      <c r="D833" s="48"/>
      <c r="E833" s="48"/>
      <c r="F833" s="48"/>
      <c r="G833" s="48"/>
      <c r="H833" s="48"/>
      <c r="I833" s="48"/>
      <c r="J833" s="48"/>
      <c r="K833" s="48"/>
      <c r="L833" s="48"/>
      <c r="M833" s="48"/>
      <c r="N833" s="48"/>
      <c r="O833" s="48"/>
      <c r="P833" s="48"/>
      <c r="Q833" s="48"/>
      <c r="R833" s="48"/>
      <c r="S833" s="48"/>
      <c r="T833" s="48"/>
      <c r="U833" s="48"/>
      <c r="V833" s="48"/>
      <c r="W833" s="48"/>
      <c r="X833" s="48"/>
      <c r="Y833" s="48"/>
      <c r="Z833" s="48"/>
      <c r="AA833" s="48"/>
      <c r="AB833" s="48"/>
      <c r="AC833" s="48"/>
      <c r="AD833" s="48"/>
      <c r="AE833" s="48"/>
    </row>
    <row r="834" spans="1:31" ht="15.75" customHeight="1">
      <c r="A834" s="48"/>
      <c r="B834" s="48"/>
      <c r="C834" s="48"/>
      <c r="D834" s="48"/>
      <c r="E834" s="48"/>
      <c r="F834" s="48"/>
      <c r="G834" s="48"/>
      <c r="H834" s="48"/>
      <c r="I834" s="48"/>
      <c r="J834" s="48"/>
      <c r="K834" s="48"/>
      <c r="L834" s="48"/>
      <c r="M834" s="48"/>
      <c r="N834" s="48"/>
      <c r="O834" s="48"/>
      <c r="P834" s="48"/>
      <c r="Q834" s="48"/>
      <c r="R834" s="48"/>
      <c r="S834" s="48"/>
      <c r="T834" s="48"/>
      <c r="U834" s="48"/>
      <c r="V834" s="48"/>
      <c r="W834" s="48"/>
      <c r="X834" s="48"/>
      <c r="Y834" s="48"/>
      <c r="Z834" s="48"/>
      <c r="AA834" s="48"/>
      <c r="AB834" s="48"/>
      <c r="AC834" s="48"/>
      <c r="AD834" s="48"/>
      <c r="AE834" s="48"/>
    </row>
    <row r="835" spans="1:31" ht="15.75" customHeight="1">
      <c r="A835" s="48"/>
      <c r="B835" s="48"/>
      <c r="C835" s="48"/>
      <c r="D835" s="48"/>
      <c r="E835" s="48"/>
      <c r="F835" s="48"/>
      <c r="G835" s="48"/>
      <c r="H835" s="48"/>
      <c r="I835" s="48"/>
      <c r="J835" s="48"/>
      <c r="K835" s="48"/>
      <c r="L835" s="48"/>
      <c r="M835" s="48"/>
      <c r="N835" s="48"/>
      <c r="O835" s="48"/>
      <c r="P835" s="48"/>
      <c r="Q835" s="48"/>
      <c r="R835" s="48"/>
      <c r="S835" s="48"/>
      <c r="T835" s="48"/>
      <c r="U835" s="48"/>
      <c r="V835" s="48"/>
      <c r="W835" s="48"/>
      <c r="X835" s="48"/>
      <c r="Y835" s="48"/>
      <c r="Z835" s="48"/>
      <c r="AA835" s="48"/>
      <c r="AB835" s="48"/>
      <c r="AC835" s="48"/>
      <c r="AD835" s="48"/>
      <c r="AE835" s="48"/>
    </row>
    <row r="836" spans="1:31" ht="15.75" customHeight="1">
      <c r="A836" s="48"/>
      <c r="B836" s="48"/>
      <c r="C836" s="48"/>
      <c r="D836" s="48"/>
      <c r="E836" s="48"/>
      <c r="F836" s="48"/>
      <c r="G836" s="48"/>
      <c r="H836" s="48"/>
      <c r="I836" s="48"/>
      <c r="J836" s="48"/>
      <c r="K836" s="48"/>
      <c r="L836" s="48"/>
      <c r="M836" s="48"/>
      <c r="N836" s="48"/>
      <c r="O836" s="48"/>
      <c r="P836" s="48"/>
      <c r="Q836" s="48"/>
      <c r="R836" s="48"/>
      <c r="S836" s="48"/>
      <c r="T836" s="48"/>
      <c r="U836" s="48"/>
      <c r="V836" s="48"/>
      <c r="W836" s="48"/>
      <c r="X836" s="48"/>
      <c r="Y836" s="48"/>
      <c r="Z836" s="48"/>
      <c r="AA836" s="48"/>
      <c r="AB836" s="48"/>
      <c r="AC836" s="48"/>
      <c r="AD836" s="48"/>
      <c r="AE836" s="48"/>
    </row>
    <row r="837" spans="1:31" ht="15.75" customHeight="1">
      <c r="A837" s="48"/>
      <c r="B837" s="48"/>
      <c r="C837" s="48"/>
      <c r="D837" s="48"/>
      <c r="E837" s="48"/>
      <c r="F837" s="48"/>
      <c r="G837" s="48"/>
      <c r="H837" s="48"/>
      <c r="I837" s="48"/>
      <c r="J837" s="48"/>
      <c r="K837" s="48"/>
      <c r="L837" s="48"/>
      <c r="M837" s="48"/>
      <c r="N837" s="48"/>
      <c r="O837" s="48"/>
      <c r="P837" s="48"/>
      <c r="Q837" s="48"/>
      <c r="R837" s="48"/>
      <c r="S837" s="48"/>
      <c r="T837" s="48"/>
      <c r="U837" s="48"/>
      <c r="V837" s="48"/>
      <c r="W837" s="48"/>
      <c r="X837" s="48"/>
      <c r="Y837" s="48"/>
      <c r="Z837" s="48"/>
      <c r="AA837" s="48"/>
      <c r="AB837" s="48"/>
      <c r="AC837" s="48"/>
      <c r="AD837" s="48"/>
      <c r="AE837" s="48"/>
    </row>
    <row r="838" spans="1:31" ht="15.75" customHeight="1">
      <c r="A838" s="48"/>
      <c r="B838" s="48"/>
      <c r="C838" s="48"/>
      <c r="D838" s="48"/>
      <c r="E838" s="48"/>
      <c r="F838" s="48"/>
      <c r="G838" s="48"/>
      <c r="H838" s="48"/>
      <c r="I838" s="48"/>
      <c r="J838" s="48"/>
      <c r="K838" s="48"/>
      <c r="L838" s="48"/>
      <c r="M838" s="48"/>
      <c r="N838" s="48"/>
      <c r="O838" s="48"/>
      <c r="P838" s="48"/>
      <c r="Q838" s="48"/>
      <c r="R838" s="48"/>
      <c r="S838" s="48"/>
      <c r="T838" s="48"/>
      <c r="U838" s="48"/>
      <c r="V838" s="48"/>
      <c r="W838" s="48"/>
      <c r="X838" s="48"/>
      <c r="Y838" s="48"/>
      <c r="Z838" s="48"/>
      <c r="AA838" s="48"/>
      <c r="AB838" s="48"/>
      <c r="AC838" s="48"/>
      <c r="AD838" s="48"/>
      <c r="AE838" s="48"/>
    </row>
    <row r="839" spans="1:31" ht="15.75" customHeight="1">
      <c r="A839" s="48"/>
      <c r="B839" s="48"/>
      <c r="C839" s="48"/>
      <c r="D839" s="48"/>
      <c r="E839" s="48"/>
      <c r="F839" s="48"/>
      <c r="G839" s="48"/>
      <c r="H839" s="48"/>
      <c r="I839" s="48"/>
      <c r="J839" s="48"/>
      <c r="K839" s="48"/>
      <c r="L839" s="48"/>
      <c r="M839" s="48"/>
      <c r="N839" s="48"/>
      <c r="O839" s="48"/>
      <c r="P839" s="48"/>
      <c r="Q839" s="48"/>
      <c r="R839" s="48"/>
      <c r="S839" s="48"/>
      <c r="T839" s="48"/>
      <c r="U839" s="48"/>
      <c r="V839" s="48"/>
      <c r="W839" s="48"/>
      <c r="X839" s="48"/>
      <c r="Y839" s="48"/>
      <c r="Z839" s="48"/>
      <c r="AA839" s="48"/>
      <c r="AB839" s="48"/>
      <c r="AC839" s="48"/>
      <c r="AD839" s="48"/>
      <c r="AE839" s="48"/>
    </row>
    <row r="840" spans="1:31" ht="15.75" customHeight="1">
      <c r="A840" s="48"/>
      <c r="B840" s="48"/>
      <c r="C840" s="48"/>
      <c r="D840" s="48"/>
      <c r="E840" s="48"/>
      <c r="F840" s="48"/>
      <c r="G840" s="48"/>
      <c r="H840" s="48"/>
      <c r="I840" s="48"/>
      <c r="J840" s="48"/>
      <c r="K840" s="48"/>
      <c r="L840" s="48"/>
      <c r="M840" s="48"/>
      <c r="N840" s="48"/>
      <c r="O840" s="48"/>
      <c r="P840" s="48"/>
      <c r="Q840" s="48"/>
      <c r="R840" s="48"/>
      <c r="S840" s="48"/>
      <c r="T840" s="48"/>
      <c r="U840" s="48"/>
      <c r="V840" s="48"/>
      <c r="W840" s="48"/>
      <c r="X840" s="48"/>
      <c r="Y840" s="48"/>
      <c r="Z840" s="48"/>
      <c r="AA840" s="48"/>
      <c r="AB840" s="48"/>
      <c r="AC840" s="48"/>
      <c r="AD840" s="48"/>
      <c r="AE840" s="48"/>
    </row>
    <row r="841" spans="1:31" ht="15.75" customHeight="1">
      <c r="A841" s="48"/>
      <c r="B841" s="48"/>
      <c r="C841" s="48"/>
      <c r="D841" s="48"/>
      <c r="E841" s="48"/>
      <c r="F841" s="48"/>
      <c r="G841" s="48"/>
      <c r="H841" s="48"/>
      <c r="I841" s="48"/>
      <c r="J841" s="48"/>
      <c r="K841" s="48"/>
      <c r="L841" s="48"/>
      <c r="M841" s="48"/>
      <c r="N841" s="48"/>
      <c r="O841" s="48"/>
      <c r="P841" s="48"/>
      <c r="Q841" s="48"/>
      <c r="R841" s="48"/>
      <c r="S841" s="48"/>
      <c r="T841" s="48"/>
      <c r="U841" s="48"/>
      <c r="V841" s="48"/>
      <c r="W841" s="48"/>
      <c r="X841" s="48"/>
      <c r="Y841" s="48"/>
      <c r="Z841" s="48"/>
      <c r="AA841" s="48"/>
      <c r="AB841" s="48"/>
      <c r="AC841" s="48"/>
      <c r="AD841" s="48"/>
      <c r="AE841" s="48"/>
    </row>
    <row r="842" spans="1:31" ht="15.75" customHeight="1">
      <c r="A842" s="48"/>
      <c r="B842" s="48"/>
      <c r="C842" s="48"/>
      <c r="D842" s="48"/>
      <c r="E842" s="48"/>
      <c r="F842" s="48"/>
      <c r="G842" s="48"/>
      <c r="H842" s="48"/>
      <c r="I842" s="48"/>
      <c r="J842" s="48"/>
      <c r="K842" s="48"/>
      <c r="L842" s="48"/>
      <c r="M842" s="48"/>
      <c r="N842" s="48"/>
      <c r="O842" s="48"/>
      <c r="P842" s="48"/>
      <c r="Q842" s="48"/>
      <c r="R842" s="48"/>
      <c r="S842" s="48"/>
      <c r="T842" s="48"/>
      <c r="U842" s="48"/>
      <c r="V842" s="48"/>
      <c r="W842" s="48"/>
      <c r="X842" s="48"/>
      <c r="Y842" s="48"/>
      <c r="Z842" s="48"/>
      <c r="AA842" s="48"/>
      <c r="AB842" s="48"/>
      <c r="AC842" s="48"/>
      <c r="AD842" s="48"/>
      <c r="AE842" s="48"/>
    </row>
    <row r="843" spans="1:31" ht="15.75" customHeight="1">
      <c r="A843" s="48"/>
      <c r="B843" s="48"/>
      <c r="C843" s="48"/>
      <c r="D843" s="48"/>
      <c r="E843" s="48"/>
      <c r="F843" s="48"/>
      <c r="G843" s="48"/>
      <c r="H843" s="48"/>
      <c r="I843" s="48"/>
      <c r="J843" s="48"/>
      <c r="K843" s="48"/>
      <c r="L843" s="48"/>
      <c r="M843" s="48"/>
      <c r="N843" s="48"/>
      <c r="O843" s="48"/>
      <c r="P843" s="48"/>
      <c r="Q843" s="48"/>
      <c r="R843" s="48"/>
      <c r="S843" s="48"/>
      <c r="T843" s="48"/>
      <c r="U843" s="48"/>
      <c r="V843" s="48"/>
      <c r="W843" s="48"/>
      <c r="X843" s="48"/>
      <c r="Y843" s="48"/>
      <c r="Z843" s="48"/>
      <c r="AA843" s="48"/>
      <c r="AB843" s="48"/>
      <c r="AC843" s="48"/>
      <c r="AD843" s="48"/>
      <c r="AE843" s="48"/>
    </row>
    <row r="844" spans="1:31" ht="15.75" customHeight="1">
      <c r="A844" s="48"/>
      <c r="B844" s="48"/>
      <c r="C844" s="48"/>
      <c r="D844" s="48"/>
      <c r="E844" s="48"/>
      <c r="F844" s="48"/>
      <c r="G844" s="48"/>
      <c r="H844" s="48"/>
      <c r="I844" s="48"/>
      <c r="J844" s="48"/>
      <c r="K844" s="48"/>
      <c r="L844" s="48"/>
      <c r="M844" s="48"/>
      <c r="N844" s="48"/>
      <c r="O844" s="48"/>
      <c r="P844" s="48"/>
      <c r="Q844" s="48"/>
      <c r="R844" s="48"/>
      <c r="S844" s="48"/>
      <c r="T844" s="48"/>
      <c r="U844" s="48"/>
      <c r="V844" s="48"/>
      <c r="W844" s="48"/>
      <c r="X844" s="48"/>
      <c r="Y844" s="48"/>
      <c r="Z844" s="48"/>
      <c r="AA844" s="48"/>
      <c r="AB844" s="48"/>
      <c r="AC844" s="48"/>
      <c r="AD844" s="48"/>
      <c r="AE844" s="48"/>
    </row>
    <row r="845" spans="1:31" ht="15.75" customHeight="1">
      <c r="A845" s="48"/>
      <c r="B845" s="48"/>
      <c r="C845" s="48"/>
      <c r="D845" s="48"/>
      <c r="E845" s="48"/>
      <c r="F845" s="48"/>
      <c r="G845" s="48"/>
      <c r="H845" s="48"/>
      <c r="I845" s="48"/>
      <c r="J845" s="48"/>
      <c r="K845" s="48"/>
      <c r="L845" s="48"/>
      <c r="M845" s="48"/>
      <c r="N845" s="48"/>
      <c r="O845" s="48"/>
      <c r="P845" s="48"/>
      <c r="Q845" s="48"/>
      <c r="R845" s="48"/>
      <c r="S845" s="48"/>
      <c r="T845" s="48"/>
      <c r="U845" s="48"/>
      <c r="V845" s="48"/>
      <c r="W845" s="48"/>
      <c r="X845" s="48"/>
      <c r="Y845" s="48"/>
      <c r="Z845" s="48"/>
      <c r="AA845" s="48"/>
      <c r="AB845" s="48"/>
      <c r="AC845" s="48"/>
      <c r="AD845" s="48"/>
      <c r="AE845" s="48"/>
    </row>
    <row r="846" spans="1:31" ht="15.75" customHeight="1">
      <c r="A846" s="48"/>
      <c r="B846" s="48"/>
      <c r="C846" s="48"/>
      <c r="D846" s="48"/>
      <c r="E846" s="48"/>
      <c r="F846" s="48"/>
      <c r="G846" s="48"/>
      <c r="H846" s="48"/>
      <c r="I846" s="48"/>
      <c r="J846" s="48"/>
      <c r="K846" s="48"/>
      <c r="L846" s="48"/>
      <c r="M846" s="48"/>
      <c r="N846" s="48"/>
      <c r="O846" s="48"/>
      <c r="P846" s="48"/>
      <c r="Q846" s="48"/>
      <c r="R846" s="48"/>
      <c r="S846" s="48"/>
      <c r="T846" s="48"/>
      <c r="U846" s="48"/>
      <c r="V846" s="48"/>
      <c r="W846" s="48"/>
      <c r="X846" s="48"/>
      <c r="Y846" s="48"/>
      <c r="Z846" s="48"/>
      <c r="AA846" s="48"/>
      <c r="AB846" s="48"/>
      <c r="AC846" s="48"/>
      <c r="AD846" s="48"/>
      <c r="AE846" s="48"/>
    </row>
    <row r="847" spans="1:31" ht="15.75" customHeight="1">
      <c r="A847" s="48"/>
      <c r="B847" s="48"/>
      <c r="C847" s="48"/>
      <c r="D847" s="48"/>
      <c r="E847" s="48"/>
      <c r="F847" s="48"/>
      <c r="G847" s="48"/>
      <c r="H847" s="48"/>
      <c r="I847" s="48"/>
      <c r="J847" s="48"/>
      <c r="K847" s="48"/>
      <c r="L847" s="48"/>
      <c r="M847" s="48"/>
      <c r="N847" s="48"/>
      <c r="O847" s="48"/>
      <c r="P847" s="48"/>
      <c r="Q847" s="48"/>
      <c r="R847" s="48"/>
      <c r="S847" s="48"/>
      <c r="T847" s="48"/>
      <c r="U847" s="48"/>
      <c r="V847" s="48"/>
      <c r="W847" s="48"/>
      <c r="X847" s="48"/>
      <c r="Y847" s="48"/>
      <c r="Z847" s="48"/>
      <c r="AA847" s="48"/>
      <c r="AB847" s="48"/>
      <c r="AC847" s="48"/>
      <c r="AD847" s="48"/>
      <c r="AE847" s="48"/>
    </row>
    <row r="848" spans="1:31" ht="15.75" customHeight="1">
      <c r="A848" s="48"/>
      <c r="B848" s="48"/>
      <c r="C848" s="48"/>
      <c r="D848" s="48"/>
      <c r="E848" s="48"/>
      <c r="F848" s="48"/>
      <c r="G848" s="48"/>
      <c r="H848" s="48"/>
      <c r="I848" s="48"/>
      <c r="J848" s="48"/>
      <c r="K848" s="48"/>
      <c r="L848" s="48"/>
      <c r="M848" s="48"/>
      <c r="N848" s="48"/>
      <c r="O848" s="48"/>
      <c r="P848" s="48"/>
      <c r="Q848" s="48"/>
      <c r="R848" s="48"/>
      <c r="S848" s="48"/>
      <c r="T848" s="48"/>
      <c r="U848" s="48"/>
      <c r="V848" s="48"/>
      <c r="W848" s="48"/>
      <c r="X848" s="48"/>
      <c r="Y848" s="48"/>
      <c r="Z848" s="48"/>
      <c r="AA848" s="48"/>
      <c r="AB848" s="48"/>
      <c r="AC848" s="48"/>
      <c r="AD848" s="48"/>
      <c r="AE848" s="48"/>
    </row>
    <row r="849" spans="1:31" ht="15.75" customHeight="1">
      <c r="A849" s="48"/>
      <c r="B849" s="48"/>
      <c r="C849" s="48"/>
      <c r="D849" s="48"/>
      <c r="E849" s="48"/>
      <c r="F849" s="48"/>
      <c r="G849" s="48"/>
      <c r="H849" s="48"/>
      <c r="I849" s="48"/>
      <c r="J849" s="48"/>
      <c r="K849" s="48"/>
      <c r="L849" s="48"/>
      <c r="M849" s="48"/>
      <c r="N849" s="48"/>
      <c r="O849" s="48"/>
      <c r="P849" s="48"/>
      <c r="Q849" s="48"/>
      <c r="R849" s="48"/>
      <c r="S849" s="48"/>
      <c r="T849" s="48"/>
      <c r="U849" s="48"/>
      <c r="V849" s="48"/>
      <c r="W849" s="48"/>
      <c r="X849" s="48"/>
      <c r="Y849" s="48"/>
      <c r="Z849" s="48"/>
      <c r="AA849" s="48"/>
      <c r="AB849" s="48"/>
      <c r="AC849" s="48"/>
      <c r="AD849" s="48"/>
      <c r="AE849" s="48"/>
    </row>
    <row r="850" spans="1:31" ht="15.75" customHeight="1">
      <c r="A850" s="48"/>
      <c r="B850" s="48"/>
      <c r="C850" s="48"/>
      <c r="D850" s="48"/>
      <c r="E850" s="48"/>
      <c r="F850" s="48"/>
      <c r="G850" s="48"/>
      <c r="H850" s="48"/>
      <c r="I850" s="48"/>
      <c r="J850" s="48"/>
      <c r="K850" s="48"/>
      <c r="L850" s="48"/>
      <c r="M850" s="48"/>
      <c r="N850" s="48"/>
      <c r="O850" s="48"/>
      <c r="P850" s="48"/>
      <c r="Q850" s="48"/>
      <c r="R850" s="48"/>
      <c r="S850" s="48"/>
      <c r="T850" s="48"/>
      <c r="U850" s="48"/>
      <c r="V850" s="48"/>
      <c r="W850" s="48"/>
      <c r="X850" s="48"/>
      <c r="Y850" s="48"/>
      <c r="Z850" s="48"/>
      <c r="AA850" s="48"/>
      <c r="AB850" s="48"/>
      <c r="AC850" s="48"/>
      <c r="AD850" s="48"/>
      <c r="AE850" s="48"/>
    </row>
    <row r="851" spans="1:31" ht="15.75" customHeight="1">
      <c r="A851" s="48"/>
      <c r="B851" s="48"/>
      <c r="C851" s="48"/>
      <c r="D851" s="48"/>
      <c r="E851" s="48"/>
      <c r="F851" s="48"/>
      <c r="G851" s="48"/>
      <c r="H851" s="48"/>
      <c r="I851" s="48"/>
      <c r="J851" s="48"/>
      <c r="K851" s="48"/>
      <c r="L851" s="48"/>
      <c r="M851" s="48"/>
      <c r="N851" s="48"/>
      <c r="O851" s="48"/>
      <c r="P851" s="48"/>
      <c r="Q851" s="48"/>
      <c r="R851" s="48"/>
      <c r="S851" s="48"/>
      <c r="T851" s="48"/>
      <c r="U851" s="48"/>
      <c r="V851" s="48"/>
      <c r="W851" s="48"/>
      <c r="X851" s="48"/>
      <c r="Y851" s="48"/>
      <c r="Z851" s="48"/>
      <c r="AA851" s="48"/>
      <c r="AB851" s="48"/>
      <c r="AC851" s="48"/>
      <c r="AD851" s="48"/>
      <c r="AE851" s="48"/>
    </row>
    <row r="852" spans="1:31" ht="15.75" customHeight="1">
      <c r="A852" s="48"/>
      <c r="B852" s="48"/>
      <c r="C852" s="48"/>
      <c r="D852" s="48"/>
      <c r="E852" s="48"/>
      <c r="F852" s="48"/>
      <c r="G852" s="48"/>
      <c r="H852" s="48"/>
      <c r="I852" s="48"/>
      <c r="J852" s="48"/>
      <c r="K852" s="48"/>
      <c r="L852" s="48"/>
      <c r="M852" s="48"/>
      <c r="N852" s="48"/>
      <c r="O852" s="48"/>
      <c r="P852" s="48"/>
      <c r="Q852" s="48"/>
      <c r="R852" s="48"/>
      <c r="S852" s="48"/>
      <c r="T852" s="48"/>
      <c r="U852" s="48"/>
      <c r="V852" s="48"/>
      <c r="W852" s="48"/>
      <c r="X852" s="48"/>
      <c r="Y852" s="48"/>
      <c r="Z852" s="48"/>
      <c r="AA852" s="48"/>
      <c r="AB852" s="48"/>
      <c r="AC852" s="48"/>
      <c r="AD852" s="48"/>
      <c r="AE852" s="48"/>
    </row>
    <row r="853" spans="1:31" ht="15.75" customHeight="1">
      <c r="A853" s="48"/>
      <c r="B853" s="48"/>
      <c r="C853" s="48"/>
      <c r="D853" s="48"/>
      <c r="E853" s="48"/>
      <c r="F853" s="48"/>
      <c r="G853" s="48"/>
      <c r="H853" s="48"/>
      <c r="I853" s="48"/>
      <c r="J853" s="48"/>
      <c r="K853" s="48"/>
      <c r="L853" s="48"/>
      <c r="M853" s="48"/>
      <c r="N853" s="48"/>
      <c r="O853" s="48"/>
      <c r="P853" s="48"/>
      <c r="Q853" s="48"/>
      <c r="R853" s="48"/>
      <c r="S853" s="48"/>
      <c r="T853" s="48"/>
      <c r="U853" s="48"/>
      <c r="V853" s="48"/>
      <c r="W853" s="48"/>
      <c r="X853" s="48"/>
      <c r="Y853" s="48"/>
      <c r="Z853" s="48"/>
      <c r="AA853" s="48"/>
      <c r="AB853" s="48"/>
      <c r="AC853" s="48"/>
      <c r="AD853" s="48"/>
      <c r="AE853" s="48"/>
    </row>
    <row r="854" spans="1:31" ht="15.75" customHeight="1">
      <c r="A854" s="48"/>
      <c r="B854" s="48"/>
      <c r="C854" s="48"/>
      <c r="D854" s="48"/>
      <c r="E854" s="48"/>
      <c r="F854" s="48"/>
      <c r="G854" s="48"/>
      <c r="H854" s="48"/>
      <c r="I854" s="48"/>
      <c r="J854" s="48"/>
      <c r="K854" s="48"/>
      <c r="L854" s="48"/>
      <c r="M854" s="48"/>
      <c r="N854" s="48"/>
      <c r="O854" s="48"/>
      <c r="P854" s="48"/>
      <c r="Q854" s="48"/>
      <c r="R854" s="48"/>
      <c r="S854" s="48"/>
      <c r="T854" s="48"/>
      <c r="U854" s="48"/>
      <c r="V854" s="48"/>
      <c r="W854" s="48"/>
      <c r="X854" s="48"/>
      <c r="Y854" s="48"/>
      <c r="Z854" s="48"/>
      <c r="AA854" s="48"/>
      <c r="AB854" s="48"/>
      <c r="AC854" s="48"/>
      <c r="AD854" s="48"/>
      <c r="AE854" s="48"/>
    </row>
    <row r="855" spans="1:31" ht="15.75" customHeight="1">
      <c r="A855" s="48"/>
      <c r="B855" s="48"/>
      <c r="C855" s="48"/>
      <c r="D855" s="48"/>
      <c r="E855" s="48"/>
      <c r="F855" s="48"/>
      <c r="G855" s="48"/>
      <c r="H855" s="48"/>
      <c r="I855" s="48"/>
      <c r="J855" s="48"/>
      <c r="K855" s="48"/>
      <c r="L855" s="48"/>
      <c r="M855" s="48"/>
      <c r="N855" s="48"/>
      <c r="O855" s="48"/>
      <c r="P855" s="48"/>
      <c r="Q855" s="48"/>
      <c r="R855" s="48"/>
      <c r="S855" s="48"/>
      <c r="T855" s="48"/>
      <c r="U855" s="48"/>
      <c r="V855" s="48"/>
      <c r="W855" s="48"/>
      <c r="X855" s="48"/>
      <c r="Y855" s="48"/>
      <c r="Z855" s="48"/>
      <c r="AA855" s="48"/>
      <c r="AB855" s="48"/>
      <c r="AC855" s="48"/>
      <c r="AD855" s="48"/>
      <c r="AE855" s="48"/>
    </row>
    <row r="856" spans="1:31" ht="15.75" customHeight="1">
      <c r="A856" s="48"/>
      <c r="B856" s="48"/>
      <c r="C856" s="48"/>
      <c r="D856" s="48"/>
      <c r="E856" s="48"/>
      <c r="F856" s="48"/>
      <c r="G856" s="48"/>
      <c r="H856" s="48"/>
      <c r="I856" s="48"/>
      <c r="J856" s="48"/>
      <c r="K856" s="48"/>
      <c r="L856" s="48"/>
      <c r="M856" s="48"/>
      <c r="N856" s="48"/>
      <c r="O856" s="48"/>
      <c r="P856" s="48"/>
      <c r="Q856" s="48"/>
      <c r="R856" s="48"/>
      <c r="S856" s="48"/>
      <c r="T856" s="48"/>
      <c r="U856" s="48"/>
      <c r="V856" s="48"/>
      <c r="W856" s="48"/>
      <c r="X856" s="48"/>
      <c r="Y856" s="48"/>
      <c r="Z856" s="48"/>
      <c r="AA856" s="48"/>
      <c r="AB856" s="48"/>
      <c r="AC856" s="48"/>
      <c r="AD856" s="48"/>
      <c r="AE856" s="48"/>
    </row>
    <row r="857" spans="1:31" ht="15.75" customHeight="1">
      <c r="A857" s="48"/>
      <c r="B857" s="48"/>
      <c r="C857" s="48"/>
      <c r="D857" s="48"/>
      <c r="E857" s="48"/>
      <c r="F857" s="48"/>
      <c r="G857" s="48"/>
      <c r="H857" s="48"/>
      <c r="I857" s="48"/>
      <c r="J857" s="48"/>
      <c r="K857" s="48"/>
      <c r="L857" s="48"/>
      <c r="M857" s="48"/>
      <c r="N857" s="48"/>
      <c r="O857" s="48"/>
      <c r="P857" s="48"/>
      <c r="Q857" s="48"/>
      <c r="R857" s="48"/>
      <c r="S857" s="48"/>
      <c r="T857" s="48"/>
      <c r="U857" s="48"/>
      <c r="V857" s="48"/>
      <c r="W857" s="48"/>
      <c r="X857" s="48"/>
      <c r="Y857" s="48"/>
      <c r="Z857" s="48"/>
      <c r="AA857" s="48"/>
      <c r="AB857" s="48"/>
      <c r="AC857" s="48"/>
      <c r="AD857" s="48"/>
      <c r="AE857" s="48"/>
    </row>
    <row r="858" spans="1:31" ht="15.75" customHeight="1">
      <c r="A858" s="48"/>
      <c r="B858" s="48"/>
      <c r="C858" s="48"/>
      <c r="D858" s="48"/>
      <c r="E858" s="48"/>
      <c r="F858" s="48"/>
      <c r="G858" s="48"/>
      <c r="H858" s="48"/>
      <c r="I858" s="48"/>
      <c r="J858" s="48"/>
      <c r="K858" s="48"/>
      <c r="L858" s="48"/>
      <c r="M858" s="48"/>
      <c r="N858" s="48"/>
      <c r="O858" s="48"/>
      <c r="P858" s="48"/>
      <c r="Q858" s="48"/>
      <c r="R858" s="48"/>
      <c r="S858" s="48"/>
      <c r="T858" s="48"/>
      <c r="U858" s="48"/>
      <c r="V858" s="48"/>
      <c r="W858" s="48"/>
      <c r="X858" s="48"/>
      <c r="Y858" s="48"/>
      <c r="Z858" s="48"/>
      <c r="AA858" s="48"/>
      <c r="AB858" s="48"/>
      <c r="AC858" s="48"/>
      <c r="AD858" s="48"/>
      <c r="AE858" s="48"/>
    </row>
    <row r="859" spans="1:31" ht="15.75" customHeight="1">
      <c r="A859" s="48"/>
      <c r="B859" s="48"/>
      <c r="C859" s="48"/>
      <c r="D859" s="48"/>
      <c r="E859" s="48"/>
      <c r="F859" s="48"/>
      <c r="G859" s="48"/>
      <c r="H859" s="48"/>
      <c r="I859" s="48"/>
      <c r="J859" s="48"/>
      <c r="K859" s="48"/>
      <c r="L859" s="48"/>
      <c r="M859" s="48"/>
      <c r="N859" s="48"/>
      <c r="O859" s="48"/>
      <c r="P859" s="48"/>
      <c r="Q859" s="48"/>
      <c r="R859" s="48"/>
      <c r="S859" s="48"/>
      <c r="T859" s="48"/>
      <c r="U859" s="48"/>
      <c r="V859" s="48"/>
      <c r="W859" s="48"/>
      <c r="X859" s="48"/>
      <c r="Y859" s="48"/>
      <c r="Z859" s="48"/>
      <c r="AA859" s="48"/>
      <c r="AB859" s="48"/>
      <c r="AC859" s="48"/>
      <c r="AD859" s="48"/>
      <c r="AE859" s="48"/>
    </row>
    <row r="860" spans="1:31" ht="15.75" customHeight="1">
      <c r="A860" s="48"/>
      <c r="B860" s="48"/>
      <c r="C860" s="48"/>
      <c r="D860" s="48"/>
      <c r="E860" s="48"/>
      <c r="F860" s="48"/>
      <c r="G860" s="48"/>
      <c r="H860" s="48"/>
      <c r="I860" s="48"/>
      <c r="J860" s="48"/>
      <c r="K860" s="48"/>
      <c r="L860" s="48"/>
      <c r="M860" s="48"/>
      <c r="N860" s="48"/>
      <c r="O860" s="48"/>
      <c r="P860" s="48"/>
      <c r="Q860" s="48"/>
      <c r="R860" s="48"/>
      <c r="S860" s="48"/>
      <c r="T860" s="48"/>
      <c r="U860" s="48"/>
      <c r="V860" s="48"/>
      <c r="W860" s="48"/>
      <c r="X860" s="48"/>
      <c r="Y860" s="48"/>
      <c r="Z860" s="48"/>
      <c r="AA860" s="48"/>
      <c r="AB860" s="48"/>
      <c r="AC860" s="48"/>
      <c r="AD860" s="48"/>
      <c r="AE860" s="48"/>
    </row>
    <row r="861" spans="1:31" ht="15.75" customHeight="1">
      <c r="A861" s="48"/>
      <c r="B861" s="48"/>
      <c r="C861" s="48"/>
      <c r="D861" s="48"/>
      <c r="E861" s="48"/>
      <c r="F861" s="48"/>
      <c r="G861" s="48"/>
      <c r="H861" s="48"/>
      <c r="I861" s="48"/>
      <c r="J861" s="48"/>
      <c r="K861" s="48"/>
      <c r="L861" s="48"/>
      <c r="M861" s="48"/>
      <c r="N861" s="48"/>
      <c r="O861" s="48"/>
      <c r="P861" s="48"/>
      <c r="Q861" s="48"/>
      <c r="R861" s="48"/>
      <c r="S861" s="48"/>
      <c r="T861" s="48"/>
      <c r="U861" s="48"/>
      <c r="V861" s="48"/>
      <c r="W861" s="48"/>
      <c r="X861" s="48"/>
      <c r="Y861" s="48"/>
      <c r="Z861" s="48"/>
      <c r="AA861" s="48"/>
      <c r="AB861" s="48"/>
      <c r="AC861" s="48"/>
      <c r="AD861" s="48"/>
      <c r="AE861" s="48"/>
    </row>
    <row r="862" spans="1:31" ht="15.75" customHeight="1">
      <c r="A862" s="48"/>
      <c r="B862" s="48"/>
      <c r="C862" s="48"/>
      <c r="D862" s="48"/>
      <c r="E862" s="48"/>
      <c r="F862" s="48"/>
      <c r="G862" s="48"/>
      <c r="H862" s="48"/>
      <c r="I862" s="48"/>
      <c r="J862" s="48"/>
      <c r="K862" s="48"/>
      <c r="L862" s="48"/>
      <c r="M862" s="48"/>
      <c r="N862" s="48"/>
      <c r="O862" s="48"/>
      <c r="P862" s="48"/>
      <c r="Q862" s="48"/>
      <c r="R862" s="48"/>
      <c r="S862" s="48"/>
      <c r="T862" s="48"/>
      <c r="U862" s="48"/>
      <c r="V862" s="48"/>
      <c r="W862" s="48"/>
      <c r="X862" s="48"/>
      <c r="Y862" s="48"/>
      <c r="Z862" s="48"/>
      <c r="AA862" s="48"/>
      <c r="AB862" s="48"/>
      <c r="AC862" s="48"/>
      <c r="AD862" s="48"/>
      <c r="AE862" s="48"/>
    </row>
    <row r="863" spans="1:31" ht="15.75" customHeight="1">
      <c r="A863" s="48"/>
      <c r="B863" s="48"/>
      <c r="C863" s="48"/>
      <c r="D863" s="48"/>
      <c r="E863" s="48"/>
      <c r="F863" s="48"/>
      <c r="G863" s="48"/>
      <c r="H863" s="48"/>
      <c r="I863" s="48"/>
      <c r="J863" s="48"/>
      <c r="K863" s="48"/>
      <c r="L863" s="48"/>
      <c r="M863" s="48"/>
      <c r="N863" s="48"/>
      <c r="O863" s="48"/>
      <c r="P863" s="48"/>
      <c r="Q863" s="48"/>
      <c r="R863" s="48"/>
      <c r="S863" s="48"/>
      <c r="T863" s="48"/>
      <c r="U863" s="48"/>
      <c r="V863" s="48"/>
      <c r="W863" s="48"/>
      <c r="X863" s="48"/>
      <c r="Y863" s="48"/>
      <c r="Z863" s="48"/>
      <c r="AA863" s="48"/>
      <c r="AB863" s="48"/>
      <c r="AC863" s="48"/>
      <c r="AD863" s="48"/>
      <c r="AE863" s="48"/>
    </row>
    <row r="864" spans="1:31" ht="15.75" customHeight="1">
      <c r="A864" s="48"/>
      <c r="B864" s="48"/>
      <c r="C864" s="48"/>
      <c r="D864" s="48"/>
      <c r="E864" s="48"/>
      <c r="F864" s="48"/>
      <c r="G864" s="48"/>
      <c r="H864" s="48"/>
      <c r="I864" s="48"/>
      <c r="J864" s="48"/>
      <c r="K864" s="48"/>
      <c r="L864" s="48"/>
      <c r="M864" s="48"/>
      <c r="N864" s="48"/>
      <c r="O864" s="48"/>
      <c r="P864" s="48"/>
      <c r="Q864" s="48"/>
      <c r="R864" s="48"/>
      <c r="S864" s="48"/>
      <c r="T864" s="48"/>
      <c r="U864" s="48"/>
      <c r="V864" s="48"/>
      <c r="W864" s="48"/>
      <c r="X864" s="48"/>
      <c r="Y864" s="48"/>
      <c r="Z864" s="48"/>
      <c r="AA864" s="48"/>
      <c r="AB864" s="48"/>
      <c r="AC864" s="48"/>
      <c r="AD864" s="48"/>
      <c r="AE864" s="48"/>
    </row>
    <row r="865" spans="1:31" ht="15.75" customHeight="1">
      <c r="A865" s="48"/>
      <c r="B865" s="48"/>
      <c r="C865" s="48"/>
      <c r="D865" s="48"/>
      <c r="E865" s="48"/>
      <c r="F865" s="48"/>
      <c r="G865" s="48"/>
      <c r="H865" s="48"/>
      <c r="I865" s="48"/>
      <c r="J865" s="48"/>
      <c r="K865" s="48"/>
      <c r="L865" s="48"/>
      <c r="M865" s="48"/>
      <c r="N865" s="48"/>
      <c r="O865" s="48"/>
      <c r="P865" s="48"/>
      <c r="Q865" s="48"/>
      <c r="R865" s="48"/>
      <c r="S865" s="48"/>
      <c r="T865" s="48"/>
      <c r="U865" s="48"/>
      <c r="V865" s="48"/>
      <c r="W865" s="48"/>
      <c r="X865" s="48"/>
      <c r="Y865" s="48"/>
      <c r="Z865" s="48"/>
      <c r="AA865" s="48"/>
      <c r="AB865" s="48"/>
      <c r="AC865" s="48"/>
      <c r="AD865" s="48"/>
      <c r="AE865" s="48"/>
    </row>
    <row r="866" spans="1:31" ht="15.75" customHeight="1">
      <c r="A866" s="48"/>
      <c r="B866" s="48"/>
      <c r="C866" s="48"/>
      <c r="D866" s="48"/>
      <c r="E866" s="48"/>
      <c r="F866" s="48"/>
      <c r="G866" s="48"/>
      <c r="H866" s="48"/>
      <c r="I866" s="48"/>
      <c r="J866" s="48"/>
      <c r="K866" s="48"/>
      <c r="L866" s="48"/>
      <c r="M866" s="48"/>
      <c r="N866" s="48"/>
      <c r="O866" s="48"/>
      <c r="P866" s="48"/>
      <c r="Q866" s="48"/>
      <c r="R866" s="48"/>
      <c r="S866" s="48"/>
      <c r="T866" s="48"/>
      <c r="U866" s="48"/>
      <c r="V866" s="48"/>
      <c r="W866" s="48"/>
      <c r="X866" s="48"/>
      <c r="Y866" s="48"/>
      <c r="Z866" s="48"/>
      <c r="AA866" s="48"/>
      <c r="AB866" s="48"/>
      <c r="AC866" s="48"/>
      <c r="AD866" s="48"/>
      <c r="AE866" s="48"/>
    </row>
    <row r="867" spans="1:31" ht="15.75" customHeight="1">
      <c r="A867" s="48"/>
      <c r="B867" s="48"/>
      <c r="C867" s="48"/>
      <c r="D867" s="48"/>
      <c r="E867" s="48"/>
      <c r="F867" s="48"/>
      <c r="G867" s="48"/>
      <c r="H867" s="48"/>
      <c r="I867" s="48"/>
      <c r="J867" s="48"/>
      <c r="K867" s="48"/>
      <c r="L867" s="48"/>
      <c r="M867" s="48"/>
      <c r="N867" s="48"/>
      <c r="O867" s="48"/>
      <c r="P867" s="48"/>
      <c r="Q867" s="48"/>
      <c r="R867" s="48"/>
      <c r="S867" s="48"/>
      <c r="T867" s="48"/>
      <c r="U867" s="48"/>
      <c r="V867" s="48"/>
      <c r="W867" s="48"/>
      <c r="X867" s="48"/>
      <c r="Y867" s="48"/>
      <c r="Z867" s="48"/>
      <c r="AA867" s="48"/>
      <c r="AB867" s="48"/>
      <c r="AC867" s="48"/>
      <c r="AD867" s="48"/>
      <c r="AE867" s="48"/>
    </row>
    <row r="868" spans="1:31" ht="15.75" customHeight="1">
      <c r="A868" s="48"/>
      <c r="B868" s="48"/>
      <c r="C868" s="48"/>
      <c r="D868" s="48"/>
      <c r="E868" s="48"/>
      <c r="F868" s="48"/>
      <c r="G868" s="48"/>
      <c r="H868" s="48"/>
      <c r="I868" s="48"/>
      <c r="J868" s="48"/>
      <c r="K868" s="48"/>
      <c r="L868" s="48"/>
      <c r="M868" s="48"/>
      <c r="N868" s="48"/>
      <c r="O868" s="48"/>
      <c r="P868" s="48"/>
      <c r="Q868" s="48"/>
      <c r="R868" s="48"/>
      <c r="S868" s="48"/>
      <c r="T868" s="48"/>
      <c r="U868" s="48"/>
      <c r="V868" s="48"/>
      <c r="W868" s="48"/>
      <c r="X868" s="48"/>
      <c r="Y868" s="48"/>
      <c r="Z868" s="48"/>
      <c r="AA868" s="48"/>
      <c r="AB868" s="48"/>
      <c r="AC868" s="48"/>
      <c r="AD868" s="48"/>
      <c r="AE868" s="48"/>
    </row>
    <row r="869" spans="1:31" ht="15.75" customHeight="1">
      <c r="A869" s="48"/>
      <c r="B869" s="48"/>
      <c r="C869" s="48"/>
      <c r="D869" s="48"/>
      <c r="E869" s="48"/>
      <c r="F869" s="48"/>
      <c r="G869" s="48"/>
      <c r="H869" s="48"/>
      <c r="I869" s="48"/>
      <c r="J869" s="48"/>
      <c r="K869" s="48"/>
      <c r="L869" s="48"/>
      <c r="M869" s="48"/>
      <c r="N869" s="48"/>
      <c r="O869" s="48"/>
      <c r="P869" s="48"/>
      <c r="Q869" s="48"/>
      <c r="R869" s="48"/>
      <c r="S869" s="48"/>
      <c r="T869" s="48"/>
      <c r="U869" s="48"/>
      <c r="V869" s="48"/>
      <c r="W869" s="48"/>
      <c r="X869" s="48"/>
      <c r="Y869" s="48"/>
      <c r="Z869" s="48"/>
      <c r="AA869" s="48"/>
      <c r="AB869" s="48"/>
      <c r="AC869" s="48"/>
      <c r="AD869" s="48"/>
      <c r="AE869" s="48"/>
    </row>
    <row r="870" spans="1:31" ht="15.75" customHeight="1">
      <c r="A870" s="48"/>
      <c r="B870" s="48"/>
      <c r="C870" s="48"/>
      <c r="D870" s="48"/>
      <c r="E870" s="48"/>
      <c r="F870" s="48"/>
      <c r="G870" s="48"/>
      <c r="H870" s="48"/>
      <c r="I870" s="48"/>
      <c r="J870" s="48"/>
      <c r="K870" s="48"/>
      <c r="L870" s="48"/>
      <c r="M870" s="48"/>
      <c r="N870" s="48"/>
      <c r="O870" s="48"/>
      <c r="P870" s="48"/>
      <c r="Q870" s="48"/>
      <c r="R870" s="48"/>
      <c r="S870" s="48"/>
      <c r="T870" s="48"/>
      <c r="U870" s="48"/>
      <c r="V870" s="48"/>
      <c r="W870" s="48"/>
      <c r="X870" s="48"/>
      <c r="Y870" s="48"/>
      <c r="Z870" s="48"/>
      <c r="AA870" s="48"/>
      <c r="AB870" s="48"/>
      <c r="AC870" s="48"/>
      <c r="AD870" s="48"/>
      <c r="AE870" s="48"/>
    </row>
    <row r="871" spans="1:31" ht="15.75" customHeight="1">
      <c r="A871" s="48"/>
      <c r="B871" s="48"/>
      <c r="C871" s="48"/>
      <c r="D871" s="48"/>
      <c r="E871" s="48"/>
      <c r="F871" s="48"/>
      <c r="G871" s="48"/>
      <c r="H871" s="48"/>
      <c r="I871" s="48"/>
      <c r="J871" s="48"/>
      <c r="K871" s="48"/>
      <c r="L871" s="48"/>
      <c r="M871" s="48"/>
      <c r="N871" s="48"/>
      <c r="O871" s="48"/>
      <c r="P871" s="48"/>
      <c r="Q871" s="48"/>
      <c r="R871" s="48"/>
      <c r="S871" s="48"/>
      <c r="T871" s="48"/>
      <c r="U871" s="48"/>
      <c r="V871" s="48"/>
      <c r="W871" s="48"/>
      <c r="X871" s="48"/>
      <c r="Y871" s="48"/>
      <c r="Z871" s="48"/>
      <c r="AA871" s="48"/>
      <c r="AB871" s="48"/>
      <c r="AC871" s="48"/>
      <c r="AD871" s="48"/>
      <c r="AE871" s="48"/>
    </row>
    <row r="872" spans="1:31" ht="15.75" customHeight="1">
      <c r="A872" s="48"/>
      <c r="B872" s="48"/>
      <c r="C872" s="48"/>
      <c r="D872" s="48"/>
      <c r="E872" s="48"/>
      <c r="F872" s="48"/>
      <c r="G872" s="48"/>
      <c r="H872" s="48"/>
      <c r="I872" s="48"/>
      <c r="J872" s="48"/>
      <c r="K872" s="48"/>
      <c r="L872" s="48"/>
      <c r="M872" s="48"/>
      <c r="N872" s="48"/>
      <c r="O872" s="48"/>
      <c r="P872" s="48"/>
      <c r="Q872" s="48"/>
      <c r="R872" s="48"/>
      <c r="S872" s="48"/>
      <c r="T872" s="48"/>
      <c r="U872" s="48"/>
      <c r="V872" s="48"/>
      <c r="W872" s="48"/>
      <c r="X872" s="48"/>
      <c r="Y872" s="48"/>
      <c r="Z872" s="48"/>
      <c r="AA872" s="48"/>
      <c r="AB872" s="48"/>
      <c r="AC872" s="48"/>
      <c r="AD872" s="48"/>
      <c r="AE872" s="48"/>
    </row>
    <row r="873" spans="1:31" ht="15.75" customHeight="1">
      <c r="A873" s="48"/>
      <c r="B873" s="48"/>
      <c r="C873" s="48"/>
      <c r="D873" s="48"/>
      <c r="E873" s="48"/>
      <c r="F873" s="48"/>
      <c r="G873" s="48"/>
      <c r="H873" s="48"/>
      <c r="I873" s="48"/>
      <c r="J873" s="48"/>
      <c r="K873" s="48"/>
      <c r="L873" s="48"/>
      <c r="M873" s="48"/>
      <c r="N873" s="48"/>
      <c r="O873" s="48"/>
      <c r="P873" s="48"/>
      <c r="Q873" s="48"/>
      <c r="R873" s="48"/>
      <c r="S873" s="48"/>
      <c r="T873" s="48"/>
      <c r="U873" s="48"/>
      <c r="V873" s="48"/>
      <c r="W873" s="48"/>
      <c r="X873" s="48"/>
      <c r="Y873" s="48"/>
      <c r="Z873" s="48"/>
      <c r="AA873" s="48"/>
      <c r="AB873" s="48"/>
      <c r="AC873" s="48"/>
      <c r="AD873" s="48"/>
      <c r="AE873" s="48"/>
    </row>
    <row r="874" spans="1:31" ht="15.75" customHeight="1">
      <c r="A874" s="48"/>
      <c r="B874" s="48"/>
      <c r="C874" s="48"/>
      <c r="D874" s="48"/>
      <c r="E874" s="48"/>
      <c r="F874" s="48"/>
      <c r="G874" s="48"/>
      <c r="H874" s="48"/>
      <c r="I874" s="48"/>
      <c r="J874" s="48"/>
      <c r="K874" s="48"/>
      <c r="L874" s="48"/>
      <c r="M874" s="48"/>
      <c r="N874" s="48"/>
      <c r="O874" s="48"/>
      <c r="P874" s="48"/>
      <c r="Q874" s="48"/>
      <c r="R874" s="48"/>
      <c r="S874" s="48"/>
      <c r="T874" s="48"/>
      <c r="U874" s="48"/>
      <c r="V874" s="48"/>
      <c r="W874" s="48"/>
      <c r="X874" s="48"/>
      <c r="Y874" s="48"/>
      <c r="Z874" s="48"/>
      <c r="AA874" s="48"/>
      <c r="AB874" s="48"/>
      <c r="AC874" s="48"/>
      <c r="AD874" s="48"/>
      <c r="AE874" s="48"/>
    </row>
    <row r="875" spans="1:31" ht="15.75" customHeight="1">
      <c r="A875" s="48"/>
      <c r="B875" s="48"/>
      <c r="C875" s="48"/>
      <c r="D875" s="48"/>
      <c r="E875" s="48"/>
      <c r="F875" s="48"/>
      <c r="G875" s="48"/>
      <c r="H875" s="48"/>
      <c r="I875" s="48"/>
      <c r="J875" s="48"/>
      <c r="K875" s="48"/>
      <c r="L875" s="48"/>
      <c r="M875" s="48"/>
      <c r="N875" s="48"/>
      <c r="O875" s="48"/>
      <c r="P875" s="48"/>
      <c r="Q875" s="48"/>
      <c r="R875" s="48"/>
      <c r="S875" s="48"/>
      <c r="T875" s="48"/>
      <c r="U875" s="48"/>
      <c r="V875" s="48"/>
      <c r="W875" s="48"/>
      <c r="X875" s="48"/>
      <c r="Y875" s="48"/>
      <c r="Z875" s="48"/>
      <c r="AA875" s="48"/>
      <c r="AB875" s="48"/>
      <c r="AC875" s="48"/>
      <c r="AD875" s="48"/>
      <c r="AE875" s="48"/>
    </row>
    <row r="876" spans="1:31" ht="15.75" customHeight="1">
      <c r="A876" s="48"/>
      <c r="B876" s="48"/>
      <c r="C876" s="48"/>
      <c r="D876" s="48"/>
      <c r="E876" s="48"/>
      <c r="F876" s="48"/>
      <c r="G876" s="48"/>
      <c r="H876" s="48"/>
      <c r="I876" s="48"/>
      <c r="J876" s="48"/>
      <c r="K876" s="48"/>
      <c r="L876" s="48"/>
      <c r="M876" s="48"/>
      <c r="N876" s="48"/>
      <c r="O876" s="48"/>
      <c r="P876" s="48"/>
      <c r="Q876" s="48"/>
      <c r="R876" s="48"/>
      <c r="S876" s="48"/>
      <c r="T876" s="48"/>
      <c r="U876" s="48"/>
      <c r="V876" s="48"/>
      <c r="W876" s="48"/>
      <c r="X876" s="48"/>
      <c r="Y876" s="48"/>
      <c r="Z876" s="48"/>
      <c r="AA876" s="48"/>
      <c r="AB876" s="48"/>
      <c r="AC876" s="48"/>
      <c r="AD876" s="48"/>
      <c r="AE876" s="48"/>
    </row>
    <row r="877" spans="1:31" ht="15.75" customHeight="1">
      <c r="A877" s="48"/>
      <c r="B877" s="48"/>
      <c r="C877" s="48"/>
      <c r="D877" s="48"/>
      <c r="E877" s="48"/>
      <c r="F877" s="48"/>
      <c r="G877" s="48"/>
      <c r="H877" s="48"/>
      <c r="I877" s="48"/>
      <c r="J877" s="48"/>
      <c r="K877" s="48"/>
      <c r="L877" s="48"/>
      <c r="M877" s="48"/>
      <c r="N877" s="48"/>
      <c r="O877" s="48"/>
      <c r="P877" s="48"/>
      <c r="Q877" s="48"/>
      <c r="R877" s="48"/>
      <c r="S877" s="48"/>
      <c r="T877" s="48"/>
      <c r="U877" s="48"/>
      <c r="V877" s="48"/>
      <c r="W877" s="48"/>
      <c r="X877" s="48"/>
      <c r="Y877" s="48"/>
      <c r="Z877" s="48"/>
      <c r="AA877" s="48"/>
      <c r="AB877" s="48"/>
      <c r="AC877" s="48"/>
      <c r="AD877" s="48"/>
      <c r="AE877" s="48"/>
    </row>
    <row r="878" spans="1:31" ht="15.75" customHeight="1">
      <c r="A878" s="48"/>
      <c r="B878" s="48"/>
      <c r="C878" s="48"/>
      <c r="D878" s="48"/>
      <c r="E878" s="48"/>
      <c r="F878" s="48"/>
      <c r="G878" s="48"/>
      <c r="H878" s="48"/>
      <c r="I878" s="48"/>
      <c r="J878" s="48"/>
      <c r="K878" s="48"/>
      <c r="L878" s="48"/>
      <c r="M878" s="48"/>
      <c r="N878" s="48"/>
      <c r="O878" s="48"/>
      <c r="P878" s="48"/>
      <c r="Q878" s="48"/>
      <c r="R878" s="48"/>
      <c r="S878" s="48"/>
      <c r="T878" s="48"/>
      <c r="U878" s="48"/>
      <c r="V878" s="48"/>
      <c r="W878" s="48"/>
      <c r="X878" s="48"/>
      <c r="Y878" s="48"/>
      <c r="Z878" s="48"/>
      <c r="AA878" s="48"/>
      <c r="AB878" s="48"/>
      <c r="AC878" s="48"/>
      <c r="AD878" s="48"/>
      <c r="AE878" s="48"/>
    </row>
    <row r="879" spans="1:31" ht="15.75" customHeight="1">
      <c r="A879" s="48"/>
      <c r="B879" s="48"/>
      <c r="C879" s="48"/>
      <c r="D879" s="48"/>
      <c r="E879" s="48"/>
      <c r="F879" s="48"/>
      <c r="G879" s="48"/>
      <c r="H879" s="48"/>
      <c r="I879" s="48"/>
      <c r="J879" s="48"/>
      <c r="K879" s="48"/>
      <c r="L879" s="48"/>
      <c r="M879" s="48"/>
      <c r="N879" s="48"/>
      <c r="O879" s="48"/>
      <c r="P879" s="48"/>
      <c r="Q879" s="48"/>
      <c r="R879" s="48"/>
      <c r="S879" s="48"/>
      <c r="T879" s="48"/>
      <c r="U879" s="48"/>
      <c r="V879" s="48"/>
      <c r="W879" s="48"/>
      <c r="X879" s="48"/>
      <c r="Y879" s="48"/>
      <c r="Z879" s="48"/>
      <c r="AA879" s="48"/>
      <c r="AB879" s="48"/>
      <c r="AC879" s="48"/>
      <c r="AD879" s="48"/>
      <c r="AE879" s="48"/>
    </row>
    <row r="880" spans="1:31" ht="15.75" customHeight="1">
      <c r="A880" s="48"/>
      <c r="B880" s="48"/>
      <c r="C880" s="48"/>
      <c r="D880" s="48"/>
      <c r="E880" s="48"/>
      <c r="F880" s="48"/>
      <c r="G880" s="48"/>
      <c r="H880" s="48"/>
      <c r="I880" s="48"/>
      <c r="J880" s="48"/>
      <c r="K880" s="48"/>
      <c r="L880" s="48"/>
      <c r="M880" s="48"/>
      <c r="N880" s="48"/>
      <c r="O880" s="48"/>
      <c r="P880" s="48"/>
      <c r="Q880" s="48"/>
      <c r="R880" s="48"/>
      <c r="S880" s="48"/>
      <c r="T880" s="48"/>
      <c r="U880" s="48"/>
      <c r="V880" s="48"/>
      <c r="W880" s="48"/>
      <c r="X880" s="48"/>
      <c r="Y880" s="48"/>
      <c r="Z880" s="48"/>
      <c r="AA880" s="48"/>
      <c r="AB880" s="48"/>
      <c r="AC880" s="48"/>
      <c r="AD880" s="48"/>
      <c r="AE880" s="48"/>
    </row>
    <row r="881" spans="1:31" ht="15.75" customHeight="1">
      <c r="A881" s="48"/>
      <c r="B881" s="48"/>
      <c r="C881" s="48"/>
      <c r="D881" s="48"/>
      <c r="E881" s="48"/>
      <c r="F881" s="48"/>
      <c r="G881" s="48"/>
      <c r="H881" s="48"/>
      <c r="I881" s="48"/>
      <c r="J881" s="48"/>
      <c r="K881" s="48"/>
      <c r="L881" s="48"/>
      <c r="M881" s="48"/>
      <c r="N881" s="48"/>
      <c r="O881" s="48"/>
      <c r="P881" s="48"/>
      <c r="Q881" s="48"/>
      <c r="R881" s="48"/>
      <c r="S881" s="48"/>
      <c r="T881" s="48"/>
      <c r="U881" s="48"/>
      <c r="V881" s="48"/>
      <c r="W881" s="48"/>
      <c r="X881" s="48"/>
      <c r="Y881" s="48"/>
      <c r="Z881" s="48"/>
      <c r="AA881" s="48"/>
      <c r="AB881" s="48"/>
      <c r="AC881" s="48"/>
      <c r="AD881" s="48"/>
      <c r="AE881" s="48"/>
    </row>
    <row r="882" spans="1:31" ht="15.75" customHeight="1">
      <c r="A882" s="48"/>
      <c r="B882" s="48"/>
      <c r="C882" s="48"/>
      <c r="D882" s="48"/>
      <c r="E882" s="48"/>
      <c r="F882" s="48"/>
      <c r="G882" s="48"/>
      <c r="H882" s="48"/>
      <c r="I882" s="48"/>
      <c r="J882" s="48"/>
      <c r="K882" s="48"/>
      <c r="L882" s="48"/>
      <c r="M882" s="48"/>
      <c r="N882" s="48"/>
      <c r="O882" s="48"/>
      <c r="P882" s="48"/>
      <c r="Q882" s="48"/>
      <c r="R882" s="48"/>
      <c r="S882" s="48"/>
      <c r="T882" s="48"/>
      <c r="U882" s="48"/>
      <c r="V882" s="48"/>
      <c r="W882" s="48"/>
      <c r="X882" s="48"/>
      <c r="Y882" s="48"/>
      <c r="Z882" s="48"/>
      <c r="AA882" s="48"/>
      <c r="AB882" s="48"/>
      <c r="AC882" s="48"/>
      <c r="AD882" s="48"/>
      <c r="AE882" s="48"/>
    </row>
    <row r="883" spans="1:31" ht="15.75" customHeight="1">
      <c r="A883" s="48"/>
      <c r="B883" s="48"/>
      <c r="C883" s="48"/>
      <c r="D883" s="48"/>
      <c r="E883" s="48"/>
      <c r="F883" s="48"/>
      <c r="G883" s="48"/>
      <c r="H883" s="48"/>
      <c r="I883" s="48"/>
      <c r="J883" s="48"/>
      <c r="K883" s="48"/>
      <c r="L883" s="48"/>
      <c r="M883" s="48"/>
      <c r="N883" s="48"/>
      <c r="O883" s="48"/>
      <c r="P883" s="48"/>
      <c r="Q883" s="48"/>
      <c r="R883" s="48"/>
      <c r="S883" s="48"/>
      <c r="T883" s="48"/>
      <c r="U883" s="48"/>
      <c r="V883" s="48"/>
      <c r="W883" s="48"/>
      <c r="X883" s="48"/>
      <c r="Y883" s="48"/>
      <c r="Z883" s="48"/>
      <c r="AA883" s="48"/>
      <c r="AB883" s="48"/>
      <c r="AC883" s="48"/>
      <c r="AD883" s="48"/>
      <c r="AE883" s="48"/>
    </row>
    <row r="884" spans="1:31" ht="15.75" customHeight="1">
      <c r="A884" s="48"/>
      <c r="B884" s="48"/>
      <c r="C884" s="48"/>
      <c r="D884" s="48"/>
      <c r="E884" s="48"/>
      <c r="F884" s="48"/>
      <c r="G884" s="48"/>
      <c r="H884" s="48"/>
      <c r="I884" s="48"/>
      <c r="J884" s="48"/>
      <c r="K884" s="48"/>
      <c r="L884" s="48"/>
      <c r="M884" s="48"/>
      <c r="N884" s="48"/>
      <c r="O884" s="48"/>
      <c r="P884" s="48"/>
      <c r="Q884" s="48"/>
      <c r="R884" s="48"/>
      <c r="S884" s="48"/>
      <c r="T884" s="48"/>
      <c r="U884" s="48"/>
      <c r="V884" s="48"/>
      <c r="W884" s="48"/>
      <c r="X884" s="48"/>
      <c r="Y884" s="48"/>
      <c r="Z884" s="48"/>
      <c r="AA884" s="48"/>
      <c r="AB884" s="48"/>
      <c r="AC884" s="48"/>
      <c r="AD884" s="48"/>
      <c r="AE884" s="48"/>
    </row>
    <row r="885" spans="1:31" ht="15.75" customHeight="1">
      <c r="A885" s="48"/>
      <c r="B885" s="48"/>
      <c r="C885" s="48"/>
      <c r="D885" s="48"/>
      <c r="E885" s="48"/>
      <c r="F885" s="48"/>
      <c r="G885" s="48"/>
      <c r="H885" s="48"/>
      <c r="I885" s="48"/>
      <c r="J885" s="48"/>
      <c r="K885" s="48"/>
      <c r="L885" s="48"/>
      <c r="M885" s="48"/>
      <c r="N885" s="48"/>
      <c r="O885" s="48"/>
      <c r="P885" s="48"/>
      <c r="Q885" s="48"/>
      <c r="R885" s="48"/>
      <c r="S885" s="48"/>
      <c r="T885" s="48"/>
      <c r="U885" s="48"/>
      <c r="V885" s="48"/>
      <c r="W885" s="48"/>
      <c r="X885" s="48"/>
      <c r="Y885" s="48"/>
      <c r="Z885" s="48"/>
      <c r="AA885" s="48"/>
      <c r="AB885" s="48"/>
      <c r="AC885" s="48"/>
      <c r="AD885" s="48"/>
      <c r="AE885" s="48"/>
    </row>
    <row r="886" spans="1:31" ht="15.75" customHeight="1">
      <c r="A886" s="48"/>
      <c r="B886" s="48"/>
      <c r="C886" s="48"/>
      <c r="D886" s="48"/>
      <c r="E886" s="48"/>
      <c r="F886" s="48"/>
      <c r="G886" s="48"/>
      <c r="H886" s="48"/>
      <c r="I886" s="48"/>
      <c r="J886" s="48"/>
      <c r="K886" s="48"/>
      <c r="L886" s="48"/>
      <c r="M886" s="48"/>
      <c r="N886" s="48"/>
      <c r="O886" s="48"/>
      <c r="P886" s="48"/>
      <c r="Q886" s="48"/>
      <c r="R886" s="48"/>
      <c r="S886" s="48"/>
      <c r="T886" s="48"/>
      <c r="U886" s="48"/>
      <c r="V886" s="48"/>
      <c r="W886" s="48"/>
      <c r="X886" s="48"/>
      <c r="Y886" s="48"/>
      <c r="Z886" s="48"/>
      <c r="AA886" s="48"/>
      <c r="AB886" s="48"/>
      <c r="AC886" s="48"/>
      <c r="AD886" s="48"/>
      <c r="AE886" s="48"/>
    </row>
    <row r="887" spans="1:31" ht="15.75" customHeight="1">
      <c r="A887" s="48"/>
      <c r="B887" s="48"/>
      <c r="C887" s="48"/>
      <c r="D887" s="48"/>
      <c r="E887" s="48"/>
      <c r="F887" s="48"/>
      <c r="G887" s="48"/>
      <c r="H887" s="48"/>
      <c r="I887" s="48"/>
      <c r="J887" s="48"/>
      <c r="K887" s="48"/>
      <c r="L887" s="48"/>
      <c r="M887" s="48"/>
      <c r="N887" s="48"/>
      <c r="O887" s="48"/>
      <c r="P887" s="48"/>
      <c r="Q887" s="48"/>
      <c r="R887" s="48"/>
      <c r="S887" s="48"/>
      <c r="T887" s="48"/>
      <c r="U887" s="48"/>
      <c r="V887" s="48"/>
      <c r="W887" s="48"/>
      <c r="X887" s="48"/>
      <c r="Y887" s="48"/>
      <c r="Z887" s="48"/>
      <c r="AA887" s="48"/>
      <c r="AB887" s="48"/>
      <c r="AC887" s="48"/>
      <c r="AD887" s="48"/>
      <c r="AE887" s="48"/>
    </row>
    <row r="888" spans="1:31" ht="15.75" customHeight="1">
      <c r="A888" s="48"/>
      <c r="B888" s="48"/>
      <c r="C888" s="48"/>
      <c r="D888" s="48"/>
      <c r="E888" s="48"/>
      <c r="F888" s="48"/>
      <c r="G888" s="48"/>
      <c r="H888" s="48"/>
      <c r="I888" s="48"/>
      <c r="J888" s="48"/>
      <c r="K888" s="48"/>
      <c r="L888" s="48"/>
      <c r="M888" s="48"/>
      <c r="N888" s="48"/>
      <c r="O888" s="48"/>
      <c r="P888" s="48"/>
      <c r="Q888" s="48"/>
      <c r="R888" s="48"/>
      <c r="S888" s="48"/>
      <c r="T888" s="48"/>
      <c r="U888" s="48"/>
      <c r="V888" s="48"/>
      <c r="W888" s="48"/>
      <c r="X888" s="48"/>
      <c r="Y888" s="48"/>
      <c r="Z888" s="48"/>
      <c r="AA888" s="48"/>
      <c r="AB888" s="48"/>
      <c r="AC888" s="48"/>
      <c r="AD888" s="48"/>
      <c r="AE888" s="48"/>
    </row>
    <row r="889" spans="1:31" ht="15.75" customHeight="1">
      <c r="A889" s="48"/>
      <c r="B889" s="48"/>
      <c r="C889" s="48"/>
      <c r="D889" s="48"/>
      <c r="E889" s="48"/>
      <c r="F889" s="48"/>
      <c r="G889" s="48"/>
      <c r="H889" s="48"/>
      <c r="I889" s="48"/>
      <c r="J889" s="48"/>
      <c r="K889" s="48"/>
      <c r="L889" s="48"/>
      <c r="M889" s="48"/>
      <c r="N889" s="48"/>
      <c r="O889" s="48"/>
      <c r="P889" s="48"/>
      <c r="Q889" s="48"/>
      <c r="R889" s="48"/>
      <c r="S889" s="48"/>
      <c r="T889" s="48"/>
      <c r="U889" s="48"/>
      <c r="V889" s="48"/>
      <c r="W889" s="48"/>
      <c r="X889" s="48"/>
      <c r="Y889" s="48"/>
      <c r="Z889" s="48"/>
      <c r="AA889" s="48"/>
      <c r="AB889" s="48"/>
      <c r="AC889" s="48"/>
      <c r="AD889" s="48"/>
      <c r="AE889" s="48"/>
    </row>
    <row r="890" spans="1:31" ht="15.75" customHeight="1">
      <c r="A890" s="48"/>
      <c r="B890" s="48"/>
      <c r="C890" s="48"/>
      <c r="D890" s="48"/>
      <c r="E890" s="48"/>
      <c r="F890" s="48"/>
      <c r="G890" s="48"/>
      <c r="H890" s="48"/>
      <c r="I890" s="48"/>
      <c r="J890" s="48"/>
      <c r="K890" s="48"/>
      <c r="L890" s="48"/>
      <c r="M890" s="48"/>
      <c r="N890" s="48"/>
      <c r="O890" s="48"/>
      <c r="P890" s="48"/>
      <c r="Q890" s="48"/>
      <c r="R890" s="48"/>
      <c r="S890" s="48"/>
      <c r="T890" s="48"/>
      <c r="U890" s="48"/>
      <c r="V890" s="48"/>
      <c r="W890" s="48"/>
      <c r="X890" s="48"/>
      <c r="Y890" s="48"/>
      <c r="Z890" s="48"/>
      <c r="AA890" s="48"/>
      <c r="AB890" s="48"/>
      <c r="AC890" s="48"/>
      <c r="AD890" s="48"/>
      <c r="AE890" s="48"/>
    </row>
    <row r="891" spans="1:31" ht="15.75" customHeight="1">
      <c r="A891" s="48"/>
      <c r="B891" s="48"/>
      <c r="C891" s="48"/>
      <c r="D891" s="48"/>
      <c r="E891" s="48"/>
      <c r="F891" s="48"/>
      <c r="G891" s="48"/>
      <c r="H891" s="48"/>
      <c r="I891" s="48"/>
      <c r="J891" s="48"/>
      <c r="K891" s="48"/>
      <c r="L891" s="48"/>
      <c r="M891" s="48"/>
      <c r="N891" s="48"/>
      <c r="O891" s="48"/>
      <c r="P891" s="48"/>
      <c r="Q891" s="48"/>
      <c r="R891" s="48"/>
      <c r="S891" s="48"/>
      <c r="T891" s="48"/>
      <c r="U891" s="48"/>
      <c r="V891" s="48"/>
      <c r="W891" s="48"/>
      <c r="X891" s="48"/>
      <c r="Y891" s="48"/>
      <c r="Z891" s="48"/>
      <c r="AA891" s="48"/>
      <c r="AB891" s="48"/>
      <c r="AC891" s="48"/>
      <c r="AD891" s="48"/>
      <c r="AE891" s="48"/>
    </row>
    <row r="892" spans="1:31" ht="15.75" customHeight="1">
      <c r="A892" s="48"/>
      <c r="B892" s="48"/>
      <c r="C892" s="48"/>
      <c r="D892" s="48"/>
      <c r="E892" s="48"/>
      <c r="F892" s="48"/>
      <c r="G892" s="48"/>
      <c r="H892" s="48"/>
      <c r="I892" s="48"/>
      <c r="J892" s="48"/>
      <c r="K892" s="48"/>
      <c r="L892" s="48"/>
      <c r="M892" s="48"/>
      <c r="N892" s="48"/>
      <c r="O892" s="48"/>
      <c r="P892" s="48"/>
      <c r="Q892" s="48"/>
      <c r="R892" s="48"/>
      <c r="S892" s="48"/>
      <c r="T892" s="48"/>
      <c r="U892" s="48"/>
      <c r="V892" s="48"/>
      <c r="W892" s="48"/>
      <c r="X892" s="48"/>
      <c r="Y892" s="48"/>
      <c r="Z892" s="48"/>
      <c r="AA892" s="48"/>
      <c r="AB892" s="48"/>
      <c r="AC892" s="48"/>
      <c r="AD892" s="48"/>
      <c r="AE892" s="48"/>
    </row>
    <row r="893" spans="1:31" ht="15.75" customHeight="1">
      <c r="A893" s="48"/>
      <c r="B893" s="48"/>
      <c r="C893" s="48"/>
      <c r="D893" s="48"/>
      <c r="E893" s="48"/>
      <c r="F893" s="48"/>
      <c r="G893" s="48"/>
      <c r="H893" s="48"/>
      <c r="I893" s="48"/>
      <c r="J893" s="48"/>
      <c r="K893" s="48"/>
      <c r="L893" s="48"/>
      <c r="M893" s="48"/>
      <c r="N893" s="48"/>
      <c r="O893" s="48"/>
      <c r="P893" s="48"/>
      <c r="Q893" s="48"/>
      <c r="R893" s="48"/>
      <c r="S893" s="48"/>
      <c r="T893" s="48"/>
      <c r="U893" s="48"/>
      <c r="V893" s="48"/>
      <c r="W893" s="48"/>
      <c r="X893" s="48"/>
      <c r="Y893" s="48"/>
      <c r="Z893" s="48"/>
      <c r="AA893" s="48"/>
      <c r="AB893" s="48"/>
      <c r="AC893" s="48"/>
      <c r="AD893" s="48"/>
      <c r="AE893" s="48"/>
    </row>
    <row r="894" spans="1:31" ht="15.75" customHeight="1">
      <c r="A894" s="48"/>
      <c r="B894" s="48"/>
      <c r="C894" s="48"/>
      <c r="D894" s="48"/>
      <c r="E894" s="48"/>
      <c r="F894" s="48"/>
      <c r="G894" s="48"/>
      <c r="H894" s="48"/>
      <c r="I894" s="48"/>
      <c r="J894" s="48"/>
      <c r="K894" s="48"/>
      <c r="L894" s="48"/>
      <c r="M894" s="48"/>
      <c r="N894" s="48"/>
      <c r="O894" s="48"/>
      <c r="P894" s="48"/>
      <c r="Q894" s="48"/>
      <c r="R894" s="48"/>
      <c r="S894" s="48"/>
      <c r="T894" s="48"/>
      <c r="U894" s="48"/>
      <c r="V894" s="48"/>
      <c r="W894" s="48"/>
      <c r="X894" s="48"/>
      <c r="Y894" s="48"/>
      <c r="Z894" s="48"/>
      <c r="AA894" s="48"/>
      <c r="AB894" s="48"/>
      <c r="AC894" s="48"/>
      <c r="AD894" s="48"/>
      <c r="AE894" s="48"/>
    </row>
    <row r="895" spans="1:31" ht="15.75" customHeight="1">
      <c r="A895" s="48"/>
      <c r="B895" s="48"/>
      <c r="C895" s="48"/>
      <c r="D895" s="48"/>
      <c r="E895" s="48"/>
      <c r="F895" s="48"/>
      <c r="G895" s="48"/>
      <c r="H895" s="48"/>
      <c r="I895" s="48"/>
      <c r="J895" s="48"/>
      <c r="K895" s="48"/>
      <c r="L895" s="48"/>
      <c r="M895" s="48"/>
      <c r="N895" s="48"/>
      <c r="O895" s="48"/>
      <c r="P895" s="48"/>
      <c r="Q895" s="48"/>
      <c r="R895" s="48"/>
      <c r="S895" s="48"/>
      <c r="T895" s="48"/>
      <c r="U895" s="48"/>
      <c r="V895" s="48"/>
      <c r="W895" s="48"/>
      <c r="X895" s="48"/>
      <c r="Y895" s="48"/>
      <c r="Z895" s="48"/>
      <c r="AA895" s="48"/>
      <c r="AB895" s="48"/>
      <c r="AC895" s="48"/>
      <c r="AD895" s="48"/>
      <c r="AE895" s="48"/>
    </row>
    <row r="896" spans="1:31" ht="15.75" customHeight="1">
      <c r="A896" s="48"/>
      <c r="B896" s="48"/>
      <c r="C896" s="48"/>
      <c r="D896" s="48"/>
      <c r="E896" s="48"/>
      <c r="F896" s="48"/>
      <c r="G896" s="48"/>
      <c r="H896" s="48"/>
      <c r="I896" s="48"/>
      <c r="J896" s="48"/>
      <c r="K896" s="48"/>
      <c r="L896" s="48"/>
      <c r="M896" s="48"/>
      <c r="N896" s="48"/>
      <c r="O896" s="48"/>
      <c r="P896" s="48"/>
      <c r="Q896" s="48"/>
      <c r="R896" s="48"/>
      <c r="S896" s="48"/>
      <c r="T896" s="48"/>
      <c r="U896" s="48"/>
      <c r="V896" s="48"/>
      <c r="W896" s="48"/>
      <c r="X896" s="48"/>
      <c r="Y896" s="48"/>
      <c r="Z896" s="48"/>
      <c r="AA896" s="48"/>
      <c r="AB896" s="48"/>
      <c r="AC896" s="48"/>
      <c r="AD896" s="48"/>
      <c r="AE896" s="48"/>
    </row>
    <row r="897" spans="1:31" ht="15.75" customHeight="1">
      <c r="A897" s="48"/>
      <c r="B897" s="48"/>
      <c r="C897" s="48"/>
      <c r="D897" s="48"/>
      <c r="E897" s="48"/>
      <c r="F897" s="48"/>
      <c r="G897" s="48"/>
      <c r="H897" s="48"/>
      <c r="I897" s="48"/>
      <c r="J897" s="48"/>
      <c r="K897" s="48"/>
      <c r="L897" s="48"/>
      <c r="M897" s="48"/>
      <c r="N897" s="48"/>
      <c r="O897" s="48"/>
      <c r="P897" s="48"/>
      <c r="Q897" s="48"/>
      <c r="R897" s="48"/>
      <c r="S897" s="48"/>
      <c r="T897" s="48"/>
      <c r="U897" s="48"/>
      <c r="V897" s="48"/>
      <c r="W897" s="48"/>
      <c r="X897" s="48"/>
      <c r="Y897" s="48"/>
      <c r="Z897" s="48"/>
      <c r="AA897" s="48"/>
      <c r="AB897" s="48"/>
      <c r="AC897" s="48"/>
      <c r="AD897" s="48"/>
      <c r="AE897" s="48"/>
    </row>
    <row r="898" spans="1:31" ht="15.75" customHeight="1">
      <c r="A898" s="48"/>
      <c r="B898" s="48"/>
      <c r="C898" s="48"/>
      <c r="D898" s="48"/>
      <c r="E898" s="48"/>
      <c r="F898" s="48"/>
      <c r="G898" s="48"/>
      <c r="H898" s="48"/>
      <c r="I898" s="48"/>
      <c r="J898" s="48"/>
      <c r="K898" s="48"/>
      <c r="L898" s="48"/>
      <c r="M898" s="48"/>
      <c r="N898" s="48"/>
      <c r="O898" s="48"/>
      <c r="P898" s="48"/>
      <c r="Q898" s="48"/>
      <c r="R898" s="48"/>
      <c r="S898" s="48"/>
      <c r="T898" s="48"/>
      <c r="U898" s="48"/>
      <c r="V898" s="48"/>
      <c r="W898" s="48"/>
      <c r="X898" s="48"/>
      <c r="Y898" s="48"/>
      <c r="Z898" s="48"/>
      <c r="AA898" s="48"/>
      <c r="AB898" s="48"/>
      <c r="AC898" s="48"/>
      <c r="AD898" s="48"/>
      <c r="AE898" s="48"/>
    </row>
    <row r="899" spans="1:31" ht="15.75" customHeight="1">
      <c r="A899" s="48"/>
      <c r="B899" s="48"/>
      <c r="C899" s="48"/>
      <c r="D899" s="48"/>
      <c r="E899" s="48"/>
      <c r="F899" s="48"/>
      <c r="G899" s="48"/>
      <c r="H899" s="48"/>
      <c r="I899" s="48"/>
      <c r="J899" s="48"/>
      <c r="K899" s="48"/>
      <c r="L899" s="48"/>
      <c r="M899" s="48"/>
      <c r="N899" s="48"/>
      <c r="O899" s="48"/>
      <c r="P899" s="48"/>
      <c r="Q899" s="48"/>
      <c r="R899" s="48"/>
      <c r="S899" s="48"/>
      <c r="T899" s="48"/>
      <c r="U899" s="48"/>
      <c r="V899" s="48"/>
      <c r="W899" s="48"/>
      <c r="X899" s="48"/>
      <c r="Y899" s="48"/>
      <c r="Z899" s="48"/>
      <c r="AA899" s="48"/>
      <c r="AB899" s="48"/>
      <c r="AC899" s="48"/>
      <c r="AD899" s="48"/>
      <c r="AE899" s="48"/>
    </row>
    <row r="900" spans="1:31" ht="15.75" customHeight="1">
      <c r="A900" s="48"/>
      <c r="B900" s="48"/>
      <c r="C900" s="48"/>
      <c r="D900" s="48"/>
      <c r="E900" s="48"/>
      <c r="F900" s="48"/>
      <c r="G900" s="48"/>
      <c r="H900" s="48"/>
      <c r="I900" s="48"/>
      <c r="J900" s="48"/>
      <c r="K900" s="48"/>
      <c r="L900" s="48"/>
      <c r="M900" s="48"/>
      <c r="N900" s="48"/>
      <c r="O900" s="48"/>
      <c r="P900" s="48"/>
      <c r="Q900" s="48"/>
      <c r="R900" s="48"/>
      <c r="S900" s="48"/>
      <c r="T900" s="48"/>
      <c r="U900" s="48"/>
      <c r="V900" s="48"/>
      <c r="W900" s="48"/>
      <c r="X900" s="48"/>
      <c r="Y900" s="48"/>
      <c r="Z900" s="48"/>
      <c r="AA900" s="48"/>
      <c r="AB900" s="48"/>
      <c r="AC900" s="48"/>
      <c r="AD900" s="48"/>
      <c r="AE900" s="48"/>
    </row>
    <row r="901" spans="1:31" ht="15.75" customHeight="1">
      <c r="A901" s="48"/>
      <c r="B901" s="48"/>
      <c r="C901" s="48"/>
      <c r="D901" s="48"/>
      <c r="E901" s="48"/>
      <c r="F901" s="48"/>
      <c r="G901" s="48"/>
      <c r="H901" s="48"/>
      <c r="I901" s="48"/>
      <c r="J901" s="48"/>
      <c r="K901" s="48"/>
      <c r="L901" s="48"/>
      <c r="M901" s="48"/>
      <c r="N901" s="48"/>
      <c r="O901" s="48"/>
      <c r="P901" s="48"/>
      <c r="Q901" s="48"/>
      <c r="R901" s="48"/>
      <c r="S901" s="48"/>
      <c r="T901" s="48"/>
      <c r="U901" s="48"/>
      <c r="V901" s="48"/>
      <c r="W901" s="48"/>
      <c r="X901" s="48"/>
      <c r="Y901" s="48"/>
      <c r="Z901" s="48"/>
      <c r="AA901" s="48"/>
      <c r="AB901" s="48"/>
      <c r="AC901" s="48"/>
      <c r="AD901" s="48"/>
      <c r="AE901" s="48"/>
    </row>
    <row r="902" spans="1:31" ht="15.75" customHeight="1">
      <c r="A902" s="48"/>
      <c r="B902" s="48"/>
      <c r="C902" s="48"/>
      <c r="D902" s="48"/>
      <c r="E902" s="48"/>
      <c r="F902" s="48"/>
      <c r="G902" s="48"/>
      <c r="H902" s="48"/>
      <c r="I902" s="48"/>
      <c r="J902" s="48"/>
      <c r="K902" s="48"/>
      <c r="L902" s="48"/>
      <c r="M902" s="48"/>
      <c r="N902" s="48"/>
      <c r="O902" s="48"/>
      <c r="P902" s="48"/>
      <c r="Q902" s="48"/>
      <c r="R902" s="48"/>
      <c r="S902" s="48"/>
      <c r="T902" s="48"/>
      <c r="U902" s="48"/>
      <c r="V902" s="48"/>
      <c r="W902" s="48"/>
      <c r="X902" s="48"/>
      <c r="Y902" s="48"/>
      <c r="Z902" s="48"/>
      <c r="AA902" s="48"/>
      <c r="AB902" s="48"/>
      <c r="AC902" s="48"/>
      <c r="AD902" s="48"/>
      <c r="AE902" s="48"/>
    </row>
    <row r="903" spans="1:31" ht="15.75" customHeight="1">
      <c r="A903" s="48"/>
      <c r="B903" s="48"/>
      <c r="C903" s="48"/>
      <c r="D903" s="48"/>
      <c r="E903" s="48"/>
      <c r="F903" s="48"/>
      <c r="G903" s="48"/>
      <c r="H903" s="48"/>
      <c r="I903" s="48"/>
      <c r="J903" s="48"/>
      <c r="K903" s="48"/>
      <c r="L903" s="48"/>
      <c r="M903" s="48"/>
      <c r="N903" s="48"/>
      <c r="O903" s="48"/>
      <c r="P903" s="48"/>
      <c r="Q903" s="48"/>
      <c r="R903" s="48"/>
      <c r="S903" s="48"/>
      <c r="T903" s="48"/>
      <c r="U903" s="48"/>
      <c r="V903" s="48"/>
      <c r="W903" s="48"/>
      <c r="X903" s="48"/>
      <c r="Y903" s="48"/>
      <c r="Z903" s="48"/>
      <c r="AA903" s="48"/>
      <c r="AB903" s="48"/>
      <c r="AC903" s="48"/>
      <c r="AD903" s="48"/>
      <c r="AE903" s="48"/>
    </row>
    <row r="904" spans="1:31" ht="15.75" customHeight="1">
      <c r="A904" s="48"/>
      <c r="B904" s="48"/>
      <c r="C904" s="48"/>
      <c r="D904" s="48"/>
      <c r="E904" s="48"/>
      <c r="F904" s="48"/>
      <c r="G904" s="48"/>
      <c r="H904" s="48"/>
      <c r="I904" s="48"/>
      <c r="J904" s="48"/>
      <c r="K904" s="48"/>
      <c r="L904" s="48"/>
      <c r="M904" s="48"/>
      <c r="N904" s="48"/>
      <c r="O904" s="48"/>
      <c r="P904" s="48"/>
      <c r="Q904" s="48"/>
      <c r="R904" s="48"/>
      <c r="S904" s="48"/>
      <c r="T904" s="48"/>
      <c r="U904" s="48"/>
      <c r="V904" s="48"/>
      <c r="W904" s="48"/>
      <c r="X904" s="48"/>
      <c r="Y904" s="48"/>
      <c r="Z904" s="48"/>
      <c r="AA904" s="48"/>
      <c r="AB904" s="48"/>
      <c r="AC904" s="48"/>
      <c r="AD904" s="48"/>
      <c r="AE904" s="48"/>
    </row>
    <row r="905" spans="1:31" ht="15.75" customHeight="1">
      <c r="A905" s="48"/>
      <c r="B905" s="48"/>
      <c r="C905" s="48"/>
      <c r="D905" s="48"/>
      <c r="E905" s="48"/>
      <c r="F905" s="48"/>
      <c r="G905" s="48"/>
      <c r="H905" s="48"/>
      <c r="I905" s="48"/>
      <c r="J905" s="48"/>
      <c r="K905" s="48"/>
      <c r="L905" s="48"/>
      <c r="M905" s="48"/>
      <c r="N905" s="48"/>
      <c r="O905" s="48"/>
      <c r="P905" s="48"/>
      <c r="Q905" s="48"/>
      <c r="R905" s="48"/>
      <c r="S905" s="48"/>
      <c r="T905" s="48"/>
      <c r="U905" s="48"/>
      <c r="V905" s="48"/>
      <c r="W905" s="48"/>
      <c r="X905" s="48"/>
      <c r="Y905" s="48"/>
      <c r="Z905" s="48"/>
      <c r="AA905" s="48"/>
      <c r="AB905" s="48"/>
      <c r="AC905" s="48"/>
      <c r="AD905" s="48"/>
      <c r="AE905" s="48"/>
    </row>
    <row r="906" spans="1:31" ht="15.75" customHeight="1">
      <c r="A906" s="48"/>
      <c r="B906" s="48"/>
      <c r="C906" s="48"/>
      <c r="D906" s="48"/>
      <c r="E906" s="48"/>
      <c r="F906" s="48"/>
      <c r="G906" s="48"/>
      <c r="H906" s="48"/>
      <c r="I906" s="48"/>
      <c r="J906" s="48"/>
      <c r="K906" s="48"/>
      <c r="L906" s="48"/>
      <c r="M906" s="48"/>
      <c r="N906" s="48"/>
      <c r="O906" s="48"/>
      <c r="P906" s="48"/>
      <c r="Q906" s="48"/>
      <c r="R906" s="48"/>
      <c r="S906" s="48"/>
      <c r="T906" s="48"/>
      <c r="U906" s="48"/>
      <c r="V906" s="48"/>
      <c r="W906" s="48"/>
      <c r="X906" s="48"/>
      <c r="Y906" s="48"/>
      <c r="Z906" s="48"/>
      <c r="AA906" s="48"/>
      <c r="AB906" s="48"/>
      <c r="AC906" s="48"/>
      <c r="AD906" s="48"/>
      <c r="AE906" s="48"/>
    </row>
    <row r="907" spans="1:31" ht="15.75" customHeight="1">
      <c r="A907" s="48"/>
      <c r="B907" s="48"/>
      <c r="C907" s="48"/>
      <c r="D907" s="48"/>
      <c r="E907" s="48"/>
      <c r="F907" s="48"/>
      <c r="G907" s="48"/>
      <c r="H907" s="48"/>
      <c r="I907" s="48"/>
      <c r="J907" s="48"/>
      <c r="K907" s="48"/>
      <c r="L907" s="48"/>
      <c r="M907" s="48"/>
      <c r="N907" s="48"/>
      <c r="O907" s="48"/>
      <c r="P907" s="48"/>
      <c r="Q907" s="48"/>
      <c r="R907" s="48"/>
      <c r="S907" s="48"/>
      <c r="T907" s="48"/>
      <c r="U907" s="48"/>
      <c r="V907" s="48"/>
      <c r="W907" s="48"/>
      <c r="X907" s="48"/>
      <c r="Y907" s="48"/>
      <c r="Z907" s="48"/>
      <c r="AA907" s="48"/>
      <c r="AB907" s="48"/>
      <c r="AC907" s="48"/>
      <c r="AD907" s="48"/>
      <c r="AE907" s="48"/>
    </row>
    <row r="908" spans="1:31" ht="15.75" customHeight="1">
      <c r="A908" s="48"/>
      <c r="B908" s="48"/>
      <c r="C908" s="48"/>
      <c r="D908" s="48"/>
      <c r="E908" s="48"/>
      <c r="F908" s="48"/>
      <c r="G908" s="48"/>
      <c r="H908" s="48"/>
      <c r="I908" s="48"/>
      <c r="J908" s="48"/>
      <c r="K908" s="48"/>
      <c r="L908" s="48"/>
      <c r="M908" s="48"/>
      <c r="N908" s="48"/>
      <c r="O908" s="48"/>
      <c r="P908" s="48"/>
      <c r="Q908" s="48"/>
      <c r="R908" s="48"/>
      <c r="S908" s="48"/>
      <c r="T908" s="48"/>
      <c r="U908" s="48"/>
      <c r="V908" s="48"/>
      <c r="W908" s="48"/>
      <c r="X908" s="48"/>
      <c r="Y908" s="48"/>
      <c r="Z908" s="48"/>
      <c r="AA908" s="48"/>
      <c r="AB908" s="48"/>
      <c r="AC908" s="48"/>
      <c r="AD908" s="48"/>
      <c r="AE908" s="48"/>
    </row>
    <row r="909" spans="1:31" ht="15.75" customHeight="1">
      <c r="A909" s="48"/>
      <c r="B909" s="48"/>
      <c r="C909" s="48"/>
      <c r="D909" s="48"/>
      <c r="E909" s="48"/>
      <c r="F909" s="48"/>
      <c r="G909" s="48"/>
      <c r="H909" s="48"/>
      <c r="I909" s="48"/>
      <c r="J909" s="48"/>
      <c r="K909" s="48"/>
      <c r="L909" s="48"/>
      <c r="M909" s="48"/>
      <c r="N909" s="48"/>
      <c r="O909" s="48"/>
      <c r="P909" s="48"/>
      <c r="Q909" s="48"/>
      <c r="R909" s="48"/>
      <c r="S909" s="48"/>
      <c r="T909" s="48"/>
      <c r="U909" s="48"/>
      <c r="V909" s="48"/>
      <c r="W909" s="48"/>
      <c r="X909" s="48"/>
      <c r="Y909" s="48"/>
      <c r="Z909" s="48"/>
      <c r="AA909" s="48"/>
      <c r="AB909" s="48"/>
      <c r="AC909" s="48"/>
      <c r="AD909" s="48"/>
      <c r="AE909" s="48"/>
    </row>
    <row r="910" spans="1:31" ht="15.75" customHeight="1">
      <c r="A910" s="48"/>
      <c r="B910" s="48"/>
      <c r="C910" s="48"/>
      <c r="D910" s="48"/>
      <c r="E910" s="48"/>
      <c r="F910" s="48"/>
      <c r="G910" s="48"/>
      <c r="H910" s="48"/>
      <c r="I910" s="48"/>
      <c r="J910" s="48"/>
      <c r="K910" s="48"/>
      <c r="L910" s="48"/>
      <c r="M910" s="48"/>
      <c r="N910" s="48"/>
      <c r="O910" s="48"/>
      <c r="P910" s="48"/>
      <c r="Q910" s="48"/>
      <c r="R910" s="48"/>
      <c r="S910" s="48"/>
      <c r="T910" s="48"/>
      <c r="U910" s="48"/>
      <c r="V910" s="48"/>
      <c r="W910" s="48"/>
      <c r="X910" s="48"/>
      <c r="Y910" s="48"/>
      <c r="Z910" s="48"/>
      <c r="AA910" s="48"/>
      <c r="AB910" s="48"/>
      <c r="AC910" s="48"/>
      <c r="AD910" s="48"/>
      <c r="AE910" s="48"/>
    </row>
    <row r="911" spans="1:31" ht="15.75" customHeight="1">
      <c r="A911" s="48"/>
      <c r="B911" s="48"/>
      <c r="C911" s="48"/>
      <c r="D911" s="48"/>
      <c r="E911" s="48"/>
      <c r="F911" s="48"/>
      <c r="G911" s="48"/>
      <c r="H911" s="48"/>
      <c r="I911" s="48"/>
      <c r="J911" s="48"/>
      <c r="K911" s="48"/>
      <c r="L911" s="48"/>
      <c r="M911" s="48"/>
      <c r="N911" s="48"/>
      <c r="O911" s="48"/>
      <c r="P911" s="48"/>
      <c r="Q911" s="48"/>
      <c r="R911" s="48"/>
      <c r="S911" s="48"/>
      <c r="T911" s="48"/>
      <c r="U911" s="48"/>
      <c r="V911" s="48"/>
      <c r="W911" s="48"/>
      <c r="X911" s="48"/>
      <c r="Y911" s="48"/>
      <c r="Z911" s="48"/>
      <c r="AA911" s="48"/>
      <c r="AB911" s="48"/>
      <c r="AC911" s="48"/>
      <c r="AD911" s="48"/>
      <c r="AE911" s="48"/>
    </row>
    <row r="912" spans="1:31" ht="15.75" customHeight="1">
      <c r="A912" s="48"/>
      <c r="B912" s="48"/>
      <c r="C912" s="48"/>
      <c r="D912" s="48"/>
      <c r="E912" s="48"/>
      <c r="F912" s="48"/>
      <c r="G912" s="48"/>
      <c r="H912" s="48"/>
      <c r="I912" s="48"/>
      <c r="J912" s="48"/>
      <c r="K912" s="48"/>
      <c r="L912" s="48"/>
      <c r="M912" s="48"/>
      <c r="N912" s="48"/>
      <c r="O912" s="48"/>
      <c r="P912" s="48"/>
      <c r="Q912" s="48"/>
      <c r="R912" s="48"/>
      <c r="S912" s="48"/>
      <c r="T912" s="48"/>
      <c r="U912" s="48"/>
      <c r="V912" s="48"/>
      <c r="W912" s="48"/>
      <c r="X912" s="48"/>
      <c r="Y912" s="48"/>
      <c r="Z912" s="48"/>
      <c r="AA912" s="48"/>
      <c r="AB912" s="48"/>
      <c r="AC912" s="48"/>
      <c r="AD912" s="48"/>
      <c r="AE912" s="48"/>
    </row>
    <row r="913" spans="1:31" ht="15.75" customHeight="1">
      <c r="A913" s="48"/>
      <c r="B913" s="48"/>
      <c r="C913" s="48"/>
      <c r="D913" s="48"/>
      <c r="E913" s="48"/>
      <c r="F913" s="48"/>
      <c r="G913" s="48"/>
      <c r="H913" s="48"/>
      <c r="I913" s="48"/>
      <c r="J913" s="48"/>
      <c r="K913" s="48"/>
      <c r="L913" s="48"/>
      <c r="M913" s="48"/>
      <c r="N913" s="48"/>
      <c r="O913" s="48"/>
      <c r="P913" s="48"/>
      <c r="Q913" s="48"/>
      <c r="R913" s="48"/>
      <c r="S913" s="48"/>
      <c r="T913" s="48"/>
      <c r="U913" s="48"/>
      <c r="V913" s="48"/>
      <c r="W913" s="48"/>
      <c r="X913" s="48"/>
      <c r="Y913" s="48"/>
      <c r="Z913" s="48"/>
      <c r="AA913" s="48"/>
      <c r="AB913" s="48"/>
      <c r="AC913" s="48"/>
      <c r="AD913" s="48"/>
      <c r="AE913" s="48"/>
    </row>
    <row r="914" spans="1:31" ht="15.75" customHeight="1">
      <c r="A914" s="48"/>
      <c r="B914" s="48"/>
      <c r="C914" s="48"/>
      <c r="D914" s="48"/>
      <c r="E914" s="48"/>
      <c r="F914" s="48"/>
      <c r="G914" s="48"/>
      <c r="H914" s="48"/>
      <c r="I914" s="48"/>
      <c r="J914" s="48"/>
      <c r="K914" s="48"/>
      <c r="L914" s="48"/>
      <c r="M914" s="48"/>
      <c r="N914" s="48"/>
      <c r="O914" s="48"/>
      <c r="P914" s="48"/>
      <c r="Q914" s="48"/>
      <c r="R914" s="48"/>
      <c r="S914" s="48"/>
      <c r="T914" s="48"/>
      <c r="U914" s="48"/>
      <c r="V914" s="48"/>
      <c r="W914" s="48"/>
      <c r="X914" s="48"/>
      <c r="Y914" s="48"/>
      <c r="Z914" s="48"/>
      <c r="AA914" s="48"/>
      <c r="AB914" s="48"/>
      <c r="AC914" s="48"/>
      <c r="AD914" s="48"/>
      <c r="AE914" s="48"/>
    </row>
    <row r="915" spans="1:31" ht="15.75" customHeight="1">
      <c r="A915" s="48"/>
      <c r="B915" s="48"/>
      <c r="C915" s="48"/>
      <c r="D915" s="48"/>
      <c r="E915" s="48"/>
      <c r="F915" s="48"/>
      <c r="G915" s="48"/>
      <c r="H915" s="48"/>
      <c r="I915" s="48"/>
      <c r="J915" s="48"/>
      <c r="K915" s="48"/>
      <c r="L915" s="48"/>
      <c r="M915" s="48"/>
      <c r="N915" s="48"/>
      <c r="O915" s="48"/>
      <c r="P915" s="48"/>
      <c r="Q915" s="48"/>
      <c r="R915" s="48"/>
      <c r="S915" s="48"/>
      <c r="T915" s="48"/>
      <c r="U915" s="48"/>
      <c r="V915" s="48"/>
      <c r="W915" s="48"/>
      <c r="X915" s="48"/>
      <c r="Y915" s="48"/>
      <c r="Z915" s="48"/>
      <c r="AA915" s="48"/>
      <c r="AB915" s="48"/>
      <c r="AC915" s="48"/>
      <c r="AD915" s="48"/>
      <c r="AE915" s="48"/>
    </row>
    <row r="916" spans="1:31" ht="15.75" customHeight="1">
      <c r="A916" s="48"/>
      <c r="B916" s="48"/>
      <c r="C916" s="48"/>
      <c r="D916" s="48"/>
      <c r="E916" s="48"/>
      <c r="F916" s="48"/>
      <c r="G916" s="48"/>
      <c r="H916" s="48"/>
      <c r="I916" s="48"/>
      <c r="J916" s="48"/>
      <c r="K916" s="48"/>
      <c r="L916" s="48"/>
      <c r="M916" s="48"/>
      <c r="N916" s="48"/>
      <c r="O916" s="48"/>
      <c r="P916" s="48"/>
      <c r="Q916" s="48"/>
      <c r="R916" s="48"/>
      <c r="S916" s="48"/>
      <c r="T916" s="48"/>
      <c r="U916" s="48"/>
      <c r="V916" s="48"/>
      <c r="W916" s="48"/>
      <c r="X916" s="48"/>
      <c r="Y916" s="48"/>
      <c r="Z916" s="48"/>
      <c r="AA916" s="48"/>
      <c r="AB916" s="48"/>
      <c r="AC916" s="48"/>
      <c r="AD916" s="48"/>
      <c r="AE916" s="48"/>
    </row>
    <row r="917" spans="1:31" ht="15.75" customHeight="1">
      <c r="A917" s="48"/>
      <c r="B917" s="48"/>
      <c r="C917" s="48"/>
      <c r="D917" s="48"/>
      <c r="E917" s="48"/>
      <c r="F917" s="48"/>
      <c r="G917" s="48"/>
      <c r="H917" s="48"/>
      <c r="I917" s="48"/>
      <c r="J917" s="48"/>
      <c r="K917" s="48"/>
      <c r="L917" s="48"/>
      <c r="M917" s="48"/>
      <c r="N917" s="48"/>
      <c r="O917" s="48"/>
      <c r="P917" s="48"/>
      <c r="Q917" s="48"/>
      <c r="R917" s="48"/>
      <c r="S917" s="48"/>
      <c r="T917" s="48"/>
      <c r="U917" s="48"/>
      <c r="V917" s="48"/>
      <c r="W917" s="48"/>
      <c r="X917" s="48"/>
      <c r="Y917" s="48"/>
      <c r="Z917" s="48"/>
      <c r="AA917" s="48"/>
      <c r="AB917" s="48"/>
      <c r="AC917" s="48"/>
      <c r="AD917" s="48"/>
      <c r="AE917" s="48"/>
    </row>
    <row r="918" spans="1:31" ht="15.75" customHeight="1">
      <c r="A918" s="48"/>
      <c r="B918" s="48"/>
      <c r="C918" s="48"/>
      <c r="D918" s="48"/>
      <c r="E918" s="48"/>
      <c r="F918" s="48"/>
      <c r="G918" s="48"/>
      <c r="H918" s="48"/>
      <c r="I918" s="48"/>
      <c r="J918" s="48"/>
      <c r="K918" s="48"/>
      <c r="L918" s="48"/>
      <c r="M918" s="48"/>
      <c r="N918" s="48"/>
      <c r="O918" s="48"/>
      <c r="P918" s="48"/>
      <c r="Q918" s="48"/>
      <c r="R918" s="48"/>
      <c r="S918" s="48"/>
      <c r="T918" s="48"/>
      <c r="U918" s="48"/>
      <c r="V918" s="48"/>
      <c r="W918" s="48"/>
      <c r="X918" s="48"/>
      <c r="Y918" s="48"/>
      <c r="Z918" s="48"/>
      <c r="AA918" s="48"/>
      <c r="AB918" s="48"/>
      <c r="AC918" s="48"/>
      <c r="AD918" s="48"/>
      <c r="AE918" s="48"/>
    </row>
    <row r="919" spans="1:31" ht="15.75" customHeight="1">
      <c r="A919" s="48"/>
      <c r="B919" s="48"/>
      <c r="C919" s="48"/>
      <c r="D919" s="48"/>
      <c r="E919" s="48"/>
      <c r="F919" s="48"/>
      <c r="G919" s="48"/>
      <c r="H919" s="48"/>
      <c r="I919" s="48"/>
      <c r="J919" s="48"/>
      <c r="K919" s="48"/>
      <c r="L919" s="48"/>
      <c r="M919" s="48"/>
      <c r="N919" s="48"/>
      <c r="O919" s="48"/>
      <c r="P919" s="48"/>
      <c r="Q919" s="48"/>
      <c r="R919" s="48"/>
      <c r="S919" s="48"/>
      <c r="T919" s="48"/>
      <c r="U919" s="48"/>
      <c r="V919" s="48"/>
      <c r="W919" s="48"/>
      <c r="X919" s="48"/>
      <c r="Y919" s="48"/>
      <c r="Z919" s="48"/>
      <c r="AA919" s="48"/>
      <c r="AB919" s="48"/>
      <c r="AC919" s="48"/>
      <c r="AD919" s="48"/>
      <c r="AE919" s="48"/>
    </row>
    <row r="920" spans="1:31" ht="15.75" customHeight="1">
      <c r="A920" s="48"/>
      <c r="B920" s="48"/>
      <c r="C920" s="48"/>
      <c r="D920" s="48"/>
      <c r="E920" s="48"/>
      <c r="F920" s="48"/>
      <c r="G920" s="48"/>
      <c r="H920" s="48"/>
      <c r="I920" s="48"/>
      <c r="J920" s="48"/>
      <c r="K920" s="48"/>
      <c r="L920" s="48"/>
      <c r="M920" s="48"/>
      <c r="N920" s="48"/>
      <c r="O920" s="48"/>
      <c r="P920" s="48"/>
      <c r="Q920" s="48"/>
      <c r="R920" s="48"/>
      <c r="S920" s="48"/>
      <c r="T920" s="48"/>
      <c r="U920" s="48"/>
      <c r="V920" s="48"/>
      <c r="W920" s="48"/>
      <c r="X920" s="48"/>
      <c r="Y920" s="48"/>
      <c r="Z920" s="48"/>
      <c r="AA920" s="48"/>
      <c r="AB920" s="48"/>
      <c r="AC920" s="48"/>
      <c r="AD920" s="48"/>
      <c r="AE920" s="48"/>
    </row>
    <row r="921" spans="1:31" ht="15.75" customHeight="1">
      <c r="A921" s="48"/>
      <c r="B921" s="48"/>
      <c r="C921" s="48"/>
      <c r="D921" s="48"/>
      <c r="E921" s="48"/>
      <c r="F921" s="48"/>
      <c r="G921" s="48"/>
      <c r="H921" s="48"/>
      <c r="I921" s="48"/>
      <c r="J921" s="48"/>
      <c r="K921" s="48"/>
      <c r="L921" s="48"/>
      <c r="M921" s="48"/>
      <c r="N921" s="48"/>
      <c r="O921" s="48"/>
      <c r="P921" s="48"/>
      <c r="Q921" s="48"/>
      <c r="R921" s="48"/>
      <c r="S921" s="48"/>
      <c r="T921" s="48"/>
      <c r="U921" s="48"/>
      <c r="V921" s="48"/>
      <c r="W921" s="48"/>
      <c r="X921" s="48"/>
      <c r="Y921" s="48"/>
      <c r="Z921" s="48"/>
      <c r="AA921" s="48"/>
      <c r="AB921" s="48"/>
      <c r="AC921" s="48"/>
      <c r="AD921" s="48"/>
      <c r="AE921" s="48"/>
    </row>
    <row r="922" spans="1:31" ht="15.75" customHeight="1">
      <c r="A922" s="48"/>
      <c r="B922" s="48"/>
      <c r="C922" s="48"/>
      <c r="D922" s="48"/>
      <c r="E922" s="48"/>
      <c r="F922" s="48"/>
      <c r="G922" s="48"/>
      <c r="H922" s="48"/>
      <c r="I922" s="48"/>
      <c r="J922" s="48"/>
      <c r="K922" s="48"/>
      <c r="L922" s="48"/>
      <c r="M922" s="48"/>
      <c r="N922" s="48"/>
      <c r="O922" s="48"/>
      <c r="P922" s="48"/>
      <c r="Q922" s="48"/>
      <c r="R922" s="48"/>
      <c r="S922" s="48"/>
      <c r="T922" s="48"/>
      <c r="U922" s="48"/>
      <c r="V922" s="48"/>
      <c r="W922" s="48"/>
      <c r="X922" s="48"/>
      <c r="Y922" s="48"/>
      <c r="Z922" s="48"/>
      <c r="AA922" s="48"/>
      <c r="AB922" s="48"/>
      <c r="AC922" s="48"/>
      <c r="AD922" s="48"/>
      <c r="AE922" s="48"/>
    </row>
    <row r="923" spans="1:31" ht="15.75" customHeight="1">
      <c r="A923" s="48"/>
      <c r="B923" s="48"/>
      <c r="C923" s="48"/>
      <c r="D923" s="48"/>
      <c r="E923" s="48"/>
      <c r="F923" s="48"/>
      <c r="G923" s="48"/>
      <c r="H923" s="48"/>
      <c r="I923" s="48"/>
      <c r="J923" s="48"/>
      <c r="K923" s="48"/>
      <c r="L923" s="48"/>
      <c r="M923" s="48"/>
      <c r="N923" s="48"/>
      <c r="O923" s="48"/>
      <c r="P923" s="48"/>
      <c r="Q923" s="48"/>
      <c r="R923" s="48"/>
      <c r="S923" s="48"/>
      <c r="T923" s="48"/>
      <c r="U923" s="48"/>
      <c r="V923" s="48"/>
      <c r="W923" s="48"/>
      <c r="X923" s="48"/>
      <c r="Y923" s="48"/>
      <c r="Z923" s="48"/>
      <c r="AA923" s="48"/>
      <c r="AB923" s="48"/>
      <c r="AC923" s="48"/>
      <c r="AD923" s="48"/>
      <c r="AE923" s="48"/>
    </row>
    <row r="924" spans="1:31" ht="15.75" customHeight="1">
      <c r="A924" s="48"/>
      <c r="B924" s="48"/>
      <c r="C924" s="48"/>
      <c r="D924" s="48"/>
      <c r="E924" s="48"/>
      <c r="F924" s="48"/>
      <c r="G924" s="48"/>
      <c r="H924" s="48"/>
      <c r="I924" s="48"/>
      <c r="J924" s="48"/>
      <c r="K924" s="48"/>
      <c r="L924" s="48"/>
      <c r="M924" s="48"/>
      <c r="N924" s="48"/>
      <c r="O924" s="48"/>
      <c r="P924" s="48"/>
      <c r="Q924" s="48"/>
      <c r="R924" s="48"/>
      <c r="S924" s="48"/>
      <c r="T924" s="48"/>
      <c r="U924" s="48"/>
      <c r="V924" s="48"/>
      <c r="W924" s="48"/>
      <c r="X924" s="48"/>
      <c r="Y924" s="48"/>
      <c r="Z924" s="48"/>
      <c r="AA924" s="48"/>
      <c r="AB924" s="48"/>
      <c r="AC924" s="48"/>
      <c r="AD924" s="48"/>
      <c r="AE924" s="48"/>
    </row>
    <row r="925" spans="1:31" ht="15.75" customHeight="1">
      <c r="A925" s="48"/>
      <c r="B925" s="48"/>
      <c r="C925" s="48"/>
      <c r="D925" s="48"/>
      <c r="E925" s="48"/>
      <c r="F925" s="48"/>
      <c r="G925" s="48"/>
      <c r="H925" s="48"/>
      <c r="I925" s="48"/>
      <c r="J925" s="48"/>
      <c r="K925" s="48"/>
      <c r="L925" s="48"/>
      <c r="M925" s="48"/>
      <c r="N925" s="48"/>
      <c r="O925" s="48"/>
      <c r="P925" s="48"/>
      <c r="Q925" s="48"/>
      <c r="R925" s="48"/>
      <c r="S925" s="48"/>
      <c r="T925" s="48"/>
      <c r="U925" s="48"/>
      <c r="V925" s="48"/>
      <c r="W925" s="48"/>
      <c r="X925" s="48"/>
      <c r="Y925" s="48"/>
      <c r="Z925" s="48"/>
      <c r="AA925" s="48"/>
      <c r="AB925" s="48"/>
      <c r="AC925" s="48"/>
      <c r="AD925" s="48"/>
      <c r="AE925" s="48"/>
    </row>
    <row r="926" spans="1:31" ht="15.75" customHeight="1">
      <c r="A926" s="48"/>
      <c r="B926" s="48"/>
      <c r="C926" s="48"/>
      <c r="D926" s="48"/>
      <c r="E926" s="48"/>
      <c r="F926" s="48"/>
      <c r="G926" s="48"/>
      <c r="H926" s="48"/>
      <c r="I926" s="48"/>
      <c r="J926" s="48"/>
      <c r="K926" s="48"/>
      <c r="L926" s="48"/>
      <c r="M926" s="48"/>
      <c r="N926" s="48"/>
      <c r="O926" s="48"/>
      <c r="P926" s="48"/>
      <c r="Q926" s="48"/>
      <c r="R926" s="48"/>
      <c r="S926" s="48"/>
      <c r="T926" s="48"/>
      <c r="U926" s="48"/>
      <c r="V926" s="48"/>
      <c r="W926" s="48"/>
      <c r="X926" s="48"/>
      <c r="Y926" s="48"/>
      <c r="Z926" s="48"/>
      <c r="AA926" s="48"/>
      <c r="AB926" s="48"/>
      <c r="AC926" s="48"/>
      <c r="AD926" s="48"/>
      <c r="AE926" s="48"/>
    </row>
    <row r="927" spans="1:31" ht="15.75" customHeight="1">
      <c r="A927" s="48"/>
      <c r="B927" s="48"/>
      <c r="C927" s="48"/>
      <c r="D927" s="48"/>
      <c r="E927" s="48"/>
      <c r="F927" s="48"/>
      <c r="G927" s="48"/>
      <c r="H927" s="48"/>
      <c r="I927" s="48"/>
      <c r="J927" s="48"/>
      <c r="K927" s="48"/>
      <c r="L927" s="48"/>
      <c r="M927" s="48"/>
      <c r="N927" s="48"/>
      <c r="O927" s="48"/>
      <c r="P927" s="48"/>
      <c r="Q927" s="48"/>
      <c r="R927" s="48"/>
      <c r="S927" s="48"/>
      <c r="T927" s="48"/>
      <c r="U927" s="48"/>
      <c r="V927" s="48"/>
      <c r="W927" s="48"/>
      <c r="X927" s="48"/>
      <c r="Y927" s="48"/>
      <c r="Z927" s="48"/>
      <c r="AA927" s="48"/>
      <c r="AB927" s="48"/>
      <c r="AC927" s="48"/>
      <c r="AD927" s="48"/>
      <c r="AE927" s="48"/>
    </row>
    <row r="928" spans="1:31" ht="15.75" customHeight="1">
      <c r="A928" s="48"/>
      <c r="B928" s="48"/>
      <c r="C928" s="48"/>
      <c r="D928" s="48"/>
      <c r="E928" s="48"/>
      <c r="F928" s="48"/>
      <c r="G928" s="48"/>
      <c r="H928" s="48"/>
      <c r="I928" s="48"/>
      <c r="J928" s="48"/>
      <c r="K928" s="48"/>
      <c r="L928" s="48"/>
      <c r="M928" s="48"/>
      <c r="N928" s="48"/>
      <c r="O928" s="48"/>
      <c r="P928" s="48"/>
      <c r="Q928" s="48"/>
      <c r="R928" s="48"/>
      <c r="S928" s="48"/>
      <c r="T928" s="48"/>
      <c r="U928" s="48"/>
      <c r="V928" s="48"/>
      <c r="W928" s="48"/>
      <c r="X928" s="48"/>
      <c r="Y928" s="48"/>
      <c r="Z928" s="48"/>
      <c r="AA928" s="48"/>
      <c r="AB928" s="48"/>
      <c r="AC928" s="48"/>
      <c r="AD928" s="48"/>
      <c r="AE928" s="48"/>
    </row>
    <row r="929" spans="1:31" ht="15.75" customHeight="1">
      <c r="A929" s="48"/>
      <c r="B929" s="48"/>
      <c r="C929" s="48"/>
      <c r="D929" s="48"/>
      <c r="E929" s="48"/>
      <c r="F929" s="48"/>
      <c r="G929" s="48"/>
      <c r="H929" s="48"/>
      <c r="I929" s="48"/>
      <c r="J929" s="48"/>
      <c r="K929" s="48"/>
      <c r="L929" s="48"/>
      <c r="M929" s="48"/>
      <c r="N929" s="48"/>
      <c r="O929" s="48"/>
      <c r="P929" s="48"/>
      <c r="Q929" s="48"/>
      <c r="R929" s="48"/>
      <c r="S929" s="48"/>
      <c r="T929" s="48"/>
      <c r="U929" s="48"/>
      <c r="V929" s="48"/>
      <c r="W929" s="48"/>
      <c r="X929" s="48"/>
      <c r="Y929" s="48"/>
      <c r="Z929" s="48"/>
      <c r="AA929" s="48"/>
      <c r="AB929" s="48"/>
      <c r="AC929" s="48"/>
      <c r="AD929" s="48"/>
      <c r="AE929" s="48"/>
    </row>
    <row r="930" spans="1:31" ht="15.75" customHeight="1">
      <c r="A930" s="48"/>
      <c r="B930" s="48"/>
      <c r="C930" s="48"/>
      <c r="D930" s="48"/>
      <c r="E930" s="48"/>
      <c r="F930" s="48"/>
      <c r="G930" s="48"/>
      <c r="H930" s="48"/>
      <c r="I930" s="48"/>
      <c r="J930" s="48"/>
      <c r="K930" s="48"/>
      <c r="L930" s="48"/>
      <c r="M930" s="48"/>
      <c r="N930" s="48"/>
      <c r="O930" s="48"/>
      <c r="P930" s="48"/>
      <c r="Q930" s="48"/>
      <c r="R930" s="48"/>
      <c r="S930" s="48"/>
      <c r="T930" s="48"/>
      <c r="U930" s="48"/>
      <c r="V930" s="48"/>
      <c r="W930" s="48"/>
      <c r="X930" s="48"/>
      <c r="Y930" s="48"/>
      <c r="Z930" s="48"/>
      <c r="AA930" s="48"/>
      <c r="AB930" s="48"/>
      <c r="AC930" s="48"/>
      <c r="AD930" s="48"/>
      <c r="AE930" s="48"/>
    </row>
    <row r="931" spans="1:31" ht="15.75" customHeight="1">
      <c r="A931" s="48"/>
      <c r="B931" s="48"/>
      <c r="C931" s="48"/>
      <c r="D931" s="48"/>
      <c r="E931" s="48"/>
      <c r="F931" s="48"/>
      <c r="G931" s="48"/>
      <c r="H931" s="48"/>
      <c r="I931" s="48"/>
      <c r="J931" s="48"/>
      <c r="K931" s="48"/>
      <c r="L931" s="48"/>
      <c r="M931" s="48"/>
      <c r="N931" s="48"/>
      <c r="O931" s="48"/>
      <c r="P931" s="48"/>
      <c r="Q931" s="48"/>
      <c r="R931" s="48"/>
      <c r="S931" s="48"/>
      <c r="T931" s="48"/>
      <c r="U931" s="48"/>
      <c r="V931" s="48"/>
      <c r="W931" s="48"/>
      <c r="X931" s="48"/>
      <c r="Y931" s="48"/>
      <c r="Z931" s="48"/>
      <c r="AA931" s="48"/>
      <c r="AB931" s="48"/>
      <c r="AC931" s="48"/>
      <c r="AD931" s="48"/>
      <c r="AE931" s="48"/>
    </row>
    <row r="932" spans="1:31" ht="15.75" customHeight="1">
      <c r="A932" s="48"/>
      <c r="B932" s="48"/>
      <c r="C932" s="48"/>
      <c r="D932" s="48"/>
      <c r="E932" s="48"/>
      <c r="F932" s="48"/>
      <c r="G932" s="48"/>
      <c r="H932" s="48"/>
      <c r="I932" s="48"/>
      <c r="J932" s="48"/>
      <c r="K932" s="48"/>
      <c r="L932" s="48"/>
      <c r="M932" s="48"/>
      <c r="N932" s="48"/>
      <c r="O932" s="48"/>
      <c r="P932" s="48"/>
      <c r="Q932" s="48"/>
      <c r="R932" s="48"/>
      <c r="S932" s="48"/>
      <c r="T932" s="48"/>
      <c r="U932" s="48"/>
      <c r="V932" s="48"/>
      <c r="W932" s="48"/>
      <c r="X932" s="48"/>
      <c r="Y932" s="48"/>
      <c r="Z932" s="48"/>
      <c r="AA932" s="48"/>
      <c r="AB932" s="48"/>
      <c r="AC932" s="48"/>
      <c r="AD932" s="48"/>
      <c r="AE932" s="48"/>
    </row>
    <row r="933" spans="1:31" ht="15.75" customHeight="1">
      <c r="A933" s="48"/>
      <c r="B933" s="48"/>
      <c r="C933" s="48"/>
      <c r="D933" s="48"/>
      <c r="E933" s="48"/>
      <c r="F933" s="48"/>
      <c r="G933" s="48"/>
      <c r="H933" s="48"/>
      <c r="I933" s="48"/>
      <c r="J933" s="48"/>
      <c r="K933" s="48"/>
      <c r="L933" s="48"/>
      <c r="M933" s="48"/>
      <c r="N933" s="48"/>
      <c r="O933" s="48"/>
      <c r="P933" s="48"/>
      <c r="Q933" s="48"/>
      <c r="R933" s="48"/>
      <c r="S933" s="48"/>
      <c r="T933" s="48"/>
      <c r="U933" s="48"/>
      <c r="V933" s="48"/>
      <c r="W933" s="48"/>
      <c r="X933" s="48"/>
      <c r="Y933" s="48"/>
      <c r="Z933" s="48"/>
      <c r="AA933" s="48"/>
      <c r="AB933" s="48"/>
      <c r="AC933" s="48"/>
      <c r="AD933" s="48"/>
      <c r="AE933" s="48"/>
    </row>
    <row r="934" spans="1:31" ht="15.75" customHeight="1">
      <c r="A934" s="48"/>
      <c r="B934" s="48"/>
      <c r="C934" s="48"/>
      <c r="D934" s="48"/>
      <c r="E934" s="48"/>
      <c r="F934" s="48"/>
      <c r="G934" s="48"/>
      <c r="H934" s="48"/>
      <c r="I934" s="48"/>
      <c r="J934" s="48"/>
      <c r="K934" s="48"/>
      <c r="L934" s="48"/>
      <c r="M934" s="48"/>
      <c r="N934" s="48"/>
      <c r="O934" s="48"/>
      <c r="P934" s="48"/>
      <c r="Q934" s="48"/>
      <c r="R934" s="48"/>
      <c r="S934" s="48"/>
      <c r="T934" s="48"/>
      <c r="U934" s="48"/>
      <c r="V934" s="48"/>
      <c r="W934" s="48"/>
      <c r="X934" s="48"/>
      <c r="Y934" s="48"/>
      <c r="Z934" s="48"/>
      <c r="AA934" s="48"/>
      <c r="AB934" s="48"/>
      <c r="AC934" s="48"/>
      <c r="AD934" s="48"/>
      <c r="AE934" s="48"/>
    </row>
    <row r="935" spans="1:31" ht="15.75" customHeight="1">
      <c r="A935" s="48"/>
      <c r="B935" s="48"/>
      <c r="C935" s="48"/>
      <c r="D935" s="48"/>
      <c r="E935" s="48"/>
      <c r="F935" s="48"/>
      <c r="G935" s="48"/>
      <c r="H935" s="48"/>
      <c r="I935" s="48"/>
      <c r="J935" s="48"/>
      <c r="K935" s="48"/>
      <c r="L935" s="48"/>
      <c r="M935" s="48"/>
      <c r="N935" s="48"/>
      <c r="O935" s="48"/>
      <c r="P935" s="48"/>
      <c r="Q935" s="48"/>
      <c r="R935" s="48"/>
      <c r="S935" s="48"/>
      <c r="T935" s="48"/>
      <c r="U935" s="48"/>
      <c r="V935" s="48"/>
      <c r="W935" s="48"/>
      <c r="X935" s="48"/>
      <c r="Y935" s="48"/>
      <c r="Z935" s="48"/>
      <c r="AA935" s="48"/>
      <c r="AB935" s="48"/>
      <c r="AC935" s="48"/>
      <c r="AD935" s="48"/>
      <c r="AE935" s="48"/>
    </row>
    <row r="936" spans="1:31" ht="15.75" customHeight="1">
      <c r="A936" s="48"/>
      <c r="B936" s="48"/>
      <c r="C936" s="48"/>
      <c r="D936" s="48"/>
      <c r="E936" s="48"/>
      <c r="F936" s="48"/>
      <c r="G936" s="48"/>
      <c r="H936" s="48"/>
      <c r="I936" s="48"/>
      <c r="J936" s="48"/>
      <c r="K936" s="48"/>
      <c r="L936" s="48"/>
      <c r="M936" s="48"/>
      <c r="N936" s="48"/>
      <c r="O936" s="48"/>
      <c r="P936" s="48"/>
      <c r="Q936" s="48"/>
      <c r="R936" s="48"/>
      <c r="S936" s="48"/>
      <c r="T936" s="48"/>
      <c r="U936" s="48"/>
      <c r="V936" s="48"/>
      <c r="W936" s="48"/>
      <c r="X936" s="48"/>
      <c r="Y936" s="48"/>
      <c r="Z936" s="48"/>
      <c r="AA936" s="48"/>
      <c r="AB936" s="48"/>
      <c r="AC936" s="48"/>
      <c r="AD936" s="48"/>
      <c r="AE936" s="48"/>
    </row>
    <row r="937" spans="1:31" ht="15.75" customHeight="1">
      <c r="A937" s="48"/>
      <c r="B937" s="48"/>
      <c r="C937" s="48"/>
      <c r="D937" s="48"/>
      <c r="E937" s="48"/>
      <c r="F937" s="48"/>
      <c r="G937" s="48"/>
      <c r="H937" s="48"/>
      <c r="I937" s="48"/>
      <c r="J937" s="48"/>
      <c r="K937" s="48"/>
      <c r="L937" s="48"/>
      <c r="M937" s="48"/>
      <c r="N937" s="48"/>
      <c r="O937" s="48"/>
      <c r="P937" s="48"/>
      <c r="Q937" s="48"/>
      <c r="R937" s="48"/>
      <c r="S937" s="48"/>
      <c r="T937" s="48"/>
      <c r="U937" s="48"/>
      <c r="V937" s="48"/>
      <c r="W937" s="48"/>
      <c r="X937" s="48"/>
      <c r="Y937" s="48"/>
      <c r="Z937" s="48"/>
      <c r="AA937" s="48"/>
      <c r="AB937" s="48"/>
      <c r="AC937" s="48"/>
      <c r="AD937" s="48"/>
      <c r="AE937" s="48"/>
    </row>
    <row r="938" spans="1:31" ht="15.75" customHeight="1">
      <c r="A938" s="48"/>
      <c r="B938" s="48"/>
      <c r="C938" s="48"/>
      <c r="D938" s="48"/>
      <c r="E938" s="48"/>
      <c r="F938" s="48"/>
      <c r="G938" s="48"/>
      <c r="H938" s="48"/>
      <c r="I938" s="48"/>
      <c r="J938" s="48"/>
      <c r="K938" s="48"/>
      <c r="L938" s="48"/>
      <c r="M938" s="48"/>
      <c r="N938" s="48"/>
      <c r="O938" s="48"/>
      <c r="P938" s="48"/>
      <c r="Q938" s="48"/>
      <c r="R938" s="48"/>
      <c r="S938" s="48"/>
      <c r="T938" s="48"/>
      <c r="U938" s="48"/>
      <c r="V938" s="48"/>
      <c r="W938" s="48"/>
      <c r="X938" s="48"/>
      <c r="Y938" s="48"/>
      <c r="Z938" s="48"/>
      <c r="AA938" s="48"/>
      <c r="AB938" s="48"/>
      <c r="AC938" s="48"/>
      <c r="AD938" s="48"/>
      <c r="AE938" s="48"/>
    </row>
    <row r="939" spans="1:31" ht="15.75" customHeight="1">
      <c r="A939" s="48"/>
      <c r="B939" s="48"/>
      <c r="C939" s="48"/>
      <c r="D939" s="48"/>
      <c r="E939" s="48"/>
      <c r="F939" s="48"/>
      <c r="G939" s="48"/>
      <c r="H939" s="48"/>
      <c r="I939" s="48"/>
      <c r="J939" s="48"/>
      <c r="K939" s="48"/>
      <c r="L939" s="48"/>
      <c r="M939" s="48"/>
      <c r="N939" s="48"/>
      <c r="O939" s="48"/>
      <c r="P939" s="48"/>
      <c r="Q939" s="48"/>
      <c r="R939" s="48"/>
      <c r="S939" s="48"/>
      <c r="T939" s="48"/>
      <c r="U939" s="48"/>
      <c r="V939" s="48"/>
      <c r="W939" s="48"/>
      <c r="X939" s="48"/>
      <c r="Y939" s="48"/>
      <c r="Z939" s="48"/>
      <c r="AA939" s="48"/>
      <c r="AB939" s="48"/>
      <c r="AC939" s="48"/>
      <c r="AD939" s="48"/>
      <c r="AE939" s="48"/>
    </row>
    <row r="940" spans="1:31" ht="15.75" customHeight="1">
      <c r="A940" s="48"/>
      <c r="B940" s="48"/>
      <c r="C940" s="48"/>
      <c r="D940" s="48"/>
      <c r="E940" s="48"/>
      <c r="F940" s="48"/>
      <c r="G940" s="48"/>
      <c r="H940" s="48"/>
      <c r="I940" s="48"/>
      <c r="J940" s="48"/>
      <c r="K940" s="48"/>
      <c r="L940" s="48"/>
      <c r="M940" s="48"/>
      <c r="N940" s="48"/>
      <c r="O940" s="48"/>
      <c r="P940" s="48"/>
      <c r="Q940" s="48"/>
      <c r="R940" s="48"/>
      <c r="S940" s="48"/>
      <c r="T940" s="48"/>
      <c r="U940" s="48"/>
      <c r="V940" s="48"/>
      <c r="W940" s="48"/>
      <c r="X940" s="48"/>
      <c r="Y940" s="48"/>
      <c r="Z940" s="48"/>
      <c r="AA940" s="48"/>
      <c r="AB940" s="48"/>
      <c r="AC940" s="48"/>
      <c r="AD940" s="48"/>
      <c r="AE940" s="48"/>
    </row>
    <row r="941" spans="1:31" ht="15.75" customHeight="1">
      <c r="A941" s="48"/>
      <c r="B941" s="48"/>
      <c r="C941" s="48"/>
      <c r="D941" s="48"/>
      <c r="E941" s="48"/>
      <c r="F941" s="48"/>
      <c r="G941" s="48"/>
      <c r="H941" s="48"/>
      <c r="I941" s="48"/>
      <c r="J941" s="48"/>
      <c r="K941" s="48"/>
      <c r="L941" s="48"/>
      <c r="M941" s="48"/>
      <c r="N941" s="48"/>
      <c r="O941" s="48"/>
      <c r="P941" s="48"/>
      <c r="Q941" s="48"/>
      <c r="R941" s="48"/>
      <c r="S941" s="48"/>
      <c r="T941" s="48"/>
      <c r="U941" s="48"/>
      <c r="V941" s="48"/>
      <c r="W941" s="48"/>
      <c r="X941" s="48"/>
      <c r="Y941" s="48"/>
      <c r="Z941" s="48"/>
      <c r="AA941" s="48"/>
      <c r="AB941" s="48"/>
      <c r="AC941" s="48"/>
      <c r="AD941" s="48"/>
      <c r="AE941" s="48"/>
    </row>
    <row r="942" spans="1:31" ht="15.75" customHeight="1">
      <c r="A942" s="48"/>
      <c r="B942" s="48"/>
      <c r="C942" s="48"/>
      <c r="D942" s="48"/>
      <c r="E942" s="48"/>
      <c r="F942" s="48"/>
      <c r="G942" s="48"/>
      <c r="H942" s="48"/>
      <c r="I942" s="48"/>
      <c r="J942" s="48"/>
      <c r="K942" s="48"/>
      <c r="L942" s="48"/>
      <c r="M942" s="48"/>
      <c r="N942" s="48"/>
      <c r="O942" s="48"/>
      <c r="P942" s="48"/>
      <c r="Q942" s="48"/>
      <c r="R942" s="48"/>
      <c r="S942" s="48"/>
      <c r="T942" s="48"/>
      <c r="U942" s="48"/>
      <c r="V942" s="48"/>
      <c r="W942" s="48"/>
      <c r="X942" s="48"/>
      <c r="Y942" s="48"/>
      <c r="Z942" s="48"/>
      <c r="AA942" s="48"/>
      <c r="AB942" s="48"/>
      <c r="AC942" s="48"/>
      <c r="AD942" s="48"/>
      <c r="AE942" s="48"/>
    </row>
    <row r="943" spans="1:31" ht="15.75" customHeight="1">
      <c r="A943" s="48"/>
      <c r="B943" s="48"/>
      <c r="C943" s="48"/>
      <c r="D943" s="48"/>
      <c r="E943" s="48"/>
      <c r="F943" s="48"/>
      <c r="G943" s="48"/>
      <c r="H943" s="48"/>
      <c r="I943" s="48"/>
      <c r="J943" s="48"/>
      <c r="K943" s="48"/>
      <c r="L943" s="48"/>
      <c r="M943" s="48"/>
      <c r="N943" s="48"/>
      <c r="O943" s="48"/>
      <c r="P943" s="48"/>
      <c r="Q943" s="48"/>
      <c r="R943" s="48"/>
      <c r="S943" s="48"/>
      <c r="T943" s="48"/>
      <c r="U943" s="48"/>
      <c r="V943" s="48"/>
      <c r="W943" s="48"/>
      <c r="X943" s="48"/>
      <c r="Y943" s="48"/>
      <c r="Z943" s="48"/>
      <c r="AA943" s="48"/>
      <c r="AB943" s="48"/>
      <c r="AC943" s="48"/>
      <c r="AD943" s="48"/>
      <c r="AE943" s="48"/>
    </row>
    <row r="944" spans="1:31" ht="15.75" customHeight="1">
      <c r="A944" s="48"/>
      <c r="B944" s="48"/>
      <c r="C944" s="48"/>
      <c r="D944" s="48"/>
      <c r="E944" s="48"/>
      <c r="F944" s="48"/>
      <c r="G944" s="48"/>
      <c r="H944" s="48"/>
      <c r="I944" s="48"/>
      <c r="J944" s="48"/>
      <c r="K944" s="48"/>
      <c r="L944" s="48"/>
      <c r="M944" s="48"/>
      <c r="N944" s="48"/>
      <c r="O944" s="48"/>
      <c r="P944" s="48"/>
      <c r="Q944" s="48"/>
      <c r="R944" s="48"/>
      <c r="S944" s="48"/>
      <c r="T944" s="48"/>
      <c r="U944" s="48"/>
      <c r="V944" s="48"/>
      <c r="W944" s="48"/>
      <c r="X944" s="48"/>
      <c r="Y944" s="48"/>
      <c r="Z944" s="48"/>
      <c r="AA944" s="48"/>
      <c r="AB944" s="48"/>
      <c r="AC944" s="48"/>
      <c r="AD944" s="48"/>
      <c r="AE944" s="48"/>
    </row>
    <row r="945" spans="1:31" ht="15.75" customHeight="1">
      <c r="A945" s="48"/>
      <c r="B945" s="48"/>
      <c r="C945" s="48"/>
      <c r="D945" s="48"/>
      <c r="E945" s="48"/>
      <c r="F945" s="48"/>
      <c r="G945" s="48"/>
      <c r="H945" s="48"/>
      <c r="I945" s="48"/>
      <c r="J945" s="48"/>
      <c r="K945" s="48"/>
      <c r="L945" s="48"/>
      <c r="M945" s="48"/>
      <c r="N945" s="48"/>
      <c r="O945" s="48"/>
      <c r="P945" s="48"/>
      <c r="Q945" s="48"/>
      <c r="R945" s="48"/>
      <c r="S945" s="48"/>
      <c r="T945" s="48"/>
      <c r="U945" s="48"/>
      <c r="V945" s="48"/>
      <c r="W945" s="48"/>
      <c r="X945" s="48"/>
      <c r="Y945" s="48"/>
      <c r="Z945" s="48"/>
      <c r="AA945" s="48"/>
      <c r="AB945" s="48"/>
      <c r="AC945" s="48"/>
      <c r="AD945" s="48"/>
      <c r="AE945" s="48"/>
    </row>
    <row r="946" spans="1:31" ht="15.75" customHeight="1">
      <c r="A946" s="48"/>
      <c r="B946" s="48"/>
      <c r="C946" s="48"/>
      <c r="D946" s="48"/>
      <c r="E946" s="48"/>
      <c r="F946" s="48"/>
      <c r="G946" s="48"/>
      <c r="H946" s="48"/>
      <c r="I946" s="48"/>
      <c r="J946" s="48"/>
      <c r="K946" s="48"/>
      <c r="L946" s="48"/>
      <c r="M946" s="48"/>
      <c r="N946" s="48"/>
      <c r="O946" s="48"/>
      <c r="P946" s="48"/>
      <c r="Q946" s="48"/>
      <c r="R946" s="48"/>
      <c r="S946" s="48"/>
      <c r="T946" s="48"/>
      <c r="U946" s="48"/>
      <c r="V946" s="48"/>
      <c r="W946" s="48"/>
      <c r="X946" s="48"/>
      <c r="Y946" s="48"/>
      <c r="Z946" s="48"/>
      <c r="AA946" s="48"/>
      <c r="AB946" s="48"/>
      <c r="AC946" s="48"/>
      <c r="AD946" s="48"/>
      <c r="AE946" s="48"/>
    </row>
    <row r="947" spans="1:31" ht="15.75" customHeight="1">
      <c r="A947" s="48"/>
      <c r="B947" s="48"/>
      <c r="C947" s="48"/>
      <c r="D947" s="48"/>
      <c r="E947" s="48"/>
      <c r="F947" s="48"/>
      <c r="G947" s="48"/>
      <c r="H947" s="48"/>
      <c r="I947" s="48"/>
      <c r="J947" s="48"/>
      <c r="K947" s="48"/>
      <c r="L947" s="48"/>
      <c r="M947" s="48"/>
      <c r="N947" s="48"/>
      <c r="O947" s="48"/>
      <c r="P947" s="48"/>
      <c r="Q947" s="48"/>
      <c r="R947" s="48"/>
      <c r="S947" s="48"/>
      <c r="T947" s="48"/>
      <c r="U947" s="48"/>
      <c r="V947" s="48"/>
      <c r="W947" s="48"/>
      <c r="X947" s="48"/>
      <c r="Y947" s="48"/>
      <c r="Z947" s="48"/>
      <c r="AA947" s="48"/>
      <c r="AB947" s="48"/>
      <c r="AC947" s="48"/>
      <c r="AD947" s="48"/>
      <c r="AE947" s="48"/>
    </row>
    <row r="948" spans="1:31" ht="15.75" customHeight="1">
      <c r="A948" s="48"/>
      <c r="B948" s="48"/>
      <c r="C948" s="48"/>
      <c r="D948" s="48"/>
      <c r="E948" s="48"/>
      <c r="F948" s="48"/>
      <c r="G948" s="48"/>
      <c r="H948" s="48"/>
      <c r="I948" s="48"/>
      <c r="J948" s="48"/>
      <c r="K948" s="48"/>
      <c r="L948" s="48"/>
      <c r="M948" s="48"/>
      <c r="N948" s="48"/>
      <c r="O948" s="48"/>
      <c r="P948" s="48"/>
      <c r="Q948" s="48"/>
      <c r="R948" s="48"/>
      <c r="S948" s="48"/>
      <c r="T948" s="48"/>
      <c r="U948" s="48"/>
      <c r="V948" s="48"/>
      <c r="W948" s="48"/>
      <c r="X948" s="48"/>
      <c r="Y948" s="48"/>
      <c r="Z948" s="48"/>
      <c r="AA948" s="48"/>
      <c r="AB948" s="48"/>
      <c r="AC948" s="48"/>
      <c r="AD948" s="48"/>
      <c r="AE948" s="48"/>
    </row>
    <row r="949" spans="1:31" ht="15.75" customHeight="1">
      <c r="A949" s="48"/>
      <c r="B949" s="48"/>
      <c r="C949" s="48"/>
      <c r="D949" s="48"/>
      <c r="E949" s="48"/>
      <c r="F949" s="48"/>
      <c r="G949" s="48"/>
      <c r="H949" s="48"/>
      <c r="I949" s="48"/>
      <c r="J949" s="48"/>
      <c r="K949" s="48"/>
      <c r="L949" s="48"/>
      <c r="M949" s="48"/>
      <c r="N949" s="48"/>
      <c r="O949" s="48"/>
      <c r="P949" s="48"/>
      <c r="Q949" s="48"/>
      <c r="R949" s="48"/>
      <c r="S949" s="48"/>
      <c r="T949" s="48"/>
      <c r="U949" s="48"/>
      <c r="V949" s="48"/>
      <c r="W949" s="48"/>
      <c r="X949" s="48"/>
      <c r="Y949" s="48"/>
      <c r="Z949" s="48"/>
      <c r="AA949" s="48"/>
      <c r="AB949" s="48"/>
      <c r="AC949" s="48"/>
      <c r="AD949" s="48"/>
      <c r="AE949" s="48"/>
    </row>
    <row r="950" spans="1:31" ht="15.75" customHeight="1">
      <c r="A950" s="48"/>
      <c r="B950" s="48"/>
      <c r="C950" s="48"/>
      <c r="D950" s="48"/>
      <c r="E950" s="48"/>
      <c r="F950" s="48"/>
      <c r="G950" s="48"/>
      <c r="H950" s="48"/>
      <c r="I950" s="48"/>
      <c r="J950" s="48"/>
      <c r="K950" s="48"/>
      <c r="L950" s="48"/>
      <c r="M950" s="48"/>
      <c r="N950" s="48"/>
      <c r="O950" s="48"/>
      <c r="P950" s="48"/>
      <c r="Q950" s="48"/>
      <c r="R950" s="48"/>
      <c r="S950" s="48"/>
      <c r="T950" s="48"/>
      <c r="U950" s="48"/>
      <c r="V950" s="48"/>
      <c r="W950" s="48"/>
      <c r="X950" s="48"/>
      <c r="Y950" s="48"/>
      <c r="Z950" s="48"/>
      <c r="AA950" s="48"/>
      <c r="AB950" s="48"/>
      <c r="AC950" s="48"/>
      <c r="AD950" s="48"/>
      <c r="AE950" s="48"/>
    </row>
    <row r="951" spans="1:31" ht="15.75" customHeight="1">
      <c r="A951" s="48"/>
      <c r="B951" s="48"/>
      <c r="C951" s="48"/>
      <c r="D951" s="48"/>
      <c r="E951" s="48"/>
      <c r="F951" s="48"/>
      <c r="G951" s="48"/>
      <c r="H951" s="48"/>
      <c r="I951" s="48"/>
      <c r="J951" s="48"/>
      <c r="K951" s="48"/>
      <c r="L951" s="48"/>
      <c r="M951" s="48"/>
      <c r="N951" s="48"/>
      <c r="O951" s="48"/>
      <c r="P951" s="48"/>
      <c r="Q951" s="48"/>
      <c r="R951" s="48"/>
      <c r="S951" s="48"/>
      <c r="T951" s="48"/>
      <c r="U951" s="48"/>
      <c r="V951" s="48"/>
      <c r="W951" s="48"/>
      <c r="X951" s="48"/>
      <c r="Y951" s="48"/>
      <c r="Z951" s="48"/>
      <c r="AA951" s="48"/>
      <c r="AB951" s="48"/>
      <c r="AC951" s="48"/>
      <c r="AD951" s="48"/>
      <c r="AE951" s="48"/>
    </row>
    <row r="952" spans="1:31" ht="15.75" customHeight="1">
      <c r="A952" s="48"/>
      <c r="B952" s="48"/>
      <c r="C952" s="48"/>
      <c r="D952" s="48"/>
      <c r="E952" s="48"/>
      <c r="F952" s="48"/>
      <c r="G952" s="48"/>
      <c r="H952" s="48"/>
      <c r="I952" s="48"/>
      <c r="J952" s="48"/>
      <c r="K952" s="48"/>
      <c r="L952" s="48"/>
      <c r="M952" s="48"/>
      <c r="N952" s="48"/>
      <c r="O952" s="48"/>
      <c r="P952" s="48"/>
      <c r="Q952" s="48"/>
      <c r="R952" s="48"/>
      <c r="S952" s="48"/>
      <c r="T952" s="48"/>
      <c r="U952" s="48"/>
      <c r="V952" s="48"/>
      <c r="W952" s="48"/>
      <c r="X952" s="48"/>
      <c r="Y952" s="48"/>
      <c r="Z952" s="48"/>
      <c r="AA952" s="48"/>
      <c r="AB952" s="48"/>
      <c r="AC952" s="48"/>
      <c r="AD952" s="48"/>
      <c r="AE952" s="48"/>
    </row>
    <row r="953" spans="1:31" ht="15.75" customHeight="1">
      <c r="A953" s="48"/>
      <c r="B953" s="48"/>
      <c r="C953" s="48"/>
      <c r="D953" s="48"/>
      <c r="E953" s="48"/>
      <c r="F953" s="48"/>
      <c r="G953" s="48"/>
      <c r="H953" s="48"/>
      <c r="I953" s="48"/>
      <c r="J953" s="48"/>
      <c r="K953" s="48"/>
      <c r="L953" s="48"/>
      <c r="M953" s="48"/>
      <c r="N953" s="48"/>
      <c r="O953" s="48"/>
      <c r="P953" s="48"/>
      <c r="Q953" s="48"/>
      <c r="R953" s="48"/>
      <c r="S953" s="48"/>
      <c r="T953" s="48"/>
      <c r="U953" s="48"/>
      <c r="V953" s="48"/>
      <c r="W953" s="48"/>
      <c r="X953" s="48"/>
      <c r="Y953" s="48"/>
      <c r="Z953" s="48"/>
      <c r="AA953" s="48"/>
      <c r="AB953" s="48"/>
      <c r="AC953" s="48"/>
      <c r="AD953" s="48"/>
      <c r="AE953" s="48"/>
    </row>
    <row r="954" spans="1:31" ht="15.75" customHeight="1">
      <c r="A954" s="48"/>
      <c r="B954" s="48"/>
      <c r="C954" s="48"/>
      <c r="D954" s="48"/>
      <c r="E954" s="48"/>
      <c r="F954" s="48"/>
      <c r="G954" s="48"/>
      <c r="H954" s="48"/>
      <c r="I954" s="48"/>
      <c r="J954" s="48"/>
      <c r="K954" s="48"/>
      <c r="L954" s="48"/>
      <c r="M954" s="48"/>
      <c r="N954" s="48"/>
      <c r="O954" s="48"/>
      <c r="P954" s="48"/>
      <c r="Q954" s="48"/>
      <c r="R954" s="48"/>
      <c r="S954" s="48"/>
      <c r="T954" s="48"/>
      <c r="U954" s="48"/>
      <c r="V954" s="48"/>
      <c r="W954" s="48"/>
      <c r="X954" s="48"/>
      <c r="Y954" s="48"/>
      <c r="Z954" s="48"/>
      <c r="AA954" s="48"/>
      <c r="AB954" s="48"/>
      <c r="AC954" s="48"/>
      <c r="AD954" s="48"/>
      <c r="AE954" s="48"/>
    </row>
    <row r="955" spans="1:31" ht="15.75" customHeight="1">
      <c r="A955" s="48"/>
      <c r="B955" s="48"/>
      <c r="C955" s="48"/>
      <c r="D955" s="48"/>
      <c r="E955" s="48"/>
      <c r="F955" s="48"/>
      <c r="G955" s="48"/>
      <c r="H955" s="48"/>
      <c r="I955" s="48"/>
      <c r="J955" s="48"/>
      <c r="K955" s="48"/>
      <c r="L955" s="48"/>
      <c r="M955" s="48"/>
      <c r="N955" s="48"/>
      <c r="O955" s="48"/>
      <c r="P955" s="48"/>
      <c r="Q955" s="48"/>
      <c r="R955" s="48"/>
      <c r="S955" s="48"/>
      <c r="T955" s="48"/>
      <c r="U955" s="48"/>
      <c r="V955" s="48"/>
      <c r="W955" s="48"/>
      <c r="X955" s="48"/>
      <c r="Y955" s="48"/>
      <c r="Z955" s="48"/>
      <c r="AA955" s="48"/>
      <c r="AB955" s="48"/>
      <c r="AC955" s="48"/>
      <c r="AD955" s="48"/>
      <c r="AE955" s="48"/>
    </row>
    <row r="956" spans="1:31" ht="15.75" customHeight="1">
      <c r="A956" s="48"/>
      <c r="B956" s="48"/>
      <c r="C956" s="48"/>
      <c r="D956" s="48"/>
      <c r="E956" s="48"/>
      <c r="F956" s="48"/>
      <c r="G956" s="48"/>
      <c r="H956" s="48"/>
      <c r="I956" s="48"/>
      <c r="J956" s="48"/>
      <c r="K956" s="48"/>
      <c r="L956" s="48"/>
      <c r="M956" s="48"/>
      <c r="N956" s="48"/>
      <c r="O956" s="48"/>
      <c r="P956" s="48"/>
      <c r="Q956" s="48"/>
      <c r="R956" s="48"/>
      <c r="S956" s="48"/>
      <c r="T956" s="48"/>
      <c r="U956" s="48"/>
      <c r="V956" s="48"/>
      <c r="W956" s="48"/>
      <c r="X956" s="48"/>
      <c r="Y956" s="48"/>
      <c r="Z956" s="48"/>
      <c r="AA956" s="48"/>
      <c r="AB956" s="48"/>
      <c r="AC956" s="48"/>
      <c r="AD956" s="48"/>
      <c r="AE956" s="48"/>
    </row>
    <row r="957" spans="1:31" ht="15.75" customHeight="1">
      <c r="A957" s="48"/>
      <c r="B957" s="48"/>
      <c r="C957" s="48"/>
      <c r="D957" s="48"/>
      <c r="E957" s="48"/>
      <c r="F957" s="48"/>
      <c r="G957" s="48"/>
      <c r="H957" s="48"/>
      <c r="I957" s="48"/>
      <c r="J957" s="48"/>
      <c r="K957" s="48"/>
      <c r="L957" s="48"/>
      <c r="M957" s="48"/>
      <c r="N957" s="48"/>
      <c r="O957" s="48"/>
      <c r="P957" s="48"/>
      <c r="Q957" s="48"/>
      <c r="R957" s="48"/>
      <c r="S957" s="48"/>
      <c r="T957" s="48"/>
      <c r="U957" s="48"/>
      <c r="V957" s="48"/>
      <c r="W957" s="48"/>
      <c r="X957" s="48"/>
      <c r="Y957" s="48"/>
      <c r="Z957" s="48"/>
      <c r="AA957" s="48"/>
      <c r="AB957" s="48"/>
      <c r="AC957" s="48"/>
      <c r="AD957" s="48"/>
      <c r="AE957" s="48"/>
    </row>
    <row r="958" spans="1:31" ht="15.75" customHeight="1">
      <c r="A958" s="48"/>
      <c r="B958" s="48"/>
      <c r="C958" s="48"/>
      <c r="D958" s="48"/>
      <c r="E958" s="48"/>
      <c r="F958" s="48"/>
      <c r="G958" s="48"/>
      <c r="H958" s="48"/>
      <c r="I958" s="48"/>
      <c r="J958" s="48"/>
      <c r="K958" s="48"/>
      <c r="L958" s="48"/>
      <c r="M958" s="48"/>
      <c r="N958" s="48"/>
      <c r="O958" s="48"/>
      <c r="P958" s="48"/>
      <c r="Q958" s="48"/>
      <c r="R958" s="48"/>
      <c r="S958" s="48"/>
      <c r="T958" s="48"/>
      <c r="U958" s="48"/>
      <c r="V958" s="48"/>
      <c r="W958" s="48"/>
      <c r="X958" s="48"/>
      <c r="Y958" s="48"/>
      <c r="Z958" s="48"/>
      <c r="AA958" s="48"/>
      <c r="AB958" s="48"/>
      <c r="AC958" s="48"/>
      <c r="AD958" s="48"/>
      <c r="AE958" s="48"/>
    </row>
    <row r="959" spans="1:31" ht="15.75" customHeight="1">
      <c r="A959" s="48"/>
      <c r="B959" s="48"/>
      <c r="C959" s="48"/>
      <c r="D959" s="48"/>
      <c r="E959" s="48"/>
      <c r="F959" s="48"/>
      <c r="G959" s="48"/>
      <c r="H959" s="48"/>
      <c r="I959" s="48"/>
      <c r="J959" s="48"/>
      <c r="K959" s="48"/>
      <c r="L959" s="48"/>
      <c r="M959" s="48"/>
      <c r="N959" s="48"/>
      <c r="O959" s="48"/>
      <c r="P959" s="48"/>
      <c r="Q959" s="48"/>
      <c r="R959" s="48"/>
      <c r="S959" s="48"/>
      <c r="T959" s="48"/>
      <c r="U959" s="48"/>
      <c r="V959" s="48"/>
      <c r="W959" s="48"/>
      <c r="X959" s="48"/>
      <c r="Y959" s="48"/>
      <c r="Z959" s="48"/>
      <c r="AA959" s="48"/>
      <c r="AB959" s="48"/>
      <c r="AC959" s="48"/>
      <c r="AD959" s="48"/>
      <c r="AE959" s="48"/>
    </row>
    <row r="960" spans="1:31" ht="15.75" customHeight="1">
      <c r="A960" s="48"/>
      <c r="B960" s="48"/>
      <c r="C960" s="48"/>
      <c r="D960" s="48"/>
      <c r="E960" s="48"/>
      <c r="F960" s="48"/>
      <c r="G960" s="48"/>
      <c r="H960" s="48"/>
      <c r="I960" s="48"/>
      <c r="J960" s="48"/>
      <c r="K960" s="48"/>
      <c r="L960" s="48"/>
      <c r="M960" s="48"/>
      <c r="N960" s="48"/>
      <c r="O960" s="48"/>
      <c r="P960" s="48"/>
      <c r="Q960" s="48"/>
      <c r="R960" s="48"/>
      <c r="S960" s="48"/>
      <c r="T960" s="48"/>
      <c r="U960" s="48"/>
      <c r="V960" s="48"/>
      <c r="W960" s="48"/>
      <c r="X960" s="48"/>
      <c r="Y960" s="48"/>
      <c r="Z960" s="48"/>
      <c r="AA960" s="48"/>
      <c r="AB960" s="48"/>
      <c r="AC960" s="48"/>
      <c r="AD960" s="48"/>
      <c r="AE960" s="48"/>
    </row>
    <row r="961" spans="1:31" ht="15.75" customHeight="1">
      <c r="A961" s="48"/>
      <c r="B961" s="48"/>
      <c r="C961" s="48"/>
      <c r="D961" s="48"/>
      <c r="E961" s="48"/>
      <c r="F961" s="48"/>
      <c r="G961" s="48"/>
      <c r="H961" s="48"/>
      <c r="I961" s="48"/>
      <c r="J961" s="48"/>
      <c r="K961" s="48"/>
      <c r="L961" s="48"/>
      <c r="M961" s="48"/>
      <c r="N961" s="48"/>
      <c r="O961" s="48"/>
      <c r="P961" s="48"/>
      <c r="Q961" s="48"/>
      <c r="R961" s="48"/>
      <c r="S961" s="48"/>
      <c r="T961" s="48"/>
      <c r="U961" s="48"/>
      <c r="V961" s="48"/>
      <c r="W961" s="48"/>
      <c r="X961" s="48"/>
      <c r="Y961" s="48"/>
      <c r="Z961" s="48"/>
      <c r="AA961" s="48"/>
      <c r="AB961" s="48"/>
      <c r="AC961" s="48"/>
      <c r="AD961" s="48"/>
      <c r="AE961" s="48"/>
    </row>
    <row r="962" spans="1:31" ht="15.75" customHeight="1">
      <c r="A962" s="48"/>
      <c r="B962" s="48"/>
      <c r="C962" s="48"/>
      <c r="D962" s="48"/>
      <c r="E962" s="48"/>
      <c r="F962" s="48"/>
      <c r="G962" s="48"/>
      <c r="H962" s="48"/>
      <c r="I962" s="48"/>
      <c r="J962" s="48"/>
      <c r="K962" s="48"/>
      <c r="L962" s="48"/>
      <c r="M962" s="48"/>
      <c r="N962" s="48"/>
      <c r="O962" s="48"/>
      <c r="P962" s="48"/>
      <c r="Q962" s="48"/>
      <c r="R962" s="48"/>
      <c r="S962" s="48"/>
      <c r="T962" s="48"/>
      <c r="U962" s="48"/>
      <c r="V962" s="48"/>
      <c r="W962" s="48"/>
      <c r="X962" s="48"/>
      <c r="Y962" s="48"/>
      <c r="Z962" s="48"/>
      <c r="AA962" s="48"/>
      <c r="AB962" s="48"/>
      <c r="AC962" s="48"/>
      <c r="AD962" s="48"/>
      <c r="AE962" s="48"/>
    </row>
    <row r="963" spans="1:31" ht="15.75" customHeight="1">
      <c r="A963" s="48"/>
      <c r="B963" s="48"/>
      <c r="C963" s="48"/>
      <c r="D963" s="48"/>
      <c r="E963" s="48"/>
      <c r="F963" s="48"/>
      <c r="G963" s="48"/>
      <c r="H963" s="48"/>
      <c r="I963" s="48"/>
      <c r="J963" s="48"/>
      <c r="K963" s="48"/>
      <c r="L963" s="48"/>
      <c r="M963" s="48"/>
      <c r="N963" s="48"/>
      <c r="O963" s="48"/>
      <c r="P963" s="48"/>
      <c r="Q963" s="48"/>
      <c r="R963" s="48"/>
      <c r="S963" s="48"/>
      <c r="T963" s="48"/>
      <c r="U963" s="48"/>
      <c r="V963" s="48"/>
      <c r="W963" s="48"/>
      <c r="X963" s="48"/>
      <c r="Y963" s="48"/>
      <c r="Z963" s="48"/>
      <c r="AA963" s="48"/>
      <c r="AB963" s="48"/>
      <c r="AC963" s="48"/>
      <c r="AD963" s="48"/>
      <c r="AE963" s="48"/>
    </row>
    <row r="964" spans="1:31" ht="15.75" customHeight="1">
      <c r="A964" s="48"/>
      <c r="B964" s="48"/>
      <c r="C964" s="48"/>
      <c r="D964" s="48"/>
      <c r="E964" s="48"/>
      <c r="F964" s="48"/>
      <c r="G964" s="48"/>
      <c r="H964" s="48"/>
      <c r="I964" s="48"/>
      <c r="J964" s="48"/>
      <c r="K964" s="48"/>
      <c r="L964" s="48"/>
      <c r="M964" s="48"/>
      <c r="N964" s="48"/>
      <c r="O964" s="48"/>
      <c r="P964" s="48"/>
      <c r="Q964" s="48"/>
      <c r="R964" s="48"/>
      <c r="S964" s="48"/>
      <c r="T964" s="48"/>
      <c r="U964" s="48"/>
      <c r="V964" s="48"/>
      <c r="W964" s="48"/>
      <c r="X964" s="48"/>
      <c r="Y964" s="48"/>
      <c r="Z964" s="48"/>
      <c r="AA964" s="48"/>
      <c r="AB964" s="48"/>
      <c r="AC964" s="48"/>
      <c r="AD964" s="48"/>
      <c r="AE964" s="48"/>
    </row>
    <row r="965" spans="1:31" ht="15.75" customHeight="1">
      <c r="A965" s="48"/>
      <c r="B965" s="48"/>
      <c r="C965" s="48"/>
      <c r="D965" s="48"/>
      <c r="E965" s="48"/>
      <c r="F965" s="48"/>
      <c r="G965" s="48"/>
      <c r="H965" s="48"/>
      <c r="I965" s="48"/>
      <c r="J965" s="48"/>
      <c r="K965" s="48"/>
      <c r="L965" s="48"/>
      <c r="M965" s="48"/>
      <c r="N965" s="48"/>
      <c r="O965" s="48"/>
      <c r="P965" s="48"/>
      <c r="Q965" s="48"/>
      <c r="R965" s="48"/>
      <c r="S965" s="48"/>
      <c r="T965" s="48"/>
      <c r="U965" s="48"/>
      <c r="V965" s="48"/>
      <c r="W965" s="48"/>
      <c r="X965" s="48"/>
      <c r="Y965" s="48"/>
      <c r="Z965" s="48"/>
      <c r="AA965" s="48"/>
      <c r="AB965" s="48"/>
      <c r="AC965" s="48"/>
      <c r="AD965" s="48"/>
      <c r="AE965" s="48"/>
    </row>
    <row r="966" spans="1:31" ht="15.75" customHeight="1">
      <c r="A966" s="48"/>
      <c r="B966" s="48"/>
      <c r="C966" s="48"/>
      <c r="D966" s="48"/>
      <c r="E966" s="48"/>
      <c r="F966" s="48"/>
      <c r="G966" s="48"/>
      <c r="H966" s="48"/>
      <c r="I966" s="48"/>
      <c r="J966" s="48"/>
      <c r="K966" s="48"/>
      <c r="L966" s="48"/>
      <c r="M966" s="48"/>
      <c r="N966" s="48"/>
      <c r="O966" s="48"/>
      <c r="P966" s="48"/>
      <c r="Q966" s="48"/>
      <c r="R966" s="48"/>
      <c r="S966" s="48"/>
      <c r="T966" s="48"/>
      <c r="U966" s="48"/>
      <c r="V966" s="48"/>
      <c r="W966" s="48"/>
      <c r="X966" s="48"/>
      <c r="Y966" s="48"/>
      <c r="Z966" s="48"/>
      <c r="AA966" s="48"/>
      <c r="AB966" s="48"/>
      <c r="AC966" s="48"/>
      <c r="AD966" s="48"/>
      <c r="AE966" s="48"/>
    </row>
    <row r="967" spans="1:31" ht="15.75" customHeight="1">
      <c r="A967" s="48"/>
      <c r="B967" s="48"/>
      <c r="C967" s="48"/>
      <c r="D967" s="48"/>
      <c r="E967" s="48"/>
      <c r="F967" s="48"/>
      <c r="G967" s="48"/>
      <c r="H967" s="48"/>
      <c r="I967" s="48"/>
      <c r="J967" s="48"/>
      <c r="K967" s="48"/>
      <c r="L967" s="48"/>
      <c r="M967" s="48"/>
      <c r="N967" s="48"/>
      <c r="O967" s="48"/>
      <c r="P967" s="48"/>
      <c r="Q967" s="48"/>
      <c r="R967" s="48"/>
      <c r="S967" s="48"/>
      <c r="T967" s="48"/>
      <c r="U967" s="48"/>
      <c r="V967" s="48"/>
      <c r="W967" s="48"/>
      <c r="X967" s="48"/>
      <c r="Y967" s="48"/>
      <c r="Z967" s="48"/>
      <c r="AA967" s="48"/>
      <c r="AB967" s="48"/>
      <c r="AC967" s="48"/>
      <c r="AD967" s="48"/>
      <c r="AE967" s="48"/>
    </row>
    <row r="968" spans="1:31" ht="15.75" customHeight="1">
      <c r="A968" s="48"/>
      <c r="B968" s="48"/>
      <c r="C968" s="48"/>
      <c r="D968" s="48"/>
      <c r="E968" s="48"/>
      <c r="F968" s="48"/>
      <c r="G968" s="48"/>
      <c r="H968" s="48"/>
      <c r="I968" s="48"/>
      <c r="J968" s="48"/>
      <c r="K968" s="48"/>
      <c r="L968" s="48"/>
      <c r="M968" s="48"/>
      <c r="N968" s="48"/>
      <c r="O968" s="48"/>
      <c r="P968" s="48"/>
      <c r="Q968" s="48"/>
      <c r="R968" s="48"/>
      <c r="S968" s="48"/>
      <c r="T968" s="48"/>
      <c r="U968" s="48"/>
      <c r="V968" s="48"/>
      <c r="W968" s="48"/>
      <c r="X968" s="48"/>
      <c r="Y968" s="48"/>
      <c r="Z968" s="48"/>
      <c r="AA968" s="48"/>
      <c r="AB968" s="48"/>
      <c r="AC968" s="48"/>
      <c r="AD968" s="48"/>
      <c r="AE968" s="48"/>
    </row>
    <row r="969" spans="1:31" ht="15.75" customHeight="1">
      <c r="A969" s="48"/>
      <c r="B969" s="48"/>
      <c r="C969" s="48"/>
      <c r="D969" s="48"/>
      <c r="E969" s="48"/>
      <c r="F969" s="48"/>
      <c r="G969" s="48"/>
      <c r="H969" s="48"/>
      <c r="I969" s="48"/>
      <c r="J969" s="48"/>
      <c r="K969" s="48"/>
      <c r="L969" s="48"/>
      <c r="M969" s="48"/>
      <c r="N969" s="48"/>
      <c r="O969" s="48"/>
      <c r="P969" s="48"/>
      <c r="Q969" s="48"/>
      <c r="R969" s="48"/>
      <c r="S969" s="48"/>
      <c r="T969" s="48"/>
      <c r="U969" s="48"/>
      <c r="V969" s="48"/>
      <c r="W969" s="48"/>
      <c r="X969" s="48"/>
      <c r="Y969" s="48"/>
      <c r="Z969" s="48"/>
      <c r="AA969" s="48"/>
      <c r="AB969" s="48"/>
      <c r="AC969" s="48"/>
      <c r="AD969" s="48"/>
      <c r="AE969" s="48"/>
    </row>
    <row r="970" spans="1:31" ht="15.75" customHeight="1">
      <c r="A970" s="48"/>
      <c r="B970" s="48"/>
      <c r="C970" s="48"/>
      <c r="D970" s="48"/>
      <c r="E970" s="48"/>
      <c r="F970" s="48"/>
      <c r="G970" s="48"/>
      <c r="H970" s="48"/>
      <c r="I970" s="48"/>
      <c r="J970" s="48"/>
      <c r="K970" s="48"/>
      <c r="L970" s="48"/>
      <c r="M970" s="48"/>
      <c r="N970" s="48"/>
      <c r="O970" s="48"/>
      <c r="P970" s="48"/>
      <c r="Q970" s="48"/>
      <c r="R970" s="48"/>
      <c r="S970" s="48"/>
      <c r="T970" s="48"/>
      <c r="U970" s="48"/>
      <c r="V970" s="48"/>
      <c r="W970" s="48"/>
      <c r="X970" s="48"/>
      <c r="Y970" s="48"/>
      <c r="Z970" s="48"/>
      <c r="AA970" s="48"/>
      <c r="AB970" s="48"/>
      <c r="AC970" s="48"/>
      <c r="AD970" s="48"/>
      <c r="AE970" s="48"/>
    </row>
    <row r="971" spans="1:31" ht="15.75" customHeight="1">
      <c r="A971" s="48"/>
      <c r="B971" s="48"/>
      <c r="C971" s="48"/>
      <c r="D971" s="48"/>
      <c r="E971" s="48"/>
      <c r="F971" s="48"/>
      <c r="G971" s="48"/>
      <c r="H971" s="48"/>
      <c r="I971" s="48"/>
      <c r="J971" s="48"/>
      <c r="K971" s="48"/>
      <c r="L971" s="48"/>
      <c r="M971" s="48"/>
      <c r="N971" s="48"/>
      <c r="O971" s="48"/>
      <c r="P971" s="48"/>
      <c r="Q971" s="48"/>
      <c r="R971" s="48"/>
      <c r="S971" s="48"/>
      <c r="T971" s="48"/>
      <c r="U971" s="48"/>
      <c r="V971" s="48"/>
      <c r="W971" s="48"/>
      <c r="X971" s="48"/>
      <c r="Y971" s="48"/>
      <c r="Z971" s="48"/>
      <c r="AA971" s="48"/>
      <c r="AB971" s="48"/>
      <c r="AC971" s="48"/>
      <c r="AD971" s="48"/>
      <c r="AE971" s="48"/>
    </row>
    <row r="972" spans="1:31" ht="15.75" customHeight="1">
      <c r="A972" s="48"/>
      <c r="B972" s="48"/>
      <c r="C972" s="48"/>
      <c r="D972" s="48"/>
      <c r="E972" s="48"/>
      <c r="F972" s="48"/>
      <c r="G972" s="48"/>
      <c r="H972" s="48"/>
      <c r="I972" s="48"/>
      <c r="J972" s="48"/>
      <c r="K972" s="48"/>
      <c r="L972" s="48"/>
      <c r="M972" s="48"/>
      <c r="N972" s="48"/>
      <c r="O972" s="48"/>
      <c r="P972" s="48"/>
      <c r="Q972" s="48"/>
      <c r="R972" s="48"/>
      <c r="S972" s="48"/>
      <c r="T972" s="48"/>
      <c r="U972" s="48"/>
      <c r="V972" s="48"/>
      <c r="W972" s="48"/>
      <c r="X972" s="48"/>
      <c r="Y972" s="48"/>
      <c r="Z972" s="48"/>
      <c r="AA972" s="48"/>
      <c r="AB972" s="48"/>
      <c r="AC972" s="48"/>
      <c r="AD972" s="48"/>
      <c r="AE972" s="48"/>
    </row>
    <row r="973" spans="1:31" ht="15.75" customHeight="1">
      <c r="A973" s="48"/>
      <c r="B973" s="48"/>
      <c r="C973" s="48"/>
      <c r="D973" s="48"/>
      <c r="E973" s="48"/>
      <c r="F973" s="48"/>
      <c r="G973" s="48"/>
      <c r="H973" s="48"/>
      <c r="I973" s="48"/>
      <c r="J973" s="48"/>
      <c r="K973" s="48"/>
      <c r="L973" s="48"/>
      <c r="M973" s="48"/>
      <c r="N973" s="48"/>
      <c r="O973" s="48"/>
      <c r="P973" s="48"/>
      <c r="Q973" s="48"/>
      <c r="R973" s="48"/>
      <c r="S973" s="48"/>
      <c r="T973" s="48"/>
      <c r="U973" s="48"/>
      <c r="V973" s="48"/>
      <c r="W973" s="48"/>
      <c r="X973" s="48"/>
      <c r="Y973" s="48"/>
      <c r="Z973" s="48"/>
      <c r="AA973" s="48"/>
      <c r="AB973" s="48"/>
      <c r="AC973" s="48"/>
      <c r="AD973" s="48"/>
      <c r="AE973" s="48"/>
    </row>
    <row r="974" spans="1:31" ht="15.75" customHeight="1">
      <c r="A974" s="48"/>
      <c r="B974" s="48"/>
      <c r="C974" s="48"/>
      <c r="D974" s="48"/>
      <c r="E974" s="48"/>
      <c r="F974" s="48"/>
      <c r="G974" s="48"/>
      <c r="H974" s="48"/>
      <c r="I974" s="48"/>
      <c r="J974" s="48"/>
      <c r="K974" s="48"/>
      <c r="L974" s="48"/>
      <c r="M974" s="48"/>
      <c r="N974" s="48"/>
      <c r="O974" s="48"/>
      <c r="P974" s="48"/>
      <c r="Q974" s="48"/>
      <c r="R974" s="48"/>
      <c r="S974" s="48"/>
      <c r="T974" s="48"/>
      <c r="U974" s="48"/>
      <c r="V974" s="48"/>
      <c r="W974" s="48"/>
      <c r="X974" s="48"/>
      <c r="Y974" s="48"/>
      <c r="Z974" s="48"/>
      <c r="AA974" s="48"/>
      <c r="AB974" s="48"/>
      <c r="AC974" s="48"/>
      <c r="AD974" s="48"/>
      <c r="AE974" s="48"/>
    </row>
    <row r="975" spans="1:31" ht="15.75" customHeight="1">
      <c r="A975" s="48"/>
      <c r="B975" s="48"/>
      <c r="C975" s="48"/>
      <c r="D975" s="48"/>
      <c r="E975" s="48"/>
      <c r="F975" s="48"/>
      <c r="G975" s="48"/>
      <c r="H975" s="48"/>
      <c r="I975" s="48"/>
      <c r="J975" s="48"/>
      <c r="K975" s="48"/>
      <c r="L975" s="48"/>
      <c r="M975" s="48"/>
      <c r="N975" s="48"/>
      <c r="O975" s="48"/>
      <c r="P975" s="48"/>
      <c r="Q975" s="48"/>
      <c r="R975" s="48"/>
      <c r="S975" s="48"/>
      <c r="T975" s="48"/>
      <c r="U975" s="48"/>
      <c r="V975" s="48"/>
      <c r="W975" s="48"/>
      <c r="X975" s="48"/>
      <c r="Y975" s="48"/>
      <c r="Z975" s="48"/>
      <c r="AA975" s="48"/>
      <c r="AB975" s="48"/>
      <c r="AC975" s="48"/>
      <c r="AD975" s="48"/>
      <c r="AE975" s="48"/>
    </row>
    <row r="976" spans="1:31" ht="15.75" customHeight="1">
      <c r="A976" s="48"/>
      <c r="B976" s="48"/>
      <c r="C976" s="48"/>
      <c r="D976" s="48"/>
      <c r="E976" s="48"/>
      <c r="F976" s="48"/>
      <c r="G976" s="48"/>
      <c r="H976" s="48"/>
      <c r="I976" s="48"/>
      <c r="J976" s="48"/>
      <c r="K976" s="48"/>
      <c r="L976" s="48"/>
      <c r="M976" s="48"/>
      <c r="N976" s="48"/>
      <c r="O976" s="48"/>
      <c r="P976" s="48"/>
      <c r="Q976" s="48"/>
      <c r="R976" s="48"/>
      <c r="S976" s="48"/>
      <c r="T976" s="48"/>
      <c r="U976" s="48"/>
      <c r="V976" s="48"/>
      <c r="W976" s="48"/>
      <c r="X976" s="48"/>
      <c r="Y976" s="48"/>
      <c r="Z976" s="48"/>
      <c r="AA976" s="48"/>
      <c r="AB976" s="48"/>
      <c r="AC976" s="48"/>
      <c r="AD976" s="48"/>
      <c r="AE976" s="48"/>
    </row>
    <row r="977" spans="1:31" ht="15.75" customHeight="1">
      <c r="A977" s="48"/>
      <c r="B977" s="48"/>
      <c r="C977" s="48"/>
      <c r="D977" s="48"/>
      <c r="E977" s="48"/>
      <c r="F977" s="48"/>
      <c r="G977" s="48"/>
      <c r="H977" s="48"/>
      <c r="I977" s="48"/>
      <c r="J977" s="48"/>
      <c r="K977" s="48"/>
      <c r="L977" s="48"/>
      <c r="M977" s="48"/>
      <c r="N977" s="48"/>
      <c r="O977" s="48"/>
      <c r="P977" s="48"/>
      <c r="Q977" s="48"/>
      <c r="R977" s="48"/>
      <c r="S977" s="48"/>
      <c r="T977" s="48"/>
      <c r="U977" s="48"/>
      <c r="V977" s="48"/>
      <c r="W977" s="48"/>
      <c r="X977" s="48"/>
      <c r="Y977" s="48"/>
      <c r="Z977" s="48"/>
      <c r="AA977" s="48"/>
      <c r="AB977" s="48"/>
      <c r="AC977" s="48"/>
      <c r="AD977" s="48"/>
      <c r="AE977" s="48"/>
    </row>
    <row r="978" spans="1:31" ht="15.75" customHeight="1">
      <c r="A978" s="48"/>
      <c r="B978" s="48"/>
      <c r="C978" s="48"/>
      <c r="D978" s="48"/>
      <c r="E978" s="48"/>
      <c r="F978" s="48"/>
      <c r="G978" s="48"/>
      <c r="H978" s="48"/>
      <c r="I978" s="48"/>
      <c r="J978" s="48"/>
      <c r="K978" s="48"/>
      <c r="L978" s="48"/>
      <c r="M978" s="48"/>
      <c r="N978" s="48"/>
      <c r="O978" s="48"/>
      <c r="P978" s="48"/>
      <c r="Q978" s="48"/>
      <c r="R978" s="48"/>
      <c r="S978" s="48"/>
      <c r="T978" s="48"/>
      <c r="U978" s="48"/>
      <c r="V978" s="48"/>
      <c r="W978" s="48"/>
      <c r="X978" s="48"/>
      <c r="Y978" s="48"/>
      <c r="Z978" s="48"/>
      <c r="AA978" s="48"/>
      <c r="AB978" s="48"/>
      <c r="AC978" s="48"/>
      <c r="AD978" s="48"/>
      <c r="AE978" s="48"/>
    </row>
    <row r="979" spans="1:31" ht="15.75" customHeight="1">
      <c r="A979" s="48"/>
      <c r="B979" s="48"/>
      <c r="C979" s="48"/>
      <c r="D979" s="48"/>
      <c r="E979" s="48"/>
      <c r="F979" s="48"/>
      <c r="G979" s="48"/>
      <c r="H979" s="48"/>
      <c r="I979" s="48"/>
      <c r="J979" s="48"/>
      <c r="K979" s="48"/>
      <c r="L979" s="48"/>
      <c r="M979" s="48"/>
      <c r="N979" s="48"/>
      <c r="O979" s="48"/>
      <c r="P979" s="48"/>
      <c r="Q979" s="48"/>
      <c r="R979" s="48"/>
      <c r="S979" s="48"/>
      <c r="T979" s="48"/>
      <c r="U979" s="48"/>
      <c r="V979" s="48"/>
      <c r="W979" s="48"/>
      <c r="X979" s="48"/>
      <c r="Y979" s="48"/>
      <c r="Z979" s="48"/>
      <c r="AA979" s="48"/>
      <c r="AB979" s="48"/>
      <c r="AC979" s="48"/>
      <c r="AD979" s="48"/>
      <c r="AE979" s="48"/>
    </row>
    <row r="980" spans="1:31" ht="15.75" customHeight="1">
      <c r="A980" s="48"/>
      <c r="B980" s="48"/>
      <c r="C980" s="48"/>
      <c r="D980" s="48"/>
      <c r="E980" s="48"/>
      <c r="F980" s="48"/>
      <c r="G980" s="48"/>
      <c r="H980" s="48"/>
      <c r="I980" s="48"/>
      <c r="J980" s="48"/>
      <c r="K980" s="48"/>
      <c r="L980" s="48"/>
      <c r="M980" s="48"/>
      <c r="N980" s="48"/>
      <c r="O980" s="48"/>
      <c r="P980" s="48"/>
      <c r="Q980" s="48"/>
      <c r="R980" s="48"/>
      <c r="S980" s="48"/>
      <c r="T980" s="48"/>
      <c r="U980" s="48"/>
      <c r="V980" s="48"/>
      <c r="W980" s="48"/>
      <c r="X980" s="48"/>
      <c r="Y980" s="48"/>
      <c r="Z980" s="48"/>
      <c r="AA980" s="48"/>
      <c r="AB980" s="48"/>
      <c r="AC980" s="48"/>
      <c r="AD980" s="48"/>
      <c r="AE980" s="48"/>
    </row>
    <row r="981" spans="1:31" ht="15.75" customHeight="1">
      <c r="A981" s="48"/>
      <c r="B981" s="48"/>
      <c r="C981" s="48"/>
      <c r="D981" s="48"/>
      <c r="E981" s="48"/>
      <c r="F981" s="48"/>
      <c r="G981" s="48"/>
      <c r="H981" s="48"/>
      <c r="I981" s="48"/>
      <c r="J981" s="48"/>
      <c r="K981" s="48"/>
      <c r="L981" s="48"/>
      <c r="M981" s="48"/>
      <c r="N981" s="48"/>
      <c r="O981" s="48"/>
      <c r="P981" s="48"/>
      <c r="Q981" s="48"/>
      <c r="R981" s="48"/>
      <c r="S981" s="48"/>
      <c r="T981" s="48"/>
      <c r="U981" s="48"/>
      <c r="V981" s="48"/>
      <c r="W981" s="48"/>
      <c r="X981" s="48"/>
      <c r="Y981" s="48"/>
      <c r="Z981" s="48"/>
      <c r="AA981" s="48"/>
      <c r="AB981" s="48"/>
      <c r="AC981" s="48"/>
      <c r="AD981" s="48"/>
      <c r="AE981" s="48"/>
    </row>
    <row r="982" spans="1:31" ht="15.75" customHeight="1">
      <c r="A982" s="48"/>
      <c r="B982" s="48"/>
      <c r="C982" s="48"/>
      <c r="D982" s="48"/>
      <c r="E982" s="48"/>
      <c r="F982" s="48"/>
      <c r="G982" s="48"/>
      <c r="H982" s="48"/>
      <c r="I982" s="48"/>
      <c r="J982" s="48"/>
      <c r="K982" s="48"/>
      <c r="L982" s="48"/>
      <c r="M982" s="48"/>
      <c r="N982" s="48"/>
      <c r="O982" s="48"/>
      <c r="P982" s="48"/>
      <c r="Q982" s="48"/>
      <c r="R982" s="48"/>
      <c r="S982" s="48"/>
      <c r="T982" s="48"/>
      <c r="U982" s="48"/>
      <c r="V982" s="48"/>
      <c r="W982" s="48"/>
      <c r="X982" s="48"/>
      <c r="Y982" s="48"/>
      <c r="Z982" s="48"/>
      <c r="AA982" s="48"/>
      <c r="AB982" s="48"/>
      <c r="AC982" s="48"/>
      <c r="AD982" s="48"/>
      <c r="AE982" s="48"/>
    </row>
    <row r="983" spans="1:31" ht="15.75" customHeight="1">
      <c r="A983" s="48"/>
      <c r="B983" s="48"/>
      <c r="C983" s="48"/>
      <c r="D983" s="48"/>
      <c r="E983" s="48"/>
      <c r="F983" s="48"/>
      <c r="G983" s="48"/>
      <c r="H983" s="48"/>
      <c r="I983" s="48"/>
      <c r="J983" s="48"/>
      <c r="K983" s="48"/>
      <c r="L983" s="48"/>
      <c r="M983" s="48"/>
      <c r="N983" s="48"/>
      <c r="O983" s="48"/>
      <c r="P983" s="48"/>
      <c r="Q983" s="48"/>
      <c r="R983" s="48"/>
      <c r="S983" s="48"/>
      <c r="T983" s="48"/>
      <c r="U983" s="48"/>
      <c r="V983" s="48"/>
      <c r="W983" s="48"/>
      <c r="X983" s="48"/>
      <c r="Y983" s="48"/>
      <c r="Z983" s="48"/>
      <c r="AA983" s="48"/>
      <c r="AB983" s="48"/>
      <c r="AC983" s="48"/>
      <c r="AD983" s="48"/>
      <c r="AE983" s="48"/>
    </row>
    <row r="984" spans="1:31" ht="15.75" customHeight="1">
      <c r="A984" s="48"/>
      <c r="B984" s="48"/>
      <c r="C984" s="48"/>
      <c r="D984" s="48"/>
      <c r="E984" s="48"/>
      <c r="F984" s="48"/>
      <c r="G984" s="48"/>
      <c r="H984" s="48"/>
      <c r="I984" s="48"/>
      <c r="J984" s="48"/>
      <c r="K984" s="48"/>
      <c r="L984" s="48"/>
      <c r="M984" s="48"/>
      <c r="N984" s="48"/>
      <c r="O984" s="48"/>
      <c r="P984" s="48"/>
      <c r="Q984" s="48"/>
      <c r="R984" s="48"/>
      <c r="S984" s="48"/>
      <c r="T984" s="48"/>
      <c r="U984" s="48"/>
      <c r="V984" s="48"/>
      <c r="W984" s="48"/>
      <c r="X984" s="48"/>
      <c r="Y984" s="48"/>
      <c r="Z984" s="48"/>
      <c r="AA984" s="48"/>
      <c r="AB984" s="48"/>
      <c r="AC984" s="48"/>
      <c r="AD984" s="48"/>
      <c r="AE984" s="48"/>
    </row>
    <row r="985" spans="1:31" ht="15.75" customHeight="1">
      <c r="A985" s="48"/>
      <c r="B985" s="48"/>
      <c r="C985" s="48"/>
      <c r="D985" s="48"/>
      <c r="E985" s="48"/>
      <c r="F985" s="48"/>
      <c r="G985" s="48"/>
      <c r="H985" s="48"/>
      <c r="I985" s="48"/>
      <c r="J985" s="48"/>
      <c r="K985" s="48"/>
      <c r="L985" s="48"/>
      <c r="M985" s="48"/>
      <c r="N985" s="48"/>
      <c r="O985" s="48"/>
      <c r="P985" s="48"/>
      <c r="Q985" s="48"/>
      <c r="R985" s="48"/>
      <c r="S985" s="48"/>
      <c r="T985" s="48"/>
      <c r="U985" s="48"/>
      <c r="V985" s="48"/>
      <c r="W985" s="48"/>
      <c r="X985" s="48"/>
      <c r="Y985" s="48"/>
      <c r="Z985" s="48"/>
      <c r="AA985" s="48"/>
      <c r="AB985" s="48"/>
      <c r="AC985" s="48"/>
      <c r="AD985" s="48"/>
      <c r="AE985" s="48"/>
    </row>
    <row r="986" spans="1:31" ht="15.75" customHeight="1">
      <c r="A986" s="48"/>
      <c r="B986" s="48"/>
      <c r="C986" s="48"/>
      <c r="D986" s="48"/>
      <c r="E986" s="48"/>
      <c r="F986" s="48"/>
      <c r="G986" s="48"/>
      <c r="H986" s="48"/>
      <c r="I986" s="48"/>
      <c r="J986" s="48"/>
      <c r="K986" s="48"/>
      <c r="L986" s="48"/>
      <c r="M986" s="48"/>
      <c r="N986" s="48"/>
      <c r="O986" s="48"/>
      <c r="P986" s="48"/>
      <c r="Q986" s="48"/>
      <c r="R986" s="48"/>
      <c r="S986" s="48"/>
      <c r="T986" s="48"/>
      <c r="U986" s="48"/>
      <c r="V986" s="48"/>
      <c r="W986" s="48"/>
      <c r="X986" s="48"/>
      <c r="Y986" s="48"/>
      <c r="Z986" s="48"/>
      <c r="AA986" s="48"/>
      <c r="AB986" s="48"/>
      <c r="AC986" s="48"/>
      <c r="AD986" s="48"/>
      <c r="AE986" s="48"/>
    </row>
    <row r="987" spans="1:31" ht="15.75" customHeight="1">
      <c r="A987" s="48"/>
      <c r="B987" s="48"/>
      <c r="C987" s="48"/>
      <c r="D987" s="48"/>
      <c r="E987" s="48"/>
      <c r="F987" s="48"/>
      <c r="G987" s="48"/>
      <c r="H987" s="48"/>
      <c r="I987" s="48"/>
      <c r="J987" s="48"/>
      <c r="K987" s="48"/>
      <c r="L987" s="48"/>
      <c r="M987" s="48"/>
      <c r="N987" s="48"/>
      <c r="O987" s="48"/>
      <c r="P987" s="48"/>
      <c r="Q987" s="48"/>
      <c r="R987" s="48"/>
      <c r="S987" s="48"/>
      <c r="T987" s="48"/>
      <c r="U987" s="48"/>
      <c r="V987" s="48"/>
      <c r="W987" s="48"/>
      <c r="X987" s="48"/>
      <c r="Y987" s="48"/>
      <c r="Z987" s="48"/>
      <c r="AA987" s="48"/>
      <c r="AB987" s="48"/>
      <c r="AC987" s="48"/>
      <c r="AD987" s="48"/>
      <c r="AE987" s="48"/>
    </row>
    <row r="988" spans="1:31" ht="15.75" customHeight="1">
      <c r="A988" s="48"/>
      <c r="B988" s="48"/>
      <c r="C988" s="48"/>
      <c r="D988" s="48"/>
      <c r="E988" s="48"/>
      <c r="F988" s="48"/>
      <c r="G988" s="48"/>
      <c r="H988" s="48"/>
      <c r="I988" s="48"/>
      <c r="J988" s="48"/>
      <c r="K988" s="48"/>
      <c r="L988" s="48"/>
      <c r="M988" s="48"/>
      <c r="N988" s="48"/>
      <c r="O988" s="48"/>
      <c r="P988" s="48"/>
      <c r="Q988" s="48"/>
      <c r="R988" s="48"/>
      <c r="S988" s="48"/>
      <c r="T988" s="48"/>
      <c r="U988" s="48"/>
      <c r="V988" s="48"/>
      <c r="W988" s="48"/>
      <c r="X988" s="48"/>
      <c r="Y988" s="48"/>
      <c r="Z988" s="48"/>
      <c r="AA988" s="48"/>
      <c r="AB988" s="48"/>
      <c r="AC988" s="48"/>
      <c r="AD988" s="48"/>
      <c r="AE988" s="48"/>
    </row>
    <row r="989" spans="1:31" ht="15.75" customHeight="1">
      <c r="A989" s="48"/>
      <c r="B989" s="48"/>
      <c r="C989" s="48"/>
      <c r="D989" s="48"/>
      <c r="E989" s="48"/>
      <c r="F989" s="48"/>
      <c r="G989" s="48"/>
      <c r="H989" s="48"/>
      <c r="I989" s="48"/>
      <c r="J989" s="48"/>
      <c r="K989" s="48"/>
      <c r="L989" s="48"/>
      <c r="M989" s="48"/>
      <c r="N989" s="48"/>
      <c r="O989" s="48"/>
      <c r="P989" s="48"/>
      <c r="Q989" s="48"/>
      <c r="R989" s="48"/>
      <c r="S989" s="48"/>
      <c r="T989" s="48"/>
      <c r="U989" s="48"/>
      <c r="V989" s="48"/>
      <c r="W989" s="48"/>
      <c r="X989" s="48"/>
      <c r="Y989" s="48"/>
      <c r="Z989" s="48"/>
      <c r="AA989" s="48"/>
      <c r="AB989" s="48"/>
      <c r="AC989" s="48"/>
      <c r="AD989" s="48"/>
      <c r="AE989" s="48"/>
    </row>
    <row r="990" spans="1:31" ht="15.75" customHeight="1">
      <c r="A990" s="48"/>
      <c r="B990" s="48"/>
      <c r="C990" s="48"/>
      <c r="D990" s="48"/>
      <c r="E990" s="48"/>
      <c r="F990" s="48"/>
      <c r="G990" s="48"/>
      <c r="H990" s="48"/>
      <c r="I990" s="48"/>
      <c r="J990" s="48"/>
      <c r="K990" s="48"/>
      <c r="L990" s="48"/>
      <c r="M990" s="48"/>
      <c r="N990" s="48"/>
      <c r="O990" s="48"/>
      <c r="P990" s="48"/>
      <c r="Q990" s="48"/>
      <c r="R990" s="48"/>
      <c r="S990" s="48"/>
      <c r="T990" s="48"/>
      <c r="U990" s="48"/>
      <c r="V990" s="48"/>
      <c r="W990" s="48"/>
      <c r="X990" s="48"/>
      <c r="Y990" s="48"/>
      <c r="Z990" s="48"/>
      <c r="AA990" s="48"/>
      <c r="AB990" s="48"/>
      <c r="AC990" s="48"/>
      <c r="AD990" s="48"/>
      <c r="AE990" s="48"/>
    </row>
    <row r="991" spans="1:31" ht="15.75" customHeight="1">
      <c r="A991" s="48"/>
      <c r="B991" s="48"/>
      <c r="C991" s="48"/>
      <c r="D991" s="48"/>
      <c r="E991" s="48"/>
      <c r="F991" s="48"/>
      <c r="G991" s="48"/>
      <c r="H991" s="48"/>
      <c r="I991" s="48"/>
      <c r="J991" s="48"/>
      <c r="K991" s="48"/>
      <c r="L991" s="48"/>
      <c r="M991" s="48"/>
      <c r="N991" s="48"/>
      <c r="O991" s="48"/>
      <c r="P991" s="48"/>
      <c r="Q991" s="48"/>
      <c r="R991" s="48"/>
      <c r="S991" s="48"/>
      <c r="T991" s="48"/>
      <c r="U991" s="48"/>
      <c r="V991" s="48"/>
      <c r="W991" s="48"/>
      <c r="X991" s="48"/>
      <c r="Y991" s="48"/>
      <c r="Z991" s="48"/>
      <c r="AA991" s="48"/>
      <c r="AB991" s="48"/>
      <c r="AC991" s="48"/>
      <c r="AD991" s="48"/>
      <c r="AE991" s="48"/>
    </row>
    <row r="992" spans="1:31" ht="15.75" customHeight="1">
      <c r="A992" s="48"/>
      <c r="B992" s="48"/>
      <c r="C992" s="48"/>
      <c r="D992" s="48"/>
      <c r="E992" s="48"/>
      <c r="F992" s="48"/>
      <c r="G992" s="48"/>
      <c r="H992" s="48"/>
      <c r="I992" s="48"/>
      <c r="J992" s="48"/>
      <c r="K992" s="48"/>
      <c r="L992" s="48"/>
      <c r="M992" s="48"/>
      <c r="N992" s="48"/>
      <c r="O992" s="48"/>
      <c r="P992" s="48"/>
      <c r="Q992" s="48"/>
      <c r="R992" s="48"/>
      <c r="S992" s="48"/>
      <c r="T992" s="48"/>
      <c r="U992" s="48"/>
      <c r="V992" s="48"/>
      <c r="W992" s="48"/>
      <c r="X992" s="48"/>
      <c r="Y992" s="48"/>
      <c r="Z992" s="48"/>
      <c r="AA992" s="48"/>
      <c r="AB992" s="48"/>
      <c r="AC992" s="48"/>
      <c r="AD992" s="48"/>
      <c r="AE992" s="48"/>
    </row>
    <row r="993" spans="1:31" ht="15.75" customHeight="1">
      <c r="A993" s="48"/>
      <c r="B993" s="48"/>
      <c r="C993" s="48"/>
      <c r="D993" s="48"/>
      <c r="E993" s="48"/>
      <c r="F993" s="48"/>
      <c r="G993" s="48"/>
      <c r="H993" s="48"/>
      <c r="I993" s="48"/>
      <c r="J993" s="48"/>
      <c r="K993" s="48"/>
      <c r="L993" s="48"/>
      <c r="M993" s="48"/>
      <c r="N993" s="48"/>
      <c r="O993" s="48"/>
      <c r="P993" s="48"/>
      <c r="Q993" s="48"/>
      <c r="R993" s="48"/>
      <c r="S993" s="48"/>
      <c r="T993" s="48"/>
      <c r="U993" s="48"/>
      <c r="V993" s="48"/>
      <c r="W993" s="48"/>
      <c r="X993" s="48"/>
      <c r="Y993" s="48"/>
      <c r="Z993" s="48"/>
      <c r="AA993" s="48"/>
      <c r="AB993" s="48"/>
      <c r="AC993" s="48"/>
      <c r="AD993" s="48"/>
      <c r="AE993" s="48"/>
    </row>
    <row r="994" spans="1:31" ht="15.75" customHeight="1">
      <c r="A994" s="48"/>
      <c r="B994" s="48"/>
      <c r="C994" s="48"/>
      <c r="D994" s="48"/>
      <c r="E994" s="48"/>
      <c r="F994" s="48"/>
      <c r="G994" s="48"/>
      <c r="H994" s="48"/>
      <c r="I994" s="48"/>
      <c r="J994" s="48"/>
      <c r="K994" s="48"/>
      <c r="L994" s="48"/>
      <c r="M994" s="48"/>
      <c r="N994" s="48"/>
      <c r="O994" s="48"/>
      <c r="P994" s="48"/>
      <c r="Q994" s="48"/>
      <c r="R994" s="48"/>
      <c r="S994" s="48"/>
      <c r="T994" s="48"/>
      <c r="U994" s="48"/>
      <c r="V994" s="48"/>
      <c r="W994" s="48"/>
      <c r="X994" s="48"/>
      <c r="Y994" s="48"/>
      <c r="Z994" s="48"/>
      <c r="AA994" s="48"/>
      <c r="AB994" s="48"/>
      <c r="AC994" s="48"/>
      <c r="AD994" s="48"/>
      <c r="AE994" s="48"/>
    </row>
    <row r="995" spans="1:31" ht="15.75" customHeight="1">
      <c r="A995" s="48"/>
      <c r="B995" s="48"/>
      <c r="C995" s="48"/>
      <c r="D995" s="48"/>
      <c r="E995" s="48"/>
      <c r="F995" s="48"/>
      <c r="G995" s="48"/>
      <c r="H995" s="48"/>
      <c r="I995" s="48"/>
      <c r="J995" s="48"/>
      <c r="K995" s="48"/>
      <c r="L995" s="48"/>
      <c r="M995" s="48"/>
      <c r="N995" s="48"/>
      <c r="O995" s="48"/>
      <c r="P995" s="48"/>
      <c r="Q995" s="48"/>
      <c r="R995" s="48"/>
      <c r="S995" s="48"/>
      <c r="T995" s="48"/>
      <c r="U995" s="48"/>
      <c r="V995" s="48"/>
      <c r="W995" s="48"/>
      <c r="X995" s="48"/>
      <c r="Y995" s="48"/>
      <c r="Z995" s="48"/>
      <c r="AA995" s="48"/>
      <c r="AB995" s="48"/>
      <c r="AC995" s="48"/>
      <c r="AD995" s="48"/>
      <c r="AE995" s="48"/>
    </row>
    <row r="996" spans="1:31" ht="15.75" customHeight="1">
      <c r="A996" s="48"/>
      <c r="B996" s="48"/>
      <c r="C996" s="48"/>
      <c r="D996" s="48"/>
      <c r="E996" s="48"/>
      <c r="F996" s="48"/>
      <c r="G996" s="48"/>
      <c r="H996" s="48"/>
      <c r="I996" s="48"/>
      <c r="J996" s="48"/>
      <c r="K996" s="48"/>
      <c r="L996" s="48"/>
      <c r="M996" s="48"/>
      <c r="N996" s="48"/>
      <c r="O996" s="48"/>
      <c r="P996" s="48"/>
      <c r="Q996" s="48"/>
      <c r="R996" s="48"/>
      <c r="S996" s="48"/>
      <c r="T996" s="48"/>
      <c r="U996" s="48"/>
      <c r="V996" s="48"/>
      <c r="W996" s="48"/>
      <c r="X996" s="48"/>
      <c r="Y996" s="48"/>
      <c r="Z996" s="48"/>
      <c r="AA996" s="48"/>
      <c r="AB996" s="48"/>
      <c r="AC996" s="48"/>
      <c r="AD996" s="48"/>
      <c r="AE996" s="48"/>
    </row>
    <row r="997" spans="1:31" ht="15.75" customHeight="1">
      <c r="A997" s="48"/>
      <c r="B997" s="48"/>
      <c r="C997" s="48"/>
      <c r="D997" s="48"/>
      <c r="E997" s="48"/>
      <c r="F997" s="48"/>
      <c r="G997" s="48"/>
      <c r="H997" s="48"/>
      <c r="I997" s="48"/>
      <c r="J997" s="48"/>
      <c r="K997" s="48"/>
      <c r="L997" s="48"/>
      <c r="M997" s="48"/>
      <c r="N997" s="48"/>
      <c r="O997" s="48"/>
      <c r="P997" s="48"/>
      <c r="Q997" s="48"/>
      <c r="R997" s="48"/>
      <c r="S997" s="48"/>
      <c r="T997" s="48"/>
      <c r="U997" s="48"/>
      <c r="V997" s="48"/>
      <c r="W997" s="48"/>
      <c r="X997" s="48"/>
      <c r="Y997" s="48"/>
      <c r="Z997" s="48"/>
      <c r="AA997" s="48"/>
      <c r="AB997" s="48"/>
      <c r="AC997" s="48"/>
      <c r="AD997" s="48"/>
      <c r="AE997" s="48"/>
    </row>
    <row r="998" spans="1:31" ht="15.75" customHeight="1">
      <c r="A998" s="48"/>
      <c r="B998" s="48"/>
      <c r="C998" s="48"/>
      <c r="D998" s="48"/>
      <c r="E998" s="48"/>
      <c r="F998" s="48"/>
      <c r="G998" s="48"/>
      <c r="H998" s="48"/>
      <c r="I998" s="48"/>
      <c r="J998" s="48"/>
      <c r="K998" s="48"/>
      <c r="L998" s="48"/>
      <c r="M998" s="48"/>
      <c r="N998" s="48"/>
      <c r="O998" s="48"/>
      <c r="P998" s="48"/>
      <c r="Q998" s="48"/>
      <c r="R998" s="48"/>
      <c r="S998" s="48"/>
      <c r="T998" s="48"/>
      <c r="U998" s="48"/>
      <c r="V998" s="48"/>
      <c r="W998" s="48"/>
      <c r="X998" s="48"/>
      <c r="Y998" s="48"/>
      <c r="Z998" s="48"/>
      <c r="AA998" s="48"/>
      <c r="AB998" s="48"/>
      <c r="AC998" s="48"/>
      <c r="AD998" s="48"/>
      <c r="AE998" s="48"/>
    </row>
    <row r="999" spans="1:31" ht="15.75" customHeight="1">
      <c r="A999" s="48"/>
      <c r="B999" s="48"/>
      <c r="C999" s="48"/>
      <c r="D999" s="48"/>
      <c r="E999" s="48"/>
      <c r="F999" s="48"/>
      <c r="G999" s="48"/>
      <c r="H999" s="48"/>
      <c r="I999" s="48"/>
      <c r="J999" s="48"/>
      <c r="K999" s="48"/>
      <c r="L999" s="48"/>
      <c r="M999" s="48"/>
      <c r="N999" s="48"/>
      <c r="O999" s="48"/>
      <c r="P999" s="48"/>
      <c r="Q999" s="48"/>
      <c r="R999" s="48"/>
      <c r="S999" s="48"/>
      <c r="T999" s="48"/>
      <c r="U999" s="48"/>
      <c r="V999" s="48"/>
      <c r="W999" s="48"/>
      <c r="X999" s="48"/>
      <c r="Y999" s="48"/>
      <c r="Z999" s="48"/>
      <c r="AA999" s="48"/>
      <c r="AB999" s="48"/>
      <c r="AC999" s="48"/>
      <c r="AD999" s="48"/>
      <c r="AE999" s="48"/>
    </row>
    <row r="1000" spans="1:31" ht="15.75" customHeight="1">
      <c r="A1000" s="48"/>
      <c r="B1000" s="48"/>
      <c r="C1000" s="48"/>
      <c r="D1000" s="48"/>
      <c r="E1000" s="48"/>
      <c r="F1000" s="48"/>
      <c r="G1000" s="48"/>
      <c r="H1000" s="48"/>
      <c r="I1000" s="48"/>
      <c r="J1000" s="48"/>
      <c r="K1000" s="48"/>
      <c r="L1000" s="48"/>
      <c r="M1000" s="48"/>
      <c r="N1000" s="48"/>
      <c r="O1000" s="48"/>
      <c r="P1000" s="48"/>
      <c r="Q1000" s="48"/>
      <c r="R1000" s="48"/>
      <c r="S1000" s="48"/>
      <c r="T1000" s="48"/>
      <c r="U1000" s="48"/>
      <c r="V1000" s="48"/>
      <c r="W1000" s="48"/>
      <c r="X1000" s="48"/>
      <c r="Y1000" s="48"/>
      <c r="Z1000" s="48"/>
      <c r="AA1000" s="48"/>
      <c r="AB1000" s="48"/>
      <c r="AC1000" s="48"/>
      <c r="AD1000" s="48"/>
      <c r="AE1000" s="48"/>
    </row>
    <row r="1001" spans="1:31" ht="15.75" customHeight="1">
      <c r="A1001" s="48"/>
      <c r="B1001" s="48"/>
      <c r="C1001" s="48"/>
      <c r="D1001" s="48"/>
      <c r="E1001" s="48"/>
      <c r="F1001" s="48"/>
      <c r="G1001" s="48"/>
      <c r="H1001" s="48"/>
      <c r="I1001" s="48"/>
      <c r="J1001" s="48"/>
      <c r="K1001" s="48"/>
      <c r="L1001" s="48"/>
      <c r="M1001" s="48"/>
      <c r="N1001" s="48"/>
      <c r="O1001" s="48"/>
      <c r="P1001" s="48"/>
      <c r="Q1001" s="48"/>
      <c r="R1001" s="48"/>
      <c r="S1001" s="48"/>
      <c r="T1001" s="48"/>
      <c r="U1001" s="48"/>
      <c r="V1001" s="48"/>
      <c r="W1001" s="48"/>
      <c r="X1001" s="48"/>
      <c r="Y1001" s="48"/>
      <c r="Z1001" s="48"/>
      <c r="AA1001" s="48"/>
      <c r="AB1001" s="48"/>
      <c r="AC1001" s="48"/>
      <c r="AD1001" s="48"/>
      <c r="AE1001" s="48"/>
    </row>
    <row r="1002" spans="1:31" ht="15.75" customHeight="1">
      <c r="A1002" s="48"/>
      <c r="B1002" s="48"/>
      <c r="C1002" s="48"/>
      <c r="D1002" s="48"/>
      <c r="E1002" s="48"/>
      <c r="F1002" s="48"/>
      <c r="G1002" s="48"/>
      <c r="H1002" s="48"/>
      <c r="I1002" s="48"/>
      <c r="J1002" s="48"/>
      <c r="K1002" s="48"/>
      <c r="L1002" s="48"/>
      <c r="M1002" s="48"/>
      <c r="N1002" s="48"/>
      <c r="O1002" s="48"/>
      <c r="P1002" s="48"/>
      <c r="Q1002" s="48"/>
      <c r="R1002" s="48"/>
      <c r="S1002" s="48"/>
      <c r="T1002" s="48"/>
      <c r="U1002" s="48"/>
      <c r="V1002" s="48"/>
      <c r="W1002" s="48"/>
      <c r="X1002" s="48"/>
      <c r="Y1002" s="48"/>
      <c r="Z1002" s="48"/>
      <c r="AA1002" s="48"/>
      <c r="AB1002" s="48"/>
      <c r="AC1002" s="48"/>
      <c r="AD1002" s="48"/>
      <c r="AE1002" s="48"/>
    </row>
    <row r="1003" spans="1:31" ht="15.75" customHeight="1">
      <c r="A1003" s="48"/>
      <c r="B1003" s="48"/>
      <c r="C1003" s="48"/>
      <c r="D1003" s="48"/>
      <c r="E1003" s="48"/>
      <c r="F1003" s="48"/>
      <c r="G1003" s="48"/>
      <c r="H1003" s="48"/>
      <c r="I1003" s="48"/>
      <c r="J1003" s="48"/>
      <c r="K1003" s="48"/>
      <c r="L1003" s="48"/>
      <c r="M1003" s="48"/>
      <c r="N1003" s="48"/>
      <c r="O1003" s="48"/>
      <c r="P1003" s="48"/>
      <c r="Q1003" s="48"/>
      <c r="R1003" s="48"/>
      <c r="S1003" s="48"/>
      <c r="T1003" s="48"/>
      <c r="U1003" s="48"/>
      <c r="V1003" s="48"/>
      <c r="W1003" s="48"/>
      <c r="X1003" s="48"/>
      <c r="Y1003" s="48"/>
      <c r="Z1003" s="48"/>
      <c r="AA1003" s="48"/>
      <c r="AB1003" s="48"/>
      <c r="AC1003" s="48"/>
      <c r="AD1003" s="48"/>
      <c r="AE1003" s="48"/>
    </row>
    <row r="1004" spans="1:31" ht="15.75" customHeight="1">
      <c r="A1004" s="48"/>
      <c r="B1004" s="48"/>
      <c r="C1004" s="48"/>
      <c r="D1004" s="48"/>
      <c r="E1004" s="48"/>
      <c r="F1004" s="48"/>
      <c r="G1004" s="48"/>
      <c r="H1004" s="48"/>
      <c r="I1004" s="48"/>
      <c r="J1004" s="48"/>
      <c r="K1004" s="48"/>
      <c r="L1004" s="48"/>
      <c r="M1004" s="48"/>
      <c r="N1004" s="48"/>
      <c r="O1004" s="48"/>
      <c r="P1004" s="48"/>
      <c r="Q1004" s="48"/>
      <c r="R1004" s="48"/>
      <c r="S1004" s="48"/>
      <c r="T1004" s="48"/>
      <c r="U1004" s="48"/>
      <c r="V1004" s="48"/>
      <c r="W1004" s="48"/>
      <c r="X1004" s="48"/>
      <c r="Y1004" s="48"/>
      <c r="Z1004" s="48"/>
      <c r="AA1004" s="48"/>
      <c r="AB1004" s="48"/>
      <c r="AC1004" s="48"/>
      <c r="AD1004" s="48"/>
      <c r="AE1004" s="48"/>
    </row>
    <row r="1005" spans="1:31" ht="15.75" customHeight="1">
      <c r="A1005" s="48"/>
      <c r="B1005" s="48"/>
      <c r="C1005" s="48"/>
      <c r="D1005" s="48"/>
      <c r="E1005" s="48"/>
      <c r="F1005" s="48"/>
      <c r="G1005" s="48"/>
      <c r="H1005" s="48"/>
      <c r="I1005" s="48"/>
      <c r="J1005" s="48"/>
      <c r="K1005" s="48"/>
      <c r="L1005" s="48"/>
      <c r="M1005" s="48"/>
      <c r="N1005" s="48"/>
      <c r="O1005" s="48"/>
      <c r="P1005" s="48"/>
      <c r="Q1005" s="48"/>
      <c r="R1005" s="48"/>
      <c r="S1005" s="48"/>
      <c r="T1005" s="48"/>
      <c r="U1005" s="48"/>
      <c r="V1005" s="48"/>
      <c r="W1005" s="48"/>
      <c r="X1005" s="48"/>
      <c r="Y1005" s="48"/>
      <c r="Z1005" s="48"/>
      <c r="AA1005" s="48"/>
      <c r="AB1005" s="48"/>
      <c r="AC1005" s="48"/>
      <c r="AD1005" s="48"/>
      <c r="AE1005" s="48"/>
    </row>
    <row r="1006" spans="1:31" ht="15.75" customHeight="1">
      <c r="A1006" s="48"/>
      <c r="B1006" s="48"/>
      <c r="C1006" s="48"/>
      <c r="D1006" s="48"/>
      <c r="E1006" s="48"/>
      <c r="F1006" s="48"/>
      <c r="G1006" s="48"/>
      <c r="H1006" s="48"/>
      <c r="I1006" s="48"/>
      <c r="J1006" s="48"/>
      <c r="K1006" s="48"/>
      <c r="L1006" s="48"/>
      <c r="M1006" s="48"/>
      <c r="N1006" s="48"/>
      <c r="O1006" s="48"/>
      <c r="P1006" s="48"/>
      <c r="Q1006" s="48"/>
      <c r="R1006" s="48"/>
      <c r="S1006" s="48"/>
      <c r="T1006" s="48"/>
      <c r="U1006" s="48"/>
      <c r="V1006" s="48"/>
      <c r="W1006" s="48"/>
      <c r="X1006" s="48"/>
      <c r="Y1006" s="48"/>
      <c r="Z1006" s="48"/>
      <c r="AA1006" s="48"/>
      <c r="AB1006" s="48"/>
      <c r="AC1006" s="48"/>
      <c r="AD1006" s="48"/>
      <c r="AE1006" s="48"/>
    </row>
    <row r="1007" spans="1:31" ht="15.75" customHeight="1">
      <c r="A1007" s="48"/>
      <c r="B1007" s="48"/>
      <c r="C1007" s="48"/>
      <c r="D1007" s="48"/>
      <c r="E1007" s="48"/>
      <c r="F1007" s="48"/>
      <c r="G1007" s="48"/>
      <c r="H1007" s="48"/>
      <c r="I1007" s="48"/>
      <c r="J1007" s="48"/>
      <c r="K1007" s="48"/>
      <c r="L1007" s="48"/>
      <c r="M1007" s="48"/>
      <c r="N1007" s="48"/>
      <c r="O1007" s="48"/>
      <c r="P1007" s="48"/>
      <c r="Q1007" s="48"/>
      <c r="R1007" s="48"/>
      <c r="S1007" s="48"/>
      <c r="T1007" s="48"/>
      <c r="U1007" s="48"/>
      <c r="V1007" s="48"/>
      <c r="W1007" s="48"/>
      <c r="X1007" s="48"/>
      <c r="Y1007" s="48"/>
      <c r="Z1007" s="48"/>
      <c r="AA1007" s="48"/>
      <c r="AB1007" s="48"/>
      <c r="AC1007" s="48"/>
      <c r="AD1007" s="48"/>
      <c r="AE1007" s="48"/>
    </row>
    <row r="1008" spans="1:31" ht="15.75" customHeight="1">
      <c r="A1008" s="48"/>
      <c r="B1008" s="48"/>
      <c r="C1008" s="48"/>
      <c r="D1008" s="48"/>
      <c r="E1008" s="48"/>
      <c r="F1008" s="48"/>
      <c r="G1008" s="48"/>
      <c r="H1008" s="48"/>
      <c r="I1008" s="48"/>
      <c r="J1008" s="48"/>
      <c r="K1008" s="48"/>
      <c r="L1008" s="48"/>
      <c r="M1008" s="48"/>
      <c r="N1008" s="48"/>
      <c r="O1008" s="48"/>
      <c r="P1008" s="48"/>
      <c r="Q1008" s="48"/>
      <c r="R1008" s="48"/>
      <c r="S1008" s="48"/>
      <c r="T1008" s="48"/>
      <c r="U1008" s="48"/>
      <c r="V1008" s="48"/>
      <c r="W1008" s="48"/>
      <c r="X1008" s="48"/>
      <c r="Y1008" s="48"/>
      <c r="Z1008" s="48"/>
      <c r="AA1008" s="48"/>
      <c r="AB1008" s="48"/>
      <c r="AC1008" s="48"/>
      <c r="AD1008" s="48"/>
      <c r="AE1008" s="48"/>
    </row>
    <row r="1009" spans="1:31" ht="15.75" customHeight="1">
      <c r="A1009" s="48"/>
      <c r="B1009" s="48"/>
      <c r="C1009" s="48"/>
      <c r="D1009" s="48"/>
      <c r="E1009" s="48"/>
      <c r="F1009" s="48"/>
      <c r="G1009" s="48"/>
      <c r="H1009" s="48"/>
      <c r="I1009" s="48"/>
      <c r="J1009" s="48"/>
      <c r="K1009" s="48"/>
      <c r="L1009" s="48"/>
      <c r="M1009" s="48"/>
      <c r="N1009" s="48"/>
      <c r="O1009" s="48"/>
      <c r="P1009" s="48"/>
      <c r="Q1009" s="48"/>
      <c r="R1009" s="48"/>
      <c r="S1009" s="48"/>
      <c r="T1009" s="48"/>
      <c r="U1009" s="48"/>
      <c r="V1009" s="48"/>
      <c r="W1009" s="48"/>
      <c r="X1009" s="48"/>
      <c r="Y1009" s="48"/>
      <c r="Z1009" s="48"/>
      <c r="AA1009" s="48"/>
      <c r="AB1009" s="48"/>
      <c r="AC1009" s="48"/>
      <c r="AD1009" s="48"/>
      <c r="AE1009" s="48"/>
    </row>
    <row r="1010" spans="1:31" ht="15.75" customHeight="1">
      <c r="A1010" s="48"/>
      <c r="B1010" s="48"/>
      <c r="C1010" s="48"/>
      <c r="D1010" s="48"/>
      <c r="E1010" s="48"/>
      <c r="F1010" s="48"/>
      <c r="G1010" s="48"/>
      <c r="H1010" s="48"/>
      <c r="I1010" s="48"/>
      <c r="J1010" s="48"/>
      <c r="K1010" s="48"/>
      <c r="L1010" s="48"/>
      <c r="M1010" s="48"/>
      <c r="N1010" s="48"/>
      <c r="O1010" s="48"/>
      <c r="P1010" s="48"/>
      <c r="Q1010" s="48"/>
      <c r="R1010" s="48"/>
      <c r="S1010" s="48"/>
      <c r="T1010" s="48"/>
      <c r="U1010" s="48"/>
      <c r="V1010" s="48"/>
      <c r="W1010" s="48"/>
      <c r="X1010" s="48"/>
      <c r="Y1010" s="48"/>
      <c r="Z1010" s="48"/>
      <c r="AA1010" s="48"/>
      <c r="AB1010" s="48"/>
      <c r="AC1010" s="48"/>
      <c r="AD1010" s="48"/>
      <c r="AE1010" s="48"/>
    </row>
    <row r="1011" spans="1:31" ht="15.75" customHeight="1">
      <c r="A1011" s="48"/>
      <c r="B1011" s="48"/>
      <c r="C1011" s="48"/>
      <c r="D1011" s="48"/>
      <c r="E1011" s="48"/>
      <c r="F1011" s="48"/>
      <c r="G1011" s="48"/>
      <c r="H1011" s="48"/>
      <c r="I1011" s="48"/>
      <c r="J1011" s="48"/>
      <c r="K1011" s="48"/>
      <c r="L1011" s="48"/>
      <c r="M1011" s="48"/>
      <c r="N1011" s="48"/>
      <c r="O1011" s="48"/>
      <c r="P1011" s="48"/>
      <c r="Q1011" s="48"/>
      <c r="R1011" s="48"/>
      <c r="S1011" s="48"/>
      <c r="T1011" s="48"/>
      <c r="U1011" s="48"/>
      <c r="V1011" s="48"/>
      <c r="W1011" s="48"/>
      <c r="X1011" s="48"/>
      <c r="Y1011" s="48"/>
      <c r="Z1011" s="48"/>
      <c r="AA1011" s="48"/>
      <c r="AB1011" s="48"/>
      <c r="AC1011" s="48"/>
      <c r="AD1011" s="48"/>
      <c r="AE1011" s="48"/>
    </row>
    <row r="1012" spans="1:31" ht="15.75" customHeight="1">
      <c r="A1012" s="48"/>
      <c r="B1012" s="48"/>
      <c r="C1012" s="48"/>
      <c r="D1012" s="48"/>
      <c r="E1012" s="48"/>
      <c r="F1012" s="48"/>
      <c r="G1012" s="48"/>
      <c r="H1012" s="48"/>
      <c r="I1012" s="48"/>
      <c r="J1012" s="48"/>
      <c r="K1012" s="48"/>
      <c r="L1012" s="48"/>
      <c r="M1012" s="48"/>
      <c r="N1012" s="48"/>
      <c r="O1012" s="48"/>
      <c r="P1012" s="48"/>
      <c r="Q1012" s="48"/>
      <c r="R1012" s="48"/>
      <c r="S1012" s="48"/>
      <c r="T1012" s="48"/>
      <c r="U1012" s="48"/>
      <c r="V1012" s="48"/>
      <c r="W1012" s="48"/>
      <c r="X1012" s="48"/>
      <c r="Y1012" s="48"/>
      <c r="Z1012" s="48"/>
      <c r="AA1012" s="48"/>
      <c r="AB1012" s="48"/>
      <c r="AC1012" s="48"/>
      <c r="AD1012" s="48"/>
      <c r="AE1012" s="48"/>
    </row>
    <row r="1013" spans="1:31" ht="15.75" customHeight="1">
      <c r="A1013" s="48"/>
      <c r="B1013" s="48"/>
      <c r="C1013" s="48"/>
      <c r="D1013" s="48"/>
      <c r="E1013" s="48"/>
      <c r="F1013" s="48"/>
      <c r="G1013" s="48"/>
      <c r="H1013" s="48"/>
      <c r="I1013" s="48"/>
      <c r="J1013" s="48"/>
      <c r="K1013" s="48"/>
      <c r="L1013" s="48"/>
      <c r="M1013" s="48"/>
      <c r="N1013" s="48"/>
      <c r="O1013" s="48"/>
      <c r="P1013" s="48"/>
      <c r="Q1013" s="48"/>
      <c r="R1013" s="48"/>
      <c r="S1013" s="48"/>
      <c r="T1013" s="48"/>
      <c r="U1013" s="48"/>
      <c r="V1013" s="48"/>
      <c r="W1013" s="48"/>
      <c r="X1013" s="48"/>
      <c r="Y1013" s="48"/>
      <c r="Z1013" s="48"/>
      <c r="AA1013" s="48"/>
      <c r="AB1013" s="48"/>
      <c r="AC1013" s="48"/>
      <c r="AD1013" s="48"/>
      <c r="AE1013" s="48"/>
    </row>
    <row r="1014" spans="1:31" ht="15.75" customHeight="1">
      <c r="A1014" s="48"/>
      <c r="B1014" s="48"/>
      <c r="C1014" s="48"/>
      <c r="D1014" s="48"/>
      <c r="E1014" s="48"/>
      <c r="F1014" s="48"/>
      <c r="G1014" s="48"/>
      <c r="H1014" s="48"/>
      <c r="I1014" s="48"/>
      <c r="J1014" s="48"/>
      <c r="K1014" s="48"/>
      <c r="L1014" s="48"/>
      <c r="M1014" s="48"/>
      <c r="N1014" s="48"/>
      <c r="O1014" s="48"/>
      <c r="P1014" s="48"/>
      <c r="Q1014" s="48"/>
      <c r="R1014" s="48"/>
      <c r="S1014" s="48"/>
      <c r="T1014" s="48"/>
      <c r="U1014" s="48"/>
      <c r="V1014" s="48"/>
      <c r="W1014" s="48"/>
      <c r="X1014" s="48"/>
      <c r="Y1014" s="48"/>
      <c r="Z1014" s="48"/>
      <c r="AA1014" s="48"/>
      <c r="AB1014" s="48"/>
      <c r="AC1014" s="48"/>
      <c r="AD1014" s="48"/>
      <c r="AE1014" s="48"/>
    </row>
    <row r="1015" spans="1:31" ht="15.75" customHeight="1">
      <c r="A1015" s="48"/>
      <c r="B1015" s="48"/>
      <c r="C1015" s="48"/>
      <c r="D1015" s="48"/>
      <c r="E1015" s="48"/>
      <c r="F1015" s="48"/>
      <c r="G1015" s="48"/>
      <c r="H1015" s="48"/>
      <c r="I1015" s="48"/>
      <c r="J1015" s="48"/>
      <c r="K1015" s="48"/>
      <c r="L1015" s="48"/>
      <c r="M1015" s="48"/>
      <c r="N1015" s="48"/>
      <c r="O1015" s="48"/>
      <c r="P1015" s="48"/>
      <c r="Q1015" s="48"/>
      <c r="R1015" s="48"/>
      <c r="S1015" s="48"/>
      <c r="T1015" s="48"/>
      <c r="U1015" s="48"/>
      <c r="V1015" s="48"/>
      <c r="W1015" s="48"/>
      <c r="X1015" s="48"/>
      <c r="Y1015" s="48"/>
      <c r="Z1015" s="48"/>
      <c r="AA1015" s="48"/>
      <c r="AB1015" s="48"/>
      <c r="AC1015" s="48"/>
      <c r="AD1015" s="48"/>
      <c r="AE1015" s="48"/>
    </row>
    <row r="1016" spans="1:31" ht="15.75" customHeight="1">
      <c r="A1016" s="48"/>
      <c r="B1016" s="48"/>
      <c r="C1016" s="48"/>
      <c r="D1016" s="48"/>
      <c r="E1016" s="48"/>
      <c r="F1016" s="48"/>
      <c r="G1016" s="48"/>
      <c r="H1016" s="48"/>
      <c r="I1016" s="48"/>
      <c r="J1016" s="48"/>
      <c r="K1016" s="48"/>
      <c r="L1016" s="48"/>
      <c r="M1016" s="48"/>
      <c r="N1016" s="48"/>
      <c r="O1016" s="48"/>
      <c r="P1016" s="48"/>
      <c r="Q1016" s="48"/>
      <c r="R1016" s="48"/>
      <c r="S1016" s="48"/>
      <c r="T1016" s="48"/>
      <c r="U1016" s="48"/>
      <c r="V1016" s="48"/>
      <c r="W1016" s="48"/>
      <c r="X1016" s="48"/>
      <c r="Y1016" s="48"/>
      <c r="Z1016" s="48"/>
      <c r="AA1016" s="48"/>
      <c r="AB1016" s="48"/>
      <c r="AC1016" s="48"/>
      <c r="AD1016" s="48"/>
      <c r="AE1016" s="48"/>
    </row>
    <row r="1017" spans="1:31" ht="15.75" customHeight="1">
      <c r="A1017" s="48"/>
      <c r="B1017" s="48"/>
      <c r="C1017" s="48"/>
      <c r="D1017" s="48"/>
      <c r="E1017" s="48"/>
      <c r="F1017" s="48"/>
      <c r="G1017" s="48"/>
      <c r="H1017" s="48"/>
      <c r="I1017" s="48"/>
      <c r="J1017" s="48"/>
      <c r="K1017" s="48"/>
      <c r="L1017" s="48"/>
      <c r="M1017" s="48"/>
      <c r="N1017" s="48"/>
      <c r="O1017" s="48"/>
      <c r="P1017" s="48"/>
      <c r="Q1017" s="48"/>
      <c r="R1017" s="48"/>
      <c r="S1017" s="48"/>
      <c r="T1017" s="48"/>
      <c r="U1017" s="48"/>
      <c r="V1017" s="48"/>
      <c r="W1017" s="48"/>
      <c r="X1017" s="48"/>
      <c r="Y1017" s="48"/>
      <c r="Z1017" s="48"/>
      <c r="AA1017" s="48"/>
      <c r="AB1017" s="48"/>
      <c r="AC1017" s="48"/>
      <c r="AD1017" s="48"/>
      <c r="AE1017" s="48"/>
    </row>
    <row r="1018" spans="1:31" ht="15.75" customHeight="1">
      <c r="A1018" s="48"/>
      <c r="B1018" s="48"/>
      <c r="C1018" s="48"/>
      <c r="D1018" s="48"/>
      <c r="E1018" s="48"/>
      <c r="F1018" s="48"/>
      <c r="G1018" s="48"/>
      <c r="H1018" s="48"/>
      <c r="I1018" s="48"/>
      <c r="J1018" s="48"/>
      <c r="K1018" s="48"/>
      <c r="L1018" s="48"/>
      <c r="M1018" s="48"/>
      <c r="N1018" s="48"/>
      <c r="O1018" s="48"/>
      <c r="P1018" s="48"/>
      <c r="Q1018" s="48"/>
      <c r="R1018" s="48"/>
      <c r="S1018" s="48"/>
      <c r="T1018" s="48"/>
      <c r="U1018" s="48"/>
      <c r="V1018" s="48"/>
      <c r="W1018" s="48"/>
      <c r="X1018" s="48"/>
      <c r="Y1018" s="48"/>
      <c r="Z1018" s="48"/>
      <c r="AA1018" s="48"/>
      <c r="AB1018" s="48"/>
      <c r="AC1018" s="48"/>
      <c r="AD1018" s="48"/>
      <c r="AE1018" s="48"/>
    </row>
    <row r="1019" spans="1:31" ht="15.75" customHeight="1">
      <c r="A1019" s="48"/>
      <c r="B1019" s="48"/>
      <c r="C1019" s="48"/>
      <c r="D1019" s="48"/>
      <c r="E1019" s="48"/>
      <c r="F1019" s="48"/>
      <c r="G1019" s="48"/>
      <c r="H1019" s="48"/>
      <c r="I1019" s="48"/>
      <c r="J1019" s="48"/>
      <c r="K1019" s="48"/>
      <c r="L1019" s="48"/>
      <c r="M1019" s="48"/>
      <c r="N1019" s="48"/>
      <c r="O1019" s="48"/>
      <c r="P1019" s="48"/>
      <c r="Q1019" s="48"/>
      <c r="R1019" s="48"/>
      <c r="S1019" s="48"/>
      <c r="T1019" s="48"/>
      <c r="U1019" s="48"/>
      <c r="V1019" s="48"/>
      <c r="W1019" s="48"/>
      <c r="X1019" s="48"/>
      <c r="Y1019" s="48"/>
      <c r="Z1019" s="48"/>
      <c r="AA1019" s="48"/>
      <c r="AB1019" s="48"/>
      <c r="AC1019" s="48"/>
      <c r="AD1019" s="48"/>
      <c r="AE1019" s="48"/>
    </row>
    <row r="1020" spans="1:31" ht="15.75" customHeight="1">
      <c r="A1020" s="48"/>
      <c r="B1020" s="48"/>
      <c r="C1020" s="48"/>
      <c r="D1020" s="48"/>
      <c r="E1020" s="48"/>
      <c r="F1020" s="48"/>
      <c r="G1020" s="48"/>
      <c r="H1020" s="48"/>
      <c r="I1020" s="48"/>
      <c r="J1020" s="48"/>
      <c r="K1020" s="48"/>
      <c r="L1020" s="48"/>
      <c r="M1020" s="48"/>
      <c r="N1020" s="48"/>
      <c r="O1020" s="48"/>
      <c r="P1020" s="48"/>
      <c r="Q1020" s="48"/>
      <c r="R1020" s="48"/>
      <c r="S1020" s="48"/>
      <c r="T1020" s="48"/>
      <c r="U1020" s="48"/>
      <c r="V1020" s="48"/>
      <c r="W1020" s="48"/>
      <c r="X1020" s="48"/>
      <c r="Y1020" s="48"/>
      <c r="Z1020" s="48"/>
      <c r="AA1020" s="48"/>
      <c r="AB1020" s="48"/>
      <c r="AC1020" s="48"/>
      <c r="AD1020" s="48"/>
      <c r="AE1020" s="48"/>
    </row>
    <row r="1021" spans="1:31" ht="15.75" customHeight="1">
      <c r="A1021" s="48"/>
      <c r="B1021" s="48"/>
      <c r="C1021" s="48"/>
      <c r="D1021" s="48"/>
      <c r="E1021" s="48"/>
      <c r="F1021" s="48"/>
      <c r="G1021" s="48"/>
      <c r="H1021" s="48"/>
      <c r="I1021" s="48"/>
      <c r="J1021" s="48"/>
      <c r="K1021" s="48"/>
      <c r="L1021" s="48"/>
      <c r="M1021" s="48"/>
      <c r="N1021" s="48"/>
      <c r="O1021" s="48"/>
      <c r="P1021" s="48"/>
      <c r="Q1021" s="48"/>
      <c r="R1021" s="48"/>
      <c r="S1021" s="48"/>
      <c r="T1021" s="48"/>
      <c r="U1021" s="48"/>
      <c r="V1021" s="48"/>
      <c r="W1021" s="48"/>
      <c r="X1021" s="48"/>
      <c r="Y1021" s="48"/>
      <c r="Z1021" s="48"/>
      <c r="AA1021" s="48"/>
      <c r="AB1021" s="48"/>
      <c r="AC1021" s="48"/>
      <c r="AD1021" s="48"/>
      <c r="AE1021" s="48"/>
    </row>
    <row r="1022" spans="1:31" ht="15.75" customHeight="1">
      <c r="A1022" s="48"/>
      <c r="B1022" s="48"/>
      <c r="C1022" s="48"/>
      <c r="D1022" s="48"/>
      <c r="E1022" s="48"/>
      <c r="F1022" s="48"/>
      <c r="G1022" s="48"/>
      <c r="H1022" s="48"/>
      <c r="I1022" s="48"/>
      <c r="J1022" s="48"/>
      <c r="K1022" s="48"/>
      <c r="L1022" s="48"/>
      <c r="M1022" s="48"/>
      <c r="N1022" s="48"/>
      <c r="O1022" s="48"/>
      <c r="P1022" s="48"/>
      <c r="Q1022" s="48"/>
      <c r="R1022" s="48"/>
      <c r="S1022" s="48"/>
      <c r="T1022" s="48"/>
      <c r="U1022" s="48"/>
      <c r="V1022" s="48"/>
      <c r="W1022" s="48"/>
      <c r="X1022" s="48"/>
      <c r="Y1022" s="48"/>
      <c r="Z1022" s="48"/>
      <c r="AA1022" s="48"/>
      <c r="AB1022" s="48"/>
      <c r="AC1022" s="48"/>
      <c r="AD1022" s="48"/>
      <c r="AE1022" s="48"/>
    </row>
    <row r="1023" spans="1:31" ht="15.75" customHeight="1">
      <c r="A1023" s="48"/>
      <c r="B1023" s="48"/>
      <c r="C1023" s="48"/>
      <c r="D1023" s="48"/>
      <c r="E1023" s="48"/>
      <c r="F1023" s="48"/>
      <c r="G1023" s="48"/>
      <c r="H1023" s="48"/>
      <c r="I1023" s="48"/>
      <c r="J1023" s="48"/>
      <c r="K1023" s="48"/>
      <c r="L1023" s="48"/>
      <c r="M1023" s="48"/>
      <c r="N1023" s="48"/>
      <c r="O1023" s="48"/>
      <c r="P1023" s="48"/>
      <c r="Q1023" s="48"/>
      <c r="R1023" s="48"/>
      <c r="S1023" s="48"/>
      <c r="T1023" s="48"/>
      <c r="U1023" s="48"/>
      <c r="V1023" s="48"/>
      <c r="W1023" s="48"/>
      <c r="X1023" s="48"/>
      <c r="Y1023" s="48"/>
      <c r="Z1023" s="48"/>
      <c r="AA1023" s="48"/>
      <c r="AB1023" s="48"/>
      <c r="AC1023" s="48"/>
      <c r="AD1023" s="48"/>
      <c r="AE1023" s="48"/>
    </row>
    <row r="1024" spans="1:31" ht="15.75" customHeight="1">
      <c r="A1024" s="48"/>
      <c r="B1024" s="48"/>
      <c r="C1024" s="48"/>
      <c r="D1024" s="48"/>
      <c r="E1024" s="48"/>
      <c r="F1024" s="48"/>
      <c r="G1024" s="48"/>
      <c r="H1024" s="48"/>
      <c r="I1024" s="48"/>
      <c r="J1024" s="48"/>
      <c r="K1024" s="48"/>
      <c r="L1024" s="48"/>
      <c r="M1024" s="48"/>
      <c r="N1024" s="48"/>
      <c r="O1024" s="48"/>
      <c r="P1024" s="48"/>
      <c r="Q1024" s="48"/>
      <c r="R1024" s="48"/>
      <c r="S1024" s="48"/>
      <c r="T1024" s="48"/>
      <c r="U1024" s="48"/>
      <c r="V1024" s="48"/>
      <c r="W1024" s="48"/>
      <c r="X1024" s="48"/>
      <c r="Y1024" s="48"/>
      <c r="Z1024" s="48"/>
      <c r="AA1024" s="48"/>
      <c r="AB1024" s="48"/>
      <c r="AC1024" s="48"/>
      <c r="AD1024" s="48"/>
      <c r="AE1024" s="48"/>
    </row>
    <row r="1025" spans="1:31" ht="15.75" customHeight="1">
      <c r="A1025" s="48"/>
      <c r="B1025" s="48"/>
      <c r="C1025" s="48"/>
      <c r="D1025" s="48"/>
      <c r="E1025" s="48"/>
      <c r="F1025" s="48"/>
      <c r="G1025" s="48"/>
      <c r="H1025" s="48"/>
      <c r="I1025" s="48"/>
      <c r="J1025" s="48"/>
      <c r="K1025" s="48"/>
      <c r="L1025" s="48"/>
      <c r="M1025" s="48"/>
      <c r="N1025" s="48"/>
      <c r="O1025" s="48"/>
      <c r="P1025" s="48"/>
      <c r="Q1025" s="48"/>
      <c r="R1025" s="48"/>
      <c r="S1025" s="48"/>
      <c r="T1025" s="48"/>
      <c r="U1025" s="48"/>
      <c r="V1025" s="48"/>
      <c r="W1025" s="48"/>
      <c r="X1025" s="48"/>
      <c r="Y1025" s="48"/>
      <c r="Z1025" s="48"/>
      <c r="AA1025" s="48"/>
      <c r="AB1025" s="48"/>
      <c r="AC1025" s="48"/>
      <c r="AD1025" s="48"/>
      <c r="AE1025" s="48"/>
    </row>
    <row r="1026" spans="1:31" ht="15.75" customHeight="1">
      <c r="A1026" s="48"/>
      <c r="B1026" s="48"/>
      <c r="C1026" s="48"/>
      <c r="D1026" s="48"/>
      <c r="E1026" s="48"/>
      <c r="F1026" s="48"/>
      <c r="G1026" s="48"/>
      <c r="H1026" s="48"/>
      <c r="I1026" s="48"/>
      <c r="J1026" s="48"/>
      <c r="K1026" s="48"/>
      <c r="L1026" s="48"/>
      <c r="M1026" s="48"/>
      <c r="N1026" s="48"/>
      <c r="O1026" s="48"/>
      <c r="P1026" s="48"/>
      <c r="Q1026" s="48"/>
      <c r="R1026" s="48"/>
      <c r="S1026" s="48"/>
      <c r="T1026" s="48"/>
      <c r="U1026" s="48"/>
      <c r="V1026" s="48"/>
      <c r="W1026" s="48"/>
      <c r="X1026" s="48"/>
      <c r="Y1026" s="48"/>
      <c r="Z1026" s="48"/>
      <c r="AA1026" s="48"/>
      <c r="AB1026" s="48"/>
      <c r="AC1026" s="48"/>
      <c r="AD1026" s="48"/>
      <c r="AE1026" s="48"/>
    </row>
  </sheetData>
  <mergeCells count="10">
    <mergeCell ref="A49:H49"/>
    <mergeCell ref="A8:M8"/>
    <mergeCell ref="A9:M9"/>
    <mergeCell ref="A10:M10"/>
    <mergeCell ref="A11:M11"/>
    <mergeCell ref="A2:M2"/>
    <mergeCell ref="A4:M4"/>
    <mergeCell ref="A5:M5"/>
    <mergeCell ref="A6:M6"/>
    <mergeCell ref="A7:M7"/>
  </mergeCells>
  <pageMargins left="0.75" right="0.75" top="1" bottom="1"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sheetPr>
  <dimension ref="A1:Z1005"/>
  <sheetViews>
    <sheetView topLeftCell="B12" workbookViewId="0">
      <selection activeCell="H20" sqref="H20"/>
    </sheetView>
  </sheetViews>
  <sheetFormatPr defaultColWidth="14.44140625" defaultRowHeight="15" customHeight="1"/>
  <cols>
    <col min="1" max="1" width="23.6640625" customWidth="1"/>
    <col min="2" max="2" width="30.44140625" customWidth="1"/>
    <col min="3" max="3" width="16.88671875" customWidth="1"/>
    <col min="4" max="4" width="22.44140625" customWidth="1"/>
    <col min="5" max="5" width="14.109375" customWidth="1"/>
    <col min="6" max="6" width="20" customWidth="1"/>
    <col min="7" max="7" width="9.5546875" customWidth="1"/>
    <col min="8" max="8" width="12" customWidth="1"/>
    <col min="9" max="9" width="10.109375" customWidth="1"/>
    <col min="10" max="10" width="8" customWidth="1"/>
    <col min="11" max="11" width="12" customWidth="1"/>
    <col min="12" max="26" width="8" customWidth="1"/>
  </cols>
  <sheetData>
    <row r="1" spans="1:26" ht="14.4">
      <c r="A1" s="1"/>
      <c r="B1" s="2"/>
      <c r="C1" s="2"/>
      <c r="D1" s="2"/>
      <c r="E1" s="3"/>
      <c r="F1" s="3"/>
      <c r="G1" s="48"/>
      <c r="H1" s="48"/>
      <c r="I1" s="48"/>
      <c r="J1" s="48"/>
      <c r="K1" s="48"/>
      <c r="L1" s="48"/>
      <c r="M1" s="48"/>
      <c r="N1" s="48"/>
      <c r="O1" s="48"/>
      <c r="P1" s="48"/>
      <c r="Q1" s="48"/>
      <c r="R1" s="48"/>
      <c r="S1" s="48"/>
      <c r="T1" s="48"/>
      <c r="U1" s="48"/>
      <c r="V1" s="48"/>
      <c r="W1" s="48"/>
      <c r="X1" s="48"/>
      <c r="Y1" s="48"/>
      <c r="Z1" s="48"/>
    </row>
    <row r="2" spans="1:26" ht="29.25" customHeight="1">
      <c r="A2" s="2359" t="s">
        <v>171</v>
      </c>
      <c r="B2" s="2360"/>
      <c r="C2" s="2360"/>
      <c r="D2" s="2360"/>
      <c r="E2" s="2360"/>
      <c r="F2" s="2360"/>
      <c r="G2" s="2360"/>
      <c r="H2" s="2360"/>
      <c r="I2" s="2360"/>
      <c r="J2" s="2360"/>
      <c r="K2" s="19"/>
      <c r="L2" s="19"/>
      <c r="M2" s="19"/>
      <c r="N2" s="19"/>
      <c r="O2" s="19"/>
      <c r="P2" s="19"/>
      <c r="Q2" s="19"/>
      <c r="R2" s="19"/>
      <c r="S2" s="19"/>
      <c r="T2" s="19"/>
      <c r="U2" s="19"/>
      <c r="V2" s="19"/>
      <c r="W2" s="19"/>
      <c r="X2" s="19"/>
      <c r="Y2" s="19"/>
      <c r="Z2" s="19"/>
    </row>
    <row r="3" spans="1:26" ht="14.4">
      <c r="A3" s="22"/>
      <c r="B3" s="22"/>
      <c r="C3" s="22"/>
      <c r="D3" s="22"/>
      <c r="E3" s="22"/>
      <c r="F3" s="31"/>
      <c r="G3" s="19"/>
      <c r="H3" s="19"/>
      <c r="I3" s="19"/>
      <c r="J3" s="19"/>
      <c r="K3" s="19"/>
      <c r="L3" s="19"/>
      <c r="M3" s="19"/>
      <c r="N3" s="19"/>
      <c r="O3" s="19"/>
      <c r="P3" s="19"/>
      <c r="Q3" s="19"/>
      <c r="R3" s="19"/>
      <c r="S3" s="19"/>
      <c r="T3" s="19"/>
      <c r="U3" s="19"/>
      <c r="V3" s="19"/>
      <c r="W3" s="19"/>
      <c r="X3" s="19"/>
      <c r="Y3" s="19"/>
      <c r="Z3" s="19"/>
    </row>
    <row r="4" spans="1:26" ht="43.2" customHeight="1">
      <c r="A4" s="2323" t="s">
        <v>360</v>
      </c>
      <c r="B4" s="2323"/>
      <c r="C4" s="2323"/>
      <c r="D4" s="2323"/>
      <c r="E4" s="2323"/>
      <c r="F4" s="2323"/>
      <c r="G4" s="2323"/>
      <c r="H4" s="2323"/>
      <c r="I4" s="2323"/>
      <c r="J4" s="2323"/>
      <c r="K4" s="19"/>
      <c r="L4" s="19"/>
      <c r="M4" s="19"/>
      <c r="N4" s="19"/>
      <c r="O4" s="19"/>
      <c r="P4" s="19"/>
      <c r="Q4" s="19"/>
      <c r="R4" s="19"/>
      <c r="S4" s="19"/>
      <c r="T4" s="19"/>
      <c r="U4" s="19"/>
      <c r="V4" s="19"/>
      <c r="W4" s="19"/>
      <c r="X4" s="19"/>
      <c r="Y4" s="19"/>
      <c r="Z4" s="19"/>
    </row>
    <row r="5" spans="1:26" ht="16.5" customHeight="1">
      <c r="A5" s="2362" t="s">
        <v>172</v>
      </c>
      <c r="B5" s="2323"/>
      <c r="C5" s="2323"/>
      <c r="D5" s="2323"/>
      <c r="E5" s="2323"/>
      <c r="F5" s="2323"/>
      <c r="G5" s="2323"/>
      <c r="H5" s="2323"/>
      <c r="I5" s="2323"/>
      <c r="J5" s="2323"/>
      <c r="K5" s="19"/>
      <c r="L5" s="19"/>
      <c r="M5" s="19"/>
      <c r="N5" s="19"/>
      <c r="O5" s="19"/>
      <c r="P5" s="19"/>
      <c r="Q5" s="19"/>
      <c r="R5" s="19"/>
      <c r="S5" s="19"/>
      <c r="T5" s="19"/>
      <c r="U5" s="19"/>
      <c r="V5" s="19"/>
      <c r="W5" s="19"/>
      <c r="X5" s="19"/>
      <c r="Y5" s="19"/>
      <c r="Z5" s="19"/>
    </row>
    <row r="6" spans="1:26" ht="14.25" customHeight="1">
      <c r="A6" s="2323" t="s">
        <v>173</v>
      </c>
      <c r="B6" s="2323"/>
      <c r="C6" s="2323"/>
      <c r="D6" s="2323"/>
      <c r="E6" s="2323"/>
      <c r="F6" s="2323"/>
      <c r="G6" s="2323"/>
      <c r="H6" s="2323"/>
      <c r="I6" s="2323"/>
      <c r="J6" s="2323"/>
      <c r="K6" s="19"/>
      <c r="L6" s="19"/>
      <c r="M6" s="19"/>
      <c r="N6" s="19"/>
      <c r="O6" s="19"/>
      <c r="P6" s="19"/>
      <c r="Q6" s="19"/>
      <c r="R6" s="19"/>
      <c r="S6" s="19"/>
      <c r="T6" s="19"/>
      <c r="U6" s="19"/>
      <c r="V6" s="19"/>
      <c r="W6" s="19"/>
      <c r="X6" s="19"/>
      <c r="Y6" s="19"/>
      <c r="Z6" s="19"/>
    </row>
    <row r="7" spans="1:26" ht="32.25" customHeight="1">
      <c r="A7" s="2323" t="s">
        <v>174</v>
      </c>
      <c r="B7" s="2323"/>
      <c r="C7" s="2323"/>
      <c r="D7" s="2323"/>
      <c r="E7" s="2323"/>
      <c r="F7" s="2323"/>
      <c r="G7" s="2323"/>
      <c r="H7" s="2323"/>
      <c r="I7" s="2323"/>
      <c r="J7" s="2323"/>
      <c r="K7" s="19"/>
      <c r="L7" s="19"/>
      <c r="M7" s="19"/>
      <c r="N7" s="19"/>
      <c r="O7" s="19"/>
      <c r="P7" s="19"/>
      <c r="Q7" s="19"/>
      <c r="R7" s="19"/>
      <c r="S7" s="19"/>
      <c r="T7" s="19"/>
      <c r="U7" s="19"/>
      <c r="V7" s="19"/>
      <c r="W7" s="19"/>
      <c r="X7" s="19"/>
      <c r="Y7" s="19"/>
      <c r="Z7" s="19"/>
    </row>
    <row r="8" spans="1:26" ht="15" customHeight="1">
      <c r="A8" s="2323" t="s">
        <v>175</v>
      </c>
      <c r="B8" s="2323"/>
      <c r="C8" s="2323"/>
      <c r="D8" s="2323"/>
      <c r="E8" s="2323"/>
      <c r="F8" s="2323"/>
      <c r="G8" s="2323"/>
      <c r="H8" s="2323"/>
      <c r="I8" s="2323"/>
      <c r="J8" s="2323"/>
      <c r="K8" s="19"/>
      <c r="L8" s="19"/>
      <c r="M8" s="19"/>
      <c r="N8" s="19"/>
      <c r="O8" s="19"/>
      <c r="P8" s="19"/>
      <c r="Q8" s="19"/>
      <c r="R8" s="19"/>
      <c r="S8" s="19"/>
      <c r="T8" s="19"/>
      <c r="U8" s="19"/>
      <c r="V8" s="19"/>
      <c r="W8" s="19"/>
      <c r="X8" s="19"/>
      <c r="Y8" s="19"/>
      <c r="Z8" s="19"/>
    </row>
    <row r="9" spans="1:26" ht="19.5" customHeight="1">
      <c r="A9" s="2323" t="s">
        <v>176</v>
      </c>
      <c r="B9" s="2323"/>
      <c r="C9" s="2323"/>
      <c r="D9" s="2323"/>
      <c r="E9" s="2323"/>
      <c r="F9" s="2323"/>
      <c r="G9" s="2323"/>
      <c r="H9" s="2323"/>
      <c r="I9" s="2323"/>
      <c r="J9" s="2323"/>
      <c r="K9" s="19"/>
      <c r="L9" s="19"/>
      <c r="M9" s="19"/>
      <c r="N9" s="19"/>
      <c r="O9" s="19"/>
      <c r="P9" s="19"/>
      <c r="Q9" s="19"/>
      <c r="R9" s="19"/>
      <c r="S9" s="19"/>
      <c r="T9" s="19"/>
      <c r="U9" s="19"/>
      <c r="V9" s="19"/>
      <c r="W9" s="19"/>
      <c r="X9" s="19"/>
      <c r="Y9" s="19"/>
      <c r="Z9" s="19"/>
    </row>
    <row r="10" spans="1:26" ht="72.75" customHeight="1">
      <c r="A10" s="2322" t="s">
        <v>177</v>
      </c>
      <c r="B10" s="2322"/>
      <c r="C10" s="2322"/>
      <c r="D10" s="2322"/>
      <c r="E10" s="2322"/>
      <c r="F10" s="2322"/>
      <c r="G10" s="2322"/>
      <c r="H10" s="2322"/>
      <c r="I10" s="2322"/>
      <c r="J10" s="2322"/>
      <c r="K10" s="19"/>
      <c r="L10" s="19"/>
      <c r="M10" s="19"/>
      <c r="N10" s="19"/>
      <c r="O10" s="19"/>
      <c r="P10" s="19"/>
      <c r="Q10" s="19"/>
      <c r="R10" s="19"/>
      <c r="S10" s="19"/>
      <c r="T10" s="19"/>
      <c r="U10" s="19"/>
      <c r="V10" s="19"/>
      <c r="W10" s="19"/>
      <c r="X10" s="19"/>
      <c r="Y10" s="19"/>
      <c r="Z10" s="19"/>
    </row>
    <row r="11" spans="1:26" ht="14.4">
      <c r="A11" s="1"/>
      <c r="B11" s="2"/>
      <c r="C11" s="2"/>
      <c r="D11" s="2"/>
      <c r="E11" s="3"/>
      <c r="F11" s="3"/>
      <c r="G11" s="19"/>
      <c r="H11" s="19"/>
      <c r="I11" s="19"/>
      <c r="J11" s="19"/>
      <c r="K11" s="19"/>
      <c r="L11" s="19"/>
      <c r="M11" s="19"/>
      <c r="N11" s="19"/>
      <c r="O11" s="19"/>
      <c r="P11" s="19"/>
      <c r="Q11" s="19"/>
      <c r="R11" s="19"/>
      <c r="S11" s="19"/>
      <c r="T11" s="19"/>
      <c r="U11" s="19"/>
      <c r="V11" s="19"/>
      <c r="W11" s="19"/>
      <c r="X11" s="19"/>
      <c r="Y11" s="19"/>
      <c r="Z11" s="19"/>
    </row>
    <row r="12" spans="1:26" ht="38.25" customHeight="1">
      <c r="A12" s="9" t="s">
        <v>80</v>
      </c>
      <c r="B12" s="41" t="s">
        <v>81</v>
      </c>
      <c r="C12" s="41" t="s">
        <v>178</v>
      </c>
      <c r="D12" s="41" t="s">
        <v>84</v>
      </c>
      <c r="E12" s="10" t="s">
        <v>85</v>
      </c>
      <c r="F12" s="136" t="s">
        <v>386</v>
      </c>
      <c r="G12" s="41" t="s">
        <v>179</v>
      </c>
      <c r="H12" s="41" t="s">
        <v>180</v>
      </c>
      <c r="I12" s="41" t="s">
        <v>90</v>
      </c>
      <c r="J12" s="41" t="s">
        <v>57</v>
      </c>
      <c r="K12" s="138" t="s">
        <v>393</v>
      </c>
      <c r="L12" s="48"/>
      <c r="M12" s="48"/>
      <c r="N12" s="48"/>
      <c r="O12" s="48"/>
      <c r="P12" s="48"/>
      <c r="Q12" s="48"/>
      <c r="R12" s="48"/>
      <c r="S12" s="48"/>
      <c r="T12" s="48"/>
      <c r="U12" s="48"/>
      <c r="V12" s="48"/>
      <c r="W12" s="48"/>
      <c r="X12" s="48"/>
      <c r="Y12" s="48"/>
      <c r="Z12" s="48"/>
    </row>
    <row r="13" spans="1:26" ht="25.2" customHeight="1">
      <c r="A13" s="160" t="s">
        <v>425</v>
      </c>
      <c r="B13" s="1443" t="s">
        <v>1368</v>
      </c>
      <c r="C13" s="1439" t="s">
        <v>1369</v>
      </c>
      <c r="D13" s="1528" t="s">
        <v>1370</v>
      </c>
      <c r="E13" s="1529" t="s">
        <v>456</v>
      </c>
      <c r="F13" s="1530" t="s">
        <v>1371</v>
      </c>
      <c r="G13" s="1531"/>
      <c r="H13" s="1531"/>
      <c r="I13" s="1531">
        <v>400</v>
      </c>
      <c r="J13" s="1531">
        <v>200</v>
      </c>
      <c r="K13" s="1443" t="s">
        <v>1402</v>
      </c>
      <c r="L13" s="152"/>
      <c r="M13" s="152"/>
      <c r="N13" s="152"/>
      <c r="O13" s="152"/>
      <c r="P13" s="152"/>
      <c r="Q13" s="152"/>
      <c r="R13" s="152"/>
      <c r="S13" s="152"/>
      <c r="T13" s="152"/>
      <c r="U13" s="152"/>
      <c r="V13" s="152"/>
      <c r="W13" s="152"/>
      <c r="X13" s="152"/>
      <c r="Y13" s="152"/>
      <c r="Z13" s="152"/>
    </row>
    <row r="14" spans="1:26" ht="25.2" customHeight="1">
      <c r="A14" s="65" t="s">
        <v>2087</v>
      </c>
      <c r="B14" s="1452" t="s">
        <v>2088</v>
      </c>
      <c r="C14" s="1449" t="s">
        <v>2089</v>
      </c>
      <c r="D14" s="1575" t="s">
        <v>2087</v>
      </c>
      <c r="E14" s="1575" t="s">
        <v>456</v>
      </c>
      <c r="F14" s="1539" t="s">
        <v>2090</v>
      </c>
      <c r="G14" s="1576" t="s">
        <v>2091</v>
      </c>
      <c r="H14" s="1576" t="s">
        <v>2091</v>
      </c>
      <c r="I14" s="1455">
        <v>100</v>
      </c>
      <c r="J14" s="1455">
        <v>100</v>
      </c>
      <c r="K14" s="1455" t="s">
        <v>428</v>
      </c>
      <c r="L14" s="48"/>
      <c r="M14" s="48"/>
      <c r="N14" s="48"/>
      <c r="O14" s="48"/>
      <c r="P14" s="48"/>
      <c r="Q14" s="48"/>
      <c r="R14" s="48"/>
      <c r="S14" s="48"/>
      <c r="T14" s="48"/>
      <c r="U14" s="48"/>
      <c r="V14" s="48"/>
      <c r="W14" s="48"/>
      <c r="X14" s="48"/>
      <c r="Y14" s="48"/>
      <c r="Z14" s="48"/>
    </row>
    <row r="15" spans="1:26" s="697" customFormat="1" ht="25.2" customHeight="1">
      <c r="A15" s="618" t="s">
        <v>3483</v>
      </c>
      <c r="B15" s="1457" t="s">
        <v>4649</v>
      </c>
      <c r="C15" s="1457"/>
      <c r="D15" s="1540" t="s">
        <v>4650</v>
      </c>
      <c r="E15" s="1541" t="s">
        <v>1041</v>
      </c>
      <c r="F15" s="1542" t="s">
        <v>4651</v>
      </c>
      <c r="G15" s="1543" t="s">
        <v>4652</v>
      </c>
      <c r="H15" s="1543">
        <v>0</v>
      </c>
      <c r="I15" s="1543">
        <v>400</v>
      </c>
      <c r="J15" s="1543">
        <v>400</v>
      </c>
      <c r="K15" s="1543" t="s">
        <v>3483</v>
      </c>
    </row>
    <row r="16" spans="1:26" s="697" customFormat="1" ht="25.2" customHeight="1">
      <c r="A16" s="618" t="s">
        <v>4653</v>
      </c>
      <c r="B16" s="1457" t="s">
        <v>4654</v>
      </c>
      <c r="C16" s="1457"/>
      <c r="D16" s="1540" t="s">
        <v>4655</v>
      </c>
      <c r="E16" s="1541" t="s">
        <v>1041</v>
      </c>
      <c r="F16" s="1542" t="s">
        <v>4656</v>
      </c>
      <c r="G16" s="1543" t="s">
        <v>4652</v>
      </c>
      <c r="H16" s="1543">
        <v>4920</v>
      </c>
      <c r="I16" s="1543">
        <v>400</v>
      </c>
      <c r="J16" s="1543">
        <v>400</v>
      </c>
      <c r="K16" s="1543" t="s">
        <v>3483</v>
      </c>
    </row>
    <row r="17" spans="1:26" ht="25.2" customHeight="1">
      <c r="A17" s="454" t="s">
        <v>3750</v>
      </c>
      <c r="B17" s="1510" t="s">
        <v>4657</v>
      </c>
      <c r="C17" s="1508" t="s">
        <v>1369</v>
      </c>
      <c r="D17" s="1559" t="s">
        <v>4658</v>
      </c>
      <c r="E17" s="1577" t="s">
        <v>456</v>
      </c>
      <c r="F17" s="1539" t="s">
        <v>1371</v>
      </c>
      <c r="G17" s="1578"/>
      <c r="H17" s="1578"/>
      <c r="I17" s="1578">
        <v>400</v>
      </c>
      <c r="J17" s="1578">
        <v>200</v>
      </c>
      <c r="K17" s="1452" t="s">
        <v>3750</v>
      </c>
      <c r="L17" s="455"/>
      <c r="M17" s="455"/>
      <c r="N17" s="455"/>
      <c r="O17" s="455"/>
      <c r="P17" s="455"/>
      <c r="Q17" s="455"/>
      <c r="R17" s="455"/>
      <c r="S17" s="455"/>
      <c r="T17" s="455"/>
      <c r="U17" s="455"/>
      <c r="V17" s="455"/>
      <c r="W17" s="455"/>
      <c r="X17" s="455"/>
      <c r="Y17" s="455"/>
      <c r="Z17" s="455"/>
    </row>
    <row r="18" spans="1:26" ht="14.4">
      <c r="A18" s="12"/>
      <c r="B18" s="268"/>
      <c r="C18" s="269"/>
      <c r="D18" s="1522"/>
      <c r="E18" s="1574"/>
      <c r="F18" s="54"/>
      <c r="G18" s="1525"/>
      <c r="H18" s="1525"/>
      <c r="I18" s="1525"/>
      <c r="J18" s="1525"/>
      <c r="K18" s="48"/>
      <c r="L18" s="48"/>
      <c r="M18" s="48"/>
      <c r="N18" s="48"/>
      <c r="O18" s="48"/>
      <c r="P18" s="48"/>
      <c r="Q18" s="48"/>
      <c r="R18" s="48"/>
      <c r="S18" s="48"/>
      <c r="T18" s="48"/>
      <c r="U18" s="48"/>
      <c r="V18" s="48"/>
      <c r="W18" s="48"/>
      <c r="X18" s="48"/>
      <c r="Y18" s="48"/>
      <c r="Z18" s="48"/>
    </row>
    <row r="19" spans="1:26" ht="14.4">
      <c r="A19" s="12"/>
      <c r="B19" s="12"/>
      <c r="C19" s="21"/>
      <c r="D19" s="28"/>
      <c r="E19" s="47"/>
      <c r="F19" s="39"/>
      <c r="G19" s="24"/>
      <c r="H19" s="24"/>
      <c r="I19" s="24"/>
      <c r="J19" s="24"/>
      <c r="K19" s="48"/>
      <c r="L19" s="48"/>
      <c r="M19" s="48"/>
      <c r="N19" s="48"/>
      <c r="O19" s="48"/>
      <c r="P19" s="48"/>
      <c r="Q19" s="48"/>
      <c r="R19" s="48"/>
      <c r="S19" s="48"/>
      <c r="T19" s="48"/>
      <c r="U19" s="48"/>
      <c r="V19" s="48"/>
      <c r="W19" s="48"/>
      <c r="X19" s="48"/>
      <c r="Y19" s="48"/>
      <c r="Z19" s="48"/>
    </row>
    <row r="20" spans="1:26" ht="14.4">
      <c r="A20" s="12"/>
      <c r="B20" s="12"/>
      <c r="C20" s="21"/>
      <c r="D20" s="28"/>
      <c r="E20" s="47"/>
      <c r="F20" s="39"/>
      <c r="G20" s="24"/>
      <c r="H20" s="24"/>
      <c r="I20" s="24"/>
      <c r="J20" s="24"/>
      <c r="K20" s="48"/>
      <c r="L20" s="48"/>
      <c r="M20" s="48"/>
      <c r="N20" s="48"/>
      <c r="O20" s="48"/>
      <c r="P20" s="48"/>
      <c r="Q20" s="48"/>
      <c r="R20" s="48"/>
      <c r="S20" s="48"/>
      <c r="T20" s="48"/>
      <c r="U20" s="48"/>
      <c r="V20" s="48"/>
      <c r="W20" s="48"/>
      <c r="X20" s="48"/>
      <c r="Y20" s="48"/>
      <c r="Z20" s="48"/>
    </row>
    <row r="21" spans="1:26" ht="14.4">
      <c r="A21" s="12"/>
      <c r="B21" s="12"/>
      <c r="C21" s="21"/>
      <c r="D21" s="28"/>
      <c r="E21" s="47"/>
      <c r="F21" s="39"/>
      <c r="G21" s="24"/>
      <c r="H21" s="24"/>
      <c r="I21" s="24"/>
      <c r="J21" s="24"/>
      <c r="K21" s="48"/>
      <c r="L21" s="48"/>
      <c r="M21" s="48"/>
      <c r="N21" s="48"/>
      <c r="O21" s="48"/>
      <c r="P21" s="48"/>
      <c r="Q21" s="48"/>
      <c r="R21" s="48"/>
      <c r="S21" s="48"/>
      <c r="T21" s="48"/>
      <c r="U21" s="48"/>
      <c r="V21" s="48"/>
      <c r="W21" s="48"/>
      <c r="X21" s="48"/>
      <c r="Y21" s="48"/>
      <c r="Z21" s="48"/>
    </row>
    <row r="22" spans="1:26" ht="14.4">
      <c r="A22" s="12"/>
      <c r="B22" s="12"/>
      <c r="C22" s="21"/>
      <c r="D22" s="28"/>
      <c r="E22" s="47"/>
      <c r="F22" s="39"/>
      <c r="G22" s="24"/>
      <c r="H22" s="24"/>
      <c r="I22" s="24"/>
      <c r="J22" s="24"/>
      <c r="K22" s="48"/>
      <c r="L22" s="48"/>
      <c r="M22" s="48"/>
      <c r="N22" s="48"/>
      <c r="O22" s="48"/>
      <c r="P22" s="48"/>
      <c r="Q22" s="48"/>
      <c r="R22" s="48"/>
      <c r="S22" s="48"/>
      <c r="T22" s="48"/>
      <c r="U22" s="48"/>
      <c r="V22" s="48"/>
      <c r="W22" s="48"/>
      <c r="X22" s="48"/>
      <c r="Y22" s="48"/>
      <c r="Z22" s="48"/>
    </row>
    <row r="23" spans="1:26" ht="14.4">
      <c r="A23" s="12"/>
      <c r="B23" s="12"/>
      <c r="C23" s="21"/>
      <c r="D23" s="28"/>
      <c r="E23" s="47"/>
      <c r="F23" s="39"/>
      <c r="G23" s="24"/>
      <c r="H23" s="24"/>
      <c r="I23" s="24"/>
      <c r="J23" s="24"/>
      <c r="K23" s="48"/>
      <c r="L23" s="48"/>
      <c r="M23" s="48"/>
      <c r="N23" s="48"/>
      <c r="O23" s="48"/>
      <c r="P23" s="48"/>
      <c r="Q23" s="48"/>
      <c r="R23" s="48"/>
      <c r="S23" s="48"/>
      <c r="T23" s="48"/>
      <c r="U23" s="48"/>
      <c r="V23" s="48"/>
      <c r="W23" s="48"/>
      <c r="X23" s="48"/>
      <c r="Y23" s="48"/>
      <c r="Z23" s="48"/>
    </row>
    <row r="24" spans="1:26" ht="14.4">
      <c r="A24" s="29" t="s">
        <v>58</v>
      </c>
      <c r="B24" s="2"/>
      <c r="C24" s="2"/>
      <c r="D24" s="2"/>
      <c r="E24" s="31"/>
      <c r="F24" s="48"/>
      <c r="G24" s="48"/>
      <c r="H24" s="48"/>
      <c r="I24" s="48"/>
      <c r="J24" s="30">
        <f>SUM(J13:J23)</f>
        <v>1300</v>
      </c>
      <c r="K24" s="48"/>
      <c r="L24" s="48"/>
      <c r="M24" s="48"/>
      <c r="N24" s="48"/>
      <c r="O24" s="48"/>
      <c r="P24" s="48"/>
      <c r="Q24" s="48"/>
      <c r="R24" s="48"/>
      <c r="S24" s="48"/>
      <c r="T24" s="48"/>
      <c r="U24" s="48"/>
      <c r="V24" s="48"/>
      <c r="W24" s="48"/>
      <c r="X24" s="48"/>
      <c r="Y24" s="48"/>
      <c r="Z24" s="48"/>
    </row>
    <row r="25" spans="1:26" ht="14.4">
      <c r="A25" s="1"/>
      <c r="B25" s="2"/>
      <c r="C25" s="2"/>
      <c r="D25" s="2"/>
      <c r="E25" s="3"/>
      <c r="F25" s="3"/>
      <c r="G25" s="48"/>
      <c r="H25" s="48"/>
      <c r="I25" s="48"/>
      <c r="J25" s="48"/>
      <c r="K25" s="48"/>
      <c r="L25" s="48"/>
      <c r="M25" s="48"/>
      <c r="N25" s="48"/>
      <c r="O25" s="48"/>
      <c r="P25" s="48"/>
      <c r="Q25" s="48"/>
      <c r="R25" s="48"/>
      <c r="S25" s="48"/>
      <c r="T25" s="48"/>
      <c r="U25" s="48"/>
      <c r="V25" s="48"/>
      <c r="W25" s="48"/>
      <c r="X25" s="48"/>
      <c r="Y25" s="48"/>
      <c r="Z25" s="48"/>
    </row>
    <row r="26" spans="1:26" ht="15.75" customHeight="1">
      <c r="A26" s="2361" t="s">
        <v>59</v>
      </c>
      <c r="B26" s="2328"/>
      <c r="C26" s="2328"/>
      <c r="D26" s="2328"/>
      <c r="E26" s="2328"/>
      <c r="F26" s="2328"/>
      <c r="G26" s="48"/>
      <c r="H26" s="48"/>
      <c r="I26" s="48"/>
      <c r="J26" s="48"/>
      <c r="K26" s="48"/>
      <c r="L26" s="48"/>
      <c r="M26" s="48"/>
      <c r="N26" s="48"/>
      <c r="O26" s="48"/>
      <c r="P26" s="48"/>
      <c r="Q26" s="48"/>
      <c r="R26" s="48"/>
      <c r="S26" s="48"/>
      <c r="T26" s="48"/>
      <c r="U26" s="48"/>
      <c r="V26" s="48"/>
      <c r="W26" s="48"/>
      <c r="X26" s="48"/>
      <c r="Y26" s="48"/>
      <c r="Z26" s="48"/>
    </row>
    <row r="27" spans="1:26" ht="15.75" customHeight="1">
      <c r="A27" s="1"/>
      <c r="B27" s="2"/>
      <c r="C27" s="2"/>
      <c r="D27" s="2"/>
      <c r="E27" s="3"/>
      <c r="F27" s="3"/>
      <c r="G27" s="48"/>
      <c r="H27" s="48"/>
      <c r="I27" s="48"/>
      <c r="J27" s="48"/>
      <c r="K27" s="48"/>
      <c r="L27" s="48"/>
      <c r="M27" s="48"/>
      <c r="N27" s="48"/>
      <c r="O27" s="48"/>
      <c r="P27" s="48"/>
      <c r="Q27" s="48"/>
      <c r="R27" s="48"/>
      <c r="S27" s="48"/>
      <c r="T27" s="48"/>
      <c r="U27" s="48"/>
      <c r="V27" s="48"/>
      <c r="W27" s="48"/>
      <c r="X27" s="48"/>
      <c r="Y27" s="48"/>
      <c r="Z27" s="48"/>
    </row>
    <row r="28" spans="1:26" ht="15.75" customHeight="1">
      <c r="A28" s="1"/>
      <c r="B28" s="2"/>
      <c r="C28" s="2"/>
      <c r="D28" s="2"/>
      <c r="E28" s="3"/>
      <c r="F28" s="3"/>
      <c r="G28" s="48"/>
      <c r="H28" s="48"/>
      <c r="I28" s="48"/>
      <c r="J28" s="48"/>
      <c r="K28" s="48"/>
      <c r="L28" s="48"/>
      <c r="M28" s="48"/>
      <c r="N28" s="48"/>
      <c r="O28" s="48"/>
      <c r="P28" s="48"/>
      <c r="Q28" s="48"/>
      <c r="R28" s="48"/>
      <c r="S28" s="48"/>
      <c r="T28" s="48"/>
      <c r="U28" s="48"/>
      <c r="V28" s="48"/>
      <c r="W28" s="48"/>
      <c r="X28" s="48"/>
      <c r="Y28" s="48"/>
      <c r="Z28" s="48"/>
    </row>
    <row r="29" spans="1:26" ht="15.75" customHeight="1">
      <c r="A29" s="1"/>
      <c r="B29" s="2"/>
      <c r="C29" s="2"/>
      <c r="D29" s="2"/>
      <c r="E29" s="3"/>
      <c r="F29" s="3"/>
      <c r="G29" s="48"/>
      <c r="H29" s="48"/>
      <c r="I29" s="48"/>
      <c r="J29" s="48"/>
      <c r="K29" s="48"/>
      <c r="L29" s="48"/>
      <c r="M29" s="48"/>
      <c r="N29" s="48"/>
      <c r="O29" s="48"/>
      <c r="P29" s="48"/>
      <c r="Q29" s="48"/>
      <c r="R29" s="48"/>
      <c r="S29" s="48"/>
      <c r="T29" s="48"/>
      <c r="U29" s="48"/>
      <c r="V29" s="48"/>
      <c r="W29" s="48"/>
      <c r="X29" s="48"/>
      <c r="Y29" s="48"/>
      <c r="Z29" s="48"/>
    </row>
    <row r="30" spans="1:26" ht="15.75" customHeight="1">
      <c r="A30" s="1"/>
      <c r="B30" s="2"/>
      <c r="C30" s="2"/>
      <c r="D30" s="2"/>
      <c r="E30" s="3"/>
      <c r="F30" s="3"/>
      <c r="G30" s="48"/>
      <c r="H30" s="48"/>
      <c r="I30" s="48"/>
      <c r="J30" s="48"/>
      <c r="K30" s="48"/>
      <c r="L30" s="48"/>
      <c r="M30" s="48"/>
      <c r="N30" s="48"/>
      <c r="O30" s="48"/>
      <c r="P30" s="48"/>
      <c r="Q30" s="48"/>
      <c r="R30" s="48"/>
      <c r="S30" s="48"/>
      <c r="T30" s="48"/>
      <c r="U30" s="48"/>
      <c r="V30" s="48"/>
      <c r="W30" s="48"/>
      <c r="X30" s="48"/>
      <c r="Y30" s="48"/>
      <c r="Z30" s="48"/>
    </row>
    <row r="31" spans="1:26" ht="15.75" customHeight="1">
      <c r="A31" s="1"/>
      <c r="B31" s="2"/>
      <c r="C31" s="2"/>
      <c r="D31" s="2"/>
      <c r="E31" s="3"/>
      <c r="F31" s="3"/>
      <c r="G31" s="48"/>
      <c r="H31" s="48"/>
      <c r="I31" s="48"/>
      <c r="J31" s="48"/>
      <c r="K31" s="48"/>
      <c r="L31" s="48"/>
      <c r="M31" s="48"/>
      <c r="N31" s="48"/>
      <c r="O31" s="48"/>
      <c r="P31" s="48"/>
      <c r="Q31" s="48"/>
      <c r="R31" s="48"/>
      <c r="S31" s="48"/>
      <c r="T31" s="48"/>
      <c r="U31" s="48"/>
      <c r="V31" s="48"/>
      <c r="W31" s="48"/>
      <c r="X31" s="48"/>
      <c r="Y31" s="48"/>
      <c r="Z31" s="48"/>
    </row>
    <row r="32" spans="1:26" ht="15.75" customHeight="1">
      <c r="A32" s="1"/>
      <c r="B32" s="2"/>
      <c r="C32" s="2"/>
      <c r="D32" s="2"/>
      <c r="E32" s="3"/>
      <c r="F32" s="3"/>
      <c r="G32" s="48"/>
      <c r="H32" s="48"/>
      <c r="I32" s="48"/>
      <c r="J32" s="48"/>
      <c r="K32" s="48"/>
      <c r="L32" s="48"/>
      <c r="M32" s="48"/>
      <c r="N32" s="48"/>
      <c r="O32" s="48"/>
      <c r="P32" s="48"/>
      <c r="Q32" s="48"/>
      <c r="R32" s="48"/>
      <c r="S32" s="48"/>
      <c r="T32" s="48"/>
      <c r="U32" s="48"/>
      <c r="V32" s="48"/>
      <c r="W32" s="48"/>
      <c r="X32" s="48"/>
      <c r="Y32" s="48"/>
      <c r="Z32" s="48"/>
    </row>
    <row r="33" spans="1:26" ht="15.75" customHeight="1">
      <c r="A33" s="1"/>
      <c r="B33" s="2"/>
      <c r="C33" s="2"/>
      <c r="D33" s="2"/>
      <c r="E33" s="3"/>
      <c r="F33" s="3"/>
      <c r="G33" s="48"/>
      <c r="H33" s="48"/>
      <c r="I33" s="48"/>
      <c r="J33" s="48"/>
      <c r="K33" s="48"/>
      <c r="L33" s="48"/>
      <c r="M33" s="48"/>
      <c r="N33" s="48"/>
      <c r="O33" s="48"/>
      <c r="P33" s="48"/>
      <c r="Q33" s="48"/>
      <c r="R33" s="48"/>
      <c r="S33" s="48"/>
      <c r="T33" s="48"/>
      <c r="U33" s="48"/>
      <c r="V33" s="48"/>
      <c r="W33" s="48"/>
      <c r="X33" s="48"/>
      <c r="Y33" s="48"/>
      <c r="Z33" s="48"/>
    </row>
    <row r="34" spans="1:26" ht="15.75" customHeight="1">
      <c r="A34" s="1"/>
      <c r="B34" s="2"/>
      <c r="C34" s="2"/>
      <c r="D34" s="2"/>
      <c r="E34" s="3"/>
      <c r="F34" s="3"/>
      <c r="G34" s="48"/>
      <c r="H34" s="48"/>
      <c r="I34" s="48"/>
      <c r="J34" s="48"/>
      <c r="K34" s="48"/>
      <c r="L34" s="48"/>
      <c r="M34" s="48"/>
      <c r="N34" s="48"/>
      <c r="O34" s="48"/>
      <c r="P34" s="48"/>
      <c r="Q34" s="48"/>
      <c r="R34" s="48"/>
      <c r="S34" s="48"/>
      <c r="T34" s="48"/>
      <c r="U34" s="48"/>
      <c r="V34" s="48"/>
      <c r="W34" s="48"/>
      <c r="X34" s="48"/>
      <c r="Y34" s="48"/>
      <c r="Z34" s="48"/>
    </row>
    <row r="35" spans="1:26" ht="15.75" customHeight="1">
      <c r="A35" s="1"/>
      <c r="B35" s="2"/>
      <c r="C35" s="2"/>
      <c r="D35" s="2"/>
      <c r="E35" s="3"/>
      <c r="F35" s="3"/>
      <c r="G35" s="48"/>
      <c r="H35" s="48"/>
      <c r="I35" s="48"/>
      <c r="J35" s="48"/>
      <c r="K35" s="48"/>
      <c r="L35" s="48"/>
      <c r="M35" s="48"/>
      <c r="N35" s="48"/>
      <c r="O35" s="48"/>
      <c r="P35" s="48"/>
      <c r="Q35" s="48"/>
      <c r="R35" s="48"/>
      <c r="S35" s="48"/>
      <c r="T35" s="48"/>
      <c r="U35" s="48"/>
      <c r="V35" s="48"/>
      <c r="W35" s="48"/>
      <c r="X35" s="48"/>
      <c r="Y35" s="48"/>
      <c r="Z35" s="48"/>
    </row>
    <row r="36" spans="1:26" ht="15.75" customHeight="1">
      <c r="A36" s="1"/>
      <c r="B36" s="2"/>
      <c r="C36" s="2"/>
      <c r="D36" s="2"/>
      <c r="E36" s="3"/>
      <c r="F36" s="3"/>
      <c r="G36" s="48"/>
      <c r="H36" s="48"/>
      <c r="I36" s="48"/>
      <c r="J36" s="48"/>
      <c r="K36" s="48"/>
      <c r="L36" s="48"/>
      <c r="M36" s="48"/>
      <c r="N36" s="48"/>
      <c r="O36" s="48"/>
      <c r="P36" s="48"/>
      <c r="Q36" s="48"/>
      <c r="R36" s="48"/>
      <c r="S36" s="48"/>
      <c r="T36" s="48"/>
      <c r="U36" s="48"/>
      <c r="V36" s="48"/>
      <c r="W36" s="48"/>
      <c r="X36" s="48"/>
      <c r="Y36" s="48"/>
      <c r="Z36" s="48"/>
    </row>
    <row r="37" spans="1:26" ht="15.75" customHeight="1">
      <c r="A37" s="1"/>
      <c r="B37" s="2"/>
      <c r="C37" s="2"/>
      <c r="D37" s="2"/>
      <c r="E37" s="3"/>
      <c r="F37" s="3"/>
      <c r="G37" s="48"/>
      <c r="H37" s="48"/>
      <c r="I37" s="48"/>
      <c r="J37" s="48"/>
      <c r="K37" s="48"/>
      <c r="L37" s="48"/>
      <c r="M37" s="48"/>
      <c r="N37" s="48"/>
      <c r="O37" s="48"/>
      <c r="P37" s="48"/>
      <c r="Q37" s="48"/>
      <c r="R37" s="48"/>
      <c r="S37" s="48"/>
      <c r="T37" s="48"/>
      <c r="U37" s="48"/>
      <c r="V37" s="48"/>
      <c r="W37" s="48"/>
      <c r="X37" s="48"/>
      <c r="Y37" s="48"/>
      <c r="Z37" s="48"/>
    </row>
    <row r="38" spans="1:26" ht="15.75" customHeight="1">
      <c r="A38" s="1"/>
      <c r="B38" s="2"/>
      <c r="C38" s="2"/>
      <c r="D38" s="2"/>
      <c r="E38" s="3"/>
      <c r="F38" s="3"/>
      <c r="G38" s="48"/>
      <c r="H38" s="48"/>
      <c r="I38" s="48"/>
      <c r="J38" s="48"/>
      <c r="K38" s="48"/>
      <c r="L38" s="48"/>
      <c r="M38" s="48"/>
      <c r="N38" s="48"/>
      <c r="O38" s="48"/>
      <c r="P38" s="48"/>
      <c r="Q38" s="48"/>
      <c r="R38" s="48"/>
      <c r="S38" s="48"/>
      <c r="T38" s="48"/>
      <c r="U38" s="48"/>
      <c r="V38" s="48"/>
      <c r="W38" s="48"/>
      <c r="X38" s="48"/>
      <c r="Y38" s="48"/>
      <c r="Z38" s="48"/>
    </row>
    <row r="39" spans="1:26" ht="15.75" customHeight="1">
      <c r="A39" s="1"/>
      <c r="B39" s="2"/>
      <c r="C39" s="2"/>
      <c r="D39" s="2"/>
      <c r="E39" s="3"/>
      <c r="F39" s="3"/>
      <c r="G39" s="48"/>
      <c r="H39" s="48"/>
      <c r="I39" s="48"/>
      <c r="J39" s="48"/>
      <c r="K39" s="48"/>
      <c r="L39" s="48"/>
      <c r="M39" s="48"/>
      <c r="N39" s="48"/>
      <c r="O39" s="48"/>
      <c r="P39" s="48"/>
      <c r="Q39" s="48"/>
      <c r="R39" s="48"/>
      <c r="S39" s="48"/>
      <c r="T39" s="48"/>
      <c r="U39" s="48"/>
      <c r="V39" s="48"/>
      <c r="W39" s="48"/>
      <c r="X39" s="48"/>
      <c r="Y39" s="48"/>
      <c r="Z39" s="48"/>
    </row>
    <row r="40" spans="1:26" ht="15.75" customHeight="1">
      <c r="A40" s="1"/>
      <c r="B40" s="2"/>
      <c r="C40" s="2"/>
      <c r="D40" s="2"/>
      <c r="E40" s="3"/>
      <c r="F40" s="3"/>
      <c r="G40" s="48"/>
      <c r="H40" s="48"/>
      <c r="I40" s="48"/>
      <c r="J40" s="48"/>
      <c r="K40" s="48"/>
      <c r="L40" s="48"/>
      <c r="M40" s="48"/>
      <c r="N40" s="48"/>
      <c r="O40" s="48"/>
      <c r="P40" s="48"/>
      <c r="Q40" s="48"/>
      <c r="R40" s="48"/>
      <c r="S40" s="48"/>
      <c r="T40" s="48"/>
      <c r="U40" s="48"/>
      <c r="V40" s="48"/>
      <c r="W40" s="48"/>
      <c r="X40" s="48"/>
      <c r="Y40" s="48"/>
      <c r="Z40" s="48"/>
    </row>
    <row r="41" spans="1:26" ht="15.75" customHeight="1">
      <c r="A41" s="1"/>
      <c r="B41" s="2"/>
      <c r="C41" s="2"/>
      <c r="D41" s="2"/>
      <c r="E41" s="3"/>
      <c r="F41" s="3"/>
      <c r="G41" s="48"/>
      <c r="H41" s="48"/>
      <c r="I41" s="48"/>
      <c r="J41" s="48"/>
      <c r="K41" s="48"/>
      <c r="L41" s="48"/>
      <c r="M41" s="48"/>
      <c r="N41" s="48"/>
      <c r="O41" s="48"/>
      <c r="P41" s="48"/>
      <c r="Q41" s="48"/>
      <c r="R41" s="48"/>
      <c r="S41" s="48"/>
      <c r="T41" s="48"/>
      <c r="U41" s="48"/>
      <c r="V41" s="48"/>
      <c r="W41" s="48"/>
      <c r="X41" s="48"/>
      <c r="Y41" s="48"/>
      <c r="Z41" s="48"/>
    </row>
    <row r="42" spans="1:26" ht="15.75" customHeight="1">
      <c r="A42" s="1"/>
      <c r="B42" s="2"/>
      <c r="C42" s="2"/>
      <c r="D42" s="2"/>
      <c r="E42" s="3"/>
      <c r="F42" s="3"/>
      <c r="G42" s="48"/>
      <c r="H42" s="48"/>
      <c r="I42" s="48"/>
      <c r="J42" s="48"/>
      <c r="K42" s="48"/>
      <c r="L42" s="48"/>
      <c r="M42" s="48"/>
      <c r="N42" s="48"/>
      <c r="O42" s="48"/>
      <c r="P42" s="48"/>
      <c r="Q42" s="48"/>
      <c r="R42" s="48"/>
      <c r="S42" s="48"/>
      <c r="T42" s="48"/>
      <c r="U42" s="48"/>
      <c r="V42" s="48"/>
      <c r="W42" s="48"/>
      <c r="X42" s="48"/>
      <c r="Y42" s="48"/>
      <c r="Z42" s="48"/>
    </row>
    <row r="43" spans="1:26" ht="15.75" customHeight="1">
      <c r="A43" s="1"/>
      <c r="B43" s="2"/>
      <c r="C43" s="2"/>
      <c r="D43" s="2"/>
      <c r="E43" s="3"/>
      <c r="F43" s="3"/>
      <c r="G43" s="48"/>
      <c r="H43" s="48"/>
      <c r="I43" s="48"/>
      <c r="J43" s="48"/>
      <c r="K43" s="48"/>
      <c r="L43" s="48"/>
      <c r="M43" s="48"/>
      <c r="N43" s="48"/>
      <c r="O43" s="48"/>
      <c r="P43" s="48"/>
      <c r="Q43" s="48"/>
      <c r="R43" s="48"/>
      <c r="S43" s="48"/>
      <c r="T43" s="48"/>
      <c r="U43" s="48"/>
      <c r="V43" s="48"/>
      <c r="W43" s="48"/>
      <c r="X43" s="48"/>
      <c r="Y43" s="48"/>
      <c r="Z43" s="48"/>
    </row>
    <row r="44" spans="1:26" ht="15.75" customHeight="1">
      <c r="A44" s="1"/>
      <c r="B44" s="2"/>
      <c r="C44" s="2"/>
      <c r="D44" s="2"/>
      <c r="E44" s="3"/>
      <c r="F44" s="3"/>
      <c r="G44" s="48"/>
      <c r="H44" s="48"/>
      <c r="I44" s="48"/>
      <c r="J44" s="48"/>
      <c r="K44" s="48"/>
      <c r="L44" s="48"/>
      <c r="M44" s="48"/>
      <c r="N44" s="48"/>
      <c r="O44" s="48"/>
      <c r="P44" s="48"/>
      <c r="Q44" s="48"/>
      <c r="R44" s="48"/>
      <c r="S44" s="48"/>
      <c r="T44" s="48"/>
      <c r="U44" s="48"/>
      <c r="V44" s="48"/>
      <c r="W44" s="48"/>
      <c r="X44" s="48"/>
      <c r="Y44" s="48"/>
      <c r="Z44" s="48"/>
    </row>
    <row r="45" spans="1:26" ht="15.75" customHeight="1">
      <c r="A45" s="1"/>
      <c r="B45" s="2"/>
      <c r="C45" s="2"/>
      <c r="D45" s="2"/>
      <c r="E45" s="3"/>
      <c r="F45" s="3"/>
      <c r="G45" s="48"/>
      <c r="H45" s="48"/>
      <c r="I45" s="48"/>
      <c r="J45" s="48"/>
      <c r="K45" s="48"/>
      <c r="L45" s="48"/>
      <c r="M45" s="48"/>
      <c r="N45" s="48"/>
      <c r="O45" s="48"/>
      <c r="P45" s="48"/>
      <c r="Q45" s="48"/>
      <c r="R45" s="48"/>
      <c r="S45" s="48"/>
      <c r="T45" s="48"/>
      <c r="U45" s="48"/>
      <c r="V45" s="48"/>
      <c r="W45" s="48"/>
      <c r="X45" s="48"/>
      <c r="Y45" s="48"/>
      <c r="Z45" s="48"/>
    </row>
    <row r="46" spans="1:26" ht="15.75" customHeight="1">
      <c r="A46" s="1"/>
      <c r="B46" s="2"/>
      <c r="C46" s="2"/>
      <c r="D46" s="2"/>
      <c r="E46" s="3"/>
      <c r="F46" s="3"/>
      <c r="G46" s="48"/>
      <c r="H46" s="48"/>
      <c r="I46" s="48"/>
      <c r="J46" s="48"/>
      <c r="K46" s="48"/>
      <c r="L46" s="48"/>
      <c r="M46" s="48"/>
      <c r="N46" s="48"/>
      <c r="O46" s="48"/>
      <c r="P46" s="48"/>
      <c r="Q46" s="48"/>
      <c r="R46" s="48"/>
      <c r="S46" s="48"/>
      <c r="T46" s="48"/>
      <c r="U46" s="48"/>
      <c r="V46" s="48"/>
      <c r="W46" s="48"/>
      <c r="X46" s="48"/>
      <c r="Y46" s="48"/>
      <c r="Z46" s="48"/>
    </row>
    <row r="47" spans="1:26" ht="15.75" customHeight="1">
      <c r="A47" s="1"/>
      <c r="B47" s="2"/>
      <c r="C47" s="2"/>
      <c r="D47" s="2"/>
      <c r="E47" s="3"/>
      <c r="F47" s="3"/>
      <c r="G47" s="48"/>
      <c r="H47" s="48"/>
      <c r="I47" s="48"/>
      <c r="J47" s="48"/>
      <c r="K47" s="48"/>
      <c r="L47" s="48"/>
      <c r="M47" s="48"/>
      <c r="N47" s="48"/>
      <c r="O47" s="48"/>
      <c r="P47" s="48"/>
      <c r="Q47" s="48"/>
      <c r="R47" s="48"/>
      <c r="S47" s="48"/>
      <c r="T47" s="48"/>
      <c r="U47" s="48"/>
      <c r="V47" s="48"/>
      <c r="W47" s="48"/>
      <c r="X47" s="48"/>
      <c r="Y47" s="48"/>
      <c r="Z47" s="48"/>
    </row>
    <row r="48" spans="1:26" ht="15.75" customHeight="1">
      <c r="A48" s="1"/>
      <c r="B48" s="2"/>
      <c r="C48" s="2"/>
      <c r="D48" s="2"/>
      <c r="E48" s="3"/>
      <c r="F48" s="3"/>
      <c r="G48" s="48"/>
      <c r="H48" s="48"/>
      <c r="I48" s="48"/>
      <c r="J48" s="48"/>
      <c r="K48" s="48"/>
      <c r="L48" s="48"/>
      <c r="M48" s="48"/>
      <c r="N48" s="48"/>
      <c r="O48" s="48"/>
      <c r="P48" s="48"/>
      <c r="Q48" s="48"/>
      <c r="R48" s="48"/>
      <c r="S48" s="48"/>
      <c r="T48" s="48"/>
      <c r="U48" s="48"/>
      <c r="V48" s="48"/>
      <c r="W48" s="48"/>
      <c r="X48" s="48"/>
      <c r="Y48" s="48"/>
      <c r="Z48" s="48"/>
    </row>
    <row r="49" spans="1:26" ht="15.75" customHeight="1">
      <c r="A49" s="1"/>
      <c r="B49" s="2"/>
      <c r="C49" s="2"/>
      <c r="D49" s="2"/>
      <c r="E49" s="3"/>
      <c r="F49" s="3"/>
      <c r="G49" s="48"/>
      <c r="H49" s="48"/>
      <c r="I49" s="48"/>
      <c r="J49" s="48"/>
      <c r="K49" s="48"/>
      <c r="L49" s="48"/>
      <c r="M49" s="48"/>
      <c r="N49" s="48"/>
      <c r="O49" s="48"/>
      <c r="P49" s="48"/>
      <c r="Q49" s="48"/>
      <c r="R49" s="48"/>
      <c r="S49" s="48"/>
      <c r="T49" s="48"/>
      <c r="U49" s="48"/>
      <c r="V49" s="48"/>
      <c r="W49" s="48"/>
      <c r="X49" s="48"/>
      <c r="Y49" s="48"/>
      <c r="Z49" s="48"/>
    </row>
    <row r="50" spans="1:26" ht="15.75" customHeight="1">
      <c r="A50" s="1"/>
      <c r="B50" s="2"/>
      <c r="C50" s="2"/>
      <c r="D50" s="2"/>
      <c r="E50" s="3"/>
      <c r="F50" s="3"/>
      <c r="G50" s="48"/>
      <c r="H50" s="48"/>
      <c r="I50" s="48"/>
      <c r="J50" s="48"/>
      <c r="K50" s="48"/>
      <c r="L50" s="48"/>
      <c r="M50" s="48"/>
      <c r="N50" s="48"/>
      <c r="O50" s="48"/>
      <c r="P50" s="48"/>
      <c r="Q50" s="48"/>
      <c r="R50" s="48"/>
      <c r="S50" s="48"/>
      <c r="T50" s="48"/>
      <c r="U50" s="48"/>
      <c r="V50" s="48"/>
      <c r="W50" s="48"/>
      <c r="X50" s="48"/>
      <c r="Y50" s="48"/>
      <c r="Z50" s="48"/>
    </row>
    <row r="51" spans="1:26" ht="15.75" customHeight="1">
      <c r="A51" s="1"/>
      <c r="B51" s="2"/>
      <c r="C51" s="2"/>
      <c r="D51" s="2"/>
      <c r="E51" s="3"/>
      <c r="F51" s="3"/>
      <c r="G51" s="48"/>
      <c r="H51" s="48"/>
      <c r="I51" s="48"/>
      <c r="J51" s="48"/>
      <c r="K51" s="48"/>
      <c r="L51" s="48"/>
      <c r="M51" s="48"/>
      <c r="N51" s="48"/>
      <c r="O51" s="48"/>
      <c r="P51" s="48"/>
      <c r="Q51" s="48"/>
      <c r="R51" s="48"/>
      <c r="S51" s="48"/>
      <c r="T51" s="48"/>
      <c r="U51" s="48"/>
      <c r="V51" s="48"/>
      <c r="W51" s="48"/>
      <c r="X51" s="48"/>
      <c r="Y51" s="48"/>
      <c r="Z51" s="48"/>
    </row>
    <row r="52" spans="1:26" ht="15.75" customHeight="1">
      <c r="A52" s="1"/>
      <c r="B52" s="2"/>
      <c r="C52" s="2"/>
      <c r="D52" s="2"/>
      <c r="E52" s="3"/>
      <c r="F52" s="3"/>
      <c r="G52" s="48"/>
      <c r="H52" s="48"/>
      <c r="I52" s="48"/>
      <c r="J52" s="48"/>
      <c r="K52" s="48"/>
      <c r="L52" s="48"/>
      <c r="M52" s="48"/>
      <c r="N52" s="48"/>
      <c r="O52" s="48"/>
      <c r="P52" s="48"/>
      <c r="Q52" s="48"/>
      <c r="R52" s="48"/>
      <c r="S52" s="48"/>
      <c r="T52" s="48"/>
      <c r="U52" s="48"/>
      <c r="V52" s="48"/>
      <c r="W52" s="48"/>
      <c r="X52" s="48"/>
      <c r="Y52" s="48"/>
      <c r="Z52" s="48"/>
    </row>
    <row r="53" spans="1:26" ht="15.75" customHeight="1">
      <c r="A53" s="1"/>
      <c r="B53" s="2"/>
      <c r="C53" s="2"/>
      <c r="D53" s="2"/>
      <c r="E53" s="3"/>
      <c r="F53" s="3"/>
      <c r="G53" s="48"/>
      <c r="H53" s="48"/>
      <c r="I53" s="48"/>
      <c r="J53" s="48"/>
      <c r="K53" s="48"/>
      <c r="L53" s="48"/>
      <c r="M53" s="48"/>
      <c r="N53" s="48"/>
      <c r="O53" s="48"/>
      <c r="P53" s="48"/>
      <c r="Q53" s="48"/>
      <c r="R53" s="48"/>
      <c r="S53" s="48"/>
      <c r="T53" s="48"/>
      <c r="U53" s="48"/>
      <c r="V53" s="48"/>
      <c r="W53" s="48"/>
      <c r="X53" s="48"/>
      <c r="Y53" s="48"/>
      <c r="Z53" s="48"/>
    </row>
    <row r="54" spans="1:26" ht="15.75" customHeight="1">
      <c r="A54" s="1"/>
      <c r="B54" s="2"/>
      <c r="C54" s="2"/>
      <c r="D54" s="2"/>
      <c r="E54" s="3"/>
      <c r="F54" s="3"/>
      <c r="G54" s="48"/>
      <c r="H54" s="48"/>
      <c r="I54" s="48"/>
      <c r="J54" s="48"/>
      <c r="K54" s="48"/>
      <c r="L54" s="48"/>
      <c r="M54" s="48"/>
      <c r="N54" s="48"/>
      <c r="O54" s="48"/>
      <c r="P54" s="48"/>
      <c r="Q54" s="48"/>
      <c r="R54" s="48"/>
      <c r="S54" s="48"/>
      <c r="T54" s="48"/>
      <c r="U54" s="48"/>
      <c r="V54" s="48"/>
      <c r="W54" s="48"/>
      <c r="X54" s="48"/>
      <c r="Y54" s="48"/>
      <c r="Z54" s="48"/>
    </row>
    <row r="55" spans="1:26" ht="15.75" customHeight="1">
      <c r="A55" s="1"/>
      <c r="B55" s="2"/>
      <c r="C55" s="2"/>
      <c r="D55" s="2"/>
      <c r="E55" s="3"/>
      <c r="F55" s="3"/>
      <c r="G55" s="48"/>
      <c r="H55" s="48"/>
      <c r="I55" s="48"/>
      <c r="J55" s="48"/>
      <c r="K55" s="48"/>
      <c r="L55" s="48"/>
      <c r="M55" s="48"/>
      <c r="N55" s="48"/>
      <c r="O55" s="48"/>
      <c r="P55" s="48"/>
      <c r="Q55" s="48"/>
      <c r="R55" s="48"/>
      <c r="S55" s="48"/>
      <c r="T55" s="48"/>
      <c r="U55" s="48"/>
      <c r="V55" s="48"/>
      <c r="W55" s="48"/>
      <c r="X55" s="48"/>
      <c r="Y55" s="48"/>
      <c r="Z55" s="48"/>
    </row>
    <row r="56" spans="1:26" ht="15.75" customHeight="1">
      <c r="A56" s="1"/>
      <c r="B56" s="2"/>
      <c r="C56" s="2"/>
      <c r="D56" s="2"/>
      <c r="E56" s="3"/>
      <c r="F56" s="3"/>
      <c r="G56" s="48"/>
      <c r="H56" s="48"/>
      <c r="I56" s="48"/>
      <c r="J56" s="48"/>
      <c r="K56" s="48"/>
      <c r="L56" s="48"/>
      <c r="M56" s="48"/>
      <c r="N56" s="48"/>
      <c r="O56" s="48"/>
      <c r="P56" s="48"/>
      <c r="Q56" s="48"/>
      <c r="R56" s="48"/>
      <c r="S56" s="48"/>
      <c r="T56" s="48"/>
      <c r="U56" s="48"/>
      <c r="V56" s="48"/>
      <c r="W56" s="48"/>
      <c r="X56" s="48"/>
      <c r="Y56" s="48"/>
      <c r="Z56" s="48"/>
    </row>
    <row r="57" spans="1:26" ht="15.75" customHeight="1">
      <c r="A57" s="1"/>
      <c r="B57" s="2"/>
      <c r="C57" s="2"/>
      <c r="D57" s="2"/>
      <c r="E57" s="3"/>
      <c r="F57" s="3"/>
      <c r="G57" s="48"/>
      <c r="H57" s="48"/>
      <c r="I57" s="48"/>
      <c r="J57" s="48"/>
      <c r="K57" s="48"/>
      <c r="L57" s="48"/>
      <c r="M57" s="48"/>
      <c r="N57" s="48"/>
      <c r="O57" s="48"/>
      <c r="P57" s="48"/>
      <c r="Q57" s="48"/>
      <c r="R57" s="48"/>
      <c r="S57" s="48"/>
      <c r="T57" s="48"/>
      <c r="U57" s="48"/>
      <c r="V57" s="48"/>
      <c r="W57" s="48"/>
      <c r="X57" s="48"/>
      <c r="Y57" s="48"/>
      <c r="Z57" s="48"/>
    </row>
    <row r="58" spans="1:26" ht="15.75" customHeight="1">
      <c r="A58" s="1"/>
      <c r="B58" s="2"/>
      <c r="C58" s="2"/>
      <c r="D58" s="2"/>
      <c r="E58" s="3"/>
      <c r="F58" s="3"/>
      <c r="G58" s="48"/>
      <c r="H58" s="48"/>
      <c r="I58" s="48"/>
      <c r="J58" s="48"/>
      <c r="K58" s="48"/>
      <c r="L58" s="48"/>
      <c r="M58" s="48"/>
      <c r="N58" s="48"/>
      <c r="O58" s="48"/>
      <c r="P58" s="48"/>
      <c r="Q58" s="48"/>
      <c r="R58" s="48"/>
      <c r="S58" s="48"/>
      <c r="T58" s="48"/>
      <c r="U58" s="48"/>
      <c r="V58" s="48"/>
      <c r="W58" s="48"/>
      <c r="X58" s="48"/>
      <c r="Y58" s="48"/>
      <c r="Z58" s="48"/>
    </row>
    <row r="59" spans="1:26" ht="15.75" customHeight="1">
      <c r="A59" s="1"/>
      <c r="B59" s="2"/>
      <c r="C59" s="2"/>
      <c r="D59" s="2"/>
      <c r="E59" s="3"/>
      <c r="F59" s="3"/>
      <c r="G59" s="48"/>
      <c r="H59" s="48"/>
      <c r="I59" s="48"/>
      <c r="J59" s="48"/>
      <c r="K59" s="48"/>
      <c r="L59" s="48"/>
      <c r="M59" s="48"/>
      <c r="N59" s="48"/>
      <c r="O59" s="48"/>
      <c r="P59" s="48"/>
      <c r="Q59" s="48"/>
      <c r="R59" s="48"/>
      <c r="S59" s="48"/>
      <c r="T59" s="48"/>
      <c r="U59" s="48"/>
      <c r="V59" s="48"/>
      <c r="W59" s="48"/>
      <c r="X59" s="48"/>
      <c r="Y59" s="48"/>
      <c r="Z59" s="48"/>
    </row>
    <row r="60" spans="1:26" ht="15.75" customHeight="1">
      <c r="A60" s="1"/>
      <c r="B60" s="2"/>
      <c r="C60" s="2"/>
      <c r="D60" s="2"/>
      <c r="E60" s="3"/>
      <c r="F60" s="3"/>
      <c r="G60" s="48"/>
      <c r="H60" s="48"/>
      <c r="I60" s="48"/>
      <c r="J60" s="48"/>
      <c r="K60" s="48"/>
      <c r="L60" s="48"/>
      <c r="M60" s="48"/>
      <c r="N60" s="48"/>
      <c r="O60" s="48"/>
      <c r="P60" s="48"/>
      <c r="Q60" s="48"/>
      <c r="R60" s="48"/>
      <c r="S60" s="48"/>
      <c r="T60" s="48"/>
      <c r="U60" s="48"/>
      <c r="V60" s="48"/>
      <c r="W60" s="48"/>
      <c r="X60" s="48"/>
      <c r="Y60" s="48"/>
      <c r="Z60" s="48"/>
    </row>
    <row r="61" spans="1:26" ht="15.75" customHeight="1">
      <c r="A61" s="1"/>
      <c r="B61" s="2"/>
      <c r="C61" s="2"/>
      <c r="D61" s="2"/>
      <c r="E61" s="3"/>
      <c r="F61" s="3"/>
      <c r="G61" s="48"/>
      <c r="H61" s="48"/>
      <c r="I61" s="48"/>
      <c r="J61" s="48"/>
      <c r="K61" s="48"/>
      <c r="L61" s="48"/>
      <c r="M61" s="48"/>
      <c r="N61" s="48"/>
      <c r="O61" s="48"/>
      <c r="P61" s="48"/>
      <c r="Q61" s="48"/>
      <c r="R61" s="48"/>
      <c r="S61" s="48"/>
      <c r="T61" s="48"/>
      <c r="U61" s="48"/>
      <c r="V61" s="48"/>
      <c r="W61" s="48"/>
      <c r="X61" s="48"/>
      <c r="Y61" s="48"/>
      <c r="Z61" s="48"/>
    </row>
    <row r="62" spans="1:26" ht="15.75" customHeight="1">
      <c r="A62" s="1"/>
      <c r="B62" s="2"/>
      <c r="C62" s="2"/>
      <c r="D62" s="2"/>
      <c r="E62" s="3"/>
      <c r="F62" s="3"/>
      <c r="G62" s="48"/>
      <c r="H62" s="48"/>
      <c r="I62" s="48"/>
      <c r="J62" s="48"/>
      <c r="K62" s="48"/>
      <c r="L62" s="48"/>
      <c r="M62" s="48"/>
      <c r="N62" s="48"/>
      <c r="O62" s="48"/>
      <c r="P62" s="48"/>
      <c r="Q62" s="48"/>
      <c r="R62" s="48"/>
      <c r="S62" s="48"/>
      <c r="T62" s="48"/>
      <c r="U62" s="48"/>
      <c r="V62" s="48"/>
      <c r="W62" s="48"/>
      <c r="X62" s="48"/>
      <c r="Y62" s="48"/>
      <c r="Z62" s="48"/>
    </row>
    <row r="63" spans="1:26" ht="15.75" customHeight="1">
      <c r="A63" s="1"/>
      <c r="B63" s="2"/>
      <c r="C63" s="2"/>
      <c r="D63" s="2"/>
      <c r="E63" s="3"/>
      <c r="F63" s="3"/>
      <c r="G63" s="48"/>
      <c r="H63" s="48"/>
      <c r="I63" s="48"/>
      <c r="J63" s="48"/>
      <c r="K63" s="48"/>
      <c r="L63" s="48"/>
      <c r="M63" s="48"/>
      <c r="N63" s="48"/>
      <c r="O63" s="48"/>
      <c r="P63" s="48"/>
      <c r="Q63" s="48"/>
      <c r="R63" s="48"/>
      <c r="S63" s="48"/>
      <c r="T63" s="48"/>
      <c r="U63" s="48"/>
      <c r="V63" s="48"/>
      <c r="W63" s="48"/>
      <c r="X63" s="48"/>
      <c r="Y63" s="48"/>
      <c r="Z63" s="48"/>
    </row>
    <row r="64" spans="1:26" ht="15.75" customHeight="1">
      <c r="A64" s="1"/>
      <c r="B64" s="2"/>
      <c r="C64" s="2"/>
      <c r="D64" s="2"/>
      <c r="E64" s="3"/>
      <c r="F64" s="3"/>
      <c r="G64" s="48"/>
      <c r="H64" s="48"/>
      <c r="I64" s="48"/>
      <c r="J64" s="48"/>
      <c r="K64" s="48"/>
      <c r="L64" s="48"/>
      <c r="M64" s="48"/>
      <c r="N64" s="48"/>
      <c r="O64" s="48"/>
      <c r="P64" s="48"/>
      <c r="Q64" s="48"/>
      <c r="R64" s="48"/>
      <c r="S64" s="48"/>
      <c r="T64" s="48"/>
      <c r="U64" s="48"/>
      <c r="V64" s="48"/>
      <c r="W64" s="48"/>
      <c r="X64" s="48"/>
      <c r="Y64" s="48"/>
      <c r="Z64" s="48"/>
    </row>
    <row r="65" spans="1:26" ht="15.75" customHeight="1">
      <c r="A65" s="1"/>
      <c r="B65" s="2"/>
      <c r="C65" s="2"/>
      <c r="D65" s="2"/>
      <c r="E65" s="3"/>
      <c r="F65" s="3"/>
      <c r="G65" s="48"/>
      <c r="H65" s="48"/>
      <c r="I65" s="48"/>
      <c r="J65" s="48"/>
      <c r="K65" s="48"/>
      <c r="L65" s="48"/>
      <c r="M65" s="48"/>
      <c r="N65" s="48"/>
      <c r="O65" s="48"/>
      <c r="P65" s="48"/>
      <c r="Q65" s="48"/>
      <c r="R65" s="48"/>
      <c r="S65" s="48"/>
      <c r="T65" s="48"/>
      <c r="U65" s="48"/>
      <c r="V65" s="48"/>
      <c r="W65" s="48"/>
      <c r="X65" s="48"/>
      <c r="Y65" s="48"/>
      <c r="Z65" s="48"/>
    </row>
    <row r="66" spans="1:26" ht="15.75" customHeight="1">
      <c r="A66" s="1"/>
      <c r="B66" s="2"/>
      <c r="C66" s="2"/>
      <c r="D66" s="2"/>
      <c r="E66" s="3"/>
      <c r="F66" s="3"/>
      <c r="G66" s="48"/>
      <c r="H66" s="48"/>
      <c r="I66" s="48"/>
      <c r="J66" s="48"/>
      <c r="K66" s="48"/>
      <c r="L66" s="48"/>
      <c r="M66" s="48"/>
      <c r="N66" s="48"/>
      <c r="O66" s="48"/>
      <c r="P66" s="48"/>
      <c r="Q66" s="48"/>
      <c r="R66" s="48"/>
      <c r="S66" s="48"/>
      <c r="T66" s="48"/>
      <c r="U66" s="48"/>
      <c r="V66" s="48"/>
      <c r="W66" s="48"/>
      <c r="X66" s="48"/>
      <c r="Y66" s="48"/>
      <c r="Z66" s="48"/>
    </row>
    <row r="67" spans="1:26" ht="15.75" customHeight="1">
      <c r="A67" s="1"/>
      <c r="B67" s="2"/>
      <c r="C67" s="2"/>
      <c r="D67" s="2"/>
      <c r="E67" s="3"/>
      <c r="F67" s="3"/>
      <c r="G67" s="48"/>
      <c r="H67" s="48"/>
      <c r="I67" s="48"/>
      <c r="J67" s="48"/>
      <c r="K67" s="48"/>
      <c r="L67" s="48"/>
      <c r="M67" s="48"/>
      <c r="N67" s="48"/>
      <c r="O67" s="48"/>
      <c r="P67" s="48"/>
      <c r="Q67" s="48"/>
      <c r="R67" s="48"/>
      <c r="S67" s="48"/>
      <c r="T67" s="48"/>
      <c r="U67" s="48"/>
      <c r="V67" s="48"/>
      <c r="W67" s="48"/>
      <c r="X67" s="48"/>
      <c r="Y67" s="48"/>
      <c r="Z67" s="48"/>
    </row>
    <row r="68" spans="1:26" ht="15.75" customHeight="1">
      <c r="A68" s="1"/>
      <c r="B68" s="2"/>
      <c r="C68" s="2"/>
      <c r="D68" s="2"/>
      <c r="E68" s="3"/>
      <c r="F68" s="3"/>
      <c r="G68" s="48"/>
      <c r="H68" s="48"/>
      <c r="I68" s="48"/>
      <c r="J68" s="48"/>
      <c r="K68" s="48"/>
      <c r="L68" s="48"/>
      <c r="M68" s="48"/>
      <c r="N68" s="48"/>
      <c r="O68" s="48"/>
      <c r="P68" s="48"/>
      <c r="Q68" s="48"/>
      <c r="R68" s="48"/>
      <c r="S68" s="48"/>
      <c r="T68" s="48"/>
      <c r="U68" s="48"/>
      <c r="V68" s="48"/>
      <c r="W68" s="48"/>
      <c r="X68" s="48"/>
      <c r="Y68" s="48"/>
      <c r="Z68" s="48"/>
    </row>
    <row r="69" spans="1:26" ht="15.75" customHeight="1">
      <c r="A69" s="1"/>
      <c r="B69" s="2"/>
      <c r="C69" s="2"/>
      <c r="D69" s="2"/>
      <c r="E69" s="3"/>
      <c r="F69" s="3"/>
      <c r="G69" s="48"/>
      <c r="H69" s="48"/>
      <c r="I69" s="48"/>
      <c r="J69" s="48"/>
      <c r="K69" s="48"/>
      <c r="L69" s="48"/>
      <c r="M69" s="48"/>
      <c r="N69" s="48"/>
      <c r="O69" s="48"/>
      <c r="P69" s="48"/>
      <c r="Q69" s="48"/>
      <c r="R69" s="48"/>
      <c r="S69" s="48"/>
      <c r="T69" s="48"/>
      <c r="U69" s="48"/>
      <c r="V69" s="48"/>
      <c r="W69" s="48"/>
      <c r="X69" s="48"/>
      <c r="Y69" s="48"/>
      <c r="Z69" s="48"/>
    </row>
    <row r="70" spans="1:26" ht="15.75" customHeight="1">
      <c r="A70" s="1"/>
      <c r="B70" s="2"/>
      <c r="C70" s="2"/>
      <c r="D70" s="2"/>
      <c r="E70" s="3"/>
      <c r="F70" s="3"/>
      <c r="G70" s="48"/>
      <c r="H70" s="48"/>
      <c r="I70" s="48"/>
      <c r="J70" s="48"/>
      <c r="K70" s="48"/>
      <c r="L70" s="48"/>
      <c r="M70" s="48"/>
      <c r="N70" s="48"/>
      <c r="O70" s="48"/>
      <c r="P70" s="48"/>
      <c r="Q70" s="48"/>
      <c r="R70" s="48"/>
      <c r="S70" s="48"/>
      <c r="T70" s="48"/>
      <c r="U70" s="48"/>
      <c r="V70" s="48"/>
      <c r="W70" s="48"/>
      <c r="X70" s="48"/>
      <c r="Y70" s="48"/>
      <c r="Z70" s="48"/>
    </row>
    <row r="71" spans="1:26" ht="15.75" customHeight="1">
      <c r="A71" s="1"/>
      <c r="B71" s="2"/>
      <c r="C71" s="2"/>
      <c r="D71" s="2"/>
      <c r="E71" s="3"/>
      <c r="F71" s="3"/>
      <c r="G71" s="48"/>
      <c r="H71" s="48"/>
      <c r="I71" s="48"/>
      <c r="J71" s="48"/>
      <c r="K71" s="48"/>
      <c r="L71" s="48"/>
      <c r="M71" s="48"/>
      <c r="N71" s="48"/>
      <c r="O71" s="48"/>
      <c r="P71" s="48"/>
      <c r="Q71" s="48"/>
      <c r="R71" s="48"/>
      <c r="S71" s="48"/>
      <c r="T71" s="48"/>
      <c r="U71" s="48"/>
      <c r="V71" s="48"/>
      <c r="W71" s="48"/>
      <c r="X71" s="48"/>
      <c r="Y71" s="48"/>
      <c r="Z71" s="48"/>
    </row>
    <row r="72" spans="1:26" ht="15.75" customHeight="1">
      <c r="A72" s="1"/>
      <c r="B72" s="2"/>
      <c r="C72" s="2"/>
      <c r="D72" s="2"/>
      <c r="E72" s="3"/>
      <c r="F72" s="3"/>
      <c r="G72" s="48"/>
      <c r="H72" s="48"/>
      <c r="I72" s="48"/>
      <c r="J72" s="48"/>
      <c r="K72" s="48"/>
      <c r="L72" s="48"/>
      <c r="M72" s="48"/>
      <c r="N72" s="48"/>
      <c r="O72" s="48"/>
      <c r="P72" s="48"/>
      <c r="Q72" s="48"/>
      <c r="R72" s="48"/>
      <c r="S72" s="48"/>
      <c r="T72" s="48"/>
      <c r="U72" s="48"/>
      <c r="V72" s="48"/>
      <c r="W72" s="48"/>
      <c r="X72" s="48"/>
      <c r="Y72" s="48"/>
      <c r="Z72" s="48"/>
    </row>
    <row r="73" spans="1:26" ht="15.75" customHeight="1">
      <c r="A73" s="1"/>
      <c r="B73" s="2"/>
      <c r="C73" s="2"/>
      <c r="D73" s="2"/>
      <c r="E73" s="3"/>
      <c r="F73" s="3"/>
      <c r="G73" s="48"/>
      <c r="H73" s="48"/>
      <c r="I73" s="48"/>
      <c r="J73" s="48"/>
      <c r="K73" s="48"/>
      <c r="L73" s="48"/>
      <c r="M73" s="48"/>
      <c r="N73" s="48"/>
      <c r="O73" s="48"/>
      <c r="P73" s="48"/>
      <c r="Q73" s="48"/>
      <c r="R73" s="48"/>
      <c r="S73" s="48"/>
      <c r="T73" s="48"/>
      <c r="U73" s="48"/>
      <c r="V73" s="48"/>
      <c r="W73" s="48"/>
      <c r="X73" s="48"/>
      <c r="Y73" s="48"/>
      <c r="Z73" s="48"/>
    </row>
    <row r="74" spans="1:26" ht="15.75" customHeight="1">
      <c r="A74" s="1"/>
      <c r="B74" s="2"/>
      <c r="C74" s="2"/>
      <c r="D74" s="2"/>
      <c r="E74" s="3"/>
      <c r="F74" s="3"/>
      <c r="G74" s="48"/>
      <c r="H74" s="48"/>
      <c r="I74" s="48"/>
      <c r="J74" s="48"/>
      <c r="K74" s="48"/>
      <c r="L74" s="48"/>
      <c r="M74" s="48"/>
      <c r="N74" s="48"/>
      <c r="O74" s="48"/>
      <c r="P74" s="48"/>
      <c r="Q74" s="48"/>
      <c r="R74" s="48"/>
      <c r="S74" s="48"/>
      <c r="T74" s="48"/>
      <c r="U74" s="48"/>
      <c r="V74" s="48"/>
      <c r="W74" s="48"/>
      <c r="X74" s="48"/>
      <c r="Y74" s="48"/>
      <c r="Z74" s="48"/>
    </row>
    <row r="75" spans="1:26" ht="15.75" customHeight="1">
      <c r="A75" s="1"/>
      <c r="B75" s="2"/>
      <c r="C75" s="2"/>
      <c r="D75" s="2"/>
      <c r="E75" s="3"/>
      <c r="F75" s="3"/>
      <c r="G75" s="48"/>
      <c r="H75" s="48"/>
      <c r="I75" s="48"/>
      <c r="J75" s="48"/>
      <c r="K75" s="48"/>
      <c r="L75" s="48"/>
      <c r="M75" s="48"/>
      <c r="N75" s="48"/>
      <c r="O75" s="48"/>
      <c r="P75" s="48"/>
      <c r="Q75" s="48"/>
      <c r="R75" s="48"/>
      <c r="S75" s="48"/>
      <c r="T75" s="48"/>
      <c r="U75" s="48"/>
      <c r="V75" s="48"/>
      <c r="W75" s="48"/>
      <c r="X75" s="48"/>
      <c r="Y75" s="48"/>
      <c r="Z75" s="48"/>
    </row>
    <row r="76" spans="1:26" ht="15.75" customHeight="1">
      <c r="A76" s="1"/>
      <c r="B76" s="2"/>
      <c r="C76" s="2"/>
      <c r="D76" s="2"/>
      <c r="E76" s="3"/>
      <c r="F76" s="3"/>
      <c r="G76" s="48"/>
      <c r="H76" s="48"/>
      <c r="I76" s="48"/>
      <c r="J76" s="48"/>
      <c r="K76" s="48"/>
      <c r="L76" s="48"/>
      <c r="M76" s="48"/>
      <c r="N76" s="48"/>
      <c r="O76" s="48"/>
      <c r="P76" s="48"/>
      <c r="Q76" s="48"/>
      <c r="R76" s="48"/>
      <c r="S76" s="48"/>
      <c r="T76" s="48"/>
      <c r="U76" s="48"/>
      <c r="V76" s="48"/>
      <c r="W76" s="48"/>
      <c r="X76" s="48"/>
      <c r="Y76" s="48"/>
      <c r="Z76" s="48"/>
    </row>
    <row r="77" spans="1:26" ht="15.75" customHeight="1">
      <c r="A77" s="1"/>
      <c r="B77" s="2"/>
      <c r="C77" s="2"/>
      <c r="D77" s="2"/>
      <c r="E77" s="3"/>
      <c r="F77" s="3"/>
      <c r="G77" s="48"/>
      <c r="H77" s="48"/>
      <c r="I77" s="48"/>
      <c r="J77" s="48"/>
      <c r="K77" s="48"/>
      <c r="L77" s="48"/>
      <c r="M77" s="48"/>
      <c r="N77" s="48"/>
      <c r="O77" s="48"/>
      <c r="P77" s="48"/>
      <c r="Q77" s="48"/>
      <c r="R77" s="48"/>
      <c r="S77" s="48"/>
      <c r="T77" s="48"/>
      <c r="U77" s="48"/>
      <c r="V77" s="48"/>
      <c r="W77" s="48"/>
      <c r="X77" s="48"/>
      <c r="Y77" s="48"/>
      <c r="Z77" s="48"/>
    </row>
    <row r="78" spans="1:26" ht="15.75" customHeight="1">
      <c r="A78" s="1"/>
      <c r="B78" s="2"/>
      <c r="C78" s="2"/>
      <c r="D78" s="2"/>
      <c r="E78" s="3"/>
      <c r="F78" s="3"/>
      <c r="G78" s="48"/>
      <c r="H78" s="48"/>
      <c r="I78" s="48"/>
      <c r="J78" s="48"/>
      <c r="K78" s="48"/>
      <c r="L78" s="48"/>
      <c r="M78" s="48"/>
      <c r="N78" s="48"/>
      <c r="O78" s="48"/>
      <c r="P78" s="48"/>
      <c r="Q78" s="48"/>
      <c r="R78" s="48"/>
      <c r="S78" s="48"/>
      <c r="T78" s="48"/>
      <c r="U78" s="48"/>
      <c r="V78" s="48"/>
      <c r="W78" s="48"/>
      <c r="X78" s="48"/>
      <c r="Y78" s="48"/>
      <c r="Z78" s="48"/>
    </row>
    <row r="79" spans="1:26" ht="15.75" customHeight="1">
      <c r="A79" s="1"/>
      <c r="B79" s="2"/>
      <c r="C79" s="2"/>
      <c r="D79" s="2"/>
      <c r="E79" s="3"/>
      <c r="F79" s="3"/>
      <c r="G79" s="48"/>
      <c r="H79" s="48"/>
      <c r="I79" s="48"/>
      <c r="J79" s="48"/>
      <c r="K79" s="48"/>
      <c r="L79" s="48"/>
      <c r="M79" s="48"/>
      <c r="N79" s="48"/>
      <c r="O79" s="48"/>
      <c r="P79" s="48"/>
      <c r="Q79" s="48"/>
      <c r="R79" s="48"/>
      <c r="S79" s="48"/>
      <c r="T79" s="48"/>
      <c r="U79" s="48"/>
      <c r="V79" s="48"/>
      <c r="W79" s="48"/>
      <c r="X79" s="48"/>
      <c r="Y79" s="48"/>
      <c r="Z79" s="48"/>
    </row>
    <row r="80" spans="1:26" ht="15.75" customHeight="1">
      <c r="A80" s="1"/>
      <c r="B80" s="2"/>
      <c r="C80" s="2"/>
      <c r="D80" s="2"/>
      <c r="E80" s="3"/>
      <c r="F80" s="3"/>
      <c r="G80" s="48"/>
      <c r="H80" s="48"/>
      <c r="I80" s="48"/>
      <c r="J80" s="48"/>
      <c r="K80" s="48"/>
      <c r="L80" s="48"/>
      <c r="M80" s="48"/>
      <c r="N80" s="48"/>
      <c r="O80" s="48"/>
      <c r="P80" s="48"/>
      <c r="Q80" s="48"/>
      <c r="R80" s="48"/>
      <c r="S80" s="48"/>
      <c r="T80" s="48"/>
      <c r="U80" s="48"/>
      <c r="V80" s="48"/>
      <c r="W80" s="48"/>
      <c r="X80" s="48"/>
      <c r="Y80" s="48"/>
      <c r="Z80" s="48"/>
    </row>
    <row r="81" spans="1:26" ht="15.75" customHeight="1">
      <c r="A81" s="1"/>
      <c r="B81" s="2"/>
      <c r="C81" s="2"/>
      <c r="D81" s="2"/>
      <c r="E81" s="3"/>
      <c r="F81" s="3"/>
      <c r="G81" s="48"/>
      <c r="H81" s="48"/>
      <c r="I81" s="48"/>
      <c r="J81" s="48"/>
      <c r="K81" s="48"/>
      <c r="L81" s="48"/>
      <c r="M81" s="48"/>
      <c r="N81" s="48"/>
      <c r="O81" s="48"/>
      <c r="P81" s="48"/>
      <c r="Q81" s="48"/>
      <c r="R81" s="48"/>
      <c r="S81" s="48"/>
      <c r="T81" s="48"/>
      <c r="U81" s="48"/>
      <c r="V81" s="48"/>
      <c r="W81" s="48"/>
      <c r="X81" s="48"/>
      <c r="Y81" s="48"/>
      <c r="Z81" s="48"/>
    </row>
    <row r="82" spans="1:26" ht="15.75" customHeight="1">
      <c r="A82" s="1"/>
      <c r="B82" s="2"/>
      <c r="C82" s="2"/>
      <c r="D82" s="2"/>
      <c r="E82" s="3"/>
      <c r="F82" s="3"/>
      <c r="G82" s="48"/>
      <c r="H82" s="48"/>
      <c r="I82" s="48"/>
      <c r="J82" s="48"/>
      <c r="K82" s="48"/>
      <c r="L82" s="48"/>
      <c r="M82" s="48"/>
      <c r="N82" s="48"/>
      <c r="O82" s="48"/>
      <c r="P82" s="48"/>
      <c r="Q82" s="48"/>
      <c r="R82" s="48"/>
      <c r="S82" s="48"/>
      <c r="T82" s="48"/>
      <c r="U82" s="48"/>
      <c r="V82" s="48"/>
      <c r="W82" s="48"/>
      <c r="X82" s="48"/>
      <c r="Y82" s="48"/>
      <c r="Z82" s="48"/>
    </row>
    <row r="83" spans="1:26" ht="15.75" customHeight="1">
      <c r="A83" s="1"/>
      <c r="B83" s="2"/>
      <c r="C83" s="2"/>
      <c r="D83" s="2"/>
      <c r="E83" s="3"/>
      <c r="F83" s="3"/>
      <c r="G83" s="48"/>
      <c r="H83" s="48"/>
      <c r="I83" s="48"/>
      <c r="J83" s="48"/>
      <c r="K83" s="48"/>
      <c r="L83" s="48"/>
      <c r="M83" s="48"/>
      <c r="N83" s="48"/>
      <c r="O83" s="48"/>
      <c r="P83" s="48"/>
      <c r="Q83" s="48"/>
      <c r="R83" s="48"/>
      <c r="S83" s="48"/>
      <c r="T83" s="48"/>
      <c r="U83" s="48"/>
      <c r="V83" s="48"/>
      <c r="W83" s="48"/>
      <c r="X83" s="48"/>
      <c r="Y83" s="48"/>
      <c r="Z83" s="48"/>
    </row>
    <row r="84" spans="1:26" ht="15.75" customHeight="1">
      <c r="A84" s="1"/>
      <c r="B84" s="2"/>
      <c r="C84" s="2"/>
      <c r="D84" s="2"/>
      <c r="E84" s="3"/>
      <c r="F84" s="3"/>
      <c r="G84" s="48"/>
      <c r="H84" s="48"/>
      <c r="I84" s="48"/>
      <c r="J84" s="48"/>
      <c r="K84" s="48"/>
      <c r="L84" s="48"/>
      <c r="M84" s="48"/>
      <c r="N84" s="48"/>
      <c r="O84" s="48"/>
      <c r="P84" s="48"/>
      <c r="Q84" s="48"/>
      <c r="R84" s="48"/>
      <c r="S84" s="48"/>
      <c r="T84" s="48"/>
      <c r="U84" s="48"/>
      <c r="V84" s="48"/>
      <c r="W84" s="48"/>
      <c r="X84" s="48"/>
      <c r="Y84" s="48"/>
      <c r="Z84" s="48"/>
    </row>
    <row r="85" spans="1:26" ht="15.75" customHeight="1">
      <c r="A85" s="1"/>
      <c r="B85" s="2"/>
      <c r="C85" s="2"/>
      <c r="D85" s="2"/>
      <c r="E85" s="3"/>
      <c r="F85" s="3"/>
      <c r="G85" s="48"/>
      <c r="H85" s="48"/>
      <c r="I85" s="48"/>
      <c r="J85" s="48"/>
      <c r="K85" s="48"/>
      <c r="L85" s="48"/>
      <c r="M85" s="48"/>
      <c r="N85" s="48"/>
      <c r="O85" s="48"/>
      <c r="P85" s="48"/>
      <c r="Q85" s="48"/>
      <c r="R85" s="48"/>
      <c r="S85" s="48"/>
      <c r="T85" s="48"/>
      <c r="U85" s="48"/>
      <c r="V85" s="48"/>
      <c r="W85" s="48"/>
      <c r="X85" s="48"/>
      <c r="Y85" s="48"/>
      <c r="Z85" s="48"/>
    </row>
    <row r="86" spans="1:26" ht="15.75" customHeight="1">
      <c r="A86" s="1"/>
      <c r="B86" s="2"/>
      <c r="C86" s="2"/>
      <c r="D86" s="2"/>
      <c r="E86" s="3"/>
      <c r="F86" s="3"/>
      <c r="G86" s="48"/>
      <c r="H86" s="48"/>
      <c r="I86" s="48"/>
      <c r="J86" s="48"/>
      <c r="K86" s="48"/>
      <c r="L86" s="48"/>
      <c r="M86" s="48"/>
      <c r="N86" s="48"/>
      <c r="O86" s="48"/>
      <c r="P86" s="48"/>
      <c r="Q86" s="48"/>
      <c r="R86" s="48"/>
      <c r="S86" s="48"/>
      <c r="T86" s="48"/>
      <c r="U86" s="48"/>
      <c r="V86" s="48"/>
      <c r="W86" s="48"/>
      <c r="X86" s="48"/>
      <c r="Y86" s="48"/>
      <c r="Z86" s="48"/>
    </row>
    <row r="87" spans="1:26" ht="15.75" customHeight="1">
      <c r="A87" s="1"/>
      <c r="B87" s="2"/>
      <c r="C87" s="2"/>
      <c r="D87" s="2"/>
      <c r="E87" s="3"/>
      <c r="F87" s="3"/>
      <c r="G87" s="48"/>
      <c r="H87" s="48"/>
      <c r="I87" s="48"/>
      <c r="J87" s="48"/>
      <c r="K87" s="48"/>
      <c r="L87" s="48"/>
      <c r="M87" s="48"/>
      <c r="N87" s="48"/>
      <c r="O87" s="48"/>
      <c r="P87" s="48"/>
      <c r="Q87" s="48"/>
      <c r="R87" s="48"/>
      <c r="S87" s="48"/>
      <c r="T87" s="48"/>
      <c r="U87" s="48"/>
      <c r="V87" s="48"/>
      <c r="W87" s="48"/>
      <c r="X87" s="48"/>
      <c r="Y87" s="48"/>
      <c r="Z87" s="48"/>
    </row>
    <row r="88" spans="1:26" ht="15.75" customHeight="1">
      <c r="A88" s="1"/>
      <c r="B88" s="2"/>
      <c r="C88" s="2"/>
      <c r="D88" s="2"/>
      <c r="E88" s="3"/>
      <c r="F88" s="3"/>
      <c r="G88" s="48"/>
      <c r="H88" s="48"/>
      <c r="I88" s="48"/>
      <c r="J88" s="48"/>
      <c r="K88" s="48"/>
      <c r="L88" s="48"/>
      <c r="M88" s="48"/>
      <c r="N88" s="48"/>
      <c r="O88" s="48"/>
      <c r="P88" s="48"/>
      <c r="Q88" s="48"/>
      <c r="R88" s="48"/>
      <c r="S88" s="48"/>
      <c r="T88" s="48"/>
      <c r="U88" s="48"/>
      <c r="V88" s="48"/>
      <c r="W88" s="48"/>
      <c r="X88" s="48"/>
      <c r="Y88" s="48"/>
      <c r="Z88" s="48"/>
    </row>
    <row r="89" spans="1:26" ht="15.75" customHeight="1">
      <c r="A89" s="1"/>
      <c r="B89" s="2"/>
      <c r="C89" s="2"/>
      <c r="D89" s="2"/>
      <c r="E89" s="3"/>
      <c r="F89" s="3"/>
      <c r="G89" s="48"/>
      <c r="H89" s="48"/>
      <c r="I89" s="48"/>
      <c r="J89" s="48"/>
      <c r="K89" s="48"/>
      <c r="L89" s="48"/>
      <c r="M89" s="48"/>
      <c r="N89" s="48"/>
      <c r="O89" s="48"/>
      <c r="P89" s="48"/>
      <c r="Q89" s="48"/>
      <c r="R89" s="48"/>
      <c r="S89" s="48"/>
      <c r="T89" s="48"/>
      <c r="U89" s="48"/>
      <c r="V89" s="48"/>
      <c r="W89" s="48"/>
      <c r="X89" s="48"/>
      <c r="Y89" s="48"/>
      <c r="Z89" s="48"/>
    </row>
    <row r="90" spans="1:26" ht="15.75" customHeight="1">
      <c r="A90" s="1"/>
      <c r="B90" s="2"/>
      <c r="C90" s="2"/>
      <c r="D90" s="2"/>
      <c r="E90" s="3"/>
      <c r="F90" s="3"/>
      <c r="G90" s="48"/>
      <c r="H90" s="48"/>
      <c r="I90" s="48"/>
      <c r="J90" s="48"/>
      <c r="K90" s="48"/>
      <c r="L90" s="48"/>
      <c r="M90" s="48"/>
      <c r="N90" s="48"/>
      <c r="O90" s="48"/>
      <c r="P90" s="48"/>
      <c r="Q90" s="48"/>
      <c r="R90" s="48"/>
      <c r="S90" s="48"/>
      <c r="T90" s="48"/>
      <c r="U90" s="48"/>
      <c r="V90" s="48"/>
      <c r="W90" s="48"/>
      <c r="X90" s="48"/>
      <c r="Y90" s="48"/>
      <c r="Z90" s="48"/>
    </row>
    <row r="91" spans="1:26" ht="15.75" customHeight="1">
      <c r="A91" s="1"/>
      <c r="B91" s="2"/>
      <c r="C91" s="2"/>
      <c r="D91" s="2"/>
      <c r="E91" s="3"/>
      <c r="F91" s="3"/>
      <c r="G91" s="48"/>
      <c r="H91" s="48"/>
      <c r="I91" s="48"/>
      <c r="J91" s="48"/>
      <c r="K91" s="48"/>
      <c r="L91" s="48"/>
      <c r="M91" s="48"/>
      <c r="N91" s="48"/>
      <c r="O91" s="48"/>
      <c r="P91" s="48"/>
      <c r="Q91" s="48"/>
      <c r="R91" s="48"/>
      <c r="S91" s="48"/>
      <c r="T91" s="48"/>
      <c r="U91" s="48"/>
      <c r="V91" s="48"/>
      <c r="W91" s="48"/>
      <c r="X91" s="48"/>
      <c r="Y91" s="48"/>
      <c r="Z91" s="48"/>
    </row>
    <row r="92" spans="1:26" ht="15.75" customHeight="1">
      <c r="A92" s="1"/>
      <c r="B92" s="2"/>
      <c r="C92" s="2"/>
      <c r="D92" s="2"/>
      <c r="E92" s="3"/>
      <c r="F92" s="3"/>
      <c r="G92" s="48"/>
      <c r="H92" s="48"/>
      <c r="I92" s="48"/>
      <c r="J92" s="48"/>
      <c r="K92" s="48"/>
      <c r="L92" s="48"/>
      <c r="M92" s="48"/>
      <c r="N92" s="48"/>
      <c r="O92" s="48"/>
      <c r="P92" s="48"/>
      <c r="Q92" s="48"/>
      <c r="R92" s="48"/>
      <c r="S92" s="48"/>
      <c r="T92" s="48"/>
      <c r="U92" s="48"/>
      <c r="V92" s="48"/>
      <c r="W92" s="48"/>
      <c r="X92" s="48"/>
      <c r="Y92" s="48"/>
      <c r="Z92" s="48"/>
    </row>
    <row r="93" spans="1:26" ht="15.75" customHeight="1">
      <c r="A93" s="1"/>
      <c r="B93" s="2"/>
      <c r="C93" s="2"/>
      <c r="D93" s="2"/>
      <c r="E93" s="3"/>
      <c r="F93" s="3"/>
      <c r="G93" s="48"/>
      <c r="H93" s="48"/>
      <c r="I93" s="48"/>
      <c r="J93" s="48"/>
      <c r="K93" s="48"/>
      <c r="L93" s="48"/>
      <c r="M93" s="48"/>
      <c r="N93" s="48"/>
      <c r="O93" s="48"/>
      <c r="P93" s="48"/>
      <c r="Q93" s="48"/>
      <c r="R93" s="48"/>
      <c r="S93" s="48"/>
      <c r="T93" s="48"/>
      <c r="U93" s="48"/>
      <c r="V93" s="48"/>
      <c r="W93" s="48"/>
      <c r="X93" s="48"/>
      <c r="Y93" s="48"/>
      <c r="Z93" s="48"/>
    </row>
    <row r="94" spans="1:26" ht="15.75" customHeight="1">
      <c r="A94" s="1"/>
      <c r="B94" s="2"/>
      <c r="C94" s="2"/>
      <c r="D94" s="2"/>
      <c r="E94" s="3"/>
      <c r="F94" s="3"/>
      <c r="G94" s="48"/>
      <c r="H94" s="48"/>
      <c r="I94" s="48"/>
      <c r="J94" s="48"/>
      <c r="K94" s="48"/>
      <c r="L94" s="48"/>
      <c r="M94" s="48"/>
      <c r="N94" s="48"/>
      <c r="O94" s="48"/>
      <c r="P94" s="48"/>
      <c r="Q94" s="48"/>
      <c r="R94" s="48"/>
      <c r="S94" s="48"/>
      <c r="T94" s="48"/>
      <c r="U94" s="48"/>
      <c r="V94" s="48"/>
      <c r="W94" s="48"/>
      <c r="X94" s="48"/>
      <c r="Y94" s="48"/>
      <c r="Z94" s="48"/>
    </row>
    <row r="95" spans="1:26" ht="15.75" customHeight="1">
      <c r="A95" s="1"/>
      <c r="B95" s="2"/>
      <c r="C95" s="2"/>
      <c r="D95" s="2"/>
      <c r="E95" s="3"/>
      <c r="F95" s="3"/>
      <c r="G95" s="48"/>
      <c r="H95" s="48"/>
      <c r="I95" s="48"/>
      <c r="J95" s="48"/>
      <c r="K95" s="48"/>
      <c r="L95" s="48"/>
      <c r="M95" s="48"/>
      <c r="N95" s="48"/>
      <c r="O95" s="48"/>
      <c r="P95" s="48"/>
      <c r="Q95" s="48"/>
      <c r="R95" s="48"/>
      <c r="S95" s="48"/>
      <c r="T95" s="48"/>
      <c r="U95" s="48"/>
      <c r="V95" s="48"/>
      <c r="W95" s="48"/>
      <c r="X95" s="48"/>
      <c r="Y95" s="48"/>
      <c r="Z95" s="48"/>
    </row>
    <row r="96" spans="1:26" ht="15.75" customHeight="1">
      <c r="A96" s="1"/>
      <c r="B96" s="2"/>
      <c r="C96" s="2"/>
      <c r="D96" s="2"/>
      <c r="E96" s="3"/>
      <c r="F96" s="3"/>
      <c r="G96" s="48"/>
      <c r="H96" s="48"/>
      <c r="I96" s="48"/>
      <c r="J96" s="48"/>
      <c r="K96" s="48"/>
      <c r="L96" s="48"/>
      <c r="M96" s="48"/>
      <c r="N96" s="48"/>
      <c r="O96" s="48"/>
      <c r="P96" s="48"/>
      <c r="Q96" s="48"/>
      <c r="R96" s="48"/>
      <c r="S96" s="48"/>
      <c r="T96" s="48"/>
      <c r="U96" s="48"/>
      <c r="V96" s="48"/>
      <c r="W96" s="48"/>
      <c r="X96" s="48"/>
      <c r="Y96" s="48"/>
      <c r="Z96" s="48"/>
    </row>
    <row r="97" spans="1:26" ht="15.75" customHeight="1">
      <c r="A97" s="1"/>
      <c r="B97" s="2"/>
      <c r="C97" s="2"/>
      <c r="D97" s="2"/>
      <c r="E97" s="3"/>
      <c r="F97" s="3"/>
      <c r="G97" s="48"/>
      <c r="H97" s="48"/>
      <c r="I97" s="48"/>
      <c r="J97" s="48"/>
      <c r="K97" s="48"/>
      <c r="L97" s="48"/>
      <c r="M97" s="48"/>
      <c r="N97" s="48"/>
      <c r="O97" s="48"/>
      <c r="P97" s="48"/>
      <c r="Q97" s="48"/>
      <c r="R97" s="48"/>
      <c r="S97" s="48"/>
      <c r="T97" s="48"/>
      <c r="U97" s="48"/>
      <c r="V97" s="48"/>
      <c r="W97" s="48"/>
      <c r="X97" s="48"/>
      <c r="Y97" s="48"/>
      <c r="Z97" s="48"/>
    </row>
    <row r="98" spans="1:26" ht="15.75" customHeight="1">
      <c r="A98" s="1"/>
      <c r="B98" s="2"/>
      <c r="C98" s="2"/>
      <c r="D98" s="2"/>
      <c r="E98" s="3"/>
      <c r="F98" s="3"/>
      <c r="G98" s="48"/>
      <c r="H98" s="48"/>
      <c r="I98" s="48"/>
      <c r="J98" s="48"/>
      <c r="K98" s="48"/>
      <c r="L98" s="48"/>
      <c r="M98" s="48"/>
      <c r="N98" s="48"/>
      <c r="O98" s="48"/>
      <c r="P98" s="48"/>
      <c r="Q98" s="48"/>
      <c r="R98" s="48"/>
      <c r="S98" s="48"/>
      <c r="T98" s="48"/>
      <c r="U98" s="48"/>
      <c r="V98" s="48"/>
      <c r="W98" s="48"/>
      <c r="X98" s="48"/>
      <c r="Y98" s="48"/>
      <c r="Z98" s="48"/>
    </row>
    <row r="99" spans="1:26" ht="15.75" customHeight="1">
      <c r="A99" s="1"/>
      <c r="B99" s="2"/>
      <c r="C99" s="2"/>
      <c r="D99" s="2"/>
      <c r="E99" s="3"/>
      <c r="F99" s="3"/>
      <c r="G99" s="48"/>
      <c r="H99" s="48"/>
      <c r="I99" s="48"/>
      <c r="J99" s="48"/>
      <c r="K99" s="48"/>
      <c r="L99" s="48"/>
      <c r="M99" s="48"/>
      <c r="N99" s="48"/>
      <c r="O99" s="48"/>
      <c r="P99" s="48"/>
      <c r="Q99" s="48"/>
      <c r="R99" s="48"/>
      <c r="S99" s="48"/>
      <c r="T99" s="48"/>
      <c r="U99" s="48"/>
      <c r="V99" s="48"/>
      <c r="W99" s="48"/>
      <c r="X99" s="48"/>
      <c r="Y99" s="48"/>
      <c r="Z99" s="48"/>
    </row>
    <row r="100" spans="1:26" ht="15.75" customHeight="1">
      <c r="A100" s="1"/>
      <c r="B100" s="2"/>
      <c r="C100" s="2"/>
      <c r="D100" s="2"/>
      <c r="E100" s="3"/>
      <c r="F100" s="3"/>
      <c r="G100" s="48"/>
      <c r="H100" s="48"/>
      <c r="I100" s="48"/>
      <c r="J100" s="48"/>
      <c r="K100" s="48"/>
      <c r="L100" s="48"/>
      <c r="M100" s="48"/>
      <c r="N100" s="48"/>
      <c r="O100" s="48"/>
      <c r="P100" s="48"/>
      <c r="Q100" s="48"/>
      <c r="R100" s="48"/>
      <c r="S100" s="48"/>
      <c r="T100" s="48"/>
      <c r="U100" s="48"/>
      <c r="V100" s="48"/>
      <c r="W100" s="48"/>
      <c r="X100" s="48"/>
      <c r="Y100" s="48"/>
      <c r="Z100" s="48"/>
    </row>
    <row r="101" spans="1:26" ht="15.75" customHeight="1">
      <c r="A101" s="1"/>
      <c r="B101" s="2"/>
      <c r="C101" s="2"/>
      <c r="D101" s="2"/>
      <c r="E101" s="3"/>
      <c r="F101" s="3"/>
      <c r="G101" s="48"/>
      <c r="H101" s="48"/>
      <c r="I101" s="48"/>
      <c r="J101" s="48"/>
      <c r="K101" s="48"/>
      <c r="L101" s="48"/>
      <c r="M101" s="48"/>
      <c r="N101" s="48"/>
      <c r="O101" s="48"/>
      <c r="P101" s="48"/>
      <c r="Q101" s="48"/>
      <c r="R101" s="48"/>
      <c r="S101" s="48"/>
      <c r="T101" s="48"/>
      <c r="U101" s="48"/>
      <c r="V101" s="48"/>
      <c r="W101" s="48"/>
      <c r="X101" s="48"/>
      <c r="Y101" s="48"/>
      <c r="Z101" s="48"/>
    </row>
    <row r="102" spans="1:26" ht="15.75" customHeight="1">
      <c r="A102" s="1"/>
      <c r="B102" s="2"/>
      <c r="C102" s="2"/>
      <c r="D102" s="2"/>
      <c r="E102" s="3"/>
      <c r="F102" s="3"/>
      <c r="G102" s="48"/>
      <c r="H102" s="48"/>
      <c r="I102" s="48"/>
      <c r="J102" s="48"/>
      <c r="K102" s="48"/>
      <c r="L102" s="48"/>
      <c r="M102" s="48"/>
      <c r="N102" s="48"/>
      <c r="O102" s="48"/>
      <c r="P102" s="48"/>
      <c r="Q102" s="48"/>
      <c r="R102" s="48"/>
      <c r="S102" s="48"/>
      <c r="T102" s="48"/>
      <c r="U102" s="48"/>
      <c r="V102" s="48"/>
      <c r="W102" s="48"/>
      <c r="X102" s="48"/>
      <c r="Y102" s="48"/>
      <c r="Z102" s="48"/>
    </row>
    <row r="103" spans="1:26" ht="15.75" customHeight="1">
      <c r="A103" s="1"/>
      <c r="B103" s="2"/>
      <c r="C103" s="2"/>
      <c r="D103" s="2"/>
      <c r="E103" s="3"/>
      <c r="F103" s="3"/>
      <c r="G103" s="48"/>
      <c r="H103" s="48"/>
      <c r="I103" s="48"/>
      <c r="J103" s="48"/>
      <c r="K103" s="48"/>
      <c r="L103" s="48"/>
      <c r="M103" s="48"/>
      <c r="N103" s="48"/>
      <c r="O103" s="48"/>
      <c r="P103" s="48"/>
      <c r="Q103" s="48"/>
      <c r="R103" s="48"/>
      <c r="S103" s="48"/>
      <c r="T103" s="48"/>
      <c r="U103" s="48"/>
      <c r="V103" s="48"/>
      <c r="W103" s="48"/>
      <c r="X103" s="48"/>
      <c r="Y103" s="48"/>
      <c r="Z103" s="48"/>
    </row>
    <row r="104" spans="1:26" ht="15.75" customHeight="1">
      <c r="A104" s="1"/>
      <c r="B104" s="2"/>
      <c r="C104" s="2"/>
      <c r="D104" s="2"/>
      <c r="E104" s="3"/>
      <c r="F104" s="3"/>
      <c r="G104" s="48"/>
      <c r="H104" s="48"/>
      <c r="I104" s="48"/>
      <c r="J104" s="48"/>
      <c r="K104" s="48"/>
      <c r="L104" s="48"/>
      <c r="M104" s="48"/>
      <c r="N104" s="48"/>
      <c r="O104" s="48"/>
      <c r="P104" s="48"/>
      <c r="Q104" s="48"/>
      <c r="R104" s="48"/>
      <c r="S104" s="48"/>
      <c r="T104" s="48"/>
      <c r="U104" s="48"/>
      <c r="V104" s="48"/>
      <c r="W104" s="48"/>
      <c r="X104" s="48"/>
      <c r="Y104" s="48"/>
      <c r="Z104" s="48"/>
    </row>
    <row r="105" spans="1:26" ht="15.75" customHeight="1">
      <c r="A105" s="1"/>
      <c r="B105" s="2"/>
      <c r="C105" s="2"/>
      <c r="D105" s="2"/>
      <c r="E105" s="3"/>
      <c r="F105" s="3"/>
      <c r="G105" s="48"/>
      <c r="H105" s="48"/>
      <c r="I105" s="48"/>
      <c r="J105" s="48"/>
      <c r="K105" s="48"/>
      <c r="L105" s="48"/>
      <c r="M105" s="48"/>
      <c r="N105" s="48"/>
      <c r="O105" s="48"/>
      <c r="P105" s="48"/>
      <c r="Q105" s="48"/>
      <c r="R105" s="48"/>
      <c r="S105" s="48"/>
      <c r="T105" s="48"/>
      <c r="U105" s="48"/>
      <c r="V105" s="48"/>
      <c r="W105" s="48"/>
      <c r="X105" s="48"/>
      <c r="Y105" s="48"/>
      <c r="Z105" s="48"/>
    </row>
    <row r="106" spans="1:26" ht="15.75" customHeight="1">
      <c r="A106" s="1"/>
      <c r="B106" s="2"/>
      <c r="C106" s="2"/>
      <c r="D106" s="2"/>
      <c r="E106" s="3"/>
      <c r="F106" s="3"/>
      <c r="G106" s="48"/>
      <c r="H106" s="48"/>
      <c r="I106" s="48"/>
      <c r="J106" s="48"/>
      <c r="K106" s="48"/>
      <c r="L106" s="48"/>
      <c r="M106" s="48"/>
      <c r="N106" s="48"/>
      <c r="O106" s="48"/>
      <c r="P106" s="48"/>
      <c r="Q106" s="48"/>
      <c r="R106" s="48"/>
      <c r="S106" s="48"/>
      <c r="T106" s="48"/>
      <c r="U106" s="48"/>
      <c r="V106" s="48"/>
      <c r="W106" s="48"/>
      <c r="X106" s="48"/>
      <c r="Y106" s="48"/>
      <c r="Z106" s="48"/>
    </row>
    <row r="107" spans="1:26" ht="15.75" customHeight="1">
      <c r="A107" s="1"/>
      <c r="B107" s="2"/>
      <c r="C107" s="2"/>
      <c r="D107" s="2"/>
      <c r="E107" s="3"/>
      <c r="F107" s="3"/>
      <c r="G107" s="48"/>
      <c r="H107" s="48"/>
      <c r="I107" s="48"/>
      <c r="J107" s="48"/>
      <c r="K107" s="48"/>
      <c r="L107" s="48"/>
      <c r="M107" s="48"/>
      <c r="N107" s="48"/>
      <c r="O107" s="48"/>
      <c r="P107" s="48"/>
      <c r="Q107" s="48"/>
      <c r="R107" s="48"/>
      <c r="S107" s="48"/>
      <c r="T107" s="48"/>
      <c r="U107" s="48"/>
      <c r="V107" s="48"/>
      <c r="W107" s="48"/>
      <c r="X107" s="48"/>
      <c r="Y107" s="48"/>
      <c r="Z107" s="48"/>
    </row>
    <row r="108" spans="1:26" ht="15.75" customHeight="1">
      <c r="A108" s="1"/>
      <c r="B108" s="2"/>
      <c r="C108" s="2"/>
      <c r="D108" s="2"/>
      <c r="E108" s="3"/>
      <c r="F108" s="3"/>
      <c r="G108" s="48"/>
      <c r="H108" s="48"/>
      <c r="I108" s="48"/>
      <c r="J108" s="48"/>
      <c r="K108" s="48"/>
      <c r="L108" s="48"/>
      <c r="M108" s="48"/>
      <c r="N108" s="48"/>
      <c r="O108" s="48"/>
      <c r="P108" s="48"/>
      <c r="Q108" s="48"/>
      <c r="R108" s="48"/>
      <c r="S108" s="48"/>
      <c r="T108" s="48"/>
      <c r="U108" s="48"/>
      <c r="V108" s="48"/>
      <c r="W108" s="48"/>
      <c r="X108" s="48"/>
      <c r="Y108" s="48"/>
      <c r="Z108" s="48"/>
    </row>
    <row r="109" spans="1:26" ht="15.75" customHeight="1">
      <c r="A109" s="1"/>
      <c r="B109" s="2"/>
      <c r="C109" s="2"/>
      <c r="D109" s="2"/>
      <c r="E109" s="3"/>
      <c r="F109" s="3"/>
      <c r="G109" s="48"/>
      <c r="H109" s="48"/>
      <c r="I109" s="48"/>
      <c r="J109" s="48"/>
      <c r="K109" s="48"/>
      <c r="L109" s="48"/>
      <c r="M109" s="48"/>
      <c r="N109" s="48"/>
      <c r="O109" s="48"/>
      <c r="P109" s="48"/>
      <c r="Q109" s="48"/>
      <c r="R109" s="48"/>
      <c r="S109" s="48"/>
      <c r="T109" s="48"/>
      <c r="U109" s="48"/>
      <c r="V109" s="48"/>
      <c r="W109" s="48"/>
      <c r="X109" s="48"/>
      <c r="Y109" s="48"/>
      <c r="Z109" s="48"/>
    </row>
    <row r="110" spans="1:26" ht="15.75" customHeight="1">
      <c r="A110" s="1"/>
      <c r="B110" s="2"/>
      <c r="C110" s="2"/>
      <c r="D110" s="2"/>
      <c r="E110" s="3"/>
      <c r="F110" s="3"/>
      <c r="G110" s="48"/>
      <c r="H110" s="48"/>
      <c r="I110" s="48"/>
      <c r="J110" s="48"/>
      <c r="K110" s="48"/>
      <c r="L110" s="48"/>
      <c r="M110" s="48"/>
      <c r="N110" s="48"/>
      <c r="O110" s="48"/>
      <c r="P110" s="48"/>
      <c r="Q110" s="48"/>
      <c r="R110" s="48"/>
      <c r="S110" s="48"/>
      <c r="T110" s="48"/>
      <c r="U110" s="48"/>
      <c r="V110" s="48"/>
      <c r="W110" s="48"/>
      <c r="X110" s="48"/>
      <c r="Y110" s="48"/>
      <c r="Z110" s="48"/>
    </row>
    <row r="111" spans="1:26" ht="15.75" customHeight="1">
      <c r="A111" s="1"/>
      <c r="B111" s="2"/>
      <c r="C111" s="2"/>
      <c r="D111" s="2"/>
      <c r="E111" s="3"/>
      <c r="F111" s="3"/>
      <c r="G111" s="48"/>
      <c r="H111" s="48"/>
      <c r="I111" s="48"/>
      <c r="J111" s="48"/>
      <c r="K111" s="48"/>
      <c r="L111" s="48"/>
      <c r="M111" s="48"/>
      <c r="N111" s="48"/>
      <c r="O111" s="48"/>
      <c r="P111" s="48"/>
      <c r="Q111" s="48"/>
      <c r="R111" s="48"/>
      <c r="S111" s="48"/>
      <c r="T111" s="48"/>
      <c r="U111" s="48"/>
      <c r="V111" s="48"/>
      <c r="W111" s="48"/>
      <c r="X111" s="48"/>
      <c r="Y111" s="48"/>
      <c r="Z111" s="48"/>
    </row>
    <row r="112" spans="1:26" ht="15.75" customHeight="1">
      <c r="A112" s="1"/>
      <c r="B112" s="2"/>
      <c r="C112" s="2"/>
      <c r="D112" s="2"/>
      <c r="E112" s="3"/>
      <c r="F112" s="3"/>
      <c r="G112" s="48"/>
      <c r="H112" s="48"/>
      <c r="I112" s="48"/>
      <c r="J112" s="48"/>
      <c r="K112" s="48"/>
      <c r="L112" s="48"/>
      <c r="M112" s="48"/>
      <c r="N112" s="48"/>
      <c r="O112" s="48"/>
      <c r="P112" s="48"/>
      <c r="Q112" s="48"/>
      <c r="R112" s="48"/>
      <c r="S112" s="48"/>
      <c r="T112" s="48"/>
      <c r="U112" s="48"/>
      <c r="V112" s="48"/>
      <c r="W112" s="48"/>
      <c r="X112" s="48"/>
      <c r="Y112" s="48"/>
      <c r="Z112" s="48"/>
    </row>
    <row r="113" spans="1:26" ht="15.75" customHeight="1">
      <c r="A113" s="1"/>
      <c r="B113" s="2"/>
      <c r="C113" s="2"/>
      <c r="D113" s="2"/>
      <c r="E113" s="3"/>
      <c r="F113" s="3"/>
      <c r="G113" s="48"/>
      <c r="H113" s="48"/>
      <c r="I113" s="48"/>
      <c r="J113" s="48"/>
      <c r="K113" s="48"/>
      <c r="L113" s="48"/>
      <c r="M113" s="48"/>
      <c r="N113" s="48"/>
      <c r="O113" s="48"/>
      <c r="P113" s="48"/>
      <c r="Q113" s="48"/>
      <c r="R113" s="48"/>
      <c r="S113" s="48"/>
      <c r="T113" s="48"/>
      <c r="U113" s="48"/>
      <c r="V113" s="48"/>
      <c r="W113" s="48"/>
      <c r="X113" s="48"/>
      <c r="Y113" s="48"/>
      <c r="Z113" s="48"/>
    </row>
    <row r="114" spans="1:26" ht="15.75" customHeight="1">
      <c r="A114" s="1"/>
      <c r="B114" s="2"/>
      <c r="C114" s="2"/>
      <c r="D114" s="2"/>
      <c r="E114" s="3"/>
      <c r="F114" s="3"/>
      <c r="G114" s="48"/>
      <c r="H114" s="48"/>
      <c r="I114" s="48"/>
      <c r="J114" s="48"/>
      <c r="K114" s="48"/>
      <c r="L114" s="48"/>
      <c r="M114" s="48"/>
      <c r="N114" s="48"/>
      <c r="O114" s="48"/>
      <c r="P114" s="48"/>
      <c r="Q114" s="48"/>
      <c r="R114" s="48"/>
      <c r="S114" s="48"/>
      <c r="T114" s="48"/>
      <c r="U114" s="48"/>
      <c r="V114" s="48"/>
      <c r="W114" s="48"/>
      <c r="X114" s="48"/>
      <c r="Y114" s="48"/>
      <c r="Z114" s="48"/>
    </row>
    <row r="115" spans="1:26" ht="15.75" customHeight="1">
      <c r="A115" s="1"/>
      <c r="B115" s="2"/>
      <c r="C115" s="2"/>
      <c r="D115" s="2"/>
      <c r="E115" s="3"/>
      <c r="F115" s="3"/>
      <c r="G115" s="48"/>
      <c r="H115" s="48"/>
      <c r="I115" s="48"/>
      <c r="J115" s="48"/>
      <c r="K115" s="48"/>
      <c r="L115" s="48"/>
      <c r="M115" s="48"/>
      <c r="N115" s="48"/>
      <c r="O115" s="48"/>
      <c r="P115" s="48"/>
      <c r="Q115" s="48"/>
      <c r="R115" s="48"/>
      <c r="S115" s="48"/>
      <c r="T115" s="48"/>
      <c r="U115" s="48"/>
      <c r="V115" s="48"/>
      <c r="W115" s="48"/>
      <c r="X115" s="48"/>
      <c r="Y115" s="48"/>
      <c r="Z115" s="48"/>
    </row>
    <row r="116" spans="1:26" ht="15.75" customHeight="1">
      <c r="A116" s="1"/>
      <c r="B116" s="2"/>
      <c r="C116" s="2"/>
      <c r="D116" s="2"/>
      <c r="E116" s="3"/>
      <c r="F116" s="3"/>
      <c r="G116" s="48"/>
      <c r="H116" s="48"/>
      <c r="I116" s="48"/>
      <c r="J116" s="48"/>
      <c r="K116" s="48"/>
      <c r="L116" s="48"/>
      <c r="M116" s="48"/>
      <c r="N116" s="48"/>
      <c r="O116" s="48"/>
      <c r="P116" s="48"/>
      <c r="Q116" s="48"/>
      <c r="R116" s="48"/>
      <c r="S116" s="48"/>
      <c r="T116" s="48"/>
      <c r="U116" s="48"/>
      <c r="V116" s="48"/>
      <c r="W116" s="48"/>
      <c r="X116" s="48"/>
      <c r="Y116" s="48"/>
      <c r="Z116" s="48"/>
    </row>
    <row r="117" spans="1:26" ht="15.75" customHeight="1">
      <c r="A117" s="1"/>
      <c r="B117" s="2"/>
      <c r="C117" s="2"/>
      <c r="D117" s="2"/>
      <c r="E117" s="3"/>
      <c r="F117" s="3"/>
      <c r="G117" s="48"/>
      <c r="H117" s="48"/>
      <c r="I117" s="48"/>
      <c r="J117" s="48"/>
      <c r="K117" s="48"/>
      <c r="L117" s="48"/>
      <c r="M117" s="48"/>
      <c r="N117" s="48"/>
      <c r="O117" s="48"/>
      <c r="P117" s="48"/>
      <c r="Q117" s="48"/>
      <c r="R117" s="48"/>
      <c r="S117" s="48"/>
      <c r="T117" s="48"/>
      <c r="U117" s="48"/>
      <c r="V117" s="48"/>
      <c r="W117" s="48"/>
      <c r="X117" s="48"/>
      <c r="Y117" s="48"/>
      <c r="Z117" s="48"/>
    </row>
    <row r="118" spans="1:26" ht="15.75" customHeight="1">
      <c r="A118" s="1"/>
      <c r="B118" s="2"/>
      <c r="C118" s="2"/>
      <c r="D118" s="2"/>
      <c r="E118" s="3"/>
      <c r="F118" s="3"/>
      <c r="G118" s="48"/>
      <c r="H118" s="48"/>
      <c r="I118" s="48"/>
      <c r="J118" s="48"/>
      <c r="K118" s="48"/>
      <c r="L118" s="48"/>
      <c r="M118" s="48"/>
      <c r="N118" s="48"/>
      <c r="O118" s="48"/>
      <c r="P118" s="48"/>
      <c r="Q118" s="48"/>
      <c r="R118" s="48"/>
      <c r="S118" s="48"/>
      <c r="T118" s="48"/>
      <c r="U118" s="48"/>
      <c r="V118" s="48"/>
      <c r="W118" s="48"/>
      <c r="X118" s="48"/>
      <c r="Y118" s="48"/>
      <c r="Z118" s="48"/>
    </row>
    <row r="119" spans="1:26" ht="15.75" customHeight="1">
      <c r="A119" s="1"/>
      <c r="B119" s="2"/>
      <c r="C119" s="2"/>
      <c r="D119" s="2"/>
      <c r="E119" s="3"/>
      <c r="F119" s="3"/>
      <c r="G119" s="48"/>
      <c r="H119" s="48"/>
      <c r="I119" s="48"/>
      <c r="J119" s="48"/>
      <c r="K119" s="48"/>
      <c r="L119" s="48"/>
      <c r="M119" s="48"/>
      <c r="N119" s="48"/>
      <c r="O119" s="48"/>
      <c r="P119" s="48"/>
      <c r="Q119" s="48"/>
      <c r="R119" s="48"/>
      <c r="S119" s="48"/>
      <c r="T119" s="48"/>
      <c r="U119" s="48"/>
      <c r="V119" s="48"/>
      <c r="W119" s="48"/>
      <c r="X119" s="48"/>
      <c r="Y119" s="48"/>
      <c r="Z119" s="48"/>
    </row>
    <row r="120" spans="1:26" ht="15.75" customHeight="1">
      <c r="A120" s="1"/>
      <c r="B120" s="2"/>
      <c r="C120" s="2"/>
      <c r="D120" s="2"/>
      <c r="E120" s="3"/>
      <c r="F120" s="3"/>
      <c r="G120" s="48"/>
      <c r="H120" s="48"/>
      <c r="I120" s="48"/>
      <c r="J120" s="48"/>
      <c r="K120" s="48"/>
      <c r="L120" s="48"/>
      <c r="M120" s="48"/>
      <c r="N120" s="48"/>
      <c r="O120" s="48"/>
      <c r="P120" s="48"/>
      <c r="Q120" s="48"/>
      <c r="R120" s="48"/>
      <c r="S120" s="48"/>
      <c r="T120" s="48"/>
      <c r="U120" s="48"/>
      <c r="V120" s="48"/>
      <c r="W120" s="48"/>
      <c r="X120" s="48"/>
      <c r="Y120" s="48"/>
      <c r="Z120" s="48"/>
    </row>
    <row r="121" spans="1:26" ht="15.75" customHeight="1">
      <c r="A121" s="1"/>
      <c r="B121" s="2"/>
      <c r="C121" s="2"/>
      <c r="D121" s="2"/>
      <c r="E121" s="3"/>
      <c r="F121" s="3"/>
      <c r="G121" s="48"/>
      <c r="H121" s="48"/>
      <c r="I121" s="48"/>
      <c r="J121" s="48"/>
      <c r="K121" s="48"/>
      <c r="L121" s="48"/>
      <c r="M121" s="48"/>
      <c r="N121" s="48"/>
      <c r="O121" s="48"/>
      <c r="P121" s="48"/>
      <c r="Q121" s="48"/>
      <c r="R121" s="48"/>
      <c r="S121" s="48"/>
      <c r="T121" s="48"/>
      <c r="U121" s="48"/>
      <c r="V121" s="48"/>
      <c r="W121" s="48"/>
      <c r="X121" s="48"/>
      <c r="Y121" s="48"/>
      <c r="Z121" s="48"/>
    </row>
    <row r="122" spans="1:26" ht="15.75" customHeight="1">
      <c r="A122" s="1"/>
      <c r="B122" s="2"/>
      <c r="C122" s="2"/>
      <c r="D122" s="2"/>
      <c r="E122" s="3"/>
      <c r="F122" s="3"/>
      <c r="G122" s="48"/>
      <c r="H122" s="48"/>
      <c r="I122" s="48"/>
      <c r="J122" s="48"/>
      <c r="K122" s="48"/>
      <c r="L122" s="48"/>
      <c r="M122" s="48"/>
      <c r="N122" s="48"/>
      <c r="O122" s="48"/>
      <c r="P122" s="48"/>
      <c r="Q122" s="48"/>
      <c r="R122" s="48"/>
      <c r="S122" s="48"/>
      <c r="T122" s="48"/>
      <c r="U122" s="48"/>
      <c r="V122" s="48"/>
      <c r="W122" s="48"/>
      <c r="X122" s="48"/>
      <c r="Y122" s="48"/>
      <c r="Z122" s="48"/>
    </row>
    <row r="123" spans="1:26" ht="15.75" customHeight="1">
      <c r="A123" s="1"/>
      <c r="B123" s="2"/>
      <c r="C123" s="2"/>
      <c r="D123" s="2"/>
      <c r="E123" s="3"/>
      <c r="F123" s="3"/>
      <c r="G123" s="48"/>
      <c r="H123" s="48"/>
      <c r="I123" s="48"/>
      <c r="J123" s="48"/>
      <c r="K123" s="48"/>
      <c r="L123" s="48"/>
      <c r="M123" s="48"/>
      <c r="N123" s="48"/>
      <c r="O123" s="48"/>
      <c r="P123" s="48"/>
      <c r="Q123" s="48"/>
      <c r="R123" s="48"/>
      <c r="S123" s="48"/>
      <c r="T123" s="48"/>
      <c r="U123" s="48"/>
      <c r="V123" s="48"/>
      <c r="W123" s="48"/>
      <c r="X123" s="48"/>
      <c r="Y123" s="48"/>
      <c r="Z123" s="48"/>
    </row>
    <row r="124" spans="1:26" ht="15.75" customHeight="1">
      <c r="A124" s="1"/>
      <c r="B124" s="2"/>
      <c r="C124" s="2"/>
      <c r="D124" s="2"/>
      <c r="E124" s="3"/>
      <c r="F124" s="3"/>
      <c r="G124" s="48"/>
      <c r="H124" s="48"/>
      <c r="I124" s="48"/>
      <c r="J124" s="48"/>
      <c r="K124" s="48"/>
      <c r="L124" s="48"/>
      <c r="M124" s="48"/>
      <c r="N124" s="48"/>
      <c r="O124" s="48"/>
      <c r="P124" s="48"/>
      <c r="Q124" s="48"/>
      <c r="R124" s="48"/>
      <c r="S124" s="48"/>
      <c r="T124" s="48"/>
      <c r="U124" s="48"/>
      <c r="V124" s="48"/>
      <c r="W124" s="48"/>
      <c r="X124" s="48"/>
      <c r="Y124" s="48"/>
      <c r="Z124" s="48"/>
    </row>
    <row r="125" spans="1:26" ht="15.75" customHeight="1">
      <c r="A125" s="1"/>
      <c r="B125" s="2"/>
      <c r="C125" s="2"/>
      <c r="D125" s="2"/>
      <c r="E125" s="3"/>
      <c r="F125" s="3"/>
      <c r="G125" s="48"/>
      <c r="H125" s="48"/>
      <c r="I125" s="48"/>
      <c r="J125" s="48"/>
      <c r="K125" s="48"/>
      <c r="L125" s="48"/>
      <c r="M125" s="48"/>
      <c r="N125" s="48"/>
      <c r="O125" s="48"/>
      <c r="P125" s="48"/>
      <c r="Q125" s="48"/>
      <c r="R125" s="48"/>
      <c r="S125" s="48"/>
      <c r="T125" s="48"/>
      <c r="U125" s="48"/>
      <c r="V125" s="48"/>
      <c r="W125" s="48"/>
      <c r="X125" s="48"/>
      <c r="Y125" s="48"/>
      <c r="Z125" s="48"/>
    </row>
    <row r="126" spans="1:26" ht="15.75" customHeight="1">
      <c r="A126" s="1"/>
      <c r="B126" s="2"/>
      <c r="C126" s="2"/>
      <c r="D126" s="2"/>
      <c r="E126" s="3"/>
      <c r="F126" s="3"/>
      <c r="G126" s="48"/>
      <c r="H126" s="48"/>
      <c r="I126" s="48"/>
      <c r="J126" s="48"/>
      <c r="K126" s="48"/>
      <c r="L126" s="48"/>
      <c r="M126" s="48"/>
      <c r="N126" s="48"/>
      <c r="O126" s="48"/>
      <c r="P126" s="48"/>
      <c r="Q126" s="48"/>
      <c r="R126" s="48"/>
      <c r="S126" s="48"/>
      <c r="T126" s="48"/>
      <c r="U126" s="48"/>
      <c r="V126" s="48"/>
      <c r="W126" s="48"/>
      <c r="X126" s="48"/>
      <c r="Y126" s="48"/>
      <c r="Z126" s="48"/>
    </row>
    <row r="127" spans="1:26" ht="15.75" customHeight="1">
      <c r="A127" s="1"/>
      <c r="B127" s="2"/>
      <c r="C127" s="2"/>
      <c r="D127" s="2"/>
      <c r="E127" s="3"/>
      <c r="F127" s="3"/>
      <c r="G127" s="48"/>
      <c r="H127" s="48"/>
      <c r="I127" s="48"/>
      <c r="J127" s="48"/>
      <c r="K127" s="48"/>
      <c r="L127" s="48"/>
      <c r="M127" s="48"/>
      <c r="N127" s="48"/>
      <c r="O127" s="48"/>
      <c r="P127" s="48"/>
      <c r="Q127" s="48"/>
      <c r="R127" s="48"/>
      <c r="S127" s="48"/>
      <c r="T127" s="48"/>
      <c r="U127" s="48"/>
      <c r="V127" s="48"/>
      <c r="W127" s="48"/>
      <c r="X127" s="48"/>
      <c r="Y127" s="48"/>
      <c r="Z127" s="48"/>
    </row>
    <row r="128" spans="1:26" ht="15.75" customHeight="1">
      <c r="A128" s="1"/>
      <c r="B128" s="2"/>
      <c r="C128" s="2"/>
      <c r="D128" s="2"/>
      <c r="E128" s="3"/>
      <c r="F128" s="3"/>
      <c r="G128" s="48"/>
      <c r="H128" s="48"/>
      <c r="I128" s="48"/>
      <c r="J128" s="48"/>
      <c r="K128" s="48"/>
      <c r="L128" s="48"/>
      <c r="M128" s="48"/>
      <c r="N128" s="48"/>
      <c r="O128" s="48"/>
      <c r="P128" s="48"/>
      <c r="Q128" s="48"/>
      <c r="R128" s="48"/>
      <c r="S128" s="48"/>
      <c r="T128" s="48"/>
      <c r="U128" s="48"/>
      <c r="V128" s="48"/>
      <c r="W128" s="48"/>
      <c r="X128" s="48"/>
      <c r="Y128" s="48"/>
      <c r="Z128" s="48"/>
    </row>
    <row r="129" spans="1:26" ht="15.75" customHeight="1">
      <c r="A129" s="1"/>
      <c r="B129" s="2"/>
      <c r="C129" s="2"/>
      <c r="D129" s="2"/>
      <c r="E129" s="3"/>
      <c r="F129" s="3"/>
      <c r="G129" s="48"/>
      <c r="H129" s="48"/>
      <c r="I129" s="48"/>
      <c r="J129" s="48"/>
      <c r="K129" s="48"/>
      <c r="L129" s="48"/>
      <c r="M129" s="48"/>
      <c r="N129" s="48"/>
      <c r="O129" s="48"/>
      <c r="P129" s="48"/>
      <c r="Q129" s="48"/>
      <c r="R129" s="48"/>
      <c r="S129" s="48"/>
      <c r="T129" s="48"/>
      <c r="U129" s="48"/>
      <c r="V129" s="48"/>
      <c r="W129" s="48"/>
      <c r="X129" s="48"/>
      <c r="Y129" s="48"/>
      <c r="Z129" s="48"/>
    </row>
    <row r="130" spans="1:26" ht="15.75" customHeight="1">
      <c r="A130" s="1"/>
      <c r="B130" s="2"/>
      <c r="C130" s="2"/>
      <c r="D130" s="2"/>
      <c r="E130" s="3"/>
      <c r="F130" s="3"/>
      <c r="G130" s="48"/>
      <c r="H130" s="48"/>
      <c r="I130" s="48"/>
      <c r="J130" s="48"/>
      <c r="K130" s="48"/>
      <c r="L130" s="48"/>
      <c r="M130" s="48"/>
      <c r="N130" s="48"/>
      <c r="O130" s="48"/>
      <c r="P130" s="48"/>
      <c r="Q130" s="48"/>
      <c r="R130" s="48"/>
      <c r="S130" s="48"/>
      <c r="T130" s="48"/>
      <c r="U130" s="48"/>
      <c r="V130" s="48"/>
      <c r="W130" s="48"/>
      <c r="X130" s="48"/>
      <c r="Y130" s="48"/>
      <c r="Z130" s="48"/>
    </row>
    <row r="131" spans="1:26" ht="15.75" customHeight="1">
      <c r="A131" s="1"/>
      <c r="B131" s="2"/>
      <c r="C131" s="2"/>
      <c r="D131" s="2"/>
      <c r="E131" s="3"/>
      <c r="F131" s="3"/>
      <c r="G131" s="48"/>
      <c r="H131" s="48"/>
      <c r="I131" s="48"/>
      <c r="J131" s="48"/>
      <c r="K131" s="48"/>
      <c r="L131" s="48"/>
      <c r="M131" s="48"/>
      <c r="N131" s="48"/>
      <c r="O131" s="48"/>
      <c r="P131" s="48"/>
      <c r="Q131" s="48"/>
      <c r="R131" s="48"/>
      <c r="S131" s="48"/>
      <c r="T131" s="48"/>
      <c r="U131" s="48"/>
      <c r="V131" s="48"/>
      <c r="W131" s="48"/>
      <c r="X131" s="48"/>
      <c r="Y131" s="48"/>
      <c r="Z131" s="48"/>
    </row>
    <row r="132" spans="1:26" ht="15.75" customHeight="1">
      <c r="A132" s="1"/>
      <c r="B132" s="2"/>
      <c r="C132" s="2"/>
      <c r="D132" s="2"/>
      <c r="E132" s="3"/>
      <c r="F132" s="3"/>
      <c r="G132" s="48"/>
      <c r="H132" s="48"/>
      <c r="I132" s="48"/>
      <c r="J132" s="48"/>
      <c r="K132" s="48"/>
      <c r="L132" s="48"/>
      <c r="M132" s="48"/>
      <c r="N132" s="48"/>
      <c r="O132" s="48"/>
      <c r="P132" s="48"/>
      <c r="Q132" s="48"/>
      <c r="R132" s="48"/>
      <c r="S132" s="48"/>
      <c r="T132" s="48"/>
      <c r="U132" s="48"/>
      <c r="V132" s="48"/>
      <c r="W132" s="48"/>
      <c r="X132" s="48"/>
      <c r="Y132" s="48"/>
      <c r="Z132" s="48"/>
    </row>
    <row r="133" spans="1:26" ht="15.75" customHeight="1">
      <c r="A133" s="1"/>
      <c r="B133" s="2"/>
      <c r="C133" s="2"/>
      <c r="D133" s="2"/>
      <c r="E133" s="3"/>
      <c r="F133" s="3"/>
      <c r="G133" s="48"/>
      <c r="H133" s="48"/>
      <c r="I133" s="48"/>
      <c r="J133" s="48"/>
      <c r="K133" s="48"/>
      <c r="L133" s="48"/>
      <c r="M133" s="48"/>
      <c r="N133" s="48"/>
      <c r="O133" s="48"/>
      <c r="P133" s="48"/>
      <c r="Q133" s="48"/>
      <c r="R133" s="48"/>
      <c r="S133" s="48"/>
      <c r="T133" s="48"/>
      <c r="U133" s="48"/>
      <c r="V133" s="48"/>
      <c r="W133" s="48"/>
      <c r="X133" s="48"/>
      <c r="Y133" s="48"/>
      <c r="Z133" s="48"/>
    </row>
    <row r="134" spans="1:26" ht="15.75" customHeight="1">
      <c r="A134" s="1"/>
      <c r="B134" s="2"/>
      <c r="C134" s="2"/>
      <c r="D134" s="2"/>
      <c r="E134" s="3"/>
      <c r="F134" s="3"/>
      <c r="G134" s="48"/>
      <c r="H134" s="48"/>
      <c r="I134" s="48"/>
      <c r="J134" s="48"/>
      <c r="K134" s="48"/>
      <c r="L134" s="48"/>
      <c r="M134" s="48"/>
      <c r="N134" s="48"/>
      <c r="O134" s="48"/>
      <c r="P134" s="48"/>
      <c r="Q134" s="48"/>
      <c r="R134" s="48"/>
      <c r="S134" s="48"/>
      <c r="T134" s="48"/>
      <c r="U134" s="48"/>
      <c r="V134" s="48"/>
      <c r="W134" s="48"/>
      <c r="X134" s="48"/>
      <c r="Y134" s="48"/>
      <c r="Z134" s="48"/>
    </row>
    <row r="135" spans="1:26" ht="15.75" customHeight="1">
      <c r="A135" s="1"/>
      <c r="B135" s="2"/>
      <c r="C135" s="2"/>
      <c r="D135" s="2"/>
      <c r="E135" s="3"/>
      <c r="F135" s="3"/>
      <c r="G135" s="48"/>
      <c r="H135" s="48"/>
      <c r="I135" s="48"/>
      <c r="J135" s="48"/>
      <c r="K135" s="48"/>
      <c r="L135" s="48"/>
      <c r="M135" s="48"/>
      <c r="N135" s="48"/>
      <c r="O135" s="48"/>
      <c r="P135" s="48"/>
      <c r="Q135" s="48"/>
      <c r="R135" s="48"/>
      <c r="S135" s="48"/>
      <c r="T135" s="48"/>
      <c r="U135" s="48"/>
      <c r="V135" s="48"/>
      <c r="W135" s="48"/>
      <c r="X135" s="48"/>
      <c r="Y135" s="48"/>
      <c r="Z135" s="48"/>
    </row>
    <row r="136" spans="1:26" ht="15.75" customHeight="1">
      <c r="A136" s="1"/>
      <c r="B136" s="2"/>
      <c r="C136" s="2"/>
      <c r="D136" s="2"/>
      <c r="E136" s="3"/>
      <c r="F136" s="3"/>
      <c r="G136" s="48"/>
      <c r="H136" s="48"/>
      <c r="I136" s="48"/>
      <c r="J136" s="48"/>
      <c r="K136" s="48"/>
      <c r="L136" s="48"/>
      <c r="M136" s="48"/>
      <c r="N136" s="48"/>
      <c r="O136" s="48"/>
      <c r="P136" s="48"/>
      <c r="Q136" s="48"/>
      <c r="R136" s="48"/>
      <c r="S136" s="48"/>
      <c r="T136" s="48"/>
      <c r="U136" s="48"/>
      <c r="V136" s="48"/>
      <c r="W136" s="48"/>
      <c r="X136" s="48"/>
      <c r="Y136" s="48"/>
      <c r="Z136" s="48"/>
    </row>
    <row r="137" spans="1:26" ht="15.75" customHeight="1">
      <c r="A137" s="1"/>
      <c r="B137" s="2"/>
      <c r="C137" s="2"/>
      <c r="D137" s="2"/>
      <c r="E137" s="3"/>
      <c r="F137" s="3"/>
      <c r="G137" s="48"/>
      <c r="H137" s="48"/>
      <c r="I137" s="48"/>
      <c r="J137" s="48"/>
      <c r="K137" s="48"/>
      <c r="L137" s="48"/>
      <c r="M137" s="48"/>
      <c r="N137" s="48"/>
      <c r="O137" s="48"/>
      <c r="P137" s="48"/>
      <c r="Q137" s="48"/>
      <c r="R137" s="48"/>
      <c r="S137" s="48"/>
      <c r="T137" s="48"/>
      <c r="U137" s="48"/>
      <c r="V137" s="48"/>
      <c r="W137" s="48"/>
      <c r="X137" s="48"/>
      <c r="Y137" s="48"/>
      <c r="Z137" s="48"/>
    </row>
    <row r="138" spans="1:26" ht="15.75" customHeight="1">
      <c r="A138" s="1"/>
      <c r="B138" s="2"/>
      <c r="C138" s="2"/>
      <c r="D138" s="2"/>
      <c r="E138" s="3"/>
      <c r="F138" s="3"/>
      <c r="G138" s="48"/>
      <c r="H138" s="48"/>
      <c r="I138" s="48"/>
      <c r="J138" s="48"/>
      <c r="K138" s="48"/>
      <c r="L138" s="48"/>
      <c r="M138" s="48"/>
      <c r="N138" s="48"/>
      <c r="O138" s="48"/>
      <c r="P138" s="48"/>
      <c r="Q138" s="48"/>
      <c r="R138" s="48"/>
      <c r="S138" s="48"/>
      <c r="T138" s="48"/>
      <c r="U138" s="48"/>
      <c r="V138" s="48"/>
      <c r="W138" s="48"/>
      <c r="X138" s="48"/>
      <c r="Y138" s="48"/>
      <c r="Z138" s="48"/>
    </row>
    <row r="139" spans="1:26" ht="15.75" customHeight="1">
      <c r="A139" s="1"/>
      <c r="B139" s="2"/>
      <c r="C139" s="2"/>
      <c r="D139" s="2"/>
      <c r="E139" s="3"/>
      <c r="F139" s="3"/>
      <c r="G139" s="48"/>
      <c r="H139" s="48"/>
      <c r="I139" s="48"/>
      <c r="J139" s="48"/>
      <c r="K139" s="48"/>
      <c r="L139" s="48"/>
      <c r="M139" s="48"/>
      <c r="N139" s="48"/>
      <c r="O139" s="48"/>
      <c r="P139" s="48"/>
      <c r="Q139" s="48"/>
      <c r="R139" s="48"/>
      <c r="S139" s="48"/>
      <c r="T139" s="48"/>
      <c r="U139" s="48"/>
      <c r="V139" s="48"/>
      <c r="W139" s="48"/>
      <c r="X139" s="48"/>
      <c r="Y139" s="48"/>
      <c r="Z139" s="48"/>
    </row>
    <row r="140" spans="1:26" ht="15.75" customHeight="1">
      <c r="A140" s="1"/>
      <c r="B140" s="2"/>
      <c r="C140" s="2"/>
      <c r="D140" s="2"/>
      <c r="E140" s="3"/>
      <c r="F140" s="3"/>
      <c r="G140" s="48"/>
      <c r="H140" s="48"/>
      <c r="I140" s="48"/>
      <c r="J140" s="48"/>
      <c r="K140" s="48"/>
      <c r="L140" s="48"/>
      <c r="M140" s="48"/>
      <c r="N140" s="48"/>
      <c r="O140" s="48"/>
      <c r="P140" s="48"/>
      <c r="Q140" s="48"/>
      <c r="R140" s="48"/>
      <c r="S140" s="48"/>
      <c r="T140" s="48"/>
      <c r="U140" s="48"/>
      <c r="V140" s="48"/>
      <c r="W140" s="48"/>
      <c r="X140" s="48"/>
      <c r="Y140" s="48"/>
      <c r="Z140" s="48"/>
    </row>
    <row r="141" spans="1:26" ht="15.75" customHeight="1">
      <c r="A141" s="1"/>
      <c r="B141" s="2"/>
      <c r="C141" s="2"/>
      <c r="D141" s="2"/>
      <c r="E141" s="3"/>
      <c r="F141" s="3"/>
      <c r="G141" s="48"/>
      <c r="H141" s="48"/>
      <c r="I141" s="48"/>
      <c r="J141" s="48"/>
      <c r="K141" s="48"/>
      <c r="L141" s="48"/>
      <c r="M141" s="48"/>
      <c r="N141" s="48"/>
      <c r="O141" s="48"/>
      <c r="P141" s="48"/>
      <c r="Q141" s="48"/>
      <c r="R141" s="48"/>
      <c r="S141" s="48"/>
      <c r="T141" s="48"/>
      <c r="U141" s="48"/>
      <c r="V141" s="48"/>
      <c r="W141" s="48"/>
      <c r="X141" s="48"/>
      <c r="Y141" s="48"/>
      <c r="Z141" s="48"/>
    </row>
    <row r="142" spans="1:26" ht="15.75" customHeight="1">
      <c r="A142" s="1"/>
      <c r="B142" s="2"/>
      <c r="C142" s="2"/>
      <c r="D142" s="2"/>
      <c r="E142" s="3"/>
      <c r="F142" s="3"/>
      <c r="G142" s="48"/>
      <c r="H142" s="48"/>
      <c r="I142" s="48"/>
      <c r="J142" s="48"/>
      <c r="K142" s="48"/>
      <c r="L142" s="48"/>
      <c r="M142" s="48"/>
      <c r="N142" s="48"/>
      <c r="O142" s="48"/>
      <c r="P142" s="48"/>
      <c r="Q142" s="48"/>
      <c r="R142" s="48"/>
      <c r="S142" s="48"/>
      <c r="T142" s="48"/>
      <c r="U142" s="48"/>
      <c r="V142" s="48"/>
      <c r="W142" s="48"/>
      <c r="X142" s="48"/>
      <c r="Y142" s="48"/>
      <c r="Z142" s="48"/>
    </row>
    <row r="143" spans="1:26" ht="15.75" customHeight="1">
      <c r="A143" s="1"/>
      <c r="B143" s="2"/>
      <c r="C143" s="2"/>
      <c r="D143" s="2"/>
      <c r="E143" s="3"/>
      <c r="F143" s="3"/>
      <c r="G143" s="48"/>
      <c r="H143" s="48"/>
      <c r="I143" s="48"/>
      <c r="J143" s="48"/>
      <c r="K143" s="48"/>
      <c r="L143" s="48"/>
      <c r="M143" s="48"/>
      <c r="N143" s="48"/>
      <c r="O143" s="48"/>
      <c r="P143" s="48"/>
      <c r="Q143" s="48"/>
      <c r="R143" s="48"/>
      <c r="S143" s="48"/>
      <c r="T143" s="48"/>
      <c r="U143" s="48"/>
      <c r="V143" s="48"/>
      <c r="W143" s="48"/>
      <c r="X143" s="48"/>
      <c r="Y143" s="48"/>
      <c r="Z143" s="48"/>
    </row>
    <row r="144" spans="1:26" ht="15.75" customHeight="1">
      <c r="A144" s="1"/>
      <c r="B144" s="2"/>
      <c r="C144" s="2"/>
      <c r="D144" s="2"/>
      <c r="E144" s="3"/>
      <c r="F144" s="3"/>
      <c r="G144" s="48"/>
      <c r="H144" s="48"/>
      <c r="I144" s="48"/>
      <c r="J144" s="48"/>
      <c r="K144" s="48"/>
      <c r="L144" s="48"/>
      <c r="M144" s="48"/>
      <c r="N144" s="48"/>
      <c r="O144" s="48"/>
      <c r="P144" s="48"/>
      <c r="Q144" s="48"/>
      <c r="R144" s="48"/>
      <c r="S144" s="48"/>
      <c r="T144" s="48"/>
      <c r="U144" s="48"/>
      <c r="V144" s="48"/>
      <c r="W144" s="48"/>
      <c r="X144" s="48"/>
      <c r="Y144" s="48"/>
      <c r="Z144" s="48"/>
    </row>
    <row r="145" spans="1:26" ht="15.75" customHeight="1">
      <c r="A145" s="1"/>
      <c r="B145" s="2"/>
      <c r="C145" s="2"/>
      <c r="D145" s="2"/>
      <c r="E145" s="3"/>
      <c r="F145" s="3"/>
      <c r="G145" s="48"/>
      <c r="H145" s="48"/>
      <c r="I145" s="48"/>
      <c r="J145" s="48"/>
      <c r="K145" s="48"/>
      <c r="L145" s="48"/>
      <c r="M145" s="48"/>
      <c r="N145" s="48"/>
      <c r="O145" s="48"/>
      <c r="P145" s="48"/>
      <c r="Q145" s="48"/>
      <c r="R145" s="48"/>
      <c r="S145" s="48"/>
      <c r="T145" s="48"/>
      <c r="U145" s="48"/>
      <c r="V145" s="48"/>
      <c r="W145" s="48"/>
      <c r="X145" s="48"/>
      <c r="Y145" s="48"/>
      <c r="Z145" s="48"/>
    </row>
    <row r="146" spans="1:26" ht="15.75" customHeight="1">
      <c r="A146" s="1"/>
      <c r="B146" s="2"/>
      <c r="C146" s="2"/>
      <c r="D146" s="2"/>
      <c r="E146" s="3"/>
      <c r="F146" s="3"/>
      <c r="G146" s="48"/>
      <c r="H146" s="48"/>
      <c r="I146" s="48"/>
      <c r="J146" s="48"/>
      <c r="K146" s="48"/>
      <c r="L146" s="48"/>
      <c r="M146" s="48"/>
      <c r="N146" s="48"/>
      <c r="O146" s="48"/>
      <c r="P146" s="48"/>
      <c r="Q146" s="48"/>
      <c r="R146" s="48"/>
      <c r="S146" s="48"/>
      <c r="T146" s="48"/>
      <c r="U146" s="48"/>
      <c r="V146" s="48"/>
      <c r="W146" s="48"/>
      <c r="X146" s="48"/>
      <c r="Y146" s="48"/>
      <c r="Z146" s="48"/>
    </row>
    <row r="147" spans="1:26" ht="15.75" customHeight="1">
      <c r="A147" s="1"/>
      <c r="B147" s="2"/>
      <c r="C147" s="2"/>
      <c r="D147" s="2"/>
      <c r="E147" s="3"/>
      <c r="F147" s="3"/>
      <c r="G147" s="48"/>
      <c r="H147" s="48"/>
      <c r="I147" s="48"/>
      <c r="J147" s="48"/>
      <c r="K147" s="48"/>
      <c r="L147" s="48"/>
      <c r="M147" s="48"/>
      <c r="N147" s="48"/>
      <c r="O147" s="48"/>
      <c r="P147" s="48"/>
      <c r="Q147" s="48"/>
      <c r="R147" s="48"/>
      <c r="S147" s="48"/>
      <c r="T147" s="48"/>
      <c r="U147" s="48"/>
      <c r="V147" s="48"/>
      <c r="W147" s="48"/>
      <c r="X147" s="48"/>
      <c r="Y147" s="48"/>
      <c r="Z147" s="48"/>
    </row>
    <row r="148" spans="1:26" ht="15.75" customHeight="1">
      <c r="A148" s="1"/>
      <c r="B148" s="2"/>
      <c r="C148" s="2"/>
      <c r="D148" s="2"/>
      <c r="E148" s="3"/>
      <c r="F148" s="3"/>
      <c r="G148" s="48"/>
      <c r="H148" s="48"/>
      <c r="I148" s="48"/>
      <c r="J148" s="48"/>
      <c r="K148" s="48"/>
      <c r="L148" s="48"/>
      <c r="M148" s="48"/>
      <c r="N148" s="48"/>
      <c r="O148" s="48"/>
      <c r="P148" s="48"/>
      <c r="Q148" s="48"/>
      <c r="R148" s="48"/>
      <c r="S148" s="48"/>
      <c r="T148" s="48"/>
      <c r="U148" s="48"/>
      <c r="V148" s="48"/>
      <c r="W148" s="48"/>
      <c r="X148" s="48"/>
      <c r="Y148" s="48"/>
      <c r="Z148" s="48"/>
    </row>
    <row r="149" spans="1:26" ht="15.75" customHeight="1">
      <c r="A149" s="1"/>
      <c r="B149" s="2"/>
      <c r="C149" s="2"/>
      <c r="D149" s="2"/>
      <c r="E149" s="3"/>
      <c r="F149" s="3"/>
      <c r="G149" s="48"/>
      <c r="H149" s="48"/>
      <c r="I149" s="48"/>
      <c r="J149" s="48"/>
      <c r="K149" s="48"/>
      <c r="L149" s="48"/>
      <c r="M149" s="48"/>
      <c r="N149" s="48"/>
      <c r="O149" s="48"/>
      <c r="P149" s="48"/>
      <c r="Q149" s="48"/>
      <c r="R149" s="48"/>
      <c r="S149" s="48"/>
      <c r="T149" s="48"/>
      <c r="U149" s="48"/>
      <c r="V149" s="48"/>
      <c r="W149" s="48"/>
      <c r="X149" s="48"/>
      <c r="Y149" s="48"/>
      <c r="Z149" s="48"/>
    </row>
    <row r="150" spans="1:26" ht="15.75" customHeight="1">
      <c r="A150" s="1"/>
      <c r="B150" s="2"/>
      <c r="C150" s="2"/>
      <c r="D150" s="2"/>
      <c r="E150" s="3"/>
      <c r="F150" s="3"/>
      <c r="G150" s="48"/>
      <c r="H150" s="48"/>
      <c r="I150" s="48"/>
      <c r="J150" s="48"/>
      <c r="K150" s="48"/>
      <c r="L150" s="48"/>
      <c r="M150" s="48"/>
      <c r="N150" s="48"/>
      <c r="O150" s="48"/>
      <c r="P150" s="48"/>
      <c r="Q150" s="48"/>
      <c r="R150" s="48"/>
      <c r="S150" s="48"/>
      <c r="T150" s="48"/>
      <c r="U150" s="48"/>
      <c r="V150" s="48"/>
      <c r="W150" s="48"/>
      <c r="X150" s="48"/>
      <c r="Y150" s="48"/>
      <c r="Z150" s="48"/>
    </row>
    <row r="151" spans="1:26" ht="15.75" customHeight="1">
      <c r="A151" s="1"/>
      <c r="B151" s="2"/>
      <c r="C151" s="2"/>
      <c r="D151" s="2"/>
      <c r="E151" s="3"/>
      <c r="F151" s="3"/>
      <c r="G151" s="48"/>
      <c r="H151" s="48"/>
      <c r="I151" s="48"/>
      <c r="J151" s="48"/>
      <c r="K151" s="48"/>
      <c r="L151" s="48"/>
      <c r="M151" s="48"/>
      <c r="N151" s="48"/>
      <c r="O151" s="48"/>
      <c r="P151" s="48"/>
      <c r="Q151" s="48"/>
      <c r="R151" s="48"/>
      <c r="S151" s="48"/>
      <c r="T151" s="48"/>
      <c r="U151" s="48"/>
      <c r="V151" s="48"/>
      <c r="W151" s="48"/>
      <c r="X151" s="48"/>
      <c r="Y151" s="48"/>
      <c r="Z151" s="48"/>
    </row>
    <row r="152" spans="1:26" ht="15.75" customHeight="1">
      <c r="A152" s="1"/>
      <c r="B152" s="2"/>
      <c r="C152" s="2"/>
      <c r="D152" s="2"/>
      <c r="E152" s="3"/>
      <c r="F152" s="3"/>
      <c r="G152" s="48"/>
      <c r="H152" s="48"/>
      <c r="I152" s="48"/>
      <c r="J152" s="48"/>
      <c r="K152" s="48"/>
      <c r="L152" s="48"/>
      <c r="M152" s="48"/>
      <c r="N152" s="48"/>
      <c r="O152" s="48"/>
      <c r="P152" s="48"/>
      <c r="Q152" s="48"/>
      <c r="R152" s="48"/>
      <c r="S152" s="48"/>
      <c r="T152" s="48"/>
      <c r="U152" s="48"/>
      <c r="V152" s="48"/>
      <c r="W152" s="48"/>
      <c r="X152" s="48"/>
      <c r="Y152" s="48"/>
      <c r="Z152" s="48"/>
    </row>
    <row r="153" spans="1:26" ht="15.75" customHeight="1">
      <c r="A153" s="1"/>
      <c r="B153" s="2"/>
      <c r="C153" s="2"/>
      <c r="D153" s="2"/>
      <c r="E153" s="3"/>
      <c r="F153" s="3"/>
      <c r="G153" s="48"/>
      <c r="H153" s="48"/>
      <c r="I153" s="48"/>
      <c r="J153" s="48"/>
      <c r="K153" s="48"/>
      <c r="L153" s="48"/>
      <c r="M153" s="48"/>
      <c r="N153" s="48"/>
      <c r="O153" s="48"/>
      <c r="P153" s="48"/>
      <c r="Q153" s="48"/>
      <c r="R153" s="48"/>
      <c r="S153" s="48"/>
      <c r="T153" s="48"/>
      <c r="U153" s="48"/>
      <c r="V153" s="48"/>
      <c r="W153" s="48"/>
      <c r="X153" s="48"/>
      <c r="Y153" s="48"/>
      <c r="Z153" s="48"/>
    </row>
    <row r="154" spans="1:26" ht="15.75" customHeight="1">
      <c r="A154" s="1"/>
      <c r="B154" s="2"/>
      <c r="C154" s="2"/>
      <c r="D154" s="2"/>
      <c r="E154" s="3"/>
      <c r="F154" s="3"/>
      <c r="G154" s="48"/>
      <c r="H154" s="48"/>
      <c r="I154" s="48"/>
      <c r="J154" s="48"/>
      <c r="K154" s="48"/>
      <c r="L154" s="48"/>
      <c r="M154" s="48"/>
      <c r="N154" s="48"/>
      <c r="O154" s="48"/>
      <c r="P154" s="48"/>
      <c r="Q154" s="48"/>
      <c r="R154" s="48"/>
      <c r="S154" s="48"/>
      <c r="T154" s="48"/>
      <c r="U154" s="48"/>
      <c r="V154" s="48"/>
      <c r="W154" s="48"/>
      <c r="X154" s="48"/>
      <c r="Y154" s="48"/>
      <c r="Z154" s="48"/>
    </row>
    <row r="155" spans="1:26" ht="15.75" customHeight="1">
      <c r="A155" s="1"/>
      <c r="B155" s="2"/>
      <c r="C155" s="2"/>
      <c r="D155" s="2"/>
      <c r="E155" s="3"/>
      <c r="F155" s="3"/>
      <c r="G155" s="48"/>
      <c r="H155" s="48"/>
      <c r="I155" s="48"/>
      <c r="J155" s="48"/>
      <c r="K155" s="48"/>
      <c r="L155" s="48"/>
      <c r="M155" s="48"/>
      <c r="N155" s="48"/>
      <c r="O155" s="48"/>
      <c r="P155" s="48"/>
      <c r="Q155" s="48"/>
      <c r="R155" s="48"/>
      <c r="S155" s="48"/>
      <c r="T155" s="48"/>
      <c r="U155" s="48"/>
      <c r="V155" s="48"/>
      <c r="W155" s="48"/>
      <c r="X155" s="48"/>
      <c r="Y155" s="48"/>
      <c r="Z155" s="48"/>
    </row>
    <row r="156" spans="1:26" ht="15.75" customHeight="1">
      <c r="A156" s="1"/>
      <c r="B156" s="2"/>
      <c r="C156" s="2"/>
      <c r="D156" s="2"/>
      <c r="E156" s="3"/>
      <c r="F156" s="3"/>
      <c r="G156" s="48"/>
      <c r="H156" s="48"/>
      <c r="I156" s="48"/>
      <c r="J156" s="48"/>
      <c r="K156" s="48"/>
      <c r="L156" s="48"/>
      <c r="M156" s="48"/>
      <c r="N156" s="48"/>
      <c r="O156" s="48"/>
      <c r="P156" s="48"/>
      <c r="Q156" s="48"/>
      <c r="R156" s="48"/>
      <c r="S156" s="48"/>
      <c r="T156" s="48"/>
      <c r="U156" s="48"/>
      <c r="V156" s="48"/>
      <c r="W156" s="48"/>
      <c r="X156" s="48"/>
      <c r="Y156" s="48"/>
      <c r="Z156" s="48"/>
    </row>
    <row r="157" spans="1:26" ht="15.75" customHeight="1">
      <c r="A157" s="1"/>
      <c r="B157" s="2"/>
      <c r="C157" s="2"/>
      <c r="D157" s="2"/>
      <c r="E157" s="3"/>
      <c r="F157" s="3"/>
      <c r="G157" s="48"/>
      <c r="H157" s="48"/>
      <c r="I157" s="48"/>
      <c r="J157" s="48"/>
      <c r="K157" s="48"/>
      <c r="L157" s="48"/>
      <c r="M157" s="48"/>
      <c r="N157" s="48"/>
      <c r="O157" s="48"/>
      <c r="P157" s="48"/>
      <c r="Q157" s="48"/>
      <c r="R157" s="48"/>
      <c r="S157" s="48"/>
      <c r="T157" s="48"/>
      <c r="U157" s="48"/>
      <c r="V157" s="48"/>
      <c r="W157" s="48"/>
      <c r="X157" s="48"/>
      <c r="Y157" s="48"/>
      <c r="Z157" s="48"/>
    </row>
    <row r="158" spans="1:26" ht="15.75" customHeight="1">
      <c r="A158" s="1"/>
      <c r="B158" s="2"/>
      <c r="C158" s="2"/>
      <c r="D158" s="2"/>
      <c r="E158" s="3"/>
      <c r="F158" s="3"/>
      <c r="G158" s="48"/>
      <c r="H158" s="48"/>
      <c r="I158" s="48"/>
      <c r="J158" s="48"/>
      <c r="K158" s="48"/>
      <c r="L158" s="48"/>
      <c r="M158" s="48"/>
      <c r="N158" s="48"/>
      <c r="O158" s="48"/>
      <c r="P158" s="48"/>
      <c r="Q158" s="48"/>
      <c r="R158" s="48"/>
      <c r="S158" s="48"/>
      <c r="T158" s="48"/>
      <c r="U158" s="48"/>
      <c r="V158" s="48"/>
      <c r="W158" s="48"/>
      <c r="X158" s="48"/>
      <c r="Y158" s="48"/>
      <c r="Z158" s="48"/>
    </row>
    <row r="159" spans="1:26" ht="15.75" customHeight="1">
      <c r="A159" s="1"/>
      <c r="B159" s="2"/>
      <c r="C159" s="2"/>
      <c r="D159" s="2"/>
      <c r="E159" s="3"/>
      <c r="F159" s="3"/>
      <c r="G159" s="48"/>
      <c r="H159" s="48"/>
      <c r="I159" s="48"/>
      <c r="J159" s="48"/>
      <c r="K159" s="48"/>
      <c r="L159" s="48"/>
      <c r="M159" s="48"/>
      <c r="N159" s="48"/>
      <c r="O159" s="48"/>
      <c r="P159" s="48"/>
      <c r="Q159" s="48"/>
      <c r="R159" s="48"/>
      <c r="S159" s="48"/>
      <c r="T159" s="48"/>
      <c r="U159" s="48"/>
      <c r="V159" s="48"/>
      <c r="W159" s="48"/>
      <c r="X159" s="48"/>
      <c r="Y159" s="48"/>
      <c r="Z159" s="48"/>
    </row>
    <row r="160" spans="1:26" ht="15.75" customHeight="1">
      <c r="A160" s="1"/>
      <c r="B160" s="2"/>
      <c r="C160" s="2"/>
      <c r="D160" s="2"/>
      <c r="E160" s="3"/>
      <c r="F160" s="3"/>
      <c r="G160" s="48"/>
      <c r="H160" s="48"/>
      <c r="I160" s="48"/>
      <c r="J160" s="48"/>
      <c r="K160" s="48"/>
      <c r="L160" s="48"/>
      <c r="M160" s="48"/>
      <c r="N160" s="48"/>
      <c r="O160" s="48"/>
      <c r="P160" s="48"/>
      <c r="Q160" s="48"/>
      <c r="R160" s="48"/>
      <c r="S160" s="48"/>
      <c r="T160" s="48"/>
      <c r="U160" s="48"/>
      <c r="V160" s="48"/>
      <c r="W160" s="48"/>
      <c r="X160" s="48"/>
      <c r="Y160" s="48"/>
      <c r="Z160" s="48"/>
    </row>
    <row r="161" spans="1:26" ht="15.75" customHeight="1">
      <c r="A161" s="1"/>
      <c r="B161" s="2"/>
      <c r="C161" s="2"/>
      <c r="D161" s="2"/>
      <c r="E161" s="3"/>
      <c r="F161" s="3"/>
      <c r="G161" s="48"/>
      <c r="H161" s="48"/>
      <c r="I161" s="48"/>
      <c r="J161" s="48"/>
      <c r="K161" s="48"/>
      <c r="L161" s="48"/>
      <c r="M161" s="48"/>
      <c r="N161" s="48"/>
      <c r="O161" s="48"/>
      <c r="P161" s="48"/>
      <c r="Q161" s="48"/>
      <c r="R161" s="48"/>
      <c r="S161" s="48"/>
      <c r="T161" s="48"/>
      <c r="U161" s="48"/>
      <c r="V161" s="48"/>
      <c r="W161" s="48"/>
      <c r="X161" s="48"/>
      <c r="Y161" s="48"/>
      <c r="Z161" s="48"/>
    </row>
    <row r="162" spans="1:26" ht="15.75" customHeight="1">
      <c r="A162" s="1"/>
      <c r="B162" s="2"/>
      <c r="C162" s="2"/>
      <c r="D162" s="2"/>
      <c r="E162" s="3"/>
      <c r="F162" s="3"/>
      <c r="G162" s="48"/>
      <c r="H162" s="48"/>
      <c r="I162" s="48"/>
      <c r="J162" s="48"/>
      <c r="K162" s="48"/>
      <c r="L162" s="48"/>
      <c r="M162" s="48"/>
      <c r="N162" s="48"/>
      <c r="O162" s="48"/>
      <c r="P162" s="48"/>
      <c r="Q162" s="48"/>
      <c r="R162" s="48"/>
      <c r="S162" s="48"/>
      <c r="T162" s="48"/>
      <c r="U162" s="48"/>
      <c r="V162" s="48"/>
      <c r="W162" s="48"/>
      <c r="X162" s="48"/>
      <c r="Y162" s="48"/>
      <c r="Z162" s="48"/>
    </row>
    <row r="163" spans="1:26" ht="15.75" customHeight="1">
      <c r="A163" s="1"/>
      <c r="B163" s="2"/>
      <c r="C163" s="2"/>
      <c r="D163" s="2"/>
      <c r="E163" s="3"/>
      <c r="F163" s="3"/>
      <c r="G163" s="48"/>
      <c r="H163" s="48"/>
      <c r="I163" s="48"/>
      <c r="J163" s="48"/>
      <c r="K163" s="48"/>
      <c r="L163" s="48"/>
      <c r="M163" s="48"/>
      <c r="N163" s="48"/>
      <c r="O163" s="48"/>
      <c r="P163" s="48"/>
      <c r="Q163" s="48"/>
      <c r="R163" s="48"/>
      <c r="S163" s="48"/>
      <c r="T163" s="48"/>
      <c r="U163" s="48"/>
      <c r="V163" s="48"/>
      <c r="W163" s="48"/>
      <c r="X163" s="48"/>
      <c r="Y163" s="48"/>
      <c r="Z163" s="48"/>
    </row>
    <row r="164" spans="1:26" ht="15.75" customHeight="1">
      <c r="A164" s="1"/>
      <c r="B164" s="2"/>
      <c r="C164" s="2"/>
      <c r="D164" s="2"/>
      <c r="E164" s="3"/>
      <c r="F164" s="3"/>
      <c r="G164" s="48"/>
      <c r="H164" s="48"/>
      <c r="I164" s="48"/>
      <c r="J164" s="48"/>
      <c r="K164" s="48"/>
      <c r="L164" s="48"/>
      <c r="M164" s="48"/>
      <c r="N164" s="48"/>
      <c r="O164" s="48"/>
      <c r="P164" s="48"/>
      <c r="Q164" s="48"/>
      <c r="R164" s="48"/>
      <c r="S164" s="48"/>
      <c r="T164" s="48"/>
      <c r="U164" s="48"/>
      <c r="V164" s="48"/>
      <c r="W164" s="48"/>
      <c r="X164" s="48"/>
      <c r="Y164" s="48"/>
      <c r="Z164" s="48"/>
    </row>
    <row r="165" spans="1:26" ht="15.75" customHeight="1">
      <c r="A165" s="1"/>
      <c r="B165" s="2"/>
      <c r="C165" s="2"/>
      <c r="D165" s="2"/>
      <c r="E165" s="3"/>
      <c r="F165" s="3"/>
      <c r="G165" s="48"/>
      <c r="H165" s="48"/>
      <c r="I165" s="48"/>
      <c r="J165" s="48"/>
      <c r="K165" s="48"/>
      <c r="L165" s="48"/>
      <c r="M165" s="48"/>
      <c r="N165" s="48"/>
      <c r="O165" s="48"/>
      <c r="P165" s="48"/>
      <c r="Q165" s="48"/>
      <c r="R165" s="48"/>
      <c r="S165" s="48"/>
      <c r="T165" s="48"/>
      <c r="U165" s="48"/>
      <c r="V165" s="48"/>
      <c r="W165" s="48"/>
      <c r="X165" s="48"/>
      <c r="Y165" s="48"/>
      <c r="Z165" s="48"/>
    </row>
    <row r="166" spans="1:26" ht="15.75" customHeight="1">
      <c r="A166" s="1"/>
      <c r="B166" s="2"/>
      <c r="C166" s="2"/>
      <c r="D166" s="2"/>
      <c r="E166" s="3"/>
      <c r="F166" s="3"/>
      <c r="G166" s="48"/>
      <c r="H166" s="48"/>
      <c r="I166" s="48"/>
      <c r="J166" s="48"/>
      <c r="K166" s="48"/>
      <c r="L166" s="48"/>
      <c r="M166" s="48"/>
      <c r="N166" s="48"/>
      <c r="O166" s="48"/>
      <c r="P166" s="48"/>
      <c r="Q166" s="48"/>
      <c r="R166" s="48"/>
      <c r="S166" s="48"/>
      <c r="T166" s="48"/>
      <c r="U166" s="48"/>
      <c r="V166" s="48"/>
      <c r="W166" s="48"/>
      <c r="X166" s="48"/>
      <c r="Y166" s="48"/>
      <c r="Z166" s="48"/>
    </row>
    <row r="167" spans="1:26" ht="15.75" customHeight="1">
      <c r="A167" s="1"/>
      <c r="B167" s="2"/>
      <c r="C167" s="2"/>
      <c r="D167" s="2"/>
      <c r="E167" s="3"/>
      <c r="F167" s="3"/>
      <c r="G167" s="48"/>
      <c r="H167" s="48"/>
      <c r="I167" s="48"/>
      <c r="J167" s="48"/>
      <c r="K167" s="48"/>
      <c r="L167" s="48"/>
      <c r="M167" s="48"/>
      <c r="N167" s="48"/>
      <c r="O167" s="48"/>
      <c r="P167" s="48"/>
      <c r="Q167" s="48"/>
      <c r="R167" s="48"/>
      <c r="S167" s="48"/>
      <c r="T167" s="48"/>
      <c r="U167" s="48"/>
      <c r="V167" s="48"/>
      <c r="W167" s="48"/>
      <c r="X167" s="48"/>
      <c r="Y167" s="48"/>
      <c r="Z167" s="48"/>
    </row>
    <row r="168" spans="1:26" ht="15.75" customHeight="1">
      <c r="A168" s="1"/>
      <c r="B168" s="2"/>
      <c r="C168" s="2"/>
      <c r="D168" s="2"/>
      <c r="E168" s="3"/>
      <c r="F168" s="3"/>
      <c r="G168" s="48"/>
      <c r="H168" s="48"/>
      <c r="I168" s="48"/>
      <c r="J168" s="48"/>
      <c r="K168" s="48"/>
      <c r="L168" s="48"/>
      <c r="M168" s="48"/>
      <c r="N168" s="48"/>
      <c r="O168" s="48"/>
      <c r="P168" s="48"/>
      <c r="Q168" s="48"/>
      <c r="R168" s="48"/>
      <c r="S168" s="48"/>
      <c r="T168" s="48"/>
      <c r="U168" s="48"/>
      <c r="V168" s="48"/>
      <c r="W168" s="48"/>
      <c r="X168" s="48"/>
      <c r="Y168" s="48"/>
      <c r="Z168" s="48"/>
    </row>
    <row r="169" spans="1:26" ht="15.75" customHeight="1">
      <c r="A169" s="1"/>
      <c r="B169" s="2"/>
      <c r="C169" s="2"/>
      <c r="D169" s="2"/>
      <c r="E169" s="3"/>
      <c r="F169" s="3"/>
      <c r="G169" s="48"/>
      <c r="H169" s="48"/>
      <c r="I169" s="48"/>
      <c r="J169" s="48"/>
      <c r="K169" s="48"/>
      <c r="L169" s="48"/>
      <c r="M169" s="48"/>
      <c r="N169" s="48"/>
      <c r="O169" s="48"/>
      <c r="P169" s="48"/>
      <c r="Q169" s="48"/>
      <c r="R169" s="48"/>
      <c r="S169" s="48"/>
      <c r="T169" s="48"/>
      <c r="U169" s="48"/>
      <c r="V169" s="48"/>
      <c r="W169" s="48"/>
      <c r="X169" s="48"/>
      <c r="Y169" s="48"/>
      <c r="Z169" s="48"/>
    </row>
    <row r="170" spans="1:26" ht="15.75" customHeight="1">
      <c r="A170" s="1"/>
      <c r="B170" s="2"/>
      <c r="C170" s="2"/>
      <c r="D170" s="2"/>
      <c r="E170" s="3"/>
      <c r="F170" s="3"/>
      <c r="G170" s="48"/>
      <c r="H170" s="48"/>
      <c r="I170" s="48"/>
      <c r="J170" s="48"/>
      <c r="K170" s="48"/>
      <c r="L170" s="48"/>
      <c r="M170" s="48"/>
      <c r="N170" s="48"/>
      <c r="O170" s="48"/>
      <c r="P170" s="48"/>
      <c r="Q170" s="48"/>
      <c r="R170" s="48"/>
      <c r="S170" s="48"/>
      <c r="T170" s="48"/>
      <c r="U170" s="48"/>
      <c r="V170" s="48"/>
      <c r="W170" s="48"/>
      <c r="X170" s="48"/>
      <c r="Y170" s="48"/>
      <c r="Z170" s="48"/>
    </row>
    <row r="171" spans="1:26" ht="15.75" customHeight="1">
      <c r="A171" s="1"/>
      <c r="B171" s="2"/>
      <c r="C171" s="2"/>
      <c r="D171" s="2"/>
      <c r="E171" s="3"/>
      <c r="F171" s="3"/>
      <c r="G171" s="48"/>
      <c r="H171" s="48"/>
      <c r="I171" s="48"/>
      <c r="J171" s="48"/>
      <c r="K171" s="48"/>
      <c r="L171" s="48"/>
      <c r="M171" s="48"/>
      <c r="N171" s="48"/>
      <c r="O171" s="48"/>
      <c r="P171" s="48"/>
      <c r="Q171" s="48"/>
      <c r="R171" s="48"/>
      <c r="S171" s="48"/>
      <c r="T171" s="48"/>
      <c r="U171" s="48"/>
      <c r="V171" s="48"/>
      <c r="W171" s="48"/>
      <c r="X171" s="48"/>
      <c r="Y171" s="48"/>
      <c r="Z171" s="48"/>
    </row>
    <row r="172" spans="1:26" ht="15.75" customHeight="1">
      <c r="A172" s="1"/>
      <c r="B172" s="2"/>
      <c r="C172" s="2"/>
      <c r="D172" s="2"/>
      <c r="E172" s="3"/>
      <c r="F172" s="3"/>
      <c r="G172" s="48"/>
      <c r="H172" s="48"/>
      <c r="I172" s="48"/>
      <c r="J172" s="48"/>
      <c r="K172" s="48"/>
      <c r="L172" s="48"/>
      <c r="M172" s="48"/>
      <c r="N172" s="48"/>
      <c r="O172" s="48"/>
      <c r="P172" s="48"/>
      <c r="Q172" s="48"/>
      <c r="R172" s="48"/>
      <c r="S172" s="48"/>
      <c r="T172" s="48"/>
      <c r="U172" s="48"/>
      <c r="V172" s="48"/>
      <c r="W172" s="48"/>
      <c r="X172" s="48"/>
      <c r="Y172" s="48"/>
      <c r="Z172" s="48"/>
    </row>
    <row r="173" spans="1:26" ht="15.75" customHeight="1">
      <c r="A173" s="1"/>
      <c r="B173" s="2"/>
      <c r="C173" s="2"/>
      <c r="D173" s="2"/>
      <c r="E173" s="3"/>
      <c r="F173" s="3"/>
      <c r="G173" s="48"/>
      <c r="H173" s="48"/>
      <c r="I173" s="48"/>
      <c r="J173" s="48"/>
      <c r="K173" s="48"/>
      <c r="L173" s="48"/>
      <c r="M173" s="48"/>
      <c r="N173" s="48"/>
      <c r="O173" s="48"/>
      <c r="P173" s="48"/>
      <c r="Q173" s="48"/>
      <c r="R173" s="48"/>
      <c r="S173" s="48"/>
      <c r="T173" s="48"/>
      <c r="U173" s="48"/>
      <c r="V173" s="48"/>
      <c r="W173" s="48"/>
      <c r="X173" s="48"/>
      <c r="Y173" s="48"/>
      <c r="Z173" s="48"/>
    </row>
    <row r="174" spans="1:26" ht="15.75" customHeight="1">
      <c r="A174" s="1"/>
      <c r="B174" s="2"/>
      <c r="C174" s="2"/>
      <c r="D174" s="2"/>
      <c r="E174" s="3"/>
      <c r="F174" s="3"/>
      <c r="G174" s="48"/>
      <c r="H174" s="48"/>
      <c r="I174" s="48"/>
      <c r="J174" s="48"/>
      <c r="K174" s="48"/>
      <c r="L174" s="48"/>
      <c r="M174" s="48"/>
      <c r="N174" s="48"/>
      <c r="O174" s="48"/>
      <c r="P174" s="48"/>
      <c r="Q174" s="48"/>
      <c r="R174" s="48"/>
      <c r="S174" s="48"/>
      <c r="T174" s="48"/>
      <c r="U174" s="48"/>
      <c r="V174" s="48"/>
      <c r="W174" s="48"/>
      <c r="X174" s="48"/>
      <c r="Y174" s="48"/>
      <c r="Z174" s="48"/>
    </row>
    <row r="175" spans="1:26" ht="15.75" customHeight="1">
      <c r="A175" s="1"/>
      <c r="B175" s="2"/>
      <c r="C175" s="2"/>
      <c r="D175" s="2"/>
      <c r="E175" s="3"/>
      <c r="F175" s="3"/>
      <c r="G175" s="48"/>
      <c r="H175" s="48"/>
      <c r="I175" s="48"/>
      <c r="J175" s="48"/>
      <c r="K175" s="48"/>
      <c r="L175" s="48"/>
      <c r="M175" s="48"/>
      <c r="N175" s="48"/>
      <c r="O175" s="48"/>
      <c r="P175" s="48"/>
      <c r="Q175" s="48"/>
      <c r="R175" s="48"/>
      <c r="S175" s="48"/>
      <c r="T175" s="48"/>
      <c r="U175" s="48"/>
      <c r="V175" s="48"/>
      <c r="W175" s="48"/>
      <c r="X175" s="48"/>
      <c r="Y175" s="48"/>
      <c r="Z175" s="48"/>
    </row>
    <row r="176" spans="1:26" ht="15.75" customHeight="1">
      <c r="A176" s="1"/>
      <c r="B176" s="2"/>
      <c r="C176" s="2"/>
      <c r="D176" s="2"/>
      <c r="E176" s="3"/>
      <c r="F176" s="3"/>
      <c r="G176" s="48"/>
      <c r="H176" s="48"/>
      <c r="I176" s="48"/>
      <c r="J176" s="48"/>
      <c r="K176" s="48"/>
      <c r="L176" s="48"/>
      <c r="M176" s="48"/>
      <c r="N176" s="48"/>
      <c r="O176" s="48"/>
      <c r="P176" s="48"/>
      <c r="Q176" s="48"/>
      <c r="R176" s="48"/>
      <c r="S176" s="48"/>
      <c r="T176" s="48"/>
      <c r="U176" s="48"/>
      <c r="V176" s="48"/>
      <c r="W176" s="48"/>
      <c r="X176" s="48"/>
      <c r="Y176" s="48"/>
      <c r="Z176" s="48"/>
    </row>
    <row r="177" spans="1:26" ht="15.75" customHeight="1">
      <c r="A177" s="1"/>
      <c r="B177" s="2"/>
      <c r="C177" s="2"/>
      <c r="D177" s="2"/>
      <c r="E177" s="3"/>
      <c r="F177" s="3"/>
      <c r="G177" s="48"/>
      <c r="H177" s="48"/>
      <c r="I177" s="48"/>
      <c r="J177" s="48"/>
      <c r="K177" s="48"/>
      <c r="L177" s="48"/>
      <c r="M177" s="48"/>
      <c r="N177" s="48"/>
      <c r="O177" s="48"/>
      <c r="P177" s="48"/>
      <c r="Q177" s="48"/>
      <c r="R177" s="48"/>
      <c r="S177" s="48"/>
      <c r="T177" s="48"/>
      <c r="U177" s="48"/>
      <c r="V177" s="48"/>
      <c r="W177" s="48"/>
      <c r="X177" s="48"/>
      <c r="Y177" s="48"/>
      <c r="Z177" s="48"/>
    </row>
    <row r="178" spans="1:26" ht="15.75" customHeight="1">
      <c r="A178" s="1"/>
      <c r="B178" s="2"/>
      <c r="C178" s="2"/>
      <c r="D178" s="2"/>
      <c r="E178" s="3"/>
      <c r="F178" s="3"/>
      <c r="G178" s="48"/>
      <c r="H178" s="48"/>
      <c r="I178" s="48"/>
      <c r="J178" s="48"/>
      <c r="K178" s="48"/>
      <c r="L178" s="48"/>
      <c r="M178" s="48"/>
      <c r="N178" s="48"/>
      <c r="O178" s="48"/>
      <c r="P178" s="48"/>
      <c r="Q178" s="48"/>
      <c r="R178" s="48"/>
      <c r="S178" s="48"/>
      <c r="T178" s="48"/>
      <c r="U178" s="48"/>
      <c r="V178" s="48"/>
      <c r="W178" s="48"/>
      <c r="X178" s="48"/>
      <c r="Y178" s="48"/>
      <c r="Z178" s="48"/>
    </row>
    <row r="179" spans="1:26" ht="15.75" customHeight="1">
      <c r="A179" s="1"/>
      <c r="B179" s="2"/>
      <c r="C179" s="2"/>
      <c r="D179" s="2"/>
      <c r="E179" s="3"/>
      <c r="F179" s="3"/>
      <c r="G179" s="48"/>
      <c r="H179" s="48"/>
      <c r="I179" s="48"/>
      <c r="J179" s="48"/>
      <c r="K179" s="48"/>
      <c r="L179" s="48"/>
      <c r="M179" s="48"/>
      <c r="N179" s="48"/>
      <c r="O179" s="48"/>
      <c r="P179" s="48"/>
      <c r="Q179" s="48"/>
      <c r="R179" s="48"/>
      <c r="S179" s="48"/>
      <c r="T179" s="48"/>
      <c r="U179" s="48"/>
      <c r="V179" s="48"/>
      <c r="W179" s="48"/>
      <c r="X179" s="48"/>
      <c r="Y179" s="48"/>
      <c r="Z179" s="48"/>
    </row>
    <row r="180" spans="1:26" ht="15.75" customHeight="1">
      <c r="A180" s="1"/>
      <c r="B180" s="2"/>
      <c r="C180" s="2"/>
      <c r="D180" s="2"/>
      <c r="E180" s="3"/>
      <c r="F180" s="3"/>
      <c r="G180" s="48"/>
      <c r="H180" s="48"/>
      <c r="I180" s="48"/>
      <c r="J180" s="48"/>
      <c r="K180" s="48"/>
      <c r="L180" s="48"/>
      <c r="M180" s="48"/>
      <c r="N180" s="48"/>
      <c r="O180" s="48"/>
      <c r="P180" s="48"/>
      <c r="Q180" s="48"/>
      <c r="R180" s="48"/>
      <c r="S180" s="48"/>
      <c r="T180" s="48"/>
      <c r="U180" s="48"/>
      <c r="V180" s="48"/>
      <c r="W180" s="48"/>
      <c r="X180" s="48"/>
      <c r="Y180" s="48"/>
      <c r="Z180" s="48"/>
    </row>
    <row r="181" spans="1:26" ht="15.75" customHeight="1">
      <c r="A181" s="1"/>
      <c r="B181" s="2"/>
      <c r="C181" s="2"/>
      <c r="D181" s="2"/>
      <c r="E181" s="3"/>
      <c r="F181" s="3"/>
      <c r="G181" s="48"/>
      <c r="H181" s="48"/>
      <c r="I181" s="48"/>
      <c r="J181" s="48"/>
      <c r="K181" s="48"/>
      <c r="L181" s="48"/>
      <c r="M181" s="48"/>
      <c r="N181" s="48"/>
      <c r="O181" s="48"/>
      <c r="P181" s="48"/>
      <c r="Q181" s="48"/>
      <c r="R181" s="48"/>
      <c r="S181" s="48"/>
      <c r="T181" s="48"/>
      <c r="U181" s="48"/>
      <c r="V181" s="48"/>
      <c r="W181" s="48"/>
      <c r="X181" s="48"/>
      <c r="Y181" s="48"/>
      <c r="Z181" s="48"/>
    </row>
    <row r="182" spans="1:26" ht="15.75" customHeight="1">
      <c r="A182" s="1"/>
      <c r="B182" s="2"/>
      <c r="C182" s="2"/>
      <c r="D182" s="2"/>
      <c r="E182" s="3"/>
      <c r="F182" s="3"/>
      <c r="G182" s="48"/>
      <c r="H182" s="48"/>
      <c r="I182" s="48"/>
      <c r="J182" s="48"/>
      <c r="K182" s="48"/>
      <c r="L182" s="48"/>
      <c r="M182" s="48"/>
      <c r="N182" s="48"/>
      <c r="O182" s="48"/>
      <c r="P182" s="48"/>
      <c r="Q182" s="48"/>
      <c r="R182" s="48"/>
      <c r="S182" s="48"/>
      <c r="T182" s="48"/>
      <c r="U182" s="48"/>
      <c r="V182" s="48"/>
      <c r="W182" s="48"/>
      <c r="X182" s="48"/>
      <c r="Y182" s="48"/>
      <c r="Z182" s="48"/>
    </row>
    <row r="183" spans="1:26" ht="15.75" customHeight="1">
      <c r="A183" s="1"/>
      <c r="B183" s="2"/>
      <c r="C183" s="2"/>
      <c r="D183" s="2"/>
      <c r="E183" s="3"/>
      <c r="F183" s="3"/>
      <c r="G183" s="48"/>
      <c r="H183" s="48"/>
      <c r="I183" s="48"/>
      <c r="J183" s="48"/>
      <c r="K183" s="48"/>
      <c r="L183" s="48"/>
      <c r="M183" s="48"/>
      <c r="N183" s="48"/>
      <c r="O183" s="48"/>
      <c r="P183" s="48"/>
      <c r="Q183" s="48"/>
      <c r="R183" s="48"/>
      <c r="S183" s="48"/>
      <c r="T183" s="48"/>
      <c r="U183" s="48"/>
      <c r="V183" s="48"/>
      <c r="W183" s="48"/>
      <c r="X183" s="48"/>
      <c r="Y183" s="48"/>
      <c r="Z183" s="48"/>
    </row>
    <row r="184" spans="1:26" ht="15.75" customHeight="1">
      <c r="A184" s="1"/>
      <c r="B184" s="2"/>
      <c r="C184" s="2"/>
      <c r="D184" s="2"/>
      <c r="E184" s="3"/>
      <c r="F184" s="3"/>
      <c r="G184" s="48"/>
      <c r="H184" s="48"/>
      <c r="I184" s="48"/>
      <c r="J184" s="48"/>
      <c r="K184" s="48"/>
      <c r="L184" s="48"/>
      <c r="M184" s="48"/>
      <c r="N184" s="48"/>
      <c r="O184" s="48"/>
      <c r="P184" s="48"/>
      <c r="Q184" s="48"/>
      <c r="R184" s="48"/>
      <c r="S184" s="48"/>
      <c r="T184" s="48"/>
      <c r="U184" s="48"/>
      <c r="V184" s="48"/>
      <c r="W184" s="48"/>
      <c r="X184" s="48"/>
      <c r="Y184" s="48"/>
      <c r="Z184" s="48"/>
    </row>
    <row r="185" spans="1:26" ht="15.75" customHeight="1">
      <c r="A185" s="1"/>
      <c r="B185" s="2"/>
      <c r="C185" s="2"/>
      <c r="D185" s="2"/>
      <c r="E185" s="3"/>
      <c r="F185" s="3"/>
      <c r="G185" s="48"/>
      <c r="H185" s="48"/>
      <c r="I185" s="48"/>
      <c r="J185" s="48"/>
      <c r="K185" s="48"/>
      <c r="L185" s="48"/>
      <c r="M185" s="48"/>
      <c r="N185" s="48"/>
      <c r="O185" s="48"/>
      <c r="P185" s="48"/>
      <c r="Q185" s="48"/>
      <c r="R185" s="48"/>
      <c r="S185" s="48"/>
      <c r="T185" s="48"/>
      <c r="U185" s="48"/>
      <c r="V185" s="48"/>
      <c r="W185" s="48"/>
      <c r="X185" s="48"/>
      <c r="Y185" s="48"/>
      <c r="Z185" s="48"/>
    </row>
    <row r="186" spans="1:26" ht="15.75" customHeight="1">
      <c r="A186" s="1"/>
      <c r="B186" s="2"/>
      <c r="C186" s="2"/>
      <c r="D186" s="2"/>
      <c r="E186" s="3"/>
      <c r="F186" s="3"/>
      <c r="G186" s="48"/>
      <c r="H186" s="48"/>
      <c r="I186" s="48"/>
      <c r="J186" s="48"/>
      <c r="K186" s="48"/>
      <c r="L186" s="48"/>
      <c r="M186" s="48"/>
      <c r="N186" s="48"/>
      <c r="O186" s="48"/>
      <c r="P186" s="48"/>
      <c r="Q186" s="48"/>
      <c r="R186" s="48"/>
      <c r="S186" s="48"/>
      <c r="T186" s="48"/>
      <c r="U186" s="48"/>
      <c r="V186" s="48"/>
      <c r="W186" s="48"/>
      <c r="X186" s="48"/>
      <c r="Y186" s="48"/>
      <c r="Z186" s="48"/>
    </row>
    <row r="187" spans="1:26" ht="15.75" customHeight="1">
      <c r="A187" s="1"/>
      <c r="B187" s="2"/>
      <c r="C187" s="2"/>
      <c r="D187" s="2"/>
      <c r="E187" s="3"/>
      <c r="F187" s="3"/>
      <c r="G187" s="48"/>
      <c r="H187" s="48"/>
      <c r="I187" s="48"/>
      <c r="J187" s="48"/>
      <c r="K187" s="48"/>
      <c r="L187" s="48"/>
      <c r="M187" s="48"/>
      <c r="N187" s="48"/>
      <c r="O187" s="48"/>
      <c r="P187" s="48"/>
      <c r="Q187" s="48"/>
      <c r="R187" s="48"/>
      <c r="S187" s="48"/>
      <c r="T187" s="48"/>
      <c r="U187" s="48"/>
      <c r="V187" s="48"/>
      <c r="W187" s="48"/>
      <c r="X187" s="48"/>
      <c r="Y187" s="48"/>
      <c r="Z187" s="48"/>
    </row>
    <row r="188" spans="1:26" ht="15.75" customHeight="1">
      <c r="A188" s="1"/>
      <c r="B188" s="2"/>
      <c r="C188" s="2"/>
      <c r="D188" s="2"/>
      <c r="E188" s="3"/>
      <c r="F188" s="3"/>
      <c r="G188" s="48"/>
      <c r="H188" s="48"/>
      <c r="I188" s="48"/>
      <c r="J188" s="48"/>
      <c r="K188" s="48"/>
      <c r="L188" s="48"/>
      <c r="M188" s="48"/>
      <c r="N188" s="48"/>
      <c r="O188" s="48"/>
      <c r="P188" s="48"/>
      <c r="Q188" s="48"/>
      <c r="R188" s="48"/>
      <c r="S188" s="48"/>
      <c r="T188" s="48"/>
      <c r="U188" s="48"/>
      <c r="V188" s="48"/>
      <c r="W188" s="48"/>
      <c r="X188" s="48"/>
      <c r="Y188" s="48"/>
      <c r="Z188" s="48"/>
    </row>
    <row r="189" spans="1:26" ht="15.75" customHeight="1">
      <c r="A189" s="1"/>
      <c r="B189" s="2"/>
      <c r="C189" s="2"/>
      <c r="D189" s="2"/>
      <c r="E189" s="3"/>
      <c r="F189" s="3"/>
      <c r="G189" s="48"/>
      <c r="H189" s="48"/>
      <c r="I189" s="48"/>
      <c r="J189" s="48"/>
      <c r="K189" s="48"/>
      <c r="L189" s="48"/>
      <c r="M189" s="48"/>
      <c r="N189" s="48"/>
      <c r="O189" s="48"/>
      <c r="P189" s="48"/>
      <c r="Q189" s="48"/>
      <c r="R189" s="48"/>
      <c r="S189" s="48"/>
      <c r="T189" s="48"/>
      <c r="U189" s="48"/>
      <c r="V189" s="48"/>
      <c r="W189" s="48"/>
      <c r="X189" s="48"/>
      <c r="Y189" s="48"/>
      <c r="Z189" s="48"/>
    </row>
    <row r="190" spans="1:26" ht="15.75" customHeight="1">
      <c r="A190" s="1"/>
      <c r="B190" s="2"/>
      <c r="C190" s="2"/>
      <c r="D190" s="2"/>
      <c r="E190" s="3"/>
      <c r="F190" s="3"/>
      <c r="G190" s="48"/>
      <c r="H190" s="48"/>
      <c r="I190" s="48"/>
      <c r="J190" s="48"/>
      <c r="K190" s="48"/>
      <c r="L190" s="48"/>
      <c r="M190" s="48"/>
      <c r="N190" s="48"/>
      <c r="O190" s="48"/>
      <c r="P190" s="48"/>
      <c r="Q190" s="48"/>
      <c r="R190" s="48"/>
      <c r="S190" s="48"/>
      <c r="T190" s="48"/>
      <c r="U190" s="48"/>
      <c r="V190" s="48"/>
      <c r="W190" s="48"/>
      <c r="X190" s="48"/>
      <c r="Y190" s="48"/>
      <c r="Z190" s="48"/>
    </row>
    <row r="191" spans="1:26" ht="15.75" customHeight="1">
      <c r="A191" s="1"/>
      <c r="B191" s="2"/>
      <c r="C191" s="2"/>
      <c r="D191" s="2"/>
      <c r="E191" s="3"/>
      <c r="F191" s="3"/>
      <c r="G191" s="48"/>
      <c r="H191" s="48"/>
      <c r="I191" s="48"/>
      <c r="J191" s="48"/>
      <c r="K191" s="48"/>
      <c r="L191" s="48"/>
      <c r="M191" s="48"/>
      <c r="N191" s="48"/>
      <c r="O191" s="48"/>
      <c r="P191" s="48"/>
      <c r="Q191" s="48"/>
      <c r="R191" s="48"/>
      <c r="S191" s="48"/>
      <c r="T191" s="48"/>
      <c r="U191" s="48"/>
      <c r="V191" s="48"/>
      <c r="W191" s="48"/>
      <c r="X191" s="48"/>
      <c r="Y191" s="48"/>
      <c r="Z191" s="48"/>
    </row>
    <row r="192" spans="1:26" ht="15.75" customHeight="1">
      <c r="A192" s="1"/>
      <c r="B192" s="2"/>
      <c r="C192" s="2"/>
      <c r="D192" s="2"/>
      <c r="E192" s="3"/>
      <c r="F192" s="3"/>
      <c r="G192" s="48"/>
      <c r="H192" s="48"/>
      <c r="I192" s="48"/>
      <c r="J192" s="48"/>
      <c r="K192" s="48"/>
      <c r="L192" s="48"/>
      <c r="M192" s="48"/>
      <c r="N192" s="48"/>
      <c r="O192" s="48"/>
      <c r="P192" s="48"/>
      <c r="Q192" s="48"/>
      <c r="R192" s="48"/>
      <c r="S192" s="48"/>
      <c r="T192" s="48"/>
      <c r="U192" s="48"/>
      <c r="V192" s="48"/>
      <c r="W192" s="48"/>
      <c r="X192" s="48"/>
      <c r="Y192" s="48"/>
      <c r="Z192" s="48"/>
    </row>
    <row r="193" spans="1:26" ht="15.75" customHeight="1">
      <c r="A193" s="1"/>
      <c r="B193" s="2"/>
      <c r="C193" s="2"/>
      <c r="D193" s="2"/>
      <c r="E193" s="3"/>
      <c r="F193" s="3"/>
      <c r="G193" s="48"/>
      <c r="H193" s="48"/>
      <c r="I193" s="48"/>
      <c r="J193" s="48"/>
      <c r="K193" s="48"/>
      <c r="L193" s="48"/>
      <c r="M193" s="48"/>
      <c r="N193" s="48"/>
      <c r="O193" s="48"/>
      <c r="P193" s="48"/>
      <c r="Q193" s="48"/>
      <c r="R193" s="48"/>
      <c r="S193" s="48"/>
      <c r="T193" s="48"/>
      <c r="U193" s="48"/>
      <c r="V193" s="48"/>
      <c r="W193" s="48"/>
      <c r="X193" s="48"/>
      <c r="Y193" s="48"/>
      <c r="Z193" s="48"/>
    </row>
    <row r="194" spans="1:26" ht="15.75" customHeight="1">
      <c r="A194" s="1"/>
      <c r="B194" s="2"/>
      <c r="C194" s="2"/>
      <c r="D194" s="2"/>
      <c r="E194" s="3"/>
      <c r="F194" s="3"/>
      <c r="G194" s="48"/>
      <c r="H194" s="48"/>
      <c r="I194" s="48"/>
      <c r="J194" s="48"/>
      <c r="K194" s="48"/>
      <c r="L194" s="48"/>
      <c r="M194" s="48"/>
      <c r="N194" s="48"/>
      <c r="O194" s="48"/>
      <c r="P194" s="48"/>
      <c r="Q194" s="48"/>
      <c r="R194" s="48"/>
      <c r="S194" s="48"/>
      <c r="T194" s="48"/>
      <c r="U194" s="48"/>
      <c r="V194" s="48"/>
      <c r="W194" s="48"/>
      <c r="X194" s="48"/>
      <c r="Y194" s="48"/>
      <c r="Z194" s="48"/>
    </row>
    <row r="195" spans="1:26" ht="15.75" customHeight="1">
      <c r="A195" s="1"/>
      <c r="B195" s="2"/>
      <c r="C195" s="2"/>
      <c r="D195" s="2"/>
      <c r="E195" s="3"/>
      <c r="F195" s="3"/>
      <c r="G195" s="48"/>
      <c r="H195" s="48"/>
      <c r="I195" s="48"/>
      <c r="J195" s="48"/>
      <c r="K195" s="48"/>
      <c r="L195" s="48"/>
      <c r="M195" s="48"/>
      <c r="N195" s="48"/>
      <c r="O195" s="48"/>
      <c r="P195" s="48"/>
      <c r="Q195" s="48"/>
      <c r="R195" s="48"/>
      <c r="S195" s="48"/>
      <c r="T195" s="48"/>
      <c r="U195" s="48"/>
      <c r="V195" s="48"/>
      <c r="W195" s="48"/>
      <c r="X195" s="48"/>
      <c r="Y195" s="48"/>
      <c r="Z195" s="48"/>
    </row>
    <row r="196" spans="1:26" ht="15.75" customHeight="1">
      <c r="A196" s="1"/>
      <c r="B196" s="2"/>
      <c r="C196" s="2"/>
      <c r="D196" s="2"/>
      <c r="E196" s="3"/>
      <c r="F196" s="3"/>
      <c r="G196" s="48"/>
      <c r="H196" s="48"/>
      <c r="I196" s="48"/>
      <c r="J196" s="48"/>
      <c r="K196" s="48"/>
      <c r="L196" s="48"/>
      <c r="M196" s="48"/>
      <c r="N196" s="48"/>
      <c r="O196" s="48"/>
      <c r="P196" s="48"/>
      <c r="Q196" s="48"/>
      <c r="R196" s="48"/>
      <c r="S196" s="48"/>
      <c r="T196" s="48"/>
      <c r="U196" s="48"/>
      <c r="V196" s="48"/>
      <c r="W196" s="48"/>
      <c r="X196" s="48"/>
      <c r="Y196" s="48"/>
      <c r="Z196" s="48"/>
    </row>
    <row r="197" spans="1:26" ht="15.75" customHeight="1">
      <c r="A197" s="1"/>
      <c r="B197" s="2"/>
      <c r="C197" s="2"/>
      <c r="D197" s="2"/>
      <c r="E197" s="3"/>
      <c r="F197" s="3"/>
      <c r="G197" s="48"/>
      <c r="H197" s="48"/>
      <c r="I197" s="48"/>
      <c r="J197" s="48"/>
      <c r="K197" s="48"/>
      <c r="L197" s="48"/>
      <c r="M197" s="48"/>
      <c r="N197" s="48"/>
      <c r="O197" s="48"/>
      <c r="P197" s="48"/>
      <c r="Q197" s="48"/>
      <c r="R197" s="48"/>
      <c r="S197" s="48"/>
      <c r="T197" s="48"/>
      <c r="U197" s="48"/>
      <c r="V197" s="48"/>
      <c r="W197" s="48"/>
      <c r="X197" s="48"/>
      <c r="Y197" s="48"/>
      <c r="Z197" s="48"/>
    </row>
    <row r="198" spans="1:26" ht="15.75" customHeight="1">
      <c r="A198" s="1"/>
      <c r="B198" s="2"/>
      <c r="C198" s="2"/>
      <c r="D198" s="2"/>
      <c r="E198" s="3"/>
      <c r="F198" s="3"/>
      <c r="G198" s="48"/>
      <c r="H198" s="48"/>
      <c r="I198" s="48"/>
      <c r="J198" s="48"/>
      <c r="K198" s="48"/>
      <c r="L198" s="48"/>
      <c r="M198" s="48"/>
      <c r="N198" s="48"/>
      <c r="O198" s="48"/>
      <c r="P198" s="48"/>
      <c r="Q198" s="48"/>
      <c r="R198" s="48"/>
      <c r="S198" s="48"/>
      <c r="T198" s="48"/>
      <c r="U198" s="48"/>
      <c r="V198" s="48"/>
      <c r="W198" s="48"/>
      <c r="X198" s="48"/>
      <c r="Y198" s="48"/>
      <c r="Z198" s="48"/>
    </row>
    <row r="199" spans="1:26" ht="15.75" customHeight="1">
      <c r="A199" s="1"/>
      <c r="B199" s="2"/>
      <c r="C199" s="2"/>
      <c r="D199" s="2"/>
      <c r="E199" s="3"/>
      <c r="F199" s="3"/>
      <c r="G199" s="48"/>
      <c r="H199" s="48"/>
      <c r="I199" s="48"/>
      <c r="J199" s="48"/>
      <c r="K199" s="48"/>
      <c r="L199" s="48"/>
      <c r="M199" s="48"/>
      <c r="N199" s="48"/>
      <c r="O199" s="48"/>
      <c r="P199" s="48"/>
      <c r="Q199" s="48"/>
      <c r="R199" s="48"/>
      <c r="S199" s="48"/>
      <c r="T199" s="48"/>
      <c r="U199" s="48"/>
      <c r="V199" s="48"/>
      <c r="W199" s="48"/>
      <c r="X199" s="48"/>
      <c r="Y199" s="48"/>
      <c r="Z199" s="48"/>
    </row>
    <row r="200" spans="1:26" ht="15.75" customHeight="1">
      <c r="A200" s="1"/>
      <c r="B200" s="2"/>
      <c r="C200" s="2"/>
      <c r="D200" s="2"/>
      <c r="E200" s="3"/>
      <c r="F200" s="3"/>
      <c r="G200" s="48"/>
      <c r="H200" s="48"/>
      <c r="I200" s="48"/>
      <c r="J200" s="48"/>
      <c r="K200" s="48"/>
      <c r="L200" s="48"/>
      <c r="M200" s="48"/>
      <c r="N200" s="48"/>
      <c r="O200" s="48"/>
      <c r="P200" s="48"/>
      <c r="Q200" s="48"/>
      <c r="R200" s="48"/>
      <c r="S200" s="48"/>
      <c r="T200" s="48"/>
      <c r="U200" s="48"/>
      <c r="V200" s="48"/>
      <c r="W200" s="48"/>
      <c r="X200" s="48"/>
      <c r="Y200" s="48"/>
      <c r="Z200" s="48"/>
    </row>
    <row r="201" spans="1:26" ht="15.75" customHeight="1">
      <c r="A201" s="1"/>
      <c r="B201" s="2"/>
      <c r="C201" s="2"/>
      <c r="D201" s="2"/>
      <c r="E201" s="3"/>
      <c r="F201" s="3"/>
      <c r="G201" s="48"/>
      <c r="H201" s="48"/>
      <c r="I201" s="48"/>
      <c r="J201" s="48"/>
      <c r="K201" s="48"/>
      <c r="L201" s="48"/>
      <c r="M201" s="48"/>
      <c r="N201" s="48"/>
      <c r="O201" s="48"/>
      <c r="P201" s="48"/>
      <c r="Q201" s="48"/>
      <c r="R201" s="48"/>
      <c r="S201" s="48"/>
      <c r="T201" s="48"/>
      <c r="U201" s="48"/>
      <c r="V201" s="48"/>
      <c r="W201" s="48"/>
      <c r="X201" s="48"/>
      <c r="Y201" s="48"/>
      <c r="Z201" s="48"/>
    </row>
    <row r="202" spans="1:26" ht="15.75" customHeight="1">
      <c r="A202" s="1"/>
      <c r="B202" s="2"/>
      <c r="C202" s="2"/>
      <c r="D202" s="2"/>
      <c r="E202" s="3"/>
      <c r="F202" s="3"/>
      <c r="G202" s="48"/>
      <c r="H202" s="48"/>
      <c r="I202" s="48"/>
      <c r="J202" s="48"/>
      <c r="K202" s="48"/>
      <c r="L202" s="48"/>
      <c r="M202" s="48"/>
      <c r="N202" s="48"/>
      <c r="O202" s="48"/>
      <c r="P202" s="48"/>
      <c r="Q202" s="48"/>
      <c r="R202" s="48"/>
      <c r="S202" s="48"/>
      <c r="T202" s="48"/>
      <c r="U202" s="48"/>
      <c r="V202" s="48"/>
      <c r="W202" s="48"/>
      <c r="X202" s="48"/>
      <c r="Y202" s="48"/>
      <c r="Z202" s="48"/>
    </row>
    <row r="203" spans="1:26" ht="15.75" customHeight="1">
      <c r="A203" s="1"/>
      <c r="B203" s="2"/>
      <c r="C203" s="2"/>
      <c r="D203" s="2"/>
      <c r="E203" s="3"/>
      <c r="F203" s="3"/>
      <c r="G203" s="48"/>
      <c r="H203" s="48"/>
      <c r="I203" s="48"/>
      <c r="J203" s="48"/>
      <c r="K203" s="48"/>
      <c r="L203" s="48"/>
      <c r="M203" s="48"/>
      <c r="N203" s="48"/>
      <c r="O203" s="48"/>
      <c r="P203" s="48"/>
      <c r="Q203" s="48"/>
      <c r="R203" s="48"/>
      <c r="S203" s="48"/>
      <c r="T203" s="48"/>
      <c r="U203" s="48"/>
      <c r="V203" s="48"/>
      <c r="W203" s="48"/>
      <c r="X203" s="48"/>
      <c r="Y203" s="48"/>
      <c r="Z203" s="48"/>
    </row>
    <row r="204" spans="1:26" ht="15.75" customHeight="1">
      <c r="A204" s="1"/>
      <c r="B204" s="2"/>
      <c r="C204" s="2"/>
      <c r="D204" s="2"/>
      <c r="E204" s="3"/>
      <c r="F204" s="3"/>
      <c r="G204" s="48"/>
      <c r="H204" s="48"/>
      <c r="I204" s="48"/>
      <c r="J204" s="48"/>
      <c r="K204" s="48"/>
      <c r="L204" s="48"/>
      <c r="M204" s="48"/>
      <c r="N204" s="48"/>
      <c r="O204" s="48"/>
      <c r="P204" s="48"/>
      <c r="Q204" s="48"/>
      <c r="R204" s="48"/>
      <c r="S204" s="48"/>
      <c r="T204" s="48"/>
      <c r="U204" s="48"/>
      <c r="V204" s="48"/>
      <c r="W204" s="48"/>
      <c r="X204" s="48"/>
      <c r="Y204" s="48"/>
      <c r="Z204" s="48"/>
    </row>
    <row r="205" spans="1:26" ht="15.75" customHeight="1">
      <c r="A205" s="1"/>
      <c r="B205" s="2"/>
      <c r="C205" s="2"/>
      <c r="D205" s="2"/>
      <c r="E205" s="3"/>
      <c r="F205" s="3"/>
      <c r="G205" s="48"/>
      <c r="H205" s="48"/>
      <c r="I205" s="48"/>
      <c r="J205" s="48"/>
      <c r="K205" s="48"/>
      <c r="L205" s="48"/>
      <c r="M205" s="48"/>
      <c r="N205" s="48"/>
      <c r="O205" s="48"/>
      <c r="P205" s="48"/>
      <c r="Q205" s="48"/>
      <c r="R205" s="48"/>
      <c r="S205" s="48"/>
      <c r="T205" s="48"/>
      <c r="U205" s="48"/>
      <c r="V205" s="48"/>
      <c r="W205" s="48"/>
      <c r="X205" s="48"/>
      <c r="Y205" s="48"/>
      <c r="Z205" s="48"/>
    </row>
    <row r="206" spans="1:26" ht="15.75" customHeight="1">
      <c r="A206" s="1"/>
      <c r="B206" s="2"/>
      <c r="C206" s="2"/>
      <c r="D206" s="2"/>
      <c r="E206" s="3"/>
      <c r="F206" s="3"/>
      <c r="G206" s="48"/>
      <c r="H206" s="48"/>
      <c r="I206" s="48"/>
      <c r="J206" s="48"/>
      <c r="K206" s="48"/>
      <c r="L206" s="48"/>
      <c r="M206" s="48"/>
      <c r="N206" s="48"/>
      <c r="O206" s="48"/>
      <c r="P206" s="48"/>
      <c r="Q206" s="48"/>
      <c r="R206" s="48"/>
      <c r="S206" s="48"/>
      <c r="T206" s="48"/>
      <c r="U206" s="48"/>
      <c r="V206" s="48"/>
      <c r="W206" s="48"/>
      <c r="X206" s="48"/>
      <c r="Y206" s="48"/>
      <c r="Z206" s="48"/>
    </row>
    <row r="207" spans="1:26" ht="15.75" customHeight="1">
      <c r="A207" s="1"/>
      <c r="B207" s="2"/>
      <c r="C207" s="2"/>
      <c r="D207" s="2"/>
      <c r="E207" s="3"/>
      <c r="F207" s="3"/>
      <c r="G207" s="48"/>
      <c r="H207" s="48"/>
      <c r="I207" s="48"/>
      <c r="J207" s="48"/>
      <c r="K207" s="48"/>
      <c r="L207" s="48"/>
      <c r="M207" s="48"/>
      <c r="N207" s="48"/>
      <c r="O207" s="48"/>
      <c r="P207" s="48"/>
      <c r="Q207" s="48"/>
      <c r="R207" s="48"/>
      <c r="S207" s="48"/>
      <c r="T207" s="48"/>
      <c r="U207" s="48"/>
      <c r="V207" s="48"/>
      <c r="W207" s="48"/>
      <c r="X207" s="48"/>
      <c r="Y207" s="48"/>
      <c r="Z207" s="48"/>
    </row>
    <row r="208" spans="1:26" ht="15.75" customHeight="1">
      <c r="A208" s="1"/>
      <c r="B208" s="2"/>
      <c r="C208" s="2"/>
      <c r="D208" s="2"/>
      <c r="E208" s="3"/>
      <c r="F208" s="3"/>
      <c r="G208" s="48"/>
      <c r="H208" s="48"/>
      <c r="I208" s="48"/>
      <c r="J208" s="48"/>
      <c r="K208" s="48"/>
      <c r="L208" s="48"/>
      <c r="M208" s="48"/>
      <c r="N208" s="48"/>
      <c r="O208" s="48"/>
      <c r="P208" s="48"/>
      <c r="Q208" s="48"/>
      <c r="R208" s="48"/>
      <c r="S208" s="48"/>
      <c r="T208" s="48"/>
      <c r="U208" s="48"/>
      <c r="V208" s="48"/>
      <c r="W208" s="48"/>
      <c r="X208" s="48"/>
      <c r="Y208" s="48"/>
      <c r="Z208" s="48"/>
    </row>
    <row r="209" spans="1:26" ht="15.75" customHeight="1">
      <c r="A209" s="1"/>
      <c r="B209" s="2"/>
      <c r="C209" s="2"/>
      <c r="D209" s="2"/>
      <c r="E209" s="3"/>
      <c r="F209" s="3"/>
      <c r="G209" s="48"/>
      <c r="H209" s="48"/>
      <c r="I209" s="48"/>
      <c r="J209" s="48"/>
      <c r="K209" s="48"/>
      <c r="L209" s="48"/>
      <c r="M209" s="48"/>
      <c r="N209" s="48"/>
      <c r="O209" s="48"/>
      <c r="P209" s="48"/>
      <c r="Q209" s="48"/>
      <c r="R209" s="48"/>
      <c r="S209" s="48"/>
      <c r="T209" s="48"/>
      <c r="U209" s="48"/>
      <c r="V209" s="48"/>
      <c r="W209" s="48"/>
      <c r="X209" s="48"/>
      <c r="Y209" s="48"/>
      <c r="Z209" s="48"/>
    </row>
    <row r="210" spans="1:26" ht="15.75" customHeight="1">
      <c r="A210" s="1"/>
      <c r="B210" s="2"/>
      <c r="C210" s="2"/>
      <c r="D210" s="2"/>
      <c r="E210" s="3"/>
      <c r="F210" s="3"/>
      <c r="G210" s="48"/>
      <c r="H210" s="48"/>
      <c r="I210" s="48"/>
      <c r="J210" s="48"/>
      <c r="K210" s="48"/>
      <c r="L210" s="48"/>
      <c r="M210" s="48"/>
      <c r="N210" s="48"/>
      <c r="O210" s="48"/>
      <c r="P210" s="48"/>
      <c r="Q210" s="48"/>
      <c r="R210" s="48"/>
      <c r="S210" s="48"/>
      <c r="T210" s="48"/>
      <c r="U210" s="48"/>
      <c r="V210" s="48"/>
      <c r="W210" s="48"/>
      <c r="X210" s="48"/>
      <c r="Y210" s="48"/>
      <c r="Z210" s="48"/>
    </row>
    <row r="211" spans="1:26" ht="15.75" customHeight="1">
      <c r="A211" s="1"/>
      <c r="B211" s="2"/>
      <c r="C211" s="2"/>
      <c r="D211" s="2"/>
      <c r="E211" s="3"/>
      <c r="F211" s="3"/>
      <c r="G211" s="48"/>
      <c r="H211" s="48"/>
      <c r="I211" s="48"/>
      <c r="J211" s="48"/>
      <c r="K211" s="48"/>
      <c r="L211" s="48"/>
      <c r="M211" s="48"/>
      <c r="N211" s="48"/>
      <c r="O211" s="48"/>
      <c r="P211" s="48"/>
      <c r="Q211" s="48"/>
      <c r="R211" s="48"/>
      <c r="S211" s="48"/>
      <c r="T211" s="48"/>
      <c r="U211" s="48"/>
      <c r="V211" s="48"/>
      <c r="W211" s="48"/>
      <c r="X211" s="48"/>
      <c r="Y211" s="48"/>
      <c r="Z211" s="48"/>
    </row>
    <row r="212" spans="1:26" ht="15.75" customHeight="1">
      <c r="A212" s="1"/>
      <c r="B212" s="2"/>
      <c r="C212" s="2"/>
      <c r="D212" s="2"/>
      <c r="E212" s="3"/>
      <c r="F212" s="3"/>
      <c r="G212" s="48"/>
      <c r="H212" s="48"/>
      <c r="I212" s="48"/>
      <c r="J212" s="48"/>
      <c r="K212" s="48"/>
      <c r="L212" s="48"/>
      <c r="M212" s="48"/>
      <c r="N212" s="48"/>
      <c r="O212" s="48"/>
      <c r="P212" s="48"/>
      <c r="Q212" s="48"/>
      <c r="R212" s="48"/>
      <c r="S212" s="48"/>
      <c r="T212" s="48"/>
      <c r="U212" s="48"/>
      <c r="V212" s="48"/>
      <c r="W212" s="48"/>
      <c r="X212" s="48"/>
      <c r="Y212" s="48"/>
      <c r="Z212" s="48"/>
    </row>
    <row r="213" spans="1:26" ht="15.75" customHeight="1">
      <c r="A213" s="1"/>
      <c r="B213" s="2"/>
      <c r="C213" s="2"/>
      <c r="D213" s="2"/>
      <c r="E213" s="3"/>
      <c r="F213" s="3"/>
      <c r="G213" s="48"/>
      <c r="H213" s="48"/>
      <c r="I213" s="48"/>
      <c r="J213" s="48"/>
      <c r="K213" s="48"/>
      <c r="L213" s="48"/>
      <c r="M213" s="48"/>
      <c r="N213" s="48"/>
      <c r="O213" s="48"/>
      <c r="P213" s="48"/>
      <c r="Q213" s="48"/>
      <c r="R213" s="48"/>
      <c r="S213" s="48"/>
      <c r="T213" s="48"/>
      <c r="U213" s="48"/>
      <c r="V213" s="48"/>
      <c r="W213" s="48"/>
      <c r="X213" s="48"/>
      <c r="Y213" s="48"/>
      <c r="Z213" s="48"/>
    </row>
    <row r="214" spans="1:26" ht="15.75" customHeight="1">
      <c r="A214" s="1"/>
      <c r="B214" s="2"/>
      <c r="C214" s="2"/>
      <c r="D214" s="2"/>
      <c r="E214" s="3"/>
      <c r="F214" s="3"/>
      <c r="G214" s="48"/>
      <c r="H214" s="48"/>
      <c r="I214" s="48"/>
      <c r="J214" s="48"/>
      <c r="K214" s="48"/>
      <c r="L214" s="48"/>
      <c r="M214" s="48"/>
      <c r="N214" s="48"/>
      <c r="O214" s="48"/>
      <c r="P214" s="48"/>
      <c r="Q214" s="48"/>
      <c r="R214" s="48"/>
      <c r="S214" s="48"/>
      <c r="T214" s="48"/>
      <c r="U214" s="48"/>
      <c r="V214" s="48"/>
      <c r="W214" s="48"/>
      <c r="X214" s="48"/>
      <c r="Y214" s="48"/>
      <c r="Z214" s="48"/>
    </row>
    <row r="215" spans="1:26" ht="15.75" customHeight="1">
      <c r="A215" s="1"/>
      <c r="B215" s="2"/>
      <c r="C215" s="2"/>
      <c r="D215" s="2"/>
      <c r="E215" s="3"/>
      <c r="F215" s="3"/>
      <c r="G215" s="48"/>
      <c r="H215" s="48"/>
      <c r="I215" s="48"/>
      <c r="J215" s="48"/>
      <c r="K215" s="48"/>
      <c r="L215" s="48"/>
      <c r="M215" s="48"/>
      <c r="N215" s="48"/>
      <c r="O215" s="48"/>
      <c r="P215" s="48"/>
      <c r="Q215" s="48"/>
      <c r="R215" s="48"/>
      <c r="S215" s="48"/>
      <c r="T215" s="48"/>
      <c r="U215" s="48"/>
      <c r="V215" s="48"/>
      <c r="W215" s="48"/>
      <c r="X215" s="48"/>
      <c r="Y215" s="48"/>
      <c r="Z215" s="48"/>
    </row>
    <row r="216" spans="1:26" ht="15.75" customHeight="1">
      <c r="A216" s="1"/>
      <c r="B216" s="2"/>
      <c r="C216" s="2"/>
      <c r="D216" s="2"/>
      <c r="E216" s="3"/>
      <c r="F216" s="3"/>
      <c r="G216" s="48"/>
      <c r="H216" s="48"/>
      <c r="I216" s="48"/>
      <c r="J216" s="48"/>
      <c r="K216" s="48"/>
      <c r="L216" s="48"/>
      <c r="M216" s="48"/>
      <c r="N216" s="48"/>
      <c r="O216" s="48"/>
      <c r="P216" s="48"/>
      <c r="Q216" s="48"/>
      <c r="R216" s="48"/>
      <c r="S216" s="48"/>
      <c r="T216" s="48"/>
      <c r="U216" s="48"/>
      <c r="V216" s="48"/>
      <c r="W216" s="48"/>
      <c r="X216" s="48"/>
      <c r="Y216" s="48"/>
      <c r="Z216" s="48"/>
    </row>
    <row r="217" spans="1:26" ht="15.75" customHeight="1">
      <c r="A217" s="1"/>
      <c r="B217" s="2"/>
      <c r="C217" s="2"/>
      <c r="D217" s="2"/>
      <c r="E217" s="3"/>
      <c r="F217" s="3"/>
      <c r="G217" s="48"/>
      <c r="H217" s="48"/>
      <c r="I217" s="48"/>
      <c r="J217" s="48"/>
      <c r="K217" s="48"/>
      <c r="L217" s="48"/>
      <c r="M217" s="48"/>
      <c r="N217" s="48"/>
      <c r="O217" s="48"/>
      <c r="P217" s="48"/>
      <c r="Q217" s="48"/>
      <c r="R217" s="48"/>
      <c r="S217" s="48"/>
      <c r="T217" s="48"/>
      <c r="U217" s="48"/>
      <c r="V217" s="48"/>
      <c r="W217" s="48"/>
      <c r="X217" s="48"/>
      <c r="Y217" s="48"/>
      <c r="Z217" s="48"/>
    </row>
    <row r="218" spans="1:26" ht="15.75" customHeight="1">
      <c r="A218" s="1"/>
      <c r="B218" s="2"/>
      <c r="C218" s="2"/>
      <c r="D218" s="2"/>
      <c r="E218" s="3"/>
      <c r="F218" s="3"/>
      <c r="G218" s="48"/>
      <c r="H218" s="48"/>
      <c r="I218" s="48"/>
      <c r="J218" s="48"/>
      <c r="K218" s="48"/>
      <c r="L218" s="48"/>
      <c r="M218" s="48"/>
      <c r="N218" s="48"/>
      <c r="O218" s="48"/>
      <c r="P218" s="48"/>
      <c r="Q218" s="48"/>
      <c r="R218" s="48"/>
      <c r="S218" s="48"/>
      <c r="T218" s="48"/>
      <c r="U218" s="48"/>
      <c r="V218" s="48"/>
      <c r="W218" s="48"/>
      <c r="X218" s="48"/>
      <c r="Y218" s="48"/>
      <c r="Z218" s="48"/>
    </row>
    <row r="219" spans="1:26" ht="15.75" customHeight="1">
      <c r="A219" s="1"/>
      <c r="B219" s="2"/>
      <c r="C219" s="2"/>
      <c r="D219" s="2"/>
      <c r="E219" s="3"/>
      <c r="F219" s="3"/>
      <c r="G219" s="48"/>
      <c r="H219" s="48"/>
      <c r="I219" s="48"/>
      <c r="J219" s="48"/>
      <c r="K219" s="48"/>
      <c r="L219" s="48"/>
      <c r="M219" s="48"/>
      <c r="N219" s="48"/>
      <c r="O219" s="48"/>
      <c r="P219" s="48"/>
      <c r="Q219" s="48"/>
      <c r="R219" s="48"/>
      <c r="S219" s="48"/>
      <c r="T219" s="48"/>
      <c r="U219" s="48"/>
      <c r="V219" s="48"/>
      <c r="W219" s="48"/>
      <c r="X219" s="48"/>
      <c r="Y219" s="48"/>
      <c r="Z219" s="48"/>
    </row>
    <row r="220" spans="1:26" ht="15.75" customHeight="1">
      <c r="A220" s="1"/>
      <c r="B220" s="2"/>
      <c r="C220" s="2"/>
      <c r="D220" s="2"/>
      <c r="E220" s="3"/>
      <c r="F220" s="3"/>
      <c r="G220" s="48"/>
      <c r="H220" s="48"/>
      <c r="I220" s="48"/>
      <c r="J220" s="48"/>
      <c r="K220" s="48"/>
      <c r="L220" s="48"/>
      <c r="M220" s="48"/>
      <c r="N220" s="48"/>
      <c r="O220" s="48"/>
      <c r="P220" s="48"/>
      <c r="Q220" s="48"/>
      <c r="R220" s="48"/>
      <c r="S220" s="48"/>
      <c r="T220" s="48"/>
      <c r="U220" s="48"/>
      <c r="V220" s="48"/>
      <c r="W220" s="48"/>
      <c r="X220" s="48"/>
      <c r="Y220" s="48"/>
      <c r="Z220" s="48"/>
    </row>
    <row r="221" spans="1:26" ht="15.75" customHeight="1">
      <c r="A221" s="1"/>
      <c r="B221" s="2"/>
      <c r="C221" s="2"/>
      <c r="D221" s="2"/>
      <c r="E221" s="3"/>
      <c r="F221" s="3"/>
      <c r="G221" s="48"/>
      <c r="H221" s="48"/>
      <c r="I221" s="48"/>
      <c r="J221" s="48"/>
      <c r="K221" s="48"/>
      <c r="L221" s="48"/>
      <c r="M221" s="48"/>
      <c r="N221" s="48"/>
      <c r="O221" s="48"/>
      <c r="P221" s="48"/>
      <c r="Q221" s="48"/>
      <c r="R221" s="48"/>
      <c r="S221" s="48"/>
      <c r="T221" s="48"/>
      <c r="U221" s="48"/>
      <c r="V221" s="48"/>
      <c r="W221" s="48"/>
      <c r="X221" s="48"/>
      <c r="Y221" s="48"/>
      <c r="Z221" s="48"/>
    </row>
    <row r="222" spans="1:26" ht="15.75" customHeight="1">
      <c r="A222" s="1"/>
      <c r="B222" s="2"/>
      <c r="C222" s="2"/>
      <c r="D222" s="2"/>
      <c r="E222" s="3"/>
      <c r="F222" s="3"/>
      <c r="G222" s="48"/>
      <c r="H222" s="48"/>
      <c r="I222" s="48"/>
      <c r="J222" s="48"/>
      <c r="K222" s="48"/>
      <c r="L222" s="48"/>
      <c r="M222" s="48"/>
      <c r="N222" s="48"/>
      <c r="O222" s="48"/>
      <c r="P222" s="48"/>
      <c r="Q222" s="48"/>
      <c r="R222" s="48"/>
      <c r="S222" s="48"/>
      <c r="T222" s="48"/>
      <c r="U222" s="48"/>
      <c r="V222" s="48"/>
      <c r="W222" s="48"/>
      <c r="X222" s="48"/>
      <c r="Y222" s="48"/>
      <c r="Z222" s="48"/>
    </row>
    <row r="223" spans="1:26" ht="15.75" customHeight="1">
      <c r="A223" s="1"/>
      <c r="B223" s="2"/>
      <c r="C223" s="2"/>
      <c r="D223" s="2"/>
      <c r="E223" s="3"/>
      <c r="F223" s="3"/>
      <c r="G223" s="48"/>
      <c r="H223" s="48"/>
      <c r="I223" s="48"/>
      <c r="J223" s="48"/>
      <c r="K223" s="48"/>
      <c r="L223" s="48"/>
      <c r="M223" s="48"/>
      <c r="N223" s="48"/>
      <c r="O223" s="48"/>
      <c r="P223" s="48"/>
      <c r="Q223" s="48"/>
      <c r="R223" s="48"/>
      <c r="S223" s="48"/>
      <c r="T223" s="48"/>
      <c r="U223" s="48"/>
      <c r="V223" s="48"/>
      <c r="W223" s="48"/>
      <c r="X223" s="48"/>
      <c r="Y223" s="48"/>
      <c r="Z223" s="48"/>
    </row>
    <row r="224" spans="1:26" ht="15.75" customHeight="1">
      <c r="A224" s="1"/>
      <c r="B224" s="2"/>
      <c r="C224" s="2"/>
      <c r="D224" s="2"/>
      <c r="E224" s="3"/>
      <c r="F224" s="3"/>
      <c r="G224" s="48"/>
      <c r="H224" s="48"/>
      <c r="I224" s="48"/>
      <c r="J224" s="48"/>
      <c r="K224" s="48"/>
      <c r="L224" s="48"/>
      <c r="M224" s="48"/>
      <c r="N224" s="48"/>
      <c r="O224" s="48"/>
      <c r="P224" s="48"/>
      <c r="Q224" s="48"/>
      <c r="R224" s="48"/>
      <c r="S224" s="48"/>
      <c r="T224" s="48"/>
      <c r="U224" s="48"/>
      <c r="V224" s="48"/>
      <c r="W224" s="48"/>
      <c r="X224" s="48"/>
      <c r="Y224" s="48"/>
      <c r="Z224" s="48"/>
    </row>
    <row r="225" spans="1:26" ht="15.75" customHeight="1">
      <c r="A225" s="1"/>
      <c r="B225" s="2"/>
      <c r="C225" s="2"/>
      <c r="D225" s="2"/>
      <c r="E225" s="3"/>
      <c r="F225" s="3"/>
      <c r="G225" s="48"/>
      <c r="H225" s="48"/>
      <c r="I225" s="48"/>
      <c r="J225" s="48"/>
      <c r="K225" s="48"/>
      <c r="L225" s="48"/>
      <c r="M225" s="48"/>
      <c r="N225" s="48"/>
      <c r="O225" s="48"/>
      <c r="P225" s="48"/>
      <c r="Q225" s="48"/>
      <c r="R225" s="48"/>
      <c r="S225" s="48"/>
      <c r="T225" s="48"/>
      <c r="U225" s="48"/>
      <c r="V225" s="48"/>
      <c r="W225" s="48"/>
      <c r="X225" s="48"/>
      <c r="Y225" s="48"/>
      <c r="Z225" s="48"/>
    </row>
    <row r="226" spans="1:26" ht="15.75" customHeight="1">
      <c r="A226" s="1"/>
      <c r="B226" s="2"/>
      <c r="C226" s="2"/>
      <c r="D226" s="2"/>
      <c r="E226" s="3"/>
      <c r="F226" s="3"/>
      <c r="G226" s="48"/>
      <c r="H226" s="48"/>
      <c r="I226" s="48"/>
      <c r="J226" s="48"/>
      <c r="K226" s="48"/>
      <c r="L226" s="48"/>
      <c r="M226" s="48"/>
      <c r="N226" s="48"/>
      <c r="O226" s="48"/>
      <c r="P226" s="48"/>
      <c r="Q226" s="48"/>
      <c r="R226" s="48"/>
      <c r="S226" s="48"/>
      <c r="T226" s="48"/>
      <c r="U226" s="48"/>
      <c r="V226" s="48"/>
      <c r="W226" s="48"/>
      <c r="X226" s="48"/>
      <c r="Y226" s="48"/>
      <c r="Z226" s="48"/>
    </row>
    <row r="227" spans="1:26" ht="15.75" customHeight="1">
      <c r="A227" s="48"/>
      <c r="B227" s="48"/>
      <c r="C227" s="48"/>
      <c r="D227" s="48"/>
      <c r="E227" s="48"/>
      <c r="F227" s="48"/>
      <c r="G227" s="48"/>
      <c r="H227" s="48"/>
      <c r="I227" s="48"/>
      <c r="J227" s="48"/>
      <c r="K227" s="48"/>
      <c r="L227" s="48"/>
      <c r="M227" s="48"/>
      <c r="N227" s="48"/>
      <c r="O227" s="48"/>
      <c r="P227" s="48"/>
      <c r="Q227" s="48"/>
      <c r="R227" s="48"/>
      <c r="S227" s="48"/>
      <c r="T227" s="48"/>
      <c r="U227" s="48"/>
      <c r="V227" s="48"/>
      <c r="W227" s="48"/>
      <c r="X227" s="48"/>
      <c r="Y227" s="48"/>
      <c r="Z227" s="48"/>
    </row>
    <row r="228" spans="1:26" ht="15.75" customHeight="1">
      <c r="A228" s="48"/>
      <c r="B228" s="48"/>
      <c r="C228" s="48"/>
      <c r="D228" s="48"/>
      <c r="E228" s="48"/>
      <c r="F228" s="48"/>
      <c r="G228" s="48"/>
      <c r="H228" s="48"/>
      <c r="I228" s="48"/>
      <c r="J228" s="48"/>
      <c r="K228" s="48"/>
      <c r="L228" s="48"/>
      <c r="M228" s="48"/>
      <c r="N228" s="48"/>
      <c r="O228" s="48"/>
      <c r="P228" s="48"/>
      <c r="Q228" s="48"/>
      <c r="R228" s="48"/>
      <c r="S228" s="48"/>
      <c r="T228" s="48"/>
      <c r="U228" s="48"/>
      <c r="V228" s="48"/>
      <c r="W228" s="48"/>
      <c r="X228" s="48"/>
      <c r="Y228" s="48"/>
      <c r="Z228" s="48"/>
    </row>
    <row r="229" spans="1:26" ht="15.75" customHeight="1">
      <c r="A229" s="48"/>
      <c r="B229" s="48"/>
      <c r="C229" s="48"/>
      <c r="D229" s="48"/>
      <c r="E229" s="48"/>
      <c r="F229" s="48"/>
      <c r="G229" s="48"/>
      <c r="H229" s="48"/>
      <c r="I229" s="48"/>
      <c r="J229" s="48"/>
      <c r="K229" s="48"/>
      <c r="L229" s="48"/>
      <c r="M229" s="48"/>
      <c r="N229" s="48"/>
      <c r="O229" s="48"/>
      <c r="P229" s="48"/>
      <c r="Q229" s="48"/>
      <c r="R229" s="48"/>
      <c r="S229" s="48"/>
      <c r="T229" s="48"/>
      <c r="U229" s="48"/>
      <c r="V229" s="48"/>
      <c r="W229" s="48"/>
      <c r="X229" s="48"/>
      <c r="Y229" s="48"/>
      <c r="Z229" s="48"/>
    </row>
    <row r="230" spans="1:26" ht="15.75" customHeight="1">
      <c r="A230" s="48"/>
      <c r="B230" s="48"/>
      <c r="C230" s="48"/>
      <c r="D230" s="48"/>
      <c r="E230" s="48"/>
      <c r="F230" s="48"/>
      <c r="G230" s="48"/>
      <c r="H230" s="48"/>
      <c r="I230" s="48"/>
      <c r="J230" s="48"/>
      <c r="K230" s="48"/>
      <c r="L230" s="48"/>
      <c r="M230" s="48"/>
      <c r="N230" s="48"/>
      <c r="O230" s="48"/>
      <c r="P230" s="48"/>
      <c r="Q230" s="48"/>
      <c r="R230" s="48"/>
      <c r="S230" s="48"/>
      <c r="T230" s="48"/>
      <c r="U230" s="48"/>
      <c r="V230" s="48"/>
      <c r="W230" s="48"/>
      <c r="X230" s="48"/>
      <c r="Y230" s="48"/>
      <c r="Z230" s="48"/>
    </row>
    <row r="231" spans="1:26" ht="15.75" customHeight="1">
      <c r="A231" s="48"/>
      <c r="B231" s="48"/>
      <c r="C231" s="48"/>
      <c r="D231" s="48"/>
      <c r="E231" s="48"/>
      <c r="F231" s="48"/>
      <c r="G231" s="48"/>
      <c r="H231" s="48"/>
      <c r="I231" s="48"/>
      <c r="J231" s="48"/>
      <c r="K231" s="48"/>
      <c r="L231" s="48"/>
      <c r="M231" s="48"/>
      <c r="N231" s="48"/>
      <c r="O231" s="48"/>
      <c r="P231" s="48"/>
      <c r="Q231" s="48"/>
      <c r="R231" s="48"/>
      <c r="S231" s="48"/>
      <c r="T231" s="48"/>
      <c r="U231" s="48"/>
      <c r="V231" s="48"/>
      <c r="W231" s="48"/>
      <c r="X231" s="48"/>
      <c r="Y231" s="48"/>
      <c r="Z231" s="48"/>
    </row>
    <row r="232" spans="1:26" ht="15.75" customHeight="1">
      <c r="A232" s="48"/>
      <c r="B232" s="48"/>
      <c r="C232" s="48"/>
      <c r="D232" s="48"/>
      <c r="E232" s="48"/>
      <c r="F232" s="48"/>
      <c r="G232" s="48"/>
      <c r="H232" s="48"/>
      <c r="I232" s="48"/>
      <c r="J232" s="48"/>
      <c r="K232" s="48"/>
      <c r="L232" s="48"/>
      <c r="M232" s="48"/>
      <c r="N232" s="48"/>
      <c r="O232" s="48"/>
      <c r="P232" s="48"/>
      <c r="Q232" s="48"/>
      <c r="R232" s="48"/>
      <c r="S232" s="48"/>
      <c r="T232" s="48"/>
      <c r="U232" s="48"/>
      <c r="V232" s="48"/>
      <c r="W232" s="48"/>
      <c r="X232" s="48"/>
      <c r="Y232" s="48"/>
      <c r="Z232" s="48"/>
    </row>
    <row r="233" spans="1:26" ht="15.75" customHeight="1">
      <c r="A233" s="48"/>
      <c r="B233" s="48"/>
      <c r="C233" s="48"/>
      <c r="D233" s="48"/>
      <c r="E233" s="48"/>
      <c r="F233" s="48"/>
      <c r="G233" s="48"/>
      <c r="H233" s="48"/>
      <c r="I233" s="48"/>
      <c r="J233" s="48"/>
      <c r="K233" s="48"/>
      <c r="L233" s="48"/>
      <c r="M233" s="48"/>
      <c r="N233" s="48"/>
      <c r="O233" s="48"/>
      <c r="P233" s="48"/>
      <c r="Q233" s="48"/>
      <c r="R233" s="48"/>
      <c r="S233" s="48"/>
      <c r="T233" s="48"/>
      <c r="U233" s="48"/>
      <c r="V233" s="48"/>
      <c r="W233" s="48"/>
      <c r="X233" s="48"/>
      <c r="Y233" s="48"/>
      <c r="Z233" s="48"/>
    </row>
    <row r="234" spans="1:26" ht="15.75" customHeight="1">
      <c r="A234" s="48"/>
      <c r="B234" s="48"/>
      <c r="C234" s="48"/>
      <c r="D234" s="48"/>
      <c r="E234" s="48"/>
      <c r="F234" s="48"/>
      <c r="G234" s="48"/>
      <c r="H234" s="48"/>
      <c r="I234" s="48"/>
      <c r="J234" s="48"/>
      <c r="K234" s="48"/>
      <c r="L234" s="48"/>
      <c r="M234" s="48"/>
      <c r="N234" s="48"/>
      <c r="O234" s="48"/>
      <c r="P234" s="48"/>
      <c r="Q234" s="48"/>
      <c r="R234" s="48"/>
      <c r="S234" s="48"/>
      <c r="T234" s="48"/>
      <c r="U234" s="48"/>
      <c r="V234" s="48"/>
      <c r="W234" s="48"/>
      <c r="X234" s="48"/>
      <c r="Y234" s="48"/>
      <c r="Z234" s="48"/>
    </row>
    <row r="235" spans="1:26" ht="15.75" customHeight="1">
      <c r="A235" s="48"/>
      <c r="B235" s="48"/>
      <c r="C235" s="48"/>
      <c r="D235" s="48"/>
      <c r="E235" s="48"/>
      <c r="F235" s="48"/>
      <c r="G235" s="48"/>
      <c r="H235" s="48"/>
      <c r="I235" s="48"/>
      <c r="J235" s="48"/>
      <c r="K235" s="48"/>
      <c r="L235" s="48"/>
      <c r="M235" s="48"/>
      <c r="N235" s="48"/>
      <c r="O235" s="48"/>
      <c r="P235" s="48"/>
      <c r="Q235" s="48"/>
      <c r="R235" s="48"/>
      <c r="S235" s="48"/>
      <c r="T235" s="48"/>
      <c r="U235" s="48"/>
      <c r="V235" s="48"/>
      <c r="W235" s="48"/>
      <c r="X235" s="48"/>
      <c r="Y235" s="48"/>
      <c r="Z235" s="48"/>
    </row>
    <row r="236" spans="1:26" ht="15.75" customHeight="1">
      <c r="A236" s="48"/>
      <c r="B236" s="48"/>
      <c r="C236" s="48"/>
      <c r="D236" s="48"/>
      <c r="E236" s="48"/>
      <c r="F236" s="48"/>
      <c r="G236" s="48"/>
      <c r="H236" s="48"/>
      <c r="I236" s="48"/>
      <c r="J236" s="48"/>
      <c r="K236" s="48"/>
      <c r="L236" s="48"/>
      <c r="M236" s="48"/>
      <c r="N236" s="48"/>
      <c r="O236" s="48"/>
      <c r="P236" s="48"/>
      <c r="Q236" s="48"/>
      <c r="R236" s="48"/>
      <c r="S236" s="48"/>
      <c r="T236" s="48"/>
      <c r="U236" s="48"/>
      <c r="V236" s="48"/>
      <c r="W236" s="48"/>
      <c r="X236" s="48"/>
      <c r="Y236" s="48"/>
      <c r="Z236" s="48"/>
    </row>
    <row r="237" spans="1:26" ht="15.75" customHeight="1">
      <c r="A237" s="48"/>
      <c r="B237" s="48"/>
      <c r="C237" s="48"/>
      <c r="D237" s="48"/>
      <c r="E237" s="48"/>
      <c r="F237" s="48"/>
      <c r="G237" s="48"/>
      <c r="H237" s="48"/>
      <c r="I237" s="48"/>
      <c r="J237" s="48"/>
      <c r="K237" s="48"/>
      <c r="L237" s="48"/>
      <c r="M237" s="48"/>
      <c r="N237" s="48"/>
      <c r="O237" s="48"/>
      <c r="P237" s="48"/>
      <c r="Q237" s="48"/>
      <c r="R237" s="48"/>
      <c r="S237" s="48"/>
      <c r="T237" s="48"/>
      <c r="U237" s="48"/>
      <c r="V237" s="48"/>
      <c r="W237" s="48"/>
      <c r="X237" s="48"/>
      <c r="Y237" s="48"/>
      <c r="Z237" s="48"/>
    </row>
    <row r="238" spans="1:26" ht="15.75" customHeight="1">
      <c r="A238" s="48"/>
      <c r="B238" s="48"/>
      <c r="C238" s="48"/>
      <c r="D238" s="48"/>
      <c r="E238" s="48"/>
      <c r="F238" s="48"/>
      <c r="G238" s="48"/>
      <c r="H238" s="48"/>
      <c r="I238" s="48"/>
      <c r="J238" s="48"/>
      <c r="K238" s="48"/>
      <c r="L238" s="48"/>
      <c r="M238" s="48"/>
      <c r="N238" s="48"/>
      <c r="O238" s="48"/>
      <c r="P238" s="48"/>
      <c r="Q238" s="48"/>
      <c r="R238" s="48"/>
      <c r="S238" s="48"/>
      <c r="T238" s="48"/>
      <c r="U238" s="48"/>
      <c r="V238" s="48"/>
      <c r="W238" s="48"/>
      <c r="X238" s="48"/>
      <c r="Y238" s="48"/>
      <c r="Z238" s="48"/>
    </row>
    <row r="239" spans="1:26" ht="15.75" customHeight="1">
      <c r="A239" s="48"/>
      <c r="B239" s="48"/>
      <c r="C239" s="48"/>
      <c r="D239" s="48"/>
      <c r="E239" s="48"/>
      <c r="F239" s="48"/>
      <c r="G239" s="48"/>
      <c r="H239" s="48"/>
      <c r="I239" s="48"/>
      <c r="J239" s="48"/>
      <c r="K239" s="48"/>
      <c r="L239" s="48"/>
      <c r="M239" s="48"/>
      <c r="N239" s="48"/>
      <c r="O239" s="48"/>
      <c r="P239" s="48"/>
      <c r="Q239" s="48"/>
      <c r="R239" s="48"/>
      <c r="S239" s="48"/>
      <c r="T239" s="48"/>
      <c r="U239" s="48"/>
      <c r="V239" s="48"/>
      <c r="W239" s="48"/>
      <c r="X239" s="48"/>
      <c r="Y239" s="48"/>
      <c r="Z239" s="48"/>
    </row>
    <row r="240" spans="1:26" ht="15.75" customHeight="1">
      <c r="A240" s="48"/>
      <c r="B240" s="48"/>
      <c r="C240" s="48"/>
      <c r="D240" s="48"/>
      <c r="E240" s="48"/>
      <c r="F240" s="48"/>
      <c r="G240" s="48"/>
      <c r="H240" s="48"/>
      <c r="I240" s="48"/>
      <c r="J240" s="48"/>
      <c r="K240" s="48"/>
      <c r="L240" s="48"/>
      <c r="M240" s="48"/>
      <c r="N240" s="48"/>
      <c r="O240" s="48"/>
      <c r="P240" s="48"/>
      <c r="Q240" s="48"/>
      <c r="R240" s="48"/>
      <c r="S240" s="48"/>
      <c r="T240" s="48"/>
      <c r="U240" s="48"/>
      <c r="V240" s="48"/>
      <c r="W240" s="48"/>
      <c r="X240" s="48"/>
      <c r="Y240" s="48"/>
      <c r="Z240" s="48"/>
    </row>
    <row r="241" spans="1:26" ht="15.75" customHeight="1">
      <c r="A241" s="48"/>
      <c r="B241" s="48"/>
      <c r="C241" s="48"/>
      <c r="D241" s="48"/>
      <c r="E241" s="48"/>
      <c r="F241" s="48"/>
      <c r="G241" s="48"/>
      <c r="H241" s="48"/>
      <c r="I241" s="48"/>
      <c r="J241" s="48"/>
      <c r="K241" s="48"/>
      <c r="L241" s="48"/>
      <c r="M241" s="48"/>
      <c r="N241" s="48"/>
      <c r="O241" s="48"/>
      <c r="P241" s="48"/>
      <c r="Q241" s="48"/>
      <c r="R241" s="48"/>
      <c r="S241" s="48"/>
      <c r="T241" s="48"/>
      <c r="U241" s="48"/>
      <c r="V241" s="48"/>
      <c r="W241" s="48"/>
      <c r="X241" s="48"/>
      <c r="Y241" s="48"/>
      <c r="Z241" s="48"/>
    </row>
    <row r="242" spans="1:26" ht="15.75" customHeight="1">
      <c r="A242" s="48"/>
      <c r="B242" s="48"/>
      <c r="C242" s="48"/>
      <c r="D242" s="48"/>
      <c r="E242" s="48"/>
      <c r="F242" s="48"/>
      <c r="G242" s="48"/>
      <c r="H242" s="48"/>
      <c r="I242" s="48"/>
      <c r="J242" s="48"/>
      <c r="K242" s="48"/>
      <c r="L242" s="48"/>
      <c r="M242" s="48"/>
      <c r="N242" s="48"/>
      <c r="O242" s="48"/>
      <c r="P242" s="48"/>
      <c r="Q242" s="48"/>
      <c r="R242" s="48"/>
      <c r="S242" s="48"/>
      <c r="T242" s="48"/>
      <c r="U242" s="48"/>
      <c r="V242" s="48"/>
      <c r="W242" s="48"/>
      <c r="X242" s="48"/>
      <c r="Y242" s="48"/>
      <c r="Z242" s="48"/>
    </row>
    <row r="243" spans="1:26" ht="15.75" customHeight="1">
      <c r="A243" s="48"/>
      <c r="B243" s="48"/>
      <c r="C243" s="48"/>
      <c r="D243" s="48"/>
      <c r="E243" s="48"/>
      <c r="F243" s="48"/>
      <c r="G243" s="48"/>
      <c r="H243" s="48"/>
      <c r="I243" s="48"/>
      <c r="J243" s="48"/>
      <c r="K243" s="48"/>
      <c r="L243" s="48"/>
      <c r="M243" s="48"/>
      <c r="N243" s="48"/>
      <c r="O243" s="48"/>
      <c r="P243" s="48"/>
      <c r="Q243" s="48"/>
      <c r="R243" s="48"/>
      <c r="S243" s="48"/>
      <c r="T243" s="48"/>
      <c r="U243" s="48"/>
      <c r="V243" s="48"/>
      <c r="W243" s="48"/>
      <c r="X243" s="48"/>
      <c r="Y243" s="48"/>
      <c r="Z243" s="48"/>
    </row>
    <row r="244" spans="1:26" ht="15.75" customHeight="1">
      <c r="A244" s="48"/>
      <c r="B244" s="48"/>
      <c r="C244" s="48"/>
      <c r="D244" s="48"/>
      <c r="E244" s="48"/>
      <c r="F244" s="48"/>
      <c r="G244" s="48"/>
      <c r="H244" s="48"/>
      <c r="I244" s="48"/>
      <c r="J244" s="48"/>
      <c r="K244" s="48"/>
      <c r="L244" s="48"/>
      <c r="M244" s="48"/>
      <c r="N244" s="48"/>
      <c r="O244" s="48"/>
      <c r="P244" s="48"/>
      <c r="Q244" s="48"/>
      <c r="R244" s="48"/>
      <c r="S244" s="48"/>
      <c r="T244" s="48"/>
      <c r="U244" s="48"/>
      <c r="V244" s="48"/>
      <c r="W244" s="48"/>
      <c r="X244" s="48"/>
      <c r="Y244" s="48"/>
      <c r="Z244" s="48"/>
    </row>
    <row r="245" spans="1:26" ht="15.75" customHeight="1">
      <c r="A245" s="48"/>
      <c r="B245" s="48"/>
      <c r="C245" s="48"/>
      <c r="D245" s="48"/>
      <c r="E245" s="48"/>
      <c r="F245" s="48"/>
      <c r="G245" s="48"/>
      <c r="H245" s="48"/>
      <c r="I245" s="48"/>
      <c r="J245" s="48"/>
      <c r="K245" s="48"/>
      <c r="L245" s="48"/>
      <c r="M245" s="48"/>
      <c r="N245" s="48"/>
      <c r="O245" s="48"/>
      <c r="P245" s="48"/>
      <c r="Q245" s="48"/>
      <c r="R245" s="48"/>
      <c r="S245" s="48"/>
      <c r="T245" s="48"/>
      <c r="U245" s="48"/>
      <c r="V245" s="48"/>
      <c r="W245" s="48"/>
      <c r="X245" s="48"/>
      <c r="Y245" s="48"/>
      <c r="Z245" s="48"/>
    </row>
    <row r="246" spans="1:26" ht="15.75" customHeight="1">
      <c r="A246" s="48"/>
      <c r="B246" s="48"/>
      <c r="C246" s="48"/>
      <c r="D246" s="48"/>
      <c r="E246" s="48"/>
      <c r="F246" s="48"/>
      <c r="G246" s="48"/>
      <c r="H246" s="48"/>
      <c r="I246" s="48"/>
      <c r="J246" s="48"/>
      <c r="K246" s="48"/>
      <c r="L246" s="48"/>
      <c r="M246" s="48"/>
      <c r="N246" s="48"/>
      <c r="O246" s="48"/>
      <c r="P246" s="48"/>
      <c r="Q246" s="48"/>
      <c r="R246" s="48"/>
      <c r="S246" s="48"/>
      <c r="T246" s="48"/>
      <c r="U246" s="48"/>
      <c r="V246" s="48"/>
      <c r="W246" s="48"/>
      <c r="X246" s="48"/>
      <c r="Y246" s="48"/>
      <c r="Z246" s="48"/>
    </row>
    <row r="247" spans="1:26" ht="15.75" customHeight="1">
      <c r="A247" s="48"/>
      <c r="B247" s="48"/>
      <c r="C247" s="48"/>
      <c r="D247" s="48"/>
      <c r="E247" s="48"/>
      <c r="F247" s="48"/>
      <c r="G247" s="48"/>
      <c r="H247" s="48"/>
      <c r="I247" s="48"/>
      <c r="J247" s="48"/>
      <c r="K247" s="48"/>
      <c r="L247" s="48"/>
      <c r="M247" s="48"/>
      <c r="N247" s="48"/>
      <c r="O247" s="48"/>
      <c r="P247" s="48"/>
      <c r="Q247" s="48"/>
      <c r="R247" s="48"/>
      <c r="S247" s="48"/>
      <c r="T247" s="48"/>
      <c r="U247" s="48"/>
      <c r="V247" s="48"/>
      <c r="W247" s="48"/>
      <c r="X247" s="48"/>
      <c r="Y247" s="48"/>
      <c r="Z247" s="48"/>
    </row>
    <row r="248" spans="1:26" ht="15.75" customHeight="1">
      <c r="A248" s="48"/>
      <c r="B248" s="48"/>
      <c r="C248" s="48"/>
      <c r="D248" s="48"/>
      <c r="E248" s="48"/>
      <c r="F248" s="48"/>
      <c r="G248" s="48"/>
      <c r="H248" s="48"/>
      <c r="I248" s="48"/>
      <c r="J248" s="48"/>
      <c r="K248" s="48"/>
      <c r="L248" s="48"/>
      <c r="M248" s="48"/>
      <c r="N248" s="48"/>
      <c r="O248" s="48"/>
      <c r="P248" s="48"/>
      <c r="Q248" s="48"/>
      <c r="R248" s="48"/>
      <c r="S248" s="48"/>
      <c r="T248" s="48"/>
      <c r="U248" s="48"/>
      <c r="V248" s="48"/>
      <c r="W248" s="48"/>
      <c r="X248" s="48"/>
      <c r="Y248" s="48"/>
      <c r="Z248" s="48"/>
    </row>
    <row r="249" spans="1:26" ht="15.75" customHeight="1">
      <c r="A249" s="48"/>
      <c r="B249" s="48"/>
      <c r="C249" s="48"/>
      <c r="D249" s="48"/>
      <c r="E249" s="48"/>
      <c r="F249" s="48"/>
      <c r="G249" s="48"/>
      <c r="H249" s="48"/>
      <c r="I249" s="48"/>
      <c r="J249" s="48"/>
      <c r="K249" s="48"/>
      <c r="L249" s="48"/>
      <c r="M249" s="48"/>
      <c r="N249" s="48"/>
      <c r="O249" s="48"/>
      <c r="P249" s="48"/>
      <c r="Q249" s="48"/>
      <c r="R249" s="48"/>
      <c r="S249" s="48"/>
      <c r="T249" s="48"/>
      <c r="U249" s="48"/>
      <c r="V249" s="48"/>
      <c r="W249" s="48"/>
      <c r="X249" s="48"/>
      <c r="Y249" s="48"/>
      <c r="Z249" s="48"/>
    </row>
    <row r="250" spans="1:26" ht="15.75" customHeight="1">
      <c r="A250" s="48"/>
      <c r="B250" s="48"/>
      <c r="C250" s="48"/>
      <c r="D250" s="48"/>
      <c r="E250" s="48"/>
      <c r="F250" s="48"/>
      <c r="G250" s="48"/>
      <c r="H250" s="48"/>
      <c r="I250" s="48"/>
      <c r="J250" s="48"/>
      <c r="K250" s="48"/>
      <c r="L250" s="48"/>
      <c r="M250" s="48"/>
      <c r="N250" s="48"/>
      <c r="O250" s="48"/>
      <c r="P250" s="48"/>
      <c r="Q250" s="48"/>
      <c r="R250" s="48"/>
      <c r="S250" s="48"/>
      <c r="T250" s="48"/>
      <c r="U250" s="48"/>
      <c r="V250" s="48"/>
      <c r="W250" s="48"/>
      <c r="X250" s="48"/>
      <c r="Y250" s="48"/>
      <c r="Z250" s="48"/>
    </row>
    <row r="251" spans="1:26" ht="15.75" customHeight="1">
      <c r="A251" s="48"/>
      <c r="B251" s="48"/>
      <c r="C251" s="48"/>
      <c r="D251" s="48"/>
      <c r="E251" s="48"/>
      <c r="F251" s="48"/>
      <c r="G251" s="48"/>
      <c r="H251" s="48"/>
      <c r="I251" s="48"/>
      <c r="J251" s="48"/>
      <c r="K251" s="48"/>
      <c r="L251" s="48"/>
      <c r="M251" s="48"/>
      <c r="N251" s="48"/>
      <c r="O251" s="48"/>
      <c r="P251" s="48"/>
      <c r="Q251" s="48"/>
      <c r="R251" s="48"/>
      <c r="S251" s="48"/>
      <c r="T251" s="48"/>
      <c r="U251" s="48"/>
      <c r="V251" s="48"/>
      <c r="W251" s="48"/>
      <c r="X251" s="48"/>
      <c r="Y251" s="48"/>
      <c r="Z251" s="48"/>
    </row>
    <row r="252" spans="1:26" ht="15.75" customHeight="1">
      <c r="A252" s="48"/>
      <c r="B252" s="48"/>
      <c r="C252" s="48"/>
      <c r="D252" s="48"/>
      <c r="E252" s="48"/>
      <c r="F252" s="48"/>
      <c r="G252" s="48"/>
      <c r="H252" s="48"/>
      <c r="I252" s="48"/>
      <c r="J252" s="48"/>
      <c r="K252" s="48"/>
      <c r="L252" s="48"/>
      <c r="M252" s="48"/>
      <c r="N252" s="48"/>
      <c r="O252" s="48"/>
      <c r="P252" s="48"/>
      <c r="Q252" s="48"/>
      <c r="R252" s="48"/>
      <c r="S252" s="48"/>
      <c r="T252" s="48"/>
      <c r="U252" s="48"/>
      <c r="V252" s="48"/>
      <c r="W252" s="48"/>
      <c r="X252" s="48"/>
      <c r="Y252" s="48"/>
      <c r="Z252" s="48"/>
    </row>
    <row r="253" spans="1:26" ht="15.75" customHeight="1">
      <c r="A253" s="48"/>
      <c r="B253" s="48"/>
      <c r="C253" s="48"/>
      <c r="D253" s="48"/>
      <c r="E253" s="48"/>
      <c r="F253" s="48"/>
      <c r="G253" s="48"/>
      <c r="H253" s="48"/>
      <c r="I253" s="48"/>
      <c r="J253" s="48"/>
      <c r="K253" s="48"/>
      <c r="L253" s="48"/>
      <c r="M253" s="48"/>
      <c r="N253" s="48"/>
      <c r="O253" s="48"/>
      <c r="P253" s="48"/>
      <c r="Q253" s="48"/>
      <c r="R253" s="48"/>
      <c r="S253" s="48"/>
      <c r="T253" s="48"/>
      <c r="U253" s="48"/>
      <c r="V253" s="48"/>
      <c r="W253" s="48"/>
      <c r="X253" s="48"/>
      <c r="Y253" s="48"/>
      <c r="Z253" s="48"/>
    </row>
    <row r="254" spans="1:26" ht="15.75" customHeight="1">
      <c r="A254" s="48"/>
      <c r="B254" s="48"/>
      <c r="C254" s="48"/>
      <c r="D254" s="48"/>
      <c r="E254" s="48"/>
      <c r="F254" s="48"/>
      <c r="G254" s="48"/>
      <c r="H254" s="48"/>
      <c r="I254" s="48"/>
      <c r="J254" s="48"/>
      <c r="K254" s="48"/>
      <c r="L254" s="48"/>
      <c r="M254" s="48"/>
      <c r="N254" s="48"/>
      <c r="O254" s="48"/>
      <c r="P254" s="48"/>
      <c r="Q254" s="48"/>
      <c r="R254" s="48"/>
      <c r="S254" s="48"/>
      <c r="T254" s="48"/>
      <c r="U254" s="48"/>
      <c r="V254" s="48"/>
      <c r="W254" s="48"/>
      <c r="X254" s="48"/>
      <c r="Y254" s="48"/>
      <c r="Z254" s="48"/>
    </row>
    <row r="255" spans="1:26" ht="15.75" customHeight="1">
      <c r="A255" s="48"/>
      <c r="B255" s="48"/>
      <c r="C255" s="48"/>
      <c r="D255" s="48"/>
      <c r="E255" s="48"/>
      <c r="F255" s="48"/>
      <c r="G255" s="48"/>
      <c r="H255" s="48"/>
      <c r="I255" s="48"/>
      <c r="J255" s="48"/>
      <c r="K255" s="48"/>
      <c r="L255" s="48"/>
      <c r="M255" s="48"/>
      <c r="N255" s="48"/>
      <c r="O255" s="48"/>
      <c r="P255" s="48"/>
      <c r="Q255" s="48"/>
      <c r="R255" s="48"/>
      <c r="S255" s="48"/>
      <c r="T255" s="48"/>
      <c r="U255" s="48"/>
      <c r="V255" s="48"/>
      <c r="W255" s="48"/>
      <c r="X255" s="48"/>
      <c r="Y255" s="48"/>
      <c r="Z255" s="48"/>
    </row>
    <row r="256" spans="1:26" ht="15.75" customHeight="1">
      <c r="A256" s="48"/>
      <c r="B256" s="48"/>
      <c r="C256" s="48"/>
      <c r="D256" s="48"/>
      <c r="E256" s="48"/>
      <c r="F256" s="48"/>
      <c r="G256" s="48"/>
      <c r="H256" s="48"/>
      <c r="I256" s="48"/>
      <c r="J256" s="48"/>
      <c r="K256" s="48"/>
      <c r="L256" s="48"/>
      <c r="M256" s="48"/>
      <c r="N256" s="48"/>
      <c r="O256" s="48"/>
      <c r="P256" s="48"/>
      <c r="Q256" s="48"/>
      <c r="R256" s="48"/>
      <c r="S256" s="48"/>
      <c r="T256" s="48"/>
      <c r="U256" s="48"/>
      <c r="V256" s="48"/>
      <c r="W256" s="48"/>
      <c r="X256" s="48"/>
      <c r="Y256" s="48"/>
      <c r="Z256" s="48"/>
    </row>
    <row r="257" spans="1:26" ht="15.75" customHeight="1">
      <c r="A257" s="48"/>
      <c r="B257" s="48"/>
      <c r="C257" s="48"/>
      <c r="D257" s="48"/>
      <c r="E257" s="48"/>
      <c r="F257" s="48"/>
      <c r="G257" s="48"/>
      <c r="H257" s="48"/>
      <c r="I257" s="48"/>
      <c r="J257" s="48"/>
      <c r="K257" s="48"/>
      <c r="L257" s="48"/>
      <c r="M257" s="48"/>
      <c r="N257" s="48"/>
      <c r="O257" s="48"/>
      <c r="P257" s="48"/>
      <c r="Q257" s="48"/>
      <c r="R257" s="48"/>
      <c r="S257" s="48"/>
      <c r="T257" s="48"/>
      <c r="U257" s="48"/>
      <c r="V257" s="48"/>
      <c r="W257" s="48"/>
      <c r="X257" s="48"/>
      <c r="Y257" s="48"/>
      <c r="Z257" s="48"/>
    </row>
    <row r="258" spans="1:26" ht="15.75" customHeight="1">
      <c r="A258" s="48"/>
      <c r="B258" s="48"/>
      <c r="C258" s="48"/>
      <c r="D258" s="48"/>
      <c r="E258" s="48"/>
      <c r="F258" s="48"/>
      <c r="G258" s="48"/>
      <c r="H258" s="48"/>
      <c r="I258" s="48"/>
      <c r="J258" s="48"/>
      <c r="K258" s="48"/>
      <c r="L258" s="48"/>
      <c r="M258" s="48"/>
      <c r="N258" s="48"/>
      <c r="O258" s="48"/>
      <c r="P258" s="48"/>
      <c r="Q258" s="48"/>
      <c r="R258" s="48"/>
      <c r="S258" s="48"/>
      <c r="T258" s="48"/>
      <c r="U258" s="48"/>
      <c r="V258" s="48"/>
      <c r="W258" s="48"/>
      <c r="X258" s="48"/>
      <c r="Y258" s="48"/>
      <c r="Z258" s="48"/>
    </row>
    <row r="259" spans="1:26" ht="15.75" customHeight="1">
      <c r="A259" s="48"/>
      <c r="B259" s="48"/>
      <c r="C259" s="48"/>
      <c r="D259" s="48"/>
      <c r="E259" s="48"/>
      <c r="F259" s="48"/>
      <c r="G259" s="48"/>
      <c r="H259" s="48"/>
      <c r="I259" s="48"/>
      <c r="J259" s="48"/>
      <c r="K259" s="48"/>
      <c r="L259" s="48"/>
      <c r="M259" s="48"/>
      <c r="N259" s="48"/>
      <c r="O259" s="48"/>
      <c r="P259" s="48"/>
      <c r="Q259" s="48"/>
      <c r="R259" s="48"/>
      <c r="S259" s="48"/>
      <c r="T259" s="48"/>
      <c r="U259" s="48"/>
      <c r="V259" s="48"/>
      <c r="W259" s="48"/>
      <c r="X259" s="48"/>
      <c r="Y259" s="48"/>
      <c r="Z259" s="48"/>
    </row>
    <row r="260" spans="1:26" ht="15.75" customHeight="1">
      <c r="A260" s="48"/>
      <c r="B260" s="48"/>
      <c r="C260" s="48"/>
      <c r="D260" s="48"/>
      <c r="E260" s="48"/>
      <c r="F260" s="48"/>
      <c r="G260" s="48"/>
      <c r="H260" s="48"/>
      <c r="I260" s="48"/>
      <c r="J260" s="48"/>
      <c r="K260" s="48"/>
      <c r="L260" s="48"/>
      <c r="M260" s="48"/>
      <c r="N260" s="48"/>
      <c r="O260" s="48"/>
      <c r="P260" s="48"/>
      <c r="Q260" s="48"/>
      <c r="R260" s="48"/>
      <c r="S260" s="48"/>
      <c r="T260" s="48"/>
      <c r="U260" s="48"/>
      <c r="V260" s="48"/>
      <c r="W260" s="48"/>
      <c r="X260" s="48"/>
      <c r="Y260" s="48"/>
      <c r="Z260" s="48"/>
    </row>
    <row r="261" spans="1:26" ht="15.75" customHeight="1">
      <c r="A261" s="48"/>
      <c r="B261" s="48"/>
      <c r="C261" s="48"/>
      <c r="D261" s="48"/>
      <c r="E261" s="48"/>
      <c r="F261" s="48"/>
      <c r="G261" s="48"/>
      <c r="H261" s="48"/>
      <c r="I261" s="48"/>
      <c r="J261" s="48"/>
      <c r="K261" s="48"/>
      <c r="L261" s="48"/>
      <c r="M261" s="48"/>
      <c r="N261" s="48"/>
      <c r="O261" s="48"/>
      <c r="P261" s="48"/>
      <c r="Q261" s="48"/>
      <c r="R261" s="48"/>
      <c r="S261" s="48"/>
      <c r="T261" s="48"/>
      <c r="U261" s="48"/>
      <c r="V261" s="48"/>
      <c r="W261" s="48"/>
      <c r="X261" s="48"/>
      <c r="Y261" s="48"/>
      <c r="Z261" s="48"/>
    </row>
    <row r="262" spans="1:26" ht="15.75" customHeight="1">
      <c r="A262" s="48"/>
      <c r="B262" s="48"/>
      <c r="C262" s="48"/>
      <c r="D262" s="48"/>
      <c r="E262" s="48"/>
      <c r="F262" s="48"/>
      <c r="G262" s="48"/>
      <c r="H262" s="48"/>
      <c r="I262" s="48"/>
      <c r="J262" s="48"/>
      <c r="K262" s="48"/>
      <c r="L262" s="48"/>
      <c r="M262" s="48"/>
      <c r="N262" s="48"/>
      <c r="O262" s="48"/>
      <c r="P262" s="48"/>
      <c r="Q262" s="48"/>
      <c r="R262" s="48"/>
      <c r="S262" s="48"/>
      <c r="T262" s="48"/>
      <c r="U262" s="48"/>
      <c r="V262" s="48"/>
      <c r="W262" s="48"/>
      <c r="X262" s="48"/>
      <c r="Y262" s="48"/>
      <c r="Z262" s="48"/>
    </row>
    <row r="263" spans="1:26" ht="15.75" customHeight="1">
      <c r="A263" s="48"/>
      <c r="B263" s="48"/>
      <c r="C263" s="48"/>
      <c r="D263" s="48"/>
      <c r="E263" s="48"/>
      <c r="F263" s="48"/>
      <c r="G263" s="48"/>
      <c r="H263" s="48"/>
      <c r="I263" s="48"/>
      <c r="J263" s="48"/>
      <c r="K263" s="48"/>
      <c r="L263" s="48"/>
      <c r="M263" s="48"/>
      <c r="N263" s="48"/>
      <c r="O263" s="48"/>
      <c r="P263" s="48"/>
      <c r="Q263" s="48"/>
      <c r="R263" s="48"/>
      <c r="S263" s="48"/>
      <c r="T263" s="48"/>
      <c r="U263" s="48"/>
      <c r="V263" s="48"/>
      <c r="W263" s="48"/>
      <c r="X263" s="48"/>
      <c r="Y263" s="48"/>
      <c r="Z263" s="48"/>
    </row>
    <row r="264" spans="1:26" ht="15.75" customHeight="1">
      <c r="A264" s="48"/>
      <c r="B264" s="48"/>
      <c r="C264" s="48"/>
      <c r="D264" s="48"/>
      <c r="E264" s="48"/>
      <c r="F264" s="48"/>
      <c r="G264" s="48"/>
      <c r="H264" s="48"/>
      <c r="I264" s="48"/>
      <c r="J264" s="48"/>
      <c r="K264" s="48"/>
      <c r="L264" s="48"/>
      <c r="M264" s="48"/>
      <c r="N264" s="48"/>
      <c r="O264" s="48"/>
      <c r="P264" s="48"/>
      <c r="Q264" s="48"/>
      <c r="R264" s="48"/>
      <c r="S264" s="48"/>
      <c r="T264" s="48"/>
      <c r="U264" s="48"/>
      <c r="V264" s="48"/>
      <c r="W264" s="48"/>
      <c r="X264" s="48"/>
      <c r="Y264" s="48"/>
      <c r="Z264" s="48"/>
    </row>
    <row r="265" spans="1:26" ht="15.75" customHeight="1">
      <c r="A265" s="48"/>
      <c r="B265" s="48"/>
      <c r="C265" s="48"/>
      <c r="D265" s="48"/>
      <c r="E265" s="48"/>
      <c r="F265" s="48"/>
      <c r="G265" s="48"/>
      <c r="H265" s="48"/>
      <c r="I265" s="48"/>
      <c r="J265" s="48"/>
      <c r="K265" s="48"/>
      <c r="L265" s="48"/>
      <c r="M265" s="48"/>
      <c r="N265" s="48"/>
      <c r="O265" s="48"/>
      <c r="P265" s="48"/>
      <c r="Q265" s="48"/>
      <c r="R265" s="48"/>
      <c r="S265" s="48"/>
      <c r="T265" s="48"/>
      <c r="U265" s="48"/>
      <c r="V265" s="48"/>
      <c r="W265" s="48"/>
      <c r="X265" s="48"/>
      <c r="Y265" s="48"/>
      <c r="Z265" s="48"/>
    </row>
    <row r="266" spans="1:26" ht="15.75" customHeight="1">
      <c r="A266" s="48"/>
      <c r="B266" s="48"/>
      <c r="C266" s="48"/>
      <c r="D266" s="48"/>
      <c r="E266" s="48"/>
      <c r="F266" s="48"/>
      <c r="G266" s="48"/>
      <c r="H266" s="48"/>
      <c r="I266" s="48"/>
      <c r="J266" s="48"/>
      <c r="K266" s="48"/>
      <c r="L266" s="48"/>
      <c r="M266" s="48"/>
      <c r="N266" s="48"/>
      <c r="O266" s="48"/>
      <c r="P266" s="48"/>
      <c r="Q266" s="48"/>
      <c r="R266" s="48"/>
      <c r="S266" s="48"/>
      <c r="T266" s="48"/>
      <c r="U266" s="48"/>
      <c r="V266" s="48"/>
      <c r="W266" s="48"/>
      <c r="X266" s="48"/>
      <c r="Y266" s="48"/>
      <c r="Z266" s="48"/>
    </row>
    <row r="267" spans="1:26" ht="15.75" customHeight="1">
      <c r="A267" s="48"/>
      <c r="B267" s="48"/>
      <c r="C267" s="48"/>
      <c r="D267" s="48"/>
      <c r="E267" s="48"/>
      <c r="F267" s="48"/>
      <c r="G267" s="48"/>
      <c r="H267" s="48"/>
      <c r="I267" s="48"/>
      <c r="J267" s="48"/>
      <c r="K267" s="48"/>
      <c r="L267" s="48"/>
      <c r="M267" s="48"/>
      <c r="N267" s="48"/>
      <c r="O267" s="48"/>
      <c r="P267" s="48"/>
      <c r="Q267" s="48"/>
      <c r="R267" s="48"/>
      <c r="S267" s="48"/>
      <c r="T267" s="48"/>
      <c r="U267" s="48"/>
      <c r="V267" s="48"/>
      <c r="W267" s="48"/>
      <c r="X267" s="48"/>
      <c r="Y267" s="48"/>
      <c r="Z267" s="48"/>
    </row>
    <row r="268" spans="1:26" ht="15.75" customHeight="1">
      <c r="A268" s="48"/>
      <c r="B268" s="48"/>
      <c r="C268" s="48"/>
      <c r="D268" s="48"/>
      <c r="E268" s="48"/>
      <c r="F268" s="48"/>
      <c r="G268" s="48"/>
      <c r="H268" s="48"/>
      <c r="I268" s="48"/>
      <c r="J268" s="48"/>
      <c r="K268" s="48"/>
      <c r="L268" s="48"/>
      <c r="M268" s="48"/>
      <c r="N268" s="48"/>
      <c r="O268" s="48"/>
      <c r="P268" s="48"/>
      <c r="Q268" s="48"/>
      <c r="R268" s="48"/>
      <c r="S268" s="48"/>
      <c r="T268" s="48"/>
      <c r="U268" s="48"/>
      <c r="V268" s="48"/>
      <c r="W268" s="48"/>
      <c r="X268" s="48"/>
      <c r="Y268" s="48"/>
      <c r="Z268" s="48"/>
    </row>
    <row r="269" spans="1:26" ht="15.75" customHeight="1">
      <c r="A269" s="48"/>
      <c r="B269" s="48"/>
      <c r="C269" s="48"/>
      <c r="D269" s="48"/>
      <c r="E269" s="48"/>
      <c r="F269" s="48"/>
      <c r="G269" s="48"/>
      <c r="H269" s="48"/>
      <c r="I269" s="48"/>
      <c r="J269" s="48"/>
      <c r="K269" s="48"/>
      <c r="L269" s="48"/>
      <c r="M269" s="48"/>
      <c r="N269" s="48"/>
      <c r="O269" s="48"/>
      <c r="P269" s="48"/>
      <c r="Q269" s="48"/>
      <c r="R269" s="48"/>
      <c r="S269" s="48"/>
      <c r="T269" s="48"/>
      <c r="U269" s="48"/>
      <c r="V269" s="48"/>
      <c r="W269" s="48"/>
      <c r="X269" s="48"/>
      <c r="Y269" s="48"/>
      <c r="Z269" s="48"/>
    </row>
    <row r="270" spans="1:26" ht="15.75" customHeight="1">
      <c r="A270" s="48"/>
      <c r="B270" s="48"/>
      <c r="C270" s="48"/>
      <c r="D270" s="48"/>
      <c r="E270" s="48"/>
      <c r="F270" s="48"/>
      <c r="G270" s="48"/>
      <c r="H270" s="48"/>
      <c r="I270" s="48"/>
      <c r="J270" s="48"/>
      <c r="K270" s="48"/>
      <c r="L270" s="48"/>
      <c r="M270" s="48"/>
      <c r="N270" s="48"/>
      <c r="O270" s="48"/>
      <c r="P270" s="48"/>
      <c r="Q270" s="48"/>
      <c r="R270" s="48"/>
      <c r="S270" s="48"/>
      <c r="T270" s="48"/>
      <c r="U270" s="48"/>
      <c r="V270" s="48"/>
      <c r="W270" s="48"/>
      <c r="X270" s="48"/>
      <c r="Y270" s="48"/>
      <c r="Z270" s="48"/>
    </row>
    <row r="271" spans="1:26" ht="15.75" customHeight="1">
      <c r="A271" s="48"/>
      <c r="B271" s="48"/>
      <c r="C271" s="48"/>
      <c r="D271" s="48"/>
      <c r="E271" s="48"/>
      <c r="F271" s="48"/>
      <c r="G271" s="48"/>
      <c r="H271" s="48"/>
      <c r="I271" s="48"/>
      <c r="J271" s="48"/>
      <c r="K271" s="48"/>
      <c r="L271" s="48"/>
      <c r="M271" s="48"/>
      <c r="N271" s="48"/>
      <c r="O271" s="48"/>
      <c r="P271" s="48"/>
      <c r="Q271" s="48"/>
      <c r="R271" s="48"/>
      <c r="S271" s="48"/>
      <c r="T271" s="48"/>
      <c r="U271" s="48"/>
      <c r="V271" s="48"/>
      <c r="W271" s="48"/>
      <c r="X271" s="48"/>
      <c r="Y271" s="48"/>
      <c r="Z271" s="48"/>
    </row>
    <row r="272" spans="1:26" ht="15.75" customHeight="1">
      <c r="A272" s="48"/>
      <c r="B272" s="48"/>
      <c r="C272" s="48"/>
      <c r="D272" s="48"/>
      <c r="E272" s="48"/>
      <c r="F272" s="48"/>
      <c r="G272" s="48"/>
      <c r="H272" s="48"/>
      <c r="I272" s="48"/>
      <c r="J272" s="48"/>
      <c r="K272" s="48"/>
      <c r="L272" s="48"/>
      <c r="M272" s="48"/>
      <c r="N272" s="48"/>
      <c r="O272" s="48"/>
      <c r="P272" s="48"/>
      <c r="Q272" s="48"/>
      <c r="R272" s="48"/>
      <c r="S272" s="48"/>
      <c r="T272" s="48"/>
      <c r="U272" s="48"/>
      <c r="V272" s="48"/>
      <c r="W272" s="48"/>
      <c r="X272" s="48"/>
      <c r="Y272" s="48"/>
      <c r="Z272" s="48"/>
    </row>
    <row r="273" spans="1:26" ht="15.75" customHeight="1">
      <c r="A273" s="48"/>
      <c r="B273" s="48"/>
      <c r="C273" s="48"/>
      <c r="D273" s="48"/>
      <c r="E273" s="48"/>
      <c r="F273" s="48"/>
      <c r="G273" s="48"/>
      <c r="H273" s="48"/>
      <c r="I273" s="48"/>
      <c r="J273" s="48"/>
      <c r="K273" s="48"/>
      <c r="L273" s="48"/>
      <c r="M273" s="48"/>
      <c r="N273" s="48"/>
      <c r="O273" s="48"/>
      <c r="P273" s="48"/>
      <c r="Q273" s="48"/>
      <c r="R273" s="48"/>
      <c r="S273" s="48"/>
      <c r="T273" s="48"/>
      <c r="U273" s="48"/>
      <c r="V273" s="48"/>
      <c r="W273" s="48"/>
      <c r="X273" s="48"/>
      <c r="Y273" s="48"/>
      <c r="Z273" s="48"/>
    </row>
    <row r="274" spans="1:26" ht="15.75" customHeight="1">
      <c r="A274" s="48"/>
      <c r="B274" s="48"/>
      <c r="C274" s="48"/>
      <c r="D274" s="48"/>
      <c r="E274" s="48"/>
      <c r="F274" s="48"/>
      <c r="G274" s="48"/>
      <c r="H274" s="48"/>
      <c r="I274" s="48"/>
      <c r="J274" s="48"/>
      <c r="K274" s="48"/>
      <c r="L274" s="48"/>
      <c r="M274" s="48"/>
      <c r="N274" s="48"/>
      <c r="O274" s="48"/>
      <c r="P274" s="48"/>
      <c r="Q274" s="48"/>
      <c r="R274" s="48"/>
      <c r="S274" s="48"/>
      <c r="T274" s="48"/>
      <c r="U274" s="48"/>
      <c r="V274" s="48"/>
      <c r="W274" s="48"/>
      <c r="X274" s="48"/>
      <c r="Y274" s="48"/>
      <c r="Z274" s="48"/>
    </row>
    <row r="275" spans="1:26" ht="15.75" customHeight="1">
      <c r="A275" s="48"/>
      <c r="B275" s="48"/>
      <c r="C275" s="48"/>
      <c r="D275" s="48"/>
      <c r="E275" s="48"/>
      <c r="F275" s="48"/>
      <c r="G275" s="48"/>
      <c r="H275" s="48"/>
      <c r="I275" s="48"/>
      <c r="J275" s="48"/>
      <c r="K275" s="48"/>
      <c r="L275" s="48"/>
      <c r="M275" s="48"/>
      <c r="N275" s="48"/>
      <c r="O275" s="48"/>
      <c r="P275" s="48"/>
      <c r="Q275" s="48"/>
      <c r="R275" s="48"/>
      <c r="S275" s="48"/>
      <c r="T275" s="48"/>
      <c r="U275" s="48"/>
      <c r="V275" s="48"/>
      <c r="W275" s="48"/>
      <c r="X275" s="48"/>
      <c r="Y275" s="48"/>
      <c r="Z275" s="48"/>
    </row>
    <row r="276" spans="1:26" ht="15.75" customHeight="1">
      <c r="A276" s="48"/>
      <c r="B276" s="48"/>
      <c r="C276" s="48"/>
      <c r="D276" s="48"/>
      <c r="E276" s="48"/>
      <c r="F276" s="48"/>
      <c r="G276" s="48"/>
      <c r="H276" s="48"/>
      <c r="I276" s="48"/>
      <c r="J276" s="48"/>
      <c r="K276" s="48"/>
      <c r="L276" s="48"/>
      <c r="M276" s="48"/>
      <c r="N276" s="48"/>
      <c r="O276" s="48"/>
      <c r="P276" s="48"/>
      <c r="Q276" s="48"/>
      <c r="R276" s="48"/>
      <c r="S276" s="48"/>
      <c r="T276" s="48"/>
      <c r="U276" s="48"/>
      <c r="V276" s="48"/>
      <c r="W276" s="48"/>
      <c r="X276" s="48"/>
      <c r="Y276" s="48"/>
      <c r="Z276" s="48"/>
    </row>
    <row r="277" spans="1:26" ht="15.75" customHeight="1">
      <c r="A277" s="48"/>
      <c r="B277" s="48"/>
      <c r="C277" s="48"/>
      <c r="D277" s="48"/>
      <c r="E277" s="48"/>
      <c r="F277" s="48"/>
      <c r="G277" s="48"/>
      <c r="H277" s="48"/>
      <c r="I277" s="48"/>
      <c r="J277" s="48"/>
      <c r="K277" s="48"/>
      <c r="L277" s="48"/>
      <c r="M277" s="48"/>
      <c r="N277" s="48"/>
      <c r="O277" s="48"/>
      <c r="P277" s="48"/>
      <c r="Q277" s="48"/>
      <c r="R277" s="48"/>
      <c r="S277" s="48"/>
      <c r="T277" s="48"/>
      <c r="U277" s="48"/>
      <c r="V277" s="48"/>
      <c r="W277" s="48"/>
      <c r="X277" s="48"/>
      <c r="Y277" s="48"/>
      <c r="Z277" s="48"/>
    </row>
    <row r="278" spans="1:26" ht="15.75" customHeight="1">
      <c r="A278" s="48"/>
      <c r="B278" s="48"/>
      <c r="C278" s="48"/>
      <c r="D278" s="48"/>
      <c r="E278" s="48"/>
      <c r="F278" s="48"/>
      <c r="G278" s="48"/>
      <c r="H278" s="48"/>
      <c r="I278" s="48"/>
      <c r="J278" s="48"/>
      <c r="K278" s="48"/>
      <c r="L278" s="48"/>
      <c r="M278" s="48"/>
      <c r="N278" s="48"/>
      <c r="O278" s="48"/>
      <c r="P278" s="48"/>
      <c r="Q278" s="48"/>
      <c r="R278" s="48"/>
      <c r="S278" s="48"/>
      <c r="T278" s="48"/>
      <c r="U278" s="48"/>
      <c r="V278" s="48"/>
      <c r="W278" s="48"/>
      <c r="X278" s="48"/>
      <c r="Y278" s="48"/>
      <c r="Z278" s="48"/>
    </row>
    <row r="279" spans="1:26" ht="15.75" customHeight="1">
      <c r="A279" s="48"/>
      <c r="B279" s="48"/>
      <c r="C279" s="48"/>
      <c r="D279" s="48"/>
      <c r="E279" s="48"/>
      <c r="F279" s="48"/>
      <c r="G279" s="48"/>
      <c r="H279" s="48"/>
      <c r="I279" s="48"/>
      <c r="J279" s="48"/>
      <c r="K279" s="48"/>
      <c r="L279" s="48"/>
      <c r="M279" s="48"/>
      <c r="N279" s="48"/>
      <c r="O279" s="48"/>
      <c r="P279" s="48"/>
      <c r="Q279" s="48"/>
      <c r="R279" s="48"/>
      <c r="S279" s="48"/>
      <c r="T279" s="48"/>
      <c r="U279" s="48"/>
      <c r="V279" s="48"/>
      <c r="W279" s="48"/>
      <c r="X279" s="48"/>
      <c r="Y279" s="48"/>
      <c r="Z279" s="48"/>
    </row>
    <row r="280" spans="1:26" ht="15.75" customHeight="1">
      <c r="A280" s="48"/>
      <c r="B280" s="48"/>
      <c r="C280" s="48"/>
      <c r="D280" s="48"/>
      <c r="E280" s="48"/>
      <c r="F280" s="48"/>
      <c r="G280" s="48"/>
      <c r="H280" s="48"/>
      <c r="I280" s="48"/>
      <c r="J280" s="48"/>
      <c r="K280" s="48"/>
      <c r="L280" s="48"/>
      <c r="M280" s="48"/>
      <c r="N280" s="48"/>
      <c r="O280" s="48"/>
      <c r="P280" s="48"/>
      <c r="Q280" s="48"/>
      <c r="R280" s="48"/>
      <c r="S280" s="48"/>
      <c r="T280" s="48"/>
      <c r="U280" s="48"/>
      <c r="V280" s="48"/>
      <c r="W280" s="48"/>
      <c r="X280" s="48"/>
      <c r="Y280" s="48"/>
      <c r="Z280" s="48"/>
    </row>
    <row r="281" spans="1:26" ht="15.75" customHeight="1">
      <c r="A281" s="48"/>
      <c r="B281" s="48"/>
      <c r="C281" s="48"/>
      <c r="D281" s="48"/>
      <c r="E281" s="48"/>
      <c r="F281" s="48"/>
      <c r="G281" s="48"/>
      <c r="H281" s="48"/>
      <c r="I281" s="48"/>
      <c r="J281" s="48"/>
      <c r="K281" s="48"/>
      <c r="L281" s="48"/>
      <c r="M281" s="48"/>
      <c r="N281" s="48"/>
      <c r="O281" s="48"/>
      <c r="P281" s="48"/>
      <c r="Q281" s="48"/>
      <c r="R281" s="48"/>
      <c r="S281" s="48"/>
      <c r="T281" s="48"/>
      <c r="U281" s="48"/>
      <c r="V281" s="48"/>
      <c r="W281" s="48"/>
      <c r="X281" s="48"/>
      <c r="Y281" s="48"/>
      <c r="Z281" s="48"/>
    </row>
    <row r="282" spans="1:26" ht="15.75" customHeight="1">
      <c r="A282" s="48"/>
      <c r="B282" s="48"/>
      <c r="C282" s="48"/>
      <c r="D282" s="48"/>
      <c r="E282" s="48"/>
      <c r="F282" s="48"/>
      <c r="G282" s="48"/>
      <c r="H282" s="48"/>
      <c r="I282" s="48"/>
      <c r="J282" s="48"/>
      <c r="K282" s="48"/>
      <c r="L282" s="48"/>
      <c r="M282" s="48"/>
      <c r="N282" s="48"/>
      <c r="O282" s="48"/>
      <c r="P282" s="48"/>
      <c r="Q282" s="48"/>
      <c r="R282" s="48"/>
      <c r="S282" s="48"/>
      <c r="T282" s="48"/>
      <c r="U282" s="48"/>
      <c r="V282" s="48"/>
      <c r="W282" s="48"/>
      <c r="X282" s="48"/>
      <c r="Y282" s="48"/>
      <c r="Z282" s="48"/>
    </row>
    <row r="283" spans="1:26" ht="15.75" customHeight="1">
      <c r="A283" s="48"/>
      <c r="B283" s="48"/>
      <c r="C283" s="48"/>
      <c r="D283" s="48"/>
      <c r="E283" s="48"/>
      <c r="F283" s="48"/>
      <c r="G283" s="48"/>
      <c r="H283" s="48"/>
      <c r="I283" s="48"/>
      <c r="J283" s="48"/>
      <c r="K283" s="48"/>
      <c r="L283" s="48"/>
      <c r="M283" s="48"/>
      <c r="N283" s="48"/>
      <c r="O283" s="48"/>
      <c r="P283" s="48"/>
      <c r="Q283" s="48"/>
      <c r="R283" s="48"/>
      <c r="S283" s="48"/>
      <c r="T283" s="48"/>
      <c r="U283" s="48"/>
      <c r="V283" s="48"/>
      <c r="W283" s="48"/>
      <c r="X283" s="48"/>
      <c r="Y283" s="48"/>
      <c r="Z283" s="48"/>
    </row>
    <row r="284" spans="1:26" ht="15.75" customHeight="1">
      <c r="A284" s="48"/>
      <c r="B284" s="48"/>
      <c r="C284" s="48"/>
      <c r="D284" s="48"/>
      <c r="E284" s="48"/>
      <c r="F284" s="48"/>
      <c r="G284" s="48"/>
      <c r="H284" s="48"/>
      <c r="I284" s="48"/>
      <c r="J284" s="48"/>
      <c r="K284" s="48"/>
      <c r="L284" s="48"/>
      <c r="M284" s="48"/>
      <c r="N284" s="48"/>
      <c r="O284" s="48"/>
      <c r="P284" s="48"/>
      <c r="Q284" s="48"/>
      <c r="R284" s="48"/>
      <c r="S284" s="48"/>
      <c r="T284" s="48"/>
      <c r="U284" s="48"/>
      <c r="V284" s="48"/>
      <c r="W284" s="48"/>
      <c r="X284" s="48"/>
      <c r="Y284" s="48"/>
      <c r="Z284" s="48"/>
    </row>
    <row r="285" spans="1:26" ht="15.75" customHeight="1">
      <c r="A285" s="48"/>
      <c r="B285" s="48"/>
      <c r="C285" s="48"/>
      <c r="D285" s="48"/>
      <c r="E285" s="48"/>
      <c r="F285" s="48"/>
      <c r="G285" s="48"/>
      <c r="H285" s="48"/>
      <c r="I285" s="48"/>
      <c r="J285" s="48"/>
      <c r="K285" s="48"/>
      <c r="L285" s="48"/>
      <c r="M285" s="48"/>
      <c r="N285" s="48"/>
      <c r="O285" s="48"/>
      <c r="P285" s="48"/>
      <c r="Q285" s="48"/>
      <c r="R285" s="48"/>
      <c r="S285" s="48"/>
      <c r="T285" s="48"/>
      <c r="U285" s="48"/>
      <c r="V285" s="48"/>
      <c r="W285" s="48"/>
      <c r="X285" s="48"/>
      <c r="Y285" s="48"/>
      <c r="Z285" s="48"/>
    </row>
    <row r="286" spans="1:26" ht="15.75" customHeight="1">
      <c r="A286" s="48"/>
      <c r="B286" s="48"/>
      <c r="C286" s="48"/>
      <c r="D286" s="48"/>
      <c r="E286" s="48"/>
      <c r="F286" s="48"/>
      <c r="G286" s="48"/>
      <c r="H286" s="48"/>
      <c r="I286" s="48"/>
      <c r="J286" s="48"/>
      <c r="K286" s="48"/>
      <c r="L286" s="48"/>
      <c r="M286" s="48"/>
      <c r="N286" s="48"/>
      <c r="O286" s="48"/>
      <c r="P286" s="48"/>
      <c r="Q286" s="48"/>
      <c r="R286" s="48"/>
      <c r="S286" s="48"/>
      <c r="T286" s="48"/>
      <c r="U286" s="48"/>
      <c r="V286" s="48"/>
      <c r="W286" s="48"/>
      <c r="X286" s="48"/>
      <c r="Y286" s="48"/>
      <c r="Z286" s="48"/>
    </row>
    <row r="287" spans="1:26" ht="15.75" customHeight="1">
      <c r="A287" s="48"/>
      <c r="B287" s="48"/>
      <c r="C287" s="48"/>
      <c r="D287" s="48"/>
      <c r="E287" s="48"/>
      <c r="F287" s="48"/>
      <c r="G287" s="48"/>
      <c r="H287" s="48"/>
      <c r="I287" s="48"/>
      <c r="J287" s="48"/>
      <c r="K287" s="48"/>
      <c r="L287" s="48"/>
      <c r="M287" s="48"/>
      <c r="N287" s="48"/>
      <c r="O287" s="48"/>
      <c r="P287" s="48"/>
      <c r="Q287" s="48"/>
      <c r="R287" s="48"/>
      <c r="S287" s="48"/>
      <c r="T287" s="48"/>
      <c r="U287" s="48"/>
      <c r="V287" s="48"/>
      <c r="W287" s="48"/>
      <c r="X287" s="48"/>
      <c r="Y287" s="48"/>
      <c r="Z287" s="48"/>
    </row>
    <row r="288" spans="1:26" ht="15.75" customHeight="1">
      <c r="A288" s="48"/>
      <c r="B288" s="48"/>
      <c r="C288" s="48"/>
      <c r="D288" s="48"/>
      <c r="E288" s="48"/>
      <c r="F288" s="48"/>
      <c r="G288" s="48"/>
      <c r="H288" s="48"/>
      <c r="I288" s="48"/>
      <c r="J288" s="48"/>
      <c r="K288" s="48"/>
      <c r="L288" s="48"/>
      <c r="M288" s="48"/>
      <c r="N288" s="48"/>
      <c r="O288" s="48"/>
      <c r="P288" s="48"/>
      <c r="Q288" s="48"/>
      <c r="R288" s="48"/>
      <c r="S288" s="48"/>
      <c r="T288" s="48"/>
      <c r="U288" s="48"/>
      <c r="V288" s="48"/>
      <c r="W288" s="48"/>
      <c r="X288" s="48"/>
      <c r="Y288" s="48"/>
      <c r="Z288" s="48"/>
    </row>
    <row r="289" spans="1:26" ht="15.75" customHeight="1">
      <c r="A289" s="48"/>
      <c r="B289" s="48"/>
      <c r="C289" s="48"/>
      <c r="D289" s="48"/>
      <c r="E289" s="48"/>
      <c r="F289" s="48"/>
      <c r="G289" s="48"/>
      <c r="H289" s="48"/>
      <c r="I289" s="48"/>
      <c r="J289" s="48"/>
      <c r="K289" s="48"/>
      <c r="L289" s="48"/>
      <c r="M289" s="48"/>
      <c r="N289" s="48"/>
      <c r="O289" s="48"/>
      <c r="P289" s="48"/>
      <c r="Q289" s="48"/>
      <c r="R289" s="48"/>
      <c r="S289" s="48"/>
      <c r="T289" s="48"/>
      <c r="U289" s="48"/>
      <c r="V289" s="48"/>
      <c r="W289" s="48"/>
      <c r="X289" s="48"/>
      <c r="Y289" s="48"/>
      <c r="Z289" s="48"/>
    </row>
    <row r="290" spans="1:26" ht="15.75" customHeight="1">
      <c r="A290" s="48"/>
      <c r="B290" s="48"/>
      <c r="C290" s="48"/>
      <c r="D290" s="48"/>
      <c r="E290" s="48"/>
      <c r="F290" s="48"/>
      <c r="G290" s="48"/>
      <c r="H290" s="48"/>
      <c r="I290" s="48"/>
      <c r="J290" s="48"/>
      <c r="K290" s="48"/>
      <c r="L290" s="48"/>
      <c r="M290" s="48"/>
      <c r="N290" s="48"/>
      <c r="O290" s="48"/>
      <c r="P290" s="48"/>
      <c r="Q290" s="48"/>
      <c r="R290" s="48"/>
      <c r="S290" s="48"/>
      <c r="T290" s="48"/>
      <c r="U290" s="48"/>
      <c r="V290" s="48"/>
      <c r="W290" s="48"/>
      <c r="X290" s="48"/>
      <c r="Y290" s="48"/>
      <c r="Z290" s="48"/>
    </row>
    <row r="291" spans="1:26" ht="15.75" customHeight="1">
      <c r="A291" s="48"/>
      <c r="B291" s="48"/>
      <c r="C291" s="48"/>
      <c r="D291" s="48"/>
      <c r="E291" s="48"/>
      <c r="F291" s="48"/>
      <c r="G291" s="48"/>
      <c r="H291" s="48"/>
      <c r="I291" s="48"/>
      <c r="J291" s="48"/>
      <c r="K291" s="48"/>
      <c r="L291" s="48"/>
      <c r="M291" s="48"/>
      <c r="N291" s="48"/>
      <c r="O291" s="48"/>
      <c r="P291" s="48"/>
      <c r="Q291" s="48"/>
      <c r="R291" s="48"/>
      <c r="S291" s="48"/>
      <c r="T291" s="48"/>
      <c r="U291" s="48"/>
      <c r="V291" s="48"/>
      <c r="W291" s="48"/>
      <c r="X291" s="48"/>
      <c r="Y291" s="48"/>
      <c r="Z291" s="48"/>
    </row>
    <row r="292" spans="1:26" ht="15.75" customHeight="1">
      <c r="A292" s="48"/>
      <c r="B292" s="48"/>
      <c r="C292" s="48"/>
      <c r="D292" s="48"/>
      <c r="E292" s="48"/>
      <c r="F292" s="48"/>
      <c r="G292" s="48"/>
      <c r="H292" s="48"/>
      <c r="I292" s="48"/>
      <c r="J292" s="48"/>
      <c r="K292" s="48"/>
      <c r="L292" s="48"/>
      <c r="M292" s="48"/>
      <c r="N292" s="48"/>
      <c r="O292" s="48"/>
      <c r="P292" s="48"/>
      <c r="Q292" s="48"/>
      <c r="R292" s="48"/>
      <c r="S292" s="48"/>
      <c r="T292" s="48"/>
      <c r="U292" s="48"/>
      <c r="V292" s="48"/>
      <c r="W292" s="48"/>
      <c r="X292" s="48"/>
      <c r="Y292" s="48"/>
      <c r="Z292" s="48"/>
    </row>
    <row r="293" spans="1:26" ht="15.75" customHeight="1">
      <c r="A293" s="48"/>
      <c r="B293" s="48"/>
      <c r="C293" s="48"/>
      <c r="D293" s="48"/>
      <c r="E293" s="48"/>
      <c r="F293" s="48"/>
      <c r="G293" s="48"/>
      <c r="H293" s="48"/>
      <c r="I293" s="48"/>
      <c r="J293" s="48"/>
      <c r="K293" s="48"/>
      <c r="L293" s="48"/>
      <c r="M293" s="48"/>
      <c r="N293" s="48"/>
      <c r="O293" s="48"/>
      <c r="P293" s="48"/>
      <c r="Q293" s="48"/>
      <c r="R293" s="48"/>
      <c r="S293" s="48"/>
      <c r="T293" s="48"/>
      <c r="U293" s="48"/>
      <c r="V293" s="48"/>
      <c r="W293" s="48"/>
      <c r="X293" s="48"/>
      <c r="Y293" s="48"/>
      <c r="Z293" s="48"/>
    </row>
    <row r="294" spans="1:26" ht="15.75" customHeight="1">
      <c r="A294" s="48"/>
      <c r="B294" s="48"/>
      <c r="C294" s="48"/>
      <c r="D294" s="48"/>
      <c r="E294" s="48"/>
      <c r="F294" s="48"/>
      <c r="G294" s="48"/>
      <c r="H294" s="48"/>
      <c r="I294" s="48"/>
      <c r="J294" s="48"/>
      <c r="K294" s="48"/>
      <c r="L294" s="48"/>
      <c r="M294" s="48"/>
      <c r="N294" s="48"/>
      <c r="O294" s="48"/>
      <c r="P294" s="48"/>
      <c r="Q294" s="48"/>
      <c r="R294" s="48"/>
      <c r="S294" s="48"/>
      <c r="T294" s="48"/>
      <c r="U294" s="48"/>
      <c r="V294" s="48"/>
      <c r="W294" s="48"/>
      <c r="X294" s="48"/>
      <c r="Y294" s="48"/>
      <c r="Z294" s="48"/>
    </row>
    <row r="295" spans="1:26" ht="15.75" customHeight="1">
      <c r="A295" s="48"/>
      <c r="B295" s="48"/>
      <c r="C295" s="48"/>
      <c r="D295" s="48"/>
      <c r="E295" s="48"/>
      <c r="F295" s="48"/>
      <c r="G295" s="48"/>
      <c r="H295" s="48"/>
      <c r="I295" s="48"/>
      <c r="J295" s="48"/>
      <c r="K295" s="48"/>
      <c r="L295" s="48"/>
      <c r="M295" s="48"/>
      <c r="N295" s="48"/>
      <c r="O295" s="48"/>
      <c r="P295" s="48"/>
      <c r="Q295" s="48"/>
      <c r="R295" s="48"/>
      <c r="S295" s="48"/>
      <c r="T295" s="48"/>
      <c r="U295" s="48"/>
      <c r="V295" s="48"/>
      <c r="W295" s="48"/>
      <c r="X295" s="48"/>
      <c r="Y295" s="48"/>
      <c r="Z295" s="48"/>
    </row>
    <row r="296" spans="1:26" ht="15.75" customHeight="1">
      <c r="A296" s="48"/>
      <c r="B296" s="48"/>
      <c r="C296" s="48"/>
      <c r="D296" s="48"/>
      <c r="E296" s="48"/>
      <c r="F296" s="48"/>
      <c r="G296" s="48"/>
      <c r="H296" s="48"/>
      <c r="I296" s="48"/>
      <c r="J296" s="48"/>
      <c r="K296" s="48"/>
      <c r="L296" s="48"/>
      <c r="M296" s="48"/>
      <c r="N296" s="48"/>
      <c r="O296" s="48"/>
      <c r="P296" s="48"/>
      <c r="Q296" s="48"/>
      <c r="R296" s="48"/>
      <c r="S296" s="48"/>
      <c r="T296" s="48"/>
      <c r="U296" s="48"/>
      <c r="V296" s="48"/>
      <c r="W296" s="48"/>
      <c r="X296" s="48"/>
      <c r="Y296" s="48"/>
      <c r="Z296" s="48"/>
    </row>
    <row r="297" spans="1:26" ht="15.75" customHeight="1">
      <c r="A297" s="48"/>
      <c r="B297" s="48"/>
      <c r="C297" s="48"/>
      <c r="D297" s="48"/>
      <c r="E297" s="48"/>
      <c r="F297" s="48"/>
      <c r="G297" s="48"/>
      <c r="H297" s="48"/>
      <c r="I297" s="48"/>
      <c r="J297" s="48"/>
      <c r="K297" s="48"/>
      <c r="L297" s="48"/>
      <c r="M297" s="48"/>
      <c r="N297" s="48"/>
      <c r="O297" s="48"/>
      <c r="P297" s="48"/>
      <c r="Q297" s="48"/>
      <c r="R297" s="48"/>
      <c r="S297" s="48"/>
      <c r="T297" s="48"/>
      <c r="U297" s="48"/>
      <c r="V297" s="48"/>
      <c r="W297" s="48"/>
      <c r="X297" s="48"/>
      <c r="Y297" s="48"/>
      <c r="Z297" s="48"/>
    </row>
    <row r="298" spans="1:26" ht="15.75" customHeight="1">
      <c r="A298" s="48"/>
      <c r="B298" s="48"/>
      <c r="C298" s="48"/>
      <c r="D298" s="48"/>
      <c r="E298" s="48"/>
      <c r="F298" s="48"/>
      <c r="G298" s="48"/>
      <c r="H298" s="48"/>
      <c r="I298" s="48"/>
      <c r="J298" s="48"/>
      <c r="K298" s="48"/>
      <c r="L298" s="48"/>
      <c r="M298" s="48"/>
      <c r="N298" s="48"/>
      <c r="O298" s="48"/>
      <c r="P298" s="48"/>
      <c r="Q298" s="48"/>
      <c r="R298" s="48"/>
      <c r="S298" s="48"/>
      <c r="T298" s="48"/>
      <c r="U298" s="48"/>
      <c r="V298" s="48"/>
      <c r="W298" s="48"/>
      <c r="X298" s="48"/>
      <c r="Y298" s="48"/>
      <c r="Z298" s="48"/>
    </row>
    <row r="299" spans="1:26" ht="15.75" customHeight="1">
      <c r="A299" s="48"/>
      <c r="B299" s="48"/>
      <c r="C299" s="48"/>
      <c r="D299" s="48"/>
      <c r="E299" s="48"/>
      <c r="F299" s="48"/>
      <c r="G299" s="48"/>
      <c r="H299" s="48"/>
      <c r="I299" s="48"/>
      <c r="J299" s="48"/>
      <c r="K299" s="48"/>
      <c r="L299" s="48"/>
      <c r="M299" s="48"/>
      <c r="N299" s="48"/>
      <c r="O299" s="48"/>
      <c r="P299" s="48"/>
      <c r="Q299" s="48"/>
      <c r="R299" s="48"/>
      <c r="S299" s="48"/>
      <c r="T299" s="48"/>
      <c r="U299" s="48"/>
      <c r="V299" s="48"/>
      <c r="W299" s="48"/>
      <c r="X299" s="48"/>
      <c r="Y299" s="48"/>
      <c r="Z299" s="48"/>
    </row>
    <row r="300" spans="1:26" ht="15.75" customHeight="1">
      <c r="A300" s="48"/>
      <c r="B300" s="48"/>
      <c r="C300" s="48"/>
      <c r="D300" s="48"/>
      <c r="E300" s="48"/>
      <c r="F300" s="48"/>
      <c r="G300" s="48"/>
      <c r="H300" s="48"/>
      <c r="I300" s="48"/>
      <c r="J300" s="48"/>
      <c r="K300" s="48"/>
      <c r="L300" s="48"/>
      <c r="M300" s="48"/>
      <c r="N300" s="48"/>
      <c r="O300" s="48"/>
      <c r="P300" s="48"/>
      <c r="Q300" s="48"/>
      <c r="R300" s="48"/>
      <c r="S300" s="48"/>
      <c r="T300" s="48"/>
      <c r="U300" s="48"/>
      <c r="V300" s="48"/>
      <c r="W300" s="48"/>
      <c r="X300" s="48"/>
      <c r="Y300" s="48"/>
      <c r="Z300" s="48"/>
    </row>
    <row r="301" spans="1:26" ht="15.75" customHeight="1">
      <c r="A301" s="48"/>
      <c r="B301" s="48"/>
      <c r="C301" s="48"/>
      <c r="D301" s="48"/>
      <c r="E301" s="48"/>
      <c r="F301" s="48"/>
      <c r="G301" s="48"/>
      <c r="H301" s="48"/>
      <c r="I301" s="48"/>
      <c r="J301" s="48"/>
      <c r="K301" s="48"/>
      <c r="L301" s="48"/>
      <c r="M301" s="48"/>
      <c r="N301" s="48"/>
      <c r="O301" s="48"/>
      <c r="P301" s="48"/>
      <c r="Q301" s="48"/>
      <c r="R301" s="48"/>
      <c r="S301" s="48"/>
      <c r="T301" s="48"/>
      <c r="U301" s="48"/>
      <c r="V301" s="48"/>
      <c r="W301" s="48"/>
      <c r="X301" s="48"/>
      <c r="Y301" s="48"/>
      <c r="Z301" s="48"/>
    </row>
    <row r="302" spans="1:26" ht="15.75" customHeight="1">
      <c r="A302" s="48"/>
      <c r="B302" s="48"/>
      <c r="C302" s="48"/>
      <c r="D302" s="48"/>
      <c r="E302" s="48"/>
      <c r="F302" s="48"/>
      <c r="G302" s="48"/>
      <c r="H302" s="48"/>
      <c r="I302" s="48"/>
      <c r="J302" s="48"/>
      <c r="K302" s="48"/>
      <c r="L302" s="48"/>
      <c r="M302" s="48"/>
      <c r="N302" s="48"/>
      <c r="O302" s="48"/>
      <c r="P302" s="48"/>
      <c r="Q302" s="48"/>
      <c r="R302" s="48"/>
      <c r="S302" s="48"/>
      <c r="T302" s="48"/>
      <c r="U302" s="48"/>
      <c r="V302" s="48"/>
      <c r="W302" s="48"/>
      <c r="X302" s="48"/>
      <c r="Y302" s="48"/>
      <c r="Z302" s="48"/>
    </row>
    <row r="303" spans="1:26" ht="15.75" customHeight="1">
      <c r="A303" s="48"/>
      <c r="B303" s="48"/>
      <c r="C303" s="48"/>
      <c r="D303" s="48"/>
      <c r="E303" s="48"/>
      <c r="F303" s="48"/>
      <c r="G303" s="48"/>
      <c r="H303" s="48"/>
      <c r="I303" s="48"/>
      <c r="J303" s="48"/>
      <c r="K303" s="48"/>
      <c r="L303" s="48"/>
      <c r="M303" s="48"/>
      <c r="N303" s="48"/>
      <c r="O303" s="48"/>
      <c r="P303" s="48"/>
      <c r="Q303" s="48"/>
      <c r="R303" s="48"/>
      <c r="S303" s="48"/>
      <c r="T303" s="48"/>
      <c r="U303" s="48"/>
      <c r="V303" s="48"/>
      <c r="W303" s="48"/>
      <c r="X303" s="48"/>
      <c r="Y303" s="48"/>
      <c r="Z303" s="48"/>
    </row>
    <row r="304" spans="1:26" ht="15.75" customHeight="1">
      <c r="A304" s="48"/>
      <c r="B304" s="48"/>
      <c r="C304" s="48"/>
      <c r="D304" s="48"/>
      <c r="E304" s="48"/>
      <c r="F304" s="48"/>
      <c r="G304" s="48"/>
      <c r="H304" s="48"/>
      <c r="I304" s="48"/>
      <c r="J304" s="48"/>
      <c r="K304" s="48"/>
      <c r="L304" s="48"/>
      <c r="M304" s="48"/>
      <c r="N304" s="48"/>
      <c r="O304" s="48"/>
      <c r="P304" s="48"/>
      <c r="Q304" s="48"/>
      <c r="R304" s="48"/>
      <c r="S304" s="48"/>
      <c r="T304" s="48"/>
      <c r="U304" s="48"/>
      <c r="V304" s="48"/>
      <c r="W304" s="48"/>
      <c r="X304" s="48"/>
      <c r="Y304" s="48"/>
      <c r="Z304" s="48"/>
    </row>
    <row r="305" spans="1:26" ht="15.75" customHeight="1">
      <c r="A305" s="48"/>
      <c r="B305" s="48"/>
      <c r="C305" s="48"/>
      <c r="D305" s="48"/>
      <c r="E305" s="48"/>
      <c r="F305" s="48"/>
      <c r="G305" s="48"/>
      <c r="H305" s="48"/>
      <c r="I305" s="48"/>
      <c r="J305" s="48"/>
      <c r="K305" s="48"/>
      <c r="L305" s="48"/>
      <c r="M305" s="48"/>
      <c r="N305" s="48"/>
      <c r="O305" s="48"/>
      <c r="P305" s="48"/>
      <c r="Q305" s="48"/>
      <c r="R305" s="48"/>
      <c r="S305" s="48"/>
      <c r="T305" s="48"/>
      <c r="U305" s="48"/>
      <c r="V305" s="48"/>
      <c r="W305" s="48"/>
      <c r="X305" s="48"/>
      <c r="Y305" s="48"/>
      <c r="Z305" s="48"/>
    </row>
    <row r="306" spans="1:26" ht="15.75" customHeight="1">
      <c r="A306" s="48"/>
      <c r="B306" s="48"/>
      <c r="C306" s="48"/>
      <c r="D306" s="48"/>
      <c r="E306" s="48"/>
      <c r="F306" s="48"/>
      <c r="G306" s="48"/>
      <c r="H306" s="48"/>
      <c r="I306" s="48"/>
      <c r="J306" s="48"/>
      <c r="K306" s="48"/>
      <c r="L306" s="48"/>
      <c r="M306" s="48"/>
      <c r="N306" s="48"/>
      <c r="O306" s="48"/>
      <c r="P306" s="48"/>
      <c r="Q306" s="48"/>
      <c r="R306" s="48"/>
      <c r="S306" s="48"/>
      <c r="T306" s="48"/>
      <c r="U306" s="48"/>
      <c r="V306" s="48"/>
      <c r="W306" s="48"/>
      <c r="X306" s="48"/>
      <c r="Y306" s="48"/>
      <c r="Z306" s="48"/>
    </row>
    <row r="307" spans="1:26" ht="15.75" customHeight="1">
      <c r="A307" s="48"/>
      <c r="B307" s="48"/>
      <c r="C307" s="48"/>
      <c r="D307" s="48"/>
      <c r="E307" s="48"/>
      <c r="F307" s="48"/>
      <c r="G307" s="48"/>
      <c r="H307" s="48"/>
      <c r="I307" s="48"/>
      <c r="J307" s="48"/>
      <c r="K307" s="48"/>
      <c r="L307" s="48"/>
      <c r="M307" s="48"/>
      <c r="N307" s="48"/>
      <c r="O307" s="48"/>
      <c r="P307" s="48"/>
      <c r="Q307" s="48"/>
      <c r="R307" s="48"/>
      <c r="S307" s="48"/>
      <c r="T307" s="48"/>
      <c r="U307" s="48"/>
      <c r="V307" s="48"/>
      <c r="W307" s="48"/>
      <c r="X307" s="48"/>
      <c r="Y307" s="48"/>
      <c r="Z307" s="48"/>
    </row>
    <row r="308" spans="1:26" ht="15.75" customHeight="1">
      <c r="A308" s="48"/>
      <c r="B308" s="48"/>
      <c r="C308" s="48"/>
      <c r="D308" s="48"/>
      <c r="E308" s="48"/>
      <c r="F308" s="48"/>
      <c r="G308" s="48"/>
      <c r="H308" s="48"/>
      <c r="I308" s="48"/>
      <c r="J308" s="48"/>
      <c r="K308" s="48"/>
      <c r="L308" s="48"/>
      <c r="M308" s="48"/>
      <c r="N308" s="48"/>
      <c r="O308" s="48"/>
      <c r="P308" s="48"/>
      <c r="Q308" s="48"/>
      <c r="R308" s="48"/>
      <c r="S308" s="48"/>
      <c r="T308" s="48"/>
      <c r="U308" s="48"/>
      <c r="V308" s="48"/>
      <c r="W308" s="48"/>
      <c r="X308" s="48"/>
      <c r="Y308" s="48"/>
      <c r="Z308" s="48"/>
    </row>
    <row r="309" spans="1:26" ht="15.75" customHeight="1">
      <c r="A309" s="48"/>
      <c r="B309" s="48"/>
      <c r="C309" s="48"/>
      <c r="D309" s="48"/>
      <c r="E309" s="48"/>
      <c r="F309" s="48"/>
      <c r="G309" s="48"/>
      <c r="H309" s="48"/>
      <c r="I309" s="48"/>
      <c r="J309" s="48"/>
      <c r="K309" s="48"/>
      <c r="L309" s="48"/>
      <c r="M309" s="48"/>
      <c r="N309" s="48"/>
      <c r="O309" s="48"/>
      <c r="P309" s="48"/>
      <c r="Q309" s="48"/>
      <c r="R309" s="48"/>
      <c r="S309" s="48"/>
      <c r="T309" s="48"/>
      <c r="U309" s="48"/>
      <c r="V309" s="48"/>
      <c r="W309" s="48"/>
      <c r="X309" s="48"/>
      <c r="Y309" s="48"/>
      <c r="Z309" s="48"/>
    </row>
    <row r="310" spans="1:26" ht="15.75" customHeight="1">
      <c r="A310" s="48"/>
      <c r="B310" s="48"/>
      <c r="C310" s="48"/>
      <c r="D310" s="48"/>
      <c r="E310" s="48"/>
      <c r="F310" s="48"/>
      <c r="G310" s="48"/>
      <c r="H310" s="48"/>
      <c r="I310" s="48"/>
      <c r="J310" s="48"/>
      <c r="K310" s="48"/>
      <c r="L310" s="48"/>
      <c r="M310" s="48"/>
      <c r="N310" s="48"/>
      <c r="O310" s="48"/>
      <c r="P310" s="48"/>
      <c r="Q310" s="48"/>
      <c r="R310" s="48"/>
      <c r="S310" s="48"/>
      <c r="T310" s="48"/>
      <c r="U310" s="48"/>
      <c r="V310" s="48"/>
      <c r="W310" s="48"/>
      <c r="X310" s="48"/>
      <c r="Y310" s="48"/>
      <c r="Z310" s="48"/>
    </row>
    <row r="311" spans="1:26" ht="15.75" customHeight="1">
      <c r="A311" s="48"/>
      <c r="B311" s="48"/>
      <c r="C311" s="48"/>
      <c r="D311" s="48"/>
      <c r="E311" s="48"/>
      <c r="F311" s="48"/>
      <c r="G311" s="48"/>
      <c r="H311" s="48"/>
      <c r="I311" s="48"/>
      <c r="J311" s="48"/>
      <c r="K311" s="48"/>
      <c r="L311" s="48"/>
      <c r="M311" s="48"/>
      <c r="N311" s="48"/>
      <c r="O311" s="48"/>
      <c r="P311" s="48"/>
      <c r="Q311" s="48"/>
      <c r="R311" s="48"/>
      <c r="S311" s="48"/>
      <c r="T311" s="48"/>
      <c r="U311" s="48"/>
      <c r="V311" s="48"/>
      <c r="W311" s="48"/>
      <c r="X311" s="48"/>
      <c r="Y311" s="48"/>
      <c r="Z311" s="48"/>
    </row>
    <row r="312" spans="1:26" ht="15.75" customHeight="1">
      <c r="A312" s="48"/>
      <c r="B312" s="48"/>
      <c r="C312" s="48"/>
      <c r="D312" s="48"/>
      <c r="E312" s="48"/>
      <c r="F312" s="48"/>
      <c r="G312" s="48"/>
      <c r="H312" s="48"/>
      <c r="I312" s="48"/>
      <c r="J312" s="48"/>
      <c r="K312" s="48"/>
      <c r="L312" s="48"/>
      <c r="M312" s="48"/>
      <c r="N312" s="48"/>
      <c r="O312" s="48"/>
      <c r="P312" s="48"/>
      <c r="Q312" s="48"/>
      <c r="R312" s="48"/>
      <c r="S312" s="48"/>
      <c r="T312" s="48"/>
      <c r="U312" s="48"/>
      <c r="V312" s="48"/>
      <c r="W312" s="48"/>
      <c r="X312" s="48"/>
      <c r="Y312" s="48"/>
      <c r="Z312" s="48"/>
    </row>
    <row r="313" spans="1:26" ht="15.75" customHeight="1">
      <c r="A313" s="48"/>
      <c r="B313" s="48"/>
      <c r="C313" s="48"/>
      <c r="D313" s="48"/>
      <c r="E313" s="48"/>
      <c r="F313" s="48"/>
      <c r="G313" s="48"/>
      <c r="H313" s="48"/>
      <c r="I313" s="48"/>
      <c r="J313" s="48"/>
      <c r="K313" s="48"/>
      <c r="L313" s="48"/>
      <c r="M313" s="48"/>
      <c r="N313" s="48"/>
      <c r="O313" s="48"/>
      <c r="P313" s="48"/>
      <c r="Q313" s="48"/>
      <c r="R313" s="48"/>
      <c r="S313" s="48"/>
      <c r="T313" s="48"/>
      <c r="U313" s="48"/>
      <c r="V313" s="48"/>
      <c r="W313" s="48"/>
      <c r="X313" s="48"/>
      <c r="Y313" s="48"/>
      <c r="Z313" s="48"/>
    </row>
    <row r="314" spans="1:26" ht="15.75" customHeight="1">
      <c r="A314" s="48"/>
      <c r="B314" s="48"/>
      <c r="C314" s="48"/>
      <c r="D314" s="48"/>
      <c r="E314" s="48"/>
      <c r="F314" s="48"/>
      <c r="G314" s="48"/>
      <c r="H314" s="48"/>
      <c r="I314" s="48"/>
      <c r="J314" s="48"/>
      <c r="K314" s="48"/>
      <c r="L314" s="48"/>
      <c r="M314" s="48"/>
      <c r="N314" s="48"/>
      <c r="O314" s="48"/>
      <c r="P314" s="48"/>
      <c r="Q314" s="48"/>
      <c r="R314" s="48"/>
      <c r="S314" s="48"/>
      <c r="T314" s="48"/>
      <c r="U314" s="48"/>
      <c r="V314" s="48"/>
      <c r="W314" s="48"/>
      <c r="X314" s="48"/>
      <c r="Y314" s="48"/>
      <c r="Z314" s="48"/>
    </row>
    <row r="315" spans="1:26" ht="15.75" customHeight="1">
      <c r="A315" s="48"/>
      <c r="B315" s="48"/>
      <c r="C315" s="48"/>
      <c r="D315" s="48"/>
      <c r="E315" s="48"/>
      <c r="F315" s="48"/>
      <c r="G315" s="48"/>
      <c r="H315" s="48"/>
      <c r="I315" s="48"/>
      <c r="J315" s="48"/>
      <c r="K315" s="48"/>
      <c r="L315" s="48"/>
      <c r="M315" s="48"/>
      <c r="N315" s="48"/>
      <c r="O315" s="48"/>
      <c r="P315" s="48"/>
      <c r="Q315" s="48"/>
      <c r="R315" s="48"/>
      <c r="S315" s="48"/>
      <c r="T315" s="48"/>
      <c r="U315" s="48"/>
      <c r="V315" s="48"/>
      <c r="W315" s="48"/>
      <c r="X315" s="48"/>
      <c r="Y315" s="48"/>
      <c r="Z315" s="48"/>
    </row>
    <row r="316" spans="1:26" ht="15.75" customHeight="1">
      <c r="A316" s="48"/>
      <c r="B316" s="48"/>
      <c r="C316" s="48"/>
      <c r="D316" s="48"/>
      <c r="E316" s="48"/>
      <c r="F316" s="48"/>
      <c r="G316" s="48"/>
      <c r="H316" s="48"/>
      <c r="I316" s="48"/>
      <c r="J316" s="48"/>
      <c r="K316" s="48"/>
      <c r="L316" s="48"/>
      <c r="M316" s="48"/>
      <c r="N316" s="48"/>
      <c r="O316" s="48"/>
      <c r="P316" s="48"/>
      <c r="Q316" s="48"/>
      <c r="R316" s="48"/>
      <c r="S316" s="48"/>
      <c r="T316" s="48"/>
      <c r="U316" s="48"/>
      <c r="V316" s="48"/>
      <c r="W316" s="48"/>
      <c r="X316" s="48"/>
      <c r="Y316" s="48"/>
      <c r="Z316" s="48"/>
    </row>
    <row r="317" spans="1:26" ht="15.75" customHeight="1">
      <c r="A317" s="48"/>
      <c r="B317" s="48"/>
      <c r="C317" s="48"/>
      <c r="D317" s="48"/>
      <c r="E317" s="48"/>
      <c r="F317" s="48"/>
      <c r="G317" s="48"/>
      <c r="H317" s="48"/>
      <c r="I317" s="48"/>
      <c r="J317" s="48"/>
      <c r="K317" s="48"/>
      <c r="L317" s="48"/>
      <c r="M317" s="48"/>
      <c r="N317" s="48"/>
      <c r="O317" s="48"/>
      <c r="P317" s="48"/>
      <c r="Q317" s="48"/>
      <c r="R317" s="48"/>
      <c r="S317" s="48"/>
      <c r="T317" s="48"/>
      <c r="U317" s="48"/>
      <c r="V317" s="48"/>
      <c r="W317" s="48"/>
      <c r="X317" s="48"/>
      <c r="Y317" s="48"/>
      <c r="Z317" s="48"/>
    </row>
    <row r="318" spans="1:26" ht="15.75" customHeight="1">
      <c r="A318" s="48"/>
      <c r="B318" s="48"/>
      <c r="C318" s="48"/>
      <c r="D318" s="48"/>
      <c r="E318" s="48"/>
      <c r="F318" s="48"/>
      <c r="G318" s="48"/>
      <c r="H318" s="48"/>
      <c r="I318" s="48"/>
      <c r="J318" s="48"/>
      <c r="K318" s="48"/>
      <c r="L318" s="48"/>
      <c r="M318" s="48"/>
      <c r="N318" s="48"/>
      <c r="O318" s="48"/>
      <c r="P318" s="48"/>
      <c r="Q318" s="48"/>
      <c r="R318" s="48"/>
      <c r="S318" s="48"/>
      <c r="T318" s="48"/>
      <c r="U318" s="48"/>
      <c r="V318" s="48"/>
      <c r="W318" s="48"/>
      <c r="X318" s="48"/>
      <c r="Y318" s="48"/>
      <c r="Z318" s="48"/>
    </row>
    <row r="319" spans="1:26" ht="15.75" customHeight="1">
      <c r="A319" s="48"/>
      <c r="B319" s="48"/>
      <c r="C319" s="48"/>
      <c r="D319" s="48"/>
      <c r="E319" s="48"/>
      <c r="F319" s="48"/>
      <c r="G319" s="48"/>
      <c r="H319" s="48"/>
      <c r="I319" s="48"/>
      <c r="J319" s="48"/>
      <c r="K319" s="48"/>
      <c r="L319" s="48"/>
      <c r="M319" s="48"/>
      <c r="N319" s="48"/>
      <c r="O319" s="48"/>
      <c r="P319" s="48"/>
      <c r="Q319" s="48"/>
      <c r="R319" s="48"/>
      <c r="S319" s="48"/>
      <c r="T319" s="48"/>
      <c r="U319" s="48"/>
      <c r="V319" s="48"/>
      <c r="W319" s="48"/>
      <c r="X319" s="48"/>
      <c r="Y319" s="48"/>
      <c r="Z319" s="48"/>
    </row>
    <row r="320" spans="1:26" ht="15.75" customHeight="1">
      <c r="A320" s="48"/>
      <c r="B320" s="48"/>
      <c r="C320" s="48"/>
      <c r="D320" s="48"/>
      <c r="E320" s="48"/>
      <c r="F320" s="48"/>
      <c r="G320" s="48"/>
      <c r="H320" s="48"/>
      <c r="I320" s="48"/>
      <c r="J320" s="48"/>
      <c r="K320" s="48"/>
      <c r="L320" s="48"/>
      <c r="M320" s="48"/>
      <c r="N320" s="48"/>
      <c r="O320" s="48"/>
      <c r="P320" s="48"/>
      <c r="Q320" s="48"/>
      <c r="R320" s="48"/>
      <c r="S320" s="48"/>
      <c r="T320" s="48"/>
      <c r="U320" s="48"/>
      <c r="V320" s="48"/>
      <c r="W320" s="48"/>
      <c r="X320" s="48"/>
      <c r="Y320" s="48"/>
      <c r="Z320" s="48"/>
    </row>
    <row r="321" spans="1:26" ht="15.75" customHeight="1">
      <c r="A321" s="48"/>
      <c r="B321" s="48"/>
      <c r="C321" s="48"/>
      <c r="D321" s="48"/>
      <c r="E321" s="48"/>
      <c r="F321" s="48"/>
      <c r="G321" s="48"/>
      <c r="H321" s="48"/>
      <c r="I321" s="48"/>
      <c r="J321" s="48"/>
      <c r="K321" s="48"/>
      <c r="L321" s="48"/>
      <c r="M321" s="48"/>
      <c r="N321" s="48"/>
      <c r="O321" s="48"/>
      <c r="P321" s="48"/>
      <c r="Q321" s="48"/>
      <c r="R321" s="48"/>
      <c r="S321" s="48"/>
      <c r="T321" s="48"/>
      <c r="U321" s="48"/>
      <c r="V321" s="48"/>
      <c r="W321" s="48"/>
      <c r="X321" s="48"/>
      <c r="Y321" s="48"/>
      <c r="Z321" s="48"/>
    </row>
    <row r="322" spans="1:26" ht="15.75" customHeight="1">
      <c r="A322" s="48"/>
      <c r="B322" s="48"/>
      <c r="C322" s="48"/>
      <c r="D322" s="48"/>
      <c r="E322" s="48"/>
      <c r="F322" s="48"/>
      <c r="G322" s="48"/>
      <c r="H322" s="48"/>
      <c r="I322" s="48"/>
      <c r="J322" s="48"/>
      <c r="K322" s="48"/>
      <c r="L322" s="48"/>
      <c r="M322" s="48"/>
      <c r="N322" s="48"/>
      <c r="O322" s="48"/>
      <c r="P322" s="48"/>
      <c r="Q322" s="48"/>
      <c r="R322" s="48"/>
      <c r="S322" s="48"/>
      <c r="T322" s="48"/>
      <c r="U322" s="48"/>
      <c r="V322" s="48"/>
      <c r="W322" s="48"/>
      <c r="X322" s="48"/>
      <c r="Y322" s="48"/>
      <c r="Z322" s="48"/>
    </row>
    <row r="323" spans="1:26" ht="15.75" customHeight="1">
      <c r="A323" s="48"/>
      <c r="B323" s="48"/>
      <c r="C323" s="48"/>
      <c r="D323" s="48"/>
      <c r="E323" s="48"/>
      <c r="F323" s="48"/>
      <c r="G323" s="48"/>
      <c r="H323" s="48"/>
      <c r="I323" s="48"/>
      <c r="J323" s="48"/>
      <c r="K323" s="48"/>
      <c r="L323" s="48"/>
      <c r="M323" s="48"/>
      <c r="N323" s="48"/>
      <c r="O323" s="48"/>
      <c r="P323" s="48"/>
      <c r="Q323" s="48"/>
      <c r="R323" s="48"/>
      <c r="S323" s="48"/>
      <c r="T323" s="48"/>
      <c r="U323" s="48"/>
      <c r="V323" s="48"/>
      <c r="W323" s="48"/>
      <c r="X323" s="48"/>
      <c r="Y323" s="48"/>
      <c r="Z323" s="48"/>
    </row>
    <row r="324" spans="1:26" ht="15.75" customHeight="1">
      <c r="A324" s="48"/>
      <c r="B324" s="48"/>
      <c r="C324" s="48"/>
      <c r="D324" s="48"/>
      <c r="E324" s="48"/>
      <c r="F324" s="48"/>
      <c r="G324" s="48"/>
      <c r="H324" s="48"/>
      <c r="I324" s="48"/>
      <c r="J324" s="48"/>
      <c r="K324" s="48"/>
      <c r="L324" s="48"/>
      <c r="M324" s="48"/>
      <c r="N324" s="48"/>
      <c r="O324" s="48"/>
      <c r="P324" s="48"/>
      <c r="Q324" s="48"/>
      <c r="R324" s="48"/>
      <c r="S324" s="48"/>
      <c r="T324" s="48"/>
      <c r="U324" s="48"/>
      <c r="V324" s="48"/>
      <c r="W324" s="48"/>
      <c r="X324" s="48"/>
      <c r="Y324" s="48"/>
      <c r="Z324" s="48"/>
    </row>
    <row r="325" spans="1:26" ht="15.75" customHeight="1">
      <c r="A325" s="48"/>
      <c r="B325" s="48"/>
      <c r="C325" s="48"/>
      <c r="D325" s="48"/>
      <c r="E325" s="48"/>
      <c r="F325" s="48"/>
      <c r="G325" s="48"/>
      <c r="H325" s="48"/>
      <c r="I325" s="48"/>
      <c r="J325" s="48"/>
      <c r="K325" s="48"/>
      <c r="L325" s="48"/>
      <c r="M325" s="48"/>
      <c r="N325" s="48"/>
      <c r="O325" s="48"/>
      <c r="P325" s="48"/>
      <c r="Q325" s="48"/>
      <c r="R325" s="48"/>
      <c r="S325" s="48"/>
      <c r="T325" s="48"/>
      <c r="U325" s="48"/>
      <c r="V325" s="48"/>
      <c r="W325" s="48"/>
      <c r="X325" s="48"/>
      <c r="Y325" s="48"/>
      <c r="Z325" s="48"/>
    </row>
    <row r="326" spans="1:26" ht="15.75" customHeight="1">
      <c r="A326" s="48"/>
      <c r="B326" s="48"/>
      <c r="C326" s="48"/>
      <c r="D326" s="48"/>
      <c r="E326" s="48"/>
      <c r="F326" s="48"/>
      <c r="G326" s="48"/>
      <c r="H326" s="48"/>
      <c r="I326" s="48"/>
      <c r="J326" s="48"/>
      <c r="K326" s="48"/>
      <c r="L326" s="48"/>
      <c r="M326" s="48"/>
      <c r="N326" s="48"/>
      <c r="O326" s="48"/>
      <c r="P326" s="48"/>
      <c r="Q326" s="48"/>
      <c r="R326" s="48"/>
      <c r="S326" s="48"/>
      <c r="T326" s="48"/>
      <c r="U326" s="48"/>
      <c r="V326" s="48"/>
      <c r="W326" s="48"/>
      <c r="X326" s="48"/>
      <c r="Y326" s="48"/>
      <c r="Z326" s="48"/>
    </row>
    <row r="327" spans="1:26" ht="15.75" customHeight="1">
      <c r="A327" s="48"/>
      <c r="B327" s="48"/>
      <c r="C327" s="48"/>
      <c r="D327" s="48"/>
      <c r="E327" s="48"/>
      <c r="F327" s="48"/>
      <c r="G327" s="48"/>
      <c r="H327" s="48"/>
      <c r="I327" s="48"/>
      <c r="J327" s="48"/>
      <c r="K327" s="48"/>
      <c r="L327" s="48"/>
      <c r="M327" s="48"/>
      <c r="N327" s="48"/>
      <c r="O327" s="48"/>
      <c r="P327" s="48"/>
      <c r="Q327" s="48"/>
      <c r="R327" s="48"/>
      <c r="S327" s="48"/>
      <c r="T327" s="48"/>
      <c r="U327" s="48"/>
      <c r="V327" s="48"/>
      <c r="W327" s="48"/>
      <c r="X327" s="48"/>
      <c r="Y327" s="48"/>
      <c r="Z327" s="48"/>
    </row>
    <row r="328" spans="1:26" ht="15.75" customHeight="1">
      <c r="A328" s="48"/>
      <c r="B328" s="48"/>
      <c r="C328" s="48"/>
      <c r="D328" s="48"/>
      <c r="E328" s="48"/>
      <c r="F328" s="48"/>
      <c r="G328" s="48"/>
      <c r="H328" s="48"/>
      <c r="I328" s="48"/>
      <c r="J328" s="48"/>
      <c r="K328" s="48"/>
      <c r="L328" s="48"/>
      <c r="M328" s="48"/>
      <c r="N328" s="48"/>
      <c r="O328" s="48"/>
      <c r="P328" s="48"/>
      <c r="Q328" s="48"/>
      <c r="R328" s="48"/>
      <c r="S328" s="48"/>
      <c r="T328" s="48"/>
      <c r="U328" s="48"/>
      <c r="V328" s="48"/>
      <c r="W328" s="48"/>
      <c r="X328" s="48"/>
      <c r="Y328" s="48"/>
      <c r="Z328" s="48"/>
    </row>
    <row r="329" spans="1:26" ht="15.75" customHeight="1">
      <c r="A329" s="48"/>
      <c r="B329" s="48"/>
      <c r="C329" s="48"/>
      <c r="D329" s="48"/>
      <c r="E329" s="48"/>
      <c r="F329" s="48"/>
      <c r="G329" s="48"/>
      <c r="H329" s="48"/>
      <c r="I329" s="48"/>
      <c r="J329" s="48"/>
      <c r="K329" s="48"/>
      <c r="L329" s="48"/>
      <c r="M329" s="48"/>
      <c r="N329" s="48"/>
      <c r="O329" s="48"/>
      <c r="P329" s="48"/>
      <c r="Q329" s="48"/>
      <c r="R329" s="48"/>
      <c r="S329" s="48"/>
      <c r="T329" s="48"/>
      <c r="U329" s="48"/>
      <c r="V329" s="48"/>
      <c r="W329" s="48"/>
      <c r="X329" s="48"/>
      <c r="Y329" s="48"/>
      <c r="Z329" s="48"/>
    </row>
    <row r="330" spans="1:26" ht="15.75" customHeight="1">
      <c r="A330" s="48"/>
      <c r="B330" s="48"/>
      <c r="C330" s="48"/>
      <c r="D330" s="48"/>
      <c r="E330" s="48"/>
      <c r="F330" s="48"/>
      <c r="G330" s="48"/>
      <c r="H330" s="48"/>
      <c r="I330" s="48"/>
      <c r="J330" s="48"/>
      <c r="K330" s="48"/>
      <c r="L330" s="48"/>
      <c r="M330" s="48"/>
      <c r="N330" s="48"/>
      <c r="O330" s="48"/>
      <c r="P330" s="48"/>
      <c r="Q330" s="48"/>
      <c r="R330" s="48"/>
      <c r="S330" s="48"/>
      <c r="T330" s="48"/>
      <c r="U330" s="48"/>
      <c r="V330" s="48"/>
      <c r="W330" s="48"/>
      <c r="X330" s="48"/>
      <c r="Y330" s="48"/>
      <c r="Z330" s="48"/>
    </row>
    <row r="331" spans="1:26" ht="15.75" customHeight="1">
      <c r="A331" s="48"/>
      <c r="B331" s="48"/>
      <c r="C331" s="48"/>
      <c r="D331" s="48"/>
      <c r="E331" s="48"/>
      <c r="F331" s="48"/>
      <c r="G331" s="48"/>
      <c r="H331" s="48"/>
      <c r="I331" s="48"/>
      <c r="J331" s="48"/>
      <c r="K331" s="48"/>
      <c r="L331" s="48"/>
      <c r="M331" s="48"/>
      <c r="N331" s="48"/>
      <c r="O331" s="48"/>
      <c r="P331" s="48"/>
      <c r="Q331" s="48"/>
      <c r="R331" s="48"/>
      <c r="S331" s="48"/>
      <c r="T331" s="48"/>
      <c r="U331" s="48"/>
      <c r="V331" s="48"/>
      <c r="W331" s="48"/>
      <c r="X331" s="48"/>
      <c r="Y331" s="48"/>
      <c r="Z331" s="48"/>
    </row>
    <row r="332" spans="1:26" ht="15.75" customHeight="1">
      <c r="A332" s="48"/>
      <c r="B332" s="48"/>
      <c r="C332" s="48"/>
      <c r="D332" s="48"/>
      <c r="E332" s="48"/>
      <c r="F332" s="48"/>
      <c r="G332" s="48"/>
      <c r="H332" s="48"/>
      <c r="I332" s="48"/>
      <c r="J332" s="48"/>
      <c r="K332" s="48"/>
      <c r="L332" s="48"/>
      <c r="M332" s="48"/>
      <c r="N332" s="48"/>
      <c r="O332" s="48"/>
      <c r="P332" s="48"/>
      <c r="Q332" s="48"/>
      <c r="R332" s="48"/>
      <c r="S332" s="48"/>
      <c r="T332" s="48"/>
      <c r="U332" s="48"/>
      <c r="V332" s="48"/>
      <c r="W332" s="48"/>
      <c r="X332" s="48"/>
      <c r="Y332" s="48"/>
      <c r="Z332" s="48"/>
    </row>
    <row r="333" spans="1:26" ht="15.75" customHeight="1">
      <c r="A333" s="48"/>
      <c r="B333" s="48"/>
      <c r="C333" s="48"/>
      <c r="D333" s="48"/>
      <c r="E333" s="48"/>
      <c r="F333" s="48"/>
      <c r="G333" s="48"/>
      <c r="H333" s="48"/>
      <c r="I333" s="48"/>
      <c r="J333" s="48"/>
      <c r="K333" s="48"/>
      <c r="L333" s="48"/>
      <c r="M333" s="48"/>
      <c r="N333" s="48"/>
      <c r="O333" s="48"/>
      <c r="P333" s="48"/>
      <c r="Q333" s="48"/>
      <c r="R333" s="48"/>
      <c r="S333" s="48"/>
      <c r="T333" s="48"/>
      <c r="U333" s="48"/>
      <c r="V333" s="48"/>
      <c r="W333" s="48"/>
      <c r="X333" s="48"/>
      <c r="Y333" s="48"/>
      <c r="Z333" s="48"/>
    </row>
    <row r="334" spans="1:26" ht="15.75" customHeight="1">
      <c r="A334" s="48"/>
      <c r="B334" s="48"/>
      <c r="C334" s="48"/>
      <c r="D334" s="48"/>
      <c r="E334" s="48"/>
      <c r="F334" s="48"/>
      <c r="G334" s="48"/>
      <c r="H334" s="48"/>
      <c r="I334" s="48"/>
      <c r="J334" s="48"/>
      <c r="K334" s="48"/>
      <c r="L334" s="48"/>
      <c r="M334" s="48"/>
      <c r="N334" s="48"/>
      <c r="O334" s="48"/>
      <c r="P334" s="48"/>
      <c r="Q334" s="48"/>
      <c r="R334" s="48"/>
      <c r="S334" s="48"/>
      <c r="T334" s="48"/>
      <c r="U334" s="48"/>
      <c r="V334" s="48"/>
      <c r="W334" s="48"/>
      <c r="X334" s="48"/>
      <c r="Y334" s="48"/>
      <c r="Z334" s="48"/>
    </row>
    <row r="335" spans="1:26" ht="15.75" customHeight="1">
      <c r="A335" s="48"/>
      <c r="B335" s="48"/>
      <c r="C335" s="48"/>
      <c r="D335" s="48"/>
      <c r="E335" s="48"/>
      <c r="F335" s="48"/>
      <c r="G335" s="48"/>
      <c r="H335" s="48"/>
      <c r="I335" s="48"/>
      <c r="J335" s="48"/>
      <c r="K335" s="48"/>
      <c r="L335" s="48"/>
      <c r="M335" s="48"/>
      <c r="N335" s="48"/>
      <c r="O335" s="48"/>
      <c r="P335" s="48"/>
      <c r="Q335" s="48"/>
      <c r="R335" s="48"/>
      <c r="S335" s="48"/>
      <c r="T335" s="48"/>
      <c r="U335" s="48"/>
      <c r="V335" s="48"/>
      <c r="W335" s="48"/>
      <c r="X335" s="48"/>
      <c r="Y335" s="48"/>
      <c r="Z335" s="48"/>
    </row>
    <row r="336" spans="1:26" ht="15.75" customHeight="1">
      <c r="A336" s="48"/>
      <c r="B336" s="48"/>
      <c r="C336" s="48"/>
      <c r="D336" s="48"/>
      <c r="E336" s="48"/>
      <c r="F336" s="48"/>
      <c r="G336" s="48"/>
      <c r="H336" s="48"/>
      <c r="I336" s="48"/>
      <c r="J336" s="48"/>
      <c r="K336" s="48"/>
      <c r="L336" s="48"/>
      <c r="M336" s="48"/>
      <c r="N336" s="48"/>
      <c r="O336" s="48"/>
      <c r="P336" s="48"/>
      <c r="Q336" s="48"/>
      <c r="R336" s="48"/>
      <c r="S336" s="48"/>
      <c r="T336" s="48"/>
      <c r="U336" s="48"/>
      <c r="V336" s="48"/>
      <c r="W336" s="48"/>
      <c r="X336" s="48"/>
      <c r="Y336" s="48"/>
      <c r="Z336" s="48"/>
    </row>
    <row r="337" spans="1:26" ht="15.75" customHeight="1">
      <c r="A337" s="48"/>
      <c r="B337" s="48"/>
      <c r="C337" s="48"/>
      <c r="D337" s="48"/>
      <c r="E337" s="48"/>
      <c r="F337" s="48"/>
      <c r="G337" s="48"/>
      <c r="H337" s="48"/>
      <c r="I337" s="48"/>
      <c r="J337" s="48"/>
      <c r="K337" s="48"/>
      <c r="L337" s="48"/>
      <c r="M337" s="48"/>
      <c r="N337" s="48"/>
      <c r="O337" s="48"/>
      <c r="P337" s="48"/>
      <c r="Q337" s="48"/>
      <c r="R337" s="48"/>
      <c r="S337" s="48"/>
      <c r="T337" s="48"/>
      <c r="U337" s="48"/>
      <c r="V337" s="48"/>
      <c r="W337" s="48"/>
      <c r="X337" s="48"/>
      <c r="Y337" s="48"/>
      <c r="Z337" s="48"/>
    </row>
    <row r="338" spans="1:26" ht="15.75" customHeight="1">
      <c r="A338" s="48"/>
      <c r="B338" s="48"/>
      <c r="C338" s="48"/>
      <c r="D338" s="48"/>
      <c r="E338" s="48"/>
      <c r="F338" s="48"/>
      <c r="G338" s="48"/>
      <c r="H338" s="48"/>
      <c r="I338" s="48"/>
      <c r="J338" s="48"/>
      <c r="K338" s="48"/>
      <c r="L338" s="48"/>
      <c r="M338" s="48"/>
      <c r="N338" s="48"/>
      <c r="O338" s="48"/>
      <c r="P338" s="48"/>
      <c r="Q338" s="48"/>
      <c r="R338" s="48"/>
      <c r="S338" s="48"/>
      <c r="T338" s="48"/>
      <c r="U338" s="48"/>
      <c r="V338" s="48"/>
      <c r="W338" s="48"/>
      <c r="X338" s="48"/>
      <c r="Y338" s="48"/>
      <c r="Z338" s="48"/>
    </row>
    <row r="339" spans="1:26" ht="15.75" customHeight="1">
      <c r="A339" s="48"/>
      <c r="B339" s="48"/>
      <c r="C339" s="48"/>
      <c r="D339" s="48"/>
      <c r="E339" s="48"/>
      <c r="F339" s="48"/>
      <c r="G339" s="48"/>
      <c r="H339" s="48"/>
      <c r="I339" s="48"/>
      <c r="J339" s="48"/>
      <c r="K339" s="48"/>
      <c r="L339" s="48"/>
      <c r="M339" s="48"/>
      <c r="N339" s="48"/>
      <c r="O339" s="48"/>
      <c r="P339" s="48"/>
      <c r="Q339" s="48"/>
      <c r="R339" s="48"/>
      <c r="S339" s="48"/>
      <c r="T339" s="48"/>
      <c r="U339" s="48"/>
      <c r="V339" s="48"/>
      <c r="W339" s="48"/>
      <c r="X339" s="48"/>
      <c r="Y339" s="48"/>
      <c r="Z339" s="48"/>
    </row>
    <row r="340" spans="1:26" ht="15.75" customHeight="1">
      <c r="A340" s="48"/>
      <c r="B340" s="48"/>
      <c r="C340" s="48"/>
      <c r="D340" s="48"/>
      <c r="E340" s="48"/>
      <c r="F340" s="48"/>
      <c r="G340" s="48"/>
      <c r="H340" s="48"/>
      <c r="I340" s="48"/>
      <c r="J340" s="48"/>
      <c r="K340" s="48"/>
      <c r="L340" s="48"/>
      <c r="M340" s="48"/>
      <c r="N340" s="48"/>
      <c r="O340" s="48"/>
      <c r="P340" s="48"/>
      <c r="Q340" s="48"/>
      <c r="R340" s="48"/>
      <c r="S340" s="48"/>
      <c r="T340" s="48"/>
      <c r="U340" s="48"/>
      <c r="V340" s="48"/>
      <c r="W340" s="48"/>
      <c r="X340" s="48"/>
      <c r="Y340" s="48"/>
      <c r="Z340" s="48"/>
    </row>
    <row r="341" spans="1:26" ht="15.75" customHeight="1">
      <c r="A341" s="48"/>
      <c r="B341" s="48"/>
      <c r="C341" s="48"/>
      <c r="D341" s="48"/>
      <c r="E341" s="48"/>
      <c r="F341" s="48"/>
      <c r="G341" s="48"/>
      <c r="H341" s="48"/>
      <c r="I341" s="48"/>
      <c r="J341" s="48"/>
      <c r="K341" s="48"/>
      <c r="L341" s="48"/>
      <c r="M341" s="48"/>
      <c r="N341" s="48"/>
      <c r="O341" s="48"/>
      <c r="P341" s="48"/>
      <c r="Q341" s="48"/>
      <c r="R341" s="48"/>
      <c r="S341" s="48"/>
      <c r="T341" s="48"/>
      <c r="U341" s="48"/>
      <c r="V341" s="48"/>
      <c r="W341" s="48"/>
      <c r="X341" s="48"/>
      <c r="Y341" s="48"/>
      <c r="Z341" s="48"/>
    </row>
    <row r="342" spans="1:26" ht="15.75" customHeight="1">
      <c r="A342" s="48"/>
      <c r="B342" s="48"/>
      <c r="C342" s="48"/>
      <c r="D342" s="48"/>
      <c r="E342" s="48"/>
      <c r="F342" s="48"/>
      <c r="G342" s="48"/>
      <c r="H342" s="48"/>
      <c r="I342" s="48"/>
      <c r="J342" s="48"/>
      <c r="K342" s="48"/>
      <c r="L342" s="48"/>
      <c r="M342" s="48"/>
      <c r="N342" s="48"/>
      <c r="O342" s="48"/>
      <c r="P342" s="48"/>
      <c r="Q342" s="48"/>
      <c r="R342" s="48"/>
      <c r="S342" s="48"/>
      <c r="T342" s="48"/>
      <c r="U342" s="48"/>
      <c r="V342" s="48"/>
      <c r="W342" s="48"/>
      <c r="X342" s="48"/>
      <c r="Y342" s="48"/>
      <c r="Z342" s="48"/>
    </row>
    <row r="343" spans="1:26" ht="15.75" customHeight="1">
      <c r="A343" s="48"/>
      <c r="B343" s="48"/>
      <c r="C343" s="48"/>
      <c r="D343" s="48"/>
      <c r="E343" s="48"/>
      <c r="F343" s="48"/>
      <c r="G343" s="48"/>
      <c r="H343" s="48"/>
      <c r="I343" s="48"/>
      <c r="J343" s="48"/>
      <c r="K343" s="48"/>
      <c r="L343" s="48"/>
      <c r="M343" s="48"/>
      <c r="N343" s="48"/>
      <c r="O343" s="48"/>
      <c r="P343" s="48"/>
      <c r="Q343" s="48"/>
      <c r="R343" s="48"/>
      <c r="S343" s="48"/>
      <c r="T343" s="48"/>
      <c r="U343" s="48"/>
      <c r="V343" s="48"/>
      <c r="W343" s="48"/>
      <c r="X343" s="48"/>
      <c r="Y343" s="48"/>
      <c r="Z343" s="48"/>
    </row>
    <row r="344" spans="1:26" ht="15.75" customHeight="1">
      <c r="A344" s="48"/>
      <c r="B344" s="48"/>
      <c r="C344" s="48"/>
      <c r="D344" s="48"/>
      <c r="E344" s="48"/>
      <c r="F344" s="48"/>
      <c r="G344" s="48"/>
      <c r="H344" s="48"/>
      <c r="I344" s="48"/>
      <c r="J344" s="48"/>
      <c r="K344" s="48"/>
      <c r="L344" s="48"/>
      <c r="M344" s="48"/>
      <c r="N344" s="48"/>
      <c r="O344" s="48"/>
      <c r="P344" s="48"/>
      <c r="Q344" s="48"/>
      <c r="R344" s="48"/>
      <c r="S344" s="48"/>
      <c r="T344" s="48"/>
      <c r="U344" s="48"/>
      <c r="V344" s="48"/>
      <c r="W344" s="48"/>
      <c r="X344" s="48"/>
      <c r="Y344" s="48"/>
      <c r="Z344" s="48"/>
    </row>
    <row r="345" spans="1:26" ht="15.75" customHeight="1">
      <c r="A345" s="48"/>
      <c r="B345" s="48"/>
      <c r="C345" s="48"/>
      <c r="D345" s="48"/>
      <c r="E345" s="48"/>
      <c r="F345" s="48"/>
      <c r="G345" s="48"/>
      <c r="H345" s="48"/>
      <c r="I345" s="48"/>
      <c r="J345" s="48"/>
      <c r="K345" s="48"/>
      <c r="L345" s="48"/>
      <c r="M345" s="48"/>
      <c r="N345" s="48"/>
      <c r="O345" s="48"/>
      <c r="P345" s="48"/>
      <c r="Q345" s="48"/>
      <c r="R345" s="48"/>
      <c r="S345" s="48"/>
      <c r="T345" s="48"/>
      <c r="U345" s="48"/>
      <c r="V345" s="48"/>
      <c r="W345" s="48"/>
      <c r="X345" s="48"/>
      <c r="Y345" s="48"/>
      <c r="Z345" s="48"/>
    </row>
    <row r="346" spans="1:26" ht="15.75" customHeight="1">
      <c r="A346" s="48"/>
      <c r="B346" s="48"/>
      <c r="C346" s="48"/>
      <c r="D346" s="48"/>
      <c r="E346" s="48"/>
      <c r="F346" s="48"/>
      <c r="G346" s="48"/>
      <c r="H346" s="48"/>
      <c r="I346" s="48"/>
      <c r="J346" s="48"/>
      <c r="K346" s="48"/>
      <c r="L346" s="48"/>
      <c r="M346" s="48"/>
      <c r="N346" s="48"/>
      <c r="O346" s="48"/>
      <c r="P346" s="48"/>
      <c r="Q346" s="48"/>
      <c r="R346" s="48"/>
      <c r="S346" s="48"/>
      <c r="T346" s="48"/>
      <c r="U346" s="48"/>
      <c r="V346" s="48"/>
      <c r="W346" s="48"/>
      <c r="X346" s="48"/>
      <c r="Y346" s="48"/>
      <c r="Z346" s="48"/>
    </row>
    <row r="347" spans="1:26" ht="15.75" customHeight="1">
      <c r="A347" s="48"/>
      <c r="B347" s="48"/>
      <c r="C347" s="48"/>
      <c r="D347" s="48"/>
      <c r="E347" s="48"/>
      <c r="F347" s="48"/>
      <c r="G347" s="48"/>
      <c r="H347" s="48"/>
      <c r="I347" s="48"/>
      <c r="J347" s="48"/>
      <c r="K347" s="48"/>
      <c r="L347" s="48"/>
      <c r="M347" s="48"/>
      <c r="N347" s="48"/>
      <c r="O347" s="48"/>
      <c r="P347" s="48"/>
      <c r="Q347" s="48"/>
      <c r="R347" s="48"/>
      <c r="S347" s="48"/>
      <c r="T347" s="48"/>
      <c r="U347" s="48"/>
      <c r="V347" s="48"/>
      <c r="W347" s="48"/>
      <c r="X347" s="48"/>
      <c r="Y347" s="48"/>
      <c r="Z347" s="48"/>
    </row>
    <row r="348" spans="1:26" ht="15.75" customHeight="1">
      <c r="A348" s="48"/>
      <c r="B348" s="48"/>
      <c r="C348" s="48"/>
      <c r="D348" s="48"/>
      <c r="E348" s="48"/>
      <c r="F348" s="48"/>
      <c r="G348" s="48"/>
      <c r="H348" s="48"/>
      <c r="I348" s="48"/>
      <c r="J348" s="48"/>
      <c r="K348" s="48"/>
      <c r="L348" s="48"/>
      <c r="M348" s="48"/>
      <c r="N348" s="48"/>
      <c r="O348" s="48"/>
      <c r="P348" s="48"/>
      <c r="Q348" s="48"/>
      <c r="R348" s="48"/>
      <c r="S348" s="48"/>
      <c r="T348" s="48"/>
      <c r="U348" s="48"/>
      <c r="V348" s="48"/>
      <c r="W348" s="48"/>
      <c r="X348" s="48"/>
      <c r="Y348" s="48"/>
      <c r="Z348" s="48"/>
    </row>
    <row r="349" spans="1:26" ht="15.75" customHeight="1">
      <c r="A349" s="48"/>
      <c r="B349" s="48"/>
      <c r="C349" s="48"/>
      <c r="D349" s="48"/>
      <c r="E349" s="48"/>
      <c r="F349" s="48"/>
      <c r="G349" s="48"/>
      <c r="H349" s="48"/>
      <c r="I349" s="48"/>
      <c r="J349" s="48"/>
      <c r="K349" s="48"/>
      <c r="L349" s="48"/>
      <c r="M349" s="48"/>
      <c r="N349" s="48"/>
      <c r="O349" s="48"/>
      <c r="P349" s="48"/>
      <c r="Q349" s="48"/>
      <c r="R349" s="48"/>
      <c r="S349" s="48"/>
      <c r="T349" s="48"/>
      <c r="U349" s="48"/>
      <c r="V349" s="48"/>
      <c r="W349" s="48"/>
      <c r="X349" s="48"/>
      <c r="Y349" s="48"/>
      <c r="Z349" s="48"/>
    </row>
    <row r="350" spans="1:26" ht="15.75" customHeight="1">
      <c r="A350" s="48"/>
      <c r="B350" s="48"/>
      <c r="C350" s="48"/>
      <c r="D350" s="48"/>
      <c r="E350" s="48"/>
      <c r="F350" s="48"/>
      <c r="G350" s="48"/>
      <c r="H350" s="48"/>
      <c r="I350" s="48"/>
      <c r="J350" s="48"/>
      <c r="K350" s="48"/>
      <c r="L350" s="48"/>
      <c r="M350" s="48"/>
      <c r="N350" s="48"/>
      <c r="O350" s="48"/>
      <c r="P350" s="48"/>
      <c r="Q350" s="48"/>
      <c r="R350" s="48"/>
      <c r="S350" s="48"/>
      <c r="T350" s="48"/>
      <c r="U350" s="48"/>
      <c r="V350" s="48"/>
      <c r="W350" s="48"/>
      <c r="X350" s="48"/>
      <c r="Y350" s="48"/>
      <c r="Z350" s="48"/>
    </row>
    <row r="351" spans="1:26" ht="15.75" customHeight="1">
      <c r="A351" s="48"/>
      <c r="B351" s="48"/>
      <c r="C351" s="48"/>
      <c r="D351" s="48"/>
      <c r="E351" s="48"/>
      <c r="F351" s="48"/>
      <c r="G351" s="48"/>
      <c r="H351" s="48"/>
      <c r="I351" s="48"/>
      <c r="J351" s="48"/>
      <c r="K351" s="48"/>
      <c r="L351" s="48"/>
      <c r="M351" s="48"/>
      <c r="N351" s="48"/>
      <c r="O351" s="48"/>
      <c r="P351" s="48"/>
      <c r="Q351" s="48"/>
      <c r="R351" s="48"/>
      <c r="S351" s="48"/>
      <c r="T351" s="48"/>
      <c r="U351" s="48"/>
      <c r="V351" s="48"/>
      <c r="W351" s="48"/>
      <c r="X351" s="48"/>
      <c r="Y351" s="48"/>
      <c r="Z351" s="48"/>
    </row>
    <row r="352" spans="1:26" ht="15.75" customHeight="1">
      <c r="A352" s="48"/>
      <c r="B352" s="48"/>
      <c r="C352" s="48"/>
      <c r="D352" s="48"/>
      <c r="E352" s="48"/>
      <c r="F352" s="48"/>
      <c r="G352" s="48"/>
      <c r="H352" s="48"/>
      <c r="I352" s="48"/>
      <c r="J352" s="48"/>
      <c r="K352" s="48"/>
      <c r="L352" s="48"/>
      <c r="M352" s="48"/>
      <c r="N352" s="48"/>
      <c r="O352" s="48"/>
      <c r="P352" s="48"/>
      <c r="Q352" s="48"/>
      <c r="R352" s="48"/>
      <c r="S352" s="48"/>
      <c r="T352" s="48"/>
      <c r="U352" s="48"/>
      <c r="V352" s="48"/>
      <c r="W352" s="48"/>
      <c r="X352" s="48"/>
      <c r="Y352" s="48"/>
      <c r="Z352" s="48"/>
    </row>
    <row r="353" spans="1:26" ht="15.75" customHeight="1">
      <c r="A353" s="48"/>
      <c r="B353" s="48"/>
      <c r="C353" s="48"/>
      <c r="D353" s="48"/>
      <c r="E353" s="48"/>
      <c r="F353" s="48"/>
      <c r="G353" s="48"/>
      <c r="H353" s="48"/>
      <c r="I353" s="48"/>
      <c r="J353" s="48"/>
      <c r="K353" s="48"/>
      <c r="L353" s="48"/>
      <c r="M353" s="48"/>
      <c r="N353" s="48"/>
      <c r="O353" s="48"/>
      <c r="P353" s="48"/>
      <c r="Q353" s="48"/>
      <c r="R353" s="48"/>
      <c r="S353" s="48"/>
      <c r="T353" s="48"/>
      <c r="U353" s="48"/>
      <c r="V353" s="48"/>
      <c r="W353" s="48"/>
      <c r="X353" s="48"/>
      <c r="Y353" s="48"/>
      <c r="Z353" s="48"/>
    </row>
    <row r="354" spans="1:26" ht="15.75" customHeight="1">
      <c r="A354" s="48"/>
      <c r="B354" s="48"/>
      <c r="C354" s="48"/>
      <c r="D354" s="48"/>
      <c r="E354" s="48"/>
      <c r="F354" s="48"/>
      <c r="G354" s="48"/>
      <c r="H354" s="48"/>
      <c r="I354" s="48"/>
      <c r="J354" s="48"/>
      <c r="K354" s="48"/>
      <c r="L354" s="48"/>
      <c r="M354" s="48"/>
      <c r="N354" s="48"/>
      <c r="O354" s="48"/>
      <c r="P354" s="48"/>
      <c r="Q354" s="48"/>
      <c r="R354" s="48"/>
      <c r="S354" s="48"/>
      <c r="T354" s="48"/>
      <c r="U354" s="48"/>
      <c r="V354" s="48"/>
      <c r="W354" s="48"/>
      <c r="X354" s="48"/>
      <c r="Y354" s="48"/>
      <c r="Z354" s="48"/>
    </row>
    <row r="355" spans="1:26" ht="15.75" customHeight="1">
      <c r="A355" s="48"/>
      <c r="B355" s="48"/>
      <c r="C355" s="48"/>
      <c r="D355" s="48"/>
      <c r="E355" s="48"/>
      <c r="F355" s="48"/>
      <c r="G355" s="48"/>
      <c r="H355" s="48"/>
      <c r="I355" s="48"/>
      <c r="J355" s="48"/>
      <c r="K355" s="48"/>
      <c r="L355" s="48"/>
      <c r="M355" s="48"/>
      <c r="N355" s="48"/>
      <c r="O355" s="48"/>
      <c r="P355" s="48"/>
      <c r="Q355" s="48"/>
      <c r="R355" s="48"/>
      <c r="S355" s="48"/>
      <c r="T355" s="48"/>
      <c r="U355" s="48"/>
      <c r="V355" s="48"/>
      <c r="W355" s="48"/>
      <c r="X355" s="48"/>
      <c r="Y355" s="48"/>
      <c r="Z355" s="48"/>
    </row>
    <row r="356" spans="1:26" ht="15.75" customHeight="1">
      <c r="A356" s="48"/>
      <c r="B356" s="48"/>
      <c r="C356" s="48"/>
      <c r="D356" s="48"/>
      <c r="E356" s="48"/>
      <c r="F356" s="48"/>
      <c r="G356" s="48"/>
      <c r="H356" s="48"/>
      <c r="I356" s="48"/>
      <c r="J356" s="48"/>
      <c r="K356" s="48"/>
      <c r="L356" s="48"/>
      <c r="M356" s="48"/>
      <c r="N356" s="48"/>
      <c r="O356" s="48"/>
      <c r="P356" s="48"/>
      <c r="Q356" s="48"/>
      <c r="R356" s="48"/>
      <c r="S356" s="48"/>
      <c r="T356" s="48"/>
      <c r="U356" s="48"/>
      <c r="V356" s="48"/>
      <c r="W356" s="48"/>
      <c r="X356" s="48"/>
      <c r="Y356" s="48"/>
      <c r="Z356" s="48"/>
    </row>
    <row r="357" spans="1:26" ht="15.75" customHeight="1">
      <c r="A357" s="48"/>
      <c r="B357" s="48"/>
      <c r="C357" s="48"/>
      <c r="D357" s="48"/>
      <c r="E357" s="48"/>
      <c r="F357" s="48"/>
      <c r="G357" s="48"/>
      <c r="H357" s="48"/>
      <c r="I357" s="48"/>
      <c r="J357" s="48"/>
      <c r="K357" s="48"/>
      <c r="L357" s="48"/>
      <c r="M357" s="48"/>
      <c r="N357" s="48"/>
      <c r="O357" s="48"/>
      <c r="P357" s="48"/>
      <c r="Q357" s="48"/>
      <c r="R357" s="48"/>
      <c r="S357" s="48"/>
      <c r="T357" s="48"/>
      <c r="U357" s="48"/>
      <c r="V357" s="48"/>
      <c r="W357" s="48"/>
      <c r="X357" s="48"/>
      <c r="Y357" s="48"/>
      <c r="Z357" s="48"/>
    </row>
    <row r="358" spans="1:26" ht="15.75" customHeight="1">
      <c r="A358" s="48"/>
      <c r="B358" s="48"/>
      <c r="C358" s="48"/>
      <c r="D358" s="48"/>
      <c r="E358" s="48"/>
      <c r="F358" s="48"/>
      <c r="G358" s="48"/>
      <c r="H358" s="48"/>
      <c r="I358" s="48"/>
      <c r="J358" s="48"/>
      <c r="K358" s="48"/>
      <c r="L358" s="48"/>
      <c r="M358" s="48"/>
      <c r="N358" s="48"/>
      <c r="O358" s="48"/>
      <c r="P358" s="48"/>
      <c r="Q358" s="48"/>
      <c r="R358" s="48"/>
      <c r="S358" s="48"/>
      <c r="T358" s="48"/>
      <c r="U358" s="48"/>
      <c r="V358" s="48"/>
      <c r="W358" s="48"/>
      <c r="X358" s="48"/>
      <c r="Y358" s="48"/>
      <c r="Z358" s="48"/>
    </row>
    <row r="359" spans="1:26" ht="15.75" customHeight="1">
      <c r="A359" s="48"/>
      <c r="B359" s="48"/>
      <c r="C359" s="48"/>
      <c r="D359" s="48"/>
      <c r="E359" s="48"/>
      <c r="F359" s="48"/>
      <c r="G359" s="48"/>
      <c r="H359" s="48"/>
      <c r="I359" s="48"/>
      <c r="J359" s="48"/>
      <c r="K359" s="48"/>
      <c r="L359" s="48"/>
      <c r="M359" s="48"/>
      <c r="N359" s="48"/>
      <c r="O359" s="48"/>
      <c r="P359" s="48"/>
      <c r="Q359" s="48"/>
      <c r="R359" s="48"/>
      <c r="S359" s="48"/>
      <c r="T359" s="48"/>
      <c r="U359" s="48"/>
      <c r="V359" s="48"/>
      <c r="W359" s="48"/>
      <c r="X359" s="48"/>
      <c r="Y359" s="48"/>
      <c r="Z359" s="48"/>
    </row>
    <row r="360" spans="1:26" ht="15.75" customHeight="1">
      <c r="A360" s="48"/>
      <c r="B360" s="48"/>
      <c r="C360" s="48"/>
      <c r="D360" s="48"/>
      <c r="E360" s="48"/>
      <c r="F360" s="48"/>
      <c r="G360" s="48"/>
      <c r="H360" s="48"/>
      <c r="I360" s="48"/>
      <c r="J360" s="48"/>
      <c r="K360" s="48"/>
      <c r="L360" s="48"/>
      <c r="M360" s="48"/>
      <c r="N360" s="48"/>
      <c r="O360" s="48"/>
      <c r="P360" s="48"/>
      <c r="Q360" s="48"/>
      <c r="R360" s="48"/>
      <c r="S360" s="48"/>
      <c r="T360" s="48"/>
      <c r="U360" s="48"/>
      <c r="V360" s="48"/>
      <c r="W360" s="48"/>
      <c r="X360" s="48"/>
      <c r="Y360" s="48"/>
      <c r="Z360" s="48"/>
    </row>
    <row r="361" spans="1:26" ht="15.75" customHeight="1">
      <c r="A361" s="48"/>
      <c r="B361" s="48"/>
      <c r="C361" s="48"/>
      <c r="D361" s="48"/>
      <c r="E361" s="48"/>
      <c r="F361" s="48"/>
      <c r="G361" s="48"/>
      <c r="H361" s="48"/>
      <c r="I361" s="48"/>
      <c r="J361" s="48"/>
      <c r="K361" s="48"/>
      <c r="L361" s="48"/>
      <c r="M361" s="48"/>
      <c r="N361" s="48"/>
      <c r="O361" s="48"/>
      <c r="P361" s="48"/>
      <c r="Q361" s="48"/>
      <c r="R361" s="48"/>
      <c r="S361" s="48"/>
      <c r="T361" s="48"/>
      <c r="U361" s="48"/>
      <c r="V361" s="48"/>
      <c r="W361" s="48"/>
      <c r="X361" s="48"/>
      <c r="Y361" s="48"/>
      <c r="Z361" s="48"/>
    </row>
    <row r="362" spans="1:26" ht="15.75" customHeight="1">
      <c r="A362" s="48"/>
      <c r="B362" s="48"/>
      <c r="C362" s="48"/>
      <c r="D362" s="48"/>
      <c r="E362" s="48"/>
      <c r="F362" s="48"/>
      <c r="G362" s="48"/>
      <c r="H362" s="48"/>
      <c r="I362" s="48"/>
      <c r="J362" s="48"/>
      <c r="K362" s="48"/>
      <c r="L362" s="48"/>
      <c r="M362" s="48"/>
      <c r="N362" s="48"/>
      <c r="O362" s="48"/>
      <c r="P362" s="48"/>
      <c r="Q362" s="48"/>
      <c r="R362" s="48"/>
      <c r="S362" s="48"/>
      <c r="T362" s="48"/>
      <c r="U362" s="48"/>
      <c r="V362" s="48"/>
      <c r="W362" s="48"/>
      <c r="X362" s="48"/>
      <c r="Y362" s="48"/>
      <c r="Z362" s="48"/>
    </row>
    <row r="363" spans="1:26" ht="15.75" customHeight="1">
      <c r="A363" s="48"/>
      <c r="B363" s="48"/>
      <c r="C363" s="48"/>
      <c r="D363" s="48"/>
      <c r="E363" s="48"/>
      <c r="F363" s="48"/>
      <c r="G363" s="48"/>
      <c r="H363" s="48"/>
      <c r="I363" s="48"/>
      <c r="J363" s="48"/>
      <c r="K363" s="48"/>
      <c r="L363" s="48"/>
      <c r="M363" s="48"/>
      <c r="N363" s="48"/>
      <c r="O363" s="48"/>
      <c r="P363" s="48"/>
      <c r="Q363" s="48"/>
      <c r="R363" s="48"/>
      <c r="S363" s="48"/>
      <c r="T363" s="48"/>
      <c r="U363" s="48"/>
      <c r="V363" s="48"/>
      <c r="W363" s="48"/>
      <c r="X363" s="48"/>
      <c r="Y363" s="48"/>
      <c r="Z363" s="48"/>
    </row>
    <row r="364" spans="1:26" ht="15.75" customHeight="1">
      <c r="A364" s="48"/>
      <c r="B364" s="48"/>
      <c r="C364" s="48"/>
      <c r="D364" s="48"/>
      <c r="E364" s="48"/>
      <c r="F364" s="48"/>
      <c r="G364" s="48"/>
      <c r="H364" s="48"/>
      <c r="I364" s="48"/>
      <c r="J364" s="48"/>
      <c r="K364" s="48"/>
      <c r="L364" s="48"/>
      <c r="M364" s="48"/>
      <c r="N364" s="48"/>
      <c r="O364" s="48"/>
      <c r="P364" s="48"/>
      <c r="Q364" s="48"/>
      <c r="R364" s="48"/>
      <c r="S364" s="48"/>
      <c r="T364" s="48"/>
      <c r="U364" s="48"/>
      <c r="V364" s="48"/>
      <c r="W364" s="48"/>
      <c r="X364" s="48"/>
      <c r="Y364" s="48"/>
      <c r="Z364" s="48"/>
    </row>
    <row r="365" spans="1:26" ht="15.75" customHeight="1">
      <c r="A365" s="48"/>
      <c r="B365" s="48"/>
      <c r="C365" s="48"/>
      <c r="D365" s="48"/>
      <c r="E365" s="48"/>
      <c r="F365" s="48"/>
      <c r="G365" s="48"/>
      <c r="H365" s="48"/>
      <c r="I365" s="48"/>
      <c r="J365" s="48"/>
      <c r="K365" s="48"/>
      <c r="L365" s="48"/>
      <c r="M365" s="48"/>
      <c r="N365" s="48"/>
      <c r="O365" s="48"/>
      <c r="P365" s="48"/>
      <c r="Q365" s="48"/>
      <c r="R365" s="48"/>
      <c r="S365" s="48"/>
      <c r="T365" s="48"/>
      <c r="U365" s="48"/>
      <c r="V365" s="48"/>
      <c r="W365" s="48"/>
      <c r="X365" s="48"/>
      <c r="Y365" s="48"/>
      <c r="Z365" s="48"/>
    </row>
    <row r="366" spans="1:26" ht="15.75" customHeight="1">
      <c r="A366" s="48"/>
      <c r="B366" s="48"/>
      <c r="C366" s="48"/>
      <c r="D366" s="48"/>
      <c r="E366" s="48"/>
      <c r="F366" s="48"/>
      <c r="G366" s="48"/>
      <c r="H366" s="48"/>
      <c r="I366" s="48"/>
      <c r="J366" s="48"/>
      <c r="K366" s="48"/>
      <c r="L366" s="48"/>
      <c r="M366" s="48"/>
      <c r="N366" s="48"/>
      <c r="O366" s="48"/>
      <c r="P366" s="48"/>
      <c r="Q366" s="48"/>
      <c r="R366" s="48"/>
      <c r="S366" s="48"/>
      <c r="T366" s="48"/>
      <c r="U366" s="48"/>
      <c r="V366" s="48"/>
      <c r="W366" s="48"/>
      <c r="X366" s="48"/>
      <c r="Y366" s="48"/>
      <c r="Z366" s="48"/>
    </row>
    <row r="367" spans="1:26" ht="15.75" customHeight="1">
      <c r="A367" s="48"/>
      <c r="B367" s="48"/>
      <c r="C367" s="48"/>
      <c r="D367" s="48"/>
      <c r="E367" s="48"/>
      <c r="F367" s="48"/>
      <c r="G367" s="48"/>
      <c r="H367" s="48"/>
      <c r="I367" s="48"/>
      <c r="J367" s="48"/>
      <c r="K367" s="48"/>
      <c r="L367" s="48"/>
      <c r="M367" s="48"/>
      <c r="N367" s="48"/>
      <c r="O367" s="48"/>
      <c r="P367" s="48"/>
      <c r="Q367" s="48"/>
      <c r="R367" s="48"/>
      <c r="S367" s="48"/>
      <c r="T367" s="48"/>
      <c r="U367" s="48"/>
      <c r="V367" s="48"/>
      <c r="W367" s="48"/>
      <c r="X367" s="48"/>
      <c r="Y367" s="48"/>
      <c r="Z367" s="48"/>
    </row>
    <row r="368" spans="1:26" ht="15.75" customHeight="1">
      <c r="A368" s="48"/>
      <c r="B368" s="48"/>
      <c r="C368" s="48"/>
      <c r="D368" s="48"/>
      <c r="E368" s="48"/>
      <c r="F368" s="48"/>
      <c r="G368" s="48"/>
      <c r="H368" s="48"/>
      <c r="I368" s="48"/>
      <c r="J368" s="48"/>
      <c r="K368" s="48"/>
      <c r="L368" s="48"/>
      <c r="M368" s="48"/>
      <c r="N368" s="48"/>
      <c r="O368" s="48"/>
      <c r="P368" s="48"/>
      <c r="Q368" s="48"/>
      <c r="R368" s="48"/>
      <c r="S368" s="48"/>
      <c r="T368" s="48"/>
      <c r="U368" s="48"/>
      <c r="V368" s="48"/>
      <c r="W368" s="48"/>
      <c r="X368" s="48"/>
      <c r="Y368" s="48"/>
      <c r="Z368" s="48"/>
    </row>
    <row r="369" spans="1:26" ht="15.75" customHeight="1">
      <c r="A369" s="48"/>
      <c r="B369" s="48"/>
      <c r="C369" s="48"/>
      <c r="D369" s="48"/>
      <c r="E369" s="48"/>
      <c r="F369" s="48"/>
      <c r="G369" s="48"/>
      <c r="H369" s="48"/>
      <c r="I369" s="48"/>
      <c r="J369" s="48"/>
      <c r="K369" s="48"/>
      <c r="L369" s="48"/>
      <c r="M369" s="48"/>
      <c r="N369" s="48"/>
      <c r="O369" s="48"/>
      <c r="P369" s="48"/>
      <c r="Q369" s="48"/>
      <c r="R369" s="48"/>
      <c r="S369" s="48"/>
      <c r="T369" s="48"/>
      <c r="U369" s="48"/>
      <c r="V369" s="48"/>
      <c r="W369" s="48"/>
      <c r="X369" s="48"/>
      <c r="Y369" s="48"/>
      <c r="Z369" s="48"/>
    </row>
    <row r="370" spans="1:26" ht="15.75" customHeight="1">
      <c r="A370" s="48"/>
      <c r="B370" s="48"/>
      <c r="C370" s="48"/>
      <c r="D370" s="48"/>
      <c r="E370" s="48"/>
      <c r="F370" s="48"/>
      <c r="G370" s="48"/>
      <c r="H370" s="48"/>
      <c r="I370" s="48"/>
      <c r="J370" s="48"/>
      <c r="K370" s="48"/>
      <c r="L370" s="48"/>
      <c r="M370" s="48"/>
      <c r="N370" s="48"/>
      <c r="O370" s="48"/>
      <c r="P370" s="48"/>
      <c r="Q370" s="48"/>
      <c r="R370" s="48"/>
      <c r="S370" s="48"/>
      <c r="T370" s="48"/>
      <c r="U370" s="48"/>
      <c r="V370" s="48"/>
      <c r="W370" s="48"/>
      <c r="X370" s="48"/>
      <c r="Y370" s="48"/>
      <c r="Z370" s="48"/>
    </row>
    <row r="371" spans="1:26" ht="15.75" customHeight="1">
      <c r="A371" s="48"/>
      <c r="B371" s="48"/>
      <c r="C371" s="48"/>
      <c r="D371" s="48"/>
      <c r="E371" s="48"/>
      <c r="F371" s="48"/>
      <c r="G371" s="48"/>
      <c r="H371" s="48"/>
      <c r="I371" s="48"/>
      <c r="J371" s="48"/>
      <c r="K371" s="48"/>
      <c r="L371" s="48"/>
      <c r="M371" s="48"/>
      <c r="N371" s="48"/>
      <c r="O371" s="48"/>
      <c r="P371" s="48"/>
      <c r="Q371" s="48"/>
      <c r="R371" s="48"/>
      <c r="S371" s="48"/>
      <c r="T371" s="48"/>
      <c r="U371" s="48"/>
      <c r="V371" s="48"/>
      <c r="W371" s="48"/>
      <c r="X371" s="48"/>
      <c r="Y371" s="48"/>
      <c r="Z371" s="48"/>
    </row>
    <row r="372" spans="1:26" ht="15.75" customHeight="1">
      <c r="A372" s="48"/>
      <c r="B372" s="48"/>
      <c r="C372" s="48"/>
      <c r="D372" s="48"/>
      <c r="E372" s="48"/>
      <c r="F372" s="48"/>
      <c r="G372" s="48"/>
      <c r="H372" s="48"/>
      <c r="I372" s="48"/>
      <c r="J372" s="48"/>
      <c r="K372" s="48"/>
      <c r="L372" s="48"/>
      <c r="M372" s="48"/>
      <c r="N372" s="48"/>
      <c r="O372" s="48"/>
      <c r="P372" s="48"/>
      <c r="Q372" s="48"/>
      <c r="R372" s="48"/>
      <c r="S372" s="48"/>
      <c r="T372" s="48"/>
      <c r="U372" s="48"/>
      <c r="V372" s="48"/>
      <c r="W372" s="48"/>
      <c r="X372" s="48"/>
      <c r="Y372" s="48"/>
      <c r="Z372" s="48"/>
    </row>
    <row r="373" spans="1:26" ht="15.75" customHeight="1">
      <c r="A373" s="48"/>
      <c r="B373" s="48"/>
      <c r="C373" s="48"/>
      <c r="D373" s="48"/>
      <c r="E373" s="48"/>
      <c r="F373" s="48"/>
      <c r="G373" s="48"/>
      <c r="H373" s="48"/>
      <c r="I373" s="48"/>
      <c r="J373" s="48"/>
      <c r="K373" s="48"/>
      <c r="L373" s="48"/>
      <c r="M373" s="48"/>
      <c r="N373" s="48"/>
      <c r="O373" s="48"/>
      <c r="P373" s="48"/>
      <c r="Q373" s="48"/>
      <c r="R373" s="48"/>
      <c r="S373" s="48"/>
      <c r="T373" s="48"/>
      <c r="U373" s="48"/>
      <c r="V373" s="48"/>
      <c r="W373" s="48"/>
      <c r="X373" s="48"/>
      <c r="Y373" s="48"/>
      <c r="Z373" s="48"/>
    </row>
    <row r="374" spans="1:26" ht="15.75" customHeight="1">
      <c r="A374" s="48"/>
      <c r="B374" s="48"/>
      <c r="C374" s="48"/>
      <c r="D374" s="48"/>
      <c r="E374" s="48"/>
      <c r="F374" s="48"/>
      <c r="G374" s="48"/>
      <c r="H374" s="48"/>
      <c r="I374" s="48"/>
      <c r="J374" s="48"/>
      <c r="K374" s="48"/>
      <c r="L374" s="48"/>
      <c r="M374" s="48"/>
      <c r="N374" s="48"/>
      <c r="O374" s="48"/>
      <c r="P374" s="48"/>
      <c r="Q374" s="48"/>
      <c r="R374" s="48"/>
      <c r="S374" s="48"/>
      <c r="T374" s="48"/>
      <c r="U374" s="48"/>
      <c r="V374" s="48"/>
      <c r="W374" s="48"/>
      <c r="X374" s="48"/>
      <c r="Y374" s="48"/>
      <c r="Z374" s="48"/>
    </row>
    <row r="375" spans="1:26" ht="15.75" customHeight="1">
      <c r="A375" s="48"/>
      <c r="B375" s="48"/>
      <c r="C375" s="48"/>
      <c r="D375" s="48"/>
      <c r="E375" s="48"/>
      <c r="F375" s="48"/>
      <c r="G375" s="48"/>
      <c r="H375" s="48"/>
      <c r="I375" s="48"/>
      <c r="J375" s="48"/>
      <c r="K375" s="48"/>
      <c r="L375" s="48"/>
      <c r="M375" s="48"/>
      <c r="N375" s="48"/>
      <c r="O375" s="48"/>
      <c r="P375" s="48"/>
      <c r="Q375" s="48"/>
      <c r="R375" s="48"/>
      <c r="S375" s="48"/>
      <c r="T375" s="48"/>
      <c r="U375" s="48"/>
      <c r="V375" s="48"/>
      <c r="W375" s="48"/>
      <c r="X375" s="48"/>
      <c r="Y375" s="48"/>
      <c r="Z375" s="48"/>
    </row>
    <row r="376" spans="1:26" ht="15.75" customHeight="1">
      <c r="A376" s="48"/>
      <c r="B376" s="48"/>
      <c r="C376" s="48"/>
      <c r="D376" s="48"/>
      <c r="E376" s="48"/>
      <c r="F376" s="48"/>
      <c r="G376" s="48"/>
      <c r="H376" s="48"/>
      <c r="I376" s="48"/>
      <c r="J376" s="48"/>
      <c r="K376" s="48"/>
      <c r="L376" s="48"/>
      <c r="M376" s="48"/>
      <c r="N376" s="48"/>
      <c r="O376" s="48"/>
      <c r="P376" s="48"/>
      <c r="Q376" s="48"/>
      <c r="R376" s="48"/>
      <c r="S376" s="48"/>
      <c r="T376" s="48"/>
      <c r="U376" s="48"/>
      <c r="V376" s="48"/>
      <c r="W376" s="48"/>
      <c r="X376" s="48"/>
      <c r="Y376" s="48"/>
      <c r="Z376" s="48"/>
    </row>
    <row r="377" spans="1:26" ht="15.75" customHeight="1">
      <c r="A377" s="48"/>
      <c r="B377" s="48"/>
      <c r="C377" s="48"/>
      <c r="D377" s="48"/>
      <c r="E377" s="48"/>
      <c r="F377" s="48"/>
      <c r="G377" s="48"/>
      <c r="H377" s="48"/>
      <c r="I377" s="48"/>
      <c r="J377" s="48"/>
      <c r="K377" s="48"/>
      <c r="L377" s="48"/>
      <c r="M377" s="48"/>
      <c r="N377" s="48"/>
      <c r="O377" s="48"/>
      <c r="P377" s="48"/>
      <c r="Q377" s="48"/>
      <c r="R377" s="48"/>
      <c r="S377" s="48"/>
      <c r="T377" s="48"/>
      <c r="U377" s="48"/>
      <c r="V377" s="48"/>
      <c r="W377" s="48"/>
      <c r="X377" s="48"/>
      <c r="Y377" s="48"/>
      <c r="Z377" s="48"/>
    </row>
    <row r="378" spans="1:26" ht="15.75" customHeight="1">
      <c r="A378" s="48"/>
      <c r="B378" s="48"/>
      <c r="C378" s="48"/>
      <c r="D378" s="48"/>
      <c r="E378" s="48"/>
      <c r="F378" s="48"/>
      <c r="G378" s="48"/>
      <c r="H378" s="48"/>
      <c r="I378" s="48"/>
      <c r="J378" s="48"/>
      <c r="K378" s="48"/>
      <c r="L378" s="48"/>
      <c r="M378" s="48"/>
      <c r="N378" s="48"/>
      <c r="O378" s="48"/>
      <c r="P378" s="48"/>
      <c r="Q378" s="48"/>
      <c r="R378" s="48"/>
      <c r="S378" s="48"/>
      <c r="T378" s="48"/>
      <c r="U378" s="48"/>
      <c r="V378" s="48"/>
      <c r="W378" s="48"/>
      <c r="X378" s="48"/>
      <c r="Y378" s="48"/>
      <c r="Z378" s="48"/>
    </row>
    <row r="379" spans="1:26" ht="15.75" customHeight="1">
      <c r="A379" s="48"/>
      <c r="B379" s="48"/>
      <c r="C379" s="48"/>
      <c r="D379" s="48"/>
      <c r="E379" s="48"/>
      <c r="F379" s="48"/>
      <c r="G379" s="48"/>
      <c r="H379" s="48"/>
      <c r="I379" s="48"/>
      <c r="J379" s="48"/>
      <c r="K379" s="48"/>
      <c r="L379" s="48"/>
      <c r="M379" s="48"/>
      <c r="N379" s="48"/>
      <c r="O379" s="48"/>
      <c r="P379" s="48"/>
      <c r="Q379" s="48"/>
      <c r="R379" s="48"/>
      <c r="S379" s="48"/>
      <c r="T379" s="48"/>
      <c r="U379" s="48"/>
      <c r="V379" s="48"/>
      <c r="W379" s="48"/>
      <c r="X379" s="48"/>
      <c r="Y379" s="48"/>
      <c r="Z379" s="48"/>
    </row>
    <row r="380" spans="1:26" ht="15.75" customHeight="1">
      <c r="A380" s="48"/>
      <c r="B380" s="48"/>
      <c r="C380" s="48"/>
      <c r="D380" s="48"/>
      <c r="E380" s="48"/>
      <c r="F380" s="48"/>
      <c r="G380" s="48"/>
      <c r="H380" s="48"/>
      <c r="I380" s="48"/>
      <c r="J380" s="48"/>
      <c r="K380" s="48"/>
      <c r="L380" s="48"/>
      <c r="M380" s="48"/>
      <c r="N380" s="48"/>
      <c r="O380" s="48"/>
      <c r="P380" s="48"/>
      <c r="Q380" s="48"/>
      <c r="R380" s="48"/>
      <c r="S380" s="48"/>
      <c r="T380" s="48"/>
      <c r="U380" s="48"/>
      <c r="V380" s="48"/>
      <c r="W380" s="48"/>
      <c r="X380" s="48"/>
      <c r="Y380" s="48"/>
      <c r="Z380" s="48"/>
    </row>
    <row r="381" spans="1:26" ht="15.75" customHeight="1">
      <c r="A381" s="48"/>
      <c r="B381" s="48"/>
      <c r="C381" s="48"/>
      <c r="D381" s="48"/>
      <c r="E381" s="48"/>
      <c r="F381" s="48"/>
      <c r="G381" s="48"/>
      <c r="H381" s="48"/>
      <c r="I381" s="48"/>
      <c r="J381" s="48"/>
      <c r="K381" s="48"/>
      <c r="L381" s="48"/>
      <c r="M381" s="48"/>
      <c r="N381" s="48"/>
      <c r="O381" s="48"/>
      <c r="P381" s="48"/>
      <c r="Q381" s="48"/>
      <c r="R381" s="48"/>
      <c r="S381" s="48"/>
      <c r="T381" s="48"/>
      <c r="U381" s="48"/>
      <c r="V381" s="48"/>
      <c r="W381" s="48"/>
      <c r="X381" s="48"/>
      <c r="Y381" s="48"/>
      <c r="Z381" s="48"/>
    </row>
    <row r="382" spans="1:26" ht="15.75" customHeight="1">
      <c r="A382" s="48"/>
      <c r="B382" s="48"/>
      <c r="C382" s="48"/>
      <c r="D382" s="48"/>
      <c r="E382" s="48"/>
      <c r="F382" s="48"/>
      <c r="G382" s="48"/>
      <c r="H382" s="48"/>
      <c r="I382" s="48"/>
      <c r="J382" s="48"/>
      <c r="K382" s="48"/>
      <c r="L382" s="48"/>
      <c r="M382" s="48"/>
      <c r="N382" s="48"/>
      <c r="O382" s="48"/>
      <c r="P382" s="48"/>
      <c r="Q382" s="48"/>
      <c r="R382" s="48"/>
      <c r="S382" s="48"/>
      <c r="T382" s="48"/>
      <c r="U382" s="48"/>
      <c r="V382" s="48"/>
      <c r="W382" s="48"/>
      <c r="X382" s="48"/>
      <c r="Y382" s="48"/>
      <c r="Z382" s="48"/>
    </row>
    <row r="383" spans="1:26" ht="15.75" customHeight="1">
      <c r="A383" s="48"/>
      <c r="B383" s="48"/>
      <c r="C383" s="48"/>
      <c r="D383" s="48"/>
      <c r="E383" s="48"/>
      <c r="F383" s="48"/>
      <c r="G383" s="48"/>
      <c r="H383" s="48"/>
      <c r="I383" s="48"/>
      <c r="J383" s="48"/>
      <c r="K383" s="48"/>
      <c r="L383" s="48"/>
      <c r="M383" s="48"/>
      <c r="N383" s="48"/>
      <c r="O383" s="48"/>
      <c r="P383" s="48"/>
      <c r="Q383" s="48"/>
      <c r="R383" s="48"/>
      <c r="S383" s="48"/>
      <c r="T383" s="48"/>
      <c r="U383" s="48"/>
      <c r="V383" s="48"/>
      <c r="W383" s="48"/>
      <c r="X383" s="48"/>
      <c r="Y383" s="48"/>
      <c r="Z383" s="48"/>
    </row>
    <row r="384" spans="1:26" ht="15.75" customHeight="1">
      <c r="A384" s="48"/>
      <c r="B384" s="48"/>
      <c r="C384" s="48"/>
      <c r="D384" s="48"/>
      <c r="E384" s="48"/>
      <c r="F384" s="48"/>
      <c r="G384" s="48"/>
      <c r="H384" s="48"/>
      <c r="I384" s="48"/>
      <c r="J384" s="48"/>
      <c r="K384" s="48"/>
      <c r="L384" s="48"/>
      <c r="M384" s="48"/>
      <c r="N384" s="48"/>
      <c r="O384" s="48"/>
      <c r="P384" s="48"/>
      <c r="Q384" s="48"/>
      <c r="R384" s="48"/>
      <c r="S384" s="48"/>
      <c r="T384" s="48"/>
      <c r="U384" s="48"/>
      <c r="V384" s="48"/>
      <c r="W384" s="48"/>
      <c r="X384" s="48"/>
      <c r="Y384" s="48"/>
      <c r="Z384" s="48"/>
    </row>
    <row r="385" spans="1:26" ht="15.75" customHeight="1">
      <c r="A385" s="48"/>
      <c r="B385" s="48"/>
      <c r="C385" s="48"/>
      <c r="D385" s="48"/>
      <c r="E385" s="48"/>
      <c r="F385" s="48"/>
      <c r="G385" s="48"/>
      <c r="H385" s="48"/>
      <c r="I385" s="48"/>
      <c r="J385" s="48"/>
      <c r="K385" s="48"/>
      <c r="L385" s="48"/>
      <c r="M385" s="48"/>
      <c r="N385" s="48"/>
      <c r="O385" s="48"/>
      <c r="P385" s="48"/>
      <c r="Q385" s="48"/>
      <c r="R385" s="48"/>
      <c r="S385" s="48"/>
      <c r="T385" s="48"/>
      <c r="U385" s="48"/>
      <c r="V385" s="48"/>
      <c r="W385" s="48"/>
      <c r="X385" s="48"/>
      <c r="Y385" s="48"/>
      <c r="Z385" s="48"/>
    </row>
    <row r="386" spans="1:26" ht="15.75" customHeight="1">
      <c r="A386" s="48"/>
      <c r="B386" s="48"/>
      <c r="C386" s="48"/>
      <c r="D386" s="48"/>
      <c r="E386" s="48"/>
      <c r="F386" s="48"/>
      <c r="G386" s="48"/>
      <c r="H386" s="48"/>
      <c r="I386" s="48"/>
      <c r="J386" s="48"/>
      <c r="K386" s="48"/>
      <c r="L386" s="48"/>
      <c r="M386" s="48"/>
      <c r="N386" s="48"/>
      <c r="O386" s="48"/>
      <c r="P386" s="48"/>
      <c r="Q386" s="48"/>
      <c r="R386" s="48"/>
      <c r="S386" s="48"/>
      <c r="T386" s="48"/>
      <c r="U386" s="48"/>
      <c r="V386" s="48"/>
      <c r="W386" s="48"/>
      <c r="X386" s="48"/>
      <c r="Y386" s="48"/>
      <c r="Z386" s="48"/>
    </row>
    <row r="387" spans="1:26" ht="15.75" customHeight="1">
      <c r="A387" s="48"/>
      <c r="B387" s="48"/>
      <c r="C387" s="48"/>
      <c r="D387" s="48"/>
      <c r="E387" s="48"/>
      <c r="F387" s="48"/>
      <c r="G387" s="48"/>
      <c r="H387" s="48"/>
      <c r="I387" s="48"/>
      <c r="J387" s="48"/>
      <c r="K387" s="48"/>
      <c r="L387" s="48"/>
      <c r="M387" s="48"/>
      <c r="N387" s="48"/>
      <c r="O387" s="48"/>
      <c r="P387" s="48"/>
      <c r="Q387" s="48"/>
      <c r="R387" s="48"/>
      <c r="S387" s="48"/>
      <c r="T387" s="48"/>
      <c r="U387" s="48"/>
      <c r="V387" s="48"/>
      <c r="W387" s="48"/>
      <c r="X387" s="48"/>
      <c r="Y387" s="48"/>
      <c r="Z387" s="48"/>
    </row>
    <row r="388" spans="1:26" ht="15.75" customHeight="1">
      <c r="A388" s="48"/>
      <c r="B388" s="48"/>
      <c r="C388" s="48"/>
      <c r="D388" s="48"/>
      <c r="E388" s="48"/>
      <c r="F388" s="48"/>
      <c r="G388" s="48"/>
      <c r="H388" s="48"/>
      <c r="I388" s="48"/>
      <c r="J388" s="48"/>
      <c r="K388" s="48"/>
      <c r="L388" s="48"/>
      <c r="M388" s="48"/>
      <c r="N388" s="48"/>
      <c r="O388" s="48"/>
      <c r="P388" s="48"/>
      <c r="Q388" s="48"/>
      <c r="R388" s="48"/>
      <c r="S388" s="48"/>
      <c r="T388" s="48"/>
      <c r="U388" s="48"/>
      <c r="V388" s="48"/>
      <c r="W388" s="48"/>
      <c r="X388" s="48"/>
      <c r="Y388" s="48"/>
      <c r="Z388" s="48"/>
    </row>
    <row r="389" spans="1:26" ht="15.75" customHeight="1">
      <c r="A389" s="48"/>
      <c r="B389" s="48"/>
      <c r="C389" s="48"/>
      <c r="D389" s="48"/>
      <c r="E389" s="48"/>
      <c r="F389" s="48"/>
      <c r="G389" s="48"/>
      <c r="H389" s="48"/>
      <c r="I389" s="48"/>
      <c r="J389" s="48"/>
      <c r="K389" s="48"/>
      <c r="L389" s="48"/>
      <c r="M389" s="48"/>
      <c r="N389" s="48"/>
      <c r="O389" s="48"/>
      <c r="P389" s="48"/>
      <c r="Q389" s="48"/>
      <c r="R389" s="48"/>
      <c r="S389" s="48"/>
      <c r="T389" s="48"/>
      <c r="U389" s="48"/>
      <c r="V389" s="48"/>
      <c r="W389" s="48"/>
      <c r="X389" s="48"/>
      <c r="Y389" s="48"/>
      <c r="Z389" s="48"/>
    </row>
    <row r="390" spans="1:26" ht="15.75" customHeight="1">
      <c r="A390" s="48"/>
      <c r="B390" s="48"/>
      <c r="C390" s="48"/>
      <c r="D390" s="48"/>
      <c r="E390" s="48"/>
      <c r="F390" s="48"/>
      <c r="G390" s="48"/>
      <c r="H390" s="48"/>
      <c r="I390" s="48"/>
      <c r="J390" s="48"/>
      <c r="K390" s="48"/>
      <c r="L390" s="48"/>
      <c r="M390" s="48"/>
      <c r="N390" s="48"/>
      <c r="O390" s="48"/>
      <c r="P390" s="48"/>
      <c r="Q390" s="48"/>
      <c r="R390" s="48"/>
      <c r="S390" s="48"/>
      <c r="T390" s="48"/>
      <c r="U390" s="48"/>
      <c r="V390" s="48"/>
      <c r="W390" s="48"/>
      <c r="X390" s="48"/>
      <c r="Y390" s="48"/>
      <c r="Z390" s="48"/>
    </row>
    <row r="391" spans="1:26" ht="15.75" customHeight="1">
      <c r="A391" s="48"/>
      <c r="B391" s="48"/>
      <c r="C391" s="48"/>
      <c r="D391" s="48"/>
      <c r="E391" s="48"/>
      <c r="F391" s="48"/>
      <c r="G391" s="48"/>
      <c r="H391" s="48"/>
      <c r="I391" s="48"/>
      <c r="J391" s="48"/>
      <c r="K391" s="48"/>
      <c r="L391" s="48"/>
      <c r="M391" s="48"/>
      <c r="N391" s="48"/>
      <c r="O391" s="48"/>
      <c r="P391" s="48"/>
      <c r="Q391" s="48"/>
      <c r="R391" s="48"/>
      <c r="S391" s="48"/>
      <c r="T391" s="48"/>
      <c r="U391" s="48"/>
      <c r="V391" s="48"/>
      <c r="W391" s="48"/>
      <c r="X391" s="48"/>
      <c r="Y391" s="48"/>
      <c r="Z391" s="48"/>
    </row>
    <row r="392" spans="1:26" ht="15.75" customHeight="1">
      <c r="A392" s="48"/>
      <c r="B392" s="48"/>
      <c r="C392" s="48"/>
      <c r="D392" s="48"/>
      <c r="E392" s="48"/>
      <c r="F392" s="48"/>
      <c r="G392" s="48"/>
      <c r="H392" s="48"/>
      <c r="I392" s="48"/>
      <c r="J392" s="48"/>
      <c r="K392" s="48"/>
      <c r="L392" s="48"/>
      <c r="M392" s="48"/>
      <c r="N392" s="48"/>
      <c r="O392" s="48"/>
      <c r="P392" s="48"/>
      <c r="Q392" s="48"/>
      <c r="R392" s="48"/>
      <c r="S392" s="48"/>
      <c r="T392" s="48"/>
      <c r="U392" s="48"/>
      <c r="V392" s="48"/>
      <c r="W392" s="48"/>
      <c r="X392" s="48"/>
      <c r="Y392" s="48"/>
      <c r="Z392" s="48"/>
    </row>
    <row r="393" spans="1:26" ht="15.75" customHeight="1">
      <c r="A393" s="48"/>
      <c r="B393" s="48"/>
      <c r="C393" s="48"/>
      <c r="D393" s="48"/>
      <c r="E393" s="48"/>
      <c r="F393" s="48"/>
      <c r="G393" s="48"/>
      <c r="H393" s="48"/>
      <c r="I393" s="48"/>
      <c r="J393" s="48"/>
      <c r="K393" s="48"/>
      <c r="L393" s="48"/>
      <c r="M393" s="48"/>
      <c r="N393" s="48"/>
      <c r="O393" s="48"/>
      <c r="P393" s="48"/>
      <c r="Q393" s="48"/>
      <c r="R393" s="48"/>
      <c r="S393" s="48"/>
      <c r="T393" s="48"/>
      <c r="U393" s="48"/>
      <c r="V393" s="48"/>
      <c r="W393" s="48"/>
      <c r="X393" s="48"/>
      <c r="Y393" s="48"/>
      <c r="Z393" s="48"/>
    </row>
    <row r="394" spans="1:26" ht="15.75" customHeight="1">
      <c r="A394" s="48"/>
      <c r="B394" s="48"/>
      <c r="C394" s="48"/>
      <c r="D394" s="48"/>
      <c r="E394" s="48"/>
      <c r="F394" s="48"/>
      <c r="G394" s="48"/>
      <c r="H394" s="48"/>
      <c r="I394" s="48"/>
      <c r="J394" s="48"/>
      <c r="K394" s="48"/>
      <c r="L394" s="48"/>
      <c r="M394" s="48"/>
      <c r="N394" s="48"/>
      <c r="O394" s="48"/>
      <c r="P394" s="48"/>
      <c r="Q394" s="48"/>
      <c r="R394" s="48"/>
      <c r="S394" s="48"/>
      <c r="T394" s="48"/>
      <c r="U394" s="48"/>
      <c r="V394" s="48"/>
      <c r="W394" s="48"/>
      <c r="X394" s="48"/>
      <c r="Y394" s="48"/>
      <c r="Z394" s="48"/>
    </row>
    <row r="395" spans="1:26" ht="15.75" customHeight="1">
      <c r="A395" s="48"/>
      <c r="B395" s="48"/>
      <c r="C395" s="48"/>
      <c r="D395" s="48"/>
      <c r="E395" s="48"/>
      <c r="F395" s="48"/>
      <c r="G395" s="48"/>
      <c r="H395" s="48"/>
      <c r="I395" s="48"/>
      <c r="J395" s="48"/>
      <c r="K395" s="48"/>
      <c r="L395" s="48"/>
      <c r="M395" s="48"/>
      <c r="N395" s="48"/>
      <c r="O395" s="48"/>
      <c r="P395" s="48"/>
      <c r="Q395" s="48"/>
      <c r="R395" s="48"/>
      <c r="S395" s="48"/>
      <c r="T395" s="48"/>
      <c r="U395" s="48"/>
      <c r="V395" s="48"/>
      <c r="W395" s="48"/>
      <c r="X395" s="48"/>
      <c r="Y395" s="48"/>
      <c r="Z395" s="48"/>
    </row>
    <row r="396" spans="1:26" ht="15.75" customHeight="1">
      <c r="A396" s="48"/>
      <c r="B396" s="48"/>
      <c r="C396" s="48"/>
      <c r="D396" s="48"/>
      <c r="E396" s="48"/>
      <c r="F396" s="48"/>
      <c r="G396" s="48"/>
      <c r="H396" s="48"/>
      <c r="I396" s="48"/>
      <c r="J396" s="48"/>
      <c r="K396" s="48"/>
      <c r="L396" s="48"/>
      <c r="M396" s="48"/>
      <c r="N396" s="48"/>
      <c r="O396" s="48"/>
      <c r="P396" s="48"/>
      <c r="Q396" s="48"/>
      <c r="R396" s="48"/>
      <c r="S396" s="48"/>
      <c r="T396" s="48"/>
      <c r="U396" s="48"/>
      <c r="V396" s="48"/>
      <c r="W396" s="48"/>
      <c r="X396" s="48"/>
      <c r="Y396" s="48"/>
      <c r="Z396" s="48"/>
    </row>
    <row r="397" spans="1:26" ht="15.75" customHeight="1">
      <c r="A397" s="48"/>
      <c r="B397" s="48"/>
      <c r="C397" s="48"/>
      <c r="D397" s="48"/>
      <c r="E397" s="48"/>
      <c r="F397" s="48"/>
      <c r="G397" s="48"/>
      <c r="H397" s="48"/>
      <c r="I397" s="48"/>
      <c r="J397" s="48"/>
      <c r="K397" s="48"/>
      <c r="L397" s="48"/>
      <c r="M397" s="48"/>
      <c r="N397" s="48"/>
      <c r="O397" s="48"/>
      <c r="P397" s="48"/>
      <c r="Q397" s="48"/>
      <c r="R397" s="48"/>
      <c r="S397" s="48"/>
      <c r="T397" s="48"/>
      <c r="U397" s="48"/>
      <c r="V397" s="48"/>
      <c r="W397" s="48"/>
      <c r="X397" s="48"/>
      <c r="Y397" s="48"/>
      <c r="Z397" s="48"/>
    </row>
    <row r="398" spans="1:26" ht="15.75" customHeight="1">
      <c r="A398" s="48"/>
      <c r="B398" s="48"/>
      <c r="C398" s="48"/>
      <c r="D398" s="48"/>
      <c r="E398" s="48"/>
      <c r="F398" s="48"/>
      <c r="G398" s="48"/>
      <c r="H398" s="48"/>
      <c r="I398" s="48"/>
      <c r="J398" s="48"/>
      <c r="K398" s="48"/>
      <c r="L398" s="48"/>
      <c r="M398" s="48"/>
      <c r="N398" s="48"/>
      <c r="O398" s="48"/>
      <c r="P398" s="48"/>
      <c r="Q398" s="48"/>
      <c r="R398" s="48"/>
      <c r="S398" s="48"/>
      <c r="T398" s="48"/>
      <c r="U398" s="48"/>
      <c r="V398" s="48"/>
      <c r="W398" s="48"/>
      <c r="X398" s="48"/>
      <c r="Y398" s="48"/>
      <c r="Z398" s="48"/>
    </row>
    <row r="399" spans="1:26" ht="15.75" customHeight="1">
      <c r="A399" s="48"/>
      <c r="B399" s="48"/>
      <c r="C399" s="48"/>
      <c r="D399" s="48"/>
      <c r="E399" s="48"/>
      <c r="F399" s="48"/>
      <c r="G399" s="48"/>
      <c r="H399" s="48"/>
      <c r="I399" s="48"/>
      <c r="J399" s="48"/>
      <c r="K399" s="48"/>
      <c r="L399" s="48"/>
      <c r="M399" s="48"/>
      <c r="N399" s="48"/>
      <c r="O399" s="48"/>
      <c r="P399" s="48"/>
      <c r="Q399" s="48"/>
      <c r="R399" s="48"/>
      <c r="S399" s="48"/>
      <c r="T399" s="48"/>
      <c r="U399" s="48"/>
      <c r="V399" s="48"/>
      <c r="W399" s="48"/>
      <c r="X399" s="48"/>
      <c r="Y399" s="48"/>
      <c r="Z399" s="48"/>
    </row>
    <row r="400" spans="1:26" ht="15.75" customHeight="1">
      <c r="A400" s="48"/>
      <c r="B400" s="48"/>
      <c r="C400" s="48"/>
      <c r="D400" s="48"/>
      <c r="E400" s="48"/>
      <c r="F400" s="48"/>
      <c r="G400" s="48"/>
      <c r="H400" s="48"/>
      <c r="I400" s="48"/>
      <c r="J400" s="48"/>
      <c r="K400" s="48"/>
      <c r="L400" s="48"/>
      <c r="M400" s="48"/>
      <c r="N400" s="48"/>
      <c r="O400" s="48"/>
      <c r="P400" s="48"/>
      <c r="Q400" s="48"/>
      <c r="R400" s="48"/>
      <c r="S400" s="48"/>
      <c r="T400" s="48"/>
      <c r="U400" s="48"/>
      <c r="V400" s="48"/>
      <c r="W400" s="48"/>
      <c r="X400" s="48"/>
      <c r="Y400" s="48"/>
      <c r="Z400" s="48"/>
    </row>
    <row r="401" spans="1:26" ht="15.75" customHeight="1">
      <c r="A401" s="48"/>
      <c r="B401" s="48"/>
      <c r="C401" s="48"/>
      <c r="D401" s="48"/>
      <c r="E401" s="48"/>
      <c r="F401" s="48"/>
      <c r="G401" s="48"/>
      <c r="H401" s="48"/>
      <c r="I401" s="48"/>
      <c r="J401" s="48"/>
      <c r="K401" s="48"/>
      <c r="L401" s="48"/>
      <c r="M401" s="48"/>
      <c r="N401" s="48"/>
      <c r="O401" s="48"/>
      <c r="P401" s="48"/>
      <c r="Q401" s="48"/>
      <c r="R401" s="48"/>
      <c r="S401" s="48"/>
      <c r="T401" s="48"/>
      <c r="U401" s="48"/>
      <c r="V401" s="48"/>
      <c r="W401" s="48"/>
      <c r="X401" s="48"/>
      <c r="Y401" s="48"/>
      <c r="Z401" s="48"/>
    </row>
    <row r="402" spans="1:26" ht="15.75" customHeight="1">
      <c r="A402" s="48"/>
      <c r="B402" s="48"/>
      <c r="C402" s="48"/>
      <c r="D402" s="48"/>
      <c r="E402" s="48"/>
      <c r="F402" s="48"/>
      <c r="G402" s="48"/>
      <c r="H402" s="48"/>
      <c r="I402" s="48"/>
      <c r="J402" s="48"/>
      <c r="K402" s="48"/>
      <c r="L402" s="48"/>
      <c r="M402" s="48"/>
      <c r="N402" s="48"/>
      <c r="O402" s="48"/>
      <c r="P402" s="48"/>
      <c r="Q402" s="48"/>
      <c r="R402" s="48"/>
      <c r="S402" s="48"/>
      <c r="T402" s="48"/>
      <c r="U402" s="48"/>
      <c r="V402" s="48"/>
      <c r="W402" s="48"/>
      <c r="X402" s="48"/>
      <c r="Y402" s="48"/>
      <c r="Z402" s="48"/>
    </row>
    <row r="403" spans="1:26" ht="15.75" customHeight="1">
      <c r="A403" s="48"/>
      <c r="B403" s="48"/>
      <c r="C403" s="48"/>
      <c r="D403" s="48"/>
      <c r="E403" s="48"/>
      <c r="F403" s="48"/>
      <c r="G403" s="48"/>
      <c r="H403" s="48"/>
      <c r="I403" s="48"/>
      <c r="J403" s="48"/>
      <c r="K403" s="48"/>
      <c r="L403" s="48"/>
      <c r="M403" s="48"/>
      <c r="N403" s="48"/>
      <c r="O403" s="48"/>
      <c r="P403" s="48"/>
      <c r="Q403" s="48"/>
      <c r="R403" s="48"/>
      <c r="S403" s="48"/>
      <c r="T403" s="48"/>
      <c r="U403" s="48"/>
      <c r="V403" s="48"/>
      <c r="W403" s="48"/>
      <c r="X403" s="48"/>
      <c r="Y403" s="48"/>
      <c r="Z403" s="48"/>
    </row>
    <row r="404" spans="1:26" ht="15.75" customHeight="1">
      <c r="A404" s="48"/>
      <c r="B404" s="48"/>
      <c r="C404" s="48"/>
      <c r="D404" s="48"/>
      <c r="E404" s="48"/>
      <c r="F404" s="48"/>
      <c r="G404" s="48"/>
      <c r="H404" s="48"/>
      <c r="I404" s="48"/>
      <c r="J404" s="48"/>
      <c r="K404" s="48"/>
      <c r="L404" s="48"/>
      <c r="M404" s="48"/>
      <c r="N404" s="48"/>
      <c r="O404" s="48"/>
      <c r="P404" s="48"/>
      <c r="Q404" s="48"/>
      <c r="R404" s="48"/>
      <c r="S404" s="48"/>
      <c r="T404" s="48"/>
      <c r="U404" s="48"/>
      <c r="V404" s="48"/>
      <c r="W404" s="48"/>
      <c r="X404" s="48"/>
      <c r="Y404" s="48"/>
      <c r="Z404" s="48"/>
    </row>
    <row r="405" spans="1:26" ht="15.75" customHeight="1">
      <c r="A405" s="48"/>
      <c r="B405" s="48"/>
      <c r="C405" s="48"/>
      <c r="D405" s="48"/>
      <c r="E405" s="48"/>
      <c r="F405" s="48"/>
      <c r="G405" s="48"/>
      <c r="H405" s="48"/>
      <c r="I405" s="48"/>
      <c r="J405" s="48"/>
      <c r="K405" s="48"/>
      <c r="L405" s="48"/>
      <c r="M405" s="48"/>
      <c r="N405" s="48"/>
      <c r="O405" s="48"/>
      <c r="P405" s="48"/>
      <c r="Q405" s="48"/>
      <c r="R405" s="48"/>
      <c r="S405" s="48"/>
      <c r="T405" s="48"/>
      <c r="U405" s="48"/>
      <c r="V405" s="48"/>
      <c r="W405" s="48"/>
      <c r="X405" s="48"/>
      <c r="Y405" s="48"/>
      <c r="Z405" s="48"/>
    </row>
    <row r="406" spans="1:26" ht="15.75" customHeight="1">
      <c r="A406" s="48"/>
      <c r="B406" s="48"/>
      <c r="C406" s="48"/>
      <c r="D406" s="48"/>
      <c r="E406" s="48"/>
      <c r="F406" s="48"/>
      <c r="G406" s="48"/>
      <c r="H406" s="48"/>
      <c r="I406" s="48"/>
      <c r="J406" s="48"/>
      <c r="K406" s="48"/>
      <c r="L406" s="48"/>
      <c r="M406" s="48"/>
      <c r="N406" s="48"/>
      <c r="O406" s="48"/>
      <c r="P406" s="48"/>
      <c r="Q406" s="48"/>
      <c r="R406" s="48"/>
      <c r="S406" s="48"/>
      <c r="T406" s="48"/>
      <c r="U406" s="48"/>
      <c r="V406" s="48"/>
      <c r="W406" s="48"/>
      <c r="X406" s="48"/>
      <c r="Y406" s="48"/>
      <c r="Z406" s="48"/>
    </row>
    <row r="407" spans="1:26" ht="15.75" customHeight="1">
      <c r="A407" s="48"/>
      <c r="B407" s="48"/>
      <c r="C407" s="48"/>
      <c r="D407" s="48"/>
      <c r="E407" s="48"/>
      <c r="F407" s="48"/>
      <c r="G407" s="48"/>
      <c r="H407" s="48"/>
      <c r="I407" s="48"/>
      <c r="J407" s="48"/>
      <c r="K407" s="48"/>
      <c r="L407" s="48"/>
      <c r="M407" s="48"/>
      <c r="N407" s="48"/>
      <c r="O407" s="48"/>
      <c r="P407" s="48"/>
      <c r="Q407" s="48"/>
      <c r="R407" s="48"/>
      <c r="S407" s="48"/>
      <c r="T407" s="48"/>
      <c r="U407" s="48"/>
      <c r="V407" s="48"/>
      <c r="W407" s="48"/>
      <c r="X407" s="48"/>
      <c r="Y407" s="48"/>
      <c r="Z407" s="48"/>
    </row>
    <row r="408" spans="1:26" ht="15.75" customHeight="1">
      <c r="A408" s="48"/>
      <c r="B408" s="48"/>
      <c r="C408" s="48"/>
      <c r="D408" s="48"/>
      <c r="E408" s="48"/>
      <c r="F408" s="48"/>
      <c r="G408" s="48"/>
      <c r="H408" s="48"/>
      <c r="I408" s="48"/>
      <c r="J408" s="48"/>
      <c r="K408" s="48"/>
      <c r="L408" s="48"/>
      <c r="M408" s="48"/>
      <c r="N408" s="48"/>
      <c r="O408" s="48"/>
      <c r="P408" s="48"/>
      <c r="Q408" s="48"/>
      <c r="R408" s="48"/>
      <c r="S408" s="48"/>
      <c r="T408" s="48"/>
      <c r="U408" s="48"/>
      <c r="V408" s="48"/>
      <c r="W408" s="48"/>
      <c r="X408" s="48"/>
      <c r="Y408" s="48"/>
      <c r="Z408" s="48"/>
    </row>
    <row r="409" spans="1:26" ht="15.75" customHeight="1">
      <c r="A409" s="48"/>
      <c r="B409" s="48"/>
      <c r="C409" s="48"/>
      <c r="D409" s="48"/>
      <c r="E409" s="48"/>
      <c r="F409" s="48"/>
      <c r="G409" s="48"/>
      <c r="H409" s="48"/>
      <c r="I409" s="48"/>
      <c r="J409" s="48"/>
      <c r="K409" s="48"/>
      <c r="L409" s="48"/>
      <c r="M409" s="48"/>
      <c r="N409" s="48"/>
      <c r="O409" s="48"/>
      <c r="P409" s="48"/>
      <c r="Q409" s="48"/>
      <c r="R409" s="48"/>
      <c r="S409" s="48"/>
      <c r="T409" s="48"/>
      <c r="U409" s="48"/>
      <c r="V409" s="48"/>
      <c r="W409" s="48"/>
      <c r="X409" s="48"/>
      <c r="Y409" s="48"/>
      <c r="Z409" s="48"/>
    </row>
    <row r="410" spans="1:26" ht="15.75" customHeight="1">
      <c r="A410" s="48"/>
      <c r="B410" s="48"/>
      <c r="C410" s="48"/>
      <c r="D410" s="48"/>
      <c r="E410" s="48"/>
      <c r="F410" s="48"/>
      <c r="G410" s="48"/>
      <c r="H410" s="48"/>
      <c r="I410" s="48"/>
      <c r="J410" s="48"/>
      <c r="K410" s="48"/>
      <c r="L410" s="48"/>
      <c r="M410" s="48"/>
      <c r="N410" s="48"/>
      <c r="O410" s="48"/>
      <c r="P410" s="48"/>
      <c r="Q410" s="48"/>
      <c r="R410" s="48"/>
      <c r="S410" s="48"/>
      <c r="T410" s="48"/>
      <c r="U410" s="48"/>
      <c r="V410" s="48"/>
      <c r="W410" s="48"/>
      <c r="X410" s="48"/>
      <c r="Y410" s="48"/>
      <c r="Z410" s="48"/>
    </row>
    <row r="411" spans="1:26" ht="15.75" customHeight="1">
      <c r="A411" s="48"/>
      <c r="B411" s="48"/>
      <c r="C411" s="48"/>
      <c r="D411" s="48"/>
      <c r="E411" s="48"/>
      <c r="F411" s="48"/>
      <c r="G411" s="48"/>
      <c r="H411" s="48"/>
      <c r="I411" s="48"/>
      <c r="J411" s="48"/>
      <c r="K411" s="48"/>
      <c r="L411" s="48"/>
      <c r="M411" s="48"/>
      <c r="N411" s="48"/>
      <c r="O411" s="48"/>
      <c r="P411" s="48"/>
      <c r="Q411" s="48"/>
      <c r="R411" s="48"/>
      <c r="S411" s="48"/>
      <c r="T411" s="48"/>
      <c r="U411" s="48"/>
      <c r="V411" s="48"/>
      <c r="W411" s="48"/>
      <c r="X411" s="48"/>
      <c r="Y411" s="48"/>
      <c r="Z411" s="48"/>
    </row>
    <row r="412" spans="1:26" ht="15.75" customHeight="1">
      <c r="A412" s="48"/>
      <c r="B412" s="48"/>
      <c r="C412" s="48"/>
      <c r="D412" s="48"/>
      <c r="E412" s="48"/>
      <c r="F412" s="48"/>
      <c r="G412" s="48"/>
      <c r="H412" s="48"/>
      <c r="I412" s="48"/>
      <c r="J412" s="48"/>
      <c r="K412" s="48"/>
      <c r="L412" s="48"/>
      <c r="M412" s="48"/>
      <c r="N412" s="48"/>
      <c r="O412" s="48"/>
      <c r="P412" s="48"/>
      <c r="Q412" s="48"/>
      <c r="R412" s="48"/>
      <c r="S412" s="48"/>
      <c r="T412" s="48"/>
      <c r="U412" s="48"/>
      <c r="V412" s="48"/>
      <c r="W412" s="48"/>
      <c r="X412" s="48"/>
      <c r="Y412" s="48"/>
      <c r="Z412" s="48"/>
    </row>
    <row r="413" spans="1:26" ht="15.75" customHeight="1">
      <c r="A413" s="48"/>
      <c r="B413" s="48"/>
      <c r="C413" s="48"/>
      <c r="D413" s="48"/>
      <c r="E413" s="48"/>
      <c r="F413" s="48"/>
      <c r="G413" s="48"/>
      <c r="H413" s="48"/>
      <c r="I413" s="48"/>
      <c r="J413" s="48"/>
      <c r="K413" s="48"/>
      <c r="L413" s="48"/>
      <c r="M413" s="48"/>
      <c r="N413" s="48"/>
      <c r="O413" s="48"/>
      <c r="P413" s="48"/>
      <c r="Q413" s="48"/>
      <c r="R413" s="48"/>
      <c r="S413" s="48"/>
      <c r="T413" s="48"/>
      <c r="U413" s="48"/>
      <c r="V413" s="48"/>
      <c r="W413" s="48"/>
      <c r="X413" s="48"/>
      <c r="Y413" s="48"/>
      <c r="Z413" s="48"/>
    </row>
    <row r="414" spans="1:26" ht="15.75" customHeight="1">
      <c r="A414" s="48"/>
      <c r="B414" s="48"/>
      <c r="C414" s="48"/>
      <c r="D414" s="48"/>
      <c r="E414" s="48"/>
      <c r="F414" s="48"/>
      <c r="G414" s="48"/>
      <c r="H414" s="48"/>
      <c r="I414" s="48"/>
      <c r="J414" s="48"/>
      <c r="K414" s="48"/>
      <c r="L414" s="48"/>
      <c r="M414" s="48"/>
      <c r="N414" s="48"/>
      <c r="O414" s="48"/>
      <c r="P414" s="48"/>
      <c r="Q414" s="48"/>
      <c r="R414" s="48"/>
      <c r="S414" s="48"/>
      <c r="T414" s="48"/>
      <c r="U414" s="48"/>
      <c r="V414" s="48"/>
      <c r="W414" s="48"/>
      <c r="X414" s="48"/>
      <c r="Y414" s="48"/>
      <c r="Z414" s="48"/>
    </row>
    <row r="415" spans="1:26" ht="15.75" customHeight="1">
      <c r="A415" s="48"/>
      <c r="B415" s="48"/>
      <c r="C415" s="48"/>
      <c r="D415" s="48"/>
      <c r="E415" s="48"/>
      <c r="F415" s="48"/>
      <c r="G415" s="48"/>
      <c r="H415" s="48"/>
      <c r="I415" s="48"/>
      <c r="J415" s="48"/>
      <c r="K415" s="48"/>
      <c r="L415" s="48"/>
      <c r="M415" s="48"/>
      <c r="N415" s="48"/>
      <c r="O415" s="48"/>
      <c r="P415" s="48"/>
      <c r="Q415" s="48"/>
      <c r="R415" s="48"/>
      <c r="S415" s="48"/>
      <c r="T415" s="48"/>
      <c r="U415" s="48"/>
      <c r="V415" s="48"/>
      <c r="W415" s="48"/>
      <c r="X415" s="48"/>
      <c r="Y415" s="48"/>
      <c r="Z415" s="48"/>
    </row>
    <row r="416" spans="1:26" ht="15.75" customHeight="1">
      <c r="A416" s="48"/>
      <c r="B416" s="48"/>
      <c r="C416" s="48"/>
      <c r="D416" s="48"/>
      <c r="E416" s="48"/>
      <c r="F416" s="48"/>
      <c r="G416" s="48"/>
      <c r="H416" s="48"/>
      <c r="I416" s="48"/>
      <c r="J416" s="48"/>
      <c r="K416" s="48"/>
      <c r="L416" s="48"/>
      <c r="M416" s="48"/>
      <c r="N416" s="48"/>
      <c r="O416" s="48"/>
      <c r="P416" s="48"/>
      <c r="Q416" s="48"/>
      <c r="R416" s="48"/>
      <c r="S416" s="48"/>
      <c r="T416" s="48"/>
      <c r="U416" s="48"/>
      <c r="V416" s="48"/>
      <c r="W416" s="48"/>
      <c r="X416" s="48"/>
      <c r="Y416" s="48"/>
      <c r="Z416" s="48"/>
    </row>
    <row r="417" spans="1:26" ht="15.75" customHeight="1">
      <c r="A417" s="48"/>
      <c r="B417" s="48"/>
      <c r="C417" s="48"/>
      <c r="D417" s="48"/>
      <c r="E417" s="48"/>
      <c r="F417" s="48"/>
      <c r="G417" s="48"/>
      <c r="H417" s="48"/>
      <c r="I417" s="48"/>
      <c r="J417" s="48"/>
      <c r="K417" s="48"/>
      <c r="L417" s="48"/>
      <c r="M417" s="48"/>
      <c r="N417" s="48"/>
      <c r="O417" s="48"/>
      <c r="P417" s="48"/>
      <c r="Q417" s="48"/>
      <c r="R417" s="48"/>
      <c r="S417" s="48"/>
      <c r="T417" s="48"/>
      <c r="U417" s="48"/>
      <c r="V417" s="48"/>
      <c r="W417" s="48"/>
      <c r="X417" s="48"/>
      <c r="Y417" s="48"/>
      <c r="Z417" s="48"/>
    </row>
    <row r="418" spans="1:26" ht="15.75" customHeight="1">
      <c r="A418" s="48"/>
      <c r="B418" s="48"/>
      <c r="C418" s="48"/>
      <c r="D418" s="48"/>
      <c r="E418" s="48"/>
      <c r="F418" s="48"/>
      <c r="G418" s="48"/>
      <c r="H418" s="48"/>
      <c r="I418" s="48"/>
      <c r="J418" s="48"/>
      <c r="K418" s="48"/>
      <c r="L418" s="48"/>
      <c r="M418" s="48"/>
      <c r="N418" s="48"/>
      <c r="O418" s="48"/>
      <c r="P418" s="48"/>
      <c r="Q418" s="48"/>
      <c r="R418" s="48"/>
      <c r="S418" s="48"/>
      <c r="T418" s="48"/>
      <c r="U418" s="48"/>
      <c r="V418" s="48"/>
      <c r="W418" s="48"/>
      <c r="X418" s="48"/>
      <c r="Y418" s="48"/>
      <c r="Z418" s="48"/>
    </row>
    <row r="419" spans="1:26" ht="15.75" customHeight="1">
      <c r="A419" s="48"/>
      <c r="B419" s="48"/>
      <c r="C419" s="48"/>
      <c r="D419" s="48"/>
      <c r="E419" s="48"/>
      <c r="F419" s="48"/>
      <c r="G419" s="48"/>
      <c r="H419" s="48"/>
      <c r="I419" s="48"/>
      <c r="J419" s="48"/>
      <c r="K419" s="48"/>
      <c r="L419" s="48"/>
      <c r="M419" s="48"/>
      <c r="N419" s="48"/>
      <c r="O419" s="48"/>
      <c r="P419" s="48"/>
      <c r="Q419" s="48"/>
      <c r="R419" s="48"/>
      <c r="S419" s="48"/>
      <c r="T419" s="48"/>
      <c r="U419" s="48"/>
      <c r="V419" s="48"/>
      <c r="W419" s="48"/>
      <c r="X419" s="48"/>
      <c r="Y419" s="48"/>
      <c r="Z419" s="48"/>
    </row>
    <row r="420" spans="1:26" ht="15.75" customHeight="1">
      <c r="A420" s="48"/>
      <c r="B420" s="48"/>
      <c r="C420" s="48"/>
      <c r="D420" s="48"/>
      <c r="E420" s="48"/>
      <c r="F420" s="48"/>
      <c r="G420" s="48"/>
      <c r="H420" s="48"/>
      <c r="I420" s="48"/>
      <c r="J420" s="48"/>
      <c r="K420" s="48"/>
      <c r="L420" s="48"/>
      <c r="M420" s="48"/>
      <c r="N420" s="48"/>
      <c r="O420" s="48"/>
      <c r="P420" s="48"/>
      <c r="Q420" s="48"/>
      <c r="R420" s="48"/>
      <c r="S420" s="48"/>
      <c r="T420" s="48"/>
      <c r="U420" s="48"/>
      <c r="V420" s="48"/>
      <c r="W420" s="48"/>
      <c r="X420" s="48"/>
      <c r="Y420" s="48"/>
      <c r="Z420" s="48"/>
    </row>
    <row r="421" spans="1:26" ht="15.75" customHeight="1">
      <c r="A421" s="48"/>
      <c r="B421" s="48"/>
      <c r="C421" s="48"/>
      <c r="D421" s="48"/>
      <c r="E421" s="48"/>
      <c r="F421" s="48"/>
      <c r="G421" s="48"/>
      <c r="H421" s="48"/>
      <c r="I421" s="48"/>
      <c r="J421" s="48"/>
      <c r="K421" s="48"/>
      <c r="L421" s="48"/>
      <c r="M421" s="48"/>
      <c r="N421" s="48"/>
      <c r="O421" s="48"/>
      <c r="P421" s="48"/>
      <c r="Q421" s="48"/>
      <c r="R421" s="48"/>
      <c r="S421" s="48"/>
      <c r="T421" s="48"/>
      <c r="U421" s="48"/>
      <c r="V421" s="48"/>
      <c r="W421" s="48"/>
      <c r="X421" s="48"/>
      <c r="Y421" s="48"/>
      <c r="Z421" s="48"/>
    </row>
    <row r="422" spans="1:26" ht="15.75" customHeight="1">
      <c r="A422" s="48"/>
      <c r="B422" s="48"/>
      <c r="C422" s="48"/>
      <c r="D422" s="48"/>
      <c r="E422" s="48"/>
      <c r="F422" s="48"/>
      <c r="G422" s="48"/>
      <c r="H422" s="48"/>
      <c r="I422" s="48"/>
      <c r="J422" s="48"/>
      <c r="K422" s="48"/>
      <c r="L422" s="48"/>
      <c r="M422" s="48"/>
      <c r="N422" s="48"/>
      <c r="O422" s="48"/>
      <c r="P422" s="48"/>
      <c r="Q422" s="48"/>
      <c r="R422" s="48"/>
      <c r="S422" s="48"/>
      <c r="T422" s="48"/>
      <c r="U422" s="48"/>
      <c r="V422" s="48"/>
      <c r="W422" s="48"/>
      <c r="X422" s="48"/>
      <c r="Y422" s="48"/>
      <c r="Z422" s="48"/>
    </row>
    <row r="423" spans="1:26" ht="15.75" customHeight="1">
      <c r="A423" s="48"/>
      <c r="B423" s="48"/>
      <c r="C423" s="48"/>
      <c r="D423" s="48"/>
      <c r="E423" s="48"/>
      <c r="F423" s="48"/>
      <c r="G423" s="48"/>
      <c r="H423" s="48"/>
      <c r="I423" s="48"/>
      <c r="J423" s="48"/>
      <c r="K423" s="48"/>
      <c r="L423" s="48"/>
      <c r="M423" s="48"/>
      <c r="N423" s="48"/>
      <c r="O423" s="48"/>
      <c r="P423" s="48"/>
      <c r="Q423" s="48"/>
      <c r="R423" s="48"/>
      <c r="S423" s="48"/>
      <c r="T423" s="48"/>
      <c r="U423" s="48"/>
      <c r="V423" s="48"/>
      <c r="W423" s="48"/>
      <c r="X423" s="48"/>
      <c r="Y423" s="48"/>
      <c r="Z423" s="48"/>
    </row>
    <row r="424" spans="1:26" ht="15.75" customHeight="1">
      <c r="A424" s="48"/>
      <c r="B424" s="48"/>
      <c r="C424" s="48"/>
      <c r="D424" s="48"/>
      <c r="E424" s="48"/>
      <c r="F424" s="48"/>
      <c r="G424" s="48"/>
      <c r="H424" s="48"/>
      <c r="I424" s="48"/>
      <c r="J424" s="48"/>
      <c r="K424" s="48"/>
      <c r="L424" s="48"/>
      <c r="M424" s="48"/>
      <c r="N424" s="48"/>
      <c r="O424" s="48"/>
      <c r="P424" s="48"/>
      <c r="Q424" s="48"/>
      <c r="R424" s="48"/>
      <c r="S424" s="48"/>
      <c r="T424" s="48"/>
      <c r="U424" s="48"/>
      <c r="V424" s="48"/>
      <c r="W424" s="48"/>
      <c r="X424" s="48"/>
      <c r="Y424" s="48"/>
      <c r="Z424" s="48"/>
    </row>
    <row r="425" spans="1:26" ht="15.75" customHeight="1">
      <c r="A425" s="48"/>
      <c r="B425" s="48"/>
      <c r="C425" s="48"/>
      <c r="D425" s="48"/>
      <c r="E425" s="48"/>
      <c r="F425" s="48"/>
      <c r="G425" s="48"/>
      <c r="H425" s="48"/>
      <c r="I425" s="48"/>
      <c r="J425" s="48"/>
      <c r="K425" s="48"/>
      <c r="L425" s="48"/>
      <c r="M425" s="48"/>
      <c r="N425" s="48"/>
      <c r="O425" s="48"/>
      <c r="P425" s="48"/>
      <c r="Q425" s="48"/>
      <c r="R425" s="48"/>
      <c r="S425" s="48"/>
      <c r="T425" s="48"/>
      <c r="U425" s="48"/>
      <c r="V425" s="48"/>
      <c r="W425" s="48"/>
      <c r="X425" s="48"/>
      <c r="Y425" s="48"/>
      <c r="Z425" s="48"/>
    </row>
    <row r="426" spans="1:26" ht="15.75" customHeight="1">
      <c r="A426" s="48"/>
      <c r="B426" s="48"/>
      <c r="C426" s="48"/>
      <c r="D426" s="48"/>
      <c r="E426" s="48"/>
      <c r="F426" s="48"/>
      <c r="G426" s="48"/>
      <c r="H426" s="48"/>
      <c r="I426" s="48"/>
      <c r="J426" s="48"/>
      <c r="K426" s="48"/>
      <c r="L426" s="48"/>
      <c r="M426" s="48"/>
      <c r="N426" s="48"/>
      <c r="O426" s="48"/>
      <c r="P426" s="48"/>
      <c r="Q426" s="48"/>
      <c r="R426" s="48"/>
      <c r="S426" s="48"/>
      <c r="T426" s="48"/>
      <c r="U426" s="48"/>
      <c r="V426" s="48"/>
      <c r="W426" s="48"/>
      <c r="X426" s="48"/>
      <c r="Y426" s="48"/>
      <c r="Z426" s="48"/>
    </row>
    <row r="427" spans="1:26" ht="15.75" customHeight="1">
      <c r="A427" s="48"/>
      <c r="B427" s="48"/>
      <c r="C427" s="48"/>
      <c r="D427" s="48"/>
      <c r="E427" s="48"/>
      <c r="F427" s="48"/>
      <c r="G427" s="48"/>
      <c r="H427" s="48"/>
      <c r="I427" s="48"/>
      <c r="J427" s="48"/>
      <c r="K427" s="48"/>
      <c r="L427" s="48"/>
      <c r="M427" s="48"/>
      <c r="N427" s="48"/>
      <c r="O427" s="48"/>
      <c r="P427" s="48"/>
      <c r="Q427" s="48"/>
      <c r="R427" s="48"/>
      <c r="S427" s="48"/>
      <c r="T427" s="48"/>
      <c r="U427" s="48"/>
      <c r="V427" s="48"/>
      <c r="W427" s="48"/>
      <c r="X427" s="48"/>
      <c r="Y427" s="48"/>
      <c r="Z427" s="48"/>
    </row>
    <row r="428" spans="1:26" ht="15.75" customHeight="1">
      <c r="A428" s="48"/>
      <c r="B428" s="48"/>
      <c r="C428" s="48"/>
      <c r="D428" s="48"/>
      <c r="E428" s="48"/>
      <c r="F428" s="48"/>
      <c r="G428" s="48"/>
      <c r="H428" s="48"/>
      <c r="I428" s="48"/>
      <c r="J428" s="48"/>
      <c r="K428" s="48"/>
      <c r="L428" s="48"/>
      <c r="M428" s="48"/>
      <c r="N428" s="48"/>
      <c r="O428" s="48"/>
      <c r="P428" s="48"/>
      <c r="Q428" s="48"/>
      <c r="R428" s="48"/>
      <c r="S428" s="48"/>
      <c r="T428" s="48"/>
      <c r="U428" s="48"/>
      <c r="V428" s="48"/>
      <c r="W428" s="48"/>
      <c r="X428" s="48"/>
      <c r="Y428" s="48"/>
      <c r="Z428" s="48"/>
    </row>
    <row r="429" spans="1:26" ht="15.75" customHeight="1">
      <c r="A429" s="48"/>
      <c r="B429" s="48"/>
      <c r="C429" s="48"/>
      <c r="D429" s="48"/>
      <c r="E429" s="48"/>
      <c r="F429" s="48"/>
      <c r="G429" s="48"/>
      <c r="H429" s="48"/>
      <c r="I429" s="48"/>
      <c r="J429" s="48"/>
      <c r="K429" s="48"/>
      <c r="L429" s="48"/>
      <c r="M429" s="48"/>
      <c r="N429" s="48"/>
      <c r="O429" s="48"/>
      <c r="P429" s="48"/>
      <c r="Q429" s="48"/>
      <c r="R429" s="48"/>
      <c r="S429" s="48"/>
      <c r="T429" s="48"/>
      <c r="U429" s="48"/>
      <c r="V429" s="48"/>
      <c r="W429" s="48"/>
      <c r="X429" s="48"/>
      <c r="Y429" s="48"/>
      <c r="Z429" s="48"/>
    </row>
    <row r="430" spans="1:26" ht="15.75" customHeight="1">
      <c r="A430" s="48"/>
      <c r="B430" s="48"/>
      <c r="C430" s="48"/>
      <c r="D430" s="48"/>
      <c r="E430" s="48"/>
      <c r="F430" s="48"/>
      <c r="G430" s="48"/>
      <c r="H430" s="48"/>
      <c r="I430" s="48"/>
      <c r="J430" s="48"/>
      <c r="K430" s="48"/>
      <c r="L430" s="48"/>
      <c r="M430" s="48"/>
      <c r="N430" s="48"/>
      <c r="O430" s="48"/>
      <c r="P430" s="48"/>
      <c r="Q430" s="48"/>
      <c r="R430" s="48"/>
      <c r="S430" s="48"/>
      <c r="T430" s="48"/>
      <c r="U430" s="48"/>
      <c r="V430" s="48"/>
      <c r="W430" s="48"/>
      <c r="X430" s="48"/>
      <c r="Y430" s="48"/>
      <c r="Z430" s="48"/>
    </row>
    <row r="431" spans="1:26" ht="15.75" customHeight="1">
      <c r="A431" s="48"/>
      <c r="B431" s="48"/>
      <c r="C431" s="48"/>
      <c r="D431" s="48"/>
      <c r="E431" s="48"/>
      <c r="F431" s="48"/>
      <c r="G431" s="48"/>
      <c r="H431" s="48"/>
      <c r="I431" s="48"/>
      <c r="J431" s="48"/>
      <c r="K431" s="48"/>
      <c r="L431" s="48"/>
      <c r="M431" s="48"/>
      <c r="N431" s="48"/>
      <c r="O431" s="48"/>
      <c r="P431" s="48"/>
      <c r="Q431" s="48"/>
      <c r="R431" s="48"/>
      <c r="S431" s="48"/>
      <c r="T431" s="48"/>
      <c r="U431" s="48"/>
      <c r="V431" s="48"/>
      <c r="W431" s="48"/>
      <c r="X431" s="48"/>
      <c r="Y431" s="48"/>
      <c r="Z431" s="48"/>
    </row>
    <row r="432" spans="1:26" ht="15.75" customHeight="1">
      <c r="A432" s="48"/>
      <c r="B432" s="48"/>
      <c r="C432" s="48"/>
      <c r="D432" s="48"/>
      <c r="E432" s="48"/>
      <c r="F432" s="48"/>
      <c r="G432" s="48"/>
      <c r="H432" s="48"/>
      <c r="I432" s="48"/>
      <c r="J432" s="48"/>
      <c r="K432" s="48"/>
      <c r="L432" s="48"/>
      <c r="M432" s="48"/>
      <c r="N432" s="48"/>
      <c r="O432" s="48"/>
      <c r="P432" s="48"/>
      <c r="Q432" s="48"/>
      <c r="R432" s="48"/>
      <c r="S432" s="48"/>
      <c r="T432" s="48"/>
      <c r="U432" s="48"/>
      <c r="V432" s="48"/>
      <c r="W432" s="48"/>
      <c r="X432" s="48"/>
      <c r="Y432" s="48"/>
      <c r="Z432" s="48"/>
    </row>
    <row r="433" spans="1:26" ht="15.75" customHeight="1">
      <c r="A433" s="48"/>
      <c r="B433" s="48"/>
      <c r="C433" s="48"/>
      <c r="D433" s="48"/>
      <c r="E433" s="48"/>
      <c r="F433" s="48"/>
      <c r="G433" s="48"/>
      <c r="H433" s="48"/>
      <c r="I433" s="48"/>
      <c r="J433" s="48"/>
      <c r="K433" s="48"/>
      <c r="L433" s="48"/>
      <c r="M433" s="48"/>
      <c r="N433" s="48"/>
      <c r="O433" s="48"/>
      <c r="P433" s="48"/>
      <c r="Q433" s="48"/>
      <c r="R433" s="48"/>
      <c r="S433" s="48"/>
      <c r="T433" s="48"/>
      <c r="U433" s="48"/>
      <c r="V433" s="48"/>
      <c r="W433" s="48"/>
      <c r="X433" s="48"/>
      <c r="Y433" s="48"/>
      <c r="Z433" s="48"/>
    </row>
    <row r="434" spans="1:26" ht="15.75" customHeight="1">
      <c r="A434" s="48"/>
      <c r="B434" s="48"/>
      <c r="C434" s="48"/>
      <c r="D434" s="48"/>
      <c r="E434" s="48"/>
      <c r="F434" s="48"/>
      <c r="G434" s="48"/>
      <c r="H434" s="48"/>
      <c r="I434" s="48"/>
      <c r="J434" s="48"/>
      <c r="K434" s="48"/>
      <c r="L434" s="48"/>
      <c r="M434" s="48"/>
      <c r="N434" s="48"/>
      <c r="O434" s="48"/>
      <c r="P434" s="48"/>
      <c r="Q434" s="48"/>
      <c r="R434" s="48"/>
      <c r="S434" s="48"/>
      <c r="T434" s="48"/>
      <c r="U434" s="48"/>
      <c r="V434" s="48"/>
      <c r="W434" s="48"/>
      <c r="X434" s="48"/>
      <c r="Y434" s="48"/>
      <c r="Z434" s="48"/>
    </row>
    <row r="435" spans="1:26" ht="15.75" customHeight="1">
      <c r="A435" s="48"/>
      <c r="B435" s="48"/>
      <c r="C435" s="48"/>
      <c r="D435" s="48"/>
      <c r="E435" s="48"/>
      <c r="F435" s="48"/>
      <c r="G435" s="48"/>
      <c r="H435" s="48"/>
      <c r="I435" s="48"/>
      <c r="J435" s="48"/>
      <c r="K435" s="48"/>
      <c r="L435" s="48"/>
      <c r="M435" s="48"/>
      <c r="N435" s="48"/>
      <c r="O435" s="48"/>
      <c r="P435" s="48"/>
      <c r="Q435" s="48"/>
      <c r="R435" s="48"/>
      <c r="S435" s="48"/>
      <c r="T435" s="48"/>
      <c r="U435" s="48"/>
      <c r="V435" s="48"/>
      <c r="W435" s="48"/>
      <c r="X435" s="48"/>
      <c r="Y435" s="48"/>
      <c r="Z435" s="48"/>
    </row>
    <row r="436" spans="1:26" ht="15.75" customHeight="1">
      <c r="A436" s="48"/>
      <c r="B436" s="48"/>
      <c r="C436" s="48"/>
      <c r="D436" s="48"/>
      <c r="E436" s="48"/>
      <c r="F436" s="48"/>
      <c r="G436" s="48"/>
      <c r="H436" s="48"/>
      <c r="I436" s="48"/>
      <c r="J436" s="48"/>
      <c r="K436" s="48"/>
      <c r="L436" s="48"/>
      <c r="M436" s="48"/>
      <c r="N436" s="48"/>
      <c r="O436" s="48"/>
      <c r="P436" s="48"/>
      <c r="Q436" s="48"/>
      <c r="R436" s="48"/>
      <c r="S436" s="48"/>
      <c r="T436" s="48"/>
      <c r="U436" s="48"/>
      <c r="V436" s="48"/>
      <c r="W436" s="48"/>
      <c r="X436" s="48"/>
      <c r="Y436" s="48"/>
      <c r="Z436" s="48"/>
    </row>
    <row r="437" spans="1:26" ht="15.75" customHeight="1">
      <c r="A437" s="48"/>
      <c r="B437" s="48"/>
      <c r="C437" s="48"/>
      <c r="D437" s="48"/>
      <c r="E437" s="48"/>
      <c r="F437" s="48"/>
      <c r="G437" s="48"/>
      <c r="H437" s="48"/>
      <c r="I437" s="48"/>
      <c r="J437" s="48"/>
      <c r="K437" s="48"/>
      <c r="L437" s="48"/>
      <c r="M437" s="48"/>
      <c r="N437" s="48"/>
      <c r="O437" s="48"/>
      <c r="P437" s="48"/>
      <c r="Q437" s="48"/>
      <c r="R437" s="48"/>
      <c r="S437" s="48"/>
      <c r="T437" s="48"/>
      <c r="U437" s="48"/>
      <c r="V437" s="48"/>
      <c r="W437" s="48"/>
      <c r="X437" s="48"/>
      <c r="Y437" s="48"/>
      <c r="Z437" s="48"/>
    </row>
    <row r="438" spans="1:26" ht="15.75" customHeight="1">
      <c r="A438" s="48"/>
      <c r="B438" s="48"/>
      <c r="C438" s="48"/>
      <c r="D438" s="48"/>
      <c r="E438" s="48"/>
      <c r="F438" s="48"/>
      <c r="G438" s="48"/>
      <c r="H438" s="48"/>
      <c r="I438" s="48"/>
      <c r="J438" s="48"/>
      <c r="K438" s="48"/>
      <c r="L438" s="48"/>
      <c r="M438" s="48"/>
      <c r="N438" s="48"/>
      <c r="O438" s="48"/>
      <c r="P438" s="48"/>
      <c r="Q438" s="48"/>
      <c r="R438" s="48"/>
      <c r="S438" s="48"/>
      <c r="T438" s="48"/>
      <c r="U438" s="48"/>
      <c r="V438" s="48"/>
      <c r="W438" s="48"/>
      <c r="X438" s="48"/>
      <c r="Y438" s="48"/>
      <c r="Z438" s="48"/>
    </row>
    <row r="439" spans="1:26" ht="15.75" customHeight="1">
      <c r="A439" s="48"/>
      <c r="B439" s="48"/>
      <c r="C439" s="48"/>
      <c r="D439" s="48"/>
      <c r="E439" s="48"/>
      <c r="F439" s="48"/>
      <c r="G439" s="48"/>
      <c r="H439" s="48"/>
      <c r="I439" s="48"/>
      <c r="J439" s="48"/>
      <c r="K439" s="48"/>
      <c r="L439" s="48"/>
      <c r="M439" s="48"/>
      <c r="N439" s="48"/>
      <c r="O439" s="48"/>
      <c r="P439" s="48"/>
      <c r="Q439" s="48"/>
      <c r="R439" s="48"/>
      <c r="S439" s="48"/>
      <c r="T439" s="48"/>
      <c r="U439" s="48"/>
      <c r="V439" s="48"/>
      <c r="W439" s="48"/>
      <c r="X439" s="48"/>
      <c r="Y439" s="48"/>
      <c r="Z439" s="48"/>
    </row>
    <row r="440" spans="1:26" ht="15.75" customHeight="1">
      <c r="A440" s="48"/>
      <c r="B440" s="48"/>
      <c r="C440" s="48"/>
      <c r="D440" s="48"/>
      <c r="E440" s="48"/>
      <c r="F440" s="48"/>
      <c r="G440" s="48"/>
      <c r="H440" s="48"/>
      <c r="I440" s="48"/>
      <c r="J440" s="48"/>
      <c r="K440" s="48"/>
      <c r="L440" s="48"/>
      <c r="M440" s="48"/>
      <c r="N440" s="48"/>
      <c r="O440" s="48"/>
      <c r="P440" s="48"/>
      <c r="Q440" s="48"/>
      <c r="R440" s="48"/>
      <c r="S440" s="48"/>
      <c r="T440" s="48"/>
      <c r="U440" s="48"/>
      <c r="V440" s="48"/>
      <c r="W440" s="48"/>
      <c r="X440" s="48"/>
      <c r="Y440" s="48"/>
      <c r="Z440" s="48"/>
    </row>
    <row r="441" spans="1:26" ht="15.75" customHeight="1">
      <c r="A441" s="48"/>
      <c r="B441" s="48"/>
      <c r="C441" s="48"/>
      <c r="D441" s="48"/>
      <c r="E441" s="48"/>
      <c r="F441" s="48"/>
      <c r="G441" s="48"/>
      <c r="H441" s="48"/>
      <c r="I441" s="48"/>
      <c r="J441" s="48"/>
      <c r="K441" s="48"/>
      <c r="L441" s="48"/>
      <c r="M441" s="48"/>
      <c r="N441" s="48"/>
      <c r="O441" s="48"/>
      <c r="P441" s="48"/>
      <c r="Q441" s="48"/>
      <c r="R441" s="48"/>
      <c r="S441" s="48"/>
      <c r="T441" s="48"/>
      <c r="U441" s="48"/>
      <c r="V441" s="48"/>
      <c r="W441" s="48"/>
      <c r="X441" s="48"/>
      <c r="Y441" s="48"/>
      <c r="Z441" s="48"/>
    </row>
    <row r="442" spans="1:26" ht="15.75" customHeight="1">
      <c r="A442" s="48"/>
      <c r="B442" s="48"/>
      <c r="C442" s="48"/>
      <c r="D442" s="48"/>
      <c r="E442" s="48"/>
      <c r="F442" s="48"/>
      <c r="G442" s="48"/>
      <c r="H442" s="48"/>
      <c r="I442" s="48"/>
      <c r="J442" s="48"/>
      <c r="K442" s="48"/>
      <c r="L442" s="48"/>
      <c r="M442" s="48"/>
      <c r="N442" s="48"/>
      <c r="O442" s="48"/>
      <c r="P442" s="48"/>
      <c r="Q442" s="48"/>
      <c r="R442" s="48"/>
      <c r="S442" s="48"/>
      <c r="T442" s="48"/>
      <c r="U442" s="48"/>
      <c r="V442" s="48"/>
      <c r="W442" s="48"/>
      <c r="X442" s="48"/>
      <c r="Y442" s="48"/>
      <c r="Z442" s="48"/>
    </row>
    <row r="443" spans="1:26" ht="15.75" customHeight="1">
      <c r="A443" s="48"/>
      <c r="B443" s="48"/>
      <c r="C443" s="48"/>
      <c r="D443" s="48"/>
      <c r="E443" s="48"/>
      <c r="F443" s="48"/>
      <c r="G443" s="48"/>
      <c r="H443" s="48"/>
      <c r="I443" s="48"/>
      <c r="J443" s="48"/>
      <c r="K443" s="48"/>
      <c r="L443" s="48"/>
      <c r="M443" s="48"/>
      <c r="N443" s="48"/>
      <c r="O443" s="48"/>
      <c r="P443" s="48"/>
      <c r="Q443" s="48"/>
      <c r="R443" s="48"/>
      <c r="S443" s="48"/>
      <c r="T443" s="48"/>
      <c r="U443" s="48"/>
      <c r="V443" s="48"/>
      <c r="W443" s="48"/>
      <c r="X443" s="48"/>
      <c r="Y443" s="48"/>
      <c r="Z443" s="48"/>
    </row>
    <row r="444" spans="1:26" ht="15.75" customHeight="1">
      <c r="A444" s="48"/>
      <c r="B444" s="48"/>
      <c r="C444" s="48"/>
      <c r="D444" s="48"/>
      <c r="E444" s="48"/>
      <c r="F444" s="48"/>
      <c r="G444" s="48"/>
      <c r="H444" s="48"/>
      <c r="I444" s="48"/>
      <c r="J444" s="48"/>
      <c r="K444" s="48"/>
      <c r="L444" s="48"/>
      <c r="M444" s="48"/>
      <c r="N444" s="48"/>
      <c r="O444" s="48"/>
      <c r="P444" s="48"/>
      <c r="Q444" s="48"/>
      <c r="R444" s="48"/>
      <c r="S444" s="48"/>
      <c r="T444" s="48"/>
      <c r="U444" s="48"/>
      <c r="V444" s="48"/>
      <c r="W444" s="48"/>
      <c r="X444" s="48"/>
      <c r="Y444" s="48"/>
      <c r="Z444" s="48"/>
    </row>
    <row r="445" spans="1:26" ht="15.75" customHeight="1">
      <c r="A445" s="48"/>
      <c r="B445" s="48"/>
      <c r="C445" s="48"/>
      <c r="D445" s="48"/>
      <c r="E445" s="48"/>
      <c r="F445" s="48"/>
      <c r="G445" s="48"/>
      <c r="H445" s="48"/>
      <c r="I445" s="48"/>
      <c r="J445" s="48"/>
      <c r="K445" s="48"/>
      <c r="L445" s="48"/>
      <c r="M445" s="48"/>
      <c r="N445" s="48"/>
      <c r="O445" s="48"/>
      <c r="P445" s="48"/>
      <c r="Q445" s="48"/>
      <c r="R445" s="48"/>
      <c r="S445" s="48"/>
      <c r="T445" s="48"/>
      <c r="U445" s="48"/>
      <c r="V445" s="48"/>
      <c r="W445" s="48"/>
      <c r="X445" s="48"/>
      <c r="Y445" s="48"/>
      <c r="Z445" s="48"/>
    </row>
    <row r="446" spans="1:26" ht="15.75" customHeight="1">
      <c r="A446" s="48"/>
      <c r="B446" s="48"/>
      <c r="C446" s="48"/>
      <c r="D446" s="48"/>
      <c r="E446" s="48"/>
      <c r="F446" s="48"/>
      <c r="G446" s="48"/>
      <c r="H446" s="48"/>
      <c r="I446" s="48"/>
      <c r="J446" s="48"/>
      <c r="K446" s="48"/>
      <c r="L446" s="48"/>
      <c r="M446" s="48"/>
      <c r="N446" s="48"/>
      <c r="O446" s="48"/>
      <c r="P446" s="48"/>
      <c r="Q446" s="48"/>
      <c r="R446" s="48"/>
      <c r="S446" s="48"/>
      <c r="T446" s="48"/>
      <c r="U446" s="48"/>
      <c r="V446" s="48"/>
      <c r="W446" s="48"/>
      <c r="X446" s="48"/>
      <c r="Y446" s="48"/>
      <c r="Z446" s="48"/>
    </row>
    <row r="447" spans="1:26" ht="15.75" customHeight="1">
      <c r="A447" s="48"/>
      <c r="B447" s="48"/>
      <c r="C447" s="48"/>
      <c r="D447" s="48"/>
      <c r="E447" s="48"/>
      <c r="F447" s="48"/>
      <c r="G447" s="48"/>
      <c r="H447" s="48"/>
      <c r="I447" s="48"/>
      <c r="J447" s="48"/>
      <c r="K447" s="48"/>
      <c r="L447" s="48"/>
      <c r="M447" s="48"/>
      <c r="N447" s="48"/>
      <c r="O447" s="48"/>
      <c r="P447" s="48"/>
      <c r="Q447" s="48"/>
      <c r="R447" s="48"/>
      <c r="S447" s="48"/>
      <c r="T447" s="48"/>
      <c r="U447" s="48"/>
      <c r="V447" s="48"/>
      <c r="W447" s="48"/>
      <c r="X447" s="48"/>
      <c r="Y447" s="48"/>
      <c r="Z447" s="48"/>
    </row>
    <row r="448" spans="1:26" ht="15.75" customHeight="1">
      <c r="A448" s="48"/>
      <c r="B448" s="48"/>
      <c r="C448" s="48"/>
      <c r="D448" s="48"/>
      <c r="E448" s="48"/>
      <c r="F448" s="48"/>
      <c r="G448" s="48"/>
      <c r="H448" s="48"/>
      <c r="I448" s="48"/>
      <c r="J448" s="48"/>
      <c r="K448" s="48"/>
      <c r="L448" s="48"/>
      <c r="M448" s="48"/>
      <c r="N448" s="48"/>
      <c r="O448" s="48"/>
      <c r="P448" s="48"/>
      <c r="Q448" s="48"/>
      <c r="R448" s="48"/>
      <c r="S448" s="48"/>
      <c r="T448" s="48"/>
      <c r="U448" s="48"/>
      <c r="V448" s="48"/>
      <c r="W448" s="48"/>
      <c r="X448" s="48"/>
      <c r="Y448" s="48"/>
      <c r="Z448" s="48"/>
    </row>
    <row r="449" spans="1:26" ht="15.75" customHeight="1">
      <c r="A449" s="48"/>
      <c r="B449" s="48"/>
      <c r="C449" s="48"/>
      <c r="D449" s="48"/>
      <c r="E449" s="48"/>
      <c r="F449" s="48"/>
      <c r="G449" s="48"/>
      <c r="H449" s="48"/>
      <c r="I449" s="48"/>
      <c r="J449" s="48"/>
      <c r="K449" s="48"/>
      <c r="L449" s="48"/>
      <c r="M449" s="48"/>
      <c r="N449" s="48"/>
      <c r="O449" s="48"/>
      <c r="P449" s="48"/>
      <c r="Q449" s="48"/>
      <c r="R449" s="48"/>
      <c r="S449" s="48"/>
      <c r="T449" s="48"/>
      <c r="U449" s="48"/>
      <c r="V449" s="48"/>
      <c r="W449" s="48"/>
      <c r="X449" s="48"/>
      <c r="Y449" s="48"/>
      <c r="Z449" s="48"/>
    </row>
    <row r="450" spans="1:26" ht="15.75" customHeight="1">
      <c r="A450" s="48"/>
      <c r="B450" s="48"/>
      <c r="C450" s="48"/>
      <c r="D450" s="48"/>
      <c r="E450" s="48"/>
      <c r="F450" s="48"/>
      <c r="G450" s="48"/>
      <c r="H450" s="48"/>
      <c r="I450" s="48"/>
      <c r="J450" s="48"/>
      <c r="K450" s="48"/>
      <c r="L450" s="48"/>
      <c r="M450" s="48"/>
      <c r="N450" s="48"/>
      <c r="O450" s="48"/>
      <c r="P450" s="48"/>
      <c r="Q450" s="48"/>
      <c r="R450" s="48"/>
      <c r="S450" s="48"/>
      <c r="T450" s="48"/>
      <c r="U450" s="48"/>
      <c r="V450" s="48"/>
      <c r="W450" s="48"/>
      <c r="X450" s="48"/>
      <c r="Y450" s="48"/>
      <c r="Z450" s="48"/>
    </row>
    <row r="451" spans="1:26" ht="15.75" customHeight="1">
      <c r="A451" s="48"/>
      <c r="B451" s="48"/>
      <c r="C451" s="48"/>
      <c r="D451" s="48"/>
      <c r="E451" s="48"/>
      <c r="F451" s="48"/>
      <c r="G451" s="48"/>
      <c r="H451" s="48"/>
      <c r="I451" s="48"/>
      <c r="J451" s="48"/>
      <c r="K451" s="48"/>
      <c r="L451" s="48"/>
      <c r="M451" s="48"/>
      <c r="N451" s="48"/>
      <c r="O451" s="48"/>
      <c r="P451" s="48"/>
      <c r="Q451" s="48"/>
      <c r="R451" s="48"/>
      <c r="S451" s="48"/>
      <c r="T451" s="48"/>
      <c r="U451" s="48"/>
      <c r="V451" s="48"/>
      <c r="W451" s="48"/>
      <c r="X451" s="48"/>
      <c r="Y451" s="48"/>
      <c r="Z451" s="48"/>
    </row>
    <row r="452" spans="1:26" ht="15.75" customHeight="1">
      <c r="A452" s="48"/>
      <c r="B452" s="48"/>
      <c r="C452" s="48"/>
      <c r="D452" s="48"/>
      <c r="E452" s="48"/>
      <c r="F452" s="48"/>
      <c r="G452" s="48"/>
      <c r="H452" s="48"/>
      <c r="I452" s="48"/>
      <c r="J452" s="48"/>
      <c r="K452" s="48"/>
      <c r="L452" s="48"/>
      <c r="M452" s="48"/>
      <c r="N452" s="48"/>
      <c r="O452" s="48"/>
      <c r="P452" s="48"/>
      <c r="Q452" s="48"/>
      <c r="R452" s="48"/>
      <c r="S452" s="48"/>
      <c r="T452" s="48"/>
      <c r="U452" s="48"/>
      <c r="V452" s="48"/>
      <c r="W452" s="48"/>
      <c r="X452" s="48"/>
      <c r="Y452" s="48"/>
      <c r="Z452" s="48"/>
    </row>
    <row r="453" spans="1:26" ht="15.75" customHeight="1">
      <c r="A453" s="48"/>
      <c r="B453" s="48"/>
      <c r="C453" s="48"/>
      <c r="D453" s="48"/>
      <c r="E453" s="48"/>
      <c r="F453" s="48"/>
      <c r="G453" s="48"/>
      <c r="H453" s="48"/>
      <c r="I453" s="48"/>
      <c r="J453" s="48"/>
      <c r="K453" s="48"/>
      <c r="L453" s="48"/>
      <c r="M453" s="48"/>
      <c r="N453" s="48"/>
      <c r="O453" s="48"/>
      <c r="P453" s="48"/>
      <c r="Q453" s="48"/>
      <c r="R453" s="48"/>
      <c r="S453" s="48"/>
      <c r="T453" s="48"/>
      <c r="U453" s="48"/>
      <c r="V453" s="48"/>
      <c r="W453" s="48"/>
      <c r="X453" s="48"/>
      <c r="Y453" s="48"/>
      <c r="Z453" s="48"/>
    </row>
    <row r="454" spans="1:26" ht="15.75" customHeight="1">
      <c r="A454" s="48"/>
      <c r="B454" s="48"/>
      <c r="C454" s="48"/>
      <c r="D454" s="48"/>
      <c r="E454" s="48"/>
      <c r="F454" s="48"/>
      <c r="G454" s="48"/>
      <c r="H454" s="48"/>
      <c r="I454" s="48"/>
      <c r="J454" s="48"/>
      <c r="K454" s="48"/>
      <c r="L454" s="48"/>
      <c r="M454" s="48"/>
      <c r="N454" s="48"/>
      <c r="O454" s="48"/>
      <c r="P454" s="48"/>
      <c r="Q454" s="48"/>
      <c r="R454" s="48"/>
      <c r="S454" s="48"/>
      <c r="T454" s="48"/>
      <c r="U454" s="48"/>
      <c r="V454" s="48"/>
      <c r="W454" s="48"/>
      <c r="X454" s="48"/>
      <c r="Y454" s="48"/>
      <c r="Z454" s="48"/>
    </row>
    <row r="455" spans="1:26" ht="15.75" customHeight="1">
      <c r="A455" s="48"/>
      <c r="B455" s="48"/>
      <c r="C455" s="48"/>
      <c r="D455" s="48"/>
      <c r="E455" s="48"/>
      <c r="F455" s="48"/>
      <c r="G455" s="48"/>
      <c r="H455" s="48"/>
      <c r="I455" s="48"/>
      <c r="J455" s="48"/>
      <c r="K455" s="48"/>
      <c r="L455" s="48"/>
      <c r="M455" s="48"/>
      <c r="N455" s="48"/>
      <c r="O455" s="48"/>
      <c r="P455" s="48"/>
      <c r="Q455" s="48"/>
      <c r="R455" s="48"/>
      <c r="S455" s="48"/>
      <c r="T455" s="48"/>
      <c r="U455" s="48"/>
      <c r="V455" s="48"/>
      <c r="W455" s="48"/>
      <c r="X455" s="48"/>
      <c r="Y455" s="48"/>
      <c r="Z455" s="48"/>
    </row>
    <row r="456" spans="1:26" ht="15.75" customHeight="1">
      <c r="A456" s="48"/>
      <c r="B456" s="48"/>
      <c r="C456" s="48"/>
      <c r="D456" s="48"/>
      <c r="E456" s="48"/>
      <c r="F456" s="48"/>
      <c r="G456" s="48"/>
      <c r="H456" s="48"/>
      <c r="I456" s="48"/>
      <c r="J456" s="48"/>
      <c r="K456" s="48"/>
      <c r="L456" s="48"/>
      <c r="M456" s="48"/>
      <c r="N456" s="48"/>
      <c r="O456" s="48"/>
      <c r="P456" s="48"/>
      <c r="Q456" s="48"/>
      <c r="R456" s="48"/>
      <c r="S456" s="48"/>
      <c r="T456" s="48"/>
      <c r="U456" s="48"/>
      <c r="V456" s="48"/>
      <c r="W456" s="48"/>
      <c r="X456" s="48"/>
      <c r="Y456" s="48"/>
      <c r="Z456" s="48"/>
    </row>
    <row r="457" spans="1:26" ht="15.75" customHeight="1">
      <c r="A457" s="48"/>
      <c r="B457" s="48"/>
      <c r="C457" s="48"/>
      <c r="D457" s="48"/>
      <c r="E457" s="48"/>
      <c r="F457" s="48"/>
      <c r="G457" s="48"/>
      <c r="H457" s="48"/>
      <c r="I457" s="48"/>
      <c r="J457" s="48"/>
      <c r="K457" s="48"/>
      <c r="L457" s="48"/>
      <c r="M457" s="48"/>
      <c r="N457" s="48"/>
      <c r="O457" s="48"/>
      <c r="P457" s="48"/>
      <c r="Q457" s="48"/>
      <c r="R457" s="48"/>
      <c r="S457" s="48"/>
      <c r="T457" s="48"/>
      <c r="U457" s="48"/>
      <c r="V457" s="48"/>
      <c r="W457" s="48"/>
      <c r="X457" s="48"/>
      <c r="Y457" s="48"/>
      <c r="Z457" s="48"/>
    </row>
    <row r="458" spans="1:26" ht="15.75" customHeight="1">
      <c r="A458" s="48"/>
      <c r="B458" s="48"/>
      <c r="C458" s="48"/>
      <c r="D458" s="48"/>
      <c r="E458" s="48"/>
      <c r="F458" s="48"/>
      <c r="G458" s="48"/>
      <c r="H458" s="48"/>
      <c r="I458" s="48"/>
      <c r="J458" s="48"/>
      <c r="K458" s="48"/>
      <c r="L458" s="48"/>
      <c r="M458" s="48"/>
      <c r="N458" s="48"/>
      <c r="O458" s="48"/>
      <c r="P458" s="48"/>
      <c r="Q458" s="48"/>
      <c r="R458" s="48"/>
      <c r="S458" s="48"/>
      <c r="T458" s="48"/>
      <c r="U458" s="48"/>
      <c r="V458" s="48"/>
      <c r="W458" s="48"/>
      <c r="X458" s="48"/>
      <c r="Y458" s="48"/>
      <c r="Z458" s="48"/>
    </row>
    <row r="459" spans="1:26" ht="15.75" customHeight="1">
      <c r="A459" s="48"/>
      <c r="B459" s="48"/>
      <c r="C459" s="48"/>
      <c r="D459" s="48"/>
      <c r="E459" s="48"/>
      <c r="F459" s="48"/>
      <c r="G459" s="48"/>
      <c r="H459" s="48"/>
      <c r="I459" s="48"/>
      <c r="J459" s="48"/>
      <c r="K459" s="48"/>
      <c r="L459" s="48"/>
      <c r="M459" s="48"/>
      <c r="N459" s="48"/>
      <c r="O459" s="48"/>
      <c r="P459" s="48"/>
      <c r="Q459" s="48"/>
      <c r="R459" s="48"/>
      <c r="S459" s="48"/>
      <c r="T459" s="48"/>
      <c r="U459" s="48"/>
      <c r="V459" s="48"/>
      <c r="W459" s="48"/>
      <c r="X459" s="48"/>
      <c r="Y459" s="48"/>
      <c r="Z459" s="48"/>
    </row>
    <row r="460" spans="1:26" ht="15.75" customHeight="1">
      <c r="A460" s="48"/>
      <c r="B460" s="48"/>
      <c r="C460" s="48"/>
      <c r="D460" s="48"/>
      <c r="E460" s="48"/>
      <c r="F460" s="48"/>
      <c r="G460" s="48"/>
      <c r="H460" s="48"/>
      <c r="I460" s="48"/>
      <c r="J460" s="48"/>
      <c r="K460" s="48"/>
      <c r="L460" s="48"/>
      <c r="M460" s="48"/>
      <c r="N460" s="48"/>
      <c r="O460" s="48"/>
      <c r="P460" s="48"/>
      <c r="Q460" s="48"/>
      <c r="R460" s="48"/>
      <c r="S460" s="48"/>
      <c r="T460" s="48"/>
      <c r="U460" s="48"/>
      <c r="V460" s="48"/>
      <c r="W460" s="48"/>
      <c r="X460" s="48"/>
      <c r="Y460" s="48"/>
      <c r="Z460" s="48"/>
    </row>
    <row r="461" spans="1:26" ht="15.75" customHeight="1">
      <c r="A461" s="48"/>
      <c r="B461" s="48"/>
      <c r="C461" s="48"/>
      <c r="D461" s="48"/>
      <c r="E461" s="48"/>
      <c r="F461" s="48"/>
      <c r="G461" s="48"/>
      <c r="H461" s="48"/>
      <c r="I461" s="48"/>
      <c r="J461" s="48"/>
      <c r="K461" s="48"/>
      <c r="L461" s="48"/>
      <c r="M461" s="48"/>
      <c r="N461" s="48"/>
      <c r="O461" s="48"/>
      <c r="P461" s="48"/>
      <c r="Q461" s="48"/>
      <c r="R461" s="48"/>
      <c r="S461" s="48"/>
      <c r="T461" s="48"/>
      <c r="U461" s="48"/>
      <c r="V461" s="48"/>
      <c r="W461" s="48"/>
      <c r="X461" s="48"/>
      <c r="Y461" s="48"/>
      <c r="Z461" s="48"/>
    </row>
    <row r="462" spans="1:26" ht="15.75" customHeight="1">
      <c r="A462" s="48"/>
      <c r="B462" s="48"/>
      <c r="C462" s="48"/>
      <c r="D462" s="48"/>
      <c r="E462" s="48"/>
      <c r="F462" s="48"/>
      <c r="G462" s="48"/>
      <c r="H462" s="48"/>
      <c r="I462" s="48"/>
      <c r="J462" s="48"/>
      <c r="K462" s="48"/>
      <c r="L462" s="48"/>
      <c r="M462" s="48"/>
      <c r="N462" s="48"/>
      <c r="O462" s="48"/>
      <c r="P462" s="48"/>
      <c r="Q462" s="48"/>
      <c r="R462" s="48"/>
      <c r="S462" s="48"/>
      <c r="T462" s="48"/>
      <c r="U462" s="48"/>
      <c r="V462" s="48"/>
      <c r="W462" s="48"/>
      <c r="X462" s="48"/>
      <c r="Y462" s="48"/>
      <c r="Z462" s="48"/>
    </row>
    <row r="463" spans="1:26" ht="15.75" customHeight="1">
      <c r="A463" s="48"/>
      <c r="B463" s="48"/>
      <c r="C463" s="48"/>
      <c r="D463" s="48"/>
      <c r="E463" s="48"/>
      <c r="F463" s="48"/>
      <c r="G463" s="48"/>
      <c r="H463" s="48"/>
      <c r="I463" s="48"/>
      <c r="J463" s="48"/>
      <c r="K463" s="48"/>
      <c r="L463" s="48"/>
      <c r="M463" s="48"/>
      <c r="N463" s="48"/>
      <c r="O463" s="48"/>
      <c r="P463" s="48"/>
      <c r="Q463" s="48"/>
      <c r="R463" s="48"/>
      <c r="S463" s="48"/>
      <c r="T463" s="48"/>
      <c r="U463" s="48"/>
      <c r="V463" s="48"/>
      <c r="W463" s="48"/>
      <c r="X463" s="48"/>
      <c r="Y463" s="48"/>
      <c r="Z463" s="48"/>
    </row>
    <row r="464" spans="1:26" ht="15.75" customHeight="1">
      <c r="A464" s="48"/>
      <c r="B464" s="48"/>
      <c r="C464" s="48"/>
      <c r="D464" s="48"/>
      <c r="E464" s="48"/>
      <c r="F464" s="48"/>
      <c r="G464" s="48"/>
      <c r="H464" s="48"/>
      <c r="I464" s="48"/>
      <c r="J464" s="48"/>
      <c r="K464" s="48"/>
      <c r="L464" s="48"/>
      <c r="M464" s="48"/>
      <c r="N464" s="48"/>
      <c r="O464" s="48"/>
      <c r="P464" s="48"/>
      <c r="Q464" s="48"/>
      <c r="R464" s="48"/>
      <c r="S464" s="48"/>
      <c r="T464" s="48"/>
      <c r="U464" s="48"/>
      <c r="V464" s="48"/>
      <c r="W464" s="48"/>
      <c r="X464" s="48"/>
      <c r="Y464" s="48"/>
      <c r="Z464" s="48"/>
    </row>
    <row r="465" spans="1:26" ht="15.75" customHeight="1">
      <c r="A465" s="48"/>
      <c r="B465" s="48"/>
      <c r="C465" s="48"/>
      <c r="D465" s="48"/>
      <c r="E465" s="48"/>
      <c r="F465" s="48"/>
      <c r="G465" s="48"/>
      <c r="H465" s="48"/>
      <c r="I465" s="48"/>
      <c r="J465" s="48"/>
      <c r="K465" s="48"/>
      <c r="L465" s="48"/>
      <c r="M465" s="48"/>
      <c r="N465" s="48"/>
      <c r="O465" s="48"/>
      <c r="P465" s="48"/>
      <c r="Q465" s="48"/>
      <c r="R465" s="48"/>
      <c r="S465" s="48"/>
      <c r="T465" s="48"/>
      <c r="U465" s="48"/>
      <c r="V465" s="48"/>
      <c r="W465" s="48"/>
      <c r="X465" s="48"/>
      <c r="Y465" s="48"/>
      <c r="Z465" s="48"/>
    </row>
    <row r="466" spans="1:26" ht="15.75" customHeight="1">
      <c r="A466" s="48"/>
      <c r="B466" s="48"/>
      <c r="C466" s="48"/>
      <c r="D466" s="48"/>
      <c r="E466" s="48"/>
      <c r="F466" s="48"/>
      <c r="G466" s="48"/>
      <c r="H466" s="48"/>
      <c r="I466" s="48"/>
      <c r="J466" s="48"/>
      <c r="K466" s="48"/>
      <c r="L466" s="48"/>
      <c r="M466" s="48"/>
      <c r="N466" s="48"/>
      <c r="O466" s="48"/>
      <c r="P466" s="48"/>
      <c r="Q466" s="48"/>
      <c r="R466" s="48"/>
      <c r="S466" s="48"/>
      <c r="T466" s="48"/>
      <c r="U466" s="48"/>
      <c r="V466" s="48"/>
      <c r="W466" s="48"/>
      <c r="X466" s="48"/>
      <c r="Y466" s="48"/>
      <c r="Z466" s="48"/>
    </row>
    <row r="467" spans="1:26" ht="15.75" customHeight="1">
      <c r="A467" s="48"/>
      <c r="B467" s="48"/>
      <c r="C467" s="48"/>
      <c r="D467" s="48"/>
      <c r="E467" s="48"/>
      <c r="F467" s="48"/>
      <c r="G467" s="48"/>
      <c r="H467" s="48"/>
      <c r="I467" s="48"/>
      <c r="J467" s="48"/>
      <c r="K467" s="48"/>
      <c r="L467" s="48"/>
      <c r="M467" s="48"/>
      <c r="N467" s="48"/>
      <c r="O467" s="48"/>
      <c r="P467" s="48"/>
      <c r="Q467" s="48"/>
      <c r="R467" s="48"/>
      <c r="S467" s="48"/>
      <c r="T467" s="48"/>
      <c r="U467" s="48"/>
      <c r="V467" s="48"/>
      <c r="W467" s="48"/>
      <c r="X467" s="48"/>
      <c r="Y467" s="48"/>
      <c r="Z467" s="48"/>
    </row>
    <row r="468" spans="1:26" ht="15.75" customHeight="1">
      <c r="A468" s="48"/>
      <c r="B468" s="48"/>
      <c r="C468" s="48"/>
      <c r="D468" s="48"/>
      <c r="E468" s="48"/>
      <c r="F468" s="48"/>
      <c r="G468" s="48"/>
      <c r="H468" s="48"/>
      <c r="I468" s="48"/>
      <c r="J468" s="48"/>
      <c r="K468" s="48"/>
      <c r="L468" s="48"/>
      <c r="M468" s="48"/>
      <c r="N468" s="48"/>
      <c r="O468" s="48"/>
      <c r="P468" s="48"/>
      <c r="Q468" s="48"/>
      <c r="R468" s="48"/>
      <c r="S468" s="48"/>
      <c r="T468" s="48"/>
      <c r="U468" s="48"/>
      <c r="V468" s="48"/>
      <c r="W468" s="48"/>
      <c r="X468" s="48"/>
      <c r="Y468" s="48"/>
      <c r="Z468" s="48"/>
    </row>
    <row r="469" spans="1:26" ht="15.75" customHeight="1">
      <c r="A469" s="48"/>
      <c r="B469" s="48"/>
      <c r="C469" s="48"/>
      <c r="D469" s="48"/>
      <c r="E469" s="48"/>
      <c r="F469" s="48"/>
      <c r="G469" s="48"/>
      <c r="H469" s="48"/>
      <c r="I469" s="48"/>
      <c r="J469" s="48"/>
      <c r="K469" s="48"/>
      <c r="L469" s="48"/>
      <c r="M469" s="48"/>
      <c r="N469" s="48"/>
      <c r="O469" s="48"/>
      <c r="P469" s="48"/>
      <c r="Q469" s="48"/>
      <c r="R469" s="48"/>
      <c r="S469" s="48"/>
      <c r="T469" s="48"/>
      <c r="U469" s="48"/>
      <c r="V469" s="48"/>
      <c r="W469" s="48"/>
      <c r="X469" s="48"/>
      <c r="Y469" s="48"/>
      <c r="Z469" s="48"/>
    </row>
    <row r="470" spans="1:26" ht="15.75" customHeight="1">
      <c r="A470" s="48"/>
      <c r="B470" s="48"/>
      <c r="C470" s="48"/>
      <c r="D470" s="48"/>
      <c r="E470" s="48"/>
      <c r="F470" s="48"/>
      <c r="G470" s="48"/>
      <c r="H470" s="48"/>
      <c r="I470" s="48"/>
      <c r="J470" s="48"/>
      <c r="K470" s="48"/>
      <c r="L470" s="48"/>
      <c r="M470" s="48"/>
      <c r="N470" s="48"/>
      <c r="O470" s="48"/>
      <c r="P470" s="48"/>
      <c r="Q470" s="48"/>
      <c r="R470" s="48"/>
      <c r="S470" s="48"/>
      <c r="T470" s="48"/>
      <c r="U470" s="48"/>
      <c r="V470" s="48"/>
      <c r="W470" s="48"/>
      <c r="X470" s="48"/>
      <c r="Y470" s="48"/>
      <c r="Z470" s="48"/>
    </row>
    <row r="471" spans="1:26" ht="15.75" customHeight="1">
      <c r="A471" s="48"/>
      <c r="B471" s="48"/>
      <c r="C471" s="48"/>
      <c r="D471" s="48"/>
      <c r="E471" s="48"/>
      <c r="F471" s="48"/>
      <c r="G471" s="48"/>
      <c r="H471" s="48"/>
      <c r="I471" s="48"/>
      <c r="J471" s="48"/>
      <c r="K471" s="48"/>
      <c r="L471" s="48"/>
      <c r="M471" s="48"/>
      <c r="N471" s="48"/>
      <c r="O471" s="48"/>
      <c r="P471" s="48"/>
      <c r="Q471" s="48"/>
      <c r="R471" s="48"/>
      <c r="S471" s="48"/>
      <c r="T471" s="48"/>
      <c r="U471" s="48"/>
      <c r="V471" s="48"/>
      <c r="W471" s="48"/>
      <c r="X471" s="48"/>
      <c r="Y471" s="48"/>
      <c r="Z471" s="48"/>
    </row>
    <row r="472" spans="1:26" ht="15.75" customHeight="1">
      <c r="A472" s="48"/>
      <c r="B472" s="48"/>
      <c r="C472" s="48"/>
      <c r="D472" s="48"/>
      <c r="E472" s="48"/>
      <c r="F472" s="48"/>
      <c r="G472" s="48"/>
      <c r="H472" s="48"/>
      <c r="I472" s="48"/>
      <c r="J472" s="48"/>
      <c r="K472" s="48"/>
      <c r="L472" s="48"/>
      <c r="M472" s="48"/>
      <c r="N472" s="48"/>
      <c r="O472" s="48"/>
      <c r="P472" s="48"/>
      <c r="Q472" s="48"/>
      <c r="R472" s="48"/>
      <c r="S472" s="48"/>
      <c r="T472" s="48"/>
      <c r="U472" s="48"/>
      <c r="V472" s="48"/>
      <c r="W472" s="48"/>
      <c r="X472" s="48"/>
      <c r="Y472" s="48"/>
      <c r="Z472" s="48"/>
    </row>
    <row r="473" spans="1:26" ht="15.75" customHeight="1">
      <c r="A473" s="48"/>
      <c r="B473" s="48"/>
      <c r="C473" s="48"/>
      <c r="D473" s="48"/>
      <c r="E473" s="48"/>
      <c r="F473" s="48"/>
      <c r="G473" s="48"/>
      <c r="H473" s="48"/>
      <c r="I473" s="48"/>
      <c r="J473" s="48"/>
      <c r="K473" s="48"/>
      <c r="L473" s="48"/>
      <c r="M473" s="48"/>
      <c r="N473" s="48"/>
      <c r="O473" s="48"/>
      <c r="P473" s="48"/>
      <c r="Q473" s="48"/>
      <c r="R473" s="48"/>
      <c r="S473" s="48"/>
      <c r="T473" s="48"/>
      <c r="U473" s="48"/>
      <c r="V473" s="48"/>
      <c r="W473" s="48"/>
      <c r="X473" s="48"/>
      <c r="Y473" s="48"/>
      <c r="Z473" s="48"/>
    </row>
    <row r="474" spans="1:26" ht="15.75" customHeight="1">
      <c r="A474" s="48"/>
      <c r="B474" s="48"/>
      <c r="C474" s="48"/>
      <c r="D474" s="48"/>
      <c r="E474" s="48"/>
      <c r="F474" s="48"/>
      <c r="G474" s="48"/>
      <c r="H474" s="48"/>
      <c r="I474" s="48"/>
      <c r="J474" s="48"/>
      <c r="K474" s="48"/>
      <c r="L474" s="48"/>
      <c r="M474" s="48"/>
      <c r="N474" s="48"/>
      <c r="O474" s="48"/>
      <c r="P474" s="48"/>
      <c r="Q474" s="48"/>
      <c r="R474" s="48"/>
      <c r="S474" s="48"/>
      <c r="T474" s="48"/>
      <c r="U474" s="48"/>
      <c r="V474" s="48"/>
      <c r="W474" s="48"/>
      <c r="X474" s="48"/>
      <c r="Y474" s="48"/>
      <c r="Z474" s="48"/>
    </row>
    <row r="475" spans="1:26" ht="15.75" customHeight="1">
      <c r="A475" s="48"/>
      <c r="B475" s="48"/>
      <c r="C475" s="48"/>
      <c r="D475" s="48"/>
      <c r="E475" s="48"/>
      <c r="F475" s="48"/>
      <c r="G475" s="48"/>
      <c r="H475" s="48"/>
      <c r="I475" s="48"/>
      <c r="J475" s="48"/>
      <c r="K475" s="48"/>
      <c r="L475" s="48"/>
      <c r="M475" s="48"/>
      <c r="N475" s="48"/>
      <c r="O475" s="48"/>
      <c r="P475" s="48"/>
      <c r="Q475" s="48"/>
      <c r="R475" s="48"/>
      <c r="S475" s="48"/>
      <c r="T475" s="48"/>
      <c r="U475" s="48"/>
      <c r="V475" s="48"/>
      <c r="W475" s="48"/>
      <c r="X475" s="48"/>
      <c r="Y475" s="48"/>
      <c r="Z475" s="48"/>
    </row>
    <row r="476" spans="1:26" ht="15.75" customHeight="1">
      <c r="A476" s="48"/>
      <c r="B476" s="48"/>
      <c r="C476" s="48"/>
      <c r="D476" s="48"/>
      <c r="E476" s="48"/>
      <c r="F476" s="48"/>
      <c r="G476" s="48"/>
      <c r="H476" s="48"/>
      <c r="I476" s="48"/>
      <c r="J476" s="48"/>
      <c r="K476" s="48"/>
      <c r="L476" s="48"/>
      <c r="M476" s="48"/>
      <c r="N476" s="48"/>
      <c r="O476" s="48"/>
      <c r="P476" s="48"/>
      <c r="Q476" s="48"/>
      <c r="R476" s="48"/>
      <c r="S476" s="48"/>
      <c r="T476" s="48"/>
      <c r="U476" s="48"/>
      <c r="V476" s="48"/>
      <c r="W476" s="48"/>
      <c r="X476" s="48"/>
      <c r="Y476" s="48"/>
      <c r="Z476" s="48"/>
    </row>
    <row r="477" spans="1:26" ht="15.75" customHeight="1">
      <c r="A477" s="48"/>
      <c r="B477" s="48"/>
      <c r="C477" s="48"/>
      <c r="D477" s="48"/>
      <c r="E477" s="48"/>
      <c r="F477" s="48"/>
      <c r="G477" s="48"/>
      <c r="H477" s="48"/>
      <c r="I477" s="48"/>
      <c r="J477" s="48"/>
      <c r="K477" s="48"/>
      <c r="L477" s="48"/>
      <c r="M477" s="48"/>
      <c r="N477" s="48"/>
      <c r="O477" s="48"/>
      <c r="P477" s="48"/>
      <c r="Q477" s="48"/>
      <c r="R477" s="48"/>
      <c r="S477" s="48"/>
      <c r="T477" s="48"/>
      <c r="U477" s="48"/>
      <c r="V477" s="48"/>
      <c r="W477" s="48"/>
      <c r="X477" s="48"/>
      <c r="Y477" s="48"/>
      <c r="Z477" s="48"/>
    </row>
    <row r="478" spans="1:26" ht="15.75" customHeight="1">
      <c r="A478" s="48"/>
      <c r="B478" s="48"/>
      <c r="C478" s="48"/>
      <c r="D478" s="48"/>
      <c r="E478" s="48"/>
      <c r="F478" s="48"/>
      <c r="G478" s="48"/>
      <c r="H478" s="48"/>
      <c r="I478" s="48"/>
      <c r="J478" s="48"/>
      <c r="K478" s="48"/>
      <c r="L478" s="48"/>
      <c r="M478" s="48"/>
      <c r="N478" s="48"/>
      <c r="O478" s="48"/>
      <c r="P478" s="48"/>
      <c r="Q478" s="48"/>
      <c r="R478" s="48"/>
      <c r="S478" s="48"/>
      <c r="T478" s="48"/>
      <c r="U478" s="48"/>
      <c r="V478" s="48"/>
      <c r="W478" s="48"/>
      <c r="X478" s="48"/>
      <c r="Y478" s="48"/>
      <c r="Z478" s="48"/>
    </row>
    <row r="479" spans="1:26" ht="15.75" customHeight="1">
      <c r="A479" s="48"/>
      <c r="B479" s="48"/>
      <c r="C479" s="48"/>
      <c r="D479" s="48"/>
      <c r="E479" s="48"/>
      <c r="F479" s="48"/>
      <c r="G479" s="48"/>
      <c r="H479" s="48"/>
      <c r="I479" s="48"/>
      <c r="J479" s="48"/>
      <c r="K479" s="48"/>
      <c r="L479" s="48"/>
      <c r="M479" s="48"/>
      <c r="N479" s="48"/>
      <c r="O479" s="48"/>
      <c r="P479" s="48"/>
      <c r="Q479" s="48"/>
      <c r="R479" s="48"/>
      <c r="S479" s="48"/>
      <c r="T479" s="48"/>
      <c r="U479" s="48"/>
      <c r="V479" s="48"/>
      <c r="W479" s="48"/>
      <c r="X479" s="48"/>
      <c r="Y479" s="48"/>
      <c r="Z479" s="48"/>
    </row>
    <row r="480" spans="1:26" ht="15.75" customHeight="1">
      <c r="A480" s="48"/>
      <c r="B480" s="48"/>
      <c r="C480" s="48"/>
      <c r="D480" s="48"/>
      <c r="E480" s="48"/>
      <c r="F480" s="48"/>
      <c r="G480" s="48"/>
      <c r="H480" s="48"/>
      <c r="I480" s="48"/>
      <c r="J480" s="48"/>
      <c r="K480" s="48"/>
      <c r="L480" s="48"/>
      <c r="M480" s="48"/>
      <c r="N480" s="48"/>
      <c r="O480" s="48"/>
      <c r="P480" s="48"/>
      <c r="Q480" s="48"/>
      <c r="R480" s="48"/>
      <c r="S480" s="48"/>
      <c r="T480" s="48"/>
      <c r="U480" s="48"/>
      <c r="V480" s="48"/>
      <c r="W480" s="48"/>
      <c r="X480" s="48"/>
      <c r="Y480" s="48"/>
      <c r="Z480" s="48"/>
    </row>
    <row r="481" spans="1:26" ht="15.75" customHeight="1">
      <c r="A481" s="48"/>
      <c r="B481" s="48"/>
      <c r="C481" s="48"/>
      <c r="D481" s="48"/>
      <c r="E481" s="48"/>
      <c r="F481" s="48"/>
      <c r="G481" s="48"/>
      <c r="H481" s="48"/>
      <c r="I481" s="48"/>
      <c r="J481" s="48"/>
      <c r="K481" s="48"/>
      <c r="L481" s="48"/>
      <c r="M481" s="48"/>
      <c r="N481" s="48"/>
      <c r="O481" s="48"/>
      <c r="P481" s="48"/>
      <c r="Q481" s="48"/>
      <c r="R481" s="48"/>
      <c r="S481" s="48"/>
      <c r="T481" s="48"/>
      <c r="U481" s="48"/>
      <c r="V481" s="48"/>
      <c r="W481" s="48"/>
      <c r="X481" s="48"/>
      <c r="Y481" s="48"/>
      <c r="Z481" s="48"/>
    </row>
    <row r="482" spans="1:26" ht="15.75" customHeight="1">
      <c r="A482" s="48"/>
      <c r="B482" s="48"/>
      <c r="C482" s="48"/>
      <c r="D482" s="48"/>
      <c r="E482" s="48"/>
      <c r="F482" s="48"/>
      <c r="G482" s="48"/>
      <c r="H482" s="48"/>
      <c r="I482" s="48"/>
      <c r="J482" s="48"/>
      <c r="K482" s="48"/>
      <c r="L482" s="48"/>
      <c r="M482" s="48"/>
      <c r="N482" s="48"/>
      <c r="O482" s="48"/>
      <c r="P482" s="48"/>
      <c r="Q482" s="48"/>
      <c r="R482" s="48"/>
      <c r="S482" s="48"/>
      <c r="T482" s="48"/>
      <c r="U482" s="48"/>
      <c r="V482" s="48"/>
      <c r="W482" s="48"/>
      <c r="X482" s="48"/>
      <c r="Y482" s="48"/>
      <c r="Z482" s="48"/>
    </row>
    <row r="483" spans="1:26" ht="15.75" customHeight="1">
      <c r="A483" s="48"/>
      <c r="B483" s="48"/>
      <c r="C483" s="48"/>
      <c r="D483" s="48"/>
      <c r="E483" s="48"/>
      <c r="F483" s="48"/>
      <c r="G483" s="48"/>
      <c r="H483" s="48"/>
      <c r="I483" s="48"/>
      <c r="J483" s="48"/>
      <c r="K483" s="48"/>
      <c r="L483" s="48"/>
      <c r="M483" s="48"/>
      <c r="N483" s="48"/>
      <c r="O483" s="48"/>
      <c r="P483" s="48"/>
      <c r="Q483" s="48"/>
      <c r="R483" s="48"/>
      <c r="S483" s="48"/>
      <c r="T483" s="48"/>
      <c r="U483" s="48"/>
      <c r="V483" s="48"/>
      <c r="W483" s="48"/>
      <c r="X483" s="48"/>
      <c r="Y483" s="48"/>
      <c r="Z483" s="48"/>
    </row>
    <row r="484" spans="1:26" ht="15.75" customHeight="1">
      <c r="A484" s="48"/>
      <c r="B484" s="48"/>
      <c r="C484" s="48"/>
      <c r="D484" s="48"/>
      <c r="E484" s="48"/>
      <c r="F484" s="48"/>
      <c r="G484" s="48"/>
      <c r="H484" s="48"/>
      <c r="I484" s="48"/>
      <c r="J484" s="48"/>
      <c r="K484" s="48"/>
      <c r="L484" s="48"/>
      <c r="M484" s="48"/>
      <c r="N484" s="48"/>
      <c r="O484" s="48"/>
      <c r="P484" s="48"/>
      <c r="Q484" s="48"/>
      <c r="R484" s="48"/>
      <c r="S484" s="48"/>
      <c r="T484" s="48"/>
      <c r="U484" s="48"/>
      <c r="V484" s="48"/>
      <c r="W484" s="48"/>
      <c r="X484" s="48"/>
      <c r="Y484" s="48"/>
      <c r="Z484" s="48"/>
    </row>
    <row r="485" spans="1:26" ht="15.75" customHeight="1">
      <c r="A485" s="48"/>
      <c r="B485" s="48"/>
      <c r="C485" s="48"/>
      <c r="D485" s="48"/>
      <c r="E485" s="48"/>
      <c r="F485" s="48"/>
      <c r="G485" s="48"/>
      <c r="H485" s="48"/>
      <c r="I485" s="48"/>
      <c r="J485" s="48"/>
      <c r="K485" s="48"/>
      <c r="L485" s="48"/>
      <c r="M485" s="48"/>
      <c r="N485" s="48"/>
      <c r="O485" s="48"/>
      <c r="P485" s="48"/>
      <c r="Q485" s="48"/>
      <c r="R485" s="48"/>
      <c r="S485" s="48"/>
      <c r="T485" s="48"/>
      <c r="U485" s="48"/>
      <c r="V485" s="48"/>
      <c r="W485" s="48"/>
      <c r="X485" s="48"/>
      <c r="Y485" s="48"/>
      <c r="Z485" s="48"/>
    </row>
    <row r="486" spans="1:26" ht="15.75" customHeight="1">
      <c r="A486" s="48"/>
      <c r="B486" s="48"/>
      <c r="C486" s="48"/>
      <c r="D486" s="48"/>
      <c r="E486" s="48"/>
      <c r="F486" s="48"/>
      <c r="G486" s="48"/>
      <c r="H486" s="48"/>
      <c r="I486" s="48"/>
      <c r="J486" s="48"/>
      <c r="K486" s="48"/>
      <c r="L486" s="48"/>
      <c r="M486" s="48"/>
      <c r="N486" s="48"/>
      <c r="O486" s="48"/>
      <c r="P486" s="48"/>
      <c r="Q486" s="48"/>
      <c r="R486" s="48"/>
      <c r="S486" s="48"/>
      <c r="T486" s="48"/>
      <c r="U486" s="48"/>
      <c r="V486" s="48"/>
      <c r="W486" s="48"/>
      <c r="X486" s="48"/>
      <c r="Y486" s="48"/>
      <c r="Z486" s="48"/>
    </row>
    <row r="487" spans="1:26" ht="15.75" customHeight="1">
      <c r="A487" s="48"/>
      <c r="B487" s="48"/>
      <c r="C487" s="48"/>
      <c r="D487" s="48"/>
      <c r="E487" s="48"/>
      <c r="F487" s="48"/>
      <c r="G487" s="48"/>
      <c r="H487" s="48"/>
      <c r="I487" s="48"/>
      <c r="J487" s="48"/>
      <c r="K487" s="48"/>
      <c r="L487" s="48"/>
      <c r="M487" s="48"/>
      <c r="N487" s="48"/>
      <c r="O487" s="48"/>
      <c r="P487" s="48"/>
      <c r="Q487" s="48"/>
      <c r="R487" s="48"/>
      <c r="S487" s="48"/>
      <c r="T487" s="48"/>
      <c r="U487" s="48"/>
      <c r="V487" s="48"/>
      <c r="W487" s="48"/>
      <c r="X487" s="48"/>
      <c r="Y487" s="48"/>
      <c r="Z487" s="48"/>
    </row>
    <row r="488" spans="1:26" ht="15.75" customHeight="1">
      <c r="A488" s="48"/>
      <c r="B488" s="48"/>
      <c r="C488" s="48"/>
      <c r="D488" s="48"/>
      <c r="E488" s="48"/>
      <c r="F488" s="48"/>
      <c r="G488" s="48"/>
      <c r="H488" s="48"/>
      <c r="I488" s="48"/>
      <c r="J488" s="48"/>
      <c r="K488" s="48"/>
      <c r="L488" s="48"/>
      <c r="M488" s="48"/>
      <c r="N488" s="48"/>
      <c r="O488" s="48"/>
      <c r="P488" s="48"/>
      <c r="Q488" s="48"/>
      <c r="R488" s="48"/>
      <c r="S488" s="48"/>
      <c r="T488" s="48"/>
      <c r="U488" s="48"/>
      <c r="V488" s="48"/>
      <c r="W488" s="48"/>
      <c r="X488" s="48"/>
      <c r="Y488" s="48"/>
      <c r="Z488" s="48"/>
    </row>
    <row r="489" spans="1:26" ht="15.75" customHeight="1">
      <c r="A489" s="48"/>
      <c r="B489" s="48"/>
      <c r="C489" s="48"/>
      <c r="D489" s="48"/>
      <c r="E489" s="48"/>
      <c r="F489" s="48"/>
      <c r="G489" s="48"/>
      <c r="H489" s="48"/>
      <c r="I489" s="48"/>
      <c r="J489" s="48"/>
      <c r="K489" s="48"/>
      <c r="L489" s="48"/>
      <c r="M489" s="48"/>
      <c r="N489" s="48"/>
      <c r="O489" s="48"/>
      <c r="P489" s="48"/>
      <c r="Q489" s="48"/>
      <c r="R489" s="48"/>
      <c r="S489" s="48"/>
      <c r="T489" s="48"/>
      <c r="U489" s="48"/>
      <c r="V489" s="48"/>
      <c r="W489" s="48"/>
      <c r="X489" s="48"/>
      <c r="Y489" s="48"/>
      <c r="Z489" s="48"/>
    </row>
    <row r="490" spans="1:26" ht="15.75" customHeight="1">
      <c r="A490" s="48"/>
      <c r="B490" s="48"/>
      <c r="C490" s="48"/>
      <c r="D490" s="48"/>
      <c r="E490" s="48"/>
      <c r="F490" s="48"/>
      <c r="G490" s="48"/>
      <c r="H490" s="48"/>
      <c r="I490" s="48"/>
      <c r="J490" s="48"/>
      <c r="K490" s="48"/>
      <c r="L490" s="48"/>
      <c r="M490" s="48"/>
      <c r="N490" s="48"/>
      <c r="O490" s="48"/>
      <c r="P490" s="48"/>
      <c r="Q490" s="48"/>
      <c r="R490" s="48"/>
      <c r="S490" s="48"/>
      <c r="T490" s="48"/>
      <c r="U490" s="48"/>
      <c r="V490" s="48"/>
      <c r="W490" s="48"/>
      <c r="X490" s="48"/>
      <c r="Y490" s="48"/>
      <c r="Z490" s="48"/>
    </row>
    <row r="491" spans="1:26" ht="15.75" customHeight="1">
      <c r="A491" s="48"/>
      <c r="B491" s="48"/>
      <c r="C491" s="48"/>
      <c r="D491" s="48"/>
      <c r="E491" s="48"/>
      <c r="F491" s="48"/>
      <c r="G491" s="48"/>
      <c r="H491" s="48"/>
      <c r="I491" s="48"/>
      <c r="J491" s="48"/>
      <c r="K491" s="48"/>
      <c r="L491" s="48"/>
      <c r="M491" s="48"/>
      <c r="N491" s="48"/>
      <c r="O491" s="48"/>
      <c r="P491" s="48"/>
      <c r="Q491" s="48"/>
      <c r="R491" s="48"/>
      <c r="S491" s="48"/>
      <c r="T491" s="48"/>
      <c r="U491" s="48"/>
      <c r="V491" s="48"/>
      <c r="W491" s="48"/>
      <c r="X491" s="48"/>
      <c r="Y491" s="48"/>
      <c r="Z491" s="48"/>
    </row>
    <row r="492" spans="1:26" ht="15.75" customHeight="1">
      <c r="A492" s="48"/>
      <c r="B492" s="48"/>
      <c r="C492" s="48"/>
      <c r="D492" s="48"/>
      <c r="E492" s="48"/>
      <c r="F492" s="48"/>
      <c r="G492" s="48"/>
      <c r="H492" s="48"/>
      <c r="I492" s="48"/>
      <c r="J492" s="48"/>
      <c r="K492" s="48"/>
      <c r="L492" s="48"/>
      <c r="M492" s="48"/>
      <c r="N492" s="48"/>
      <c r="O492" s="48"/>
      <c r="P492" s="48"/>
      <c r="Q492" s="48"/>
      <c r="R492" s="48"/>
      <c r="S492" s="48"/>
      <c r="T492" s="48"/>
      <c r="U492" s="48"/>
      <c r="V492" s="48"/>
      <c r="W492" s="48"/>
      <c r="X492" s="48"/>
      <c r="Y492" s="48"/>
      <c r="Z492" s="48"/>
    </row>
    <row r="493" spans="1:26" ht="15.75" customHeight="1">
      <c r="A493" s="48"/>
      <c r="B493" s="48"/>
      <c r="C493" s="48"/>
      <c r="D493" s="48"/>
      <c r="E493" s="48"/>
      <c r="F493" s="48"/>
      <c r="G493" s="48"/>
      <c r="H493" s="48"/>
      <c r="I493" s="48"/>
      <c r="J493" s="48"/>
      <c r="K493" s="48"/>
      <c r="L493" s="48"/>
      <c r="M493" s="48"/>
      <c r="N493" s="48"/>
      <c r="O493" s="48"/>
      <c r="P493" s="48"/>
      <c r="Q493" s="48"/>
      <c r="R493" s="48"/>
      <c r="S493" s="48"/>
      <c r="T493" s="48"/>
      <c r="U493" s="48"/>
      <c r="V493" s="48"/>
      <c r="W493" s="48"/>
      <c r="X493" s="48"/>
      <c r="Y493" s="48"/>
      <c r="Z493" s="48"/>
    </row>
    <row r="494" spans="1:26" ht="15.75" customHeight="1">
      <c r="A494" s="48"/>
      <c r="B494" s="48"/>
      <c r="C494" s="48"/>
      <c r="D494" s="48"/>
      <c r="E494" s="48"/>
      <c r="F494" s="48"/>
      <c r="G494" s="48"/>
      <c r="H494" s="48"/>
      <c r="I494" s="48"/>
      <c r="J494" s="48"/>
      <c r="K494" s="48"/>
      <c r="L494" s="48"/>
      <c r="M494" s="48"/>
      <c r="N494" s="48"/>
      <c r="O494" s="48"/>
      <c r="P494" s="48"/>
      <c r="Q494" s="48"/>
      <c r="R494" s="48"/>
      <c r="S494" s="48"/>
      <c r="T494" s="48"/>
      <c r="U494" s="48"/>
      <c r="V494" s="48"/>
      <c r="W494" s="48"/>
      <c r="X494" s="48"/>
      <c r="Y494" s="48"/>
      <c r="Z494" s="48"/>
    </row>
    <row r="495" spans="1:26" ht="15.75" customHeight="1">
      <c r="A495" s="48"/>
      <c r="B495" s="48"/>
      <c r="C495" s="48"/>
      <c r="D495" s="48"/>
      <c r="E495" s="48"/>
      <c r="F495" s="48"/>
      <c r="G495" s="48"/>
      <c r="H495" s="48"/>
      <c r="I495" s="48"/>
      <c r="J495" s="48"/>
      <c r="K495" s="48"/>
      <c r="L495" s="48"/>
      <c r="M495" s="48"/>
      <c r="N495" s="48"/>
      <c r="O495" s="48"/>
      <c r="P495" s="48"/>
      <c r="Q495" s="48"/>
      <c r="R495" s="48"/>
      <c r="S495" s="48"/>
      <c r="T495" s="48"/>
      <c r="U495" s="48"/>
      <c r="V495" s="48"/>
      <c r="W495" s="48"/>
      <c r="X495" s="48"/>
      <c r="Y495" s="48"/>
      <c r="Z495" s="48"/>
    </row>
    <row r="496" spans="1:26" ht="15.75" customHeight="1">
      <c r="A496" s="48"/>
      <c r="B496" s="48"/>
      <c r="C496" s="48"/>
      <c r="D496" s="48"/>
      <c r="E496" s="48"/>
      <c r="F496" s="48"/>
      <c r="G496" s="48"/>
      <c r="H496" s="48"/>
      <c r="I496" s="48"/>
      <c r="J496" s="48"/>
      <c r="K496" s="48"/>
      <c r="L496" s="48"/>
      <c r="M496" s="48"/>
      <c r="N496" s="48"/>
      <c r="O496" s="48"/>
      <c r="P496" s="48"/>
      <c r="Q496" s="48"/>
      <c r="R496" s="48"/>
      <c r="S496" s="48"/>
      <c r="T496" s="48"/>
      <c r="U496" s="48"/>
      <c r="V496" s="48"/>
      <c r="W496" s="48"/>
      <c r="X496" s="48"/>
      <c r="Y496" s="48"/>
      <c r="Z496" s="48"/>
    </row>
    <row r="497" spans="1:26" ht="15.75" customHeight="1">
      <c r="A497" s="48"/>
      <c r="B497" s="48"/>
      <c r="C497" s="48"/>
      <c r="D497" s="48"/>
      <c r="E497" s="48"/>
      <c r="F497" s="48"/>
      <c r="G497" s="48"/>
      <c r="H497" s="48"/>
      <c r="I497" s="48"/>
      <c r="J497" s="48"/>
      <c r="K497" s="48"/>
      <c r="L497" s="48"/>
      <c r="M497" s="48"/>
      <c r="N497" s="48"/>
      <c r="O497" s="48"/>
      <c r="P497" s="48"/>
      <c r="Q497" s="48"/>
      <c r="R497" s="48"/>
      <c r="S497" s="48"/>
      <c r="T497" s="48"/>
      <c r="U497" s="48"/>
      <c r="V497" s="48"/>
      <c r="W497" s="48"/>
      <c r="X497" s="48"/>
      <c r="Y497" s="48"/>
      <c r="Z497" s="48"/>
    </row>
    <row r="498" spans="1:26" ht="15.75" customHeight="1">
      <c r="A498" s="48"/>
      <c r="B498" s="48"/>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row>
    <row r="499" spans="1:26" ht="15.75" customHeight="1">
      <c r="A499" s="48"/>
      <c r="B499" s="48"/>
      <c r="C499" s="48"/>
      <c r="D499" s="48"/>
      <c r="E499" s="48"/>
      <c r="F499" s="48"/>
      <c r="G499" s="48"/>
      <c r="H499" s="48"/>
      <c r="I499" s="48"/>
      <c r="J499" s="48"/>
      <c r="K499" s="48"/>
      <c r="L499" s="48"/>
      <c r="M499" s="48"/>
      <c r="N499" s="48"/>
      <c r="O499" s="48"/>
      <c r="P499" s="48"/>
      <c r="Q499" s="48"/>
      <c r="R499" s="48"/>
      <c r="S499" s="48"/>
      <c r="T499" s="48"/>
      <c r="U499" s="48"/>
      <c r="V499" s="48"/>
      <c r="W499" s="48"/>
      <c r="X499" s="48"/>
      <c r="Y499" s="48"/>
      <c r="Z499" s="48"/>
    </row>
    <row r="500" spans="1:26" ht="15.75" customHeight="1">
      <c r="A500" s="48"/>
      <c r="B500" s="48"/>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row>
    <row r="501" spans="1:26" ht="15.75" customHeight="1">
      <c r="A501" s="48"/>
      <c r="B501" s="48"/>
      <c r="C501" s="48"/>
      <c r="D501" s="48"/>
      <c r="E501" s="48"/>
      <c r="F501" s="48"/>
      <c r="G501" s="48"/>
      <c r="H501" s="48"/>
      <c r="I501" s="48"/>
      <c r="J501" s="48"/>
      <c r="K501" s="48"/>
      <c r="L501" s="48"/>
      <c r="M501" s="48"/>
      <c r="N501" s="48"/>
      <c r="O501" s="48"/>
      <c r="P501" s="48"/>
      <c r="Q501" s="48"/>
      <c r="R501" s="48"/>
      <c r="S501" s="48"/>
      <c r="T501" s="48"/>
      <c r="U501" s="48"/>
      <c r="V501" s="48"/>
      <c r="W501" s="48"/>
      <c r="X501" s="48"/>
      <c r="Y501" s="48"/>
      <c r="Z501" s="48"/>
    </row>
    <row r="502" spans="1:26" ht="15.75" customHeight="1">
      <c r="A502" s="48"/>
      <c r="B502" s="48"/>
      <c r="C502" s="48"/>
      <c r="D502" s="48"/>
      <c r="E502" s="48"/>
      <c r="F502" s="48"/>
      <c r="G502" s="48"/>
      <c r="H502" s="48"/>
      <c r="I502" s="48"/>
      <c r="J502" s="48"/>
      <c r="K502" s="48"/>
      <c r="L502" s="48"/>
      <c r="M502" s="48"/>
      <c r="N502" s="48"/>
      <c r="O502" s="48"/>
      <c r="P502" s="48"/>
      <c r="Q502" s="48"/>
      <c r="R502" s="48"/>
      <c r="S502" s="48"/>
      <c r="T502" s="48"/>
      <c r="U502" s="48"/>
      <c r="V502" s="48"/>
      <c r="W502" s="48"/>
      <c r="X502" s="48"/>
      <c r="Y502" s="48"/>
      <c r="Z502" s="48"/>
    </row>
    <row r="503" spans="1:26" ht="15.75" customHeight="1">
      <c r="A503" s="48"/>
      <c r="B503" s="48"/>
      <c r="C503" s="48"/>
      <c r="D503" s="48"/>
      <c r="E503" s="48"/>
      <c r="F503" s="48"/>
      <c r="G503" s="48"/>
      <c r="H503" s="48"/>
      <c r="I503" s="48"/>
      <c r="J503" s="48"/>
      <c r="K503" s="48"/>
      <c r="L503" s="48"/>
      <c r="M503" s="48"/>
      <c r="N503" s="48"/>
      <c r="O503" s="48"/>
      <c r="P503" s="48"/>
      <c r="Q503" s="48"/>
      <c r="R503" s="48"/>
      <c r="S503" s="48"/>
      <c r="T503" s="48"/>
      <c r="U503" s="48"/>
      <c r="V503" s="48"/>
      <c r="W503" s="48"/>
      <c r="X503" s="48"/>
      <c r="Y503" s="48"/>
      <c r="Z503" s="48"/>
    </row>
    <row r="504" spans="1:26" ht="15.75" customHeight="1">
      <c r="A504" s="48"/>
      <c r="B504" s="48"/>
      <c r="C504" s="48"/>
      <c r="D504" s="48"/>
      <c r="E504" s="48"/>
      <c r="F504" s="48"/>
      <c r="G504" s="48"/>
      <c r="H504" s="48"/>
      <c r="I504" s="48"/>
      <c r="J504" s="48"/>
      <c r="K504" s="48"/>
      <c r="L504" s="48"/>
      <c r="M504" s="48"/>
      <c r="N504" s="48"/>
      <c r="O504" s="48"/>
      <c r="P504" s="48"/>
      <c r="Q504" s="48"/>
      <c r="R504" s="48"/>
      <c r="S504" s="48"/>
      <c r="T504" s="48"/>
      <c r="U504" s="48"/>
      <c r="V504" s="48"/>
      <c r="W504" s="48"/>
      <c r="X504" s="48"/>
      <c r="Y504" s="48"/>
      <c r="Z504" s="48"/>
    </row>
    <row r="505" spans="1:26" ht="15.75" customHeight="1">
      <c r="A505" s="48"/>
      <c r="B505" s="48"/>
      <c r="C505" s="48"/>
      <c r="D505" s="48"/>
      <c r="E505" s="48"/>
      <c r="F505" s="48"/>
      <c r="G505" s="48"/>
      <c r="H505" s="48"/>
      <c r="I505" s="48"/>
      <c r="J505" s="48"/>
      <c r="K505" s="48"/>
      <c r="L505" s="48"/>
      <c r="M505" s="48"/>
      <c r="N505" s="48"/>
      <c r="O505" s="48"/>
      <c r="P505" s="48"/>
      <c r="Q505" s="48"/>
      <c r="R505" s="48"/>
      <c r="S505" s="48"/>
      <c r="T505" s="48"/>
      <c r="U505" s="48"/>
      <c r="V505" s="48"/>
      <c r="W505" s="48"/>
      <c r="X505" s="48"/>
      <c r="Y505" s="48"/>
      <c r="Z505" s="48"/>
    </row>
    <row r="506" spans="1:26" ht="15.75" customHeight="1">
      <c r="A506" s="48"/>
      <c r="B506" s="48"/>
      <c r="C506" s="48"/>
      <c r="D506" s="48"/>
      <c r="E506" s="48"/>
      <c r="F506" s="48"/>
      <c r="G506" s="48"/>
      <c r="H506" s="48"/>
      <c r="I506" s="48"/>
      <c r="J506" s="48"/>
      <c r="K506" s="48"/>
      <c r="L506" s="48"/>
      <c r="M506" s="48"/>
      <c r="N506" s="48"/>
      <c r="O506" s="48"/>
      <c r="P506" s="48"/>
      <c r="Q506" s="48"/>
      <c r="R506" s="48"/>
      <c r="S506" s="48"/>
      <c r="T506" s="48"/>
      <c r="U506" s="48"/>
      <c r="V506" s="48"/>
      <c r="W506" s="48"/>
      <c r="X506" s="48"/>
      <c r="Y506" s="48"/>
      <c r="Z506" s="48"/>
    </row>
    <row r="507" spans="1:26" ht="15.75" customHeight="1">
      <c r="A507" s="48"/>
      <c r="B507" s="48"/>
      <c r="C507" s="48"/>
      <c r="D507" s="48"/>
      <c r="E507" s="48"/>
      <c r="F507" s="48"/>
      <c r="G507" s="48"/>
      <c r="H507" s="48"/>
      <c r="I507" s="48"/>
      <c r="J507" s="48"/>
      <c r="K507" s="48"/>
      <c r="L507" s="48"/>
      <c r="M507" s="48"/>
      <c r="N507" s="48"/>
      <c r="O507" s="48"/>
      <c r="P507" s="48"/>
      <c r="Q507" s="48"/>
      <c r="R507" s="48"/>
      <c r="S507" s="48"/>
      <c r="T507" s="48"/>
      <c r="U507" s="48"/>
      <c r="V507" s="48"/>
      <c r="W507" s="48"/>
      <c r="X507" s="48"/>
      <c r="Y507" s="48"/>
      <c r="Z507" s="48"/>
    </row>
    <row r="508" spans="1:26" ht="15.75" customHeight="1">
      <c r="A508" s="48"/>
      <c r="B508" s="48"/>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row>
    <row r="509" spans="1:26" ht="15.75" customHeight="1">
      <c r="A509" s="48"/>
      <c r="B509" s="48"/>
      <c r="C509" s="48"/>
      <c r="D509" s="48"/>
      <c r="E509" s="48"/>
      <c r="F509" s="48"/>
      <c r="G509" s="48"/>
      <c r="H509" s="48"/>
      <c r="I509" s="48"/>
      <c r="J509" s="48"/>
      <c r="K509" s="48"/>
      <c r="L509" s="48"/>
      <c r="M509" s="48"/>
      <c r="N509" s="48"/>
      <c r="O509" s="48"/>
      <c r="P509" s="48"/>
      <c r="Q509" s="48"/>
      <c r="R509" s="48"/>
      <c r="S509" s="48"/>
      <c r="T509" s="48"/>
      <c r="U509" s="48"/>
      <c r="V509" s="48"/>
      <c r="W509" s="48"/>
      <c r="X509" s="48"/>
      <c r="Y509" s="48"/>
      <c r="Z509" s="48"/>
    </row>
    <row r="510" spans="1:26" ht="15.75" customHeight="1">
      <c r="A510" s="48"/>
      <c r="B510" s="48"/>
      <c r="C510" s="48"/>
      <c r="D510" s="48"/>
      <c r="E510" s="48"/>
      <c r="F510" s="48"/>
      <c r="G510" s="48"/>
      <c r="H510" s="48"/>
      <c r="I510" s="48"/>
      <c r="J510" s="48"/>
      <c r="K510" s="48"/>
      <c r="L510" s="48"/>
      <c r="M510" s="48"/>
      <c r="N510" s="48"/>
      <c r="O510" s="48"/>
      <c r="P510" s="48"/>
      <c r="Q510" s="48"/>
      <c r="R510" s="48"/>
      <c r="S510" s="48"/>
      <c r="T510" s="48"/>
      <c r="U510" s="48"/>
      <c r="V510" s="48"/>
      <c r="W510" s="48"/>
      <c r="X510" s="48"/>
      <c r="Y510" s="48"/>
      <c r="Z510" s="48"/>
    </row>
    <row r="511" spans="1:26" ht="15.75" customHeight="1">
      <c r="A511" s="48"/>
      <c r="B511" s="48"/>
      <c r="C511" s="48"/>
      <c r="D511" s="48"/>
      <c r="E511" s="48"/>
      <c r="F511" s="48"/>
      <c r="G511" s="48"/>
      <c r="H511" s="48"/>
      <c r="I511" s="48"/>
      <c r="J511" s="48"/>
      <c r="K511" s="48"/>
      <c r="L511" s="48"/>
      <c r="M511" s="48"/>
      <c r="N511" s="48"/>
      <c r="O511" s="48"/>
      <c r="P511" s="48"/>
      <c r="Q511" s="48"/>
      <c r="R511" s="48"/>
      <c r="S511" s="48"/>
      <c r="T511" s="48"/>
      <c r="U511" s="48"/>
      <c r="V511" s="48"/>
      <c r="W511" s="48"/>
      <c r="X511" s="48"/>
      <c r="Y511" s="48"/>
      <c r="Z511" s="48"/>
    </row>
    <row r="512" spans="1:26" ht="15.75" customHeight="1">
      <c r="A512" s="48"/>
      <c r="B512" s="48"/>
      <c r="C512" s="48"/>
      <c r="D512" s="48"/>
      <c r="E512" s="48"/>
      <c r="F512" s="48"/>
      <c r="G512" s="48"/>
      <c r="H512" s="48"/>
      <c r="I512" s="48"/>
      <c r="J512" s="48"/>
      <c r="K512" s="48"/>
      <c r="L512" s="48"/>
      <c r="M512" s="48"/>
      <c r="N512" s="48"/>
      <c r="O512" s="48"/>
      <c r="P512" s="48"/>
      <c r="Q512" s="48"/>
      <c r="R512" s="48"/>
      <c r="S512" s="48"/>
      <c r="T512" s="48"/>
      <c r="U512" s="48"/>
      <c r="V512" s="48"/>
      <c r="W512" s="48"/>
      <c r="X512" s="48"/>
      <c r="Y512" s="48"/>
      <c r="Z512" s="48"/>
    </row>
    <row r="513" spans="1:26" ht="15.75" customHeight="1">
      <c r="A513" s="48"/>
      <c r="B513" s="48"/>
      <c r="C513" s="48"/>
      <c r="D513" s="48"/>
      <c r="E513" s="48"/>
      <c r="F513" s="48"/>
      <c r="G513" s="48"/>
      <c r="H513" s="48"/>
      <c r="I513" s="48"/>
      <c r="J513" s="48"/>
      <c r="K513" s="48"/>
      <c r="L513" s="48"/>
      <c r="M513" s="48"/>
      <c r="N513" s="48"/>
      <c r="O513" s="48"/>
      <c r="P513" s="48"/>
      <c r="Q513" s="48"/>
      <c r="R513" s="48"/>
      <c r="S513" s="48"/>
      <c r="T513" s="48"/>
      <c r="U513" s="48"/>
      <c r="V513" s="48"/>
      <c r="W513" s="48"/>
      <c r="X513" s="48"/>
      <c r="Y513" s="48"/>
      <c r="Z513" s="48"/>
    </row>
    <row r="514" spans="1:26" ht="15.75" customHeight="1">
      <c r="A514" s="48"/>
      <c r="B514" s="48"/>
      <c r="C514" s="48"/>
      <c r="D514" s="48"/>
      <c r="E514" s="48"/>
      <c r="F514" s="48"/>
      <c r="G514" s="48"/>
      <c r="H514" s="48"/>
      <c r="I514" s="48"/>
      <c r="J514" s="48"/>
      <c r="K514" s="48"/>
      <c r="L514" s="48"/>
      <c r="M514" s="48"/>
      <c r="N514" s="48"/>
      <c r="O514" s="48"/>
      <c r="P514" s="48"/>
      <c r="Q514" s="48"/>
      <c r="R514" s="48"/>
      <c r="S514" s="48"/>
      <c r="T514" s="48"/>
      <c r="U514" s="48"/>
      <c r="V514" s="48"/>
      <c r="W514" s="48"/>
      <c r="X514" s="48"/>
      <c r="Y514" s="48"/>
      <c r="Z514" s="48"/>
    </row>
    <row r="515" spans="1:26" ht="15.75" customHeight="1">
      <c r="A515" s="48"/>
      <c r="B515" s="48"/>
      <c r="C515" s="48"/>
      <c r="D515" s="48"/>
      <c r="E515" s="48"/>
      <c r="F515" s="48"/>
      <c r="G515" s="48"/>
      <c r="H515" s="48"/>
      <c r="I515" s="48"/>
      <c r="J515" s="48"/>
      <c r="K515" s="48"/>
      <c r="L515" s="48"/>
      <c r="M515" s="48"/>
      <c r="N515" s="48"/>
      <c r="O515" s="48"/>
      <c r="P515" s="48"/>
      <c r="Q515" s="48"/>
      <c r="R515" s="48"/>
      <c r="S515" s="48"/>
      <c r="T515" s="48"/>
      <c r="U515" s="48"/>
      <c r="V515" s="48"/>
      <c r="W515" s="48"/>
      <c r="X515" s="48"/>
      <c r="Y515" s="48"/>
      <c r="Z515" s="48"/>
    </row>
    <row r="516" spans="1:26" ht="15.75" customHeight="1">
      <c r="A516" s="48"/>
      <c r="B516" s="48"/>
      <c r="C516" s="48"/>
      <c r="D516" s="48"/>
      <c r="E516" s="48"/>
      <c r="F516" s="48"/>
      <c r="G516" s="48"/>
      <c r="H516" s="48"/>
      <c r="I516" s="48"/>
      <c r="J516" s="48"/>
      <c r="K516" s="48"/>
      <c r="L516" s="48"/>
      <c r="M516" s="48"/>
      <c r="N516" s="48"/>
      <c r="O516" s="48"/>
      <c r="P516" s="48"/>
      <c r="Q516" s="48"/>
      <c r="R516" s="48"/>
      <c r="S516" s="48"/>
      <c r="T516" s="48"/>
      <c r="U516" s="48"/>
      <c r="V516" s="48"/>
      <c r="W516" s="48"/>
      <c r="X516" s="48"/>
      <c r="Y516" s="48"/>
      <c r="Z516" s="48"/>
    </row>
    <row r="517" spans="1:26" ht="15.75" customHeight="1">
      <c r="A517" s="48"/>
      <c r="B517" s="48"/>
      <c r="C517" s="48"/>
      <c r="D517" s="48"/>
      <c r="E517" s="48"/>
      <c r="F517" s="48"/>
      <c r="G517" s="48"/>
      <c r="H517" s="48"/>
      <c r="I517" s="48"/>
      <c r="J517" s="48"/>
      <c r="K517" s="48"/>
      <c r="L517" s="48"/>
      <c r="M517" s="48"/>
      <c r="N517" s="48"/>
      <c r="O517" s="48"/>
      <c r="P517" s="48"/>
      <c r="Q517" s="48"/>
      <c r="R517" s="48"/>
      <c r="S517" s="48"/>
      <c r="T517" s="48"/>
      <c r="U517" s="48"/>
      <c r="V517" s="48"/>
      <c r="W517" s="48"/>
      <c r="X517" s="48"/>
      <c r="Y517" s="48"/>
      <c r="Z517" s="48"/>
    </row>
    <row r="518" spans="1:26" ht="15.75" customHeight="1">
      <c r="A518" s="48"/>
      <c r="B518" s="48"/>
      <c r="C518" s="48"/>
      <c r="D518" s="48"/>
      <c r="E518" s="48"/>
      <c r="F518" s="48"/>
      <c r="G518" s="48"/>
      <c r="H518" s="48"/>
      <c r="I518" s="48"/>
      <c r="J518" s="48"/>
      <c r="K518" s="48"/>
      <c r="L518" s="48"/>
      <c r="M518" s="48"/>
      <c r="N518" s="48"/>
      <c r="O518" s="48"/>
      <c r="P518" s="48"/>
      <c r="Q518" s="48"/>
      <c r="R518" s="48"/>
      <c r="S518" s="48"/>
      <c r="T518" s="48"/>
      <c r="U518" s="48"/>
      <c r="V518" s="48"/>
      <c r="W518" s="48"/>
      <c r="X518" s="48"/>
      <c r="Y518" s="48"/>
      <c r="Z518" s="48"/>
    </row>
    <row r="519" spans="1:26" ht="15.75" customHeight="1">
      <c r="A519" s="48"/>
      <c r="B519" s="48"/>
      <c r="C519" s="48"/>
      <c r="D519" s="48"/>
      <c r="E519" s="48"/>
      <c r="F519" s="48"/>
      <c r="G519" s="48"/>
      <c r="H519" s="48"/>
      <c r="I519" s="48"/>
      <c r="J519" s="48"/>
      <c r="K519" s="48"/>
      <c r="L519" s="48"/>
      <c r="M519" s="48"/>
      <c r="N519" s="48"/>
      <c r="O519" s="48"/>
      <c r="P519" s="48"/>
      <c r="Q519" s="48"/>
      <c r="R519" s="48"/>
      <c r="S519" s="48"/>
      <c r="T519" s="48"/>
      <c r="U519" s="48"/>
      <c r="V519" s="48"/>
      <c r="W519" s="48"/>
      <c r="X519" s="48"/>
      <c r="Y519" s="48"/>
      <c r="Z519" s="48"/>
    </row>
    <row r="520" spans="1:26" ht="15.75" customHeight="1">
      <c r="A520" s="48"/>
      <c r="B520" s="48"/>
      <c r="C520" s="48"/>
      <c r="D520" s="48"/>
      <c r="E520" s="48"/>
      <c r="F520" s="48"/>
      <c r="G520" s="48"/>
      <c r="H520" s="48"/>
      <c r="I520" s="48"/>
      <c r="J520" s="48"/>
      <c r="K520" s="48"/>
      <c r="L520" s="48"/>
      <c r="M520" s="48"/>
      <c r="N520" s="48"/>
      <c r="O520" s="48"/>
      <c r="P520" s="48"/>
      <c r="Q520" s="48"/>
      <c r="R520" s="48"/>
      <c r="S520" s="48"/>
      <c r="T520" s="48"/>
      <c r="U520" s="48"/>
      <c r="V520" s="48"/>
      <c r="W520" s="48"/>
      <c r="X520" s="48"/>
      <c r="Y520" s="48"/>
      <c r="Z520" s="48"/>
    </row>
    <row r="521" spans="1:26" ht="15.75" customHeight="1">
      <c r="A521" s="48"/>
      <c r="B521" s="48"/>
      <c r="C521" s="48"/>
      <c r="D521" s="48"/>
      <c r="E521" s="48"/>
      <c r="F521" s="48"/>
      <c r="G521" s="48"/>
      <c r="H521" s="48"/>
      <c r="I521" s="48"/>
      <c r="J521" s="48"/>
      <c r="K521" s="48"/>
      <c r="L521" s="48"/>
      <c r="M521" s="48"/>
      <c r="N521" s="48"/>
      <c r="O521" s="48"/>
      <c r="P521" s="48"/>
      <c r="Q521" s="48"/>
      <c r="R521" s="48"/>
      <c r="S521" s="48"/>
      <c r="T521" s="48"/>
      <c r="U521" s="48"/>
      <c r="V521" s="48"/>
      <c r="W521" s="48"/>
      <c r="X521" s="48"/>
      <c r="Y521" s="48"/>
      <c r="Z521" s="48"/>
    </row>
    <row r="522" spans="1:26" ht="15.75" customHeight="1">
      <c r="A522" s="48"/>
      <c r="B522" s="48"/>
      <c r="C522" s="48"/>
      <c r="D522" s="48"/>
      <c r="E522" s="48"/>
      <c r="F522" s="48"/>
      <c r="G522" s="48"/>
      <c r="H522" s="48"/>
      <c r="I522" s="48"/>
      <c r="J522" s="48"/>
      <c r="K522" s="48"/>
      <c r="L522" s="48"/>
      <c r="M522" s="48"/>
      <c r="N522" s="48"/>
      <c r="O522" s="48"/>
      <c r="P522" s="48"/>
      <c r="Q522" s="48"/>
      <c r="R522" s="48"/>
      <c r="S522" s="48"/>
      <c r="T522" s="48"/>
      <c r="U522" s="48"/>
      <c r="V522" s="48"/>
      <c r="W522" s="48"/>
      <c r="X522" s="48"/>
      <c r="Y522" s="48"/>
      <c r="Z522" s="48"/>
    </row>
    <row r="523" spans="1:26" ht="15.75" customHeight="1">
      <c r="A523" s="48"/>
      <c r="B523" s="48"/>
      <c r="C523" s="48"/>
      <c r="D523" s="48"/>
      <c r="E523" s="48"/>
      <c r="F523" s="48"/>
      <c r="G523" s="48"/>
      <c r="H523" s="48"/>
      <c r="I523" s="48"/>
      <c r="J523" s="48"/>
      <c r="K523" s="48"/>
      <c r="L523" s="48"/>
      <c r="M523" s="48"/>
      <c r="N523" s="48"/>
      <c r="O523" s="48"/>
      <c r="P523" s="48"/>
      <c r="Q523" s="48"/>
      <c r="R523" s="48"/>
      <c r="S523" s="48"/>
      <c r="T523" s="48"/>
      <c r="U523" s="48"/>
      <c r="V523" s="48"/>
      <c r="W523" s="48"/>
      <c r="X523" s="48"/>
      <c r="Y523" s="48"/>
      <c r="Z523" s="48"/>
    </row>
    <row r="524" spans="1:26" ht="15.75" customHeight="1">
      <c r="A524" s="48"/>
      <c r="B524" s="48"/>
      <c r="C524" s="48"/>
      <c r="D524" s="48"/>
      <c r="E524" s="48"/>
      <c r="F524" s="48"/>
      <c r="G524" s="48"/>
      <c r="H524" s="48"/>
      <c r="I524" s="48"/>
      <c r="J524" s="48"/>
      <c r="K524" s="48"/>
      <c r="L524" s="48"/>
      <c r="M524" s="48"/>
      <c r="N524" s="48"/>
      <c r="O524" s="48"/>
      <c r="P524" s="48"/>
      <c r="Q524" s="48"/>
      <c r="R524" s="48"/>
      <c r="S524" s="48"/>
      <c r="T524" s="48"/>
      <c r="U524" s="48"/>
      <c r="V524" s="48"/>
      <c r="W524" s="48"/>
      <c r="X524" s="48"/>
      <c r="Y524" s="48"/>
      <c r="Z524" s="48"/>
    </row>
    <row r="525" spans="1:26" ht="15.75" customHeight="1">
      <c r="A525" s="48"/>
      <c r="B525" s="48"/>
      <c r="C525" s="48"/>
      <c r="D525" s="48"/>
      <c r="E525" s="48"/>
      <c r="F525" s="48"/>
      <c r="G525" s="48"/>
      <c r="H525" s="48"/>
      <c r="I525" s="48"/>
      <c r="J525" s="48"/>
      <c r="K525" s="48"/>
      <c r="L525" s="48"/>
      <c r="M525" s="48"/>
      <c r="N525" s="48"/>
      <c r="O525" s="48"/>
      <c r="P525" s="48"/>
      <c r="Q525" s="48"/>
      <c r="R525" s="48"/>
      <c r="S525" s="48"/>
      <c r="T525" s="48"/>
      <c r="U525" s="48"/>
      <c r="V525" s="48"/>
      <c r="W525" s="48"/>
      <c r="X525" s="48"/>
      <c r="Y525" s="48"/>
      <c r="Z525" s="48"/>
    </row>
    <row r="526" spans="1:26" ht="15.75" customHeight="1">
      <c r="A526" s="48"/>
      <c r="B526" s="48"/>
      <c r="C526" s="48"/>
      <c r="D526" s="48"/>
      <c r="E526" s="48"/>
      <c r="F526" s="48"/>
      <c r="G526" s="48"/>
      <c r="H526" s="48"/>
      <c r="I526" s="48"/>
      <c r="J526" s="48"/>
      <c r="K526" s="48"/>
      <c r="L526" s="48"/>
      <c r="M526" s="48"/>
      <c r="N526" s="48"/>
      <c r="O526" s="48"/>
      <c r="P526" s="48"/>
      <c r="Q526" s="48"/>
      <c r="R526" s="48"/>
      <c r="S526" s="48"/>
      <c r="T526" s="48"/>
      <c r="U526" s="48"/>
      <c r="V526" s="48"/>
      <c r="W526" s="48"/>
      <c r="X526" s="48"/>
      <c r="Y526" s="48"/>
      <c r="Z526" s="48"/>
    </row>
    <row r="527" spans="1:26" ht="15.75" customHeight="1">
      <c r="A527" s="48"/>
      <c r="B527" s="48"/>
      <c r="C527" s="48"/>
      <c r="D527" s="48"/>
      <c r="E527" s="48"/>
      <c r="F527" s="48"/>
      <c r="G527" s="48"/>
      <c r="H527" s="48"/>
      <c r="I527" s="48"/>
      <c r="J527" s="48"/>
      <c r="K527" s="48"/>
      <c r="L527" s="48"/>
      <c r="M527" s="48"/>
      <c r="N527" s="48"/>
      <c r="O527" s="48"/>
      <c r="P527" s="48"/>
      <c r="Q527" s="48"/>
      <c r="R527" s="48"/>
      <c r="S527" s="48"/>
      <c r="T527" s="48"/>
      <c r="U527" s="48"/>
      <c r="V527" s="48"/>
      <c r="W527" s="48"/>
      <c r="X527" s="48"/>
      <c r="Y527" s="48"/>
      <c r="Z527" s="48"/>
    </row>
    <row r="528" spans="1:26" ht="15.75" customHeight="1">
      <c r="A528" s="48"/>
      <c r="B528" s="48"/>
      <c r="C528" s="48"/>
      <c r="D528" s="48"/>
      <c r="E528" s="48"/>
      <c r="F528" s="48"/>
      <c r="G528" s="48"/>
      <c r="H528" s="48"/>
      <c r="I528" s="48"/>
      <c r="J528" s="48"/>
      <c r="K528" s="48"/>
      <c r="L528" s="48"/>
      <c r="M528" s="48"/>
      <c r="N528" s="48"/>
      <c r="O528" s="48"/>
      <c r="P528" s="48"/>
      <c r="Q528" s="48"/>
      <c r="R528" s="48"/>
      <c r="S528" s="48"/>
      <c r="T528" s="48"/>
      <c r="U528" s="48"/>
      <c r="V528" s="48"/>
      <c r="W528" s="48"/>
      <c r="X528" s="48"/>
      <c r="Y528" s="48"/>
      <c r="Z528" s="48"/>
    </row>
    <row r="529" spans="1:26" ht="15.75" customHeight="1">
      <c r="A529" s="48"/>
      <c r="B529" s="48"/>
      <c r="C529" s="48"/>
      <c r="D529" s="48"/>
      <c r="E529" s="48"/>
      <c r="F529" s="48"/>
      <c r="G529" s="48"/>
      <c r="H529" s="48"/>
      <c r="I529" s="48"/>
      <c r="J529" s="48"/>
      <c r="K529" s="48"/>
      <c r="L529" s="48"/>
      <c r="M529" s="48"/>
      <c r="N529" s="48"/>
      <c r="O529" s="48"/>
      <c r="P529" s="48"/>
      <c r="Q529" s="48"/>
      <c r="R529" s="48"/>
      <c r="S529" s="48"/>
      <c r="T529" s="48"/>
      <c r="U529" s="48"/>
      <c r="V529" s="48"/>
      <c r="W529" s="48"/>
      <c r="X529" s="48"/>
      <c r="Y529" s="48"/>
      <c r="Z529" s="48"/>
    </row>
    <row r="530" spans="1:26" ht="15.75" customHeight="1">
      <c r="A530" s="48"/>
      <c r="B530" s="48"/>
      <c r="C530" s="48"/>
      <c r="D530" s="48"/>
      <c r="E530" s="48"/>
      <c r="F530" s="48"/>
      <c r="G530" s="48"/>
      <c r="H530" s="48"/>
      <c r="I530" s="48"/>
      <c r="J530" s="48"/>
      <c r="K530" s="48"/>
      <c r="L530" s="48"/>
      <c r="M530" s="48"/>
      <c r="N530" s="48"/>
      <c r="O530" s="48"/>
      <c r="P530" s="48"/>
      <c r="Q530" s="48"/>
      <c r="R530" s="48"/>
      <c r="S530" s="48"/>
      <c r="T530" s="48"/>
      <c r="U530" s="48"/>
      <c r="V530" s="48"/>
      <c r="W530" s="48"/>
      <c r="X530" s="48"/>
      <c r="Y530" s="48"/>
      <c r="Z530" s="48"/>
    </row>
    <row r="531" spans="1:26" ht="15.75" customHeight="1">
      <c r="A531" s="48"/>
      <c r="B531" s="48"/>
      <c r="C531" s="48"/>
      <c r="D531" s="48"/>
      <c r="E531" s="48"/>
      <c r="F531" s="48"/>
      <c r="G531" s="48"/>
      <c r="H531" s="48"/>
      <c r="I531" s="48"/>
      <c r="J531" s="48"/>
      <c r="K531" s="48"/>
      <c r="L531" s="48"/>
      <c r="M531" s="48"/>
      <c r="N531" s="48"/>
      <c r="O531" s="48"/>
      <c r="P531" s="48"/>
      <c r="Q531" s="48"/>
      <c r="R531" s="48"/>
      <c r="S531" s="48"/>
      <c r="T531" s="48"/>
      <c r="U531" s="48"/>
      <c r="V531" s="48"/>
      <c r="W531" s="48"/>
      <c r="X531" s="48"/>
      <c r="Y531" s="48"/>
      <c r="Z531" s="48"/>
    </row>
    <row r="532" spans="1:26" ht="15.75" customHeight="1">
      <c r="A532" s="48"/>
      <c r="B532" s="48"/>
      <c r="C532" s="48"/>
      <c r="D532" s="48"/>
      <c r="E532" s="48"/>
      <c r="F532" s="48"/>
      <c r="G532" s="48"/>
      <c r="H532" s="48"/>
      <c r="I532" s="48"/>
      <c r="J532" s="48"/>
      <c r="K532" s="48"/>
      <c r="L532" s="48"/>
      <c r="M532" s="48"/>
      <c r="N532" s="48"/>
      <c r="O532" s="48"/>
      <c r="P532" s="48"/>
      <c r="Q532" s="48"/>
      <c r="R532" s="48"/>
      <c r="S532" s="48"/>
      <c r="T532" s="48"/>
      <c r="U532" s="48"/>
      <c r="V532" s="48"/>
      <c r="W532" s="48"/>
      <c r="X532" s="48"/>
      <c r="Y532" s="48"/>
      <c r="Z532" s="48"/>
    </row>
    <row r="533" spans="1:26" ht="15.75" customHeight="1">
      <c r="A533" s="48"/>
      <c r="B533" s="48"/>
      <c r="C533" s="48"/>
      <c r="D533" s="48"/>
      <c r="E533" s="48"/>
      <c r="F533" s="48"/>
      <c r="G533" s="48"/>
      <c r="H533" s="48"/>
      <c r="I533" s="48"/>
      <c r="J533" s="48"/>
      <c r="K533" s="48"/>
      <c r="L533" s="48"/>
      <c r="M533" s="48"/>
      <c r="N533" s="48"/>
      <c r="O533" s="48"/>
      <c r="P533" s="48"/>
      <c r="Q533" s="48"/>
      <c r="R533" s="48"/>
      <c r="S533" s="48"/>
      <c r="T533" s="48"/>
      <c r="U533" s="48"/>
      <c r="V533" s="48"/>
      <c r="W533" s="48"/>
      <c r="X533" s="48"/>
      <c r="Y533" s="48"/>
      <c r="Z533" s="48"/>
    </row>
    <row r="534" spans="1:26" ht="15.75" customHeight="1">
      <c r="A534" s="48"/>
      <c r="B534" s="48"/>
      <c r="C534" s="48"/>
      <c r="D534" s="48"/>
      <c r="E534" s="48"/>
      <c r="F534" s="48"/>
      <c r="G534" s="48"/>
      <c r="H534" s="48"/>
      <c r="I534" s="48"/>
      <c r="J534" s="48"/>
      <c r="K534" s="48"/>
      <c r="L534" s="48"/>
      <c r="M534" s="48"/>
      <c r="N534" s="48"/>
      <c r="O534" s="48"/>
      <c r="P534" s="48"/>
      <c r="Q534" s="48"/>
      <c r="R534" s="48"/>
      <c r="S534" s="48"/>
      <c r="T534" s="48"/>
      <c r="U534" s="48"/>
      <c r="V534" s="48"/>
      <c r="W534" s="48"/>
      <c r="X534" s="48"/>
      <c r="Y534" s="48"/>
      <c r="Z534" s="48"/>
    </row>
    <row r="535" spans="1:26" ht="15.75" customHeight="1">
      <c r="A535" s="48"/>
      <c r="B535" s="48"/>
      <c r="C535" s="48"/>
      <c r="D535" s="48"/>
      <c r="E535" s="48"/>
      <c r="F535" s="48"/>
      <c r="G535" s="48"/>
      <c r="H535" s="48"/>
      <c r="I535" s="48"/>
      <c r="J535" s="48"/>
      <c r="K535" s="48"/>
      <c r="L535" s="48"/>
      <c r="M535" s="48"/>
      <c r="N535" s="48"/>
      <c r="O535" s="48"/>
      <c r="P535" s="48"/>
      <c r="Q535" s="48"/>
      <c r="R535" s="48"/>
      <c r="S535" s="48"/>
      <c r="T535" s="48"/>
      <c r="U535" s="48"/>
      <c r="V535" s="48"/>
      <c r="W535" s="48"/>
      <c r="X535" s="48"/>
      <c r="Y535" s="48"/>
      <c r="Z535" s="48"/>
    </row>
    <row r="536" spans="1:26" ht="15.75" customHeight="1">
      <c r="A536" s="48"/>
      <c r="B536" s="48"/>
      <c r="C536" s="48"/>
      <c r="D536" s="48"/>
      <c r="E536" s="48"/>
      <c r="F536" s="48"/>
      <c r="G536" s="48"/>
      <c r="H536" s="48"/>
      <c r="I536" s="48"/>
      <c r="J536" s="48"/>
      <c r="K536" s="48"/>
      <c r="L536" s="48"/>
      <c r="M536" s="48"/>
      <c r="N536" s="48"/>
      <c r="O536" s="48"/>
      <c r="P536" s="48"/>
      <c r="Q536" s="48"/>
      <c r="R536" s="48"/>
      <c r="S536" s="48"/>
      <c r="T536" s="48"/>
      <c r="U536" s="48"/>
      <c r="V536" s="48"/>
      <c r="W536" s="48"/>
      <c r="X536" s="48"/>
      <c r="Y536" s="48"/>
      <c r="Z536" s="48"/>
    </row>
    <row r="537" spans="1:26" ht="15.75" customHeight="1">
      <c r="A537" s="48"/>
      <c r="B537" s="48"/>
      <c r="C537" s="48"/>
      <c r="D537" s="48"/>
      <c r="E537" s="48"/>
      <c r="F537" s="48"/>
      <c r="G537" s="48"/>
      <c r="H537" s="48"/>
      <c r="I537" s="48"/>
      <c r="J537" s="48"/>
      <c r="K537" s="48"/>
      <c r="L537" s="48"/>
      <c r="M537" s="48"/>
      <c r="N537" s="48"/>
      <c r="O537" s="48"/>
      <c r="P537" s="48"/>
      <c r="Q537" s="48"/>
      <c r="R537" s="48"/>
      <c r="S537" s="48"/>
      <c r="T537" s="48"/>
      <c r="U537" s="48"/>
      <c r="V537" s="48"/>
      <c r="W537" s="48"/>
      <c r="X537" s="48"/>
      <c r="Y537" s="48"/>
      <c r="Z537" s="48"/>
    </row>
    <row r="538" spans="1:26" ht="15.75" customHeight="1">
      <c r="A538" s="48"/>
      <c r="B538" s="48"/>
      <c r="C538" s="48"/>
      <c r="D538" s="48"/>
      <c r="E538" s="48"/>
      <c r="F538" s="48"/>
      <c r="G538" s="48"/>
      <c r="H538" s="48"/>
      <c r="I538" s="48"/>
      <c r="J538" s="48"/>
      <c r="K538" s="48"/>
      <c r="L538" s="48"/>
      <c r="M538" s="48"/>
      <c r="N538" s="48"/>
      <c r="O538" s="48"/>
      <c r="P538" s="48"/>
      <c r="Q538" s="48"/>
      <c r="R538" s="48"/>
      <c r="S538" s="48"/>
      <c r="T538" s="48"/>
      <c r="U538" s="48"/>
      <c r="V538" s="48"/>
      <c r="W538" s="48"/>
      <c r="X538" s="48"/>
      <c r="Y538" s="48"/>
      <c r="Z538" s="48"/>
    </row>
    <row r="539" spans="1:26" ht="15.75" customHeight="1">
      <c r="A539" s="48"/>
      <c r="B539" s="48"/>
      <c r="C539" s="48"/>
      <c r="D539" s="48"/>
      <c r="E539" s="48"/>
      <c r="F539" s="48"/>
      <c r="G539" s="48"/>
      <c r="H539" s="48"/>
      <c r="I539" s="48"/>
      <c r="J539" s="48"/>
      <c r="K539" s="48"/>
      <c r="L539" s="48"/>
      <c r="M539" s="48"/>
      <c r="N539" s="48"/>
      <c r="O539" s="48"/>
      <c r="P539" s="48"/>
      <c r="Q539" s="48"/>
      <c r="R539" s="48"/>
      <c r="S539" s="48"/>
      <c r="T539" s="48"/>
      <c r="U539" s="48"/>
      <c r="V539" s="48"/>
      <c r="W539" s="48"/>
      <c r="X539" s="48"/>
      <c r="Y539" s="48"/>
      <c r="Z539" s="48"/>
    </row>
    <row r="540" spans="1:26" ht="15.75" customHeight="1">
      <c r="A540" s="48"/>
      <c r="B540" s="48"/>
      <c r="C540" s="48"/>
      <c r="D540" s="48"/>
      <c r="E540" s="48"/>
      <c r="F540" s="48"/>
      <c r="G540" s="48"/>
      <c r="H540" s="48"/>
      <c r="I540" s="48"/>
      <c r="J540" s="48"/>
      <c r="K540" s="48"/>
      <c r="L540" s="48"/>
      <c r="M540" s="48"/>
      <c r="N540" s="48"/>
      <c r="O540" s="48"/>
      <c r="P540" s="48"/>
      <c r="Q540" s="48"/>
      <c r="R540" s="48"/>
      <c r="S540" s="48"/>
      <c r="T540" s="48"/>
      <c r="U540" s="48"/>
      <c r="V540" s="48"/>
      <c r="W540" s="48"/>
      <c r="X540" s="48"/>
      <c r="Y540" s="48"/>
      <c r="Z540" s="48"/>
    </row>
    <row r="541" spans="1:26" ht="15.75" customHeight="1">
      <c r="A541" s="48"/>
      <c r="B541" s="48"/>
      <c r="C541" s="48"/>
      <c r="D541" s="48"/>
      <c r="E541" s="48"/>
      <c r="F541" s="48"/>
      <c r="G541" s="48"/>
      <c r="H541" s="48"/>
      <c r="I541" s="48"/>
      <c r="J541" s="48"/>
      <c r="K541" s="48"/>
      <c r="L541" s="48"/>
      <c r="M541" s="48"/>
      <c r="N541" s="48"/>
      <c r="O541" s="48"/>
      <c r="P541" s="48"/>
      <c r="Q541" s="48"/>
      <c r="R541" s="48"/>
      <c r="S541" s="48"/>
      <c r="T541" s="48"/>
      <c r="U541" s="48"/>
      <c r="V541" s="48"/>
      <c r="W541" s="48"/>
      <c r="X541" s="48"/>
      <c r="Y541" s="48"/>
      <c r="Z541" s="48"/>
    </row>
    <row r="542" spans="1:26" ht="15.75" customHeight="1">
      <c r="A542" s="48"/>
      <c r="B542" s="48"/>
      <c r="C542" s="48"/>
      <c r="D542" s="48"/>
      <c r="E542" s="48"/>
      <c r="F542" s="48"/>
      <c r="G542" s="48"/>
      <c r="H542" s="48"/>
      <c r="I542" s="48"/>
      <c r="J542" s="48"/>
      <c r="K542" s="48"/>
      <c r="L542" s="48"/>
      <c r="M542" s="48"/>
      <c r="N542" s="48"/>
      <c r="O542" s="48"/>
      <c r="P542" s="48"/>
      <c r="Q542" s="48"/>
      <c r="R542" s="48"/>
      <c r="S542" s="48"/>
      <c r="T542" s="48"/>
      <c r="U542" s="48"/>
      <c r="V542" s="48"/>
      <c r="W542" s="48"/>
      <c r="X542" s="48"/>
      <c r="Y542" s="48"/>
      <c r="Z542" s="48"/>
    </row>
    <row r="543" spans="1:26" ht="15.75" customHeight="1">
      <c r="A543" s="48"/>
      <c r="B543" s="48"/>
      <c r="C543" s="48"/>
      <c r="D543" s="48"/>
      <c r="E543" s="48"/>
      <c r="F543" s="48"/>
      <c r="G543" s="48"/>
      <c r="H543" s="48"/>
      <c r="I543" s="48"/>
      <c r="J543" s="48"/>
      <c r="K543" s="48"/>
      <c r="L543" s="48"/>
      <c r="M543" s="48"/>
      <c r="N543" s="48"/>
      <c r="O543" s="48"/>
      <c r="P543" s="48"/>
      <c r="Q543" s="48"/>
      <c r="R543" s="48"/>
      <c r="S543" s="48"/>
      <c r="T543" s="48"/>
      <c r="U543" s="48"/>
      <c r="V543" s="48"/>
      <c r="W543" s="48"/>
      <c r="X543" s="48"/>
      <c r="Y543" s="48"/>
      <c r="Z543" s="48"/>
    </row>
    <row r="544" spans="1:26" ht="15.75" customHeight="1">
      <c r="A544" s="48"/>
      <c r="B544" s="48"/>
      <c r="C544" s="48"/>
      <c r="D544" s="48"/>
      <c r="E544" s="48"/>
      <c r="F544" s="48"/>
      <c r="G544" s="48"/>
      <c r="H544" s="48"/>
      <c r="I544" s="48"/>
      <c r="J544" s="48"/>
      <c r="K544" s="48"/>
      <c r="L544" s="48"/>
      <c r="M544" s="48"/>
      <c r="N544" s="48"/>
      <c r="O544" s="48"/>
      <c r="P544" s="48"/>
      <c r="Q544" s="48"/>
      <c r="R544" s="48"/>
      <c r="S544" s="48"/>
      <c r="T544" s="48"/>
      <c r="U544" s="48"/>
      <c r="V544" s="48"/>
      <c r="W544" s="48"/>
      <c r="X544" s="48"/>
      <c r="Y544" s="48"/>
      <c r="Z544" s="48"/>
    </row>
    <row r="545" spans="1:26" ht="15.75" customHeight="1">
      <c r="A545" s="48"/>
      <c r="B545" s="48"/>
      <c r="C545" s="48"/>
      <c r="D545" s="48"/>
      <c r="E545" s="48"/>
      <c r="F545" s="48"/>
      <c r="G545" s="48"/>
      <c r="H545" s="48"/>
      <c r="I545" s="48"/>
      <c r="J545" s="48"/>
      <c r="K545" s="48"/>
      <c r="L545" s="48"/>
      <c r="M545" s="48"/>
      <c r="N545" s="48"/>
      <c r="O545" s="48"/>
      <c r="P545" s="48"/>
      <c r="Q545" s="48"/>
      <c r="R545" s="48"/>
      <c r="S545" s="48"/>
      <c r="T545" s="48"/>
      <c r="U545" s="48"/>
      <c r="V545" s="48"/>
      <c r="W545" s="48"/>
      <c r="X545" s="48"/>
      <c r="Y545" s="48"/>
      <c r="Z545" s="48"/>
    </row>
    <row r="546" spans="1:26" ht="15.75" customHeight="1">
      <c r="A546" s="48"/>
      <c r="B546" s="48"/>
      <c r="C546" s="48"/>
      <c r="D546" s="48"/>
      <c r="E546" s="48"/>
      <c r="F546" s="48"/>
      <c r="G546" s="48"/>
      <c r="H546" s="48"/>
      <c r="I546" s="48"/>
      <c r="J546" s="48"/>
      <c r="K546" s="48"/>
      <c r="L546" s="48"/>
      <c r="M546" s="48"/>
      <c r="N546" s="48"/>
      <c r="O546" s="48"/>
      <c r="P546" s="48"/>
      <c r="Q546" s="48"/>
      <c r="R546" s="48"/>
      <c r="S546" s="48"/>
      <c r="T546" s="48"/>
      <c r="U546" s="48"/>
      <c r="V546" s="48"/>
      <c r="W546" s="48"/>
      <c r="X546" s="48"/>
      <c r="Y546" s="48"/>
      <c r="Z546" s="48"/>
    </row>
    <row r="547" spans="1:26" ht="15.75" customHeight="1">
      <c r="A547" s="48"/>
      <c r="B547" s="48"/>
      <c r="C547" s="48"/>
      <c r="D547" s="48"/>
      <c r="E547" s="48"/>
      <c r="F547" s="48"/>
      <c r="G547" s="48"/>
      <c r="H547" s="48"/>
      <c r="I547" s="48"/>
      <c r="J547" s="48"/>
      <c r="K547" s="48"/>
      <c r="L547" s="48"/>
      <c r="M547" s="48"/>
      <c r="N547" s="48"/>
      <c r="O547" s="48"/>
      <c r="P547" s="48"/>
      <c r="Q547" s="48"/>
      <c r="R547" s="48"/>
      <c r="S547" s="48"/>
      <c r="T547" s="48"/>
      <c r="U547" s="48"/>
      <c r="V547" s="48"/>
      <c r="W547" s="48"/>
      <c r="X547" s="48"/>
      <c r="Y547" s="48"/>
      <c r="Z547" s="48"/>
    </row>
    <row r="548" spans="1:26" ht="15.75" customHeight="1">
      <c r="A548" s="48"/>
      <c r="B548" s="48"/>
      <c r="C548" s="48"/>
      <c r="D548" s="48"/>
      <c r="E548" s="48"/>
      <c r="F548" s="48"/>
      <c r="G548" s="48"/>
      <c r="H548" s="48"/>
      <c r="I548" s="48"/>
      <c r="J548" s="48"/>
      <c r="K548" s="48"/>
      <c r="L548" s="48"/>
      <c r="M548" s="48"/>
      <c r="N548" s="48"/>
      <c r="O548" s="48"/>
      <c r="P548" s="48"/>
      <c r="Q548" s="48"/>
      <c r="R548" s="48"/>
      <c r="S548" s="48"/>
      <c r="T548" s="48"/>
      <c r="U548" s="48"/>
      <c r="V548" s="48"/>
      <c r="W548" s="48"/>
      <c r="X548" s="48"/>
      <c r="Y548" s="48"/>
      <c r="Z548" s="48"/>
    </row>
    <row r="549" spans="1:26" ht="15.75" customHeight="1">
      <c r="A549" s="48"/>
      <c r="B549" s="48"/>
      <c r="C549" s="48"/>
      <c r="D549" s="48"/>
      <c r="E549" s="48"/>
      <c r="F549" s="48"/>
      <c r="G549" s="48"/>
      <c r="H549" s="48"/>
      <c r="I549" s="48"/>
      <c r="J549" s="48"/>
      <c r="K549" s="48"/>
      <c r="L549" s="48"/>
      <c r="M549" s="48"/>
      <c r="N549" s="48"/>
      <c r="O549" s="48"/>
      <c r="P549" s="48"/>
      <c r="Q549" s="48"/>
      <c r="R549" s="48"/>
      <c r="S549" s="48"/>
      <c r="T549" s="48"/>
      <c r="U549" s="48"/>
      <c r="V549" s="48"/>
      <c r="W549" s="48"/>
      <c r="X549" s="48"/>
      <c r="Y549" s="48"/>
      <c r="Z549" s="48"/>
    </row>
    <row r="550" spans="1:26" ht="15.75" customHeight="1">
      <c r="A550" s="48"/>
      <c r="B550" s="48"/>
      <c r="C550" s="48"/>
      <c r="D550" s="48"/>
      <c r="E550" s="48"/>
      <c r="F550" s="48"/>
      <c r="G550" s="48"/>
      <c r="H550" s="48"/>
      <c r="I550" s="48"/>
      <c r="J550" s="48"/>
      <c r="K550" s="48"/>
      <c r="L550" s="48"/>
      <c r="M550" s="48"/>
      <c r="N550" s="48"/>
      <c r="O550" s="48"/>
      <c r="P550" s="48"/>
      <c r="Q550" s="48"/>
      <c r="R550" s="48"/>
      <c r="S550" s="48"/>
      <c r="T550" s="48"/>
      <c r="U550" s="48"/>
      <c r="V550" s="48"/>
      <c r="W550" s="48"/>
      <c r="X550" s="48"/>
      <c r="Y550" s="48"/>
      <c r="Z550" s="48"/>
    </row>
    <row r="551" spans="1:26" ht="15.75" customHeight="1">
      <c r="A551" s="48"/>
      <c r="B551" s="48"/>
      <c r="C551" s="48"/>
      <c r="D551" s="48"/>
      <c r="E551" s="48"/>
      <c r="F551" s="48"/>
      <c r="G551" s="48"/>
      <c r="H551" s="48"/>
      <c r="I551" s="48"/>
      <c r="J551" s="48"/>
      <c r="K551" s="48"/>
      <c r="L551" s="48"/>
      <c r="M551" s="48"/>
      <c r="N551" s="48"/>
      <c r="O551" s="48"/>
      <c r="P551" s="48"/>
      <c r="Q551" s="48"/>
      <c r="R551" s="48"/>
      <c r="S551" s="48"/>
      <c r="T551" s="48"/>
      <c r="U551" s="48"/>
      <c r="V551" s="48"/>
      <c r="W551" s="48"/>
      <c r="X551" s="48"/>
      <c r="Y551" s="48"/>
      <c r="Z551" s="48"/>
    </row>
    <row r="552" spans="1:26" ht="15.75" customHeight="1">
      <c r="A552" s="48"/>
      <c r="B552" s="48"/>
      <c r="C552" s="48"/>
      <c r="D552" s="48"/>
      <c r="E552" s="48"/>
      <c r="F552" s="48"/>
      <c r="G552" s="48"/>
      <c r="H552" s="48"/>
      <c r="I552" s="48"/>
      <c r="J552" s="48"/>
      <c r="K552" s="48"/>
      <c r="L552" s="48"/>
      <c r="M552" s="48"/>
      <c r="N552" s="48"/>
      <c r="O552" s="48"/>
      <c r="P552" s="48"/>
      <c r="Q552" s="48"/>
      <c r="R552" s="48"/>
      <c r="S552" s="48"/>
      <c r="T552" s="48"/>
      <c r="U552" s="48"/>
      <c r="V552" s="48"/>
      <c r="W552" s="48"/>
      <c r="X552" s="48"/>
      <c r="Y552" s="48"/>
      <c r="Z552" s="48"/>
    </row>
    <row r="553" spans="1:26" ht="15.75" customHeight="1">
      <c r="A553" s="48"/>
      <c r="B553" s="48"/>
      <c r="C553" s="48"/>
      <c r="D553" s="48"/>
      <c r="E553" s="48"/>
      <c r="F553" s="48"/>
      <c r="G553" s="48"/>
      <c r="H553" s="48"/>
      <c r="I553" s="48"/>
      <c r="J553" s="48"/>
      <c r="K553" s="48"/>
      <c r="L553" s="48"/>
      <c r="M553" s="48"/>
      <c r="N553" s="48"/>
      <c r="O553" s="48"/>
      <c r="P553" s="48"/>
      <c r="Q553" s="48"/>
      <c r="R553" s="48"/>
      <c r="S553" s="48"/>
      <c r="T553" s="48"/>
      <c r="U553" s="48"/>
      <c r="V553" s="48"/>
      <c r="W553" s="48"/>
      <c r="X553" s="48"/>
      <c r="Y553" s="48"/>
      <c r="Z553" s="48"/>
    </row>
    <row r="554" spans="1:26" ht="15.75" customHeight="1">
      <c r="A554" s="48"/>
      <c r="B554" s="48"/>
      <c r="C554" s="48"/>
      <c r="D554" s="48"/>
      <c r="E554" s="48"/>
      <c r="F554" s="48"/>
      <c r="G554" s="48"/>
      <c r="H554" s="48"/>
      <c r="I554" s="48"/>
      <c r="J554" s="48"/>
      <c r="K554" s="48"/>
      <c r="L554" s="48"/>
      <c r="M554" s="48"/>
      <c r="N554" s="48"/>
      <c r="O554" s="48"/>
      <c r="P554" s="48"/>
      <c r="Q554" s="48"/>
      <c r="R554" s="48"/>
      <c r="S554" s="48"/>
      <c r="T554" s="48"/>
      <c r="U554" s="48"/>
      <c r="V554" s="48"/>
      <c r="W554" s="48"/>
      <c r="X554" s="48"/>
      <c r="Y554" s="48"/>
      <c r="Z554" s="48"/>
    </row>
    <row r="555" spans="1:26" ht="15.75" customHeight="1">
      <c r="A555" s="48"/>
      <c r="B555" s="48"/>
      <c r="C555" s="48"/>
      <c r="D555" s="48"/>
      <c r="E555" s="48"/>
      <c r="F555" s="48"/>
      <c r="G555" s="48"/>
      <c r="H555" s="48"/>
      <c r="I555" s="48"/>
      <c r="J555" s="48"/>
      <c r="K555" s="48"/>
      <c r="L555" s="48"/>
      <c r="M555" s="48"/>
      <c r="N555" s="48"/>
      <c r="O555" s="48"/>
      <c r="P555" s="48"/>
      <c r="Q555" s="48"/>
      <c r="R555" s="48"/>
      <c r="S555" s="48"/>
      <c r="T555" s="48"/>
      <c r="U555" s="48"/>
      <c r="V555" s="48"/>
      <c r="W555" s="48"/>
      <c r="X555" s="48"/>
      <c r="Y555" s="48"/>
      <c r="Z555" s="48"/>
    </row>
    <row r="556" spans="1:26" ht="15.75" customHeight="1">
      <c r="A556" s="48"/>
      <c r="B556" s="48"/>
      <c r="C556" s="48"/>
      <c r="D556" s="48"/>
      <c r="E556" s="48"/>
      <c r="F556" s="48"/>
      <c r="G556" s="48"/>
      <c r="H556" s="48"/>
      <c r="I556" s="48"/>
      <c r="J556" s="48"/>
      <c r="K556" s="48"/>
      <c r="L556" s="48"/>
      <c r="M556" s="48"/>
      <c r="N556" s="48"/>
      <c r="O556" s="48"/>
      <c r="P556" s="48"/>
      <c r="Q556" s="48"/>
      <c r="R556" s="48"/>
      <c r="S556" s="48"/>
      <c r="T556" s="48"/>
      <c r="U556" s="48"/>
      <c r="V556" s="48"/>
      <c r="W556" s="48"/>
      <c r="X556" s="48"/>
      <c r="Y556" s="48"/>
      <c r="Z556" s="48"/>
    </row>
    <row r="557" spans="1:26" ht="15.75" customHeight="1">
      <c r="A557" s="48"/>
      <c r="B557" s="48"/>
      <c r="C557" s="48"/>
      <c r="D557" s="48"/>
      <c r="E557" s="48"/>
      <c r="F557" s="48"/>
      <c r="G557" s="48"/>
      <c r="H557" s="48"/>
      <c r="I557" s="48"/>
      <c r="J557" s="48"/>
      <c r="K557" s="48"/>
      <c r="L557" s="48"/>
      <c r="M557" s="48"/>
      <c r="N557" s="48"/>
      <c r="O557" s="48"/>
      <c r="P557" s="48"/>
      <c r="Q557" s="48"/>
      <c r="R557" s="48"/>
      <c r="S557" s="48"/>
      <c r="T557" s="48"/>
      <c r="U557" s="48"/>
      <c r="V557" s="48"/>
      <c r="W557" s="48"/>
      <c r="X557" s="48"/>
      <c r="Y557" s="48"/>
      <c r="Z557" s="48"/>
    </row>
    <row r="558" spans="1:26" ht="15.75" customHeight="1">
      <c r="A558" s="48"/>
      <c r="B558" s="48"/>
      <c r="C558" s="48"/>
      <c r="D558" s="48"/>
      <c r="E558" s="48"/>
      <c r="F558" s="48"/>
      <c r="G558" s="48"/>
      <c r="H558" s="48"/>
      <c r="I558" s="48"/>
      <c r="J558" s="48"/>
      <c r="K558" s="48"/>
      <c r="L558" s="48"/>
      <c r="M558" s="48"/>
      <c r="N558" s="48"/>
      <c r="O558" s="48"/>
      <c r="P558" s="48"/>
      <c r="Q558" s="48"/>
      <c r="R558" s="48"/>
      <c r="S558" s="48"/>
      <c r="T558" s="48"/>
      <c r="U558" s="48"/>
      <c r="V558" s="48"/>
      <c r="W558" s="48"/>
      <c r="X558" s="48"/>
      <c r="Y558" s="48"/>
      <c r="Z558" s="48"/>
    </row>
    <row r="559" spans="1:26" ht="15.75" customHeight="1">
      <c r="A559" s="48"/>
      <c r="B559" s="48"/>
      <c r="C559" s="48"/>
      <c r="D559" s="48"/>
      <c r="E559" s="48"/>
      <c r="F559" s="48"/>
      <c r="G559" s="48"/>
      <c r="H559" s="48"/>
      <c r="I559" s="48"/>
      <c r="J559" s="48"/>
      <c r="K559" s="48"/>
      <c r="L559" s="48"/>
      <c r="M559" s="48"/>
      <c r="N559" s="48"/>
      <c r="O559" s="48"/>
      <c r="P559" s="48"/>
      <c r="Q559" s="48"/>
      <c r="R559" s="48"/>
      <c r="S559" s="48"/>
      <c r="T559" s="48"/>
      <c r="U559" s="48"/>
      <c r="V559" s="48"/>
      <c r="W559" s="48"/>
      <c r="X559" s="48"/>
      <c r="Y559" s="48"/>
      <c r="Z559" s="48"/>
    </row>
    <row r="560" spans="1:26" ht="15.75" customHeight="1">
      <c r="A560" s="48"/>
      <c r="B560" s="48"/>
      <c r="C560" s="48"/>
      <c r="D560" s="48"/>
      <c r="E560" s="48"/>
      <c r="F560" s="48"/>
      <c r="G560" s="48"/>
      <c r="H560" s="48"/>
      <c r="I560" s="48"/>
      <c r="J560" s="48"/>
      <c r="K560" s="48"/>
      <c r="L560" s="48"/>
      <c r="M560" s="48"/>
      <c r="N560" s="48"/>
      <c r="O560" s="48"/>
      <c r="P560" s="48"/>
      <c r="Q560" s="48"/>
      <c r="R560" s="48"/>
      <c r="S560" s="48"/>
      <c r="T560" s="48"/>
      <c r="U560" s="48"/>
      <c r="V560" s="48"/>
      <c r="W560" s="48"/>
      <c r="X560" s="48"/>
      <c r="Y560" s="48"/>
      <c r="Z560" s="48"/>
    </row>
    <row r="561" spans="1:26" ht="15.75" customHeight="1">
      <c r="A561" s="48"/>
      <c r="B561" s="48"/>
      <c r="C561" s="48"/>
      <c r="D561" s="48"/>
      <c r="E561" s="48"/>
      <c r="F561" s="48"/>
      <c r="G561" s="48"/>
      <c r="H561" s="48"/>
      <c r="I561" s="48"/>
      <c r="J561" s="48"/>
      <c r="K561" s="48"/>
      <c r="L561" s="48"/>
      <c r="M561" s="48"/>
      <c r="N561" s="48"/>
      <c r="O561" s="48"/>
      <c r="P561" s="48"/>
      <c r="Q561" s="48"/>
      <c r="R561" s="48"/>
      <c r="S561" s="48"/>
      <c r="T561" s="48"/>
      <c r="U561" s="48"/>
      <c r="V561" s="48"/>
      <c r="W561" s="48"/>
      <c r="X561" s="48"/>
      <c r="Y561" s="48"/>
      <c r="Z561" s="48"/>
    </row>
    <row r="562" spans="1:26" ht="15.75" customHeight="1">
      <c r="A562" s="48"/>
      <c r="B562" s="48"/>
      <c r="C562" s="48"/>
      <c r="D562" s="48"/>
      <c r="E562" s="48"/>
      <c r="F562" s="48"/>
      <c r="G562" s="48"/>
      <c r="H562" s="48"/>
      <c r="I562" s="48"/>
      <c r="J562" s="48"/>
      <c r="K562" s="48"/>
      <c r="L562" s="48"/>
      <c r="M562" s="48"/>
      <c r="N562" s="48"/>
      <c r="O562" s="48"/>
      <c r="P562" s="48"/>
      <c r="Q562" s="48"/>
      <c r="R562" s="48"/>
      <c r="S562" s="48"/>
      <c r="T562" s="48"/>
      <c r="U562" s="48"/>
      <c r="V562" s="48"/>
      <c r="W562" s="48"/>
      <c r="X562" s="48"/>
      <c r="Y562" s="48"/>
      <c r="Z562" s="48"/>
    </row>
    <row r="563" spans="1:26" ht="15.75" customHeight="1">
      <c r="A563" s="48"/>
      <c r="B563" s="48"/>
      <c r="C563" s="48"/>
      <c r="D563" s="48"/>
      <c r="E563" s="48"/>
      <c r="F563" s="48"/>
      <c r="G563" s="48"/>
      <c r="H563" s="48"/>
      <c r="I563" s="48"/>
      <c r="J563" s="48"/>
      <c r="K563" s="48"/>
      <c r="L563" s="48"/>
      <c r="M563" s="48"/>
      <c r="N563" s="48"/>
      <c r="O563" s="48"/>
      <c r="P563" s="48"/>
      <c r="Q563" s="48"/>
      <c r="R563" s="48"/>
      <c r="S563" s="48"/>
      <c r="T563" s="48"/>
      <c r="U563" s="48"/>
      <c r="V563" s="48"/>
      <c r="W563" s="48"/>
      <c r="X563" s="48"/>
      <c r="Y563" s="48"/>
      <c r="Z563" s="48"/>
    </row>
    <row r="564" spans="1:26" ht="15.75" customHeight="1">
      <c r="A564" s="48"/>
      <c r="B564" s="48"/>
      <c r="C564" s="48"/>
      <c r="D564" s="48"/>
      <c r="E564" s="48"/>
      <c r="F564" s="48"/>
      <c r="G564" s="48"/>
      <c r="H564" s="48"/>
      <c r="I564" s="48"/>
      <c r="J564" s="48"/>
      <c r="K564" s="48"/>
      <c r="L564" s="48"/>
      <c r="M564" s="48"/>
      <c r="N564" s="48"/>
      <c r="O564" s="48"/>
      <c r="P564" s="48"/>
      <c r="Q564" s="48"/>
      <c r="R564" s="48"/>
      <c r="S564" s="48"/>
      <c r="T564" s="48"/>
      <c r="U564" s="48"/>
      <c r="V564" s="48"/>
      <c r="W564" s="48"/>
      <c r="X564" s="48"/>
      <c r="Y564" s="48"/>
      <c r="Z564" s="48"/>
    </row>
    <row r="565" spans="1:26" ht="15.75" customHeight="1">
      <c r="A565" s="48"/>
      <c r="B565" s="48"/>
      <c r="C565" s="48"/>
      <c r="D565" s="48"/>
      <c r="E565" s="48"/>
      <c r="F565" s="48"/>
      <c r="G565" s="48"/>
      <c r="H565" s="48"/>
      <c r="I565" s="48"/>
      <c r="J565" s="48"/>
      <c r="K565" s="48"/>
      <c r="L565" s="48"/>
      <c r="M565" s="48"/>
      <c r="N565" s="48"/>
      <c r="O565" s="48"/>
      <c r="P565" s="48"/>
      <c r="Q565" s="48"/>
      <c r="R565" s="48"/>
      <c r="S565" s="48"/>
      <c r="T565" s="48"/>
      <c r="U565" s="48"/>
      <c r="V565" s="48"/>
      <c r="W565" s="48"/>
      <c r="X565" s="48"/>
      <c r="Y565" s="48"/>
      <c r="Z565" s="48"/>
    </row>
    <row r="566" spans="1:26" ht="15.75" customHeight="1">
      <c r="A566" s="48"/>
      <c r="B566" s="48"/>
      <c r="C566" s="48"/>
      <c r="D566" s="48"/>
      <c r="E566" s="48"/>
      <c r="F566" s="48"/>
      <c r="G566" s="48"/>
      <c r="H566" s="48"/>
      <c r="I566" s="48"/>
      <c r="J566" s="48"/>
      <c r="K566" s="48"/>
      <c r="L566" s="48"/>
      <c r="M566" s="48"/>
      <c r="N566" s="48"/>
      <c r="O566" s="48"/>
      <c r="P566" s="48"/>
      <c r="Q566" s="48"/>
      <c r="R566" s="48"/>
      <c r="S566" s="48"/>
      <c r="T566" s="48"/>
      <c r="U566" s="48"/>
      <c r="V566" s="48"/>
      <c r="W566" s="48"/>
      <c r="X566" s="48"/>
      <c r="Y566" s="48"/>
      <c r="Z566" s="48"/>
    </row>
    <row r="567" spans="1:26" ht="15.75" customHeight="1">
      <c r="A567" s="48"/>
      <c r="B567" s="48"/>
      <c r="C567" s="48"/>
      <c r="D567" s="48"/>
      <c r="E567" s="48"/>
      <c r="F567" s="48"/>
      <c r="G567" s="48"/>
      <c r="H567" s="48"/>
      <c r="I567" s="48"/>
      <c r="J567" s="48"/>
      <c r="K567" s="48"/>
      <c r="L567" s="48"/>
      <c r="M567" s="48"/>
      <c r="N567" s="48"/>
      <c r="O567" s="48"/>
      <c r="P567" s="48"/>
      <c r="Q567" s="48"/>
      <c r="R567" s="48"/>
      <c r="S567" s="48"/>
      <c r="T567" s="48"/>
      <c r="U567" s="48"/>
      <c r="V567" s="48"/>
      <c r="W567" s="48"/>
      <c r="X567" s="48"/>
      <c r="Y567" s="48"/>
      <c r="Z567" s="48"/>
    </row>
    <row r="568" spans="1:26" ht="15.75" customHeight="1">
      <c r="A568" s="48"/>
      <c r="B568" s="48"/>
      <c r="C568" s="48"/>
      <c r="D568" s="48"/>
      <c r="E568" s="48"/>
      <c r="F568" s="48"/>
      <c r="G568" s="48"/>
      <c r="H568" s="48"/>
      <c r="I568" s="48"/>
      <c r="J568" s="48"/>
      <c r="K568" s="48"/>
      <c r="L568" s="48"/>
      <c r="M568" s="48"/>
      <c r="N568" s="48"/>
      <c r="O568" s="48"/>
      <c r="P568" s="48"/>
      <c r="Q568" s="48"/>
      <c r="R568" s="48"/>
      <c r="S568" s="48"/>
      <c r="T568" s="48"/>
      <c r="U568" s="48"/>
      <c r="V568" s="48"/>
      <c r="W568" s="48"/>
      <c r="X568" s="48"/>
      <c r="Y568" s="48"/>
      <c r="Z568" s="48"/>
    </row>
    <row r="569" spans="1:26" ht="15.75" customHeight="1">
      <c r="A569" s="48"/>
      <c r="B569" s="48"/>
      <c r="C569" s="48"/>
      <c r="D569" s="48"/>
      <c r="E569" s="48"/>
      <c r="F569" s="48"/>
      <c r="G569" s="48"/>
      <c r="H569" s="48"/>
      <c r="I569" s="48"/>
      <c r="J569" s="48"/>
      <c r="K569" s="48"/>
      <c r="L569" s="48"/>
      <c r="M569" s="48"/>
      <c r="N569" s="48"/>
      <c r="O569" s="48"/>
      <c r="P569" s="48"/>
      <c r="Q569" s="48"/>
      <c r="R569" s="48"/>
      <c r="S569" s="48"/>
      <c r="T569" s="48"/>
      <c r="U569" s="48"/>
      <c r="V569" s="48"/>
      <c r="W569" s="48"/>
      <c r="X569" s="48"/>
      <c r="Y569" s="48"/>
      <c r="Z569" s="48"/>
    </row>
    <row r="570" spans="1:26" ht="15.75" customHeight="1">
      <c r="A570" s="48"/>
      <c r="B570" s="48"/>
      <c r="C570" s="48"/>
      <c r="D570" s="48"/>
      <c r="E570" s="48"/>
      <c r="F570" s="48"/>
      <c r="G570" s="48"/>
      <c r="H570" s="48"/>
      <c r="I570" s="48"/>
      <c r="J570" s="48"/>
      <c r="K570" s="48"/>
      <c r="L570" s="48"/>
      <c r="M570" s="48"/>
      <c r="N570" s="48"/>
      <c r="O570" s="48"/>
      <c r="P570" s="48"/>
      <c r="Q570" s="48"/>
      <c r="R570" s="48"/>
      <c r="S570" s="48"/>
      <c r="T570" s="48"/>
      <c r="U570" s="48"/>
      <c r="V570" s="48"/>
      <c r="W570" s="48"/>
      <c r="X570" s="48"/>
      <c r="Y570" s="48"/>
      <c r="Z570" s="48"/>
    </row>
    <row r="571" spans="1:26" ht="15.75" customHeight="1">
      <c r="A571" s="48"/>
      <c r="B571" s="48"/>
      <c r="C571" s="48"/>
      <c r="D571" s="48"/>
      <c r="E571" s="48"/>
      <c r="F571" s="48"/>
      <c r="G571" s="48"/>
      <c r="H571" s="48"/>
      <c r="I571" s="48"/>
      <c r="J571" s="48"/>
      <c r="K571" s="48"/>
      <c r="L571" s="48"/>
      <c r="M571" s="48"/>
      <c r="N571" s="48"/>
      <c r="O571" s="48"/>
      <c r="P571" s="48"/>
      <c r="Q571" s="48"/>
      <c r="R571" s="48"/>
      <c r="S571" s="48"/>
      <c r="T571" s="48"/>
      <c r="U571" s="48"/>
      <c r="V571" s="48"/>
      <c r="W571" s="48"/>
      <c r="X571" s="48"/>
      <c r="Y571" s="48"/>
      <c r="Z571" s="48"/>
    </row>
    <row r="572" spans="1:26" ht="15.75" customHeight="1">
      <c r="A572" s="48"/>
      <c r="B572" s="48"/>
      <c r="C572" s="48"/>
      <c r="D572" s="48"/>
      <c r="E572" s="48"/>
      <c r="F572" s="48"/>
      <c r="G572" s="48"/>
      <c r="H572" s="48"/>
      <c r="I572" s="48"/>
      <c r="J572" s="48"/>
      <c r="K572" s="48"/>
      <c r="L572" s="48"/>
      <c r="M572" s="48"/>
      <c r="N572" s="48"/>
      <c r="O572" s="48"/>
      <c r="P572" s="48"/>
      <c r="Q572" s="48"/>
      <c r="R572" s="48"/>
      <c r="S572" s="48"/>
      <c r="T572" s="48"/>
      <c r="U572" s="48"/>
      <c r="V572" s="48"/>
      <c r="W572" s="48"/>
      <c r="X572" s="48"/>
      <c r="Y572" s="48"/>
      <c r="Z572" s="48"/>
    </row>
    <row r="573" spans="1:26" ht="15.75" customHeight="1">
      <c r="A573" s="48"/>
      <c r="B573" s="48"/>
      <c r="C573" s="48"/>
      <c r="D573" s="48"/>
      <c r="E573" s="48"/>
      <c r="F573" s="48"/>
      <c r="G573" s="48"/>
      <c r="H573" s="48"/>
      <c r="I573" s="48"/>
      <c r="J573" s="48"/>
      <c r="K573" s="48"/>
      <c r="L573" s="48"/>
      <c r="M573" s="48"/>
      <c r="N573" s="48"/>
      <c r="O573" s="48"/>
      <c r="P573" s="48"/>
      <c r="Q573" s="48"/>
      <c r="R573" s="48"/>
      <c r="S573" s="48"/>
      <c r="T573" s="48"/>
      <c r="U573" s="48"/>
      <c r="V573" s="48"/>
      <c r="W573" s="48"/>
      <c r="X573" s="48"/>
      <c r="Y573" s="48"/>
      <c r="Z573" s="48"/>
    </row>
    <row r="574" spans="1:26" ht="15.75" customHeight="1">
      <c r="A574" s="48"/>
      <c r="B574" s="48"/>
      <c r="C574" s="48"/>
      <c r="D574" s="48"/>
      <c r="E574" s="48"/>
      <c r="F574" s="48"/>
      <c r="G574" s="48"/>
      <c r="H574" s="48"/>
      <c r="I574" s="48"/>
      <c r="J574" s="48"/>
      <c r="K574" s="48"/>
      <c r="L574" s="48"/>
      <c r="M574" s="48"/>
      <c r="N574" s="48"/>
      <c r="O574" s="48"/>
      <c r="P574" s="48"/>
      <c r="Q574" s="48"/>
      <c r="R574" s="48"/>
      <c r="S574" s="48"/>
      <c r="T574" s="48"/>
      <c r="U574" s="48"/>
      <c r="V574" s="48"/>
      <c r="W574" s="48"/>
      <c r="X574" s="48"/>
      <c r="Y574" s="48"/>
      <c r="Z574" s="48"/>
    </row>
    <row r="575" spans="1:26" ht="15.75" customHeight="1">
      <c r="A575" s="48"/>
      <c r="B575" s="48"/>
      <c r="C575" s="48"/>
      <c r="D575" s="48"/>
      <c r="E575" s="48"/>
      <c r="F575" s="48"/>
      <c r="G575" s="48"/>
      <c r="H575" s="48"/>
      <c r="I575" s="48"/>
      <c r="J575" s="48"/>
      <c r="K575" s="48"/>
      <c r="L575" s="48"/>
      <c r="M575" s="48"/>
      <c r="N575" s="48"/>
      <c r="O575" s="48"/>
      <c r="P575" s="48"/>
      <c r="Q575" s="48"/>
      <c r="R575" s="48"/>
      <c r="S575" s="48"/>
      <c r="T575" s="48"/>
      <c r="U575" s="48"/>
      <c r="V575" s="48"/>
      <c r="W575" s="48"/>
      <c r="X575" s="48"/>
      <c r="Y575" s="48"/>
      <c r="Z575" s="48"/>
    </row>
    <row r="576" spans="1:26" ht="15.75" customHeight="1">
      <c r="A576" s="48"/>
      <c r="B576" s="48"/>
      <c r="C576" s="48"/>
      <c r="D576" s="48"/>
      <c r="E576" s="48"/>
      <c r="F576" s="48"/>
      <c r="G576" s="48"/>
      <c r="H576" s="48"/>
      <c r="I576" s="48"/>
      <c r="J576" s="48"/>
      <c r="K576" s="48"/>
      <c r="L576" s="48"/>
      <c r="M576" s="48"/>
      <c r="N576" s="48"/>
      <c r="O576" s="48"/>
      <c r="P576" s="48"/>
      <c r="Q576" s="48"/>
      <c r="R576" s="48"/>
      <c r="S576" s="48"/>
      <c r="T576" s="48"/>
      <c r="U576" s="48"/>
      <c r="V576" s="48"/>
      <c r="W576" s="48"/>
      <c r="X576" s="48"/>
      <c r="Y576" s="48"/>
      <c r="Z576" s="48"/>
    </row>
    <row r="577" spans="1:26" ht="15.75" customHeight="1">
      <c r="A577" s="48"/>
      <c r="B577" s="48"/>
      <c r="C577" s="48"/>
      <c r="D577" s="48"/>
      <c r="E577" s="48"/>
      <c r="F577" s="48"/>
      <c r="G577" s="48"/>
      <c r="H577" s="48"/>
      <c r="I577" s="48"/>
      <c r="J577" s="48"/>
      <c r="K577" s="48"/>
      <c r="L577" s="48"/>
      <c r="M577" s="48"/>
      <c r="N577" s="48"/>
      <c r="O577" s="48"/>
      <c r="P577" s="48"/>
      <c r="Q577" s="48"/>
      <c r="R577" s="48"/>
      <c r="S577" s="48"/>
      <c r="T577" s="48"/>
      <c r="U577" s="48"/>
      <c r="V577" s="48"/>
      <c r="W577" s="48"/>
      <c r="X577" s="48"/>
      <c r="Y577" s="48"/>
      <c r="Z577" s="48"/>
    </row>
    <row r="578" spans="1:26" ht="15.75" customHeight="1">
      <c r="A578" s="48"/>
      <c r="B578" s="48"/>
      <c r="C578" s="48"/>
      <c r="D578" s="48"/>
      <c r="E578" s="48"/>
      <c r="F578" s="48"/>
      <c r="G578" s="48"/>
      <c r="H578" s="48"/>
      <c r="I578" s="48"/>
      <c r="J578" s="48"/>
      <c r="K578" s="48"/>
      <c r="L578" s="48"/>
      <c r="M578" s="48"/>
      <c r="N578" s="48"/>
      <c r="O578" s="48"/>
      <c r="P578" s="48"/>
      <c r="Q578" s="48"/>
      <c r="R578" s="48"/>
      <c r="S578" s="48"/>
      <c r="T578" s="48"/>
      <c r="U578" s="48"/>
      <c r="V578" s="48"/>
      <c r="W578" s="48"/>
      <c r="X578" s="48"/>
      <c r="Y578" s="48"/>
      <c r="Z578" s="48"/>
    </row>
    <row r="579" spans="1:26" ht="15.75" customHeight="1">
      <c r="A579" s="48"/>
      <c r="B579" s="48"/>
      <c r="C579" s="48"/>
      <c r="D579" s="48"/>
      <c r="E579" s="48"/>
      <c r="F579" s="48"/>
      <c r="G579" s="48"/>
      <c r="H579" s="48"/>
      <c r="I579" s="48"/>
      <c r="J579" s="48"/>
      <c r="K579" s="48"/>
      <c r="L579" s="48"/>
      <c r="M579" s="48"/>
      <c r="N579" s="48"/>
      <c r="O579" s="48"/>
      <c r="P579" s="48"/>
      <c r="Q579" s="48"/>
      <c r="R579" s="48"/>
      <c r="S579" s="48"/>
      <c r="T579" s="48"/>
      <c r="U579" s="48"/>
      <c r="V579" s="48"/>
      <c r="W579" s="48"/>
      <c r="X579" s="48"/>
      <c r="Y579" s="48"/>
      <c r="Z579" s="48"/>
    </row>
    <row r="580" spans="1:26" ht="15.75" customHeight="1">
      <c r="A580" s="48"/>
      <c r="B580" s="48"/>
      <c r="C580" s="48"/>
      <c r="D580" s="48"/>
      <c r="E580" s="48"/>
      <c r="F580" s="48"/>
      <c r="G580" s="48"/>
      <c r="H580" s="48"/>
      <c r="I580" s="48"/>
      <c r="J580" s="48"/>
      <c r="K580" s="48"/>
      <c r="L580" s="48"/>
      <c r="M580" s="48"/>
      <c r="N580" s="48"/>
      <c r="O580" s="48"/>
      <c r="P580" s="48"/>
      <c r="Q580" s="48"/>
      <c r="R580" s="48"/>
      <c r="S580" s="48"/>
      <c r="T580" s="48"/>
      <c r="U580" s="48"/>
      <c r="V580" s="48"/>
      <c r="W580" s="48"/>
      <c r="X580" s="48"/>
      <c r="Y580" s="48"/>
      <c r="Z580" s="48"/>
    </row>
    <row r="581" spans="1:26" ht="15.75" customHeight="1">
      <c r="A581" s="48"/>
      <c r="B581" s="48"/>
      <c r="C581" s="48"/>
      <c r="D581" s="48"/>
      <c r="E581" s="48"/>
      <c r="F581" s="48"/>
      <c r="G581" s="48"/>
      <c r="H581" s="48"/>
      <c r="I581" s="48"/>
      <c r="J581" s="48"/>
      <c r="K581" s="48"/>
      <c r="L581" s="48"/>
      <c r="M581" s="48"/>
      <c r="N581" s="48"/>
      <c r="O581" s="48"/>
      <c r="P581" s="48"/>
      <c r="Q581" s="48"/>
      <c r="R581" s="48"/>
      <c r="S581" s="48"/>
      <c r="T581" s="48"/>
      <c r="U581" s="48"/>
      <c r="V581" s="48"/>
      <c r="W581" s="48"/>
      <c r="X581" s="48"/>
      <c r="Y581" s="48"/>
      <c r="Z581" s="48"/>
    </row>
    <row r="582" spans="1:26" ht="15.75" customHeight="1">
      <c r="A582" s="48"/>
      <c r="B582" s="48"/>
      <c r="C582" s="48"/>
      <c r="D582" s="48"/>
      <c r="E582" s="48"/>
      <c r="F582" s="48"/>
      <c r="G582" s="48"/>
      <c r="H582" s="48"/>
      <c r="I582" s="48"/>
      <c r="J582" s="48"/>
      <c r="K582" s="48"/>
      <c r="L582" s="48"/>
      <c r="M582" s="48"/>
      <c r="N582" s="48"/>
      <c r="O582" s="48"/>
      <c r="P582" s="48"/>
      <c r="Q582" s="48"/>
      <c r="R582" s="48"/>
      <c r="S582" s="48"/>
      <c r="T582" s="48"/>
      <c r="U582" s="48"/>
      <c r="V582" s="48"/>
      <c r="W582" s="48"/>
      <c r="X582" s="48"/>
      <c r="Y582" s="48"/>
      <c r="Z582" s="48"/>
    </row>
    <row r="583" spans="1:26" ht="15.75" customHeight="1">
      <c r="A583" s="48"/>
      <c r="B583" s="48"/>
      <c r="C583" s="48"/>
      <c r="D583" s="48"/>
      <c r="E583" s="48"/>
      <c r="F583" s="48"/>
      <c r="G583" s="48"/>
      <c r="H583" s="48"/>
      <c r="I583" s="48"/>
      <c r="J583" s="48"/>
      <c r="K583" s="48"/>
      <c r="L583" s="48"/>
      <c r="M583" s="48"/>
      <c r="N583" s="48"/>
      <c r="O583" s="48"/>
      <c r="P583" s="48"/>
      <c r="Q583" s="48"/>
      <c r="R583" s="48"/>
      <c r="S583" s="48"/>
      <c r="T583" s="48"/>
      <c r="U583" s="48"/>
      <c r="V583" s="48"/>
      <c r="W583" s="48"/>
      <c r="X583" s="48"/>
      <c r="Y583" s="48"/>
      <c r="Z583" s="48"/>
    </row>
    <row r="584" spans="1:26" ht="15.75" customHeight="1">
      <c r="A584" s="48"/>
      <c r="B584" s="48"/>
      <c r="C584" s="48"/>
      <c r="D584" s="48"/>
      <c r="E584" s="48"/>
      <c r="F584" s="48"/>
      <c r="G584" s="48"/>
      <c r="H584" s="48"/>
      <c r="I584" s="48"/>
      <c r="J584" s="48"/>
      <c r="K584" s="48"/>
      <c r="L584" s="48"/>
      <c r="M584" s="48"/>
      <c r="N584" s="48"/>
      <c r="O584" s="48"/>
      <c r="P584" s="48"/>
      <c r="Q584" s="48"/>
      <c r="R584" s="48"/>
      <c r="S584" s="48"/>
      <c r="T584" s="48"/>
      <c r="U584" s="48"/>
      <c r="V584" s="48"/>
      <c r="W584" s="48"/>
      <c r="X584" s="48"/>
      <c r="Y584" s="48"/>
      <c r="Z584" s="48"/>
    </row>
    <row r="585" spans="1:26" ht="15.75" customHeight="1">
      <c r="A585" s="48"/>
      <c r="B585" s="48"/>
      <c r="C585" s="48"/>
      <c r="D585" s="48"/>
      <c r="E585" s="48"/>
      <c r="F585" s="48"/>
      <c r="G585" s="48"/>
      <c r="H585" s="48"/>
      <c r="I585" s="48"/>
      <c r="J585" s="48"/>
      <c r="K585" s="48"/>
      <c r="L585" s="48"/>
      <c r="M585" s="48"/>
      <c r="N585" s="48"/>
      <c r="O585" s="48"/>
      <c r="P585" s="48"/>
      <c r="Q585" s="48"/>
      <c r="R585" s="48"/>
      <c r="S585" s="48"/>
      <c r="T585" s="48"/>
      <c r="U585" s="48"/>
      <c r="V585" s="48"/>
      <c r="W585" s="48"/>
      <c r="X585" s="48"/>
      <c r="Y585" s="48"/>
      <c r="Z585" s="48"/>
    </row>
    <row r="586" spans="1:26" ht="15.75" customHeight="1">
      <c r="A586" s="48"/>
      <c r="B586" s="48"/>
      <c r="C586" s="48"/>
      <c r="D586" s="48"/>
      <c r="E586" s="48"/>
      <c r="F586" s="48"/>
      <c r="G586" s="48"/>
      <c r="H586" s="48"/>
      <c r="I586" s="48"/>
      <c r="J586" s="48"/>
      <c r="K586" s="48"/>
      <c r="L586" s="48"/>
      <c r="M586" s="48"/>
      <c r="N586" s="48"/>
      <c r="O586" s="48"/>
      <c r="P586" s="48"/>
      <c r="Q586" s="48"/>
      <c r="R586" s="48"/>
      <c r="S586" s="48"/>
      <c r="T586" s="48"/>
      <c r="U586" s="48"/>
      <c r="V586" s="48"/>
      <c r="W586" s="48"/>
      <c r="X586" s="48"/>
      <c r="Y586" s="48"/>
      <c r="Z586" s="48"/>
    </row>
    <row r="587" spans="1:26" ht="15.75" customHeight="1">
      <c r="A587" s="48"/>
      <c r="B587" s="48"/>
      <c r="C587" s="48"/>
      <c r="D587" s="48"/>
      <c r="E587" s="48"/>
      <c r="F587" s="48"/>
      <c r="G587" s="48"/>
      <c r="H587" s="48"/>
      <c r="I587" s="48"/>
      <c r="J587" s="48"/>
      <c r="K587" s="48"/>
      <c r="L587" s="48"/>
      <c r="M587" s="48"/>
      <c r="N587" s="48"/>
      <c r="O587" s="48"/>
      <c r="P587" s="48"/>
      <c r="Q587" s="48"/>
      <c r="R587" s="48"/>
      <c r="S587" s="48"/>
      <c r="T587" s="48"/>
      <c r="U587" s="48"/>
      <c r="V587" s="48"/>
      <c r="W587" s="48"/>
      <c r="X587" s="48"/>
      <c r="Y587" s="48"/>
      <c r="Z587" s="48"/>
    </row>
    <row r="588" spans="1:26" ht="15.75" customHeight="1">
      <c r="A588" s="48"/>
      <c r="B588" s="48"/>
      <c r="C588" s="48"/>
      <c r="D588" s="48"/>
      <c r="E588" s="48"/>
      <c r="F588" s="48"/>
      <c r="G588" s="48"/>
      <c r="H588" s="48"/>
      <c r="I588" s="48"/>
      <c r="J588" s="48"/>
      <c r="K588" s="48"/>
      <c r="L588" s="48"/>
      <c r="M588" s="48"/>
      <c r="N588" s="48"/>
      <c r="O588" s="48"/>
      <c r="P588" s="48"/>
      <c r="Q588" s="48"/>
      <c r="R588" s="48"/>
      <c r="S588" s="48"/>
      <c r="T588" s="48"/>
      <c r="U588" s="48"/>
      <c r="V588" s="48"/>
      <c r="W588" s="48"/>
      <c r="X588" s="48"/>
      <c r="Y588" s="48"/>
      <c r="Z588" s="48"/>
    </row>
    <row r="589" spans="1:26" ht="15.75" customHeight="1">
      <c r="A589" s="48"/>
      <c r="B589" s="48"/>
      <c r="C589" s="48"/>
      <c r="D589" s="48"/>
      <c r="E589" s="48"/>
      <c r="F589" s="48"/>
      <c r="G589" s="48"/>
      <c r="H589" s="48"/>
      <c r="I589" s="48"/>
      <c r="J589" s="48"/>
      <c r="K589" s="48"/>
      <c r="L589" s="48"/>
      <c r="M589" s="48"/>
      <c r="N589" s="48"/>
      <c r="O589" s="48"/>
      <c r="P589" s="48"/>
      <c r="Q589" s="48"/>
      <c r="R589" s="48"/>
      <c r="S589" s="48"/>
      <c r="T589" s="48"/>
      <c r="U589" s="48"/>
      <c r="V589" s="48"/>
      <c r="W589" s="48"/>
      <c r="X589" s="48"/>
      <c r="Y589" s="48"/>
      <c r="Z589" s="48"/>
    </row>
    <row r="590" spans="1:26" ht="15.75" customHeight="1">
      <c r="A590" s="48"/>
      <c r="B590" s="48"/>
      <c r="C590" s="48"/>
      <c r="D590" s="48"/>
      <c r="E590" s="48"/>
      <c r="F590" s="48"/>
      <c r="G590" s="48"/>
      <c r="H590" s="48"/>
      <c r="I590" s="48"/>
      <c r="J590" s="48"/>
      <c r="K590" s="48"/>
      <c r="L590" s="48"/>
      <c r="M590" s="48"/>
      <c r="N590" s="48"/>
      <c r="O590" s="48"/>
      <c r="P590" s="48"/>
      <c r="Q590" s="48"/>
      <c r="R590" s="48"/>
      <c r="S590" s="48"/>
      <c r="T590" s="48"/>
      <c r="U590" s="48"/>
      <c r="V590" s="48"/>
      <c r="W590" s="48"/>
      <c r="X590" s="48"/>
      <c r="Y590" s="48"/>
      <c r="Z590" s="48"/>
    </row>
    <row r="591" spans="1:26" ht="15.75" customHeight="1">
      <c r="A591" s="48"/>
      <c r="B591" s="48"/>
      <c r="C591" s="48"/>
      <c r="D591" s="48"/>
      <c r="E591" s="48"/>
      <c r="F591" s="48"/>
      <c r="G591" s="48"/>
      <c r="H591" s="48"/>
      <c r="I591" s="48"/>
      <c r="J591" s="48"/>
      <c r="K591" s="48"/>
      <c r="L591" s="48"/>
      <c r="M591" s="48"/>
      <c r="N591" s="48"/>
      <c r="O591" s="48"/>
      <c r="P591" s="48"/>
      <c r="Q591" s="48"/>
      <c r="R591" s="48"/>
      <c r="S591" s="48"/>
      <c r="T591" s="48"/>
      <c r="U591" s="48"/>
      <c r="V591" s="48"/>
      <c r="W591" s="48"/>
      <c r="X591" s="48"/>
      <c r="Y591" s="48"/>
      <c r="Z591" s="48"/>
    </row>
    <row r="592" spans="1:26" ht="15.75" customHeight="1">
      <c r="A592" s="48"/>
      <c r="B592" s="48"/>
      <c r="C592" s="48"/>
      <c r="D592" s="48"/>
      <c r="E592" s="48"/>
      <c r="F592" s="48"/>
      <c r="G592" s="48"/>
      <c r="H592" s="48"/>
      <c r="I592" s="48"/>
      <c r="J592" s="48"/>
      <c r="K592" s="48"/>
      <c r="L592" s="48"/>
      <c r="M592" s="48"/>
      <c r="N592" s="48"/>
      <c r="O592" s="48"/>
      <c r="P592" s="48"/>
      <c r="Q592" s="48"/>
      <c r="R592" s="48"/>
      <c r="S592" s="48"/>
      <c r="T592" s="48"/>
      <c r="U592" s="48"/>
      <c r="V592" s="48"/>
      <c r="W592" s="48"/>
      <c r="X592" s="48"/>
      <c r="Y592" s="48"/>
      <c r="Z592" s="48"/>
    </row>
    <row r="593" spans="1:26" ht="15.75" customHeight="1">
      <c r="A593" s="48"/>
      <c r="B593" s="48"/>
      <c r="C593" s="48"/>
      <c r="D593" s="48"/>
      <c r="E593" s="48"/>
      <c r="F593" s="48"/>
      <c r="G593" s="48"/>
      <c r="H593" s="48"/>
      <c r="I593" s="48"/>
      <c r="J593" s="48"/>
      <c r="K593" s="48"/>
      <c r="L593" s="48"/>
      <c r="M593" s="48"/>
      <c r="N593" s="48"/>
      <c r="O593" s="48"/>
      <c r="P593" s="48"/>
      <c r="Q593" s="48"/>
      <c r="R593" s="48"/>
      <c r="S593" s="48"/>
      <c r="T593" s="48"/>
      <c r="U593" s="48"/>
      <c r="V593" s="48"/>
      <c r="W593" s="48"/>
      <c r="X593" s="48"/>
      <c r="Y593" s="48"/>
      <c r="Z593" s="48"/>
    </row>
    <row r="594" spans="1:26" ht="15.75" customHeight="1">
      <c r="A594" s="48"/>
      <c r="B594" s="48"/>
      <c r="C594" s="48"/>
      <c r="D594" s="48"/>
      <c r="E594" s="48"/>
      <c r="F594" s="48"/>
      <c r="G594" s="48"/>
      <c r="H594" s="48"/>
      <c r="I594" s="48"/>
      <c r="J594" s="48"/>
      <c r="K594" s="48"/>
      <c r="L594" s="48"/>
      <c r="M594" s="48"/>
      <c r="N594" s="48"/>
      <c r="O594" s="48"/>
      <c r="P594" s="48"/>
      <c r="Q594" s="48"/>
      <c r="R594" s="48"/>
      <c r="S594" s="48"/>
      <c r="T594" s="48"/>
      <c r="U594" s="48"/>
      <c r="V594" s="48"/>
      <c r="W594" s="48"/>
      <c r="X594" s="48"/>
      <c r="Y594" s="48"/>
      <c r="Z594" s="48"/>
    </row>
    <row r="595" spans="1:26" ht="15.75" customHeight="1">
      <c r="A595" s="48"/>
      <c r="B595" s="48"/>
      <c r="C595" s="48"/>
      <c r="D595" s="48"/>
      <c r="E595" s="48"/>
      <c r="F595" s="48"/>
      <c r="G595" s="48"/>
      <c r="H595" s="48"/>
      <c r="I595" s="48"/>
      <c r="J595" s="48"/>
      <c r="K595" s="48"/>
      <c r="L595" s="48"/>
      <c r="M595" s="48"/>
      <c r="N595" s="48"/>
      <c r="O595" s="48"/>
      <c r="P595" s="48"/>
      <c r="Q595" s="48"/>
      <c r="R595" s="48"/>
      <c r="S595" s="48"/>
      <c r="T595" s="48"/>
      <c r="U595" s="48"/>
      <c r="V595" s="48"/>
      <c r="W595" s="48"/>
      <c r="X595" s="48"/>
      <c r="Y595" s="48"/>
      <c r="Z595" s="48"/>
    </row>
    <row r="596" spans="1:26" ht="15.75" customHeight="1">
      <c r="A596" s="48"/>
      <c r="B596" s="48"/>
      <c r="C596" s="48"/>
      <c r="D596" s="48"/>
      <c r="E596" s="48"/>
      <c r="F596" s="48"/>
      <c r="G596" s="48"/>
      <c r="H596" s="48"/>
      <c r="I596" s="48"/>
      <c r="J596" s="48"/>
      <c r="K596" s="48"/>
      <c r="L596" s="48"/>
      <c r="M596" s="48"/>
      <c r="N596" s="48"/>
      <c r="O596" s="48"/>
      <c r="P596" s="48"/>
      <c r="Q596" s="48"/>
      <c r="R596" s="48"/>
      <c r="S596" s="48"/>
      <c r="T596" s="48"/>
      <c r="U596" s="48"/>
      <c r="V596" s="48"/>
      <c r="W596" s="48"/>
      <c r="X596" s="48"/>
      <c r="Y596" s="48"/>
      <c r="Z596" s="48"/>
    </row>
    <row r="597" spans="1:26" ht="15.75" customHeight="1">
      <c r="A597" s="48"/>
      <c r="B597" s="48"/>
      <c r="C597" s="48"/>
      <c r="D597" s="48"/>
      <c r="E597" s="48"/>
      <c r="F597" s="48"/>
      <c r="G597" s="48"/>
      <c r="H597" s="48"/>
      <c r="I597" s="48"/>
      <c r="J597" s="48"/>
      <c r="K597" s="48"/>
      <c r="L597" s="48"/>
      <c r="M597" s="48"/>
      <c r="N597" s="48"/>
      <c r="O597" s="48"/>
      <c r="P597" s="48"/>
      <c r="Q597" s="48"/>
      <c r="R597" s="48"/>
      <c r="S597" s="48"/>
      <c r="T597" s="48"/>
      <c r="U597" s="48"/>
      <c r="V597" s="48"/>
      <c r="W597" s="48"/>
      <c r="X597" s="48"/>
      <c r="Y597" s="48"/>
      <c r="Z597" s="48"/>
    </row>
    <row r="598" spans="1:26" ht="15.75" customHeight="1">
      <c r="A598" s="48"/>
      <c r="B598" s="48"/>
      <c r="C598" s="48"/>
      <c r="D598" s="48"/>
      <c r="E598" s="48"/>
      <c r="F598" s="48"/>
      <c r="G598" s="48"/>
      <c r="H598" s="48"/>
      <c r="I598" s="48"/>
      <c r="J598" s="48"/>
      <c r="K598" s="48"/>
      <c r="L598" s="48"/>
      <c r="M598" s="48"/>
      <c r="N598" s="48"/>
      <c r="O598" s="48"/>
      <c r="P598" s="48"/>
      <c r="Q598" s="48"/>
      <c r="R598" s="48"/>
      <c r="S598" s="48"/>
      <c r="T598" s="48"/>
      <c r="U598" s="48"/>
      <c r="V598" s="48"/>
      <c r="W598" s="48"/>
      <c r="X598" s="48"/>
      <c r="Y598" s="48"/>
      <c r="Z598" s="48"/>
    </row>
    <row r="599" spans="1:26" ht="15.75" customHeight="1">
      <c r="A599" s="48"/>
      <c r="B599" s="48"/>
      <c r="C599" s="48"/>
      <c r="D599" s="48"/>
      <c r="E599" s="48"/>
      <c r="F599" s="48"/>
      <c r="G599" s="48"/>
      <c r="H599" s="48"/>
      <c r="I599" s="48"/>
      <c r="J599" s="48"/>
      <c r="K599" s="48"/>
      <c r="L599" s="48"/>
      <c r="M599" s="48"/>
      <c r="N599" s="48"/>
      <c r="O599" s="48"/>
      <c r="P599" s="48"/>
      <c r="Q599" s="48"/>
      <c r="R599" s="48"/>
      <c r="S599" s="48"/>
      <c r="T599" s="48"/>
      <c r="U599" s="48"/>
      <c r="V599" s="48"/>
      <c r="W599" s="48"/>
      <c r="X599" s="48"/>
      <c r="Y599" s="48"/>
      <c r="Z599" s="48"/>
    </row>
    <row r="600" spans="1:26" ht="15.75" customHeight="1">
      <c r="A600" s="48"/>
      <c r="B600" s="48"/>
      <c r="C600" s="48"/>
      <c r="D600" s="48"/>
      <c r="E600" s="48"/>
      <c r="F600" s="48"/>
      <c r="G600" s="48"/>
      <c r="H600" s="48"/>
      <c r="I600" s="48"/>
      <c r="J600" s="48"/>
      <c r="K600" s="48"/>
      <c r="L600" s="48"/>
      <c r="M600" s="48"/>
      <c r="N600" s="48"/>
      <c r="O600" s="48"/>
      <c r="P600" s="48"/>
      <c r="Q600" s="48"/>
      <c r="R600" s="48"/>
      <c r="S600" s="48"/>
      <c r="T600" s="48"/>
      <c r="U600" s="48"/>
      <c r="V600" s="48"/>
      <c r="W600" s="48"/>
      <c r="X600" s="48"/>
      <c r="Y600" s="48"/>
      <c r="Z600" s="48"/>
    </row>
    <row r="601" spans="1:26" ht="15.75" customHeight="1">
      <c r="A601" s="48"/>
      <c r="B601" s="48"/>
      <c r="C601" s="48"/>
      <c r="D601" s="48"/>
      <c r="E601" s="48"/>
      <c r="F601" s="48"/>
      <c r="G601" s="48"/>
      <c r="H601" s="48"/>
      <c r="I601" s="48"/>
      <c r="J601" s="48"/>
      <c r="K601" s="48"/>
      <c r="L601" s="48"/>
      <c r="M601" s="48"/>
      <c r="N601" s="48"/>
      <c r="O601" s="48"/>
      <c r="P601" s="48"/>
      <c r="Q601" s="48"/>
      <c r="R601" s="48"/>
      <c r="S601" s="48"/>
      <c r="T601" s="48"/>
      <c r="U601" s="48"/>
      <c r="V601" s="48"/>
      <c r="W601" s="48"/>
      <c r="X601" s="48"/>
      <c r="Y601" s="48"/>
      <c r="Z601" s="48"/>
    </row>
    <row r="602" spans="1:26" ht="15.75" customHeight="1">
      <c r="A602" s="48"/>
      <c r="B602" s="48"/>
      <c r="C602" s="48"/>
      <c r="D602" s="48"/>
      <c r="E602" s="48"/>
      <c r="F602" s="48"/>
      <c r="G602" s="48"/>
      <c r="H602" s="48"/>
      <c r="I602" s="48"/>
      <c r="J602" s="48"/>
      <c r="K602" s="48"/>
      <c r="L602" s="48"/>
      <c r="M602" s="48"/>
      <c r="N602" s="48"/>
      <c r="O602" s="48"/>
      <c r="P602" s="48"/>
      <c r="Q602" s="48"/>
      <c r="R602" s="48"/>
      <c r="S602" s="48"/>
      <c r="T602" s="48"/>
      <c r="U602" s="48"/>
      <c r="V602" s="48"/>
      <c r="W602" s="48"/>
      <c r="X602" s="48"/>
      <c r="Y602" s="48"/>
      <c r="Z602" s="48"/>
    </row>
    <row r="603" spans="1:26" ht="15.75" customHeight="1">
      <c r="A603" s="48"/>
      <c r="B603" s="48"/>
      <c r="C603" s="48"/>
      <c r="D603" s="48"/>
      <c r="E603" s="48"/>
      <c r="F603" s="48"/>
      <c r="G603" s="48"/>
      <c r="H603" s="48"/>
      <c r="I603" s="48"/>
      <c r="J603" s="48"/>
      <c r="K603" s="48"/>
      <c r="L603" s="48"/>
      <c r="M603" s="48"/>
      <c r="N603" s="48"/>
      <c r="O603" s="48"/>
      <c r="P603" s="48"/>
      <c r="Q603" s="48"/>
      <c r="R603" s="48"/>
      <c r="S603" s="48"/>
      <c r="T603" s="48"/>
      <c r="U603" s="48"/>
      <c r="V603" s="48"/>
      <c r="W603" s="48"/>
      <c r="X603" s="48"/>
      <c r="Y603" s="48"/>
      <c r="Z603" s="48"/>
    </row>
    <row r="604" spans="1:26" ht="15.75" customHeight="1">
      <c r="A604" s="48"/>
      <c r="B604" s="48"/>
      <c r="C604" s="48"/>
      <c r="D604" s="48"/>
      <c r="E604" s="48"/>
      <c r="F604" s="48"/>
      <c r="G604" s="48"/>
      <c r="H604" s="48"/>
      <c r="I604" s="48"/>
      <c r="J604" s="48"/>
      <c r="K604" s="48"/>
      <c r="L604" s="48"/>
      <c r="M604" s="48"/>
      <c r="N604" s="48"/>
      <c r="O604" s="48"/>
      <c r="P604" s="48"/>
      <c r="Q604" s="48"/>
      <c r="R604" s="48"/>
      <c r="S604" s="48"/>
      <c r="T604" s="48"/>
      <c r="U604" s="48"/>
      <c r="V604" s="48"/>
      <c r="W604" s="48"/>
      <c r="X604" s="48"/>
      <c r="Y604" s="48"/>
      <c r="Z604" s="48"/>
    </row>
    <row r="605" spans="1:26" ht="15.75" customHeight="1">
      <c r="A605" s="48"/>
      <c r="B605" s="48"/>
      <c r="C605" s="48"/>
      <c r="D605" s="48"/>
      <c r="E605" s="48"/>
      <c r="F605" s="48"/>
      <c r="G605" s="48"/>
      <c r="H605" s="48"/>
      <c r="I605" s="48"/>
      <c r="J605" s="48"/>
      <c r="K605" s="48"/>
      <c r="L605" s="48"/>
      <c r="M605" s="48"/>
      <c r="N605" s="48"/>
      <c r="O605" s="48"/>
      <c r="P605" s="48"/>
      <c r="Q605" s="48"/>
      <c r="R605" s="48"/>
      <c r="S605" s="48"/>
      <c r="T605" s="48"/>
      <c r="U605" s="48"/>
      <c r="V605" s="48"/>
      <c r="W605" s="48"/>
      <c r="X605" s="48"/>
      <c r="Y605" s="48"/>
      <c r="Z605" s="48"/>
    </row>
    <row r="606" spans="1:26" ht="15.75" customHeight="1">
      <c r="A606" s="48"/>
      <c r="B606" s="48"/>
      <c r="C606" s="48"/>
      <c r="D606" s="48"/>
      <c r="E606" s="48"/>
      <c r="F606" s="48"/>
      <c r="G606" s="48"/>
      <c r="H606" s="48"/>
      <c r="I606" s="48"/>
      <c r="J606" s="48"/>
      <c r="K606" s="48"/>
      <c r="L606" s="48"/>
      <c r="M606" s="48"/>
      <c r="N606" s="48"/>
      <c r="O606" s="48"/>
      <c r="P606" s="48"/>
      <c r="Q606" s="48"/>
      <c r="R606" s="48"/>
      <c r="S606" s="48"/>
      <c r="T606" s="48"/>
      <c r="U606" s="48"/>
      <c r="V606" s="48"/>
      <c r="W606" s="48"/>
      <c r="X606" s="48"/>
      <c r="Y606" s="48"/>
      <c r="Z606" s="48"/>
    </row>
    <row r="607" spans="1:26" ht="15.75" customHeight="1">
      <c r="A607" s="48"/>
      <c r="B607" s="48"/>
      <c r="C607" s="48"/>
      <c r="D607" s="48"/>
      <c r="E607" s="48"/>
      <c r="F607" s="48"/>
      <c r="G607" s="48"/>
      <c r="H607" s="48"/>
      <c r="I607" s="48"/>
      <c r="J607" s="48"/>
      <c r="K607" s="48"/>
      <c r="L607" s="48"/>
      <c r="M607" s="48"/>
      <c r="N607" s="48"/>
      <c r="O607" s="48"/>
      <c r="P607" s="48"/>
      <c r="Q607" s="48"/>
      <c r="R607" s="48"/>
      <c r="S607" s="48"/>
      <c r="T607" s="48"/>
      <c r="U607" s="48"/>
      <c r="V607" s="48"/>
      <c r="W607" s="48"/>
      <c r="X607" s="48"/>
      <c r="Y607" s="48"/>
      <c r="Z607" s="48"/>
    </row>
    <row r="608" spans="1:26" ht="15.75" customHeight="1">
      <c r="A608" s="48"/>
      <c r="B608" s="48"/>
      <c r="C608" s="48"/>
      <c r="D608" s="48"/>
      <c r="E608" s="48"/>
      <c r="F608" s="48"/>
      <c r="G608" s="48"/>
      <c r="H608" s="48"/>
      <c r="I608" s="48"/>
      <c r="J608" s="48"/>
      <c r="K608" s="48"/>
      <c r="L608" s="48"/>
      <c r="M608" s="48"/>
      <c r="N608" s="48"/>
      <c r="O608" s="48"/>
      <c r="P608" s="48"/>
      <c r="Q608" s="48"/>
      <c r="R608" s="48"/>
      <c r="S608" s="48"/>
      <c r="T608" s="48"/>
      <c r="U608" s="48"/>
      <c r="V608" s="48"/>
      <c r="W608" s="48"/>
      <c r="X608" s="48"/>
      <c r="Y608" s="48"/>
      <c r="Z608" s="48"/>
    </row>
    <row r="609" spans="1:26" ht="15.75" customHeight="1">
      <c r="A609" s="48"/>
      <c r="B609" s="48"/>
      <c r="C609" s="48"/>
      <c r="D609" s="48"/>
      <c r="E609" s="48"/>
      <c r="F609" s="48"/>
      <c r="G609" s="48"/>
      <c r="H609" s="48"/>
      <c r="I609" s="48"/>
      <c r="J609" s="48"/>
      <c r="K609" s="48"/>
      <c r="L609" s="48"/>
      <c r="M609" s="48"/>
      <c r="N609" s="48"/>
      <c r="O609" s="48"/>
      <c r="P609" s="48"/>
      <c r="Q609" s="48"/>
      <c r="R609" s="48"/>
      <c r="S609" s="48"/>
      <c r="T609" s="48"/>
      <c r="U609" s="48"/>
      <c r="V609" s="48"/>
      <c r="W609" s="48"/>
      <c r="X609" s="48"/>
      <c r="Y609" s="48"/>
      <c r="Z609" s="48"/>
    </row>
    <row r="610" spans="1:26" ht="15.75" customHeight="1">
      <c r="A610" s="48"/>
      <c r="B610" s="48"/>
      <c r="C610" s="48"/>
      <c r="D610" s="48"/>
      <c r="E610" s="48"/>
      <c r="F610" s="48"/>
      <c r="G610" s="48"/>
      <c r="H610" s="48"/>
      <c r="I610" s="48"/>
      <c r="J610" s="48"/>
      <c r="K610" s="48"/>
      <c r="L610" s="48"/>
      <c r="M610" s="48"/>
      <c r="N610" s="48"/>
      <c r="O610" s="48"/>
      <c r="P610" s="48"/>
      <c r="Q610" s="48"/>
      <c r="R610" s="48"/>
      <c r="S610" s="48"/>
      <c r="T610" s="48"/>
      <c r="U610" s="48"/>
      <c r="V610" s="48"/>
      <c r="W610" s="48"/>
      <c r="X610" s="48"/>
      <c r="Y610" s="48"/>
      <c r="Z610" s="48"/>
    </row>
    <row r="611" spans="1:26" ht="15.75" customHeight="1">
      <c r="A611" s="48"/>
      <c r="B611" s="48"/>
      <c r="C611" s="48"/>
      <c r="D611" s="48"/>
      <c r="E611" s="48"/>
      <c r="F611" s="48"/>
      <c r="G611" s="48"/>
      <c r="H611" s="48"/>
      <c r="I611" s="48"/>
      <c r="J611" s="48"/>
      <c r="K611" s="48"/>
      <c r="L611" s="48"/>
      <c r="M611" s="48"/>
      <c r="N611" s="48"/>
      <c r="O611" s="48"/>
      <c r="P611" s="48"/>
      <c r="Q611" s="48"/>
      <c r="R611" s="48"/>
      <c r="S611" s="48"/>
      <c r="T611" s="48"/>
      <c r="U611" s="48"/>
      <c r="V611" s="48"/>
      <c r="W611" s="48"/>
      <c r="X611" s="48"/>
      <c r="Y611" s="48"/>
      <c r="Z611" s="48"/>
    </row>
    <row r="612" spans="1:26" ht="15.75" customHeight="1">
      <c r="A612" s="48"/>
      <c r="B612" s="48"/>
      <c r="C612" s="48"/>
      <c r="D612" s="48"/>
      <c r="E612" s="48"/>
      <c r="F612" s="48"/>
      <c r="G612" s="48"/>
      <c r="H612" s="48"/>
      <c r="I612" s="48"/>
      <c r="J612" s="48"/>
      <c r="K612" s="48"/>
      <c r="L612" s="48"/>
      <c r="M612" s="48"/>
      <c r="N612" s="48"/>
      <c r="O612" s="48"/>
      <c r="P612" s="48"/>
      <c r="Q612" s="48"/>
      <c r="R612" s="48"/>
      <c r="S612" s="48"/>
      <c r="T612" s="48"/>
      <c r="U612" s="48"/>
      <c r="V612" s="48"/>
      <c r="W612" s="48"/>
      <c r="X612" s="48"/>
      <c r="Y612" s="48"/>
      <c r="Z612" s="48"/>
    </row>
    <row r="613" spans="1:26" ht="15.75" customHeight="1">
      <c r="A613" s="48"/>
      <c r="B613" s="48"/>
      <c r="C613" s="48"/>
      <c r="D613" s="48"/>
      <c r="E613" s="48"/>
      <c r="F613" s="48"/>
      <c r="G613" s="48"/>
      <c r="H613" s="48"/>
      <c r="I613" s="48"/>
      <c r="J613" s="48"/>
      <c r="K613" s="48"/>
      <c r="L613" s="48"/>
      <c r="M613" s="48"/>
      <c r="N613" s="48"/>
      <c r="O613" s="48"/>
      <c r="P613" s="48"/>
      <c r="Q613" s="48"/>
      <c r="R613" s="48"/>
      <c r="S613" s="48"/>
      <c r="T613" s="48"/>
      <c r="U613" s="48"/>
      <c r="V613" s="48"/>
      <c r="W613" s="48"/>
      <c r="X613" s="48"/>
      <c r="Y613" s="48"/>
      <c r="Z613" s="48"/>
    </row>
    <row r="614" spans="1:26" ht="15.75" customHeight="1">
      <c r="A614" s="48"/>
      <c r="B614" s="48"/>
      <c r="C614" s="48"/>
      <c r="D614" s="48"/>
      <c r="E614" s="48"/>
      <c r="F614" s="48"/>
      <c r="G614" s="48"/>
      <c r="H614" s="48"/>
      <c r="I614" s="48"/>
      <c r="J614" s="48"/>
      <c r="K614" s="48"/>
      <c r="L614" s="48"/>
      <c r="M614" s="48"/>
      <c r="N614" s="48"/>
      <c r="O614" s="48"/>
      <c r="P614" s="48"/>
      <c r="Q614" s="48"/>
      <c r="R614" s="48"/>
      <c r="S614" s="48"/>
      <c r="T614" s="48"/>
      <c r="U614" s="48"/>
      <c r="V614" s="48"/>
      <c r="W614" s="48"/>
      <c r="X614" s="48"/>
      <c r="Y614" s="48"/>
      <c r="Z614" s="48"/>
    </row>
    <row r="615" spans="1:26" ht="15.75" customHeight="1">
      <c r="A615" s="48"/>
      <c r="B615" s="48"/>
      <c r="C615" s="48"/>
      <c r="D615" s="48"/>
      <c r="E615" s="48"/>
      <c r="F615" s="48"/>
      <c r="G615" s="48"/>
      <c r="H615" s="48"/>
      <c r="I615" s="48"/>
      <c r="J615" s="48"/>
      <c r="K615" s="48"/>
      <c r="L615" s="48"/>
      <c r="M615" s="48"/>
      <c r="N615" s="48"/>
      <c r="O615" s="48"/>
      <c r="P615" s="48"/>
      <c r="Q615" s="48"/>
      <c r="R615" s="48"/>
      <c r="S615" s="48"/>
      <c r="T615" s="48"/>
      <c r="U615" s="48"/>
      <c r="V615" s="48"/>
      <c r="W615" s="48"/>
      <c r="X615" s="48"/>
      <c r="Y615" s="48"/>
      <c r="Z615" s="48"/>
    </row>
    <row r="616" spans="1:26" ht="15.75" customHeight="1">
      <c r="A616" s="48"/>
      <c r="B616" s="48"/>
      <c r="C616" s="48"/>
      <c r="D616" s="48"/>
      <c r="E616" s="48"/>
      <c r="F616" s="48"/>
      <c r="G616" s="48"/>
      <c r="H616" s="48"/>
      <c r="I616" s="48"/>
      <c r="J616" s="48"/>
      <c r="K616" s="48"/>
      <c r="L616" s="48"/>
      <c r="M616" s="48"/>
      <c r="N616" s="48"/>
      <c r="O616" s="48"/>
      <c r="P616" s="48"/>
      <c r="Q616" s="48"/>
      <c r="R616" s="48"/>
      <c r="S616" s="48"/>
      <c r="T616" s="48"/>
      <c r="U616" s="48"/>
      <c r="V616" s="48"/>
      <c r="W616" s="48"/>
      <c r="X616" s="48"/>
      <c r="Y616" s="48"/>
      <c r="Z616" s="48"/>
    </row>
    <row r="617" spans="1:26" ht="15.75" customHeight="1">
      <c r="A617" s="48"/>
      <c r="B617" s="48"/>
      <c r="C617" s="48"/>
      <c r="D617" s="48"/>
      <c r="E617" s="48"/>
      <c r="F617" s="48"/>
      <c r="G617" s="48"/>
      <c r="H617" s="48"/>
      <c r="I617" s="48"/>
      <c r="J617" s="48"/>
      <c r="K617" s="48"/>
      <c r="L617" s="48"/>
      <c r="M617" s="48"/>
      <c r="N617" s="48"/>
      <c r="O617" s="48"/>
      <c r="P617" s="48"/>
      <c r="Q617" s="48"/>
      <c r="R617" s="48"/>
      <c r="S617" s="48"/>
      <c r="T617" s="48"/>
      <c r="U617" s="48"/>
      <c r="V617" s="48"/>
      <c r="W617" s="48"/>
      <c r="X617" s="48"/>
      <c r="Y617" s="48"/>
      <c r="Z617" s="48"/>
    </row>
    <row r="618" spans="1:26" ht="15.75" customHeight="1">
      <c r="A618" s="48"/>
      <c r="B618" s="48"/>
      <c r="C618" s="48"/>
      <c r="D618" s="48"/>
      <c r="E618" s="48"/>
      <c r="F618" s="48"/>
      <c r="G618" s="48"/>
      <c r="H618" s="48"/>
      <c r="I618" s="48"/>
      <c r="J618" s="48"/>
      <c r="K618" s="48"/>
      <c r="L618" s="48"/>
      <c r="M618" s="48"/>
      <c r="N618" s="48"/>
      <c r="O618" s="48"/>
      <c r="P618" s="48"/>
      <c r="Q618" s="48"/>
      <c r="R618" s="48"/>
      <c r="S618" s="48"/>
      <c r="T618" s="48"/>
      <c r="U618" s="48"/>
      <c r="V618" s="48"/>
      <c r="W618" s="48"/>
      <c r="X618" s="48"/>
      <c r="Y618" s="48"/>
      <c r="Z618" s="48"/>
    </row>
    <row r="619" spans="1:26" ht="15.75" customHeight="1">
      <c r="A619" s="48"/>
      <c r="B619" s="48"/>
      <c r="C619" s="48"/>
      <c r="D619" s="48"/>
      <c r="E619" s="48"/>
      <c r="F619" s="48"/>
      <c r="G619" s="48"/>
      <c r="H619" s="48"/>
      <c r="I619" s="48"/>
      <c r="J619" s="48"/>
      <c r="K619" s="48"/>
      <c r="L619" s="48"/>
      <c r="M619" s="48"/>
      <c r="N619" s="48"/>
      <c r="O619" s="48"/>
      <c r="P619" s="48"/>
      <c r="Q619" s="48"/>
      <c r="R619" s="48"/>
      <c r="S619" s="48"/>
      <c r="T619" s="48"/>
      <c r="U619" s="48"/>
      <c r="V619" s="48"/>
      <c r="W619" s="48"/>
      <c r="X619" s="48"/>
      <c r="Y619" s="48"/>
      <c r="Z619" s="48"/>
    </row>
    <row r="620" spans="1:26" ht="15.75" customHeight="1">
      <c r="A620" s="48"/>
      <c r="B620" s="48"/>
      <c r="C620" s="48"/>
      <c r="D620" s="48"/>
      <c r="E620" s="48"/>
      <c r="F620" s="48"/>
      <c r="G620" s="48"/>
      <c r="H620" s="48"/>
      <c r="I620" s="48"/>
      <c r="J620" s="48"/>
      <c r="K620" s="48"/>
      <c r="L620" s="48"/>
      <c r="M620" s="48"/>
      <c r="N620" s="48"/>
      <c r="O620" s="48"/>
      <c r="P620" s="48"/>
      <c r="Q620" s="48"/>
      <c r="R620" s="48"/>
      <c r="S620" s="48"/>
      <c r="T620" s="48"/>
      <c r="U620" s="48"/>
      <c r="V620" s="48"/>
      <c r="W620" s="48"/>
      <c r="X620" s="48"/>
      <c r="Y620" s="48"/>
      <c r="Z620" s="48"/>
    </row>
    <row r="621" spans="1:26" ht="15.75" customHeight="1">
      <c r="A621" s="48"/>
      <c r="B621" s="48"/>
      <c r="C621" s="48"/>
      <c r="D621" s="48"/>
      <c r="E621" s="48"/>
      <c r="F621" s="48"/>
      <c r="G621" s="48"/>
      <c r="H621" s="48"/>
      <c r="I621" s="48"/>
      <c r="J621" s="48"/>
      <c r="K621" s="48"/>
      <c r="L621" s="48"/>
      <c r="M621" s="48"/>
      <c r="N621" s="48"/>
      <c r="O621" s="48"/>
      <c r="P621" s="48"/>
      <c r="Q621" s="48"/>
      <c r="R621" s="48"/>
      <c r="S621" s="48"/>
      <c r="T621" s="48"/>
      <c r="U621" s="48"/>
      <c r="V621" s="48"/>
      <c r="W621" s="48"/>
      <c r="X621" s="48"/>
      <c r="Y621" s="48"/>
      <c r="Z621" s="48"/>
    </row>
    <row r="622" spans="1:26" ht="15.75" customHeight="1">
      <c r="A622" s="48"/>
      <c r="B622" s="48"/>
      <c r="C622" s="48"/>
      <c r="D622" s="48"/>
      <c r="E622" s="48"/>
      <c r="F622" s="48"/>
      <c r="G622" s="48"/>
      <c r="H622" s="48"/>
      <c r="I622" s="48"/>
      <c r="J622" s="48"/>
      <c r="K622" s="48"/>
      <c r="L622" s="48"/>
      <c r="M622" s="48"/>
      <c r="N622" s="48"/>
      <c r="O622" s="48"/>
      <c r="P622" s="48"/>
      <c r="Q622" s="48"/>
      <c r="R622" s="48"/>
      <c r="S622" s="48"/>
      <c r="T622" s="48"/>
      <c r="U622" s="48"/>
      <c r="V622" s="48"/>
      <c r="W622" s="48"/>
      <c r="X622" s="48"/>
      <c r="Y622" s="48"/>
      <c r="Z622" s="48"/>
    </row>
    <row r="623" spans="1:26" ht="15.75" customHeight="1">
      <c r="A623" s="48"/>
      <c r="B623" s="48"/>
      <c r="C623" s="48"/>
      <c r="D623" s="48"/>
      <c r="E623" s="48"/>
      <c r="F623" s="48"/>
      <c r="G623" s="48"/>
      <c r="H623" s="48"/>
      <c r="I623" s="48"/>
      <c r="J623" s="48"/>
      <c r="K623" s="48"/>
      <c r="L623" s="48"/>
      <c r="M623" s="48"/>
      <c r="N623" s="48"/>
      <c r="O623" s="48"/>
      <c r="P623" s="48"/>
      <c r="Q623" s="48"/>
      <c r="R623" s="48"/>
      <c r="S623" s="48"/>
      <c r="T623" s="48"/>
      <c r="U623" s="48"/>
      <c r="V623" s="48"/>
      <c r="W623" s="48"/>
      <c r="X623" s="48"/>
      <c r="Y623" s="48"/>
      <c r="Z623" s="48"/>
    </row>
    <row r="624" spans="1:26" ht="15.75" customHeight="1">
      <c r="A624" s="48"/>
      <c r="B624" s="48"/>
      <c r="C624" s="48"/>
      <c r="D624" s="48"/>
      <c r="E624" s="48"/>
      <c r="F624" s="48"/>
      <c r="G624" s="48"/>
      <c r="H624" s="48"/>
      <c r="I624" s="48"/>
      <c r="J624" s="48"/>
      <c r="K624" s="48"/>
      <c r="L624" s="48"/>
      <c r="M624" s="48"/>
      <c r="N624" s="48"/>
      <c r="O624" s="48"/>
      <c r="P624" s="48"/>
      <c r="Q624" s="48"/>
      <c r="R624" s="48"/>
      <c r="S624" s="48"/>
      <c r="T624" s="48"/>
      <c r="U624" s="48"/>
      <c r="V624" s="48"/>
      <c r="W624" s="48"/>
      <c r="X624" s="48"/>
      <c r="Y624" s="48"/>
      <c r="Z624" s="48"/>
    </row>
    <row r="625" spans="1:26" ht="15.75" customHeight="1">
      <c r="A625" s="48"/>
      <c r="B625" s="48"/>
      <c r="C625" s="48"/>
      <c r="D625" s="48"/>
      <c r="E625" s="48"/>
      <c r="F625" s="48"/>
      <c r="G625" s="48"/>
      <c r="H625" s="48"/>
      <c r="I625" s="48"/>
      <c r="J625" s="48"/>
      <c r="K625" s="48"/>
      <c r="L625" s="48"/>
      <c r="M625" s="48"/>
      <c r="N625" s="48"/>
      <c r="O625" s="48"/>
      <c r="P625" s="48"/>
      <c r="Q625" s="48"/>
      <c r="R625" s="48"/>
      <c r="S625" s="48"/>
      <c r="T625" s="48"/>
      <c r="U625" s="48"/>
      <c r="V625" s="48"/>
      <c r="W625" s="48"/>
      <c r="X625" s="48"/>
      <c r="Y625" s="48"/>
      <c r="Z625" s="48"/>
    </row>
    <row r="626" spans="1:26" ht="15.75" customHeight="1">
      <c r="A626" s="48"/>
      <c r="B626" s="48"/>
      <c r="C626" s="48"/>
      <c r="D626" s="48"/>
      <c r="E626" s="48"/>
      <c r="F626" s="48"/>
      <c r="G626" s="48"/>
      <c r="H626" s="48"/>
      <c r="I626" s="48"/>
      <c r="J626" s="48"/>
      <c r="K626" s="48"/>
      <c r="L626" s="48"/>
      <c r="M626" s="48"/>
      <c r="N626" s="48"/>
      <c r="O626" s="48"/>
      <c r="P626" s="48"/>
      <c r="Q626" s="48"/>
      <c r="R626" s="48"/>
      <c r="S626" s="48"/>
      <c r="T626" s="48"/>
      <c r="U626" s="48"/>
      <c r="V626" s="48"/>
      <c r="W626" s="48"/>
      <c r="X626" s="48"/>
      <c r="Y626" s="48"/>
      <c r="Z626" s="48"/>
    </row>
    <row r="627" spans="1:26" ht="15.75" customHeight="1">
      <c r="A627" s="48"/>
      <c r="B627" s="48"/>
      <c r="C627" s="48"/>
      <c r="D627" s="48"/>
      <c r="E627" s="48"/>
      <c r="F627" s="48"/>
      <c r="G627" s="48"/>
      <c r="H627" s="48"/>
      <c r="I627" s="48"/>
      <c r="J627" s="48"/>
      <c r="K627" s="48"/>
      <c r="L627" s="48"/>
      <c r="M627" s="48"/>
      <c r="N627" s="48"/>
      <c r="O627" s="48"/>
      <c r="P627" s="48"/>
      <c r="Q627" s="48"/>
      <c r="R627" s="48"/>
      <c r="S627" s="48"/>
      <c r="T627" s="48"/>
      <c r="U627" s="48"/>
      <c r="V627" s="48"/>
      <c r="W627" s="48"/>
      <c r="X627" s="48"/>
      <c r="Y627" s="48"/>
      <c r="Z627" s="48"/>
    </row>
    <row r="628" spans="1:26" ht="15.75" customHeight="1">
      <c r="A628" s="48"/>
      <c r="B628" s="48"/>
      <c r="C628" s="48"/>
      <c r="D628" s="48"/>
      <c r="E628" s="48"/>
      <c r="F628" s="48"/>
      <c r="G628" s="48"/>
      <c r="H628" s="48"/>
      <c r="I628" s="48"/>
      <c r="J628" s="48"/>
      <c r="K628" s="48"/>
      <c r="L628" s="48"/>
      <c r="M628" s="48"/>
      <c r="N628" s="48"/>
      <c r="O628" s="48"/>
      <c r="P628" s="48"/>
      <c r="Q628" s="48"/>
      <c r="R628" s="48"/>
      <c r="S628" s="48"/>
      <c r="T628" s="48"/>
      <c r="U628" s="48"/>
      <c r="V628" s="48"/>
      <c r="W628" s="48"/>
      <c r="X628" s="48"/>
      <c r="Y628" s="48"/>
      <c r="Z628" s="48"/>
    </row>
    <row r="629" spans="1:26" ht="15.75" customHeight="1">
      <c r="A629" s="48"/>
      <c r="B629" s="48"/>
      <c r="C629" s="48"/>
      <c r="D629" s="48"/>
      <c r="E629" s="48"/>
      <c r="F629" s="48"/>
      <c r="G629" s="48"/>
      <c r="H629" s="48"/>
      <c r="I629" s="48"/>
      <c r="J629" s="48"/>
      <c r="K629" s="48"/>
      <c r="L629" s="48"/>
      <c r="M629" s="48"/>
      <c r="N629" s="48"/>
      <c r="O629" s="48"/>
      <c r="P629" s="48"/>
      <c r="Q629" s="48"/>
      <c r="R629" s="48"/>
      <c r="S629" s="48"/>
      <c r="T629" s="48"/>
      <c r="U629" s="48"/>
      <c r="V629" s="48"/>
      <c r="W629" s="48"/>
      <c r="X629" s="48"/>
      <c r="Y629" s="48"/>
      <c r="Z629" s="48"/>
    </row>
    <row r="630" spans="1:26" ht="15.75" customHeight="1">
      <c r="A630" s="48"/>
      <c r="B630" s="48"/>
      <c r="C630" s="48"/>
      <c r="D630" s="48"/>
      <c r="E630" s="48"/>
      <c r="F630" s="48"/>
      <c r="G630" s="48"/>
      <c r="H630" s="48"/>
      <c r="I630" s="48"/>
      <c r="J630" s="48"/>
      <c r="K630" s="48"/>
      <c r="L630" s="48"/>
      <c r="M630" s="48"/>
      <c r="N630" s="48"/>
      <c r="O630" s="48"/>
      <c r="P630" s="48"/>
      <c r="Q630" s="48"/>
      <c r="R630" s="48"/>
      <c r="S630" s="48"/>
      <c r="T630" s="48"/>
      <c r="U630" s="48"/>
      <c r="V630" s="48"/>
      <c r="W630" s="48"/>
      <c r="X630" s="48"/>
      <c r="Y630" s="48"/>
      <c r="Z630" s="48"/>
    </row>
    <row r="631" spans="1:26" ht="15.75" customHeight="1">
      <c r="A631" s="48"/>
      <c r="B631" s="48"/>
      <c r="C631" s="48"/>
      <c r="D631" s="48"/>
      <c r="E631" s="48"/>
      <c r="F631" s="48"/>
      <c r="G631" s="48"/>
      <c r="H631" s="48"/>
      <c r="I631" s="48"/>
      <c r="J631" s="48"/>
      <c r="K631" s="48"/>
      <c r="L631" s="48"/>
      <c r="M631" s="48"/>
      <c r="N631" s="48"/>
      <c r="O631" s="48"/>
      <c r="P631" s="48"/>
      <c r="Q631" s="48"/>
      <c r="R631" s="48"/>
      <c r="S631" s="48"/>
      <c r="T631" s="48"/>
      <c r="U631" s="48"/>
      <c r="V631" s="48"/>
      <c r="W631" s="48"/>
      <c r="X631" s="48"/>
      <c r="Y631" s="48"/>
      <c r="Z631" s="48"/>
    </row>
    <row r="632" spans="1:26" ht="15.75" customHeight="1">
      <c r="A632" s="48"/>
      <c r="B632" s="48"/>
      <c r="C632" s="48"/>
      <c r="D632" s="48"/>
      <c r="E632" s="48"/>
      <c r="F632" s="48"/>
      <c r="G632" s="48"/>
      <c r="H632" s="48"/>
      <c r="I632" s="48"/>
      <c r="J632" s="48"/>
      <c r="K632" s="48"/>
      <c r="L632" s="48"/>
      <c r="M632" s="48"/>
      <c r="N632" s="48"/>
      <c r="O632" s="48"/>
      <c r="P632" s="48"/>
      <c r="Q632" s="48"/>
      <c r="R632" s="48"/>
      <c r="S632" s="48"/>
      <c r="T632" s="48"/>
      <c r="U632" s="48"/>
      <c r="V632" s="48"/>
      <c r="W632" s="48"/>
      <c r="X632" s="48"/>
      <c r="Y632" s="48"/>
      <c r="Z632" s="48"/>
    </row>
    <row r="633" spans="1:26" ht="15.75" customHeight="1">
      <c r="A633" s="48"/>
      <c r="B633" s="48"/>
      <c r="C633" s="48"/>
      <c r="D633" s="48"/>
      <c r="E633" s="48"/>
      <c r="F633" s="48"/>
      <c r="G633" s="48"/>
      <c r="H633" s="48"/>
      <c r="I633" s="48"/>
      <c r="J633" s="48"/>
      <c r="K633" s="48"/>
      <c r="L633" s="48"/>
      <c r="M633" s="48"/>
      <c r="N633" s="48"/>
      <c r="O633" s="48"/>
      <c r="P633" s="48"/>
      <c r="Q633" s="48"/>
      <c r="R633" s="48"/>
      <c r="S633" s="48"/>
      <c r="T633" s="48"/>
      <c r="U633" s="48"/>
      <c r="V633" s="48"/>
      <c r="W633" s="48"/>
      <c r="X633" s="48"/>
      <c r="Y633" s="48"/>
      <c r="Z633" s="48"/>
    </row>
    <row r="634" spans="1:26" ht="15.75" customHeight="1">
      <c r="A634" s="48"/>
      <c r="B634" s="48"/>
      <c r="C634" s="48"/>
      <c r="D634" s="48"/>
      <c r="E634" s="48"/>
      <c r="F634" s="48"/>
      <c r="G634" s="48"/>
      <c r="H634" s="48"/>
      <c r="I634" s="48"/>
      <c r="J634" s="48"/>
      <c r="K634" s="48"/>
      <c r="L634" s="48"/>
      <c r="M634" s="48"/>
      <c r="N634" s="48"/>
      <c r="O634" s="48"/>
      <c r="P634" s="48"/>
      <c r="Q634" s="48"/>
      <c r="R634" s="48"/>
      <c r="S634" s="48"/>
      <c r="T634" s="48"/>
      <c r="U634" s="48"/>
      <c r="V634" s="48"/>
      <c r="W634" s="48"/>
      <c r="X634" s="48"/>
      <c r="Y634" s="48"/>
      <c r="Z634" s="48"/>
    </row>
    <row r="635" spans="1:26" ht="15.75" customHeight="1">
      <c r="A635" s="48"/>
      <c r="B635" s="48"/>
      <c r="C635" s="48"/>
      <c r="D635" s="48"/>
      <c r="E635" s="48"/>
      <c r="F635" s="48"/>
      <c r="G635" s="48"/>
      <c r="H635" s="48"/>
      <c r="I635" s="48"/>
      <c r="J635" s="48"/>
      <c r="K635" s="48"/>
      <c r="L635" s="48"/>
      <c r="M635" s="48"/>
      <c r="N635" s="48"/>
      <c r="O635" s="48"/>
      <c r="P635" s="48"/>
      <c r="Q635" s="48"/>
      <c r="R635" s="48"/>
      <c r="S635" s="48"/>
      <c r="T635" s="48"/>
      <c r="U635" s="48"/>
      <c r="V635" s="48"/>
      <c r="W635" s="48"/>
      <c r="X635" s="48"/>
      <c r="Y635" s="48"/>
      <c r="Z635" s="48"/>
    </row>
    <row r="636" spans="1:26" ht="15.75" customHeight="1">
      <c r="A636" s="48"/>
      <c r="B636" s="48"/>
      <c r="C636" s="48"/>
      <c r="D636" s="48"/>
      <c r="E636" s="48"/>
      <c r="F636" s="48"/>
      <c r="G636" s="48"/>
      <c r="H636" s="48"/>
      <c r="I636" s="48"/>
      <c r="J636" s="48"/>
      <c r="K636" s="48"/>
      <c r="L636" s="48"/>
      <c r="M636" s="48"/>
      <c r="N636" s="48"/>
      <c r="O636" s="48"/>
      <c r="P636" s="48"/>
      <c r="Q636" s="48"/>
      <c r="R636" s="48"/>
      <c r="S636" s="48"/>
      <c r="T636" s="48"/>
      <c r="U636" s="48"/>
      <c r="V636" s="48"/>
      <c r="W636" s="48"/>
      <c r="X636" s="48"/>
      <c r="Y636" s="48"/>
      <c r="Z636" s="48"/>
    </row>
    <row r="637" spans="1:26" ht="15.75" customHeight="1">
      <c r="A637" s="48"/>
      <c r="B637" s="48"/>
      <c r="C637" s="48"/>
      <c r="D637" s="48"/>
      <c r="E637" s="48"/>
      <c r="F637" s="48"/>
      <c r="G637" s="48"/>
      <c r="H637" s="48"/>
      <c r="I637" s="48"/>
      <c r="J637" s="48"/>
      <c r="K637" s="48"/>
      <c r="L637" s="48"/>
      <c r="M637" s="48"/>
      <c r="N637" s="48"/>
      <c r="O637" s="48"/>
      <c r="P637" s="48"/>
      <c r="Q637" s="48"/>
      <c r="R637" s="48"/>
      <c r="S637" s="48"/>
      <c r="T637" s="48"/>
      <c r="U637" s="48"/>
      <c r="V637" s="48"/>
      <c r="W637" s="48"/>
      <c r="X637" s="48"/>
      <c r="Y637" s="48"/>
      <c r="Z637" s="48"/>
    </row>
    <row r="638" spans="1:26" ht="15.75" customHeight="1">
      <c r="A638" s="48"/>
      <c r="B638" s="48"/>
      <c r="C638" s="48"/>
      <c r="D638" s="48"/>
      <c r="E638" s="48"/>
      <c r="F638" s="48"/>
      <c r="G638" s="48"/>
      <c r="H638" s="48"/>
      <c r="I638" s="48"/>
      <c r="J638" s="48"/>
      <c r="K638" s="48"/>
      <c r="L638" s="48"/>
      <c r="M638" s="48"/>
      <c r="N638" s="48"/>
      <c r="O638" s="48"/>
      <c r="P638" s="48"/>
      <c r="Q638" s="48"/>
      <c r="R638" s="48"/>
      <c r="S638" s="48"/>
      <c r="T638" s="48"/>
      <c r="U638" s="48"/>
      <c r="V638" s="48"/>
      <c r="W638" s="48"/>
      <c r="X638" s="48"/>
      <c r="Y638" s="48"/>
      <c r="Z638" s="48"/>
    </row>
    <row r="639" spans="1:26" ht="15.75" customHeight="1">
      <c r="A639" s="48"/>
      <c r="B639" s="48"/>
      <c r="C639" s="48"/>
      <c r="D639" s="48"/>
      <c r="E639" s="48"/>
      <c r="F639" s="48"/>
      <c r="G639" s="48"/>
      <c r="H639" s="48"/>
      <c r="I639" s="48"/>
      <c r="J639" s="48"/>
      <c r="K639" s="48"/>
      <c r="L639" s="48"/>
      <c r="M639" s="48"/>
      <c r="N639" s="48"/>
      <c r="O639" s="48"/>
      <c r="P639" s="48"/>
      <c r="Q639" s="48"/>
      <c r="R639" s="48"/>
      <c r="S639" s="48"/>
      <c r="T639" s="48"/>
      <c r="U639" s="48"/>
      <c r="V639" s="48"/>
      <c r="W639" s="48"/>
      <c r="X639" s="48"/>
      <c r="Y639" s="48"/>
      <c r="Z639" s="48"/>
    </row>
    <row r="640" spans="1:26" ht="15.75" customHeight="1">
      <c r="A640" s="48"/>
      <c r="B640" s="48"/>
      <c r="C640" s="48"/>
      <c r="D640" s="48"/>
      <c r="E640" s="48"/>
      <c r="F640" s="48"/>
      <c r="G640" s="48"/>
      <c r="H640" s="48"/>
      <c r="I640" s="48"/>
      <c r="J640" s="48"/>
      <c r="K640" s="48"/>
      <c r="L640" s="48"/>
      <c r="M640" s="48"/>
      <c r="N640" s="48"/>
      <c r="O640" s="48"/>
      <c r="P640" s="48"/>
      <c r="Q640" s="48"/>
      <c r="R640" s="48"/>
      <c r="S640" s="48"/>
      <c r="T640" s="48"/>
      <c r="U640" s="48"/>
      <c r="V640" s="48"/>
      <c r="W640" s="48"/>
      <c r="X640" s="48"/>
      <c r="Y640" s="48"/>
      <c r="Z640" s="48"/>
    </row>
    <row r="641" spans="1:26" ht="15.75" customHeight="1">
      <c r="A641" s="48"/>
      <c r="B641" s="48"/>
      <c r="C641" s="48"/>
      <c r="D641" s="48"/>
      <c r="E641" s="48"/>
      <c r="F641" s="48"/>
      <c r="G641" s="48"/>
      <c r="H641" s="48"/>
      <c r="I641" s="48"/>
      <c r="J641" s="48"/>
      <c r="K641" s="48"/>
      <c r="L641" s="48"/>
      <c r="M641" s="48"/>
      <c r="N641" s="48"/>
      <c r="O641" s="48"/>
      <c r="P641" s="48"/>
      <c r="Q641" s="48"/>
      <c r="R641" s="48"/>
      <c r="S641" s="48"/>
      <c r="T641" s="48"/>
      <c r="U641" s="48"/>
      <c r="V641" s="48"/>
      <c r="W641" s="48"/>
      <c r="X641" s="48"/>
      <c r="Y641" s="48"/>
      <c r="Z641" s="48"/>
    </row>
    <row r="642" spans="1:26" ht="15.75" customHeight="1">
      <c r="A642" s="48"/>
      <c r="B642" s="48"/>
      <c r="C642" s="48"/>
      <c r="D642" s="48"/>
      <c r="E642" s="48"/>
      <c r="F642" s="48"/>
      <c r="G642" s="48"/>
      <c r="H642" s="48"/>
      <c r="I642" s="48"/>
      <c r="J642" s="48"/>
      <c r="K642" s="48"/>
      <c r="L642" s="48"/>
      <c r="M642" s="48"/>
      <c r="N642" s="48"/>
      <c r="O642" s="48"/>
      <c r="P642" s="48"/>
      <c r="Q642" s="48"/>
      <c r="R642" s="48"/>
      <c r="S642" s="48"/>
      <c r="T642" s="48"/>
      <c r="U642" s="48"/>
      <c r="V642" s="48"/>
      <c r="W642" s="48"/>
      <c r="X642" s="48"/>
      <c r="Y642" s="48"/>
      <c r="Z642" s="48"/>
    </row>
    <row r="643" spans="1:26" ht="15.75" customHeight="1">
      <c r="A643" s="48"/>
      <c r="B643" s="48"/>
      <c r="C643" s="48"/>
      <c r="D643" s="48"/>
      <c r="E643" s="48"/>
      <c r="F643" s="48"/>
      <c r="G643" s="48"/>
      <c r="H643" s="48"/>
      <c r="I643" s="48"/>
      <c r="J643" s="48"/>
      <c r="K643" s="48"/>
      <c r="L643" s="48"/>
      <c r="M643" s="48"/>
      <c r="N643" s="48"/>
      <c r="O643" s="48"/>
      <c r="P643" s="48"/>
      <c r="Q643" s="48"/>
      <c r="R643" s="48"/>
      <c r="S643" s="48"/>
      <c r="T643" s="48"/>
      <c r="U643" s="48"/>
      <c r="V643" s="48"/>
      <c r="W643" s="48"/>
      <c r="X643" s="48"/>
      <c r="Y643" s="48"/>
      <c r="Z643" s="48"/>
    </row>
    <row r="644" spans="1:26" ht="15.75" customHeight="1">
      <c r="A644" s="48"/>
      <c r="B644" s="48"/>
      <c r="C644" s="48"/>
      <c r="D644" s="48"/>
      <c r="E644" s="48"/>
      <c r="F644" s="48"/>
      <c r="G644" s="48"/>
      <c r="H644" s="48"/>
      <c r="I644" s="48"/>
      <c r="J644" s="48"/>
      <c r="K644" s="48"/>
      <c r="L644" s="48"/>
      <c r="M644" s="48"/>
      <c r="N644" s="48"/>
      <c r="O644" s="48"/>
      <c r="P644" s="48"/>
      <c r="Q644" s="48"/>
      <c r="R644" s="48"/>
      <c r="S644" s="48"/>
      <c r="T644" s="48"/>
      <c r="U644" s="48"/>
      <c r="V644" s="48"/>
      <c r="W644" s="48"/>
      <c r="X644" s="48"/>
      <c r="Y644" s="48"/>
      <c r="Z644" s="48"/>
    </row>
    <row r="645" spans="1:26" ht="15.75" customHeight="1">
      <c r="A645" s="48"/>
      <c r="B645" s="48"/>
      <c r="C645" s="48"/>
      <c r="D645" s="48"/>
      <c r="E645" s="48"/>
      <c r="F645" s="48"/>
      <c r="G645" s="48"/>
      <c r="H645" s="48"/>
      <c r="I645" s="48"/>
      <c r="J645" s="48"/>
      <c r="K645" s="48"/>
      <c r="L645" s="48"/>
      <c r="M645" s="48"/>
      <c r="N645" s="48"/>
      <c r="O645" s="48"/>
      <c r="P645" s="48"/>
      <c r="Q645" s="48"/>
      <c r="R645" s="48"/>
      <c r="S645" s="48"/>
      <c r="T645" s="48"/>
      <c r="U645" s="48"/>
      <c r="V645" s="48"/>
      <c r="W645" s="48"/>
      <c r="X645" s="48"/>
      <c r="Y645" s="48"/>
      <c r="Z645" s="48"/>
    </row>
    <row r="646" spans="1:26" ht="15.75" customHeight="1">
      <c r="A646" s="48"/>
      <c r="B646" s="48"/>
      <c r="C646" s="48"/>
      <c r="D646" s="48"/>
      <c r="E646" s="48"/>
      <c r="F646" s="48"/>
      <c r="G646" s="48"/>
      <c r="H646" s="48"/>
      <c r="I646" s="48"/>
      <c r="J646" s="48"/>
      <c r="K646" s="48"/>
      <c r="L646" s="48"/>
      <c r="M646" s="48"/>
      <c r="N646" s="48"/>
      <c r="O646" s="48"/>
      <c r="P646" s="48"/>
      <c r="Q646" s="48"/>
      <c r="R646" s="48"/>
      <c r="S646" s="48"/>
      <c r="T646" s="48"/>
      <c r="U646" s="48"/>
      <c r="V646" s="48"/>
      <c r="W646" s="48"/>
      <c r="X646" s="48"/>
      <c r="Y646" s="48"/>
      <c r="Z646" s="48"/>
    </row>
    <row r="647" spans="1:26" ht="15.75" customHeight="1">
      <c r="A647" s="48"/>
      <c r="B647" s="48"/>
      <c r="C647" s="48"/>
      <c r="D647" s="48"/>
      <c r="E647" s="48"/>
      <c r="F647" s="48"/>
      <c r="G647" s="48"/>
      <c r="H647" s="48"/>
      <c r="I647" s="48"/>
      <c r="J647" s="48"/>
      <c r="K647" s="48"/>
      <c r="L647" s="48"/>
      <c r="M647" s="48"/>
      <c r="N647" s="48"/>
      <c r="O647" s="48"/>
      <c r="P647" s="48"/>
      <c r="Q647" s="48"/>
      <c r="R647" s="48"/>
      <c r="S647" s="48"/>
      <c r="T647" s="48"/>
      <c r="U647" s="48"/>
      <c r="V647" s="48"/>
      <c r="W647" s="48"/>
      <c r="X647" s="48"/>
      <c r="Y647" s="48"/>
      <c r="Z647" s="48"/>
    </row>
    <row r="648" spans="1:26" ht="15.75" customHeight="1">
      <c r="A648" s="48"/>
      <c r="B648" s="48"/>
      <c r="C648" s="48"/>
      <c r="D648" s="48"/>
      <c r="E648" s="48"/>
      <c r="F648" s="48"/>
      <c r="G648" s="48"/>
      <c r="H648" s="48"/>
      <c r="I648" s="48"/>
      <c r="J648" s="48"/>
      <c r="K648" s="48"/>
      <c r="L648" s="48"/>
      <c r="M648" s="48"/>
      <c r="N648" s="48"/>
      <c r="O648" s="48"/>
      <c r="P648" s="48"/>
      <c r="Q648" s="48"/>
      <c r="R648" s="48"/>
      <c r="S648" s="48"/>
      <c r="T648" s="48"/>
      <c r="U648" s="48"/>
      <c r="V648" s="48"/>
      <c r="W648" s="48"/>
      <c r="X648" s="48"/>
      <c r="Y648" s="48"/>
      <c r="Z648" s="48"/>
    </row>
    <row r="649" spans="1:26" ht="15.75" customHeight="1">
      <c r="A649" s="48"/>
      <c r="B649" s="48"/>
      <c r="C649" s="48"/>
      <c r="D649" s="48"/>
      <c r="E649" s="48"/>
      <c r="F649" s="48"/>
      <c r="G649" s="48"/>
      <c r="H649" s="48"/>
      <c r="I649" s="48"/>
      <c r="J649" s="48"/>
      <c r="K649" s="48"/>
      <c r="L649" s="48"/>
      <c r="M649" s="48"/>
      <c r="N649" s="48"/>
      <c r="O649" s="48"/>
      <c r="P649" s="48"/>
      <c r="Q649" s="48"/>
      <c r="R649" s="48"/>
      <c r="S649" s="48"/>
      <c r="T649" s="48"/>
      <c r="U649" s="48"/>
      <c r="V649" s="48"/>
      <c r="W649" s="48"/>
      <c r="X649" s="48"/>
      <c r="Y649" s="48"/>
      <c r="Z649" s="48"/>
    </row>
    <row r="650" spans="1:26" ht="15.75" customHeight="1">
      <c r="A650" s="48"/>
      <c r="B650" s="48"/>
      <c r="C650" s="48"/>
      <c r="D650" s="48"/>
      <c r="E650" s="48"/>
      <c r="F650" s="48"/>
      <c r="G650" s="48"/>
      <c r="H650" s="48"/>
      <c r="I650" s="48"/>
      <c r="J650" s="48"/>
      <c r="K650" s="48"/>
      <c r="L650" s="48"/>
      <c r="M650" s="48"/>
      <c r="N650" s="48"/>
      <c r="O650" s="48"/>
      <c r="P650" s="48"/>
      <c r="Q650" s="48"/>
      <c r="R650" s="48"/>
      <c r="S650" s="48"/>
      <c r="T650" s="48"/>
      <c r="U650" s="48"/>
      <c r="V650" s="48"/>
      <c r="W650" s="48"/>
      <c r="X650" s="48"/>
      <c r="Y650" s="48"/>
      <c r="Z650" s="48"/>
    </row>
    <row r="651" spans="1:26" ht="15.75" customHeight="1">
      <c r="A651" s="48"/>
      <c r="B651" s="48"/>
      <c r="C651" s="48"/>
      <c r="D651" s="48"/>
      <c r="E651" s="48"/>
      <c r="F651" s="48"/>
      <c r="G651" s="48"/>
      <c r="H651" s="48"/>
      <c r="I651" s="48"/>
      <c r="J651" s="48"/>
      <c r="K651" s="48"/>
      <c r="L651" s="48"/>
      <c r="M651" s="48"/>
      <c r="N651" s="48"/>
      <c r="O651" s="48"/>
      <c r="P651" s="48"/>
      <c r="Q651" s="48"/>
      <c r="R651" s="48"/>
      <c r="S651" s="48"/>
      <c r="T651" s="48"/>
      <c r="U651" s="48"/>
      <c r="V651" s="48"/>
      <c r="W651" s="48"/>
      <c r="X651" s="48"/>
      <c r="Y651" s="48"/>
      <c r="Z651" s="48"/>
    </row>
    <row r="652" spans="1:26" ht="15.75" customHeight="1">
      <c r="A652" s="48"/>
      <c r="B652" s="48"/>
      <c r="C652" s="48"/>
      <c r="D652" s="48"/>
      <c r="E652" s="48"/>
      <c r="F652" s="48"/>
      <c r="G652" s="48"/>
      <c r="H652" s="48"/>
      <c r="I652" s="48"/>
      <c r="J652" s="48"/>
      <c r="K652" s="48"/>
      <c r="L652" s="48"/>
      <c r="M652" s="48"/>
      <c r="N652" s="48"/>
      <c r="O652" s="48"/>
      <c r="P652" s="48"/>
      <c r="Q652" s="48"/>
      <c r="R652" s="48"/>
      <c r="S652" s="48"/>
      <c r="T652" s="48"/>
      <c r="U652" s="48"/>
      <c r="V652" s="48"/>
      <c r="W652" s="48"/>
      <c r="X652" s="48"/>
      <c r="Y652" s="48"/>
      <c r="Z652" s="48"/>
    </row>
    <row r="653" spans="1:26" ht="15.75" customHeight="1">
      <c r="A653" s="48"/>
      <c r="B653" s="48"/>
      <c r="C653" s="48"/>
      <c r="D653" s="48"/>
      <c r="E653" s="48"/>
      <c r="F653" s="48"/>
      <c r="G653" s="48"/>
      <c r="H653" s="48"/>
      <c r="I653" s="48"/>
      <c r="J653" s="48"/>
      <c r="K653" s="48"/>
      <c r="L653" s="48"/>
      <c r="M653" s="48"/>
      <c r="N653" s="48"/>
      <c r="O653" s="48"/>
      <c r="P653" s="48"/>
      <c r="Q653" s="48"/>
      <c r="R653" s="48"/>
      <c r="S653" s="48"/>
      <c r="T653" s="48"/>
      <c r="U653" s="48"/>
      <c r="V653" s="48"/>
      <c r="W653" s="48"/>
      <c r="X653" s="48"/>
      <c r="Y653" s="48"/>
      <c r="Z653" s="48"/>
    </row>
    <row r="654" spans="1:26" ht="15.75" customHeight="1">
      <c r="A654" s="48"/>
      <c r="B654" s="48"/>
      <c r="C654" s="48"/>
      <c r="D654" s="48"/>
      <c r="E654" s="48"/>
      <c r="F654" s="48"/>
      <c r="G654" s="48"/>
      <c r="H654" s="48"/>
      <c r="I654" s="48"/>
      <c r="J654" s="48"/>
      <c r="K654" s="48"/>
      <c r="L654" s="48"/>
      <c r="M654" s="48"/>
      <c r="N654" s="48"/>
      <c r="O654" s="48"/>
      <c r="P654" s="48"/>
      <c r="Q654" s="48"/>
      <c r="R654" s="48"/>
      <c r="S654" s="48"/>
      <c r="T654" s="48"/>
      <c r="U654" s="48"/>
      <c r="V654" s="48"/>
      <c r="W654" s="48"/>
      <c r="X654" s="48"/>
      <c r="Y654" s="48"/>
      <c r="Z654" s="48"/>
    </row>
    <row r="655" spans="1:26" ht="15.75" customHeight="1">
      <c r="A655" s="48"/>
      <c r="B655" s="48"/>
      <c r="C655" s="48"/>
      <c r="D655" s="48"/>
      <c r="E655" s="48"/>
      <c r="F655" s="48"/>
      <c r="G655" s="48"/>
      <c r="H655" s="48"/>
      <c r="I655" s="48"/>
      <c r="J655" s="48"/>
      <c r="K655" s="48"/>
      <c r="L655" s="48"/>
      <c r="M655" s="48"/>
      <c r="N655" s="48"/>
      <c r="O655" s="48"/>
      <c r="P655" s="48"/>
      <c r="Q655" s="48"/>
      <c r="R655" s="48"/>
      <c r="S655" s="48"/>
      <c r="T655" s="48"/>
      <c r="U655" s="48"/>
      <c r="V655" s="48"/>
      <c r="W655" s="48"/>
      <c r="X655" s="48"/>
      <c r="Y655" s="48"/>
      <c r="Z655" s="48"/>
    </row>
    <row r="656" spans="1:26" ht="15.75" customHeight="1">
      <c r="A656" s="48"/>
      <c r="B656" s="48"/>
      <c r="C656" s="48"/>
      <c r="D656" s="48"/>
      <c r="E656" s="48"/>
      <c r="F656" s="48"/>
      <c r="G656" s="48"/>
      <c r="H656" s="48"/>
      <c r="I656" s="48"/>
      <c r="J656" s="48"/>
      <c r="K656" s="48"/>
      <c r="L656" s="48"/>
      <c r="M656" s="48"/>
      <c r="N656" s="48"/>
      <c r="O656" s="48"/>
      <c r="P656" s="48"/>
      <c r="Q656" s="48"/>
      <c r="R656" s="48"/>
      <c r="S656" s="48"/>
      <c r="T656" s="48"/>
      <c r="U656" s="48"/>
      <c r="V656" s="48"/>
      <c r="W656" s="48"/>
      <c r="X656" s="48"/>
      <c r="Y656" s="48"/>
      <c r="Z656" s="48"/>
    </row>
    <row r="657" spans="1:26" ht="15.75" customHeight="1">
      <c r="A657" s="48"/>
      <c r="B657" s="48"/>
      <c r="C657" s="48"/>
      <c r="D657" s="48"/>
      <c r="E657" s="48"/>
      <c r="F657" s="48"/>
      <c r="G657" s="48"/>
      <c r="H657" s="48"/>
      <c r="I657" s="48"/>
      <c r="J657" s="48"/>
      <c r="K657" s="48"/>
      <c r="L657" s="48"/>
      <c r="M657" s="48"/>
      <c r="N657" s="48"/>
      <c r="O657" s="48"/>
      <c r="P657" s="48"/>
      <c r="Q657" s="48"/>
      <c r="R657" s="48"/>
      <c r="S657" s="48"/>
      <c r="T657" s="48"/>
      <c r="U657" s="48"/>
      <c r="V657" s="48"/>
      <c r="W657" s="48"/>
      <c r="X657" s="48"/>
      <c r="Y657" s="48"/>
      <c r="Z657" s="48"/>
    </row>
    <row r="658" spans="1:26" ht="15.75" customHeight="1">
      <c r="A658" s="48"/>
      <c r="B658" s="48"/>
      <c r="C658" s="48"/>
      <c r="D658" s="48"/>
      <c r="E658" s="48"/>
      <c r="F658" s="48"/>
      <c r="G658" s="48"/>
      <c r="H658" s="48"/>
      <c r="I658" s="48"/>
      <c r="J658" s="48"/>
      <c r="K658" s="48"/>
      <c r="L658" s="48"/>
      <c r="M658" s="48"/>
      <c r="N658" s="48"/>
      <c r="O658" s="48"/>
      <c r="P658" s="48"/>
      <c r="Q658" s="48"/>
      <c r="R658" s="48"/>
      <c r="S658" s="48"/>
      <c r="T658" s="48"/>
      <c r="U658" s="48"/>
      <c r="V658" s="48"/>
      <c r="W658" s="48"/>
      <c r="X658" s="48"/>
      <c r="Y658" s="48"/>
      <c r="Z658" s="48"/>
    </row>
    <row r="659" spans="1:26" ht="15.75" customHeight="1">
      <c r="A659" s="48"/>
      <c r="B659" s="48"/>
      <c r="C659" s="48"/>
      <c r="D659" s="48"/>
      <c r="E659" s="48"/>
      <c r="F659" s="48"/>
      <c r="G659" s="48"/>
      <c r="H659" s="48"/>
      <c r="I659" s="48"/>
      <c r="J659" s="48"/>
      <c r="K659" s="48"/>
      <c r="L659" s="48"/>
      <c r="M659" s="48"/>
      <c r="N659" s="48"/>
      <c r="O659" s="48"/>
      <c r="P659" s="48"/>
      <c r="Q659" s="48"/>
      <c r="R659" s="48"/>
      <c r="S659" s="48"/>
      <c r="T659" s="48"/>
      <c r="U659" s="48"/>
      <c r="V659" s="48"/>
      <c r="W659" s="48"/>
      <c r="X659" s="48"/>
      <c r="Y659" s="48"/>
      <c r="Z659" s="48"/>
    </row>
    <row r="660" spans="1:26" ht="15.75" customHeight="1">
      <c r="A660" s="48"/>
      <c r="B660" s="48"/>
      <c r="C660" s="48"/>
      <c r="D660" s="48"/>
      <c r="E660" s="48"/>
      <c r="F660" s="48"/>
      <c r="G660" s="48"/>
      <c r="H660" s="48"/>
      <c r="I660" s="48"/>
      <c r="J660" s="48"/>
      <c r="K660" s="48"/>
      <c r="L660" s="48"/>
      <c r="M660" s="48"/>
      <c r="N660" s="48"/>
      <c r="O660" s="48"/>
      <c r="P660" s="48"/>
      <c r="Q660" s="48"/>
      <c r="R660" s="48"/>
      <c r="S660" s="48"/>
      <c r="T660" s="48"/>
      <c r="U660" s="48"/>
      <c r="V660" s="48"/>
      <c r="W660" s="48"/>
      <c r="X660" s="48"/>
      <c r="Y660" s="48"/>
      <c r="Z660" s="48"/>
    </row>
    <row r="661" spans="1:26" ht="15.75" customHeight="1">
      <c r="A661" s="48"/>
      <c r="B661" s="48"/>
      <c r="C661" s="48"/>
      <c r="D661" s="48"/>
      <c r="E661" s="48"/>
      <c r="F661" s="48"/>
      <c r="G661" s="48"/>
      <c r="H661" s="48"/>
      <c r="I661" s="48"/>
      <c r="J661" s="48"/>
      <c r="K661" s="48"/>
      <c r="L661" s="48"/>
      <c r="M661" s="48"/>
      <c r="N661" s="48"/>
      <c r="O661" s="48"/>
      <c r="P661" s="48"/>
      <c r="Q661" s="48"/>
      <c r="R661" s="48"/>
      <c r="S661" s="48"/>
      <c r="T661" s="48"/>
      <c r="U661" s="48"/>
      <c r="V661" s="48"/>
      <c r="W661" s="48"/>
      <c r="X661" s="48"/>
      <c r="Y661" s="48"/>
      <c r="Z661" s="48"/>
    </row>
    <row r="662" spans="1:26" ht="15.75" customHeight="1">
      <c r="A662" s="48"/>
      <c r="B662" s="48"/>
      <c r="C662" s="48"/>
      <c r="D662" s="48"/>
      <c r="E662" s="48"/>
      <c r="F662" s="48"/>
      <c r="G662" s="48"/>
      <c r="H662" s="48"/>
      <c r="I662" s="48"/>
      <c r="J662" s="48"/>
      <c r="K662" s="48"/>
      <c r="L662" s="48"/>
      <c r="M662" s="48"/>
      <c r="N662" s="48"/>
      <c r="O662" s="48"/>
      <c r="P662" s="48"/>
      <c r="Q662" s="48"/>
      <c r="R662" s="48"/>
      <c r="S662" s="48"/>
      <c r="T662" s="48"/>
      <c r="U662" s="48"/>
      <c r="V662" s="48"/>
      <c r="W662" s="48"/>
      <c r="X662" s="48"/>
      <c r="Y662" s="48"/>
      <c r="Z662" s="48"/>
    </row>
    <row r="663" spans="1:26" ht="15.75" customHeight="1">
      <c r="A663" s="48"/>
      <c r="B663" s="48"/>
      <c r="C663" s="48"/>
      <c r="D663" s="48"/>
      <c r="E663" s="48"/>
      <c r="F663" s="48"/>
      <c r="G663" s="48"/>
      <c r="H663" s="48"/>
      <c r="I663" s="48"/>
      <c r="J663" s="48"/>
      <c r="K663" s="48"/>
      <c r="L663" s="48"/>
      <c r="M663" s="48"/>
      <c r="N663" s="48"/>
      <c r="O663" s="48"/>
      <c r="P663" s="48"/>
      <c r="Q663" s="48"/>
      <c r="R663" s="48"/>
      <c r="S663" s="48"/>
      <c r="T663" s="48"/>
      <c r="U663" s="48"/>
      <c r="V663" s="48"/>
      <c r="W663" s="48"/>
      <c r="X663" s="48"/>
      <c r="Y663" s="48"/>
      <c r="Z663" s="48"/>
    </row>
    <row r="664" spans="1:26" ht="15.75" customHeight="1">
      <c r="A664" s="48"/>
      <c r="B664" s="48"/>
      <c r="C664" s="48"/>
      <c r="D664" s="48"/>
      <c r="E664" s="48"/>
      <c r="F664" s="48"/>
      <c r="G664" s="48"/>
      <c r="H664" s="48"/>
      <c r="I664" s="48"/>
      <c r="J664" s="48"/>
      <c r="K664" s="48"/>
      <c r="L664" s="48"/>
      <c r="M664" s="48"/>
      <c r="N664" s="48"/>
      <c r="O664" s="48"/>
      <c r="P664" s="48"/>
      <c r="Q664" s="48"/>
      <c r="R664" s="48"/>
      <c r="S664" s="48"/>
      <c r="T664" s="48"/>
      <c r="U664" s="48"/>
      <c r="V664" s="48"/>
      <c r="W664" s="48"/>
      <c r="X664" s="48"/>
      <c r="Y664" s="48"/>
      <c r="Z664" s="48"/>
    </row>
    <row r="665" spans="1:26" ht="15.75" customHeight="1">
      <c r="A665" s="48"/>
      <c r="B665" s="48"/>
      <c r="C665" s="48"/>
      <c r="D665" s="48"/>
      <c r="E665" s="48"/>
      <c r="F665" s="48"/>
      <c r="G665" s="48"/>
      <c r="H665" s="48"/>
      <c r="I665" s="48"/>
      <c r="J665" s="48"/>
      <c r="K665" s="48"/>
      <c r="L665" s="48"/>
      <c r="M665" s="48"/>
      <c r="N665" s="48"/>
      <c r="O665" s="48"/>
      <c r="P665" s="48"/>
      <c r="Q665" s="48"/>
      <c r="R665" s="48"/>
      <c r="S665" s="48"/>
      <c r="T665" s="48"/>
      <c r="U665" s="48"/>
      <c r="V665" s="48"/>
      <c r="W665" s="48"/>
      <c r="X665" s="48"/>
      <c r="Y665" s="48"/>
      <c r="Z665" s="48"/>
    </row>
    <row r="666" spans="1:26" ht="15.75" customHeight="1">
      <c r="A666" s="48"/>
      <c r="B666" s="48"/>
      <c r="C666" s="48"/>
      <c r="D666" s="48"/>
      <c r="E666" s="48"/>
      <c r="F666" s="48"/>
      <c r="G666" s="48"/>
      <c r="H666" s="48"/>
      <c r="I666" s="48"/>
      <c r="J666" s="48"/>
      <c r="K666" s="48"/>
      <c r="L666" s="48"/>
      <c r="M666" s="48"/>
      <c r="N666" s="48"/>
      <c r="O666" s="48"/>
      <c r="P666" s="48"/>
      <c r="Q666" s="48"/>
      <c r="R666" s="48"/>
      <c r="S666" s="48"/>
      <c r="T666" s="48"/>
      <c r="U666" s="48"/>
      <c r="V666" s="48"/>
      <c r="W666" s="48"/>
      <c r="X666" s="48"/>
      <c r="Y666" s="48"/>
      <c r="Z666" s="48"/>
    </row>
    <row r="667" spans="1:26" ht="15.75" customHeight="1">
      <c r="A667" s="48"/>
      <c r="B667" s="48"/>
      <c r="C667" s="48"/>
      <c r="D667" s="48"/>
      <c r="E667" s="48"/>
      <c r="F667" s="48"/>
      <c r="G667" s="48"/>
      <c r="H667" s="48"/>
      <c r="I667" s="48"/>
      <c r="J667" s="48"/>
      <c r="K667" s="48"/>
      <c r="L667" s="48"/>
      <c r="M667" s="48"/>
      <c r="N667" s="48"/>
      <c r="O667" s="48"/>
      <c r="P667" s="48"/>
      <c r="Q667" s="48"/>
      <c r="R667" s="48"/>
      <c r="S667" s="48"/>
      <c r="T667" s="48"/>
      <c r="U667" s="48"/>
      <c r="V667" s="48"/>
      <c r="W667" s="48"/>
      <c r="X667" s="48"/>
      <c r="Y667" s="48"/>
      <c r="Z667" s="48"/>
    </row>
    <row r="668" spans="1:26" ht="15.75" customHeight="1">
      <c r="A668" s="48"/>
      <c r="B668" s="48"/>
      <c r="C668" s="48"/>
      <c r="D668" s="48"/>
      <c r="E668" s="48"/>
      <c r="F668" s="48"/>
      <c r="G668" s="48"/>
      <c r="H668" s="48"/>
      <c r="I668" s="48"/>
      <c r="J668" s="48"/>
      <c r="K668" s="48"/>
      <c r="L668" s="48"/>
      <c r="M668" s="48"/>
      <c r="N668" s="48"/>
      <c r="O668" s="48"/>
      <c r="P668" s="48"/>
      <c r="Q668" s="48"/>
      <c r="R668" s="48"/>
      <c r="S668" s="48"/>
      <c r="T668" s="48"/>
      <c r="U668" s="48"/>
      <c r="V668" s="48"/>
      <c r="W668" s="48"/>
      <c r="X668" s="48"/>
      <c r="Y668" s="48"/>
      <c r="Z668" s="48"/>
    </row>
    <row r="669" spans="1:26" ht="15.75" customHeight="1">
      <c r="A669" s="48"/>
      <c r="B669" s="48"/>
      <c r="C669" s="48"/>
      <c r="D669" s="48"/>
      <c r="E669" s="48"/>
      <c r="F669" s="48"/>
      <c r="G669" s="48"/>
      <c r="H669" s="48"/>
      <c r="I669" s="48"/>
      <c r="J669" s="48"/>
      <c r="K669" s="48"/>
      <c r="L669" s="48"/>
      <c r="M669" s="48"/>
      <c r="N669" s="48"/>
      <c r="O669" s="48"/>
      <c r="P669" s="48"/>
      <c r="Q669" s="48"/>
      <c r="R669" s="48"/>
      <c r="S669" s="48"/>
      <c r="T669" s="48"/>
      <c r="U669" s="48"/>
      <c r="V669" s="48"/>
      <c r="W669" s="48"/>
      <c r="X669" s="48"/>
      <c r="Y669" s="48"/>
      <c r="Z669" s="48"/>
    </row>
    <row r="670" spans="1:26" ht="15.75" customHeight="1">
      <c r="A670" s="48"/>
      <c r="B670" s="48"/>
      <c r="C670" s="48"/>
      <c r="D670" s="48"/>
      <c r="E670" s="48"/>
      <c r="F670" s="48"/>
      <c r="G670" s="48"/>
      <c r="H670" s="48"/>
      <c r="I670" s="48"/>
      <c r="J670" s="48"/>
      <c r="K670" s="48"/>
      <c r="L670" s="48"/>
      <c r="M670" s="48"/>
      <c r="N670" s="48"/>
      <c r="O670" s="48"/>
      <c r="P670" s="48"/>
      <c r="Q670" s="48"/>
      <c r="R670" s="48"/>
      <c r="S670" s="48"/>
      <c r="T670" s="48"/>
      <c r="U670" s="48"/>
      <c r="V670" s="48"/>
      <c r="W670" s="48"/>
      <c r="X670" s="48"/>
      <c r="Y670" s="48"/>
      <c r="Z670" s="48"/>
    </row>
    <row r="671" spans="1:26" ht="15.75" customHeight="1">
      <c r="A671" s="48"/>
      <c r="B671" s="48"/>
      <c r="C671" s="48"/>
      <c r="D671" s="48"/>
      <c r="E671" s="48"/>
      <c r="F671" s="48"/>
      <c r="G671" s="48"/>
      <c r="H671" s="48"/>
      <c r="I671" s="48"/>
      <c r="J671" s="48"/>
      <c r="K671" s="48"/>
      <c r="L671" s="48"/>
      <c r="M671" s="48"/>
      <c r="N671" s="48"/>
      <c r="O671" s="48"/>
      <c r="P671" s="48"/>
      <c r="Q671" s="48"/>
      <c r="R671" s="48"/>
      <c r="S671" s="48"/>
      <c r="T671" s="48"/>
      <c r="U671" s="48"/>
      <c r="V671" s="48"/>
      <c r="W671" s="48"/>
      <c r="X671" s="48"/>
      <c r="Y671" s="48"/>
      <c r="Z671" s="48"/>
    </row>
    <row r="672" spans="1:26" ht="15.75" customHeight="1">
      <c r="A672" s="48"/>
      <c r="B672" s="48"/>
      <c r="C672" s="48"/>
      <c r="D672" s="48"/>
      <c r="E672" s="48"/>
      <c r="F672" s="48"/>
      <c r="G672" s="48"/>
      <c r="H672" s="48"/>
      <c r="I672" s="48"/>
      <c r="J672" s="48"/>
      <c r="K672" s="48"/>
      <c r="L672" s="48"/>
      <c r="M672" s="48"/>
      <c r="N672" s="48"/>
      <c r="O672" s="48"/>
      <c r="P672" s="48"/>
      <c r="Q672" s="48"/>
      <c r="R672" s="48"/>
      <c r="S672" s="48"/>
      <c r="T672" s="48"/>
      <c r="U672" s="48"/>
      <c r="V672" s="48"/>
      <c r="W672" s="48"/>
      <c r="X672" s="48"/>
      <c r="Y672" s="48"/>
      <c r="Z672" s="48"/>
    </row>
    <row r="673" spans="1:26" ht="15.75" customHeight="1">
      <c r="A673" s="48"/>
      <c r="B673" s="48"/>
      <c r="C673" s="48"/>
      <c r="D673" s="48"/>
      <c r="E673" s="48"/>
      <c r="F673" s="48"/>
      <c r="G673" s="48"/>
      <c r="H673" s="48"/>
      <c r="I673" s="48"/>
      <c r="J673" s="48"/>
      <c r="K673" s="48"/>
      <c r="L673" s="48"/>
      <c r="M673" s="48"/>
      <c r="N673" s="48"/>
      <c r="O673" s="48"/>
      <c r="P673" s="48"/>
      <c r="Q673" s="48"/>
      <c r="R673" s="48"/>
      <c r="S673" s="48"/>
      <c r="T673" s="48"/>
      <c r="U673" s="48"/>
      <c r="V673" s="48"/>
      <c r="W673" s="48"/>
      <c r="X673" s="48"/>
      <c r="Y673" s="48"/>
      <c r="Z673" s="48"/>
    </row>
    <row r="674" spans="1:26" ht="15.75" customHeight="1">
      <c r="A674" s="48"/>
      <c r="B674" s="48"/>
      <c r="C674" s="48"/>
      <c r="D674" s="48"/>
      <c r="E674" s="48"/>
      <c r="F674" s="48"/>
      <c r="G674" s="48"/>
      <c r="H674" s="48"/>
      <c r="I674" s="48"/>
      <c r="J674" s="48"/>
      <c r="K674" s="48"/>
      <c r="L674" s="48"/>
      <c r="M674" s="48"/>
      <c r="N674" s="48"/>
      <c r="O674" s="48"/>
      <c r="P674" s="48"/>
      <c r="Q674" s="48"/>
      <c r="R674" s="48"/>
      <c r="S674" s="48"/>
      <c r="T674" s="48"/>
      <c r="U674" s="48"/>
      <c r="V674" s="48"/>
      <c r="W674" s="48"/>
      <c r="X674" s="48"/>
      <c r="Y674" s="48"/>
      <c r="Z674" s="48"/>
    </row>
    <row r="675" spans="1:26" ht="15.75" customHeight="1">
      <c r="A675" s="48"/>
      <c r="B675" s="48"/>
      <c r="C675" s="48"/>
      <c r="D675" s="48"/>
      <c r="E675" s="48"/>
      <c r="F675" s="48"/>
      <c r="G675" s="48"/>
      <c r="H675" s="48"/>
      <c r="I675" s="48"/>
      <c r="J675" s="48"/>
      <c r="K675" s="48"/>
      <c r="L675" s="48"/>
      <c r="M675" s="48"/>
      <c r="N675" s="48"/>
      <c r="O675" s="48"/>
      <c r="P675" s="48"/>
      <c r="Q675" s="48"/>
      <c r="R675" s="48"/>
      <c r="S675" s="48"/>
      <c r="T675" s="48"/>
      <c r="U675" s="48"/>
      <c r="V675" s="48"/>
      <c r="W675" s="48"/>
      <c r="X675" s="48"/>
      <c r="Y675" s="48"/>
      <c r="Z675" s="48"/>
    </row>
    <row r="676" spans="1:26" ht="15.75" customHeight="1">
      <c r="A676" s="48"/>
      <c r="B676" s="48"/>
      <c r="C676" s="48"/>
      <c r="D676" s="48"/>
      <c r="E676" s="48"/>
      <c r="F676" s="48"/>
      <c r="G676" s="48"/>
      <c r="H676" s="48"/>
      <c r="I676" s="48"/>
      <c r="J676" s="48"/>
      <c r="K676" s="48"/>
      <c r="L676" s="48"/>
      <c r="M676" s="48"/>
      <c r="N676" s="48"/>
      <c r="O676" s="48"/>
      <c r="P676" s="48"/>
      <c r="Q676" s="48"/>
      <c r="R676" s="48"/>
      <c r="S676" s="48"/>
      <c r="T676" s="48"/>
      <c r="U676" s="48"/>
      <c r="V676" s="48"/>
      <c r="W676" s="48"/>
      <c r="X676" s="48"/>
      <c r="Y676" s="48"/>
      <c r="Z676" s="48"/>
    </row>
    <row r="677" spans="1:26" ht="15.75" customHeight="1">
      <c r="A677" s="48"/>
      <c r="B677" s="48"/>
      <c r="C677" s="48"/>
      <c r="D677" s="48"/>
      <c r="E677" s="48"/>
      <c r="F677" s="48"/>
      <c r="G677" s="48"/>
      <c r="H677" s="48"/>
      <c r="I677" s="48"/>
      <c r="J677" s="48"/>
      <c r="K677" s="48"/>
      <c r="L677" s="48"/>
      <c r="M677" s="48"/>
      <c r="N677" s="48"/>
      <c r="O677" s="48"/>
      <c r="P677" s="48"/>
      <c r="Q677" s="48"/>
      <c r="R677" s="48"/>
      <c r="S677" s="48"/>
      <c r="T677" s="48"/>
      <c r="U677" s="48"/>
      <c r="V677" s="48"/>
      <c r="W677" s="48"/>
      <c r="X677" s="48"/>
      <c r="Y677" s="48"/>
      <c r="Z677" s="48"/>
    </row>
    <row r="678" spans="1:26" ht="15.75" customHeight="1">
      <c r="A678" s="48"/>
      <c r="B678" s="48"/>
      <c r="C678" s="48"/>
      <c r="D678" s="48"/>
      <c r="E678" s="48"/>
      <c r="F678" s="48"/>
      <c r="G678" s="48"/>
      <c r="H678" s="48"/>
      <c r="I678" s="48"/>
      <c r="J678" s="48"/>
      <c r="K678" s="48"/>
      <c r="L678" s="48"/>
      <c r="M678" s="48"/>
      <c r="N678" s="48"/>
      <c r="O678" s="48"/>
      <c r="P678" s="48"/>
      <c r="Q678" s="48"/>
      <c r="R678" s="48"/>
      <c r="S678" s="48"/>
      <c r="T678" s="48"/>
      <c r="U678" s="48"/>
      <c r="V678" s="48"/>
      <c r="W678" s="48"/>
      <c r="X678" s="48"/>
      <c r="Y678" s="48"/>
      <c r="Z678" s="48"/>
    </row>
    <row r="679" spans="1:26" ht="15.75" customHeight="1">
      <c r="A679" s="48"/>
      <c r="B679" s="48"/>
      <c r="C679" s="48"/>
      <c r="D679" s="48"/>
      <c r="E679" s="48"/>
      <c r="F679" s="48"/>
      <c r="G679" s="48"/>
      <c r="H679" s="48"/>
      <c r="I679" s="48"/>
      <c r="J679" s="48"/>
      <c r="K679" s="48"/>
      <c r="L679" s="48"/>
      <c r="M679" s="48"/>
      <c r="N679" s="48"/>
      <c r="O679" s="48"/>
      <c r="P679" s="48"/>
      <c r="Q679" s="48"/>
      <c r="R679" s="48"/>
      <c r="S679" s="48"/>
      <c r="T679" s="48"/>
      <c r="U679" s="48"/>
      <c r="V679" s="48"/>
      <c r="W679" s="48"/>
      <c r="X679" s="48"/>
      <c r="Y679" s="48"/>
      <c r="Z679" s="48"/>
    </row>
    <row r="680" spans="1:26" ht="15.75" customHeight="1">
      <c r="A680" s="48"/>
      <c r="B680" s="48"/>
      <c r="C680" s="48"/>
      <c r="D680" s="48"/>
      <c r="E680" s="48"/>
      <c r="F680" s="48"/>
      <c r="G680" s="48"/>
      <c r="H680" s="48"/>
      <c r="I680" s="48"/>
      <c r="J680" s="48"/>
      <c r="K680" s="48"/>
      <c r="L680" s="48"/>
      <c r="M680" s="48"/>
      <c r="N680" s="48"/>
      <c r="O680" s="48"/>
      <c r="P680" s="48"/>
      <c r="Q680" s="48"/>
      <c r="R680" s="48"/>
      <c r="S680" s="48"/>
      <c r="T680" s="48"/>
      <c r="U680" s="48"/>
      <c r="V680" s="48"/>
      <c r="W680" s="48"/>
      <c r="X680" s="48"/>
      <c r="Y680" s="48"/>
      <c r="Z680" s="48"/>
    </row>
    <row r="681" spans="1:26" ht="15.75" customHeight="1">
      <c r="A681" s="48"/>
      <c r="B681" s="48"/>
      <c r="C681" s="48"/>
      <c r="D681" s="48"/>
      <c r="E681" s="48"/>
      <c r="F681" s="48"/>
      <c r="G681" s="48"/>
      <c r="H681" s="48"/>
      <c r="I681" s="48"/>
      <c r="J681" s="48"/>
      <c r="K681" s="48"/>
      <c r="L681" s="48"/>
      <c r="M681" s="48"/>
      <c r="N681" s="48"/>
      <c r="O681" s="48"/>
      <c r="P681" s="48"/>
      <c r="Q681" s="48"/>
      <c r="R681" s="48"/>
      <c r="S681" s="48"/>
      <c r="T681" s="48"/>
      <c r="U681" s="48"/>
      <c r="V681" s="48"/>
      <c r="W681" s="48"/>
      <c r="X681" s="48"/>
      <c r="Y681" s="48"/>
      <c r="Z681" s="48"/>
    </row>
    <row r="682" spans="1:26" ht="15.75" customHeight="1">
      <c r="A682" s="48"/>
      <c r="B682" s="48"/>
      <c r="C682" s="48"/>
      <c r="D682" s="48"/>
      <c r="E682" s="48"/>
      <c r="F682" s="48"/>
      <c r="G682" s="48"/>
      <c r="H682" s="48"/>
      <c r="I682" s="48"/>
      <c r="J682" s="48"/>
      <c r="K682" s="48"/>
      <c r="L682" s="48"/>
      <c r="M682" s="48"/>
      <c r="N682" s="48"/>
      <c r="O682" s="48"/>
      <c r="P682" s="48"/>
      <c r="Q682" s="48"/>
      <c r="R682" s="48"/>
      <c r="S682" s="48"/>
      <c r="T682" s="48"/>
      <c r="U682" s="48"/>
      <c r="V682" s="48"/>
      <c r="W682" s="48"/>
      <c r="X682" s="48"/>
      <c r="Y682" s="48"/>
      <c r="Z682" s="48"/>
    </row>
    <row r="683" spans="1:26" ht="15.75" customHeight="1">
      <c r="A683" s="48"/>
      <c r="B683" s="48"/>
      <c r="C683" s="48"/>
      <c r="D683" s="48"/>
      <c r="E683" s="48"/>
      <c r="F683" s="48"/>
      <c r="G683" s="48"/>
      <c r="H683" s="48"/>
      <c r="I683" s="48"/>
      <c r="J683" s="48"/>
      <c r="K683" s="48"/>
      <c r="L683" s="48"/>
      <c r="M683" s="48"/>
      <c r="N683" s="48"/>
      <c r="O683" s="48"/>
      <c r="P683" s="48"/>
      <c r="Q683" s="48"/>
      <c r="R683" s="48"/>
      <c r="S683" s="48"/>
      <c r="T683" s="48"/>
      <c r="U683" s="48"/>
      <c r="V683" s="48"/>
      <c r="W683" s="48"/>
      <c r="X683" s="48"/>
      <c r="Y683" s="48"/>
      <c r="Z683" s="48"/>
    </row>
    <row r="684" spans="1:26" ht="15.75" customHeight="1">
      <c r="A684" s="48"/>
      <c r="B684" s="48"/>
      <c r="C684" s="48"/>
      <c r="D684" s="48"/>
      <c r="E684" s="48"/>
      <c r="F684" s="48"/>
      <c r="G684" s="48"/>
      <c r="H684" s="48"/>
      <c r="I684" s="48"/>
      <c r="J684" s="48"/>
      <c r="K684" s="48"/>
      <c r="L684" s="48"/>
      <c r="M684" s="48"/>
      <c r="N684" s="48"/>
      <c r="O684" s="48"/>
      <c r="P684" s="48"/>
      <c r="Q684" s="48"/>
      <c r="R684" s="48"/>
      <c r="S684" s="48"/>
      <c r="T684" s="48"/>
      <c r="U684" s="48"/>
      <c r="V684" s="48"/>
      <c r="W684" s="48"/>
      <c r="X684" s="48"/>
      <c r="Y684" s="48"/>
      <c r="Z684" s="48"/>
    </row>
    <row r="685" spans="1:26" ht="15.75" customHeight="1">
      <c r="A685" s="48"/>
      <c r="B685" s="48"/>
      <c r="C685" s="48"/>
      <c r="D685" s="48"/>
      <c r="E685" s="48"/>
      <c r="F685" s="48"/>
      <c r="G685" s="48"/>
      <c r="H685" s="48"/>
      <c r="I685" s="48"/>
      <c r="J685" s="48"/>
      <c r="K685" s="48"/>
      <c r="L685" s="48"/>
      <c r="M685" s="48"/>
      <c r="N685" s="48"/>
      <c r="O685" s="48"/>
      <c r="P685" s="48"/>
      <c r="Q685" s="48"/>
      <c r="R685" s="48"/>
      <c r="S685" s="48"/>
      <c r="T685" s="48"/>
      <c r="U685" s="48"/>
      <c r="V685" s="48"/>
      <c r="W685" s="48"/>
      <c r="X685" s="48"/>
      <c r="Y685" s="48"/>
      <c r="Z685" s="48"/>
    </row>
    <row r="686" spans="1:26" ht="15.75" customHeight="1">
      <c r="A686" s="48"/>
      <c r="B686" s="48"/>
      <c r="C686" s="48"/>
      <c r="D686" s="48"/>
      <c r="E686" s="48"/>
      <c r="F686" s="48"/>
      <c r="G686" s="48"/>
      <c r="H686" s="48"/>
      <c r="I686" s="48"/>
      <c r="J686" s="48"/>
      <c r="K686" s="48"/>
      <c r="L686" s="48"/>
      <c r="M686" s="48"/>
      <c r="N686" s="48"/>
      <c r="O686" s="48"/>
      <c r="P686" s="48"/>
      <c r="Q686" s="48"/>
      <c r="R686" s="48"/>
      <c r="S686" s="48"/>
      <c r="T686" s="48"/>
      <c r="U686" s="48"/>
      <c r="V686" s="48"/>
      <c r="W686" s="48"/>
      <c r="X686" s="48"/>
      <c r="Y686" s="48"/>
      <c r="Z686" s="48"/>
    </row>
    <row r="687" spans="1:26" ht="15.75" customHeight="1">
      <c r="A687" s="48"/>
      <c r="B687" s="48"/>
      <c r="C687" s="48"/>
      <c r="D687" s="48"/>
      <c r="E687" s="48"/>
      <c r="F687" s="48"/>
      <c r="G687" s="48"/>
      <c r="H687" s="48"/>
      <c r="I687" s="48"/>
      <c r="J687" s="48"/>
      <c r="K687" s="48"/>
      <c r="L687" s="48"/>
      <c r="M687" s="48"/>
      <c r="N687" s="48"/>
      <c r="O687" s="48"/>
      <c r="P687" s="48"/>
      <c r="Q687" s="48"/>
      <c r="R687" s="48"/>
      <c r="S687" s="48"/>
      <c r="T687" s="48"/>
      <c r="U687" s="48"/>
      <c r="V687" s="48"/>
      <c r="W687" s="48"/>
      <c r="X687" s="48"/>
      <c r="Y687" s="48"/>
      <c r="Z687" s="48"/>
    </row>
    <row r="688" spans="1:26" ht="15.75" customHeight="1">
      <c r="A688" s="48"/>
      <c r="B688" s="48"/>
      <c r="C688" s="48"/>
      <c r="D688" s="48"/>
      <c r="E688" s="48"/>
      <c r="F688" s="48"/>
      <c r="G688" s="48"/>
      <c r="H688" s="48"/>
      <c r="I688" s="48"/>
      <c r="J688" s="48"/>
      <c r="K688" s="48"/>
      <c r="L688" s="48"/>
      <c r="M688" s="48"/>
      <c r="N688" s="48"/>
      <c r="O688" s="48"/>
      <c r="P688" s="48"/>
      <c r="Q688" s="48"/>
      <c r="R688" s="48"/>
      <c r="S688" s="48"/>
      <c r="T688" s="48"/>
      <c r="U688" s="48"/>
      <c r="V688" s="48"/>
      <c r="W688" s="48"/>
      <c r="X688" s="48"/>
      <c r="Y688" s="48"/>
      <c r="Z688" s="48"/>
    </row>
    <row r="689" spans="1:26" ht="15.75" customHeight="1">
      <c r="A689" s="48"/>
      <c r="B689" s="48"/>
      <c r="C689" s="48"/>
      <c r="D689" s="48"/>
      <c r="E689" s="48"/>
      <c r="F689" s="48"/>
      <c r="G689" s="48"/>
      <c r="H689" s="48"/>
      <c r="I689" s="48"/>
      <c r="J689" s="48"/>
      <c r="K689" s="48"/>
      <c r="L689" s="48"/>
      <c r="M689" s="48"/>
      <c r="N689" s="48"/>
      <c r="O689" s="48"/>
      <c r="P689" s="48"/>
      <c r="Q689" s="48"/>
      <c r="R689" s="48"/>
      <c r="S689" s="48"/>
      <c r="T689" s="48"/>
      <c r="U689" s="48"/>
      <c r="V689" s="48"/>
      <c r="W689" s="48"/>
      <c r="X689" s="48"/>
      <c r="Y689" s="48"/>
      <c r="Z689" s="48"/>
    </row>
    <row r="690" spans="1:26" ht="15.75" customHeight="1">
      <c r="A690" s="48"/>
      <c r="B690" s="48"/>
      <c r="C690" s="48"/>
      <c r="D690" s="48"/>
      <c r="E690" s="48"/>
      <c r="F690" s="48"/>
      <c r="G690" s="48"/>
      <c r="H690" s="48"/>
      <c r="I690" s="48"/>
      <c r="J690" s="48"/>
      <c r="K690" s="48"/>
      <c r="L690" s="48"/>
      <c r="M690" s="48"/>
      <c r="N690" s="48"/>
      <c r="O690" s="48"/>
      <c r="P690" s="48"/>
      <c r="Q690" s="48"/>
      <c r="R690" s="48"/>
      <c r="S690" s="48"/>
      <c r="T690" s="48"/>
      <c r="U690" s="48"/>
      <c r="V690" s="48"/>
      <c r="W690" s="48"/>
      <c r="X690" s="48"/>
      <c r="Y690" s="48"/>
      <c r="Z690" s="48"/>
    </row>
    <row r="691" spans="1:26" ht="15.75" customHeight="1">
      <c r="A691" s="48"/>
      <c r="B691" s="48"/>
      <c r="C691" s="48"/>
      <c r="D691" s="48"/>
      <c r="E691" s="48"/>
      <c r="F691" s="48"/>
      <c r="G691" s="48"/>
      <c r="H691" s="48"/>
      <c r="I691" s="48"/>
      <c r="J691" s="48"/>
      <c r="K691" s="48"/>
      <c r="L691" s="48"/>
      <c r="M691" s="48"/>
      <c r="N691" s="48"/>
      <c r="O691" s="48"/>
      <c r="P691" s="48"/>
      <c r="Q691" s="48"/>
      <c r="R691" s="48"/>
      <c r="S691" s="48"/>
      <c r="T691" s="48"/>
      <c r="U691" s="48"/>
      <c r="V691" s="48"/>
      <c r="W691" s="48"/>
      <c r="X691" s="48"/>
      <c r="Y691" s="48"/>
      <c r="Z691" s="48"/>
    </row>
    <row r="692" spans="1:26" ht="15.75" customHeight="1">
      <c r="A692" s="48"/>
      <c r="B692" s="48"/>
      <c r="C692" s="48"/>
      <c r="D692" s="48"/>
      <c r="E692" s="48"/>
      <c r="F692" s="48"/>
      <c r="G692" s="48"/>
      <c r="H692" s="48"/>
      <c r="I692" s="48"/>
      <c r="J692" s="48"/>
      <c r="K692" s="48"/>
      <c r="L692" s="48"/>
      <c r="M692" s="48"/>
      <c r="N692" s="48"/>
      <c r="O692" s="48"/>
      <c r="P692" s="48"/>
      <c r="Q692" s="48"/>
      <c r="R692" s="48"/>
      <c r="S692" s="48"/>
      <c r="T692" s="48"/>
      <c r="U692" s="48"/>
      <c r="V692" s="48"/>
      <c r="W692" s="48"/>
      <c r="X692" s="48"/>
      <c r="Y692" s="48"/>
      <c r="Z692" s="48"/>
    </row>
    <row r="693" spans="1:26" ht="15.75" customHeight="1">
      <c r="A693" s="48"/>
      <c r="B693" s="48"/>
      <c r="C693" s="48"/>
      <c r="D693" s="48"/>
      <c r="E693" s="48"/>
      <c r="F693" s="48"/>
      <c r="G693" s="48"/>
      <c r="H693" s="48"/>
      <c r="I693" s="48"/>
      <c r="J693" s="48"/>
      <c r="K693" s="48"/>
      <c r="L693" s="48"/>
      <c r="M693" s="48"/>
      <c r="N693" s="48"/>
      <c r="O693" s="48"/>
      <c r="P693" s="48"/>
      <c r="Q693" s="48"/>
      <c r="R693" s="48"/>
      <c r="S693" s="48"/>
      <c r="T693" s="48"/>
      <c r="U693" s="48"/>
      <c r="V693" s="48"/>
      <c r="W693" s="48"/>
      <c r="X693" s="48"/>
      <c r="Y693" s="48"/>
      <c r="Z693" s="48"/>
    </row>
    <row r="694" spans="1:26" ht="15.75" customHeight="1">
      <c r="A694" s="48"/>
      <c r="B694" s="48"/>
      <c r="C694" s="48"/>
      <c r="D694" s="48"/>
      <c r="E694" s="48"/>
      <c r="F694" s="48"/>
      <c r="G694" s="48"/>
      <c r="H694" s="48"/>
      <c r="I694" s="48"/>
      <c r="J694" s="48"/>
      <c r="K694" s="48"/>
      <c r="L694" s="48"/>
      <c r="M694" s="48"/>
      <c r="N694" s="48"/>
      <c r="O694" s="48"/>
      <c r="P694" s="48"/>
      <c r="Q694" s="48"/>
      <c r="R694" s="48"/>
      <c r="S694" s="48"/>
      <c r="T694" s="48"/>
      <c r="U694" s="48"/>
      <c r="V694" s="48"/>
      <c r="W694" s="48"/>
      <c r="X694" s="48"/>
      <c r="Y694" s="48"/>
      <c r="Z694" s="48"/>
    </row>
    <row r="695" spans="1:26" ht="15.75" customHeight="1">
      <c r="A695" s="48"/>
      <c r="B695" s="48"/>
      <c r="C695" s="48"/>
      <c r="D695" s="48"/>
      <c r="E695" s="48"/>
      <c r="F695" s="48"/>
      <c r="G695" s="48"/>
      <c r="H695" s="48"/>
      <c r="I695" s="48"/>
      <c r="J695" s="48"/>
      <c r="K695" s="48"/>
      <c r="L695" s="48"/>
      <c r="M695" s="48"/>
      <c r="N695" s="48"/>
      <c r="O695" s="48"/>
      <c r="P695" s="48"/>
      <c r="Q695" s="48"/>
      <c r="R695" s="48"/>
      <c r="S695" s="48"/>
      <c r="T695" s="48"/>
      <c r="U695" s="48"/>
      <c r="V695" s="48"/>
      <c r="W695" s="48"/>
      <c r="X695" s="48"/>
      <c r="Y695" s="48"/>
      <c r="Z695" s="48"/>
    </row>
    <row r="696" spans="1:26" ht="15.75" customHeight="1">
      <c r="A696" s="48"/>
      <c r="B696" s="48"/>
      <c r="C696" s="48"/>
      <c r="D696" s="48"/>
      <c r="E696" s="48"/>
      <c r="F696" s="48"/>
      <c r="G696" s="48"/>
      <c r="H696" s="48"/>
      <c r="I696" s="48"/>
      <c r="J696" s="48"/>
      <c r="K696" s="48"/>
      <c r="L696" s="48"/>
      <c r="M696" s="48"/>
      <c r="N696" s="48"/>
      <c r="O696" s="48"/>
      <c r="P696" s="48"/>
      <c r="Q696" s="48"/>
      <c r="R696" s="48"/>
      <c r="S696" s="48"/>
      <c r="T696" s="48"/>
      <c r="U696" s="48"/>
      <c r="V696" s="48"/>
      <c r="W696" s="48"/>
      <c r="X696" s="48"/>
      <c r="Y696" s="48"/>
      <c r="Z696" s="48"/>
    </row>
    <row r="697" spans="1:26" ht="15.75" customHeight="1">
      <c r="A697" s="48"/>
      <c r="B697" s="48"/>
      <c r="C697" s="48"/>
      <c r="D697" s="48"/>
      <c r="E697" s="48"/>
      <c r="F697" s="48"/>
      <c r="G697" s="48"/>
      <c r="H697" s="48"/>
      <c r="I697" s="48"/>
      <c r="J697" s="48"/>
      <c r="K697" s="48"/>
      <c r="L697" s="48"/>
      <c r="M697" s="48"/>
      <c r="N697" s="48"/>
      <c r="O697" s="48"/>
      <c r="P697" s="48"/>
      <c r="Q697" s="48"/>
      <c r="R697" s="48"/>
      <c r="S697" s="48"/>
      <c r="T697" s="48"/>
      <c r="U697" s="48"/>
      <c r="V697" s="48"/>
      <c r="W697" s="48"/>
      <c r="X697" s="48"/>
      <c r="Y697" s="48"/>
      <c r="Z697" s="48"/>
    </row>
    <row r="698" spans="1:26" ht="15.75" customHeight="1">
      <c r="A698" s="48"/>
      <c r="B698" s="48"/>
      <c r="C698" s="48"/>
      <c r="D698" s="48"/>
      <c r="E698" s="48"/>
      <c r="F698" s="48"/>
      <c r="G698" s="48"/>
      <c r="H698" s="48"/>
      <c r="I698" s="48"/>
      <c r="J698" s="48"/>
      <c r="K698" s="48"/>
      <c r="L698" s="48"/>
      <c r="M698" s="48"/>
      <c r="N698" s="48"/>
      <c r="O698" s="48"/>
      <c r="P698" s="48"/>
      <c r="Q698" s="48"/>
      <c r="R698" s="48"/>
      <c r="S698" s="48"/>
      <c r="T698" s="48"/>
      <c r="U698" s="48"/>
      <c r="V698" s="48"/>
      <c r="W698" s="48"/>
      <c r="X698" s="48"/>
      <c r="Y698" s="48"/>
      <c r="Z698" s="48"/>
    </row>
    <row r="699" spans="1:26" ht="15.75" customHeight="1">
      <c r="A699" s="48"/>
      <c r="B699" s="48"/>
      <c r="C699" s="48"/>
      <c r="D699" s="48"/>
      <c r="E699" s="48"/>
      <c r="F699" s="48"/>
      <c r="G699" s="48"/>
      <c r="H699" s="48"/>
      <c r="I699" s="48"/>
      <c r="J699" s="48"/>
      <c r="K699" s="48"/>
      <c r="L699" s="48"/>
      <c r="M699" s="48"/>
      <c r="N699" s="48"/>
      <c r="O699" s="48"/>
      <c r="P699" s="48"/>
      <c r="Q699" s="48"/>
      <c r="R699" s="48"/>
      <c r="S699" s="48"/>
      <c r="T699" s="48"/>
      <c r="U699" s="48"/>
      <c r="V699" s="48"/>
      <c r="W699" s="48"/>
      <c r="X699" s="48"/>
      <c r="Y699" s="48"/>
      <c r="Z699" s="48"/>
    </row>
    <row r="700" spans="1:26" ht="15.75" customHeight="1">
      <c r="A700" s="48"/>
      <c r="B700" s="48"/>
      <c r="C700" s="48"/>
      <c r="D700" s="48"/>
      <c r="E700" s="48"/>
      <c r="F700" s="48"/>
      <c r="G700" s="48"/>
      <c r="H700" s="48"/>
      <c r="I700" s="48"/>
      <c r="J700" s="48"/>
      <c r="K700" s="48"/>
      <c r="L700" s="48"/>
      <c r="M700" s="48"/>
      <c r="N700" s="48"/>
      <c r="O700" s="48"/>
      <c r="P700" s="48"/>
      <c r="Q700" s="48"/>
      <c r="R700" s="48"/>
      <c r="S700" s="48"/>
      <c r="T700" s="48"/>
      <c r="U700" s="48"/>
      <c r="V700" s="48"/>
      <c r="W700" s="48"/>
      <c r="X700" s="48"/>
      <c r="Y700" s="48"/>
      <c r="Z700" s="48"/>
    </row>
    <row r="701" spans="1:26" ht="15.75" customHeight="1">
      <c r="A701" s="48"/>
      <c r="B701" s="48"/>
      <c r="C701" s="48"/>
      <c r="D701" s="48"/>
      <c r="E701" s="48"/>
      <c r="F701" s="48"/>
      <c r="G701" s="48"/>
      <c r="H701" s="48"/>
      <c r="I701" s="48"/>
      <c r="J701" s="48"/>
      <c r="K701" s="48"/>
      <c r="L701" s="48"/>
      <c r="M701" s="48"/>
      <c r="N701" s="48"/>
      <c r="O701" s="48"/>
      <c r="P701" s="48"/>
      <c r="Q701" s="48"/>
      <c r="R701" s="48"/>
      <c r="S701" s="48"/>
      <c r="T701" s="48"/>
      <c r="U701" s="48"/>
      <c r="V701" s="48"/>
      <c r="W701" s="48"/>
      <c r="X701" s="48"/>
      <c r="Y701" s="48"/>
      <c r="Z701" s="48"/>
    </row>
    <row r="702" spans="1:26" ht="15.75" customHeight="1">
      <c r="A702" s="48"/>
      <c r="B702" s="48"/>
      <c r="C702" s="48"/>
      <c r="D702" s="48"/>
      <c r="E702" s="48"/>
      <c r="F702" s="48"/>
      <c r="G702" s="48"/>
      <c r="H702" s="48"/>
      <c r="I702" s="48"/>
      <c r="J702" s="48"/>
      <c r="K702" s="48"/>
      <c r="L702" s="48"/>
      <c r="M702" s="48"/>
      <c r="N702" s="48"/>
      <c r="O702" s="48"/>
      <c r="P702" s="48"/>
      <c r="Q702" s="48"/>
      <c r="R702" s="48"/>
      <c r="S702" s="48"/>
      <c r="T702" s="48"/>
      <c r="U702" s="48"/>
      <c r="V702" s="48"/>
      <c r="W702" s="48"/>
      <c r="X702" s="48"/>
      <c r="Y702" s="48"/>
      <c r="Z702" s="48"/>
    </row>
    <row r="703" spans="1:26" ht="15.75" customHeight="1">
      <c r="A703" s="48"/>
      <c r="B703" s="48"/>
      <c r="C703" s="48"/>
      <c r="D703" s="48"/>
      <c r="E703" s="48"/>
      <c r="F703" s="48"/>
      <c r="G703" s="48"/>
      <c r="H703" s="48"/>
      <c r="I703" s="48"/>
      <c r="J703" s="48"/>
      <c r="K703" s="48"/>
      <c r="L703" s="48"/>
      <c r="M703" s="48"/>
      <c r="N703" s="48"/>
      <c r="O703" s="48"/>
      <c r="P703" s="48"/>
      <c r="Q703" s="48"/>
      <c r="R703" s="48"/>
      <c r="S703" s="48"/>
      <c r="T703" s="48"/>
      <c r="U703" s="48"/>
      <c r="V703" s="48"/>
      <c r="W703" s="48"/>
      <c r="X703" s="48"/>
      <c r="Y703" s="48"/>
      <c r="Z703" s="48"/>
    </row>
    <row r="704" spans="1:26" ht="15.75" customHeight="1">
      <c r="A704" s="48"/>
      <c r="B704" s="48"/>
      <c r="C704" s="48"/>
      <c r="D704" s="48"/>
      <c r="E704" s="48"/>
      <c r="F704" s="48"/>
      <c r="G704" s="48"/>
      <c r="H704" s="48"/>
      <c r="I704" s="48"/>
      <c r="J704" s="48"/>
      <c r="K704" s="48"/>
      <c r="L704" s="48"/>
      <c r="M704" s="48"/>
      <c r="N704" s="48"/>
      <c r="O704" s="48"/>
      <c r="P704" s="48"/>
      <c r="Q704" s="48"/>
      <c r="R704" s="48"/>
      <c r="S704" s="48"/>
      <c r="T704" s="48"/>
      <c r="U704" s="48"/>
      <c r="V704" s="48"/>
      <c r="W704" s="48"/>
      <c r="X704" s="48"/>
      <c r="Y704" s="48"/>
      <c r="Z704" s="48"/>
    </row>
    <row r="705" spans="1:26" ht="15.75" customHeight="1">
      <c r="A705" s="48"/>
      <c r="B705" s="48"/>
      <c r="C705" s="48"/>
      <c r="D705" s="48"/>
      <c r="E705" s="48"/>
      <c r="F705" s="48"/>
      <c r="G705" s="48"/>
      <c r="H705" s="48"/>
      <c r="I705" s="48"/>
      <c r="J705" s="48"/>
      <c r="K705" s="48"/>
      <c r="L705" s="48"/>
      <c r="M705" s="48"/>
      <c r="N705" s="48"/>
      <c r="O705" s="48"/>
      <c r="P705" s="48"/>
      <c r="Q705" s="48"/>
      <c r="R705" s="48"/>
      <c r="S705" s="48"/>
      <c r="T705" s="48"/>
      <c r="U705" s="48"/>
      <c r="V705" s="48"/>
      <c r="W705" s="48"/>
      <c r="X705" s="48"/>
      <c r="Y705" s="48"/>
      <c r="Z705" s="48"/>
    </row>
    <row r="706" spans="1:26" ht="15.75" customHeight="1">
      <c r="A706" s="48"/>
      <c r="B706" s="48"/>
      <c r="C706" s="48"/>
      <c r="D706" s="48"/>
      <c r="E706" s="48"/>
      <c r="F706" s="48"/>
      <c r="G706" s="48"/>
      <c r="H706" s="48"/>
      <c r="I706" s="48"/>
      <c r="J706" s="48"/>
      <c r="K706" s="48"/>
      <c r="L706" s="48"/>
      <c r="M706" s="48"/>
      <c r="N706" s="48"/>
      <c r="O706" s="48"/>
      <c r="P706" s="48"/>
      <c r="Q706" s="48"/>
      <c r="R706" s="48"/>
      <c r="S706" s="48"/>
      <c r="T706" s="48"/>
      <c r="U706" s="48"/>
      <c r="V706" s="48"/>
      <c r="W706" s="48"/>
      <c r="X706" s="48"/>
      <c r="Y706" s="48"/>
      <c r="Z706" s="48"/>
    </row>
    <row r="707" spans="1:26" ht="15.75" customHeight="1">
      <c r="A707" s="48"/>
      <c r="B707" s="48"/>
      <c r="C707" s="48"/>
      <c r="D707" s="48"/>
      <c r="E707" s="48"/>
      <c r="F707" s="48"/>
      <c r="G707" s="48"/>
      <c r="H707" s="48"/>
      <c r="I707" s="48"/>
      <c r="J707" s="48"/>
      <c r="K707" s="48"/>
      <c r="L707" s="48"/>
      <c r="M707" s="48"/>
      <c r="N707" s="48"/>
      <c r="O707" s="48"/>
      <c r="P707" s="48"/>
      <c r="Q707" s="48"/>
      <c r="R707" s="48"/>
      <c r="S707" s="48"/>
      <c r="T707" s="48"/>
      <c r="U707" s="48"/>
      <c r="V707" s="48"/>
      <c r="W707" s="48"/>
      <c r="X707" s="48"/>
      <c r="Y707" s="48"/>
      <c r="Z707" s="48"/>
    </row>
    <row r="708" spans="1:26" ht="15.75" customHeight="1">
      <c r="A708" s="48"/>
      <c r="B708" s="48"/>
      <c r="C708" s="48"/>
      <c r="D708" s="48"/>
      <c r="E708" s="48"/>
      <c r="F708" s="48"/>
      <c r="G708" s="48"/>
      <c r="H708" s="48"/>
      <c r="I708" s="48"/>
      <c r="J708" s="48"/>
      <c r="K708" s="48"/>
      <c r="L708" s="48"/>
      <c r="M708" s="48"/>
      <c r="N708" s="48"/>
      <c r="O708" s="48"/>
      <c r="P708" s="48"/>
      <c r="Q708" s="48"/>
      <c r="R708" s="48"/>
      <c r="S708" s="48"/>
      <c r="T708" s="48"/>
      <c r="U708" s="48"/>
      <c r="V708" s="48"/>
      <c r="W708" s="48"/>
      <c r="X708" s="48"/>
      <c r="Y708" s="48"/>
      <c r="Z708" s="48"/>
    </row>
    <row r="709" spans="1:26" ht="15.75" customHeight="1">
      <c r="A709" s="48"/>
      <c r="B709" s="48"/>
      <c r="C709" s="48"/>
      <c r="D709" s="48"/>
      <c r="E709" s="48"/>
      <c r="F709" s="48"/>
      <c r="G709" s="48"/>
      <c r="H709" s="48"/>
      <c r="I709" s="48"/>
      <c r="J709" s="48"/>
      <c r="K709" s="48"/>
      <c r="L709" s="48"/>
      <c r="M709" s="48"/>
      <c r="N709" s="48"/>
      <c r="O709" s="48"/>
      <c r="P709" s="48"/>
      <c r="Q709" s="48"/>
      <c r="R709" s="48"/>
      <c r="S709" s="48"/>
      <c r="T709" s="48"/>
      <c r="U709" s="48"/>
      <c r="V709" s="48"/>
      <c r="W709" s="48"/>
      <c r="X709" s="48"/>
      <c r="Y709" s="48"/>
      <c r="Z709" s="48"/>
    </row>
    <row r="710" spans="1:26" ht="15.75" customHeight="1">
      <c r="A710" s="48"/>
      <c r="B710" s="48"/>
      <c r="C710" s="48"/>
      <c r="D710" s="48"/>
      <c r="E710" s="48"/>
      <c r="F710" s="48"/>
      <c r="G710" s="48"/>
      <c r="H710" s="48"/>
      <c r="I710" s="48"/>
      <c r="J710" s="48"/>
      <c r="K710" s="48"/>
      <c r="L710" s="48"/>
      <c r="M710" s="48"/>
      <c r="N710" s="48"/>
      <c r="O710" s="48"/>
      <c r="P710" s="48"/>
      <c r="Q710" s="48"/>
      <c r="R710" s="48"/>
      <c r="S710" s="48"/>
      <c r="T710" s="48"/>
      <c r="U710" s="48"/>
      <c r="V710" s="48"/>
      <c r="W710" s="48"/>
      <c r="X710" s="48"/>
      <c r="Y710" s="48"/>
      <c r="Z710" s="48"/>
    </row>
    <row r="711" spans="1:26" ht="15.75" customHeight="1">
      <c r="A711" s="48"/>
      <c r="B711" s="48"/>
      <c r="C711" s="48"/>
      <c r="D711" s="48"/>
      <c r="E711" s="48"/>
      <c r="F711" s="48"/>
      <c r="G711" s="48"/>
      <c r="H711" s="48"/>
      <c r="I711" s="48"/>
      <c r="J711" s="48"/>
      <c r="K711" s="48"/>
      <c r="L711" s="48"/>
      <c r="M711" s="48"/>
      <c r="N711" s="48"/>
      <c r="O711" s="48"/>
      <c r="P711" s="48"/>
      <c r="Q711" s="48"/>
      <c r="R711" s="48"/>
      <c r="S711" s="48"/>
      <c r="T711" s="48"/>
      <c r="U711" s="48"/>
      <c r="V711" s="48"/>
      <c r="W711" s="48"/>
      <c r="X711" s="48"/>
      <c r="Y711" s="48"/>
      <c r="Z711" s="48"/>
    </row>
    <row r="712" spans="1:26" ht="15.75" customHeight="1">
      <c r="A712" s="48"/>
      <c r="B712" s="48"/>
      <c r="C712" s="48"/>
      <c r="D712" s="48"/>
      <c r="E712" s="48"/>
      <c r="F712" s="48"/>
      <c r="G712" s="48"/>
      <c r="H712" s="48"/>
      <c r="I712" s="48"/>
      <c r="J712" s="48"/>
      <c r="K712" s="48"/>
      <c r="L712" s="48"/>
      <c r="M712" s="48"/>
      <c r="N712" s="48"/>
      <c r="O712" s="48"/>
      <c r="P712" s="48"/>
      <c r="Q712" s="48"/>
      <c r="R712" s="48"/>
      <c r="S712" s="48"/>
      <c r="T712" s="48"/>
      <c r="U712" s="48"/>
      <c r="V712" s="48"/>
      <c r="W712" s="48"/>
      <c r="X712" s="48"/>
      <c r="Y712" s="48"/>
      <c r="Z712" s="48"/>
    </row>
    <row r="713" spans="1:26" ht="15.75" customHeight="1">
      <c r="A713" s="48"/>
      <c r="B713" s="48"/>
      <c r="C713" s="48"/>
      <c r="D713" s="48"/>
      <c r="E713" s="48"/>
      <c r="F713" s="48"/>
      <c r="G713" s="48"/>
      <c r="H713" s="48"/>
      <c r="I713" s="48"/>
      <c r="J713" s="48"/>
      <c r="K713" s="48"/>
      <c r="L713" s="48"/>
      <c r="M713" s="48"/>
      <c r="N713" s="48"/>
      <c r="O713" s="48"/>
      <c r="P713" s="48"/>
      <c r="Q713" s="48"/>
      <c r="R713" s="48"/>
      <c r="S713" s="48"/>
      <c r="T713" s="48"/>
      <c r="U713" s="48"/>
      <c r="V713" s="48"/>
      <c r="W713" s="48"/>
      <c r="X713" s="48"/>
      <c r="Y713" s="48"/>
      <c r="Z713" s="48"/>
    </row>
    <row r="714" spans="1:26" ht="15.75" customHeight="1">
      <c r="A714" s="48"/>
      <c r="B714" s="48"/>
      <c r="C714" s="48"/>
      <c r="D714" s="48"/>
      <c r="E714" s="48"/>
      <c r="F714" s="48"/>
      <c r="G714" s="48"/>
      <c r="H714" s="48"/>
      <c r="I714" s="48"/>
      <c r="J714" s="48"/>
      <c r="K714" s="48"/>
      <c r="L714" s="48"/>
      <c r="M714" s="48"/>
      <c r="N714" s="48"/>
      <c r="O714" s="48"/>
      <c r="P714" s="48"/>
      <c r="Q714" s="48"/>
      <c r="R714" s="48"/>
      <c r="S714" s="48"/>
      <c r="T714" s="48"/>
      <c r="U714" s="48"/>
      <c r="V714" s="48"/>
      <c r="W714" s="48"/>
      <c r="X714" s="48"/>
      <c r="Y714" s="48"/>
      <c r="Z714" s="48"/>
    </row>
    <row r="715" spans="1:26" ht="15.75" customHeight="1">
      <c r="A715" s="48"/>
      <c r="B715" s="48"/>
      <c r="C715" s="48"/>
      <c r="D715" s="48"/>
      <c r="E715" s="48"/>
      <c r="F715" s="48"/>
      <c r="G715" s="48"/>
      <c r="H715" s="48"/>
      <c r="I715" s="48"/>
      <c r="J715" s="48"/>
      <c r="K715" s="48"/>
      <c r="L715" s="48"/>
      <c r="M715" s="48"/>
      <c r="N715" s="48"/>
      <c r="O715" s="48"/>
      <c r="P715" s="48"/>
      <c r="Q715" s="48"/>
      <c r="R715" s="48"/>
      <c r="S715" s="48"/>
      <c r="T715" s="48"/>
      <c r="U715" s="48"/>
      <c r="V715" s="48"/>
      <c r="W715" s="48"/>
      <c r="X715" s="48"/>
      <c r="Y715" s="48"/>
      <c r="Z715" s="48"/>
    </row>
    <row r="716" spans="1:26" ht="15.75" customHeight="1">
      <c r="A716" s="48"/>
      <c r="B716" s="48"/>
      <c r="C716" s="48"/>
      <c r="D716" s="48"/>
      <c r="E716" s="48"/>
      <c r="F716" s="48"/>
      <c r="G716" s="48"/>
      <c r="H716" s="48"/>
      <c r="I716" s="48"/>
      <c r="J716" s="48"/>
      <c r="K716" s="48"/>
      <c r="L716" s="48"/>
      <c r="M716" s="48"/>
      <c r="N716" s="48"/>
      <c r="O716" s="48"/>
      <c r="P716" s="48"/>
      <c r="Q716" s="48"/>
      <c r="R716" s="48"/>
      <c r="S716" s="48"/>
      <c r="T716" s="48"/>
      <c r="U716" s="48"/>
      <c r="V716" s="48"/>
      <c r="W716" s="48"/>
      <c r="X716" s="48"/>
      <c r="Y716" s="48"/>
      <c r="Z716" s="48"/>
    </row>
    <row r="717" spans="1:26" ht="15.75" customHeight="1">
      <c r="A717" s="48"/>
      <c r="B717" s="48"/>
      <c r="C717" s="48"/>
      <c r="D717" s="48"/>
      <c r="E717" s="48"/>
      <c r="F717" s="48"/>
      <c r="G717" s="48"/>
      <c r="H717" s="48"/>
      <c r="I717" s="48"/>
      <c r="J717" s="48"/>
      <c r="K717" s="48"/>
      <c r="L717" s="48"/>
      <c r="M717" s="48"/>
      <c r="N717" s="48"/>
      <c r="O717" s="48"/>
      <c r="P717" s="48"/>
      <c r="Q717" s="48"/>
      <c r="R717" s="48"/>
      <c r="S717" s="48"/>
      <c r="T717" s="48"/>
      <c r="U717" s="48"/>
      <c r="V717" s="48"/>
      <c r="W717" s="48"/>
      <c r="X717" s="48"/>
      <c r="Y717" s="48"/>
      <c r="Z717" s="48"/>
    </row>
    <row r="718" spans="1:26" ht="15.75" customHeight="1">
      <c r="A718" s="48"/>
      <c r="B718" s="48"/>
      <c r="C718" s="48"/>
      <c r="D718" s="48"/>
      <c r="E718" s="48"/>
      <c r="F718" s="48"/>
      <c r="G718" s="48"/>
      <c r="H718" s="48"/>
      <c r="I718" s="48"/>
      <c r="J718" s="48"/>
      <c r="K718" s="48"/>
      <c r="L718" s="48"/>
      <c r="M718" s="48"/>
      <c r="N718" s="48"/>
      <c r="O718" s="48"/>
      <c r="P718" s="48"/>
      <c r="Q718" s="48"/>
      <c r="R718" s="48"/>
      <c r="S718" s="48"/>
      <c r="T718" s="48"/>
      <c r="U718" s="48"/>
      <c r="V718" s="48"/>
      <c r="W718" s="48"/>
      <c r="X718" s="48"/>
      <c r="Y718" s="48"/>
      <c r="Z718" s="48"/>
    </row>
    <row r="719" spans="1:26" ht="15.75" customHeight="1">
      <c r="A719" s="48"/>
      <c r="B719" s="48"/>
      <c r="C719" s="48"/>
      <c r="D719" s="48"/>
      <c r="E719" s="48"/>
      <c r="F719" s="48"/>
      <c r="G719" s="48"/>
      <c r="H719" s="48"/>
      <c r="I719" s="48"/>
      <c r="J719" s="48"/>
      <c r="K719" s="48"/>
      <c r="L719" s="48"/>
      <c r="M719" s="48"/>
      <c r="N719" s="48"/>
      <c r="O719" s="48"/>
      <c r="P719" s="48"/>
      <c r="Q719" s="48"/>
      <c r="R719" s="48"/>
      <c r="S719" s="48"/>
      <c r="T719" s="48"/>
      <c r="U719" s="48"/>
      <c r="V719" s="48"/>
      <c r="W719" s="48"/>
      <c r="X719" s="48"/>
      <c r="Y719" s="48"/>
      <c r="Z719" s="48"/>
    </row>
    <row r="720" spans="1:26" ht="15.75" customHeight="1">
      <c r="A720" s="48"/>
      <c r="B720" s="48"/>
      <c r="C720" s="48"/>
      <c r="D720" s="48"/>
      <c r="E720" s="48"/>
      <c r="F720" s="48"/>
      <c r="G720" s="48"/>
      <c r="H720" s="48"/>
      <c r="I720" s="48"/>
      <c r="J720" s="48"/>
      <c r="K720" s="48"/>
      <c r="L720" s="48"/>
      <c r="M720" s="48"/>
      <c r="N720" s="48"/>
      <c r="O720" s="48"/>
      <c r="P720" s="48"/>
      <c r="Q720" s="48"/>
      <c r="R720" s="48"/>
      <c r="S720" s="48"/>
      <c r="T720" s="48"/>
      <c r="U720" s="48"/>
      <c r="V720" s="48"/>
      <c r="W720" s="48"/>
      <c r="X720" s="48"/>
      <c r="Y720" s="48"/>
      <c r="Z720" s="48"/>
    </row>
    <row r="721" spans="1:26" ht="15.75" customHeight="1">
      <c r="A721" s="48"/>
      <c r="B721" s="48"/>
      <c r="C721" s="48"/>
      <c r="D721" s="48"/>
      <c r="E721" s="48"/>
      <c r="F721" s="48"/>
      <c r="G721" s="48"/>
      <c r="H721" s="48"/>
      <c r="I721" s="48"/>
      <c r="J721" s="48"/>
      <c r="K721" s="48"/>
      <c r="L721" s="48"/>
      <c r="M721" s="48"/>
      <c r="N721" s="48"/>
      <c r="O721" s="48"/>
      <c r="P721" s="48"/>
      <c r="Q721" s="48"/>
      <c r="R721" s="48"/>
      <c r="S721" s="48"/>
      <c r="T721" s="48"/>
      <c r="U721" s="48"/>
      <c r="V721" s="48"/>
      <c r="W721" s="48"/>
      <c r="X721" s="48"/>
      <c r="Y721" s="48"/>
      <c r="Z721" s="48"/>
    </row>
    <row r="722" spans="1:26" ht="15.75" customHeight="1">
      <c r="A722" s="48"/>
      <c r="B722" s="48"/>
      <c r="C722" s="48"/>
      <c r="D722" s="48"/>
      <c r="E722" s="48"/>
      <c r="F722" s="48"/>
      <c r="G722" s="48"/>
      <c r="H722" s="48"/>
      <c r="I722" s="48"/>
      <c r="J722" s="48"/>
      <c r="K722" s="48"/>
      <c r="L722" s="48"/>
      <c r="M722" s="48"/>
      <c r="N722" s="48"/>
      <c r="O722" s="48"/>
      <c r="P722" s="48"/>
      <c r="Q722" s="48"/>
      <c r="R722" s="48"/>
      <c r="S722" s="48"/>
      <c r="T722" s="48"/>
      <c r="U722" s="48"/>
      <c r="V722" s="48"/>
      <c r="W722" s="48"/>
      <c r="X722" s="48"/>
      <c r="Y722" s="48"/>
      <c r="Z722" s="48"/>
    </row>
    <row r="723" spans="1:26" ht="15.75" customHeight="1">
      <c r="A723" s="48"/>
      <c r="B723" s="48"/>
      <c r="C723" s="48"/>
      <c r="D723" s="48"/>
      <c r="E723" s="48"/>
      <c r="F723" s="48"/>
      <c r="G723" s="48"/>
      <c r="H723" s="48"/>
      <c r="I723" s="48"/>
      <c r="J723" s="48"/>
      <c r="K723" s="48"/>
      <c r="L723" s="48"/>
      <c r="M723" s="48"/>
      <c r="N723" s="48"/>
      <c r="O723" s="48"/>
      <c r="P723" s="48"/>
      <c r="Q723" s="48"/>
      <c r="R723" s="48"/>
      <c r="S723" s="48"/>
      <c r="T723" s="48"/>
      <c r="U723" s="48"/>
      <c r="V723" s="48"/>
      <c r="W723" s="48"/>
      <c r="X723" s="48"/>
      <c r="Y723" s="48"/>
      <c r="Z723" s="48"/>
    </row>
    <row r="724" spans="1:26" ht="15.75" customHeight="1">
      <c r="A724" s="48"/>
      <c r="B724" s="48"/>
      <c r="C724" s="48"/>
      <c r="D724" s="48"/>
      <c r="E724" s="48"/>
      <c r="F724" s="48"/>
      <c r="G724" s="48"/>
      <c r="H724" s="48"/>
      <c r="I724" s="48"/>
      <c r="J724" s="48"/>
      <c r="K724" s="48"/>
      <c r="L724" s="48"/>
      <c r="M724" s="48"/>
      <c r="N724" s="48"/>
      <c r="O724" s="48"/>
      <c r="P724" s="48"/>
      <c r="Q724" s="48"/>
      <c r="R724" s="48"/>
      <c r="S724" s="48"/>
      <c r="T724" s="48"/>
      <c r="U724" s="48"/>
      <c r="V724" s="48"/>
      <c r="W724" s="48"/>
      <c r="X724" s="48"/>
      <c r="Y724" s="48"/>
      <c r="Z724" s="48"/>
    </row>
    <row r="725" spans="1:26" ht="15.75" customHeight="1">
      <c r="A725" s="48"/>
      <c r="B725" s="48"/>
      <c r="C725" s="48"/>
      <c r="D725" s="48"/>
      <c r="E725" s="48"/>
      <c r="F725" s="48"/>
      <c r="G725" s="48"/>
      <c r="H725" s="48"/>
      <c r="I725" s="48"/>
      <c r="J725" s="48"/>
      <c r="K725" s="48"/>
      <c r="L725" s="48"/>
      <c r="M725" s="48"/>
      <c r="N725" s="48"/>
      <c r="O725" s="48"/>
      <c r="P725" s="48"/>
      <c r="Q725" s="48"/>
      <c r="R725" s="48"/>
      <c r="S725" s="48"/>
      <c r="T725" s="48"/>
      <c r="U725" s="48"/>
      <c r="V725" s="48"/>
      <c r="W725" s="48"/>
      <c r="X725" s="48"/>
      <c r="Y725" s="48"/>
      <c r="Z725" s="48"/>
    </row>
    <row r="726" spans="1:26" ht="15.75" customHeight="1">
      <c r="A726" s="48"/>
      <c r="B726" s="48"/>
      <c r="C726" s="48"/>
      <c r="D726" s="48"/>
      <c r="E726" s="48"/>
      <c r="F726" s="48"/>
      <c r="G726" s="48"/>
      <c r="H726" s="48"/>
      <c r="I726" s="48"/>
      <c r="J726" s="48"/>
      <c r="K726" s="48"/>
      <c r="L726" s="48"/>
      <c r="M726" s="48"/>
      <c r="N726" s="48"/>
      <c r="O726" s="48"/>
      <c r="P726" s="48"/>
      <c r="Q726" s="48"/>
      <c r="R726" s="48"/>
      <c r="S726" s="48"/>
      <c r="T726" s="48"/>
      <c r="U726" s="48"/>
      <c r="V726" s="48"/>
      <c r="W726" s="48"/>
      <c r="X726" s="48"/>
      <c r="Y726" s="48"/>
      <c r="Z726" s="48"/>
    </row>
    <row r="727" spans="1:26" ht="15.75" customHeight="1">
      <c r="A727" s="48"/>
      <c r="B727" s="48"/>
      <c r="C727" s="48"/>
      <c r="D727" s="48"/>
      <c r="E727" s="48"/>
      <c r="F727" s="48"/>
      <c r="G727" s="48"/>
      <c r="H727" s="48"/>
      <c r="I727" s="48"/>
      <c r="J727" s="48"/>
      <c r="K727" s="48"/>
      <c r="L727" s="48"/>
      <c r="M727" s="48"/>
      <c r="N727" s="48"/>
      <c r="O727" s="48"/>
      <c r="P727" s="48"/>
      <c r="Q727" s="48"/>
      <c r="R727" s="48"/>
      <c r="S727" s="48"/>
      <c r="T727" s="48"/>
      <c r="U727" s="48"/>
      <c r="V727" s="48"/>
      <c r="W727" s="48"/>
      <c r="X727" s="48"/>
      <c r="Y727" s="48"/>
      <c r="Z727" s="48"/>
    </row>
    <row r="728" spans="1:26" ht="15.75" customHeight="1">
      <c r="A728" s="48"/>
      <c r="B728" s="48"/>
      <c r="C728" s="48"/>
      <c r="D728" s="48"/>
      <c r="E728" s="48"/>
      <c r="F728" s="48"/>
      <c r="G728" s="48"/>
      <c r="H728" s="48"/>
      <c r="I728" s="48"/>
      <c r="J728" s="48"/>
      <c r="K728" s="48"/>
      <c r="L728" s="48"/>
      <c r="M728" s="48"/>
      <c r="N728" s="48"/>
      <c r="O728" s="48"/>
      <c r="P728" s="48"/>
      <c r="Q728" s="48"/>
      <c r="R728" s="48"/>
      <c r="S728" s="48"/>
      <c r="T728" s="48"/>
      <c r="U728" s="48"/>
      <c r="V728" s="48"/>
      <c r="W728" s="48"/>
      <c r="X728" s="48"/>
      <c r="Y728" s="48"/>
      <c r="Z728" s="48"/>
    </row>
    <row r="729" spans="1:26" ht="15.75" customHeight="1">
      <c r="A729" s="48"/>
      <c r="B729" s="48"/>
      <c r="C729" s="48"/>
      <c r="D729" s="48"/>
      <c r="E729" s="48"/>
      <c r="F729" s="48"/>
      <c r="G729" s="48"/>
      <c r="H729" s="48"/>
      <c r="I729" s="48"/>
      <c r="J729" s="48"/>
      <c r="K729" s="48"/>
      <c r="L729" s="48"/>
      <c r="M729" s="48"/>
      <c r="N729" s="48"/>
      <c r="O729" s="48"/>
      <c r="P729" s="48"/>
      <c r="Q729" s="48"/>
      <c r="R729" s="48"/>
      <c r="S729" s="48"/>
      <c r="T729" s="48"/>
      <c r="U729" s="48"/>
      <c r="V729" s="48"/>
      <c r="W729" s="48"/>
      <c r="X729" s="48"/>
      <c r="Y729" s="48"/>
      <c r="Z729" s="48"/>
    </row>
    <row r="730" spans="1:26" ht="15.75" customHeight="1">
      <c r="A730" s="48"/>
      <c r="B730" s="48"/>
      <c r="C730" s="48"/>
      <c r="D730" s="48"/>
      <c r="E730" s="48"/>
      <c r="F730" s="48"/>
      <c r="G730" s="48"/>
      <c r="H730" s="48"/>
      <c r="I730" s="48"/>
      <c r="J730" s="48"/>
      <c r="K730" s="48"/>
      <c r="L730" s="48"/>
      <c r="M730" s="48"/>
      <c r="N730" s="48"/>
      <c r="O730" s="48"/>
      <c r="P730" s="48"/>
      <c r="Q730" s="48"/>
      <c r="R730" s="48"/>
      <c r="S730" s="48"/>
      <c r="T730" s="48"/>
      <c r="U730" s="48"/>
      <c r="V730" s="48"/>
      <c r="W730" s="48"/>
      <c r="X730" s="48"/>
      <c r="Y730" s="48"/>
      <c r="Z730" s="48"/>
    </row>
    <row r="731" spans="1:26" ht="15.75" customHeight="1">
      <c r="A731" s="48"/>
      <c r="B731" s="48"/>
      <c r="C731" s="48"/>
      <c r="D731" s="48"/>
      <c r="E731" s="48"/>
      <c r="F731" s="48"/>
      <c r="G731" s="48"/>
      <c r="H731" s="48"/>
      <c r="I731" s="48"/>
      <c r="J731" s="48"/>
      <c r="K731" s="48"/>
      <c r="L731" s="48"/>
      <c r="M731" s="48"/>
      <c r="N731" s="48"/>
      <c r="O731" s="48"/>
      <c r="P731" s="48"/>
      <c r="Q731" s="48"/>
      <c r="R731" s="48"/>
      <c r="S731" s="48"/>
      <c r="T731" s="48"/>
      <c r="U731" s="48"/>
      <c r="V731" s="48"/>
      <c r="W731" s="48"/>
      <c r="X731" s="48"/>
      <c r="Y731" s="48"/>
      <c r="Z731" s="48"/>
    </row>
    <row r="732" spans="1:26" ht="15.75" customHeight="1">
      <c r="A732" s="48"/>
      <c r="B732" s="48"/>
      <c r="C732" s="48"/>
      <c r="D732" s="48"/>
      <c r="E732" s="48"/>
      <c r="F732" s="48"/>
      <c r="G732" s="48"/>
      <c r="H732" s="48"/>
      <c r="I732" s="48"/>
      <c r="J732" s="48"/>
      <c r="K732" s="48"/>
      <c r="L732" s="48"/>
      <c r="M732" s="48"/>
      <c r="N732" s="48"/>
      <c r="O732" s="48"/>
      <c r="P732" s="48"/>
      <c r="Q732" s="48"/>
      <c r="R732" s="48"/>
      <c r="S732" s="48"/>
      <c r="T732" s="48"/>
      <c r="U732" s="48"/>
      <c r="V732" s="48"/>
      <c r="W732" s="48"/>
      <c r="X732" s="48"/>
      <c r="Y732" s="48"/>
      <c r="Z732" s="48"/>
    </row>
    <row r="733" spans="1:26" ht="15.75" customHeight="1">
      <c r="A733" s="48"/>
      <c r="B733" s="48"/>
      <c r="C733" s="48"/>
      <c r="D733" s="48"/>
      <c r="E733" s="48"/>
      <c r="F733" s="48"/>
      <c r="G733" s="48"/>
      <c r="H733" s="48"/>
      <c r="I733" s="48"/>
      <c r="J733" s="48"/>
      <c r="K733" s="48"/>
      <c r="L733" s="48"/>
      <c r="M733" s="48"/>
      <c r="N733" s="48"/>
      <c r="O733" s="48"/>
      <c r="P733" s="48"/>
      <c r="Q733" s="48"/>
      <c r="R733" s="48"/>
      <c r="S733" s="48"/>
      <c r="T733" s="48"/>
      <c r="U733" s="48"/>
      <c r="V733" s="48"/>
      <c r="W733" s="48"/>
      <c r="X733" s="48"/>
      <c r="Y733" s="48"/>
      <c r="Z733" s="48"/>
    </row>
    <row r="734" spans="1:26" ht="15.75" customHeight="1">
      <c r="A734" s="48"/>
      <c r="B734" s="48"/>
      <c r="C734" s="48"/>
      <c r="D734" s="48"/>
      <c r="E734" s="48"/>
      <c r="F734" s="48"/>
      <c r="G734" s="48"/>
      <c r="H734" s="48"/>
      <c r="I734" s="48"/>
      <c r="J734" s="48"/>
      <c r="K734" s="48"/>
      <c r="L734" s="48"/>
      <c r="M734" s="48"/>
      <c r="N734" s="48"/>
      <c r="O734" s="48"/>
      <c r="P734" s="48"/>
      <c r="Q734" s="48"/>
      <c r="R734" s="48"/>
      <c r="S734" s="48"/>
      <c r="T734" s="48"/>
      <c r="U734" s="48"/>
      <c r="V734" s="48"/>
      <c r="W734" s="48"/>
      <c r="X734" s="48"/>
      <c r="Y734" s="48"/>
      <c r="Z734" s="48"/>
    </row>
    <row r="735" spans="1:26" ht="15.75" customHeight="1">
      <c r="A735" s="48"/>
      <c r="B735" s="48"/>
      <c r="C735" s="48"/>
      <c r="D735" s="48"/>
      <c r="E735" s="48"/>
      <c r="F735" s="48"/>
      <c r="G735" s="48"/>
      <c r="H735" s="48"/>
      <c r="I735" s="48"/>
      <c r="J735" s="48"/>
      <c r="K735" s="48"/>
      <c r="L735" s="48"/>
      <c r="M735" s="48"/>
      <c r="N735" s="48"/>
      <c r="O735" s="48"/>
      <c r="P735" s="48"/>
      <c r="Q735" s="48"/>
      <c r="R735" s="48"/>
      <c r="S735" s="48"/>
      <c r="T735" s="48"/>
      <c r="U735" s="48"/>
      <c r="V735" s="48"/>
      <c r="W735" s="48"/>
      <c r="X735" s="48"/>
      <c r="Y735" s="48"/>
      <c r="Z735" s="48"/>
    </row>
    <row r="736" spans="1:26" ht="15.75" customHeight="1">
      <c r="A736" s="48"/>
      <c r="B736" s="48"/>
      <c r="C736" s="48"/>
      <c r="D736" s="48"/>
      <c r="E736" s="48"/>
      <c r="F736" s="48"/>
      <c r="G736" s="48"/>
      <c r="H736" s="48"/>
      <c r="I736" s="48"/>
      <c r="J736" s="48"/>
      <c r="K736" s="48"/>
      <c r="L736" s="48"/>
      <c r="M736" s="48"/>
      <c r="N736" s="48"/>
      <c r="O736" s="48"/>
      <c r="P736" s="48"/>
      <c r="Q736" s="48"/>
      <c r="R736" s="48"/>
      <c r="S736" s="48"/>
      <c r="T736" s="48"/>
      <c r="U736" s="48"/>
      <c r="V736" s="48"/>
      <c r="W736" s="48"/>
      <c r="X736" s="48"/>
      <c r="Y736" s="48"/>
      <c r="Z736" s="48"/>
    </row>
    <row r="737" spans="1:26" ht="15.75" customHeight="1">
      <c r="A737" s="48"/>
      <c r="B737" s="48"/>
      <c r="C737" s="48"/>
      <c r="D737" s="48"/>
      <c r="E737" s="48"/>
      <c r="F737" s="48"/>
      <c r="G737" s="48"/>
      <c r="H737" s="48"/>
      <c r="I737" s="48"/>
      <c r="J737" s="48"/>
      <c r="K737" s="48"/>
      <c r="L737" s="48"/>
      <c r="M737" s="48"/>
      <c r="N737" s="48"/>
      <c r="O737" s="48"/>
      <c r="P737" s="48"/>
      <c r="Q737" s="48"/>
      <c r="R737" s="48"/>
      <c r="S737" s="48"/>
      <c r="T737" s="48"/>
      <c r="U737" s="48"/>
      <c r="V737" s="48"/>
      <c r="W737" s="48"/>
      <c r="X737" s="48"/>
      <c r="Y737" s="48"/>
      <c r="Z737" s="48"/>
    </row>
    <row r="738" spans="1:26" ht="15.75" customHeight="1">
      <c r="A738" s="48"/>
      <c r="B738" s="48"/>
      <c r="C738" s="48"/>
      <c r="D738" s="48"/>
      <c r="E738" s="48"/>
      <c r="F738" s="48"/>
      <c r="G738" s="48"/>
      <c r="H738" s="48"/>
      <c r="I738" s="48"/>
      <c r="J738" s="48"/>
      <c r="K738" s="48"/>
      <c r="L738" s="48"/>
      <c r="M738" s="48"/>
      <c r="N738" s="48"/>
      <c r="O738" s="48"/>
      <c r="P738" s="48"/>
      <c r="Q738" s="48"/>
      <c r="R738" s="48"/>
      <c r="S738" s="48"/>
      <c r="T738" s="48"/>
      <c r="U738" s="48"/>
      <c r="V738" s="48"/>
      <c r="W738" s="48"/>
      <c r="X738" s="48"/>
      <c r="Y738" s="48"/>
      <c r="Z738" s="48"/>
    </row>
    <row r="739" spans="1:26" ht="15.75" customHeight="1">
      <c r="A739" s="48"/>
      <c r="B739" s="48"/>
      <c r="C739" s="48"/>
      <c r="D739" s="48"/>
      <c r="E739" s="48"/>
      <c r="F739" s="48"/>
      <c r="G739" s="48"/>
      <c r="H739" s="48"/>
      <c r="I739" s="48"/>
      <c r="J739" s="48"/>
      <c r="K739" s="48"/>
      <c r="L739" s="48"/>
      <c r="M739" s="48"/>
      <c r="N739" s="48"/>
      <c r="O739" s="48"/>
      <c r="P739" s="48"/>
      <c r="Q739" s="48"/>
      <c r="R739" s="48"/>
      <c r="S739" s="48"/>
      <c r="T739" s="48"/>
      <c r="U739" s="48"/>
      <c r="V739" s="48"/>
      <c r="W739" s="48"/>
      <c r="X739" s="48"/>
      <c r="Y739" s="48"/>
      <c r="Z739" s="48"/>
    </row>
    <row r="740" spans="1:26" ht="15.75" customHeight="1">
      <c r="A740" s="48"/>
      <c r="B740" s="48"/>
      <c r="C740" s="48"/>
      <c r="D740" s="48"/>
      <c r="E740" s="48"/>
      <c r="F740" s="48"/>
      <c r="G740" s="48"/>
      <c r="H740" s="48"/>
      <c r="I740" s="48"/>
      <c r="J740" s="48"/>
      <c r="K740" s="48"/>
      <c r="L740" s="48"/>
      <c r="M740" s="48"/>
      <c r="N740" s="48"/>
      <c r="O740" s="48"/>
      <c r="P740" s="48"/>
      <c r="Q740" s="48"/>
      <c r="R740" s="48"/>
      <c r="S740" s="48"/>
      <c r="T740" s="48"/>
      <c r="U740" s="48"/>
      <c r="V740" s="48"/>
      <c r="W740" s="48"/>
      <c r="X740" s="48"/>
      <c r="Y740" s="48"/>
      <c r="Z740" s="48"/>
    </row>
    <row r="741" spans="1:26" ht="15.75" customHeight="1">
      <c r="A741" s="48"/>
      <c r="B741" s="48"/>
      <c r="C741" s="48"/>
      <c r="D741" s="48"/>
      <c r="E741" s="48"/>
      <c r="F741" s="48"/>
      <c r="G741" s="48"/>
      <c r="H741" s="48"/>
      <c r="I741" s="48"/>
      <c r="J741" s="48"/>
      <c r="K741" s="48"/>
      <c r="L741" s="48"/>
      <c r="M741" s="48"/>
      <c r="N741" s="48"/>
      <c r="O741" s="48"/>
      <c r="P741" s="48"/>
      <c r="Q741" s="48"/>
      <c r="R741" s="48"/>
      <c r="S741" s="48"/>
      <c r="T741" s="48"/>
      <c r="U741" s="48"/>
      <c r="V741" s="48"/>
      <c r="W741" s="48"/>
      <c r="X741" s="48"/>
      <c r="Y741" s="48"/>
      <c r="Z741" s="48"/>
    </row>
    <row r="742" spans="1:26" ht="15.75" customHeight="1">
      <c r="A742" s="48"/>
      <c r="B742" s="48"/>
      <c r="C742" s="48"/>
      <c r="D742" s="48"/>
      <c r="E742" s="48"/>
      <c r="F742" s="48"/>
      <c r="G742" s="48"/>
      <c r="H742" s="48"/>
      <c r="I742" s="48"/>
      <c r="J742" s="48"/>
      <c r="K742" s="48"/>
      <c r="L742" s="48"/>
      <c r="M742" s="48"/>
      <c r="N742" s="48"/>
      <c r="O742" s="48"/>
      <c r="P742" s="48"/>
      <c r="Q742" s="48"/>
      <c r="R742" s="48"/>
      <c r="S742" s="48"/>
      <c r="T742" s="48"/>
      <c r="U742" s="48"/>
      <c r="V742" s="48"/>
      <c r="W742" s="48"/>
      <c r="X742" s="48"/>
      <c r="Y742" s="48"/>
      <c r="Z742" s="48"/>
    </row>
    <row r="743" spans="1:26" ht="15.75" customHeight="1">
      <c r="A743" s="48"/>
      <c r="B743" s="48"/>
      <c r="C743" s="48"/>
      <c r="D743" s="48"/>
      <c r="E743" s="48"/>
      <c r="F743" s="48"/>
      <c r="G743" s="48"/>
      <c r="H743" s="48"/>
      <c r="I743" s="48"/>
      <c r="J743" s="48"/>
      <c r="K743" s="48"/>
      <c r="L743" s="48"/>
      <c r="M743" s="48"/>
      <c r="N743" s="48"/>
      <c r="O743" s="48"/>
      <c r="P743" s="48"/>
      <c r="Q743" s="48"/>
      <c r="R743" s="48"/>
      <c r="S743" s="48"/>
      <c r="T743" s="48"/>
      <c r="U743" s="48"/>
      <c r="V743" s="48"/>
      <c r="W743" s="48"/>
      <c r="X743" s="48"/>
      <c r="Y743" s="48"/>
      <c r="Z743" s="48"/>
    </row>
    <row r="744" spans="1:26" ht="15.75" customHeight="1">
      <c r="A744" s="48"/>
      <c r="B744" s="48"/>
      <c r="C744" s="48"/>
      <c r="D744" s="48"/>
      <c r="E744" s="48"/>
      <c r="F744" s="48"/>
      <c r="G744" s="48"/>
      <c r="H744" s="48"/>
      <c r="I744" s="48"/>
      <c r="J744" s="48"/>
      <c r="K744" s="48"/>
      <c r="L744" s="48"/>
      <c r="M744" s="48"/>
      <c r="N744" s="48"/>
      <c r="O744" s="48"/>
      <c r="P744" s="48"/>
      <c r="Q744" s="48"/>
      <c r="R744" s="48"/>
      <c r="S744" s="48"/>
      <c r="T744" s="48"/>
      <c r="U744" s="48"/>
      <c r="V744" s="48"/>
      <c r="W744" s="48"/>
      <c r="X744" s="48"/>
      <c r="Y744" s="48"/>
      <c r="Z744" s="48"/>
    </row>
    <row r="745" spans="1:26" ht="15.75" customHeight="1">
      <c r="A745" s="48"/>
      <c r="B745" s="48"/>
      <c r="C745" s="48"/>
      <c r="D745" s="48"/>
      <c r="E745" s="48"/>
      <c r="F745" s="48"/>
      <c r="G745" s="48"/>
      <c r="H745" s="48"/>
      <c r="I745" s="48"/>
      <c r="J745" s="48"/>
      <c r="K745" s="48"/>
      <c r="L745" s="48"/>
      <c r="M745" s="48"/>
      <c r="N745" s="48"/>
      <c r="O745" s="48"/>
      <c r="P745" s="48"/>
      <c r="Q745" s="48"/>
      <c r="R745" s="48"/>
      <c r="S745" s="48"/>
      <c r="T745" s="48"/>
      <c r="U745" s="48"/>
      <c r="V745" s="48"/>
      <c r="W745" s="48"/>
      <c r="X745" s="48"/>
      <c r="Y745" s="48"/>
      <c r="Z745" s="48"/>
    </row>
    <row r="746" spans="1:26" ht="15.75" customHeight="1">
      <c r="A746" s="48"/>
      <c r="B746" s="48"/>
      <c r="C746" s="48"/>
      <c r="D746" s="48"/>
      <c r="E746" s="48"/>
      <c r="F746" s="48"/>
      <c r="G746" s="48"/>
      <c r="H746" s="48"/>
      <c r="I746" s="48"/>
      <c r="J746" s="48"/>
      <c r="K746" s="48"/>
      <c r="L746" s="48"/>
      <c r="M746" s="48"/>
      <c r="N746" s="48"/>
      <c r="O746" s="48"/>
      <c r="P746" s="48"/>
      <c r="Q746" s="48"/>
      <c r="R746" s="48"/>
      <c r="S746" s="48"/>
      <c r="T746" s="48"/>
      <c r="U746" s="48"/>
      <c r="V746" s="48"/>
      <c r="W746" s="48"/>
      <c r="X746" s="48"/>
      <c r="Y746" s="48"/>
      <c r="Z746" s="48"/>
    </row>
    <row r="747" spans="1:26" ht="15.75" customHeight="1">
      <c r="A747" s="48"/>
      <c r="B747" s="48"/>
      <c r="C747" s="48"/>
      <c r="D747" s="48"/>
      <c r="E747" s="48"/>
      <c r="F747" s="48"/>
      <c r="G747" s="48"/>
      <c r="H747" s="48"/>
      <c r="I747" s="48"/>
      <c r="J747" s="48"/>
      <c r="K747" s="48"/>
      <c r="L747" s="48"/>
      <c r="M747" s="48"/>
      <c r="N747" s="48"/>
      <c r="O747" s="48"/>
      <c r="P747" s="48"/>
      <c r="Q747" s="48"/>
      <c r="R747" s="48"/>
      <c r="S747" s="48"/>
      <c r="T747" s="48"/>
      <c r="U747" s="48"/>
      <c r="V747" s="48"/>
      <c r="W747" s="48"/>
      <c r="X747" s="48"/>
      <c r="Y747" s="48"/>
      <c r="Z747" s="48"/>
    </row>
    <row r="748" spans="1:26" ht="15.75" customHeight="1">
      <c r="A748" s="48"/>
      <c r="B748" s="48"/>
      <c r="C748" s="48"/>
      <c r="D748" s="48"/>
      <c r="E748" s="48"/>
      <c r="F748" s="48"/>
      <c r="G748" s="48"/>
      <c r="H748" s="48"/>
      <c r="I748" s="48"/>
      <c r="J748" s="48"/>
      <c r="K748" s="48"/>
      <c r="L748" s="48"/>
      <c r="M748" s="48"/>
      <c r="N748" s="48"/>
      <c r="O748" s="48"/>
      <c r="P748" s="48"/>
      <c r="Q748" s="48"/>
      <c r="R748" s="48"/>
      <c r="S748" s="48"/>
      <c r="T748" s="48"/>
      <c r="U748" s="48"/>
      <c r="V748" s="48"/>
      <c r="W748" s="48"/>
      <c r="X748" s="48"/>
      <c r="Y748" s="48"/>
      <c r="Z748" s="48"/>
    </row>
    <row r="749" spans="1:26" ht="15.75" customHeight="1">
      <c r="A749" s="48"/>
      <c r="B749" s="48"/>
      <c r="C749" s="48"/>
      <c r="D749" s="48"/>
      <c r="E749" s="48"/>
      <c r="F749" s="48"/>
      <c r="G749" s="48"/>
      <c r="H749" s="48"/>
      <c r="I749" s="48"/>
      <c r="J749" s="48"/>
      <c r="K749" s="48"/>
      <c r="L749" s="48"/>
      <c r="M749" s="48"/>
      <c r="N749" s="48"/>
      <c r="O749" s="48"/>
      <c r="P749" s="48"/>
      <c r="Q749" s="48"/>
      <c r="R749" s="48"/>
      <c r="S749" s="48"/>
      <c r="T749" s="48"/>
      <c r="U749" s="48"/>
      <c r="V749" s="48"/>
      <c r="W749" s="48"/>
      <c r="X749" s="48"/>
      <c r="Y749" s="48"/>
      <c r="Z749" s="48"/>
    </row>
    <row r="750" spans="1:26" ht="15.75" customHeight="1">
      <c r="A750" s="48"/>
      <c r="B750" s="48"/>
      <c r="C750" s="48"/>
      <c r="D750" s="48"/>
      <c r="E750" s="48"/>
      <c r="F750" s="48"/>
      <c r="G750" s="48"/>
      <c r="H750" s="48"/>
      <c r="I750" s="48"/>
      <c r="J750" s="48"/>
      <c r="K750" s="48"/>
      <c r="L750" s="48"/>
      <c r="M750" s="48"/>
      <c r="N750" s="48"/>
      <c r="O750" s="48"/>
      <c r="P750" s="48"/>
      <c r="Q750" s="48"/>
      <c r="R750" s="48"/>
      <c r="S750" s="48"/>
      <c r="T750" s="48"/>
      <c r="U750" s="48"/>
      <c r="V750" s="48"/>
      <c r="W750" s="48"/>
      <c r="X750" s="48"/>
      <c r="Y750" s="48"/>
      <c r="Z750" s="48"/>
    </row>
    <row r="751" spans="1:26" ht="15.75" customHeight="1">
      <c r="A751" s="48"/>
      <c r="B751" s="48"/>
      <c r="C751" s="48"/>
      <c r="D751" s="48"/>
      <c r="E751" s="48"/>
      <c r="F751" s="48"/>
      <c r="G751" s="48"/>
      <c r="H751" s="48"/>
      <c r="I751" s="48"/>
      <c r="J751" s="48"/>
      <c r="K751" s="48"/>
      <c r="L751" s="48"/>
      <c r="M751" s="48"/>
      <c r="N751" s="48"/>
      <c r="O751" s="48"/>
      <c r="P751" s="48"/>
      <c r="Q751" s="48"/>
      <c r="R751" s="48"/>
      <c r="S751" s="48"/>
      <c r="T751" s="48"/>
      <c r="U751" s="48"/>
      <c r="V751" s="48"/>
      <c r="W751" s="48"/>
      <c r="X751" s="48"/>
      <c r="Y751" s="48"/>
      <c r="Z751" s="48"/>
    </row>
    <row r="752" spans="1:26" ht="15.75" customHeight="1">
      <c r="A752" s="48"/>
      <c r="B752" s="48"/>
      <c r="C752" s="48"/>
      <c r="D752" s="48"/>
      <c r="E752" s="48"/>
      <c r="F752" s="48"/>
      <c r="G752" s="48"/>
      <c r="H752" s="48"/>
      <c r="I752" s="48"/>
      <c r="J752" s="48"/>
      <c r="K752" s="48"/>
      <c r="L752" s="48"/>
      <c r="M752" s="48"/>
      <c r="N752" s="48"/>
      <c r="O752" s="48"/>
      <c r="P752" s="48"/>
      <c r="Q752" s="48"/>
      <c r="R752" s="48"/>
      <c r="S752" s="48"/>
      <c r="T752" s="48"/>
      <c r="U752" s="48"/>
      <c r="V752" s="48"/>
      <c r="W752" s="48"/>
      <c r="X752" s="48"/>
      <c r="Y752" s="48"/>
      <c r="Z752" s="48"/>
    </row>
    <row r="753" spans="1:26" ht="15.75" customHeight="1">
      <c r="A753" s="48"/>
      <c r="B753" s="48"/>
      <c r="C753" s="48"/>
      <c r="D753" s="48"/>
      <c r="E753" s="48"/>
      <c r="F753" s="48"/>
      <c r="G753" s="48"/>
      <c r="H753" s="48"/>
      <c r="I753" s="48"/>
      <c r="J753" s="48"/>
      <c r="K753" s="48"/>
      <c r="L753" s="48"/>
      <c r="M753" s="48"/>
      <c r="N753" s="48"/>
      <c r="O753" s="48"/>
      <c r="P753" s="48"/>
      <c r="Q753" s="48"/>
      <c r="R753" s="48"/>
      <c r="S753" s="48"/>
      <c r="T753" s="48"/>
      <c r="U753" s="48"/>
      <c r="V753" s="48"/>
      <c r="W753" s="48"/>
      <c r="X753" s="48"/>
      <c r="Y753" s="48"/>
      <c r="Z753" s="48"/>
    </row>
    <row r="754" spans="1:26" ht="15.75" customHeight="1">
      <c r="A754" s="48"/>
      <c r="B754" s="48"/>
      <c r="C754" s="48"/>
      <c r="D754" s="48"/>
      <c r="E754" s="48"/>
      <c r="F754" s="48"/>
      <c r="G754" s="48"/>
      <c r="H754" s="48"/>
      <c r="I754" s="48"/>
      <c r="J754" s="48"/>
      <c r="K754" s="48"/>
      <c r="L754" s="48"/>
      <c r="M754" s="48"/>
      <c r="N754" s="48"/>
      <c r="O754" s="48"/>
      <c r="P754" s="48"/>
      <c r="Q754" s="48"/>
      <c r="R754" s="48"/>
      <c r="S754" s="48"/>
      <c r="T754" s="48"/>
      <c r="U754" s="48"/>
      <c r="V754" s="48"/>
      <c r="W754" s="48"/>
      <c r="X754" s="48"/>
      <c r="Y754" s="48"/>
      <c r="Z754" s="48"/>
    </row>
    <row r="755" spans="1:26" ht="15.75" customHeight="1">
      <c r="A755" s="48"/>
      <c r="B755" s="48"/>
      <c r="C755" s="48"/>
      <c r="D755" s="48"/>
      <c r="E755" s="48"/>
      <c r="F755" s="48"/>
      <c r="G755" s="48"/>
      <c r="H755" s="48"/>
      <c r="I755" s="48"/>
      <c r="J755" s="48"/>
      <c r="K755" s="48"/>
      <c r="L755" s="48"/>
      <c r="M755" s="48"/>
      <c r="N755" s="48"/>
      <c r="O755" s="48"/>
      <c r="P755" s="48"/>
      <c r="Q755" s="48"/>
      <c r="R755" s="48"/>
      <c r="S755" s="48"/>
      <c r="T755" s="48"/>
      <c r="U755" s="48"/>
      <c r="V755" s="48"/>
      <c r="W755" s="48"/>
      <c r="X755" s="48"/>
      <c r="Y755" s="48"/>
      <c r="Z755" s="48"/>
    </row>
    <row r="756" spans="1:26" ht="15.75" customHeight="1">
      <c r="A756" s="48"/>
      <c r="B756" s="48"/>
      <c r="C756" s="48"/>
      <c r="D756" s="48"/>
      <c r="E756" s="48"/>
      <c r="F756" s="48"/>
      <c r="G756" s="48"/>
      <c r="H756" s="48"/>
      <c r="I756" s="48"/>
      <c r="J756" s="48"/>
      <c r="K756" s="48"/>
      <c r="L756" s="48"/>
      <c r="M756" s="48"/>
      <c r="N756" s="48"/>
      <c r="O756" s="48"/>
      <c r="P756" s="48"/>
      <c r="Q756" s="48"/>
      <c r="R756" s="48"/>
      <c r="S756" s="48"/>
      <c r="T756" s="48"/>
      <c r="U756" s="48"/>
      <c r="V756" s="48"/>
      <c r="W756" s="48"/>
      <c r="X756" s="48"/>
      <c r="Y756" s="48"/>
      <c r="Z756" s="48"/>
    </row>
    <row r="757" spans="1:26" ht="15.75" customHeight="1">
      <c r="A757" s="48"/>
      <c r="B757" s="48"/>
      <c r="C757" s="48"/>
      <c r="D757" s="48"/>
      <c r="E757" s="48"/>
      <c r="F757" s="48"/>
      <c r="G757" s="48"/>
      <c r="H757" s="48"/>
      <c r="I757" s="48"/>
      <c r="J757" s="48"/>
      <c r="K757" s="48"/>
      <c r="L757" s="48"/>
      <c r="M757" s="48"/>
      <c r="N757" s="48"/>
      <c r="O757" s="48"/>
      <c r="P757" s="48"/>
      <c r="Q757" s="48"/>
      <c r="R757" s="48"/>
      <c r="S757" s="48"/>
      <c r="T757" s="48"/>
      <c r="U757" s="48"/>
      <c r="V757" s="48"/>
      <c r="W757" s="48"/>
      <c r="X757" s="48"/>
      <c r="Y757" s="48"/>
      <c r="Z757" s="48"/>
    </row>
    <row r="758" spans="1:26" ht="15.75" customHeight="1">
      <c r="A758" s="48"/>
      <c r="B758" s="48"/>
      <c r="C758" s="48"/>
      <c r="D758" s="48"/>
      <c r="E758" s="48"/>
      <c r="F758" s="48"/>
      <c r="G758" s="48"/>
      <c r="H758" s="48"/>
      <c r="I758" s="48"/>
      <c r="J758" s="48"/>
      <c r="K758" s="48"/>
      <c r="L758" s="48"/>
      <c r="M758" s="48"/>
      <c r="N758" s="48"/>
      <c r="O758" s="48"/>
      <c r="P758" s="48"/>
      <c r="Q758" s="48"/>
      <c r="R758" s="48"/>
      <c r="S758" s="48"/>
      <c r="T758" s="48"/>
      <c r="U758" s="48"/>
      <c r="V758" s="48"/>
      <c r="W758" s="48"/>
      <c r="X758" s="48"/>
      <c r="Y758" s="48"/>
      <c r="Z758" s="48"/>
    </row>
    <row r="759" spans="1:26" ht="15.75" customHeight="1">
      <c r="A759" s="48"/>
      <c r="B759" s="48"/>
      <c r="C759" s="48"/>
      <c r="D759" s="48"/>
      <c r="E759" s="48"/>
      <c r="F759" s="48"/>
      <c r="G759" s="48"/>
      <c r="H759" s="48"/>
      <c r="I759" s="48"/>
      <c r="J759" s="48"/>
      <c r="K759" s="48"/>
      <c r="L759" s="48"/>
      <c r="M759" s="48"/>
      <c r="N759" s="48"/>
      <c r="O759" s="48"/>
      <c r="P759" s="48"/>
      <c r="Q759" s="48"/>
      <c r="R759" s="48"/>
      <c r="S759" s="48"/>
      <c r="T759" s="48"/>
      <c r="U759" s="48"/>
      <c r="V759" s="48"/>
      <c r="W759" s="48"/>
      <c r="X759" s="48"/>
      <c r="Y759" s="48"/>
      <c r="Z759" s="48"/>
    </row>
    <row r="760" spans="1:26" ht="15.75" customHeight="1">
      <c r="A760" s="48"/>
      <c r="B760" s="48"/>
      <c r="C760" s="48"/>
      <c r="D760" s="48"/>
      <c r="E760" s="48"/>
      <c r="F760" s="48"/>
      <c r="G760" s="48"/>
      <c r="H760" s="48"/>
      <c r="I760" s="48"/>
      <c r="J760" s="48"/>
      <c r="K760" s="48"/>
      <c r="L760" s="48"/>
      <c r="M760" s="48"/>
      <c r="N760" s="48"/>
      <c r="O760" s="48"/>
      <c r="P760" s="48"/>
      <c r="Q760" s="48"/>
      <c r="R760" s="48"/>
      <c r="S760" s="48"/>
      <c r="T760" s="48"/>
      <c r="U760" s="48"/>
      <c r="V760" s="48"/>
      <c r="W760" s="48"/>
      <c r="X760" s="48"/>
      <c r="Y760" s="48"/>
      <c r="Z760" s="48"/>
    </row>
    <row r="761" spans="1:26" ht="15.75" customHeight="1">
      <c r="A761" s="48"/>
      <c r="B761" s="48"/>
      <c r="C761" s="48"/>
      <c r="D761" s="48"/>
      <c r="E761" s="48"/>
      <c r="F761" s="48"/>
      <c r="G761" s="48"/>
      <c r="H761" s="48"/>
      <c r="I761" s="48"/>
      <c r="J761" s="48"/>
      <c r="K761" s="48"/>
      <c r="L761" s="48"/>
      <c r="M761" s="48"/>
      <c r="N761" s="48"/>
      <c r="O761" s="48"/>
      <c r="P761" s="48"/>
      <c r="Q761" s="48"/>
      <c r="R761" s="48"/>
      <c r="S761" s="48"/>
      <c r="T761" s="48"/>
      <c r="U761" s="48"/>
      <c r="V761" s="48"/>
      <c r="W761" s="48"/>
      <c r="X761" s="48"/>
      <c r="Y761" s="48"/>
      <c r="Z761" s="48"/>
    </row>
    <row r="762" spans="1:26" ht="15.75" customHeight="1">
      <c r="A762" s="48"/>
      <c r="B762" s="48"/>
      <c r="C762" s="48"/>
      <c r="D762" s="48"/>
      <c r="E762" s="48"/>
      <c r="F762" s="48"/>
      <c r="G762" s="48"/>
      <c r="H762" s="48"/>
      <c r="I762" s="48"/>
      <c r="J762" s="48"/>
      <c r="K762" s="48"/>
      <c r="L762" s="48"/>
      <c r="M762" s="48"/>
      <c r="N762" s="48"/>
      <c r="O762" s="48"/>
      <c r="P762" s="48"/>
      <c r="Q762" s="48"/>
      <c r="R762" s="48"/>
      <c r="S762" s="48"/>
      <c r="T762" s="48"/>
      <c r="U762" s="48"/>
      <c r="V762" s="48"/>
      <c r="W762" s="48"/>
      <c r="X762" s="48"/>
      <c r="Y762" s="48"/>
      <c r="Z762" s="48"/>
    </row>
    <row r="763" spans="1:26" ht="15.75" customHeight="1">
      <c r="A763" s="48"/>
      <c r="B763" s="48"/>
      <c r="C763" s="48"/>
      <c r="D763" s="48"/>
      <c r="E763" s="48"/>
      <c r="F763" s="48"/>
      <c r="G763" s="48"/>
      <c r="H763" s="48"/>
      <c r="I763" s="48"/>
      <c r="J763" s="48"/>
      <c r="K763" s="48"/>
      <c r="L763" s="48"/>
      <c r="M763" s="48"/>
      <c r="N763" s="48"/>
      <c r="O763" s="48"/>
      <c r="P763" s="48"/>
      <c r="Q763" s="48"/>
      <c r="R763" s="48"/>
      <c r="S763" s="48"/>
      <c r="T763" s="48"/>
      <c r="U763" s="48"/>
      <c r="V763" s="48"/>
      <c r="W763" s="48"/>
      <c r="X763" s="48"/>
      <c r="Y763" s="48"/>
      <c r="Z763" s="48"/>
    </row>
    <row r="764" spans="1:26" ht="15.75" customHeight="1">
      <c r="A764" s="48"/>
      <c r="B764" s="48"/>
      <c r="C764" s="48"/>
      <c r="D764" s="48"/>
      <c r="E764" s="48"/>
      <c r="F764" s="48"/>
      <c r="G764" s="48"/>
      <c r="H764" s="48"/>
      <c r="I764" s="48"/>
      <c r="J764" s="48"/>
      <c r="K764" s="48"/>
      <c r="L764" s="48"/>
      <c r="M764" s="48"/>
      <c r="N764" s="48"/>
      <c r="O764" s="48"/>
      <c r="P764" s="48"/>
      <c r="Q764" s="48"/>
      <c r="R764" s="48"/>
      <c r="S764" s="48"/>
      <c r="T764" s="48"/>
      <c r="U764" s="48"/>
      <c r="V764" s="48"/>
      <c r="W764" s="48"/>
      <c r="X764" s="48"/>
      <c r="Y764" s="48"/>
      <c r="Z764" s="48"/>
    </row>
    <row r="765" spans="1:26" ht="15.75" customHeight="1">
      <c r="A765" s="48"/>
      <c r="B765" s="48"/>
      <c r="C765" s="48"/>
      <c r="D765" s="48"/>
      <c r="E765" s="48"/>
      <c r="F765" s="48"/>
      <c r="G765" s="48"/>
      <c r="H765" s="48"/>
      <c r="I765" s="48"/>
      <c r="J765" s="48"/>
      <c r="K765" s="48"/>
      <c r="L765" s="48"/>
      <c r="M765" s="48"/>
      <c r="N765" s="48"/>
      <c r="O765" s="48"/>
      <c r="P765" s="48"/>
      <c r="Q765" s="48"/>
      <c r="R765" s="48"/>
      <c r="S765" s="48"/>
      <c r="T765" s="48"/>
      <c r="U765" s="48"/>
      <c r="V765" s="48"/>
      <c r="W765" s="48"/>
      <c r="X765" s="48"/>
      <c r="Y765" s="48"/>
      <c r="Z765" s="48"/>
    </row>
    <row r="766" spans="1:26" ht="15.75" customHeight="1">
      <c r="A766" s="48"/>
      <c r="B766" s="48"/>
      <c r="C766" s="48"/>
      <c r="D766" s="48"/>
      <c r="E766" s="48"/>
      <c r="F766" s="48"/>
      <c r="G766" s="48"/>
      <c r="H766" s="48"/>
      <c r="I766" s="48"/>
      <c r="J766" s="48"/>
      <c r="K766" s="48"/>
      <c r="L766" s="48"/>
      <c r="M766" s="48"/>
      <c r="N766" s="48"/>
      <c r="O766" s="48"/>
      <c r="P766" s="48"/>
      <c r="Q766" s="48"/>
      <c r="R766" s="48"/>
      <c r="S766" s="48"/>
      <c r="T766" s="48"/>
      <c r="U766" s="48"/>
      <c r="V766" s="48"/>
      <c r="W766" s="48"/>
      <c r="X766" s="48"/>
      <c r="Y766" s="48"/>
      <c r="Z766" s="48"/>
    </row>
    <row r="767" spans="1:26" ht="15.75" customHeight="1">
      <c r="A767" s="48"/>
      <c r="B767" s="48"/>
      <c r="C767" s="48"/>
      <c r="D767" s="48"/>
      <c r="E767" s="48"/>
      <c r="F767" s="48"/>
      <c r="G767" s="48"/>
      <c r="H767" s="48"/>
      <c r="I767" s="48"/>
      <c r="J767" s="48"/>
      <c r="K767" s="48"/>
      <c r="L767" s="48"/>
      <c r="M767" s="48"/>
      <c r="N767" s="48"/>
      <c r="O767" s="48"/>
      <c r="P767" s="48"/>
      <c r="Q767" s="48"/>
      <c r="R767" s="48"/>
      <c r="S767" s="48"/>
      <c r="T767" s="48"/>
      <c r="U767" s="48"/>
      <c r="V767" s="48"/>
      <c r="W767" s="48"/>
      <c r="X767" s="48"/>
      <c r="Y767" s="48"/>
      <c r="Z767" s="48"/>
    </row>
    <row r="768" spans="1:26" ht="15.75" customHeight="1">
      <c r="A768" s="48"/>
      <c r="B768" s="48"/>
      <c r="C768" s="48"/>
      <c r="D768" s="48"/>
      <c r="E768" s="48"/>
      <c r="F768" s="48"/>
      <c r="G768" s="48"/>
      <c r="H768" s="48"/>
      <c r="I768" s="48"/>
      <c r="J768" s="48"/>
      <c r="K768" s="48"/>
      <c r="L768" s="48"/>
      <c r="M768" s="48"/>
      <c r="N768" s="48"/>
      <c r="O768" s="48"/>
      <c r="P768" s="48"/>
      <c r="Q768" s="48"/>
      <c r="R768" s="48"/>
      <c r="S768" s="48"/>
      <c r="T768" s="48"/>
      <c r="U768" s="48"/>
      <c r="V768" s="48"/>
      <c r="W768" s="48"/>
      <c r="X768" s="48"/>
      <c r="Y768" s="48"/>
      <c r="Z768" s="48"/>
    </row>
    <row r="769" spans="1:26" ht="15.75" customHeight="1">
      <c r="A769" s="48"/>
      <c r="B769" s="48"/>
      <c r="C769" s="48"/>
      <c r="D769" s="48"/>
      <c r="E769" s="48"/>
      <c r="F769" s="48"/>
      <c r="G769" s="48"/>
      <c r="H769" s="48"/>
      <c r="I769" s="48"/>
      <c r="J769" s="48"/>
      <c r="K769" s="48"/>
      <c r="L769" s="48"/>
      <c r="M769" s="48"/>
      <c r="N769" s="48"/>
      <c r="O769" s="48"/>
      <c r="P769" s="48"/>
      <c r="Q769" s="48"/>
      <c r="R769" s="48"/>
      <c r="S769" s="48"/>
      <c r="T769" s="48"/>
      <c r="U769" s="48"/>
      <c r="V769" s="48"/>
      <c r="W769" s="48"/>
      <c r="X769" s="48"/>
      <c r="Y769" s="48"/>
      <c r="Z769" s="48"/>
    </row>
    <row r="770" spans="1:26" ht="15.75" customHeight="1">
      <c r="A770" s="48"/>
      <c r="B770" s="48"/>
      <c r="C770" s="48"/>
      <c r="D770" s="48"/>
      <c r="E770" s="48"/>
      <c r="F770" s="48"/>
      <c r="G770" s="48"/>
      <c r="H770" s="48"/>
      <c r="I770" s="48"/>
      <c r="J770" s="48"/>
      <c r="K770" s="48"/>
      <c r="L770" s="48"/>
      <c r="M770" s="48"/>
      <c r="N770" s="48"/>
      <c r="O770" s="48"/>
      <c r="P770" s="48"/>
      <c r="Q770" s="48"/>
      <c r="R770" s="48"/>
      <c r="S770" s="48"/>
      <c r="T770" s="48"/>
      <c r="U770" s="48"/>
      <c r="V770" s="48"/>
      <c r="W770" s="48"/>
      <c r="X770" s="48"/>
      <c r="Y770" s="48"/>
      <c r="Z770" s="48"/>
    </row>
    <row r="771" spans="1:26" ht="15.75" customHeight="1">
      <c r="A771" s="48"/>
      <c r="B771" s="48"/>
      <c r="C771" s="48"/>
      <c r="D771" s="48"/>
      <c r="E771" s="48"/>
      <c r="F771" s="48"/>
      <c r="G771" s="48"/>
      <c r="H771" s="48"/>
      <c r="I771" s="48"/>
      <c r="J771" s="48"/>
      <c r="K771" s="48"/>
      <c r="L771" s="48"/>
      <c r="M771" s="48"/>
      <c r="N771" s="48"/>
      <c r="O771" s="48"/>
      <c r="P771" s="48"/>
      <c r="Q771" s="48"/>
      <c r="R771" s="48"/>
      <c r="S771" s="48"/>
      <c r="T771" s="48"/>
      <c r="U771" s="48"/>
      <c r="V771" s="48"/>
      <c r="W771" s="48"/>
      <c r="X771" s="48"/>
      <c r="Y771" s="48"/>
      <c r="Z771" s="48"/>
    </row>
    <row r="772" spans="1:26" ht="15.75" customHeight="1">
      <c r="A772" s="48"/>
      <c r="B772" s="48"/>
      <c r="C772" s="48"/>
      <c r="D772" s="48"/>
      <c r="E772" s="48"/>
      <c r="F772" s="48"/>
      <c r="G772" s="48"/>
      <c r="H772" s="48"/>
      <c r="I772" s="48"/>
      <c r="J772" s="48"/>
      <c r="K772" s="48"/>
      <c r="L772" s="48"/>
      <c r="M772" s="48"/>
      <c r="N772" s="48"/>
      <c r="O772" s="48"/>
      <c r="P772" s="48"/>
      <c r="Q772" s="48"/>
      <c r="R772" s="48"/>
      <c r="S772" s="48"/>
      <c r="T772" s="48"/>
      <c r="U772" s="48"/>
      <c r="V772" s="48"/>
      <c r="W772" s="48"/>
      <c r="X772" s="48"/>
      <c r="Y772" s="48"/>
      <c r="Z772" s="48"/>
    </row>
    <row r="773" spans="1:26" ht="15.75" customHeight="1">
      <c r="A773" s="48"/>
      <c r="B773" s="48"/>
      <c r="C773" s="48"/>
      <c r="D773" s="48"/>
      <c r="E773" s="48"/>
      <c r="F773" s="48"/>
      <c r="G773" s="48"/>
      <c r="H773" s="48"/>
      <c r="I773" s="48"/>
      <c r="J773" s="48"/>
      <c r="K773" s="48"/>
      <c r="L773" s="48"/>
      <c r="M773" s="48"/>
      <c r="N773" s="48"/>
      <c r="O773" s="48"/>
      <c r="P773" s="48"/>
      <c r="Q773" s="48"/>
      <c r="R773" s="48"/>
      <c r="S773" s="48"/>
      <c r="T773" s="48"/>
      <c r="U773" s="48"/>
      <c r="V773" s="48"/>
      <c r="W773" s="48"/>
      <c r="X773" s="48"/>
      <c r="Y773" s="48"/>
      <c r="Z773" s="48"/>
    </row>
    <row r="774" spans="1:26" ht="15.75" customHeight="1">
      <c r="A774" s="48"/>
      <c r="B774" s="48"/>
      <c r="C774" s="48"/>
      <c r="D774" s="48"/>
      <c r="E774" s="48"/>
      <c r="F774" s="48"/>
      <c r="G774" s="48"/>
      <c r="H774" s="48"/>
      <c r="I774" s="48"/>
      <c r="J774" s="48"/>
      <c r="K774" s="48"/>
      <c r="L774" s="48"/>
      <c r="M774" s="48"/>
      <c r="N774" s="48"/>
      <c r="O774" s="48"/>
      <c r="P774" s="48"/>
      <c r="Q774" s="48"/>
      <c r="R774" s="48"/>
      <c r="S774" s="48"/>
      <c r="T774" s="48"/>
      <c r="U774" s="48"/>
      <c r="V774" s="48"/>
      <c r="W774" s="48"/>
      <c r="X774" s="48"/>
      <c r="Y774" s="48"/>
      <c r="Z774" s="48"/>
    </row>
    <row r="775" spans="1:26" ht="15.75" customHeight="1">
      <c r="A775" s="48"/>
      <c r="B775" s="48"/>
      <c r="C775" s="48"/>
      <c r="D775" s="48"/>
      <c r="E775" s="48"/>
      <c r="F775" s="48"/>
      <c r="G775" s="48"/>
      <c r="H775" s="48"/>
      <c r="I775" s="48"/>
      <c r="J775" s="48"/>
      <c r="K775" s="48"/>
      <c r="L775" s="48"/>
      <c r="M775" s="48"/>
      <c r="N775" s="48"/>
      <c r="O775" s="48"/>
      <c r="P775" s="48"/>
      <c r="Q775" s="48"/>
      <c r="R775" s="48"/>
      <c r="S775" s="48"/>
      <c r="T775" s="48"/>
      <c r="U775" s="48"/>
      <c r="V775" s="48"/>
      <c r="W775" s="48"/>
      <c r="X775" s="48"/>
      <c r="Y775" s="48"/>
      <c r="Z775" s="48"/>
    </row>
    <row r="776" spans="1:26" ht="15.75" customHeight="1">
      <c r="A776" s="48"/>
      <c r="B776" s="48"/>
      <c r="C776" s="48"/>
      <c r="D776" s="48"/>
      <c r="E776" s="48"/>
      <c r="F776" s="48"/>
      <c r="G776" s="48"/>
      <c r="H776" s="48"/>
      <c r="I776" s="48"/>
      <c r="J776" s="48"/>
      <c r="K776" s="48"/>
      <c r="L776" s="48"/>
      <c r="M776" s="48"/>
      <c r="N776" s="48"/>
      <c r="O776" s="48"/>
      <c r="P776" s="48"/>
      <c r="Q776" s="48"/>
      <c r="R776" s="48"/>
      <c r="S776" s="48"/>
      <c r="T776" s="48"/>
      <c r="U776" s="48"/>
      <c r="V776" s="48"/>
      <c r="W776" s="48"/>
      <c r="X776" s="48"/>
      <c r="Y776" s="48"/>
      <c r="Z776" s="48"/>
    </row>
    <row r="777" spans="1:26" ht="15.75" customHeight="1">
      <c r="A777" s="48"/>
      <c r="B777" s="48"/>
      <c r="C777" s="48"/>
      <c r="D777" s="48"/>
      <c r="E777" s="48"/>
      <c r="F777" s="48"/>
      <c r="G777" s="48"/>
      <c r="H777" s="48"/>
      <c r="I777" s="48"/>
      <c r="J777" s="48"/>
      <c r="K777" s="48"/>
      <c r="L777" s="48"/>
      <c r="M777" s="48"/>
      <c r="N777" s="48"/>
      <c r="O777" s="48"/>
      <c r="P777" s="48"/>
      <c r="Q777" s="48"/>
      <c r="R777" s="48"/>
      <c r="S777" s="48"/>
      <c r="T777" s="48"/>
      <c r="U777" s="48"/>
      <c r="V777" s="48"/>
      <c r="W777" s="48"/>
      <c r="X777" s="48"/>
      <c r="Y777" s="48"/>
      <c r="Z777" s="48"/>
    </row>
    <row r="778" spans="1:26" ht="15.75" customHeight="1">
      <c r="A778" s="48"/>
      <c r="B778" s="48"/>
      <c r="C778" s="48"/>
      <c r="D778" s="48"/>
      <c r="E778" s="48"/>
      <c r="F778" s="48"/>
      <c r="G778" s="48"/>
      <c r="H778" s="48"/>
      <c r="I778" s="48"/>
      <c r="J778" s="48"/>
      <c r="K778" s="48"/>
      <c r="L778" s="48"/>
      <c r="M778" s="48"/>
      <c r="N778" s="48"/>
      <c r="O778" s="48"/>
      <c r="P778" s="48"/>
      <c r="Q778" s="48"/>
      <c r="R778" s="48"/>
      <c r="S778" s="48"/>
      <c r="T778" s="48"/>
      <c r="U778" s="48"/>
      <c r="V778" s="48"/>
      <c r="W778" s="48"/>
      <c r="X778" s="48"/>
      <c r="Y778" s="48"/>
      <c r="Z778" s="48"/>
    </row>
    <row r="779" spans="1:26" ht="15.75" customHeight="1">
      <c r="A779" s="48"/>
      <c r="B779" s="48"/>
      <c r="C779" s="48"/>
      <c r="D779" s="48"/>
      <c r="E779" s="48"/>
      <c r="F779" s="48"/>
      <c r="G779" s="48"/>
      <c r="H779" s="48"/>
      <c r="I779" s="48"/>
      <c r="J779" s="48"/>
      <c r="K779" s="48"/>
      <c r="L779" s="48"/>
      <c r="M779" s="48"/>
      <c r="N779" s="48"/>
      <c r="O779" s="48"/>
      <c r="P779" s="48"/>
      <c r="Q779" s="48"/>
      <c r="R779" s="48"/>
      <c r="S779" s="48"/>
      <c r="T779" s="48"/>
      <c r="U779" s="48"/>
      <c r="V779" s="48"/>
      <c r="W779" s="48"/>
      <c r="X779" s="48"/>
      <c r="Y779" s="48"/>
      <c r="Z779" s="48"/>
    </row>
    <row r="780" spans="1:26" ht="15.75" customHeight="1">
      <c r="A780" s="48"/>
      <c r="B780" s="48"/>
      <c r="C780" s="48"/>
      <c r="D780" s="48"/>
      <c r="E780" s="48"/>
      <c r="F780" s="48"/>
      <c r="G780" s="48"/>
      <c r="H780" s="48"/>
      <c r="I780" s="48"/>
      <c r="J780" s="48"/>
      <c r="K780" s="48"/>
      <c r="L780" s="48"/>
      <c r="M780" s="48"/>
      <c r="N780" s="48"/>
      <c r="O780" s="48"/>
      <c r="P780" s="48"/>
      <c r="Q780" s="48"/>
      <c r="R780" s="48"/>
      <c r="S780" s="48"/>
      <c r="T780" s="48"/>
      <c r="U780" s="48"/>
      <c r="V780" s="48"/>
      <c r="W780" s="48"/>
      <c r="X780" s="48"/>
      <c r="Y780" s="48"/>
      <c r="Z780" s="48"/>
    </row>
    <row r="781" spans="1:26" ht="15.75" customHeight="1">
      <c r="A781" s="48"/>
      <c r="B781" s="48"/>
      <c r="C781" s="48"/>
      <c r="D781" s="48"/>
      <c r="E781" s="48"/>
      <c r="F781" s="48"/>
      <c r="G781" s="48"/>
      <c r="H781" s="48"/>
      <c r="I781" s="48"/>
      <c r="J781" s="48"/>
      <c r="K781" s="48"/>
      <c r="L781" s="48"/>
      <c r="M781" s="48"/>
      <c r="N781" s="48"/>
      <c r="O781" s="48"/>
      <c r="P781" s="48"/>
      <c r="Q781" s="48"/>
      <c r="R781" s="48"/>
      <c r="S781" s="48"/>
      <c r="T781" s="48"/>
      <c r="U781" s="48"/>
      <c r="V781" s="48"/>
      <c r="W781" s="48"/>
      <c r="X781" s="48"/>
      <c r="Y781" s="48"/>
      <c r="Z781" s="48"/>
    </row>
    <row r="782" spans="1:26" ht="15.75" customHeight="1">
      <c r="A782" s="48"/>
      <c r="B782" s="48"/>
      <c r="C782" s="48"/>
      <c r="D782" s="48"/>
      <c r="E782" s="48"/>
      <c r="F782" s="48"/>
      <c r="G782" s="48"/>
      <c r="H782" s="48"/>
      <c r="I782" s="48"/>
      <c r="J782" s="48"/>
      <c r="K782" s="48"/>
      <c r="L782" s="48"/>
      <c r="M782" s="48"/>
      <c r="N782" s="48"/>
      <c r="O782" s="48"/>
      <c r="P782" s="48"/>
      <c r="Q782" s="48"/>
      <c r="R782" s="48"/>
      <c r="S782" s="48"/>
      <c r="T782" s="48"/>
      <c r="U782" s="48"/>
      <c r="V782" s="48"/>
      <c r="W782" s="48"/>
      <c r="X782" s="48"/>
      <c r="Y782" s="48"/>
      <c r="Z782" s="48"/>
    </row>
    <row r="783" spans="1:26" ht="15.75" customHeight="1">
      <c r="A783" s="48"/>
      <c r="B783" s="48"/>
      <c r="C783" s="48"/>
      <c r="D783" s="48"/>
      <c r="E783" s="48"/>
      <c r="F783" s="48"/>
      <c r="G783" s="48"/>
      <c r="H783" s="48"/>
      <c r="I783" s="48"/>
      <c r="J783" s="48"/>
      <c r="K783" s="48"/>
      <c r="L783" s="48"/>
      <c r="M783" s="48"/>
      <c r="N783" s="48"/>
      <c r="O783" s="48"/>
      <c r="P783" s="48"/>
      <c r="Q783" s="48"/>
      <c r="R783" s="48"/>
      <c r="S783" s="48"/>
      <c r="T783" s="48"/>
      <c r="U783" s="48"/>
      <c r="V783" s="48"/>
      <c r="W783" s="48"/>
      <c r="X783" s="48"/>
      <c r="Y783" s="48"/>
      <c r="Z783" s="48"/>
    </row>
    <row r="784" spans="1:26" ht="15.75" customHeight="1">
      <c r="A784" s="48"/>
      <c r="B784" s="48"/>
      <c r="C784" s="48"/>
      <c r="D784" s="48"/>
      <c r="E784" s="48"/>
      <c r="F784" s="48"/>
      <c r="G784" s="48"/>
      <c r="H784" s="48"/>
      <c r="I784" s="48"/>
      <c r="J784" s="48"/>
      <c r="K784" s="48"/>
      <c r="L784" s="48"/>
      <c r="M784" s="48"/>
      <c r="N784" s="48"/>
      <c r="O784" s="48"/>
      <c r="P784" s="48"/>
      <c r="Q784" s="48"/>
      <c r="R784" s="48"/>
      <c r="S784" s="48"/>
      <c r="T784" s="48"/>
      <c r="U784" s="48"/>
      <c r="V784" s="48"/>
      <c r="W784" s="48"/>
      <c r="X784" s="48"/>
      <c r="Y784" s="48"/>
      <c r="Z784" s="48"/>
    </row>
    <row r="785" spans="1:26" ht="15.75" customHeight="1">
      <c r="A785" s="48"/>
      <c r="B785" s="48"/>
      <c r="C785" s="48"/>
      <c r="D785" s="48"/>
      <c r="E785" s="48"/>
      <c r="F785" s="48"/>
      <c r="G785" s="48"/>
      <c r="H785" s="48"/>
      <c r="I785" s="48"/>
      <c r="J785" s="48"/>
      <c r="K785" s="48"/>
      <c r="L785" s="48"/>
      <c r="M785" s="48"/>
      <c r="N785" s="48"/>
      <c r="O785" s="48"/>
      <c r="P785" s="48"/>
      <c r="Q785" s="48"/>
      <c r="R785" s="48"/>
      <c r="S785" s="48"/>
      <c r="T785" s="48"/>
      <c r="U785" s="48"/>
      <c r="V785" s="48"/>
      <c r="W785" s="48"/>
      <c r="X785" s="48"/>
      <c r="Y785" s="48"/>
      <c r="Z785" s="48"/>
    </row>
    <row r="786" spans="1:26" ht="15.75" customHeight="1">
      <c r="A786" s="48"/>
      <c r="B786" s="48"/>
      <c r="C786" s="48"/>
      <c r="D786" s="48"/>
      <c r="E786" s="48"/>
      <c r="F786" s="48"/>
      <c r="G786" s="48"/>
      <c r="H786" s="48"/>
      <c r="I786" s="48"/>
      <c r="J786" s="48"/>
      <c r="K786" s="48"/>
      <c r="L786" s="48"/>
      <c r="M786" s="48"/>
      <c r="N786" s="48"/>
      <c r="O786" s="48"/>
      <c r="P786" s="48"/>
      <c r="Q786" s="48"/>
      <c r="R786" s="48"/>
      <c r="S786" s="48"/>
      <c r="T786" s="48"/>
      <c r="U786" s="48"/>
      <c r="V786" s="48"/>
      <c r="W786" s="48"/>
      <c r="X786" s="48"/>
      <c r="Y786" s="48"/>
      <c r="Z786" s="48"/>
    </row>
    <row r="787" spans="1:26" ht="15.75" customHeight="1">
      <c r="A787" s="48"/>
      <c r="B787" s="48"/>
      <c r="C787" s="48"/>
      <c r="D787" s="48"/>
      <c r="E787" s="48"/>
      <c r="F787" s="48"/>
      <c r="G787" s="48"/>
      <c r="H787" s="48"/>
      <c r="I787" s="48"/>
      <c r="J787" s="48"/>
      <c r="K787" s="48"/>
      <c r="L787" s="48"/>
      <c r="M787" s="48"/>
      <c r="N787" s="48"/>
      <c r="O787" s="48"/>
      <c r="P787" s="48"/>
      <c r="Q787" s="48"/>
      <c r="R787" s="48"/>
      <c r="S787" s="48"/>
      <c r="T787" s="48"/>
      <c r="U787" s="48"/>
      <c r="V787" s="48"/>
      <c r="W787" s="48"/>
      <c r="X787" s="48"/>
      <c r="Y787" s="48"/>
      <c r="Z787" s="48"/>
    </row>
    <row r="788" spans="1:26" ht="15.75" customHeight="1">
      <c r="A788" s="48"/>
      <c r="B788" s="48"/>
      <c r="C788" s="48"/>
      <c r="D788" s="48"/>
      <c r="E788" s="48"/>
      <c r="F788" s="48"/>
      <c r="G788" s="48"/>
      <c r="H788" s="48"/>
      <c r="I788" s="48"/>
      <c r="J788" s="48"/>
      <c r="K788" s="48"/>
      <c r="L788" s="48"/>
      <c r="M788" s="48"/>
      <c r="N788" s="48"/>
      <c r="O788" s="48"/>
      <c r="P788" s="48"/>
      <c r="Q788" s="48"/>
      <c r="R788" s="48"/>
      <c r="S788" s="48"/>
      <c r="T788" s="48"/>
      <c r="U788" s="48"/>
      <c r="V788" s="48"/>
      <c r="W788" s="48"/>
      <c r="X788" s="48"/>
      <c r="Y788" s="48"/>
      <c r="Z788" s="48"/>
    </row>
    <row r="789" spans="1:26" ht="15.75" customHeight="1">
      <c r="A789" s="48"/>
      <c r="B789" s="48"/>
      <c r="C789" s="48"/>
      <c r="D789" s="48"/>
      <c r="E789" s="48"/>
      <c r="F789" s="48"/>
      <c r="G789" s="48"/>
      <c r="H789" s="48"/>
      <c r="I789" s="48"/>
      <c r="J789" s="48"/>
      <c r="K789" s="48"/>
      <c r="L789" s="48"/>
      <c r="M789" s="48"/>
      <c r="N789" s="48"/>
      <c r="O789" s="48"/>
      <c r="P789" s="48"/>
      <c r="Q789" s="48"/>
      <c r="R789" s="48"/>
      <c r="S789" s="48"/>
      <c r="T789" s="48"/>
      <c r="U789" s="48"/>
      <c r="V789" s="48"/>
      <c r="W789" s="48"/>
      <c r="X789" s="48"/>
      <c r="Y789" s="48"/>
      <c r="Z789" s="48"/>
    </row>
    <row r="790" spans="1:26" ht="15.75" customHeight="1">
      <c r="A790" s="48"/>
      <c r="B790" s="48"/>
      <c r="C790" s="48"/>
      <c r="D790" s="48"/>
      <c r="E790" s="48"/>
      <c r="F790" s="48"/>
      <c r="G790" s="48"/>
      <c r="H790" s="48"/>
      <c r="I790" s="48"/>
      <c r="J790" s="48"/>
      <c r="K790" s="48"/>
      <c r="L790" s="48"/>
      <c r="M790" s="48"/>
      <c r="N790" s="48"/>
      <c r="O790" s="48"/>
      <c r="P790" s="48"/>
      <c r="Q790" s="48"/>
      <c r="R790" s="48"/>
      <c r="S790" s="48"/>
      <c r="T790" s="48"/>
      <c r="U790" s="48"/>
      <c r="V790" s="48"/>
      <c r="W790" s="48"/>
      <c r="X790" s="48"/>
      <c r="Y790" s="48"/>
      <c r="Z790" s="48"/>
    </row>
    <row r="791" spans="1:26" ht="15.75" customHeight="1">
      <c r="A791" s="48"/>
      <c r="B791" s="48"/>
      <c r="C791" s="48"/>
      <c r="D791" s="48"/>
      <c r="E791" s="48"/>
      <c r="F791" s="48"/>
      <c r="G791" s="48"/>
      <c r="H791" s="48"/>
      <c r="I791" s="48"/>
      <c r="J791" s="48"/>
      <c r="K791" s="48"/>
      <c r="L791" s="48"/>
      <c r="M791" s="48"/>
      <c r="N791" s="48"/>
      <c r="O791" s="48"/>
      <c r="P791" s="48"/>
      <c r="Q791" s="48"/>
      <c r="R791" s="48"/>
      <c r="S791" s="48"/>
      <c r="T791" s="48"/>
      <c r="U791" s="48"/>
      <c r="V791" s="48"/>
      <c r="W791" s="48"/>
      <c r="X791" s="48"/>
      <c r="Y791" s="48"/>
      <c r="Z791" s="48"/>
    </row>
    <row r="792" spans="1:26" ht="15.75" customHeight="1">
      <c r="A792" s="48"/>
      <c r="B792" s="48"/>
      <c r="C792" s="48"/>
      <c r="D792" s="48"/>
      <c r="E792" s="48"/>
      <c r="F792" s="48"/>
      <c r="G792" s="48"/>
      <c r="H792" s="48"/>
      <c r="I792" s="48"/>
      <c r="J792" s="48"/>
      <c r="K792" s="48"/>
      <c r="L792" s="48"/>
      <c r="M792" s="48"/>
      <c r="N792" s="48"/>
      <c r="O792" s="48"/>
      <c r="P792" s="48"/>
      <c r="Q792" s="48"/>
      <c r="R792" s="48"/>
      <c r="S792" s="48"/>
      <c r="T792" s="48"/>
      <c r="U792" s="48"/>
      <c r="V792" s="48"/>
      <c r="W792" s="48"/>
      <c r="X792" s="48"/>
      <c r="Y792" s="48"/>
      <c r="Z792" s="48"/>
    </row>
    <row r="793" spans="1:26" ht="15.75" customHeight="1">
      <c r="A793" s="48"/>
      <c r="B793" s="48"/>
      <c r="C793" s="48"/>
      <c r="D793" s="48"/>
      <c r="E793" s="48"/>
      <c r="F793" s="48"/>
      <c r="G793" s="48"/>
      <c r="H793" s="48"/>
      <c r="I793" s="48"/>
      <c r="J793" s="48"/>
      <c r="K793" s="48"/>
      <c r="L793" s="48"/>
      <c r="M793" s="48"/>
      <c r="N793" s="48"/>
      <c r="O793" s="48"/>
      <c r="P793" s="48"/>
      <c r="Q793" s="48"/>
      <c r="R793" s="48"/>
      <c r="S793" s="48"/>
      <c r="T793" s="48"/>
      <c r="U793" s="48"/>
      <c r="V793" s="48"/>
      <c r="W793" s="48"/>
      <c r="X793" s="48"/>
      <c r="Y793" s="48"/>
      <c r="Z793" s="48"/>
    </row>
    <row r="794" spans="1:26" ht="15.75" customHeight="1">
      <c r="A794" s="48"/>
      <c r="B794" s="48"/>
      <c r="C794" s="48"/>
      <c r="D794" s="48"/>
      <c r="E794" s="48"/>
      <c r="F794" s="48"/>
      <c r="G794" s="48"/>
      <c r="H794" s="48"/>
      <c r="I794" s="48"/>
      <c r="J794" s="48"/>
      <c r="K794" s="48"/>
      <c r="L794" s="48"/>
      <c r="M794" s="48"/>
      <c r="N794" s="48"/>
      <c r="O794" s="48"/>
      <c r="P794" s="48"/>
      <c r="Q794" s="48"/>
      <c r="R794" s="48"/>
      <c r="S794" s="48"/>
      <c r="T794" s="48"/>
      <c r="U794" s="48"/>
      <c r="V794" s="48"/>
      <c r="W794" s="48"/>
      <c r="X794" s="48"/>
      <c r="Y794" s="48"/>
      <c r="Z794" s="48"/>
    </row>
    <row r="795" spans="1:26" ht="15.75" customHeight="1">
      <c r="A795" s="48"/>
      <c r="B795" s="48"/>
      <c r="C795" s="48"/>
      <c r="D795" s="48"/>
      <c r="E795" s="48"/>
      <c r="F795" s="48"/>
      <c r="G795" s="48"/>
      <c r="H795" s="48"/>
      <c r="I795" s="48"/>
      <c r="J795" s="48"/>
      <c r="K795" s="48"/>
      <c r="L795" s="48"/>
      <c r="M795" s="48"/>
      <c r="N795" s="48"/>
      <c r="O795" s="48"/>
      <c r="P795" s="48"/>
      <c r="Q795" s="48"/>
      <c r="R795" s="48"/>
      <c r="S795" s="48"/>
      <c r="T795" s="48"/>
      <c r="U795" s="48"/>
      <c r="V795" s="48"/>
      <c r="W795" s="48"/>
      <c r="X795" s="48"/>
      <c r="Y795" s="48"/>
      <c r="Z795" s="48"/>
    </row>
    <row r="796" spans="1:26" ht="15.75" customHeight="1">
      <c r="A796" s="48"/>
      <c r="B796" s="48"/>
      <c r="C796" s="48"/>
      <c r="D796" s="48"/>
      <c r="E796" s="48"/>
      <c r="F796" s="48"/>
      <c r="G796" s="48"/>
      <c r="H796" s="48"/>
      <c r="I796" s="48"/>
      <c r="J796" s="48"/>
      <c r="K796" s="48"/>
      <c r="L796" s="48"/>
      <c r="M796" s="48"/>
      <c r="N796" s="48"/>
      <c r="O796" s="48"/>
      <c r="P796" s="48"/>
      <c r="Q796" s="48"/>
      <c r="R796" s="48"/>
      <c r="S796" s="48"/>
      <c r="T796" s="48"/>
      <c r="U796" s="48"/>
      <c r="V796" s="48"/>
      <c r="W796" s="48"/>
      <c r="X796" s="48"/>
      <c r="Y796" s="48"/>
      <c r="Z796" s="48"/>
    </row>
    <row r="797" spans="1:26" ht="15.75" customHeight="1">
      <c r="A797" s="48"/>
      <c r="B797" s="48"/>
      <c r="C797" s="48"/>
      <c r="D797" s="48"/>
      <c r="E797" s="48"/>
      <c r="F797" s="48"/>
      <c r="G797" s="48"/>
      <c r="H797" s="48"/>
      <c r="I797" s="48"/>
      <c r="J797" s="48"/>
      <c r="K797" s="48"/>
      <c r="L797" s="48"/>
      <c r="M797" s="48"/>
      <c r="N797" s="48"/>
      <c r="O797" s="48"/>
      <c r="P797" s="48"/>
      <c r="Q797" s="48"/>
      <c r="R797" s="48"/>
      <c r="S797" s="48"/>
      <c r="T797" s="48"/>
      <c r="U797" s="48"/>
      <c r="V797" s="48"/>
      <c r="W797" s="48"/>
      <c r="X797" s="48"/>
      <c r="Y797" s="48"/>
      <c r="Z797" s="48"/>
    </row>
    <row r="798" spans="1:26" ht="15.75" customHeight="1">
      <c r="A798" s="48"/>
      <c r="B798" s="48"/>
      <c r="C798" s="48"/>
      <c r="D798" s="48"/>
      <c r="E798" s="48"/>
      <c r="F798" s="48"/>
      <c r="G798" s="48"/>
      <c r="H798" s="48"/>
      <c r="I798" s="48"/>
      <c r="J798" s="48"/>
      <c r="K798" s="48"/>
      <c r="L798" s="48"/>
      <c r="M798" s="48"/>
      <c r="N798" s="48"/>
      <c r="O798" s="48"/>
      <c r="P798" s="48"/>
      <c r="Q798" s="48"/>
      <c r="R798" s="48"/>
      <c r="S798" s="48"/>
      <c r="T798" s="48"/>
      <c r="U798" s="48"/>
      <c r="V798" s="48"/>
      <c r="W798" s="48"/>
      <c r="X798" s="48"/>
      <c r="Y798" s="48"/>
      <c r="Z798" s="48"/>
    </row>
    <row r="799" spans="1:26" ht="15.75" customHeight="1">
      <c r="A799" s="48"/>
      <c r="B799" s="48"/>
      <c r="C799" s="48"/>
      <c r="D799" s="48"/>
      <c r="E799" s="48"/>
      <c r="F799" s="48"/>
      <c r="G799" s="48"/>
      <c r="H799" s="48"/>
      <c r="I799" s="48"/>
      <c r="J799" s="48"/>
      <c r="K799" s="48"/>
      <c r="L799" s="48"/>
      <c r="M799" s="48"/>
      <c r="N799" s="48"/>
      <c r="O799" s="48"/>
      <c r="P799" s="48"/>
      <c r="Q799" s="48"/>
      <c r="R799" s="48"/>
      <c r="S799" s="48"/>
      <c r="T799" s="48"/>
      <c r="U799" s="48"/>
      <c r="V799" s="48"/>
      <c r="W799" s="48"/>
      <c r="X799" s="48"/>
      <c r="Y799" s="48"/>
      <c r="Z799" s="48"/>
    </row>
    <row r="800" spans="1:26" ht="15.75" customHeight="1">
      <c r="A800" s="48"/>
      <c r="B800" s="48"/>
      <c r="C800" s="48"/>
      <c r="D800" s="48"/>
      <c r="E800" s="48"/>
      <c r="F800" s="48"/>
      <c r="G800" s="48"/>
      <c r="H800" s="48"/>
      <c r="I800" s="48"/>
      <c r="J800" s="48"/>
      <c r="K800" s="48"/>
      <c r="L800" s="48"/>
      <c r="M800" s="48"/>
      <c r="N800" s="48"/>
      <c r="O800" s="48"/>
      <c r="P800" s="48"/>
      <c r="Q800" s="48"/>
      <c r="R800" s="48"/>
      <c r="S800" s="48"/>
      <c r="T800" s="48"/>
      <c r="U800" s="48"/>
      <c r="V800" s="48"/>
      <c r="W800" s="48"/>
      <c r="X800" s="48"/>
      <c r="Y800" s="48"/>
      <c r="Z800" s="48"/>
    </row>
    <row r="801" spans="1:26" ht="15.75" customHeight="1">
      <c r="A801" s="48"/>
      <c r="B801" s="48"/>
      <c r="C801" s="48"/>
      <c r="D801" s="48"/>
      <c r="E801" s="48"/>
      <c r="F801" s="48"/>
      <c r="G801" s="48"/>
      <c r="H801" s="48"/>
      <c r="I801" s="48"/>
      <c r="J801" s="48"/>
      <c r="K801" s="48"/>
      <c r="L801" s="48"/>
      <c r="M801" s="48"/>
      <c r="N801" s="48"/>
      <c r="O801" s="48"/>
      <c r="P801" s="48"/>
      <c r="Q801" s="48"/>
      <c r="R801" s="48"/>
      <c r="S801" s="48"/>
      <c r="T801" s="48"/>
      <c r="U801" s="48"/>
      <c r="V801" s="48"/>
      <c r="W801" s="48"/>
      <c r="X801" s="48"/>
      <c r="Y801" s="48"/>
      <c r="Z801" s="48"/>
    </row>
    <row r="802" spans="1:26" ht="15.75" customHeight="1">
      <c r="A802" s="48"/>
      <c r="B802" s="48"/>
      <c r="C802" s="48"/>
      <c r="D802" s="48"/>
      <c r="E802" s="48"/>
      <c r="F802" s="48"/>
      <c r="G802" s="48"/>
      <c r="H802" s="48"/>
      <c r="I802" s="48"/>
      <c r="J802" s="48"/>
      <c r="K802" s="48"/>
      <c r="L802" s="48"/>
      <c r="M802" s="48"/>
      <c r="N802" s="48"/>
      <c r="O802" s="48"/>
      <c r="P802" s="48"/>
      <c r="Q802" s="48"/>
      <c r="R802" s="48"/>
      <c r="S802" s="48"/>
      <c r="T802" s="48"/>
      <c r="U802" s="48"/>
      <c r="V802" s="48"/>
      <c r="W802" s="48"/>
      <c r="X802" s="48"/>
      <c r="Y802" s="48"/>
      <c r="Z802" s="48"/>
    </row>
    <row r="803" spans="1:26" ht="15.75" customHeight="1">
      <c r="A803" s="48"/>
      <c r="B803" s="48"/>
      <c r="C803" s="48"/>
      <c r="D803" s="48"/>
      <c r="E803" s="48"/>
      <c r="F803" s="48"/>
      <c r="G803" s="48"/>
      <c r="H803" s="48"/>
      <c r="I803" s="48"/>
      <c r="J803" s="48"/>
      <c r="K803" s="48"/>
      <c r="L803" s="48"/>
      <c r="M803" s="48"/>
      <c r="N803" s="48"/>
      <c r="O803" s="48"/>
      <c r="P803" s="48"/>
      <c r="Q803" s="48"/>
      <c r="R803" s="48"/>
      <c r="S803" s="48"/>
      <c r="T803" s="48"/>
      <c r="U803" s="48"/>
      <c r="V803" s="48"/>
      <c r="W803" s="48"/>
      <c r="X803" s="48"/>
      <c r="Y803" s="48"/>
      <c r="Z803" s="48"/>
    </row>
    <row r="804" spans="1:26" ht="15.75" customHeight="1">
      <c r="A804" s="48"/>
      <c r="B804" s="48"/>
      <c r="C804" s="48"/>
      <c r="D804" s="48"/>
      <c r="E804" s="48"/>
      <c r="F804" s="48"/>
      <c r="G804" s="48"/>
      <c r="H804" s="48"/>
      <c r="I804" s="48"/>
      <c r="J804" s="48"/>
      <c r="K804" s="48"/>
      <c r="L804" s="48"/>
      <c r="M804" s="48"/>
      <c r="N804" s="48"/>
      <c r="O804" s="48"/>
      <c r="P804" s="48"/>
      <c r="Q804" s="48"/>
      <c r="R804" s="48"/>
      <c r="S804" s="48"/>
      <c r="T804" s="48"/>
      <c r="U804" s="48"/>
      <c r="V804" s="48"/>
      <c r="W804" s="48"/>
      <c r="X804" s="48"/>
      <c r="Y804" s="48"/>
      <c r="Z804" s="48"/>
    </row>
    <row r="805" spans="1:26" ht="15.75" customHeight="1">
      <c r="A805" s="48"/>
      <c r="B805" s="48"/>
      <c r="C805" s="48"/>
      <c r="D805" s="48"/>
      <c r="E805" s="48"/>
      <c r="F805" s="48"/>
      <c r="G805" s="48"/>
      <c r="H805" s="48"/>
      <c r="I805" s="48"/>
      <c r="J805" s="48"/>
      <c r="K805" s="48"/>
      <c r="L805" s="48"/>
      <c r="M805" s="48"/>
      <c r="N805" s="48"/>
      <c r="O805" s="48"/>
      <c r="P805" s="48"/>
      <c r="Q805" s="48"/>
      <c r="R805" s="48"/>
      <c r="S805" s="48"/>
      <c r="T805" s="48"/>
      <c r="U805" s="48"/>
      <c r="V805" s="48"/>
      <c r="W805" s="48"/>
      <c r="X805" s="48"/>
      <c r="Y805" s="48"/>
      <c r="Z805" s="48"/>
    </row>
    <row r="806" spans="1:26" ht="15.75" customHeight="1">
      <c r="A806" s="48"/>
      <c r="B806" s="48"/>
      <c r="C806" s="48"/>
      <c r="D806" s="48"/>
      <c r="E806" s="48"/>
      <c r="F806" s="48"/>
      <c r="G806" s="48"/>
      <c r="H806" s="48"/>
      <c r="I806" s="48"/>
      <c r="J806" s="48"/>
      <c r="K806" s="48"/>
      <c r="L806" s="48"/>
      <c r="M806" s="48"/>
      <c r="N806" s="48"/>
      <c r="O806" s="48"/>
      <c r="P806" s="48"/>
      <c r="Q806" s="48"/>
      <c r="R806" s="48"/>
      <c r="S806" s="48"/>
      <c r="T806" s="48"/>
      <c r="U806" s="48"/>
      <c r="V806" s="48"/>
      <c r="W806" s="48"/>
      <c r="X806" s="48"/>
      <c r="Y806" s="48"/>
      <c r="Z806" s="48"/>
    </row>
    <row r="807" spans="1:26" ht="15.75" customHeight="1">
      <c r="A807" s="48"/>
      <c r="B807" s="48"/>
      <c r="C807" s="48"/>
      <c r="D807" s="48"/>
      <c r="E807" s="48"/>
      <c r="F807" s="48"/>
      <c r="G807" s="48"/>
      <c r="H807" s="48"/>
      <c r="I807" s="48"/>
      <c r="J807" s="48"/>
      <c r="K807" s="48"/>
      <c r="L807" s="48"/>
      <c r="M807" s="48"/>
      <c r="N807" s="48"/>
      <c r="O807" s="48"/>
      <c r="P807" s="48"/>
      <c r="Q807" s="48"/>
      <c r="R807" s="48"/>
      <c r="S807" s="48"/>
      <c r="T807" s="48"/>
      <c r="U807" s="48"/>
      <c r="V807" s="48"/>
      <c r="W807" s="48"/>
      <c r="X807" s="48"/>
      <c r="Y807" s="48"/>
      <c r="Z807" s="48"/>
    </row>
    <row r="808" spans="1:26" ht="15.75" customHeight="1">
      <c r="A808" s="48"/>
      <c r="B808" s="48"/>
      <c r="C808" s="48"/>
      <c r="D808" s="48"/>
      <c r="E808" s="48"/>
      <c r="F808" s="48"/>
      <c r="G808" s="48"/>
      <c r="H808" s="48"/>
      <c r="I808" s="48"/>
      <c r="J808" s="48"/>
      <c r="K808" s="48"/>
      <c r="L808" s="48"/>
      <c r="M808" s="48"/>
      <c r="N808" s="48"/>
      <c r="O808" s="48"/>
      <c r="P808" s="48"/>
      <c r="Q808" s="48"/>
      <c r="R808" s="48"/>
      <c r="S808" s="48"/>
      <c r="T808" s="48"/>
      <c r="U808" s="48"/>
      <c r="V808" s="48"/>
      <c r="W808" s="48"/>
      <c r="X808" s="48"/>
      <c r="Y808" s="48"/>
      <c r="Z808" s="48"/>
    </row>
    <row r="809" spans="1:26" ht="15.75" customHeight="1">
      <c r="A809" s="48"/>
      <c r="B809" s="48"/>
      <c r="C809" s="48"/>
      <c r="D809" s="48"/>
      <c r="E809" s="48"/>
      <c r="F809" s="48"/>
      <c r="G809" s="48"/>
      <c r="H809" s="48"/>
      <c r="I809" s="48"/>
      <c r="J809" s="48"/>
      <c r="K809" s="48"/>
      <c r="L809" s="48"/>
      <c r="M809" s="48"/>
      <c r="N809" s="48"/>
      <c r="O809" s="48"/>
      <c r="P809" s="48"/>
      <c r="Q809" s="48"/>
      <c r="R809" s="48"/>
      <c r="S809" s="48"/>
      <c r="T809" s="48"/>
      <c r="U809" s="48"/>
      <c r="V809" s="48"/>
      <c r="W809" s="48"/>
      <c r="X809" s="48"/>
      <c r="Y809" s="48"/>
      <c r="Z809" s="48"/>
    </row>
    <row r="810" spans="1:26" ht="15.75" customHeight="1">
      <c r="A810" s="48"/>
      <c r="B810" s="48"/>
      <c r="C810" s="48"/>
      <c r="D810" s="48"/>
      <c r="E810" s="48"/>
      <c r="F810" s="48"/>
      <c r="G810" s="48"/>
      <c r="H810" s="48"/>
      <c r="I810" s="48"/>
      <c r="J810" s="48"/>
      <c r="K810" s="48"/>
      <c r="L810" s="48"/>
      <c r="M810" s="48"/>
      <c r="N810" s="48"/>
      <c r="O810" s="48"/>
      <c r="P810" s="48"/>
      <c r="Q810" s="48"/>
      <c r="R810" s="48"/>
      <c r="S810" s="48"/>
      <c r="T810" s="48"/>
      <c r="U810" s="48"/>
      <c r="V810" s="48"/>
      <c r="W810" s="48"/>
      <c r="X810" s="48"/>
      <c r="Y810" s="48"/>
      <c r="Z810" s="48"/>
    </row>
    <row r="811" spans="1:26" ht="15.75" customHeight="1">
      <c r="A811" s="48"/>
      <c r="B811" s="48"/>
      <c r="C811" s="48"/>
      <c r="D811" s="48"/>
      <c r="E811" s="48"/>
      <c r="F811" s="48"/>
      <c r="G811" s="48"/>
      <c r="H811" s="48"/>
      <c r="I811" s="48"/>
      <c r="J811" s="48"/>
      <c r="K811" s="48"/>
      <c r="L811" s="48"/>
      <c r="M811" s="48"/>
      <c r="N811" s="48"/>
      <c r="O811" s="48"/>
      <c r="P811" s="48"/>
      <c r="Q811" s="48"/>
      <c r="R811" s="48"/>
      <c r="S811" s="48"/>
      <c r="T811" s="48"/>
      <c r="U811" s="48"/>
      <c r="V811" s="48"/>
      <c r="W811" s="48"/>
      <c r="X811" s="48"/>
      <c r="Y811" s="48"/>
      <c r="Z811" s="48"/>
    </row>
    <row r="812" spans="1:26" ht="15.75" customHeight="1">
      <c r="A812" s="48"/>
      <c r="B812" s="48"/>
      <c r="C812" s="48"/>
      <c r="D812" s="48"/>
      <c r="E812" s="48"/>
      <c r="F812" s="48"/>
      <c r="G812" s="48"/>
      <c r="H812" s="48"/>
      <c r="I812" s="48"/>
      <c r="J812" s="48"/>
      <c r="K812" s="48"/>
      <c r="L812" s="48"/>
      <c r="M812" s="48"/>
      <c r="N812" s="48"/>
      <c r="O812" s="48"/>
      <c r="P812" s="48"/>
      <c r="Q812" s="48"/>
      <c r="R812" s="48"/>
      <c r="S812" s="48"/>
      <c r="T812" s="48"/>
      <c r="U812" s="48"/>
      <c r="V812" s="48"/>
      <c r="W812" s="48"/>
      <c r="X812" s="48"/>
      <c r="Y812" s="48"/>
      <c r="Z812" s="48"/>
    </row>
    <row r="813" spans="1:26" ht="15.75" customHeight="1">
      <c r="A813" s="48"/>
      <c r="B813" s="48"/>
      <c r="C813" s="48"/>
      <c r="D813" s="48"/>
      <c r="E813" s="48"/>
      <c r="F813" s="48"/>
      <c r="G813" s="48"/>
      <c r="H813" s="48"/>
      <c r="I813" s="48"/>
      <c r="J813" s="48"/>
      <c r="K813" s="48"/>
      <c r="L813" s="48"/>
      <c r="M813" s="48"/>
      <c r="N813" s="48"/>
      <c r="O813" s="48"/>
      <c r="P813" s="48"/>
      <c r="Q813" s="48"/>
      <c r="R813" s="48"/>
      <c r="S813" s="48"/>
      <c r="T813" s="48"/>
      <c r="U813" s="48"/>
      <c r="V813" s="48"/>
      <c r="W813" s="48"/>
      <c r="X813" s="48"/>
      <c r="Y813" s="48"/>
      <c r="Z813" s="48"/>
    </row>
    <row r="814" spans="1:26" ht="15.75" customHeight="1">
      <c r="A814" s="48"/>
      <c r="B814" s="48"/>
      <c r="C814" s="48"/>
      <c r="D814" s="48"/>
      <c r="E814" s="48"/>
      <c r="F814" s="48"/>
      <c r="G814" s="48"/>
      <c r="H814" s="48"/>
      <c r="I814" s="48"/>
      <c r="J814" s="48"/>
      <c r="K814" s="48"/>
      <c r="L814" s="48"/>
      <c r="M814" s="48"/>
      <c r="N814" s="48"/>
      <c r="O814" s="48"/>
      <c r="P814" s="48"/>
      <c r="Q814" s="48"/>
      <c r="R814" s="48"/>
      <c r="S814" s="48"/>
      <c r="T814" s="48"/>
      <c r="U814" s="48"/>
      <c r="V814" s="48"/>
      <c r="W814" s="48"/>
      <c r="X814" s="48"/>
      <c r="Y814" s="48"/>
      <c r="Z814" s="48"/>
    </row>
    <row r="815" spans="1:26" ht="15.75" customHeight="1">
      <c r="A815" s="48"/>
      <c r="B815" s="48"/>
      <c r="C815" s="48"/>
      <c r="D815" s="48"/>
      <c r="E815" s="48"/>
      <c r="F815" s="48"/>
      <c r="G815" s="48"/>
      <c r="H815" s="48"/>
      <c r="I815" s="48"/>
      <c r="J815" s="48"/>
      <c r="K815" s="48"/>
      <c r="L815" s="48"/>
      <c r="M815" s="48"/>
      <c r="N815" s="48"/>
      <c r="O815" s="48"/>
      <c r="P815" s="48"/>
      <c r="Q815" s="48"/>
      <c r="R815" s="48"/>
      <c r="S815" s="48"/>
      <c r="T815" s="48"/>
      <c r="U815" s="48"/>
      <c r="V815" s="48"/>
      <c r="W815" s="48"/>
      <c r="X815" s="48"/>
      <c r="Y815" s="48"/>
      <c r="Z815" s="48"/>
    </row>
    <row r="816" spans="1:26" ht="15.75" customHeight="1">
      <c r="A816" s="48"/>
      <c r="B816" s="48"/>
      <c r="C816" s="48"/>
      <c r="D816" s="48"/>
      <c r="E816" s="48"/>
      <c r="F816" s="48"/>
      <c r="G816" s="48"/>
      <c r="H816" s="48"/>
      <c r="I816" s="48"/>
      <c r="J816" s="48"/>
      <c r="K816" s="48"/>
      <c r="L816" s="48"/>
      <c r="M816" s="48"/>
      <c r="N816" s="48"/>
      <c r="O816" s="48"/>
      <c r="P816" s="48"/>
      <c r="Q816" s="48"/>
      <c r="R816" s="48"/>
      <c r="S816" s="48"/>
      <c r="T816" s="48"/>
      <c r="U816" s="48"/>
      <c r="V816" s="48"/>
      <c r="W816" s="48"/>
      <c r="X816" s="48"/>
      <c r="Y816" s="48"/>
      <c r="Z816" s="48"/>
    </row>
    <row r="817" spans="1:26" ht="15.75" customHeight="1">
      <c r="A817" s="48"/>
      <c r="B817" s="48"/>
      <c r="C817" s="48"/>
      <c r="D817" s="48"/>
      <c r="E817" s="48"/>
      <c r="F817" s="48"/>
      <c r="G817" s="48"/>
      <c r="H817" s="48"/>
      <c r="I817" s="48"/>
      <c r="J817" s="48"/>
      <c r="K817" s="48"/>
      <c r="L817" s="48"/>
      <c r="M817" s="48"/>
      <c r="N817" s="48"/>
      <c r="O817" s="48"/>
      <c r="P817" s="48"/>
      <c r="Q817" s="48"/>
      <c r="R817" s="48"/>
      <c r="S817" s="48"/>
      <c r="T817" s="48"/>
      <c r="U817" s="48"/>
      <c r="V817" s="48"/>
      <c r="W817" s="48"/>
      <c r="X817" s="48"/>
      <c r="Y817" s="48"/>
      <c r="Z817" s="48"/>
    </row>
    <row r="818" spans="1:26" ht="15.75" customHeight="1">
      <c r="A818" s="48"/>
      <c r="B818" s="48"/>
      <c r="C818" s="48"/>
      <c r="D818" s="48"/>
      <c r="E818" s="48"/>
      <c r="F818" s="48"/>
      <c r="G818" s="48"/>
      <c r="H818" s="48"/>
      <c r="I818" s="48"/>
      <c r="J818" s="48"/>
      <c r="K818" s="48"/>
      <c r="L818" s="48"/>
      <c r="M818" s="48"/>
      <c r="N818" s="48"/>
      <c r="O818" s="48"/>
      <c r="P818" s="48"/>
      <c r="Q818" s="48"/>
      <c r="R818" s="48"/>
      <c r="S818" s="48"/>
      <c r="T818" s="48"/>
      <c r="U818" s="48"/>
      <c r="V818" s="48"/>
      <c r="W818" s="48"/>
      <c r="X818" s="48"/>
      <c r="Y818" s="48"/>
      <c r="Z818" s="48"/>
    </row>
    <row r="819" spans="1:26" ht="15.75" customHeight="1">
      <c r="A819" s="48"/>
      <c r="B819" s="48"/>
      <c r="C819" s="48"/>
      <c r="D819" s="48"/>
      <c r="E819" s="48"/>
      <c r="F819" s="48"/>
      <c r="G819" s="48"/>
      <c r="H819" s="48"/>
      <c r="I819" s="48"/>
      <c r="J819" s="48"/>
      <c r="K819" s="48"/>
      <c r="L819" s="48"/>
      <c r="M819" s="48"/>
      <c r="N819" s="48"/>
      <c r="O819" s="48"/>
      <c r="P819" s="48"/>
      <c r="Q819" s="48"/>
      <c r="R819" s="48"/>
      <c r="S819" s="48"/>
      <c r="T819" s="48"/>
      <c r="U819" s="48"/>
      <c r="V819" s="48"/>
      <c r="W819" s="48"/>
      <c r="X819" s="48"/>
      <c r="Y819" s="48"/>
      <c r="Z819" s="48"/>
    </row>
    <row r="820" spans="1:26" ht="15.75" customHeight="1">
      <c r="A820" s="48"/>
      <c r="B820" s="48"/>
      <c r="C820" s="48"/>
      <c r="D820" s="48"/>
      <c r="E820" s="48"/>
      <c r="F820" s="48"/>
      <c r="G820" s="48"/>
      <c r="H820" s="48"/>
      <c r="I820" s="48"/>
      <c r="J820" s="48"/>
      <c r="K820" s="48"/>
      <c r="L820" s="48"/>
      <c r="M820" s="48"/>
      <c r="N820" s="48"/>
      <c r="O820" s="48"/>
      <c r="P820" s="48"/>
      <c r="Q820" s="48"/>
      <c r="R820" s="48"/>
      <c r="S820" s="48"/>
      <c r="T820" s="48"/>
      <c r="U820" s="48"/>
      <c r="V820" s="48"/>
      <c r="W820" s="48"/>
      <c r="X820" s="48"/>
      <c r="Y820" s="48"/>
      <c r="Z820" s="48"/>
    </row>
    <row r="821" spans="1:26" ht="15.75" customHeight="1">
      <c r="A821" s="48"/>
      <c r="B821" s="48"/>
      <c r="C821" s="48"/>
      <c r="D821" s="48"/>
      <c r="E821" s="48"/>
      <c r="F821" s="48"/>
      <c r="G821" s="48"/>
      <c r="H821" s="48"/>
      <c r="I821" s="48"/>
      <c r="J821" s="48"/>
      <c r="K821" s="48"/>
      <c r="L821" s="48"/>
      <c r="M821" s="48"/>
      <c r="N821" s="48"/>
      <c r="O821" s="48"/>
      <c r="P821" s="48"/>
      <c r="Q821" s="48"/>
      <c r="R821" s="48"/>
      <c r="S821" s="48"/>
      <c r="T821" s="48"/>
      <c r="U821" s="48"/>
      <c r="V821" s="48"/>
      <c r="W821" s="48"/>
      <c r="X821" s="48"/>
      <c r="Y821" s="48"/>
      <c r="Z821" s="48"/>
    </row>
    <row r="822" spans="1:26" ht="15.75" customHeight="1">
      <c r="A822" s="48"/>
      <c r="B822" s="48"/>
      <c r="C822" s="48"/>
      <c r="D822" s="48"/>
      <c r="E822" s="48"/>
      <c r="F822" s="48"/>
      <c r="G822" s="48"/>
      <c r="H822" s="48"/>
      <c r="I822" s="48"/>
      <c r="J822" s="48"/>
      <c r="K822" s="48"/>
      <c r="L822" s="48"/>
      <c r="M822" s="48"/>
      <c r="N822" s="48"/>
      <c r="O822" s="48"/>
      <c r="P822" s="48"/>
      <c r="Q822" s="48"/>
      <c r="R822" s="48"/>
      <c r="S822" s="48"/>
      <c r="T822" s="48"/>
      <c r="U822" s="48"/>
      <c r="V822" s="48"/>
      <c r="W822" s="48"/>
      <c r="X822" s="48"/>
      <c r="Y822" s="48"/>
      <c r="Z822" s="48"/>
    </row>
    <row r="823" spans="1:26" ht="15.75" customHeight="1">
      <c r="A823" s="48"/>
      <c r="B823" s="48"/>
      <c r="C823" s="48"/>
      <c r="D823" s="48"/>
      <c r="E823" s="48"/>
      <c r="F823" s="48"/>
      <c r="G823" s="48"/>
      <c r="H823" s="48"/>
      <c r="I823" s="48"/>
      <c r="J823" s="48"/>
      <c r="K823" s="48"/>
      <c r="L823" s="48"/>
      <c r="M823" s="48"/>
      <c r="N823" s="48"/>
      <c r="O823" s="48"/>
      <c r="P823" s="48"/>
      <c r="Q823" s="48"/>
      <c r="R823" s="48"/>
      <c r="S823" s="48"/>
      <c r="T823" s="48"/>
      <c r="U823" s="48"/>
      <c r="V823" s="48"/>
      <c r="W823" s="48"/>
      <c r="X823" s="48"/>
      <c r="Y823" s="48"/>
      <c r="Z823" s="48"/>
    </row>
    <row r="824" spans="1:26" ht="15.75" customHeight="1">
      <c r="A824" s="48"/>
      <c r="B824" s="48"/>
      <c r="C824" s="48"/>
      <c r="D824" s="48"/>
      <c r="E824" s="48"/>
      <c r="F824" s="48"/>
      <c r="G824" s="48"/>
      <c r="H824" s="48"/>
      <c r="I824" s="48"/>
      <c r="J824" s="48"/>
      <c r="K824" s="48"/>
      <c r="L824" s="48"/>
      <c r="M824" s="48"/>
      <c r="N824" s="48"/>
      <c r="O824" s="48"/>
      <c r="P824" s="48"/>
      <c r="Q824" s="48"/>
      <c r="R824" s="48"/>
      <c r="S824" s="48"/>
      <c r="T824" s="48"/>
      <c r="U824" s="48"/>
      <c r="V824" s="48"/>
      <c r="W824" s="48"/>
      <c r="X824" s="48"/>
      <c r="Y824" s="48"/>
      <c r="Z824" s="48"/>
    </row>
    <row r="825" spans="1:26" ht="15.75" customHeight="1">
      <c r="A825" s="48"/>
      <c r="B825" s="48"/>
      <c r="C825" s="48"/>
      <c r="D825" s="48"/>
      <c r="E825" s="48"/>
      <c r="F825" s="48"/>
      <c r="G825" s="48"/>
      <c r="H825" s="48"/>
      <c r="I825" s="48"/>
      <c r="J825" s="48"/>
      <c r="K825" s="48"/>
      <c r="L825" s="48"/>
      <c r="M825" s="48"/>
      <c r="N825" s="48"/>
      <c r="O825" s="48"/>
      <c r="P825" s="48"/>
      <c r="Q825" s="48"/>
      <c r="R825" s="48"/>
      <c r="S825" s="48"/>
      <c r="T825" s="48"/>
      <c r="U825" s="48"/>
      <c r="V825" s="48"/>
      <c r="W825" s="48"/>
      <c r="X825" s="48"/>
      <c r="Y825" s="48"/>
      <c r="Z825" s="48"/>
    </row>
    <row r="826" spans="1:26" ht="15.75" customHeight="1">
      <c r="A826" s="48"/>
      <c r="B826" s="48"/>
      <c r="C826" s="48"/>
      <c r="D826" s="48"/>
      <c r="E826" s="48"/>
      <c r="F826" s="48"/>
      <c r="G826" s="48"/>
      <c r="H826" s="48"/>
      <c r="I826" s="48"/>
      <c r="J826" s="48"/>
      <c r="K826" s="48"/>
      <c r="L826" s="48"/>
      <c r="M826" s="48"/>
      <c r="N826" s="48"/>
      <c r="O826" s="48"/>
      <c r="P826" s="48"/>
      <c r="Q826" s="48"/>
      <c r="R826" s="48"/>
      <c r="S826" s="48"/>
      <c r="T826" s="48"/>
      <c r="U826" s="48"/>
      <c r="V826" s="48"/>
      <c r="W826" s="48"/>
      <c r="X826" s="48"/>
      <c r="Y826" s="48"/>
      <c r="Z826" s="48"/>
    </row>
    <row r="827" spans="1:26" ht="15.75" customHeight="1">
      <c r="A827" s="48"/>
      <c r="B827" s="48"/>
      <c r="C827" s="48"/>
      <c r="D827" s="48"/>
      <c r="E827" s="48"/>
      <c r="F827" s="48"/>
      <c r="G827" s="48"/>
      <c r="H827" s="48"/>
      <c r="I827" s="48"/>
      <c r="J827" s="48"/>
      <c r="K827" s="48"/>
      <c r="L827" s="48"/>
      <c r="M827" s="48"/>
      <c r="N827" s="48"/>
      <c r="O827" s="48"/>
      <c r="P827" s="48"/>
      <c r="Q827" s="48"/>
      <c r="R827" s="48"/>
      <c r="S827" s="48"/>
      <c r="T827" s="48"/>
      <c r="U827" s="48"/>
      <c r="V827" s="48"/>
      <c r="W827" s="48"/>
      <c r="X827" s="48"/>
      <c r="Y827" s="48"/>
      <c r="Z827" s="48"/>
    </row>
    <row r="828" spans="1:26" ht="15.75" customHeight="1">
      <c r="A828" s="48"/>
      <c r="B828" s="48"/>
      <c r="C828" s="48"/>
      <c r="D828" s="48"/>
      <c r="E828" s="48"/>
      <c r="F828" s="48"/>
      <c r="G828" s="48"/>
      <c r="H828" s="48"/>
      <c r="I828" s="48"/>
      <c r="J828" s="48"/>
      <c r="K828" s="48"/>
      <c r="L828" s="48"/>
      <c r="M828" s="48"/>
      <c r="N828" s="48"/>
      <c r="O828" s="48"/>
      <c r="P828" s="48"/>
      <c r="Q828" s="48"/>
      <c r="R828" s="48"/>
      <c r="S828" s="48"/>
      <c r="T828" s="48"/>
      <c r="U828" s="48"/>
      <c r="V828" s="48"/>
      <c r="W828" s="48"/>
      <c r="X828" s="48"/>
      <c r="Y828" s="48"/>
      <c r="Z828" s="48"/>
    </row>
    <row r="829" spans="1:26" ht="15.75" customHeight="1">
      <c r="A829" s="48"/>
      <c r="B829" s="48"/>
      <c r="C829" s="48"/>
      <c r="D829" s="48"/>
      <c r="E829" s="48"/>
      <c r="F829" s="48"/>
      <c r="G829" s="48"/>
      <c r="H829" s="48"/>
      <c r="I829" s="48"/>
      <c r="J829" s="48"/>
      <c r="K829" s="48"/>
      <c r="L829" s="48"/>
      <c r="M829" s="48"/>
      <c r="N829" s="48"/>
      <c r="O829" s="48"/>
      <c r="P829" s="48"/>
      <c r="Q829" s="48"/>
      <c r="R829" s="48"/>
      <c r="S829" s="48"/>
      <c r="T829" s="48"/>
      <c r="U829" s="48"/>
      <c r="V829" s="48"/>
      <c r="W829" s="48"/>
      <c r="X829" s="48"/>
      <c r="Y829" s="48"/>
      <c r="Z829" s="48"/>
    </row>
    <row r="830" spans="1:26" ht="15.75" customHeight="1">
      <c r="A830" s="48"/>
      <c r="B830" s="48"/>
      <c r="C830" s="48"/>
      <c r="D830" s="48"/>
      <c r="E830" s="48"/>
      <c r="F830" s="48"/>
      <c r="G830" s="48"/>
      <c r="H830" s="48"/>
      <c r="I830" s="48"/>
      <c r="J830" s="48"/>
      <c r="K830" s="48"/>
      <c r="L830" s="48"/>
      <c r="M830" s="48"/>
      <c r="N830" s="48"/>
      <c r="O830" s="48"/>
      <c r="P830" s="48"/>
      <c r="Q830" s="48"/>
      <c r="R830" s="48"/>
      <c r="S830" s="48"/>
      <c r="T830" s="48"/>
      <c r="U830" s="48"/>
      <c r="V830" s="48"/>
      <c r="W830" s="48"/>
      <c r="X830" s="48"/>
      <c r="Y830" s="48"/>
      <c r="Z830" s="48"/>
    </row>
    <row r="831" spans="1:26" ht="15.75" customHeight="1">
      <c r="A831" s="48"/>
      <c r="B831" s="48"/>
      <c r="C831" s="48"/>
      <c r="D831" s="48"/>
      <c r="E831" s="48"/>
      <c r="F831" s="48"/>
      <c r="G831" s="48"/>
      <c r="H831" s="48"/>
      <c r="I831" s="48"/>
      <c r="J831" s="48"/>
      <c r="K831" s="48"/>
      <c r="L831" s="48"/>
      <c r="M831" s="48"/>
      <c r="N831" s="48"/>
      <c r="O831" s="48"/>
      <c r="P831" s="48"/>
      <c r="Q831" s="48"/>
      <c r="R831" s="48"/>
      <c r="S831" s="48"/>
      <c r="T831" s="48"/>
      <c r="U831" s="48"/>
      <c r="V831" s="48"/>
      <c r="W831" s="48"/>
      <c r="X831" s="48"/>
      <c r="Y831" s="48"/>
      <c r="Z831" s="48"/>
    </row>
    <row r="832" spans="1:26" ht="15.75" customHeight="1">
      <c r="A832" s="48"/>
      <c r="B832" s="48"/>
      <c r="C832" s="48"/>
      <c r="D832" s="48"/>
      <c r="E832" s="48"/>
      <c r="F832" s="48"/>
      <c r="G832" s="48"/>
      <c r="H832" s="48"/>
      <c r="I832" s="48"/>
      <c r="J832" s="48"/>
      <c r="K832" s="48"/>
      <c r="L832" s="48"/>
      <c r="M832" s="48"/>
      <c r="N832" s="48"/>
      <c r="O832" s="48"/>
      <c r="P832" s="48"/>
      <c r="Q832" s="48"/>
      <c r="R832" s="48"/>
      <c r="S832" s="48"/>
      <c r="T832" s="48"/>
      <c r="U832" s="48"/>
      <c r="V832" s="48"/>
      <c r="W832" s="48"/>
      <c r="X832" s="48"/>
      <c r="Y832" s="48"/>
      <c r="Z832" s="48"/>
    </row>
    <row r="833" spans="1:26" ht="15.75" customHeight="1">
      <c r="A833" s="48"/>
      <c r="B833" s="48"/>
      <c r="C833" s="48"/>
      <c r="D833" s="48"/>
      <c r="E833" s="48"/>
      <c r="F833" s="48"/>
      <c r="G833" s="48"/>
      <c r="H833" s="48"/>
      <c r="I833" s="48"/>
      <c r="J833" s="48"/>
      <c r="K833" s="48"/>
      <c r="L833" s="48"/>
      <c r="M833" s="48"/>
      <c r="N833" s="48"/>
      <c r="O833" s="48"/>
      <c r="P833" s="48"/>
      <c r="Q833" s="48"/>
      <c r="R833" s="48"/>
      <c r="S833" s="48"/>
      <c r="T833" s="48"/>
      <c r="U833" s="48"/>
      <c r="V833" s="48"/>
      <c r="W833" s="48"/>
      <c r="X833" s="48"/>
      <c r="Y833" s="48"/>
      <c r="Z833" s="48"/>
    </row>
    <row r="834" spans="1:26" ht="15.75" customHeight="1">
      <c r="A834" s="48"/>
      <c r="B834" s="48"/>
      <c r="C834" s="48"/>
      <c r="D834" s="48"/>
      <c r="E834" s="48"/>
      <c r="F834" s="48"/>
      <c r="G834" s="48"/>
      <c r="H834" s="48"/>
      <c r="I834" s="48"/>
      <c r="J834" s="48"/>
      <c r="K834" s="48"/>
      <c r="L834" s="48"/>
      <c r="M834" s="48"/>
      <c r="N834" s="48"/>
      <c r="O834" s="48"/>
      <c r="P834" s="48"/>
      <c r="Q834" s="48"/>
      <c r="R834" s="48"/>
      <c r="S834" s="48"/>
      <c r="T834" s="48"/>
      <c r="U834" s="48"/>
      <c r="V834" s="48"/>
      <c r="W834" s="48"/>
      <c r="X834" s="48"/>
      <c r="Y834" s="48"/>
      <c r="Z834" s="48"/>
    </row>
    <row r="835" spans="1:26" ht="15.75" customHeight="1">
      <c r="A835" s="48"/>
      <c r="B835" s="48"/>
      <c r="C835" s="48"/>
      <c r="D835" s="48"/>
      <c r="E835" s="48"/>
      <c r="F835" s="48"/>
      <c r="G835" s="48"/>
      <c r="H835" s="48"/>
      <c r="I835" s="48"/>
      <c r="J835" s="48"/>
      <c r="K835" s="48"/>
      <c r="L835" s="48"/>
      <c r="M835" s="48"/>
      <c r="N835" s="48"/>
      <c r="O835" s="48"/>
      <c r="P835" s="48"/>
      <c r="Q835" s="48"/>
      <c r="R835" s="48"/>
      <c r="S835" s="48"/>
      <c r="T835" s="48"/>
      <c r="U835" s="48"/>
      <c r="V835" s="48"/>
      <c r="W835" s="48"/>
      <c r="X835" s="48"/>
      <c r="Y835" s="48"/>
      <c r="Z835" s="48"/>
    </row>
    <row r="836" spans="1:26" ht="15.75" customHeight="1">
      <c r="A836" s="48"/>
      <c r="B836" s="48"/>
      <c r="C836" s="48"/>
      <c r="D836" s="48"/>
      <c r="E836" s="48"/>
      <c r="F836" s="48"/>
      <c r="G836" s="48"/>
      <c r="H836" s="48"/>
      <c r="I836" s="48"/>
      <c r="J836" s="48"/>
      <c r="K836" s="48"/>
      <c r="L836" s="48"/>
      <c r="M836" s="48"/>
      <c r="N836" s="48"/>
      <c r="O836" s="48"/>
      <c r="P836" s="48"/>
      <c r="Q836" s="48"/>
      <c r="R836" s="48"/>
      <c r="S836" s="48"/>
      <c r="T836" s="48"/>
      <c r="U836" s="48"/>
      <c r="V836" s="48"/>
      <c r="W836" s="48"/>
      <c r="X836" s="48"/>
      <c r="Y836" s="48"/>
      <c r="Z836" s="48"/>
    </row>
    <row r="837" spans="1:26" ht="15.75" customHeight="1">
      <c r="A837" s="48"/>
      <c r="B837" s="48"/>
      <c r="C837" s="48"/>
      <c r="D837" s="48"/>
      <c r="E837" s="48"/>
      <c r="F837" s="48"/>
      <c r="G837" s="48"/>
      <c r="H837" s="48"/>
      <c r="I837" s="48"/>
      <c r="J837" s="48"/>
      <c r="K837" s="48"/>
      <c r="L837" s="48"/>
      <c r="M837" s="48"/>
      <c r="N837" s="48"/>
      <c r="O837" s="48"/>
      <c r="P837" s="48"/>
      <c r="Q837" s="48"/>
      <c r="R837" s="48"/>
      <c r="S837" s="48"/>
      <c r="T837" s="48"/>
      <c r="U837" s="48"/>
      <c r="V837" s="48"/>
      <c r="W837" s="48"/>
      <c r="X837" s="48"/>
      <c r="Y837" s="48"/>
      <c r="Z837" s="48"/>
    </row>
    <row r="838" spans="1:26" ht="15.75" customHeight="1">
      <c r="A838" s="48"/>
      <c r="B838" s="48"/>
      <c r="C838" s="48"/>
      <c r="D838" s="48"/>
      <c r="E838" s="48"/>
      <c r="F838" s="48"/>
      <c r="G838" s="48"/>
      <c r="H838" s="48"/>
      <c r="I838" s="48"/>
      <c r="J838" s="48"/>
      <c r="K838" s="48"/>
      <c r="L838" s="48"/>
      <c r="M838" s="48"/>
      <c r="N838" s="48"/>
      <c r="O838" s="48"/>
      <c r="P838" s="48"/>
      <c r="Q838" s="48"/>
      <c r="R838" s="48"/>
      <c r="S838" s="48"/>
      <c r="T838" s="48"/>
      <c r="U838" s="48"/>
      <c r="V838" s="48"/>
      <c r="W838" s="48"/>
      <c r="X838" s="48"/>
      <c r="Y838" s="48"/>
      <c r="Z838" s="48"/>
    </row>
    <row r="839" spans="1:26" ht="15.75" customHeight="1">
      <c r="A839" s="48"/>
      <c r="B839" s="48"/>
      <c r="C839" s="48"/>
      <c r="D839" s="48"/>
      <c r="E839" s="48"/>
      <c r="F839" s="48"/>
      <c r="G839" s="48"/>
      <c r="H839" s="48"/>
      <c r="I839" s="48"/>
      <c r="J839" s="48"/>
      <c r="K839" s="48"/>
      <c r="L839" s="48"/>
      <c r="M839" s="48"/>
      <c r="N839" s="48"/>
      <c r="O839" s="48"/>
      <c r="P839" s="48"/>
      <c r="Q839" s="48"/>
      <c r="R839" s="48"/>
      <c r="S839" s="48"/>
      <c r="T839" s="48"/>
      <c r="U839" s="48"/>
      <c r="V839" s="48"/>
      <c r="W839" s="48"/>
      <c r="X839" s="48"/>
      <c r="Y839" s="48"/>
      <c r="Z839" s="48"/>
    </row>
    <row r="840" spans="1:26" ht="15.75" customHeight="1">
      <c r="A840" s="48"/>
      <c r="B840" s="48"/>
      <c r="C840" s="48"/>
      <c r="D840" s="48"/>
      <c r="E840" s="48"/>
      <c r="F840" s="48"/>
      <c r="G840" s="48"/>
      <c r="H840" s="48"/>
      <c r="I840" s="48"/>
      <c r="J840" s="48"/>
      <c r="K840" s="48"/>
      <c r="L840" s="48"/>
      <c r="M840" s="48"/>
      <c r="N840" s="48"/>
      <c r="O840" s="48"/>
      <c r="P840" s="48"/>
      <c r="Q840" s="48"/>
      <c r="R840" s="48"/>
      <c r="S840" s="48"/>
      <c r="T840" s="48"/>
      <c r="U840" s="48"/>
      <c r="V840" s="48"/>
      <c r="W840" s="48"/>
      <c r="X840" s="48"/>
      <c r="Y840" s="48"/>
      <c r="Z840" s="48"/>
    </row>
    <row r="841" spans="1:26" ht="15.75" customHeight="1">
      <c r="A841" s="48"/>
      <c r="B841" s="48"/>
      <c r="C841" s="48"/>
      <c r="D841" s="48"/>
      <c r="E841" s="48"/>
      <c r="F841" s="48"/>
      <c r="G841" s="48"/>
      <c r="H841" s="48"/>
      <c r="I841" s="48"/>
      <c r="J841" s="48"/>
      <c r="K841" s="48"/>
      <c r="L841" s="48"/>
      <c r="M841" s="48"/>
      <c r="N841" s="48"/>
      <c r="O841" s="48"/>
      <c r="P841" s="48"/>
      <c r="Q841" s="48"/>
      <c r="R841" s="48"/>
      <c r="S841" s="48"/>
      <c r="T841" s="48"/>
      <c r="U841" s="48"/>
      <c r="V841" s="48"/>
      <c r="W841" s="48"/>
      <c r="X841" s="48"/>
      <c r="Y841" s="48"/>
      <c r="Z841" s="48"/>
    </row>
    <row r="842" spans="1:26" ht="15.75" customHeight="1">
      <c r="A842" s="48"/>
      <c r="B842" s="48"/>
      <c r="C842" s="48"/>
      <c r="D842" s="48"/>
      <c r="E842" s="48"/>
      <c r="F842" s="48"/>
      <c r="G842" s="48"/>
      <c r="H842" s="48"/>
      <c r="I842" s="48"/>
      <c r="J842" s="48"/>
      <c r="K842" s="48"/>
      <c r="L842" s="48"/>
      <c r="M842" s="48"/>
      <c r="N842" s="48"/>
      <c r="O842" s="48"/>
      <c r="P842" s="48"/>
      <c r="Q842" s="48"/>
      <c r="R842" s="48"/>
      <c r="S842" s="48"/>
      <c r="T842" s="48"/>
      <c r="U842" s="48"/>
      <c r="V842" s="48"/>
      <c r="W842" s="48"/>
      <c r="X842" s="48"/>
      <c r="Y842" s="48"/>
      <c r="Z842" s="48"/>
    </row>
    <row r="843" spans="1:26" ht="15.75" customHeight="1">
      <c r="A843" s="48"/>
      <c r="B843" s="48"/>
      <c r="C843" s="48"/>
      <c r="D843" s="48"/>
      <c r="E843" s="48"/>
      <c r="F843" s="48"/>
      <c r="G843" s="48"/>
      <c r="H843" s="48"/>
      <c r="I843" s="48"/>
      <c r="J843" s="48"/>
      <c r="K843" s="48"/>
      <c r="L843" s="48"/>
      <c r="M843" s="48"/>
      <c r="N843" s="48"/>
      <c r="O843" s="48"/>
      <c r="P843" s="48"/>
      <c r="Q843" s="48"/>
      <c r="R843" s="48"/>
      <c r="S843" s="48"/>
      <c r="T843" s="48"/>
      <c r="U843" s="48"/>
      <c r="V843" s="48"/>
      <c r="W843" s="48"/>
      <c r="X843" s="48"/>
      <c r="Y843" s="48"/>
      <c r="Z843" s="48"/>
    </row>
    <row r="844" spans="1:26" ht="15.75" customHeight="1">
      <c r="A844" s="48"/>
      <c r="B844" s="48"/>
      <c r="C844" s="48"/>
      <c r="D844" s="48"/>
      <c r="E844" s="48"/>
      <c r="F844" s="48"/>
      <c r="G844" s="48"/>
      <c r="H844" s="48"/>
      <c r="I844" s="48"/>
      <c r="J844" s="48"/>
      <c r="K844" s="48"/>
      <c r="L844" s="48"/>
      <c r="M844" s="48"/>
      <c r="N844" s="48"/>
      <c r="O844" s="48"/>
      <c r="P844" s="48"/>
      <c r="Q844" s="48"/>
      <c r="R844" s="48"/>
      <c r="S844" s="48"/>
      <c r="T844" s="48"/>
      <c r="U844" s="48"/>
      <c r="V844" s="48"/>
      <c r="W844" s="48"/>
      <c r="X844" s="48"/>
      <c r="Y844" s="48"/>
      <c r="Z844" s="48"/>
    </row>
    <row r="845" spans="1:26" ht="15.75" customHeight="1">
      <c r="A845" s="48"/>
      <c r="B845" s="48"/>
      <c r="C845" s="48"/>
      <c r="D845" s="48"/>
      <c r="E845" s="48"/>
      <c r="F845" s="48"/>
      <c r="G845" s="48"/>
      <c r="H845" s="48"/>
      <c r="I845" s="48"/>
      <c r="J845" s="48"/>
      <c r="K845" s="48"/>
      <c r="L845" s="48"/>
      <c r="M845" s="48"/>
      <c r="N845" s="48"/>
      <c r="O845" s="48"/>
      <c r="P845" s="48"/>
      <c r="Q845" s="48"/>
      <c r="R845" s="48"/>
      <c r="S845" s="48"/>
      <c r="T845" s="48"/>
      <c r="U845" s="48"/>
      <c r="V845" s="48"/>
      <c r="W845" s="48"/>
      <c r="X845" s="48"/>
      <c r="Y845" s="48"/>
      <c r="Z845" s="48"/>
    </row>
    <row r="846" spans="1:26" ht="15.75" customHeight="1">
      <c r="A846" s="48"/>
      <c r="B846" s="48"/>
      <c r="C846" s="48"/>
      <c r="D846" s="48"/>
      <c r="E846" s="48"/>
      <c r="F846" s="48"/>
      <c r="G846" s="48"/>
      <c r="H846" s="48"/>
      <c r="I846" s="48"/>
      <c r="J846" s="48"/>
      <c r="K846" s="48"/>
      <c r="L846" s="48"/>
      <c r="M846" s="48"/>
      <c r="N846" s="48"/>
      <c r="O846" s="48"/>
      <c r="P846" s="48"/>
      <c r="Q846" s="48"/>
      <c r="R846" s="48"/>
      <c r="S846" s="48"/>
      <c r="T846" s="48"/>
      <c r="U846" s="48"/>
      <c r="V846" s="48"/>
      <c r="W846" s="48"/>
      <c r="X846" s="48"/>
      <c r="Y846" s="48"/>
      <c r="Z846" s="48"/>
    </row>
    <row r="847" spans="1:26" ht="15.75" customHeight="1">
      <c r="A847" s="48"/>
      <c r="B847" s="48"/>
      <c r="C847" s="48"/>
      <c r="D847" s="48"/>
      <c r="E847" s="48"/>
      <c r="F847" s="48"/>
      <c r="G847" s="48"/>
      <c r="H847" s="48"/>
      <c r="I847" s="48"/>
      <c r="J847" s="48"/>
      <c r="K847" s="48"/>
      <c r="L847" s="48"/>
      <c r="M847" s="48"/>
      <c r="N847" s="48"/>
      <c r="O847" s="48"/>
      <c r="P847" s="48"/>
      <c r="Q847" s="48"/>
      <c r="R847" s="48"/>
      <c r="S847" s="48"/>
      <c r="T847" s="48"/>
      <c r="U847" s="48"/>
      <c r="V847" s="48"/>
      <c r="W847" s="48"/>
      <c r="X847" s="48"/>
      <c r="Y847" s="48"/>
      <c r="Z847" s="48"/>
    </row>
    <row r="848" spans="1:26" ht="15.75" customHeight="1">
      <c r="A848" s="48"/>
      <c r="B848" s="48"/>
      <c r="C848" s="48"/>
      <c r="D848" s="48"/>
      <c r="E848" s="48"/>
      <c r="F848" s="48"/>
      <c r="G848" s="48"/>
      <c r="H848" s="48"/>
      <c r="I848" s="48"/>
      <c r="J848" s="48"/>
      <c r="K848" s="48"/>
      <c r="L848" s="48"/>
      <c r="M848" s="48"/>
      <c r="N848" s="48"/>
      <c r="O848" s="48"/>
      <c r="P848" s="48"/>
      <c r="Q848" s="48"/>
      <c r="R848" s="48"/>
      <c r="S848" s="48"/>
      <c r="T848" s="48"/>
      <c r="U848" s="48"/>
      <c r="V848" s="48"/>
      <c r="W848" s="48"/>
      <c r="X848" s="48"/>
      <c r="Y848" s="48"/>
      <c r="Z848" s="48"/>
    </row>
    <row r="849" spans="1:26" ht="15.75" customHeight="1">
      <c r="A849" s="48"/>
      <c r="B849" s="48"/>
      <c r="C849" s="48"/>
      <c r="D849" s="48"/>
      <c r="E849" s="48"/>
      <c r="F849" s="48"/>
      <c r="G849" s="48"/>
      <c r="H849" s="48"/>
      <c r="I849" s="48"/>
      <c r="J849" s="48"/>
      <c r="K849" s="48"/>
      <c r="L849" s="48"/>
      <c r="M849" s="48"/>
      <c r="N849" s="48"/>
      <c r="O849" s="48"/>
      <c r="P849" s="48"/>
      <c r="Q849" s="48"/>
      <c r="R849" s="48"/>
      <c r="S849" s="48"/>
      <c r="T849" s="48"/>
      <c r="U849" s="48"/>
      <c r="V849" s="48"/>
      <c r="W849" s="48"/>
      <c r="X849" s="48"/>
      <c r="Y849" s="48"/>
      <c r="Z849" s="48"/>
    </row>
    <row r="850" spans="1:26" ht="15.75" customHeight="1">
      <c r="A850" s="48"/>
      <c r="B850" s="48"/>
      <c r="C850" s="48"/>
      <c r="D850" s="48"/>
      <c r="E850" s="48"/>
      <c r="F850" s="48"/>
      <c r="G850" s="48"/>
      <c r="H850" s="48"/>
      <c r="I850" s="48"/>
      <c r="J850" s="48"/>
      <c r="K850" s="48"/>
      <c r="L850" s="48"/>
      <c r="M850" s="48"/>
      <c r="N850" s="48"/>
      <c r="O850" s="48"/>
      <c r="P850" s="48"/>
      <c r="Q850" s="48"/>
      <c r="R850" s="48"/>
      <c r="S850" s="48"/>
      <c r="T850" s="48"/>
      <c r="U850" s="48"/>
      <c r="V850" s="48"/>
      <c r="W850" s="48"/>
      <c r="X850" s="48"/>
      <c r="Y850" s="48"/>
      <c r="Z850" s="48"/>
    </row>
    <row r="851" spans="1:26" ht="15.75" customHeight="1">
      <c r="A851" s="48"/>
      <c r="B851" s="48"/>
      <c r="C851" s="48"/>
      <c r="D851" s="48"/>
      <c r="E851" s="48"/>
      <c r="F851" s="48"/>
      <c r="G851" s="48"/>
      <c r="H851" s="48"/>
      <c r="I851" s="48"/>
      <c r="J851" s="48"/>
      <c r="K851" s="48"/>
      <c r="L851" s="48"/>
      <c r="M851" s="48"/>
      <c r="N851" s="48"/>
      <c r="O851" s="48"/>
      <c r="P851" s="48"/>
      <c r="Q851" s="48"/>
      <c r="R851" s="48"/>
      <c r="S851" s="48"/>
      <c r="T851" s="48"/>
      <c r="U851" s="48"/>
      <c r="V851" s="48"/>
      <c r="W851" s="48"/>
      <c r="X851" s="48"/>
      <c r="Y851" s="48"/>
      <c r="Z851" s="48"/>
    </row>
    <row r="852" spans="1:26" ht="15.75" customHeight="1">
      <c r="A852" s="48"/>
      <c r="B852" s="48"/>
      <c r="C852" s="48"/>
      <c r="D852" s="48"/>
      <c r="E852" s="48"/>
      <c r="F852" s="48"/>
      <c r="G852" s="48"/>
      <c r="H852" s="48"/>
      <c r="I852" s="48"/>
      <c r="J852" s="48"/>
      <c r="K852" s="48"/>
      <c r="L852" s="48"/>
      <c r="M852" s="48"/>
      <c r="N852" s="48"/>
      <c r="O852" s="48"/>
      <c r="P852" s="48"/>
      <c r="Q852" s="48"/>
      <c r="R852" s="48"/>
      <c r="S852" s="48"/>
      <c r="T852" s="48"/>
      <c r="U852" s="48"/>
      <c r="V852" s="48"/>
      <c r="W852" s="48"/>
      <c r="X852" s="48"/>
      <c r="Y852" s="48"/>
      <c r="Z852" s="48"/>
    </row>
    <row r="853" spans="1:26" ht="15.75" customHeight="1">
      <c r="A853" s="48"/>
      <c r="B853" s="48"/>
      <c r="C853" s="48"/>
      <c r="D853" s="48"/>
      <c r="E853" s="48"/>
      <c r="F853" s="48"/>
      <c r="G853" s="48"/>
      <c r="H853" s="48"/>
      <c r="I853" s="48"/>
      <c r="J853" s="48"/>
      <c r="K853" s="48"/>
      <c r="L853" s="48"/>
      <c r="M853" s="48"/>
      <c r="N853" s="48"/>
      <c r="O853" s="48"/>
      <c r="P853" s="48"/>
      <c r="Q853" s="48"/>
      <c r="R853" s="48"/>
      <c r="S853" s="48"/>
      <c r="T853" s="48"/>
      <c r="U853" s="48"/>
      <c r="V853" s="48"/>
      <c r="W853" s="48"/>
      <c r="X853" s="48"/>
      <c r="Y853" s="48"/>
      <c r="Z853" s="48"/>
    </row>
    <row r="854" spans="1:26" ht="15.75" customHeight="1">
      <c r="A854" s="48"/>
      <c r="B854" s="48"/>
      <c r="C854" s="48"/>
      <c r="D854" s="48"/>
      <c r="E854" s="48"/>
      <c r="F854" s="48"/>
      <c r="G854" s="48"/>
      <c r="H854" s="48"/>
      <c r="I854" s="48"/>
      <c r="J854" s="48"/>
      <c r="K854" s="48"/>
      <c r="L854" s="48"/>
      <c r="M854" s="48"/>
      <c r="N854" s="48"/>
      <c r="O854" s="48"/>
      <c r="P854" s="48"/>
      <c r="Q854" s="48"/>
      <c r="R854" s="48"/>
      <c r="S854" s="48"/>
      <c r="T854" s="48"/>
      <c r="U854" s="48"/>
      <c r="V854" s="48"/>
      <c r="W854" s="48"/>
      <c r="X854" s="48"/>
      <c r="Y854" s="48"/>
      <c r="Z854" s="48"/>
    </row>
    <row r="855" spans="1:26" ht="15.75" customHeight="1">
      <c r="A855" s="48"/>
      <c r="B855" s="48"/>
      <c r="C855" s="48"/>
      <c r="D855" s="48"/>
      <c r="E855" s="48"/>
      <c r="F855" s="48"/>
      <c r="G855" s="48"/>
      <c r="H855" s="48"/>
      <c r="I855" s="48"/>
      <c r="J855" s="48"/>
      <c r="K855" s="48"/>
      <c r="L855" s="48"/>
      <c r="M855" s="48"/>
      <c r="N855" s="48"/>
      <c r="O855" s="48"/>
      <c r="P855" s="48"/>
      <c r="Q855" s="48"/>
      <c r="R855" s="48"/>
      <c r="S855" s="48"/>
      <c r="T855" s="48"/>
      <c r="U855" s="48"/>
      <c r="V855" s="48"/>
      <c r="W855" s="48"/>
      <c r="X855" s="48"/>
      <c r="Y855" s="48"/>
      <c r="Z855" s="48"/>
    </row>
    <row r="856" spans="1:26" ht="15.75" customHeight="1">
      <c r="A856" s="48"/>
      <c r="B856" s="48"/>
      <c r="C856" s="48"/>
      <c r="D856" s="48"/>
      <c r="E856" s="48"/>
      <c r="F856" s="48"/>
      <c r="G856" s="48"/>
      <c r="H856" s="48"/>
      <c r="I856" s="48"/>
      <c r="J856" s="48"/>
      <c r="K856" s="48"/>
      <c r="L856" s="48"/>
      <c r="M856" s="48"/>
      <c r="N856" s="48"/>
      <c r="O856" s="48"/>
      <c r="P856" s="48"/>
      <c r="Q856" s="48"/>
      <c r="R856" s="48"/>
      <c r="S856" s="48"/>
      <c r="T856" s="48"/>
      <c r="U856" s="48"/>
      <c r="V856" s="48"/>
      <c r="W856" s="48"/>
      <c r="X856" s="48"/>
      <c r="Y856" s="48"/>
      <c r="Z856" s="48"/>
    </row>
    <row r="857" spans="1:26" ht="15.75" customHeight="1">
      <c r="A857" s="48"/>
      <c r="B857" s="48"/>
      <c r="C857" s="48"/>
      <c r="D857" s="48"/>
      <c r="E857" s="48"/>
      <c r="F857" s="48"/>
      <c r="G857" s="48"/>
      <c r="H857" s="48"/>
      <c r="I857" s="48"/>
      <c r="J857" s="48"/>
      <c r="K857" s="48"/>
      <c r="L857" s="48"/>
      <c r="M857" s="48"/>
      <c r="N857" s="48"/>
      <c r="O857" s="48"/>
      <c r="P857" s="48"/>
      <c r="Q857" s="48"/>
      <c r="R857" s="48"/>
      <c r="S857" s="48"/>
      <c r="T857" s="48"/>
      <c r="U857" s="48"/>
      <c r="V857" s="48"/>
      <c r="W857" s="48"/>
      <c r="X857" s="48"/>
      <c r="Y857" s="48"/>
      <c r="Z857" s="48"/>
    </row>
    <row r="858" spans="1:26" ht="15.75" customHeight="1">
      <c r="A858" s="48"/>
      <c r="B858" s="48"/>
      <c r="C858" s="48"/>
      <c r="D858" s="48"/>
      <c r="E858" s="48"/>
      <c r="F858" s="48"/>
      <c r="G858" s="48"/>
      <c r="H858" s="48"/>
      <c r="I858" s="48"/>
      <c r="J858" s="48"/>
      <c r="K858" s="48"/>
      <c r="L858" s="48"/>
      <c r="M858" s="48"/>
      <c r="N858" s="48"/>
      <c r="O858" s="48"/>
      <c r="P858" s="48"/>
      <c r="Q858" s="48"/>
      <c r="R858" s="48"/>
      <c r="S858" s="48"/>
      <c r="T858" s="48"/>
      <c r="U858" s="48"/>
      <c r="V858" s="48"/>
      <c r="W858" s="48"/>
      <c r="X858" s="48"/>
      <c r="Y858" s="48"/>
      <c r="Z858" s="48"/>
    </row>
    <row r="859" spans="1:26" ht="15.75" customHeight="1">
      <c r="A859" s="48"/>
      <c r="B859" s="48"/>
      <c r="C859" s="48"/>
      <c r="D859" s="48"/>
      <c r="E859" s="48"/>
      <c r="F859" s="48"/>
      <c r="G859" s="48"/>
      <c r="H859" s="48"/>
      <c r="I859" s="48"/>
      <c r="J859" s="48"/>
      <c r="K859" s="48"/>
      <c r="L859" s="48"/>
      <c r="M859" s="48"/>
      <c r="N859" s="48"/>
      <c r="O859" s="48"/>
      <c r="P859" s="48"/>
      <c r="Q859" s="48"/>
      <c r="R859" s="48"/>
      <c r="S859" s="48"/>
      <c r="T859" s="48"/>
      <c r="U859" s="48"/>
      <c r="V859" s="48"/>
      <c r="W859" s="48"/>
      <c r="X859" s="48"/>
      <c r="Y859" s="48"/>
      <c r="Z859" s="48"/>
    </row>
    <row r="860" spans="1:26" ht="15.75" customHeight="1">
      <c r="A860" s="48"/>
      <c r="B860" s="48"/>
      <c r="C860" s="48"/>
      <c r="D860" s="48"/>
      <c r="E860" s="48"/>
      <c r="F860" s="48"/>
      <c r="G860" s="48"/>
      <c r="H860" s="48"/>
      <c r="I860" s="48"/>
      <c r="J860" s="48"/>
      <c r="K860" s="48"/>
      <c r="L860" s="48"/>
      <c r="M860" s="48"/>
      <c r="N860" s="48"/>
      <c r="O860" s="48"/>
      <c r="P860" s="48"/>
      <c r="Q860" s="48"/>
      <c r="R860" s="48"/>
      <c r="S860" s="48"/>
      <c r="T860" s="48"/>
      <c r="U860" s="48"/>
      <c r="V860" s="48"/>
      <c r="W860" s="48"/>
      <c r="X860" s="48"/>
      <c r="Y860" s="48"/>
      <c r="Z860" s="48"/>
    </row>
    <row r="861" spans="1:26" ht="15.75" customHeight="1">
      <c r="A861" s="48"/>
      <c r="B861" s="48"/>
      <c r="C861" s="48"/>
      <c r="D861" s="48"/>
      <c r="E861" s="48"/>
      <c r="F861" s="48"/>
      <c r="G861" s="48"/>
      <c r="H861" s="48"/>
      <c r="I861" s="48"/>
      <c r="J861" s="48"/>
      <c r="K861" s="48"/>
      <c r="L861" s="48"/>
      <c r="M861" s="48"/>
      <c r="N861" s="48"/>
      <c r="O861" s="48"/>
      <c r="P861" s="48"/>
      <c r="Q861" s="48"/>
      <c r="R861" s="48"/>
      <c r="S861" s="48"/>
      <c r="T861" s="48"/>
      <c r="U861" s="48"/>
      <c r="V861" s="48"/>
      <c r="W861" s="48"/>
      <c r="X861" s="48"/>
      <c r="Y861" s="48"/>
      <c r="Z861" s="48"/>
    </row>
    <row r="862" spans="1:26" ht="15.75" customHeight="1">
      <c r="A862" s="48"/>
      <c r="B862" s="48"/>
      <c r="C862" s="48"/>
      <c r="D862" s="48"/>
      <c r="E862" s="48"/>
      <c r="F862" s="48"/>
      <c r="G862" s="48"/>
      <c r="H862" s="48"/>
      <c r="I862" s="48"/>
      <c r="J862" s="48"/>
      <c r="K862" s="48"/>
      <c r="L862" s="48"/>
      <c r="M862" s="48"/>
      <c r="N862" s="48"/>
      <c r="O862" s="48"/>
      <c r="P862" s="48"/>
      <c r="Q862" s="48"/>
      <c r="R862" s="48"/>
      <c r="S862" s="48"/>
      <c r="T862" s="48"/>
      <c r="U862" s="48"/>
      <c r="V862" s="48"/>
      <c r="W862" s="48"/>
      <c r="X862" s="48"/>
      <c r="Y862" s="48"/>
      <c r="Z862" s="48"/>
    </row>
    <row r="863" spans="1:26" ht="15.75" customHeight="1">
      <c r="A863" s="48"/>
      <c r="B863" s="48"/>
      <c r="C863" s="48"/>
      <c r="D863" s="48"/>
      <c r="E863" s="48"/>
      <c r="F863" s="48"/>
      <c r="G863" s="48"/>
      <c r="H863" s="48"/>
      <c r="I863" s="48"/>
      <c r="J863" s="48"/>
      <c r="K863" s="48"/>
      <c r="L863" s="48"/>
      <c r="M863" s="48"/>
      <c r="N863" s="48"/>
      <c r="O863" s="48"/>
      <c r="P863" s="48"/>
      <c r="Q863" s="48"/>
      <c r="R863" s="48"/>
      <c r="S863" s="48"/>
      <c r="T863" s="48"/>
      <c r="U863" s="48"/>
      <c r="V863" s="48"/>
      <c r="W863" s="48"/>
      <c r="X863" s="48"/>
      <c r="Y863" s="48"/>
      <c r="Z863" s="48"/>
    </row>
    <row r="864" spans="1:26" ht="15.75" customHeight="1">
      <c r="A864" s="48"/>
      <c r="B864" s="48"/>
      <c r="C864" s="48"/>
      <c r="D864" s="48"/>
      <c r="E864" s="48"/>
      <c r="F864" s="48"/>
      <c r="G864" s="48"/>
      <c r="H864" s="48"/>
      <c r="I864" s="48"/>
      <c r="J864" s="48"/>
      <c r="K864" s="48"/>
      <c r="L864" s="48"/>
      <c r="M864" s="48"/>
      <c r="N864" s="48"/>
      <c r="O864" s="48"/>
      <c r="P864" s="48"/>
      <c r="Q864" s="48"/>
      <c r="R864" s="48"/>
      <c r="S864" s="48"/>
      <c r="T864" s="48"/>
      <c r="U864" s="48"/>
      <c r="V864" s="48"/>
      <c r="W864" s="48"/>
      <c r="X864" s="48"/>
      <c r="Y864" s="48"/>
      <c r="Z864" s="48"/>
    </row>
    <row r="865" spans="1:26" ht="15.75" customHeight="1">
      <c r="A865" s="48"/>
      <c r="B865" s="48"/>
      <c r="C865" s="48"/>
      <c r="D865" s="48"/>
      <c r="E865" s="48"/>
      <c r="F865" s="48"/>
      <c r="G865" s="48"/>
      <c r="H865" s="48"/>
      <c r="I865" s="48"/>
      <c r="J865" s="48"/>
      <c r="K865" s="48"/>
      <c r="L865" s="48"/>
      <c r="M865" s="48"/>
      <c r="N865" s="48"/>
      <c r="O865" s="48"/>
      <c r="P865" s="48"/>
      <c r="Q865" s="48"/>
      <c r="R865" s="48"/>
      <c r="S865" s="48"/>
      <c r="T865" s="48"/>
      <c r="U865" s="48"/>
      <c r="V865" s="48"/>
      <c r="W865" s="48"/>
      <c r="X865" s="48"/>
      <c r="Y865" s="48"/>
      <c r="Z865" s="48"/>
    </row>
    <row r="866" spans="1:26" ht="15.75" customHeight="1">
      <c r="A866" s="48"/>
      <c r="B866" s="48"/>
      <c r="C866" s="48"/>
      <c r="D866" s="48"/>
      <c r="E866" s="48"/>
      <c r="F866" s="48"/>
      <c r="G866" s="48"/>
      <c r="H866" s="48"/>
      <c r="I866" s="48"/>
      <c r="J866" s="48"/>
      <c r="K866" s="48"/>
      <c r="L866" s="48"/>
      <c r="M866" s="48"/>
      <c r="N866" s="48"/>
      <c r="O866" s="48"/>
      <c r="P866" s="48"/>
      <c r="Q866" s="48"/>
      <c r="R866" s="48"/>
      <c r="S866" s="48"/>
      <c r="T866" s="48"/>
      <c r="U866" s="48"/>
      <c r="V866" s="48"/>
      <c r="W866" s="48"/>
      <c r="X866" s="48"/>
      <c r="Y866" s="48"/>
      <c r="Z866" s="48"/>
    </row>
    <row r="867" spans="1:26" ht="15.75" customHeight="1">
      <c r="A867" s="48"/>
      <c r="B867" s="48"/>
      <c r="C867" s="48"/>
      <c r="D867" s="48"/>
      <c r="E867" s="48"/>
      <c r="F867" s="48"/>
      <c r="G867" s="48"/>
      <c r="H867" s="48"/>
      <c r="I867" s="48"/>
      <c r="J867" s="48"/>
      <c r="K867" s="48"/>
      <c r="L867" s="48"/>
      <c r="M867" s="48"/>
      <c r="N867" s="48"/>
      <c r="O867" s="48"/>
      <c r="P867" s="48"/>
      <c r="Q867" s="48"/>
      <c r="R867" s="48"/>
      <c r="S867" s="48"/>
      <c r="T867" s="48"/>
      <c r="U867" s="48"/>
      <c r="V867" s="48"/>
      <c r="W867" s="48"/>
      <c r="X867" s="48"/>
      <c r="Y867" s="48"/>
      <c r="Z867" s="48"/>
    </row>
    <row r="868" spans="1:26" ht="15.75" customHeight="1">
      <c r="A868" s="48"/>
      <c r="B868" s="48"/>
      <c r="C868" s="48"/>
      <c r="D868" s="48"/>
      <c r="E868" s="48"/>
      <c r="F868" s="48"/>
      <c r="G868" s="48"/>
      <c r="H868" s="48"/>
      <c r="I868" s="48"/>
      <c r="J868" s="48"/>
      <c r="K868" s="48"/>
      <c r="L868" s="48"/>
      <c r="M868" s="48"/>
      <c r="N868" s="48"/>
      <c r="O868" s="48"/>
      <c r="P868" s="48"/>
      <c r="Q868" s="48"/>
      <c r="R868" s="48"/>
      <c r="S868" s="48"/>
      <c r="T868" s="48"/>
      <c r="U868" s="48"/>
      <c r="V868" s="48"/>
      <c r="W868" s="48"/>
      <c r="X868" s="48"/>
      <c r="Y868" s="48"/>
      <c r="Z868" s="48"/>
    </row>
    <row r="869" spans="1:26" ht="15.75" customHeight="1">
      <c r="A869" s="48"/>
      <c r="B869" s="48"/>
      <c r="C869" s="48"/>
      <c r="D869" s="48"/>
      <c r="E869" s="48"/>
      <c r="F869" s="48"/>
      <c r="G869" s="48"/>
      <c r="H869" s="48"/>
      <c r="I869" s="48"/>
      <c r="J869" s="48"/>
      <c r="K869" s="48"/>
      <c r="L869" s="48"/>
      <c r="M869" s="48"/>
      <c r="N869" s="48"/>
      <c r="O869" s="48"/>
      <c r="P869" s="48"/>
      <c r="Q869" s="48"/>
      <c r="R869" s="48"/>
      <c r="S869" s="48"/>
      <c r="T869" s="48"/>
      <c r="U869" s="48"/>
      <c r="V869" s="48"/>
      <c r="W869" s="48"/>
      <c r="X869" s="48"/>
      <c r="Y869" s="48"/>
      <c r="Z869" s="48"/>
    </row>
    <row r="870" spans="1:26" ht="15.75" customHeight="1">
      <c r="A870" s="48"/>
      <c r="B870" s="48"/>
      <c r="C870" s="48"/>
      <c r="D870" s="48"/>
      <c r="E870" s="48"/>
      <c r="F870" s="48"/>
      <c r="G870" s="48"/>
      <c r="H870" s="48"/>
      <c r="I870" s="48"/>
      <c r="J870" s="48"/>
      <c r="K870" s="48"/>
      <c r="L870" s="48"/>
      <c r="M870" s="48"/>
      <c r="N870" s="48"/>
      <c r="O870" s="48"/>
      <c r="P870" s="48"/>
      <c r="Q870" s="48"/>
      <c r="R870" s="48"/>
      <c r="S870" s="48"/>
      <c r="T870" s="48"/>
      <c r="U870" s="48"/>
      <c r="V870" s="48"/>
      <c r="W870" s="48"/>
      <c r="X870" s="48"/>
      <c r="Y870" s="48"/>
      <c r="Z870" s="48"/>
    </row>
    <row r="871" spans="1:26" ht="15.75" customHeight="1">
      <c r="A871" s="48"/>
      <c r="B871" s="48"/>
      <c r="C871" s="48"/>
      <c r="D871" s="48"/>
      <c r="E871" s="48"/>
      <c r="F871" s="48"/>
      <c r="G871" s="48"/>
      <c r="H871" s="48"/>
      <c r="I871" s="48"/>
      <c r="J871" s="48"/>
      <c r="K871" s="48"/>
      <c r="L871" s="48"/>
      <c r="M871" s="48"/>
      <c r="N871" s="48"/>
      <c r="O871" s="48"/>
      <c r="P871" s="48"/>
      <c r="Q871" s="48"/>
      <c r="R871" s="48"/>
      <c r="S871" s="48"/>
      <c r="T871" s="48"/>
      <c r="U871" s="48"/>
      <c r="V871" s="48"/>
      <c r="W871" s="48"/>
      <c r="X871" s="48"/>
      <c r="Y871" s="48"/>
      <c r="Z871" s="48"/>
    </row>
    <row r="872" spans="1:26" ht="15.75" customHeight="1">
      <c r="A872" s="48"/>
      <c r="B872" s="48"/>
      <c r="C872" s="48"/>
      <c r="D872" s="48"/>
      <c r="E872" s="48"/>
      <c r="F872" s="48"/>
      <c r="G872" s="48"/>
      <c r="H872" s="48"/>
      <c r="I872" s="48"/>
      <c r="J872" s="48"/>
      <c r="K872" s="48"/>
      <c r="L872" s="48"/>
      <c r="M872" s="48"/>
      <c r="N872" s="48"/>
      <c r="O872" s="48"/>
      <c r="P872" s="48"/>
      <c r="Q872" s="48"/>
      <c r="R872" s="48"/>
      <c r="S872" s="48"/>
      <c r="T872" s="48"/>
      <c r="U872" s="48"/>
      <c r="V872" s="48"/>
      <c r="W872" s="48"/>
      <c r="X872" s="48"/>
      <c r="Y872" s="48"/>
      <c r="Z872" s="48"/>
    </row>
    <row r="873" spans="1:26" ht="15.75" customHeight="1">
      <c r="A873" s="48"/>
      <c r="B873" s="48"/>
      <c r="C873" s="48"/>
      <c r="D873" s="48"/>
      <c r="E873" s="48"/>
      <c r="F873" s="48"/>
      <c r="G873" s="48"/>
      <c r="H873" s="48"/>
      <c r="I873" s="48"/>
      <c r="J873" s="48"/>
      <c r="K873" s="48"/>
      <c r="L873" s="48"/>
      <c r="M873" s="48"/>
      <c r="N873" s="48"/>
      <c r="O873" s="48"/>
      <c r="P873" s="48"/>
      <c r="Q873" s="48"/>
      <c r="R873" s="48"/>
      <c r="S873" s="48"/>
      <c r="T873" s="48"/>
      <c r="U873" s="48"/>
      <c r="V873" s="48"/>
      <c r="W873" s="48"/>
      <c r="X873" s="48"/>
      <c r="Y873" s="48"/>
      <c r="Z873" s="48"/>
    </row>
    <row r="874" spans="1:26" ht="15.75" customHeight="1">
      <c r="A874" s="48"/>
      <c r="B874" s="48"/>
      <c r="C874" s="48"/>
      <c r="D874" s="48"/>
      <c r="E874" s="48"/>
      <c r="F874" s="48"/>
      <c r="G874" s="48"/>
      <c r="H874" s="48"/>
      <c r="I874" s="48"/>
      <c r="J874" s="48"/>
      <c r="K874" s="48"/>
      <c r="L874" s="48"/>
      <c r="M874" s="48"/>
      <c r="N874" s="48"/>
      <c r="O874" s="48"/>
      <c r="P874" s="48"/>
      <c r="Q874" s="48"/>
      <c r="R874" s="48"/>
      <c r="S874" s="48"/>
      <c r="T874" s="48"/>
      <c r="U874" s="48"/>
      <c r="V874" s="48"/>
      <c r="W874" s="48"/>
      <c r="X874" s="48"/>
      <c r="Y874" s="48"/>
      <c r="Z874" s="48"/>
    </row>
    <row r="875" spans="1:26" ht="15.75" customHeight="1">
      <c r="A875" s="48"/>
      <c r="B875" s="48"/>
      <c r="C875" s="48"/>
      <c r="D875" s="48"/>
      <c r="E875" s="48"/>
      <c r="F875" s="48"/>
      <c r="G875" s="48"/>
      <c r="H875" s="48"/>
      <c r="I875" s="48"/>
      <c r="J875" s="48"/>
      <c r="K875" s="48"/>
      <c r="L875" s="48"/>
      <c r="M875" s="48"/>
      <c r="N875" s="48"/>
      <c r="O875" s="48"/>
      <c r="P875" s="48"/>
      <c r="Q875" s="48"/>
      <c r="R875" s="48"/>
      <c r="S875" s="48"/>
      <c r="T875" s="48"/>
      <c r="U875" s="48"/>
      <c r="V875" s="48"/>
      <c r="W875" s="48"/>
      <c r="X875" s="48"/>
      <c r="Y875" s="48"/>
      <c r="Z875" s="48"/>
    </row>
    <row r="876" spans="1:26" ht="15.75" customHeight="1">
      <c r="A876" s="48"/>
      <c r="B876" s="48"/>
      <c r="C876" s="48"/>
      <c r="D876" s="48"/>
      <c r="E876" s="48"/>
      <c r="F876" s="48"/>
      <c r="G876" s="48"/>
      <c r="H876" s="48"/>
      <c r="I876" s="48"/>
      <c r="J876" s="48"/>
      <c r="K876" s="48"/>
      <c r="L876" s="48"/>
      <c r="M876" s="48"/>
      <c r="N876" s="48"/>
      <c r="O876" s="48"/>
      <c r="P876" s="48"/>
      <c r="Q876" s="48"/>
      <c r="R876" s="48"/>
      <c r="S876" s="48"/>
      <c r="T876" s="48"/>
      <c r="U876" s="48"/>
      <c r="V876" s="48"/>
      <c r="W876" s="48"/>
      <c r="X876" s="48"/>
      <c r="Y876" s="48"/>
      <c r="Z876" s="48"/>
    </row>
    <row r="877" spans="1:26" ht="15.75" customHeight="1">
      <c r="A877" s="48"/>
      <c r="B877" s="48"/>
      <c r="C877" s="48"/>
      <c r="D877" s="48"/>
      <c r="E877" s="48"/>
      <c r="F877" s="48"/>
      <c r="G877" s="48"/>
      <c r="H877" s="48"/>
      <c r="I877" s="48"/>
      <c r="J877" s="48"/>
      <c r="K877" s="48"/>
      <c r="L877" s="48"/>
      <c r="M877" s="48"/>
      <c r="N877" s="48"/>
      <c r="O877" s="48"/>
      <c r="P877" s="48"/>
      <c r="Q877" s="48"/>
      <c r="R877" s="48"/>
      <c r="S877" s="48"/>
      <c r="T877" s="48"/>
      <c r="U877" s="48"/>
      <c r="V877" s="48"/>
      <c r="W877" s="48"/>
      <c r="X877" s="48"/>
      <c r="Y877" s="48"/>
      <c r="Z877" s="48"/>
    </row>
    <row r="878" spans="1:26" ht="15.75" customHeight="1">
      <c r="A878" s="48"/>
      <c r="B878" s="48"/>
      <c r="C878" s="48"/>
      <c r="D878" s="48"/>
      <c r="E878" s="48"/>
      <c r="F878" s="48"/>
      <c r="G878" s="48"/>
      <c r="H878" s="48"/>
      <c r="I878" s="48"/>
      <c r="J878" s="48"/>
      <c r="K878" s="48"/>
      <c r="L878" s="48"/>
      <c r="M878" s="48"/>
      <c r="N878" s="48"/>
      <c r="O878" s="48"/>
      <c r="P878" s="48"/>
      <c r="Q878" s="48"/>
      <c r="R878" s="48"/>
      <c r="S878" s="48"/>
      <c r="T878" s="48"/>
      <c r="U878" s="48"/>
      <c r="V878" s="48"/>
      <c r="W878" s="48"/>
      <c r="X878" s="48"/>
      <c r="Y878" s="48"/>
      <c r="Z878" s="48"/>
    </row>
    <row r="879" spans="1:26" ht="15.75" customHeight="1">
      <c r="A879" s="48"/>
      <c r="B879" s="48"/>
      <c r="C879" s="48"/>
      <c r="D879" s="48"/>
      <c r="E879" s="48"/>
      <c r="F879" s="48"/>
      <c r="G879" s="48"/>
      <c r="H879" s="48"/>
      <c r="I879" s="48"/>
      <c r="J879" s="48"/>
      <c r="K879" s="48"/>
      <c r="L879" s="48"/>
      <c r="M879" s="48"/>
      <c r="N879" s="48"/>
      <c r="O879" s="48"/>
      <c r="P879" s="48"/>
      <c r="Q879" s="48"/>
      <c r="R879" s="48"/>
      <c r="S879" s="48"/>
      <c r="T879" s="48"/>
      <c r="U879" s="48"/>
      <c r="V879" s="48"/>
      <c r="W879" s="48"/>
      <c r="X879" s="48"/>
      <c r="Y879" s="48"/>
      <c r="Z879" s="48"/>
    </row>
    <row r="880" spans="1:26" ht="15.75" customHeight="1">
      <c r="A880" s="48"/>
      <c r="B880" s="48"/>
      <c r="C880" s="48"/>
      <c r="D880" s="48"/>
      <c r="E880" s="48"/>
      <c r="F880" s="48"/>
      <c r="G880" s="48"/>
      <c r="H880" s="48"/>
      <c r="I880" s="48"/>
      <c r="J880" s="48"/>
      <c r="K880" s="48"/>
      <c r="L880" s="48"/>
      <c r="M880" s="48"/>
      <c r="N880" s="48"/>
      <c r="O880" s="48"/>
      <c r="P880" s="48"/>
      <c r="Q880" s="48"/>
      <c r="R880" s="48"/>
      <c r="S880" s="48"/>
      <c r="T880" s="48"/>
      <c r="U880" s="48"/>
      <c r="V880" s="48"/>
      <c r="W880" s="48"/>
      <c r="X880" s="48"/>
      <c r="Y880" s="48"/>
      <c r="Z880" s="48"/>
    </row>
    <row r="881" spans="1:26" ht="15.75" customHeight="1">
      <c r="A881" s="48"/>
      <c r="B881" s="48"/>
      <c r="C881" s="48"/>
      <c r="D881" s="48"/>
      <c r="E881" s="48"/>
      <c r="F881" s="48"/>
      <c r="G881" s="48"/>
      <c r="H881" s="48"/>
      <c r="I881" s="48"/>
      <c r="J881" s="48"/>
      <c r="K881" s="48"/>
      <c r="L881" s="48"/>
      <c r="M881" s="48"/>
      <c r="N881" s="48"/>
      <c r="O881" s="48"/>
      <c r="P881" s="48"/>
      <c r="Q881" s="48"/>
      <c r="R881" s="48"/>
      <c r="S881" s="48"/>
      <c r="T881" s="48"/>
      <c r="U881" s="48"/>
      <c r="V881" s="48"/>
      <c r="W881" s="48"/>
      <c r="X881" s="48"/>
      <c r="Y881" s="48"/>
      <c r="Z881" s="48"/>
    </row>
    <row r="882" spans="1:26" ht="15.75" customHeight="1">
      <c r="A882" s="48"/>
      <c r="B882" s="48"/>
      <c r="C882" s="48"/>
      <c r="D882" s="48"/>
      <c r="E882" s="48"/>
      <c r="F882" s="48"/>
      <c r="G882" s="48"/>
      <c r="H882" s="48"/>
      <c r="I882" s="48"/>
      <c r="J882" s="48"/>
      <c r="K882" s="48"/>
      <c r="L882" s="48"/>
      <c r="M882" s="48"/>
      <c r="N882" s="48"/>
      <c r="O882" s="48"/>
      <c r="P882" s="48"/>
      <c r="Q882" s="48"/>
      <c r="R882" s="48"/>
      <c r="S882" s="48"/>
      <c r="T882" s="48"/>
      <c r="U882" s="48"/>
      <c r="V882" s="48"/>
      <c r="W882" s="48"/>
      <c r="X882" s="48"/>
      <c r="Y882" s="48"/>
      <c r="Z882" s="48"/>
    </row>
    <row r="883" spans="1:26" ht="15.75" customHeight="1">
      <c r="A883" s="48"/>
      <c r="B883" s="48"/>
      <c r="C883" s="48"/>
      <c r="D883" s="48"/>
      <c r="E883" s="48"/>
      <c r="F883" s="48"/>
      <c r="G883" s="48"/>
      <c r="H883" s="48"/>
      <c r="I883" s="48"/>
      <c r="J883" s="48"/>
      <c r="K883" s="48"/>
      <c r="L883" s="48"/>
      <c r="M883" s="48"/>
      <c r="N883" s="48"/>
      <c r="O883" s="48"/>
      <c r="P883" s="48"/>
      <c r="Q883" s="48"/>
      <c r="R883" s="48"/>
      <c r="S883" s="48"/>
      <c r="T883" s="48"/>
      <c r="U883" s="48"/>
      <c r="V883" s="48"/>
      <c r="W883" s="48"/>
      <c r="X883" s="48"/>
      <c r="Y883" s="48"/>
      <c r="Z883" s="48"/>
    </row>
    <row r="884" spans="1:26" ht="15.75" customHeight="1">
      <c r="A884" s="48"/>
      <c r="B884" s="48"/>
      <c r="C884" s="48"/>
      <c r="D884" s="48"/>
      <c r="E884" s="48"/>
      <c r="F884" s="48"/>
      <c r="G884" s="48"/>
      <c r="H884" s="48"/>
      <c r="I884" s="48"/>
      <c r="J884" s="48"/>
      <c r="K884" s="48"/>
      <c r="L884" s="48"/>
      <c r="M884" s="48"/>
      <c r="N884" s="48"/>
      <c r="O884" s="48"/>
      <c r="P884" s="48"/>
      <c r="Q884" s="48"/>
      <c r="R884" s="48"/>
      <c r="S884" s="48"/>
      <c r="T884" s="48"/>
      <c r="U884" s="48"/>
      <c r="V884" s="48"/>
      <c r="W884" s="48"/>
      <c r="X884" s="48"/>
      <c r="Y884" s="48"/>
      <c r="Z884" s="48"/>
    </row>
    <row r="885" spans="1:26" ht="15.75" customHeight="1">
      <c r="A885" s="48"/>
      <c r="B885" s="48"/>
      <c r="C885" s="48"/>
      <c r="D885" s="48"/>
      <c r="E885" s="48"/>
      <c r="F885" s="48"/>
      <c r="G885" s="48"/>
      <c r="H885" s="48"/>
      <c r="I885" s="48"/>
      <c r="J885" s="48"/>
      <c r="K885" s="48"/>
      <c r="L885" s="48"/>
      <c r="M885" s="48"/>
      <c r="N885" s="48"/>
      <c r="O885" s="48"/>
      <c r="P885" s="48"/>
      <c r="Q885" s="48"/>
      <c r="R885" s="48"/>
      <c r="S885" s="48"/>
      <c r="T885" s="48"/>
      <c r="U885" s="48"/>
      <c r="V885" s="48"/>
      <c r="W885" s="48"/>
      <c r="X885" s="48"/>
      <c r="Y885" s="48"/>
      <c r="Z885" s="48"/>
    </row>
    <row r="886" spans="1:26" ht="15.75" customHeight="1">
      <c r="A886" s="48"/>
      <c r="B886" s="48"/>
      <c r="C886" s="48"/>
      <c r="D886" s="48"/>
      <c r="E886" s="48"/>
      <c r="F886" s="48"/>
      <c r="G886" s="48"/>
      <c r="H886" s="48"/>
      <c r="I886" s="48"/>
      <c r="J886" s="48"/>
      <c r="K886" s="48"/>
      <c r="L886" s="48"/>
      <c r="M886" s="48"/>
      <c r="N886" s="48"/>
      <c r="O886" s="48"/>
      <c r="P886" s="48"/>
      <c r="Q886" s="48"/>
      <c r="R886" s="48"/>
      <c r="S886" s="48"/>
      <c r="T886" s="48"/>
      <c r="U886" s="48"/>
      <c r="V886" s="48"/>
      <c r="W886" s="48"/>
      <c r="X886" s="48"/>
      <c r="Y886" s="48"/>
      <c r="Z886" s="48"/>
    </row>
    <row r="887" spans="1:26" ht="15.75" customHeight="1">
      <c r="A887" s="48"/>
      <c r="B887" s="48"/>
      <c r="C887" s="48"/>
      <c r="D887" s="48"/>
      <c r="E887" s="48"/>
      <c r="F887" s="48"/>
      <c r="G887" s="48"/>
      <c r="H887" s="48"/>
      <c r="I887" s="48"/>
      <c r="J887" s="48"/>
      <c r="K887" s="48"/>
      <c r="L887" s="48"/>
      <c r="M887" s="48"/>
      <c r="N887" s="48"/>
      <c r="O887" s="48"/>
      <c r="P887" s="48"/>
      <c r="Q887" s="48"/>
      <c r="R887" s="48"/>
      <c r="S887" s="48"/>
      <c r="T887" s="48"/>
      <c r="U887" s="48"/>
      <c r="V887" s="48"/>
      <c r="W887" s="48"/>
      <c r="X887" s="48"/>
      <c r="Y887" s="48"/>
      <c r="Z887" s="48"/>
    </row>
    <row r="888" spans="1:26" ht="15.75" customHeight="1">
      <c r="A888" s="48"/>
      <c r="B888" s="48"/>
      <c r="C888" s="48"/>
      <c r="D888" s="48"/>
      <c r="E888" s="48"/>
      <c r="F888" s="48"/>
      <c r="G888" s="48"/>
      <c r="H888" s="48"/>
      <c r="I888" s="48"/>
      <c r="J888" s="48"/>
      <c r="K888" s="48"/>
      <c r="L888" s="48"/>
      <c r="M888" s="48"/>
      <c r="N888" s="48"/>
      <c r="O888" s="48"/>
      <c r="P888" s="48"/>
      <c r="Q888" s="48"/>
      <c r="R888" s="48"/>
      <c r="S888" s="48"/>
      <c r="T888" s="48"/>
      <c r="U888" s="48"/>
      <c r="V888" s="48"/>
      <c r="W888" s="48"/>
      <c r="X888" s="48"/>
      <c r="Y888" s="48"/>
      <c r="Z888" s="48"/>
    </row>
    <row r="889" spans="1:26" ht="15.75" customHeight="1">
      <c r="A889" s="48"/>
      <c r="B889" s="48"/>
      <c r="C889" s="48"/>
      <c r="D889" s="48"/>
      <c r="E889" s="48"/>
      <c r="F889" s="48"/>
      <c r="G889" s="48"/>
      <c r="H889" s="48"/>
      <c r="I889" s="48"/>
      <c r="J889" s="48"/>
      <c r="K889" s="48"/>
      <c r="L889" s="48"/>
      <c r="M889" s="48"/>
      <c r="N889" s="48"/>
      <c r="O889" s="48"/>
      <c r="P889" s="48"/>
      <c r="Q889" s="48"/>
      <c r="R889" s="48"/>
      <c r="S889" s="48"/>
      <c r="T889" s="48"/>
      <c r="U889" s="48"/>
      <c r="V889" s="48"/>
      <c r="W889" s="48"/>
      <c r="X889" s="48"/>
      <c r="Y889" s="48"/>
      <c r="Z889" s="48"/>
    </row>
    <row r="890" spans="1:26" ht="15.75" customHeight="1">
      <c r="A890" s="48"/>
      <c r="B890" s="48"/>
      <c r="C890" s="48"/>
      <c r="D890" s="48"/>
      <c r="E890" s="48"/>
      <c r="F890" s="48"/>
      <c r="G890" s="48"/>
      <c r="H890" s="48"/>
      <c r="I890" s="48"/>
      <c r="J890" s="48"/>
      <c r="K890" s="48"/>
      <c r="L890" s="48"/>
      <c r="M890" s="48"/>
      <c r="N890" s="48"/>
      <c r="O890" s="48"/>
      <c r="P890" s="48"/>
      <c r="Q890" s="48"/>
      <c r="R890" s="48"/>
      <c r="S890" s="48"/>
      <c r="T890" s="48"/>
      <c r="U890" s="48"/>
      <c r="V890" s="48"/>
      <c r="W890" s="48"/>
      <c r="X890" s="48"/>
      <c r="Y890" s="48"/>
      <c r="Z890" s="48"/>
    </row>
    <row r="891" spans="1:26" ht="15.75" customHeight="1">
      <c r="A891" s="48"/>
      <c r="B891" s="48"/>
      <c r="C891" s="48"/>
      <c r="D891" s="48"/>
      <c r="E891" s="48"/>
      <c r="F891" s="48"/>
      <c r="G891" s="48"/>
      <c r="H891" s="48"/>
      <c r="I891" s="48"/>
      <c r="J891" s="48"/>
      <c r="K891" s="48"/>
      <c r="L891" s="48"/>
      <c r="M891" s="48"/>
      <c r="N891" s="48"/>
      <c r="O891" s="48"/>
      <c r="P891" s="48"/>
      <c r="Q891" s="48"/>
      <c r="R891" s="48"/>
      <c r="S891" s="48"/>
      <c r="T891" s="48"/>
      <c r="U891" s="48"/>
      <c r="V891" s="48"/>
      <c r="W891" s="48"/>
      <c r="X891" s="48"/>
      <c r="Y891" s="48"/>
      <c r="Z891" s="48"/>
    </row>
    <row r="892" spans="1:26" ht="15.75" customHeight="1">
      <c r="A892" s="48"/>
      <c r="B892" s="48"/>
      <c r="C892" s="48"/>
      <c r="D892" s="48"/>
      <c r="E892" s="48"/>
      <c r="F892" s="48"/>
      <c r="G892" s="48"/>
      <c r="H892" s="48"/>
      <c r="I892" s="48"/>
      <c r="J892" s="48"/>
      <c r="K892" s="48"/>
      <c r="L892" s="48"/>
      <c r="M892" s="48"/>
      <c r="N892" s="48"/>
      <c r="O892" s="48"/>
      <c r="P892" s="48"/>
      <c r="Q892" s="48"/>
      <c r="R892" s="48"/>
      <c r="S892" s="48"/>
      <c r="T892" s="48"/>
      <c r="U892" s="48"/>
      <c r="V892" s="48"/>
      <c r="W892" s="48"/>
      <c r="X892" s="48"/>
      <c r="Y892" s="48"/>
      <c r="Z892" s="48"/>
    </row>
    <row r="893" spans="1:26" ht="15.75" customHeight="1">
      <c r="A893" s="48"/>
      <c r="B893" s="48"/>
      <c r="C893" s="48"/>
      <c r="D893" s="48"/>
      <c r="E893" s="48"/>
      <c r="F893" s="48"/>
      <c r="G893" s="48"/>
      <c r="H893" s="48"/>
      <c r="I893" s="48"/>
      <c r="J893" s="48"/>
      <c r="K893" s="48"/>
      <c r="L893" s="48"/>
      <c r="M893" s="48"/>
      <c r="N893" s="48"/>
      <c r="O893" s="48"/>
      <c r="P893" s="48"/>
      <c r="Q893" s="48"/>
      <c r="R893" s="48"/>
      <c r="S893" s="48"/>
      <c r="T893" s="48"/>
      <c r="U893" s="48"/>
      <c r="V893" s="48"/>
      <c r="W893" s="48"/>
      <c r="X893" s="48"/>
      <c r="Y893" s="48"/>
      <c r="Z893" s="48"/>
    </row>
    <row r="894" spans="1:26" ht="15.75" customHeight="1">
      <c r="A894" s="48"/>
      <c r="B894" s="48"/>
      <c r="C894" s="48"/>
      <c r="D894" s="48"/>
      <c r="E894" s="48"/>
      <c r="F894" s="48"/>
      <c r="G894" s="48"/>
      <c r="H894" s="48"/>
      <c r="I894" s="48"/>
      <c r="J894" s="48"/>
      <c r="K894" s="48"/>
      <c r="L894" s="48"/>
      <c r="M894" s="48"/>
      <c r="N894" s="48"/>
      <c r="O894" s="48"/>
      <c r="P894" s="48"/>
      <c r="Q894" s="48"/>
      <c r="R894" s="48"/>
      <c r="S894" s="48"/>
      <c r="T894" s="48"/>
      <c r="U894" s="48"/>
      <c r="V894" s="48"/>
      <c r="W894" s="48"/>
      <c r="X894" s="48"/>
      <c r="Y894" s="48"/>
      <c r="Z894" s="48"/>
    </row>
    <row r="895" spans="1:26" ht="15.75" customHeight="1">
      <c r="A895" s="48"/>
      <c r="B895" s="48"/>
      <c r="C895" s="48"/>
      <c r="D895" s="48"/>
      <c r="E895" s="48"/>
      <c r="F895" s="48"/>
      <c r="G895" s="48"/>
      <c r="H895" s="48"/>
      <c r="I895" s="48"/>
      <c r="J895" s="48"/>
      <c r="K895" s="48"/>
      <c r="L895" s="48"/>
      <c r="M895" s="48"/>
      <c r="N895" s="48"/>
      <c r="O895" s="48"/>
      <c r="P895" s="48"/>
      <c r="Q895" s="48"/>
      <c r="R895" s="48"/>
      <c r="S895" s="48"/>
      <c r="T895" s="48"/>
      <c r="U895" s="48"/>
      <c r="V895" s="48"/>
      <c r="W895" s="48"/>
      <c r="X895" s="48"/>
      <c r="Y895" s="48"/>
      <c r="Z895" s="48"/>
    </row>
    <row r="896" spans="1:26" ht="15.75" customHeight="1">
      <c r="A896" s="48"/>
      <c r="B896" s="48"/>
      <c r="C896" s="48"/>
      <c r="D896" s="48"/>
      <c r="E896" s="48"/>
      <c r="F896" s="48"/>
      <c r="G896" s="48"/>
      <c r="H896" s="48"/>
      <c r="I896" s="48"/>
      <c r="J896" s="48"/>
      <c r="K896" s="48"/>
      <c r="L896" s="48"/>
      <c r="M896" s="48"/>
      <c r="N896" s="48"/>
      <c r="O896" s="48"/>
      <c r="P896" s="48"/>
      <c r="Q896" s="48"/>
      <c r="R896" s="48"/>
      <c r="S896" s="48"/>
      <c r="T896" s="48"/>
      <c r="U896" s="48"/>
      <c r="V896" s="48"/>
      <c r="W896" s="48"/>
      <c r="X896" s="48"/>
      <c r="Y896" s="48"/>
      <c r="Z896" s="48"/>
    </row>
    <row r="897" spans="1:26" ht="15.75" customHeight="1">
      <c r="A897" s="48"/>
      <c r="B897" s="48"/>
      <c r="C897" s="48"/>
      <c r="D897" s="48"/>
      <c r="E897" s="48"/>
      <c r="F897" s="48"/>
      <c r="G897" s="48"/>
      <c r="H897" s="48"/>
      <c r="I897" s="48"/>
      <c r="J897" s="48"/>
      <c r="K897" s="48"/>
      <c r="L897" s="48"/>
      <c r="M897" s="48"/>
      <c r="N897" s="48"/>
      <c r="O897" s="48"/>
      <c r="P897" s="48"/>
      <c r="Q897" s="48"/>
      <c r="R897" s="48"/>
      <c r="S897" s="48"/>
      <c r="T897" s="48"/>
      <c r="U897" s="48"/>
      <c r="V897" s="48"/>
      <c r="W897" s="48"/>
      <c r="X897" s="48"/>
      <c r="Y897" s="48"/>
      <c r="Z897" s="48"/>
    </row>
    <row r="898" spans="1:26" ht="15.75" customHeight="1">
      <c r="A898" s="48"/>
      <c r="B898" s="48"/>
      <c r="C898" s="48"/>
      <c r="D898" s="48"/>
      <c r="E898" s="48"/>
      <c r="F898" s="48"/>
      <c r="G898" s="48"/>
      <c r="H898" s="48"/>
      <c r="I898" s="48"/>
      <c r="J898" s="48"/>
      <c r="K898" s="48"/>
      <c r="L898" s="48"/>
      <c r="M898" s="48"/>
      <c r="N898" s="48"/>
      <c r="O898" s="48"/>
      <c r="P898" s="48"/>
      <c r="Q898" s="48"/>
      <c r="R898" s="48"/>
      <c r="S898" s="48"/>
      <c r="T898" s="48"/>
      <c r="U898" s="48"/>
      <c r="V898" s="48"/>
      <c r="W898" s="48"/>
      <c r="X898" s="48"/>
      <c r="Y898" s="48"/>
      <c r="Z898" s="48"/>
    </row>
    <row r="899" spans="1:26" ht="15.75" customHeight="1">
      <c r="A899" s="48"/>
      <c r="B899" s="48"/>
      <c r="C899" s="48"/>
      <c r="D899" s="48"/>
      <c r="E899" s="48"/>
      <c r="F899" s="48"/>
      <c r="G899" s="48"/>
      <c r="H899" s="48"/>
      <c r="I899" s="48"/>
      <c r="J899" s="48"/>
      <c r="K899" s="48"/>
      <c r="L899" s="48"/>
      <c r="M899" s="48"/>
      <c r="N899" s="48"/>
      <c r="O899" s="48"/>
      <c r="P899" s="48"/>
      <c r="Q899" s="48"/>
      <c r="R899" s="48"/>
      <c r="S899" s="48"/>
      <c r="T899" s="48"/>
      <c r="U899" s="48"/>
      <c r="V899" s="48"/>
      <c r="W899" s="48"/>
      <c r="X899" s="48"/>
      <c r="Y899" s="48"/>
      <c r="Z899" s="48"/>
    </row>
    <row r="900" spans="1:26" ht="15.75" customHeight="1">
      <c r="A900" s="48"/>
      <c r="B900" s="48"/>
      <c r="C900" s="48"/>
      <c r="D900" s="48"/>
      <c r="E900" s="48"/>
      <c r="F900" s="48"/>
      <c r="G900" s="48"/>
      <c r="H900" s="48"/>
      <c r="I900" s="48"/>
      <c r="J900" s="48"/>
      <c r="K900" s="48"/>
      <c r="L900" s="48"/>
      <c r="M900" s="48"/>
      <c r="N900" s="48"/>
      <c r="O900" s="48"/>
      <c r="P900" s="48"/>
      <c r="Q900" s="48"/>
      <c r="R900" s="48"/>
      <c r="S900" s="48"/>
      <c r="T900" s="48"/>
      <c r="U900" s="48"/>
      <c r="V900" s="48"/>
      <c r="W900" s="48"/>
      <c r="X900" s="48"/>
      <c r="Y900" s="48"/>
      <c r="Z900" s="48"/>
    </row>
    <row r="901" spans="1:26" ht="15.75" customHeight="1">
      <c r="A901" s="48"/>
      <c r="B901" s="48"/>
      <c r="C901" s="48"/>
      <c r="D901" s="48"/>
      <c r="E901" s="48"/>
      <c r="F901" s="48"/>
      <c r="G901" s="48"/>
      <c r="H901" s="48"/>
      <c r="I901" s="48"/>
      <c r="J901" s="48"/>
      <c r="K901" s="48"/>
      <c r="L901" s="48"/>
      <c r="M901" s="48"/>
      <c r="N901" s="48"/>
      <c r="O901" s="48"/>
      <c r="P901" s="48"/>
      <c r="Q901" s="48"/>
      <c r="R901" s="48"/>
      <c r="S901" s="48"/>
      <c r="T901" s="48"/>
      <c r="U901" s="48"/>
      <c r="V901" s="48"/>
      <c r="W901" s="48"/>
      <c r="X901" s="48"/>
      <c r="Y901" s="48"/>
      <c r="Z901" s="48"/>
    </row>
    <row r="902" spans="1:26" ht="15.75" customHeight="1">
      <c r="A902" s="48"/>
      <c r="B902" s="48"/>
      <c r="C902" s="48"/>
      <c r="D902" s="48"/>
      <c r="E902" s="48"/>
      <c r="F902" s="48"/>
      <c r="G902" s="48"/>
      <c r="H902" s="48"/>
      <c r="I902" s="48"/>
      <c r="J902" s="48"/>
      <c r="K902" s="48"/>
      <c r="L902" s="48"/>
      <c r="M902" s="48"/>
      <c r="N902" s="48"/>
      <c r="O902" s="48"/>
      <c r="P902" s="48"/>
      <c r="Q902" s="48"/>
      <c r="R902" s="48"/>
      <c r="S902" s="48"/>
      <c r="T902" s="48"/>
      <c r="U902" s="48"/>
      <c r="V902" s="48"/>
      <c r="W902" s="48"/>
      <c r="X902" s="48"/>
      <c r="Y902" s="48"/>
      <c r="Z902" s="48"/>
    </row>
    <row r="903" spans="1:26" ht="15.75" customHeight="1">
      <c r="A903" s="48"/>
      <c r="B903" s="48"/>
      <c r="C903" s="48"/>
      <c r="D903" s="48"/>
      <c r="E903" s="48"/>
      <c r="F903" s="48"/>
      <c r="G903" s="48"/>
      <c r="H903" s="48"/>
      <c r="I903" s="48"/>
      <c r="J903" s="48"/>
      <c r="K903" s="48"/>
      <c r="L903" s="48"/>
      <c r="M903" s="48"/>
      <c r="N903" s="48"/>
      <c r="O903" s="48"/>
      <c r="P903" s="48"/>
      <c r="Q903" s="48"/>
      <c r="R903" s="48"/>
      <c r="S903" s="48"/>
      <c r="T903" s="48"/>
      <c r="U903" s="48"/>
      <c r="V903" s="48"/>
      <c r="W903" s="48"/>
      <c r="X903" s="48"/>
      <c r="Y903" s="48"/>
      <c r="Z903" s="48"/>
    </row>
    <row r="904" spans="1:26" ht="15.75" customHeight="1">
      <c r="A904" s="48"/>
      <c r="B904" s="48"/>
      <c r="C904" s="48"/>
      <c r="D904" s="48"/>
      <c r="E904" s="48"/>
      <c r="F904" s="48"/>
      <c r="G904" s="48"/>
      <c r="H904" s="48"/>
      <c r="I904" s="48"/>
      <c r="J904" s="48"/>
      <c r="K904" s="48"/>
      <c r="L904" s="48"/>
      <c r="M904" s="48"/>
      <c r="N904" s="48"/>
      <c r="O904" s="48"/>
      <c r="P904" s="48"/>
      <c r="Q904" s="48"/>
      <c r="R904" s="48"/>
      <c r="S904" s="48"/>
      <c r="T904" s="48"/>
      <c r="U904" s="48"/>
      <c r="V904" s="48"/>
      <c r="W904" s="48"/>
      <c r="X904" s="48"/>
      <c r="Y904" s="48"/>
      <c r="Z904" s="48"/>
    </row>
    <row r="905" spans="1:26" ht="15.75" customHeight="1">
      <c r="A905" s="48"/>
      <c r="B905" s="48"/>
      <c r="C905" s="48"/>
      <c r="D905" s="48"/>
      <c r="E905" s="48"/>
      <c r="F905" s="48"/>
      <c r="G905" s="48"/>
      <c r="H905" s="48"/>
      <c r="I905" s="48"/>
      <c r="J905" s="48"/>
      <c r="K905" s="48"/>
      <c r="L905" s="48"/>
      <c r="M905" s="48"/>
      <c r="N905" s="48"/>
      <c r="O905" s="48"/>
      <c r="P905" s="48"/>
      <c r="Q905" s="48"/>
      <c r="R905" s="48"/>
      <c r="S905" s="48"/>
      <c r="T905" s="48"/>
      <c r="U905" s="48"/>
      <c r="V905" s="48"/>
      <c r="W905" s="48"/>
      <c r="X905" s="48"/>
      <c r="Y905" s="48"/>
      <c r="Z905" s="48"/>
    </row>
    <row r="906" spans="1:26" ht="15.75" customHeight="1">
      <c r="A906" s="48"/>
      <c r="B906" s="48"/>
      <c r="C906" s="48"/>
      <c r="D906" s="48"/>
      <c r="E906" s="48"/>
      <c r="F906" s="48"/>
      <c r="G906" s="48"/>
      <c r="H906" s="48"/>
      <c r="I906" s="48"/>
      <c r="J906" s="48"/>
      <c r="K906" s="48"/>
      <c r="L906" s="48"/>
      <c r="M906" s="48"/>
      <c r="N906" s="48"/>
      <c r="O906" s="48"/>
      <c r="P906" s="48"/>
      <c r="Q906" s="48"/>
      <c r="R906" s="48"/>
      <c r="S906" s="48"/>
      <c r="T906" s="48"/>
      <c r="U906" s="48"/>
      <c r="V906" s="48"/>
      <c r="W906" s="48"/>
      <c r="X906" s="48"/>
      <c r="Y906" s="48"/>
      <c r="Z906" s="48"/>
    </row>
    <row r="907" spans="1:26" ht="15.75" customHeight="1">
      <c r="A907" s="48"/>
      <c r="B907" s="48"/>
      <c r="C907" s="48"/>
      <c r="D907" s="48"/>
      <c r="E907" s="48"/>
      <c r="F907" s="48"/>
      <c r="G907" s="48"/>
      <c r="H907" s="48"/>
      <c r="I907" s="48"/>
      <c r="J907" s="48"/>
      <c r="K907" s="48"/>
      <c r="L907" s="48"/>
      <c r="M907" s="48"/>
      <c r="N907" s="48"/>
      <c r="O907" s="48"/>
      <c r="P907" s="48"/>
      <c r="Q907" s="48"/>
      <c r="R907" s="48"/>
      <c r="S907" s="48"/>
      <c r="T907" s="48"/>
      <c r="U907" s="48"/>
      <c r="V907" s="48"/>
      <c r="W907" s="48"/>
      <c r="X907" s="48"/>
      <c r="Y907" s="48"/>
      <c r="Z907" s="48"/>
    </row>
    <row r="908" spans="1:26" ht="15.75" customHeight="1">
      <c r="A908" s="48"/>
      <c r="B908" s="48"/>
      <c r="C908" s="48"/>
      <c r="D908" s="48"/>
      <c r="E908" s="48"/>
      <c r="F908" s="48"/>
      <c r="G908" s="48"/>
      <c r="H908" s="48"/>
      <c r="I908" s="48"/>
      <c r="J908" s="48"/>
      <c r="K908" s="48"/>
      <c r="L908" s="48"/>
      <c r="M908" s="48"/>
      <c r="N908" s="48"/>
      <c r="O908" s="48"/>
      <c r="P908" s="48"/>
      <c r="Q908" s="48"/>
      <c r="R908" s="48"/>
      <c r="S908" s="48"/>
      <c r="T908" s="48"/>
      <c r="U908" s="48"/>
      <c r="V908" s="48"/>
      <c r="W908" s="48"/>
      <c r="X908" s="48"/>
      <c r="Y908" s="48"/>
      <c r="Z908" s="48"/>
    </row>
    <row r="909" spans="1:26" ht="15.75" customHeight="1">
      <c r="A909" s="48"/>
      <c r="B909" s="48"/>
      <c r="C909" s="48"/>
      <c r="D909" s="48"/>
      <c r="E909" s="48"/>
      <c r="F909" s="48"/>
      <c r="G909" s="48"/>
      <c r="H909" s="48"/>
      <c r="I909" s="48"/>
      <c r="J909" s="48"/>
      <c r="K909" s="48"/>
      <c r="L909" s="48"/>
      <c r="M909" s="48"/>
      <c r="N909" s="48"/>
      <c r="O909" s="48"/>
      <c r="P909" s="48"/>
      <c r="Q909" s="48"/>
      <c r="R909" s="48"/>
      <c r="S909" s="48"/>
      <c r="T909" s="48"/>
      <c r="U909" s="48"/>
      <c r="V909" s="48"/>
      <c r="W909" s="48"/>
      <c r="X909" s="48"/>
      <c r="Y909" s="48"/>
      <c r="Z909" s="48"/>
    </row>
    <row r="910" spans="1:26" ht="15.75" customHeight="1">
      <c r="A910" s="48"/>
      <c r="B910" s="48"/>
      <c r="C910" s="48"/>
      <c r="D910" s="48"/>
      <c r="E910" s="48"/>
      <c r="F910" s="48"/>
      <c r="G910" s="48"/>
      <c r="H910" s="48"/>
      <c r="I910" s="48"/>
      <c r="J910" s="48"/>
      <c r="K910" s="48"/>
      <c r="L910" s="48"/>
      <c r="M910" s="48"/>
      <c r="N910" s="48"/>
      <c r="O910" s="48"/>
      <c r="P910" s="48"/>
      <c r="Q910" s="48"/>
      <c r="R910" s="48"/>
      <c r="S910" s="48"/>
      <c r="T910" s="48"/>
      <c r="U910" s="48"/>
      <c r="V910" s="48"/>
      <c r="W910" s="48"/>
      <c r="X910" s="48"/>
      <c r="Y910" s="48"/>
      <c r="Z910" s="48"/>
    </row>
    <row r="911" spans="1:26" ht="15.75" customHeight="1">
      <c r="A911" s="48"/>
      <c r="B911" s="48"/>
      <c r="C911" s="48"/>
      <c r="D911" s="48"/>
      <c r="E911" s="48"/>
      <c r="F911" s="48"/>
      <c r="G911" s="48"/>
      <c r="H911" s="48"/>
      <c r="I911" s="48"/>
      <c r="J911" s="48"/>
      <c r="K911" s="48"/>
      <c r="L911" s="48"/>
      <c r="M911" s="48"/>
      <c r="N911" s="48"/>
      <c r="O911" s="48"/>
      <c r="P911" s="48"/>
      <c r="Q911" s="48"/>
      <c r="R911" s="48"/>
      <c r="S911" s="48"/>
      <c r="T911" s="48"/>
      <c r="U911" s="48"/>
      <c r="V911" s="48"/>
      <c r="W911" s="48"/>
      <c r="X911" s="48"/>
      <c r="Y911" s="48"/>
      <c r="Z911" s="48"/>
    </row>
    <row r="912" spans="1:26" ht="15.75" customHeight="1">
      <c r="A912" s="48"/>
      <c r="B912" s="48"/>
      <c r="C912" s="48"/>
      <c r="D912" s="48"/>
      <c r="E912" s="48"/>
      <c r="F912" s="48"/>
      <c r="G912" s="48"/>
      <c r="H912" s="48"/>
      <c r="I912" s="48"/>
      <c r="J912" s="48"/>
      <c r="K912" s="48"/>
      <c r="L912" s="48"/>
      <c r="M912" s="48"/>
      <c r="N912" s="48"/>
      <c r="O912" s="48"/>
      <c r="P912" s="48"/>
      <c r="Q912" s="48"/>
      <c r="R912" s="48"/>
      <c r="S912" s="48"/>
      <c r="T912" s="48"/>
      <c r="U912" s="48"/>
      <c r="V912" s="48"/>
      <c r="W912" s="48"/>
      <c r="X912" s="48"/>
      <c r="Y912" s="48"/>
      <c r="Z912" s="48"/>
    </row>
    <row r="913" spans="1:26" ht="15.75" customHeight="1">
      <c r="A913" s="48"/>
      <c r="B913" s="48"/>
      <c r="C913" s="48"/>
      <c r="D913" s="48"/>
      <c r="E913" s="48"/>
      <c r="F913" s="48"/>
      <c r="G913" s="48"/>
      <c r="H913" s="48"/>
      <c r="I913" s="48"/>
      <c r="J913" s="48"/>
      <c r="K913" s="48"/>
      <c r="L913" s="48"/>
      <c r="M913" s="48"/>
      <c r="N913" s="48"/>
      <c r="O913" s="48"/>
      <c r="P913" s="48"/>
      <c r="Q913" s="48"/>
      <c r="R913" s="48"/>
      <c r="S913" s="48"/>
      <c r="T913" s="48"/>
      <c r="U913" s="48"/>
      <c r="V913" s="48"/>
      <c r="W913" s="48"/>
      <c r="X913" s="48"/>
      <c r="Y913" s="48"/>
      <c r="Z913" s="48"/>
    </row>
    <row r="914" spans="1:26" ht="15.75" customHeight="1">
      <c r="A914" s="48"/>
      <c r="B914" s="48"/>
      <c r="C914" s="48"/>
      <c r="D914" s="48"/>
      <c r="E914" s="48"/>
      <c r="F914" s="48"/>
      <c r="G914" s="48"/>
      <c r="H914" s="48"/>
      <c r="I914" s="48"/>
      <c r="J914" s="48"/>
      <c r="K914" s="48"/>
      <c r="L914" s="48"/>
      <c r="M914" s="48"/>
      <c r="N914" s="48"/>
      <c r="O914" s="48"/>
      <c r="P914" s="48"/>
      <c r="Q914" s="48"/>
      <c r="R914" s="48"/>
      <c r="S914" s="48"/>
      <c r="T914" s="48"/>
      <c r="U914" s="48"/>
      <c r="V914" s="48"/>
      <c r="W914" s="48"/>
      <c r="X914" s="48"/>
      <c r="Y914" s="48"/>
      <c r="Z914" s="48"/>
    </row>
    <row r="915" spans="1:26" ht="15.75" customHeight="1">
      <c r="A915" s="48"/>
      <c r="B915" s="48"/>
      <c r="C915" s="48"/>
      <c r="D915" s="48"/>
      <c r="E915" s="48"/>
      <c r="F915" s="48"/>
      <c r="G915" s="48"/>
      <c r="H915" s="48"/>
      <c r="I915" s="48"/>
      <c r="J915" s="48"/>
      <c r="K915" s="48"/>
      <c r="L915" s="48"/>
      <c r="M915" s="48"/>
      <c r="N915" s="48"/>
      <c r="O915" s="48"/>
      <c r="P915" s="48"/>
      <c r="Q915" s="48"/>
      <c r="R915" s="48"/>
      <c r="S915" s="48"/>
      <c r="T915" s="48"/>
      <c r="U915" s="48"/>
      <c r="V915" s="48"/>
      <c r="W915" s="48"/>
      <c r="X915" s="48"/>
      <c r="Y915" s="48"/>
      <c r="Z915" s="48"/>
    </row>
    <row r="916" spans="1:26" ht="15.75" customHeight="1">
      <c r="A916" s="48"/>
      <c r="B916" s="48"/>
      <c r="C916" s="48"/>
      <c r="D916" s="48"/>
      <c r="E916" s="48"/>
      <c r="F916" s="48"/>
      <c r="G916" s="48"/>
      <c r="H916" s="48"/>
      <c r="I916" s="48"/>
      <c r="J916" s="48"/>
      <c r="K916" s="48"/>
      <c r="L916" s="48"/>
      <c r="M916" s="48"/>
      <c r="N916" s="48"/>
      <c r="O916" s="48"/>
      <c r="P916" s="48"/>
      <c r="Q916" s="48"/>
      <c r="R916" s="48"/>
      <c r="S916" s="48"/>
      <c r="T916" s="48"/>
      <c r="U916" s="48"/>
      <c r="V916" s="48"/>
      <c r="W916" s="48"/>
      <c r="X916" s="48"/>
      <c r="Y916" s="48"/>
      <c r="Z916" s="48"/>
    </row>
    <row r="917" spans="1:26" ht="15.75" customHeight="1">
      <c r="A917" s="48"/>
      <c r="B917" s="48"/>
      <c r="C917" s="48"/>
      <c r="D917" s="48"/>
      <c r="E917" s="48"/>
      <c r="F917" s="48"/>
      <c r="G917" s="48"/>
      <c r="H917" s="48"/>
      <c r="I917" s="48"/>
      <c r="J917" s="48"/>
      <c r="K917" s="48"/>
      <c r="L917" s="48"/>
      <c r="M917" s="48"/>
      <c r="N917" s="48"/>
      <c r="O917" s="48"/>
      <c r="P917" s="48"/>
      <c r="Q917" s="48"/>
      <c r="R917" s="48"/>
      <c r="S917" s="48"/>
      <c r="T917" s="48"/>
      <c r="U917" s="48"/>
      <c r="V917" s="48"/>
      <c r="W917" s="48"/>
      <c r="X917" s="48"/>
      <c r="Y917" s="48"/>
      <c r="Z917" s="48"/>
    </row>
    <row r="918" spans="1:26" ht="15.75" customHeight="1">
      <c r="A918" s="48"/>
      <c r="B918" s="48"/>
      <c r="C918" s="48"/>
      <c r="D918" s="48"/>
      <c r="E918" s="48"/>
      <c r="F918" s="48"/>
      <c r="G918" s="48"/>
      <c r="H918" s="48"/>
      <c r="I918" s="48"/>
      <c r="J918" s="48"/>
      <c r="K918" s="48"/>
      <c r="L918" s="48"/>
      <c r="M918" s="48"/>
      <c r="N918" s="48"/>
      <c r="O918" s="48"/>
      <c r="P918" s="48"/>
      <c r="Q918" s="48"/>
      <c r="R918" s="48"/>
      <c r="S918" s="48"/>
      <c r="T918" s="48"/>
      <c r="U918" s="48"/>
      <c r="V918" s="48"/>
      <c r="W918" s="48"/>
      <c r="X918" s="48"/>
      <c r="Y918" s="48"/>
      <c r="Z918" s="48"/>
    </row>
    <row r="919" spans="1:26" ht="15.75" customHeight="1">
      <c r="A919" s="48"/>
      <c r="B919" s="48"/>
      <c r="C919" s="48"/>
      <c r="D919" s="48"/>
      <c r="E919" s="48"/>
      <c r="F919" s="48"/>
      <c r="G919" s="48"/>
      <c r="H919" s="48"/>
      <c r="I919" s="48"/>
      <c r="J919" s="48"/>
      <c r="K919" s="48"/>
      <c r="L919" s="48"/>
      <c r="M919" s="48"/>
      <c r="N919" s="48"/>
      <c r="O919" s="48"/>
      <c r="P919" s="48"/>
      <c r="Q919" s="48"/>
      <c r="R919" s="48"/>
      <c r="S919" s="48"/>
      <c r="T919" s="48"/>
      <c r="U919" s="48"/>
      <c r="V919" s="48"/>
      <c r="W919" s="48"/>
      <c r="X919" s="48"/>
      <c r="Y919" s="48"/>
      <c r="Z919" s="48"/>
    </row>
    <row r="920" spans="1:26" ht="15.75" customHeight="1">
      <c r="A920" s="48"/>
      <c r="B920" s="48"/>
      <c r="C920" s="48"/>
      <c r="D920" s="48"/>
      <c r="E920" s="48"/>
      <c r="F920" s="48"/>
      <c r="G920" s="48"/>
      <c r="H920" s="48"/>
      <c r="I920" s="48"/>
      <c r="J920" s="48"/>
      <c r="K920" s="48"/>
      <c r="L920" s="48"/>
      <c r="M920" s="48"/>
      <c r="N920" s="48"/>
      <c r="O920" s="48"/>
      <c r="P920" s="48"/>
      <c r="Q920" s="48"/>
      <c r="R920" s="48"/>
      <c r="S920" s="48"/>
      <c r="T920" s="48"/>
      <c r="U920" s="48"/>
      <c r="V920" s="48"/>
      <c r="W920" s="48"/>
      <c r="X920" s="48"/>
      <c r="Y920" s="48"/>
      <c r="Z920" s="48"/>
    </row>
    <row r="921" spans="1:26" ht="15.75" customHeight="1">
      <c r="A921" s="48"/>
      <c r="B921" s="48"/>
      <c r="C921" s="48"/>
      <c r="D921" s="48"/>
      <c r="E921" s="48"/>
      <c r="F921" s="48"/>
      <c r="G921" s="48"/>
      <c r="H921" s="48"/>
      <c r="I921" s="48"/>
      <c r="J921" s="48"/>
      <c r="K921" s="48"/>
      <c r="L921" s="48"/>
      <c r="M921" s="48"/>
      <c r="N921" s="48"/>
      <c r="O921" s="48"/>
      <c r="P921" s="48"/>
      <c r="Q921" s="48"/>
      <c r="R921" s="48"/>
      <c r="S921" s="48"/>
      <c r="T921" s="48"/>
      <c r="U921" s="48"/>
      <c r="V921" s="48"/>
      <c r="W921" s="48"/>
      <c r="X921" s="48"/>
      <c r="Y921" s="48"/>
      <c r="Z921" s="48"/>
    </row>
    <row r="922" spans="1:26" ht="15.75" customHeight="1">
      <c r="A922" s="48"/>
      <c r="B922" s="48"/>
      <c r="C922" s="48"/>
      <c r="D922" s="48"/>
      <c r="E922" s="48"/>
      <c r="F922" s="48"/>
      <c r="G922" s="48"/>
      <c r="H922" s="48"/>
      <c r="I922" s="48"/>
      <c r="J922" s="48"/>
      <c r="K922" s="48"/>
      <c r="L922" s="48"/>
      <c r="M922" s="48"/>
      <c r="N922" s="48"/>
      <c r="O922" s="48"/>
      <c r="P922" s="48"/>
      <c r="Q922" s="48"/>
      <c r="R922" s="48"/>
      <c r="S922" s="48"/>
      <c r="T922" s="48"/>
      <c r="U922" s="48"/>
      <c r="V922" s="48"/>
      <c r="W922" s="48"/>
      <c r="X922" s="48"/>
      <c r="Y922" s="48"/>
      <c r="Z922" s="48"/>
    </row>
    <row r="923" spans="1:26" ht="15.75" customHeight="1">
      <c r="A923" s="48"/>
      <c r="B923" s="48"/>
      <c r="C923" s="48"/>
      <c r="D923" s="48"/>
      <c r="E923" s="48"/>
      <c r="F923" s="48"/>
      <c r="G923" s="48"/>
      <c r="H923" s="48"/>
      <c r="I923" s="48"/>
      <c r="J923" s="48"/>
      <c r="K923" s="48"/>
      <c r="L923" s="48"/>
      <c r="M923" s="48"/>
      <c r="N923" s="48"/>
      <c r="O923" s="48"/>
      <c r="P923" s="48"/>
      <c r="Q923" s="48"/>
      <c r="R923" s="48"/>
      <c r="S923" s="48"/>
      <c r="T923" s="48"/>
      <c r="U923" s="48"/>
      <c r="V923" s="48"/>
      <c r="W923" s="48"/>
      <c r="X923" s="48"/>
      <c r="Y923" s="48"/>
      <c r="Z923" s="48"/>
    </row>
    <row r="924" spans="1:26" ht="15.75" customHeight="1">
      <c r="A924" s="48"/>
      <c r="B924" s="48"/>
      <c r="C924" s="48"/>
      <c r="D924" s="48"/>
      <c r="E924" s="48"/>
      <c r="F924" s="48"/>
      <c r="G924" s="48"/>
      <c r="H924" s="48"/>
      <c r="I924" s="48"/>
      <c r="J924" s="48"/>
      <c r="K924" s="48"/>
      <c r="L924" s="48"/>
      <c r="M924" s="48"/>
      <c r="N924" s="48"/>
      <c r="O924" s="48"/>
      <c r="P924" s="48"/>
      <c r="Q924" s="48"/>
      <c r="R924" s="48"/>
      <c r="S924" s="48"/>
      <c r="T924" s="48"/>
      <c r="U924" s="48"/>
      <c r="V924" s="48"/>
      <c r="W924" s="48"/>
      <c r="X924" s="48"/>
      <c r="Y924" s="48"/>
      <c r="Z924" s="48"/>
    </row>
    <row r="925" spans="1:26" ht="15.75" customHeight="1">
      <c r="A925" s="48"/>
      <c r="B925" s="48"/>
      <c r="C925" s="48"/>
      <c r="D925" s="48"/>
      <c r="E925" s="48"/>
      <c r="F925" s="48"/>
      <c r="G925" s="48"/>
      <c r="H925" s="48"/>
      <c r="I925" s="48"/>
      <c r="J925" s="48"/>
      <c r="K925" s="48"/>
      <c r="L925" s="48"/>
      <c r="M925" s="48"/>
      <c r="N925" s="48"/>
      <c r="O925" s="48"/>
      <c r="P925" s="48"/>
      <c r="Q925" s="48"/>
      <c r="R925" s="48"/>
      <c r="S925" s="48"/>
      <c r="T925" s="48"/>
      <c r="U925" s="48"/>
      <c r="V925" s="48"/>
      <c r="W925" s="48"/>
      <c r="X925" s="48"/>
      <c r="Y925" s="48"/>
      <c r="Z925" s="48"/>
    </row>
    <row r="926" spans="1:26" ht="15.75" customHeight="1">
      <c r="A926" s="48"/>
      <c r="B926" s="48"/>
      <c r="C926" s="48"/>
      <c r="D926" s="48"/>
      <c r="E926" s="48"/>
      <c r="F926" s="48"/>
      <c r="G926" s="48"/>
      <c r="H926" s="48"/>
      <c r="I926" s="48"/>
      <c r="J926" s="48"/>
      <c r="K926" s="48"/>
      <c r="L926" s="48"/>
      <c r="M926" s="48"/>
      <c r="N926" s="48"/>
      <c r="O926" s="48"/>
      <c r="P926" s="48"/>
      <c r="Q926" s="48"/>
      <c r="R926" s="48"/>
      <c r="S926" s="48"/>
      <c r="T926" s="48"/>
      <c r="U926" s="48"/>
      <c r="V926" s="48"/>
      <c r="W926" s="48"/>
      <c r="X926" s="48"/>
      <c r="Y926" s="48"/>
      <c r="Z926" s="48"/>
    </row>
    <row r="927" spans="1:26" ht="15.75" customHeight="1">
      <c r="A927" s="48"/>
      <c r="B927" s="48"/>
      <c r="C927" s="48"/>
      <c r="D927" s="48"/>
      <c r="E927" s="48"/>
      <c r="F927" s="48"/>
      <c r="G927" s="48"/>
      <c r="H927" s="48"/>
      <c r="I927" s="48"/>
      <c r="J927" s="48"/>
      <c r="K927" s="48"/>
      <c r="L927" s="48"/>
      <c r="M927" s="48"/>
      <c r="N927" s="48"/>
      <c r="O927" s="48"/>
      <c r="P927" s="48"/>
      <c r="Q927" s="48"/>
      <c r="R927" s="48"/>
      <c r="S927" s="48"/>
      <c r="T927" s="48"/>
      <c r="U927" s="48"/>
      <c r="V927" s="48"/>
      <c r="W927" s="48"/>
      <c r="X927" s="48"/>
      <c r="Y927" s="48"/>
      <c r="Z927" s="48"/>
    </row>
    <row r="928" spans="1:26" ht="15.75" customHeight="1">
      <c r="A928" s="48"/>
      <c r="B928" s="48"/>
      <c r="C928" s="48"/>
      <c r="D928" s="48"/>
      <c r="E928" s="48"/>
      <c r="F928" s="48"/>
      <c r="G928" s="48"/>
      <c r="H928" s="48"/>
      <c r="I928" s="48"/>
      <c r="J928" s="48"/>
      <c r="K928" s="48"/>
      <c r="L928" s="48"/>
      <c r="M928" s="48"/>
      <c r="N928" s="48"/>
      <c r="O928" s="48"/>
      <c r="P928" s="48"/>
      <c r="Q928" s="48"/>
      <c r="R928" s="48"/>
      <c r="S928" s="48"/>
      <c r="T928" s="48"/>
      <c r="U928" s="48"/>
      <c r="V928" s="48"/>
      <c r="W928" s="48"/>
      <c r="X928" s="48"/>
      <c r="Y928" s="48"/>
      <c r="Z928" s="48"/>
    </row>
    <row r="929" spans="1:26" ht="15.75" customHeight="1">
      <c r="A929" s="48"/>
      <c r="B929" s="48"/>
      <c r="C929" s="48"/>
      <c r="D929" s="48"/>
      <c r="E929" s="48"/>
      <c r="F929" s="48"/>
      <c r="G929" s="48"/>
      <c r="H929" s="48"/>
      <c r="I929" s="48"/>
      <c r="J929" s="48"/>
      <c r="K929" s="48"/>
      <c r="L929" s="48"/>
      <c r="M929" s="48"/>
      <c r="N929" s="48"/>
      <c r="O929" s="48"/>
      <c r="P929" s="48"/>
      <c r="Q929" s="48"/>
      <c r="R929" s="48"/>
      <c r="S929" s="48"/>
      <c r="T929" s="48"/>
      <c r="U929" s="48"/>
      <c r="V929" s="48"/>
      <c r="W929" s="48"/>
      <c r="X929" s="48"/>
      <c r="Y929" s="48"/>
      <c r="Z929" s="48"/>
    </row>
    <row r="930" spans="1:26" ht="15.75" customHeight="1">
      <c r="A930" s="48"/>
      <c r="B930" s="48"/>
      <c r="C930" s="48"/>
      <c r="D930" s="48"/>
      <c r="E930" s="48"/>
      <c r="F930" s="48"/>
      <c r="G930" s="48"/>
      <c r="H930" s="48"/>
      <c r="I930" s="48"/>
      <c r="J930" s="48"/>
      <c r="K930" s="48"/>
      <c r="L930" s="48"/>
      <c r="M930" s="48"/>
      <c r="N930" s="48"/>
      <c r="O930" s="48"/>
      <c r="P930" s="48"/>
      <c r="Q930" s="48"/>
      <c r="R930" s="48"/>
      <c r="S930" s="48"/>
      <c r="T930" s="48"/>
      <c r="U930" s="48"/>
      <c r="V930" s="48"/>
      <c r="W930" s="48"/>
      <c r="X930" s="48"/>
      <c r="Y930" s="48"/>
      <c r="Z930" s="48"/>
    </row>
    <row r="931" spans="1:26" ht="15.75" customHeight="1">
      <c r="A931" s="48"/>
      <c r="B931" s="48"/>
      <c r="C931" s="48"/>
      <c r="D931" s="48"/>
      <c r="E931" s="48"/>
      <c r="F931" s="48"/>
      <c r="G931" s="48"/>
      <c r="H931" s="48"/>
      <c r="I931" s="48"/>
      <c r="J931" s="48"/>
      <c r="K931" s="48"/>
      <c r="L931" s="48"/>
      <c r="M931" s="48"/>
      <c r="N931" s="48"/>
      <c r="O931" s="48"/>
      <c r="P931" s="48"/>
      <c r="Q931" s="48"/>
      <c r="R931" s="48"/>
      <c r="S931" s="48"/>
      <c r="T931" s="48"/>
      <c r="U931" s="48"/>
      <c r="V931" s="48"/>
      <c r="W931" s="48"/>
      <c r="X931" s="48"/>
      <c r="Y931" s="48"/>
      <c r="Z931" s="48"/>
    </row>
    <row r="932" spans="1:26" ht="15.75" customHeight="1">
      <c r="A932" s="48"/>
      <c r="B932" s="48"/>
      <c r="C932" s="48"/>
      <c r="D932" s="48"/>
      <c r="E932" s="48"/>
      <c r="F932" s="48"/>
      <c r="G932" s="48"/>
      <c r="H932" s="48"/>
      <c r="I932" s="48"/>
      <c r="J932" s="48"/>
      <c r="K932" s="48"/>
      <c r="L932" s="48"/>
      <c r="M932" s="48"/>
      <c r="N932" s="48"/>
      <c r="O932" s="48"/>
      <c r="P932" s="48"/>
      <c r="Q932" s="48"/>
      <c r="R932" s="48"/>
      <c r="S932" s="48"/>
      <c r="T932" s="48"/>
      <c r="U932" s="48"/>
      <c r="V932" s="48"/>
      <c r="W932" s="48"/>
      <c r="X932" s="48"/>
      <c r="Y932" s="48"/>
      <c r="Z932" s="48"/>
    </row>
    <row r="933" spans="1:26" ht="15.75" customHeight="1">
      <c r="A933" s="48"/>
      <c r="B933" s="48"/>
      <c r="C933" s="48"/>
      <c r="D933" s="48"/>
      <c r="E933" s="48"/>
      <c r="F933" s="48"/>
      <c r="G933" s="48"/>
      <c r="H933" s="48"/>
      <c r="I933" s="48"/>
      <c r="J933" s="48"/>
      <c r="K933" s="48"/>
      <c r="L933" s="48"/>
      <c r="M933" s="48"/>
      <c r="N933" s="48"/>
      <c r="O933" s="48"/>
      <c r="P933" s="48"/>
      <c r="Q933" s="48"/>
      <c r="R933" s="48"/>
      <c r="S933" s="48"/>
      <c r="T933" s="48"/>
      <c r="U933" s="48"/>
      <c r="V933" s="48"/>
      <c r="W933" s="48"/>
      <c r="X933" s="48"/>
      <c r="Y933" s="48"/>
      <c r="Z933" s="48"/>
    </row>
    <row r="934" spans="1:26" ht="15.75" customHeight="1">
      <c r="A934" s="48"/>
      <c r="B934" s="48"/>
      <c r="C934" s="48"/>
      <c r="D934" s="48"/>
      <c r="E934" s="48"/>
      <c r="F934" s="48"/>
      <c r="G934" s="48"/>
      <c r="H934" s="48"/>
      <c r="I934" s="48"/>
      <c r="J934" s="48"/>
      <c r="K934" s="48"/>
      <c r="L934" s="48"/>
      <c r="M934" s="48"/>
      <c r="N934" s="48"/>
      <c r="O934" s="48"/>
      <c r="P934" s="48"/>
      <c r="Q934" s="48"/>
      <c r="R934" s="48"/>
      <c r="S934" s="48"/>
      <c r="T934" s="48"/>
      <c r="U934" s="48"/>
      <c r="V934" s="48"/>
      <c r="W934" s="48"/>
      <c r="X934" s="48"/>
      <c r="Y934" s="48"/>
      <c r="Z934" s="48"/>
    </row>
    <row r="935" spans="1:26" ht="15.75" customHeight="1">
      <c r="A935" s="48"/>
      <c r="B935" s="48"/>
      <c r="C935" s="48"/>
      <c r="D935" s="48"/>
      <c r="E935" s="48"/>
      <c r="F935" s="48"/>
      <c r="G935" s="48"/>
      <c r="H935" s="48"/>
      <c r="I935" s="48"/>
      <c r="J935" s="48"/>
      <c r="K935" s="48"/>
      <c r="L935" s="48"/>
      <c r="M935" s="48"/>
      <c r="N935" s="48"/>
      <c r="O935" s="48"/>
      <c r="P935" s="48"/>
      <c r="Q935" s="48"/>
      <c r="R935" s="48"/>
      <c r="S935" s="48"/>
      <c r="T935" s="48"/>
      <c r="U935" s="48"/>
      <c r="V935" s="48"/>
      <c r="W935" s="48"/>
      <c r="X935" s="48"/>
      <c r="Y935" s="48"/>
      <c r="Z935" s="48"/>
    </row>
    <row r="936" spans="1:26" ht="15.75" customHeight="1">
      <c r="A936" s="48"/>
      <c r="B936" s="48"/>
      <c r="C936" s="48"/>
      <c r="D936" s="48"/>
      <c r="E936" s="48"/>
      <c r="F936" s="48"/>
      <c r="G936" s="48"/>
      <c r="H936" s="48"/>
      <c r="I936" s="48"/>
      <c r="J936" s="48"/>
      <c r="K936" s="48"/>
      <c r="L936" s="48"/>
      <c r="M936" s="48"/>
      <c r="N936" s="48"/>
      <c r="O936" s="48"/>
      <c r="P936" s="48"/>
      <c r="Q936" s="48"/>
      <c r="R936" s="48"/>
      <c r="S936" s="48"/>
      <c r="T936" s="48"/>
      <c r="U936" s="48"/>
      <c r="V936" s="48"/>
      <c r="W936" s="48"/>
      <c r="X936" s="48"/>
      <c r="Y936" s="48"/>
      <c r="Z936" s="48"/>
    </row>
    <row r="937" spans="1:26" ht="15.75" customHeight="1">
      <c r="A937" s="48"/>
      <c r="B937" s="48"/>
      <c r="C937" s="48"/>
      <c r="D937" s="48"/>
      <c r="E937" s="48"/>
      <c r="F937" s="48"/>
      <c r="G937" s="48"/>
      <c r="H937" s="48"/>
      <c r="I937" s="48"/>
      <c r="J937" s="48"/>
      <c r="K937" s="48"/>
      <c r="L937" s="48"/>
      <c r="M937" s="48"/>
      <c r="N937" s="48"/>
      <c r="O937" s="48"/>
      <c r="P937" s="48"/>
      <c r="Q937" s="48"/>
      <c r="R937" s="48"/>
      <c r="S937" s="48"/>
      <c r="T937" s="48"/>
      <c r="U937" s="48"/>
      <c r="V937" s="48"/>
      <c r="W937" s="48"/>
      <c r="X937" s="48"/>
      <c r="Y937" s="48"/>
      <c r="Z937" s="48"/>
    </row>
    <row r="938" spans="1:26" ht="15.75" customHeight="1">
      <c r="A938" s="48"/>
      <c r="B938" s="48"/>
      <c r="C938" s="48"/>
      <c r="D938" s="48"/>
      <c r="E938" s="48"/>
      <c r="F938" s="48"/>
      <c r="G938" s="48"/>
      <c r="H938" s="48"/>
      <c r="I938" s="48"/>
      <c r="J938" s="48"/>
      <c r="K938" s="48"/>
      <c r="L938" s="48"/>
      <c r="M938" s="48"/>
      <c r="N938" s="48"/>
      <c r="O938" s="48"/>
      <c r="P938" s="48"/>
      <c r="Q938" s="48"/>
      <c r="R938" s="48"/>
      <c r="S938" s="48"/>
      <c r="T938" s="48"/>
      <c r="U938" s="48"/>
      <c r="V938" s="48"/>
      <c r="W938" s="48"/>
      <c r="X938" s="48"/>
      <c r="Y938" s="48"/>
      <c r="Z938" s="48"/>
    </row>
    <row r="939" spans="1:26" ht="15.75" customHeight="1">
      <c r="A939" s="48"/>
      <c r="B939" s="48"/>
      <c r="C939" s="48"/>
      <c r="D939" s="48"/>
      <c r="E939" s="48"/>
      <c r="F939" s="48"/>
      <c r="G939" s="48"/>
      <c r="H939" s="48"/>
      <c r="I939" s="48"/>
      <c r="J939" s="48"/>
      <c r="K939" s="48"/>
      <c r="L939" s="48"/>
      <c r="M939" s="48"/>
      <c r="N939" s="48"/>
      <c r="O939" s="48"/>
      <c r="P939" s="48"/>
      <c r="Q939" s="48"/>
      <c r="R939" s="48"/>
      <c r="S939" s="48"/>
      <c r="T939" s="48"/>
      <c r="U939" s="48"/>
      <c r="V939" s="48"/>
      <c r="W939" s="48"/>
      <c r="X939" s="48"/>
      <c r="Y939" s="48"/>
      <c r="Z939" s="48"/>
    </row>
    <row r="940" spans="1:26" ht="15.75" customHeight="1">
      <c r="A940" s="48"/>
      <c r="B940" s="48"/>
      <c r="C940" s="48"/>
      <c r="D940" s="48"/>
      <c r="E940" s="48"/>
      <c r="F940" s="48"/>
      <c r="G940" s="48"/>
      <c r="H940" s="48"/>
      <c r="I940" s="48"/>
      <c r="J940" s="48"/>
      <c r="K940" s="48"/>
      <c r="L940" s="48"/>
      <c r="M940" s="48"/>
      <c r="N940" s="48"/>
      <c r="O940" s="48"/>
      <c r="P940" s="48"/>
      <c r="Q940" s="48"/>
      <c r="R940" s="48"/>
      <c r="S940" s="48"/>
      <c r="T940" s="48"/>
      <c r="U940" s="48"/>
      <c r="V940" s="48"/>
      <c r="W940" s="48"/>
      <c r="X940" s="48"/>
      <c r="Y940" s="48"/>
      <c r="Z940" s="48"/>
    </row>
    <row r="941" spans="1:26" ht="15.75" customHeight="1">
      <c r="A941" s="48"/>
      <c r="B941" s="48"/>
      <c r="C941" s="48"/>
      <c r="D941" s="48"/>
      <c r="E941" s="48"/>
      <c r="F941" s="48"/>
      <c r="G941" s="48"/>
      <c r="H941" s="48"/>
      <c r="I941" s="48"/>
      <c r="J941" s="48"/>
      <c r="K941" s="48"/>
      <c r="L941" s="48"/>
      <c r="M941" s="48"/>
      <c r="N941" s="48"/>
      <c r="O941" s="48"/>
      <c r="P941" s="48"/>
      <c r="Q941" s="48"/>
      <c r="R941" s="48"/>
      <c r="S941" s="48"/>
      <c r="T941" s="48"/>
      <c r="U941" s="48"/>
      <c r="V941" s="48"/>
      <c r="W941" s="48"/>
      <c r="X941" s="48"/>
      <c r="Y941" s="48"/>
      <c r="Z941" s="48"/>
    </row>
    <row r="942" spans="1:26" ht="15.75" customHeight="1">
      <c r="A942" s="48"/>
      <c r="B942" s="48"/>
      <c r="C942" s="48"/>
      <c r="D942" s="48"/>
      <c r="E942" s="48"/>
      <c r="F942" s="48"/>
      <c r="G942" s="48"/>
      <c r="H942" s="48"/>
      <c r="I942" s="48"/>
      <c r="J942" s="48"/>
      <c r="K942" s="48"/>
      <c r="L942" s="48"/>
      <c r="M942" s="48"/>
      <c r="N942" s="48"/>
      <c r="O942" s="48"/>
      <c r="P942" s="48"/>
      <c r="Q942" s="48"/>
      <c r="R942" s="48"/>
      <c r="S942" s="48"/>
      <c r="T942" s="48"/>
      <c r="U942" s="48"/>
      <c r="V942" s="48"/>
      <c r="W942" s="48"/>
      <c r="X942" s="48"/>
      <c r="Y942" s="48"/>
      <c r="Z942" s="48"/>
    </row>
    <row r="943" spans="1:26" ht="15.75" customHeight="1">
      <c r="A943" s="48"/>
      <c r="B943" s="48"/>
      <c r="C943" s="48"/>
      <c r="D943" s="48"/>
      <c r="E943" s="48"/>
      <c r="F943" s="48"/>
      <c r="G943" s="48"/>
      <c r="H943" s="48"/>
      <c r="I943" s="48"/>
      <c r="J943" s="48"/>
      <c r="K943" s="48"/>
      <c r="L943" s="48"/>
      <c r="M943" s="48"/>
      <c r="N943" s="48"/>
      <c r="O943" s="48"/>
      <c r="P943" s="48"/>
      <c r="Q943" s="48"/>
      <c r="R943" s="48"/>
      <c r="S943" s="48"/>
      <c r="T943" s="48"/>
      <c r="U943" s="48"/>
      <c r="V943" s="48"/>
      <c r="W943" s="48"/>
      <c r="X943" s="48"/>
      <c r="Y943" s="48"/>
      <c r="Z943" s="48"/>
    </row>
    <row r="944" spans="1:26" ht="15.75" customHeight="1">
      <c r="A944" s="48"/>
      <c r="B944" s="48"/>
      <c r="C944" s="48"/>
      <c r="D944" s="48"/>
      <c r="E944" s="48"/>
      <c r="F944" s="48"/>
      <c r="G944" s="48"/>
      <c r="H944" s="48"/>
      <c r="I944" s="48"/>
      <c r="J944" s="48"/>
      <c r="K944" s="48"/>
      <c r="L944" s="48"/>
      <c r="M944" s="48"/>
      <c r="N944" s="48"/>
      <c r="O944" s="48"/>
      <c r="P944" s="48"/>
      <c r="Q944" s="48"/>
      <c r="R944" s="48"/>
      <c r="S944" s="48"/>
      <c r="T944" s="48"/>
      <c r="U944" s="48"/>
      <c r="V944" s="48"/>
      <c r="W944" s="48"/>
      <c r="X944" s="48"/>
      <c r="Y944" s="48"/>
      <c r="Z944" s="48"/>
    </row>
    <row r="945" spans="1:26" ht="15.75" customHeight="1">
      <c r="A945" s="48"/>
      <c r="B945" s="48"/>
      <c r="C945" s="48"/>
      <c r="D945" s="48"/>
      <c r="E945" s="48"/>
      <c r="F945" s="48"/>
      <c r="G945" s="48"/>
      <c r="H945" s="48"/>
      <c r="I945" s="48"/>
      <c r="J945" s="48"/>
      <c r="K945" s="48"/>
      <c r="L945" s="48"/>
      <c r="M945" s="48"/>
      <c r="N945" s="48"/>
      <c r="O945" s="48"/>
      <c r="P945" s="48"/>
      <c r="Q945" s="48"/>
      <c r="R945" s="48"/>
      <c r="S945" s="48"/>
      <c r="T945" s="48"/>
      <c r="U945" s="48"/>
      <c r="V945" s="48"/>
      <c r="W945" s="48"/>
      <c r="X945" s="48"/>
      <c r="Y945" s="48"/>
      <c r="Z945" s="48"/>
    </row>
    <row r="946" spans="1:26" ht="15.75" customHeight="1">
      <c r="A946" s="48"/>
      <c r="B946" s="48"/>
      <c r="C946" s="48"/>
      <c r="D946" s="48"/>
      <c r="E946" s="48"/>
      <c r="F946" s="48"/>
      <c r="G946" s="48"/>
      <c r="H946" s="48"/>
      <c r="I946" s="48"/>
      <c r="J946" s="48"/>
      <c r="K946" s="48"/>
      <c r="L946" s="48"/>
      <c r="M946" s="48"/>
      <c r="N946" s="48"/>
      <c r="O946" s="48"/>
      <c r="P946" s="48"/>
      <c r="Q946" s="48"/>
      <c r="R946" s="48"/>
      <c r="S946" s="48"/>
      <c r="T946" s="48"/>
      <c r="U946" s="48"/>
      <c r="V946" s="48"/>
      <c r="W946" s="48"/>
      <c r="X946" s="48"/>
      <c r="Y946" s="48"/>
      <c r="Z946" s="48"/>
    </row>
    <row r="947" spans="1:26" ht="15.75" customHeight="1">
      <c r="A947" s="48"/>
      <c r="B947" s="48"/>
      <c r="C947" s="48"/>
      <c r="D947" s="48"/>
      <c r="E947" s="48"/>
      <c r="F947" s="48"/>
      <c r="G947" s="48"/>
      <c r="H947" s="48"/>
      <c r="I947" s="48"/>
      <c r="J947" s="48"/>
      <c r="K947" s="48"/>
      <c r="L947" s="48"/>
      <c r="M947" s="48"/>
      <c r="N947" s="48"/>
      <c r="O947" s="48"/>
      <c r="P947" s="48"/>
      <c r="Q947" s="48"/>
      <c r="R947" s="48"/>
      <c r="S947" s="48"/>
      <c r="T947" s="48"/>
      <c r="U947" s="48"/>
      <c r="V947" s="48"/>
      <c r="W947" s="48"/>
      <c r="X947" s="48"/>
      <c r="Y947" s="48"/>
      <c r="Z947" s="48"/>
    </row>
    <row r="948" spans="1:26" ht="15.75" customHeight="1">
      <c r="A948" s="48"/>
      <c r="B948" s="48"/>
      <c r="C948" s="48"/>
      <c r="D948" s="48"/>
      <c r="E948" s="48"/>
      <c r="F948" s="48"/>
      <c r="G948" s="48"/>
      <c r="H948" s="48"/>
      <c r="I948" s="48"/>
      <c r="J948" s="48"/>
      <c r="K948" s="48"/>
      <c r="L948" s="48"/>
      <c r="M948" s="48"/>
      <c r="N948" s="48"/>
      <c r="O948" s="48"/>
      <c r="P948" s="48"/>
      <c r="Q948" s="48"/>
      <c r="R948" s="48"/>
      <c r="S948" s="48"/>
      <c r="T948" s="48"/>
      <c r="U948" s="48"/>
      <c r="V948" s="48"/>
      <c r="W948" s="48"/>
      <c r="X948" s="48"/>
      <c r="Y948" s="48"/>
      <c r="Z948" s="48"/>
    </row>
    <row r="949" spans="1:26" ht="15.75" customHeight="1">
      <c r="A949" s="48"/>
      <c r="B949" s="48"/>
      <c r="C949" s="48"/>
      <c r="D949" s="48"/>
      <c r="E949" s="48"/>
      <c r="F949" s="48"/>
      <c r="G949" s="48"/>
      <c r="H949" s="48"/>
      <c r="I949" s="48"/>
      <c r="J949" s="48"/>
      <c r="K949" s="48"/>
      <c r="L949" s="48"/>
      <c r="M949" s="48"/>
      <c r="N949" s="48"/>
      <c r="O949" s="48"/>
      <c r="P949" s="48"/>
      <c r="Q949" s="48"/>
      <c r="R949" s="48"/>
      <c r="S949" s="48"/>
      <c r="T949" s="48"/>
      <c r="U949" s="48"/>
      <c r="V949" s="48"/>
      <c r="W949" s="48"/>
      <c r="X949" s="48"/>
      <c r="Y949" s="48"/>
      <c r="Z949" s="48"/>
    </row>
    <row r="950" spans="1:26" ht="15.75" customHeight="1">
      <c r="A950" s="48"/>
      <c r="B950" s="48"/>
      <c r="C950" s="48"/>
      <c r="D950" s="48"/>
      <c r="E950" s="48"/>
      <c r="F950" s="48"/>
      <c r="G950" s="48"/>
      <c r="H950" s="48"/>
      <c r="I950" s="48"/>
      <c r="J950" s="48"/>
      <c r="K950" s="48"/>
      <c r="L950" s="48"/>
      <c r="M950" s="48"/>
      <c r="N950" s="48"/>
      <c r="O950" s="48"/>
      <c r="P950" s="48"/>
      <c r="Q950" s="48"/>
      <c r="R950" s="48"/>
      <c r="S950" s="48"/>
      <c r="T950" s="48"/>
      <c r="U950" s="48"/>
      <c r="V950" s="48"/>
      <c r="W950" s="48"/>
      <c r="X950" s="48"/>
      <c r="Y950" s="48"/>
      <c r="Z950" s="48"/>
    </row>
    <row r="951" spans="1:26" ht="15.75" customHeight="1">
      <c r="A951" s="48"/>
      <c r="B951" s="48"/>
      <c r="C951" s="48"/>
      <c r="D951" s="48"/>
      <c r="E951" s="48"/>
      <c r="F951" s="48"/>
      <c r="G951" s="48"/>
      <c r="H951" s="48"/>
      <c r="I951" s="48"/>
      <c r="J951" s="48"/>
      <c r="K951" s="48"/>
      <c r="L951" s="48"/>
      <c r="M951" s="48"/>
      <c r="N951" s="48"/>
      <c r="O951" s="48"/>
      <c r="P951" s="48"/>
      <c r="Q951" s="48"/>
      <c r="R951" s="48"/>
      <c r="S951" s="48"/>
      <c r="T951" s="48"/>
      <c r="U951" s="48"/>
      <c r="V951" s="48"/>
      <c r="W951" s="48"/>
      <c r="X951" s="48"/>
      <c r="Y951" s="48"/>
      <c r="Z951" s="48"/>
    </row>
    <row r="952" spans="1:26" ht="15.75" customHeight="1">
      <c r="A952" s="48"/>
      <c r="B952" s="48"/>
      <c r="C952" s="48"/>
      <c r="D952" s="48"/>
      <c r="E952" s="48"/>
      <c r="F952" s="48"/>
      <c r="G952" s="48"/>
      <c r="H952" s="48"/>
      <c r="I952" s="48"/>
      <c r="J952" s="48"/>
      <c r="K952" s="48"/>
      <c r="L952" s="48"/>
      <c r="M952" s="48"/>
      <c r="N952" s="48"/>
      <c r="O952" s="48"/>
      <c r="P952" s="48"/>
      <c r="Q952" s="48"/>
      <c r="R952" s="48"/>
      <c r="S952" s="48"/>
      <c r="T952" s="48"/>
      <c r="U952" s="48"/>
      <c r="V952" s="48"/>
      <c r="W952" s="48"/>
      <c r="X952" s="48"/>
      <c r="Y952" s="48"/>
      <c r="Z952" s="48"/>
    </row>
    <row r="953" spans="1:26" ht="15.75" customHeight="1">
      <c r="A953" s="48"/>
      <c r="B953" s="48"/>
      <c r="C953" s="48"/>
      <c r="D953" s="48"/>
      <c r="E953" s="48"/>
      <c r="F953" s="48"/>
      <c r="G953" s="48"/>
      <c r="H953" s="48"/>
      <c r="I953" s="48"/>
      <c r="J953" s="48"/>
      <c r="K953" s="48"/>
      <c r="L953" s="48"/>
      <c r="M953" s="48"/>
      <c r="N953" s="48"/>
      <c r="O953" s="48"/>
      <c r="P953" s="48"/>
      <c r="Q953" s="48"/>
      <c r="R953" s="48"/>
      <c r="S953" s="48"/>
      <c r="T953" s="48"/>
      <c r="U953" s="48"/>
      <c r="V953" s="48"/>
      <c r="W953" s="48"/>
      <c r="X953" s="48"/>
      <c r="Y953" s="48"/>
      <c r="Z953" s="48"/>
    </row>
    <row r="954" spans="1:26" ht="15.75" customHeight="1">
      <c r="A954" s="48"/>
      <c r="B954" s="48"/>
      <c r="C954" s="48"/>
      <c r="D954" s="48"/>
      <c r="E954" s="48"/>
      <c r="F954" s="48"/>
      <c r="G954" s="48"/>
      <c r="H954" s="48"/>
      <c r="I954" s="48"/>
      <c r="J954" s="48"/>
      <c r="K954" s="48"/>
      <c r="L954" s="48"/>
      <c r="M954" s="48"/>
      <c r="N954" s="48"/>
      <c r="O954" s="48"/>
      <c r="P954" s="48"/>
      <c r="Q954" s="48"/>
      <c r="R954" s="48"/>
      <c r="S954" s="48"/>
      <c r="T954" s="48"/>
      <c r="U954" s="48"/>
      <c r="V954" s="48"/>
      <c r="W954" s="48"/>
      <c r="X954" s="48"/>
      <c r="Y954" s="48"/>
      <c r="Z954" s="48"/>
    </row>
    <row r="955" spans="1:26" ht="15.75" customHeight="1">
      <c r="A955" s="48"/>
      <c r="B955" s="48"/>
      <c r="C955" s="48"/>
      <c r="D955" s="48"/>
      <c r="E955" s="48"/>
      <c r="F955" s="48"/>
      <c r="G955" s="48"/>
      <c r="H955" s="48"/>
      <c r="I955" s="48"/>
      <c r="J955" s="48"/>
      <c r="K955" s="48"/>
      <c r="L955" s="48"/>
      <c r="M955" s="48"/>
      <c r="N955" s="48"/>
      <c r="O955" s="48"/>
      <c r="P955" s="48"/>
      <c r="Q955" s="48"/>
      <c r="R955" s="48"/>
      <c r="S955" s="48"/>
      <c r="T955" s="48"/>
      <c r="U955" s="48"/>
      <c r="V955" s="48"/>
      <c r="W955" s="48"/>
      <c r="X955" s="48"/>
      <c r="Y955" s="48"/>
      <c r="Z955" s="48"/>
    </row>
    <row r="956" spans="1:26" ht="15.75" customHeight="1">
      <c r="A956" s="48"/>
      <c r="B956" s="48"/>
      <c r="C956" s="48"/>
      <c r="D956" s="48"/>
      <c r="E956" s="48"/>
      <c r="F956" s="48"/>
      <c r="G956" s="48"/>
      <c r="H956" s="48"/>
      <c r="I956" s="48"/>
      <c r="J956" s="48"/>
      <c r="K956" s="48"/>
      <c r="L956" s="48"/>
      <c r="M956" s="48"/>
      <c r="N956" s="48"/>
      <c r="O956" s="48"/>
      <c r="P956" s="48"/>
      <c r="Q956" s="48"/>
      <c r="R956" s="48"/>
      <c r="S956" s="48"/>
      <c r="T956" s="48"/>
      <c r="U956" s="48"/>
      <c r="V956" s="48"/>
      <c r="W956" s="48"/>
      <c r="X956" s="48"/>
      <c r="Y956" s="48"/>
      <c r="Z956" s="48"/>
    </row>
    <row r="957" spans="1:26" ht="15.75" customHeight="1">
      <c r="A957" s="48"/>
      <c r="B957" s="48"/>
      <c r="C957" s="48"/>
      <c r="D957" s="48"/>
      <c r="E957" s="48"/>
      <c r="F957" s="48"/>
      <c r="G957" s="48"/>
      <c r="H957" s="48"/>
      <c r="I957" s="48"/>
      <c r="J957" s="48"/>
      <c r="K957" s="48"/>
      <c r="L957" s="48"/>
      <c r="M957" s="48"/>
      <c r="N957" s="48"/>
      <c r="O957" s="48"/>
      <c r="P957" s="48"/>
      <c r="Q957" s="48"/>
      <c r="R957" s="48"/>
      <c r="S957" s="48"/>
      <c r="T957" s="48"/>
      <c r="U957" s="48"/>
      <c r="V957" s="48"/>
      <c r="W957" s="48"/>
      <c r="X957" s="48"/>
      <c r="Y957" s="48"/>
      <c r="Z957" s="48"/>
    </row>
    <row r="958" spans="1:26" ht="15.75" customHeight="1">
      <c r="A958" s="48"/>
      <c r="B958" s="48"/>
      <c r="C958" s="48"/>
      <c r="D958" s="48"/>
      <c r="E958" s="48"/>
      <c r="F958" s="48"/>
      <c r="G958" s="48"/>
      <c r="H958" s="48"/>
      <c r="I958" s="48"/>
      <c r="J958" s="48"/>
      <c r="K958" s="48"/>
      <c r="L958" s="48"/>
      <c r="M958" s="48"/>
      <c r="N958" s="48"/>
      <c r="O958" s="48"/>
      <c r="P958" s="48"/>
      <c r="Q958" s="48"/>
      <c r="R958" s="48"/>
      <c r="S958" s="48"/>
      <c r="T958" s="48"/>
      <c r="U958" s="48"/>
      <c r="V958" s="48"/>
      <c r="W958" s="48"/>
      <c r="X958" s="48"/>
      <c r="Y958" s="48"/>
      <c r="Z958" s="48"/>
    </row>
    <row r="959" spans="1:26" ht="15.75" customHeight="1">
      <c r="A959" s="48"/>
      <c r="B959" s="48"/>
      <c r="C959" s="48"/>
      <c r="D959" s="48"/>
      <c r="E959" s="48"/>
      <c r="F959" s="48"/>
      <c r="G959" s="48"/>
      <c r="H959" s="48"/>
      <c r="I959" s="48"/>
      <c r="J959" s="48"/>
      <c r="K959" s="48"/>
      <c r="L959" s="48"/>
      <c r="M959" s="48"/>
      <c r="N959" s="48"/>
      <c r="O959" s="48"/>
      <c r="P959" s="48"/>
      <c r="Q959" s="48"/>
      <c r="R959" s="48"/>
      <c r="S959" s="48"/>
      <c r="T959" s="48"/>
      <c r="U959" s="48"/>
      <c r="V959" s="48"/>
      <c r="W959" s="48"/>
      <c r="X959" s="48"/>
      <c r="Y959" s="48"/>
      <c r="Z959" s="48"/>
    </row>
    <row r="960" spans="1:26" ht="15.75" customHeight="1">
      <c r="A960" s="48"/>
      <c r="B960" s="48"/>
      <c r="C960" s="48"/>
      <c r="D960" s="48"/>
      <c r="E960" s="48"/>
      <c r="F960" s="48"/>
      <c r="G960" s="48"/>
      <c r="H960" s="48"/>
      <c r="I960" s="48"/>
      <c r="J960" s="48"/>
      <c r="K960" s="48"/>
      <c r="L960" s="48"/>
      <c r="M960" s="48"/>
      <c r="N960" s="48"/>
      <c r="O960" s="48"/>
      <c r="P960" s="48"/>
      <c r="Q960" s="48"/>
      <c r="R960" s="48"/>
      <c r="S960" s="48"/>
      <c r="T960" s="48"/>
      <c r="U960" s="48"/>
      <c r="V960" s="48"/>
      <c r="W960" s="48"/>
      <c r="X960" s="48"/>
      <c r="Y960" s="48"/>
      <c r="Z960" s="48"/>
    </row>
    <row r="961" spans="1:26" ht="15.75" customHeight="1">
      <c r="A961" s="48"/>
      <c r="B961" s="48"/>
      <c r="C961" s="48"/>
      <c r="D961" s="48"/>
      <c r="E961" s="48"/>
      <c r="F961" s="48"/>
      <c r="G961" s="48"/>
      <c r="H961" s="48"/>
      <c r="I961" s="48"/>
      <c r="J961" s="48"/>
      <c r="K961" s="48"/>
      <c r="L961" s="48"/>
      <c r="M961" s="48"/>
      <c r="N961" s="48"/>
      <c r="O961" s="48"/>
      <c r="P961" s="48"/>
      <c r="Q961" s="48"/>
      <c r="R961" s="48"/>
      <c r="S961" s="48"/>
      <c r="T961" s="48"/>
      <c r="U961" s="48"/>
      <c r="V961" s="48"/>
      <c r="W961" s="48"/>
      <c r="X961" s="48"/>
      <c r="Y961" s="48"/>
      <c r="Z961" s="48"/>
    </row>
    <row r="962" spans="1:26" ht="15.75" customHeight="1">
      <c r="A962" s="48"/>
      <c r="B962" s="48"/>
      <c r="C962" s="48"/>
      <c r="D962" s="48"/>
      <c r="E962" s="48"/>
      <c r="F962" s="48"/>
      <c r="G962" s="48"/>
      <c r="H962" s="48"/>
      <c r="I962" s="48"/>
      <c r="J962" s="48"/>
      <c r="K962" s="48"/>
      <c r="L962" s="48"/>
      <c r="M962" s="48"/>
      <c r="N962" s="48"/>
      <c r="O962" s="48"/>
      <c r="P962" s="48"/>
      <c r="Q962" s="48"/>
      <c r="R962" s="48"/>
      <c r="S962" s="48"/>
      <c r="T962" s="48"/>
      <c r="U962" s="48"/>
      <c r="V962" s="48"/>
      <c r="W962" s="48"/>
      <c r="X962" s="48"/>
      <c r="Y962" s="48"/>
      <c r="Z962" s="48"/>
    </row>
    <row r="963" spans="1:26" ht="15.75" customHeight="1">
      <c r="A963" s="48"/>
      <c r="B963" s="48"/>
      <c r="C963" s="48"/>
      <c r="D963" s="48"/>
      <c r="E963" s="48"/>
      <c r="F963" s="48"/>
      <c r="G963" s="48"/>
      <c r="H963" s="48"/>
      <c r="I963" s="48"/>
      <c r="J963" s="48"/>
      <c r="K963" s="48"/>
      <c r="L963" s="48"/>
      <c r="M963" s="48"/>
      <c r="N963" s="48"/>
      <c r="O963" s="48"/>
      <c r="P963" s="48"/>
      <c r="Q963" s="48"/>
      <c r="R963" s="48"/>
      <c r="S963" s="48"/>
      <c r="T963" s="48"/>
      <c r="U963" s="48"/>
      <c r="V963" s="48"/>
      <c r="W963" s="48"/>
      <c r="X963" s="48"/>
      <c r="Y963" s="48"/>
      <c r="Z963" s="48"/>
    </row>
    <row r="964" spans="1:26" ht="15.75" customHeight="1">
      <c r="A964" s="48"/>
      <c r="B964" s="48"/>
      <c r="C964" s="48"/>
      <c r="D964" s="48"/>
      <c r="E964" s="48"/>
      <c r="F964" s="48"/>
      <c r="G964" s="48"/>
      <c r="H964" s="48"/>
      <c r="I964" s="48"/>
      <c r="J964" s="48"/>
      <c r="K964" s="48"/>
      <c r="L964" s="48"/>
      <c r="M964" s="48"/>
      <c r="N964" s="48"/>
      <c r="O964" s="48"/>
      <c r="P964" s="48"/>
      <c r="Q964" s="48"/>
      <c r="R964" s="48"/>
      <c r="S964" s="48"/>
      <c r="T964" s="48"/>
      <c r="U964" s="48"/>
      <c r="V964" s="48"/>
      <c r="W964" s="48"/>
      <c r="X964" s="48"/>
      <c r="Y964" s="48"/>
      <c r="Z964" s="48"/>
    </row>
    <row r="965" spans="1:26" ht="15.75" customHeight="1">
      <c r="A965" s="48"/>
      <c r="B965" s="48"/>
      <c r="C965" s="48"/>
      <c r="D965" s="48"/>
      <c r="E965" s="48"/>
      <c r="F965" s="48"/>
      <c r="G965" s="48"/>
      <c r="H965" s="48"/>
      <c r="I965" s="48"/>
      <c r="J965" s="48"/>
      <c r="K965" s="48"/>
      <c r="L965" s="48"/>
      <c r="M965" s="48"/>
      <c r="N965" s="48"/>
      <c r="O965" s="48"/>
      <c r="P965" s="48"/>
      <c r="Q965" s="48"/>
      <c r="R965" s="48"/>
      <c r="S965" s="48"/>
      <c r="T965" s="48"/>
      <c r="U965" s="48"/>
      <c r="V965" s="48"/>
      <c r="W965" s="48"/>
      <c r="X965" s="48"/>
      <c r="Y965" s="48"/>
      <c r="Z965" s="48"/>
    </row>
    <row r="966" spans="1:26" ht="15.75" customHeight="1">
      <c r="A966" s="48"/>
      <c r="B966" s="48"/>
      <c r="C966" s="48"/>
      <c r="D966" s="48"/>
      <c r="E966" s="48"/>
      <c r="F966" s="48"/>
      <c r="G966" s="48"/>
      <c r="H966" s="48"/>
      <c r="I966" s="48"/>
      <c r="J966" s="48"/>
      <c r="K966" s="48"/>
      <c r="L966" s="48"/>
      <c r="M966" s="48"/>
      <c r="N966" s="48"/>
      <c r="O966" s="48"/>
      <c r="P966" s="48"/>
      <c r="Q966" s="48"/>
      <c r="R966" s="48"/>
      <c r="S966" s="48"/>
      <c r="T966" s="48"/>
      <c r="U966" s="48"/>
      <c r="V966" s="48"/>
      <c r="W966" s="48"/>
      <c r="X966" s="48"/>
      <c r="Y966" s="48"/>
      <c r="Z966" s="48"/>
    </row>
    <row r="967" spans="1:26" ht="15.75" customHeight="1">
      <c r="A967" s="48"/>
      <c r="B967" s="48"/>
      <c r="C967" s="48"/>
      <c r="D967" s="48"/>
      <c r="E967" s="48"/>
      <c r="F967" s="48"/>
      <c r="G967" s="48"/>
      <c r="H967" s="48"/>
      <c r="I967" s="48"/>
      <c r="J967" s="48"/>
      <c r="K967" s="48"/>
      <c r="L967" s="48"/>
      <c r="M967" s="48"/>
      <c r="N967" s="48"/>
      <c r="O967" s="48"/>
      <c r="P967" s="48"/>
      <c r="Q967" s="48"/>
      <c r="R967" s="48"/>
      <c r="S967" s="48"/>
      <c r="T967" s="48"/>
      <c r="U967" s="48"/>
      <c r="V967" s="48"/>
      <c r="W967" s="48"/>
      <c r="X967" s="48"/>
      <c r="Y967" s="48"/>
      <c r="Z967" s="48"/>
    </row>
    <row r="968" spans="1:26" ht="15.75" customHeight="1">
      <c r="A968" s="48"/>
      <c r="B968" s="48"/>
      <c r="C968" s="48"/>
      <c r="D968" s="48"/>
      <c r="E968" s="48"/>
      <c r="F968" s="48"/>
      <c r="G968" s="48"/>
      <c r="H968" s="48"/>
      <c r="I968" s="48"/>
      <c r="J968" s="48"/>
      <c r="K968" s="48"/>
      <c r="L968" s="48"/>
      <c r="M968" s="48"/>
      <c r="N968" s="48"/>
      <c r="O968" s="48"/>
      <c r="P968" s="48"/>
      <c r="Q968" s="48"/>
      <c r="R968" s="48"/>
      <c r="S968" s="48"/>
      <c r="T968" s="48"/>
      <c r="U968" s="48"/>
      <c r="V968" s="48"/>
      <c r="W968" s="48"/>
      <c r="X968" s="48"/>
      <c r="Y968" s="48"/>
      <c r="Z968" s="48"/>
    </row>
    <row r="969" spans="1:26" ht="15.75" customHeight="1">
      <c r="A969" s="48"/>
      <c r="B969" s="48"/>
      <c r="C969" s="48"/>
      <c r="D969" s="48"/>
      <c r="E969" s="48"/>
      <c r="F969" s="48"/>
      <c r="G969" s="48"/>
      <c r="H969" s="48"/>
      <c r="I969" s="48"/>
      <c r="J969" s="48"/>
      <c r="K969" s="48"/>
      <c r="L969" s="48"/>
      <c r="M969" s="48"/>
      <c r="N969" s="48"/>
      <c r="O969" s="48"/>
      <c r="P969" s="48"/>
      <c r="Q969" s="48"/>
      <c r="R969" s="48"/>
      <c r="S969" s="48"/>
      <c r="T969" s="48"/>
      <c r="U969" s="48"/>
      <c r="V969" s="48"/>
      <c r="W969" s="48"/>
      <c r="X969" s="48"/>
      <c r="Y969" s="48"/>
      <c r="Z969" s="48"/>
    </row>
    <row r="970" spans="1:26" ht="15.75" customHeight="1">
      <c r="A970" s="48"/>
      <c r="B970" s="48"/>
      <c r="C970" s="48"/>
      <c r="D970" s="48"/>
      <c r="E970" s="48"/>
      <c r="F970" s="48"/>
      <c r="G970" s="48"/>
      <c r="H970" s="48"/>
      <c r="I970" s="48"/>
      <c r="J970" s="48"/>
      <c r="K970" s="48"/>
      <c r="L970" s="48"/>
      <c r="M970" s="48"/>
      <c r="N970" s="48"/>
      <c r="O970" s="48"/>
      <c r="P970" s="48"/>
      <c r="Q970" s="48"/>
      <c r="R970" s="48"/>
      <c r="S970" s="48"/>
      <c r="T970" s="48"/>
      <c r="U970" s="48"/>
      <c r="V970" s="48"/>
      <c r="W970" s="48"/>
      <c r="X970" s="48"/>
      <c r="Y970" s="48"/>
      <c r="Z970" s="48"/>
    </row>
    <row r="971" spans="1:26" ht="15.75" customHeight="1">
      <c r="A971" s="48"/>
      <c r="B971" s="48"/>
      <c r="C971" s="48"/>
      <c r="D971" s="48"/>
      <c r="E971" s="48"/>
      <c r="F971" s="48"/>
      <c r="G971" s="48"/>
      <c r="H971" s="48"/>
      <c r="I971" s="48"/>
      <c r="J971" s="48"/>
      <c r="K971" s="48"/>
      <c r="L971" s="48"/>
      <c r="M971" s="48"/>
      <c r="N971" s="48"/>
      <c r="O971" s="48"/>
      <c r="P971" s="48"/>
      <c r="Q971" s="48"/>
      <c r="R971" s="48"/>
      <c r="S971" s="48"/>
      <c r="T971" s="48"/>
      <c r="U971" s="48"/>
      <c r="V971" s="48"/>
      <c r="W971" s="48"/>
      <c r="X971" s="48"/>
      <c r="Y971" s="48"/>
      <c r="Z971" s="48"/>
    </row>
    <row r="972" spans="1:26" ht="15.75" customHeight="1">
      <c r="A972" s="48"/>
      <c r="B972" s="48"/>
      <c r="C972" s="48"/>
      <c r="D972" s="48"/>
      <c r="E972" s="48"/>
      <c r="F972" s="48"/>
      <c r="G972" s="48"/>
      <c r="H972" s="48"/>
      <c r="I972" s="48"/>
      <c r="J972" s="48"/>
      <c r="K972" s="48"/>
      <c r="L972" s="48"/>
      <c r="M972" s="48"/>
      <c r="N972" s="48"/>
      <c r="O972" s="48"/>
      <c r="P972" s="48"/>
      <c r="Q972" s="48"/>
      <c r="R972" s="48"/>
      <c r="S972" s="48"/>
      <c r="T972" s="48"/>
      <c r="U972" s="48"/>
      <c r="V972" s="48"/>
      <c r="W972" s="48"/>
      <c r="X972" s="48"/>
      <c r="Y972" s="48"/>
      <c r="Z972" s="48"/>
    </row>
    <row r="973" spans="1:26" ht="15.75" customHeight="1">
      <c r="A973" s="48"/>
      <c r="B973" s="48"/>
      <c r="C973" s="48"/>
      <c r="D973" s="48"/>
      <c r="E973" s="48"/>
      <c r="F973" s="48"/>
      <c r="G973" s="48"/>
      <c r="H973" s="48"/>
      <c r="I973" s="48"/>
      <c r="J973" s="48"/>
      <c r="K973" s="48"/>
      <c r="L973" s="48"/>
      <c r="M973" s="48"/>
      <c r="N973" s="48"/>
      <c r="O973" s="48"/>
      <c r="P973" s="48"/>
      <c r="Q973" s="48"/>
      <c r="R973" s="48"/>
      <c r="S973" s="48"/>
      <c r="T973" s="48"/>
      <c r="U973" s="48"/>
      <c r="V973" s="48"/>
      <c r="W973" s="48"/>
      <c r="X973" s="48"/>
      <c r="Y973" s="48"/>
      <c r="Z973" s="48"/>
    </row>
    <row r="974" spans="1:26" ht="15.75" customHeight="1">
      <c r="A974" s="48"/>
      <c r="B974" s="48"/>
      <c r="C974" s="48"/>
      <c r="D974" s="48"/>
      <c r="E974" s="48"/>
      <c r="F974" s="48"/>
      <c r="G974" s="48"/>
      <c r="H974" s="48"/>
      <c r="I974" s="48"/>
      <c r="J974" s="48"/>
      <c r="K974" s="48"/>
      <c r="L974" s="48"/>
      <c r="M974" s="48"/>
      <c r="N974" s="48"/>
      <c r="O974" s="48"/>
      <c r="P974" s="48"/>
      <c r="Q974" s="48"/>
      <c r="R974" s="48"/>
      <c r="S974" s="48"/>
      <c r="T974" s="48"/>
      <c r="U974" s="48"/>
      <c r="V974" s="48"/>
      <c r="W974" s="48"/>
      <c r="X974" s="48"/>
      <c r="Y974" s="48"/>
      <c r="Z974" s="48"/>
    </row>
    <row r="975" spans="1:26" ht="15.75" customHeight="1">
      <c r="A975" s="48"/>
      <c r="B975" s="48"/>
      <c r="C975" s="48"/>
      <c r="D975" s="48"/>
      <c r="E975" s="48"/>
      <c r="F975" s="48"/>
      <c r="G975" s="48"/>
      <c r="H975" s="48"/>
      <c r="I975" s="48"/>
      <c r="J975" s="48"/>
      <c r="K975" s="48"/>
      <c r="L975" s="48"/>
      <c r="M975" s="48"/>
      <c r="N975" s="48"/>
      <c r="O975" s="48"/>
      <c r="P975" s="48"/>
      <c r="Q975" s="48"/>
      <c r="R975" s="48"/>
      <c r="S975" s="48"/>
      <c r="T975" s="48"/>
      <c r="U975" s="48"/>
      <c r="V975" s="48"/>
      <c r="W975" s="48"/>
      <c r="X975" s="48"/>
      <c r="Y975" s="48"/>
      <c r="Z975" s="48"/>
    </row>
    <row r="976" spans="1:26" ht="15.75" customHeight="1">
      <c r="A976" s="48"/>
      <c r="B976" s="48"/>
      <c r="C976" s="48"/>
      <c r="D976" s="48"/>
      <c r="E976" s="48"/>
      <c r="F976" s="48"/>
      <c r="G976" s="48"/>
      <c r="H976" s="48"/>
      <c r="I976" s="48"/>
      <c r="J976" s="48"/>
      <c r="K976" s="48"/>
      <c r="L976" s="48"/>
      <c r="M976" s="48"/>
      <c r="N976" s="48"/>
      <c r="O976" s="48"/>
      <c r="P976" s="48"/>
      <c r="Q976" s="48"/>
      <c r="R976" s="48"/>
      <c r="S976" s="48"/>
      <c r="T976" s="48"/>
      <c r="U976" s="48"/>
      <c r="V976" s="48"/>
      <c r="W976" s="48"/>
      <c r="X976" s="48"/>
      <c r="Y976" s="48"/>
      <c r="Z976" s="48"/>
    </row>
    <row r="977" spans="1:26" ht="15.75" customHeight="1">
      <c r="A977" s="48"/>
      <c r="B977" s="48"/>
      <c r="C977" s="48"/>
      <c r="D977" s="48"/>
      <c r="E977" s="48"/>
      <c r="F977" s="48"/>
      <c r="G977" s="48"/>
      <c r="H977" s="48"/>
      <c r="I977" s="48"/>
      <c r="J977" s="48"/>
      <c r="K977" s="48"/>
      <c r="L977" s="48"/>
      <c r="M977" s="48"/>
      <c r="N977" s="48"/>
      <c r="O977" s="48"/>
      <c r="P977" s="48"/>
      <c r="Q977" s="48"/>
      <c r="R977" s="48"/>
      <c r="S977" s="48"/>
      <c r="T977" s="48"/>
      <c r="U977" s="48"/>
      <c r="V977" s="48"/>
      <c r="W977" s="48"/>
      <c r="X977" s="48"/>
      <c r="Y977" s="48"/>
      <c r="Z977" s="48"/>
    </row>
    <row r="978" spans="1:26" ht="15.75" customHeight="1">
      <c r="A978" s="48"/>
      <c r="B978" s="48"/>
      <c r="C978" s="48"/>
      <c r="D978" s="48"/>
      <c r="E978" s="48"/>
      <c r="F978" s="48"/>
      <c r="G978" s="48"/>
      <c r="H978" s="48"/>
      <c r="I978" s="48"/>
      <c r="J978" s="48"/>
      <c r="K978" s="48"/>
      <c r="L978" s="48"/>
      <c r="M978" s="48"/>
      <c r="N978" s="48"/>
      <c r="O978" s="48"/>
      <c r="P978" s="48"/>
      <c r="Q978" s="48"/>
      <c r="R978" s="48"/>
      <c r="S978" s="48"/>
      <c r="T978" s="48"/>
      <c r="U978" s="48"/>
      <c r="V978" s="48"/>
      <c r="W978" s="48"/>
      <c r="X978" s="48"/>
      <c r="Y978" s="48"/>
      <c r="Z978" s="48"/>
    </row>
    <row r="979" spans="1:26" ht="15.75" customHeight="1">
      <c r="A979" s="48"/>
      <c r="B979" s="48"/>
      <c r="C979" s="48"/>
      <c r="D979" s="48"/>
      <c r="E979" s="48"/>
      <c r="F979" s="48"/>
      <c r="G979" s="48"/>
      <c r="H979" s="48"/>
      <c r="I979" s="48"/>
      <c r="J979" s="48"/>
      <c r="K979" s="48"/>
      <c r="L979" s="48"/>
      <c r="M979" s="48"/>
      <c r="N979" s="48"/>
      <c r="O979" s="48"/>
      <c r="P979" s="48"/>
      <c r="Q979" s="48"/>
      <c r="R979" s="48"/>
      <c r="S979" s="48"/>
      <c r="T979" s="48"/>
      <c r="U979" s="48"/>
      <c r="V979" s="48"/>
      <c r="W979" s="48"/>
      <c r="X979" s="48"/>
      <c r="Y979" s="48"/>
      <c r="Z979" s="48"/>
    </row>
    <row r="980" spans="1:26" ht="15.75" customHeight="1">
      <c r="A980" s="48"/>
      <c r="B980" s="48"/>
      <c r="C980" s="48"/>
      <c r="D980" s="48"/>
      <c r="E980" s="48"/>
      <c r="F980" s="48"/>
      <c r="G980" s="48"/>
      <c r="H980" s="48"/>
      <c r="I980" s="48"/>
      <c r="J980" s="48"/>
      <c r="K980" s="48"/>
      <c r="L980" s="48"/>
      <c r="M980" s="48"/>
      <c r="N980" s="48"/>
      <c r="O980" s="48"/>
      <c r="P980" s="48"/>
      <c r="Q980" s="48"/>
      <c r="R980" s="48"/>
      <c r="S980" s="48"/>
      <c r="T980" s="48"/>
      <c r="U980" s="48"/>
      <c r="V980" s="48"/>
      <c r="W980" s="48"/>
      <c r="X980" s="48"/>
      <c r="Y980" s="48"/>
      <c r="Z980" s="48"/>
    </row>
    <row r="981" spans="1:26" ht="15.75" customHeight="1">
      <c r="A981" s="48"/>
      <c r="B981" s="48"/>
      <c r="C981" s="48"/>
      <c r="D981" s="48"/>
      <c r="E981" s="48"/>
      <c r="F981" s="48"/>
      <c r="G981" s="48"/>
      <c r="H981" s="48"/>
      <c r="I981" s="48"/>
      <c r="J981" s="48"/>
      <c r="K981" s="48"/>
      <c r="L981" s="48"/>
      <c r="M981" s="48"/>
      <c r="N981" s="48"/>
      <c r="O981" s="48"/>
      <c r="P981" s="48"/>
      <c r="Q981" s="48"/>
      <c r="R981" s="48"/>
      <c r="S981" s="48"/>
      <c r="T981" s="48"/>
      <c r="U981" s="48"/>
      <c r="V981" s="48"/>
      <c r="W981" s="48"/>
      <c r="X981" s="48"/>
      <c r="Y981" s="48"/>
      <c r="Z981" s="48"/>
    </row>
    <row r="982" spans="1:26" ht="15.75" customHeight="1">
      <c r="A982" s="48"/>
      <c r="B982" s="48"/>
      <c r="C982" s="48"/>
      <c r="D982" s="48"/>
      <c r="E982" s="48"/>
      <c r="F982" s="48"/>
      <c r="G982" s="48"/>
      <c r="H982" s="48"/>
      <c r="I982" s="48"/>
      <c r="J982" s="48"/>
      <c r="K982" s="48"/>
      <c r="L982" s="48"/>
      <c r="M982" s="48"/>
      <c r="N982" s="48"/>
      <c r="O982" s="48"/>
      <c r="P982" s="48"/>
      <c r="Q982" s="48"/>
      <c r="R982" s="48"/>
      <c r="S982" s="48"/>
      <c r="T982" s="48"/>
      <c r="U982" s="48"/>
      <c r="V982" s="48"/>
      <c r="W982" s="48"/>
      <c r="X982" s="48"/>
      <c r="Y982" s="48"/>
      <c r="Z982" s="48"/>
    </row>
    <row r="983" spans="1:26" ht="15.75" customHeight="1">
      <c r="A983" s="48"/>
      <c r="B983" s="48"/>
      <c r="C983" s="48"/>
      <c r="D983" s="48"/>
      <c r="E983" s="48"/>
      <c r="F983" s="48"/>
      <c r="G983" s="48"/>
      <c r="H983" s="48"/>
      <c r="I983" s="48"/>
      <c r="J983" s="48"/>
      <c r="K983" s="48"/>
      <c r="L983" s="48"/>
      <c r="M983" s="48"/>
      <c r="N983" s="48"/>
      <c r="O983" s="48"/>
      <c r="P983" s="48"/>
      <c r="Q983" s="48"/>
      <c r="R983" s="48"/>
      <c r="S983" s="48"/>
      <c r="T983" s="48"/>
      <c r="U983" s="48"/>
      <c r="V983" s="48"/>
      <c r="W983" s="48"/>
      <c r="X983" s="48"/>
      <c r="Y983" s="48"/>
      <c r="Z983" s="48"/>
    </row>
    <row r="984" spans="1:26" ht="15.75" customHeight="1">
      <c r="A984" s="48"/>
      <c r="B984" s="48"/>
      <c r="C984" s="48"/>
      <c r="D984" s="48"/>
      <c r="E984" s="48"/>
      <c r="F984" s="48"/>
      <c r="G984" s="48"/>
      <c r="H984" s="48"/>
      <c r="I984" s="48"/>
      <c r="J984" s="48"/>
      <c r="K984" s="48"/>
      <c r="L984" s="48"/>
      <c r="M984" s="48"/>
      <c r="N984" s="48"/>
      <c r="O984" s="48"/>
      <c r="P984" s="48"/>
      <c r="Q984" s="48"/>
      <c r="R984" s="48"/>
      <c r="S984" s="48"/>
      <c r="T984" s="48"/>
      <c r="U984" s="48"/>
      <c r="V984" s="48"/>
      <c r="W984" s="48"/>
      <c r="X984" s="48"/>
      <c r="Y984" s="48"/>
      <c r="Z984" s="48"/>
    </row>
    <row r="985" spans="1:26" ht="15.75" customHeight="1">
      <c r="A985" s="48"/>
      <c r="B985" s="48"/>
      <c r="C985" s="48"/>
      <c r="D985" s="48"/>
      <c r="E985" s="48"/>
      <c r="F985" s="48"/>
      <c r="G985" s="48"/>
      <c r="H985" s="48"/>
      <c r="I985" s="48"/>
      <c r="J985" s="48"/>
      <c r="K985" s="48"/>
      <c r="L985" s="48"/>
      <c r="M985" s="48"/>
      <c r="N985" s="48"/>
      <c r="O985" s="48"/>
      <c r="P985" s="48"/>
      <c r="Q985" s="48"/>
      <c r="R985" s="48"/>
      <c r="S985" s="48"/>
      <c r="T985" s="48"/>
      <c r="U985" s="48"/>
      <c r="V985" s="48"/>
      <c r="W985" s="48"/>
      <c r="X985" s="48"/>
      <c r="Y985" s="48"/>
      <c r="Z985" s="48"/>
    </row>
    <row r="986" spans="1:26" ht="15.75" customHeight="1">
      <c r="A986" s="48"/>
      <c r="B986" s="48"/>
      <c r="C986" s="48"/>
      <c r="D986" s="48"/>
      <c r="E986" s="48"/>
      <c r="F986" s="48"/>
      <c r="G986" s="48"/>
      <c r="H986" s="48"/>
      <c r="I986" s="48"/>
      <c r="J986" s="48"/>
      <c r="K986" s="48"/>
      <c r="L986" s="48"/>
      <c r="M986" s="48"/>
      <c r="N986" s="48"/>
      <c r="O986" s="48"/>
      <c r="P986" s="48"/>
      <c r="Q986" s="48"/>
      <c r="R986" s="48"/>
      <c r="S986" s="48"/>
      <c r="T986" s="48"/>
      <c r="U986" s="48"/>
      <c r="V986" s="48"/>
      <c r="W986" s="48"/>
      <c r="X986" s="48"/>
      <c r="Y986" s="48"/>
      <c r="Z986" s="48"/>
    </row>
    <row r="987" spans="1:26" ht="15.75" customHeight="1">
      <c r="A987" s="48"/>
      <c r="B987" s="48"/>
      <c r="C987" s="48"/>
      <c r="D987" s="48"/>
      <c r="E987" s="48"/>
      <c r="F987" s="48"/>
      <c r="G987" s="48"/>
      <c r="H987" s="48"/>
      <c r="I987" s="48"/>
      <c r="J987" s="48"/>
      <c r="K987" s="48"/>
      <c r="L987" s="48"/>
      <c r="M987" s="48"/>
      <c r="N987" s="48"/>
      <c r="O987" s="48"/>
      <c r="P987" s="48"/>
      <c r="Q987" s="48"/>
      <c r="R987" s="48"/>
      <c r="S987" s="48"/>
      <c r="T987" s="48"/>
      <c r="U987" s="48"/>
      <c r="V987" s="48"/>
      <c r="W987" s="48"/>
      <c r="X987" s="48"/>
      <c r="Y987" s="48"/>
      <c r="Z987" s="48"/>
    </row>
    <row r="988" spans="1:26" ht="15.75" customHeight="1">
      <c r="A988" s="48"/>
      <c r="B988" s="48"/>
      <c r="C988" s="48"/>
      <c r="D988" s="48"/>
      <c r="E988" s="48"/>
      <c r="F988" s="48"/>
      <c r="G988" s="48"/>
      <c r="H988" s="48"/>
      <c r="I988" s="48"/>
      <c r="J988" s="48"/>
      <c r="K988" s="48"/>
      <c r="L988" s="48"/>
      <c r="M988" s="48"/>
      <c r="N988" s="48"/>
      <c r="O988" s="48"/>
      <c r="P988" s="48"/>
      <c r="Q988" s="48"/>
      <c r="R988" s="48"/>
      <c r="S988" s="48"/>
      <c r="T988" s="48"/>
      <c r="U988" s="48"/>
      <c r="V988" s="48"/>
      <c r="W988" s="48"/>
      <c r="X988" s="48"/>
      <c r="Y988" s="48"/>
      <c r="Z988" s="48"/>
    </row>
    <row r="989" spans="1:26" ht="15.75" customHeight="1">
      <c r="A989" s="48"/>
      <c r="B989" s="48"/>
      <c r="C989" s="48"/>
      <c r="D989" s="48"/>
      <c r="E989" s="48"/>
      <c r="F989" s="48"/>
      <c r="G989" s="48"/>
      <c r="H989" s="48"/>
      <c r="I989" s="48"/>
      <c r="J989" s="48"/>
      <c r="K989" s="48"/>
      <c r="L989" s="48"/>
      <c r="M989" s="48"/>
      <c r="N989" s="48"/>
      <c r="O989" s="48"/>
      <c r="P989" s="48"/>
      <c r="Q989" s="48"/>
      <c r="R989" s="48"/>
      <c r="S989" s="48"/>
      <c r="T989" s="48"/>
      <c r="U989" s="48"/>
      <c r="V989" s="48"/>
      <c r="W989" s="48"/>
      <c r="X989" s="48"/>
      <c r="Y989" s="48"/>
      <c r="Z989" s="48"/>
    </row>
    <row r="990" spans="1:26" ht="15.75" customHeight="1">
      <c r="A990" s="48"/>
      <c r="B990" s="48"/>
      <c r="C990" s="48"/>
      <c r="D990" s="48"/>
      <c r="E990" s="48"/>
      <c r="F990" s="48"/>
      <c r="G990" s="48"/>
      <c r="H990" s="48"/>
      <c r="I990" s="48"/>
      <c r="J990" s="48"/>
      <c r="K990" s="48"/>
      <c r="L990" s="48"/>
      <c r="M990" s="48"/>
      <c r="N990" s="48"/>
      <c r="O990" s="48"/>
      <c r="P990" s="48"/>
      <c r="Q990" s="48"/>
      <c r="R990" s="48"/>
      <c r="S990" s="48"/>
      <c r="T990" s="48"/>
      <c r="U990" s="48"/>
      <c r="V990" s="48"/>
      <c r="W990" s="48"/>
      <c r="X990" s="48"/>
      <c r="Y990" s="48"/>
      <c r="Z990" s="48"/>
    </row>
    <row r="991" spans="1:26" ht="15.75" customHeight="1">
      <c r="A991" s="48"/>
      <c r="B991" s="48"/>
      <c r="C991" s="48"/>
      <c r="D991" s="48"/>
      <c r="E991" s="48"/>
      <c r="F991" s="48"/>
      <c r="G991" s="48"/>
      <c r="H991" s="48"/>
      <c r="I991" s="48"/>
      <c r="J991" s="48"/>
      <c r="K991" s="48"/>
      <c r="L991" s="48"/>
      <c r="M991" s="48"/>
      <c r="N991" s="48"/>
      <c r="O991" s="48"/>
      <c r="P991" s="48"/>
      <c r="Q991" s="48"/>
      <c r="R991" s="48"/>
      <c r="S991" s="48"/>
      <c r="T991" s="48"/>
      <c r="U991" s="48"/>
      <c r="V991" s="48"/>
      <c r="W991" s="48"/>
      <c r="X991" s="48"/>
      <c r="Y991" s="48"/>
      <c r="Z991" s="48"/>
    </row>
    <row r="992" spans="1:26" ht="15.75" customHeight="1">
      <c r="A992" s="48"/>
      <c r="B992" s="48"/>
      <c r="C992" s="48"/>
      <c r="D992" s="48"/>
      <c r="E992" s="48"/>
      <c r="F992" s="48"/>
      <c r="G992" s="48"/>
      <c r="H992" s="48"/>
      <c r="I992" s="48"/>
      <c r="J992" s="48"/>
      <c r="K992" s="48"/>
      <c r="L992" s="48"/>
      <c r="M992" s="48"/>
      <c r="N992" s="48"/>
      <c r="O992" s="48"/>
      <c r="P992" s="48"/>
      <c r="Q992" s="48"/>
      <c r="R992" s="48"/>
      <c r="S992" s="48"/>
      <c r="T992" s="48"/>
      <c r="U992" s="48"/>
      <c r="V992" s="48"/>
      <c r="W992" s="48"/>
      <c r="X992" s="48"/>
      <c r="Y992" s="48"/>
      <c r="Z992" s="48"/>
    </row>
    <row r="993" spans="1:26" ht="15.75" customHeight="1">
      <c r="A993" s="48"/>
      <c r="B993" s="48"/>
      <c r="C993" s="48"/>
      <c r="D993" s="48"/>
      <c r="E993" s="48"/>
      <c r="F993" s="48"/>
      <c r="G993" s="48"/>
      <c r="H993" s="48"/>
      <c r="I993" s="48"/>
      <c r="J993" s="48"/>
      <c r="K993" s="48"/>
      <c r="L993" s="48"/>
      <c r="M993" s="48"/>
      <c r="N993" s="48"/>
      <c r="O993" s="48"/>
      <c r="P993" s="48"/>
      <c r="Q993" s="48"/>
      <c r="R993" s="48"/>
      <c r="S993" s="48"/>
      <c r="T993" s="48"/>
      <c r="U993" s="48"/>
      <c r="V993" s="48"/>
      <c r="W993" s="48"/>
      <c r="X993" s="48"/>
      <c r="Y993" s="48"/>
      <c r="Z993" s="48"/>
    </row>
    <row r="994" spans="1:26" ht="15.75" customHeight="1">
      <c r="A994" s="48"/>
      <c r="B994" s="48"/>
      <c r="C994" s="48"/>
      <c r="D994" s="48"/>
      <c r="E994" s="48"/>
      <c r="F994" s="48"/>
      <c r="G994" s="48"/>
      <c r="H994" s="48"/>
      <c r="I994" s="48"/>
      <c r="J994" s="48"/>
      <c r="K994" s="48"/>
      <c r="L994" s="48"/>
      <c r="M994" s="48"/>
      <c r="N994" s="48"/>
      <c r="O994" s="48"/>
      <c r="P994" s="48"/>
      <c r="Q994" s="48"/>
      <c r="R994" s="48"/>
      <c r="S994" s="48"/>
      <c r="T994" s="48"/>
      <c r="U994" s="48"/>
      <c r="V994" s="48"/>
      <c r="W994" s="48"/>
      <c r="X994" s="48"/>
      <c r="Y994" s="48"/>
      <c r="Z994" s="48"/>
    </row>
    <row r="995" spans="1:26" ht="15.75" customHeight="1">
      <c r="A995" s="48"/>
      <c r="B995" s="48"/>
      <c r="C995" s="48"/>
      <c r="D995" s="48"/>
      <c r="E995" s="48"/>
      <c r="F995" s="48"/>
      <c r="G995" s="48"/>
      <c r="H995" s="48"/>
      <c r="I995" s="48"/>
      <c r="J995" s="48"/>
      <c r="K995" s="48"/>
      <c r="L995" s="48"/>
      <c r="M995" s="48"/>
      <c r="N995" s="48"/>
      <c r="O995" s="48"/>
      <c r="P995" s="48"/>
      <c r="Q995" s="48"/>
      <c r="R995" s="48"/>
      <c r="S995" s="48"/>
      <c r="T995" s="48"/>
      <c r="U995" s="48"/>
      <c r="V995" s="48"/>
      <c r="W995" s="48"/>
      <c r="X995" s="48"/>
      <c r="Y995" s="48"/>
      <c r="Z995" s="48"/>
    </row>
    <row r="996" spans="1:26" ht="15.75" customHeight="1">
      <c r="A996" s="48"/>
      <c r="B996" s="48"/>
      <c r="C996" s="48"/>
      <c r="D996" s="48"/>
      <c r="E996" s="48"/>
      <c r="F996" s="48"/>
      <c r="G996" s="48"/>
      <c r="H996" s="48"/>
      <c r="I996" s="48"/>
      <c r="J996" s="48"/>
      <c r="K996" s="48"/>
      <c r="L996" s="48"/>
      <c r="M996" s="48"/>
      <c r="N996" s="48"/>
      <c r="O996" s="48"/>
      <c r="P996" s="48"/>
      <c r="Q996" s="48"/>
      <c r="R996" s="48"/>
      <c r="S996" s="48"/>
      <c r="T996" s="48"/>
      <c r="U996" s="48"/>
      <c r="V996" s="48"/>
      <c r="W996" s="48"/>
      <c r="X996" s="48"/>
      <c r="Y996" s="48"/>
      <c r="Z996" s="48"/>
    </row>
    <row r="997" spans="1:26" ht="15.75" customHeight="1">
      <c r="A997" s="48"/>
      <c r="B997" s="48"/>
      <c r="C997" s="48"/>
      <c r="D997" s="48"/>
      <c r="E997" s="48"/>
      <c r="F997" s="48"/>
      <c r="G997" s="48"/>
      <c r="H997" s="48"/>
      <c r="I997" s="48"/>
      <c r="J997" s="48"/>
      <c r="K997" s="48"/>
      <c r="L997" s="48"/>
      <c r="M997" s="48"/>
      <c r="N997" s="48"/>
      <c r="O997" s="48"/>
      <c r="P997" s="48"/>
      <c r="Q997" s="48"/>
      <c r="R997" s="48"/>
      <c r="S997" s="48"/>
      <c r="T997" s="48"/>
      <c r="U997" s="48"/>
      <c r="V997" s="48"/>
      <c r="W997" s="48"/>
      <c r="X997" s="48"/>
      <c r="Y997" s="48"/>
      <c r="Z997" s="48"/>
    </row>
    <row r="998" spans="1:26" ht="15.75" customHeight="1">
      <c r="A998" s="48"/>
      <c r="B998" s="48"/>
      <c r="C998" s="48"/>
      <c r="D998" s="48"/>
      <c r="E998" s="48"/>
      <c r="F998" s="48"/>
      <c r="G998" s="48"/>
      <c r="H998" s="48"/>
      <c r="I998" s="48"/>
      <c r="J998" s="48"/>
      <c r="K998" s="48"/>
      <c r="L998" s="48"/>
      <c r="M998" s="48"/>
      <c r="N998" s="48"/>
      <c r="O998" s="48"/>
      <c r="P998" s="48"/>
      <c r="Q998" s="48"/>
      <c r="R998" s="48"/>
      <c r="S998" s="48"/>
      <c r="T998" s="48"/>
      <c r="U998" s="48"/>
      <c r="V998" s="48"/>
      <c r="W998" s="48"/>
      <c r="X998" s="48"/>
      <c r="Y998" s="48"/>
      <c r="Z998" s="48"/>
    </row>
    <row r="999" spans="1:26" ht="15.75" customHeight="1">
      <c r="A999" s="48"/>
      <c r="B999" s="48"/>
      <c r="C999" s="48"/>
      <c r="D999" s="48"/>
      <c r="E999" s="48"/>
      <c r="F999" s="48"/>
      <c r="G999" s="48"/>
      <c r="H999" s="48"/>
      <c r="I999" s="48"/>
      <c r="J999" s="48"/>
      <c r="K999" s="48"/>
      <c r="L999" s="48"/>
      <c r="M999" s="48"/>
      <c r="N999" s="48"/>
      <c r="O999" s="48"/>
      <c r="P999" s="48"/>
      <c r="Q999" s="48"/>
      <c r="R999" s="48"/>
      <c r="S999" s="48"/>
      <c r="T999" s="48"/>
      <c r="U999" s="48"/>
      <c r="V999" s="48"/>
      <c r="W999" s="48"/>
      <c r="X999" s="48"/>
      <c r="Y999" s="48"/>
      <c r="Z999" s="48"/>
    </row>
    <row r="1000" spans="1:26" ht="15.75" customHeight="1">
      <c r="A1000" s="48"/>
      <c r="B1000" s="48"/>
      <c r="C1000" s="48"/>
      <c r="D1000" s="48"/>
      <c r="E1000" s="48"/>
      <c r="F1000" s="48"/>
      <c r="G1000" s="48"/>
      <c r="H1000" s="48"/>
      <c r="I1000" s="48"/>
      <c r="J1000" s="48"/>
      <c r="K1000" s="48"/>
      <c r="L1000" s="48"/>
      <c r="M1000" s="48"/>
      <c r="N1000" s="48"/>
      <c r="O1000" s="48"/>
      <c r="P1000" s="48"/>
      <c r="Q1000" s="48"/>
      <c r="R1000" s="48"/>
      <c r="S1000" s="48"/>
      <c r="T1000" s="48"/>
      <c r="U1000" s="48"/>
      <c r="V1000" s="48"/>
      <c r="W1000" s="48"/>
      <c r="X1000" s="48"/>
      <c r="Y1000" s="48"/>
      <c r="Z1000" s="48"/>
    </row>
    <row r="1001" spans="1:26" ht="15.75" customHeight="1">
      <c r="A1001" s="48"/>
      <c r="B1001" s="48"/>
      <c r="C1001" s="48"/>
      <c r="D1001" s="48"/>
      <c r="E1001" s="48"/>
      <c r="F1001" s="48"/>
      <c r="G1001" s="48"/>
      <c r="H1001" s="48"/>
      <c r="I1001" s="48"/>
      <c r="J1001" s="48"/>
      <c r="K1001" s="48"/>
      <c r="L1001" s="48"/>
      <c r="M1001" s="48"/>
      <c r="N1001" s="48"/>
      <c r="O1001" s="48"/>
      <c r="P1001" s="48"/>
      <c r="Q1001" s="48"/>
      <c r="R1001" s="48"/>
      <c r="S1001" s="48"/>
      <c r="T1001" s="48"/>
      <c r="U1001" s="48"/>
      <c r="V1001" s="48"/>
      <c r="W1001" s="48"/>
      <c r="X1001" s="48"/>
      <c r="Y1001" s="48"/>
      <c r="Z1001" s="48"/>
    </row>
    <row r="1002" spans="1:26" ht="15.75" customHeight="1">
      <c r="A1002" s="48"/>
      <c r="B1002" s="48"/>
      <c r="C1002" s="48"/>
      <c r="D1002" s="48"/>
      <c r="E1002" s="48"/>
      <c r="F1002" s="48"/>
      <c r="G1002" s="48"/>
      <c r="H1002" s="48"/>
      <c r="I1002" s="48"/>
      <c r="J1002" s="48"/>
      <c r="K1002" s="48"/>
      <c r="L1002" s="48"/>
      <c r="M1002" s="48"/>
      <c r="N1002" s="48"/>
      <c r="O1002" s="48"/>
      <c r="P1002" s="48"/>
      <c r="Q1002" s="48"/>
      <c r="R1002" s="48"/>
      <c r="S1002" s="48"/>
      <c r="T1002" s="48"/>
      <c r="U1002" s="48"/>
      <c r="V1002" s="48"/>
      <c r="W1002" s="48"/>
      <c r="X1002" s="48"/>
      <c r="Y1002" s="48"/>
      <c r="Z1002" s="48"/>
    </row>
    <row r="1003" spans="1:26" ht="15.75" customHeight="1">
      <c r="A1003" s="48"/>
      <c r="B1003" s="48"/>
      <c r="C1003" s="48"/>
      <c r="D1003" s="48"/>
      <c r="E1003" s="48"/>
      <c r="F1003" s="48"/>
      <c r="G1003" s="48"/>
      <c r="H1003" s="48"/>
      <c r="I1003" s="48"/>
      <c r="J1003" s="48"/>
      <c r="K1003" s="48"/>
      <c r="L1003" s="48"/>
      <c r="M1003" s="48"/>
      <c r="N1003" s="48"/>
      <c r="O1003" s="48"/>
      <c r="P1003" s="48"/>
      <c r="Q1003" s="48"/>
      <c r="R1003" s="48"/>
      <c r="S1003" s="48"/>
      <c r="T1003" s="48"/>
      <c r="U1003" s="48"/>
      <c r="V1003" s="48"/>
      <c r="W1003" s="48"/>
      <c r="X1003" s="48"/>
      <c r="Y1003" s="48"/>
      <c r="Z1003" s="48"/>
    </row>
    <row r="1004" spans="1:26" ht="15.75" customHeight="1">
      <c r="A1004" s="48"/>
      <c r="B1004" s="48"/>
      <c r="C1004" s="48"/>
      <c r="D1004" s="48"/>
      <c r="E1004" s="48"/>
      <c r="F1004" s="48"/>
      <c r="G1004" s="48"/>
      <c r="H1004" s="48"/>
      <c r="I1004" s="48"/>
      <c r="J1004" s="48"/>
      <c r="K1004" s="48"/>
      <c r="L1004" s="48"/>
      <c r="M1004" s="48"/>
      <c r="N1004" s="48"/>
      <c r="O1004" s="48"/>
      <c r="P1004" s="48"/>
      <c r="Q1004" s="48"/>
      <c r="R1004" s="48"/>
      <c r="S1004" s="48"/>
      <c r="T1004" s="48"/>
      <c r="U1004" s="48"/>
      <c r="V1004" s="48"/>
      <c r="W1004" s="48"/>
      <c r="X1004" s="48"/>
      <c r="Y1004" s="48"/>
      <c r="Z1004" s="48"/>
    </row>
    <row r="1005" spans="1:26" ht="15.75" customHeight="1">
      <c r="A1005" s="48"/>
      <c r="B1005" s="48"/>
      <c r="C1005" s="48"/>
      <c r="D1005" s="48"/>
      <c r="E1005" s="48"/>
      <c r="F1005" s="48"/>
      <c r="G1005" s="48"/>
      <c r="H1005" s="48"/>
      <c r="I1005" s="48"/>
      <c r="J1005" s="48"/>
      <c r="K1005" s="48"/>
      <c r="L1005" s="48"/>
      <c r="M1005" s="48"/>
      <c r="N1005" s="48"/>
      <c r="O1005" s="48"/>
      <c r="P1005" s="48"/>
      <c r="Q1005" s="48"/>
      <c r="R1005" s="48"/>
      <c r="S1005" s="48"/>
      <c r="T1005" s="48"/>
      <c r="U1005" s="48"/>
      <c r="V1005" s="48"/>
      <c r="W1005" s="48"/>
      <c r="X1005" s="48"/>
      <c r="Y1005" s="48"/>
      <c r="Z1005" s="48"/>
    </row>
  </sheetData>
  <mergeCells count="9">
    <mergeCell ref="A26:F26"/>
    <mergeCell ref="A2:J2"/>
    <mergeCell ref="A4:J4"/>
    <mergeCell ref="A5:J5"/>
    <mergeCell ref="A6:J6"/>
    <mergeCell ref="A7:J7"/>
    <mergeCell ref="A8:J8"/>
    <mergeCell ref="A9:J9"/>
    <mergeCell ref="A10:J10"/>
  </mergeCells>
  <pageMargins left="0.75" right="0.75" top="1" bottom="1"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sheetPr>
  <dimension ref="A1:AMJ1400"/>
  <sheetViews>
    <sheetView topLeftCell="A433" workbookViewId="0">
      <selection activeCell="L1" sqref="L1:L1048576"/>
    </sheetView>
  </sheetViews>
  <sheetFormatPr defaultColWidth="14.44140625" defaultRowHeight="15" customHeight="1"/>
  <cols>
    <col min="1" max="1" width="23.6640625" customWidth="1"/>
    <col min="2" max="2" width="10.33203125" customWidth="1"/>
    <col min="3" max="3" width="11.33203125" customWidth="1"/>
    <col min="4" max="4" width="23.44140625" customWidth="1"/>
    <col min="5" max="5" width="15.33203125" customWidth="1"/>
    <col min="6" max="6" width="26.44140625" customWidth="1"/>
    <col min="7" max="7" width="8.109375" customWidth="1"/>
    <col min="8" max="8" width="9.5546875" customWidth="1"/>
    <col min="9" max="10" width="8" customWidth="1"/>
    <col min="11" max="11" width="13.44140625" style="1422" customWidth="1"/>
    <col min="12" max="12" width="11.6640625" style="142" customWidth="1"/>
    <col min="13" max="26" width="8" customWidth="1"/>
  </cols>
  <sheetData>
    <row r="1" spans="1:26" ht="14.4">
      <c r="A1" s="1"/>
      <c r="B1" s="2"/>
      <c r="C1" s="2"/>
      <c r="D1" s="2"/>
      <c r="E1" s="2"/>
      <c r="F1" s="2"/>
      <c r="G1" s="2"/>
      <c r="H1" s="3"/>
      <c r="I1" s="48"/>
      <c r="J1" s="48"/>
      <c r="K1" s="1734"/>
      <c r="L1" s="45"/>
      <c r="M1" s="48"/>
      <c r="N1" s="48"/>
      <c r="O1" s="48"/>
      <c r="P1" s="48"/>
      <c r="Q1" s="48"/>
      <c r="R1" s="48"/>
      <c r="S1" s="48"/>
      <c r="T1" s="48"/>
      <c r="U1" s="48"/>
      <c r="V1" s="48"/>
      <c r="W1" s="48"/>
      <c r="X1" s="48"/>
      <c r="Y1" s="48"/>
      <c r="Z1" s="48"/>
    </row>
    <row r="2" spans="1:26" ht="15.75" customHeight="1">
      <c r="A2" s="2363" t="s">
        <v>335</v>
      </c>
      <c r="B2" s="2360"/>
      <c r="C2" s="2360"/>
      <c r="D2" s="2360"/>
      <c r="E2" s="2360"/>
      <c r="F2" s="2360"/>
      <c r="G2" s="2360"/>
      <c r="H2" s="2360"/>
      <c r="I2" s="2360"/>
      <c r="J2" s="2360"/>
      <c r="K2" s="2360"/>
      <c r="L2" s="55"/>
      <c r="M2" s="19"/>
      <c r="N2" s="19"/>
      <c r="O2" s="19"/>
      <c r="P2" s="19"/>
      <c r="Q2" s="19"/>
      <c r="R2" s="19"/>
      <c r="S2" s="19"/>
      <c r="T2" s="19"/>
      <c r="U2" s="19"/>
      <c r="V2" s="19"/>
      <c r="W2" s="19"/>
      <c r="X2" s="19"/>
      <c r="Y2" s="19"/>
      <c r="Z2" s="19"/>
    </row>
    <row r="3" spans="1:26" ht="14.4">
      <c r="A3" s="22"/>
      <c r="B3" s="22"/>
      <c r="C3" s="22"/>
      <c r="D3" s="22"/>
      <c r="E3" s="22"/>
      <c r="F3" s="22"/>
      <c r="G3" s="22"/>
      <c r="H3" s="31"/>
      <c r="I3" s="19"/>
      <c r="J3" s="19"/>
      <c r="K3" s="1735"/>
      <c r="L3" s="55"/>
      <c r="M3" s="19"/>
      <c r="N3" s="19"/>
      <c r="O3" s="19"/>
      <c r="P3" s="19"/>
      <c r="Q3" s="19"/>
      <c r="R3" s="19"/>
      <c r="S3" s="19"/>
      <c r="T3" s="19"/>
      <c r="U3" s="19"/>
      <c r="V3" s="19"/>
      <c r="W3" s="19"/>
      <c r="X3" s="19"/>
      <c r="Y3" s="19"/>
      <c r="Z3" s="19"/>
    </row>
    <row r="4" spans="1:26" ht="27.75" customHeight="1">
      <c r="A4" s="2323" t="s">
        <v>181</v>
      </c>
      <c r="B4" s="2323"/>
      <c r="C4" s="2323"/>
      <c r="D4" s="2323"/>
      <c r="E4" s="2323"/>
      <c r="F4" s="2323"/>
      <c r="G4" s="2323"/>
      <c r="H4" s="2323"/>
      <c r="I4" s="2323"/>
      <c r="J4" s="2323"/>
      <c r="K4" s="2323"/>
      <c r="L4" s="1745"/>
      <c r="M4" s="44"/>
      <c r="N4" s="44"/>
      <c r="O4" s="44"/>
      <c r="P4" s="44"/>
      <c r="Q4" s="44"/>
      <c r="R4" s="44"/>
      <c r="S4" s="44"/>
      <c r="T4" s="44"/>
      <c r="U4" s="44"/>
      <c r="V4" s="44"/>
      <c r="W4" s="44"/>
      <c r="X4" s="44"/>
      <c r="Y4" s="44"/>
      <c r="Z4" s="44"/>
    </row>
    <row r="5" spans="1:26" ht="28.5" customHeight="1">
      <c r="A5" s="2323" t="s">
        <v>182</v>
      </c>
      <c r="B5" s="2323"/>
      <c r="C5" s="2323"/>
      <c r="D5" s="2323"/>
      <c r="E5" s="2323"/>
      <c r="F5" s="2323"/>
      <c r="G5" s="2323"/>
      <c r="H5" s="2323"/>
      <c r="I5" s="2323"/>
      <c r="J5" s="2323"/>
      <c r="K5" s="2323"/>
      <c r="L5" s="1745"/>
      <c r="M5" s="44"/>
      <c r="N5" s="44"/>
      <c r="O5" s="44"/>
      <c r="P5" s="44"/>
      <c r="Q5" s="44"/>
      <c r="R5" s="44"/>
      <c r="S5" s="44"/>
      <c r="T5" s="44"/>
      <c r="U5" s="44"/>
      <c r="V5" s="44"/>
      <c r="W5" s="44"/>
      <c r="X5" s="44"/>
      <c r="Y5" s="44"/>
      <c r="Z5" s="44"/>
    </row>
    <row r="6" spans="1:26" ht="18" customHeight="1">
      <c r="A6" s="2323" t="s">
        <v>183</v>
      </c>
      <c r="B6" s="2323"/>
      <c r="C6" s="2323"/>
      <c r="D6" s="2323"/>
      <c r="E6" s="2323"/>
      <c r="F6" s="2323"/>
      <c r="G6" s="2323"/>
      <c r="H6" s="2323"/>
      <c r="I6" s="2323"/>
      <c r="J6" s="2323"/>
      <c r="K6" s="2323"/>
      <c r="L6" s="1745"/>
      <c r="M6" s="44"/>
      <c r="N6" s="44"/>
      <c r="O6" s="44"/>
      <c r="P6" s="44"/>
      <c r="Q6" s="44"/>
      <c r="R6" s="44"/>
      <c r="S6" s="44"/>
      <c r="T6" s="44"/>
      <c r="U6" s="44"/>
      <c r="V6" s="44"/>
      <c r="W6" s="44"/>
      <c r="X6" s="44"/>
      <c r="Y6" s="44"/>
      <c r="Z6" s="44"/>
    </row>
    <row r="7" spans="1:26" ht="14.25" customHeight="1">
      <c r="A7" s="2323" t="s">
        <v>184</v>
      </c>
      <c r="B7" s="2323"/>
      <c r="C7" s="2323"/>
      <c r="D7" s="2323"/>
      <c r="E7" s="2323"/>
      <c r="F7" s="2323"/>
      <c r="G7" s="2323"/>
      <c r="H7" s="2323"/>
      <c r="I7" s="2323"/>
      <c r="J7" s="2323"/>
      <c r="K7" s="2323"/>
      <c r="L7" s="1745"/>
      <c r="M7" s="44"/>
      <c r="N7" s="44"/>
      <c r="O7" s="44"/>
      <c r="P7" s="44"/>
      <c r="Q7" s="44"/>
      <c r="R7" s="44"/>
      <c r="S7" s="44"/>
      <c r="T7" s="44"/>
      <c r="U7" s="44"/>
      <c r="V7" s="44"/>
      <c r="W7" s="44"/>
      <c r="X7" s="44"/>
      <c r="Y7" s="44"/>
      <c r="Z7" s="44"/>
    </row>
    <row r="8" spans="1:26" ht="25.5" customHeight="1">
      <c r="A8" s="2323" t="s">
        <v>185</v>
      </c>
      <c r="B8" s="2323"/>
      <c r="C8" s="2323"/>
      <c r="D8" s="2323"/>
      <c r="E8" s="2323"/>
      <c r="F8" s="2323"/>
      <c r="G8" s="2323"/>
      <c r="H8" s="2323"/>
      <c r="I8" s="2323"/>
      <c r="J8" s="2323"/>
      <c r="K8" s="2323"/>
      <c r="L8" s="1745"/>
      <c r="M8" s="44"/>
      <c r="N8" s="44"/>
      <c r="O8" s="44"/>
      <c r="P8" s="44"/>
      <c r="Q8" s="44"/>
      <c r="R8" s="44"/>
      <c r="S8" s="44"/>
      <c r="T8" s="44"/>
      <c r="U8" s="44"/>
      <c r="V8" s="44"/>
      <c r="W8" s="44"/>
      <c r="X8" s="44"/>
      <c r="Y8" s="44"/>
      <c r="Z8" s="44"/>
    </row>
    <row r="9" spans="1:26" ht="26.25" customHeight="1">
      <c r="A9" s="2323" t="s">
        <v>186</v>
      </c>
      <c r="B9" s="2323"/>
      <c r="C9" s="2323"/>
      <c r="D9" s="2323"/>
      <c r="E9" s="2323"/>
      <c r="F9" s="2323"/>
      <c r="G9" s="2323"/>
      <c r="H9" s="2323"/>
      <c r="I9" s="2323"/>
      <c r="J9" s="2323"/>
      <c r="K9" s="2323"/>
      <c r="L9" s="1745"/>
      <c r="M9" s="44"/>
      <c r="N9" s="44"/>
      <c r="O9" s="44"/>
      <c r="P9" s="44"/>
      <c r="Q9" s="44"/>
      <c r="R9" s="44"/>
      <c r="S9" s="44"/>
      <c r="T9" s="44"/>
      <c r="U9" s="44"/>
      <c r="V9" s="44"/>
      <c r="W9" s="44"/>
      <c r="X9" s="44"/>
      <c r="Y9" s="44"/>
      <c r="Z9" s="44"/>
    </row>
    <row r="10" spans="1:26" ht="15.75" customHeight="1">
      <c r="A10" s="2364" t="s">
        <v>96</v>
      </c>
      <c r="B10" s="2364"/>
      <c r="C10" s="2364"/>
      <c r="D10" s="2364"/>
      <c r="E10" s="2364"/>
      <c r="F10" s="2364"/>
      <c r="G10" s="2364"/>
      <c r="H10" s="2364"/>
      <c r="I10" s="2364"/>
      <c r="J10" s="2364"/>
      <c r="K10" s="2364"/>
      <c r="L10" s="1745"/>
      <c r="M10" s="44"/>
      <c r="N10" s="44"/>
      <c r="O10" s="44"/>
      <c r="P10" s="44"/>
      <c r="Q10" s="44"/>
      <c r="R10" s="44"/>
      <c r="S10" s="44"/>
      <c r="T10" s="44"/>
      <c r="U10" s="44"/>
      <c r="V10" s="44"/>
      <c r="W10" s="44"/>
      <c r="X10" s="44"/>
      <c r="Y10" s="44"/>
      <c r="Z10" s="44"/>
    </row>
    <row r="11" spans="1:26" ht="14.25" customHeight="1">
      <c r="A11" s="2362" t="s">
        <v>187</v>
      </c>
      <c r="B11" s="2323"/>
      <c r="C11" s="2323"/>
      <c r="D11" s="2323"/>
      <c r="E11" s="2323"/>
      <c r="F11" s="2323"/>
      <c r="G11" s="2323"/>
      <c r="H11" s="2323"/>
      <c r="I11" s="2323"/>
      <c r="J11" s="2323"/>
      <c r="K11" s="2323"/>
      <c r="L11" s="1745"/>
      <c r="M11" s="44"/>
      <c r="N11" s="44"/>
      <c r="O11" s="44"/>
      <c r="P11" s="44"/>
      <c r="Q11" s="44"/>
      <c r="R11" s="44"/>
      <c r="S11" s="44"/>
      <c r="T11" s="44"/>
      <c r="U11" s="44"/>
      <c r="V11" s="44"/>
      <c r="W11" s="44"/>
      <c r="X11" s="44"/>
      <c r="Y11" s="44"/>
      <c r="Z11" s="44"/>
    </row>
    <row r="12" spans="1:26" ht="41.25" customHeight="1">
      <c r="A12" s="2322" t="s">
        <v>188</v>
      </c>
      <c r="B12" s="2322"/>
      <c r="C12" s="2322"/>
      <c r="D12" s="2322"/>
      <c r="E12" s="2322"/>
      <c r="F12" s="2322"/>
      <c r="G12" s="2322"/>
      <c r="H12" s="2322"/>
      <c r="I12" s="2322"/>
      <c r="J12" s="2322"/>
      <c r="K12" s="2322"/>
      <c r="L12" s="1745"/>
      <c r="M12" s="44"/>
      <c r="N12" s="44"/>
      <c r="O12" s="44"/>
      <c r="P12" s="44"/>
      <c r="Q12" s="44"/>
      <c r="R12" s="44"/>
      <c r="S12" s="44"/>
      <c r="T12" s="44"/>
      <c r="U12" s="44"/>
      <c r="V12" s="44"/>
      <c r="W12" s="44"/>
      <c r="X12" s="44"/>
      <c r="Y12" s="44"/>
      <c r="Z12" s="44"/>
    </row>
    <row r="13" spans="1:26" ht="14.4">
      <c r="A13" s="7"/>
      <c r="B13" s="8"/>
      <c r="C13" s="8"/>
      <c r="D13" s="8"/>
      <c r="E13" s="8"/>
      <c r="F13" s="8"/>
      <c r="G13" s="8"/>
      <c r="H13" s="31"/>
      <c r="I13" s="19"/>
      <c r="J13" s="19"/>
      <c r="K13" s="1735"/>
      <c r="L13" s="55"/>
      <c r="M13" s="19"/>
      <c r="N13" s="19"/>
      <c r="O13" s="19"/>
      <c r="P13" s="19"/>
      <c r="Q13" s="19"/>
      <c r="R13" s="19"/>
      <c r="S13" s="19"/>
      <c r="T13" s="19"/>
      <c r="U13" s="19"/>
      <c r="V13" s="19"/>
      <c r="W13" s="19"/>
      <c r="X13" s="19"/>
      <c r="Y13" s="19"/>
      <c r="Z13" s="19"/>
    </row>
    <row r="14" spans="1:26" ht="61.5" customHeight="1">
      <c r="A14" s="11" t="s">
        <v>100</v>
      </c>
      <c r="B14" s="10" t="s">
        <v>368</v>
      </c>
      <c r="C14" s="10" t="s">
        <v>85</v>
      </c>
      <c r="D14" s="10" t="s">
        <v>369</v>
      </c>
      <c r="E14" s="11" t="s">
        <v>364</v>
      </c>
      <c r="F14" s="10" t="s">
        <v>367</v>
      </c>
      <c r="G14" s="20" t="s">
        <v>102</v>
      </c>
      <c r="H14" s="20" t="s">
        <v>55</v>
      </c>
      <c r="I14" s="20" t="s">
        <v>56</v>
      </c>
      <c r="J14" s="41" t="s">
        <v>71</v>
      </c>
      <c r="K14" s="1390" t="s">
        <v>57</v>
      </c>
      <c r="L14" s="138" t="s">
        <v>393</v>
      </c>
      <c r="M14" s="19"/>
      <c r="N14" s="19"/>
      <c r="O14" s="19"/>
      <c r="P14" s="19"/>
      <c r="Q14" s="19"/>
      <c r="R14" s="19"/>
      <c r="S14" s="19"/>
      <c r="T14" s="19"/>
      <c r="U14" s="19"/>
      <c r="V14" s="19"/>
      <c r="W14" s="19"/>
      <c r="X14" s="19"/>
      <c r="Y14" s="19"/>
      <c r="Z14" s="19"/>
    </row>
    <row r="15" spans="1:26" ht="25.2" customHeight="1">
      <c r="A15" s="1590" t="s">
        <v>562</v>
      </c>
      <c r="B15" s="1590" t="s">
        <v>488</v>
      </c>
      <c r="C15" s="1584" t="s">
        <v>456</v>
      </c>
      <c r="D15" s="1590" t="s">
        <v>563</v>
      </c>
      <c r="E15" s="1591" t="s">
        <v>564</v>
      </c>
      <c r="F15" s="1586" t="s">
        <v>565</v>
      </c>
      <c r="G15" s="1639">
        <v>7</v>
      </c>
      <c r="H15" s="1639">
        <v>6</v>
      </c>
      <c r="I15" s="1716">
        <v>7</v>
      </c>
      <c r="J15" s="1717">
        <v>20</v>
      </c>
      <c r="K15" s="1595">
        <v>6.66</v>
      </c>
      <c r="L15" s="1592" t="s">
        <v>423</v>
      </c>
      <c r="M15" s="156"/>
      <c r="N15" s="156"/>
      <c r="O15" s="156"/>
      <c r="P15" s="156"/>
      <c r="Q15" s="156"/>
      <c r="R15" s="156"/>
      <c r="S15" s="156"/>
      <c r="T15" s="156"/>
      <c r="U15" s="156"/>
      <c r="V15" s="156"/>
      <c r="W15" s="156"/>
      <c r="X15" s="156"/>
      <c r="Y15" s="156"/>
      <c r="Z15" s="156"/>
    </row>
    <row r="16" spans="1:26" ht="25.2" customHeight="1">
      <c r="A16" s="1590" t="s">
        <v>519</v>
      </c>
      <c r="B16" s="1590" t="s">
        <v>520</v>
      </c>
      <c r="C16" s="1584" t="s">
        <v>456</v>
      </c>
      <c r="D16" s="1586" t="s">
        <v>566</v>
      </c>
      <c r="E16" s="1591" t="s">
        <v>567</v>
      </c>
      <c r="F16" s="1586" t="s">
        <v>568</v>
      </c>
      <c r="G16" s="1639">
        <v>8</v>
      </c>
      <c r="H16" s="1639">
        <v>2</v>
      </c>
      <c r="I16" s="1716">
        <v>8</v>
      </c>
      <c r="J16" s="1717">
        <v>20</v>
      </c>
      <c r="K16" s="1595">
        <v>2.5</v>
      </c>
      <c r="L16" s="1592" t="s">
        <v>423</v>
      </c>
      <c r="M16" s="156"/>
      <c r="N16" s="156"/>
      <c r="O16" s="156"/>
      <c r="P16" s="156"/>
      <c r="Q16" s="156"/>
      <c r="R16" s="156"/>
      <c r="S16" s="156"/>
      <c r="T16" s="156"/>
      <c r="U16" s="156"/>
      <c r="V16" s="156"/>
      <c r="W16" s="156"/>
      <c r="X16" s="156"/>
      <c r="Y16" s="156"/>
      <c r="Z16" s="156"/>
    </row>
    <row r="17" spans="1:26" ht="25.2" customHeight="1">
      <c r="A17" s="1590" t="str">
        <f>[3]IC04!A43</f>
        <v>Birlutiu, V; Stef, L; Mitariu, SIC ; Roman-Filip, C  ; Duica, L ; Antonescu, E ; Pirlog, M ; Purnichi, T ; Silisteanu, SC ; Manea, MM (Manea, Marinela Minodora)</v>
      </c>
      <c r="B17" s="1590" t="str">
        <f>[3]IC04!B43</f>
        <v>The Biochemical Biomarkers Determination in Alzheimer Dementia</v>
      </c>
      <c r="C17" s="1584" t="s">
        <v>456</v>
      </c>
      <c r="D17" s="1586" t="s">
        <v>566</v>
      </c>
      <c r="E17" s="1640" t="str">
        <f>$E$16</f>
        <v>https://www.sciencedirect.com/science/article/pii/B9780323851749000121</v>
      </c>
      <c r="F17" s="1586" t="s">
        <v>568</v>
      </c>
      <c r="G17" s="1639">
        <f>[3]IC04!G43</f>
        <v>10</v>
      </c>
      <c r="H17" s="1639">
        <f>[3]IC04!H43</f>
        <v>6</v>
      </c>
      <c r="I17" s="1716">
        <f>[3]IC04!I43</f>
        <v>10</v>
      </c>
      <c r="J17" s="1717">
        <v>20</v>
      </c>
      <c r="K17" s="1595">
        <v>2</v>
      </c>
      <c r="L17" s="1592" t="s">
        <v>423</v>
      </c>
      <c r="M17" s="156"/>
      <c r="N17" s="156"/>
      <c r="O17" s="156"/>
      <c r="P17" s="156"/>
      <c r="Q17" s="156"/>
      <c r="R17" s="156"/>
      <c r="S17" s="156"/>
      <c r="T17" s="156"/>
      <c r="U17" s="156"/>
      <c r="V17" s="156"/>
      <c r="W17" s="156"/>
      <c r="X17" s="156"/>
      <c r="Y17" s="156"/>
      <c r="Z17" s="156"/>
    </row>
    <row r="18" spans="1:26" ht="25.2" customHeight="1">
      <c r="A18" s="1590" t="s">
        <v>569</v>
      </c>
      <c r="B18" s="1590" t="s">
        <v>553</v>
      </c>
      <c r="C18" s="1584" t="s">
        <v>456</v>
      </c>
      <c r="D18" s="1641" t="s">
        <v>9503</v>
      </c>
      <c r="E18" s="1586" t="s">
        <v>570</v>
      </c>
      <c r="F18" s="1586" t="s">
        <v>571</v>
      </c>
      <c r="G18" s="1639">
        <f>[3]IC04!G53</f>
        <v>4</v>
      </c>
      <c r="H18" s="1639">
        <f>[3]IC04!H53</f>
        <v>1</v>
      </c>
      <c r="I18" s="1716">
        <f>[3]IC04!I53</f>
        <v>6</v>
      </c>
      <c r="J18" s="1717">
        <v>20</v>
      </c>
      <c r="K18" s="1595">
        <v>5</v>
      </c>
      <c r="L18" s="1592" t="s">
        <v>423</v>
      </c>
      <c r="M18" s="156"/>
      <c r="N18" s="156"/>
      <c r="O18" s="156"/>
      <c r="P18" s="156"/>
      <c r="Q18" s="156"/>
      <c r="R18" s="156"/>
      <c r="S18" s="156"/>
      <c r="T18" s="156"/>
      <c r="U18" s="156"/>
      <c r="V18" s="156"/>
      <c r="W18" s="156"/>
      <c r="X18" s="156"/>
      <c r="Y18" s="156"/>
      <c r="Z18" s="156"/>
    </row>
    <row r="19" spans="1:26" ht="25.2" customHeight="1">
      <c r="A19" s="1590" t="str">
        <f t="shared" ref="A19:B19" si="0">A18</f>
        <v>Leopold, N ; Cinta-Pinzaru, S  ; Baia, M  ; Antonescu, E  ; Cozar, O  ; Kiefer, W ; Popp, J </v>
      </c>
      <c r="B19" s="1642" t="str">
        <f t="shared" si="0"/>
        <v>Raman and surface-enhanced Raman study of thiamine at different pH values</v>
      </c>
      <c r="C19" s="1584" t="s">
        <v>456</v>
      </c>
      <c r="D19" s="1586" t="s">
        <v>572</v>
      </c>
      <c r="E19" s="1586" t="s">
        <v>573</v>
      </c>
      <c r="F19" s="1586" t="s">
        <v>571</v>
      </c>
      <c r="G19" s="1639">
        <v>4</v>
      </c>
      <c r="H19" s="1639">
        <v>1</v>
      </c>
      <c r="I19" s="1716">
        <v>6</v>
      </c>
      <c r="J19" s="1717">
        <v>20</v>
      </c>
      <c r="K19" s="1595">
        <v>5</v>
      </c>
      <c r="L19" s="1592" t="s">
        <v>423</v>
      </c>
      <c r="M19" s="156"/>
      <c r="N19" s="156"/>
      <c r="O19" s="156"/>
      <c r="P19" s="156"/>
      <c r="Q19" s="156"/>
      <c r="R19" s="156"/>
      <c r="S19" s="156"/>
      <c r="T19" s="156"/>
      <c r="U19" s="156"/>
      <c r="V19" s="156"/>
      <c r="W19" s="156"/>
      <c r="X19" s="156"/>
      <c r="Y19" s="156"/>
      <c r="Z19" s="156"/>
    </row>
    <row r="20" spans="1:26" ht="25.2" customHeight="1">
      <c r="A20" s="1590" t="s">
        <v>574</v>
      </c>
      <c r="B20" s="1590" t="s">
        <v>575</v>
      </c>
      <c r="C20" s="1584" t="s">
        <v>456</v>
      </c>
      <c r="D20" s="1586" t="s">
        <v>576</v>
      </c>
      <c r="E20" s="1586" t="s">
        <v>577</v>
      </c>
      <c r="F20" s="1586" t="str">
        <f>$F$19</f>
        <v>google scholar</v>
      </c>
      <c r="G20" s="1639">
        <v>5</v>
      </c>
      <c r="H20" s="1639">
        <v>4</v>
      </c>
      <c r="I20" s="1716">
        <v>5</v>
      </c>
      <c r="J20" s="1717">
        <v>20</v>
      </c>
      <c r="K20" s="1595">
        <v>2</v>
      </c>
      <c r="L20" s="1592" t="s">
        <v>423</v>
      </c>
      <c r="M20" s="156"/>
      <c r="N20" s="156"/>
      <c r="O20" s="156"/>
      <c r="P20" s="156"/>
      <c r="Q20" s="156"/>
      <c r="R20" s="156"/>
      <c r="S20" s="156"/>
      <c r="T20" s="156"/>
      <c r="U20" s="156"/>
      <c r="V20" s="156"/>
      <c r="W20" s="156"/>
      <c r="X20" s="156"/>
      <c r="Y20" s="156"/>
      <c r="Z20" s="156"/>
    </row>
    <row r="21" spans="1:26" ht="25.2" customHeight="1">
      <c r="A21" s="1590" t="s">
        <v>578</v>
      </c>
      <c r="B21" s="1590" t="s">
        <v>579</v>
      </c>
      <c r="C21" s="1584" t="s">
        <v>456</v>
      </c>
      <c r="D21" s="1586" t="s">
        <v>525</v>
      </c>
      <c r="E21" s="1586" t="s">
        <v>477</v>
      </c>
      <c r="F21" s="1586" t="s">
        <v>561</v>
      </c>
      <c r="G21" s="1639">
        <v>2</v>
      </c>
      <c r="H21" s="1639">
        <v>2</v>
      </c>
      <c r="I21" s="1716">
        <v>2</v>
      </c>
      <c r="J21" s="1717">
        <v>20</v>
      </c>
      <c r="K21" s="1595">
        <v>10</v>
      </c>
      <c r="L21" s="1592" t="s">
        <v>423</v>
      </c>
      <c r="M21" s="156"/>
      <c r="N21" s="156"/>
      <c r="O21" s="156"/>
      <c r="P21" s="156"/>
      <c r="Q21" s="156"/>
      <c r="R21" s="156"/>
      <c r="S21" s="156"/>
      <c r="T21" s="156"/>
      <c r="U21" s="156"/>
      <c r="V21" s="156"/>
      <c r="W21" s="156"/>
      <c r="X21" s="156"/>
      <c r="Y21" s="156"/>
      <c r="Z21" s="156"/>
    </row>
    <row r="22" spans="1:26" ht="25.2" customHeight="1">
      <c r="A22" s="1590" t="s">
        <v>580</v>
      </c>
      <c r="B22" s="1593" t="s">
        <v>581</v>
      </c>
      <c r="C22" s="1584" t="s">
        <v>456</v>
      </c>
      <c r="D22" s="1586" t="s">
        <v>582</v>
      </c>
      <c r="E22" s="1586" t="s">
        <v>583</v>
      </c>
      <c r="F22" s="1586" t="str">
        <f>$F$20</f>
        <v>google scholar</v>
      </c>
      <c r="G22" s="1639">
        <v>5</v>
      </c>
      <c r="H22" s="1639">
        <v>4</v>
      </c>
      <c r="I22" s="1716">
        <v>5</v>
      </c>
      <c r="J22" s="1717">
        <v>20</v>
      </c>
      <c r="K22" s="1595">
        <v>4</v>
      </c>
      <c r="L22" s="1592" t="s">
        <v>423</v>
      </c>
      <c r="M22" s="156"/>
      <c r="N22" s="156"/>
      <c r="O22" s="156"/>
      <c r="P22" s="156"/>
      <c r="Q22" s="156"/>
      <c r="R22" s="156"/>
      <c r="S22" s="156"/>
      <c r="T22" s="156"/>
      <c r="U22" s="156"/>
      <c r="V22" s="156"/>
      <c r="W22" s="156"/>
      <c r="X22" s="156"/>
      <c r="Y22" s="156"/>
      <c r="Z22" s="156"/>
    </row>
    <row r="23" spans="1:26" ht="25.2" customHeight="1">
      <c r="A23" s="1590" t="s">
        <v>580</v>
      </c>
      <c r="B23" s="1593" t="s">
        <v>581</v>
      </c>
      <c r="C23" s="1584" t="s">
        <v>456</v>
      </c>
      <c r="D23" s="1586" t="s">
        <v>479</v>
      </c>
      <c r="E23" s="1586" t="s">
        <v>480</v>
      </c>
      <c r="F23" s="1586" t="s">
        <v>561</v>
      </c>
      <c r="G23" s="1639">
        <v>5</v>
      </c>
      <c r="H23" s="1639">
        <v>4</v>
      </c>
      <c r="I23" s="1716">
        <v>5</v>
      </c>
      <c r="J23" s="1717">
        <v>20</v>
      </c>
      <c r="K23" s="1595">
        <v>4</v>
      </c>
      <c r="L23" s="1592" t="s">
        <v>423</v>
      </c>
      <c r="M23" s="156"/>
      <c r="N23" s="156"/>
      <c r="O23" s="156"/>
      <c r="P23" s="156"/>
      <c r="Q23" s="156"/>
      <c r="R23" s="156"/>
      <c r="S23" s="156"/>
      <c r="T23" s="156"/>
      <c r="U23" s="156"/>
      <c r="V23" s="156"/>
      <c r="W23" s="156"/>
      <c r="X23" s="156"/>
      <c r="Y23" s="156"/>
      <c r="Z23" s="156"/>
    </row>
    <row r="24" spans="1:26" ht="25.2" customHeight="1">
      <c r="A24" s="1643" t="s">
        <v>1534</v>
      </c>
      <c r="B24" s="1643" t="s">
        <v>1516</v>
      </c>
      <c r="C24" s="1597" t="s">
        <v>456</v>
      </c>
      <c r="D24" s="1586" t="s">
        <v>1535</v>
      </c>
      <c r="E24" s="1591" t="s">
        <v>1536</v>
      </c>
      <c r="F24" s="1597" t="s">
        <v>1537</v>
      </c>
      <c r="G24" s="1597">
        <v>5</v>
      </c>
      <c r="H24" s="1624">
        <v>5</v>
      </c>
      <c r="I24" s="1594">
        <v>5</v>
      </c>
      <c r="J24" s="1594">
        <v>10</v>
      </c>
      <c r="K24" s="1595">
        <v>2</v>
      </c>
      <c r="L24" s="1590" t="s">
        <v>437</v>
      </c>
      <c r="M24" s="19"/>
      <c r="N24" s="19"/>
      <c r="O24" s="19"/>
      <c r="P24" s="19"/>
      <c r="Q24" s="19"/>
      <c r="R24" s="19"/>
      <c r="S24" s="19"/>
      <c r="T24" s="19"/>
      <c r="U24" s="19"/>
      <c r="V24" s="19"/>
      <c r="W24" s="19"/>
      <c r="X24" s="19"/>
      <c r="Y24" s="19"/>
      <c r="Z24" s="19"/>
    </row>
    <row r="25" spans="1:26" ht="25.2" customHeight="1">
      <c r="A25" s="1643" t="s">
        <v>1534</v>
      </c>
      <c r="B25" s="1643" t="s">
        <v>1516</v>
      </c>
      <c r="C25" s="1597" t="s">
        <v>456</v>
      </c>
      <c r="D25" s="1644" t="s">
        <v>1538</v>
      </c>
      <c r="E25" s="1596" t="s">
        <v>1539</v>
      </c>
      <c r="F25" s="1645" t="s">
        <v>1540</v>
      </c>
      <c r="G25" s="1646">
        <v>5</v>
      </c>
      <c r="H25" s="1647">
        <v>5</v>
      </c>
      <c r="I25" s="1597">
        <v>5</v>
      </c>
      <c r="J25" s="1597">
        <v>20</v>
      </c>
      <c r="K25" s="1595">
        <v>4</v>
      </c>
      <c r="L25" s="1590" t="s">
        <v>437</v>
      </c>
      <c r="M25" s="45"/>
      <c r="N25" s="45"/>
      <c r="O25" s="45"/>
      <c r="P25" s="45"/>
      <c r="Q25" s="45"/>
      <c r="R25" s="45"/>
      <c r="S25" s="45"/>
      <c r="T25" s="45"/>
      <c r="U25" s="45"/>
      <c r="V25" s="45"/>
      <c r="W25" s="45"/>
      <c r="X25" s="45"/>
      <c r="Y25" s="45"/>
      <c r="Z25" s="45"/>
    </row>
    <row r="26" spans="1:26" ht="25.2" customHeight="1">
      <c r="A26" s="1643" t="s">
        <v>1541</v>
      </c>
      <c r="B26" s="1590" t="s">
        <v>1542</v>
      </c>
      <c r="C26" s="1584" t="s">
        <v>456</v>
      </c>
      <c r="D26" s="1586" t="s">
        <v>1543</v>
      </c>
      <c r="E26" s="1591" t="s">
        <v>1544</v>
      </c>
      <c r="F26" s="1597" t="s">
        <v>1540</v>
      </c>
      <c r="G26" s="1648">
        <v>6</v>
      </c>
      <c r="H26" s="1624">
        <v>6</v>
      </c>
      <c r="I26" s="1597">
        <v>6</v>
      </c>
      <c r="J26" s="1597">
        <v>20</v>
      </c>
      <c r="K26" s="1595">
        <v>3.33</v>
      </c>
      <c r="L26" s="1590" t="s">
        <v>437</v>
      </c>
      <c r="M26" s="45"/>
      <c r="N26" s="45"/>
      <c r="O26" s="45"/>
      <c r="P26" s="45"/>
      <c r="Q26" s="45"/>
      <c r="R26" s="45"/>
      <c r="S26" s="45"/>
      <c r="T26" s="45"/>
      <c r="U26" s="45"/>
      <c r="V26" s="45"/>
      <c r="W26" s="45"/>
      <c r="X26" s="45"/>
      <c r="Y26" s="45"/>
      <c r="Z26" s="45"/>
    </row>
    <row r="27" spans="1:26" ht="25.2" customHeight="1">
      <c r="A27" s="1590" t="s">
        <v>1633</v>
      </c>
      <c r="B27" s="1590" t="s">
        <v>1634</v>
      </c>
      <c r="C27" s="1584" t="s">
        <v>971</v>
      </c>
      <c r="D27" s="1649" t="s">
        <v>9504</v>
      </c>
      <c r="E27" s="1591" t="s">
        <v>1635</v>
      </c>
      <c r="F27" s="1586" t="s">
        <v>1636</v>
      </c>
      <c r="G27" s="1639">
        <v>5</v>
      </c>
      <c r="H27" s="1639">
        <v>5</v>
      </c>
      <c r="I27" s="1716">
        <v>5</v>
      </c>
      <c r="J27" s="1717">
        <v>20</v>
      </c>
      <c r="K27" s="1726">
        <v>4</v>
      </c>
      <c r="L27" s="1592" t="s">
        <v>427</v>
      </c>
      <c r="M27" s="19"/>
      <c r="N27" s="19"/>
      <c r="O27" s="19"/>
      <c r="P27" s="19"/>
      <c r="Q27" s="19"/>
      <c r="R27" s="19"/>
      <c r="S27" s="19"/>
      <c r="T27" s="19"/>
      <c r="U27" s="19"/>
      <c r="V27" s="19"/>
      <c r="W27" s="19"/>
      <c r="X27" s="19"/>
      <c r="Y27" s="19"/>
      <c r="Z27" s="19"/>
    </row>
    <row r="28" spans="1:26" ht="25.2" customHeight="1">
      <c r="A28" s="1590" t="s">
        <v>1637</v>
      </c>
      <c r="B28" s="1590" t="s">
        <v>1638</v>
      </c>
      <c r="C28" s="1584" t="s">
        <v>456</v>
      </c>
      <c r="D28" s="1586" t="s">
        <v>1639</v>
      </c>
      <c r="E28" s="1591" t="s">
        <v>1640</v>
      </c>
      <c r="F28" s="1586" t="str">
        <f t="shared" ref="F28:F30" si="1">$F$15</f>
        <v>ERIN, INDEX COPERNICUS, ETC</v>
      </c>
      <c r="G28" s="1639">
        <v>9</v>
      </c>
      <c r="H28" s="1639">
        <v>7</v>
      </c>
      <c r="I28" s="1716">
        <v>9</v>
      </c>
      <c r="J28" s="1717">
        <v>20</v>
      </c>
      <c r="K28" s="1726">
        <v>1.25</v>
      </c>
      <c r="L28" s="1592" t="s">
        <v>427</v>
      </c>
      <c r="M28" s="19"/>
      <c r="N28" s="19"/>
      <c r="O28" s="19"/>
      <c r="P28" s="19"/>
      <c r="Q28" s="19"/>
      <c r="R28" s="19"/>
      <c r="S28" s="19"/>
      <c r="T28" s="19"/>
      <c r="U28" s="19"/>
      <c r="V28" s="19"/>
      <c r="W28" s="19"/>
      <c r="X28" s="19"/>
      <c r="Y28" s="19"/>
      <c r="Z28" s="19"/>
    </row>
    <row r="29" spans="1:26" ht="25.2" customHeight="1">
      <c r="A29" s="1590" t="str">
        <f t="shared" ref="A29:C30" si="2">A28</f>
        <v>Sorin Radu Fleaca, Cosmin Ioan Mohor, Horatiu Dura, Radu Chicea, Calin Mohor, Adrian Boicean, Mihai Dan Roman</v>
      </c>
      <c r="B29" s="1590" t="str">
        <f t="shared" si="2"/>
        <v>Effect of patella resurfacing on functional outcome and revision rate in primary total knee arthroplasty</v>
      </c>
      <c r="C29" s="1584" t="str">
        <f t="shared" si="2"/>
        <v>FMED2</v>
      </c>
      <c r="D29" s="1586" t="s">
        <v>1641</v>
      </c>
      <c r="E29" s="1586" t="s">
        <v>1642</v>
      </c>
      <c r="F29" s="1586" t="str">
        <f t="shared" si="1"/>
        <v>ERIN, INDEX COPERNICUS, ETC</v>
      </c>
      <c r="G29" s="1639">
        <v>9</v>
      </c>
      <c r="H29" s="1639">
        <v>7</v>
      </c>
      <c r="I29" s="1716">
        <v>9</v>
      </c>
      <c r="J29" s="1717">
        <v>20</v>
      </c>
      <c r="K29" s="1726">
        <v>1.25</v>
      </c>
      <c r="L29" s="1592" t="s">
        <v>427</v>
      </c>
      <c r="M29" s="19"/>
      <c r="N29" s="19"/>
      <c r="O29" s="19"/>
      <c r="P29" s="19"/>
      <c r="Q29" s="19"/>
      <c r="R29" s="19"/>
      <c r="S29" s="19"/>
      <c r="T29" s="19"/>
      <c r="U29" s="19"/>
      <c r="V29" s="19"/>
      <c r="W29" s="19"/>
      <c r="X29" s="19"/>
      <c r="Y29" s="19"/>
      <c r="Z29" s="19"/>
    </row>
    <row r="30" spans="1:26" ht="25.2" customHeight="1">
      <c r="A30" s="1590" t="str">
        <f t="shared" si="2"/>
        <v>Sorin Radu Fleaca, Cosmin Ioan Mohor, Horatiu Dura, Radu Chicea, Calin Mohor, Adrian Boicean, Mihai Dan Roman</v>
      </c>
      <c r="B30" s="1590" t="str">
        <f t="shared" si="2"/>
        <v>Effect of patella resurfacing on functional outcome and revision rate in primary total knee arthroplasty</v>
      </c>
      <c r="C30" s="1584" t="str">
        <f t="shared" si="2"/>
        <v>FMED2</v>
      </c>
      <c r="D30" s="1641" t="s">
        <v>1643</v>
      </c>
      <c r="E30" s="1586" t="s">
        <v>1644</v>
      </c>
      <c r="F30" s="1586" t="str">
        <f t="shared" si="1"/>
        <v>ERIN, INDEX COPERNICUS, ETC</v>
      </c>
      <c r="G30" s="1639">
        <f t="shared" ref="G30:K30" si="3">G29</f>
        <v>9</v>
      </c>
      <c r="H30" s="1639">
        <f t="shared" si="3"/>
        <v>7</v>
      </c>
      <c r="I30" s="1716">
        <f t="shared" si="3"/>
        <v>9</v>
      </c>
      <c r="J30" s="1717">
        <f t="shared" si="3"/>
        <v>20</v>
      </c>
      <c r="K30" s="1726">
        <f t="shared" si="3"/>
        <v>1.25</v>
      </c>
      <c r="L30" s="1592" t="s">
        <v>427</v>
      </c>
      <c r="M30" s="19"/>
      <c r="N30" s="19"/>
      <c r="O30" s="19"/>
      <c r="P30" s="19"/>
      <c r="Q30" s="19"/>
      <c r="R30" s="19"/>
      <c r="S30" s="19"/>
      <c r="T30" s="19"/>
      <c r="U30" s="19"/>
      <c r="V30" s="19"/>
      <c r="W30" s="19"/>
      <c r="X30" s="19"/>
      <c r="Y30" s="19"/>
      <c r="Z30" s="19"/>
    </row>
    <row r="31" spans="1:26" ht="25.2" customHeight="1">
      <c r="A31" s="1590" t="s">
        <v>1645</v>
      </c>
      <c r="B31" s="1642" t="s">
        <v>1646</v>
      </c>
      <c r="C31" s="1584" t="str">
        <f>$C$18</f>
        <v>FMED2</v>
      </c>
      <c r="D31" s="1586" t="s">
        <v>1647</v>
      </c>
      <c r="E31" s="1586" t="s">
        <v>1648</v>
      </c>
      <c r="F31" s="1586" t="str">
        <f>$F$18</f>
        <v>google scholar</v>
      </c>
      <c r="G31" s="1639">
        <v>7</v>
      </c>
      <c r="H31" s="1639">
        <v>5</v>
      </c>
      <c r="I31" s="1716">
        <v>7</v>
      </c>
      <c r="J31" s="1717">
        <v>20</v>
      </c>
      <c r="K31" s="1726">
        <v>3</v>
      </c>
      <c r="L31" s="1592" t="s">
        <v>427</v>
      </c>
      <c r="M31" s="19"/>
      <c r="N31" s="19"/>
      <c r="O31" s="19"/>
      <c r="P31" s="19"/>
      <c r="Q31" s="19"/>
      <c r="R31" s="19"/>
      <c r="S31" s="19"/>
      <c r="T31" s="19"/>
      <c r="U31" s="19"/>
      <c r="V31" s="19"/>
      <c r="W31" s="19"/>
      <c r="X31" s="19"/>
      <c r="Y31" s="19"/>
      <c r="Z31" s="19"/>
    </row>
    <row r="32" spans="1:26" ht="25.2" customHeight="1">
      <c r="A32" s="1643" t="s">
        <v>1534</v>
      </c>
      <c r="B32" s="1643" t="s">
        <v>1516</v>
      </c>
      <c r="C32" s="1597" t="s">
        <v>456</v>
      </c>
      <c r="D32" s="1586" t="s">
        <v>1535</v>
      </c>
      <c r="E32" s="1591" t="s">
        <v>1536</v>
      </c>
      <c r="F32" s="1597" t="s">
        <v>1537</v>
      </c>
      <c r="G32" s="1597">
        <v>5</v>
      </c>
      <c r="H32" s="1624">
        <v>5</v>
      </c>
      <c r="I32" s="1594">
        <v>5</v>
      </c>
      <c r="J32" s="1594">
        <v>10</v>
      </c>
      <c r="K32" s="1595">
        <f t="shared" ref="K32:K33" si="4">J32/G32</f>
        <v>2</v>
      </c>
      <c r="L32" s="1590" t="s">
        <v>438</v>
      </c>
      <c r="M32" s="19"/>
      <c r="N32" s="19"/>
      <c r="O32" s="19"/>
      <c r="P32" s="19"/>
      <c r="Q32" s="19"/>
      <c r="R32" s="19"/>
      <c r="S32" s="19"/>
      <c r="T32" s="19"/>
      <c r="U32" s="19"/>
      <c r="V32" s="19"/>
      <c r="W32" s="19"/>
      <c r="X32" s="19"/>
      <c r="Y32" s="19"/>
      <c r="Z32" s="19"/>
    </row>
    <row r="33" spans="1:26" ht="25.2" customHeight="1">
      <c r="A33" s="1643" t="s">
        <v>1534</v>
      </c>
      <c r="B33" s="1643" t="s">
        <v>1516</v>
      </c>
      <c r="C33" s="1597" t="s">
        <v>456</v>
      </c>
      <c r="D33" s="1644" t="s">
        <v>1538</v>
      </c>
      <c r="E33" s="1596" t="s">
        <v>1539</v>
      </c>
      <c r="F33" s="1645" t="s">
        <v>1540</v>
      </c>
      <c r="G33" s="1646">
        <v>5</v>
      </c>
      <c r="H33" s="1647">
        <v>5</v>
      </c>
      <c r="I33" s="1597">
        <v>5</v>
      </c>
      <c r="J33" s="1597">
        <v>20</v>
      </c>
      <c r="K33" s="1595">
        <f t="shared" si="4"/>
        <v>4</v>
      </c>
      <c r="L33" s="1590" t="s">
        <v>438</v>
      </c>
      <c r="M33" s="45"/>
      <c r="N33" s="45"/>
      <c r="O33" s="45"/>
      <c r="P33" s="45"/>
      <c r="Q33" s="45"/>
      <c r="R33" s="45"/>
      <c r="S33" s="45"/>
      <c r="T33" s="45"/>
      <c r="U33" s="45"/>
      <c r="V33" s="45"/>
      <c r="W33" s="45"/>
      <c r="X33" s="45"/>
      <c r="Y33" s="45"/>
      <c r="Z33" s="45"/>
    </row>
    <row r="34" spans="1:26" ht="25.2" customHeight="1">
      <c r="A34" s="1643" t="s">
        <v>1541</v>
      </c>
      <c r="B34" s="1590" t="s">
        <v>1542</v>
      </c>
      <c r="C34" s="1584" t="s">
        <v>456</v>
      </c>
      <c r="D34" s="1586" t="s">
        <v>1543</v>
      </c>
      <c r="E34" s="1591" t="s">
        <v>1544</v>
      </c>
      <c r="F34" s="1597" t="s">
        <v>1540</v>
      </c>
      <c r="G34" s="1648">
        <v>6</v>
      </c>
      <c r="H34" s="1624">
        <v>6</v>
      </c>
      <c r="I34" s="1597">
        <v>6</v>
      </c>
      <c r="J34" s="1597">
        <v>20</v>
      </c>
      <c r="K34" s="1595">
        <v>3.33</v>
      </c>
      <c r="L34" s="1590" t="s">
        <v>438</v>
      </c>
      <c r="M34" s="45"/>
      <c r="N34" s="45"/>
      <c r="O34" s="45"/>
      <c r="P34" s="45"/>
      <c r="Q34" s="45"/>
      <c r="R34" s="45"/>
      <c r="S34" s="45"/>
      <c r="T34" s="45"/>
      <c r="U34" s="45"/>
      <c r="V34" s="45"/>
      <c r="W34" s="45"/>
      <c r="X34" s="45"/>
      <c r="Y34" s="45"/>
      <c r="Z34" s="45"/>
    </row>
    <row r="35" spans="1:26" ht="25.2" customHeight="1">
      <c r="A35" s="1590" t="s">
        <v>795</v>
      </c>
      <c r="B35" s="1642" t="s">
        <v>796</v>
      </c>
      <c r="C35" s="1590" t="s">
        <v>456</v>
      </c>
      <c r="D35" s="1590" t="s">
        <v>1938</v>
      </c>
      <c r="E35" s="1599" t="s">
        <v>1939</v>
      </c>
      <c r="F35" s="1590" t="s">
        <v>1636</v>
      </c>
      <c r="G35" s="1650">
        <v>14</v>
      </c>
      <c r="H35" s="1650">
        <v>14</v>
      </c>
      <c r="I35" s="1650">
        <v>14</v>
      </c>
      <c r="J35" s="1718">
        <v>10</v>
      </c>
      <c r="K35" s="1651">
        <v>0.71</v>
      </c>
      <c r="L35" s="1590" t="s">
        <v>2021</v>
      </c>
      <c r="M35" s="19"/>
      <c r="N35" s="19"/>
      <c r="O35" s="19"/>
      <c r="P35" s="19"/>
      <c r="Q35" s="19"/>
      <c r="R35" s="19"/>
      <c r="S35" s="19"/>
      <c r="T35" s="19"/>
      <c r="U35" s="19"/>
      <c r="V35" s="19"/>
      <c r="W35" s="19"/>
      <c r="X35" s="19"/>
      <c r="Y35" s="19"/>
      <c r="Z35" s="19"/>
    </row>
    <row r="36" spans="1:26" ht="25.2" customHeight="1">
      <c r="A36" s="1590" t="s">
        <v>795</v>
      </c>
      <c r="B36" s="1642" t="s">
        <v>796</v>
      </c>
      <c r="C36" s="1590" t="s">
        <v>456</v>
      </c>
      <c r="D36" s="1642" t="s">
        <v>1940</v>
      </c>
      <c r="E36" s="1600" t="s">
        <v>1941</v>
      </c>
      <c r="F36" s="1590" t="s">
        <v>1636</v>
      </c>
      <c r="G36" s="1650">
        <v>14</v>
      </c>
      <c r="H36" s="1650">
        <v>14</v>
      </c>
      <c r="I36" s="1650">
        <v>14</v>
      </c>
      <c r="J36" s="1718">
        <v>10</v>
      </c>
      <c r="K36" s="1651">
        <v>0.71</v>
      </c>
      <c r="L36" s="1590" t="s">
        <v>2021</v>
      </c>
      <c r="M36" s="45"/>
      <c r="N36" s="45"/>
      <c r="O36" s="45"/>
      <c r="P36" s="45"/>
      <c r="Q36" s="45"/>
      <c r="R36" s="45"/>
      <c r="S36" s="45"/>
      <c r="T36" s="45"/>
      <c r="U36" s="45"/>
      <c r="V36" s="45"/>
      <c r="W36" s="45"/>
      <c r="X36" s="45"/>
      <c r="Y36" s="45"/>
      <c r="Z36" s="45"/>
    </row>
    <row r="37" spans="1:26" ht="25.2" customHeight="1">
      <c r="A37" s="1590" t="s">
        <v>795</v>
      </c>
      <c r="B37" s="1642" t="s">
        <v>796</v>
      </c>
      <c r="C37" s="1590" t="s">
        <v>456</v>
      </c>
      <c r="D37" s="1590" t="s">
        <v>1942</v>
      </c>
      <c r="E37" s="1599" t="s">
        <v>1943</v>
      </c>
      <c r="F37" s="1590" t="s">
        <v>1636</v>
      </c>
      <c r="G37" s="1650">
        <v>14</v>
      </c>
      <c r="H37" s="1650">
        <v>14</v>
      </c>
      <c r="I37" s="1650">
        <v>14</v>
      </c>
      <c r="J37" s="1718">
        <v>10</v>
      </c>
      <c r="K37" s="1651">
        <v>0.71</v>
      </c>
      <c r="L37" s="1590" t="s">
        <v>2021</v>
      </c>
      <c r="M37" s="45"/>
      <c r="N37" s="45"/>
      <c r="O37" s="45"/>
      <c r="P37" s="45"/>
      <c r="Q37" s="45"/>
      <c r="R37" s="45"/>
      <c r="S37" s="45"/>
      <c r="T37" s="45"/>
      <c r="U37" s="45"/>
      <c r="V37" s="45"/>
      <c r="W37" s="45"/>
      <c r="X37" s="45"/>
      <c r="Y37" s="45"/>
      <c r="Z37" s="45"/>
    </row>
    <row r="38" spans="1:26" ht="25.2" customHeight="1">
      <c r="A38" s="1590" t="s">
        <v>795</v>
      </c>
      <c r="B38" s="1642" t="s">
        <v>796</v>
      </c>
      <c r="C38" s="1590" t="s">
        <v>456</v>
      </c>
      <c r="D38" s="1590" t="s">
        <v>1944</v>
      </c>
      <c r="E38" s="1599" t="s">
        <v>1945</v>
      </c>
      <c r="F38" s="1590" t="s">
        <v>1636</v>
      </c>
      <c r="G38" s="1650">
        <v>14</v>
      </c>
      <c r="H38" s="1650">
        <v>14</v>
      </c>
      <c r="I38" s="1650">
        <v>14</v>
      </c>
      <c r="J38" s="1718">
        <v>10</v>
      </c>
      <c r="K38" s="1651">
        <v>0.71</v>
      </c>
      <c r="L38" s="1590" t="s">
        <v>2021</v>
      </c>
      <c r="M38" s="45"/>
      <c r="N38" s="45"/>
      <c r="O38" s="45"/>
      <c r="P38" s="45"/>
      <c r="Q38" s="45"/>
      <c r="R38" s="45"/>
      <c r="S38" s="45"/>
      <c r="T38" s="45"/>
      <c r="U38" s="45"/>
      <c r="V38" s="45"/>
      <c r="W38" s="45"/>
      <c r="X38" s="45"/>
      <c r="Y38" s="45"/>
      <c r="Z38" s="45"/>
    </row>
    <row r="39" spans="1:26" ht="25.2" customHeight="1">
      <c r="A39" s="1590" t="s">
        <v>795</v>
      </c>
      <c r="B39" s="1642" t="s">
        <v>796</v>
      </c>
      <c r="C39" s="1590" t="s">
        <v>456</v>
      </c>
      <c r="D39" s="1590" t="s">
        <v>1946</v>
      </c>
      <c r="E39" s="1599" t="s">
        <v>1947</v>
      </c>
      <c r="F39" s="1590" t="s">
        <v>1636</v>
      </c>
      <c r="G39" s="1650">
        <v>14</v>
      </c>
      <c r="H39" s="1650">
        <v>14</v>
      </c>
      <c r="I39" s="1650">
        <v>14</v>
      </c>
      <c r="J39" s="1718">
        <v>10</v>
      </c>
      <c r="K39" s="1651">
        <v>0.71</v>
      </c>
      <c r="L39" s="1590" t="s">
        <v>2021</v>
      </c>
      <c r="M39" s="45"/>
      <c r="N39" s="45"/>
      <c r="O39" s="45"/>
      <c r="P39" s="45"/>
      <c r="Q39" s="45"/>
      <c r="R39" s="45"/>
      <c r="S39" s="45"/>
      <c r="T39" s="45"/>
      <c r="U39" s="45"/>
      <c r="V39" s="45"/>
      <c r="W39" s="45"/>
      <c r="X39" s="45"/>
      <c r="Y39" s="45"/>
      <c r="Z39" s="45"/>
    </row>
    <row r="40" spans="1:26" ht="25.2" customHeight="1">
      <c r="A40" s="1590" t="s">
        <v>795</v>
      </c>
      <c r="B40" s="1642" t="s">
        <v>796</v>
      </c>
      <c r="C40" s="1590" t="s">
        <v>456</v>
      </c>
      <c r="D40" s="1590" t="s">
        <v>1948</v>
      </c>
      <c r="E40" s="1599" t="s">
        <v>1949</v>
      </c>
      <c r="F40" s="1590" t="s">
        <v>1636</v>
      </c>
      <c r="G40" s="1650">
        <v>14</v>
      </c>
      <c r="H40" s="1650">
        <v>14</v>
      </c>
      <c r="I40" s="1650">
        <v>14</v>
      </c>
      <c r="J40" s="1718">
        <v>10</v>
      </c>
      <c r="K40" s="1651">
        <v>0.71</v>
      </c>
      <c r="L40" s="1590" t="s">
        <v>2021</v>
      </c>
      <c r="M40" s="45"/>
      <c r="N40" s="45"/>
      <c r="O40" s="45"/>
      <c r="P40" s="45"/>
      <c r="Q40" s="45"/>
      <c r="R40" s="45"/>
      <c r="S40" s="45"/>
      <c r="T40" s="45"/>
      <c r="U40" s="45"/>
      <c r="V40" s="45"/>
      <c r="W40" s="45"/>
      <c r="X40" s="45"/>
      <c r="Y40" s="45"/>
      <c r="Z40" s="45"/>
    </row>
    <row r="41" spans="1:26" ht="25.2" customHeight="1">
      <c r="A41" s="1590" t="s">
        <v>795</v>
      </c>
      <c r="B41" s="1642" t="s">
        <v>796</v>
      </c>
      <c r="C41" s="1590" t="s">
        <v>456</v>
      </c>
      <c r="D41" s="1590" t="s">
        <v>1950</v>
      </c>
      <c r="E41" s="1599" t="s">
        <v>1951</v>
      </c>
      <c r="F41" s="1590" t="s">
        <v>1636</v>
      </c>
      <c r="G41" s="1650">
        <v>14</v>
      </c>
      <c r="H41" s="1650">
        <v>14</v>
      </c>
      <c r="I41" s="1650">
        <v>14</v>
      </c>
      <c r="J41" s="1718">
        <v>10</v>
      </c>
      <c r="K41" s="1651">
        <v>0.71</v>
      </c>
      <c r="L41" s="1590" t="s">
        <v>2021</v>
      </c>
      <c r="M41" s="45"/>
      <c r="N41" s="45"/>
      <c r="O41" s="45"/>
      <c r="P41" s="45"/>
      <c r="Q41" s="45"/>
      <c r="R41" s="45"/>
      <c r="S41" s="45"/>
      <c r="T41" s="45"/>
      <c r="U41" s="45"/>
      <c r="V41" s="45"/>
      <c r="W41" s="45"/>
      <c r="X41" s="45"/>
      <c r="Y41" s="45"/>
      <c r="Z41" s="45"/>
    </row>
    <row r="42" spans="1:26" ht="25.2" customHeight="1">
      <c r="A42" s="1590" t="s">
        <v>795</v>
      </c>
      <c r="B42" s="1642" t="s">
        <v>796</v>
      </c>
      <c r="C42" s="1590" t="s">
        <v>456</v>
      </c>
      <c r="D42" s="1590" t="s">
        <v>1952</v>
      </c>
      <c r="E42" s="1599" t="s">
        <v>1953</v>
      </c>
      <c r="F42" s="1590" t="s">
        <v>1636</v>
      </c>
      <c r="G42" s="1650">
        <v>14</v>
      </c>
      <c r="H42" s="1650">
        <v>14</v>
      </c>
      <c r="I42" s="1650">
        <v>14</v>
      </c>
      <c r="J42" s="1718">
        <v>10</v>
      </c>
      <c r="K42" s="1651">
        <v>0.71</v>
      </c>
      <c r="L42" s="1590" t="s">
        <v>2021</v>
      </c>
      <c r="M42" s="45"/>
      <c r="N42" s="45"/>
      <c r="O42" s="45"/>
      <c r="P42" s="45"/>
      <c r="Q42" s="45"/>
      <c r="R42" s="45"/>
      <c r="S42" s="45"/>
      <c r="T42" s="45"/>
      <c r="U42" s="45"/>
      <c r="V42" s="45"/>
      <c r="W42" s="45"/>
      <c r="X42" s="45"/>
      <c r="Y42" s="45"/>
      <c r="Z42" s="45"/>
    </row>
    <row r="43" spans="1:26" ht="25.2" customHeight="1">
      <c r="A43" s="1590" t="s">
        <v>795</v>
      </c>
      <c r="B43" s="1642" t="s">
        <v>796</v>
      </c>
      <c r="C43" s="1590" t="s">
        <v>456</v>
      </c>
      <c r="D43" s="1590" t="s">
        <v>1954</v>
      </c>
      <c r="E43" s="1599" t="s">
        <v>1955</v>
      </c>
      <c r="F43" s="1590" t="s">
        <v>1636</v>
      </c>
      <c r="G43" s="1650">
        <v>14</v>
      </c>
      <c r="H43" s="1650">
        <v>14</v>
      </c>
      <c r="I43" s="1650">
        <v>14</v>
      </c>
      <c r="J43" s="1718">
        <v>10</v>
      </c>
      <c r="K43" s="1651">
        <v>0.71</v>
      </c>
      <c r="L43" s="1590" t="s">
        <v>2021</v>
      </c>
      <c r="M43" s="45"/>
      <c r="N43" s="45"/>
      <c r="O43" s="45"/>
      <c r="P43" s="45"/>
      <c r="Q43" s="45"/>
      <c r="R43" s="45"/>
      <c r="S43" s="45"/>
      <c r="T43" s="45"/>
      <c r="U43" s="45"/>
      <c r="V43" s="45"/>
      <c r="W43" s="45"/>
      <c r="X43" s="45"/>
      <c r="Y43" s="45"/>
      <c r="Z43" s="45"/>
    </row>
    <row r="44" spans="1:26" ht="25.2" customHeight="1">
      <c r="A44" s="1590" t="s">
        <v>795</v>
      </c>
      <c r="B44" s="1642" t="s">
        <v>796</v>
      </c>
      <c r="C44" s="1590" t="s">
        <v>456</v>
      </c>
      <c r="D44" s="1590" t="s">
        <v>1956</v>
      </c>
      <c r="E44" s="1599" t="s">
        <v>1957</v>
      </c>
      <c r="F44" s="1590" t="s">
        <v>1636</v>
      </c>
      <c r="G44" s="1650">
        <v>14</v>
      </c>
      <c r="H44" s="1650">
        <v>14</v>
      </c>
      <c r="I44" s="1650">
        <v>14</v>
      </c>
      <c r="J44" s="1718">
        <v>10</v>
      </c>
      <c r="K44" s="1651">
        <v>0.71</v>
      </c>
      <c r="L44" s="1590" t="s">
        <v>2021</v>
      </c>
      <c r="M44" s="45"/>
      <c r="N44" s="45"/>
      <c r="O44" s="45"/>
      <c r="P44" s="45"/>
      <c r="Q44" s="45"/>
      <c r="R44" s="45"/>
      <c r="S44" s="45"/>
      <c r="T44" s="45"/>
      <c r="U44" s="45"/>
      <c r="V44" s="45"/>
      <c r="W44" s="45"/>
      <c r="X44" s="45"/>
      <c r="Y44" s="45"/>
      <c r="Z44" s="45"/>
    </row>
    <row r="45" spans="1:26" ht="25.2" customHeight="1">
      <c r="A45" s="1590" t="s">
        <v>795</v>
      </c>
      <c r="B45" s="1642" t="s">
        <v>796</v>
      </c>
      <c r="C45" s="1590" t="s">
        <v>456</v>
      </c>
      <c r="D45" s="1643" t="s">
        <v>1958</v>
      </c>
      <c r="E45" s="1599" t="s">
        <v>1959</v>
      </c>
      <c r="F45" s="1590" t="s">
        <v>1636</v>
      </c>
      <c r="G45" s="1650">
        <v>14</v>
      </c>
      <c r="H45" s="1650">
        <v>14</v>
      </c>
      <c r="I45" s="1650">
        <v>14</v>
      </c>
      <c r="J45" s="1718">
        <v>10</v>
      </c>
      <c r="K45" s="1651">
        <v>0.71</v>
      </c>
      <c r="L45" s="1590" t="s">
        <v>2021</v>
      </c>
      <c r="M45" s="45"/>
      <c r="N45" s="45"/>
      <c r="O45" s="45"/>
      <c r="P45" s="45"/>
      <c r="Q45" s="45"/>
      <c r="R45" s="45"/>
      <c r="S45" s="45"/>
      <c r="T45" s="45"/>
      <c r="U45" s="45"/>
      <c r="V45" s="45"/>
      <c r="W45" s="45"/>
      <c r="X45" s="45"/>
      <c r="Y45" s="45"/>
      <c r="Z45" s="45"/>
    </row>
    <row r="46" spans="1:26" ht="25.2" customHeight="1">
      <c r="A46" s="1590" t="s">
        <v>795</v>
      </c>
      <c r="B46" s="1642" t="s">
        <v>796</v>
      </c>
      <c r="C46" s="1590" t="s">
        <v>456</v>
      </c>
      <c r="D46" s="1643" t="s">
        <v>1960</v>
      </c>
      <c r="E46" s="1599" t="s">
        <v>1961</v>
      </c>
      <c r="F46" s="1590" t="s">
        <v>1636</v>
      </c>
      <c r="G46" s="1650">
        <v>14</v>
      </c>
      <c r="H46" s="1650">
        <v>14</v>
      </c>
      <c r="I46" s="1650">
        <v>14</v>
      </c>
      <c r="J46" s="1718">
        <v>10</v>
      </c>
      <c r="K46" s="1651">
        <v>0.71</v>
      </c>
      <c r="L46" s="1590" t="s">
        <v>2021</v>
      </c>
      <c r="M46" s="45"/>
      <c r="N46" s="45"/>
      <c r="O46" s="45"/>
      <c r="P46" s="45"/>
      <c r="Q46" s="45"/>
      <c r="R46" s="45"/>
      <c r="S46" s="45"/>
      <c r="T46" s="45"/>
      <c r="U46" s="45"/>
      <c r="V46" s="45"/>
      <c r="W46" s="45"/>
      <c r="X46" s="45"/>
      <c r="Y46" s="45"/>
      <c r="Z46" s="45"/>
    </row>
    <row r="47" spans="1:26" ht="25.2" customHeight="1">
      <c r="A47" s="1590" t="s">
        <v>795</v>
      </c>
      <c r="B47" s="1642" t="s">
        <v>796</v>
      </c>
      <c r="C47" s="1590" t="s">
        <v>456</v>
      </c>
      <c r="D47" s="1643" t="s">
        <v>1962</v>
      </c>
      <c r="E47" s="1599" t="s">
        <v>1963</v>
      </c>
      <c r="F47" s="1590" t="s">
        <v>1636</v>
      </c>
      <c r="G47" s="1650">
        <v>14</v>
      </c>
      <c r="H47" s="1650">
        <v>14</v>
      </c>
      <c r="I47" s="1650">
        <v>14</v>
      </c>
      <c r="J47" s="1718">
        <v>10</v>
      </c>
      <c r="K47" s="1651">
        <v>0.71</v>
      </c>
      <c r="L47" s="1590" t="s">
        <v>2021</v>
      </c>
      <c r="M47" s="45"/>
      <c r="N47" s="45"/>
      <c r="O47" s="45"/>
      <c r="P47" s="45"/>
      <c r="Q47" s="45"/>
      <c r="R47" s="45"/>
      <c r="S47" s="45"/>
      <c r="T47" s="45"/>
      <c r="U47" s="45"/>
      <c r="V47" s="45"/>
      <c r="W47" s="45"/>
      <c r="X47" s="45"/>
      <c r="Y47" s="45"/>
      <c r="Z47" s="45"/>
    </row>
    <row r="48" spans="1:26" ht="25.2" customHeight="1">
      <c r="A48" s="1590" t="s">
        <v>795</v>
      </c>
      <c r="B48" s="1642" t="s">
        <v>796</v>
      </c>
      <c r="C48" s="1590" t="s">
        <v>456</v>
      </c>
      <c r="D48" s="1643" t="s">
        <v>1964</v>
      </c>
      <c r="E48" s="1599" t="s">
        <v>1965</v>
      </c>
      <c r="F48" s="1590" t="s">
        <v>1636</v>
      </c>
      <c r="G48" s="1650">
        <v>14</v>
      </c>
      <c r="H48" s="1650">
        <v>14</v>
      </c>
      <c r="I48" s="1650">
        <v>14</v>
      </c>
      <c r="J48" s="1718">
        <v>10</v>
      </c>
      <c r="K48" s="1651">
        <v>0.71</v>
      </c>
      <c r="L48" s="1590" t="s">
        <v>2021</v>
      </c>
      <c r="M48" s="45"/>
      <c r="N48" s="45"/>
      <c r="O48" s="45"/>
      <c r="P48" s="45"/>
      <c r="Q48" s="45"/>
      <c r="R48" s="45"/>
      <c r="S48" s="45"/>
      <c r="T48" s="45"/>
      <c r="U48" s="45"/>
      <c r="V48" s="45"/>
      <c r="W48" s="45"/>
      <c r="X48" s="45"/>
      <c r="Y48" s="45"/>
      <c r="Z48" s="45"/>
    </row>
    <row r="49" spans="1:26" ht="25.2" customHeight="1">
      <c r="A49" s="1590" t="s">
        <v>795</v>
      </c>
      <c r="B49" s="1642" t="s">
        <v>796</v>
      </c>
      <c r="C49" s="1590" t="s">
        <v>456</v>
      </c>
      <c r="D49" s="1643" t="s">
        <v>1966</v>
      </c>
      <c r="E49" s="1599" t="s">
        <v>1967</v>
      </c>
      <c r="F49" s="1590" t="s">
        <v>1636</v>
      </c>
      <c r="G49" s="1650">
        <v>14</v>
      </c>
      <c r="H49" s="1650">
        <v>14</v>
      </c>
      <c r="I49" s="1650">
        <v>14</v>
      </c>
      <c r="J49" s="1718">
        <v>10</v>
      </c>
      <c r="K49" s="1651">
        <v>0.71</v>
      </c>
      <c r="L49" s="1590" t="s">
        <v>2021</v>
      </c>
      <c r="M49" s="45"/>
      <c r="N49" s="45"/>
      <c r="O49" s="45"/>
      <c r="P49" s="45"/>
      <c r="Q49" s="45"/>
      <c r="R49" s="45"/>
      <c r="S49" s="45"/>
      <c r="T49" s="45"/>
      <c r="U49" s="45"/>
      <c r="V49" s="45"/>
      <c r="W49" s="45"/>
      <c r="X49" s="45"/>
      <c r="Y49" s="45"/>
      <c r="Z49" s="45"/>
    </row>
    <row r="50" spans="1:26" ht="25.2" customHeight="1">
      <c r="A50" s="1590" t="s">
        <v>795</v>
      </c>
      <c r="B50" s="1642" t="s">
        <v>796</v>
      </c>
      <c r="C50" s="1590" t="s">
        <v>456</v>
      </c>
      <c r="D50" s="1643" t="s">
        <v>1968</v>
      </c>
      <c r="E50" s="1599" t="s">
        <v>1969</v>
      </c>
      <c r="F50" s="1590" t="s">
        <v>1636</v>
      </c>
      <c r="G50" s="1650">
        <v>14</v>
      </c>
      <c r="H50" s="1650">
        <v>14</v>
      </c>
      <c r="I50" s="1650">
        <v>14</v>
      </c>
      <c r="J50" s="1718">
        <v>10</v>
      </c>
      <c r="K50" s="1651">
        <v>0.71</v>
      </c>
      <c r="L50" s="1590" t="s">
        <v>2021</v>
      </c>
      <c r="M50" s="45"/>
      <c r="N50" s="45"/>
      <c r="O50" s="45"/>
      <c r="P50" s="45"/>
      <c r="Q50" s="45"/>
      <c r="R50" s="45"/>
      <c r="S50" s="45"/>
      <c r="T50" s="45"/>
      <c r="U50" s="45"/>
      <c r="V50" s="45"/>
      <c r="W50" s="45"/>
      <c r="X50" s="45"/>
      <c r="Y50" s="45"/>
      <c r="Z50" s="45"/>
    </row>
    <row r="51" spans="1:26" ht="25.2" customHeight="1">
      <c r="A51" s="1590" t="s">
        <v>795</v>
      </c>
      <c r="B51" s="1642" t="s">
        <v>796</v>
      </c>
      <c r="C51" s="1590" t="s">
        <v>456</v>
      </c>
      <c r="D51" s="1643" t="s">
        <v>1970</v>
      </c>
      <c r="E51" s="1599" t="s">
        <v>1971</v>
      </c>
      <c r="F51" s="1590" t="s">
        <v>1636</v>
      </c>
      <c r="G51" s="1650">
        <v>14</v>
      </c>
      <c r="H51" s="1650">
        <v>14</v>
      </c>
      <c r="I51" s="1650">
        <v>14</v>
      </c>
      <c r="J51" s="1718">
        <v>10</v>
      </c>
      <c r="K51" s="1651">
        <v>0.71</v>
      </c>
      <c r="L51" s="1590" t="s">
        <v>2021</v>
      </c>
      <c r="M51" s="45"/>
      <c r="N51" s="45"/>
      <c r="O51" s="45"/>
      <c r="P51" s="45"/>
      <c r="Q51" s="45"/>
      <c r="R51" s="45"/>
      <c r="S51" s="45"/>
      <c r="T51" s="45"/>
      <c r="U51" s="45"/>
      <c r="V51" s="45"/>
      <c r="W51" s="45"/>
      <c r="X51" s="45"/>
      <c r="Y51" s="45"/>
      <c r="Z51" s="45"/>
    </row>
    <row r="52" spans="1:26" ht="25.2" customHeight="1">
      <c r="A52" s="1643" t="s">
        <v>1806</v>
      </c>
      <c r="B52" s="1643" t="s">
        <v>1807</v>
      </c>
      <c r="C52" s="1590" t="s">
        <v>456</v>
      </c>
      <c r="D52" s="1643" t="s">
        <v>1972</v>
      </c>
      <c r="E52" s="1599" t="s">
        <v>1973</v>
      </c>
      <c r="F52" s="1590" t="s">
        <v>1636</v>
      </c>
      <c r="G52" s="1652">
        <v>10</v>
      </c>
      <c r="H52" s="1652">
        <v>7</v>
      </c>
      <c r="I52" s="1652">
        <v>10</v>
      </c>
      <c r="J52" s="1718">
        <v>10</v>
      </c>
      <c r="K52" s="1653">
        <v>1</v>
      </c>
      <c r="L52" s="1590" t="s">
        <v>2021</v>
      </c>
      <c r="M52" s="45"/>
      <c r="N52" s="45"/>
      <c r="O52" s="45"/>
      <c r="P52" s="45"/>
      <c r="Q52" s="45"/>
      <c r="R52" s="45"/>
      <c r="S52" s="45"/>
      <c r="T52" s="45"/>
      <c r="U52" s="45"/>
      <c r="V52" s="45"/>
      <c r="W52" s="45"/>
      <c r="X52" s="45"/>
      <c r="Y52" s="45"/>
      <c r="Z52" s="45"/>
    </row>
    <row r="53" spans="1:26" ht="25.2" customHeight="1">
      <c r="A53" s="1643" t="s">
        <v>1534</v>
      </c>
      <c r="B53" s="1643" t="s">
        <v>1516</v>
      </c>
      <c r="C53" s="1643" t="s">
        <v>456</v>
      </c>
      <c r="D53" s="1602" t="s">
        <v>1974</v>
      </c>
      <c r="E53" s="1599" t="s">
        <v>1536</v>
      </c>
      <c r="F53" s="1642" t="s">
        <v>1636</v>
      </c>
      <c r="G53" s="1584">
        <v>5</v>
      </c>
      <c r="H53" s="1584">
        <v>5</v>
      </c>
      <c r="I53" s="1584">
        <v>5</v>
      </c>
      <c r="J53" s="1719">
        <v>10</v>
      </c>
      <c r="K53" s="1651">
        <v>2</v>
      </c>
      <c r="L53" s="1590" t="s">
        <v>2021</v>
      </c>
      <c r="M53" s="45"/>
      <c r="N53" s="45"/>
      <c r="O53" s="45"/>
      <c r="P53" s="45"/>
      <c r="Q53" s="45"/>
      <c r="R53" s="45"/>
      <c r="S53" s="45"/>
      <c r="T53" s="45"/>
      <c r="U53" s="45"/>
      <c r="V53" s="45"/>
      <c r="W53" s="45"/>
      <c r="X53" s="45"/>
      <c r="Y53" s="45"/>
      <c r="Z53" s="45"/>
    </row>
    <row r="54" spans="1:26" ht="25.2" customHeight="1">
      <c r="A54" s="1643" t="s">
        <v>1534</v>
      </c>
      <c r="B54" s="1643" t="s">
        <v>1516</v>
      </c>
      <c r="C54" s="1601" t="s">
        <v>456</v>
      </c>
      <c r="D54" s="1602" t="s">
        <v>1975</v>
      </c>
      <c r="E54" s="1599" t="s">
        <v>1976</v>
      </c>
      <c r="F54" s="1590" t="s">
        <v>1636</v>
      </c>
      <c r="G54" s="1584">
        <v>5</v>
      </c>
      <c r="H54" s="1584">
        <v>5</v>
      </c>
      <c r="I54" s="1584">
        <v>5</v>
      </c>
      <c r="J54" s="1719">
        <v>10</v>
      </c>
      <c r="K54" s="1651">
        <v>2</v>
      </c>
      <c r="L54" s="1590" t="s">
        <v>2021</v>
      </c>
      <c r="M54" s="45"/>
      <c r="N54" s="45"/>
      <c r="O54" s="45"/>
      <c r="P54" s="45"/>
      <c r="Q54" s="45"/>
      <c r="R54" s="45"/>
      <c r="S54" s="45"/>
      <c r="T54" s="45"/>
      <c r="U54" s="45"/>
      <c r="V54" s="45"/>
      <c r="W54" s="45"/>
      <c r="X54" s="45"/>
      <c r="Y54" s="45"/>
      <c r="Z54" s="45"/>
    </row>
    <row r="55" spans="1:26" ht="25.2" customHeight="1">
      <c r="A55" s="1643" t="s">
        <v>1534</v>
      </c>
      <c r="B55" s="1643" t="s">
        <v>1516</v>
      </c>
      <c r="C55" s="1601" t="s">
        <v>456</v>
      </c>
      <c r="D55" s="1590" t="s">
        <v>1977</v>
      </c>
      <c r="E55" s="1599" t="s">
        <v>1978</v>
      </c>
      <c r="F55" s="1590" t="s">
        <v>1636</v>
      </c>
      <c r="G55" s="1584">
        <v>5</v>
      </c>
      <c r="H55" s="1584">
        <v>5</v>
      </c>
      <c r="I55" s="1584">
        <v>5</v>
      </c>
      <c r="J55" s="1719">
        <v>10</v>
      </c>
      <c r="K55" s="1651">
        <v>2</v>
      </c>
      <c r="L55" s="1590" t="s">
        <v>2021</v>
      </c>
      <c r="M55" s="45"/>
      <c r="N55" s="45"/>
      <c r="O55" s="45"/>
      <c r="P55" s="45"/>
      <c r="Q55" s="45"/>
      <c r="R55" s="45"/>
      <c r="S55" s="45"/>
      <c r="T55" s="45"/>
      <c r="U55" s="45"/>
      <c r="V55" s="45"/>
      <c r="W55" s="45"/>
      <c r="X55" s="45"/>
      <c r="Y55" s="45"/>
      <c r="Z55" s="45"/>
    </row>
    <row r="56" spans="1:26" ht="25.2" customHeight="1">
      <c r="A56" s="1643" t="s">
        <v>1534</v>
      </c>
      <c r="B56" s="1643" t="s">
        <v>1516</v>
      </c>
      <c r="C56" s="1601" t="s">
        <v>456</v>
      </c>
      <c r="D56" s="1590" t="s">
        <v>1979</v>
      </c>
      <c r="E56" s="1599" t="s">
        <v>1980</v>
      </c>
      <c r="F56" s="1590" t="s">
        <v>1636</v>
      </c>
      <c r="G56" s="1584">
        <v>5</v>
      </c>
      <c r="H56" s="1584">
        <v>5</v>
      </c>
      <c r="I56" s="1584">
        <v>5</v>
      </c>
      <c r="J56" s="1719">
        <v>10</v>
      </c>
      <c r="K56" s="1651">
        <v>2</v>
      </c>
      <c r="L56" s="1590" t="s">
        <v>2021</v>
      </c>
      <c r="M56" s="45"/>
      <c r="N56" s="45"/>
      <c r="O56" s="45"/>
      <c r="P56" s="45"/>
      <c r="Q56" s="45"/>
      <c r="R56" s="45"/>
      <c r="S56" s="45"/>
      <c r="T56" s="45"/>
      <c r="U56" s="45"/>
      <c r="V56" s="45"/>
      <c r="W56" s="45"/>
      <c r="X56" s="45"/>
      <c r="Y56" s="45"/>
      <c r="Z56" s="45"/>
    </row>
    <row r="57" spans="1:26" ht="25.2" customHeight="1">
      <c r="A57" s="1590" t="s">
        <v>1680</v>
      </c>
      <c r="B57" s="1590" t="s">
        <v>1077</v>
      </c>
      <c r="C57" s="1590" t="s">
        <v>456</v>
      </c>
      <c r="D57" s="1590" t="s">
        <v>1981</v>
      </c>
      <c r="E57" s="1599" t="s">
        <v>1982</v>
      </c>
      <c r="F57" s="1654" t="s">
        <v>1636</v>
      </c>
      <c r="G57" s="1584">
        <v>8</v>
      </c>
      <c r="H57" s="1584">
        <v>7</v>
      </c>
      <c r="I57" s="1584">
        <v>8</v>
      </c>
      <c r="J57" s="1719">
        <v>10</v>
      </c>
      <c r="K57" s="1651">
        <v>1.25</v>
      </c>
      <c r="L57" s="1590" t="s">
        <v>2021</v>
      </c>
      <c r="M57" s="45"/>
      <c r="N57" s="45"/>
      <c r="O57" s="45"/>
      <c r="P57" s="45"/>
      <c r="Q57" s="45"/>
      <c r="R57" s="45"/>
      <c r="S57" s="45"/>
      <c r="T57" s="45"/>
      <c r="U57" s="45"/>
      <c r="V57" s="45"/>
      <c r="W57" s="45"/>
      <c r="X57" s="45"/>
      <c r="Y57" s="45"/>
      <c r="Z57" s="45"/>
    </row>
    <row r="58" spans="1:26" ht="25.2" customHeight="1">
      <c r="A58" s="1590" t="s">
        <v>1680</v>
      </c>
      <c r="B58" s="1590" t="s">
        <v>1077</v>
      </c>
      <c r="C58" s="1590" t="s">
        <v>456</v>
      </c>
      <c r="D58" s="1590" t="s">
        <v>1983</v>
      </c>
      <c r="E58" s="1599" t="s">
        <v>1984</v>
      </c>
      <c r="F58" s="1654" t="s">
        <v>1636</v>
      </c>
      <c r="G58" s="1584">
        <v>8</v>
      </c>
      <c r="H58" s="1584">
        <v>7</v>
      </c>
      <c r="I58" s="1584">
        <v>8</v>
      </c>
      <c r="J58" s="1719">
        <v>10</v>
      </c>
      <c r="K58" s="1651">
        <v>1.25</v>
      </c>
      <c r="L58" s="1590" t="s">
        <v>2021</v>
      </c>
      <c r="M58" s="45"/>
      <c r="N58" s="45"/>
      <c r="O58" s="45"/>
      <c r="P58" s="45"/>
      <c r="Q58" s="45"/>
      <c r="R58" s="45"/>
      <c r="S58" s="45"/>
      <c r="T58" s="45"/>
      <c r="U58" s="45"/>
      <c r="V58" s="45"/>
      <c r="W58" s="45"/>
      <c r="X58" s="45"/>
      <c r="Y58" s="45"/>
      <c r="Z58" s="45"/>
    </row>
    <row r="59" spans="1:26" ht="25.2" customHeight="1">
      <c r="A59" s="1590" t="s">
        <v>1680</v>
      </c>
      <c r="B59" s="1590" t="s">
        <v>1077</v>
      </c>
      <c r="C59" s="1590" t="s">
        <v>456</v>
      </c>
      <c r="D59" s="1590" t="s">
        <v>1985</v>
      </c>
      <c r="E59" s="1599" t="s">
        <v>1986</v>
      </c>
      <c r="F59" s="1654" t="s">
        <v>1636</v>
      </c>
      <c r="G59" s="1584">
        <v>8</v>
      </c>
      <c r="H59" s="1584">
        <v>7</v>
      </c>
      <c r="I59" s="1584">
        <v>8</v>
      </c>
      <c r="J59" s="1719">
        <v>10</v>
      </c>
      <c r="K59" s="1651">
        <v>1.25</v>
      </c>
      <c r="L59" s="1590" t="s">
        <v>2021</v>
      </c>
      <c r="M59" s="45"/>
      <c r="N59" s="45"/>
      <c r="O59" s="45"/>
      <c r="P59" s="45"/>
      <c r="Q59" s="45"/>
      <c r="R59" s="45"/>
      <c r="S59" s="45"/>
      <c r="T59" s="45"/>
      <c r="U59" s="45"/>
      <c r="V59" s="45"/>
      <c r="W59" s="45"/>
      <c r="X59" s="45"/>
      <c r="Y59" s="45"/>
      <c r="Z59" s="45"/>
    </row>
    <row r="60" spans="1:26" ht="25.2" customHeight="1">
      <c r="A60" s="1590" t="s">
        <v>1680</v>
      </c>
      <c r="B60" s="1590" t="s">
        <v>1077</v>
      </c>
      <c r="C60" s="1590" t="s">
        <v>456</v>
      </c>
      <c r="D60" s="1590" t="s">
        <v>1987</v>
      </c>
      <c r="E60" s="1599" t="s">
        <v>1988</v>
      </c>
      <c r="F60" s="1654" t="s">
        <v>1636</v>
      </c>
      <c r="G60" s="1584">
        <v>8</v>
      </c>
      <c r="H60" s="1584">
        <v>7</v>
      </c>
      <c r="I60" s="1584">
        <v>8</v>
      </c>
      <c r="J60" s="1719">
        <v>10</v>
      </c>
      <c r="K60" s="1651">
        <v>1.25</v>
      </c>
      <c r="L60" s="1590" t="s">
        <v>2021</v>
      </c>
      <c r="M60" s="45"/>
      <c r="N60" s="45"/>
      <c r="O60" s="45"/>
      <c r="P60" s="45"/>
      <c r="Q60" s="45"/>
      <c r="R60" s="45"/>
      <c r="S60" s="45"/>
      <c r="T60" s="45"/>
      <c r="U60" s="45"/>
      <c r="V60" s="45"/>
      <c r="W60" s="45"/>
      <c r="X60" s="45"/>
      <c r="Y60" s="45"/>
      <c r="Z60" s="45"/>
    </row>
    <row r="61" spans="1:26" ht="25.2" customHeight="1">
      <c r="A61" s="1643" t="s">
        <v>1844</v>
      </c>
      <c r="B61" s="1643" t="s">
        <v>1845</v>
      </c>
      <c r="C61" s="1590" t="s">
        <v>456</v>
      </c>
      <c r="D61" s="1641" t="s">
        <v>1989</v>
      </c>
      <c r="E61" s="1599" t="s">
        <v>1990</v>
      </c>
      <c r="F61" s="1654" t="s">
        <v>1636</v>
      </c>
      <c r="G61" s="1652">
        <v>3</v>
      </c>
      <c r="H61" s="1652">
        <v>1</v>
      </c>
      <c r="I61" s="1652">
        <v>5</v>
      </c>
      <c r="J61" s="1719">
        <v>10</v>
      </c>
      <c r="K61" s="1655">
        <v>3.33</v>
      </c>
      <c r="L61" s="1590" t="s">
        <v>2021</v>
      </c>
      <c r="M61" s="45"/>
      <c r="N61" s="45"/>
      <c r="O61" s="45"/>
      <c r="P61" s="45"/>
      <c r="Q61" s="45"/>
      <c r="R61" s="45"/>
      <c r="S61" s="45"/>
      <c r="T61" s="45"/>
      <c r="U61" s="45"/>
      <c r="V61" s="45"/>
      <c r="W61" s="45"/>
      <c r="X61" s="45"/>
      <c r="Y61" s="45"/>
      <c r="Z61" s="45"/>
    </row>
    <row r="62" spans="1:26" ht="25.2" customHeight="1">
      <c r="A62" s="1643" t="s">
        <v>1801</v>
      </c>
      <c r="B62" s="1643" t="s">
        <v>1531</v>
      </c>
      <c r="C62" s="1590" t="s">
        <v>456</v>
      </c>
      <c r="D62" s="1641" t="s">
        <v>1991</v>
      </c>
      <c r="E62" s="1599" t="s">
        <v>1992</v>
      </c>
      <c r="F62" s="1654" t="s">
        <v>1636</v>
      </c>
      <c r="G62" s="1652">
        <v>6</v>
      </c>
      <c r="H62" s="1652">
        <v>5</v>
      </c>
      <c r="I62" s="1652">
        <v>6</v>
      </c>
      <c r="J62" s="1719">
        <v>10</v>
      </c>
      <c r="K62" s="1653">
        <v>1.67</v>
      </c>
      <c r="L62" s="1590" t="s">
        <v>2021</v>
      </c>
      <c r="M62" s="45"/>
      <c r="N62" s="45"/>
      <c r="O62" s="45"/>
      <c r="P62" s="45"/>
      <c r="Q62" s="45"/>
      <c r="R62" s="45"/>
      <c r="S62" s="45"/>
      <c r="T62" s="45"/>
      <c r="U62" s="45"/>
      <c r="V62" s="45"/>
      <c r="W62" s="45"/>
      <c r="X62" s="45"/>
      <c r="Y62" s="45"/>
      <c r="Z62" s="45"/>
    </row>
    <row r="63" spans="1:26" ht="25.2" customHeight="1">
      <c r="A63" s="1643" t="s">
        <v>1848</v>
      </c>
      <c r="B63" s="1643" t="s">
        <v>704</v>
      </c>
      <c r="C63" s="1590" t="s">
        <v>456</v>
      </c>
      <c r="D63" s="1643" t="s">
        <v>1993</v>
      </c>
      <c r="E63" s="1599" t="s">
        <v>1994</v>
      </c>
      <c r="F63" s="1652" t="s">
        <v>1636</v>
      </c>
      <c r="G63" s="1652">
        <v>9</v>
      </c>
      <c r="H63" s="1652">
        <v>9</v>
      </c>
      <c r="I63" s="1652">
        <v>9</v>
      </c>
      <c r="J63" s="1718">
        <v>10</v>
      </c>
      <c r="K63" s="1653">
        <v>1.1100000000000001</v>
      </c>
      <c r="L63" s="1590" t="s">
        <v>2021</v>
      </c>
      <c r="M63" s="45"/>
      <c r="N63" s="45"/>
      <c r="O63" s="45"/>
      <c r="P63" s="45"/>
      <c r="Q63" s="45"/>
      <c r="R63" s="45"/>
      <c r="S63" s="45"/>
      <c r="T63" s="45"/>
      <c r="U63" s="45"/>
      <c r="V63" s="45"/>
      <c r="W63" s="45"/>
      <c r="X63" s="45"/>
      <c r="Y63" s="45"/>
      <c r="Z63" s="45"/>
    </row>
    <row r="64" spans="1:26" ht="25.2" customHeight="1">
      <c r="A64" s="1643" t="s">
        <v>1848</v>
      </c>
      <c r="B64" s="1643" t="s">
        <v>704</v>
      </c>
      <c r="C64" s="1590" t="s">
        <v>456</v>
      </c>
      <c r="D64" s="1643" t="s">
        <v>1995</v>
      </c>
      <c r="E64" s="1599" t="s">
        <v>1996</v>
      </c>
      <c r="F64" s="1652" t="s">
        <v>1636</v>
      </c>
      <c r="G64" s="1652">
        <v>9</v>
      </c>
      <c r="H64" s="1652">
        <v>9</v>
      </c>
      <c r="I64" s="1652">
        <v>9</v>
      </c>
      <c r="J64" s="1718">
        <v>10</v>
      </c>
      <c r="K64" s="1653">
        <v>1.1100000000000001</v>
      </c>
      <c r="L64" s="1590" t="s">
        <v>2021</v>
      </c>
      <c r="M64" s="45"/>
      <c r="N64" s="45"/>
      <c r="O64" s="45"/>
      <c r="P64" s="45"/>
      <c r="Q64" s="45"/>
      <c r="R64" s="45"/>
      <c r="S64" s="45"/>
      <c r="T64" s="45"/>
      <c r="U64" s="45"/>
      <c r="V64" s="45"/>
      <c r="W64" s="45"/>
      <c r="X64" s="45"/>
      <c r="Y64" s="45"/>
      <c r="Z64" s="45"/>
    </row>
    <row r="65" spans="1:26" ht="25.2" customHeight="1">
      <c r="A65" s="1643" t="s">
        <v>1856</v>
      </c>
      <c r="B65" s="1643" t="s">
        <v>1857</v>
      </c>
      <c r="C65" s="1590" t="s">
        <v>456</v>
      </c>
      <c r="D65" s="1643" t="s">
        <v>1997</v>
      </c>
      <c r="E65" s="1599" t="s">
        <v>1998</v>
      </c>
      <c r="F65" s="1652" t="s">
        <v>1636</v>
      </c>
      <c r="G65" s="1652">
        <v>13</v>
      </c>
      <c r="H65" s="1652">
        <v>2</v>
      </c>
      <c r="I65" s="1652">
        <v>13</v>
      </c>
      <c r="J65" s="1718">
        <v>10</v>
      </c>
      <c r="K65" s="1653">
        <v>0.77</v>
      </c>
      <c r="L65" s="1590" t="s">
        <v>2021</v>
      </c>
      <c r="M65" s="45"/>
      <c r="N65" s="45"/>
      <c r="O65" s="45"/>
      <c r="P65" s="45"/>
      <c r="Q65" s="45"/>
      <c r="R65" s="45"/>
      <c r="S65" s="45"/>
      <c r="T65" s="45"/>
      <c r="U65" s="45"/>
      <c r="V65" s="45"/>
      <c r="W65" s="45"/>
      <c r="X65" s="45"/>
      <c r="Y65" s="45"/>
      <c r="Z65" s="45"/>
    </row>
    <row r="66" spans="1:26" ht="25.2" customHeight="1">
      <c r="A66" s="1643" t="s">
        <v>1856</v>
      </c>
      <c r="B66" s="1643" t="s">
        <v>1857</v>
      </c>
      <c r="C66" s="1590" t="s">
        <v>456</v>
      </c>
      <c r="D66" s="1643" t="s">
        <v>1999</v>
      </c>
      <c r="E66" s="1599" t="s">
        <v>2000</v>
      </c>
      <c r="F66" s="1652" t="s">
        <v>1636</v>
      </c>
      <c r="G66" s="1652">
        <v>13</v>
      </c>
      <c r="H66" s="1652">
        <v>2</v>
      </c>
      <c r="I66" s="1652">
        <v>13</v>
      </c>
      <c r="J66" s="1718">
        <v>10</v>
      </c>
      <c r="K66" s="1653">
        <v>0.77</v>
      </c>
      <c r="L66" s="1590" t="s">
        <v>2021</v>
      </c>
      <c r="M66" s="45"/>
      <c r="N66" s="45"/>
      <c r="O66" s="45"/>
      <c r="P66" s="45"/>
      <c r="Q66" s="45"/>
      <c r="R66" s="45"/>
      <c r="S66" s="45"/>
      <c r="T66" s="45"/>
      <c r="U66" s="45"/>
      <c r="V66" s="45"/>
      <c r="W66" s="45"/>
      <c r="X66" s="45"/>
      <c r="Y66" s="45"/>
      <c r="Z66" s="45"/>
    </row>
    <row r="67" spans="1:26" ht="25.2" customHeight="1">
      <c r="A67" s="1643" t="s">
        <v>1802</v>
      </c>
      <c r="B67" s="1643" t="s">
        <v>1803</v>
      </c>
      <c r="C67" s="1590" t="s">
        <v>456</v>
      </c>
      <c r="D67" s="1641" t="s">
        <v>2001</v>
      </c>
      <c r="E67" s="1599" t="s">
        <v>2002</v>
      </c>
      <c r="F67" s="1654" t="s">
        <v>1636</v>
      </c>
      <c r="G67" s="1652">
        <v>4</v>
      </c>
      <c r="H67" s="1652">
        <v>4</v>
      </c>
      <c r="I67" s="1652">
        <v>5</v>
      </c>
      <c r="J67" s="1718">
        <v>10</v>
      </c>
      <c r="K67" s="1655">
        <v>2.5</v>
      </c>
      <c r="L67" s="1590" t="s">
        <v>2021</v>
      </c>
      <c r="M67" s="48"/>
      <c r="N67" s="48"/>
      <c r="O67" s="48"/>
      <c r="P67" s="48"/>
      <c r="Q67" s="48"/>
      <c r="R67" s="48"/>
      <c r="S67" s="48"/>
      <c r="T67" s="48"/>
      <c r="U67" s="48"/>
      <c r="V67" s="48"/>
      <c r="W67" s="48"/>
      <c r="X67" s="48"/>
      <c r="Y67" s="48"/>
      <c r="Z67" s="48"/>
    </row>
    <row r="68" spans="1:26" ht="25.2" customHeight="1">
      <c r="A68" s="1642" t="s">
        <v>2003</v>
      </c>
      <c r="B68" s="1590" t="s">
        <v>2004</v>
      </c>
      <c r="C68" s="1590" t="s">
        <v>456</v>
      </c>
      <c r="D68" s="1643" t="s">
        <v>2005</v>
      </c>
      <c r="E68" s="1599" t="s">
        <v>2006</v>
      </c>
      <c r="F68" s="1642" t="s">
        <v>1636</v>
      </c>
      <c r="G68" s="1584">
        <v>6</v>
      </c>
      <c r="H68" s="1584">
        <v>6</v>
      </c>
      <c r="I68" s="1584">
        <v>6</v>
      </c>
      <c r="J68" s="1720">
        <v>10</v>
      </c>
      <c r="K68" s="1651">
        <v>1.67</v>
      </c>
      <c r="L68" s="1590" t="s">
        <v>2021</v>
      </c>
      <c r="M68" s="48"/>
      <c r="N68" s="48"/>
      <c r="O68" s="48"/>
      <c r="P68" s="48"/>
      <c r="Q68" s="48"/>
      <c r="R68" s="48"/>
      <c r="S68" s="48"/>
      <c r="T68" s="48"/>
      <c r="U68" s="48"/>
      <c r="V68" s="48"/>
      <c r="W68" s="48"/>
      <c r="X68" s="48"/>
      <c r="Y68" s="48"/>
      <c r="Z68" s="48"/>
    </row>
    <row r="69" spans="1:26" ht="25.2" customHeight="1">
      <c r="A69" s="1642" t="s">
        <v>2007</v>
      </c>
      <c r="B69" s="1590" t="s">
        <v>2008</v>
      </c>
      <c r="C69" s="1643" t="s">
        <v>456</v>
      </c>
      <c r="D69" s="1590" t="s">
        <v>2009</v>
      </c>
      <c r="E69" s="1599" t="s">
        <v>2010</v>
      </c>
      <c r="F69" s="1642" t="s">
        <v>1636</v>
      </c>
      <c r="G69" s="1584">
        <v>4</v>
      </c>
      <c r="H69" s="1584">
        <v>4</v>
      </c>
      <c r="I69" s="1584">
        <v>5</v>
      </c>
      <c r="J69" s="1720">
        <v>10</v>
      </c>
      <c r="K69" s="1651">
        <v>2.5</v>
      </c>
      <c r="L69" s="1590" t="s">
        <v>2021</v>
      </c>
      <c r="M69" s="48"/>
      <c r="N69" s="48"/>
      <c r="O69" s="48"/>
      <c r="P69" s="48"/>
      <c r="Q69" s="48"/>
      <c r="R69" s="48"/>
      <c r="S69" s="48"/>
      <c r="T69" s="48"/>
      <c r="U69" s="48"/>
      <c r="V69" s="48"/>
      <c r="W69" s="48"/>
      <c r="X69" s="48"/>
      <c r="Y69" s="48"/>
      <c r="Z69" s="48"/>
    </row>
    <row r="70" spans="1:26" ht="25.2" customHeight="1">
      <c r="A70" s="1642" t="s">
        <v>2007</v>
      </c>
      <c r="B70" s="1590" t="s">
        <v>2008</v>
      </c>
      <c r="C70" s="1643" t="s">
        <v>456</v>
      </c>
      <c r="D70" s="1590" t="s">
        <v>2011</v>
      </c>
      <c r="E70" s="1599" t="s">
        <v>2012</v>
      </c>
      <c r="F70" s="1642" t="s">
        <v>1636</v>
      </c>
      <c r="G70" s="1584">
        <v>4</v>
      </c>
      <c r="H70" s="1584">
        <v>4</v>
      </c>
      <c r="I70" s="1584">
        <v>5</v>
      </c>
      <c r="J70" s="1720">
        <v>10</v>
      </c>
      <c r="K70" s="1651">
        <v>2.5</v>
      </c>
      <c r="L70" s="1590" t="s">
        <v>2021</v>
      </c>
      <c r="M70" s="48"/>
      <c r="N70" s="48"/>
      <c r="O70" s="48"/>
      <c r="P70" s="48"/>
      <c r="Q70" s="48"/>
      <c r="R70" s="48"/>
      <c r="S70" s="48"/>
      <c r="T70" s="48"/>
      <c r="U70" s="48"/>
      <c r="V70" s="48"/>
      <c r="W70" s="48"/>
      <c r="X70" s="48"/>
      <c r="Y70" s="48"/>
      <c r="Z70" s="48"/>
    </row>
    <row r="71" spans="1:26" ht="25.2" customHeight="1">
      <c r="A71" s="1642" t="s">
        <v>2013</v>
      </c>
      <c r="B71" s="1590" t="s">
        <v>2014</v>
      </c>
      <c r="C71" s="1643" t="s">
        <v>456</v>
      </c>
      <c r="D71" s="1590" t="s">
        <v>2015</v>
      </c>
      <c r="E71" s="1599" t="s">
        <v>2016</v>
      </c>
      <c r="F71" s="1642" t="s">
        <v>1636</v>
      </c>
      <c r="G71" s="1584">
        <v>7</v>
      </c>
      <c r="H71" s="1584">
        <v>7</v>
      </c>
      <c r="I71" s="1584">
        <v>9</v>
      </c>
      <c r="J71" s="1720">
        <v>10</v>
      </c>
      <c r="K71" s="1651">
        <v>1.43</v>
      </c>
      <c r="L71" s="1590" t="s">
        <v>2021</v>
      </c>
      <c r="M71" s="48"/>
      <c r="N71" s="48"/>
      <c r="O71" s="48"/>
      <c r="P71" s="48"/>
      <c r="Q71" s="48"/>
      <c r="R71" s="48"/>
      <c r="S71" s="48"/>
      <c r="T71" s="48"/>
      <c r="U71" s="48"/>
      <c r="V71" s="48"/>
      <c r="W71" s="48"/>
      <c r="X71" s="48"/>
      <c r="Y71" s="48"/>
      <c r="Z71" s="48"/>
    </row>
    <row r="72" spans="1:26" ht="25.2" customHeight="1">
      <c r="A72" s="1642" t="s">
        <v>2017</v>
      </c>
      <c r="B72" s="1590" t="s">
        <v>2018</v>
      </c>
      <c r="C72" s="1643" t="s">
        <v>456</v>
      </c>
      <c r="D72" s="1590" t="s">
        <v>2019</v>
      </c>
      <c r="E72" s="1599" t="s">
        <v>2020</v>
      </c>
      <c r="F72" s="1642" t="s">
        <v>1636</v>
      </c>
      <c r="G72" s="1584">
        <v>4</v>
      </c>
      <c r="H72" s="1584">
        <v>4</v>
      </c>
      <c r="I72" s="1584">
        <v>4</v>
      </c>
      <c r="J72" s="1720">
        <v>10</v>
      </c>
      <c r="K72" s="1651">
        <v>2.5</v>
      </c>
      <c r="L72" s="1590" t="s">
        <v>2021</v>
      </c>
      <c r="M72" s="48"/>
      <c r="N72" s="48"/>
      <c r="O72" s="48"/>
      <c r="P72" s="48"/>
      <c r="Q72" s="48"/>
      <c r="R72" s="48"/>
      <c r="S72" s="48"/>
      <c r="T72" s="48"/>
      <c r="U72" s="48"/>
      <c r="V72" s="48"/>
      <c r="W72" s="48"/>
      <c r="X72" s="48"/>
      <c r="Y72" s="48"/>
      <c r="Z72" s="48"/>
    </row>
    <row r="73" spans="1:26" ht="25.2" customHeight="1">
      <c r="A73" s="1590" t="s">
        <v>2167</v>
      </c>
      <c r="B73" s="1642" t="s">
        <v>2168</v>
      </c>
      <c r="C73" s="1584" t="s">
        <v>456</v>
      </c>
      <c r="D73" s="1586" t="s">
        <v>2169</v>
      </c>
      <c r="E73" s="1591" t="s">
        <v>2170</v>
      </c>
      <c r="F73" s="1586" t="s">
        <v>1636</v>
      </c>
      <c r="G73" s="1587">
        <v>6</v>
      </c>
      <c r="H73" s="1587">
        <v>5</v>
      </c>
      <c r="I73" s="1603">
        <v>7</v>
      </c>
      <c r="J73" s="1652">
        <v>20</v>
      </c>
      <c r="K73" s="1653">
        <v>3.33</v>
      </c>
      <c r="L73" s="1590" t="s">
        <v>2134</v>
      </c>
      <c r="M73" s="19"/>
      <c r="N73" s="19"/>
      <c r="O73" s="19"/>
      <c r="P73" s="19"/>
      <c r="Q73" s="19"/>
      <c r="R73" s="19"/>
      <c r="S73" s="19"/>
      <c r="T73" s="19"/>
      <c r="U73" s="19"/>
      <c r="V73" s="19"/>
      <c r="W73" s="19"/>
      <c r="X73" s="19"/>
      <c r="Y73" s="19"/>
      <c r="Z73" s="19"/>
    </row>
    <row r="74" spans="1:26" ht="25.2" customHeight="1">
      <c r="A74" s="1643" t="s">
        <v>2167</v>
      </c>
      <c r="B74" s="1656" t="s">
        <v>2168</v>
      </c>
      <c r="C74" s="1657" t="s">
        <v>456</v>
      </c>
      <c r="D74" s="1644" t="s">
        <v>2171</v>
      </c>
      <c r="E74" s="1596" t="s">
        <v>2172</v>
      </c>
      <c r="F74" s="1644" t="s">
        <v>1636</v>
      </c>
      <c r="G74" s="1658">
        <v>6</v>
      </c>
      <c r="H74" s="1659">
        <v>5</v>
      </c>
      <c r="I74" s="1590">
        <v>7</v>
      </c>
      <c r="J74" s="1590">
        <v>20</v>
      </c>
      <c r="K74" s="1651">
        <v>3.33</v>
      </c>
      <c r="L74" s="1590" t="s">
        <v>2134</v>
      </c>
      <c r="M74" s="45"/>
      <c r="N74" s="45"/>
      <c r="O74" s="45"/>
      <c r="P74" s="45"/>
      <c r="Q74" s="45"/>
      <c r="R74" s="45"/>
      <c r="S74" s="45"/>
      <c r="T74" s="45"/>
      <c r="U74" s="45"/>
      <c r="V74" s="45"/>
      <c r="W74" s="45"/>
      <c r="X74" s="45"/>
      <c r="Y74" s="45"/>
      <c r="Z74" s="45"/>
    </row>
    <row r="75" spans="1:26" ht="25.2" customHeight="1">
      <c r="A75" s="1643" t="s">
        <v>2167</v>
      </c>
      <c r="B75" s="1656" t="s">
        <v>2168</v>
      </c>
      <c r="C75" s="1657" t="s">
        <v>456</v>
      </c>
      <c r="D75" s="1586" t="s">
        <v>2173</v>
      </c>
      <c r="E75" s="1591" t="s">
        <v>2174</v>
      </c>
      <c r="F75" s="1586" t="s">
        <v>1636</v>
      </c>
      <c r="G75" s="1660">
        <v>6</v>
      </c>
      <c r="H75" s="1660">
        <v>5</v>
      </c>
      <c r="I75" s="1590">
        <v>7</v>
      </c>
      <c r="J75" s="1590">
        <v>10</v>
      </c>
      <c r="K75" s="1651">
        <v>1.66</v>
      </c>
      <c r="L75" s="1590" t="s">
        <v>2134</v>
      </c>
      <c r="M75" s="45"/>
      <c r="N75" s="45"/>
      <c r="O75" s="45"/>
      <c r="P75" s="45"/>
      <c r="Q75" s="45"/>
      <c r="R75" s="45"/>
      <c r="S75" s="45"/>
      <c r="T75" s="45"/>
      <c r="U75" s="45"/>
      <c r="V75" s="45"/>
      <c r="W75" s="45"/>
      <c r="X75" s="45"/>
      <c r="Y75" s="45"/>
      <c r="Z75" s="45"/>
    </row>
    <row r="76" spans="1:26" ht="25.2" customHeight="1">
      <c r="A76" s="1643" t="s">
        <v>2167</v>
      </c>
      <c r="B76" s="1656" t="s">
        <v>2168</v>
      </c>
      <c r="C76" s="1657" t="s">
        <v>456</v>
      </c>
      <c r="D76" s="1586" t="s">
        <v>2175</v>
      </c>
      <c r="E76" s="1591" t="s">
        <v>2176</v>
      </c>
      <c r="F76" s="1586" t="s">
        <v>1636</v>
      </c>
      <c r="G76" s="1660">
        <v>6</v>
      </c>
      <c r="H76" s="1660">
        <v>5</v>
      </c>
      <c r="I76" s="1590">
        <v>7</v>
      </c>
      <c r="J76" s="1590">
        <v>10</v>
      </c>
      <c r="K76" s="1651">
        <v>1.66</v>
      </c>
      <c r="L76" s="1590" t="s">
        <v>2134</v>
      </c>
      <c r="M76" s="45"/>
      <c r="N76" s="45"/>
      <c r="O76" s="45"/>
      <c r="P76" s="45"/>
      <c r="Q76" s="45"/>
      <c r="R76" s="45"/>
      <c r="S76" s="45"/>
      <c r="T76" s="45"/>
      <c r="U76" s="45"/>
      <c r="V76" s="45"/>
      <c r="W76" s="45"/>
      <c r="X76" s="45"/>
      <c r="Y76" s="45"/>
      <c r="Z76" s="45"/>
    </row>
    <row r="77" spans="1:26" ht="25.2" customHeight="1">
      <c r="A77" s="1643" t="s">
        <v>2167</v>
      </c>
      <c r="B77" s="1656" t="s">
        <v>2168</v>
      </c>
      <c r="C77" s="1657" t="s">
        <v>456</v>
      </c>
      <c r="D77" s="1657" t="s">
        <v>2177</v>
      </c>
      <c r="E77" s="1591" t="s">
        <v>2178</v>
      </c>
      <c r="F77" s="1657" t="s">
        <v>1636</v>
      </c>
      <c r="G77" s="1661">
        <v>6</v>
      </c>
      <c r="H77" s="1661">
        <v>5</v>
      </c>
      <c r="I77" s="1590">
        <v>7</v>
      </c>
      <c r="J77" s="1590">
        <v>10</v>
      </c>
      <c r="K77" s="1651">
        <v>1.66</v>
      </c>
      <c r="L77" s="1590" t="s">
        <v>2134</v>
      </c>
      <c r="M77" s="45"/>
      <c r="N77" s="45"/>
      <c r="O77" s="45"/>
      <c r="P77" s="45"/>
      <c r="Q77" s="45"/>
      <c r="R77" s="45"/>
      <c r="S77" s="45"/>
      <c r="T77" s="45"/>
      <c r="U77" s="45"/>
      <c r="V77" s="45"/>
      <c r="W77" s="45"/>
      <c r="X77" s="45"/>
      <c r="Y77" s="45"/>
      <c r="Z77" s="45"/>
    </row>
    <row r="78" spans="1:26" ht="25.2" customHeight="1">
      <c r="A78" s="1643" t="s">
        <v>2167</v>
      </c>
      <c r="B78" s="1656" t="s">
        <v>2168</v>
      </c>
      <c r="C78" s="1657" t="s">
        <v>456</v>
      </c>
      <c r="D78" s="1657" t="s">
        <v>2179</v>
      </c>
      <c r="E78" s="1591" t="s">
        <v>2180</v>
      </c>
      <c r="F78" s="1657" t="s">
        <v>1636</v>
      </c>
      <c r="G78" s="1661">
        <v>6</v>
      </c>
      <c r="H78" s="1661">
        <v>5</v>
      </c>
      <c r="I78" s="1590">
        <v>7</v>
      </c>
      <c r="J78" s="1590">
        <v>10</v>
      </c>
      <c r="K78" s="1651">
        <v>1.66</v>
      </c>
      <c r="L78" s="1590" t="s">
        <v>2134</v>
      </c>
      <c r="M78" s="45"/>
      <c r="N78" s="45"/>
      <c r="O78" s="45"/>
      <c r="P78" s="45"/>
      <c r="Q78" s="45"/>
      <c r="R78" s="45"/>
      <c r="S78" s="45"/>
      <c r="T78" s="45"/>
      <c r="U78" s="45"/>
      <c r="V78" s="45"/>
      <c r="W78" s="45"/>
      <c r="X78" s="45"/>
      <c r="Y78" s="45"/>
      <c r="Z78" s="45"/>
    </row>
    <row r="79" spans="1:26" ht="25.2" customHeight="1">
      <c r="A79" s="1643" t="s">
        <v>2167</v>
      </c>
      <c r="B79" s="1656" t="s">
        <v>2168</v>
      </c>
      <c r="C79" s="1657" t="s">
        <v>456</v>
      </c>
      <c r="D79" s="1657" t="s">
        <v>2181</v>
      </c>
      <c r="E79" s="1591" t="s">
        <v>2182</v>
      </c>
      <c r="F79" s="1657" t="s">
        <v>1636</v>
      </c>
      <c r="G79" s="1661">
        <v>6</v>
      </c>
      <c r="H79" s="1661">
        <v>5</v>
      </c>
      <c r="I79" s="1590">
        <v>7</v>
      </c>
      <c r="J79" s="1590">
        <v>20</v>
      </c>
      <c r="K79" s="1651">
        <v>3.33</v>
      </c>
      <c r="L79" s="1590" t="s">
        <v>2134</v>
      </c>
      <c r="M79" s="45"/>
      <c r="N79" s="45"/>
      <c r="O79" s="45"/>
      <c r="P79" s="45"/>
      <c r="Q79" s="45"/>
      <c r="R79" s="45"/>
      <c r="S79" s="45"/>
      <c r="T79" s="45"/>
      <c r="U79" s="45"/>
      <c r="V79" s="45"/>
      <c r="W79" s="45"/>
      <c r="X79" s="45"/>
      <c r="Y79" s="45"/>
      <c r="Z79" s="45"/>
    </row>
    <row r="80" spans="1:26" ht="25.2" customHeight="1">
      <c r="A80" s="1643" t="s">
        <v>2167</v>
      </c>
      <c r="B80" s="1656" t="s">
        <v>2168</v>
      </c>
      <c r="C80" s="1657" t="s">
        <v>456</v>
      </c>
      <c r="D80" s="1657" t="s">
        <v>2183</v>
      </c>
      <c r="E80" s="1591" t="s">
        <v>2184</v>
      </c>
      <c r="F80" s="1657" t="s">
        <v>1636</v>
      </c>
      <c r="G80" s="1661">
        <v>6</v>
      </c>
      <c r="H80" s="1661">
        <v>5</v>
      </c>
      <c r="I80" s="1590">
        <v>7</v>
      </c>
      <c r="J80" s="1590">
        <v>20</v>
      </c>
      <c r="K80" s="1651">
        <v>3.33</v>
      </c>
      <c r="L80" s="1590" t="s">
        <v>2134</v>
      </c>
      <c r="M80" s="45"/>
      <c r="N80" s="45"/>
      <c r="O80" s="45"/>
      <c r="P80" s="45"/>
      <c r="Q80" s="45"/>
      <c r="R80" s="45"/>
      <c r="S80" s="45"/>
      <c r="T80" s="45"/>
      <c r="U80" s="45"/>
      <c r="V80" s="45"/>
      <c r="W80" s="45"/>
      <c r="X80" s="45"/>
      <c r="Y80" s="45"/>
      <c r="Z80" s="45"/>
    </row>
    <row r="81" spans="1:26" ht="25.2" customHeight="1">
      <c r="A81" s="1590" t="s">
        <v>2185</v>
      </c>
      <c r="B81" s="1590" t="s">
        <v>1803</v>
      </c>
      <c r="C81" s="1657" t="s">
        <v>456</v>
      </c>
      <c r="D81" s="1657" t="s">
        <v>2186</v>
      </c>
      <c r="E81" s="1591" t="s">
        <v>2002</v>
      </c>
      <c r="F81" s="1657" t="s">
        <v>1636</v>
      </c>
      <c r="G81" s="1661">
        <v>6</v>
      </c>
      <c r="H81" s="1661">
        <v>5</v>
      </c>
      <c r="I81" s="1590">
        <v>7</v>
      </c>
      <c r="J81" s="1590">
        <v>20</v>
      </c>
      <c r="K81" s="1651">
        <v>3.33</v>
      </c>
      <c r="L81" s="1590" t="s">
        <v>2134</v>
      </c>
      <c r="M81" s="45"/>
      <c r="N81" s="45"/>
      <c r="O81" s="45"/>
      <c r="P81" s="45"/>
      <c r="Q81" s="45"/>
      <c r="R81" s="45"/>
      <c r="S81" s="45"/>
      <c r="T81" s="45"/>
      <c r="U81" s="45"/>
      <c r="V81" s="45"/>
      <c r="W81" s="45"/>
      <c r="X81" s="45"/>
      <c r="Y81" s="45"/>
      <c r="Z81" s="45"/>
    </row>
    <row r="82" spans="1:26" ht="25.2" customHeight="1">
      <c r="A82" s="1643" t="s">
        <v>2187</v>
      </c>
      <c r="B82" s="1656" t="s">
        <v>2188</v>
      </c>
      <c r="C82" s="1657" t="s">
        <v>456</v>
      </c>
      <c r="D82" s="1657" t="s">
        <v>2189</v>
      </c>
      <c r="E82" s="1657" t="s">
        <v>2016</v>
      </c>
      <c r="F82" s="1657" t="s">
        <v>1636</v>
      </c>
      <c r="G82" s="1661">
        <v>6</v>
      </c>
      <c r="H82" s="1661">
        <v>5</v>
      </c>
      <c r="I82" s="1601">
        <v>7</v>
      </c>
      <c r="J82" s="1601">
        <v>20</v>
      </c>
      <c r="K82" s="1655">
        <v>3.33</v>
      </c>
      <c r="L82" s="1590" t="s">
        <v>2134</v>
      </c>
      <c r="M82" s="48"/>
      <c r="N82" s="48"/>
      <c r="O82" s="48"/>
      <c r="P82" s="48"/>
      <c r="Q82" s="48"/>
      <c r="R82" s="48"/>
      <c r="S82" s="48"/>
      <c r="T82" s="48"/>
      <c r="U82" s="48"/>
      <c r="V82" s="48"/>
      <c r="W82" s="48"/>
      <c r="X82" s="48"/>
      <c r="Y82" s="48"/>
      <c r="Z82" s="48"/>
    </row>
    <row r="83" spans="1:26" ht="25.2" customHeight="1">
      <c r="A83" s="1590" t="s">
        <v>2167</v>
      </c>
      <c r="B83" s="1642" t="s">
        <v>2168</v>
      </c>
      <c r="C83" s="1584" t="s">
        <v>456</v>
      </c>
      <c r="D83" s="1586" t="s">
        <v>2169</v>
      </c>
      <c r="E83" s="1591" t="s">
        <v>2170</v>
      </c>
      <c r="F83" s="1586" t="s">
        <v>1636</v>
      </c>
      <c r="G83" s="1587">
        <v>6</v>
      </c>
      <c r="H83" s="1587">
        <v>5</v>
      </c>
      <c r="I83" s="1603">
        <v>7</v>
      </c>
      <c r="J83" s="1652">
        <v>20</v>
      </c>
      <c r="K83" s="1653">
        <v>3.33</v>
      </c>
      <c r="L83" s="1590" t="s">
        <v>441</v>
      </c>
      <c r="M83" s="31"/>
      <c r="N83" s="31"/>
      <c r="O83" s="31"/>
      <c r="P83" s="31"/>
      <c r="Q83" s="31"/>
      <c r="R83" s="31"/>
      <c r="S83" s="31"/>
      <c r="T83" s="31"/>
      <c r="U83" s="31"/>
      <c r="V83" s="31"/>
      <c r="W83" s="31"/>
      <c r="X83" s="31"/>
      <c r="Y83" s="31"/>
      <c r="Z83" s="31"/>
    </row>
    <row r="84" spans="1:26" ht="25.2" customHeight="1">
      <c r="A84" s="1643" t="s">
        <v>2167</v>
      </c>
      <c r="B84" s="1656" t="s">
        <v>2168</v>
      </c>
      <c r="C84" s="1657" t="s">
        <v>456</v>
      </c>
      <c r="D84" s="1644" t="s">
        <v>2171</v>
      </c>
      <c r="E84" s="1596" t="s">
        <v>2172</v>
      </c>
      <c r="F84" s="1644" t="s">
        <v>1636</v>
      </c>
      <c r="G84" s="1658">
        <v>6</v>
      </c>
      <c r="H84" s="1659">
        <v>5</v>
      </c>
      <c r="I84" s="1590">
        <v>7</v>
      </c>
      <c r="J84" s="1590">
        <v>20</v>
      </c>
      <c r="K84" s="1651">
        <v>3.33</v>
      </c>
      <c r="L84" s="1590" t="s">
        <v>441</v>
      </c>
      <c r="M84" s="76"/>
      <c r="N84" s="76"/>
      <c r="O84" s="76"/>
      <c r="P84" s="76"/>
      <c r="Q84" s="76"/>
      <c r="R84" s="76"/>
      <c r="S84" s="76"/>
      <c r="T84" s="76"/>
      <c r="U84" s="76"/>
      <c r="V84" s="76"/>
      <c r="W84" s="76"/>
      <c r="X84" s="76"/>
      <c r="Y84" s="76"/>
      <c r="Z84" s="76"/>
    </row>
    <row r="85" spans="1:26" ht="25.2" customHeight="1">
      <c r="A85" s="1643" t="s">
        <v>2167</v>
      </c>
      <c r="B85" s="1656" t="s">
        <v>2168</v>
      </c>
      <c r="C85" s="1657" t="s">
        <v>456</v>
      </c>
      <c r="D85" s="1586" t="s">
        <v>2173</v>
      </c>
      <c r="E85" s="1591" t="s">
        <v>2174</v>
      </c>
      <c r="F85" s="1586" t="s">
        <v>1636</v>
      </c>
      <c r="G85" s="1660">
        <v>6</v>
      </c>
      <c r="H85" s="1660">
        <v>5</v>
      </c>
      <c r="I85" s="1590">
        <v>7</v>
      </c>
      <c r="J85" s="1590">
        <v>10</v>
      </c>
      <c r="K85" s="1651">
        <v>1.66</v>
      </c>
      <c r="L85" s="1590" t="s">
        <v>441</v>
      </c>
      <c r="M85" s="76"/>
      <c r="N85" s="76"/>
      <c r="O85" s="76"/>
      <c r="P85" s="76"/>
      <c r="Q85" s="76"/>
      <c r="R85" s="76"/>
      <c r="S85" s="76"/>
      <c r="T85" s="76"/>
      <c r="U85" s="76"/>
      <c r="V85" s="76"/>
      <c r="W85" s="76"/>
      <c r="X85" s="76"/>
      <c r="Y85" s="76"/>
      <c r="Z85" s="76"/>
    </row>
    <row r="86" spans="1:26" ht="25.2" customHeight="1">
      <c r="A86" s="1643" t="s">
        <v>2167</v>
      </c>
      <c r="B86" s="1656" t="s">
        <v>2168</v>
      </c>
      <c r="C86" s="1657" t="s">
        <v>456</v>
      </c>
      <c r="D86" s="1586" t="s">
        <v>2175</v>
      </c>
      <c r="E86" s="1591" t="s">
        <v>2176</v>
      </c>
      <c r="F86" s="1586" t="s">
        <v>1636</v>
      </c>
      <c r="G86" s="1660">
        <v>6</v>
      </c>
      <c r="H86" s="1660">
        <v>5</v>
      </c>
      <c r="I86" s="1590">
        <v>7</v>
      </c>
      <c r="J86" s="1590">
        <v>10</v>
      </c>
      <c r="K86" s="1651">
        <v>1.66</v>
      </c>
      <c r="L86" s="1590" t="s">
        <v>441</v>
      </c>
      <c r="M86" s="76"/>
      <c r="N86" s="76"/>
      <c r="O86" s="76"/>
      <c r="P86" s="76"/>
      <c r="Q86" s="76"/>
      <c r="R86" s="76"/>
      <c r="S86" s="76"/>
      <c r="T86" s="76"/>
      <c r="U86" s="76"/>
      <c r="V86" s="76"/>
      <c r="W86" s="76"/>
      <c r="X86" s="76"/>
      <c r="Y86" s="76"/>
      <c r="Z86" s="76"/>
    </row>
    <row r="87" spans="1:26" ht="25.2" customHeight="1">
      <c r="A87" s="1643" t="s">
        <v>2167</v>
      </c>
      <c r="B87" s="1656" t="s">
        <v>2168</v>
      </c>
      <c r="C87" s="1657" t="s">
        <v>456</v>
      </c>
      <c r="D87" s="1657" t="s">
        <v>2177</v>
      </c>
      <c r="E87" s="1591" t="s">
        <v>2178</v>
      </c>
      <c r="F87" s="1657" t="s">
        <v>1636</v>
      </c>
      <c r="G87" s="1661">
        <v>6</v>
      </c>
      <c r="H87" s="1661">
        <v>5</v>
      </c>
      <c r="I87" s="1590">
        <v>7</v>
      </c>
      <c r="J87" s="1590">
        <v>10</v>
      </c>
      <c r="K87" s="1651">
        <v>1.66</v>
      </c>
      <c r="L87" s="1590" t="s">
        <v>441</v>
      </c>
      <c r="M87" s="76"/>
      <c r="N87" s="76"/>
      <c r="O87" s="76"/>
      <c r="P87" s="76"/>
      <c r="Q87" s="76"/>
      <c r="R87" s="76"/>
      <c r="S87" s="76"/>
      <c r="T87" s="76"/>
      <c r="U87" s="76"/>
      <c r="V87" s="76"/>
      <c r="W87" s="76"/>
      <c r="X87" s="76"/>
      <c r="Y87" s="76"/>
      <c r="Z87" s="76"/>
    </row>
    <row r="88" spans="1:26" ht="25.2" customHeight="1">
      <c r="A88" s="1643" t="s">
        <v>2167</v>
      </c>
      <c r="B88" s="1656" t="s">
        <v>2168</v>
      </c>
      <c r="C88" s="1657" t="s">
        <v>456</v>
      </c>
      <c r="D88" s="1657" t="s">
        <v>2179</v>
      </c>
      <c r="E88" s="1591" t="s">
        <v>2180</v>
      </c>
      <c r="F88" s="1657" t="s">
        <v>1636</v>
      </c>
      <c r="G88" s="1661">
        <v>6</v>
      </c>
      <c r="H88" s="1661">
        <v>5</v>
      </c>
      <c r="I88" s="1590">
        <v>7</v>
      </c>
      <c r="J88" s="1590">
        <v>10</v>
      </c>
      <c r="K88" s="1651">
        <v>1.66</v>
      </c>
      <c r="L88" s="1590" t="s">
        <v>441</v>
      </c>
      <c r="M88" s="76"/>
      <c r="N88" s="76"/>
      <c r="O88" s="76"/>
      <c r="P88" s="76"/>
      <c r="Q88" s="76"/>
      <c r="R88" s="76"/>
      <c r="S88" s="76"/>
      <c r="T88" s="76"/>
      <c r="U88" s="76"/>
      <c r="V88" s="76"/>
      <c r="W88" s="76"/>
      <c r="X88" s="76"/>
      <c r="Y88" s="76"/>
      <c r="Z88" s="76"/>
    </row>
    <row r="89" spans="1:26" ht="25.2" customHeight="1">
      <c r="A89" s="1643" t="s">
        <v>2167</v>
      </c>
      <c r="B89" s="1656" t="s">
        <v>2168</v>
      </c>
      <c r="C89" s="1657" t="s">
        <v>456</v>
      </c>
      <c r="D89" s="1657" t="s">
        <v>2181</v>
      </c>
      <c r="E89" s="1591" t="s">
        <v>2182</v>
      </c>
      <c r="F89" s="1657" t="s">
        <v>1636</v>
      </c>
      <c r="G89" s="1661">
        <v>6</v>
      </c>
      <c r="H89" s="1661">
        <v>5</v>
      </c>
      <c r="I89" s="1590">
        <v>7</v>
      </c>
      <c r="J89" s="1590">
        <v>20</v>
      </c>
      <c r="K89" s="1651">
        <v>3.33</v>
      </c>
      <c r="L89" s="1590" t="s">
        <v>441</v>
      </c>
      <c r="M89" s="76"/>
      <c r="N89" s="76"/>
      <c r="O89" s="76"/>
      <c r="P89" s="76"/>
      <c r="Q89" s="76"/>
      <c r="R89" s="76"/>
      <c r="S89" s="76"/>
      <c r="T89" s="76"/>
      <c r="U89" s="76"/>
      <c r="V89" s="76"/>
      <c r="W89" s="76"/>
      <c r="X89" s="76"/>
      <c r="Y89" s="76"/>
      <c r="Z89" s="76"/>
    </row>
    <row r="90" spans="1:26" ht="25.2" customHeight="1">
      <c r="A90" s="1643" t="s">
        <v>2167</v>
      </c>
      <c r="B90" s="1656" t="s">
        <v>2168</v>
      </c>
      <c r="C90" s="1657" t="s">
        <v>456</v>
      </c>
      <c r="D90" s="1657" t="s">
        <v>2183</v>
      </c>
      <c r="E90" s="1591" t="s">
        <v>2184</v>
      </c>
      <c r="F90" s="1657" t="s">
        <v>1636</v>
      </c>
      <c r="G90" s="1661">
        <v>6</v>
      </c>
      <c r="H90" s="1661">
        <v>5</v>
      </c>
      <c r="I90" s="1590">
        <v>7</v>
      </c>
      <c r="J90" s="1590">
        <v>20</v>
      </c>
      <c r="K90" s="1651">
        <v>3.33</v>
      </c>
      <c r="L90" s="1590" t="s">
        <v>441</v>
      </c>
      <c r="M90" s="76"/>
      <c r="N90" s="76"/>
      <c r="O90" s="76"/>
      <c r="P90" s="76"/>
      <c r="Q90" s="76"/>
      <c r="R90" s="76"/>
      <c r="S90" s="76"/>
      <c r="T90" s="76"/>
      <c r="U90" s="76"/>
      <c r="V90" s="76"/>
      <c r="W90" s="76"/>
      <c r="X90" s="76"/>
      <c r="Y90" s="76"/>
      <c r="Z90" s="76"/>
    </row>
    <row r="91" spans="1:26" ht="25.2" customHeight="1">
      <c r="A91" s="1590" t="s">
        <v>2185</v>
      </c>
      <c r="B91" s="1590" t="s">
        <v>1803</v>
      </c>
      <c r="C91" s="1657" t="s">
        <v>456</v>
      </c>
      <c r="D91" s="1657" t="s">
        <v>2186</v>
      </c>
      <c r="E91" s="1591" t="s">
        <v>2002</v>
      </c>
      <c r="F91" s="1657" t="s">
        <v>1636</v>
      </c>
      <c r="G91" s="1661">
        <v>6</v>
      </c>
      <c r="H91" s="1661">
        <v>5</v>
      </c>
      <c r="I91" s="1590">
        <v>7</v>
      </c>
      <c r="J91" s="1590">
        <v>20</v>
      </c>
      <c r="K91" s="1651">
        <v>3.33</v>
      </c>
      <c r="L91" s="1590" t="s">
        <v>441</v>
      </c>
      <c r="M91" s="76"/>
      <c r="N91" s="76"/>
      <c r="O91" s="76"/>
      <c r="P91" s="76"/>
      <c r="Q91" s="76"/>
      <c r="R91" s="76"/>
      <c r="S91" s="76"/>
      <c r="T91" s="76"/>
      <c r="U91" s="76"/>
      <c r="V91" s="76"/>
      <c r="W91" s="76"/>
      <c r="X91" s="76"/>
      <c r="Y91" s="76"/>
      <c r="Z91" s="76"/>
    </row>
    <row r="92" spans="1:26" ht="25.2" customHeight="1">
      <c r="A92" s="1643" t="s">
        <v>2187</v>
      </c>
      <c r="B92" s="1656" t="s">
        <v>2188</v>
      </c>
      <c r="C92" s="1657" t="s">
        <v>456</v>
      </c>
      <c r="D92" s="1657" t="s">
        <v>2189</v>
      </c>
      <c r="E92" s="1657" t="s">
        <v>2016</v>
      </c>
      <c r="F92" s="1657" t="s">
        <v>1636</v>
      </c>
      <c r="G92" s="1661">
        <v>6</v>
      </c>
      <c r="H92" s="1661">
        <v>5</v>
      </c>
      <c r="I92" s="1601">
        <v>7</v>
      </c>
      <c r="J92" s="1601">
        <v>20</v>
      </c>
      <c r="K92" s="1655">
        <v>3.33</v>
      </c>
      <c r="L92" s="1590" t="s">
        <v>441</v>
      </c>
      <c r="M92" s="81"/>
      <c r="N92" s="81"/>
      <c r="O92" s="81"/>
      <c r="P92" s="81"/>
      <c r="Q92" s="81"/>
      <c r="R92" s="81"/>
      <c r="S92" s="81"/>
      <c r="T92" s="81"/>
      <c r="U92" s="81"/>
      <c r="V92" s="81"/>
      <c r="W92" s="81"/>
      <c r="X92" s="81"/>
      <c r="Y92" s="81"/>
      <c r="Z92" s="81"/>
    </row>
    <row r="93" spans="1:26" ht="25.2" customHeight="1">
      <c r="A93" s="1590" t="s">
        <v>2167</v>
      </c>
      <c r="B93" s="1584" t="s">
        <v>2168</v>
      </c>
      <c r="C93" s="1584" t="s">
        <v>456</v>
      </c>
      <c r="D93" s="1586" t="s">
        <v>2169</v>
      </c>
      <c r="E93" s="1586" t="s">
        <v>2170</v>
      </c>
      <c r="F93" s="1586" t="s">
        <v>1636</v>
      </c>
      <c r="G93" s="1586">
        <v>6</v>
      </c>
      <c r="H93" s="1587">
        <v>5</v>
      </c>
      <c r="I93" s="1717">
        <v>7</v>
      </c>
      <c r="J93" s="1717">
        <v>20</v>
      </c>
      <c r="K93" s="1726">
        <v>3.33</v>
      </c>
      <c r="L93" s="1590" t="s">
        <v>2838</v>
      </c>
      <c r="M93" s="19"/>
      <c r="N93" s="19"/>
      <c r="O93" s="19"/>
      <c r="P93" s="19"/>
      <c r="Q93" s="19"/>
      <c r="R93" s="19"/>
      <c r="S93" s="19"/>
      <c r="T93" s="19"/>
      <c r="U93" s="19"/>
      <c r="V93" s="19"/>
      <c r="W93" s="19"/>
      <c r="X93" s="19"/>
      <c r="Y93" s="19"/>
      <c r="Z93" s="19"/>
    </row>
    <row r="94" spans="1:26" ht="25.2" customHeight="1">
      <c r="A94" s="1590" t="s">
        <v>2167</v>
      </c>
      <c r="B94" s="1584" t="s">
        <v>2168</v>
      </c>
      <c r="C94" s="1584" t="s">
        <v>456</v>
      </c>
      <c r="D94" s="1586" t="s">
        <v>2171</v>
      </c>
      <c r="E94" s="1586" t="s">
        <v>2172</v>
      </c>
      <c r="F94" s="1586" t="s">
        <v>1636</v>
      </c>
      <c r="G94" s="1586">
        <v>6</v>
      </c>
      <c r="H94" s="1587">
        <v>5</v>
      </c>
      <c r="I94" s="1717">
        <v>7</v>
      </c>
      <c r="J94" s="1717">
        <v>20</v>
      </c>
      <c r="K94" s="1726">
        <v>3.33</v>
      </c>
      <c r="L94" s="1590" t="s">
        <v>2838</v>
      </c>
      <c r="M94" s="19"/>
      <c r="N94" s="19"/>
      <c r="O94" s="19"/>
      <c r="P94" s="19"/>
      <c r="Q94" s="19"/>
      <c r="R94" s="19"/>
      <c r="S94" s="19"/>
      <c r="T94" s="19"/>
      <c r="U94" s="19"/>
      <c r="V94" s="19"/>
      <c r="W94" s="19"/>
      <c r="X94" s="19"/>
      <c r="Y94" s="19"/>
      <c r="Z94" s="19"/>
    </row>
    <row r="95" spans="1:26" ht="25.2" customHeight="1">
      <c r="A95" s="1590" t="s">
        <v>2167</v>
      </c>
      <c r="B95" s="1584" t="s">
        <v>2168</v>
      </c>
      <c r="C95" s="1584" t="s">
        <v>456</v>
      </c>
      <c r="D95" s="1586" t="s">
        <v>2173</v>
      </c>
      <c r="E95" s="1586" t="s">
        <v>2174</v>
      </c>
      <c r="F95" s="1586" t="s">
        <v>1636</v>
      </c>
      <c r="G95" s="1586">
        <v>6</v>
      </c>
      <c r="H95" s="1587">
        <v>5</v>
      </c>
      <c r="I95" s="1717">
        <v>7</v>
      </c>
      <c r="J95" s="1717">
        <v>10</v>
      </c>
      <c r="K95" s="1726">
        <v>1.66</v>
      </c>
      <c r="L95" s="1590" t="s">
        <v>2838</v>
      </c>
      <c r="M95" s="19"/>
      <c r="N95" s="19"/>
      <c r="O95" s="19"/>
      <c r="P95" s="19"/>
      <c r="Q95" s="19"/>
      <c r="R95" s="19"/>
      <c r="S95" s="19"/>
      <c r="T95" s="19"/>
      <c r="U95" s="19"/>
      <c r="V95" s="19"/>
      <c r="W95" s="19"/>
      <c r="X95" s="19"/>
      <c r="Y95" s="19"/>
      <c r="Z95" s="19"/>
    </row>
    <row r="96" spans="1:26" ht="25.2" customHeight="1">
      <c r="A96" s="1590" t="s">
        <v>2167</v>
      </c>
      <c r="B96" s="1584" t="s">
        <v>2168</v>
      </c>
      <c r="C96" s="1584" t="s">
        <v>456</v>
      </c>
      <c r="D96" s="1586" t="s">
        <v>2175</v>
      </c>
      <c r="E96" s="1586" t="s">
        <v>2176</v>
      </c>
      <c r="F96" s="1586" t="s">
        <v>1636</v>
      </c>
      <c r="G96" s="1586">
        <v>6</v>
      </c>
      <c r="H96" s="1587">
        <v>5</v>
      </c>
      <c r="I96" s="1717">
        <v>7</v>
      </c>
      <c r="J96" s="1717">
        <v>10</v>
      </c>
      <c r="K96" s="1726">
        <v>1.66</v>
      </c>
      <c r="L96" s="1590" t="s">
        <v>2838</v>
      </c>
      <c r="M96" s="19"/>
      <c r="N96" s="19"/>
      <c r="O96" s="19"/>
      <c r="P96" s="19"/>
      <c r="Q96" s="19"/>
      <c r="R96" s="19"/>
      <c r="S96" s="19"/>
      <c r="T96" s="19"/>
      <c r="U96" s="19"/>
      <c r="V96" s="19"/>
      <c r="W96" s="19"/>
      <c r="X96" s="19"/>
      <c r="Y96" s="19"/>
      <c r="Z96" s="19"/>
    </row>
    <row r="97" spans="1:26" ht="25.2" customHeight="1">
      <c r="A97" s="1590" t="s">
        <v>2167</v>
      </c>
      <c r="B97" s="1584" t="s">
        <v>2168</v>
      </c>
      <c r="C97" s="1584" t="s">
        <v>456</v>
      </c>
      <c r="D97" s="1586" t="s">
        <v>2177</v>
      </c>
      <c r="E97" s="1586" t="s">
        <v>2178</v>
      </c>
      <c r="F97" s="1586" t="s">
        <v>1636</v>
      </c>
      <c r="G97" s="1586">
        <v>6</v>
      </c>
      <c r="H97" s="1587">
        <v>5</v>
      </c>
      <c r="I97" s="1717">
        <v>7</v>
      </c>
      <c r="J97" s="1717">
        <v>10</v>
      </c>
      <c r="K97" s="1726">
        <v>1.66</v>
      </c>
      <c r="L97" s="1590" t="s">
        <v>2838</v>
      </c>
      <c r="M97" s="19"/>
      <c r="N97" s="19"/>
      <c r="O97" s="19"/>
      <c r="P97" s="19"/>
      <c r="Q97" s="19"/>
      <c r="R97" s="19"/>
      <c r="S97" s="19"/>
      <c r="T97" s="19"/>
      <c r="U97" s="19"/>
      <c r="V97" s="19"/>
      <c r="W97" s="19"/>
      <c r="X97" s="19"/>
      <c r="Y97" s="19"/>
      <c r="Z97" s="19"/>
    </row>
    <row r="98" spans="1:26" ht="25.2" customHeight="1">
      <c r="A98" s="1590" t="s">
        <v>2167</v>
      </c>
      <c r="B98" s="1584" t="s">
        <v>2168</v>
      </c>
      <c r="C98" s="1584" t="s">
        <v>456</v>
      </c>
      <c r="D98" s="1586" t="s">
        <v>2179</v>
      </c>
      <c r="E98" s="1586" t="s">
        <v>2180</v>
      </c>
      <c r="F98" s="1586" t="s">
        <v>1636</v>
      </c>
      <c r="G98" s="1586">
        <v>6</v>
      </c>
      <c r="H98" s="1587">
        <v>5</v>
      </c>
      <c r="I98" s="1717">
        <v>7</v>
      </c>
      <c r="J98" s="1717">
        <v>10</v>
      </c>
      <c r="K98" s="1726">
        <v>1.66</v>
      </c>
      <c r="L98" s="1590" t="s">
        <v>2838</v>
      </c>
      <c r="M98" s="19"/>
      <c r="N98" s="19"/>
      <c r="O98" s="19"/>
      <c r="P98" s="19"/>
      <c r="Q98" s="19"/>
      <c r="R98" s="19"/>
      <c r="S98" s="19"/>
      <c r="T98" s="19"/>
      <c r="U98" s="19"/>
      <c r="V98" s="19"/>
      <c r="W98" s="19"/>
      <c r="X98" s="19"/>
      <c r="Y98" s="19"/>
      <c r="Z98" s="19"/>
    </row>
    <row r="99" spans="1:26" ht="25.2" customHeight="1">
      <c r="A99" s="1590" t="s">
        <v>2167</v>
      </c>
      <c r="B99" s="1584" t="s">
        <v>2168</v>
      </c>
      <c r="C99" s="1584" t="s">
        <v>456</v>
      </c>
      <c r="D99" s="1586" t="s">
        <v>2181</v>
      </c>
      <c r="E99" s="1586" t="s">
        <v>2182</v>
      </c>
      <c r="F99" s="1586" t="s">
        <v>1636</v>
      </c>
      <c r="G99" s="1586">
        <v>6</v>
      </c>
      <c r="H99" s="1587">
        <v>5</v>
      </c>
      <c r="I99" s="1717">
        <v>7</v>
      </c>
      <c r="J99" s="1717">
        <v>20</v>
      </c>
      <c r="K99" s="1726">
        <v>3.33</v>
      </c>
      <c r="L99" s="1590" t="s">
        <v>2838</v>
      </c>
      <c r="M99" s="19"/>
      <c r="N99" s="19"/>
      <c r="O99" s="19"/>
      <c r="P99" s="19"/>
      <c r="Q99" s="19"/>
      <c r="R99" s="19"/>
      <c r="S99" s="19"/>
      <c r="T99" s="19"/>
      <c r="U99" s="19"/>
      <c r="V99" s="19"/>
      <c r="W99" s="19"/>
      <c r="X99" s="19"/>
      <c r="Y99" s="19"/>
      <c r="Z99" s="19"/>
    </row>
    <row r="100" spans="1:26" ht="25.2" customHeight="1">
      <c r="A100" s="1590" t="s">
        <v>2167</v>
      </c>
      <c r="B100" s="1584" t="s">
        <v>2168</v>
      </c>
      <c r="C100" s="1584" t="s">
        <v>456</v>
      </c>
      <c r="D100" s="1586" t="s">
        <v>2183</v>
      </c>
      <c r="E100" s="1586" t="s">
        <v>2184</v>
      </c>
      <c r="F100" s="1586" t="s">
        <v>1636</v>
      </c>
      <c r="G100" s="1586">
        <v>6</v>
      </c>
      <c r="H100" s="1587">
        <v>5</v>
      </c>
      <c r="I100" s="1717">
        <v>7</v>
      </c>
      <c r="J100" s="1717">
        <v>20</v>
      </c>
      <c r="K100" s="1726">
        <v>3.33</v>
      </c>
      <c r="L100" s="1590" t="s">
        <v>2838</v>
      </c>
      <c r="M100" s="19"/>
      <c r="N100" s="19"/>
      <c r="O100" s="19"/>
      <c r="P100" s="19"/>
      <c r="Q100" s="19"/>
      <c r="R100" s="19"/>
      <c r="S100" s="19"/>
      <c r="T100" s="19"/>
      <c r="U100" s="19"/>
      <c r="V100" s="19"/>
      <c r="W100" s="19"/>
      <c r="X100" s="19"/>
      <c r="Y100" s="19"/>
      <c r="Z100" s="19"/>
    </row>
    <row r="101" spans="1:26" ht="25.2" customHeight="1">
      <c r="A101" s="1590" t="s">
        <v>2185</v>
      </c>
      <c r="B101" s="1584" t="s">
        <v>1803</v>
      </c>
      <c r="C101" s="1584" t="s">
        <v>456</v>
      </c>
      <c r="D101" s="1586" t="s">
        <v>2186</v>
      </c>
      <c r="E101" s="1586" t="s">
        <v>2002</v>
      </c>
      <c r="F101" s="1586" t="s">
        <v>1636</v>
      </c>
      <c r="G101" s="1586">
        <v>6</v>
      </c>
      <c r="H101" s="1587">
        <v>5</v>
      </c>
      <c r="I101" s="1717">
        <v>7</v>
      </c>
      <c r="J101" s="1717">
        <v>20</v>
      </c>
      <c r="K101" s="1726">
        <v>3.33</v>
      </c>
      <c r="L101" s="1590" t="s">
        <v>2838</v>
      </c>
      <c r="M101" s="19"/>
      <c r="N101" s="19"/>
      <c r="O101" s="19"/>
      <c r="P101" s="19"/>
      <c r="Q101" s="19"/>
      <c r="R101" s="19"/>
      <c r="S101" s="19"/>
      <c r="T101" s="19"/>
      <c r="U101" s="19"/>
      <c r="V101" s="19"/>
      <c r="W101" s="19"/>
      <c r="X101" s="19"/>
      <c r="Y101" s="19"/>
      <c r="Z101" s="19"/>
    </row>
    <row r="102" spans="1:26" ht="25.2" customHeight="1">
      <c r="A102" s="1590" t="s">
        <v>2187</v>
      </c>
      <c r="B102" s="1584" t="s">
        <v>2188</v>
      </c>
      <c r="C102" s="1584" t="s">
        <v>456</v>
      </c>
      <c r="D102" s="1586" t="s">
        <v>2189</v>
      </c>
      <c r="E102" s="1586" t="s">
        <v>2016</v>
      </c>
      <c r="F102" s="1586" t="s">
        <v>1636</v>
      </c>
      <c r="G102" s="1586">
        <v>6</v>
      </c>
      <c r="H102" s="1587">
        <v>5</v>
      </c>
      <c r="I102" s="1717">
        <v>7</v>
      </c>
      <c r="J102" s="1717">
        <v>20</v>
      </c>
      <c r="K102" s="1726">
        <v>3.33</v>
      </c>
      <c r="L102" s="1590" t="s">
        <v>2838</v>
      </c>
      <c r="M102" s="19"/>
      <c r="N102" s="19"/>
      <c r="O102" s="19"/>
      <c r="P102" s="19"/>
      <c r="Q102" s="19"/>
      <c r="R102" s="19"/>
      <c r="S102" s="19"/>
      <c r="T102" s="19"/>
      <c r="U102" s="19"/>
      <c r="V102" s="19"/>
      <c r="W102" s="19"/>
      <c r="X102" s="19"/>
      <c r="Y102" s="19"/>
      <c r="Z102" s="19"/>
    </row>
    <row r="103" spans="1:26" ht="25.2" customHeight="1">
      <c r="A103" s="1590" t="s">
        <v>2865</v>
      </c>
      <c r="B103" s="1584" t="s">
        <v>2866</v>
      </c>
      <c r="C103" s="1584" t="s">
        <v>456</v>
      </c>
      <c r="D103" s="1618" t="s">
        <v>2867</v>
      </c>
      <c r="E103" s="1586" t="s">
        <v>2868</v>
      </c>
      <c r="F103" s="1586" t="s">
        <v>1636</v>
      </c>
      <c r="G103" s="1586">
        <v>5</v>
      </c>
      <c r="H103" s="1587">
        <v>2</v>
      </c>
      <c r="I103" s="1717">
        <v>5</v>
      </c>
      <c r="J103" s="1717">
        <v>20</v>
      </c>
      <c r="K103" s="1726">
        <v>6.67</v>
      </c>
      <c r="L103" s="1590" t="s">
        <v>2875</v>
      </c>
      <c r="M103" s="315"/>
      <c r="N103" s="315"/>
      <c r="O103" s="315"/>
      <c r="P103" s="315"/>
      <c r="Q103" s="315"/>
      <c r="R103" s="315"/>
      <c r="S103" s="315"/>
      <c r="T103" s="315"/>
      <c r="U103" s="315"/>
      <c r="V103" s="315"/>
      <c r="W103" s="315"/>
      <c r="X103" s="315"/>
      <c r="Y103" s="315"/>
      <c r="Z103" s="315"/>
    </row>
    <row r="104" spans="1:26" ht="25.2" customHeight="1">
      <c r="A104" s="1590" t="s">
        <v>2865</v>
      </c>
      <c r="B104" s="1584" t="s">
        <v>2866</v>
      </c>
      <c r="C104" s="1584" t="s">
        <v>456</v>
      </c>
      <c r="D104" s="1618" t="s">
        <v>9505</v>
      </c>
      <c r="E104" s="1644" t="s">
        <v>2869</v>
      </c>
      <c r="F104" s="1586" t="s">
        <v>1636</v>
      </c>
      <c r="G104" s="1586">
        <v>5</v>
      </c>
      <c r="H104" s="1587">
        <v>2</v>
      </c>
      <c r="I104" s="1717">
        <v>5</v>
      </c>
      <c r="J104" s="1717">
        <v>20</v>
      </c>
      <c r="K104" s="1726">
        <v>6.67</v>
      </c>
      <c r="L104" s="1590" t="s">
        <v>2875</v>
      </c>
      <c r="M104" s="371"/>
      <c r="N104" s="371"/>
      <c r="O104" s="371"/>
      <c r="P104" s="371"/>
      <c r="Q104" s="371"/>
      <c r="R104" s="371"/>
      <c r="S104" s="371"/>
      <c r="T104" s="371"/>
      <c r="U104" s="371"/>
      <c r="V104" s="371"/>
      <c r="W104" s="371"/>
      <c r="X104" s="371"/>
      <c r="Y104" s="371"/>
      <c r="Z104" s="371"/>
    </row>
    <row r="105" spans="1:26" ht="25.2" customHeight="1">
      <c r="A105" s="1590" t="s">
        <v>2865</v>
      </c>
      <c r="B105" s="1584" t="s">
        <v>2866</v>
      </c>
      <c r="C105" s="1584" t="s">
        <v>456</v>
      </c>
      <c r="D105" s="1618" t="s">
        <v>9506</v>
      </c>
      <c r="E105" s="1586" t="s">
        <v>2870</v>
      </c>
      <c r="F105" s="1586" t="s">
        <v>1636</v>
      </c>
      <c r="G105" s="1586">
        <v>5</v>
      </c>
      <c r="H105" s="1587">
        <v>2</v>
      </c>
      <c r="I105" s="1717">
        <v>5</v>
      </c>
      <c r="J105" s="1717">
        <v>20</v>
      </c>
      <c r="K105" s="1726">
        <v>6.67</v>
      </c>
      <c r="L105" s="1590" t="s">
        <v>2875</v>
      </c>
      <c r="M105" s="371"/>
      <c r="N105" s="371"/>
      <c r="O105" s="371"/>
      <c r="P105" s="371"/>
      <c r="Q105" s="371"/>
      <c r="R105" s="371"/>
      <c r="S105" s="371"/>
      <c r="T105" s="371"/>
      <c r="U105" s="371"/>
      <c r="V105" s="371"/>
      <c r="W105" s="371"/>
      <c r="X105" s="371"/>
      <c r="Y105" s="371"/>
      <c r="Z105" s="371"/>
    </row>
    <row r="106" spans="1:26" ht="25.2" customHeight="1">
      <c r="A106" s="1590" t="s">
        <v>2865</v>
      </c>
      <c r="B106" s="1584" t="s">
        <v>2866</v>
      </c>
      <c r="C106" s="1584" t="s">
        <v>456</v>
      </c>
      <c r="D106" s="1618" t="s">
        <v>2871</v>
      </c>
      <c r="E106" s="1586" t="s">
        <v>2872</v>
      </c>
      <c r="F106" s="1586" t="s">
        <v>1636</v>
      </c>
      <c r="G106" s="1586">
        <v>5</v>
      </c>
      <c r="H106" s="1587">
        <v>2</v>
      </c>
      <c r="I106" s="1717">
        <v>5</v>
      </c>
      <c r="J106" s="1717">
        <v>20</v>
      </c>
      <c r="K106" s="1726">
        <v>6.67</v>
      </c>
      <c r="L106" s="1590" t="s">
        <v>2875</v>
      </c>
      <c r="M106" s="371"/>
      <c r="N106" s="371"/>
      <c r="O106" s="371"/>
      <c r="P106" s="371"/>
      <c r="Q106" s="371"/>
      <c r="R106" s="371"/>
      <c r="S106" s="371"/>
      <c r="T106" s="371"/>
      <c r="U106" s="371"/>
      <c r="V106" s="371"/>
      <c r="W106" s="371"/>
      <c r="X106" s="371"/>
      <c r="Y106" s="371"/>
      <c r="Z106" s="371"/>
    </row>
    <row r="107" spans="1:26" ht="25.2" customHeight="1">
      <c r="A107" s="1590" t="s">
        <v>2865</v>
      </c>
      <c r="B107" s="1584" t="s">
        <v>2866</v>
      </c>
      <c r="C107" s="1584" t="s">
        <v>456</v>
      </c>
      <c r="D107" s="1618" t="s">
        <v>2873</v>
      </c>
      <c r="E107" s="1586" t="s">
        <v>2874</v>
      </c>
      <c r="F107" s="1586" t="s">
        <v>1636</v>
      </c>
      <c r="G107" s="1586">
        <v>5</v>
      </c>
      <c r="H107" s="1587">
        <v>2</v>
      </c>
      <c r="I107" s="1717">
        <v>5</v>
      </c>
      <c r="J107" s="1717">
        <v>20</v>
      </c>
      <c r="K107" s="1726">
        <v>6.67</v>
      </c>
      <c r="L107" s="1590" t="s">
        <v>2875</v>
      </c>
      <c r="M107" s="371"/>
      <c r="N107" s="371"/>
      <c r="O107" s="371"/>
      <c r="P107" s="371"/>
      <c r="Q107" s="371"/>
      <c r="R107" s="371"/>
      <c r="S107" s="371"/>
      <c r="T107" s="371"/>
      <c r="U107" s="371"/>
      <c r="V107" s="371"/>
      <c r="W107" s="371"/>
      <c r="X107" s="371"/>
      <c r="Y107" s="371"/>
      <c r="Z107" s="371"/>
    </row>
    <row r="108" spans="1:26" ht="25.2" customHeight="1">
      <c r="A108" s="1586" t="s">
        <v>3043</v>
      </c>
      <c r="B108" s="1586" t="s">
        <v>3044</v>
      </c>
      <c r="C108" s="1586" t="s">
        <v>456</v>
      </c>
      <c r="D108" s="1586" t="s">
        <v>3045</v>
      </c>
      <c r="E108" s="1640" t="s">
        <v>3046</v>
      </c>
      <c r="F108" s="1586" t="s">
        <v>1636</v>
      </c>
      <c r="G108" s="1586">
        <v>3</v>
      </c>
      <c r="H108" s="1586">
        <v>3</v>
      </c>
      <c r="I108" s="1604">
        <v>3</v>
      </c>
      <c r="J108" s="1604">
        <v>20</v>
      </c>
      <c r="K108" s="1653">
        <v>6.66</v>
      </c>
      <c r="L108" s="1592" t="s">
        <v>3066</v>
      </c>
      <c r="M108" s="19"/>
      <c r="N108" s="19"/>
      <c r="O108" s="19"/>
      <c r="P108" s="19"/>
      <c r="Q108" s="19"/>
      <c r="R108" s="19"/>
      <c r="S108" s="19"/>
      <c r="T108" s="19"/>
      <c r="U108" s="19"/>
      <c r="V108" s="19"/>
      <c r="W108" s="19"/>
      <c r="X108" s="19"/>
      <c r="Y108" s="19"/>
      <c r="Z108" s="19"/>
    </row>
    <row r="109" spans="1:26" ht="25.2" customHeight="1">
      <c r="A109" s="1586" t="s">
        <v>3043</v>
      </c>
      <c r="B109" s="1657" t="s">
        <v>3044</v>
      </c>
      <c r="C109" s="1657" t="s">
        <v>456</v>
      </c>
      <c r="D109" s="1644" t="s">
        <v>3047</v>
      </c>
      <c r="E109" s="1662" t="s">
        <v>3048</v>
      </c>
      <c r="F109" s="1644" t="s">
        <v>1636</v>
      </c>
      <c r="G109" s="1663">
        <v>3</v>
      </c>
      <c r="H109" s="1664">
        <v>3</v>
      </c>
      <c r="I109" s="1586">
        <v>3</v>
      </c>
      <c r="J109" s="1586">
        <v>20</v>
      </c>
      <c r="K109" s="1651">
        <v>6.66</v>
      </c>
      <c r="L109" s="1592" t="s">
        <v>3066</v>
      </c>
      <c r="M109" s="45"/>
      <c r="N109" s="45"/>
      <c r="O109" s="45"/>
      <c r="P109" s="45"/>
      <c r="Q109" s="45"/>
      <c r="R109" s="45"/>
      <c r="S109" s="45"/>
      <c r="T109" s="45"/>
      <c r="U109" s="45"/>
      <c r="V109" s="45"/>
      <c r="W109" s="45"/>
      <c r="X109" s="45"/>
      <c r="Y109" s="45"/>
      <c r="Z109" s="45"/>
    </row>
    <row r="110" spans="1:26" ht="25.2" customHeight="1">
      <c r="A110" s="1657" t="s">
        <v>795</v>
      </c>
      <c r="B110" s="1657" t="s">
        <v>796</v>
      </c>
      <c r="C110" s="1657" t="s">
        <v>456</v>
      </c>
      <c r="D110" s="1586" t="s">
        <v>1938</v>
      </c>
      <c r="E110" s="1640" t="s">
        <v>1939</v>
      </c>
      <c r="F110" s="1586" t="s">
        <v>1636</v>
      </c>
      <c r="G110" s="1665">
        <v>14</v>
      </c>
      <c r="H110" s="1606">
        <v>14</v>
      </c>
      <c r="I110" s="1586">
        <v>14</v>
      </c>
      <c r="J110" s="1586">
        <v>20</v>
      </c>
      <c r="K110" s="1651">
        <v>1.42</v>
      </c>
      <c r="L110" s="1592" t="s">
        <v>3066</v>
      </c>
      <c r="M110" s="45"/>
      <c r="N110" s="45"/>
      <c r="O110" s="45"/>
      <c r="P110" s="45"/>
      <c r="Q110" s="45"/>
      <c r="R110" s="45"/>
      <c r="S110" s="45"/>
      <c r="T110" s="45"/>
      <c r="U110" s="45"/>
      <c r="V110" s="45"/>
      <c r="W110" s="45"/>
      <c r="X110" s="45"/>
      <c r="Y110" s="45"/>
      <c r="Z110" s="45"/>
    </row>
    <row r="111" spans="1:26" ht="25.2" customHeight="1">
      <c r="A111" s="1657" t="s">
        <v>795</v>
      </c>
      <c r="B111" s="1657" t="s">
        <v>796</v>
      </c>
      <c r="C111" s="1657" t="s">
        <v>456</v>
      </c>
      <c r="D111" s="1586" t="s">
        <v>1940</v>
      </c>
      <c r="E111" s="1640" t="s">
        <v>1941</v>
      </c>
      <c r="F111" s="1586" t="s">
        <v>1636</v>
      </c>
      <c r="G111" s="1665">
        <v>14</v>
      </c>
      <c r="H111" s="1606">
        <v>14</v>
      </c>
      <c r="I111" s="1586">
        <v>14</v>
      </c>
      <c r="J111" s="1586">
        <v>20</v>
      </c>
      <c r="K111" s="1651">
        <v>1.42</v>
      </c>
      <c r="L111" s="1592" t="s">
        <v>3066</v>
      </c>
      <c r="M111" s="45"/>
      <c r="N111" s="45"/>
      <c r="O111" s="45"/>
      <c r="P111" s="45"/>
      <c r="Q111" s="45"/>
      <c r="R111" s="45"/>
      <c r="S111" s="45"/>
      <c r="T111" s="45"/>
      <c r="U111" s="45"/>
      <c r="V111" s="45"/>
      <c r="W111" s="45"/>
      <c r="X111" s="45"/>
      <c r="Y111" s="45"/>
      <c r="Z111" s="45"/>
    </row>
    <row r="112" spans="1:26" ht="25.2" customHeight="1">
      <c r="A112" s="1657" t="s">
        <v>795</v>
      </c>
      <c r="B112" s="1657" t="s">
        <v>796</v>
      </c>
      <c r="C112" s="1657" t="s">
        <v>456</v>
      </c>
      <c r="D112" s="1657" t="s">
        <v>1942</v>
      </c>
      <c r="E112" s="1666" t="s">
        <v>1943</v>
      </c>
      <c r="F112" s="1657" t="s">
        <v>1636</v>
      </c>
      <c r="G112" s="1667">
        <v>14</v>
      </c>
      <c r="H112" s="1668">
        <v>14</v>
      </c>
      <c r="I112" s="1586">
        <v>14</v>
      </c>
      <c r="J112" s="1586">
        <v>20</v>
      </c>
      <c r="K112" s="1651">
        <v>1.42</v>
      </c>
      <c r="L112" s="1592" t="s">
        <v>3066</v>
      </c>
      <c r="M112" s="45"/>
      <c r="N112" s="45"/>
      <c r="O112" s="45"/>
      <c r="P112" s="45"/>
      <c r="Q112" s="45"/>
      <c r="R112" s="45"/>
      <c r="S112" s="45"/>
      <c r="T112" s="45"/>
      <c r="U112" s="45"/>
      <c r="V112" s="45"/>
      <c r="W112" s="45"/>
      <c r="X112" s="45"/>
      <c r="Y112" s="45"/>
      <c r="Z112" s="45"/>
    </row>
    <row r="113" spans="1:26" ht="25.2" customHeight="1">
      <c r="A113" s="1657" t="s">
        <v>795</v>
      </c>
      <c r="B113" s="1657" t="s">
        <v>796</v>
      </c>
      <c r="C113" s="1657" t="s">
        <v>456</v>
      </c>
      <c r="D113" s="1657" t="s">
        <v>1944</v>
      </c>
      <c r="E113" s="1666" t="s">
        <v>1945</v>
      </c>
      <c r="F113" s="1657" t="s">
        <v>1636</v>
      </c>
      <c r="G113" s="1667">
        <v>14</v>
      </c>
      <c r="H113" s="1668">
        <v>14</v>
      </c>
      <c r="I113" s="1586">
        <v>14</v>
      </c>
      <c r="J113" s="1586">
        <v>20</v>
      </c>
      <c r="K113" s="1651">
        <v>1.42</v>
      </c>
      <c r="L113" s="1592" t="s">
        <v>3066</v>
      </c>
      <c r="M113" s="45"/>
      <c r="N113" s="45"/>
      <c r="O113" s="45"/>
      <c r="P113" s="45"/>
      <c r="Q113" s="45"/>
      <c r="R113" s="45"/>
      <c r="S113" s="45"/>
      <c r="T113" s="45"/>
      <c r="U113" s="45"/>
      <c r="V113" s="45"/>
      <c r="W113" s="45"/>
      <c r="X113" s="45"/>
      <c r="Y113" s="45"/>
      <c r="Z113" s="45"/>
    </row>
    <row r="114" spans="1:26" ht="25.2" customHeight="1">
      <c r="A114" s="1657" t="s">
        <v>795</v>
      </c>
      <c r="B114" s="1657" t="s">
        <v>796</v>
      </c>
      <c r="C114" s="1657" t="s">
        <v>456</v>
      </c>
      <c r="D114" s="1657" t="s">
        <v>1946</v>
      </c>
      <c r="E114" s="1666" t="s">
        <v>1947</v>
      </c>
      <c r="F114" s="1657" t="s">
        <v>1636</v>
      </c>
      <c r="G114" s="1667">
        <v>14</v>
      </c>
      <c r="H114" s="1668">
        <v>14</v>
      </c>
      <c r="I114" s="1586">
        <v>14</v>
      </c>
      <c r="J114" s="1586">
        <v>20</v>
      </c>
      <c r="K114" s="1651">
        <v>1.42</v>
      </c>
      <c r="L114" s="1592" t="s">
        <v>3066</v>
      </c>
      <c r="M114" s="45"/>
      <c r="N114" s="45"/>
      <c r="O114" s="45"/>
      <c r="P114" s="45"/>
      <c r="Q114" s="45"/>
      <c r="R114" s="45"/>
      <c r="S114" s="45"/>
      <c r="T114" s="45"/>
      <c r="U114" s="45"/>
      <c r="V114" s="45"/>
      <c r="W114" s="45"/>
      <c r="X114" s="45"/>
      <c r="Y114" s="45"/>
      <c r="Z114" s="45"/>
    </row>
    <row r="115" spans="1:26" ht="25.2" customHeight="1">
      <c r="A115" s="1657" t="s">
        <v>795</v>
      </c>
      <c r="B115" s="1657" t="s">
        <v>796</v>
      </c>
      <c r="C115" s="1657" t="s">
        <v>456</v>
      </c>
      <c r="D115" s="1657" t="s">
        <v>1948</v>
      </c>
      <c r="E115" s="1666" t="s">
        <v>1949</v>
      </c>
      <c r="F115" s="1657" t="s">
        <v>1636</v>
      </c>
      <c r="G115" s="1667">
        <v>14</v>
      </c>
      <c r="H115" s="1668">
        <v>14</v>
      </c>
      <c r="I115" s="1586">
        <v>14</v>
      </c>
      <c r="J115" s="1586">
        <v>20</v>
      </c>
      <c r="K115" s="1651">
        <v>1.42</v>
      </c>
      <c r="L115" s="1592" t="s">
        <v>3066</v>
      </c>
      <c r="M115" s="45"/>
      <c r="N115" s="45"/>
      <c r="O115" s="45"/>
      <c r="P115" s="45"/>
      <c r="Q115" s="45"/>
      <c r="R115" s="45"/>
      <c r="S115" s="45"/>
      <c r="T115" s="45"/>
      <c r="U115" s="45"/>
      <c r="V115" s="45"/>
      <c r="W115" s="45"/>
      <c r="X115" s="45"/>
      <c r="Y115" s="45"/>
      <c r="Z115" s="45"/>
    </row>
    <row r="116" spans="1:26" ht="25.2" customHeight="1">
      <c r="A116" s="1657" t="s">
        <v>795</v>
      </c>
      <c r="B116" s="1657" t="s">
        <v>796</v>
      </c>
      <c r="C116" s="1657" t="s">
        <v>456</v>
      </c>
      <c r="D116" s="1657" t="s">
        <v>1950</v>
      </c>
      <c r="E116" s="1666" t="s">
        <v>1951</v>
      </c>
      <c r="F116" s="1657" t="s">
        <v>1636</v>
      </c>
      <c r="G116" s="1667">
        <v>14</v>
      </c>
      <c r="H116" s="1668">
        <v>14</v>
      </c>
      <c r="I116" s="1586">
        <v>14</v>
      </c>
      <c r="J116" s="1586">
        <v>20</v>
      </c>
      <c r="K116" s="1651">
        <v>1.42</v>
      </c>
      <c r="L116" s="1592" t="s">
        <v>3066</v>
      </c>
      <c r="M116" s="45"/>
      <c r="N116" s="45"/>
      <c r="O116" s="45"/>
      <c r="P116" s="45"/>
      <c r="Q116" s="45"/>
      <c r="R116" s="45"/>
      <c r="S116" s="45"/>
      <c r="T116" s="45"/>
      <c r="U116" s="45"/>
      <c r="V116" s="45"/>
      <c r="W116" s="45"/>
      <c r="X116" s="45"/>
      <c r="Y116" s="45"/>
      <c r="Z116" s="45"/>
    </row>
    <row r="117" spans="1:26" ht="25.2" customHeight="1">
      <c r="A117" s="1657" t="s">
        <v>795</v>
      </c>
      <c r="B117" s="1657" t="s">
        <v>796</v>
      </c>
      <c r="C117" s="1657" t="s">
        <v>456</v>
      </c>
      <c r="D117" s="1657" t="s">
        <v>1952</v>
      </c>
      <c r="E117" s="1666" t="s">
        <v>1953</v>
      </c>
      <c r="F117" s="1657" t="s">
        <v>1636</v>
      </c>
      <c r="G117" s="1667">
        <v>14</v>
      </c>
      <c r="H117" s="1668">
        <v>14</v>
      </c>
      <c r="I117" s="1586">
        <v>14</v>
      </c>
      <c r="J117" s="1586">
        <v>20</v>
      </c>
      <c r="K117" s="1651">
        <v>1.42</v>
      </c>
      <c r="L117" s="1592" t="s">
        <v>3066</v>
      </c>
      <c r="M117" s="45"/>
      <c r="N117" s="45"/>
      <c r="O117" s="45"/>
      <c r="P117" s="45"/>
      <c r="Q117" s="45"/>
      <c r="R117" s="45"/>
      <c r="S117" s="45"/>
      <c r="T117" s="45"/>
      <c r="U117" s="45"/>
      <c r="V117" s="45"/>
      <c r="W117" s="45"/>
      <c r="X117" s="45"/>
      <c r="Y117" s="45"/>
      <c r="Z117" s="45"/>
    </row>
    <row r="118" spans="1:26" ht="25.2" customHeight="1">
      <c r="A118" s="1657" t="s">
        <v>795</v>
      </c>
      <c r="B118" s="1657" t="s">
        <v>796</v>
      </c>
      <c r="C118" s="1657" t="s">
        <v>456</v>
      </c>
      <c r="D118" s="1657" t="s">
        <v>1954</v>
      </c>
      <c r="E118" s="1666" t="s">
        <v>1955</v>
      </c>
      <c r="F118" s="1657" t="s">
        <v>1636</v>
      </c>
      <c r="G118" s="1667">
        <v>14</v>
      </c>
      <c r="H118" s="1668">
        <v>14</v>
      </c>
      <c r="I118" s="1586">
        <v>14</v>
      </c>
      <c r="J118" s="1586">
        <v>20</v>
      </c>
      <c r="K118" s="1651">
        <v>1.42</v>
      </c>
      <c r="L118" s="1592" t="s">
        <v>3066</v>
      </c>
      <c r="M118" s="45"/>
      <c r="N118" s="45"/>
      <c r="O118" s="45"/>
      <c r="P118" s="45"/>
      <c r="Q118" s="45"/>
      <c r="R118" s="45"/>
      <c r="S118" s="45"/>
      <c r="T118" s="45"/>
      <c r="U118" s="45"/>
      <c r="V118" s="45"/>
      <c r="W118" s="45"/>
      <c r="X118" s="45"/>
      <c r="Y118" s="45"/>
      <c r="Z118" s="45"/>
    </row>
    <row r="119" spans="1:26" ht="25.2" customHeight="1">
      <c r="A119" s="1657" t="s">
        <v>795</v>
      </c>
      <c r="B119" s="1657" t="s">
        <v>796</v>
      </c>
      <c r="C119" s="1657" t="s">
        <v>456</v>
      </c>
      <c r="D119" s="1657" t="s">
        <v>3049</v>
      </c>
      <c r="E119" s="1666" t="s">
        <v>1957</v>
      </c>
      <c r="F119" s="1657" t="s">
        <v>1636</v>
      </c>
      <c r="G119" s="1667">
        <v>10</v>
      </c>
      <c r="H119" s="1668">
        <v>14</v>
      </c>
      <c r="I119" s="1586">
        <v>14</v>
      </c>
      <c r="J119" s="1586">
        <v>20</v>
      </c>
      <c r="K119" s="1651">
        <v>1.42</v>
      </c>
      <c r="L119" s="1592" t="s">
        <v>3066</v>
      </c>
      <c r="M119" s="45"/>
      <c r="N119" s="45"/>
      <c r="O119" s="45"/>
      <c r="P119" s="45"/>
      <c r="Q119" s="45"/>
      <c r="R119" s="45"/>
      <c r="S119" s="45"/>
      <c r="T119" s="45"/>
      <c r="U119" s="45"/>
      <c r="V119" s="45"/>
      <c r="W119" s="45"/>
      <c r="X119" s="45"/>
      <c r="Y119" s="45"/>
      <c r="Z119" s="45"/>
    </row>
    <row r="120" spans="1:26" ht="25.2" customHeight="1">
      <c r="A120" s="1657" t="s">
        <v>795</v>
      </c>
      <c r="B120" s="1657" t="s">
        <v>796</v>
      </c>
      <c r="C120" s="1657" t="s">
        <v>456</v>
      </c>
      <c r="D120" s="1657" t="s">
        <v>1958</v>
      </c>
      <c r="E120" s="1666" t="s">
        <v>1959</v>
      </c>
      <c r="F120" s="1669" t="s">
        <v>1636</v>
      </c>
      <c r="G120" s="1667">
        <v>10</v>
      </c>
      <c r="H120" s="1668">
        <v>14</v>
      </c>
      <c r="I120" s="1586">
        <v>14</v>
      </c>
      <c r="J120" s="1586">
        <v>20</v>
      </c>
      <c r="K120" s="1651">
        <v>1.42</v>
      </c>
      <c r="L120" s="1592" t="s">
        <v>3066</v>
      </c>
      <c r="M120" s="45"/>
      <c r="N120" s="45"/>
      <c r="O120" s="45"/>
      <c r="P120" s="45"/>
      <c r="Q120" s="45"/>
      <c r="R120" s="45"/>
      <c r="S120" s="45"/>
      <c r="T120" s="45"/>
      <c r="U120" s="45"/>
      <c r="V120" s="45"/>
      <c r="W120" s="45"/>
      <c r="X120" s="45"/>
      <c r="Y120" s="45"/>
      <c r="Z120" s="45"/>
    </row>
    <row r="121" spans="1:26" ht="25.2" customHeight="1">
      <c r="A121" s="1657" t="s">
        <v>795</v>
      </c>
      <c r="B121" s="1657" t="s">
        <v>796</v>
      </c>
      <c r="C121" s="1657" t="s">
        <v>456</v>
      </c>
      <c r="D121" s="1657" t="s">
        <v>1960</v>
      </c>
      <c r="E121" s="1666" t="s">
        <v>1961</v>
      </c>
      <c r="F121" s="1657" t="s">
        <v>1636</v>
      </c>
      <c r="G121" s="1667">
        <v>10</v>
      </c>
      <c r="H121" s="1668">
        <v>14</v>
      </c>
      <c r="I121" s="1586">
        <v>14</v>
      </c>
      <c r="J121" s="1586">
        <v>20</v>
      </c>
      <c r="K121" s="1651">
        <v>1.42</v>
      </c>
      <c r="L121" s="1592" t="s">
        <v>3066</v>
      </c>
      <c r="M121" s="45"/>
      <c r="N121" s="45"/>
      <c r="O121" s="45"/>
      <c r="P121" s="45"/>
      <c r="Q121" s="45"/>
      <c r="R121" s="45"/>
      <c r="S121" s="45"/>
      <c r="T121" s="45"/>
      <c r="U121" s="45"/>
      <c r="V121" s="45"/>
      <c r="W121" s="45"/>
      <c r="X121" s="45"/>
      <c r="Y121" s="45"/>
      <c r="Z121" s="45"/>
    </row>
    <row r="122" spans="1:26" ht="25.2" customHeight="1">
      <c r="A122" s="1657" t="s">
        <v>795</v>
      </c>
      <c r="B122" s="1657" t="s">
        <v>796</v>
      </c>
      <c r="C122" s="1657" t="s">
        <v>456</v>
      </c>
      <c r="D122" s="1657" t="s">
        <v>1962</v>
      </c>
      <c r="E122" s="1666" t="s">
        <v>1963</v>
      </c>
      <c r="F122" s="1657" t="s">
        <v>1636</v>
      </c>
      <c r="G122" s="1667">
        <v>14</v>
      </c>
      <c r="H122" s="1668">
        <v>14</v>
      </c>
      <c r="I122" s="1586">
        <v>14</v>
      </c>
      <c r="J122" s="1586">
        <v>20</v>
      </c>
      <c r="K122" s="1651">
        <v>1.42</v>
      </c>
      <c r="L122" s="1592" t="s">
        <v>3066</v>
      </c>
      <c r="M122" s="45"/>
      <c r="N122" s="45"/>
      <c r="O122" s="45"/>
      <c r="P122" s="45"/>
      <c r="Q122" s="45"/>
      <c r="R122" s="45"/>
      <c r="S122" s="45"/>
      <c r="T122" s="45"/>
      <c r="U122" s="45"/>
      <c r="V122" s="45"/>
      <c r="W122" s="45"/>
      <c r="X122" s="45"/>
      <c r="Y122" s="45"/>
      <c r="Z122" s="45"/>
    </row>
    <row r="123" spans="1:26" ht="25.2" customHeight="1">
      <c r="A123" s="1657" t="s">
        <v>795</v>
      </c>
      <c r="B123" s="1657" t="s">
        <v>796</v>
      </c>
      <c r="C123" s="1657" t="s">
        <v>456</v>
      </c>
      <c r="D123" s="1657" t="s">
        <v>1964</v>
      </c>
      <c r="E123" s="1666" t="s">
        <v>1965</v>
      </c>
      <c r="F123" s="1657" t="s">
        <v>1636</v>
      </c>
      <c r="G123" s="1667">
        <v>14</v>
      </c>
      <c r="H123" s="1668">
        <v>14</v>
      </c>
      <c r="I123" s="1586">
        <v>14</v>
      </c>
      <c r="J123" s="1586">
        <v>20</v>
      </c>
      <c r="K123" s="1651">
        <v>1.42</v>
      </c>
      <c r="L123" s="1592" t="s">
        <v>3066</v>
      </c>
      <c r="M123" s="45"/>
      <c r="N123" s="45"/>
      <c r="O123" s="45"/>
      <c r="P123" s="45"/>
      <c r="Q123" s="45"/>
      <c r="R123" s="45"/>
      <c r="S123" s="45"/>
      <c r="T123" s="45"/>
      <c r="U123" s="45"/>
      <c r="V123" s="45"/>
      <c r="W123" s="45"/>
      <c r="X123" s="45"/>
      <c r="Y123" s="45"/>
      <c r="Z123" s="45"/>
    </row>
    <row r="124" spans="1:26" ht="25.2" customHeight="1">
      <c r="A124" s="1657" t="s">
        <v>795</v>
      </c>
      <c r="B124" s="1657" t="s">
        <v>796</v>
      </c>
      <c r="C124" s="1657" t="s">
        <v>456</v>
      </c>
      <c r="D124" s="1657" t="s">
        <v>1966</v>
      </c>
      <c r="E124" s="1666" t="s">
        <v>1967</v>
      </c>
      <c r="F124" s="1657" t="s">
        <v>1636</v>
      </c>
      <c r="G124" s="1667">
        <v>14</v>
      </c>
      <c r="H124" s="1668">
        <v>14</v>
      </c>
      <c r="I124" s="1586">
        <v>14</v>
      </c>
      <c r="J124" s="1586">
        <v>20</v>
      </c>
      <c r="K124" s="1651">
        <v>1.42</v>
      </c>
      <c r="L124" s="1592" t="s">
        <v>3066</v>
      </c>
      <c r="M124" s="45"/>
      <c r="N124" s="45"/>
      <c r="O124" s="45"/>
      <c r="P124" s="45"/>
      <c r="Q124" s="45"/>
      <c r="R124" s="45"/>
      <c r="S124" s="45"/>
      <c r="T124" s="45"/>
      <c r="U124" s="45"/>
      <c r="V124" s="45"/>
      <c r="W124" s="45"/>
      <c r="X124" s="45"/>
      <c r="Y124" s="45"/>
      <c r="Z124" s="45"/>
    </row>
    <row r="125" spans="1:26" ht="25.2" customHeight="1">
      <c r="A125" s="1657"/>
      <c r="B125" s="1657"/>
      <c r="C125" s="1657"/>
      <c r="D125" s="1657" t="s">
        <v>1968</v>
      </c>
      <c r="E125" s="1666" t="s">
        <v>1969</v>
      </c>
      <c r="F125" s="1657" t="s">
        <v>1636</v>
      </c>
      <c r="G125" s="1667">
        <v>14</v>
      </c>
      <c r="H125" s="1668">
        <v>14</v>
      </c>
      <c r="I125" s="1586">
        <v>14</v>
      </c>
      <c r="J125" s="1586">
        <v>20</v>
      </c>
      <c r="K125" s="1651">
        <v>1.42</v>
      </c>
      <c r="L125" s="1592" t="s">
        <v>3066</v>
      </c>
      <c r="M125" s="45"/>
      <c r="N125" s="45"/>
      <c r="O125" s="45"/>
      <c r="P125" s="45"/>
      <c r="Q125" s="45"/>
      <c r="R125" s="45"/>
      <c r="S125" s="45"/>
      <c r="T125" s="45"/>
      <c r="U125" s="45"/>
      <c r="V125" s="45"/>
      <c r="W125" s="45"/>
      <c r="X125" s="45"/>
      <c r="Y125" s="45"/>
      <c r="Z125" s="45"/>
    </row>
    <row r="126" spans="1:26" ht="25.2" customHeight="1">
      <c r="A126" s="1657" t="s">
        <v>1844</v>
      </c>
      <c r="B126" s="1604" t="s">
        <v>1845</v>
      </c>
      <c r="C126" s="1604" t="s">
        <v>456</v>
      </c>
      <c r="D126" s="1657" t="s">
        <v>1970</v>
      </c>
      <c r="E126" s="1666" t="s">
        <v>1971</v>
      </c>
      <c r="F126" s="1657" t="s">
        <v>1636</v>
      </c>
      <c r="G126" s="1667">
        <v>14</v>
      </c>
      <c r="H126" s="1668">
        <v>14</v>
      </c>
      <c r="I126" s="1586">
        <v>14</v>
      </c>
      <c r="J126" s="1586">
        <v>20</v>
      </c>
      <c r="K126" s="1651">
        <v>1.42</v>
      </c>
      <c r="L126" s="1592" t="s">
        <v>3066</v>
      </c>
      <c r="M126" s="45"/>
      <c r="N126" s="45"/>
      <c r="O126" s="45"/>
      <c r="P126" s="45"/>
      <c r="Q126" s="45"/>
      <c r="R126" s="45"/>
      <c r="S126" s="45"/>
      <c r="T126" s="45"/>
      <c r="U126" s="45"/>
      <c r="V126" s="45"/>
      <c r="W126" s="45"/>
      <c r="X126" s="45"/>
      <c r="Y126" s="45"/>
      <c r="Z126" s="45"/>
    </row>
    <row r="127" spans="1:26" ht="25.2" customHeight="1">
      <c r="A127" s="1607" t="s">
        <v>3050</v>
      </c>
      <c r="B127" s="1608" t="s">
        <v>3051</v>
      </c>
      <c r="C127" s="1608" t="s">
        <v>456</v>
      </c>
      <c r="D127" s="1604" t="s">
        <v>2005</v>
      </c>
      <c r="E127" s="1609" t="s">
        <v>2006</v>
      </c>
      <c r="F127" s="1610" t="s">
        <v>1636</v>
      </c>
      <c r="G127" s="1611">
        <v>6</v>
      </c>
      <c r="H127" s="1605">
        <v>6</v>
      </c>
      <c r="I127" s="1604">
        <v>6</v>
      </c>
      <c r="J127" s="1604">
        <v>20</v>
      </c>
      <c r="K127" s="1653">
        <v>3.33</v>
      </c>
      <c r="L127" s="1592" t="s">
        <v>3066</v>
      </c>
      <c r="M127" s="45"/>
      <c r="N127" s="45"/>
      <c r="O127" s="45"/>
      <c r="P127" s="45"/>
      <c r="Q127" s="45"/>
      <c r="R127" s="45"/>
      <c r="S127" s="45"/>
      <c r="T127" s="45"/>
      <c r="U127" s="45"/>
      <c r="V127" s="45"/>
      <c r="W127" s="45"/>
      <c r="X127" s="45"/>
      <c r="Y127" s="45"/>
      <c r="Z127" s="45"/>
    </row>
    <row r="128" spans="1:26" ht="25.2" customHeight="1">
      <c r="A128" s="1657" t="s">
        <v>3052</v>
      </c>
      <c r="B128" s="1657" t="s">
        <v>520</v>
      </c>
      <c r="C128" s="1657" t="s">
        <v>456</v>
      </c>
      <c r="D128" s="1657" t="s">
        <v>3053</v>
      </c>
      <c r="E128" s="1657" t="s">
        <v>3054</v>
      </c>
      <c r="F128" s="1657" t="s">
        <v>1636</v>
      </c>
      <c r="G128" s="1667">
        <v>7</v>
      </c>
      <c r="H128" s="1668">
        <v>6</v>
      </c>
      <c r="I128" s="1586">
        <v>7</v>
      </c>
      <c r="J128" s="1586">
        <v>20</v>
      </c>
      <c r="K128" s="1651">
        <v>3.33</v>
      </c>
      <c r="L128" s="1592" t="s">
        <v>3066</v>
      </c>
      <c r="M128" s="45"/>
      <c r="N128" s="45"/>
      <c r="O128" s="45"/>
      <c r="P128" s="45"/>
      <c r="Q128" s="45"/>
      <c r="R128" s="45"/>
      <c r="S128" s="45"/>
      <c r="T128" s="45"/>
      <c r="U128" s="45"/>
      <c r="V128" s="45"/>
      <c r="W128" s="45"/>
      <c r="X128" s="45"/>
      <c r="Y128" s="45"/>
      <c r="Z128" s="45"/>
    </row>
    <row r="129" spans="1:26" ht="25.2" customHeight="1">
      <c r="A129" s="1590" t="s">
        <v>3015</v>
      </c>
      <c r="B129" s="1590" t="s">
        <v>535</v>
      </c>
      <c r="C129" s="1584" t="s">
        <v>456</v>
      </c>
      <c r="D129" s="1657" t="s">
        <v>3055</v>
      </c>
      <c r="E129" s="1657" t="s">
        <v>3056</v>
      </c>
      <c r="F129" s="1657" t="s">
        <v>1636</v>
      </c>
      <c r="G129" s="1667">
        <v>3</v>
      </c>
      <c r="H129" s="1668">
        <v>3</v>
      </c>
      <c r="I129" s="1586">
        <v>3</v>
      </c>
      <c r="J129" s="1586">
        <v>20</v>
      </c>
      <c r="K129" s="1651">
        <v>6.66</v>
      </c>
      <c r="L129" s="1592" t="s">
        <v>3066</v>
      </c>
      <c r="M129" s="45"/>
      <c r="N129" s="45"/>
      <c r="O129" s="45"/>
      <c r="P129" s="45"/>
      <c r="Q129" s="45"/>
      <c r="R129" s="45"/>
      <c r="S129" s="45"/>
      <c r="T129" s="45"/>
      <c r="U129" s="45"/>
      <c r="V129" s="45"/>
      <c r="W129" s="45"/>
      <c r="X129" s="45"/>
      <c r="Y129" s="45"/>
      <c r="Z129" s="45"/>
    </row>
    <row r="130" spans="1:26" ht="25.2" customHeight="1">
      <c r="A130" s="1590"/>
      <c r="B130" s="1584"/>
      <c r="C130" s="1584"/>
      <c r="D130" s="1586"/>
      <c r="E130" s="1586"/>
      <c r="F130" s="1586"/>
      <c r="G130" s="1586"/>
      <c r="H130" s="1587"/>
      <c r="I130" s="1717"/>
      <c r="J130" s="1717"/>
      <c r="K130" s="1726"/>
      <c r="L130" s="1592" t="s">
        <v>3066</v>
      </c>
      <c r="M130" s="31"/>
      <c r="N130" s="31"/>
      <c r="O130" s="31"/>
      <c r="P130" s="31"/>
      <c r="Q130" s="31"/>
      <c r="R130" s="31"/>
      <c r="S130" s="31"/>
      <c r="T130" s="31"/>
      <c r="U130" s="31"/>
      <c r="V130" s="31"/>
      <c r="W130" s="31"/>
      <c r="X130" s="31"/>
      <c r="Y130" s="31"/>
      <c r="Z130" s="31"/>
    </row>
    <row r="131" spans="1:26" ht="25.2" customHeight="1">
      <c r="A131" s="1590" t="s">
        <v>3340</v>
      </c>
      <c r="B131" s="1584" t="s">
        <v>3341</v>
      </c>
      <c r="C131" s="1584" t="s">
        <v>456</v>
      </c>
      <c r="D131" s="1586" t="s">
        <v>3342</v>
      </c>
      <c r="E131" s="1612" t="s">
        <v>3343</v>
      </c>
      <c r="F131" s="1586" t="s">
        <v>1540</v>
      </c>
      <c r="G131" s="1586">
        <v>4</v>
      </c>
      <c r="H131" s="1587">
        <v>2</v>
      </c>
      <c r="I131" s="1652">
        <v>4</v>
      </c>
      <c r="J131" s="1652">
        <v>20</v>
      </c>
      <c r="K131" s="1653">
        <v>5</v>
      </c>
      <c r="L131" s="1590" t="s">
        <v>3354</v>
      </c>
      <c r="M131" s="19"/>
      <c r="N131" s="19"/>
      <c r="O131" s="19"/>
      <c r="P131" s="19"/>
      <c r="Q131" s="19"/>
      <c r="R131" s="19"/>
      <c r="S131" s="19"/>
      <c r="T131" s="19"/>
      <c r="U131" s="19"/>
      <c r="V131" s="19"/>
      <c r="W131" s="19"/>
      <c r="X131" s="19"/>
      <c r="Y131" s="19"/>
      <c r="Z131" s="19"/>
    </row>
    <row r="132" spans="1:26" ht="25.2" customHeight="1">
      <c r="A132" s="1590" t="s">
        <v>3340</v>
      </c>
      <c r="B132" s="1584" t="s">
        <v>3341</v>
      </c>
      <c r="C132" s="1584" t="s">
        <v>456</v>
      </c>
      <c r="D132" s="1644" t="s">
        <v>3344</v>
      </c>
      <c r="E132" s="1613" t="s">
        <v>3345</v>
      </c>
      <c r="F132" s="1644" t="s">
        <v>3346</v>
      </c>
      <c r="G132" s="1586">
        <v>4</v>
      </c>
      <c r="H132" s="1587">
        <v>2</v>
      </c>
      <c r="I132" s="1652">
        <v>4</v>
      </c>
      <c r="J132" s="1590">
        <v>10</v>
      </c>
      <c r="K132" s="1651">
        <v>2.5</v>
      </c>
      <c r="L132" s="1590" t="s">
        <v>3354</v>
      </c>
      <c r="M132" s="45"/>
      <c r="N132" s="45"/>
      <c r="O132" s="45"/>
      <c r="P132" s="45"/>
      <c r="Q132" s="45"/>
      <c r="R132" s="45"/>
      <c r="S132" s="45"/>
      <c r="T132" s="45"/>
      <c r="U132" s="45"/>
      <c r="V132" s="45"/>
      <c r="W132" s="45"/>
      <c r="X132" s="45"/>
      <c r="Y132" s="45"/>
      <c r="Z132" s="45"/>
    </row>
    <row r="133" spans="1:26" ht="25.2" customHeight="1">
      <c r="A133" s="1643" t="s">
        <v>3215</v>
      </c>
      <c r="B133" s="1642" t="s">
        <v>998</v>
      </c>
      <c r="C133" s="1584" t="s">
        <v>456</v>
      </c>
      <c r="D133" s="1586" t="s">
        <v>3347</v>
      </c>
      <c r="E133" s="1612" t="s">
        <v>3348</v>
      </c>
      <c r="F133" s="1644" t="s">
        <v>3346</v>
      </c>
      <c r="G133" s="1665">
        <v>11</v>
      </c>
      <c r="H133" s="1651">
        <v>10</v>
      </c>
      <c r="I133" s="1590">
        <v>11</v>
      </c>
      <c r="J133" s="1590">
        <v>10</v>
      </c>
      <c r="K133" s="1651">
        <v>0.91</v>
      </c>
      <c r="L133" s="1590" t="s">
        <v>3354</v>
      </c>
      <c r="M133" s="45"/>
      <c r="N133" s="45"/>
      <c r="O133" s="45"/>
      <c r="P133" s="45"/>
      <c r="Q133" s="45"/>
      <c r="R133" s="45"/>
      <c r="S133" s="45"/>
      <c r="T133" s="45"/>
      <c r="U133" s="45"/>
      <c r="V133" s="45"/>
      <c r="W133" s="45"/>
      <c r="X133" s="45"/>
      <c r="Y133" s="45"/>
      <c r="Z133" s="45"/>
    </row>
    <row r="134" spans="1:26" ht="25.2" customHeight="1">
      <c r="A134" s="1643"/>
      <c r="B134" s="1656" t="s">
        <v>3349</v>
      </c>
      <c r="C134" s="1657" t="s">
        <v>3051</v>
      </c>
      <c r="D134" s="1641" t="s">
        <v>9524</v>
      </c>
      <c r="E134" s="1612" t="s">
        <v>1544</v>
      </c>
      <c r="F134" s="1586" t="s">
        <v>1540</v>
      </c>
      <c r="G134" s="1665">
        <v>6</v>
      </c>
      <c r="H134" s="1651">
        <v>6</v>
      </c>
      <c r="I134" s="1590">
        <v>6</v>
      </c>
      <c r="J134" s="1590">
        <v>20</v>
      </c>
      <c r="K134" s="1651">
        <v>3.33</v>
      </c>
      <c r="L134" s="1590" t="s">
        <v>3354</v>
      </c>
      <c r="M134" s="45"/>
      <c r="N134" s="45"/>
      <c r="O134" s="45"/>
      <c r="P134" s="45"/>
      <c r="Q134" s="45"/>
      <c r="R134" s="45"/>
      <c r="S134" s="45"/>
      <c r="T134" s="45"/>
      <c r="U134" s="45"/>
      <c r="V134" s="45"/>
      <c r="W134" s="45"/>
      <c r="X134" s="45"/>
      <c r="Y134" s="45"/>
      <c r="Z134" s="45"/>
    </row>
    <row r="135" spans="1:26" ht="25.2" customHeight="1">
      <c r="A135" s="1643"/>
      <c r="B135" s="1590" t="s">
        <v>3350</v>
      </c>
      <c r="C135" s="1657" t="s">
        <v>3351</v>
      </c>
      <c r="D135" s="1657" t="s">
        <v>3352</v>
      </c>
      <c r="E135" s="1612" t="s">
        <v>3353</v>
      </c>
      <c r="F135" s="1657" t="s">
        <v>1540</v>
      </c>
      <c r="G135" s="1721">
        <v>6</v>
      </c>
      <c r="H135" s="1722">
        <v>2</v>
      </c>
      <c r="I135" s="1590">
        <v>6</v>
      </c>
      <c r="J135" s="1590">
        <v>20</v>
      </c>
      <c r="K135" s="1651">
        <v>3.33</v>
      </c>
      <c r="L135" s="1590" t="s">
        <v>3354</v>
      </c>
      <c r="M135" s="45"/>
      <c r="N135" s="45"/>
      <c r="O135" s="45"/>
      <c r="P135" s="45"/>
      <c r="Q135" s="45"/>
      <c r="R135" s="45"/>
      <c r="S135" s="45"/>
      <c r="T135" s="45"/>
      <c r="U135" s="45"/>
      <c r="V135" s="45"/>
      <c r="W135" s="45"/>
      <c r="X135" s="45"/>
      <c r="Y135" s="45"/>
      <c r="Z135" s="45"/>
    </row>
    <row r="136" spans="1:26" s="697" customFormat="1" ht="25.2" customHeight="1">
      <c r="A136" s="1608" t="s">
        <v>4659</v>
      </c>
      <c r="B136" s="1608" t="s">
        <v>4660</v>
      </c>
      <c r="C136" s="1608" t="s">
        <v>1041</v>
      </c>
      <c r="D136" s="1608" t="s">
        <v>4661</v>
      </c>
      <c r="E136" s="1670" t="s">
        <v>4662</v>
      </c>
      <c r="F136" s="1608" t="s">
        <v>738</v>
      </c>
      <c r="G136" s="1608">
        <v>1</v>
      </c>
      <c r="H136" s="1608">
        <v>1</v>
      </c>
      <c r="I136" s="1671">
        <v>1</v>
      </c>
      <c r="J136" s="1671">
        <v>20</v>
      </c>
      <c r="K136" s="1726">
        <v>20</v>
      </c>
      <c r="L136" s="1746" t="s">
        <v>3440</v>
      </c>
      <c r="M136" s="562"/>
      <c r="N136" s="562"/>
      <c r="O136" s="562"/>
      <c r="P136" s="562"/>
      <c r="Q136" s="562"/>
      <c r="R136" s="562"/>
      <c r="S136" s="562"/>
      <c r="T136" s="562"/>
      <c r="U136" s="562"/>
      <c r="V136" s="562"/>
      <c r="W136" s="562"/>
      <c r="X136" s="562"/>
      <c r="Y136" s="562"/>
      <c r="Z136" s="562"/>
    </row>
    <row r="137" spans="1:26" s="697" customFormat="1" ht="25.2" customHeight="1">
      <c r="A137" s="1608" t="s">
        <v>4659</v>
      </c>
      <c r="B137" s="1608" t="s">
        <v>4660</v>
      </c>
      <c r="C137" s="1608" t="s">
        <v>1041</v>
      </c>
      <c r="D137" s="1607" t="s">
        <v>4663</v>
      </c>
      <c r="E137" s="1607" t="s">
        <v>4664</v>
      </c>
      <c r="F137" s="1607" t="s">
        <v>738</v>
      </c>
      <c r="G137" s="1672">
        <v>1</v>
      </c>
      <c r="H137" s="1673">
        <v>1</v>
      </c>
      <c r="I137" s="1674">
        <v>1</v>
      </c>
      <c r="J137" s="1674">
        <v>20</v>
      </c>
      <c r="K137" s="1736">
        <v>20</v>
      </c>
      <c r="L137" s="1746" t="s">
        <v>3440</v>
      </c>
    </row>
    <row r="138" spans="1:26" s="697" customFormat="1" ht="25.2" customHeight="1">
      <c r="A138" s="1608" t="s">
        <v>4659</v>
      </c>
      <c r="B138" s="1604" t="s">
        <v>4665</v>
      </c>
      <c r="C138" s="1608" t="s">
        <v>1041</v>
      </c>
      <c r="D138" s="1608" t="s">
        <v>4666</v>
      </c>
      <c r="E138" s="1670" t="s">
        <v>4667</v>
      </c>
      <c r="F138" s="1608" t="s">
        <v>4668</v>
      </c>
      <c r="G138" s="1675">
        <v>1</v>
      </c>
      <c r="H138" s="1676">
        <v>1</v>
      </c>
      <c r="I138" s="1674">
        <v>1</v>
      </c>
      <c r="J138" s="1674">
        <v>20</v>
      </c>
      <c r="K138" s="1736">
        <v>20</v>
      </c>
      <c r="L138" s="1746" t="s">
        <v>3440</v>
      </c>
    </row>
    <row r="139" spans="1:26" s="697" customFormat="1" ht="25.2" customHeight="1">
      <c r="A139" s="1608" t="s">
        <v>4669</v>
      </c>
      <c r="B139" s="1604" t="s">
        <v>4670</v>
      </c>
      <c r="C139" s="1608" t="s">
        <v>1041</v>
      </c>
      <c r="D139" s="1604" t="s">
        <v>4671</v>
      </c>
      <c r="E139" s="1677" t="s">
        <v>3454</v>
      </c>
      <c r="F139" s="1604" t="s">
        <v>4672</v>
      </c>
      <c r="G139" s="1611">
        <v>2</v>
      </c>
      <c r="H139" s="1605">
        <v>1</v>
      </c>
      <c r="I139" s="1674">
        <v>2</v>
      </c>
      <c r="J139" s="1674">
        <v>20</v>
      </c>
      <c r="K139" s="1736">
        <v>10</v>
      </c>
      <c r="L139" s="1746" t="s">
        <v>3440</v>
      </c>
    </row>
    <row r="140" spans="1:26" s="697" customFormat="1" ht="25.2" customHeight="1">
      <c r="A140" s="1608" t="s">
        <v>4669</v>
      </c>
      <c r="B140" s="1604" t="s">
        <v>4670</v>
      </c>
      <c r="C140" s="1608" t="s">
        <v>1041</v>
      </c>
      <c r="D140" s="1604" t="s">
        <v>4673</v>
      </c>
      <c r="E140" s="1677" t="s">
        <v>4674</v>
      </c>
      <c r="F140" s="1604" t="s">
        <v>738</v>
      </c>
      <c r="G140" s="1611">
        <v>2</v>
      </c>
      <c r="H140" s="1605">
        <v>1</v>
      </c>
      <c r="I140" s="1674">
        <v>2</v>
      </c>
      <c r="J140" s="1674">
        <v>20</v>
      </c>
      <c r="K140" s="1736">
        <v>10</v>
      </c>
      <c r="L140" s="1746" t="s">
        <v>3440</v>
      </c>
    </row>
    <row r="141" spans="1:26" s="697" customFormat="1" ht="25.2" customHeight="1">
      <c r="A141" s="1608" t="s">
        <v>3853</v>
      </c>
      <c r="B141" s="1608" t="s">
        <v>3854</v>
      </c>
      <c r="C141" s="1608" t="s">
        <v>1041</v>
      </c>
      <c r="D141" s="1608" t="s">
        <v>4675</v>
      </c>
      <c r="E141" s="1677" t="s">
        <v>4676</v>
      </c>
      <c r="F141" s="1678" t="s">
        <v>3871</v>
      </c>
      <c r="G141" s="1608">
        <v>3</v>
      </c>
      <c r="H141" s="1608">
        <v>3</v>
      </c>
      <c r="I141" s="1608">
        <v>3</v>
      </c>
      <c r="J141" s="1679">
        <v>20</v>
      </c>
      <c r="K141" s="1655">
        <v>6.67</v>
      </c>
      <c r="L141" s="1657" t="s">
        <v>3396</v>
      </c>
      <c r="M141" s="562"/>
      <c r="N141" s="562"/>
      <c r="O141" s="562"/>
      <c r="P141" s="562"/>
      <c r="Q141" s="562"/>
      <c r="R141" s="562"/>
      <c r="S141" s="562"/>
      <c r="T141" s="562"/>
      <c r="U141" s="562"/>
      <c r="V141" s="562"/>
      <c r="W141" s="562"/>
      <c r="X141" s="562"/>
      <c r="Y141" s="562"/>
      <c r="Z141" s="562"/>
    </row>
    <row r="142" spans="1:26" s="697" customFormat="1" ht="25.2" customHeight="1">
      <c r="A142" s="1608" t="s">
        <v>3865</v>
      </c>
      <c r="B142" s="1608" t="s">
        <v>3866</v>
      </c>
      <c r="C142" s="1608" t="s">
        <v>1041</v>
      </c>
      <c r="D142" s="1608" t="s">
        <v>4677</v>
      </c>
      <c r="E142" s="1677" t="s">
        <v>4678</v>
      </c>
      <c r="F142" s="1678" t="s">
        <v>3871</v>
      </c>
      <c r="G142" s="1608">
        <v>7</v>
      </c>
      <c r="H142" s="1608">
        <v>6</v>
      </c>
      <c r="I142" s="1608">
        <v>7</v>
      </c>
      <c r="J142" s="1679">
        <v>20</v>
      </c>
      <c r="K142" s="1655">
        <v>2.86</v>
      </c>
      <c r="L142" s="1586" t="s">
        <v>3396</v>
      </c>
    </row>
    <row r="143" spans="1:26" s="697" customFormat="1" ht="25.2" customHeight="1">
      <c r="A143" s="1608" t="s">
        <v>4679</v>
      </c>
      <c r="B143" s="1608" t="s">
        <v>4680</v>
      </c>
      <c r="C143" s="1608" t="s">
        <v>1041</v>
      </c>
      <c r="D143" s="1608" t="s">
        <v>4681</v>
      </c>
      <c r="E143" s="1677" t="s">
        <v>4682</v>
      </c>
      <c r="F143" s="1678" t="s">
        <v>3871</v>
      </c>
      <c r="G143" s="1608">
        <v>2</v>
      </c>
      <c r="H143" s="1608">
        <v>2</v>
      </c>
      <c r="I143" s="1608">
        <v>3</v>
      </c>
      <c r="J143" s="1679">
        <v>20</v>
      </c>
      <c r="K143" s="1655">
        <v>10</v>
      </c>
      <c r="L143" s="1586" t="s">
        <v>3396</v>
      </c>
    </row>
    <row r="144" spans="1:26" s="697" customFormat="1" ht="25.2" customHeight="1">
      <c r="A144" s="1608" t="s">
        <v>4679</v>
      </c>
      <c r="B144" s="1608" t="s">
        <v>4680</v>
      </c>
      <c r="C144" s="1608" t="s">
        <v>1041</v>
      </c>
      <c r="D144" s="1608" t="s">
        <v>4683</v>
      </c>
      <c r="E144" s="1677" t="s">
        <v>4684</v>
      </c>
      <c r="F144" s="1678" t="s">
        <v>3871</v>
      </c>
      <c r="G144" s="1608">
        <v>2</v>
      </c>
      <c r="H144" s="1608">
        <v>2</v>
      </c>
      <c r="I144" s="1608">
        <v>3</v>
      </c>
      <c r="J144" s="1679">
        <v>20</v>
      </c>
      <c r="K144" s="1655">
        <v>10</v>
      </c>
      <c r="L144" s="1586" t="s">
        <v>3396</v>
      </c>
    </row>
    <row r="145" spans="1:1024" s="697" customFormat="1" ht="25.2" customHeight="1">
      <c r="A145" s="1608" t="s">
        <v>4685</v>
      </c>
      <c r="B145" s="1608" t="s">
        <v>4686</v>
      </c>
      <c r="C145" s="1608" t="s">
        <v>1041</v>
      </c>
      <c r="D145" s="1680" t="s">
        <v>4687</v>
      </c>
      <c r="E145" s="1677" t="s">
        <v>4688</v>
      </c>
      <c r="F145" s="1678" t="s">
        <v>3871</v>
      </c>
      <c r="G145" s="1608">
        <v>3</v>
      </c>
      <c r="H145" s="1608">
        <v>2</v>
      </c>
      <c r="I145" s="1608">
        <v>2</v>
      </c>
      <c r="J145" s="1679">
        <v>20</v>
      </c>
      <c r="K145" s="1655">
        <v>10</v>
      </c>
      <c r="L145" s="1586" t="s">
        <v>3396</v>
      </c>
    </row>
    <row r="146" spans="1:1024" s="697" customFormat="1" ht="25.2" customHeight="1">
      <c r="A146" s="1608" t="s">
        <v>3879</v>
      </c>
      <c r="B146" s="1607" t="s">
        <v>3880</v>
      </c>
      <c r="C146" s="1608" t="s">
        <v>1041</v>
      </c>
      <c r="D146" s="1608" t="s">
        <v>4689</v>
      </c>
      <c r="E146" s="1677" t="s">
        <v>4690</v>
      </c>
      <c r="F146" s="1678" t="s">
        <v>3871</v>
      </c>
      <c r="G146" s="1608">
        <v>2</v>
      </c>
      <c r="H146" s="1608">
        <v>2</v>
      </c>
      <c r="I146" s="1608">
        <v>3</v>
      </c>
      <c r="J146" s="1679">
        <v>20</v>
      </c>
      <c r="K146" s="1655">
        <v>10</v>
      </c>
      <c r="L146" s="1747" t="s">
        <v>3483</v>
      </c>
    </row>
    <row r="147" spans="1:1024" s="697" customFormat="1" ht="25.2" customHeight="1">
      <c r="A147" s="1608" t="s">
        <v>3879</v>
      </c>
      <c r="B147" s="1607" t="s">
        <v>3880</v>
      </c>
      <c r="C147" s="1608" t="s">
        <v>1041</v>
      </c>
      <c r="D147" s="1608" t="s">
        <v>4691</v>
      </c>
      <c r="E147" s="1677" t="s">
        <v>4692</v>
      </c>
      <c r="F147" s="1678" t="s">
        <v>3871</v>
      </c>
      <c r="G147" s="1608">
        <v>2</v>
      </c>
      <c r="H147" s="1608">
        <v>2</v>
      </c>
      <c r="I147" s="1608">
        <v>3</v>
      </c>
      <c r="J147" s="1679">
        <v>20</v>
      </c>
      <c r="K147" s="1655">
        <v>10</v>
      </c>
      <c r="L147" s="1747" t="s">
        <v>3483</v>
      </c>
    </row>
    <row r="148" spans="1:1024" s="697" customFormat="1" ht="25.2" customHeight="1">
      <c r="A148" s="1608" t="s">
        <v>3853</v>
      </c>
      <c r="B148" s="1608" t="s">
        <v>3854</v>
      </c>
      <c r="C148" s="1608" t="s">
        <v>1041</v>
      </c>
      <c r="D148" s="1608" t="s">
        <v>4675</v>
      </c>
      <c r="E148" s="1677" t="s">
        <v>4676</v>
      </c>
      <c r="F148" s="1678" t="s">
        <v>3871</v>
      </c>
      <c r="G148" s="1608">
        <v>3</v>
      </c>
      <c r="H148" s="1608">
        <v>3</v>
      </c>
      <c r="I148" s="1608">
        <v>3</v>
      </c>
      <c r="J148" s="1679">
        <v>20</v>
      </c>
      <c r="K148" s="1655">
        <v>6.67</v>
      </c>
      <c r="L148" s="1747" t="s">
        <v>3483</v>
      </c>
    </row>
    <row r="149" spans="1:1024" s="700" customFormat="1" ht="25.2" customHeight="1">
      <c r="A149" s="1681" t="s">
        <v>3949</v>
      </c>
      <c r="B149" s="1681" t="s">
        <v>3950</v>
      </c>
      <c r="C149" s="1681" t="s">
        <v>1041</v>
      </c>
      <c r="D149" s="1681" t="s">
        <v>4693</v>
      </c>
      <c r="E149" s="1682" t="s">
        <v>4694</v>
      </c>
      <c r="F149" s="1683" t="s">
        <v>4695</v>
      </c>
      <c r="G149" s="1683">
        <v>3</v>
      </c>
      <c r="H149" s="1683">
        <v>3</v>
      </c>
      <c r="I149" s="1683">
        <v>3</v>
      </c>
      <c r="J149" s="1683">
        <v>20</v>
      </c>
      <c r="K149" s="1737">
        <v>6.67</v>
      </c>
      <c r="L149" s="1748" t="s">
        <v>3540</v>
      </c>
    </row>
    <row r="150" spans="1:1024" s="697" customFormat="1" ht="25.2" customHeight="1">
      <c r="A150" s="1681" t="s">
        <v>3997</v>
      </c>
      <c r="B150" s="1681" t="s">
        <v>3998</v>
      </c>
      <c r="C150" s="1681" t="s">
        <v>1041</v>
      </c>
      <c r="D150" s="1681" t="s">
        <v>4696</v>
      </c>
      <c r="E150" s="1684" t="s">
        <v>4697</v>
      </c>
      <c r="F150" s="1681" t="s">
        <v>1636</v>
      </c>
      <c r="G150" s="1681">
        <v>8</v>
      </c>
      <c r="H150" s="1681">
        <v>1</v>
      </c>
      <c r="I150" s="1681">
        <v>8</v>
      </c>
      <c r="J150" s="1681">
        <v>20</v>
      </c>
      <c r="K150" s="1737">
        <v>2.5</v>
      </c>
      <c r="L150" s="1748" t="s">
        <v>3540</v>
      </c>
      <c r="M150" s="701"/>
      <c r="N150" s="701"/>
      <c r="O150" s="701"/>
      <c r="P150" s="701"/>
      <c r="Q150" s="701"/>
      <c r="R150" s="701"/>
      <c r="S150" s="701"/>
      <c r="T150" s="701"/>
      <c r="U150" s="701"/>
      <c r="V150" s="701"/>
      <c r="W150" s="701"/>
      <c r="X150" s="701"/>
      <c r="Y150" s="701"/>
      <c r="Z150" s="701"/>
      <c r="AA150" s="701"/>
      <c r="AB150" s="701"/>
      <c r="AC150" s="701"/>
      <c r="AD150" s="701"/>
      <c r="AE150" s="701"/>
      <c r="AF150" s="701"/>
      <c r="AG150" s="701"/>
      <c r="AH150" s="701"/>
      <c r="AI150" s="701"/>
      <c r="AJ150" s="701"/>
      <c r="AK150" s="701"/>
      <c r="AL150" s="701"/>
      <c r="AM150" s="701"/>
      <c r="AN150" s="701"/>
      <c r="AO150" s="701"/>
      <c r="AP150" s="701"/>
      <c r="AQ150" s="701"/>
      <c r="AR150" s="701"/>
      <c r="AS150" s="701"/>
      <c r="AT150" s="701"/>
      <c r="AU150" s="701"/>
      <c r="AV150" s="701"/>
      <c r="AW150" s="701"/>
      <c r="AX150" s="701"/>
      <c r="AY150" s="701"/>
      <c r="AZ150" s="701"/>
      <c r="BA150" s="701"/>
      <c r="BB150" s="701"/>
      <c r="BC150" s="701"/>
      <c r="BD150" s="701"/>
      <c r="BE150" s="701"/>
      <c r="BF150" s="701"/>
      <c r="BG150" s="701"/>
      <c r="BH150" s="701"/>
      <c r="BI150" s="701"/>
      <c r="BJ150" s="701"/>
      <c r="BK150" s="701"/>
      <c r="BL150" s="701"/>
      <c r="BM150" s="701"/>
      <c r="BN150" s="701"/>
      <c r="BO150" s="701"/>
      <c r="BP150" s="701"/>
      <c r="BQ150" s="701"/>
      <c r="BR150" s="701"/>
      <c r="BS150" s="701"/>
      <c r="BT150" s="701"/>
      <c r="BU150" s="701"/>
      <c r="BV150" s="701"/>
      <c r="BW150" s="701"/>
      <c r="BX150" s="701"/>
      <c r="BY150" s="701"/>
      <c r="BZ150" s="701"/>
      <c r="CA150" s="701"/>
      <c r="CB150" s="701"/>
      <c r="CC150" s="701"/>
      <c r="CD150" s="701"/>
      <c r="CE150" s="701"/>
      <c r="CF150" s="701"/>
      <c r="CG150" s="701"/>
      <c r="CH150" s="701"/>
      <c r="CI150" s="701"/>
      <c r="CJ150" s="701"/>
      <c r="CK150" s="701"/>
      <c r="CL150" s="701"/>
      <c r="CM150" s="701"/>
      <c r="CN150" s="701"/>
      <c r="CO150" s="701"/>
      <c r="CP150" s="701"/>
      <c r="CQ150" s="701"/>
      <c r="CR150" s="701"/>
      <c r="CS150" s="701"/>
      <c r="CT150" s="701"/>
      <c r="CU150" s="701"/>
      <c r="CV150" s="701"/>
      <c r="CW150" s="701"/>
      <c r="CX150" s="701"/>
      <c r="CY150" s="701"/>
      <c r="CZ150" s="701"/>
      <c r="DA150" s="701"/>
      <c r="DB150" s="701"/>
      <c r="DC150" s="701"/>
      <c r="DD150" s="701"/>
      <c r="DE150" s="701"/>
      <c r="DF150" s="701"/>
      <c r="DG150" s="701"/>
      <c r="DH150" s="701"/>
      <c r="DI150" s="701"/>
      <c r="DJ150" s="701"/>
      <c r="DK150" s="701"/>
      <c r="DL150" s="701"/>
      <c r="DM150" s="701"/>
      <c r="DN150" s="701"/>
      <c r="DO150" s="701"/>
      <c r="DP150" s="701"/>
      <c r="DQ150" s="701"/>
      <c r="DR150" s="701"/>
      <c r="DS150" s="701"/>
      <c r="DT150" s="701"/>
      <c r="DU150" s="701"/>
      <c r="DV150" s="701"/>
      <c r="DW150" s="701"/>
      <c r="DX150" s="701"/>
      <c r="DY150" s="701"/>
      <c r="DZ150" s="701"/>
      <c r="EA150" s="701"/>
      <c r="EB150" s="701"/>
      <c r="EC150" s="701"/>
      <c r="ED150" s="701"/>
      <c r="EE150" s="701"/>
      <c r="EF150" s="701"/>
      <c r="EG150" s="701"/>
      <c r="EH150" s="701"/>
      <c r="EI150" s="701"/>
      <c r="EJ150" s="701"/>
      <c r="EK150" s="701"/>
      <c r="EL150" s="701"/>
      <c r="EM150" s="701"/>
      <c r="EN150" s="701"/>
      <c r="EO150" s="701"/>
      <c r="EP150" s="701"/>
      <c r="EQ150" s="701"/>
      <c r="ER150" s="701"/>
      <c r="ES150" s="701"/>
      <c r="ET150" s="701"/>
      <c r="EU150" s="701"/>
      <c r="EV150" s="701"/>
      <c r="EW150" s="701"/>
      <c r="EX150" s="701"/>
      <c r="EY150" s="701"/>
      <c r="EZ150" s="701"/>
      <c r="FA150" s="701"/>
      <c r="FB150" s="701"/>
      <c r="FC150" s="701"/>
      <c r="FD150" s="701"/>
      <c r="FE150" s="701"/>
      <c r="FF150" s="701"/>
      <c r="FG150" s="701"/>
      <c r="FH150" s="701"/>
      <c r="FI150" s="701"/>
      <c r="FJ150" s="701"/>
      <c r="FK150" s="701"/>
      <c r="FL150" s="701"/>
      <c r="FM150" s="701"/>
      <c r="FN150" s="701"/>
      <c r="FO150" s="701"/>
      <c r="FP150" s="701"/>
      <c r="FQ150" s="701"/>
      <c r="FR150" s="701"/>
      <c r="FS150" s="701"/>
      <c r="FT150" s="701"/>
      <c r="FU150" s="701"/>
      <c r="FV150" s="701"/>
      <c r="FW150" s="701"/>
      <c r="FX150" s="701"/>
      <c r="FY150" s="701"/>
      <c r="FZ150" s="701"/>
      <c r="GA150" s="701"/>
      <c r="GB150" s="701"/>
      <c r="GC150" s="701"/>
      <c r="GD150" s="701"/>
      <c r="GE150" s="701"/>
      <c r="GF150" s="701"/>
      <c r="GG150" s="701"/>
      <c r="GH150" s="701"/>
      <c r="GI150" s="701"/>
      <c r="GJ150" s="701"/>
      <c r="GK150" s="701"/>
      <c r="GL150" s="701"/>
      <c r="GM150" s="701"/>
      <c r="GN150" s="701"/>
      <c r="GO150" s="701"/>
      <c r="GP150" s="701"/>
      <c r="GQ150" s="701"/>
      <c r="GR150" s="701"/>
      <c r="GS150" s="701"/>
      <c r="GT150" s="701"/>
      <c r="GU150" s="701"/>
      <c r="GV150" s="701"/>
      <c r="GW150" s="701"/>
      <c r="GX150" s="701"/>
      <c r="GY150" s="701"/>
      <c r="GZ150" s="701"/>
      <c r="HA150" s="701"/>
      <c r="HB150" s="701"/>
      <c r="HC150" s="701"/>
      <c r="HD150" s="701"/>
      <c r="HE150" s="701"/>
      <c r="HF150" s="701"/>
      <c r="HG150" s="701"/>
      <c r="HH150" s="701"/>
      <c r="HI150" s="701"/>
      <c r="HJ150" s="701"/>
      <c r="HK150" s="701"/>
      <c r="HL150" s="701"/>
      <c r="HM150" s="701"/>
      <c r="HN150" s="701"/>
      <c r="HO150" s="701"/>
      <c r="HP150" s="701"/>
      <c r="HQ150" s="701"/>
      <c r="HR150" s="701"/>
      <c r="HS150" s="701"/>
      <c r="HT150" s="701"/>
      <c r="HU150" s="701"/>
      <c r="HV150" s="701"/>
      <c r="HW150" s="701"/>
      <c r="HX150" s="701"/>
      <c r="HY150" s="701"/>
      <c r="HZ150" s="701"/>
      <c r="IA150" s="701"/>
      <c r="IB150" s="701"/>
      <c r="IC150" s="701"/>
      <c r="ID150" s="701"/>
      <c r="IE150" s="701"/>
      <c r="IF150" s="701"/>
      <c r="IG150" s="701"/>
      <c r="IH150" s="701"/>
      <c r="II150" s="701"/>
      <c r="IJ150" s="701"/>
      <c r="IK150" s="701"/>
      <c r="IL150" s="701"/>
      <c r="IM150" s="701"/>
      <c r="IN150" s="701"/>
      <c r="IO150" s="701"/>
      <c r="IP150" s="701"/>
      <c r="IQ150" s="701"/>
      <c r="IR150" s="701"/>
      <c r="IS150" s="701"/>
      <c r="IT150" s="701"/>
      <c r="IU150" s="701"/>
      <c r="IV150" s="701"/>
      <c r="IW150" s="701"/>
      <c r="IX150" s="701"/>
      <c r="IY150" s="701"/>
      <c r="IZ150" s="701"/>
      <c r="JA150" s="701"/>
      <c r="JB150" s="701"/>
      <c r="JC150" s="701"/>
      <c r="JD150" s="701"/>
      <c r="JE150" s="701"/>
      <c r="JF150" s="701"/>
      <c r="JG150" s="701"/>
      <c r="JH150" s="701"/>
      <c r="JI150" s="701"/>
      <c r="JJ150" s="701"/>
      <c r="JK150" s="701"/>
      <c r="JL150" s="701"/>
      <c r="JM150" s="701"/>
      <c r="JN150" s="701"/>
      <c r="JO150" s="701"/>
      <c r="JP150" s="701"/>
      <c r="JQ150" s="701"/>
      <c r="JR150" s="701"/>
      <c r="JS150" s="701"/>
      <c r="JT150" s="701"/>
      <c r="JU150" s="701"/>
      <c r="JV150" s="701"/>
      <c r="JW150" s="701"/>
      <c r="JX150" s="701"/>
      <c r="JY150" s="701"/>
      <c r="JZ150" s="701"/>
      <c r="KA150" s="701"/>
      <c r="KB150" s="701"/>
      <c r="KC150" s="701"/>
      <c r="KD150" s="701"/>
      <c r="KE150" s="701"/>
      <c r="KF150" s="701"/>
      <c r="KG150" s="701"/>
      <c r="KH150" s="701"/>
      <c r="KI150" s="701"/>
      <c r="KJ150" s="701"/>
      <c r="KK150" s="701"/>
      <c r="KL150" s="701"/>
      <c r="KM150" s="701"/>
      <c r="KN150" s="701"/>
      <c r="KO150" s="701"/>
      <c r="KP150" s="701"/>
      <c r="KQ150" s="701"/>
      <c r="KR150" s="701"/>
      <c r="KS150" s="701"/>
      <c r="KT150" s="701"/>
      <c r="KU150" s="701"/>
      <c r="KV150" s="701"/>
      <c r="KW150" s="701"/>
      <c r="KX150" s="701"/>
      <c r="KY150" s="701"/>
      <c r="KZ150" s="701"/>
      <c r="LA150" s="701"/>
      <c r="LB150" s="701"/>
      <c r="LC150" s="701"/>
      <c r="LD150" s="701"/>
      <c r="LE150" s="701"/>
      <c r="LF150" s="701"/>
      <c r="LG150" s="701"/>
      <c r="LH150" s="701"/>
      <c r="LI150" s="701"/>
      <c r="LJ150" s="701"/>
      <c r="LK150" s="701"/>
      <c r="LL150" s="701"/>
      <c r="LM150" s="701"/>
      <c r="LN150" s="701"/>
      <c r="LO150" s="701"/>
      <c r="LP150" s="701"/>
      <c r="LQ150" s="701"/>
      <c r="LR150" s="701"/>
      <c r="LS150" s="701"/>
      <c r="LT150" s="701"/>
      <c r="LU150" s="701"/>
      <c r="LV150" s="701"/>
      <c r="LW150" s="701"/>
      <c r="LX150" s="701"/>
      <c r="LY150" s="701"/>
      <c r="LZ150" s="701"/>
      <c r="MA150" s="701"/>
      <c r="MB150" s="701"/>
      <c r="MC150" s="701"/>
      <c r="MD150" s="701"/>
      <c r="ME150" s="701"/>
      <c r="MF150" s="701"/>
      <c r="MG150" s="701"/>
      <c r="MH150" s="701"/>
      <c r="MI150" s="701"/>
      <c r="MJ150" s="701"/>
      <c r="MK150" s="701"/>
      <c r="ML150" s="701"/>
      <c r="MM150" s="701"/>
      <c r="MN150" s="701"/>
      <c r="MO150" s="701"/>
      <c r="MP150" s="701"/>
      <c r="MQ150" s="701"/>
      <c r="MR150" s="701"/>
      <c r="MS150" s="701"/>
      <c r="MT150" s="701"/>
      <c r="MU150" s="701"/>
      <c r="MV150" s="701"/>
      <c r="MW150" s="701"/>
      <c r="MX150" s="701"/>
      <c r="MY150" s="701"/>
      <c r="MZ150" s="701"/>
      <c r="NA150" s="701"/>
      <c r="NB150" s="701"/>
      <c r="NC150" s="701"/>
      <c r="ND150" s="701"/>
      <c r="NE150" s="701"/>
      <c r="NF150" s="701"/>
      <c r="NG150" s="701"/>
      <c r="NH150" s="701"/>
      <c r="NI150" s="701"/>
      <c r="NJ150" s="701"/>
      <c r="NK150" s="701"/>
      <c r="NL150" s="701"/>
      <c r="NM150" s="701"/>
      <c r="NN150" s="701"/>
      <c r="NO150" s="701"/>
      <c r="NP150" s="701"/>
      <c r="NQ150" s="701"/>
      <c r="NR150" s="701"/>
      <c r="NS150" s="701"/>
      <c r="NT150" s="701"/>
      <c r="NU150" s="701"/>
      <c r="NV150" s="701"/>
      <c r="NW150" s="701"/>
      <c r="NX150" s="701"/>
      <c r="NY150" s="701"/>
      <c r="NZ150" s="701"/>
      <c r="OA150" s="701"/>
      <c r="OB150" s="701"/>
      <c r="OC150" s="701"/>
      <c r="OD150" s="701"/>
      <c r="OE150" s="701"/>
      <c r="OF150" s="701"/>
      <c r="OG150" s="701"/>
      <c r="OH150" s="701"/>
      <c r="OI150" s="701"/>
      <c r="OJ150" s="701"/>
      <c r="OK150" s="701"/>
      <c r="OL150" s="701"/>
      <c r="OM150" s="701"/>
      <c r="ON150" s="701"/>
      <c r="OO150" s="701"/>
      <c r="OP150" s="701"/>
      <c r="OQ150" s="701"/>
      <c r="OR150" s="701"/>
      <c r="OS150" s="701"/>
      <c r="OT150" s="701"/>
      <c r="OU150" s="701"/>
      <c r="OV150" s="701"/>
      <c r="OW150" s="701"/>
      <c r="OX150" s="701"/>
      <c r="OY150" s="701"/>
      <c r="OZ150" s="701"/>
      <c r="PA150" s="701"/>
      <c r="PB150" s="701"/>
      <c r="PC150" s="701"/>
      <c r="PD150" s="701"/>
      <c r="PE150" s="701"/>
      <c r="PF150" s="701"/>
      <c r="PG150" s="701"/>
      <c r="PH150" s="701"/>
      <c r="PI150" s="701"/>
      <c r="PJ150" s="701"/>
      <c r="PK150" s="701"/>
      <c r="PL150" s="701"/>
      <c r="PM150" s="701"/>
      <c r="PN150" s="701"/>
      <c r="PO150" s="701"/>
      <c r="PP150" s="701"/>
      <c r="PQ150" s="701"/>
      <c r="PR150" s="701"/>
      <c r="PS150" s="701"/>
      <c r="PT150" s="701"/>
      <c r="PU150" s="701"/>
      <c r="PV150" s="701"/>
      <c r="PW150" s="701"/>
      <c r="PX150" s="701"/>
      <c r="PY150" s="701"/>
      <c r="PZ150" s="701"/>
      <c r="QA150" s="701"/>
      <c r="QB150" s="701"/>
      <c r="QC150" s="701"/>
      <c r="QD150" s="701"/>
      <c r="QE150" s="701"/>
      <c r="QF150" s="701"/>
      <c r="QG150" s="701"/>
      <c r="QH150" s="701"/>
      <c r="QI150" s="701"/>
      <c r="QJ150" s="701"/>
      <c r="QK150" s="701"/>
      <c r="QL150" s="701"/>
      <c r="QM150" s="701"/>
      <c r="QN150" s="701"/>
      <c r="QO150" s="701"/>
      <c r="QP150" s="701"/>
      <c r="QQ150" s="701"/>
      <c r="QR150" s="701"/>
      <c r="QS150" s="701"/>
      <c r="QT150" s="701"/>
      <c r="QU150" s="701"/>
      <c r="QV150" s="701"/>
      <c r="QW150" s="701"/>
      <c r="QX150" s="701"/>
      <c r="QY150" s="701"/>
      <c r="QZ150" s="701"/>
      <c r="RA150" s="701"/>
      <c r="RB150" s="701"/>
      <c r="RC150" s="701"/>
      <c r="RD150" s="701"/>
      <c r="RE150" s="701"/>
      <c r="RF150" s="701"/>
      <c r="RG150" s="701"/>
      <c r="RH150" s="701"/>
      <c r="RI150" s="701"/>
      <c r="RJ150" s="701"/>
      <c r="RK150" s="701"/>
      <c r="RL150" s="701"/>
      <c r="RM150" s="701"/>
      <c r="RN150" s="701"/>
      <c r="RO150" s="701"/>
      <c r="RP150" s="701"/>
      <c r="RQ150" s="701"/>
      <c r="RR150" s="701"/>
      <c r="RS150" s="701"/>
      <c r="RT150" s="701"/>
      <c r="RU150" s="701"/>
      <c r="RV150" s="701"/>
      <c r="RW150" s="701"/>
      <c r="RX150" s="701"/>
      <c r="RY150" s="701"/>
      <c r="RZ150" s="701"/>
      <c r="SA150" s="701"/>
      <c r="SB150" s="701"/>
      <c r="SC150" s="701"/>
      <c r="SD150" s="701"/>
      <c r="SE150" s="701"/>
      <c r="SF150" s="701"/>
      <c r="SG150" s="701"/>
      <c r="SH150" s="701"/>
      <c r="SI150" s="701"/>
      <c r="SJ150" s="701"/>
      <c r="SK150" s="701"/>
      <c r="SL150" s="701"/>
      <c r="SM150" s="701"/>
      <c r="SN150" s="701"/>
      <c r="SO150" s="701"/>
      <c r="SP150" s="701"/>
      <c r="SQ150" s="701"/>
      <c r="SR150" s="701"/>
      <c r="SS150" s="701"/>
      <c r="ST150" s="701"/>
      <c r="SU150" s="701"/>
      <c r="SV150" s="701"/>
      <c r="SW150" s="701"/>
      <c r="SX150" s="701"/>
      <c r="SY150" s="701"/>
      <c r="SZ150" s="701"/>
      <c r="TA150" s="701"/>
      <c r="TB150" s="701"/>
      <c r="TC150" s="701"/>
      <c r="TD150" s="701"/>
      <c r="TE150" s="701"/>
      <c r="TF150" s="701"/>
      <c r="TG150" s="701"/>
      <c r="TH150" s="701"/>
      <c r="TI150" s="701"/>
      <c r="TJ150" s="701"/>
      <c r="TK150" s="701"/>
      <c r="TL150" s="701"/>
      <c r="TM150" s="701"/>
      <c r="TN150" s="701"/>
      <c r="TO150" s="701"/>
      <c r="TP150" s="701"/>
      <c r="TQ150" s="701"/>
      <c r="TR150" s="701"/>
      <c r="TS150" s="701"/>
      <c r="TT150" s="701"/>
      <c r="TU150" s="701"/>
      <c r="TV150" s="701"/>
      <c r="TW150" s="701"/>
      <c r="TX150" s="701"/>
      <c r="TY150" s="701"/>
      <c r="TZ150" s="701"/>
      <c r="UA150" s="701"/>
      <c r="UB150" s="701"/>
      <c r="UC150" s="701"/>
      <c r="UD150" s="701"/>
      <c r="UE150" s="701"/>
      <c r="UF150" s="701"/>
      <c r="UG150" s="701"/>
      <c r="UH150" s="701"/>
      <c r="UI150" s="701"/>
      <c r="UJ150" s="701"/>
      <c r="UK150" s="701"/>
      <c r="UL150" s="701"/>
      <c r="UM150" s="701"/>
      <c r="UN150" s="701"/>
      <c r="UO150" s="701"/>
      <c r="UP150" s="701"/>
      <c r="UQ150" s="701"/>
      <c r="UR150" s="701"/>
      <c r="US150" s="701"/>
      <c r="UT150" s="701"/>
      <c r="UU150" s="701"/>
      <c r="UV150" s="701"/>
      <c r="UW150" s="701"/>
      <c r="UX150" s="701"/>
      <c r="UY150" s="701"/>
      <c r="UZ150" s="701"/>
      <c r="VA150" s="701"/>
      <c r="VB150" s="701"/>
      <c r="VC150" s="701"/>
      <c r="VD150" s="701"/>
      <c r="VE150" s="701"/>
      <c r="VF150" s="701"/>
      <c r="VG150" s="701"/>
      <c r="VH150" s="701"/>
      <c r="VI150" s="701"/>
      <c r="VJ150" s="701"/>
      <c r="VK150" s="701"/>
      <c r="VL150" s="701"/>
      <c r="VM150" s="701"/>
      <c r="VN150" s="701"/>
      <c r="VO150" s="701"/>
      <c r="VP150" s="701"/>
      <c r="VQ150" s="701"/>
      <c r="VR150" s="701"/>
      <c r="VS150" s="701"/>
      <c r="VT150" s="701"/>
      <c r="VU150" s="701"/>
      <c r="VV150" s="701"/>
      <c r="VW150" s="701"/>
      <c r="VX150" s="701"/>
      <c r="VY150" s="701"/>
      <c r="VZ150" s="701"/>
      <c r="WA150" s="701"/>
      <c r="WB150" s="701"/>
      <c r="WC150" s="701"/>
      <c r="WD150" s="701"/>
      <c r="WE150" s="701"/>
      <c r="WF150" s="701"/>
      <c r="WG150" s="701"/>
      <c r="WH150" s="701"/>
      <c r="WI150" s="701"/>
      <c r="WJ150" s="701"/>
      <c r="WK150" s="701"/>
      <c r="WL150" s="701"/>
      <c r="WM150" s="701"/>
      <c r="WN150" s="701"/>
      <c r="WO150" s="701"/>
      <c r="WP150" s="701"/>
      <c r="WQ150" s="701"/>
      <c r="WR150" s="701"/>
      <c r="WS150" s="701"/>
      <c r="WT150" s="701"/>
      <c r="WU150" s="701"/>
      <c r="WV150" s="701"/>
      <c r="WW150" s="701"/>
      <c r="WX150" s="701"/>
      <c r="WY150" s="701"/>
      <c r="WZ150" s="701"/>
      <c r="XA150" s="701"/>
      <c r="XB150" s="701"/>
      <c r="XC150" s="701"/>
      <c r="XD150" s="701"/>
      <c r="XE150" s="701"/>
      <c r="XF150" s="701"/>
      <c r="XG150" s="701"/>
      <c r="XH150" s="701"/>
      <c r="XI150" s="701"/>
      <c r="XJ150" s="701"/>
      <c r="XK150" s="701"/>
      <c r="XL150" s="701"/>
      <c r="XM150" s="701"/>
      <c r="XN150" s="701"/>
      <c r="XO150" s="701"/>
      <c r="XP150" s="701"/>
      <c r="XQ150" s="701"/>
      <c r="XR150" s="701"/>
      <c r="XS150" s="701"/>
      <c r="XT150" s="701"/>
      <c r="XU150" s="701"/>
      <c r="XV150" s="701"/>
      <c r="XW150" s="701"/>
      <c r="XX150" s="701"/>
      <c r="XY150" s="701"/>
      <c r="XZ150" s="701"/>
      <c r="YA150" s="701"/>
      <c r="YB150" s="701"/>
      <c r="YC150" s="701"/>
      <c r="YD150" s="701"/>
      <c r="YE150" s="701"/>
      <c r="YF150" s="701"/>
      <c r="YG150" s="701"/>
      <c r="YH150" s="701"/>
      <c r="YI150" s="701"/>
      <c r="YJ150" s="701"/>
      <c r="YK150" s="701"/>
      <c r="YL150" s="701"/>
      <c r="YM150" s="701"/>
      <c r="YN150" s="701"/>
      <c r="YO150" s="701"/>
      <c r="YP150" s="701"/>
      <c r="YQ150" s="701"/>
      <c r="YR150" s="701"/>
      <c r="YS150" s="701"/>
      <c r="YT150" s="701"/>
      <c r="YU150" s="701"/>
      <c r="YV150" s="701"/>
      <c r="YW150" s="701"/>
      <c r="YX150" s="701"/>
      <c r="YY150" s="701"/>
      <c r="YZ150" s="701"/>
      <c r="ZA150" s="701"/>
      <c r="ZB150" s="701"/>
      <c r="ZC150" s="701"/>
      <c r="ZD150" s="701"/>
      <c r="ZE150" s="701"/>
      <c r="ZF150" s="701"/>
      <c r="ZG150" s="701"/>
      <c r="ZH150" s="701"/>
      <c r="ZI150" s="701"/>
      <c r="ZJ150" s="701"/>
      <c r="ZK150" s="701"/>
      <c r="ZL150" s="701"/>
      <c r="ZM150" s="701"/>
      <c r="ZN150" s="701"/>
      <c r="ZO150" s="701"/>
      <c r="ZP150" s="701"/>
      <c r="ZQ150" s="701"/>
      <c r="ZR150" s="701"/>
      <c r="ZS150" s="701"/>
      <c r="ZT150" s="701"/>
      <c r="ZU150" s="701"/>
      <c r="ZV150" s="701"/>
      <c r="ZW150" s="701"/>
      <c r="ZX150" s="701"/>
      <c r="ZY150" s="701"/>
      <c r="ZZ150" s="701"/>
      <c r="AAA150" s="701"/>
      <c r="AAB150" s="701"/>
      <c r="AAC150" s="701"/>
      <c r="AAD150" s="701"/>
      <c r="AAE150" s="701"/>
      <c r="AAF150" s="701"/>
      <c r="AAG150" s="701"/>
      <c r="AAH150" s="701"/>
      <c r="AAI150" s="701"/>
      <c r="AAJ150" s="701"/>
      <c r="AAK150" s="701"/>
      <c r="AAL150" s="701"/>
      <c r="AAM150" s="701"/>
      <c r="AAN150" s="701"/>
      <c r="AAO150" s="701"/>
      <c r="AAP150" s="701"/>
      <c r="AAQ150" s="701"/>
      <c r="AAR150" s="701"/>
      <c r="AAS150" s="701"/>
      <c r="AAT150" s="701"/>
      <c r="AAU150" s="701"/>
      <c r="AAV150" s="701"/>
      <c r="AAW150" s="701"/>
      <c r="AAX150" s="701"/>
      <c r="AAY150" s="701"/>
      <c r="AAZ150" s="701"/>
      <c r="ABA150" s="701"/>
      <c r="ABB150" s="701"/>
      <c r="ABC150" s="701"/>
      <c r="ABD150" s="701"/>
      <c r="ABE150" s="701"/>
      <c r="ABF150" s="701"/>
      <c r="ABG150" s="701"/>
      <c r="ABH150" s="701"/>
      <c r="ABI150" s="701"/>
      <c r="ABJ150" s="701"/>
      <c r="ABK150" s="701"/>
      <c r="ABL150" s="701"/>
      <c r="ABM150" s="701"/>
      <c r="ABN150" s="701"/>
      <c r="ABO150" s="701"/>
      <c r="ABP150" s="701"/>
      <c r="ABQ150" s="701"/>
      <c r="ABR150" s="701"/>
      <c r="ABS150" s="701"/>
      <c r="ABT150" s="701"/>
      <c r="ABU150" s="701"/>
      <c r="ABV150" s="701"/>
      <c r="ABW150" s="701"/>
      <c r="ABX150" s="701"/>
      <c r="ABY150" s="701"/>
      <c r="ABZ150" s="701"/>
      <c r="ACA150" s="701"/>
      <c r="ACB150" s="701"/>
      <c r="ACC150" s="701"/>
      <c r="ACD150" s="701"/>
      <c r="ACE150" s="701"/>
      <c r="ACF150" s="701"/>
      <c r="ACG150" s="701"/>
      <c r="ACH150" s="701"/>
      <c r="ACI150" s="701"/>
      <c r="ACJ150" s="701"/>
      <c r="ACK150" s="701"/>
      <c r="ACL150" s="701"/>
      <c r="ACM150" s="701"/>
      <c r="ACN150" s="701"/>
      <c r="ACO150" s="701"/>
      <c r="ACP150" s="701"/>
      <c r="ACQ150" s="701"/>
      <c r="ACR150" s="701"/>
      <c r="ACS150" s="701"/>
      <c r="ACT150" s="701"/>
      <c r="ACU150" s="701"/>
      <c r="ACV150" s="701"/>
      <c r="ACW150" s="701"/>
      <c r="ACX150" s="701"/>
      <c r="ACY150" s="701"/>
      <c r="ACZ150" s="701"/>
      <c r="ADA150" s="701"/>
      <c r="ADB150" s="701"/>
      <c r="ADC150" s="701"/>
      <c r="ADD150" s="701"/>
      <c r="ADE150" s="701"/>
      <c r="ADF150" s="701"/>
      <c r="ADG150" s="701"/>
      <c r="ADH150" s="701"/>
      <c r="ADI150" s="701"/>
      <c r="ADJ150" s="701"/>
      <c r="ADK150" s="701"/>
      <c r="ADL150" s="701"/>
      <c r="ADM150" s="701"/>
      <c r="ADN150" s="701"/>
      <c r="ADO150" s="701"/>
      <c r="ADP150" s="701"/>
      <c r="ADQ150" s="701"/>
      <c r="ADR150" s="701"/>
      <c r="ADS150" s="701"/>
      <c r="ADT150" s="701"/>
      <c r="ADU150" s="701"/>
      <c r="ADV150" s="701"/>
      <c r="ADW150" s="701"/>
      <c r="ADX150" s="701"/>
      <c r="ADY150" s="701"/>
      <c r="ADZ150" s="701"/>
      <c r="AEA150" s="701"/>
      <c r="AEB150" s="701"/>
      <c r="AEC150" s="701"/>
      <c r="AED150" s="701"/>
      <c r="AEE150" s="701"/>
      <c r="AEF150" s="701"/>
      <c r="AEG150" s="701"/>
      <c r="AEH150" s="701"/>
      <c r="AEI150" s="701"/>
      <c r="AEJ150" s="701"/>
      <c r="AEK150" s="701"/>
      <c r="AEL150" s="701"/>
      <c r="AEM150" s="701"/>
      <c r="AEN150" s="701"/>
      <c r="AEO150" s="701"/>
      <c r="AEP150" s="701"/>
      <c r="AEQ150" s="701"/>
      <c r="AER150" s="701"/>
      <c r="AES150" s="701"/>
      <c r="AET150" s="701"/>
      <c r="AEU150" s="701"/>
      <c r="AEV150" s="701"/>
      <c r="AEW150" s="701"/>
      <c r="AEX150" s="701"/>
      <c r="AEY150" s="701"/>
      <c r="AEZ150" s="701"/>
      <c r="AFA150" s="701"/>
      <c r="AFB150" s="701"/>
      <c r="AFC150" s="701"/>
      <c r="AFD150" s="701"/>
      <c r="AFE150" s="701"/>
      <c r="AFF150" s="701"/>
      <c r="AFG150" s="701"/>
      <c r="AFH150" s="701"/>
      <c r="AFI150" s="701"/>
      <c r="AFJ150" s="701"/>
      <c r="AFK150" s="701"/>
      <c r="AFL150" s="701"/>
      <c r="AFM150" s="701"/>
      <c r="AFN150" s="701"/>
      <c r="AFO150" s="701"/>
      <c r="AFP150" s="701"/>
      <c r="AFQ150" s="701"/>
      <c r="AFR150" s="701"/>
      <c r="AFS150" s="701"/>
      <c r="AFT150" s="701"/>
      <c r="AFU150" s="701"/>
      <c r="AFV150" s="701"/>
      <c r="AFW150" s="701"/>
      <c r="AFX150" s="701"/>
      <c r="AFY150" s="701"/>
      <c r="AFZ150" s="701"/>
      <c r="AGA150" s="701"/>
      <c r="AGB150" s="701"/>
      <c r="AGC150" s="701"/>
      <c r="AGD150" s="701"/>
      <c r="AGE150" s="701"/>
      <c r="AGF150" s="701"/>
      <c r="AGG150" s="701"/>
      <c r="AGH150" s="701"/>
      <c r="AGI150" s="701"/>
      <c r="AGJ150" s="701"/>
      <c r="AGK150" s="701"/>
      <c r="AGL150" s="701"/>
      <c r="AGM150" s="701"/>
      <c r="AGN150" s="701"/>
      <c r="AGO150" s="701"/>
      <c r="AGP150" s="701"/>
      <c r="AGQ150" s="701"/>
      <c r="AGR150" s="701"/>
      <c r="AGS150" s="701"/>
      <c r="AGT150" s="701"/>
      <c r="AGU150" s="701"/>
      <c r="AGV150" s="701"/>
      <c r="AGW150" s="701"/>
      <c r="AGX150" s="701"/>
      <c r="AGY150" s="701"/>
      <c r="AGZ150" s="701"/>
      <c r="AHA150" s="701"/>
      <c r="AHB150" s="701"/>
      <c r="AHC150" s="701"/>
      <c r="AHD150" s="701"/>
      <c r="AHE150" s="701"/>
      <c r="AHF150" s="701"/>
      <c r="AHG150" s="701"/>
      <c r="AHH150" s="701"/>
      <c r="AHI150" s="701"/>
      <c r="AHJ150" s="701"/>
      <c r="AHK150" s="701"/>
      <c r="AHL150" s="701"/>
      <c r="AHM150" s="701"/>
      <c r="AHN150" s="701"/>
      <c r="AHO150" s="701"/>
      <c r="AHP150" s="701"/>
      <c r="AHQ150" s="701"/>
      <c r="AHR150" s="701"/>
      <c r="AHS150" s="701"/>
      <c r="AHT150" s="701"/>
      <c r="AHU150" s="701"/>
      <c r="AHV150" s="701"/>
      <c r="AHW150" s="701"/>
      <c r="AHX150" s="701"/>
      <c r="AHY150" s="701"/>
      <c r="AHZ150" s="701"/>
      <c r="AIA150" s="701"/>
      <c r="AIB150" s="701"/>
      <c r="AIC150" s="701"/>
      <c r="AID150" s="701"/>
      <c r="AIE150" s="701"/>
      <c r="AIF150" s="701"/>
      <c r="AIG150" s="701"/>
      <c r="AIH150" s="701"/>
      <c r="AII150" s="701"/>
      <c r="AIJ150" s="701"/>
      <c r="AIK150" s="701"/>
      <c r="AIL150" s="701"/>
      <c r="AIM150" s="701"/>
      <c r="AIN150" s="701"/>
      <c r="AIO150" s="701"/>
      <c r="AIP150" s="701"/>
      <c r="AIQ150" s="701"/>
      <c r="AIR150" s="701"/>
      <c r="AIS150" s="701"/>
      <c r="AIT150" s="701"/>
      <c r="AIU150" s="701"/>
      <c r="AIV150" s="701"/>
      <c r="AIW150" s="701"/>
      <c r="AIX150" s="701"/>
      <c r="AIY150" s="701"/>
      <c r="AIZ150" s="701"/>
      <c r="AJA150" s="701"/>
      <c r="AJB150" s="701"/>
      <c r="AJC150" s="701"/>
      <c r="AJD150" s="701"/>
      <c r="AJE150" s="701"/>
      <c r="AJF150" s="701"/>
      <c r="AJG150" s="701"/>
      <c r="AJH150" s="701"/>
      <c r="AJI150" s="701"/>
      <c r="AJJ150" s="701"/>
      <c r="AJK150" s="701"/>
      <c r="AJL150" s="701"/>
      <c r="AJM150" s="701"/>
      <c r="AJN150" s="701"/>
      <c r="AJO150" s="701"/>
      <c r="AJP150" s="701"/>
      <c r="AJQ150" s="701"/>
      <c r="AJR150" s="701"/>
      <c r="AJS150" s="701"/>
      <c r="AJT150" s="701"/>
      <c r="AJU150" s="701"/>
      <c r="AJV150" s="701"/>
      <c r="AJW150" s="701"/>
      <c r="AJX150" s="701"/>
      <c r="AJY150" s="701"/>
      <c r="AJZ150" s="701"/>
      <c r="AKA150" s="701"/>
      <c r="AKB150" s="701"/>
      <c r="AKC150" s="701"/>
      <c r="AKD150" s="701"/>
      <c r="AKE150" s="701"/>
      <c r="AKF150" s="701"/>
      <c r="AKG150" s="701"/>
      <c r="AKH150" s="701"/>
      <c r="AKI150" s="701"/>
      <c r="AKJ150" s="701"/>
      <c r="AKK150" s="701"/>
      <c r="AKL150" s="701"/>
      <c r="AKM150" s="701"/>
      <c r="AKN150" s="701"/>
      <c r="AKO150" s="701"/>
      <c r="AKP150" s="701"/>
      <c r="AKQ150" s="701"/>
      <c r="AKR150" s="701"/>
      <c r="AKS150" s="701"/>
      <c r="AKT150" s="701"/>
      <c r="AKU150" s="701"/>
      <c r="AKV150" s="701"/>
      <c r="AKW150" s="701"/>
      <c r="AKX150" s="701"/>
      <c r="AKY150" s="701"/>
      <c r="AKZ150" s="701"/>
      <c r="ALA150" s="701"/>
      <c r="ALB150" s="701"/>
      <c r="ALC150" s="701"/>
      <c r="ALD150" s="701"/>
      <c r="ALE150" s="701"/>
      <c r="ALF150" s="701"/>
      <c r="ALG150" s="701"/>
      <c r="ALH150" s="701"/>
      <c r="ALI150" s="701"/>
      <c r="ALJ150" s="701"/>
      <c r="ALK150" s="701"/>
      <c r="ALL150" s="701"/>
      <c r="ALM150" s="701"/>
      <c r="ALN150" s="701"/>
      <c r="ALO150" s="701"/>
      <c r="ALP150" s="701"/>
      <c r="ALQ150" s="701"/>
      <c r="ALR150" s="701"/>
      <c r="ALS150" s="701"/>
      <c r="ALT150" s="701"/>
      <c r="ALU150" s="701"/>
      <c r="ALV150" s="701"/>
      <c r="ALW150" s="701"/>
      <c r="ALX150" s="701"/>
      <c r="ALY150" s="701"/>
      <c r="ALZ150" s="701"/>
      <c r="AMA150" s="701"/>
      <c r="AMB150" s="701"/>
      <c r="AMC150" s="701"/>
      <c r="AMD150" s="701"/>
      <c r="AME150" s="701"/>
      <c r="AMF150" s="701"/>
      <c r="AMG150" s="701"/>
      <c r="AMH150" s="701"/>
      <c r="AMI150" s="701"/>
      <c r="AMJ150" s="701"/>
    </row>
    <row r="151" spans="1:1024" s="697" customFormat="1" ht="25.2" customHeight="1">
      <c r="A151" s="1681" t="s">
        <v>3997</v>
      </c>
      <c r="B151" s="1681" t="s">
        <v>3998</v>
      </c>
      <c r="C151" s="1681" t="s">
        <v>1041</v>
      </c>
      <c r="D151" s="1685" t="s">
        <v>9507</v>
      </c>
      <c r="E151" s="1684" t="s">
        <v>4698</v>
      </c>
      <c r="F151" s="1681" t="s">
        <v>1636</v>
      </c>
      <c r="G151" s="1681">
        <v>8</v>
      </c>
      <c r="H151" s="1681">
        <v>1</v>
      </c>
      <c r="I151" s="1681">
        <v>8</v>
      </c>
      <c r="J151" s="1681">
        <v>20</v>
      </c>
      <c r="K151" s="1737">
        <f t="shared" ref="K151:K161" si="5">J151/G151</f>
        <v>2.5</v>
      </c>
      <c r="L151" s="1748" t="s">
        <v>3540</v>
      </c>
      <c r="M151" s="701"/>
      <c r="N151" s="701"/>
      <c r="O151" s="701"/>
      <c r="P151" s="701"/>
      <c r="Q151" s="701"/>
      <c r="R151" s="701"/>
      <c r="S151" s="701"/>
      <c r="T151" s="701"/>
      <c r="U151" s="701"/>
      <c r="V151" s="701"/>
      <c r="W151" s="701"/>
      <c r="X151" s="701"/>
      <c r="Y151" s="701"/>
      <c r="Z151" s="701"/>
      <c r="AA151" s="701"/>
      <c r="AB151" s="701"/>
      <c r="AC151" s="701"/>
      <c r="AD151" s="701"/>
      <c r="AE151" s="701"/>
      <c r="AF151" s="701"/>
      <c r="AG151" s="701"/>
      <c r="AH151" s="701"/>
      <c r="AI151" s="701"/>
      <c r="AJ151" s="701"/>
      <c r="AK151" s="701"/>
      <c r="AL151" s="701"/>
      <c r="AM151" s="701"/>
      <c r="AN151" s="701"/>
      <c r="AO151" s="701"/>
      <c r="AP151" s="701"/>
      <c r="AQ151" s="701"/>
      <c r="AR151" s="701"/>
      <c r="AS151" s="701"/>
      <c r="AT151" s="701"/>
      <c r="AU151" s="701"/>
      <c r="AV151" s="701"/>
      <c r="AW151" s="701"/>
      <c r="AX151" s="701"/>
      <c r="AY151" s="701"/>
      <c r="AZ151" s="701"/>
      <c r="BA151" s="701"/>
      <c r="BB151" s="701"/>
      <c r="BC151" s="701"/>
      <c r="BD151" s="701"/>
      <c r="BE151" s="701"/>
      <c r="BF151" s="701"/>
      <c r="BG151" s="701"/>
      <c r="BH151" s="701"/>
      <c r="BI151" s="701"/>
      <c r="BJ151" s="701"/>
      <c r="BK151" s="701"/>
      <c r="BL151" s="701"/>
      <c r="BM151" s="701"/>
      <c r="BN151" s="701"/>
      <c r="BO151" s="701"/>
      <c r="BP151" s="701"/>
      <c r="BQ151" s="701"/>
      <c r="BR151" s="701"/>
      <c r="BS151" s="701"/>
      <c r="BT151" s="701"/>
      <c r="BU151" s="701"/>
      <c r="BV151" s="701"/>
      <c r="BW151" s="701"/>
      <c r="BX151" s="701"/>
      <c r="BY151" s="701"/>
      <c r="BZ151" s="701"/>
      <c r="CA151" s="701"/>
      <c r="CB151" s="701"/>
      <c r="CC151" s="701"/>
      <c r="CD151" s="701"/>
      <c r="CE151" s="701"/>
      <c r="CF151" s="701"/>
      <c r="CG151" s="701"/>
      <c r="CH151" s="701"/>
      <c r="CI151" s="701"/>
      <c r="CJ151" s="701"/>
      <c r="CK151" s="701"/>
      <c r="CL151" s="701"/>
      <c r="CM151" s="701"/>
      <c r="CN151" s="701"/>
      <c r="CO151" s="701"/>
      <c r="CP151" s="701"/>
      <c r="CQ151" s="701"/>
      <c r="CR151" s="701"/>
      <c r="CS151" s="701"/>
      <c r="CT151" s="701"/>
      <c r="CU151" s="701"/>
      <c r="CV151" s="701"/>
      <c r="CW151" s="701"/>
      <c r="CX151" s="701"/>
      <c r="CY151" s="701"/>
      <c r="CZ151" s="701"/>
      <c r="DA151" s="701"/>
      <c r="DB151" s="701"/>
      <c r="DC151" s="701"/>
      <c r="DD151" s="701"/>
      <c r="DE151" s="701"/>
      <c r="DF151" s="701"/>
      <c r="DG151" s="701"/>
      <c r="DH151" s="701"/>
      <c r="DI151" s="701"/>
      <c r="DJ151" s="701"/>
      <c r="DK151" s="701"/>
      <c r="DL151" s="701"/>
      <c r="DM151" s="701"/>
      <c r="DN151" s="701"/>
      <c r="DO151" s="701"/>
      <c r="DP151" s="701"/>
      <c r="DQ151" s="701"/>
      <c r="DR151" s="701"/>
      <c r="DS151" s="701"/>
      <c r="DT151" s="701"/>
      <c r="DU151" s="701"/>
      <c r="DV151" s="701"/>
      <c r="DW151" s="701"/>
      <c r="DX151" s="701"/>
      <c r="DY151" s="701"/>
      <c r="DZ151" s="701"/>
      <c r="EA151" s="701"/>
      <c r="EB151" s="701"/>
      <c r="EC151" s="701"/>
      <c r="ED151" s="701"/>
      <c r="EE151" s="701"/>
      <c r="EF151" s="701"/>
      <c r="EG151" s="701"/>
      <c r="EH151" s="701"/>
      <c r="EI151" s="701"/>
      <c r="EJ151" s="701"/>
      <c r="EK151" s="701"/>
      <c r="EL151" s="701"/>
      <c r="EM151" s="701"/>
      <c r="EN151" s="701"/>
      <c r="EO151" s="701"/>
      <c r="EP151" s="701"/>
      <c r="EQ151" s="701"/>
      <c r="ER151" s="701"/>
      <c r="ES151" s="701"/>
      <c r="ET151" s="701"/>
      <c r="EU151" s="701"/>
      <c r="EV151" s="701"/>
      <c r="EW151" s="701"/>
      <c r="EX151" s="701"/>
      <c r="EY151" s="701"/>
      <c r="EZ151" s="701"/>
      <c r="FA151" s="701"/>
      <c r="FB151" s="701"/>
      <c r="FC151" s="701"/>
      <c r="FD151" s="701"/>
      <c r="FE151" s="701"/>
      <c r="FF151" s="701"/>
      <c r="FG151" s="701"/>
      <c r="FH151" s="701"/>
      <c r="FI151" s="701"/>
      <c r="FJ151" s="701"/>
      <c r="FK151" s="701"/>
      <c r="FL151" s="701"/>
      <c r="FM151" s="701"/>
      <c r="FN151" s="701"/>
      <c r="FO151" s="701"/>
      <c r="FP151" s="701"/>
      <c r="FQ151" s="701"/>
      <c r="FR151" s="701"/>
      <c r="FS151" s="701"/>
      <c r="FT151" s="701"/>
      <c r="FU151" s="701"/>
      <c r="FV151" s="701"/>
      <c r="FW151" s="701"/>
      <c r="FX151" s="701"/>
      <c r="FY151" s="701"/>
      <c r="FZ151" s="701"/>
      <c r="GA151" s="701"/>
      <c r="GB151" s="701"/>
      <c r="GC151" s="701"/>
      <c r="GD151" s="701"/>
      <c r="GE151" s="701"/>
      <c r="GF151" s="701"/>
      <c r="GG151" s="701"/>
      <c r="GH151" s="701"/>
      <c r="GI151" s="701"/>
      <c r="GJ151" s="701"/>
      <c r="GK151" s="701"/>
      <c r="GL151" s="701"/>
      <c r="GM151" s="701"/>
      <c r="GN151" s="701"/>
      <c r="GO151" s="701"/>
      <c r="GP151" s="701"/>
      <c r="GQ151" s="701"/>
      <c r="GR151" s="701"/>
      <c r="GS151" s="701"/>
      <c r="GT151" s="701"/>
      <c r="GU151" s="701"/>
      <c r="GV151" s="701"/>
      <c r="GW151" s="701"/>
      <c r="GX151" s="701"/>
      <c r="GY151" s="701"/>
      <c r="GZ151" s="701"/>
      <c r="HA151" s="701"/>
      <c r="HB151" s="701"/>
      <c r="HC151" s="701"/>
      <c r="HD151" s="701"/>
      <c r="HE151" s="701"/>
      <c r="HF151" s="701"/>
      <c r="HG151" s="701"/>
      <c r="HH151" s="701"/>
      <c r="HI151" s="701"/>
      <c r="HJ151" s="701"/>
      <c r="HK151" s="701"/>
      <c r="HL151" s="701"/>
      <c r="HM151" s="701"/>
      <c r="HN151" s="701"/>
      <c r="HO151" s="701"/>
      <c r="HP151" s="701"/>
      <c r="HQ151" s="701"/>
      <c r="HR151" s="701"/>
      <c r="HS151" s="701"/>
      <c r="HT151" s="701"/>
      <c r="HU151" s="701"/>
      <c r="HV151" s="701"/>
      <c r="HW151" s="701"/>
      <c r="HX151" s="701"/>
      <c r="HY151" s="701"/>
      <c r="HZ151" s="701"/>
      <c r="IA151" s="701"/>
      <c r="IB151" s="701"/>
      <c r="IC151" s="701"/>
      <c r="ID151" s="701"/>
      <c r="IE151" s="701"/>
      <c r="IF151" s="701"/>
      <c r="IG151" s="701"/>
      <c r="IH151" s="701"/>
      <c r="II151" s="701"/>
      <c r="IJ151" s="701"/>
      <c r="IK151" s="701"/>
      <c r="IL151" s="701"/>
      <c r="IM151" s="701"/>
      <c r="IN151" s="701"/>
      <c r="IO151" s="701"/>
      <c r="IP151" s="701"/>
      <c r="IQ151" s="701"/>
      <c r="IR151" s="701"/>
      <c r="IS151" s="701"/>
      <c r="IT151" s="701"/>
      <c r="IU151" s="701"/>
      <c r="IV151" s="701"/>
      <c r="IW151" s="701"/>
      <c r="IX151" s="701"/>
      <c r="IY151" s="701"/>
      <c r="IZ151" s="701"/>
      <c r="JA151" s="701"/>
      <c r="JB151" s="701"/>
      <c r="JC151" s="701"/>
      <c r="JD151" s="701"/>
      <c r="JE151" s="701"/>
      <c r="JF151" s="701"/>
      <c r="JG151" s="701"/>
      <c r="JH151" s="701"/>
      <c r="JI151" s="701"/>
      <c r="JJ151" s="701"/>
      <c r="JK151" s="701"/>
      <c r="JL151" s="701"/>
      <c r="JM151" s="701"/>
      <c r="JN151" s="701"/>
      <c r="JO151" s="701"/>
      <c r="JP151" s="701"/>
      <c r="JQ151" s="701"/>
      <c r="JR151" s="701"/>
      <c r="JS151" s="701"/>
      <c r="JT151" s="701"/>
      <c r="JU151" s="701"/>
      <c r="JV151" s="701"/>
      <c r="JW151" s="701"/>
      <c r="JX151" s="701"/>
      <c r="JY151" s="701"/>
      <c r="JZ151" s="701"/>
      <c r="KA151" s="701"/>
      <c r="KB151" s="701"/>
      <c r="KC151" s="701"/>
      <c r="KD151" s="701"/>
      <c r="KE151" s="701"/>
      <c r="KF151" s="701"/>
      <c r="KG151" s="701"/>
      <c r="KH151" s="701"/>
      <c r="KI151" s="701"/>
      <c r="KJ151" s="701"/>
      <c r="KK151" s="701"/>
      <c r="KL151" s="701"/>
      <c r="KM151" s="701"/>
      <c r="KN151" s="701"/>
      <c r="KO151" s="701"/>
      <c r="KP151" s="701"/>
      <c r="KQ151" s="701"/>
      <c r="KR151" s="701"/>
      <c r="KS151" s="701"/>
      <c r="KT151" s="701"/>
      <c r="KU151" s="701"/>
      <c r="KV151" s="701"/>
      <c r="KW151" s="701"/>
      <c r="KX151" s="701"/>
      <c r="KY151" s="701"/>
      <c r="KZ151" s="701"/>
      <c r="LA151" s="701"/>
      <c r="LB151" s="701"/>
      <c r="LC151" s="701"/>
      <c r="LD151" s="701"/>
      <c r="LE151" s="701"/>
      <c r="LF151" s="701"/>
      <c r="LG151" s="701"/>
      <c r="LH151" s="701"/>
      <c r="LI151" s="701"/>
      <c r="LJ151" s="701"/>
      <c r="LK151" s="701"/>
      <c r="LL151" s="701"/>
      <c r="LM151" s="701"/>
      <c r="LN151" s="701"/>
      <c r="LO151" s="701"/>
      <c r="LP151" s="701"/>
      <c r="LQ151" s="701"/>
      <c r="LR151" s="701"/>
      <c r="LS151" s="701"/>
      <c r="LT151" s="701"/>
      <c r="LU151" s="701"/>
      <c r="LV151" s="701"/>
      <c r="LW151" s="701"/>
      <c r="LX151" s="701"/>
      <c r="LY151" s="701"/>
      <c r="LZ151" s="701"/>
      <c r="MA151" s="701"/>
      <c r="MB151" s="701"/>
      <c r="MC151" s="701"/>
      <c r="MD151" s="701"/>
      <c r="ME151" s="701"/>
      <c r="MF151" s="701"/>
      <c r="MG151" s="701"/>
      <c r="MH151" s="701"/>
      <c r="MI151" s="701"/>
      <c r="MJ151" s="701"/>
      <c r="MK151" s="701"/>
      <c r="ML151" s="701"/>
      <c r="MM151" s="701"/>
      <c r="MN151" s="701"/>
      <c r="MO151" s="701"/>
      <c r="MP151" s="701"/>
      <c r="MQ151" s="701"/>
      <c r="MR151" s="701"/>
      <c r="MS151" s="701"/>
      <c r="MT151" s="701"/>
      <c r="MU151" s="701"/>
      <c r="MV151" s="701"/>
      <c r="MW151" s="701"/>
      <c r="MX151" s="701"/>
      <c r="MY151" s="701"/>
      <c r="MZ151" s="701"/>
      <c r="NA151" s="701"/>
      <c r="NB151" s="701"/>
      <c r="NC151" s="701"/>
      <c r="ND151" s="701"/>
      <c r="NE151" s="701"/>
      <c r="NF151" s="701"/>
      <c r="NG151" s="701"/>
      <c r="NH151" s="701"/>
      <c r="NI151" s="701"/>
      <c r="NJ151" s="701"/>
      <c r="NK151" s="701"/>
      <c r="NL151" s="701"/>
      <c r="NM151" s="701"/>
      <c r="NN151" s="701"/>
      <c r="NO151" s="701"/>
      <c r="NP151" s="701"/>
      <c r="NQ151" s="701"/>
      <c r="NR151" s="701"/>
      <c r="NS151" s="701"/>
      <c r="NT151" s="701"/>
      <c r="NU151" s="701"/>
      <c r="NV151" s="701"/>
      <c r="NW151" s="701"/>
      <c r="NX151" s="701"/>
      <c r="NY151" s="701"/>
      <c r="NZ151" s="701"/>
      <c r="OA151" s="701"/>
      <c r="OB151" s="701"/>
      <c r="OC151" s="701"/>
      <c r="OD151" s="701"/>
      <c r="OE151" s="701"/>
      <c r="OF151" s="701"/>
      <c r="OG151" s="701"/>
      <c r="OH151" s="701"/>
      <c r="OI151" s="701"/>
      <c r="OJ151" s="701"/>
      <c r="OK151" s="701"/>
      <c r="OL151" s="701"/>
      <c r="OM151" s="701"/>
      <c r="ON151" s="701"/>
      <c r="OO151" s="701"/>
      <c r="OP151" s="701"/>
      <c r="OQ151" s="701"/>
      <c r="OR151" s="701"/>
      <c r="OS151" s="701"/>
      <c r="OT151" s="701"/>
      <c r="OU151" s="701"/>
      <c r="OV151" s="701"/>
      <c r="OW151" s="701"/>
      <c r="OX151" s="701"/>
      <c r="OY151" s="701"/>
      <c r="OZ151" s="701"/>
      <c r="PA151" s="701"/>
      <c r="PB151" s="701"/>
      <c r="PC151" s="701"/>
      <c r="PD151" s="701"/>
      <c r="PE151" s="701"/>
      <c r="PF151" s="701"/>
      <c r="PG151" s="701"/>
      <c r="PH151" s="701"/>
      <c r="PI151" s="701"/>
      <c r="PJ151" s="701"/>
      <c r="PK151" s="701"/>
      <c r="PL151" s="701"/>
      <c r="PM151" s="701"/>
      <c r="PN151" s="701"/>
      <c r="PO151" s="701"/>
      <c r="PP151" s="701"/>
      <c r="PQ151" s="701"/>
      <c r="PR151" s="701"/>
      <c r="PS151" s="701"/>
      <c r="PT151" s="701"/>
      <c r="PU151" s="701"/>
      <c r="PV151" s="701"/>
      <c r="PW151" s="701"/>
      <c r="PX151" s="701"/>
      <c r="PY151" s="701"/>
      <c r="PZ151" s="701"/>
      <c r="QA151" s="701"/>
      <c r="QB151" s="701"/>
      <c r="QC151" s="701"/>
      <c r="QD151" s="701"/>
      <c r="QE151" s="701"/>
      <c r="QF151" s="701"/>
      <c r="QG151" s="701"/>
      <c r="QH151" s="701"/>
      <c r="QI151" s="701"/>
      <c r="QJ151" s="701"/>
      <c r="QK151" s="701"/>
      <c r="QL151" s="701"/>
      <c r="QM151" s="701"/>
      <c r="QN151" s="701"/>
      <c r="QO151" s="701"/>
      <c r="QP151" s="701"/>
      <c r="QQ151" s="701"/>
      <c r="QR151" s="701"/>
      <c r="QS151" s="701"/>
      <c r="QT151" s="701"/>
      <c r="QU151" s="701"/>
      <c r="QV151" s="701"/>
      <c r="QW151" s="701"/>
      <c r="QX151" s="701"/>
      <c r="QY151" s="701"/>
      <c r="QZ151" s="701"/>
      <c r="RA151" s="701"/>
      <c r="RB151" s="701"/>
      <c r="RC151" s="701"/>
      <c r="RD151" s="701"/>
      <c r="RE151" s="701"/>
      <c r="RF151" s="701"/>
      <c r="RG151" s="701"/>
      <c r="RH151" s="701"/>
      <c r="RI151" s="701"/>
      <c r="RJ151" s="701"/>
      <c r="RK151" s="701"/>
      <c r="RL151" s="701"/>
      <c r="RM151" s="701"/>
      <c r="RN151" s="701"/>
      <c r="RO151" s="701"/>
      <c r="RP151" s="701"/>
      <c r="RQ151" s="701"/>
      <c r="RR151" s="701"/>
      <c r="RS151" s="701"/>
      <c r="RT151" s="701"/>
      <c r="RU151" s="701"/>
      <c r="RV151" s="701"/>
      <c r="RW151" s="701"/>
      <c r="RX151" s="701"/>
      <c r="RY151" s="701"/>
      <c r="RZ151" s="701"/>
      <c r="SA151" s="701"/>
      <c r="SB151" s="701"/>
      <c r="SC151" s="701"/>
      <c r="SD151" s="701"/>
      <c r="SE151" s="701"/>
      <c r="SF151" s="701"/>
      <c r="SG151" s="701"/>
      <c r="SH151" s="701"/>
      <c r="SI151" s="701"/>
      <c r="SJ151" s="701"/>
      <c r="SK151" s="701"/>
      <c r="SL151" s="701"/>
      <c r="SM151" s="701"/>
      <c r="SN151" s="701"/>
      <c r="SO151" s="701"/>
      <c r="SP151" s="701"/>
      <c r="SQ151" s="701"/>
      <c r="SR151" s="701"/>
      <c r="SS151" s="701"/>
      <c r="ST151" s="701"/>
      <c r="SU151" s="701"/>
      <c r="SV151" s="701"/>
      <c r="SW151" s="701"/>
      <c r="SX151" s="701"/>
      <c r="SY151" s="701"/>
      <c r="SZ151" s="701"/>
      <c r="TA151" s="701"/>
      <c r="TB151" s="701"/>
      <c r="TC151" s="701"/>
      <c r="TD151" s="701"/>
      <c r="TE151" s="701"/>
      <c r="TF151" s="701"/>
      <c r="TG151" s="701"/>
      <c r="TH151" s="701"/>
      <c r="TI151" s="701"/>
      <c r="TJ151" s="701"/>
      <c r="TK151" s="701"/>
      <c r="TL151" s="701"/>
      <c r="TM151" s="701"/>
      <c r="TN151" s="701"/>
      <c r="TO151" s="701"/>
      <c r="TP151" s="701"/>
      <c r="TQ151" s="701"/>
      <c r="TR151" s="701"/>
      <c r="TS151" s="701"/>
      <c r="TT151" s="701"/>
      <c r="TU151" s="701"/>
      <c r="TV151" s="701"/>
      <c r="TW151" s="701"/>
      <c r="TX151" s="701"/>
      <c r="TY151" s="701"/>
      <c r="TZ151" s="701"/>
      <c r="UA151" s="701"/>
      <c r="UB151" s="701"/>
      <c r="UC151" s="701"/>
      <c r="UD151" s="701"/>
      <c r="UE151" s="701"/>
      <c r="UF151" s="701"/>
      <c r="UG151" s="701"/>
      <c r="UH151" s="701"/>
      <c r="UI151" s="701"/>
      <c r="UJ151" s="701"/>
      <c r="UK151" s="701"/>
      <c r="UL151" s="701"/>
      <c r="UM151" s="701"/>
      <c r="UN151" s="701"/>
      <c r="UO151" s="701"/>
      <c r="UP151" s="701"/>
      <c r="UQ151" s="701"/>
      <c r="UR151" s="701"/>
      <c r="US151" s="701"/>
      <c r="UT151" s="701"/>
      <c r="UU151" s="701"/>
      <c r="UV151" s="701"/>
      <c r="UW151" s="701"/>
      <c r="UX151" s="701"/>
      <c r="UY151" s="701"/>
      <c r="UZ151" s="701"/>
      <c r="VA151" s="701"/>
      <c r="VB151" s="701"/>
      <c r="VC151" s="701"/>
      <c r="VD151" s="701"/>
      <c r="VE151" s="701"/>
      <c r="VF151" s="701"/>
      <c r="VG151" s="701"/>
      <c r="VH151" s="701"/>
      <c r="VI151" s="701"/>
      <c r="VJ151" s="701"/>
      <c r="VK151" s="701"/>
      <c r="VL151" s="701"/>
      <c r="VM151" s="701"/>
      <c r="VN151" s="701"/>
      <c r="VO151" s="701"/>
      <c r="VP151" s="701"/>
      <c r="VQ151" s="701"/>
      <c r="VR151" s="701"/>
      <c r="VS151" s="701"/>
      <c r="VT151" s="701"/>
      <c r="VU151" s="701"/>
      <c r="VV151" s="701"/>
      <c r="VW151" s="701"/>
      <c r="VX151" s="701"/>
      <c r="VY151" s="701"/>
      <c r="VZ151" s="701"/>
      <c r="WA151" s="701"/>
      <c r="WB151" s="701"/>
      <c r="WC151" s="701"/>
      <c r="WD151" s="701"/>
      <c r="WE151" s="701"/>
      <c r="WF151" s="701"/>
      <c r="WG151" s="701"/>
      <c r="WH151" s="701"/>
      <c r="WI151" s="701"/>
      <c r="WJ151" s="701"/>
      <c r="WK151" s="701"/>
      <c r="WL151" s="701"/>
      <c r="WM151" s="701"/>
      <c r="WN151" s="701"/>
      <c r="WO151" s="701"/>
      <c r="WP151" s="701"/>
      <c r="WQ151" s="701"/>
      <c r="WR151" s="701"/>
      <c r="WS151" s="701"/>
      <c r="WT151" s="701"/>
      <c r="WU151" s="701"/>
      <c r="WV151" s="701"/>
      <c r="WW151" s="701"/>
      <c r="WX151" s="701"/>
      <c r="WY151" s="701"/>
      <c r="WZ151" s="701"/>
      <c r="XA151" s="701"/>
      <c r="XB151" s="701"/>
      <c r="XC151" s="701"/>
      <c r="XD151" s="701"/>
      <c r="XE151" s="701"/>
      <c r="XF151" s="701"/>
      <c r="XG151" s="701"/>
      <c r="XH151" s="701"/>
      <c r="XI151" s="701"/>
      <c r="XJ151" s="701"/>
      <c r="XK151" s="701"/>
      <c r="XL151" s="701"/>
      <c r="XM151" s="701"/>
      <c r="XN151" s="701"/>
      <c r="XO151" s="701"/>
      <c r="XP151" s="701"/>
      <c r="XQ151" s="701"/>
      <c r="XR151" s="701"/>
      <c r="XS151" s="701"/>
      <c r="XT151" s="701"/>
      <c r="XU151" s="701"/>
      <c r="XV151" s="701"/>
      <c r="XW151" s="701"/>
      <c r="XX151" s="701"/>
      <c r="XY151" s="701"/>
      <c r="XZ151" s="701"/>
      <c r="YA151" s="701"/>
      <c r="YB151" s="701"/>
      <c r="YC151" s="701"/>
      <c r="YD151" s="701"/>
      <c r="YE151" s="701"/>
      <c r="YF151" s="701"/>
      <c r="YG151" s="701"/>
      <c r="YH151" s="701"/>
      <c r="YI151" s="701"/>
      <c r="YJ151" s="701"/>
      <c r="YK151" s="701"/>
      <c r="YL151" s="701"/>
      <c r="YM151" s="701"/>
      <c r="YN151" s="701"/>
      <c r="YO151" s="701"/>
      <c r="YP151" s="701"/>
      <c r="YQ151" s="701"/>
      <c r="YR151" s="701"/>
      <c r="YS151" s="701"/>
      <c r="YT151" s="701"/>
      <c r="YU151" s="701"/>
      <c r="YV151" s="701"/>
      <c r="YW151" s="701"/>
      <c r="YX151" s="701"/>
      <c r="YY151" s="701"/>
      <c r="YZ151" s="701"/>
      <c r="ZA151" s="701"/>
      <c r="ZB151" s="701"/>
      <c r="ZC151" s="701"/>
      <c r="ZD151" s="701"/>
      <c r="ZE151" s="701"/>
      <c r="ZF151" s="701"/>
      <c r="ZG151" s="701"/>
      <c r="ZH151" s="701"/>
      <c r="ZI151" s="701"/>
      <c r="ZJ151" s="701"/>
      <c r="ZK151" s="701"/>
      <c r="ZL151" s="701"/>
      <c r="ZM151" s="701"/>
      <c r="ZN151" s="701"/>
      <c r="ZO151" s="701"/>
      <c r="ZP151" s="701"/>
      <c r="ZQ151" s="701"/>
      <c r="ZR151" s="701"/>
      <c r="ZS151" s="701"/>
      <c r="ZT151" s="701"/>
      <c r="ZU151" s="701"/>
      <c r="ZV151" s="701"/>
      <c r="ZW151" s="701"/>
      <c r="ZX151" s="701"/>
      <c r="ZY151" s="701"/>
      <c r="ZZ151" s="701"/>
      <c r="AAA151" s="701"/>
      <c r="AAB151" s="701"/>
      <c r="AAC151" s="701"/>
      <c r="AAD151" s="701"/>
      <c r="AAE151" s="701"/>
      <c r="AAF151" s="701"/>
      <c r="AAG151" s="701"/>
      <c r="AAH151" s="701"/>
      <c r="AAI151" s="701"/>
      <c r="AAJ151" s="701"/>
      <c r="AAK151" s="701"/>
      <c r="AAL151" s="701"/>
      <c r="AAM151" s="701"/>
      <c r="AAN151" s="701"/>
      <c r="AAO151" s="701"/>
      <c r="AAP151" s="701"/>
      <c r="AAQ151" s="701"/>
      <c r="AAR151" s="701"/>
      <c r="AAS151" s="701"/>
      <c r="AAT151" s="701"/>
      <c r="AAU151" s="701"/>
      <c r="AAV151" s="701"/>
      <c r="AAW151" s="701"/>
      <c r="AAX151" s="701"/>
      <c r="AAY151" s="701"/>
      <c r="AAZ151" s="701"/>
      <c r="ABA151" s="701"/>
      <c r="ABB151" s="701"/>
      <c r="ABC151" s="701"/>
      <c r="ABD151" s="701"/>
      <c r="ABE151" s="701"/>
      <c r="ABF151" s="701"/>
      <c r="ABG151" s="701"/>
      <c r="ABH151" s="701"/>
      <c r="ABI151" s="701"/>
      <c r="ABJ151" s="701"/>
      <c r="ABK151" s="701"/>
      <c r="ABL151" s="701"/>
      <c r="ABM151" s="701"/>
      <c r="ABN151" s="701"/>
      <c r="ABO151" s="701"/>
      <c r="ABP151" s="701"/>
      <c r="ABQ151" s="701"/>
      <c r="ABR151" s="701"/>
      <c r="ABS151" s="701"/>
      <c r="ABT151" s="701"/>
      <c r="ABU151" s="701"/>
      <c r="ABV151" s="701"/>
      <c r="ABW151" s="701"/>
      <c r="ABX151" s="701"/>
      <c r="ABY151" s="701"/>
      <c r="ABZ151" s="701"/>
      <c r="ACA151" s="701"/>
      <c r="ACB151" s="701"/>
      <c r="ACC151" s="701"/>
      <c r="ACD151" s="701"/>
      <c r="ACE151" s="701"/>
      <c r="ACF151" s="701"/>
      <c r="ACG151" s="701"/>
      <c r="ACH151" s="701"/>
      <c r="ACI151" s="701"/>
      <c r="ACJ151" s="701"/>
      <c r="ACK151" s="701"/>
      <c r="ACL151" s="701"/>
      <c r="ACM151" s="701"/>
      <c r="ACN151" s="701"/>
      <c r="ACO151" s="701"/>
      <c r="ACP151" s="701"/>
      <c r="ACQ151" s="701"/>
      <c r="ACR151" s="701"/>
      <c r="ACS151" s="701"/>
      <c r="ACT151" s="701"/>
      <c r="ACU151" s="701"/>
      <c r="ACV151" s="701"/>
      <c r="ACW151" s="701"/>
      <c r="ACX151" s="701"/>
      <c r="ACY151" s="701"/>
      <c r="ACZ151" s="701"/>
      <c r="ADA151" s="701"/>
      <c r="ADB151" s="701"/>
      <c r="ADC151" s="701"/>
      <c r="ADD151" s="701"/>
      <c r="ADE151" s="701"/>
      <c r="ADF151" s="701"/>
      <c r="ADG151" s="701"/>
      <c r="ADH151" s="701"/>
      <c r="ADI151" s="701"/>
      <c r="ADJ151" s="701"/>
      <c r="ADK151" s="701"/>
      <c r="ADL151" s="701"/>
      <c r="ADM151" s="701"/>
      <c r="ADN151" s="701"/>
      <c r="ADO151" s="701"/>
      <c r="ADP151" s="701"/>
      <c r="ADQ151" s="701"/>
      <c r="ADR151" s="701"/>
      <c r="ADS151" s="701"/>
      <c r="ADT151" s="701"/>
      <c r="ADU151" s="701"/>
      <c r="ADV151" s="701"/>
      <c r="ADW151" s="701"/>
      <c r="ADX151" s="701"/>
      <c r="ADY151" s="701"/>
      <c r="ADZ151" s="701"/>
      <c r="AEA151" s="701"/>
      <c r="AEB151" s="701"/>
      <c r="AEC151" s="701"/>
      <c r="AED151" s="701"/>
      <c r="AEE151" s="701"/>
      <c r="AEF151" s="701"/>
      <c r="AEG151" s="701"/>
      <c r="AEH151" s="701"/>
      <c r="AEI151" s="701"/>
      <c r="AEJ151" s="701"/>
      <c r="AEK151" s="701"/>
      <c r="AEL151" s="701"/>
      <c r="AEM151" s="701"/>
      <c r="AEN151" s="701"/>
      <c r="AEO151" s="701"/>
      <c r="AEP151" s="701"/>
      <c r="AEQ151" s="701"/>
      <c r="AER151" s="701"/>
      <c r="AES151" s="701"/>
      <c r="AET151" s="701"/>
      <c r="AEU151" s="701"/>
      <c r="AEV151" s="701"/>
      <c r="AEW151" s="701"/>
      <c r="AEX151" s="701"/>
      <c r="AEY151" s="701"/>
      <c r="AEZ151" s="701"/>
      <c r="AFA151" s="701"/>
      <c r="AFB151" s="701"/>
      <c r="AFC151" s="701"/>
      <c r="AFD151" s="701"/>
      <c r="AFE151" s="701"/>
      <c r="AFF151" s="701"/>
      <c r="AFG151" s="701"/>
      <c r="AFH151" s="701"/>
      <c r="AFI151" s="701"/>
      <c r="AFJ151" s="701"/>
      <c r="AFK151" s="701"/>
      <c r="AFL151" s="701"/>
      <c r="AFM151" s="701"/>
      <c r="AFN151" s="701"/>
      <c r="AFO151" s="701"/>
      <c r="AFP151" s="701"/>
      <c r="AFQ151" s="701"/>
      <c r="AFR151" s="701"/>
      <c r="AFS151" s="701"/>
      <c r="AFT151" s="701"/>
      <c r="AFU151" s="701"/>
      <c r="AFV151" s="701"/>
      <c r="AFW151" s="701"/>
      <c r="AFX151" s="701"/>
      <c r="AFY151" s="701"/>
      <c r="AFZ151" s="701"/>
      <c r="AGA151" s="701"/>
      <c r="AGB151" s="701"/>
      <c r="AGC151" s="701"/>
      <c r="AGD151" s="701"/>
      <c r="AGE151" s="701"/>
      <c r="AGF151" s="701"/>
      <c r="AGG151" s="701"/>
      <c r="AGH151" s="701"/>
      <c r="AGI151" s="701"/>
      <c r="AGJ151" s="701"/>
      <c r="AGK151" s="701"/>
      <c r="AGL151" s="701"/>
      <c r="AGM151" s="701"/>
      <c r="AGN151" s="701"/>
      <c r="AGO151" s="701"/>
      <c r="AGP151" s="701"/>
      <c r="AGQ151" s="701"/>
      <c r="AGR151" s="701"/>
      <c r="AGS151" s="701"/>
      <c r="AGT151" s="701"/>
      <c r="AGU151" s="701"/>
      <c r="AGV151" s="701"/>
      <c r="AGW151" s="701"/>
      <c r="AGX151" s="701"/>
      <c r="AGY151" s="701"/>
      <c r="AGZ151" s="701"/>
      <c r="AHA151" s="701"/>
      <c r="AHB151" s="701"/>
      <c r="AHC151" s="701"/>
      <c r="AHD151" s="701"/>
      <c r="AHE151" s="701"/>
      <c r="AHF151" s="701"/>
      <c r="AHG151" s="701"/>
      <c r="AHH151" s="701"/>
      <c r="AHI151" s="701"/>
      <c r="AHJ151" s="701"/>
      <c r="AHK151" s="701"/>
      <c r="AHL151" s="701"/>
      <c r="AHM151" s="701"/>
      <c r="AHN151" s="701"/>
      <c r="AHO151" s="701"/>
      <c r="AHP151" s="701"/>
      <c r="AHQ151" s="701"/>
      <c r="AHR151" s="701"/>
      <c r="AHS151" s="701"/>
      <c r="AHT151" s="701"/>
      <c r="AHU151" s="701"/>
      <c r="AHV151" s="701"/>
      <c r="AHW151" s="701"/>
      <c r="AHX151" s="701"/>
      <c r="AHY151" s="701"/>
      <c r="AHZ151" s="701"/>
      <c r="AIA151" s="701"/>
      <c r="AIB151" s="701"/>
      <c r="AIC151" s="701"/>
      <c r="AID151" s="701"/>
      <c r="AIE151" s="701"/>
      <c r="AIF151" s="701"/>
      <c r="AIG151" s="701"/>
      <c r="AIH151" s="701"/>
      <c r="AII151" s="701"/>
      <c r="AIJ151" s="701"/>
      <c r="AIK151" s="701"/>
      <c r="AIL151" s="701"/>
      <c r="AIM151" s="701"/>
      <c r="AIN151" s="701"/>
      <c r="AIO151" s="701"/>
      <c r="AIP151" s="701"/>
      <c r="AIQ151" s="701"/>
      <c r="AIR151" s="701"/>
      <c r="AIS151" s="701"/>
      <c r="AIT151" s="701"/>
      <c r="AIU151" s="701"/>
      <c r="AIV151" s="701"/>
      <c r="AIW151" s="701"/>
      <c r="AIX151" s="701"/>
      <c r="AIY151" s="701"/>
      <c r="AIZ151" s="701"/>
      <c r="AJA151" s="701"/>
      <c r="AJB151" s="701"/>
      <c r="AJC151" s="701"/>
      <c r="AJD151" s="701"/>
      <c r="AJE151" s="701"/>
      <c r="AJF151" s="701"/>
      <c r="AJG151" s="701"/>
      <c r="AJH151" s="701"/>
      <c r="AJI151" s="701"/>
      <c r="AJJ151" s="701"/>
      <c r="AJK151" s="701"/>
      <c r="AJL151" s="701"/>
      <c r="AJM151" s="701"/>
      <c r="AJN151" s="701"/>
      <c r="AJO151" s="701"/>
      <c r="AJP151" s="701"/>
      <c r="AJQ151" s="701"/>
      <c r="AJR151" s="701"/>
      <c r="AJS151" s="701"/>
      <c r="AJT151" s="701"/>
      <c r="AJU151" s="701"/>
      <c r="AJV151" s="701"/>
      <c r="AJW151" s="701"/>
      <c r="AJX151" s="701"/>
      <c r="AJY151" s="701"/>
      <c r="AJZ151" s="701"/>
      <c r="AKA151" s="701"/>
      <c r="AKB151" s="701"/>
      <c r="AKC151" s="701"/>
      <c r="AKD151" s="701"/>
      <c r="AKE151" s="701"/>
      <c r="AKF151" s="701"/>
      <c r="AKG151" s="701"/>
      <c r="AKH151" s="701"/>
      <c r="AKI151" s="701"/>
      <c r="AKJ151" s="701"/>
      <c r="AKK151" s="701"/>
      <c r="AKL151" s="701"/>
      <c r="AKM151" s="701"/>
      <c r="AKN151" s="701"/>
      <c r="AKO151" s="701"/>
      <c r="AKP151" s="701"/>
      <c r="AKQ151" s="701"/>
      <c r="AKR151" s="701"/>
      <c r="AKS151" s="701"/>
      <c r="AKT151" s="701"/>
      <c r="AKU151" s="701"/>
      <c r="AKV151" s="701"/>
      <c r="AKW151" s="701"/>
      <c r="AKX151" s="701"/>
      <c r="AKY151" s="701"/>
      <c r="AKZ151" s="701"/>
      <c r="ALA151" s="701"/>
      <c r="ALB151" s="701"/>
      <c r="ALC151" s="701"/>
      <c r="ALD151" s="701"/>
      <c r="ALE151" s="701"/>
      <c r="ALF151" s="701"/>
      <c r="ALG151" s="701"/>
      <c r="ALH151" s="701"/>
      <c r="ALI151" s="701"/>
      <c r="ALJ151" s="701"/>
      <c r="ALK151" s="701"/>
      <c r="ALL151" s="701"/>
      <c r="ALM151" s="701"/>
      <c r="ALN151" s="701"/>
      <c r="ALO151" s="701"/>
      <c r="ALP151" s="701"/>
      <c r="ALQ151" s="701"/>
      <c r="ALR151" s="701"/>
      <c r="ALS151" s="701"/>
      <c r="ALT151" s="701"/>
      <c r="ALU151" s="701"/>
      <c r="ALV151" s="701"/>
      <c r="ALW151" s="701"/>
      <c r="ALX151" s="701"/>
      <c r="ALY151" s="701"/>
      <c r="ALZ151" s="701"/>
      <c r="AMA151" s="701"/>
      <c r="AMB151" s="701"/>
      <c r="AMC151" s="701"/>
      <c r="AMD151" s="701"/>
      <c r="AME151" s="701"/>
      <c r="AMF151" s="701"/>
      <c r="AMG151" s="701"/>
      <c r="AMH151" s="701"/>
      <c r="AMI151" s="701"/>
      <c r="AMJ151" s="701"/>
    </row>
    <row r="152" spans="1:1024" s="697" customFormat="1" ht="25.2" customHeight="1">
      <c r="A152" s="1681" t="s">
        <v>3997</v>
      </c>
      <c r="B152" s="1681" t="s">
        <v>3998</v>
      </c>
      <c r="C152" s="1681" t="s">
        <v>1041</v>
      </c>
      <c r="D152" s="1685" t="s">
        <v>9508</v>
      </c>
      <c r="E152" s="1684" t="s">
        <v>4699</v>
      </c>
      <c r="F152" s="1681" t="s">
        <v>1636</v>
      </c>
      <c r="G152" s="1681">
        <v>8</v>
      </c>
      <c r="H152" s="1681">
        <v>1</v>
      </c>
      <c r="I152" s="1681">
        <v>8</v>
      </c>
      <c r="J152" s="1681">
        <v>20</v>
      </c>
      <c r="K152" s="1737">
        <f t="shared" si="5"/>
        <v>2.5</v>
      </c>
      <c r="L152" s="1748" t="s">
        <v>3540</v>
      </c>
      <c r="M152" s="701"/>
      <c r="N152" s="701"/>
      <c r="O152" s="701"/>
      <c r="P152" s="701"/>
      <c r="Q152" s="701"/>
      <c r="R152" s="701"/>
      <c r="S152" s="701"/>
      <c r="T152" s="701"/>
      <c r="U152" s="701"/>
      <c r="V152" s="701"/>
      <c r="W152" s="701"/>
      <c r="X152" s="701"/>
      <c r="Y152" s="701"/>
      <c r="Z152" s="701"/>
      <c r="AA152" s="701"/>
      <c r="AB152" s="701"/>
      <c r="AC152" s="701"/>
      <c r="AD152" s="701"/>
      <c r="AE152" s="701"/>
      <c r="AF152" s="701"/>
      <c r="AG152" s="701"/>
      <c r="AH152" s="701"/>
      <c r="AI152" s="701"/>
      <c r="AJ152" s="701"/>
      <c r="AK152" s="701"/>
      <c r="AL152" s="701"/>
      <c r="AM152" s="701"/>
      <c r="AN152" s="701"/>
      <c r="AO152" s="701"/>
      <c r="AP152" s="701"/>
      <c r="AQ152" s="701"/>
      <c r="AR152" s="701"/>
      <c r="AS152" s="701"/>
      <c r="AT152" s="701"/>
      <c r="AU152" s="701"/>
      <c r="AV152" s="701"/>
      <c r="AW152" s="701"/>
      <c r="AX152" s="701"/>
      <c r="AY152" s="701"/>
      <c r="AZ152" s="701"/>
      <c r="BA152" s="701"/>
      <c r="BB152" s="701"/>
      <c r="BC152" s="701"/>
      <c r="BD152" s="701"/>
      <c r="BE152" s="701"/>
      <c r="BF152" s="701"/>
      <c r="BG152" s="701"/>
      <c r="BH152" s="701"/>
      <c r="BI152" s="701"/>
      <c r="BJ152" s="701"/>
      <c r="BK152" s="701"/>
      <c r="BL152" s="701"/>
      <c r="BM152" s="701"/>
      <c r="BN152" s="701"/>
      <c r="BO152" s="701"/>
      <c r="BP152" s="701"/>
      <c r="BQ152" s="701"/>
      <c r="BR152" s="701"/>
      <c r="BS152" s="701"/>
      <c r="BT152" s="701"/>
      <c r="BU152" s="701"/>
      <c r="BV152" s="701"/>
      <c r="BW152" s="701"/>
      <c r="BX152" s="701"/>
      <c r="BY152" s="701"/>
      <c r="BZ152" s="701"/>
      <c r="CA152" s="701"/>
      <c r="CB152" s="701"/>
      <c r="CC152" s="701"/>
      <c r="CD152" s="701"/>
      <c r="CE152" s="701"/>
      <c r="CF152" s="701"/>
      <c r="CG152" s="701"/>
      <c r="CH152" s="701"/>
      <c r="CI152" s="701"/>
      <c r="CJ152" s="701"/>
      <c r="CK152" s="701"/>
      <c r="CL152" s="701"/>
      <c r="CM152" s="701"/>
      <c r="CN152" s="701"/>
      <c r="CO152" s="701"/>
      <c r="CP152" s="701"/>
      <c r="CQ152" s="701"/>
      <c r="CR152" s="701"/>
      <c r="CS152" s="701"/>
      <c r="CT152" s="701"/>
      <c r="CU152" s="701"/>
      <c r="CV152" s="701"/>
      <c r="CW152" s="701"/>
      <c r="CX152" s="701"/>
      <c r="CY152" s="701"/>
      <c r="CZ152" s="701"/>
      <c r="DA152" s="701"/>
      <c r="DB152" s="701"/>
      <c r="DC152" s="701"/>
      <c r="DD152" s="701"/>
      <c r="DE152" s="701"/>
      <c r="DF152" s="701"/>
      <c r="DG152" s="701"/>
      <c r="DH152" s="701"/>
      <c r="DI152" s="701"/>
      <c r="DJ152" s="701"/>
      <c r="DK152" s="701"/>
      <c r="DL152" s="701"/>
      <c r="DM152" s="701"/>
      <c r="DN152" s="701"/>
      <c r="DO152" s="701"/>
      <c r="DP152" s="701"/>
      <c r="DQ152" s="701"/>
      <c r="DR152" s="701"/>
      <c r="DS152" s="701"/>
      <c r="DT152" s="701"/>
      <c r="DU152" s="701"/>
      <c r="DV152" s="701"/>
      <c r="DW152" s="701"/>
      <c r="DX152" s="701"/>
      <c r="DY152" s="701"/>
      <c r="DZ152" s="701"/>
      <c r="EA152" s="701"/>
      <c r="EB152" s="701"/>
      <c r="EC152" s="701"/>
      <c r="ED152" s="701"/>
      <c r="EE152" s="701"/>
      <c r="EF152" s="701"/>
      <c r="EG152" s="701"/>
      <c r="EH152" s="701"/>
      <c r="EI152" s="701"/>
      <c r="EJ152" s="701"/>
      <c r="EK152" s="701"/>
      <c r="EL152" s="701"/>
      <c r="EM152" s="701"/>
      <c r="EN152" s="701"/>
      <c r="EO152" s="701"/>
      <c r="EP152" s="701"/>
      <c r="EQ152" s="701"/>
      <c r="ER152" s="701"/>
      <c r="ES152" s="701"/>
      <c r="ET152" s="701"/>
      <c r="EU152" s="701"/>
      <c r="EV152" s="701"/>
      <c r="EW152" s="701"/>
      <c r="EX152" s="701"/>
      <c r="EY152" s="701"/>
      <c r="EZ152" s="701"/>
      <c r="FA152" s="701"/>
      <c r="FB152" s="701"/>
      <c r="FC152" s="701"/>
      <c r="FD152" s="701"/>
      <c r="FE152" s="701"/>
      <c r="FF152" s="701"/>
      <c r="FG152" s="701"/>
      <c r="FH152" s="701"/>
      <c r="FI152" s="701"/>
      <c r="FJ152" s="701"/>
      <c r="FK152" s="701"/>
      <c r="FL152" s="701"/>
      <c r="FM152" s="701"/>
      <c r="FN152" s="701"/>
      <c r="FO152" s="701"/>
      <c r="FP152" s="701"/>
      <c r="FQ152" s="701"/>
      <c r="FR152" s="701"/>
      <c r="FS152" s="701"/>
      <c r="FT152" s="701"/>
      <c r="FU152" s="701"/>
      <c r="FV152" s="701"/>
      <c r="FW152" s="701"/>
      <c r="FX152" s="701"/>
      <c r="FY152" s="701"/>
      <c r="FZ152" s="701"/>
      <c r="GA152" s="701"/>
      <c r="GB152" s="701"/>
      <c r="GC152" s="701"/>
      <c r="GD152" s="701"/>
      <c r="GE152" s="701"/>
      <c r="GF152" s="701"/>
      <c r="GG152" s="701"/>
      <c r="GH152" s="701"/>
      <c r="GI152" s="701"/>
      <c r="GJ152" s="701"/>
      <c r="GK152" s="701"/>
      <c r="GL152" s="701"/>
      <c r="GM152" s="701"/>
      <c r="GN152" s="701"/>
      <c r="GO152" s="701"/>
      <c r="GP152" s="701"/>
      <c r="GQ152" s="701"/>
      <c r="GR152" s="701"/>
      <c r="GS152" s="701"/>
      <c r="GT152" s="701"/>
      <c r="GU152" s="701"/>
      <c r="GV152" s="701"/>
      <c r="GW152" s="701"/>
      <c r="GX152" s="701"/>
      <c r="GY152" s="701"/>
      <c r="GZ152" s="701"/>
      <c r="HA152" s="701"/>
      <c r="HB152" s="701"/>
      <c r="HC152" s="701"/>
      <c r="HD152" s="701"/>
      <c r="HE152" s="701"/>
      <c r="HF152" s="701"/>
      <c r="HG152" s="701"/>
      <c r="HH152" s="701"/>
      <c r="HI152" s="701"/>
      <c r="HJ152" s="701"/>
      <c r="HK152" s="701"/>
      <c r="HL152" s="701"/>
      <c r="HM152" s="701"/>
      <c r="HN152" s="701"/>
      <c r="HO152" s="701"/>
      <c r="HP152" s="701"/>
      <c r="HQ152" s="701"/>
      <c r="HR152" s="701"/>
      <c r="HS152" s="701"/>
      <c r="HT152" s="701"/>
      <c r="HU152" s="701"/>
      <c r="HV152" s="701"/>
      <c r="HW152" s="701"/>
      <c r="HX152" s="701"/>
      <c r="HY152" s="701"/>
      <c r="HZ152" s="701"/>
      <c r="IA152" s="701"/>
      <c r="IB152" s="701"/>
      <c r="IC152" s="701"/>
      <c r="ID152" s="701"/>
      <c r="IE152" s="701"/>
      <c r="IF152" s="701"/>
      <c r="IG152" s="701"/>
      <c r="IH152" s="701"/>
      <c r="II152" s="701"/>
      <c r="IJ152" s="701"/>
      <c r="IK152" s="701"/>
      <c r="IL152" s="701"/>
      <c r="IM152" s="701"/>
      <c r="IN152" s="701"/>
      <c r="IO152" s="701"/>
      <c r="IP152" s="701"/>
      <c r="IQ152" s="701"/>
      <c r="IR152" s="701"/>
      <c r="IS152" s="701"/>
      <c r="IT152" s="701"/>
      <c r="IU152" s="701"/>
      <c r="IV152" s="701"/>
      <c r="IW152" s="701"/>
      <c r="IX152" s="701"/>
      <c r="IY152" s="701"/>
      <c r="IZ152" s="701"/>
      <c r="JA152" s="701"/>
      <c r="JB152" s="701"/>
      <c r="JC152" s="701"/>
      <c r="JD152" s="701"/>
      <c r="JE152" s="701"/>
      <c r="JF152" s="701"/>
      <c r="JG152" s="701"/>
      <c r="JH152" s="701"/>
      <c r="JI152" s="701"/>
      <c r="JJ152" s="701"/>
      <c r="JK152" s="701"/>
      <c r="JL152" s="701"/>
      <c r="JM152" s="701"/>
      <c r="JN152" s="701"/>
      <c r="JO152" s="701"/>
      <c r="JP152" s="701"/>
      <c r="JQ152" s="701"/>
      <c r="JR152" s="701"/>
      <c r="JS152" s="701"/>
      <c r="JT152" s="701"/>
      <c r="JU152" s="701"/>
      <c r="JV152" s="701"/>
      <c r="JW152" s="701"/>
      <c r="JX152" s="701"/>
      <c r="JY152" s="701"/>
      <c r="JZ152" s="701"/>
      <c r="KA152" s="701"/>
      <c r="KB152" s="701"/>
      <c r="KC152" s="701"/>
      <c r="KD152" s="701"/>
      <c r="KE152" s="701"/>
      <c r="KF152" s="701"/>
      <c r="KG152" s="701"/>
      <c r="KH152" s="701"/>
      <c r="KI152" s="701"/>
      <c r="KJ152" s="701"/>
      <c r="KK152" s="701"/>
      <c r="KL152" s="701"/>
      <c r="KM152" s="701"/>
      <c r="KN152" s="701"/>
      <c r="KO152" s="701"/>
      <c r="KP152" s="701"/>
      <c r="KQ152" s="701"/>
      <c r="KR152" s="701"/>
      <c r="KS152" s="701"/>
      <c r="KT152" s="701"/>
      <c r="KU152" s="701"/>
      <c r="KV152" s="701"/>
      <c r="KW152" s="701"/>
      <c r="KX152" s="701"/>
      <c r="KY152" s="701"/>
      <c r="KZ152" s="701"/>
      <c r="LA152" s="701"/>
      <c r="LB152" s="701"/>
      <c r="LC152" s="701"/>
      <c r="LD152" s="701"/>
      <c r="LE152" s="701"/>
      <c r="LF152" s="701"/>
      <c r="LG152" s="701"/>
      <c r="LH152" s="701"/>
      <c r="LI152" s="701"/>
      <c r="LJ152" s="701"/>
      <c r="LK152" s="701"/>
      <c r="LL152" s="701"/>
      <c r="LM152" s="701"/>
      <c r="LN152" s="701"/>
      <c r="LO152" s="701"/>
      <c r="LP152" s="701"/>
      <c r="LQ152" s="701"/>
      <c r="LR152" s="701"/>
      <c r="LS152" s="701"/>
      <c r="LT152" s="701"/>
      <c r="LU152" s="701"/>
      <c r="LV152" s="701"/>
      <c r="LW152" s="701"/>
      <c r="LX152" s="701"/>
      <c r="LY152" s="701"/>
      <c r="LZ152" s="701"/>
      <c r="MA152" s="701"/>
      <c r="MB152" s="701"/>
      <c r="MC152" s="701"/>
      <c r="MD152" s="701"/>
      <c r="ME152" s="701"/>
      <c r="MF152" s="701"/>
      <c r="MG152" s="701"/>
      <c r="MH152" s="701"/>
      <c r="MI152" s="701"/>
      <c r="MJ152" s="701"/>
      <c r="MK152" s="701"/>
      <c r="ML152" s="701"/>
      <c r="MM152" s="701"/>
      <c r="MN152" s="701"/>
      <c r="MO152" s="701"/>
      <c r="MP152" s="701"/>
      <c r="MQ152" s="701"/>
      <c r="MR152" s="701"/>
      <c r="MS152" s="701"/>
      <c r="MT152" s="701"/>
      <c r="MU152" s="701"/>
      <c r="MV152" s="701"/>
      <c r="MW152" s="701"/>
      <c r="MX152" s="701"/>
      <c r="MY152" s="701"/>
      <c r="MZ152" s="701"/>
      <c r="NA152" s="701"/>
      <c r="NB152" s="701"/>
      <c r="NC152" s="701"/>
      <c r="ND152" s="701"/>
      <c r="NE152" s="701"/>
      <c r="NF152" s="701"/>
      <c r="NG152" s="701"/>
      <c r="NH152" s="701"/>
      <c r="NI152" s="701"/>
      <c r="NJ152" s="701"/>
      <c r="NK152" s="701"/>
      <c r="NL152" s="701"/>
      <c r="NM152" s="701"/>
      <c r="NN152" s="701"/>
      <c r="NO152" s="701"/>
      <c r="NP152" s="701"/>
      <c r="NQ152" s="701"/>
      <c r="NR152" s="701"/>
      <c r="NS152" s="701"/>
      <c r="NT152" s="701"/>
      <c r="NU152" s="701"/>
      <c r="NV152" s="701"/>
      <c r="NW152" s="701"/>
      <c r="NX152" s="701"/>
      <c r="NY152" s="701"/>
      <c r="NZ152" s="701"/>
      <c r="OA152" s="701"/>
      <c r="OB152" s="701"/>
      <c r="OC152" s="701"/>
      <c r="OD152" s="701"/>
      <c r="OE152" s="701"/>
      <c r="OF152" s="701"/>
      <c r="OG152" s="701"/>
      <c r="OH152" s="701"/>
      <c r="OI152" s="701"/>
      <c r="OJ152" s="701"/>
      <c r="OK152" s="701"/>
      <c r="OL152" s="701"/>
      <c r="OM152" s="701"/>
      <c r="ON152" s="701"/>
      <c r="OO152" s="701"/>
      <c r="OP152" s="701"/>
      <c r="OQ152" s="701"/>
      <c r="OR152" s="701"/>
      <c r="OS152" s="701"/>
      <c r="OT152" s="701"/>
      <c r="OU152" s="701"/>
      <c r="OV152" s="701"/>
      <c r="OW152" s="701"/>
      <c r="OX152" s="701"/>
      <c r="OY152" s="701"/>
      <c r="OZ152" s="701"/>
      <c r="PA152" s="701"/>
      <c r="PB152" s="701"/>
      <c r="PC152" s="701"/>
      <c r="PD152" s="701"/>
      <c r="PE152" s="701"/>
      <c r="PF152" s="701"/>
      <c r="PG152" s="701"/>
      <c r="PH152" s="701"/>
      <c r="PI152" s="701"/>
      <c r="PJ152" s="701"/>
      <c r="PK152" s="701"/>
      <c r="PL152" s="701"/>
      <c r="PM152" s="701"/>
      <c r="PN152" s="701"/>
      <c r="PO152" s="701"/>
      <c r="PP152" s="701"/>
      <c r="PQ152" s="701"/>
      <c r="PR152" s="701"/>
      <c r="PS152" s="701"/>
      <c r="PT152" s="701"/>
      <c r="PU152" s="701"/>
      <c r="PV152" s="701"/>
      <c r="PW152" s="701"/>
      <c r="PX152" s="701"/>
      <c r="PY152" s="701"/>
      <c r="PZ152" s="701"/>
      <c r="QA152" s="701"/>
      <c r="QB152" s="701"/>
      <c r="QC152" s="701"/>
      <c r="QD152" s="701"/>
      <c r="QE152" s="701"/>
      <c r="QF152" s="701"/>
      <c r="QG152" s="701"/>
      <c r="QH152" s="701"/>
      <c r="QI152" s="701"/>
      <c r="QJ152" s="701"/>
      <c r="QK152" s="701"/>
      <c r="QL152" s="701"/>
      <c r="QM152" s="701"/>
      <c r="QN152" s="701"/>
      <c r="QO152" s="701"/>
      <c r="QP152" s="701"/>
      <c r="QQ152" s="701"/>
      <c r="QR152" s="701"/>
      <c r="QS152" s="701"/>
      <c r="QT152" s="701"/>
      <c r="QU152" s="701"/>
      <c r="QV152" s="701"/>
      <c r="QW152" s="701"/>
      <c r="QX152" s="701"/>
      <c r="QY152" s="701"/>
      <c r="QZ152" s="701"/>
      <c r="RA152" s="701"/>
      <c r="RB152" s="701"/>
      <c r="RC152" s="701"/>
      <c r="RD152" s="701"/>
      <c r="RE152" s="701"/>
      <c r="RF152" s="701"/>
      <c r="RG152" s="701"/>
      <c r="RH152" s="701"/>
      <c r="RI152" s="701"/>
      <c r="RJ152" s="701"/>
      <c r="RK152" s="701"/>
      <c r="RL152" s="701"/>
      <c r="RM152" s="701"/>
      <c r="RN152" s="701"/>
      <c r="RO152" s="701"/>
      <c r="RP152" s="701"/>
      <c r="RQ152" s="701"/>
      <c r="RR152" s="701"/>
      <c r="RS152" s="701"/>
      <c r="RT152" s="701"/>
      <c r="RU152" s="701"/>
      <c r="RV152" s="701"/>
      <c r="RW152" s="701"/>
      <c r="RX152" s="701"/>
      <c r="RY152" s="701"/>
      <c r="RZ152" s="701"/>
      <c r="SA152" s="701"/>
      <c r="SB152" s="701"/>
      <c r="SC152" s="701"/>
      <c r="SD152" s="701"/>
      <c r="SE152" s="701"/>
      <c r="SF152" s="701"/>
      <c r="SG152" s="701"/>
      <c r="SH152" s="701"/>
      <c r="SI152" s="701"/>
      <c r="SJ152" s="701"/>
      <c r="SK152" s="701"/>
      <c r="SL152" s="701"/>
      <c r="SM152" s="701"/>
      <c r="SN152" s="701"/>
      <c r="SO152" s="701"/>
      <c r="SP152" s="701"/>
      <c r="SQ152" s="701"/>
      <c r="SR152" s="701"/>
      <c r="SS152" s="701"/>
      <c r="ST152" s="701"/>
      <c r="SU152" s="701"/>
      <c r="SV152" s="701"/>
      <c r="SW152" s="701"/>
      <c r="SX152" s="701"/>
      <c r="SY152" s="701"/>
      <c r="SZ152" s="701"/>
      <c r="TA152" s="701"/>
      <c r="TB152" s="701"/>
      <c r="TC152" s="701"/>
      <c r="TD152" s="701"/>
      <c r="TE152" s="701"/>
      <c r="TF152" s="701"/>
      <c r="TG152" s="701"/>
      <c r="TH152" s="701"/>
      <c r="TI152" s="701"/>
      <c r="TJ152" s="701"/>
      <c r="TK152" s="701"/>
      <c r="TL152" s="701"/>
      <c r="TM152" s="701"/>
      <c r="TN152" s="701"/>
      <c r="TO152" s="701"/>
      <c r="TP152" s="701"/>
      <c r="TQ152" s="701"/>
      <c r="TR152" s="701"/>
      <c r="TS152" s="701"/>
      <c r="TT152" s="701"/>
      <c r="TU152" s="701"/>
      <c r="TV152" s="701"/>
      <c r="TW152" s="701"/>
      <c r="TX152" s="701"/>
      <c r="TY152" s="701"/>
      <c r="TZ152" s="701"/>
      <c r="UA152" s="701"/>
      <c r="UB152" s="701"/>
      <c r="UC152" s="701"/>
      <c r="UD152" s="701"/>
      <c r="UE152" s="701"/>
      <c r="UF152" s="701"/>
      <c r="UG152" s="701"/>
      <c r="UH152" s="701"/>
      <c r="UI152" s="701"/>
      <c r="UJ152" s="701"/>
      <c r="UK152" s="701"/>
      <c r="UL152" s="701"/>
      <c r="UM152" s="701"/>
      <c r="UN152" s="701"/>
      <c r="UO152" s="701"/>
      <c r="UP152" s="701"/>
      <c r="UQ152" s="701"/>
      <c r="UR152" s="701"/>
      <c r="US152" s="701"/>
      <c r="UT152" s="701"/>
      <c r="UU152" s="701"/>
      <c r="UV152" s="701"/>
      <c r="UW152" s="701"/>
      <c r="UX152" s="701"/>
      <c r="UY152" s="701"/>
      <c r="UZ152" s="701"/>
      <c r="VA152" s="701"/>
      <c r="VB152" s="701"/>
      <c r="VC152" s="701"/>
      <c r="VD152" s="701"/>
      <c r="VE152" s="701"/>
      <c r="VF152" s="701"/>
      <c r="VG152" s="701"/>
      <c r="VH152" s="701"/>
      <c r="VI152" s="701"/>
      <c r="VJ152" s="701"/>
      <c r="VK152" s="701"/>
      <c r="VL152" s="701"/>
      <c r="VM152" s="701"/>
      <c r="VN152" s="701"/>
      <c r="VO152" s="701"/>
      <c r="VP152" s="701"/>
      <c r="VQ152" s="701"/>
      <c r="VR152" s="701"/>
      <c r="VS152" s="701"/>
      <c r="VT152" s="701"/>
      <c r="VU152" s="701"/>
      <c r="VV152" s="701"/>
      <c r="VW152" s="701"/>
      <c r="VX152" s="701"/>
      <c r="VY152" s="701"/>
      <c r="VZ152" s="701"/>
      <c r="WA152" s="701"/>
      <c r="WB152" s="701"/>
      <c r="WC152" s="701"/>
      <c r="WD152" s="701"/>
      <c r="WE152" s="701"/>
      <c r="WF152" s="701"/>
      <c r="WG152" s="701"/>
      <c r="WH152" s="701"/>
      <c r="WI152" s="701"/>
      <c r="WJ152" s="701"/>
      <c r="WK152" s="701"/>
      <c r="WL152" s="701"/>
      <c r="WM152" s="701"/>
      <c r="WN152" s="701"/>
      <c r="WO152" s="701"/>
      <c r="WP152" s="701"/>
      <c r="WQ152" s="701"/>
      <c r="WR152" s="701"/>
      <c r="WS152" s="701"/>
      <c r="WT152" s="701"/>
      <c r="WU152" s="701"/>
      <c r="WV152" s="701"/>
      <c r="WW152" s="701"/>
      <c r="WX152" s="701"/>
      <c r="WY152" s="701"/>
      <c r="WZ152" s="701"/>
      <c r="XA152" s="701"/>
      <c r="XB152" s="701"/>
      <c r="XC152" s="701"/>
      <c r="XD152" s="701"/>
      <c r="XE152" s="701"/>
      <c r="XF152" s="701"/>
      <c r="XG152" s="701"/>
      <c r="XH152" s="701"/>
      <c r="XI152" s="701"/>
      <c r="XJ152" s="701"/>
      <c r="XK152" s="701"/>
      <c r="XL152" s="701"/>
      <c r="XM152" s="701"/>
      <c r="XN152" s="701"/>
      <c r="XO152" s="701"/>
      <c r="XP152" s="701"/>
      <c r="XQ152" s="701"/>
      <c r="XR152" s="701"/>
      <c r="XS152" s="701"/>
      <c r="XT152" s="701"/>
      <c r="XU152" s="701"/>
      <c r="XV152" s="701"/>
      <c r="XW152" s="701"/>
      <c r="XX152" s="701"/>
      <c r="XY152" s="701"/>
      <c r="XZ152" s="701"/>
      <c r="YA152" s="701"/>
      <c r="YB152" s="701"/>
      <c r="YC152" s="701"/>
      <c r="YD152" s="701"/>
      <c r="YE152" s="701"/>
      <c r="YF152" s="701"/>
      <c r="YG152" s="701"/>
      <c r="YH152" s="701"/>
      <c r="YI152" s="701"/>
      <c r="YJ152" s="701"/>
      <c r="YK152" s="701"/>
      <c r="YL152" s="701"/>
      <c r="YM152" s="701"/>
      <c r="YN152" s="701"/>
      <c r="YO152" s="701"/>
      <c r="YP152" s="701"/>
      <c r="YQ152" s="701"/>
      <c r="YR152" s="701"/>
      <c r="YS152" s="701"/>
      <c r="YT152" s="701"/>
      <c r="YU152" s="701"/>
      <c r="YV152" s="701"/>
      <c r="YW152" s="701"/>
      <c r="YX152" s="701"/>
      <c r="YY152" s="701"/>
      <c r="YZ152" s="701"/>
      <c r="ZA152" s="701"/>
      <c r="ZB152" s="701"/>
      <c r="ZC152" s="701"/>
      <c r="ZD152" s="701"/>
      <c r="ZE152" s="701"/>
      <c r="ZF152" s="701"/>
      <c r="ZG152" s="701"/>
      <c r="ZH152" s="701"/>
      <c r="ZI152" s="701"/>
      <c r="ZJ152" s="701"/>
      <c r="ZK152" s="701"/>
      <c r="ZL152" s="701"/>
      <c r="ZM152" s="701"/>
      <c r="ZN152" s="701"/>
      <c r="ZO152" s="701"/>
      <c r="ZP152" s="701"/>
      <c r="ZQ152" s="701"/>
      <c r="ZR152" s="701"/>
      <c r="ZS152" s="701"/>
      <c r="ZT152" s="701"/>
      <c r="ZU152" s="701"/>
      <c r="ZV152" s="701"/>
      <c r="ZW152" s="701"/>
      <c r="ZX152" s="701"/>
      <c r="ZY152" s="701"/>
      <c r="ZZ152" s="701"/>
      <c r="AAA152" s="701"/>
      <c r="AAB152" s="701"/>
      <c r="AAC152" s="701"/>
      <c r="AAD152" s="701"/>
      <c r="AAE152" s="701"/>
      <c r="AAF152" s="701"/>
      <c r="AAG152" s="701"/>
      <c r="AAH152" s="701"/>
      <c r="AAI152" s="701"/>
      <c r="AAJ152" s="701"/>
      <c r="AAK152" s="701"/>
      <c r="AAL152" s="701"/>
      <c r="AAM152" s="701"/>
      <c r="AAN152" s="701"/>
      <c r="AAO152" s="701"/>
      <c r="AAP152" s="701"/>
      <c r="AAQ152" s="701"/>
      <c r="AAR152" s="701"/>
      <c r="AAS152" s="701"/>
      <c r="AAT152" s="701"/>
      <c r="AAU152" s="701"/>
      <c r="AAV152" s="701"/>
      <c r="AAW152" s="701"/>
      <c r="AAX152" s="701"/>
      <c r="AAY152" s="701"/>
      <c r="AAZ152" s="701"/>
      <c r="ABA152" s="701"/>
      <c r="ABB152" s="701"/>
      <c r="ABC152" s="701"/>
      <c r="ABD152" s="701"/>
      <c r="ABE152" s="701"/>
      <c r="ABF152" s="701"/>
      <c r="ABG152" s="701"/>
      <c r="ABH152" s="701"/>
      <c r="ABI152" s="701"/>
      <c r="ABJ152" s="701"/>
      <c r="ABK152" s="701"/>
      <c r="ABL152" s="701"/>
      <c r="ABM152" s="701"/>
      <c r="ABN152" s="701"/>
      <c r="ABO152" s="701"/>
      <c r="ABP152" s="701"/>
      <c r="ABQ152" s="701"/>
      <c r="ABR152" s="701"/>
      <c r="ABS152" s="701"/>
      <c r="ABT152" s="701"/>
      <c r="ABU152" s="701"/>
      <c r="ABV152" s="701"/>
      <c r="ABW152" s="701"/>
      <c r="ABX152" s="701"/>
      <c r="ABY152" s="701"/>
      <c r="ABZ152" s="701"/>
      <c r="ACA152" s="701"/>
      <c r="ACB152" s="701"/>
      <c r="ACC152" s="701"/>
      <c r="ACD152" s="701"/>
      <c r="ACE152" s="701"/>
      <c r="ACF152" s="701"/>
      <c r="ACG152" s="701"/>
      <c r="ACH152" s="701"/>
      <c r="ACI152" s="701"/>
      <c r="ACJ152" s="701"/>
      <c r="ACK152" s="701"/>
      <c r="ACL152" s="701"/>
      <c r="ACM152" s="701"/>
      <c r="ACN152" s="701"/>
      <c r="ACO152" s="701"/>
      <c r="ACP152" s="701"/>
      <c r="ACQ152" s="701"/>
      <c r="ACR152" s="701"/>
      <c r="ACS152" s="701"/>
      <c r="ACT152" s="701"/>
      <c r="ACU152" s="701"/>
      <c r="ACV152" s="701"/>
      <c r="ACW152" s="701"/>
      <c r="ACX152" s="701"/>
      <c r="ACY152" s="701"/>
      <c r="ACZ152" s="701"/>
      <c r="ADA152" s="701"/>
      <c r="ADB152" s="701"/>
      <c r="ADC152" s="701"/>
      <c r="ADD152" s="701"/>
      <c r="ADE152" s="701"/>
      <c r="ADF152" s="701"/>
      <c r="ADG152" s="701"/>
      <c r="ADH152" s="701"/>
      <c r="ADI152" s="701"/>
      <c r="ADJ152" s="701"/>
      <c r="ADK152" s="701"/>
      <c r="ADL152" s="701"/>
      <c r="ADM152" s="701"/>
      <c r="ADN152" s="701"/>
      <c r="ADO152" s="701"/>
      <c r="ADP152" s="701"/>
      <c r="ADQ152" s="701"/>
      <c r="ADR152" s="701"/>
      <c r="ADS152" s="701"/>
      <c r="ADT152" s="701"/>
      <c r="ADU152" s="701"/>
      <c r="ADV152" s="701"/>
      <c r="ADW152" s="701"/>
      <c r="ADX152" s="701"/>
      <c r="ADY152" s="701"/>
      <c r="ADZ152" s="701"/>
      <c r="AEA152" s="701"/>
      <c r="AEB152" s="701"/>
      <c r="AEC152" s="701"/>
      <c r="AED152" s="701"/>
      <c r="AEE152" s="701"/>
      <c r="AEF152" s="701"/>
      <c r="AEG152" s="701"/>
      <c r="AEH152" s="701"/>
      <c r="AEI152" s="701"/>
      <c r="AEJ152" s="701"/>
      <c r="AEK152" s="701"/>
      <c r="AEL152" s="701"/>
      <c r="AEM152" s="701"/>
      <c r="AEN152" s="701"/>
      <c r="AEO152" s="701"/>
      <c r="AEP152" s="701"/>
      <c r="AEQ152" s="701"/>
      <c r="AER152" s="701"/>
      <c r="AES152" s="701"/>
      <c r="AET152" s="701"/>
      <c r="AEU152" s="701"/>
      <c r="AEV152" s="701"/>
      <c r="AEW152" s="701"/>
      <c r="AEX152" s="701"/>
      <c r="AEY152" s="701"/>
      <c r="AEZ152" s="701"/>
      <c r="AFA152" s="701"/>
      <c r="AFB152" s="701"/>
      <c r="AFC152" s="701"/>
      <c r="AFD152" s="701"/>
      <c r="AFE152" s="701"/>
      <c r="AFF152" s="701"/>
      <c r="AFG152" s="701"/>
      <c r="AFH152" s="701"/>
      <c r="AFI152" s="701"/>
      <c r="AFJ152" s="701"/>
      <c r="AFK152" s="701"/>
      <c r="AFL152" s="701"/>
      <c r="AFM152" s="701"/>
      <c r="AFN152" s="701"/>
      <c r="AFO152" s="701"/>
      <c r="AFP152" s="701"/>
      <c r="AFQ152" s="701"/>
      <c r="AFR152" s="701"/>
      <c r="AFS152" s="701"/>
      <c r="AFT152" s="701"/>
      <c r="AFU152" s="701"/>
      <c r="AFV152" s="701"/>
      <c r="AFW152" s="701"/>
      <c r="AFX152" s="701"/>
      <c r="AFY152" s="701"/>
      <c r="AFZ152" s="701"/>
      <c r="AGA152" s="701"/>
      <c r="AGB152" s="701"/>
      <c r="AGC152" s="701"/>
      <c r="AGD152" s="701"/>
      <c r="AGE152" s="701"/>
      <c r="AGF152" s="701"/>
      <c r="AGG152" s="701"/>
      <c r="AGH152" s="701"/>
      <c r="AGI152" s="701"/>
      <c r="AGJ152" s="701"/>
      <c r="AGK152" s="701"/>
      <c r="AGL152" s="701"/>
      <c r="AGM152" s="701"/>
      <c r="AGN152" s="701"/>
      <c r="AGO152" s="701"/>
      <c r="AGP152" s="701"/>
      <c r="AGQ152" s="701"/>
      <c r="AGR152" s="701"/>
      <c r="AGS152" s="701"/>
      <c r="AGT152" s="701"/>
      <c r="AGU152" s="701"/>
      <c r="AGV152" s="701"/>
      <c r="AGW152" s="701"/>
      <c r="AGX152" s="701"/>
      <c r="AGY152" s="701"/>
      <c r="AGZ152" s="701"/>
      <c r="AHA152" s="701"/>
      <c r="AHB152" s="701"/>
      <c r="AHC152" s="701"/>
      <c r="AHD152" s="701"/>
      <c r="AHE152" s="701"/>
      <c r="AHF152" s="701"/>
      <c r="AHG152" s="701"/>
      <c r="AHH152" s="701"/>
      <c r="AHI152" s="701"/>
      <c r="AHJ152" s="701"/>
      <c r="AHK152" s="701"/>
      <c r="AHL152" s="701"/>
      <c r="AHM152" s="701"/>
      <c r="AHN152" s="701"/>
      <c r="AHO152" s="701"/>
      <c r="AHP152" s="701"/>
      <c r="AHQ152" s="701"/>
      <c r="AHR152" s="701"/>
      <c r="AHS152" s="701"/>
      <c r="AHT152" s="701"/>
      <c r="AHU152" s="701"/>
      <c r="AHV152" s="701"/>
      <c r="AHW152" s="701"/>
      <c r="AHX152" s="701"/>
      <c r="AHY152" s="701"/>
      <c r="AHZ152" s="701"/>
      <c r="AIA152" s="701"/>
      <c r="AIB152" s="701"/>
      <c r="AIC152" s="701"/>
      <c r="AID152" s="701"/>
      <c r="AIE152" s="701"/>
      <c r="AIF152" s="701"/>
      <c r="AIG152" s="701"/>
      <c r="AIH152" s="701"/>
      <c r="AII152" s="701"/>
      <c r="AIJ152" s="701"/>
      <c r="AIK152" s="701"/>
      <c r="AIL152" s="701"/>
      <c r="AIM152" s="701"/>
      <c r="AIN152" s="701"/>
      <c r="AIO152" s="701"/>
      <c r="AIP152" s="701"/>
      <c r="AIQ152" s="701"/>
      <c r="AIR152" s="701"/>
      <c r="AIS152" s="701"/>
      <c r="AIT152" s="701"/>
      <c r="AIU152" s="701"/>
      <c r="AIV152" s="701"/>
      <c r="AIW152" s="701"/>
      <c r="AIX152" s="701"/>
      <c r="AIY152" s="701"/>
      <c r="AIZ152" s="701"/>
      <c r="AJA152" s="701"/>
      <c r="AJB152" s="701"/>
      <c r="AJC152" s="701"/>
      <c r="AJD152" s="701"/>
      <c r="AJE152" s="701"/>
      <c r="AJF152" s="701"/>
      <c r="AJG152" s="701"/>
      <c r="AJH152" s="701"/>
      <c r="AJI152" s="701"/>
      <c r="AJJ152" s="701"/>
      <c r="AJK152" s="701"/>
      <c r="AJL152" s="701"/>
      <c r="AJM152" s="701"/>
      <c r="AJN152" s="701"/>
      <c r="AJO152" s="701"/>
      <c r="AJP152" s="701"/>
      <c r="AJQ152" s="701"/>
      <c r="AJR152" s="701"/>
      <c r="AJS152" s="701"/>
      <c r="AJT152" s="701"/>
      <c r="AJU152" s="701"/>
      <c r="AJV152" s="701"/>
      <c r="AJW152" s="701"/>
      <c r="AJX152" s="701"/>
      <c r="AJY152" s="701"/>
      <c r="AJZ152" s="701"/>
      <c r="AKA152" s="701"/>
      <c r="AKB152" s="701"/>
      <c r="AKC152" s="701"/>
      <c r="AKD152" s="701"/>
      <c r="AKE152" s="701"/>
      <c r="AKF152" s="701"/>
      <c r="AKG152" s="701"/>
      <c r="AKH152" s="701"/>
      <c r="AKI152" s="701"/>
      <c r="AKJ152" s="701"/>
      <c r="AKK152" s="701"/>
      <c r="AKL152" s="701"/>
      <c r="AKM152" s="701"/>
      <c r="AKN152" s="701"/>
      <c r="AKO152" s="701"/>
      <c r="AKP152" s="701"/>
      <c r="AKQ152" s="701"/>
      <c r="AKR152" s="701"/>
      <c r="AKS152" s="701"/>
      <c r="AKT152" s="701"/>
      <c r="AKU152" s="701"/>
      <c r="AKV152" s="701"/>
      <c r="AKW152" s="701"/>
      <c r="AKX152" s="701"/>
      <c r="AKY152" s="701"/>
      <c r="AKZ152" s="701"/>
      <c r="ALA152" s="701"/>
      <c r="ALB152" s="701"/>
      <c r="ALC152" s="701"/>
      <c r="ALD152" s="701"/>
      <c r="ALE152" s="701"/>
      <c r="ALF152" s="701"/>
      <c r="ALG152" s="701"/>
      <c r="ALH152" s="701"/>
      <c r="ALI152" s="701"/>
      <c r="ALJ152" s="701"/>
      <c r="ALK152" s="701"/>
      <c r="ALL152" s="701"/>
      <c r="ALM152" s="701"/>
      <c r="ALN152" s="701"/>
      <c r="ALO152" s="701"/>
      <c r="ALP152" s="701"/>
      <c r="ALQ152" s="701"/>
      <c r="ALR152" s="701"/>
      <c r="ALS152" s="701"/>
      <c r="ALT152" s="701"/>
      <c r="ALU152" s="701"/>
      <c r="ALV152" s="701"/>
      <c r="ALW152" s="701"/>
      <c r="ALX152" s="701"/>
      <c r="ALY152" s="701"/>
      <c r="ALZ152" s="701"/>
      <c r="AMA152" s="701"/>
      <c r="AMB152" s="701"/>
      <c r="AMC152" s="701"/>
      <c r="AMD152" s="701"/>
      <c r="AME152" s="701"/>
      <c r="AMF152" s="701"/>
      <c r="AMG152" s="701"/>
      <c r="AMH152" s="701"/>
      <c r="AMI152" s="701"/>
      <c r="AMJ152" s="701"/>
    </row>
    <row r="153" spans="1:1024" s="697" customFormat="1" ht="25.2" customHeight="1">
      <c r="A153" s="1681" t="s">
        <v>3997</v>
      </c>
      <c r="B153" s="1681" t="s">
        <v>3998</v>
      </c>
      <c r="C153" s="1681" t="s">
        <v>1041</v>
      </c>
      <c r="D153" s="1685" t="s">
        <v>4700</v>
      </c>
      <c r="E153" s="1684" t="s">
        <v>4701</v>
      </c>
      <c r="F153" s="1681" t="s">
        <v>1636</v>
      </c>
      <c r="G153" s="1681">
        <v>8</v>
      </c>
      <c r="H153" s="1681">
        <v>1</v>
      </c>
      <c r="I153" s="1681">
        <v>8</v>
      </c>
      <c r="J153" s="1681">
        <v>20</v>
      </c>
      <c r="K153" s="1737">
        <f t="shared" si="5"/>
        <v>2.5</v>
      </c>
      <c r="L153" s="1748" t="s">
        <v>3540</v>
      </c>
      <c r="M153" s="701"/>
      <c r="N153" s="701"/>
      <c r="O153" s="701"/>
      <c r="P153" s="701"/>
      <c r="Q153" s="701"/>
      <c r="R153" s="701"/>
      <c r="S153" s="701"/>
      <c r="T153" s="701"/>
      <c r="U153" s="701"/>
      <c r="V153" s="701"/>
      <c r="W153" s="701"/>
      <c r="X153" s="701"/>
      <c r="Y153" s="701"/>
      <c r="Z153" s="701"/>
      <c r="AA153" s="701"/>
      <c r="AB153" s="701"/>
      <c r="AC153" s="701"/>
      <c r="AD153" s="701"/>
      <c r="AE153" s="701"/>
      <c r="AF153" s="701"/>
      <c r="AG153" s="701"/>
      <c r="AH153" s="701"/>
      <c r="AI153" s="701"/>
      <c r="AJ153" s="701"/>
      <c r="AK153" s="701"/>
      <c r="AL153" s="701"/>
      <c r="AM153" s="701"/>
      <c r="AN153" s="701"/>
      <c r="AO153" s="701"/>
      <c r="AP153" s="701"/>
      <c r="AQ153" s="701"/>
      <c r="AR153" s="701"/>
      <c r="AS153" s="701"/>
      <c r="AT153" s="701"/>
      <c r="AU153" s="701"/>
      <c r="AV153" s="701"/>
      <c r="AW153" s="701"/>
      <c r="AX153" s="701"/>
      <c r="AY153" s="701"/>
      <c r="AZ153" s="701"/>
      <c r="BA153" s="701"/>
      <c r="BB153" s="701"/>
      <c r="BC153" s="701"/>
      <c r="BD153" s="701"/>
      <c r="BE153" s="701"/>
      <c r="BF153" s="701"/>
      <c r="BG153" s="701"/>
      <c r="BH153" s="701"/>
      <c r="BI153" s="701"/>
      <c r="BJ153" s="701"/>
      <c r="BK153" s="701"/>
      <c r="BL153" s="701"/>
      <c r="BM153" s="701"/>
      <c r="BN153" s="701"/>
      <c r="BO153" s="701"/>
      <c r="BP153" s="701"/>
      <c r="BQ153" s="701"/>
      <c r="BR153" s="701"/>
      <c r="BS153" s="701"/>
      <c r="BT153" s="701"/>
      <c r="BU153" s="701"/>
      <c r="BV153" s="701"/>
      <c r="BW153" s="701"/>
      <c r="BX153" s="701"/>
      <c r="BY153" s="701"/>
      <c r="BZ153" s="701"/>
      <c r="CA153" s="701"/>
      <c r="CB153" s="701"/>
      <c r="CC153" s="701"/>
      <c r="CD153" s="701"/>
      <c r="CE153" s="701"/>
      <c r="CF153" s="701"/>
      <c r="CG153" s="701"/>
      <c r="CH153" s="701"/>
      <c r="CI153" s="701"/>
      <c r="CJ153" s="701"/>
      <c r="CK153" s="701"/>
      <c r="CL153" s="701"/>
      <c r="CM153" s="701"/>
      <c r="CN153" s="701"/>
      <c r="CO153" s="701"/>
      <c r="CP153" s="701"/>
      <c r="CQ153" s="701"/>
      <c r="CR153" s="701"/>
      <c r="CS153" s="701"/>
      <c r="CT153" s="701"/>
      <c r="CU153" s="701"/>
      <c r="CV153" s="701"/>
      <c r="CW153" s="701"/>
      <c r="CX153" s="701"/>
      <c r="CY153" s="701"/>
      <c r="CZ153" s="701"/>
      <c r="DA153" s="701"/>
      <c r="DB153" s="701"/>
      <c r="DC153" s="701"/>
      <c r="DD153" s="701"/>
      <c r="DE153" s="701"/>
      <c r="DF153" s="701"/>
      <c r="DG153" s="701"/>
      <c r="DH153" s="701"/>
      <c r="DI153" s="701"/>
      <c r="DJ153" s="701"/>
      <c r="DK153" s="701"/>
      <c r="DL153" s="701"/>
      <c r="DM153" s="701"/>
      <c r="DN153" s="701"/>
      <c r="DO153" s="701"/>
      <c r="DP153" s="701"/>
      <c r="DQ153" s="701"/>
      <c r="DR153" s="701"/>
      <c r="DS153" s="701"/>
      <c r="DT153" s="701"/>
      <c r="DU153" s="701"/>
      <c r="DV153" s="701"/>
      <c r="DW153" s="701"/>
      <c r="DX153" s="701"/>
      <c r="DY153" s="701"/>
      <c r="DZ153" s="701"/>
      <c r="EA153" s="701"/>
      <c r="EB153" s="701"/>
      <c r="EC153" s="701"/>
      <c r="ED153" s="701"/>
      <c r="EE153" s="701"/>
      <c r="EF153" s="701"/>
      <c r="EG153" s="701"/>
      <c r="EH153" s="701"/>
      <c r="EI153" s="701"/>
      <c r="EJ153" s="701"/>
      <c r="EK153" s="701"/>
      <c r="EL153" s="701"/>
      <c r="EM153" s="701"/>
      <c r="EN153" s="701"/>
      <c r="EO153" s="701"/>
      <c r="EP153" s="701"/>
      <c r="EQ153" s="701"/>
      <c r="ER153" s="701"/>
      <c r="ES153" s="701"/>
      <c r="ET153" s="701"/>
      <c r="EU153" s="701"/>
      <c r="EV153" s="701"/>
      <c r="EW153" s="701"/>
      <c r="EX153" s="701"/>
      <c r="EY153" s="701"/>
      <c r="EZ153" s="701"/>
      <c r="FA153" s="701"/>
      <c r="FB153" s="701"/>
      <c r="FC153" s="701"/>
      <c r="FD153" s="701"/>
      <c r="FE153" s="701"/>
      <c r="FF153" s="701"/>
      <c r="FG153" s="701"/>
      <c r="FH153" s="701"/>
      <c r="FI153" s="701"/>
      <c r="FJ153" s="701"/>
      <c r="FK153" s="701"/>
      <c r="FL153" s="701"/>
      <c r="FM153" s="701"/>
      <c r="FN153" s="701"/>
      <c r="FO153" s="701"/>
      <c r="FP153" s="701"/>
      <c r="FQ153" s="701"/>
      <c r="FR153" s="701"/>
      <c r="FS153" s="701"/>
      <c r="FT153" s="701"/>
      <c r="FU153" s="701"/>
      <c r="FV153" s="701"/>
      <c r="FW153" s="701"/>
      <c r="FX153" s="701"/>
      <c r="FY153" s="701"/>
      <c r="FZ153" s="701"/>
      <c r="GA153" s="701"/>
      <c r="GB153" s="701"/>
      <c r="GC153" s="701"/>
      <c r="GD153" s="701"/>
      <c r="GE153" s="701"/>
      <c r="GF153" s="701"/>
      <c r="GG153" s="701"/>
      <c r="GH153" s="701"/>
      <c r="GI153" s="701"/>
      <c r="GJ153" s="701"/>
      <c r="GK153" s="701"/>
      <c r="GL153" s="701"/>
      <c r="GM153" s="701"/>
      <c r="GN153" s="701"/>
      <c r="GO153" s="701"/>
      <c r="GP153" s="701"/>
      <c r="GQ153" s="701"/>
      <c r="GR153" s="701"/>
      <c r="GS153" s="701"/>
      <c r="GT153" s="701"/>
      <c r="GU153" s="701"/>
      <c r="GV153" s="701"/>
      <c r="GW153" s="701"/>
      <c r="GX153" s="701"/>
      <c r="GY153" s="701"/>
      <c r="GZ153" s="701"/>
      <c r="HA153" s="701"/>
      <c r="HB153" s="701"/>
      <c r="HC153" s="701"/>
      <c r="HD153" s="701"/>
      <c r="HE153" s="701"/>
      <c r="HF153" s="701"/>
      <c r="HG153" s="701"/>
      <c r="HH153" s="701"/>
      <c r="HI153" s="701"/>
      <c r="HJ153" s="701"/>
      <c r="HK153" s="701"/>
      <c r="HL153" s="701"/>
      <c r="HM153" s="701"/>
      <c r="HN153" s="701"/>
      <c r="HO153" s="701"/>
      <c r="HP153" s="701"/>
      <c r="HQ153" s="701"/>
      <c r="HR153" s="701"/>
      <c r="HS153" s="701"/>
      <c r="HT153" s="701"/>
      <c r="HU153" s="701"/>
      <c r="HV153" s="701"/>
      <c r="HW153" s="701"/>
      <c r="HX153" s="701"/>
      <c r="HY153" s="701"/>
      <c r="HZ153" s="701"/>
      <c r="IA153" s="701"/>
      <c r="IB153" s="701"/>
      <c r="IC153" s="701"/>
      <c r="ID153" s="701"/>
      <c r="IE153" s="701"/>
      <c r="IF153" s="701"/>
      <c r="IG153" s="701"/>
      <c r="IH153" s="701"/>
      <c r="II153" s="701"/>
      <c r="IJ153" s="701"/>
      <c r="IK153" s="701"/>
      <c r="IL153" s="701"/>
      <c r="IM153" s="701"/>
      <c r="IN153" s="701"/>
      <c r="IO153" s="701"/>
      <c r="IP153" s="701"/>
      <c r="IQ153" s="701"/>
      <c r="IR153" s="701"/>
      <c r="IS153" s="701"/>
      <c r="IT153" s="701"/>
      <c r="IU153" s="701"/>
      <c r="IV153" s="701"/>
      <c r="IW153" s="701"/>
      <c r="IX153" s="701"/>
      <c r="IY153" s="701"/>
      <c r="IZ153" s="701"/>
      <c r="JA153" s="701"/>
      <c r="JB153" s="701"/>
      <c r="JC153" s="701"/>
      <c r="JD153" s="701"/>
      <c r="JE153" s="701"/>
      <c r="JF153" s="701"/>
      <c r="JG153" s="701"/>
      <c r="JH153" s="701"/>
      <c r="JI153" s="701"/>
      <c r="JJ153" s="701"/>
      <c r="JK153" s="701"/>
      <c r="JL153" s="701"/>
      <c r="JM153" s="701"/>
      <c r="JN153" s="701"/>
      <c r="JO153" s="701"/>
      <c r="JP153" s="701"/>
      <c r="JQ153" s="701"/>
      <c r="JR153" s="701"/>
      <c r="JS153" s="701"/>
      <c r="JT153" s="701"/>
      <c r="JU153" s="701"/>
      <c r="JV153" s="701"/>
      <c r="JW153" s="701"/>
      <c r="JX153" s="701"/>
      <c r="JY153" s="701"/>
      <c r="JZ153" s="701"/>
      <c r="KA153" s="701"/>
      <c r="KB153" s="701"/>
      <c r="KC153" s="701"/>
      <c r="KD153" s="701"/>
      <c r="KE153" s="701"/>
      <c r="KF153" s="701"/>
      <c r="KG153" s="701"/>
      <c r="KH153" s="701"/>
      <c r="KI153" s="701"/>
      <c r="KJ153" s="701"/>
      <c r="KK153" s="701"/>
      <c r="KL153" s="701"/>
      <c r="KM153" s="701"/>
      <c r="KN153" s="701"/>
      <c r="KO153" s="701"/>
      <c r="KP153" s="701"/>
      <c r="KQ153" s="701"/>
      <c r="KR153" s="701"/>
      <c r="KS153" s="701"/>
      <c r="KT153" s="701"/>
      <c r="KU153" s="701"/>
      <c r="KV153" s="701"/>
      <c r="KW153" s="701"/>
      <c r="KX153" s="701"/>
      <c r="KY153" s="701"/>
      <c r="KZ153" s="701"/>
      <c r="LA153" s="701"/>
      <c r="LB153" s="701"/>
      <c r="LC153" s="701"/>
      <c r="LD153" s="701"/>
      <c r="LE153" s="701"/>
      <c r="LF153" s="701"/>
      <c r="LG153" s="701"/>
      <c r="LH153" s="701"/>
      <c r="LI153" s="701"/>
      <c r="LJ153" s="701"/>
      <c r="LK153" s="701"/>
      <c r="LL153" s="701"/>
      <c r="LM153" s="701"/>
      <c r="LN153" s="701"/>
      <c r="LO153" s="701"/>
      <c r="LP153" s="701"/>
      <c r="LQ153" s="701"/>
      <c r="LR153" s="701"/>
      <c r="LS153" s="701"/>
      <c r="LT153" s="701"/>
      <c r="LU153" s="701"/>
      <c r="LV153" s="701"/>
      <c r="LW153" s="701"/>
      <c r="LX153" s="701"/>
      <c r="LY153" s="701"/>
      <c r="LZ153" s="701"/>
      <c r="MA153" s="701"/>
      <c r="MB153" s="701"/>
      <c r="MC153" s="701"/>
      <c r="MD153" s="701"/>
      <c r="ME153" s="701"/>
      <c r="MF153" s="701"/>
      <c r="MG153" s="701"/>
      <c r="MH153" s="701"/>
      <c r="MI153" s="701"/>
      <c r="MJ153" s="701"/>
      <c r="MK153" s="701"/>
      <c r="ML153" s="701"/>
      <c r="MM153" s="701"/>
      <c r="MN153" s="701"/>
      <c r="MO153" s="701"/>
      <c r="MP153" s="701"/>
      <c r="MQ153" s="701"/>
      <c r="MR153" s="701"/>
      <c r="MS153" s="701"/>
      <c r="MT153" s="701"/>
      <c r="MU153" s="701"/>
      <c r="MV153" s="701"/>
      <c r="MW153" s="701"/>
      <c r="MX153" s="701"/>
      <c r="MY153" s="701"/>
      <c r="MZ153" s="701"/>
      <c r="NA153" s="701"/>
      <c r="NB153" s="701"/>
      <c r="NC153" s="701"/>
      <c r="ND153" s="701"/>
      <c r="NE153" s="701"/>
      <c r="NF153" s="701"/>
      <c r="NG153" s="701"/>
      <c r="NH153" s="701"/>
      <c r="NI153" s="701"/>
      <c r="NJ153" s="701"/>
      <c r="NK153" s="701"/>
      <c r="NL153" s="701"/>
      <c r="NM153" s="701"/>
      <c r="NN153" s="701"/>
      <c r="NO153" s="701"/>
      <c r="NP153" s="701"/>
      <c r="NQ153" s="701"/>
      <c r="NR153" s="701"/>
      <c r="NS153" s="701"/>
      <c r="NT153" s="701"/>
      <c r="NU153" s="701"/>
      <c r="NV153" s="701"/>
      <c r="NW153" s="701"/>
      <c r="NX153" s="701"/>
      <c r="NY153" s="701"/>
      <c r="NZ153" s="701"/>
      <c r="OA153" s="701"/>
      <c r="OB153" s="701"/>
      <c r="OC153" s="701"/>
      <c r="OD153" s="701"/>
      <c r="OE153" s="701"/>
      <c r="OF153" s="701"/>
      <c r="OG153" s="701"/>
      <c r="OH153" s="701"/>
      <c r="OI153" s="701"/>
      <c r="OJ153" s="701"/>
      <c r="OK153" s="701"/>
      <c r="OL153" s="701"/>
      <c r="OM153" s="701"/>
      <c r="ON153" s="701"/>
      <c r="OO153" s="701"/>
      <c r="OP153" s="701"/>
      <c r="OQ153" s="701"/>
      <c r="OR153" s="701"/>
      <c r="OS153" s="701"/>
      <c r="OT153" s="701"/>
      <c r="OU153" s="701"/>
      <c r="OV153" s="701"/>
      <c r="OW153" s="701"/>
      <c r="OX153" s="701"/>
      <c r="OY153" s="701"/>
      <c r="OZ153" s="701"/>
      <c r="PA153" s="701"/>
      <c r="PB153" s="701"/>
      <c r="PC153" s="701"/>
      <c r="PD153" s="701"/>
      <c r="PE153" s="701"/>
      <c r="PF153" s="701"/>
      <c r="PG153" s="701"/>
      <c r="PH153" s="701"/>
      <c r="PI153" s="701"/>
      <c r="PJ153" s="701"/>
      <c r="PK153" s="701"/>
      <c r="PL153" s="701"/>
      <c r="PM153" s="701"/>
      <c r="PN153" s="701"/>
      <c r="PO153" s="701"/>
      <c r="PP153" s="701"/>
      <c r="PQ153" s="701"/>
      <c r="PR153" s="701"/>
      <c r="PS153" s="701"/>
      <c r="PT153" s="701"/>
      <c r="PU153" s="701"/>
      <c r="PV153" s="701"/>
      <c r="PW153" s="701"/>
      <c r="PX153" s="701"/>
      <c r="PY153" s="701"/>
      <c r="PZ153" s="701"/>
      <c r="QA153" s="701"/>
      <c r="QB153" s="701"/>
      <c r="QC153" s="701"/>
      <c r="QD153" s="701"/>
      <c r="QE153" s="701"/>
      <c r="QF153" s="701"/>
      <c r="QG153" s="701"/>
      <c r="QH153" s="701"/>
      <c r="QI153" s="701"/>
      <c r="QJ153" s="701"/>
      <c r="QK153" s="701"/>
      <c r="QL153" s="701"/>
      <c r="QM153" s="701"/>
      <c r="QN153" s="701"/>
      <c r="QO153" s="701"/>
      <c r="QP153" s="701"/>
      <c r="QQ153" s="701"/>
      <c r="QR153" s="701"/>
      <c r="QS153" s="701"/>
      <c r="QT153" s="701"/>
      <c r="QU153" s="701"/>
      <c r="QV153" s="701"/>
      <c r="QW153" s="701"/>
      <c r="QX153" s="701"/>
      <c r="QY153" s="701"/>
      <c r="QZ153" s="701"/>
      <c r="RA153" s="701"/>
      <c r="RB153" s="701"/>
      <c r="RC153" s="701"/>
      <c r="RD153" s="701"/>
      <c r="RE153" s="701"/>
      <c r="RF153" s="701"/>
      <c r="RG153" s="701"/>
      <c r="RH153" s="701"/>
      <c r="RI153" s="701"/>
      <c r="RJ153" s="701"/>
      <c r="RK153" s="701"/>
      <c r="RL153" s="701"/>
      <c r="RM153" s="701"/>
      <c r="RN153" s="701"/>
      <c r="RO153" s="701"/>
      <c r="RP153" s="701"/>
      <c r="RQ153" s="701"/>
      <c r="RR153" s="701"/>
      <c r="RS153" s="701"/>
      <c r="RT153" s="701"/>
      <c r="RU153" s="701"/>
      <c r="RV153" s="701"/>
      <c r="RW153" s="701"/>
      <c r="RX153" s="701"/>
      <c r="RY153" s="701"/>
      <c r="RZ153" s="701"/>
      <c r="SA153" s="701"/>
      <c r="SB153" s="701"/>
      <c r="SC153" s="701"/>
      <c r="SD153" s="701"/>
      <c r="SE153" s="701"/>
      <c r="SF153" s="701"/>
      <c r="SG153" s="701"/>
      <c r="SH153" s="701"/>
      <c r="SI153" s="701"/>
      <c r="SJ153" s="701"/>
      <c r="SK153" s="701"/>
      <c r="SL153" s="701"/>
      <c r="SM153" s="701"/>
      <c r="SN153" s="701"/>
      <c r="SO153" s="701"/>
      <c r="SP153" s="701"/>
      <c r="SQ153" s="701"/>
      <c r="SR153" s="701"/>
      <c r="SS153" s="701"/>
      <c r="ST153" s="701"/>
      <c r="SU153" s="701"/>
      <c r="SV153" s="701"/>
      <c r="SW153" s="701"/>
      <c r="SX153" s="701"/>
      <c r="SY153" s="701"/>
      <c r="SZ153" s="701"/>
      <c r="TA153" s="701"/>
      <c r="TB153" s="701"/>
      <c r="TC153" s="701"/>
      <c r="TD153" s="701"/>
      <c r="TE153" s="701"/>
      <c r="TF153" s="701"/>
      <c r="TG153" s="701"/>
      <c r="TH153" s="701"/>
      <c r="TI153" s="701"/>
      <c r="TJ153" s="701"/>
      <c r="TK153" s="701"/>
      <c r="TL153" s="701"/>
      <c r="TM153" s="701"/>
      <c r="TN153" s="701"/>
      <c r="TO153" s="701"/>
      <c r="TP153" s="701"/>
      <c r="TQ153" s="701"/>
      <c r="TR153" s="701"/>
      <c r="TS153" s="701"/>
      <c r="TT153" s="701"/>
      <c r="TU153" s="701"/>
      <c r="TV153" s="701"/>
      <c r="TW153" s="701"/>
      <c r="TX153" s="701"/>
      <c r="TY153" s="701"/>
      <c r="TZ153" s="701"/>
      <c r="UA153" s="701"/>
      <c r="UB153" s="701"/>
      <c r="UC153" s="701"/>
      <c r="UD153" s="701"/>
      <c r="UE153" s="701"/>
      <c r="UF153" s="701"/>
      <c r="UG153" s="701"/>
      <c r="UH153" s="701"/>
      <c r="UI153" s="701"/>
      <c r="UJ153" s="701"/>
      <c r="UK153" s="701"/>
      <c r="UL153" s="701"/>
      <c r="UM153" s="701"/>
      <c r="UN153" s="701"/>
      <c r="UO153" s="701"/>
      <c r="UP153" s="701"/>
      <c r="UQ153" s="701"/>
      <c r="UR153" s="701"/>
      <c r="US153" s="701"/>
      <c r="UT153" s="701"/>
      <c r="UU153" s="701"/>
      <c r="UV153" s="701"/>
      <c r="UW153" s="701"/>
      <c r="UX153" s="701"/>
      <c r="UY153" s="701"/>
      <c r="UZ153" s="701"/>
      <c r="VA153" s="701"/>
      <c r="VB153" s="701"/>
      <c r="VC153" s="701"/>
      <c r="VD153" s="701"/>
      <c r="VE153" s="701"/>
      <c r="VF153" s="701"/>
      <c r="VG153" s="701"/>
      <c r="VH153" s="701"/>
      <c r="VI153" s="701"/>
      <c r="VJ153" s="701"/>
      <c r="VK153" s="701"/>
      <c r="VL153" s="701"/>
      <c r="VM153" s="701"/>
      <c r="VN153" s="701"/>
      <c r="VO153" s="701"/>
      <c r="VP153" s="701"/>
      <c r="VQ153" s="701"/>
      <c r="VR153" s="701"/>
      <c r="VS153" s="701"/>
      <c r="VT153" s="701"/>
      <c r="VU153" s="701"/>
      <c r="VV153" s="701"/>
      <c r="VW153" s="701"/>
      <c r="VX153" s="701"/>
      <c r="VY153" s="701"/>
      <c r="VZ153" s="701"/>
      <c r="WA153" s="701"/>
      <c r="WB153" s="701"/>
      <c r="WC153" s="701"/>
      <c r="WD153" s="701"/>
      <c r="WE153" s="701"/>
      <c r="WF153" s="701"/>
      <c r="WG153" s="701"/>
      <c r="WH153" s="701"/>
      <c r="WI153" s="701"/>
      <c r="WJ153" s="701"/>
      <c r="WK153" s="701"/>
      <c r="WL153" s="701"/>
      <c r="WM153" s="701"/>
      <c r="WN153" s="701"/>
      <c r="WO153" s="701"/>
      <c r="WP153" s="701"/>
      <c r="WQ153" s="701"/>
      <c r="WR153" s="701"/>
      <c r="WS153" s="701"/>
      <c r="WT153" s="701"/>
      <c r="WU153" s="701"/>
      <c r="WV153" s="701"/>
      <c r="WW153" s="701"/>
      <c r="WX153" s="701"/>
      <c r="WY153" s="701"/>
      <c r="WZ153" s="701"/>
      <c r="XA153" s="701"/>
      <c r="XB153" s="701"/>
      <c r="XC153" s="701"/>
      <c r="XD153" s="701"/>
      <c r="XE153" s="701"/>
      <c r="XF153" s="701"/>
      <c r="XG153" s="701"/>
      <c r="XH153" s="701"/>
      <c r="XI153" s="701"/>
      <c r="XJ153" s="701"/>
      <c r="XK153" s="701"/>
      <c r="XL153" s="701"/>
      <c r="XM153" s="701"/>
      <c r="XN153" s="701"/>
      <c r="XO153" s="701"/>
      <c r="XP153" s="701"/>
      <c r="XQ153" s="701"/>
      <c r="XR153" s="701"/>
      <c r="XS153" s="701"/>
      <c r="XT153" s="701"/>
      <c r="XU153" s="701"/>
      <c r="XV153" s="701"/>
      <c r="XW153" s="701"/>
      <c r="XX153" s="701"/>
      <c r="XY153" s="701"/>
      <c r="XZ153" s="701"/>
      <c r="YA153" s="701"/>
      <c r="YB153" s="701"/>
      <c r="YC153" s="701"/>
      <c r="YD153" s="701"/>
      <c r="YE153" s="701"/>
      <c r="YF153" s="701"/>
      <c r="YG153" s="701"/>
      <c r="YH153" s="701"/>
      <c r="YI153" s="701"/>
      <c r="YJ153" s="701"/>
      <c r="YK153" s="701"/>
      <c r="YL153" s="701"/>
      <c r="YM153" s="701"/>
      <c r="YN153" s="701"/>
      <c r="YO153" s="701"/>
      <c r="YP153" s="701"/>
      <c r="YQ153" s="701"/>
      <c r="YR153" s="701"/>
      <c r="YS153" s="701"/>
      <c r="YT153" s="701"/>
      <c r="YU153" s="701"/>
      <c r="YV153" s="701"/>
      <c r="YW153" s="701"/>
      <c r="YX153" s="701"/>
      <c r="YY153" s="701"/>
      <c r="YZ153" s="701"/>
      <c r="ZA153" s="701"/>
      <c r="ZB153" s="701"/>
      <c r="ZC153" s="701"/>
      <c r="ZD153" s="701"/>
      <c r="ZE153" s="701"/>
      <c r="ZF153" s="701"/>
      <c r="ZG153" s="701"/>
      <c r="ZH153" s="701"/>
      <c r="ZI153" s="701"/>
      <c r="ZJ153" s="701"/>
      <c r="ZK153" s="701"/>
      <c r="ZL153" s="701"/>
      <c r="ZM153" s="701"/>
      <c r="ZN153" s="701"/>
      <c r="ZO153" s="701"/>
      <c r="ZP153" s="701"/>
      <c r="ZQ153" s="701"/>
      <c r="ZR153" s="701"/>
      <c r="ZS153" s="701"/>
      <c r="ZT153" s="701"/>
      <c r="ZU153" s="701"/>
      <c r="ZV153" s="701"/>
      <c r="ZW153" s="701"/>
      <c r="ZX153" s="701"/>
      <c r="ZY153" s="701"/>
      <c r="ZZ153" s="701"/>
      <c r="AAA153" s="701"/>
      <c r="AAB153" s="701"/>
      <c r="AAC153" s="701"/>
      <c r="AAD153" s="701"/>
      <c r="AAE153" s="701"/>
      <c r="AAF153" s="701"/>
      <c r="AAG153" s="701"/>
      <c r="AAH153" s="701"/>
      <c r="AAI153" s="701"/>
      <c r="AAJ153" s="701"/>
      <c r="AAK153" s="701"/>
      <c r="AAL153" s="701"/>
      <c r="AAM153" s="701"/>
      <c r="AAN153" s="701"/>
      <c r="AAO153" s="701"/>
      <c r="AAP153" s="701"/>
      <c r="AAQ153" s="701"/>
      <c r="AAR153" s="701"/>
      <c r="AAS153" s="701"/>
      <c r="AAT153" s="701"/>
      <c r="AAU153" s="701"/>
      <c r="AAV153" s="701"/>
      <c r="AAW153" s="701"/>
      <c r="AAX153" s="701"/>
      <c r="AAY153" s="701"/>
      <c r="AAZ153" s="701"/>
      <c r="ABA153" s="701"/>
      <c r="ABB153" s="701"/>
      <c r="ABC153" s="701"/>
      <c r="ABD153" s="701"/>
      <c r="ABE153" s="701"/>
      <c r="ABF153" s="701"/>
      <c r="ABG153" s="701"/>
      <c r="ABH153" s="701"/>
      <c r="ABI153" s="701"/>
      <c r="ABJ153" s="701"/>
      <c r="ABK153" s="701"/>
      <c r="ABL153" s="701"/>
      <c r="ABM153" s="701"/>
      <c r="ABN153" s="701"/>
      <c r="ABO153" s="701"/>
      <c r="ABP153" s="701"/>
      <c r="ABQ153" s="701"/>
      <c r="ABR153" s="701"/>
      <c r="ABS153" s="701"/>
      <c r="ABT153" s="701"/>
      <c r="ABU153" s="701"/>
      <c r="ABV153" s="701"/>
      <c r="ABW153" s="701"/>
      <c r="ABX153" s="701"/>
      <c r="ABY153" s="701"/>
      <c r="ABZ153" s="701"/>
      <c r="ACA153" s="701"/>
      <c r="ACB153" s="701"/>
      <c r="ACC153" s="701"/>
      <c r="ACD153" s="701"/>
      <c r="ACE153" s="701"/>
      <c r="ACF153" s="701"/>
      <c r="ACG153" s="701"/>
      <c r="ACH153" s="701"/>
      <c r="ACI153" s="701"/>
      <c r="ACJ153" s="701"/>
      <c r="ACK153" s="701"/>
      <c r="ACL153" s="701"/>
      <c r="ACM153" s="701"/>
      <c r="ACN153" s="701"/>
      <c r="ACO153" s="701"/>
      <c r="ACP153" s="701"/>
      <c r="ACQ153" s="701"/>
      <c r="ACR153" s="701"/>
      <c r="ACS153" s="701"/>
      <c r="ACT153" s="701"/>
      <c r="ACU153" s="701"/>
      <c r="ACV153" s="701"/>
      <c r="ACW153" s="701"/>
      <c r="ACX153" s="701"/>
      <c r="ACY153" s="701"/>
      <c r="ACZ153" s="701"/>
      <c r="ADA153" s="701"/>
      <c r="ADB153" s="701"/>
      <c r="ADC153" s="701"/>
      <c r="ADD153" s="701"/>
      <c r="ADE153" s="701"/>
      <c r="ADF153" s="701"/>
      <c r="ADG153" s="701"/>
      <c r="ADH153" s="701"/>
      <c r="ADI153" s="701"/>
      <c r="ADJ153" s="701"/>
      <c r="ADK153" s="701"/>
      <c r="ADL153" s="701"/>
      <c r="ADM153" s="701"/>
      <c r="ADN153" s="701"/>
      <c r="ADO153" s="701"/>
      <c r="ADP153" s="701"/>
      <c r="ADQ153" s="701"/>
      <c r="ADR153" s="701"/>
      <c r="ADS153" s="701"/>
      <c r="ADT153" s="701"/>
      <c r="ADU153" s="701"/>
      <c r="ADV153" s="701"/>
      <c r="ADW153" s="701"/>
      <c r="ADX153" s="701"/>
      <c r="ADY153" s="701"/>
      <c r="ADZ153" s="701"/>
      <c r="AEA153" s="701"/>
      <c r="AEB153" s="701"/>
      <c r="AEC153" s="701"/>
      <c r="AED153" s="701"/>
      <c r="AEE153" s="701"/>
      <c r="AEF153" s="701"/>
      <c r="AEG153" s="701"/>
      <c r="AEH153" s="701"/>
      <c r="AEI153" s="701"/>
      <c r="AEJ153" s="701"/>
      <c r="AEK153" s="701"/>
      <c r="AEL153" s="701"/>
      <c r="AEM153" s="701"/>
      <c r="AEN153" s="701"/>
      <c r="AEO153" s="701"/>
      <c r="AEP153" s="701"/>
      <c r="AEQ153" s="701"/>
      <c r="AER153" s="701"/>
      <c r="AES153" s="701"/>
      <c r="AET153" s="701"/>
      <c r="AEU153" s="701"/>
      <c r="AEV153" s="701"/>
      <c r="AEW153" s="701"/>
      <c r="AEX153" s="701"/>
      <c r="AEY153" s="701"/>
      <c r="AEZ153" s="701"/>
      <c r="AFA153" s="701"/>
      <c r="AFB153" s="701"/>
      <c r="AFC153" s="701"/>
      <c r="AFD153" s="701"/>
      <c r="AFE153" s="701"/>
      <c r="AFF153" s="701"/>
      <c r="AFG153" s="701"/>
      <c r="AFH153" s="701"/>
      <c r="AFI153" s="701"/>
      <c r="AFJ153" s="701"/>
      <c r="AFK153" s="701"/>
      <c r="AFL153" s="701"/>
      <c r="AFM153" s="701"/>
      <c r="AFN153" s="701"/>
      <c r="AFO153" s="701"/>
      <c r="AFP153" s="701"/>
      <c r="AFQ153" s="701"/>
      <c r="AFR153" s="701"/>
      <c r="AFS153" s="701"/>
      <c r="AFT153" s="701"/>
      <c r="AFU153" s="701"/>
      <c r="AFV153" s="701"/>
      <c r="AFW153" s="701"/>
      <c r="AFX153" s="701"/>
      <c r="AFY153" s="701"/>
      <c r="AFZ153" s="701"/>
      <c r="AGA153" s="701"/>
      <c r="AGB153" s="701"/>
      <c r="AGC153" s="701"/>
      <c r="AGD153" s="701"/>
      <c r="AGE153" s="701"/>
      <c r="AGF153" s="701"/>
      <c r="AGG153" s="701"/>
      <c r="AGH153" s="701"/>
      <c r="AGI153" s="701"/>
      <c r="AGJ153" s="701"/>
      <c r="AGK153" s="701"/>
      <c r="AGL153" s="701"/>
      <c r="AGM153" s="701"/>
      <c r="AGN153" s="701"/>
      <c r="AGO153" s="701"/>
      <c r="AGP153" s="701"/>
      <c r="AGQ153" s="701"/>
      <c r="AGR153" s="701"/>
      <c r="AGS153" s="701"/>
      <c r="AGT153" s="701"/>
      <c r="AGU153" s="701"/>
      <c r="AGV153" s="701"/>
      <c r="AGW153" s="701"/>
      <c r="AGX153" s="701"/>
      <c r="AGY153" s="701"/>
      <c r="AGZ153" s="701"/>
      <c r="AHA153" s="701"/>
      <c r="AHB153" s="701"/>
      <c r="AHC153" s="701"/>
      <c r="AHD153" s="701"/>
      <c r="AHE153" s="701"/>
      <c r="AHF153" s="701"/>
      <c r="AHG153" s="701"/>
      <c r="AHH153" s="701"/>
      <c r="AHI153" s="701"/>
      <c r="AHJ153" s="701"/>
      <c r="AHK153" s="701"/>
      <c r="AHL153" s="701"/>
      <c r="AHM153" s="701"/>
      <c r="AHN153" s="701"/>
      <c r="AHO153" s="701"/>
      <c r="AHP153" s="701"/>
      <c r="AHQ153" s="701"/>
      <c r="AHR153" s="701"/>
      <c r="AHS153" s="701"/>
      <c r="AHT153" s="701"/>
      <c r="AHU153" s="701"/>
      <c r="AHV153" s="701"/>
      <c r="AHW153" s="701"/>
      <c r="AHX153" s="701"/>
      <c r="AHY153" s="701"/>
      <c r="AHZ153" s="701"/>
      <c r="AIA153" s="701"/>
      <c r="AIB153" s="701"/>
      <c r="AIC153" s="701"/>
      <c r="AID153" s="701"/>
      <c r="AIE153" s="701"/>
      <c r="AIF153" s="701"/>
      <c r="AIG153" s="701"/>
      <c r="AIH153" s="701"/>
      <c r="AII153" s="701"/>
      <c r="AIJ153" s="701"/>
      <c r="AIK153" s="701"/>
      <c r="AIL153" s="701"/>
      <c r="AIM153" s="701"/>
      <c r="AIN153" s="701"/>
      <c r="AIO153" s="701"/>
      <c r="AIP153" s="701"/>
      <c r="AIQ153" s="701"/>
      <c r="AIR153" s="701"/>
      <c r="AIS153" s="701"/>
      <c r="AIT153" s="701"/>
      <c r="AIU153" s="701"/>
      <c r="AIV153" s="701"/>
      <c r="AIW153" s="701"/>
      <c r="AIX153" s="701"/>
      <c r="AIY153" s="701"/>
      <c r="AIZ153" s="701"/>
      <c r="AJA153" s="701"/>
      <c r="AJB153" s="701"/>
      <c r="AJC153" s="701"/>
      <c r="AJD153" s="701"/>
      <c r="AJE153" s="701"/>
      <c r="AJF153" s="701"/>
      <c r="AJG153" s="701"/>
      <c r="AJH153" s="701"/>
      <c r="AJI153" s="701"/>
      <c r="AJJ153" s="701"/>
      <c r="AJK153" s="701"/>
      <c r="AJL153" s="701"/>
      <c r="AJM153" s="701"/>
      <c r="AJN153" s="701"/>
      <c r="AJO153" s="701"/>
      <c r="AJP153" s="701"/>
      <c r="AJQ153" s="701"/>
      <c r="AJR153" s="701"/>
      <c r="AJS153" s="701"/>
      <c r="AJT153" s="701"/>
      <c r="AJU153" s="701"/>
      <c r="AJV153" s="701"/>
      <c r="AJW153" s="701"/>
      <c r="AJX153" s="701"/>
      <c r="AJY153" s="701"/>
      <c r="AJZ153" s="701"/>
      <c r="AKA153" s="701"/>
      <c r="AKB153" s="701"/>
      <c r="AKC153" s="701"/>
      <c r="AKD153" s="701"/>
      <c r="AKE153" s="701"/>
      <c r="AKF153" s="701"/>
      <c r="AKG153" s="701"/>
      <c r="AKH153" s="701"/>
      <c r="AKI153" s="701"/>
      <c r="AKJ153" s="701"/>
      <c r="AKK153" s="701"/>
      <c r="AKL153" s="701"/>
      <c r="AKM153" s="701"/>
      <c r="AKN153" s="701"/>
      <c r="AKO153" s="701"/>
      <c r="AKP153" s="701"/>
      <c r="AKQ153" s="701"/>
      <c r="AKR153" s="701"/>
      <c r="AKS153" s="701"/>
      <c r="AKT153" s="701"/>
      <c r="AKU153" s="701"/>
      <c r="AKV153" s="701"/>
      <c r="AKW153" s="701"/>
      <c r="AKX153" s="701"/>
      <c r="AKY153" s="701"/>
      <c r="AKZ153" s="701"/>
      <c r="ALA153" s="701"/>
      <c r="ALB153" s="701"/>
      <c r="ALC153" s="701"/>
      <c r="ALD153" s="701"/>
      <c r="ALE153" s="701"/>
      <c r="ALF153" s="701"/>
      <c r="ALG153" s="701"/>
      <c r="ALH153" s="701"/>
      <c r="ALI153" s="701"/>
      <c r="ALJ153" s="701"/>
      <c r="ALK153" s="701"/>
      <c r="ALL153" s="701"/>
      <c r="ALM153" s="701"/>
      <c r="ALN153" s="701"/>
      <c r="ALO153" s="701"/>
      <c r="ALP153" s="701"/>
      <c r="ALQ153" s="701"/>
      <c r="ALR153" s="701"/>
      <c r="ALS153" s="701"/>
      <c r="ALT153" s="701"/>
      <c r="ALU153" s="701"/>
      <c r="ALV153" s="701"/>
      <c r="ALW153" s="701"/>
      <c r="ALX153" s="701"/>
      <c r="ALY153" s="701"/>
      <c r="ALZ153" s="701"/>
      <c r="AMA153" s="701"/>
      <c r="AMB153" s="701"/>
      <c r="AMC153" s="701"/>
      <c r="AMD153" s="701"/>
      <c r="AME153" s="701"/>
      <c r="AMF153" s="701"/>
      <c r="AMG153" s="701"/>
      <c r="AMH153" s="701"/>
      <c r="AMI153" s="701"/>
      <c r="AMJ153" s="701"/>
    </row>
    <row r="154" spans="1:1024" s="697" customFormat="1" ht="25.2" customHeight="1">
      <c r="A154" s="1681" t="s">
        <v>3997</v>
      </c>
      <c r="B154" s="1681" t="s">
        <v>3998</v>
      </c>
      <c r="C154" s="1681" t="s">
        <v>1041</v>
      </c>
      <c r="D154" s="1685" t="s">
        <v>4702</v>
      </c>
      <c r="E154" s="1684" t="s">
        <v>4703</v>
      </c>
      <c r="F154" s="1681" t="s">
        <v>4704</v>
      </c>
      <c r="G154" s="1681">
        <v>8</v>
      </c>
      <c r="H154" s="1681">
        <v>1</v>
      </c>
      <c r="I154" s="1681">
        <v>8</v>
      </c>
      <c r="J154" s="1681">
        <v>10</v>
      </c>
      <c r="K154" s="1737">
        <v>1.25</v>
      </c>
      <c r="L154" s="1748" t="s">
        <v>3540</v>
      </c>
      <c r="M154" s="701"/>
      <c r="N154" s="701"/>
      <c r="O154" s="701"/>
      <c r="P154" s="701"/>
      <c r="Q154" s="701"/>
      <c r="R154" s="701"/>
      <c r="S154" s="701"/>
      <c r="T154" s="701"/>
      <c r="U154" s="701"/>
      <c r="V154" s="701"/>
      <c r="W154" s="701"/>
      <c r="X154" s="701"/>
      <c r="Y154" s="701"/>
      <c r="Z154" s="701"/>
      <c r="AA154" s="701"/>
      <c r="AB154" s="701"/>
      <c r="AC154" s="701"/>
      <c r="AD154" s="701"/>
      <c r="AE154" s="701"/>
      <c r="AF154" s="701"/>
      <c r="AG154" s="701"/>
      <c r="AH154" s="701"/>
      <c r="AI154" s="701"/>
      <c r="AJ154" s="701"/>
      <c r="AK154" s="701"/>
      <c r="AL154" s="701"/>
      <c r="AM154" s="701"/>
      <c r="AN154" s="701"/>
      <c r="AO154" s="701"/>
      <c r="AP154" s="701"/>
      <c r="AQ154" s="701"/>
      <c r="AR154" s="701"/>
      <c r="AS154" s="701"/>
      <c r="AT154" s="701"/>
      <c r="AU154" s="701"/>
      <c r="AV154" s="701"/>
      <c r="AW154" s="701"/>
      <c r="AX154" s="701"/>
      <c r="AY154" s="701"/>
      <c r="AZ154" s="701"/>
      <c r="BA154" s="701"/>
      <c r="BB154" s="701"/>
      <c r="BC154" s="701"/>
      <c r="BD154" s="701"/>
      <c r="BE154" s="701"/>
      <c r="BF154" s="701"/>
      <c r="BG154" s="701"/>
      <c r="BH154" s="701"/>
      <c r="BI154" s="701"/>
      <c r="BJ154" s="701"/>
      <c r="BK154" s="701"/>
      <c r="BL154" s="701"/>
      <c r="BM154" s="701"/>
      <c r="BN154" s="701"/>
      <c r="BO154" s="701"/>
      <c r="BP154" s="701"/>
      <c r="BQ154" s="701"/>
      <c r="BR154" s="701"/>
      <c r="BS154" s="701"/>
      <c r="BT154" s="701"/>
      <c r="BU154" s="701"/>
      <c r="BV154" s="701"/>
      <c r="BW154" s="701"/>
      <c r="BX154" s="701"/>
      <c r="BY154" s="701"/>
      <c r="BZ154" s="701"/>
      <c r="CA154" s="701"/>
      <c r="CB154" s="701"/>
      <c r="CC154" s="701"/>
      <c r="CD154" s="701"/>
      <c r="CE154" s="701"/>
      <c r="CF154" s="701"/>
      <c r="CG154" s="701"/>
      <c r="CH154" s="701"/>
      <c r="CI154" s="701"/>
      <c r="CJ154" s="701"/>
      <c r="CK154" s="701"/>
      <c r="CL154" s="701"/>
      <c r="CM154" s="701"/>
      <c r="CN154" s="701"/>
      <c r="CO154" s="701"/>
      <c r="CP154" s="701"/>
      <c r="CQ154" s="701"/>
      <c r="CR154" s="701"/>
      <c r="CS154" s="701"/>
      <c r="CT154" s="701"/>
      <c r="CU154" s="701"/>
      <c r="CV154" s="701"/>
      <c r="CW154" s="701"/>
      <c r="CX154" s="701"/>
      <c r="CY154" s="701"/>
      <c r="CZ154" s="701"/>
      <c r="DA154" s="701"/>
      <c r="DB154" s="701"/>
      <c r="DC154" s="701"/>
      <c r="DD154" s="701"/>
      <c r="DE154" s="701"/>
      <c r="DF154" s="701"/>
      <c r="DG154" s="701"/>
      <c r="DH154" s="701"/>
      <c r="DI154" s="701"/>
      <c r="DJ154" s="701"/>
      <c r="DK154" s="701"/>
      <c r="DL154" s="701"/>
      <c r="DM154" s="701"/>
      <c r="DN154" s="701"/>
      <c r="DO154" s="701"/>
      <c r="DP154" s="701"/>
      <c r="DQ154" s="701"/>
      <c r="DR154" s="701"/>
      <c r="DS154" s="701"/>
      <c r="DT154" s="701"/>
      <c r="DU154" s="701"/>
      <c r="DV154" s="701"/>
      <c r="DW154" s="701"/>
      <c r="DX154" s="701"/>
      <c r="DY154" s="701"/>
      <c r="DZ154" s="701"/>
      <c r="EA154" s="701"/>
      <c r="EB154" s="701"/>
      <c r="EC154" s="701"/>
      <c r="ED154" s="701"/>
      <c r="EE154" s="701"/>
      <c r="EF154" s="701"/>
      <c r="EG154" s="701"/>
      <c r="EH154" s="701"/>
      <c r="EI154" s="701"/>
      <c r="EJ154" s="701"/>
      <c r="EK154" s="701"/>
      <c r="EL154" s="701"/>
      <c r="EM154" s="701"/>
      <c r="EN154" s="701"/>
      <c r="EO154" s="701"/>
      <c r="EP154" s="701"/>
      <c r="EQ154" s="701"/>
      <c r="ER154" s="701"/>
      <c r="ES154" s="701"/>
      <c r="ET154" s="701"/>
      <c r="EU154" s="701"/>
      <c r="EV154" s="701"/>
      <c r="EW154" s="701"/>
      <c r="EX154" s="701"/>
      <c r="EY154" s="701"/>
      <c r="EZ154" s="701"/>
      <c r="FA154" s="701"/>
      <c r="FB154" s="701"/>
      <c r="FC154" s="701"/>
      <c r="FD154" s="701"/>
      <c r="FE154" s="701"/>
      <c r="FF154" s="701"/>
      <c r="FG154" s="701"/>
      <c r="FH154" s="701"/>
      <c r="FI154" s="701"/>
      <c r="FJ154" s="701"/>
      <c r="FK154" s="701"/>
      <c r="FL154" s="701"/>
      <c r="FM154" s="701"/>
      <c r="FN154" s="701"/>
      <c r="FO154" s="701"/>
      <c r="FP154" s="701"/>
      <c r="FQ154" s="701"/>
      <c r="FR154" s="701"/>
      <c r="FS154" s="701"/>
      <c r="FT154" s="701"/>
      <c r="FU154" s="701"/>
      <c r="FV154" s="701"/>
      <c r="FW154" s="701"/>
      <c r="FX154" s="701"/>
      <c r="FY154" s="701"/>
      <c r="FZ154" s="701"/>
      <c r="GA154" s="701"/>
      <c r="GB154" s="701"/>
      <c r="GC154" s="701"/>
      <c r="GD154" s="701"/>
      <c r="GE154" s="701"/>
      <c r="GF154" s="701"/>
      <c r="GG154" s="701"/>
      <c r="GH154" s="701"/>
      <c r="GI154" s="701"/>
      <c r="GJ154" s="701"/>
      <c r="GK154" s="701"/>
      <c r="GL154" s="701"/>
      <c r="GM154" s="701"/>
      <c r="GN154" s="701"/>
      <c r="GO154" s="701"/>
      <c r="GP154" s="701"/>
      <c r="GQ154" s="701"/>
      <c r="GR154" s="701"/>
      <c r="GS154" s="701"/>
      <c r="GT154" s="701"/>
      <c r="GU154" s="701"/>
      <c r="GV154" s="701"/>
      <c r="GW154" s="701"/>
      <c r="GX154" s="701"/>
      <c r="GY154" s="701"/>
      <c r="GZ154" s="701"/>
      <c r="HA154" s="701"/>
      <c r="HB154" s="701"/>
      <c r="HC154" s="701"/>
      <c r="HD154" s="701"/>
      <c r="HE154" s="701"/>
      <c r="HF154" s="701"/>
      <c r="HG154" s="701"/>
      <c r="HH154" s="701"/>
      <c r="HI154" s="701"/>
      <c r="HJ154" s="701"/>
      <c r="HK154" s="701"/>
      <c r="HL154" s="701"/>
      <c r="HM154" s="701"/>
      <c r="HN154" s="701"/>
      <c r="HO154" s="701"/>
      <c r="HP154" s="701"/>
      <c r="HQ154" s="701"/>
      <c r="HR154" s="701"/>
      <c r="HS154" s="701"/>
      <c r="HT154" s="701"/>
      <c r="HU154" s="701"/>
      <c r="HV154" s="701"/>
      <c r="HW154" s="701"/>
      <c r="HX154" s="701"/>
      <c r="HY154" s="701"/>
      <c r="HZ154" s="701"/>
      <c r="IA154" s="701"/>
      <c r="IB154" s="701"/>
      <c r="IC154" s="701"/>
      <c r="ID154" s="701"/>
      <c r="IE154" s="701"/>
      <c r="IF154" s="701"/>
      <c r="IG154" s="701"/>
      <c r="IH154" s="701"/>
      <c r="II154" s="701"/>
      <c r="IJ154" s="701"/>
      <c r="IK154" s="701"/>
      <c r="IL154" s="701"/>
      <c r="IM154" s="701"/>
      <c r="IN154" s="701"/>
      <c r="IO154" s="701"/>
      <c r="IP154" s="701"/>
      <c r="IQ154" s="701"/>
      <c r="IR154" s="701"/>
      <c r="IS154" s="701"/>
      <c r="IT154" s="701"/>
      <c r="IU154" s="701"/>
      <c r="IV154" s="701"/>
      <c r="IW154" s="701"/>
      <c r="IX154" s="701"/>
      <c r="IY154" s="701"/>
      <c r="IZ154" s="701"/>
      <c r="JA154" s="701"/>
      <c r="JB154" s="701"/>
      <c r="JC154" s="701"/>
      <c r="JD154" s="701"/>
      <c r="JE154" s="701"/>
      <c r="JF154" s="701"/>
      <c r="JG154" s="701"/>
      <c r="JH154" s="701"/>
      <c r="JI154" s="701"/>
      <c r="JJ154" s="701"/>
      <c r="JK154" s="701"/>
      <c r="JL154" s="701"/>
      <c r="JM154" s="701"/>
      <c r="JN154" s="701"/>
      <c r="JO154" s="701"/>
      <c r="JP154" s="701"/>
      <c r="JQ154" s="701"/>
      <c r="JR154" s="701"/>
      <c r="JS154" s="701"/>
      <c r="JT154" s="701"/>
      <c r="JU154" s="701"/>
      <c r="JV154" s="701"/>
      <c r="JW154" s="701"/>
      <c r="JX154" s="701"/>
      <c r="JY154" s="701"/>
      <c r="JZ154" s="701"/>
      <c r="KA154" s="701"/>
      <c r="KB154" s="701"/>
      <c r="KC154" s="701"/>
      <c r="KD154" s="701"/>
      <c r="KE154" s="701"/>
      <c r="KF154" s="701"/>
      <c r="KG154" s="701"/>
      <c r="KH154" s="701"/>
      <c r="KI154" s="701"/>
      <c r="KJ154" s="701"/>
      <c r="KK154" s="701"/>
      <c r="KL154" s="701"/>
      <c r="KM154" s="701"/>
      <c r="KN154" s="701"/>
      <c r="KO154" s="701"/>
      <c r="KP154" s="701"/>
      <c r="KQ154" s="701"/>
      <c r="KR154" s="701"/>
      <c r="KS154" s="701"/>
      <c r="KT154" s="701"/>
      <c r="KU154" s="701"/>
      <c r="KV154" s="701"/>
      <c r="KW154" s="701"/>
      <c r="KX154" s="701"/>
      <c r="KY154" s="701"/>
      <c r="KZ154" s="701"/>
      <c r="LA154" s="701"/>
      <c r="LB154" s="701"/>
      <c r="LC154" s="701"/>
      <c r="LD154" s="701"/>
      <c r="LE154" s="701"/>
      <c r="LF154" s="701"/>
      <c r="LG154" s="701"/>
      <c r="LH154" s="701"/>
      <c r="LI154" s="701"/>
      <c r="LJ154" s="701"/>
      <c r="LK154" s="701"/>
      <c r="LL154" s="701"/>
      <c r="LM154" s="701"/>
      <c r="LN154" s="701"/>
      <c r="LO154" s="701"/>
      <c r="LP154" s="701"/>
      <c r="LQ154" s="701"/>
      <c r="LR154" s="701"/>
      <c r="LS154" s="701"/>
      <c r="LT154" s="701"/>
      <c r="LU154" s="701"/>
      <c r="LV154" s="701"/>
      <c r="LW154" s="701"/>
      <c r="LX154" s="701"/>
      <c r="LY154" s="701"/>
      <c r="LZ154" s="701"/>
      <c r="MA154" s="701"/>
      <c r="MB154" s="701"/>
      <c r="MC154" s="701"/>
      <c r="MD154" s="701"/>
      <c r="ME154" s="701"/>
      <c r="MF154" s="701"/>
      <c r="MG154" s="701"/>
      <c r="MH154" s="701"/>
      <c r="MI154" s="701"/>
      <c r="MJ154" s="701"/>
      <c r="MK154" s="701"/>
      <c r="ML154" s="701"/>
      <c r="MM154" s="701"/>
      <c r="MN154" s="701"/>
      <c r="MO154" s="701"/>
      <c r="MP154" s="701"/>
      <c r="MQ154" s="701"/>
      <c r="MR154" s="701"/>
      <c r="MS154" s="701"/>
      <c r="MT154" s="701"/>
      <c r="MU154" s="701"/>
      <c r="MV154" s="701"/>
      <c r="MW154" s="701"/>
      <c r="MX154" s="701"/>
      <c r="MY154" s="701"/>
      <c r="MZ154" s="701"/>
      <c r="NA154" s="701"/>
      <c r="NB154" s="701"/>
      <c r="NC154" s="701"/>
      <c r="ND154" s="701"/>
      <c r="NE154" s="701"/>
      <c r="NF154" s="701"/>
      <c r="NG154" s="701"/>
      <c r="NH154" s="701"/>
      <c r="NI154" s="701"/>
      <c r="NJ154" s="701"/>
      <c r="NK154" s="701"/>
      <c r="NL154" s="701"/>
      <c r="NM154" s="701"/>
      <c r="NN154" s="701"/>
      <c r="NO154" s="701"/>
      <c r="NP154" s="701"/>
      <c r="NQ154" s="701"/>
      <c r="NR154" s="701"/>
      <c r="NS154" s="701"/>
      <c r="NT154" s="701"/>
      <c r="NU154" s="701"/>
      <c r="NV154" s="701"/>
      <c r="NW154" s="701"/>
      <c r="NX154" s="701"/>
      <c r="NY154" s="701"/>
      <c r="NZ154" s="701"/>
      <c r="OA154" s="701"/>
      <c r="OB154" s="701"/>
      <c r="OC154" s="701"/>
      <c r="OD154" s="701"/>
      <c r="OE154" s="701"/>
      <c r="OF154" s="701"/>
      <c r="OG154" s="701"/>
      <c r="OH154" s="701"/>
      <c r="OI154" s="701"/>
      <c r="OJ154" s="701"/>
      <c r="OK154" s="701"/>
      <c r="OL154" s="701"/>
      <c r="OM154" s="701"/>
      <c r="ON154" s="701"/>
      <c r="OO154" s="701"/>
      <c r="OP154" s="701"/>
      <c r="OQ154" s="701"/>
      <c r="OR154" s="701"/>
      <c r="OS154" s="701"/>
      <c r="OT154" s="701"/>
      <c r="OU154" s="701"/>
      <c r="OV154" s="701"/>
      <c r="OW154" s="701"/>
      <c r="OX154" s="701"/>
      <c r="OY154" s="701"/>
      <c r="OZ154" s="701"/>
      <c r="PA154" s="701"/>
      <c r="PB154" s="701"/>
      <c r="PC154" s="701"/>
      <c r="PD154" s="701"/>
      <c r="PE154" s="701"/>
      <c r="PF154" s="701"/>
      <c r="PG154" s="701"/>
      <c r="PH154" s="701"/>
      <c r="PI154" s="701"/>
      <c r="PJ154" s="701"/>
      <c r="PK154" s="701"/>
      <c r="PL154" s="701"/>
      <c r="PM154" s="701"/>
      <c r="PN154" s="701"/>
      <c r="PO154" s="701"/>
      <c r="PP154" s="701"/>
      <c r="PQ154" s="701"/>
      <c r="PR154" s="701"/>
      <c r="PS154" s="701"/>
      <c r="PT154" s="701"/>
      <c r="PU154" s="701"/>
      <c r="PV154" s="701"/>
      <c r="PW154" s="701"/>
      <c r="PX154" s="701"/>
      <c r="PY154" s="701"/>
      <c r="PZ154" s="701"/>
      <c r="QA154" s="701"/>
      <c r="QB154" s="701"/>
      <c r="QC154" s="701"/>
      <c r="QD154" s="701"/>
      <c r="QE154" s="701"/>
      <c r="QF154" s="701"/>
      <c r="QG154" s="701"/>
      <c r="QH154" s="701"/>
      <c r="QI154" s="701"/>
      <c r="QJ154" s="701"/>
      <c r="QK154" s="701"/>
      <c r="QL154" s="701"/>
      <c r="QM154" s="701"/>
      <c r="QN154" s="701"/>
      <c r="QO154" s="701"/>
      <c r="QP154" s="701"/>
      <c r="QQ154" s="701"/>
      <c r="QR154" s="701"/>
      <c r="QS154" s="701"/>
      <c r="QT154" s="701"/>
      <c r="QU154" s="701"/>
      <c r="QV154" s="701"/>
      <c r="QW154" s="701"/>
      <c r="QX154" s="701"/>
      <c r="QY154" s="701"/>
      <c r="QZ154" s="701"/>
      <c r="RA154" s="701"/>
      <c r="RB154" s="701"/>
      <c r="RC154" s="701"/>
      <c r="RD154" s="701"/>
      <c r="RE154" s="701"/>
      <c r="RF154" s="701"/>
      <c r="RG154" s="701"/>
      <c r="RH154" s="701"/>
      <c r="RI154" s="701"/>
      <c r="RJ154" s="701"/>
      <c r="RK154" s="701"/>
      <c r="RL154" s="701"/>
      <c r="RM154" s="701"/>
      <c r="RN154" s="701"/>
      <c r="RO154" s="701"/>
      <c r="RP154" s="701"/>
      <c r="RQ154" s="701"/>
      <c r="RR154" s="701"/>
      <c r="RS154" s="701"/>
      <c r="RT154" s="701"/>
      <c r="RU154" s="701"/>
      <c r="RV154" s="701"/>
      <c r="RW154" s="701"/>
      <c r="RX154" s="701"/>
      <c r="RY154" s="701"/>
      <c r="RZ154" s="701"/>
      <c r="SA154" s="701"/>
      <c r="SB154" s="701"/>
      <c r="SC154" s="701"/>
      <c r="SD154" s="701"/>
      <c r="SE154" s="701"/>
      <c r="SF154" s="701"/>
      <c r="SG154" s="701"/>
      <c r="SH154" s="701"/>
      <c r="SI154" s="701"/>
      <c r="SJ154" s="701"/>
      <c r="SK154" s="701"/>
      <c r="SL154" s="701"/>
      <c r="SM154" s="701"/>
      <c r="SN154" s="701"/>
      <c r="SO154" s="701"/>
      <c r="SP154" s="701"/>
      <c r="SQ154" s="701"/>
      <c r="SR154" s="701"/>
      <c r="SS154" s="701"/>
      <c r="ST154" s="701"/>
      <c r="SU154" s="701"/>
      <c r="SV154" s="701"/>
      <c r="SW154" s="701"/>
      <c r="SX154" s="701"/>
      <c r="SY154" s="701"/>
      <c r="SZ154" s="701"/>
      <c r="TA154" s="701"/>
      <c r="TB154" s="701"/>
      <c r="TC154" s="701"/>
      <c r="TD154" s="701"/>
      <c r="TE154" s="701"/>
      <c r="TF154" s="701"/>
      <c r="TG154" s="701"/>
      <c r="TH154" s="701"/>
      <c r="TI154" s="701"/>
      <c r="TJ154" s="701"/>
      <c r="TK154" s="701"/>
      <c r="TL154" s="701"/>
      <c r="TM154" s="701"/>
      <c r="TN154" s="701"/>
      <c r="TO154" s="701"/>
      <c r="TP154" s="701"/>
      <c r="TQ154" s="701"/>
      <c r="TR154" s="701"/>
      <c r="TS154" s="701"/>
      <c r="TT154" s="701"/>
      <c r="TU154" s="701"/>
      <c r="TV154" s="701"/>
      <c r="TW154" s="701"/>
      <c r="TX154" s="701"/>
      <c r="TY154" s="701"/>
      <c r="TZ154" s="701"/>
      <c r="UA154" s="701"/>
      <c r="UB154" s="701"/>
      <c r="UC154" s="701"/>
      <c r="UD154" s="701"/>
      <c r="UE154" s="701"/>
      <c r="UF154" s="701"/>
      <c r="UG154" s="701"/>
      <c r="UH154" s="701"/>
      <c r="UI154" s="701"/>
      <c r="UJ154" s="701"/>
      <c r="UK154" s="701"/>
      <c r="UL154" s="701"/>
      <c r="UM154" s="701"/>
      <c r="UN154" s="701"/>
      <c r="UO154" s="701"/>
      <c r="UP154" s="701"/>
      <c r="UQ154" s="701"/>
      <c r="UR154" s="701"/>
      <c r="US154" s="701"/>
      <c r="UT154" s="701"/>
      <c r="UU154" s="701"/>
      <c r="UV154" s="701"/>
      <c r="UW154" s="701"/>
      <c r="UX154" s="701"/>
      <c r="UY154" s="701"/>
      <c r="UZ154" s="701"/>
      <c r="VA154" s="701"/>
      <c r="VB154" s="701"/>
      <c r="VC154" s="701"/>
      <c r="VD154" s="701"/>
      <c r="VE154" s="701"/>
      <c r="VF154" s="701"/>
      <c r="VG154" s="701"/>
      <c r="VH154" s="701"/>
      <c r="VI154" s="701"/>
      <c r="VJ154" s="701"/>
      <c r="VK154" s="701"/>
      <c r="VL154" s="701"/>
      <c r="VM154" s="701"/>
      <c r="VN154" s="701"/>
      <c r="VO154" s="701"/>
      <c r="VP154" s="701"/>
      <c r="VQ154" s="701"/>
      <c r="VR154" s="701"/>
      <c r="VS154" s="701"/>
      <c r="VT154" s="701"/>
      <c r="VU154" s="701"/>
      <c r="VV154" s="701"/>
      <c r="VW154" s="701"/>
      <c r="VX154" s="701"/>
      <c r="VY154" s="701"/>
      <c r="VZ154" s="701"/>
      <c r="WA154" s="701"/>
      <c r="WB154" s="701"/>
      <c r="WC154" s="701"/>
      <c r="WD154" s="701"/>
      <c r="WE154" s="701"/>
      <c r="WF154" s="701"/>
      <c r="WG154" s="701"/>
      <c r="WH154" s="701"/>
      <c r="WI154" s="701"/>
      <c r="WJ154" s="701"/>
      <c r="WK154" s="701"/>
      <c r="WL154" s="701"/>
      <c r="WM154" s="701"/>
      <c r="WN154" s="701"/>
      <c r="WO154" s="701"/>
      <c r="WP154" s="701"/>
      <c r="WQ154" s="701"/>
      <c r="WR154" s="701"/>
      <c r="WS154" s="701"/>
      <c r="WT154" s="701"/>
      <c r="WU154" s="701"/>
      <c r="WV154" s="701"/>
      <c r="WW154" s="701"/>
      <c r="WX154" s="701"/>
      <c r="WY154" s="701"/>
      <c r="WZ154" s="701"/>
      <c r="XA154" s="701"/>
      <c r="XB154" s="701"/>
      <c r="XC154" s="701"/>
      <c r="XD154" s="701"/>
      <c r="XE154" s="701"/>
      <c r="XF154" s="701"/>
      <c r="XG154" s="701"/>
      <c r="XH154" s="701"/>
      <c r="XI154" s="701"/>
      <c r="XJ154" s="701"/>
      <c r="XK154" s="701"/>
      <c r="XL154" s="701"/>
      <c r="XM154" s="701"/>
      <c r="XN154" s="701"/>
      <c r="XO154" s="701"/>
      <c r="XP154" s="701"/>
      <c r="XQ154" s="701"/>
      <c r="XR154" s="701"/>
      <c r="XS154" s="701"/>
      <c r="XT154" s="701"/>
      <c r="XU154" s="701"/>
      <c r="XV154" s="701"/>
      <c r="XW154" s="701"/>
      <c r="XX154" s="701"/>
      <c r="XY154" s="701"/>
      <c r="XZ154" s="701"/>
      <c r="YA154" s="701"/>
      <c r="YB154" s="701"/>
      <c r="YC154" s="701"/>
      <c r="YD154" s="701"/>
      <c r="YE154" s="701"/>
      <c r="YF154" s="701"/>
      <c r="YG154" s="701"/>
      <c r="YH154" s="701"/>
      <c r="YI154" s="701"/>
      <c r="YJ154" s="701"/>
      <c r="YK154" s="701"/>
      <c r="YL154" s="701"/>
      <c r="YM154" s="701"/>
      <c r="YN154" s="701"/>
      <c r="YO154" s="701"/>
      <c r="YP154" s="701"/>
      <c r="YQ154" s="701"/>
      <c r="YR154" s="701"/>
      <c r="YS154" s="701"/>
      <c r="YT154" s="701"/>
      <c r="YU154" s="701"/>
      <c r="YV154" s="701"/>
      <c r="YW154" s="701"/>
      <c r="YX154" s="701"/>
      <c r="YY154" s="701"/>
      <c r="YZ154" s="701"/>
      <c r="ZA154" s="701"/>
      <c r="ZB154" s="701"/>
      <c r="ZC154" s="701"/>
      <c r="ZD154" s="701"/>
      <c r="ZE154" s="701"/>
      <c r="ZF154" s="701"/>
      <c r="ZG154" s="701"/>
      <c r="ZH154" s="701"/>
      <c r="ZI154" s="701"/>
      <c r="ZJ154" s="701"/>
      <c r="ZK154" s="701"/>
      <c r="ZL154" s="701"/>
      <c r="ZM154" s="701"/>
      <c r="ZN154" s="701"/>
      <c r="ZO154" s="701"/>
      <c r="ZP154" s="701"/>
      <c r="ZQ154" s="701"/>
      <c r="ZR154" s="701"/>
      <c r="ZS154" s="701"/>
      <c r="ZT154" s="701"/>
      <c r="ZU154" s="701"/>
      <c r="ZV154" s="701"/>
      <c r="ZW154" s="701"/>
      <c r="ZX154" s="701"/>
      <c r="ZY154" s="701"/>
      <c r="ZZ154" s="701"/>
      <c r="AAA154" s="701"/>
      <c r="AAB154" s="701"/>
      <c r="AAC154" s="701"/>
      <c r="AAD154" s="701"/>
      <c r="AAE154" s="701"/>
      <c r="AAF154" s="701"/>
      <c r="AAG154" s="701"/>
      <c r="AAH154" s="701"/>
      <c r="AAI154" s="701"/>
      <c r="AAJ154" s="701"/>
      <c r="AAK154" s="701"/>
      <c r="AAL154" s="701"/>
      <c r="AAM154" s="701"/>
      <c r="AAN154" s="701"/>
      <c r="AAO154" s="701"/>
      <c r="AAP154" s="701"/>
      <c r="AAQ154" s="701"/>
      <c r="AAR154" s="701"/>
      <c r="AAS154" s="701"/>
      <c r="AAT154" s="701"/>
      <c r="AAU154" s="701"/>
      <c r="AAV154" s="701"/>
      <c r="AAW154" s="701"/>
      <c r="AAX154" s="701"/>
      <c r="AAY154" s="701"/>
      <c r="AAZ154" s="701"/>
      <c r="ABA154" s="701"/>
      <c r="ABB154" s="701"/>
      <c r="ABC154" s="701"/>
      <c r="ABD154" s="701"/>
      <c r="ABE154" s="701"/>
      <c r="ABF154" s="701"/>
      <c r="ABG154" s="701"/>
      <c r="ABH154" s="701"/>
      <c r="ABI154" s="701"/>
      <c r="ABJ154" s="701"/>
      <c r="ABK154" s="701"/>
      <c r="ABL154" s="701"/>
      <c r="ABM154" s="701"/>
      <c r="ABN154" s="701"/>
      <c r="ABO154" s="701"/>
      <c r="ABP154" s="701"/>
      <c r="ABQ154" s="701"/>
      <c r="ABR154" s="701"/>
      <c r="ABS154" s="701"/>
      <c r="ABT154" s="701"/>
      <c r="ABU154" s="701"/>
      <c r="ABV154" s="701"/>
      <c r="ABW154" s="701"/>
      <c r="ABX154" s="701"/>
      <c r="ABY154" s="701"/>
      <c r="ABZ154" s="701"/>
      <c r="ACA154" s="701"/>
      <c r="ACB154" s="701"/>
      <c r="ACC154" s="701"/>
      <c r="ACD154" s="701"/>
      <c r="ACE154" s="701"/>
      <c r="ACF154" s="701"/>
      <c r="ACG154" s="701"/>
      <c r="ACH154" s="701"/>
      <c r="ACI154" s="701"/>
      <c r="ACJ154" s="701"/>
      <c r="ACK154" s="701"/>
      <c r="ACL154" s="701"/>
      <c r="ACM154" s="701"/>
      <c r="ACN154" s="701"/>
      <c r="ACO154" s="701"/>
      <c r="ACP154" s="701"/>
      <c r="ACQ154" s="701"/>
      <c r="ACR154" s="701"/>
      <c r="ACS154" s="701"/>
      <c r="ACT154" s="701"/>
      <c r="ACU154" s="701"/>
      <c r="ACV154" s="701"/>
      <c r="ACW154" s="701"/>
      <c r="ACX154" s="701"/>
      <c r="ACY154" s="701"/>
      <c r="ACZ154" s="701"/>
      <c r="ADA154" s="701"/>
      <c r="ADB154" s="701"/>
      <c r="ADC154" s="701"/>
      <c r="ADD154" s="701"/>
      <c r="ADE154" s="701"/>
      <c r="ADF154" s="701"/>
      <c r="ADG154" s="701"/>
      <c r="ADH154" s="701"/>
      <c r="ADI154" s="701"/>
      <c r="ADJ154" s="701"/>
      <c r="ADK154" s="701"/>
      <c r="ADL154" s="701"/>
      <c r="ADM154" s="701"/>
      <c r="ADN154" s="701"/>
      <c r="ADO154" s="701"/>
      <c r="ADP154" s="701"/>
      <c r="ADQ154" s="701"/>
      <c r="ADR154" s="701"/>
      <c r="ADS154" s="701"/>
      <c r="ADT154" s="701"/>
      <c r="ADU154" s="701"/>
      <c r="ADV154" s="701"/>
      <c r="ADW154" s="701"/>
      <c r="ADX154" s="701"/>
      <c r="ADY154" s="701"/>
      <c r="ADZ154" s="701"/>
      <c r="AEA154" s="701"/>
      <c r="AEB154" s="701"/>
      <c r="AEC154" s="701"/>
      <c r="AED154" s="701"/>
      <c r="AEE154" s="701"/>
      <c r="AEF154" s="701"/>
      <c r="AEG154" s="701"/>
      <c r="AEH154" s="701"/>
      <c r="AEI154" s="701"/>
      <c r="AEJ154" s="701"/>
      <c r="AEK154" s="701"/>
      <c r="AEL154" s="701"/>
      <c r="AEM154" s="701"/>
      <c r="AEN154" s="701"/>
      <c r="AEO154" s="701"/>
      <c r="AEP154" s="701"/>
      <c r="AEQ154" s="701"/>
      <c r="AER154" s="701"/>
      <c r="AES154" s="701"/>
      <c r="AET154" s="701"/>
      <c r="AEU154" s="701"/>
      <c r="AEV154" s="701"/>
      <c r="AEW154" s="701"/>
      <c r="AEX154" s="701"/>
      <c r="AEY154" s="701"/>
      <c r="AEZ154" s="701"/>
      <c r="AFA154" s="701"/>
      <c r="AFB154" s="701"/>
      <c r="AFC154" s="701"/>
      <c r="AFD154" s="701"/>
      <c r="AFE154" s="701"/>
      <c r="AFF154" s="701"/>
      <c r="AFG154" s="701"/>
      <c r="AFH154" s="701"/>
      <c r="AFI154" s="701"/>
      <c r="AFJ154" s="701"/>
      <c r="AFK154" s="701"/>
      <c r="AFL154" s="701"/>
      <c r="AFM154" s="701"/>
      <c r="AFN154" s="701"/>
      <c r="AFO154" s="701"/>
      <c r="AFP154" s="701"/>
      <c r="AFQ154" s="701"/>
      <c r="AFR154" s="701"/>
      <c r="AFS154" s="701"/>
      <c r="AFT154" s="701"/>
      <c r="AFU154" s="701"/>
      <c r="AFV154" s="701"/>
      <c r="AFW154" s="701"/>
      <c r="AFX154" s="701"/>
      <c r="AFY154" s="701"/>
      <c r="AFZ154" s="701"/>
      <c r="AGA154" s="701"/>
      <c r="AGB154" s="701"/>
      <c r="AGC154" s="701"/>
      <c r="AGD154" s="701"/>
      <c r="AGE154" s="701"/>
      <c r="AGF154" s="701"/>
      <c r="AGG154" s="701"/>
      <c r="AGH154" s="701"/>
      <c r="AGI154" s="701"/>
      <c r="AGJ154" s="701"/>
      <c r="AGK154" s="701"/>
      <c r="AGL154" s="701"/>
      <c r="AGM154" s="701"/>
      <c r="AGN154" s="701"/>
      <c r="AGO154" s="701"/>
      <c r="AGP154" s="701"/>
      <c r="AGQ154" s="701"/>
      <c r="AGR154" s="701"/>
      <c r="AGS154" s="701"/>
      <c r="AGT154" s="701"/>
      <c r="AGU154" s="701"/>
      <c r="AGV154" s="701"/>
      <c r="AGW154" s="701"/>
      <c r="AGX154" s="701"/>
      <c r="AGY154" s="701"/>
      <c r="AGZ154" s="701"/>
      <c r="AHA154" s="701"/>
      <c r="AHB154" s="701"/>
      <c r="AHC154" s="701"/>
      <c r="AHD154" s="701"/>
      <c r="AHE154" s="701"/>
      <c r="AHF154" s="701"/>
      <c r="AHG154" s="701"/>
      <c r="AHH154" s="701"/>
      <c r="AHI154" s="701"/>
      <c r="AHJ154" s="701"/>
      <c r="AHK154" s="701"/>
      <c r="AHL154" s="701"/>
      <c r="AHM154" s="701"/>
      <c r="AHN154" s="701"/>
      <c r="AHO154" s="701"/>
      <c r="AHP154" s="701"/>
      <c r="AHQ154" s="701"/>
      <c r="AHR154" s="701"/>
      <c r="AHS154" s="701"/>
      <c r="AHT154" s="701"/>
      <c r="AHU154" s="701"/>
      <c r="AHV154" s="701"/>
      <c r="AHW154" s="701"/>
      <c r="AHX154" s="701"/>
      <c r="AHY154" s="701"/>
      <c r="AHZ154" s="701"/>
      <c r="AIA154" s="701"/>
      <c r="AIB154" s="701"/>
      <c r="AIC154" s="701"/>
      <c r="AID154" s="701"/>
      <c r="AIE154" s="701"/>
      <c r="AIF154" s="701"/>
      <c r="AIG154" s="701"/>
      <c r="AIH154" s="701"/>
      <c r="AII154" s="701"/>
      <c r="AIJ154" s="701"/>
      <c r="AIK154" s="701"/>
      <c r="AIL154" s="701"/>
      <c r="AIM154" s="701"/>
      <c r="AIN154" s="701"/>
      <c r="AIO154" s="701"/>
      <c r="AIP154" s="701"/>
      <c r="AIQ154" s="701"/>
      <c r="AIR154" s="701"/>
      <c r="AIS154" s="701"/>
      <c r="AIT154" s="701"/>
      <c r="AIU154" s="701"/>
      <c r="AIV154" s="701"/>
      <c r="AIW154" s="701"/>
      <c r="AIX154" s="701"/>
      <c r="AIY154" s="701"/>
      <c r="AIZ154" s="701"/>
      <c r="AJA154" s="701"/>
      <c r="AJB154" s="701"/>
      <c r="AJC154" s="701"/>
      <c r="AJD154" s="701"/>
      <c r="AJE154" s="701"/>
      <c r="AJF154" s="701"/>
      <c r="AJG154" s="701"/>
      <c r="AJH154" s="701"/>
      <c r="AJI154" s="701"/>
      <c r="AJJ154" s="701"/>
      <c r="AJK154" s="701"/>
      <c r="AJL154" s="701"/>
      <c r="AJM154" s="701"/>
      <c r="AJN154" s="701"/>
      <c r="AJO154" s="701"/>
      <c r="AJP154" s="701"/>
      <c r="AJQ154" s="701"/>
      <c r="AJR154" s="701"/>
      <c r="AJS154" s="701"/>
      <c r="AJT154" s="701"/>
      <c r="AJU154" s="701"/>
      <c r="AJV154" s="701"/>
      <c r="AJW154" s="701"/>
      <c r="AJX154" s="701"/>
      <c r="AJY154" s="701"/>
      <c r="AJZ154" s="701"/>
      <c r="AKA154" s="701"/>
      <c r="AKB154" s="701"/>
      <c r="AKC154" s="701"/>
      <c r="AKD154" s="701"/>
      <c r="AKE154" s="701"/>
      <c r="AKF154" s="701"/>
      <c r="AKG154" s="701"/>
      <c r="AKH154" s="701"/>
      <c r="AKI154" s="701"/>
      <c r="AKJ154" s="701"/>
      <c r="AKK154" s="701"/>
      <c r="AKL154" s="701"/>
      <c r="AKM154" s="701"/>
      <c r="AKN154" s="701"/>
      <c r="AKO154" s="701"/>
      <c r="AKP154" s="701"/>
      <c r="AKQ154" s="701"/>
      <c r="AKR154" s="701"/>
      <c r="AKS154" s="701"/>
      <c r="AKT154" s="701"/>
      <c r="AKU154" s="701"/>
      <c r="AKV154" s="701"/>
      <c r="AKW154" s="701"/>
      <c r="AKX154" s="701"/>
      <c r="AKY154" s="701"/>
      <c r="AKZ154" s="701"/>
      <c r="ALA154" s="701"/>
      <c r="ALB154" s="701"/>
      <c r="ALC154" s="701"/>
      <c r="ALD154" s="701"/>
      <c r="ALE154" s="701"/>
      <c r="ALF154" s="701"/>
      <c r="ALG154" s="701"/>
      <c r="ALH154" s="701"/>
      <c r="ALI154" s="701"/>
      <c r="ALJ154" s="701"/>
      <c r="ALK154" s="701"/>
      <c r="ALL154" s="701"/>
      <c r="ALM154" s="701"/>
      <c r="ALN154" s="701"/>
      <c r="ALO154" s="701"/>
      <c r="ALP154" s="701"/>
      <c r="ALQ154" s="701"/>
      <c r="ALR154" s="701"/>
      <c r="ALS154" s="701"/>
      <c r="ALT154" s="701"/>
      <c r="ALU154" s="701"/>
      <c r="ALV154" s="701"/>
      <c r="ALW154" s="701"/>
      <c r="ALX154" s="701"/>
      <c r="ALY154" s="701"/>
      <c r="ALZ154" s="701"/>
      <c r="AMA154" s="701"/>
      <c r="AMB154" s="701"/>
      <c r="AMC154" s="701"/>
      <c r="AMD154" s="701"/>
      <c r="AME154" s="701"/>
      <c r="AMF154" s="701"/>
      <c r="AMG154" s="701"/>
      <c r="AMH154" s="701"/>
      <c r="AMI154" s="701"/>
      <c r="AMJ154" s="701"/>
    </row>
    <row r="155" spans="1:1024" s="697" customFormat="1" ht="25.2" customHeight="1">
      <c r="A155" s="1681" t="s">
        <v>3997</v>
      </c>
      <c r="B155" s="1681" t="s">
        <v>3998</v>
      </c>
      <c r="C155" s="1681" t="s">
        <v>1041</v>
      </c>
      <c r="D155" s="1685" t="s">
        <v>9509</v>
      </c>
      <c r="E155" s="1684" t="s">
        <v>4705</v>
      </c>
      <c r="F155" s="1681" t="s">
        <v>4704</v>
      </c>
      <c r="G155" s="1681">
        <v>8</v>
      </c>
      <c r="H155" s="1681">
        <v>1</v>
      </c>
      <c r="I155" s="1681">
        <v>8</v>
      </c>
      <c r="J155" s="1681">
        <v>10</v>
      </c>
      <c r="K155" s="1737">
        <v>1.25</v>
      </c>
      <c r="L155" s="1748" t="s">
        <v>3540</v>
      </c>
      <c r="M155" s="701"/>
      <c r="N155" s="701"/>
      <c r="O155" s="701"/>
      <c r="P155" s="701"/>
      <c r="Q155" s="701"/>
      <c r="R155" s="701"/>
      <c r="S155" s="701"/>
      <c r="T155" s="701"/>
      <c r="U155" s="701"/>
      <c r="V155" s="701"/>
      <c r="W155" s="701"/>
      <c r="X155" s="701"/>
      <c r="Y155" s="701"/>
      <c r="Z155" s="701"/>
      <c r="AA155" s="701"/>
      <c r="AB155" s="701"/>
      <c r="AC155" s="701"/>
      <c r="AD155" s="701"/>
      <c r="AE155" s="701"/>
      <c r="AF155" s="701"/>
      <c r="AG155" s="701"/>
      <c r="AH155" s="701"/>
      <c r="AI155" s="701"/>
      <c r="AJ155" s="701"/>
      <c r="AK155" s="701"/>
      <c r="AL155" s="701"/>
      <c r="AM155" s="701"/>
      <c r="AN155" s="701"/>
      <c r="AO155" s="701"/>
      <c r="AP155" s="701"/>
      <c r="AQ155" s="701"/>
      <c r="AR155" s="701"/>
      <c r="AS155" s="701"/>
      <c r="AT155" s="701"/>
      <c r="AU155" s="701"/>
      <c r="AV155" s="701"/>
      <c r="AW155" s="701"/>
      <c r="AX155" s="701"/>
      <c r="AY155" s="701"/>
      <c r="AZ155" s="701"/>
      <c r="BA155" s="701"/>
      <c r="BB155" s="701"/>
      <c r="BC155" s="701"/>
      <c r="BD155" s="701"/>
      <c r="BE155" s="701"/>
      <c r="BF155" s="701"/>
      <c r="BG155" s="701"/>
      <c r="BH155" s="701"/>
      <c r="BI155" s="701"/>
      <c r="BJ155" s="701"/>
      <c r="BK155" s="701"/>
      <c r="BL155" s="701"/>
      <c r="BM155" s="701"/>
      <c r="BN155" s="701"/>
      <c r="BO155" s="701"/>
      <c r="BP155" s="701"/>
      <c r="BQ155" s="701"/>
      <c r="BR155" s="701"/>
      <c r="BS155" s="701"/>
      <c r="BT155" s="701"/>
      <c r="BU155" s="701"/>
      <c r="BV155" s="701"/>
      <c r="BW155" s="701"/>
      <c r="BX155" s="701"/>
      <c r="BY155" s="701"/>
      <c r="BZ155" s="701"/>
      <c r="CA155" s="701"/>
      <c r="CB155" s="701"/>
      <c r="CC155" s="701"/>
      <c r="CD155" s="701"/>
      <c r="CE155" s="701"/>
      <c r="CF155" s="701"/>
      <c r="CG155" s="701"/>
      <c r="CH155" s="701"/>
      <c r="CI155" s="701"/>
      <c r="CJ155" s="701"/>
      <c r="CK155" s="701"/>
      <c r="CL155" s="701"/>
      <c r="CM155" s="701"/>
      <c r="CN155" s="701"/>
      <c r="CO155" s="701"/>
      <c r="CP155" s="701"/>
      <c r="CQ155" s="701"/>
      <c r="CR155" s="701"/>
      <c r="CS155" s="701"/>
      <c r="CT155" s="701"/>
      <c r="CU155" s="701"/>
      <c r="CV155" s="701"/>
      <c r="CW155" s="701"/>
      <c r="CX155" s="701"/>
      <c r="CY155" s="701"/>
      <c r="CZ155" s="701"/>
      <c r="DA155" s="701"/>
      <c r="DB155" s="701"/>
      <c r="DC155" s="701"/>
      <c r="DD155" s="701"/>
      <c r="DE155" s="701"/>
      <c r="DF155" s="701"/>
      <c r="DG155" s="701"/>
      <c r="DH155" s="701"/>
      <c r="DI155" s="701"/>
      <c r="DJ155" s="701"/>
      <c r="DK155" s="701"/>
      <c r="DL155" s="701"/>
      <c r="DM155" s="701"/>
      <c r="DN155" s="701"/>
      <c r="DO155" s="701"/>
      <c r="DP155" s="701"/>
      <c r="DQ155" s="701"/>
      <c r="DR155" s="701"/>
      <c r="DS155" s="701"/>
      <c r="DT155" s="701"/>
      <c r="DU155" s="701"/>
      <c r="DV155" s="701"/>
      <c r="DW155" s="701"/>
      <c r="DX155" s="701"/>
      <c r="DY155" s="701"/>
      <c r="DZ155" s="701"/>
      <c r="EA155" s="701"/>
      <c r="EB155" s="701"/>
      <c r="EC155" s="701"/>
      <c r="ED155" s="701"/>
      <c r="EE155" s="701"/>
      <c r="EF155" s="701"/>
      <c r="EG155" s="701"/>
      <c r="EH155" s="701"/>
      <c r="EI155" s="701"/>
      <c r="EJ155" s="701"/>
      <c r="EK155" s="701"/>
      <c r="EL155" s="701"/>
      <c r="EM155" s="701"/>
      <c r="EN155" s="701"/>
      <c r="EO155" s="701"/>
      <c r="EP155" s="701"/>
      <c r="EQ155" s="701"/>
      <c r="ER155" s="701"/>
      <c r="ES155" s="701"/>
      <c r="ET155" s="701"/>
      <c r="EU155" s="701"/>
      <c r="EV155" s="701"/>
      <c r="EW155" s="701"/>
      <c r="EX155" s="701"/>
      <c r="EY155" s="701"/>
      <c r="EZ155" s="701"/>
      <c r="FA155" s="701"/>
      <c r="FB155" s="701"/>
      <c r="FC155" s="701"/>
      <c r="FD155" s="701"/>
      <c r="FE155" s="701"/>
      <c r="FF155" s="701"/>
      <c r="FG155" s="701"/>
      <c r="FH155" s="701"/>
      <c r="FI155" s="701"/>
      <c r="FJ155" s="701"/>
      <c r="FK155" s="701"/>
      <c r="FL155" s="701"/>
      <c r="FM155" s="701"/>
      <c r="FN155" s="701"/>
      <c r="FO155" s="701"/>
      <c r="FP155" s="701"/>
      <c r="FQ155" s="701"/>
      <c r="FR155" s="701"/>
      <c r="FS155" s="701"/>
      <c r="FT155" s="701"/>
      <c r="FU155" s="701"/>
      <c r="FV155" s="701"/>
      <c r="FW155" s="701"/>
      <c r="FX155" s="701"/>
      <c r="FY155" s="701"/>
      <c r="FZ155" s="701"/>
      <c r="GA155" s="701"/>
      <c r="GB155" s="701"/>
      <c r="GC155" s="701"/>
      <c r="GD155" s="701"/>
      <c r="GE155" s="701"/>
      <c r="GF155" s="701"/>
      <c r="GG155" s="701"/>
      <c r="GH155" s="701"/>
      <c r="GI155" s="701"/>
      <c r="GJ155" s="701"/>
      <c r="GK155" s="701"/>
      <c r="GL155" s="701"/>
      <c r="GM155" s="701"/>
      <c r="GN155" s="701"/>
      <c r="GO155" s="701"/>
      <c r="GP155" s="701"/>
      <c r="GQ155" s="701"/>
      <c r="GR155" s="701"/>
      <c r="GS155" s="701"/>
      <c r="GT155" s="701"/>
      <c r="GU155" s="701"/>
      <c r="GV155" s="701"/>
      <c r="GW155" s="701"/>
      <c r="GX155" s="701"/>
      <c r="GY155" s="701"/>
      <c r="GZ155" s="701"/>
      <c r="HA155" s="701"/>
      <c r="HB155" s="701"/>
      <c r="HC155" s="701"/>
      <c r="HD155" s="701"/>
      <c r="HE155" s="701"/>
      <c r="HF155" s="701"/>
      <c r="HG155" s="701"/>
      <c r="HH155" s="701"/>
      <c r="HI155" s="701"/>
      <c r="HJ155" s="701"/>
      <c r="HK155" s="701"/>
      <c r="HL155" s="701"/>
      <c r="HM155" s="701"/>
      <c r="HN155" s="701"/>
      <c r="HO155" s="701"/>
      <c r="HP155" s="701"/>
      <c r="HQ155" s="701"/>
      <c r="HR155" s="701"/>
      <c r="HS155" s="701"/>
      <c r="HT155" s="701"/>
      <c r="HU155" s="701"/>
      <c r="HV155" s="701"/>
      <c r="HW155" s="701"/>
      <c r="HX155" s="701"/>
      <c r="HY155" s="701"/>
      <c r="HZ155" s="701"/>
      <c r="IA155" s="701"/>
      <c r="IB155" s="701"/>
      <c r="IC155" s="701"/>
      <c r="ID155" s="701"/>
      <c r="IE155" s="701"/>
      <c r="IF155" s="701"/>
      <c r="IG155" s="701"/>
      <c r="IH155" s="701"/>
      <c r="II155" s="701"/>
      <c r="IJ155" s="701"/>
      <c r="IK155" s="701"/>
      <c r="IL155" s="701"/>
      <c r="IM155" s="701"/>
      <c r="IN155" s="701"/>
      <c r="IO155" s="701"/>
      <c r="IP155" s="701"/>
      <c r="IQ155" s="701"/>
      <c r="IR155" s="701"/>
      <c r="IS155" s="701"/>
      <c r="IT155" s="701"/>
      <c r="IU155" s="701"/>
      <c r="IV155" s="701"/>
      <c r="IW155" s="701"/>
      <c r="IX155" s="701"/>
      <c r="IY155" s="701"/>
      <c r="IZ155" s="701"/>
      <c r="JA155" s="701"/>
      <c r="JB155" s="701"/>
      <c r="JC155" s="701"/>
      <c r="JD155" s="701"/>
      <c r="JE155" s="701"/>
      <c r="JF155" s="701"/>
      <c r="JG155" s="701"/>
      <c r="JH155" s="701"/>
      <c r="JI155" s="701"/>
      <c r="JJ155" s="701"/>
      <c r="JK155" s="701"/>
      <c r="JL155" s="701"/>
      <c r="JM155" s="701"/>
      <c r="JN155" s="701"/>
      <c r="JO155" s="701"/>
      <c r="JP155" s="701"/>
      <c r="JQ155" s="701"/>
      <c r="JR155" s="701"/>
      <c r="JS155" s="701"/>
      <c r="JT155" s="701"/>
      <c r="JU155" s="701"/>
      <c r="JV155" s="701"/>
      <c r="JW155" s="701"/>
      <c r="JX155" s="701"/>
      <c r="JY155" s="701"/>
      <c r="JZ155" s="701"/>
      <c r="KA155" s="701"/>
      <c r="KB155" s="701"/>
      <c r="KC155" s="701"/>
      <c r="KD155" s="701"/>
      <c r="KE155" s="701"/>
      <c r="KF155" s="701"/>
      <c r="KG155" s="701"/>
      <c r="KH155" s="701"/>
      <c r="KI155" s="701"/>
      <c r="KJ155" s="701"/>
      <c r="KK155" s="701"/>
      <c r="KL155" s="701"/>
      <c r="KM155" s="701"/>
      <c r="KN155" s="701"/>
      <c r="KO155" s="701"/>
      <c r="KP155" s="701"/>
      <c r="KQ155" s="701"/>
      <c r="KR155" s="701"/>
      <c r="KS155" s="701"/>
      <c r="KT155" s="701"/>
      <c r="KU155" s="701"/>
      <c r="KV155" s="701"/>
      <c r="KW155" s="701"/>
      <c r="KX155" s="701"/>
      <c r="KY155" s="701"/>
      <c r="KZ155" s="701"/>
      <c r="LA155" s="701"/>
      <c r="LB155" s="701"/>
      <c r="LC155" s="701"/>
      <c r="LD155" s="701"/>
      <c r="LE155" s="701"/>
      <c r="LF155" s="701"/>
      <c r="LG155" s="701"/>
      <c r="LH155" s="701"/>
      <c r="LI155" s="701"/>
      <c r="LJ155" s="701"/>
      <c r="LK155" s="701"/>
      <c r="LL155" s="701"/>
      <c r="LM155" s="701"/>
      <c r="LN155" s="701"/>
      <c r="LO155" s="701"/>
      <c r="LP155" s="701"/>
      <c r="LQ155" s="701"/>
      <c r="LR155" s="701"/>
      <c r="LS155" s="701"/>
      <c r="LT155" s="701"/>
      <c r="LU155" s="701"/>
      <c r="LV155" s="701"/>
      <c r="LW155" s="701"/>
      <c r="LX155" s="701"/>
      <c r="LY155" s="701"/>
      <c r="LZ155" s="701"/>
      <c r="MA155" s="701"/>
      <c r="MB155" s="701"/>
      <c r="MC155" s="701"/>
      <c r="MD155" s="701"/>
      <c r="ME155" s="701"/>
      <c r="MF155" s="701"/>
      <c r="MG155" s="701"/>
      <c r="MH155" s="701"/>
      <c r="MI155" s="701"/>
      <c r="MJ155" s="701"/>
      <c r="MK155" s="701"/>
      <c r="ML155" s="701"/>
      <c r="MM155" s="701"/>
      <c r="MN155" s="701"/>
      <c r="MO155" s="701"/>
      <c r="MP155" s="701"/>
      <c r="MQ155" s="701"/>
      <c r="MR155" s="701"/>
      <c r="MS155" s="701"/>
      <c r="MT155" s="701"/>
      <c r="MU155" s="701"/>
      <c r="MV155" s="701"/>
      <c r="MW155" s="701"/>
      <c r="MX155" s="701"/>
      <c r="MY155" s="701"/>
      <c r="MZ155" s="701"/>
      <c r="NA155" s="701"/>
      <c r="NB155" s="701"/>
      <c r="NC155" s="701"/>
      <c r="ND155" s="701"/>
      <c r="NE155" s="701"/>
      <c r="NF155" s="701"/>
      <c r="NG155" s="701"/>
      <c r="NH155" s="701"/>
      <c r="NI155" s="701"/>
      <c r="NJ155" s="701"/>
      <c r="NK155" s="701"/>
      <c r="NL155" s="701"/>
      <c r="NM155" s="701"/>
      <c r="NN155" s="701"/>
      <c r="NO155" s="701"/>
      <c r="NP155" s="701"/>
      <c r="NQ155" s="701"/>
      <c r="NR155" s="701"/>
      <c r="NS155" s="701"/>
      <c r="NT155" s="701"/>
      <c r="NU155" s="701"/>
      <c r="NV155" s="701"/>
      <c r="NW155" s="701"/>
      <c r="NX155" s="701"/>
      <c r="NY155" s="701"/>
      <c r="NZ155" s="701"/>
      <c r="OA155" s="701"/>
      <c r="OB155" s="701"/>
      <c r="OC155" s="701"/>
      <c r="OD155" s="701"/>
      <c r="OE155" s="701"/>
      <c r="OF155" s="701"/>
      <c r="OG155" s="701"/>
      <c r="OH155" s="701"/>
      <c r="OI155" s="701"/>
      <c r="OJ155" s="701"/>
      <c r="OK155" s="701"/>
      <c r="OL155" s="701"/>
      <c r="OM155" s="701"/>
      <c r="ON155" s="701"/>
      <c r="OO155" s="701"/>
      <c r="OP155" s="701"/>
      <c r="OQ155" s="701"/>
      <c r="OR155" s="701"/>
      <c r="OS155" s="701"/>
      <c r="OT155" s="701"/>
      <c r="OU155" s="701"/>
      <c r="OV155" s="701"/>
      <c r="OW155" s="701"/>
      <c r="OX155" s="701"/>
      <c r="OY155" s="701"/>
      <c r="OZ155" s="701"/>
      <c r="PA155" s="701"/>
      <c r="PB155" s="701"/>
      <c r="PC155" s="701"/>
      <c r="PD155" s="701"/>
      <c r="PE155" s="701"/>
      <c r="PF155" s="701"/>
      <c r="PG155" s="701"/>
      <c r="PH155" s="701"/>
      <c r="PI155" s="701"/>
      <c r="PJ155" s="701"/>
      <c r="PK155" s="701"/>
      <c r="PL155" s="701"/>
      <c r="PM155" s="701"/>
      <c r="PN155" s="701"/>
      <c r="PO155" s="701"/>
      <c r="PP155" s="701"/>
      <c r="PQ155" s="701"/>
      <c r="PR155" s="701"/>
      <c r="PS155" s="701"/>
      <c r="PT155" s="701"/>
      <c r="PU155" s="701"/>
      <c r="PV155" s="701"/>
      <c r="PW155" s="701"/>
      <c r="PX155" s="701"/>
      <c r="PY155" s="701"/>
      <c r="PZ155" s="701"/>
      <c r="QA155" s="701"/>
      <c r="QB155" s="701"/>
      <c r="QC155" s="701"/>
      <c r="QD155" s="701"/>
      <c r="QE155" s="701"/>
      <c r="QF155" s="701"/>
      <c r="QG155" s="701"/>
      <c r="QH155" s="701"/>
      <c r="QI155" s="701"/>
      <c r="QJ155" s="701"/>
      <c r="QK155" s="701"/>
      <c r="QL155" s="701"/>
      <c r="QM155" s="701"/>
      <c r="QN155" s="701"/>
      <c r="QO155" s="701"/>
      <c r="QP155" s="701"/>
      <c r="QQ155" s="701"/>
      <c r="QR155" s="701"/>
      <c r="QS155" s="701"/>
      <c r="QT155" s="701"/>
      <c r="QU155" s="701"/>
      <c r="QV155" s="701"/>
      <c r="QW155" s="701"/>
      <c r="QX155" s="701"/>
      <c r="QY155" s="701"/>
      <c r="QZ155" s="701"/>
      <c r="RA155" s="701"/>
      <c r="RB155" s="701"/>
      <c r="RC155" s="701"/>
      <c r="RD155" s="701"/>
      <c r="RE155" s="701"/>
      <c r="RF155" s="701"/>
      <c r="RG155" s="701"/>
      <c r="RH155" s="701"/>
      <c r="RI155" s="701"/>
      <c r="RJ155" s="701"/>
      <c r="RK155" s="701"/>
      <c r="RL155" s="701"/>
      <c r="RM155" s="701"/>
      <c r="RN155" s="701"/>
      <c r="RO155" s="701"/>
      <c r="RP155" s="701"/>
      <c r="RQ155" s="701"/>
      <c r="RR155" s="701"/>
      <c r="RS155" s="701"/>
      <c r="RT155" s="701"/>
      <c r="RU155" s="701"/>
      <c r="RV155" s="701"/>
      <c r="RW155" s="701"/>
      <c r="RX155" s="701"/>
      <c r="RY155" s="701"/>
      <c r="RZ155" s="701"/>
      <c r="SA155" s="701"/>
      <c r="SB155" s="701"/>
      <c r="SC155" s="701"/>
      <c r="SD155" s="701"/>
      <c r="SE155" s="701"/>
      <c r="SF155" s="701"/>
      <c r="SG155" s="701"/>
      <c r="SH155" s="701"/>
      <c r="SI155" s="701"/>
      <c r="SJ155" s="701"/>
      <c r="SK155" s="701"/>
      <c r="SL155" s="701"/>
      <c r="SM155" s="701"/>
      <c r="SN155" s="701"/>
      <c r="SO155" s="701"/>
      <c r="SP155" s="701"/>
      <c r="SQ155" s="701"/>
      <c r="SR155" s="701"/>
      <c r="SS155" s="701"/>
      <c r="ST155" s="701"/>
      <c r="SU155" s="701"/>
      <c r="SV155" s="701"/>
      <c r="SW155" s="701"/>
      <c r="SX155" s="701"/>
      <c r="SY155" s="701"/>
      <c r="SZ155" s="701"/>
      <c r="TA155" s="701"/>
      <c r="TB155" s="701"/>
      <c r="TC155" s="701"/>
      <c r="TD155" s="701"/>
      <c r="TE155" s="701"/>
      <c r="TF155" s="701"/>
      <c r="TG155" s="701"/>
      <c r="TH155" s="701"/>
      <c r="TI155" s="701"/>
      <c r="TJ155" s="701"/>
      <c r="TK155" s="701"/>
      <c r="TL155" s="701"/>
      <c r="TM155" s="701"/>
      <c r="TN155" s="701"/>
      <c r="TO155" s="701"/>
      <c r="TP155" s="701"/>
      <c r="TQ155" s="701"/>
      <c r="TR155" s="701"/>
      <c r="TS155" s="701"/>
      <c r="TT155" s="701"/>
      <c r="TU155" s="701"/>
      <c r="TV155" s="701"/>
      <c r="TW155" s="701"/>
      <c r="TX155" s="701"/>
      <c r="TY155" s="701"/>
      <c r="TZ155" s="701"/>
      <c r="UA155" s="701"/>
      <c r="UB155" s="701"/>
      <c r="UC155" s="701"/>
      <c r="UD155" s="701"/>
      <c r="UE155" s="701"/>
      <c r="UF155" s="701"/>
      <c r="UG155" s="701"/>
      <c r="UH155" s="701"/>
      <c r="UI155" s="701"/>
      <c r="UJ155" s="701"/>
      <c r="UK155" s="701"/>
      <c r="UL155" s="701"/>
      <c r="UM155" s="701"/>
      <c r="UN155" s="701"/>
      <c r="UO155" s="701"/>
      <c r="UP155" s="701"/>
      <c r="UQ155" s="701"/>
      <c r="UR155" s="701"/>
      <c r="US155" s="701"/>
      <c r="UT155" s="701"/>
      <c r="UU155" s="701"/>
      <c r="UV155" s="701"/>
      <c r="UW155" s="701"/>
      <c r="UX155" s="701"/>
      <c r="UY155" s="701"/>
      <c r="UZ155" s="701"/>
      <c r="VA155" s="701"/>
      <c r="VB155" s="701"/>
      <c r="VC155" s="701"/>
      <c r="VD155" s="701"/>
      <c r="VE155" s="701"/>
      <c r="VF155" s="701"/>
      <c r="VG155" s="701"/>
      <c r="VH155" s="701"/>
      <c r="VI155" s="701"/>
      <c r="VJ155" s="701"/>
      <c r="VK155" s="701"/>
      <c r="VL155" s="701"/>
      <c r="VM155" s="701"/>
      <c r="VN155" s="701"/>
      <c r="VO155" s="701"/>
      <c r="VP155" s="701"/>
      <c r="VQ155" s="701"/>
      <c r="VR155" s="701"/>
      <c r="VS155" s="701"/>
      <c r="VT155" s="701"/>
      <c r="VU155" s="701"/>
      <c r="VV155" s="701"/>
      <c r="VW155" s="701"/>
      <c r="VX155" s="701"/>
      <c r="VY155" s="701"/>
      <c r="VZ155" s="701"/>
      <c r="WA155" s="701"/>
      <c r="WB155" s="701"/>
      <c r="WC155" s="701"/>
      <c r="WD155" s="701"/>
      <c r="WE155" s="701"/>
      <c r="WF155" s="701"/>
      <c r="WG155" s="701"/>
      <c r="WH155" s="701"/>
      <c r="WI155" s="701"/>
      <c r="WJ155" s="701"/>
      <c r="WK155" s="701"/>
      <c r="WL155" s="701"/>
      <c r="WM155" s="701"/>
      <c r="WN155" s="701"/>
      <c r="WO155" s="701"/>
      <c r="WP155" s="701"/>
      <c r="WQ155" s="701"/>
      <c r="WR155" s="701"/>
      <c r="WS155" s="701"/>
      <c r="WT155" s="701"/>
      <c r="WU155" s="701"/>
      <c r="WV155" s="701"/>
      <c r="WW155" s="701"/>
      <c r="WX155" s="701"/>
      <c r="WY155" s="701"/>
      <c r="WZ155" s="701"/>
      <c r="XA155" s="701"/>
      <c r="XB155" s="701"/>
      <c r="XC155" s="701"/>
      <c r="XD155" s="701"/>
      <c r="XE155" s="701"/>
      <c r="XF155" s="701"/>
      <c r="XG155" s="701"/>
      <c r="XH155" s="701"/>
      <c r="XI155" s="701"/>
      <c r="XJ155" s="701"/>
      <c r="XK155" s="701"/>
      <c r="XL155" s="701"/>
      <c r="XM155" s="701"/>
      <c r="XN155" s="701"/>
      <c r="XO155" s="701"/>
      <c r="XP155" s="701"/>
      <c r="XQ155" s="701"/>
      <c r="XR155" s="701"/>
      <c r="XS155" s="701"/>
      <c r="XT155" s="701"/>
      <c r="XU155" s="701"/>
      <c r="XV155" s="701"/>
      <c r="XW155" s="701"/>
      <c r="XX155" s="701"/>
      <c r="XY155" s="701"/>
      <c r="XZ155" s="701"/>
      <c r="YA155" s="701"/>
      <c r="YB155" s="701"/>
      <c r="YC155" s="701"/>
      <c r="YD155" s="701"/>
      <c r="YE155" s="701"/>
      <c r="YF155" s="701"/>
      <c r="YG155" s="701"/>
      <c r="YH155" s="701"/>
      <c r="YI155" s="701"/>
      <c r="YJ155" s="701"/>
      <c r="YK155" s="701"/>
      <c r="YL155" s="701"/>
      <c r="YM155" s="701"/>
      <c r="YN155" s="701"/>
      <c r="YO155" s="701"/>
      <c r="YP155" s="701"/>
      <c r="YQ155" s="701"/>
      <c r="YR155" s="701"/>
      <c r="YS155" s="701"/>
      <c r="YT155" s="701"/>
      <c r="YU155" s="701"/>
      <c r="YV155" s="701"/>
      <c r="YW155" s="701"/>
      <c r="YX155" s="701"/>
      <c r="YY155" s="701"/>
      <c r="YZ155" s="701"/>
      <c r="ZA155" s="701"/>
      <c r="ZB155" s="701"/>
      <c r="ZC155" s="701"/>
      <c r="ZD155" s="701"/>
      <c r="ZE155" s="701"/>
      <c r="ZF155" s="701"/>
      <c r="ZG155" s="701"/>
      <c r="ZH155" s="701"/>
      <c r="ZI155" s="701"/>
      <c r="ZJ155" s="701"/>
      <c r="ZK155" s="701"/>
      <c r="ZL155" s="701"/>
      <c r="ZM155" s="701"/>
      <c r="ZN155" s="701"/>
      <c r="ZO155" s="701"/>
      <c r="ZP155" s="701"/>
      <c r="ZQ155" s="701"/>
      <c r="ZR155" s="701"/>
      <c r="ZS155" s="701"/>
      <c r="ZT155" s="701"/>
      <c r="ZU155" s="701"/>
      <c r="ZV155" s="701"/>
      <c r="ZW155" s="701"/>
      <c r="ZX155" s="701"/>
      <c r="ZY155" s="701"/>
      <c r="ZZ155" s="701"/>
      <c r="AAA155" s="701"/>
      <c r="AAB155" s="701"/>
      <c r="AAC155" s="701"/>
      <c r="AAD155" s="701"/>
      <c r="AAE155" s="701"/>
      <c r="AAF155" s="701"/>
      <c r="AAG155" s="701"/>
      <c r="AAH155" s="701"/>
      <c r="AAI155" s="701"/>
      <c r="AAJ155" s="701"/>
      <c r="AAK155" s="701"/>
      <c r="AAL155" s="701"/>
      <c r="AAM155" s="701"/>
      <c r="AAN155" s="701"/>
      <c r="AAO155" s="701"/>
      <c r="AAP155" s="701"/>
      <c r="AAQ155" s="701"/>
      <c r="AAR155" s="701"/>
      <c r="AAS155" s="701"/>
      <c r="AAT155" s="701"/>
      <c r="AAU155" s="701"/>
      <c r="AAV155" s="701"/>
      <c r="AAW155" s="701"/>
      <c r="AAX155" s="701"/>
      <c r="AAY155" s="701"/>
      <c r="AAZ155" s="701"/>
      <c r="ABA155" s="701"/>
      <c r="ABB155" s="701"/>
      <c r="ABC155" s="701"/>
      <c r="ABD155" s="701"/>
      <c r="ABE155" s="701"/>
      <c r="ABF155" s="701"/>
      <c r="ABG155" s="701"/>
      <c r="ABH155" s="701"/>
      <c r="ABI155" s="701"/>
      <c r="ABJ155" s="701"/>
      <c r="ABK155" s="701"/>
      <c r="ABL155" s="701"/>
      <c r="ABM155" s="701"/>
      <c r="ABN155" s="701"/>
      <c r="ABO155" s="701"/>
      <c r="ABP155" s="701"/>
      <c r="ABQ155" s="701"/>
      <c r="ABR155" s="701"/>
      <c r="ABS155" s="701"/>
      <c r="ABT155" s="701"/>
      <c r="ABU155" s="701"/>
      <c r="ABV155" s="701"/>
      <c r="ABW155" s="701"/>
      <c r="ABX155" s="701"/>
      <c r="ABY155" s="701"/>
      <c r="ABZ155" s="701"/>
      <c r="ACA155" s="701"/>
      <c r="ACB155" s="701"/>
      <c r="ACC155" s="701"/>
      <c r="ACD155" s="701"/>
      <c r="ACE155" s="701"/>
      <c r="ACF155" s="701"/>
      <c r="ACG155" s="701"/>
      <c r="ACH155" s="701"/>
      <c r="ACI155" s="701"/>
      <c r="ACJ155" s="701"/>
      <c r="ACK155" s="701"/>
      <c r="ACL155" s="701"/>
      <c r="ACM155" s="701"/>
      <c r="ACN155" s="701"/>
      <c r="ACO155" s="701"/>
      <c r="ACP155" s="701"/>
      <c r="ACQ155" s="701"/>
      <c r="ACR155" s="701"/>
      <c r="ACS155" s="701"/>
      <c r="ACT155" s="701"/>
      <c r="ACU155" s="701"/>
      <c r="ACV155" s="701"/>
      <c r="ACW155" s="701"/>
      <c r="ACX155" s="701"/>
      <c r="ACY155" s="701"/>
      <c r="ACZ155" s="701"/>
      <c r="ADA155" s="701"/>
      <c r="ADB155" s="701"/>
      <c r="ADC155" s="701"/>
      <c r="ADD155" s="701"/>
      <c r="ADE155" s="701"/>
      <c r="ADF155" s="701"/>
      <c r="ADG155" s="701"/>
      <c r="ADH155" s="701"/>
      <c r="ADI155" s="701"/>
      <c r="ADJ155" s="701"/>
      <c r="ADK155" s="701"/>
      <c r="ADL155" s="701"/>
      <c r="ADM155" s="701"/>
      <c r="ADN155" s="701"/>
      <c r="ADO155" s="701"/>
      <c r="ADP155" s="701"/>
      <c r="ADQ155" s="701"/>
      <c r="ADR155" s="701"/>
      <c r="ADS155" s="701"/>
      <c r="ADT155" s="701"/>
      <c r="ADU155" s="701"/>
      <c r="ADV155" s="701"/>
      <c r="ADW155" s="701"/>
      <c r="ADX155" s="701"/>
      <c r="ADY155" s="701"/>
      <c r="ADZ155" s="701"/>
      <c r="AEA155" s="701"/>
      <c r="AEB155" s="701"/>
      <c r="AEC155" s="701"/>
      <c r="AED155" s="701"/>
      <c r="AEE155" s="701"/>
      <c r="AEF155" s="701"/>
      <c r="AEG155" s="701"/>
      <c r="AEH155" s="701"/>
      <c r="AEI155" s="701"/>
      <c r="AEJ155" s="701"/>
      <c r="AEK155" s="701"/>
      <c r="AEL155" s="701"/>
      <c r="AEM155" s="701"/>
      <c r="AEN155" s="701"/>
      <c r="AEO155" s="701"/>
      <c r="AEP155" s="701"/>
      <c r="AEQ155" s="701"/>
      <c r="AER155" s="701"/>
      <c r="AES155" s="701"/>
      <c r="AET155" s="701"/>
      <c r="AEU155" s="701"/>
      <c r="AEV155" s="701"/>
      <c r="AEW155" s="701"/>
      <c r="AEX155" s="701"/>
      <c r="AEY155" s="701"/>
      <c r="AEZ155" s="701"/>
      <c r="AFA155" s="701"/>
      <c r="AFB155" s="701"/>
      <c r="AFC155" s="701"/>
      <c r="AFD155" s="701"/>
      <c r="AFE155" s="701"/>
      <c r="AFF155" s="701"/>
      <c r="AFG155" s="701"/>
      <c r="AFH155" s="701"/>
      <c r="AFI155" s="701"/>
      <c r="AFJ155" s="701"/>
      <c r="AFK155" s="701"/>
      <c r="AFL155" s="701"/>
      <c r="AFM155" s="701"/>
      <c r="AFN155" s="701"/>
      <c r="AFO155" s="701"/>
      <c r="AFP155" s="701"/>
      <c r="AFQ155" s="701"/>
      <c r="AFR155" s="701"/>
      <c r="AFS155" s="701"/>
      <c r="AFT155" s="701"/>
      <c r="AFU155" s="701"/>
      <c r="AFV155" s="701"/>
      <c r="AFW155" s="701"/>
      <c r="AFX155" s="701"/>
      <c r="AFY155" s="701"/>
      <c r="AFZ155" s="701"/>
      <c r="AGA155" s="701"/>
      <c r="AGB155" s="701"/>
      <c r="AGC155" s="701"/>
      <c r="AGD155" s="701"/>
      <c r="AGE155" s="701"/>
      <c r="AGF155" s="701"/>
      <c r="AGG155" s="701"/>
      <c r="AGH155" s="701"/>
      <c r="AGI155" s="701"/>
      <c r="AGJ155" s="701"/>
      <c r="AGK155" s="701"/>
      <c r="AGL155" s="701"/>
      <c r="AGM155" s="701"/>
      <c r="AGN155" s="701"/>
      <c r="AGO155" s="701"/>
      <c r="AGP155" s="701"/>
      <c r="AGQ155" s="701"/>
      <c r="AGR155" s="701"/>
      <c r="AGS155" s="701"/>
      <c r="AGT155" s="701"/>
      <c r="AGU155" s="701"/>
      <c r="AGV155" s="701"/>
      <c r="AGW155" s="701"/>
      <c r="AGX155" s="701"/>
      <c r="AGY155" s="701"/>
      <c r="AGZ155" s="701"/>
      <c r="AHA155" s="701"/>
      <c r="AHB155" s="701"/>
      <c r="AHC155" s="701"/>
      <c r="AHD155" s="701"/>
      <c r="AHE155" s="701"/>
      <c r="AHF155" s="701"/>
      <c r="AHG155" s="701"/>
      <c r="AHH155" s="701"/>
      <c r="AHI155" s="701"/>
      <c r="AHJ155" s="701"/>
      <c r="AHK155" s="701"/>
      <c r="AHL155" s="701"/>
      <c r="AHM155" s="701"/>
      <c r="AHN155" s="701"/>
      <c r="AHO155" s="701"/>
      <c r="AHP155" s="701"/>
      <c r="AHQ155" s="701"/>
      <c r="AHR155" s="701"/>
      <c r="AHS155" s="701"/>
      <c r="AHT155" s="701"/>
      <c r="AHU155" s="701"/>
      <c r="AHV155" s="701"/>
      <c r="AHW155" s="701"/>
      <c r="AHX155" s="701"/>
      <c r="AHY155" s="701"/>
      <c r="AHZ155" s="701"/>
      <c r="AIA155" s="701"/>
      <c r="AIB155" s="701"/>
      <c r="AIC155" s="701"/>
      <c r="AID155" s="701"/>
      <c r="AIE155" s="701"/>
      <c r="AIF155" s="701"/>
      <c r="AIG155" s="701"/>
      <c r="AIH155" s="701"/>
      <c r="AII155" s="701"/>
      <c r="AIJ155" s="701"/>
      <c r="AIK155" s="701"/>
      <c r="AIL155" s="701"/>
      <c r="AIM155" s="701"/>
      <c r="AIN155" s="701"/>
      <c r="AIO155" s="701"/>
      <c r="AIP155" s="701"/>
      <c r="AIQ155" s="701"/>
      <c r="AIR155" s="701"/>
      <c r="AIS155" s="701"/>
      <c r="AIT155" s="701"/>
      <c r="AIU155" s="701"/>
      <c r="AIV155" s="701"/>
      <c r="AIW155" s="701"/>
      <c r="AIX155" s="701"/>
      <c r="AIY155" s="701"/>
      <c r="AIZ155" s="701"/>
      <c r="AJA155" s="701"/>
      <c r="AJB155" s="701"/>
      <c r="AJC155" s="701"/>
      <c r="AJD155" s="701"/>
      <c r="AJE155" s="701"/>
      <c r="AJF155" s="701"/>
      <c r="AJG155" s="701"/>
      <c r="AJH155" s="701"/>
      <c r="AJI155" s="701"/>
      <c r="AJJ155" s="701"/>
      <c r="AJK155" s="701"/>
      <c r="AJL155" s="701"/>
      <c r="AJM155" s="701"/>
      <c r="AJN155" s="701"/>
      <c r="AJO155" s="701"/>
      <c r="AJP155" s="701"/>
      <c r="AJQ155" s="701"/>
      <c r="AJR155" s="701"/>
      <c r="AJS155" s="701"/>
      <c r="AJT155" s="701"/>
      <c r="AJU155" s="701"/>
      <c r="AJV155" s="701"/>
      <c r="AJW155" s="701"/>
      <c r="AJX155" s="701"/>
      <c r="AJY155" s="701"/>
      <c r="AJZ155" s="701"/>
      <c r="AKA155" s="701"/>
      <c r="AKB155" s="701"/>
      <c r="AKC155" s="701"/>
      <c r="AKD155" s="701"/>
      <c r="AKE155" s="701"/>
      <c r="AKF155" s="701"/>
      <c r="AKG155" s="701"/>
      <c r="AKH155" s="701"/>
      <c r="AKI155" s="701"/>
      <c r="AKJ155" s="701"/>
      <c r="AKK155" s="701"/>
      <c r="AKL155" s="701"/>
      <c r="AKM155" s="701"/>
      <c r="AKN155" s="701"/>
      <c r="AKO155" s="701"/>
      <c r="AKP155" s="701"/>
      <c r="AKQ155" s="701"/>
      <c r="AKR155" s="701"/>
      <c r="AKS155" s="701"/>
      <c r="AKT155" s="701"/>
      <c r="AKU155" s="701"/>
      <c r="AKV155" s="701"/>
      <c r="AKW155" s="701"/>
      <c r="AKX155" s="701"/>
      <c r="AKY155" s="701"/>
      <c r="AKZ155" s="701"/>
      <c r="ALA155" s="701"/>
      <c r="ALB155" s="701"/>
      <c r="ALC155" s="701"/>
      <c r="ALD155" s="701"/>
      <c r="ALE155" s="701"/>
      <c r="ALF155" s="701"/>
      <c r="ALG155" s="701"/>
      <c r="ALH155" s="701"/>
      <c r="ALI155" s="701"/>
      <c r="ALJ155" s="701"/>
      <c r="ALK155" s="701"/>
      <c r="ALL155" s="701"/>
      <c r="ALM155" s="701"/>
      <c r="ALN155" s="701"/>
      <c r="ALO155" s="701"/>
      <c r="ALP155" s="701"/>
      <c r="ALQ155" s="701"/>
      <c r="ALR155" s="701"/>
      <c r="ALS155" s="701"/>
      <c r="ALT155" s="701"/>
      <c r="ALU155" s="701"/>
      <c r="ALV155" s="701"/>
      <c r="ALW155" s="701"/>
      <c r="ALX155" s="701"/>
      <c r="ALY155" s="701"/>
      <c r="ALZ155" s="701"/>
      <c r="AMA155" s="701"/>
      <c r="AMB155" s="701"/>
      <c r="AMC155" s="701"/>
      <c r="AMD155" s="701"/>
      <c r="AME155" s="701"/>
      <c r="AMF155" s="701"/>
      <c r="AMG155" s="701"/>
      <c r="AMH155" s="701"/>
      <c r="AMI155" s="701"/>
      <c r="AMJ155" s="701"/>
    </row>
    <row r="156" spans="1:1024" s="697" customFormat="1" ht="25.2" customHeight="1">
      <c r="A156" s="1681" t="s">
        <v>3997</v>
      </c>
      <c r="B156" s="1681" t="s">
        <v>3998</v>
      </c>
      <c r="C156" s="1681" t="s">
        <v>1041</v>
      </c>
      <c r="D156" s="1681" t="s">
        <v>4706</v>
      </c>
      <c r="E156" s="1684" t="s">
        <v>4707</v>
      </c>
      <c r="F156" s="1681" t="s">
        <v>4704</v>
      </c>
      <c r="G156" s="1681">
        <v>8</v>
      </c>
      <c r="H156" s="1681">
        <v>1</v>
      </c>
      <c r="I156" s="1681">
        <v>8</v>
      </c>
      <c r="J156" s="1681">
        <v>10</v>
      </c>
      <c r="K156" s="1737">
        <v>1.25</v>
      </c>
      <c r="L156" s="1748" t="s">
        <v>3540</v>
      </c>
      <c r="M156" s="701"/>
      <c r="N156" s="701"/>
      <c r="O156" s="701"/>
      <c r="P156" s="701"/>
      <c r="Q156" s="701"/>
      <c r="R156" s="701"/>
      <c r="S156" s="701"/>
      <c r="T156" s="701"/>
      <c r="U156" s="701"/>
      <c r="V156" s="701"/>
      <c r="W156" s="701"/>
      <c r="X156" s="701"/>
      <c r="Y156" s="701"/>
      <c r="Z156" s="701"/>
      <c r="AA156" s="701"/>
      <c r="AB156" s="701"/>
      <c r="AC156" s="701"/>
      <c r="AD156" s="701"/>
      <c r="AE156" s="701"/>
      <c r="AF156" s="701"/>
      <c r="AG156" s="701"/>
      <c r="AH156" s="701"/>
      <c r="AI156" s="701"/>
      <c r="AJ156" s="701"/>
      <c r="AK156" s="701"/>
      <c r="AL156" s="701"/>
      <c r="AM156" s="701"/>
      <c r="AN156" s="701"/>
      <c r="AO156" s="701"/>
      <c r="AP156" s="701"/>
      <c r="AQ156" s="701"/>
      <c r="AR156" s="701"/>
      <c r="AS156" s="701"/>
      <c r="AT156" s="701"/>
      <c r="AU156" s="701"/>
      <c r="AV156" s="701"/>
      <c r="AW156" s="701"/>
      <c r="AX156" s="701"/>
      <c r="AY156" s="701"/>
      <c r="AZ156" s="701"/>
      <c r="BA156" s="701"/>
      <c r="BB156" s="701"/>
      <c r="BC156" s="701"/>
      <c r="BD156" s="701"/>
      <c r="BE156" s="701"/>
      <c r="BF156" s="701"/>
      <c r="BG156" s="701"/>
      <c r="BH156" s="701"/>
      <c r="BI156" s="701"/>
      <c r="BJ156" s="701"/>
      <c r="BK156" s="701"/>
      <c r="BL156" s="701"/>
      <c r="BM156" s="701"/>
      <c r="BN156" s="701"/>
      <c r="BO156" s="701"/>
      <c r="BP156" s="701"/>
      <c r="BQ156" s="701"/>
      <c r="BR156" s="701"/>
      <c r="BS156" s="701"/>
      <c r="BT156" s="701"/>
      <c r="BU156" s="701"/>
      <c r="BV156" s="701"/>
      <c r="BW156" s="701"/>
      <c r="BX156" s="701"/>
      <c r="BY156" s="701"/>
      <c r="BZ156" s="701"/>
      <c r="CA156" s="701"/>
      <c r="CB156" s="701"/>
      <c r="CC156" s="701"/>
      <c r="CD156" s="701"/>
      <c r="CE156" s="701"/>
      <c r="CF156" s="701"/>
      <c r="CG156" s="701"/>
      <c r="CH156" s="701"/>
      <c r="CI156" s="701"/>
      <c r="CJ156" s="701"/>
      <c r="CK156" s="701"/>
      <c r="CL156" s="701"/>
      <c r="CM156" s="701"/>
      <c r="CN156" s="701"/>
      <c r="CO156" s="701"/>
      <c r="CP156" s="701"/>
      <c r="CQ156" s="701"/>
      <c r="CR156" s="701"/>
      <c r="CS156" s="701"/>
      <c r="CT156" s="701"/>
      <c r="CU156" s="701"/>
      <c r="CV156" s="701"/>
      <c r="CW156" s="701"/>
      <c r="CX156" s="701"/>
      <c r="CY156" s="701"/>
      <c r="CZ156" s="701"/>
      <c r="DA156" s="701"/>
      <c r="DB156" s="701"/>
      <c r="DC156" s="701"/>
      <c r="DD156" s="701"/>
      <c r="DE156" s="701"/>
      <c r="DF156" s="701"/>
      <c r="DG156" s="701"/>
      <c r="DH156" s="701"/>
      <c r="DI156" s="701"/>
      <c r="DJ156" s="701"/>
      <c r="DK156" s="701"/>
      <c r="DL156" s="701"/>
      <c r="DM156" s="701"/>
      <c r="DN156" s="701"/>
      <c r="DO156" s="701"/>
      <c r="DP156" s="701"/>
      <c r="DQ156" s="701"/>
      <c r="DR156" s="701"/>
      <c r="DS156" s="701"/>
      <c r="DT156" s="701"/>
      <c r="DU156" s="701"/>
      <c r="DV156" s="701"/>
      <c r="DW156" s="701"/>
      <c r="DX156" s="701"/>
      <c r="DY156" s="701"/>
      <c r="DZ156" s="701"/>
      <c r="EA156" s="701"/>
      <c r="EB156" s="701"/>
      <c r="EC156" s="701"/>
      <c r="ED156" s="701"/>
      <c r="EE156" s="701"/>
      <c r="EF156" s="701"/>
      <c r="EG156" s="701"/>
      <c r="EH156" s="701"/>
      <c r="EI156" s="701"/>
      <c r="EJ156" s="701"/>
      <c r="EK156" s="701"/>
      <c r="EL156" s="701"/>
      <c r="EM156" s="701"/>
      <c r="EN156" s="701"/>
      <c r="EO156" s="701"/>
      <c r="EP156" s="701"/>
      <c r="EQ156" s="701"/>
      <c r="ER156" s="701"/>
      <c r="ES156" s="701"/>
      <c r="ET156" s="701"/>
      <c r="EU156" s="701"/>
      <c r="EV156" s="701"/>
      <c r="EW156" s="701"/>
      <c r="EX156" s="701"/>
      <c r="EY156" s="701"/>
      <c r="EZ156" s="701"/>
      <c r="FA156" s="701"/>
      <c r="FB156" s="701"/>
      <c r="FC156" s="701"/>
      <c r="FD156" s="701"/>
      <c r="FE156" s="701"/>
      <c r="FF156" s="701"/>
      <c r="FG156" s="701"/>
      <c r="FH156" s="701"/>
      <c r="FI156" s="701"/>
      <c r="FJ156" s="701"/>
      <c r="FK156" s="701"/>
      <c r="FL156" s="701"/>
      <c r="FM156" s="701"/>
      <c r="FN156" s="701"/>
      <c r="FO156" s="701"/>
      <c r="FP156" s="701"/>
      <c r="FQ156" s="701"/>
      <c r="FR156" s="701"/>
      <c r="FS156" s="701"/>
      <c r="FT156" s="701"/>
      <c r="FU156" s="701"/>
      <c r="FV156" s="701"/>
      <c r="FW156" s="701"/>
      <c r="FX156" s="701"/>
      <c r="FY156" s="701"/>
      <c r="FZ156" s="701"/>
      <c r="GA156" s="701"/>
      <c r="GB156" s="701"/>
      <c r="GC156" s="701"/>
      <c r="GD156" s="701"/>
      <c r="GE156" s="701"/>
      <c r="GF156" s="701"/>
      <c r="GG156" s="701"/>
      <c r="GH156" s="701"/>
      <c r="GI156" s="701"/>
      <c r="GJ156" s="701"/>
      <c r="GK156" s="701"/>
      <c r="GL156" s="701"/>
      <c r="GM156" s="701"/>
      <c r="GN156" s="701"/>
      <c r="GO156" s="701"/>
      <c r="GP156" s="701"/>
      <c r="GQ156" s="701"/>
      <c r="GR156" s="701"/>
      <c r="GS156" s="701"/>
      <c r="GT156" s="701"/>
      <c r="GU156" s="701"/>
      <c r="GV156" s="701"/>
      <c r="GW156" s="701"/>
      <c r="GX156" s="701"/>
      <c r="GY156" s="701"/>
      <c r="GZ156" s="701"/>
      <c r="HA156" s="701"/>
      <c r="HB156" s="701"/>
      <c r="HC156" s="701"/>
      <c r="HD156" s="701"/>
      <c r="HE156" s="701"/>
      <c r="HF156" s="701"/>
      <c r="HG156" s="701"/>
      <c r="HH156" s="701"/>
      <c r="HI156" s="701"/>
      <c r="HJ156" s="701"/>
      <c r="HK156" s="701"/>
      <c r="HL156" s="701"/>
      <c r="HM156" s="701"/>
      <c r="HN156" s="701"/>
      <c r="HO156" s="701"/>
      <c r="HP156" s="701"/>
      <c r="HQ156" s="701"/>
      <c r="HR156" s="701"/>
      <c r="HS156" s="701"/>
      <c r="HT156" s="701"/>
      <c r="HU156" s="701"/>
      <c r="HV156" s="701"/>
      <c r="HW156" s="701"/>
      <c r="HX156" s="701"/>
      <c r="HY156" s="701"/>
      <c r="HZ156" s="701"/>
      <c r="IA156" s="701"/>
      <c r="IB156" s="701"/>
      <c r="IC156" s="701"/>
      <c r="ID156" s="701"/>
      <c r="IE156" s="701"/>
      <c r="IF156" s="701"/>
      <c r="IG156" s="701"/>
      <c r="IH156" s="701"/>
      <c r="II156" s="701"/>
      <c r="IJ156" s="701"/>
      <c r="IK156" s="701"/>
      <c r="IL156" s="701"/>
      <c r="IM156" s="701"/>
      <c r="IN156" s="701"/>
      <c r="IO156" s="701"/>
      <c r="IP156" s="701"/>
      <c r="IQ156" s="701"/>
      <c r="IR156" s="701"/>
      <c r="IS156" s="701"/>
      <c r="IT156" s="701"/>
      <c r="IU156" s="701"/>
      <c r="IV156" s="701"/>
      <c r="IW156" s="701"/>
      <c r="IX156" s="701"/>
      <c r="IY156" s="701"/>
      <c r="IZ156" s="701"/>
      <c r="JA156" s="701"/>
      <c r="JB156" s="701"/>
      <c r="JC156" s="701"/>
      <c r="JD156" s="701"/>
      <c r="JE156" s="701"/>
      <c r="JF156" s="701"/>
      <c r="JG156" s="701"/>
      <c r="JH156" s="701"/>
      <c r="JI156" s="701"/>
      <c r="JJ156" s="701"/>
      <c r="JK156" s="701"/>
      <c r="JL156" s="701"/>
      <c r="JM156" s="701"/>
      <c r="JN156" s="701"/>
      <c r="JO156" s="701"/>
      <c r="JP156" s="701"/>
      <c r="JQ156" s="701"/>
      <c r="JR156" s="701"/>
      <c r="JS156" s="701"/>
      <c r="JT156" s="701"/>
      <c r="JU156" s="701"/>
      <c r="JV156" s="701"/>
      <c r="JW156" s="701"/>
      <c r="JX156" s="701"/>
      <c r="JY156" s="701"/>
      <c r="JZ156" s="701"/>
      <c r="KA156" s="701"/>
      <c r="KB156" s="701"/>
      <c r="KC156" s="701"/>
      <c r="KD156" s="701"/>
      <c r="KE156" s="701"/>
      <c r="KF156" s="701"/>
      <c r="KG156" s="701"/>
      <c r="KH156" s="701"/>
      <c r="KI156" s="701"/>
      <c r="KJ156" s="701"/>
      <c r="KK156" s="701"/>
      <c r="KL156" s="701"/>
      <c r="KM156" s="701"/>
      <c r="KN156" s="701"/>
      <c r="KO156" s="701"/>
      <c r="KP156" s="701"/>
      <c r="KQ156" s="701"/>
      <c r="KR156" s="701"/>
      <c r="KS156" s="701"/>
      <c r="KT156" s="701"/>
      <c r="KU156" s="701"/>
      <c r="KV156" s="701"/>
      <c r="KW156" s="701"/>
      <c r="KX156" s="701"/>
      <c r="KY156" s="701"/>
      <c r="KZ156" s="701"/>
      <c r="LA156" s="701"/>
      <c r="LB156" s="701"/>
      <c r="LC156" s="701"/>
      <c r="LD156" s="701"/>
      <c r="LE156" s="701"/>
      <c r="LF156" s="701"/>
      <c r="LG156" s="701"/>
      <c r="LH156" s="701"/>
      <c r="LI156" s="701"/>
      <c r="LJ156" s="701"/>
      <c r="LK156" s="701"/>
      <c r="LL156" s="701"/>
      <c r="LM156" s="701"/>
      <c r="LN156" s="701"/>
      <c r="LO156" s="701"/>
      <c r="LP156" s="701"/>
      <c r="LQ156" s="701"/>
      <c r="LR156" s="701"/>
      <c r="LS156" s="701"/>
      <c r="LT156" s="701"/>
      <c r="LU156" s="701"/>
      <c r="LV156" s="701"/>
      <c r="LW156" s="701"/>
      <c r="LX156" s="701"/>
      <c r="LY156" s="701"/>
      <c r="LZ156" s="701"/>
      <c r="MA156" s="701"/>
      <c r="MB156" s="701"/>
      <c r="MC156" s="701"/>
      <c r="MD156" s="701"/>
      <c r="ME156" s="701"/>
      <c r="MF156" s="701"/>
      <c r="MG156" s="701"/>
      <c r="MH156" s="701"/>
      <c r="MI156" s="701"/>
      <c r="MJ156" s="701"/>
      <c r="MK156" s="701"/>
      <c r="ML156" s="701"/>
      <c r="MM156" s="701"/>
      <c r="MN156" s="701"/>
      <c r="MO156" s="701"/>
      <c r="MP156" s="701"/>
      <c r="MQ156" s="701"/>
      <c r="MR156" s="701"/>
      <c r="MS156" s="701"/>
      <c r="MT156" s="701"/>
      <c r="MU156" s="701"/>
      <c r="MV156" s="701"/>
      <c r="MW156" s="701"/>
      <c r="MX156" s="701"/>
      <c r="MY156" s="701"/>
      <c r="MZ156" s="701"/>
      <c r="NA156" s="701"/>
      <c r="NB156" s="701"/>
      <c r="NC156" s="701"/>
      <c r="ND156" s="701"/>
      <c r="NE156" s="701"/>
      <c r="NF156" s="701"/>
      <c r="NG156" s="701"/>
      <c r="NH156" s="701"/>
      <c r="NI156" s="701"/>
      <c r="NJ156" s="701"/>
      <c r="NK156" s="701"/>
      <c r="NL156" s="701"/>
      <c r="NM156" s="701"/>
      <c r="NN156" s="701"/>
      <c r="NO156" s="701"/>
      <c r="NP156" s="701"/>
      <c r="NQ156" s="701"/>
      <c r="NR156" s="701"/>
      <c r="NS156" s="701"/>
      <c r="NT156" s="701"/>
      <c r="NU156" s="701"/>
      <c r="NV156" s="701"/>
      <c r="NW156" s="701"/>
      <c r="NX156" s="701"/>
      <c r="NY156" s="701"/>
      <c r="NZ156" s="701"/>
      <c r="OA156" s="701"/>
      <c r="OB156" s="701"/>
      <c r="OC156" s="701"/>
      <c r="OD156" s="701"/>
      <c r="OE156" s="701"/>
      <c r="OF156" s="701"/>
      <c r="OG156" s="701"/>
      <c r="OH156" s="701"/>
      <c r="OI156" s="701"/>
      <c r="OJ156" s="701"/>
      <c r="OK156" s="701"/>
      <c r="OL156" s="701"/>
      <c r="OM156" s="701"/>
      <c r="ON156" s="701"/>
      <c r="OO156" s="701"/>
      <c r="OP156" s="701"/>
      <c r="OQ156" s="701"/>
      <c r="OR156" s="701"/>
      <c r="OS156" s="701"/>
      <c r="OT156" s="701"/>
      <c r="OU156" s="701"/>
      <c r="OV156" s="701"/>
      <c r="OW156" s="701"/>
      <c r="OX156" s="701"/>
      <c r="OY156" s="701"/>
      <c r="OZ156" s="701"/>
      <c r="PA156" s="701"/>
      <c r="PB156" s="701"/>
      <c r="PC156" s="701"/>
      <c r="PD156" s="701"/>
      <c r="PE156" s="701"/>
      <c r="PF156" s="701"/>
      <c r="PG156" s="701"/>
      <c r="PH156" s="701"/>
      <c r="PI156" s="701"/>
      <c r="PJ156" s="701"/>
      <c r="PK156" s="701"/>
      <c r="PL156" s="701"/>
      <c r="PM156" s="701"/>
      <c r="PN156" s="701"/>
      <c r="PO156" s="701"/>
      <c r="PP156" s="701"/>
      <c r="PQ156" s="701"/>
      <c r="PR156" s="701"/>
      <c r="PS156" s="701"/>
      <c r="PT156" s="701"/>
      <c r="PU156" s="701"/>
      <c r="PV156" s="701"/>
      <c r="PW156" s="701"/>
      <c r="PX156" s="701"/>
      <c r="PY156" s="701"/>
      <c r="PZ156" s="701"/>
      <c r="QA156" s="701"/>
      <c r="QB156" s="701"/>
      <c r="QC156" s="701"/>
      <c r="QD156" s="701"/>
      <c r="QE156" s="701"/>
      <c r="QF156" s="701"/>
      <c r="QG156" s="701"/>
      <c r="QH156" s="701"/>
      <c r="QI156" s="701"/>
      <c r="QJ156" s="701"/>
      <c r="QK156" s="701"/>
      <c r="QL156" s="701"/>
      <c r="QM156" s="701"/>
      <c r="QN156" s="701"/>
      <c r="QO156" s="701"/>
      <c r="QP156" s="701"/>
      <c r="QQ156" s="701"/>
      <c r="QR156" s="701"/>
      <c r="QS156" s="701"/>
      <c r="QT156" s="701"/>
      <c r="QU156" s="701"/>
      <c r="QV156" s="701"/>
      <c r="QW156" s="701"/>
      <c r="QX156" s="701"/>
      <c r="QY156" s="701"/>
      <c r="QZ156" s="701"/>
      <c r="RA156" s="701"/>
      <c r="RB156" s="701"/>
      <c r="RC156" s="701"/>
      <c r="RD156" s="701"/>
      <c r="RE156" s="701"/>
      <c r="RF156" s="701"/>
      <c r="RG156" s="701"/>
      <c r="RH156" s="701"/>
      <c r="RI156" s="701"/>
      <c r="RJ156" s="701"/>
      <c r="RK156" s="701"/>
      <c r="RL156" s="701"/>
      <c r="RM156" s="701"/>
      <c r="RN156" s="701"/>
      <c r="RO156" s="701"/>
      <c r="RP156" s="701"/>
      <c r="RQ156" s="701"/>
      <c r="RR156" s="701"/>
      <c r="RS156" s="701"/>
      <c r="RT156" s="701"/>
      <c r="RU156" s="701"/>
      <c r="RV156" s="701"/>
      <c r="RW156" s="701"/>
      <c r="RX156" s="701"/>
      <c r="RY156" s="701"/>
      <c r="RZ156" s="701"/>
      <c r="SA156" s="701"/>
      <c r="SB156" s="701"/>
      <c r="SC156" s="701"/>
      <c r="SD156" s="701"/>
      <c r="SE156" s="701"/>
      <c r="SF156" s="701"/>
      <c r="SG156" s="701"/>
      <c r="SH156" s="701"/>
      <c r="SI156" s="701"/>
      <c r="SJ156" s="701"/>
      <c r="SK156" s="701"/>
      <c r="SL156" s="701"/>
      <c r="SM156" s="701"/>
      <c r="SN156" s="701"/>
      <c r="SO156" s="701"/>
      <c r="SP156" s="701"/>
      <c r="SQ156" s="701"/>
      <c r="SR156" s="701"/>
      <c r="SS156" s="701"/>
      <c r="ST156" s="701"/>
      <c r="SU156" s="701"/>
      <c r="SV156" s="701"/>
      <c r="SW156" s="701"/>
      <c r="SX156" s="701"/>
      <c r="SY156" s="701"/>
      <c r="SZ156" s="701"/>
      <c r="TA156" s="701"/>
      <c r="TB156" s="701"/>
      <c r="TC156" s="701"/>
      <c r="TD156" s="701"/>
      <c r="TE156" s="701"/>
      <c r="TF156" s="701"/>
      <c r="TG156" s="701"/>
      <c r="TH156" s="701"/>
      <c r="TI156" s="701"/>
      <c r="TJ156" s="701"/>
      <c r="TK156" s="701"/>
      <c r="TL156" s="701"/>
      <c r="TM156" s="701"/>
      <c r="TN156" s="701"/>
      <c r="TO156" s="701"/>
      <c r="TP156" s="701"/>
      <c r="TQ156" s="701"/>
      <c r="TR156" s="701"/>
      <c r="TS156" s="701"/>
      <c r="TT156" s="701"/>
      <c r="TU156" s="701"/>
      <c r="TV156" s="701"/>
      <c r="TW156" s="701"/>
      <c r="TX156" s="701"/>
      <c r="TY156" s="701"/>
      <c r="TZ156" s="701"/>
      <c r="UA156" s="701"/>
      <c r="UB156" s="701"/>
      <c r="UC156" s="701"/>
      <c r="UD156" s="701"/>
      <c r="UE156" s="701"/>
      <c r="UF156" s="701"/>
      <c r="UG156" s="701"/>
      <c r="UH156" s="701"/>
      <c r="UI156" s="701"/>
      <c r="UJ156" s="701"/>
      <c r="UK156" s="701"/>
      <c r="UL156" s="701"/>
      <c r="UM156" s="701"/>
      <c r="UN156" s="701"/>
      <c r="UO156" s="701"/>
      <c r="UP156" s="701"/>
      <c r="UQ156" s="701"/>
      <c r="UR156" s="701"/>
      <c r="US156" s="701"/>
      <c r="UT156" s="701"/>
      <c r="UU156" s="701"/>
      <c r="UV156" s="701"/>
      <c r="UW156" s="701"/>
      <c r="UX156" s="701"/>
      <c r="UY156" s="701"/>
      <c r="UZ156" s="701"/>
      <c r="VA156" s="701"/>
      <c r="VB156" s="701"/>
      <c r="VC156" s="701"/>
      <c r="VD156" s="701"/>
      <c r="VE156" s="701"/>
      <c r="VF156" s="701"/>
      <c r="VG156" s="701"/>
      <c r="VH156" s="701"/>
      <c r="VI156" s="701"/>
      <c r="VJ156" s="701"/>
      <c r="VK156" s="701"/>
      <c r="VL156" s="701"/>
      <c r="VM156" s="701"/>
      <c r="VN156" s="701"/>
      <c r="VO156" s="701"/>
      <c r="VP156" s="701"/>
      <c r="VQ156" s="701"/>
      <c r="VR156" s="701"/>
      <c r="VS156" s="701"/>
      <c r="VT156" s="701"/>
      <c r="VU156" s="701"/>
      <c r="VV156" s="701"/>
      <c r="VW156" s="701"/>
      <c r="VX156" s="701"/>
      <c r="VY156" s="701"/>
      <c r="VZ156" s="701"/>
      <c r="WA156" s="701"/>
      <c r="WB156" s="701"/>
      <c r="WC156" s="701"/>
      <c r="WD156" s="701"/>
      <c r="WE156" s="701"/>
      <c r="WF156" s="701"/>
      <c r="WG156" s="701"/>
      <c r="WH156" s="701"/>
      <c r="WI156" s="701"/>
      <c r="WJ156" s="701"/>
      <c r="WK156" s="701"/>
      <c r="WL156" s="701"/>
      <c r="WM156" s="701"/>
      <c r="WN156" s="701"/>
      <c r="WO156" s="701"/>
      <c r="WP156" s="701"/>
      <c r="WQ156" s="701"/>
      <c r="WR156" s="701"/>
      <c r="WS156" s="701"/>
      <c r="WT156" s="701"/>
      <c r="WU156" s="701"/>
      <c r="WV156" s="701"/>
      <c r="WW156" s="701"/>
      <c r="WX156" s="701"/>
      <c r="WY156" s="701"/>
      <c r="WZ156" s="701"/>
      <c r="XA156" s="701"/>
      <c r="XB156" s="701"/>
      <c r="XC156" s="701"/>
      <c r="XD156" s="701"/>
      <c r="XE156" s="701"/>
      <c r="XF156" s="701"/>
      <c r="XG156" s="701"/>
      <c r="XH156" s="701"/>
      <c r="XI156" s="701"/>
      <c r="XJ156" s="701"/>
      <c r="XK156" s="701"/>
      <c r="XL156" s="701"/>
      <c r="XM156" s="701"/>
      <c r="XN156" s="701"/>
      <c r="XO156" s="701"/>
      <c r="XP156" s="701"/>
      <c r="XQ156" s="701"/>
      <c r="XR156" s="701"/>
      <c r="XS156" s="701"/>
      <c r="XT156" s="701"/>
      <c r="XU156" s="701"/>
      <c r="XV156" s="701"/>
      <c r="XW156" s="701"/>
      <c r="XX156" s="701"/>
      <c r="XY156" s="701"/>
      <c r="XZ156" s="701"/>
      <c r="YA156" s="701"/>
      <c r="YB156" s="701"/>
      <c r="YC156" s="701"/>
      <c r="YD156" s="701"/>
      <c r="YE156" s="701"/>
      <c r="YF156" s="701"/>
      <c r="YG156" s="701"/>
      <c r="YH156" s="701"/>
      <c r="YI156" s="701"/>
      <c r="YJ156" s="701"/>
      <c r="YK156" s="701"/>
      <c r="YL156" s="701"/>
      <c r="YM156" s="701"/>
      <c r="YN156" s="701"/>
      <c r="YO156" s="701"/>
      <c r="YP156" s="701"/>
      <c r="YQ156" s="701"/>
      <c r="YR156" s="701"/>
      <c r="YS156" s="701"/>
      <c r="YT156" s="701"/>
      <c r="YU156" s="701"/>
      <c r="YV156" s="701"/>
      <c r="YW156" s="701"/>
      <c r="YX156" s="701"/>
      <c r="YY156" s="701"/>
      <c r="YZ156" s="701"/>
      <c r="ZA156" s="701"/>
      <c r="ZB156" s="701"/>
      <c r="ZC156" s="701"/>
      <c r="ZD156" s="701"/>
      <c r="ZE156" s="701"/>
      <c r="ZF156" s="701"/>
      <c r="ZG156" s="701"/>
      <c r="ZH156" s="701"/>
      <c r="ZI156" s="701"/>
      <c r="ZJ156" s="701"/>
      <c r="ZK156" s="701"/>
      <c r="ZL156" s="701"/>
      <c r="ZM156" s="701"/>
      <c r="ZN156" s="701"/>
      <c r="ZO156" s="701"/>
      <c r="ZP156" s="701"/>
      <c r="ZQ156" s="701"/>
      <c r="ZR156" s="701"/>
      <c r="ZS156" s="701"/>
      <c r="ZT156" s="701"/>
      <c r="ZU156" s="701"/>
      <c r="ZV156" s="701"/>
      <c r="ZW156" s="701"/>
      <c r="ZX156" s="701"/>
      <c r="ZY156" s="701"/>
      <c r="ZZ156" s="701"/>
      <c r="AAA156" s="701"/>
      <c r="AAB156" s="701"/>
      <c r="AAC156" s="701"/>
      <c r="AAD156" s="701"/>
      <c r="AAE156" s="701"/>
      <c r="AAF156" s="701"/>
      <c r="AAG156" s="701"/>
      <c r="AAH156" s="701"/>
      <c r="AAI156" s="701"/>
      <c r="AAJ156" s="701"/>
      <c r="AAK156" s="701"/>
      <c r="AAL156" s="701"/>
      <c r="AAM156" s="701"/>
      <c r="AAN156" s="701"/>
      <c r="AAO156" s="701"/>
      <c r="AAP156" s="701"/>
      <c r="AAQ156" s="701"/>
      <c r="AAR156" s="701"/>
      <c r="AAS156" s="701"/>
      <c r="AAT156" s="701"/>
      <c r="AAU156" s="701"/>
      <c r="AAV156" s="701"/>
      <c r="AAW156" s="701"/>
      <c r="AAX156" s="701"/>
      <c r="AAY156" s="701"/>
      <c r="AAZ156" s="701"/>
      <c r="ABA156" s="701"/>
      <c r="ABB156" s="701"/>
      <c r="ABC156" s="701"/>
      <c r="ABD156" s="701"/>
      <c r="ABE156" s="701"/>
      <c r="ABF156" s="701"/>
      <c r="ABG156" s="701"/>
      <c r="ABH156" s="701"/>
      <c r="ABI156" s="701"/>
      <c r="ABJ156" s="701"/>
      <c r="ABK156" s="701"/>
      <c r="ABL156" s="701"/>
      <c r="ABM156" s="701"/>
      <c r="ABN156" s="701"/>
      <c r="ABO156" s="701"/>
      <c r="ABP156" s="701"/>
      <c r="ABQ156" s="701"/>
      <c r="ABR156" s="701"/>
      <c r="ABS156" s="701"/>
      <c r="ABT156" s="701"/>
      <c r="ABU156" s="701"/>
      <c r="ABV156" s="701"/>
      <c r="ABW156" s="701"/>
      <c r="ABX156" s="701"/>
      <c r="ABY156" s="701"/>
      <c r="ABZ156" s="701"/>
      <c r="ACA156" s="701"/>
      <c r="ACB156" s="701"/>
      <c r="ACC156" s="701"/>
      <c r="ACD156" s="701"/>
      <c r="ACE156" s="701"/>
      <c r="ACF156" s="701"/>
      <c r="ACG156" s="701"/>
      <c r="ACH156" s="701"/>
      <c r="ACI156" s="701"/>
      <c r="ACJ156" s="701"/>
      <c r="ACK156" s="701"/>
      <c r="ACL156" s="701"/>
      <c r="ACM156" s="701"/>
      <c r="ACN156" s="701"/>
      <c r="ACO156" s="701"/>
      <c r="ACP156" s="701"/>
      <c r="ACQ156" s="701"/>
      <c r="ACR156" s="701"/>
      <c r="ACS156" s="701"/>
      <c r="ACT156" s="701"/>
      <c r="ACU156" s="701"/>
      <c r="ACV156" s="701"/>
      <c r="ACW156" s="701"/>
      <c r="ACX156" s="701"/>
      <c r="ACY156" s="701"/>
      <c r="ACZ156" s="701"/>
      <c r="ADA156" s="701"/>
      <c r="ADB156" s="701"/>
      <c r="ADC156" s="701"/>
      <c r="ADD156" s="701"/>
      <c r="ADE156" s="701"/>
      <c r="ADF156" s="701"/>
      <c r="ADG156" s="701"/>
      <c r="ADH156" s="701"/>
      <c r="ADI156" s="701"/>
      <c r="ADJ156" s="701"/>
      <c r="ADK156" s="701"/>
      <c r="ADL156" s="701"/>
      <c r="ADM156" s="701"/>
      <c r="ADN156" s="701"/>
      <c r="ADO156" s="701"/>
      <c r="ADP156" s="701"/>
      <c r="ADQ156" s="701"/>
      <c r="ADR156" s="701"/>
      <c r="ADS156" s="701"/>
      <c r="ADT156" s="701"/>
      <c r="ADU156" s="701"/>
      <c r="ADV156" s="701"/>
      <c r="ADW156" s="701"/>
      <c r="ADX156" s="701"/>
      <c r="ADY156" s="701"/>
      <c r="ADZ156" s="701"/>
      <c r="AEA156" s="701"/>
      <c r="AEB156" s="701"/>
      <c r="AEC156" s="701"/>
      <c r="AED156" s="701"/>
      <c r="AEE156" s="701"/>
      <c r="AEF156" s="701"/>
      <c r="AEG156" s="701"/>
      <c r="AEH156" s="701"/>
      <c r="AEI156" s="701"/>
      <c r="AEJ156" s="701"/>
      <c r="AEK156" s="701"/>
      <c r="AEL156" s="701"/>
      <c r="AEM156" s="701"/>
      <c r="AEN156" s="701"/>
      <c r="AEO156" s="701"/>
      <c r="AEP156" s="701"/>
      <c r="AEQ156" s="701"/>
      <c r="AER156" s="701"/>
      <c r="AES156" s="701"/>
      <c r="AET156" s="701"/>
      <c r="AEU156" s="701"/>
      <c r="AEV156" s="701"/>
      <c r="AEW156" s="701"/>
      <c r="AEX156" s="701"/>
      <c r="AEY156" s="701"/>
      <c r="AEZ156" s="701"/>
      <c r="AFA156" s="701"/>
      <c r="AFB156" s="701"/>
      <c r="AFC156" s="701"/>
      <c r="AFD156" s="701"/>
      <c r="AFE156" s="701"/>
      <c r="AFF156" s="701"/>
      <c r="AFG156" s="701"/>
      <c r="AFH156" s="701"/>
      <c r="AFI156" s="701"/>
      <c r="AFJ156" s="701"/>
      <c r="AFK156" s="701"/>
      <c r="AFL156" s="701"/>
      <c r="AFM156" s="701"/>
      <c r="AFN156" s="701"/>
      <c r="AFO156" s="701"/>
      <c r="AFP156" s="701"/>
      <c r="AFQ156" s="701"/>
      <c r="AFR156" s="701"/>
      <c r="AFS156" s="701"/>
      <c r="AFT156" s="701"/>
      <c r="AFU156" s="701"/>
      <c r="AFV156" s="701"/>
      <c r="AFW156" s="701"/>
      <c r="AFX156" s="701"/>
      <c r="AFY156" s="701"/>
      <c r="AFZ156" s="701"/>
      <c r="AGA156" s="701"/>
      <c r="AGB156" s="701"/>
      <c r="AGC156" s="701"/>
      <c r="AGD156" s="701"/>
      <c r="AGE156" s="701"/>
      <c r="AGF156" s="701"/>
      <c r="AGG156" s="701"/>
      <c r="AGH156" s="701"/>
      <c r="AGI156" s="701"/>
      <c r="AGJ156" s="701"/>
      <c r="AGK156" s="701"/>
      <c r="AGL156" s="701"/>
      <c r="AGM156" s="701"/>
      <c r="AGN156" s="701"/>
      <c r="AGO156" s="701"/>
      <c r="AGP156" s="701"/>
      <c r="AGQ156" s="701"/>
      <c r="AGR156" s="701"/>
      <c r="AGS156" s="701"/>
      <c r="AGT156" s="701"/>
      <c r="AGU156" s="701"/>
      <c r="AGV156" s="701"/>
      <c r="AGW156" s="701"/>
      <c r="AGX156" s="701"/>
      <c r="AGY156" s="701"/>
      <c r="AGZ156" s="701"/>
      <c r="AHA156" s="701"/>
      <c r="AHB156" s="701"/>
      <c r="AHC156" s="701"/>
      <c r="AHD156" s="701"/>
      <c r="AHE156" s="701"/>
      <c r="AHF156" s="701"/>
      <c r="AHG156" s="701"/>
      <c r="AHH156" s="701"/>
      <c r="AHI156" s="701"/>
      <c r="AHJ156" s="701"/>
      <c r="AHK156" s="701"/>
      <c r="AHL156" s="701"/>
      <c r="AHM156" s="701"/>
      <c r="AHN156" s="701"/>
      <c r="AHO156" s="701"/>
      <c r="AHP156" s="701"/>
      <c r="AHQ156" s="701"/>
      <c r="AHR156" s="701"/>
      <c r="AHS156" s="701"/>
      <c r="AHT156" s="701"/>
      <c r="AHU156" s="701"/>
      <c r="AHV156" s="701"/>
      <c r="AHW156" s="701"/>
      <c r="AHX156" s="701"/>
      <c r="AHY156" s="701"/>
      <c r="AHZ156" s="701"/>
      <c r="AIA156" s="701"/>
      <c r="AIB156" s="701"/>
      <c r="AIC156" s="701"/>
      <c r="AID156" s="701"/>
      <c r="AIE156" s="701"/>
      <c r="AIF156" s="701"/>
      <c r="AIG156" s="701"/>
      <c r="AIH156" s="701"/>
      <c r="AII156" s="701"/>
      <c r="AIJ156" s="701"/>
      <c r="AIK156" s="701"/>
      <c r="AIL156" s="701"/>
      <c r="AIM156" s="701"/>
      <c r="AIN156" s="701"/>
      <c r="AIO156" s="701"/>
      <c r="AIP156" s="701"/>
      <c r="AIQ156" s="701"/>
      <c r="AIR156" s="701"/>
      <c r="AIS156" s="701"/>
      <c r="AIT156" s="701"/>
      <c r="AIU156" s="701"/>
      <c r="AIV156" s="701"/>
      <c r="AIW156" s="701"/>
      <c r="AIX156" s="701"/>
      <c r="AIY156" s="701"/>
      <c r="AIZ156" s="701"/>
      <c r="AJA156" s="701"/>
      <c r="AJB156" s="701"/>
      <c r="AJC156" s="701"/>
      <c r="AJD156" s="701"/>
      <c r="AJE156" s="701"/>
      <c r="AJF156" s="701"/>
      <c r="AJG156" s="701"/>
      <c r="AJH156" s="701"/>
      <c r="AJI156" s="701"/>
      <c r="AJJ156" s="701"/>
      <c r="AJK156" s="701"/>
      <c r="AJL156" s="701"/>
      <c r="AJM156" s="701"/>
      <c r="AJN156" s="701"/>
      <c r="AJO156" s="701"/>
      <c r="AJP156" s="701"/>
      <c r="AJQ156" s="701"/>
      <c r="AJR156" s="701"/>
      <c r="AJS156" s="701"/>
      <c r="AJT156" s="701"/>
      <c r="AJU156" s="701"/>
      <c r="AJV156" s="701"/>
      <c r="AJW156" s="701"/>
      <c r="AJX156" s="701"/>
      <c r="AJY156" s="701"/>
      <c r="AJZ156" s="701"/>
      <c r="AKA156" s="701"/>
      <c r="AKB156" s="701"/>
      <c r="AKC156" s="701"/>
      <c r="AKD156" s="701"/>
      <c r="AKE156" s="701"/>
      <c r="AKF156" s="701"/>
      <c r="AKG156" s="701"/>
      <c r="AKH156" s="701"/>
      <c r="AKI156" s="701"/>
      <c r="AKJ156" s="701"/>
      <c r="AKK156" s="701"/>
      <c r="AKL156" s="701"/>
      <c r="AKM156" s="701"/>
      <c r="AKN156" s="701"/>
      <c r="AKO156" s="701"/>
      <c r="AKP156" s="701"/>
      <c r="AKQ156" s="701"/>
      <c r="AKR156" s="701"/>
      <c r="AKS156" s="701"/>
      <c r="AKT156" s="701"/>
      <c r="AKU156" s="701"/>
      <c r="AKV156" s="701"/>
      <c r="AKW156" s="701"/>
      <c r="AKX156" s="701"/>
      <c r="AKY156" s="701"/>
      <c r="AKZ156" s="701"/>
      <c r="ALA156" s="701"/>
      <c r="ALB156" s="701"/>
      <c r="ALC156" s="701"/>
      <c r="ALD156" s="701"/>
      <c r="ALE156" s="701"/>
      <c r="ALF156" s="701"/>
      <c r="ALG156" s="701"/>
      <c r="ALH156" s="701"/>
      <c r="ALI156" s="701"/>
      <c r="ALJ156" s="701"/>
      <c r="ALK156" s="701"/>
      <c r="ALL156" s="701"/>
      <c r="ALM156" s="701"/>
      <c r="ALN156" s="701"/>
      <c r="ALO156" s="701"/>
      <c r="ALP156" s="701"/>
      <c r="ALQ156" s="701"/>
      <c r="ALR156" s="701"/>
      <c r="ALS156" s="701"/>
      <c r="ALT156" s="701"/>
      <c r="ALU156" s="701"/>
      <c r="ALV156" s="701"/>
      <c r="ALW156" s="701"/>
      <c r="ALX156" s="701"/>
      <c r="ALY156" s="701"/>
      <c r="ALZ156" s="701"/>
      <c r="AMA156" s="701"/>
      <c r="AMB156" s="701"/>
      <c r="AMC156" s="701"/>
      <c r="AMD156" s="701"/>
      <c r="AME156" s="701"/>
      <c r="AMF156" s="701"/>
      <c r="AMG156" s="701"/>
      <c r="AMH156" s="701"/>
      <c r="AMI156" s="701"/>
      <c r="AMJ156" s="701"/>
    </row>
    <row r="157" spans="1:1024" s="697" customFormat="1" ht="25.2" customHeight="1">
      <c r="A157" s="1681" t="s">
        <v>3997</v>
      </c>
      <c r="B157" s="1681" t="s">
        <v>3998</v>
      </c>
      <c r="C157" s="1681" t="s">
        <v>1041</v>
      </c>
      <c r="D157" s="1686" t="s">
        <v>4708</v>
      </c>
      <c r="E157" s="1684" t="s">
        <v>4709</v>
      </c>
      <c r="F157" s="1681" t="s">
        <v>4704</v>
      </c>
      <c r="G157" s="1681">
        <v>8</v>
      </c>
      <c r="H157" s="1681">
        <v>1</v>
      </c>
      <c r="I157" s="1681">
        <v>8</v>
      </c>
      <c r="J157" s="1681">
        <v>10</v>
      </c>
      <c r="K157" s="1737">
        <v>1.25</v>
      </c>
      <c r="L157" s="1748" t="s">
        <v>3540</v>
      </c>
      <c r="M157" s="701"/>
      <c r="N157" s="701"/>
      <c r="O157" s="701"/>
      <c r="P157" s="701"/>
      <c r="Q157" s="701"/>
      <c r="R157" s="701"/>
      <c r="S157" s="701"/>
      <c r="T157" s="701"/>
      <c r="U157" s="701"/>
      <c r="V157" s="701"/>
      <c r="W157" s="701"/>
      <c r="X157" s="701"/>
      <c r="Y157" s="701"/>
      <c r="Z157" s="701"/>
      <c r="AA157" s="701"/>
      <c r="AB157" s="701"/>
      <c r="AC157" s="701"/>
      <c r="AD157" s="701"/>
      <c r="AE157" s="701"/>
      <c r="AF157" s="701"/>
      <c r="AG157" s="701"/>
      <c r="AH157" s="701"/>
      <c r="AI157" s="701"/>
      <c r="AJ157" s="701"/>
      <c r="AK157" s="701"/>
      <c r="AL157" s="701"/>
      <c r="AM157" s="701"/>
      <c r="AN157" s="701"/>
      <c r="AO157" s="701"/>
      <c r="AP157" s="701"/>
      <c r="AQ157" s="701"/>
      <c r="AR157" s="701"/>
      <c r="AS157" s="701"/>
      <c r="AT157" s="701"/>
      <c r="AU157" s="701"/>
      <c r="AV157" s="701"/>
      <c r="AW157" s="701"/>
      <c r="AX157" s="701"/>
      <c r="AY157" s="701"/>
      <c r="AZ157" s="701"/>
      <c r="BA157" s="701"/>
      <c r="BB157" s="701"/>
      <c r="BC157" s="701"/>
      <c r="BD157" s="701"/>
      <c r="BE157" s="701"/>
      <c r="BF157" s="701"/>
      <c r="BG157" s="701"/>
      <c r="BH157" s="701"/>
      <c r="BI157" s="701"/>
      <c r="BJ157" s="701"/>
      <c r="BK157" s="701"/>
      <c r="BL157" s="701"/>
      <c r="BM157" s="701"/>
      <c r="BN157" s="701"/>
      <c r="BO157" s="701"/>
      <c r="BP157" s="701"/>
      <c r="BQ157" s="701"/>
      <c r="BR157" s="701"/>
      <c r="BS157" s="701"/>
      <c r="BT157" s="701"/>
      <c r="BU157" s="701"/>
      <c r="BV157" s="701"/>
      <c r="BW157" s="701"/>
      <c r="BX157" s="701"/>
      <c r="BY157" s="701"/>
      <c r="BZ157" s="701"/>
      <c r="CA157" s="701"/>
      <c r="CB157" s="701"/>
      <c r="CC157" s="701"/>
      <c r="CD157" s="701"/>
      <c r="CE157" s="701"/>
      <c r="CF157" s="701"/>
      <c r="CG157" s="701"/>
      <c r="CH157" s="701"/>
      <c r="CI157" s="701"/>
      <c r="CJ157" s="701"/>
      <c r="CK157" s="701"/>
      <c r="CL157" s="701"/>
      <c r="CM157" s="701"/>
      <c r="CN157" s="701"/>
      <c r="CO157" s="701"/>
      <c r="CP157" s="701"/>
      <c r="CQ157" s="701"/>
      <c r="CR157" s="701"/>
      <c r="CS157" s="701"/>
      <c r="CT157" s="701"/>
      <c r="CU157" s="701"/>
      <c r="CV157" s="701"/>
      <c r="CW157" s="701"/>
      <c r="CX157" s="701"/>
      <c r="CY157" s="701"/>
      <c r="CZ157" s="701"/>
      <c r="DA157" s="701"/>
      <c r="DB157" s="701"/>
      <c r="DC157" s="701"/>
      <c r="DD157" s="701"/>
      <c r="DE157" s="701"/>
      <c r="DF157" s="701"/>
      <c r="DG157" s="701"/>
      <c r="DH157" s="701"/>
      <c r="DI157" s="701"/>
      <c r="DJ157" s="701"/>
      <c r="DK157" s="701"/>
      <c r="DL157" s="701"/>
      <c r="DM157" s="701"/>
      <c r="DN157" s="701"/>
      <c r="DO157" s="701"/>
      <c r="DP157" s="701"/>
      <c r="DQ157" s="701"/>
      <c r="DR157" s="701"/>
      <c r="DS157" s="701"/>
      <c r="DT157" s="701"/>
      <c r="DU157" s="701"/>
      <c r="DV157" s="701"/>
      <c r="DW157" s="701"/>
      <c r="DX157" s="701"/>
      <c r="DY157" s="701"/>
      <c r="DZ157" s="701"/>
      <c r="EA157" s="701"/>
      <c r="EB157" s="701"/>
      <c r="EC157" s="701"/>
      <c r="ED157" s="701"/>
      <c r="EE157" s="701"/>
      <c r="EF157" s="701"/>
      <c r="EG157" s="701"/>
      <c r="EH157" s="701"/>
      <c r="EI157" s="701"/>
      <c r="EJ157" s="701"/>
      <c r="EK157" s="701"/>
      <c r="EL157" s="701"/>
      <c r="EM157" s="701"/>
      <c r="EN157" s="701"/>
      <c r="EO157" s="701"/>
      <c r="EP157" s="701"/>
      <c r="EQ157" s="701"/>
      <c r="ER157" s="701"/>
      <c r="ES157" s="701"/>
      <c r="ET157" s="701"/>
      <c r="EU157" s="701"/>
      <c r="EV157" s="701"/>
      <c r="EW157" s="701"/>
      <c r="EX157" s="701"/>
      <c r="EY157" s="701"/>
      <c r="EZ157" s="701"/>
      <c r="FA157" s="701"/>
      <c r="FB157" s="701"/>
      <c r="FC157" s="701"/>
      <c r="FD157" s="701"/>
      <c r="FE157" s="701"/>
      <c r="FF157" s="701"/>
      <c r="FG157" s="701"/>
      <c r="FH157" s="701"/>
      <c r="FI157" s="701"/>
      <c r="FJ157" s="701"/>
      <c r="FK157" s="701"/>
      <c r="FL157" s="701"/>
      <c r="FM157" s="701"/>
      <c r="FN157" s="701"/>
      <c r="FO157" s="701"/>
      <c r="FP157" s="701"/>
      <c r="FQ157" s="701"/>
      <c r="FR157" s="701"/>
      <c r="FS157" s="701"/>
      <c r="FT157" s="701"/>
      <c r="FU157" s="701"/>
      <c r="FV157" s="701"/>
      <c r="FW157" s="701"/>
      <c r="FX157" s="701"/>
      <c r="FY157" s="701"/>
      <c r="FZ157" s="701"/>
      <c r="GA157" s="701"/>
      <c r="GB157" s="701"/>
      <c r="GC157" s="701"/>
      <c r="GD157" s="701"/>
      <c r="GE157" s="701"/>
      <c r="GF157" s="701"/>
      <c r="GG157" s="701"/>
      <c r="GH157" s="701"/>
      <c r="GI157" s="701"/>
      <c r="GJ157" s="701"/>
      <c r="GK157" s="701"/>
      <c r="GL157" s="701"/>
      <c r="GM157" s="701"/>
      <c r="GN157" s="701"/>
      <c r="GO157" s="701"/>
      <c r="GP157" s="701"/>
      <c r="GQ157" s="701"/>
      <c r="GR157" s="701"/>
      <c r="GS157" s="701"/>
      <c r="GT157" s="701"/>
      <c r="GU157" s="701"/>
      <c r="GV157" s="701"/>
      <c r="GW157" s="701"/>
      <c r="GX157" s="701"/>
      <c r="GY157" s="701"/>
      <c r="GZ157" s="701"/>
      <c r="HA157" s="701"/>
      <c r="HB157" s="701"/>
      <c r="HC157" s="701"/>
      <c r="HD157" s="701"/>
      <c r="HE157" s="701"/>
      <c r="HF157" s="701"/>
      <c r="HG157" s="701"/>
      <c r="HH157" s="701"/>
      <c r="HI157" s="701"/>
      <c r="HJ157" s="701"/>
      <c r="HK157" s="701"/>
      <c r="HL157" s="701"/>
      <c r="HM157" s="701"/>
      <c r="HN157" s="701"/>
      <c r="HO157" s="701"/>
      <c r="HP157" s="701"/>
      <c r="HQ157" s="701"/>
      <c r="HR157" s="701"/>
      <c r="HS157" s="701"/>
      <c r="HT157" s="701"/>
      <c r="HU157" s="701"/>
      <c r="HV157" s="701"/>
      <c r="HW157" s="701"/>
      <c r="HX157" s="701"/>
      <c r="HY157" s="701"/>
      <c r="HZ157" s="701"/>
      <c r="IA157" s="701"/>
      <c r="IB157" s="701"/>
      <c r="IC157" s="701"/>
      <c r="ID157" s="701"/>
      <c r="IE157" s="701"/>
      <c r="IF157" s="701"/>
      <c r="IG157" s="701"/>
      <c r="IH157" s="701"/>
      <c r="II157" s="701"/>
      <c r="IJ157" s="701"/>
      <c r="IK157" s="701"/>
      <c r="IL157" s="701"/>
      <c r="IM157" s="701"/>
      <c r="IN157" s="701"/>
      <c r="IO157" s="701"/>
      <c r="IP157" s="701"/>
      <c r="IQ157" s="701"/>
      <c r="IR157" s="701"/>
      <c r="IS157" s="701"/>
      <c r="IT157" s="701"/>
      <c r="IU157" s="701"/>
      <c r="IV157" s="701"/>
      <c r="IW157" s="701"/>
      <c r="IX157" s="701"/>
      <c r="IY157" s="701"/>
      <c r="IZ157" s="701"/>
      <c r="JA157" s="701"/>
      <c r="JB157" s="701"/>
      <c r="JC157" s="701"/>
      <c r="JD157" s="701"/>
      <c r="JE157" s="701"/>
      <c r="JF157" s="701"/>
      <c r="JG157" s="701"/>
      <c r="JH157" s="701"/>
      <c r="JI157" s="701"/>
      <c r="JJ157" s="701"/>
      <c r="JK157" s="701"/>
      <c r="JL157" s="701"/>
      <c r="JM157" s="701"/>
      <c r="JN157" s="701"/>
      <c r="JO157" s="701"/>
      <c r="JP157" s="701"/>
      <c r="JQ157" s="701"/>
      <c r="JR157" s="701"/>
      <c r="JS157" s="701"/>
      <c r="JT157" s="701"/>
      <c r="JU157" s="701"/>
      <c r="JV157" s="701"/>
      <c r="JW157" s="701"/>
      <c r="JX157" s="701"/>
      <c r="JY157" s="701"/>
      <c r="JZ157" s="701"/>
      <c r="KA157" s="701"/>
      <c r="KB157" s="701"/>
      <c r="KC157" s="701"/>
      <c r="KD157" s="701"/>
      <c r="KE157" s="701"/>
      <c r="KF157" s="701"/>
      <c r="KG157" s="701"/>
      <c r="KH157" s="701"/>
      <c r="KI157" s="701"/>
      <c r="KJ157" s="701"/>
      <c r="KK157" s="701"/>
      <c r="KL157" s="701"/>
      <c r="KM157" s="701"/>
      <c r="KN157" s="701"/>
      <c r="KO157" s="701"/>
      <c r="KP157" s="701"/>
      <c r="KQ157" s="701"/>
      <c r="KR157" s="701"/>
      <c r="KS157" s="701"/>
      <c r="KT157" s="701"/>
      <c r="KU157" s="701"/>
      <c r="KV157" s="701"/>
      <c r="KW157" s="701"/>
      <c r="KX157" s="701"/>
      <c r="KY157" s="701"/>
      <c r="KZ157" s="701"/>
      <c r="LA157" s="701"/>
      <c r="LB157" s="701"/>
      <c r="LC157" s="701"/>
      <c r="LD157" s="701"/>
      <c r="LE157" s="701"/>
      <c r="LF157" s="701"/>
      <c r="LG157" s="701"/>
      <c r="LH157" s="701"/>
      <c r="LI157" s="701"/>
      <c r="LJ157" s="701"/>
      <c r="LK157" s="701"/>
      <c r="LL157" s="701"/>
      <c r="LM157" s="701"/>
      <c r="LN157" s="701"/>
      <c r="LO157" s="701"/>
      <c r="LP157" s="701"/>
      <c r="LQ157" s="701"/>
      <c r="LR157" s="701"/>
      <c r="LS157" s="701"/>
      <c r="LT157" s="701"/>
      <c r="LU157" s="701"/>
      <c r="LV157" s="701"/>
      <c r="LW157" s="701"/>
      <c r="LX157" s="701"/>
      <c r="LY157" s="701"/>
      <c r="LZ157" s="701"/>
      <c r="MA157" s="701"/>
      <c r="MB157" s="701"/>
      <c r="MC157" s="701"/>
      <c r="MD157" s="701"/>
      <c r="ME157" s="701"/>
      <c r="MF157" s="701"/>
      <c r="MG157" s="701"/>
      <c r="MH157" s="701"/>
      <c r="MI157" s="701"/>
      <c r="MJ157" s="701"/>
      <c r="MK157" s="701"/>
      <c r="ML157" s="701"/>
      <c r="MM157" s="701"/>
      <c r="MN157" s="701"/>
      <c r="MO157" s="701"/>
      <c r="MP157" s="701"/>
      <c r="MQ157" s="701"/>
      <c r="MR157" s="701"/>
      <c r="MS157" s="701"/>
      <c r="MT157" s="701"/>
      <c r="MU157" s="701"/>
      <c r="MV157" s="701"/>
      <c r="MW157" s="701"/>
      <c r="MX157" s="701"/>
      <c r="MY157" s="701"/>
      <c r="MZ157" s="701"/>
      <c r="NA157" s="701"/>
      <c r="NB157" s="701"/>
      <c r="NC157" s="701"/>
      <c r="ND157" s="701"/>
      <c r="NE157" s="701"/>
      <c r="NF157" s="701"/>
      <c r="NG157" s="701"/>
      <c r="NH157" s="701"/>
      <c r="NI157" s="701"/>
      <c r="NJ157" s="701"/>
      <c r="NK157" s="701"/>
      <c r="NL157" s="701"/>
      <c r="NM157" s="701"/>
      <c r="NN157" s="701"/>
      <c r="NO157" s="701"/>
      <c r="NP157" s="701"/>
      <c r="NQ157" s="701"/>
      <c r="NR157" s="701"/>
      <c r="NS157" s="701"/>
      <c r="NT157" s="701"/>
      <c r="NU157" s="701"/>
      <c r="NV157" s="701"/>
      <c r="NW157" s="701"/>
      <c r="NX157" s="701"/>
      <c r="NY157" s="701"/>
      <c r="NZ157" s="701"/>
      <c r="OA157" s="701"/>
      <c r="OB157" s="701"/>
      <c r="OC157" s="701"/>
      <c r="OD157" s="701"/>
      <c r="OE157" s="701"/>
      <c r="OF157" s="701"/>
      <c r="OG157" s="701"/>
      <c r="OH157" s="701"/>
      <c r="OI157" s="701"/>
      <c r="OJ157" s="701"/>
      <c r="OK157" s="701"/>
      <c r="OL157" s="701"/>
      <c r="OM157" s="701"/>
      <c r="ON157" s="701"/>
      <c r="OO157" s="701"/>
      <c r="OP157" s="701"/>
      <c r="OQ157" s="701"/>
      <c r="OR157" s="701"/>
      <c r="OS157" s="701"/>
      <c r="OT157" s="701"/>
      <c r="OU157" s="701"/>
      <c r="OV157" s="701"/>
      <c r="OW157" s="701"/>
      <c r="OX157" s="701"/>
      <c r="OY157" s="701"/>
      <c r="OZ157" s="701"/>
      <c r="PA157" s="701"/>
      <c r="PB157" s="701"/>
      <c r="PC157" s="701"/>
      <c r="PD157" s="701"/>
      <c r="PE157" s="701"/>
      <c r="PF157" s="701"/>
      <c r="PG157" s="701"/>
      <c r="PH157" s="701"/>
      <c r="PI157" s="701"/>
      <c r="PJ157" s="701"/>
      <c r="PK157" s="701"/>
      <c r="PL157" s="701"/>
      <c r="PM157" s="701"/>
      <c r="PN157" s="701"/>
      <c r="PO157" s="701"/>
      <c r="PP157" s="701"/>
      <c r="PQ157" s="701"/>
      <c r="PR157" s="701"/>
      <c r="PS157" s="701"/>
      <c r="PT157" s="701"/>
      <c r="PU157" s="701"/>
      <c r="PV157" s="701"/>
      <c r="PW157" s="701"/>
      <c r="PX157" s="701"/>
      <c r="PY157" s="701"/>
      <c r="PZ157" s="701"/>
      <c r="QA157" s="701"/>
      <c r="QB157" s="701"/>
      <c r="QC157" s="701"/>
      <c r="QD157" s="701"/>
      <c r="QE157" s="701"/>
      <c r="QF157" s="701"/>
      <c r="QG157" s="701"/>
      <c r="QH157" s="701"/>
      <c r="QI157" s="701"/>
      <c r="QJ157" s="701"/>
      <c r="QK157" s="701"/>
      <c r="QL157" s="701"/>
      <c r="QM157" s="701"/>
      <c r="QN157" s="701"/>
      <c r="QO157" s="701"/>
      <c r="QP157" s="701"/>
      <c r="QQ157" s="701"/>
      <c r="QR157" s="701"/>
      <c r="QS157" s="701"/>
      <c r="QT157" s="701"/>
      <c r="QU157" s="701"/>
      <c r="QV157" s="701"/>
      <c r="QW157" s="701"/>
      <c r="QX157" s="701"/>
      <c r="QY157" s="701"/>
      <c r="QZ157" s="701"/>
      <c r="RA157" s="701"/>
      <c r="RB157" s="701"/>
      <c r="RC157" s="701"/>
      <c r="RD157" s="701"/>
      <c r="RE157" s="701"/>
      <c r="RF157" s="701"/>
      <c r="RG157" s="701"/>
      <c r="RH157" s="701"/>
      <c r="RI157" s="701"/>
      <c r="RJ157" s="701"/>
      <c r="RK157" s="701"/>
      <c r="RL157" s="701"/>
      <c r="RM157" s="701"/>
      <c r="RN157" s="701"/>
      <c r="RO157" s="701"/>
      <c r="RP157" s="701"/>
      <c r="RQ157" s="701"/>
      <c r="RR157" s="701"/>
      <c r="RS157" s="701"/>
      <c r="RT157" s="701"/>
      <c r="RU157" s="701"/>
      <c r="RV157" s="701"/>
      <c r="RW157" s="701"/>
      <c r="RX157" s="701"/>
      <c r="RY157" s="701"/>
      <c r="RZ157" s="701"/>
      <c r="SA157" s="701"/>
      <c r="SB157" s="701"/>
      <c r="SC157" s="701"/>
      <c r="SD157" s="701"/>
      <c r="SE157" s="701"/>
      <c r="SF157" s="701"/>
      <c r="SG157" s="701"/>
      <c r="SH157" s="701"/>
      <c r="SI157" s="701"/>
      <c r="SJ157" s="701"/>
      <c r="SK157" s="701"/>
      <c r="SL157" s="701"/>
      <c r="SM157" s="701"/>
      <c r="SN157" s="701"/>
      <c r="SO157" s="701"/>
      <c r="SP157" s="701"/>
      <c r="SQ157" s="701"/>
      <c r="SR157" s="701"/>
      <c r="SS157" s="701"/>
      <c r="ST157" s="701"/>
      <c r="SU157" s="701"/>
      <c r="SV157" s="701"/>
      <c r="SW157" s="701"/>
      <c r="SX157" s="701"/>
      <c r="SY157" s="701"/>
      <c r="SZ157" s="701"/>
      <c r="TA157" s="701"/>
      <c r="TB157" s="701"/>
      <c r="TC157" s="701"/>
      <c r="TD157" s="701"/>
      <c r="TE157" s="701"/>
      <c r="TF157" s="701"/>
      <c r="TG157" s="701"/>
      <c r="TH157" s="701"/>
      <c r="TI157" s="701"/>
      <c r="TJ157" s="701"/>
      <c r="TK157" s="701"/>
      <c r="TL157" s="701"/>
      <c r="TM157" s="701"/>
      <c r="TN157" s="701"/>
      <c r="TO157" s="701"/>
      <c r="TP157" s="701"/>
      <c r="TQ157" s="701"/>
      <c r="TR157" s="701"/>
      <c r="TS157" s="701"/>
      <c r="TT157" s="701"/>
      <c r="TU157" s="701"/>
      <c r="TV157" s="701"/>
      <c r="TW157" s="701"/>
      <c r="TX157" s="701"/>
      <c r="TY157" s="701"/>
      <c r="TZ157" s="701"/>
      <c r="UA157" s="701"/>
      <c r="UB157" s="701"/>
      <c r="UC157" s="701"/>
      <c r="UD157" s="701"/>
      <c r="UE157" s="701"/>
      <c r="UF157" s="701"/>
      <c r="UG157" s="701"/>
      <c r="UH157" s="701"/>
      <c r="UI157" s="701"/>
      <c r="UJ157" s="701"/>
      <c r="UK157" s="701"/>
      <c r="UL157" s="701"/>
      <c r="UM157" s="701"/>
      <c r="UN157" s="701"/>
      <c r="UO157" s="701"/>
      <c r="UP157" s="701"/>
      <c r="UQ157" s="701"/>
      <c r="UR157" s="701"/>
      <c r="US157" s="701"/>
      <c r="UT157" s="701"/>
      <c r="UU157" s="701"/>
      <c r="UV157" s="701"/>
      <c r="UW157" s="701"/>
      <c r="UX157" s="701"/>
      <c r="UY157" s="701"/>
      <c r="UZ157" s="701"/>
      <c r="VA157" s="701"/>
      <c r="VB157" s="701"/>
      <c r="VC157" s="701"/>
      <c r="VD157" s="701"/>
      <c r="VE157" s="701"/>
      <c r="VF157" s="701"/>
      <c r="VG157" s="701"/>
      <c r="VH157" s="701"/>
      <c r="VI157" s="701"/>
      <c r="VJ157" s="701"/>
      <c r="VK157" s="701"/>
      <c r="VL157" s="701"/>
      <c r="VM157" s="701"/>
      <c r="VN157" s="701"/>
      <c r="VO157" s="701"/>
      <c r="VP157" s="701"/>
      <c r="VQ157" s="701"/>
      <c r="VR157" s="701"/>
      <c r="VS157" s="701"/>
      <c r="VT157" s="701"/>
      <c r="VU157" s="701"/>
      <c r="VV157" s="701"/>
      <c r="VW157" s="701"/>
      <c r="VX157" s="701"/>
      <c r="VY157" s="701"/>
      <c r="VZ157" s="701"/>
      <c r="WA157" s="701"/>
      <c r="WB157" s="701"/>
      <c r="WC157" s="701"/>
      <c r="WD157" s="701"/>
      <c r="WE157" s="701"/>
      <c r="WF157" s="701"/>
      <c r="WG157" s="701"/>
      <c r="WH157" s="701"/>
      <c r="WI157" s="701"/>
      <c r="WJ157" s="701"/>
      <c r="WK157" s="701"/>
      <c r="WL157" s="701"/>
      <c r="WM157" s="701"/>
      <c r="WN157" s="701"/>
      <c r="WO157" s="701"/>
      <c r="WP157" s="701"/>
      <c r="WQ157" s="701"/>
      <c r="WR157" s="701"/>
      <c r="WS157" s="701"/>
      <c r="WT157" s="701"/>
      <c r="WU157" s="701"/>
      <c r="WV157" s="701"/>
      <c r="WW157" s="701"/>
      <c r="WX157" s="701"/>
      <c r="WY157" s="701"/>
      <c r="WZ157" s="701"/>
      <c r="XA157" s="701"/>
      <c r="XB157" s="701"/>
      <c r="XC157" s="701"/>
      <c r="XD157" s="701"/>
      <c r="XE157" s="701"/>
      <c r="XF157" s="701"/>
      <c r="XG157" s="701"/>
      <c r="XH157" s="701"/>
      <c r="XI157" s="701"/>
      <c r="XJ157" s="701"/>
      <c r="XK157" s="701"/>
      <c r="XL157" s="701"/>
      <c r="XM157" s="701"/>
      <c r="XN157" s="701"/>
      <c r="XO157" s="701"/>
      <c r="XP157" s="701"/>
      <c r="XQ157" s="701"/>
      <c r="XR157" s="701"/>
      <c r="XS157" s="701"/>
      <c r="XT157" s="701"/>
      <c r="XU157" s="701"/>
      <c r="XV157" s="701"/>
      <c r="XW157" s="701"/>
      <c r="XX157" s="701"/>
      <c r="XY157" s="701"/>
      <c r="XZ157" s="701"/>
      <c r="YA157" s="701"/>
      <c r="YB157" s="701"/>
      <c r="YC157" s="701"/>
      <c r="YD157" s="701"/>
      <c r="YE157" s="701"/>
      <c r="YF157" s="701"/>
      <c r="YG157" s="701"/>
      <c r="YH157" s="701"/>
      <c r="YI157" s="701"/>
      <c r="YJ157" s="701"/>
      <c r="YK157" s="701"/>
      <c r="YL157" s="701"/>
      <c r="YM157" s="701"/>
      <c r="YN157" s="701"/>
      <c r="YO157" s="701"/>
      <c r="YP157" s="701"/>
      <c r="YQ157" s="701"/>
      <c r="YR157" s="701"/>
      <c r="YS157" s="701"/>
      <c r="YT157" s="701"/>
      <c r="YU157" s="701"/>
      <c r="YV157" s="701"/>
      <c r="YW157" s="701"/>
      <c r="YX157" s="701"/>
      <c r="YY157" s="701"/>
      <c r="YZ157" s="701"/>
      <c r="ZA157" s="701"/>
      <c r="ZB157" s="701"/>
      <c r="ZC157" s="701"/>
      <c r="ZD157" s="701"/>
      <c r="ZE157" s="701"/>
      <c r="ZF157" s="701"/>
      <c r="ZG157" s="701"/>
      <c r="ZH157" s="701"/>
      <c r="ZI157" s="701"/>
      <c r="ZJ157" s="701"/>
      <c r="ZK157" s="701"/>
      <c r="ZL157" s="701"/>
      <c r="ZM157" s="701"/>
      <c r="ZN157" s="701"/>
      <c r="ZO157" s="701"/>
      <c r="ZP157" s="701"/>
      <c r="ZQ157" s="701"/>
      <c r="ZR157" s="701"/>
      <c r="ZS157" s="701"/>
      <c r="ZT157" s="701"/>
      <c r="ZU157" s="701"/>
      <c r="ZV157" s="701"/>
      <c r="ZW157" s="701"/>
      <c r="ZX157" s="701"/>
      <c r="ZY157" s="701"/>
      <c r="ZZ157" s="701"/>
      <c r="AAA157" s="701"/>
      <c r="AAB157" s="701"/>
      <c r="AAC157" s="701"/>
      <c r="AAD157" s="701"/>
      <c r="AAE157" s="701"/>
      <c r="AAF157" s="701"/>
      <c r="AAG157" s="701"/>
      <c r="AAH157" s="701"/>
      <c r="AAI157" s="701"/>
      <c r="AAJ157" s="701"/>
      <c r="AAK157" s="701"/>
      <c r="AAL157" s="701"/>
      <c r="AAM157" s="701"/>
      <c r="AAN157" s="701"/>
      <c r="AAO157" s="701"/>
      <c r="AAP157" s="701"/>
      <c r="AAQ157" s="701"/>
      <c r="AAR157" s="701"/>
      <c r="AAS157" s="701"/>
      <c r="AAT157" s="701"/>
      <c r="AAU157" s="701"/>
      <c r="AAV157" s="701"/>
      <c r="AAW157" s="701"/>
      <c r="AAX157" s="701"/>
      <c r="AAY157" s="701"/>
      <c r="AAZ157" s="701"/>
      <c r="ABA157" s="701"/>
      <c r="ABB157" s="701"/>
      <c r="ABC157" s="701"/>
      <c r="ABD157" s="701"/>
      <c r="ABE157" s="701"/>
      <c r="ABF157" s="701"/>
      <c r="ABG157" s="701"/>
      <c r="ABH157" s="701"/>
      <c r="ABI157" s="701"/>
      <c r="ABJ157" s="701"/>
      <c r="ABK157" s="701"/>
      <c r="ABL157" s="701"/>
      <c r="ABM157" s="701"/>
      <c r="ABN157" s="701"/>
      <c r="ABO157" s="701"/>
      <c r="ABP157" s="701"/>
      <c r="ABQ157" s="701"/>
      <c r="ABR157" s="701"/>
      <c r="ABS157" s="701"/>
      <c r="ABT157" s="701"/>
      <c r="ABU157" s="701"/>
      <c r="ABV157" s="701"/>
      <c r="ABW157" s="701"/>
      <c r="ABX157" s="701"/>
      <c r="ABY157" s="701"/>
      <c r="ABZ157" s="701"/>
      <c r="ACA157" s="701"/>
      <c r="ACB157" s="701"/>
      <c r="ACC157" s="701"/>
      <c r="ACD157" s="701"/>
      <c r="ACE157" s="701"/>
      <c r="ACF157" s="701"/>
      <c r="ACG157" s="701"/>
      <c r="ACH157" s="701"/>
      <c r="ACI157" s="701"/>
      <c r="ACJ157" s="701"/>
      <c r="ACK157" s="701"/>
      <c r="ACL157" s="701"/>
      <c r="ACM157" s="701"/>
      <c r="ACN157" s="701"/>
      <c r="ACO157" s="701"/>
      <c r="ACP157" s="701"/>
      <c r="ACQ157" s="701"/>
      <c r="ACR157" s="701"/>
      <c r="ACS157" s="701"/>
      <c r="ACT157" s="701"/>
      <c r="ACU157" s="701"/>
      <c r="ACV157" s="701"/>
      <c r="ACW157" s="701"/>
      <c r="ACX157" s="701"/>
      <c r="ACY157" s="701"/>
      <c r="ACZ157" s="701"/>
      <c r="ADA157" s="701"/>
      <c r="ADB157" s="701"/>
      <c r="ADC157" s="701"/>
      <c r="ADD157" s="701"/>
      <c r="ADE157" s="701"/>
      <c r="ADF157" s="701"/>
      <c r="ADG157" s="701"/>
      <c r="ADH157" s="701"/>
      <c r="ADI157" s="701"/>
      <c r="ADJ157" s="701"/>
      <c r="ADK157" s="701"/>
      <c r="ADL157" s="701"/>
      <c r="ADM157" s="701"/>
      <c r="ADN157" s="701"/>
      <c r="ADO157" s="701"/>
      <c r="ADP157" s="701"/>
      <c r="ADQ157" s="701"/>
      <c r="ADR157" s="701"/>
      <c r="ADS157" s="701"/>
      <c r="ADT157" s="701"/>
      <c r="ADU157" s="701"/>
      <c r="ADV157" s="701"/>
      <c r="ADW157" s="701"/>
      <c r="ADX157" s="701"/>
      <c r="ADY157" s="701"/>
      <c r="ADZ157" s="701"/>
      <c r="AEA157" s="701"/>
      <c r="AEB157" s="701"/>
      <c r="AEC157" s="701"/>
      <c r="AED157" s="701"/>
      <c r="AEE157" s="701"/>
      <c r="AEF157" s="701"/>
      <c r="AEG157" s="701"/>
      <c r="AEH157" s="701"/>
      <c r="AEI157" s="701"/>
      <c r="AEJ157" s="701"/>
      <c r="AEK157" s="701"/>
      <c r="AEL157" s="701"/>
      <c r="AEM157" s="701"/>
      <c r="AEN157" s="701"/>
      <c r="AEO157" s="701"/>
      <c r="AEP157" s="701"/>
      <c r="AEQ157" s="701"/>
      <c r="AER157" s="701"/>
      <c r="AES157" s="701"/>
      <c r="AET157" s="701"/>
      <c r="AEU157" s="701"/>
      <c r="AEV157" s="701"/>
      <c r="AEW157" s="701"/>
      <c r="AEX157" s="701"/>
      <c r="AEY157" s="701"/>
      <c r="AEZ157" s="701"/>
      <c r="AFA157" s="701"/>
      <c r="AFB157" s="701"/>
      <c r="AFC157" s="701"/>
      <c r="AFD157" s="701"/>
      <c r="AFE157" s="701"/>
      <c r="AFF157" s="701"/>
      <c r="AFG157" s="701"/>
      <c r="AFH157" s="701"/>
      <c r="AFI157" s="701"/>
      <c r="AFJ157" s="701"/>
      <c r="AFK157" s="701"/>
      <c r="AFL157" s="701"/>
      <c r="AFM157" s="701"/>
      <c r="AFN157" s="701"/>
      <c r="AFO157" s="701"/>
      <c r="AFP157" s="701"/>
      <c r="AFQ157" s="701"/>
      <c r="AFR157" s="701"/>
      <c r="AFS157" s="701"/>
      <c r="AFT157" s="701"/>
      <c r="AFU157" s="701"/>
      <c r="AFV157" s="701"/>
      <c r="AFW157" s="701"/>
      <c r="AFX157" s="701"/>
      <c r="AFY157" s="701"/>
      <c r="AFZ157" s="701"/>
      <c r="AGA157" s="701"/>
      <c r="AGB157" s="701"/>
      <c r="AGC157" s="701"/>
      <c r="AGD157" s="701"/>
      <c r="AGE157" s="701"/>
      <c r="AGF157" s="701"/>
      <c r="AGG157" s="701"/>
      <c r="AGH157" s="701"/>
      <c r="AGI157" s="701"/>
      <c r="AGJ157" s="701"/>
      <c r="AGK157" s="701"/>
      <c r="AGL157" s="701"/>
      <c r="AGM157" s="701"/>
      <c r="AGN157" s="701"/>
      <c r="AGO157" s="701"/>
      <c r="AGP157" s="701"/>
      <c r="AGQ157" s="701"/>
      <c r="AGR157" s="701"/>
      <c r="AGS157" s="701"/>
      <c r="AGT157" s="701"/>
      <c r="AGU157" s="701"/>
      <c r="AGV157" s="701"/>
      <c r="AGW157" s="701"/>
      <c r="AGX157" s="701"/>
      <c r="AGY157" s="701"/>
      <c r="AGZ157" s="701"/>
      <c r="AHA157" s="701"/>
      <c r="AHB157" s="701"/>
      <c r="AHC157" s="701"/>
      <c r="AHD157" s="701"/>
      <c r="AHE157" s="701"/>
      <c r="AHF157" s="701"/>
      <c r="AHG157" s="701"/>
      <c r="AHH157" s="701"/>
      <c r="AHI157" s="701"/>
      <c r="AHJ157" s="701"/>
      <c r="AHK157" s="701"/>
      <c r="AHL157" s="701"/>
      <c r="AHM157" s="701"/>
      <c r="AHN157" s="701"/>
      <c r="AHO157" s="701"/>
      <c r="AHP157" s="701"/>
      <c r="AHQ157" s="701"/>
      <c r="AHR157" s="701"/>
      <c r="AHS157" s="701"/>
      <c r="AHT157" s="701"/>
      <c r="AHU157" s="701"/>
      <c r="AHV157" s="701"/>
      <c r="AHW157" s="701"/>
      <c r="AHX157" s="701"/>
      <c r="AHY157" s="701"/>
      <c r="AHZ157" s="701"/>
      <c r="AIA157" s="701"/>
      <c r="AIB157" s="701"/>
      <c r="AIC157" s="701"/>
      <c r="AID157" s="701"/>
      <c r="AIE157" s="701"/>
      <c r="AIF157" s="701"/>
      <c r="AIG157" s="701"/>
      <c r="AIH157" s="701"/>
      <c r="AII157" s="701"/>
      <c r="AIJ157" s="701"/>
      <c r="AIK157" s="701"/>
      <c r="AIL157" s="701"/>
      <c r="AIM157" s="701"/>
      <c r="AIN157" s="701"/>
      <c r="AIO157" s="701"/>
      <c r="AIP157" s="701"/>
      <c r="AIQ157" s="701"/>
      <c r="AIR157" s="701"/>
      <c r="AIS157" s="701"/>
      <c r="AIT157" s="701"/>
      <c r="AIU157" s="701"/>
      <c r="AIV157" s="701"/>
      <c r="AIW157" s="701"/>
      <c r="AIX157" s="701"/>
      <c r="AIY157" s="701"/>
      <c r="AIZ157" s="701"/>
      <c r="AJA157" s="701"/>
      <c r="AJB157" s="701"/>
      <c r="AJC157" s="701"/>
      <c r="AJD157" s="701"/>
      <c r="AJE157" s="701"/>
      <c r="AJF157" s="701"/>
      <c r="AJG157" s="701"/>
      <c r="AJH157" s="701"/>
      <c r="AJI157" s="701"/>
      <c r="AJJ157" s="701"/>
      <c r="AJK157" s="701"/>
      <c r="AJL157" s="701"/>
      <c r="AJM157" s="701"/>
      <c r="AJN157" s="701"/>
      <c r="AJO157" s="701"/>
      <c r="AJP157" s="701"/>
      <c r="AJQ157" s="701"/>
      <c r="AJR157" s="701"/>
      <c r="AJS157" s="701"/>
      <c r="AJT157" s="701"/>
      <c r="AJU157" s="701"/>
      <c r="AJV157" s="701"/>
      <c r="AJW157" s="701"/>
      <c r="AJX157" s="701"/>
      <c r="AJY157" s="701"/>
      <c r="AJZ157" s="701"/>
      <c r="AKA157" s="701"/>
      <c r="AKB157" s="701"/>
      <c r="AKC157" s="701"/>
      <c r="AKD157" s="701"/>
      <c r="AKE157" s="701"/>
      <c r="AKF157" s="701"/>
      <c r="AKG157" s="701"/>
      <c r="AKH157" s="701"/>
      <c r="AKI157" s="701"/>
      <c r="AKJ157" s="701"/>
      <c r="AKK157" s="701"/>
      <c r="AKL157" s="701"/>
      <c r="AKM157" s="701"/>
      <c r="AKN157" s="701"/>
      <c r="AKO157" s="701"/>
      <c r="AKP157" s="701"/>
      <c r="AKQ157" s="701"/>
      <c r="AKR157" s="701"/>
      <c r="AKS157" s="701"/>
      <c r="AKT157" s="701"/>
      <c r="AKU157" s="701"/>
      <c r="AKV157" s="701"/>
      <c r="AKW157" s="701"/>
      <c r="AKX157" s="701"/>
      <c r="AKY157" s="701"/>
      <c r="AKZ157" s="701"/>
      <c r="ALA157" s="701"/>
      <c r="ALB157" s="701"/>
      <c r="ALC157" s="701"/>
      <c r="ALD157" s="701"/>
      <c r="ALE157" s="701"/>
      <c r="ALF157" s="701"/>
      <c r="ALG157" s="701"/>
      <c r="ALH157" s="701"/>
      <c r="ALI157" s="701"/>
      <c r="ALJ157" s="701"/>
      <c r="ALK157" s="701"/>
      <c r="ALL157" s="701"/>
      <c r="ALM157" s="701"/>
      <c r="ALN157" s="701"/>
      <c r="ALO157" s="701"/>
      <c r="ALP157" s="701"/>
      <c r="ALQ157" s="701"/>
      <c r="ALR157" s="701"/>
      <c r="ALS157" s="701"/>
      <c r="ALT157" s="701"/>
      <c r="ALU157" s="701"/>
      <c r="ALV157" s="701"/>
      <c r="ALW157" s="701"/>
      <c r="ALX157" s="701"/>
      <c r="ALY157" s="701"/>
      <c r="ALZ157" s="701"/>
      <c r="AMA157" s="701"/>
      <c r="AMB157" s="701"/>
      <c r="AMC157" s="701"/>
      <c r="AMD157" s="701"/>
      <c r="AME157" s="701"/>
      <c r="AMF157" s="701"/>
      <c r="AMG157" s="701"/>
      <c r="AMH157" s="701"/>
      <c r="AMI157" s="701"/>
      <c r="AMJ157" s="701"/>
    </row>
    <row r="158" spans="1:1024" s="697" customFormat="1" ht="25.2" customHeight="1">
      <c r="A158" s="1681" t="s">
        <v>3997</v>
      </c>
      <c r="B158" s="1681" t="s">
        <v>3998</v>
      </c>
      <c r="C158" s="1681" t="s">
        <v>1041</v>
      </c>
      <c r="D158" s="1681" t="s">
        <v>4710</v>
      </c>
      <c r="E158" s="1684" t="s">
        <v>4711</v>
      </c>
      <c r="F158" s="1681" t="s">
        <v>4704</v>
      </c>
      <c r="G158" s="1681">
        <v>8</v>
      </c>
      <c r="H158" s="1681">
        <v>1</v>
      </c>
      <c r="I158" s="1681">
        <v>8</v>
      </c>
      <c r="J158" s="1681">
        <v>10</v>
      </c>
      <c r="K158" s="1737">
        <v>1.25</v>
      </c>
      <c r="L158" s="1748" t="s">
        <v>3540</v>
      </c>
      <c r="M158" s="701"/>
      <c r="N158" s="701"/>
      <c r="O158" s="701"/>
      <c r="P158" s="701"/>
      <c r="Q158" s="701"/>
      <c r="R158" s="701"/>
      <c r="S158" s="701"/>
      <c r="T158" s="701"/>
      <c r="U158" s="701"/>
      <c r="V158" s="701"/>
      <c r="W158" s="701"/>
      <c r="X158" s="701"/>
      <c r="Y158" s="701"/>
      <c r="Z158" s="701"/>
      <c r="AA158" s="701"/>
      <c r="AB158" s="701"/>
      <c r="AC158" s="701"/>
      <c r="AD158" s="701"/>
      <c r="AE158" s="701"/>
      <c r="AF158" s="701"/>
      <c r="AG158" s="701"/>
      <c r="AH158" s="701"/>
      <c r="AI158" s="701"/>
      <c r="AJ158" s="701"/>
      <c r="AK158" s="701"/>
      <c r="AL158" s="701"/>
      <c r="AM158" s="701"/>
      <c r="AN158" s="701"/>
      <c r="AO158" s="701"/>
      <c r="AP158" s="701"/>
      <c r="AQ158" s="701"/>
      <c r="AR158" s="701"/>
      <c r="AS158" s="701"/>
      <c r="AT158" s="701"/>
      <c r="AU158" s="701"/>
      <c r="AV158" s="701"/>
      <c r="AW158" s="701"/>
      <c r="AX158" s="701"/>
      <c r="AY158" s="701"/>
      <c r="AZ158" s="701"/>
      <c r="BA158" s="701"/>
      <c r="BB158" s="701"/>
      <c r="BC158" s="701"/>
      <c r="BD158" s="701"/>
      <c r="BE158" s="701"/>
      <c r="BF158" s="701"/>
      <c r="BG158" s="701"/>
      <c r="BH158" s="701"/>
      <c r="BI158" s="701"/>
      <c r="BJ158" s="701"/>
      <c r="BK158" s="701"/>
      <c r="BL158" s="701"/>
      <c r="BM158" s="701"/>
      <c r="BN158" s="701"/>
      <c r="BO158" s="701"/>
      <c r="BP158" s="701"/>
      <c r="BQ158" s="701"/>
      <c r="BR158" s="701"/>
      <c r="BS158" s="701"/>
      <c r="BT158" s="701"/>
      <c r="BU158" s="701"/>
      <c r="BV158" s="701"/>
      <c r="BW158" s="701"/>
      <c r="BX158" s="701"/>
      <c r="BY158" s="701"/>
      <c r="BZ158" s="701"/>
      <c r="CA158" s="701"/>
      <c r="CB158" s="701"/>
      <c r="CC158" s="701"/>
      <c r="CD158" s="701"/>
      <c r="CE158" s="701"/>
      <c r="CF158" s="701"/>
      <c r="CG158" s="701"/>
      <c r="CH158" s="701"/>
      <c r="CI158" s="701"/>
      <c r="CJ158" s="701"/>
      <c r="CK158" s="701"/>
      <c r="CL158" s="701"/>
      <c r="CM158" s="701"/>
      <c r="CN158" s="701"/>
      <c r="CO158" s="701"/>
      <c r="CP158" s="701"/>
      <c r="CQ158" s="701"/>
      <c r="CR158" s="701"/>
      <c r="CS158" s="701"/>
      <c r="CT158" s="701"/>
      <c r="CU158" s="701"/>
      <c r="CV158" s="701"/>
      <c r="CW158" s="701"/>
      <c r="CX158" s="701"/>
      <c r="CY158" s="701"/>
      <c r="CZ158" s="701"/>
      <c r="DA158" s="701"/>
      <c r="DB158" s="701"/>
      <c r="DC158" s="701"/>
      <c r="DD158" s="701"/>
      <c r="DE158" s="701"/>
      <c r="DF158" s="701"/>
      <c r="DG158" s="701"/>
      <c r="DH158" s="701"/>
      <c r="DI158" s="701"/>
      <c r="DJ158" s="701"/>
      <c r="DK158" s="701"/>
      <c r="DL158" s="701"/>
      <c r="DM158" s="701"/>
      <c r="DN158" s="701"/>
      <c r="DO158" s="701"/>
      <c r="DP158" s="701"/>
      <c r="DQ158" s="701"/>
      <c r="DR158" s="701"/>
      <c r="DS158" s="701"/>
      <c r="DT158" s="701"/>
      <c r="DU158" s="701"/>
      <c r="DV158" s="701"/>
      <c r="DW158" s="701"/>
      <c r="DX158" s="701"/>
      <c r="DY158" s="701"/>
      <c r="DZ158" s="701"/>
      <c r="EA158" s="701"/>
      <c r="EB158" s="701"/>
      <c r="EC158" s="701"/>
      <c r="ED158" s="701"/>
      <c r="EE158" s="701"/>
      <c r="EF158" s="701"/>
      <c r="EG158" s="701"/>
      <c r="EH158" s="701"/>
      <c r="EI158" s="701"/>
      <c r="EJ158" s="701"/>
      <c r="EK158" s="701"/>
      <c r="EL158" s="701"/>
      <c r="EM158" s="701"/>
      <c r="EN158" s="701"/>
      <c r="EO158" s="701"/>
      <c r="EP158" s="701"/>
      <c r="EQ158" s="701"/>
      <c r="ER158" s="701"/>
      <c r="ES158" s="701"/>
      <c r="ET158" s="701"/>
      <c r="EU158" s="701"/>
      <c r="EV158" s="701"/>
      <c r="EW158" s="701"/>
      <c r="EX158" s="701"/>
      <c r="EY158" s="701"/>
      <c r="EZ158" s="701"/>
      <c r="FA158" s="701"/>
      <c r="FB158" s="701"/>
      <c r="FC158" s="701"/>
      <c r="FD158" s="701"/>
      <c r="FE158" s="701"/>
      <c r="FF158" s="701"/>
      <c r="FG158" s="701"/>
      <c r="FH158" s="701"/>
      <c r="FI158" s="701"/>
      <c r="FJ158" s="701"/>
      <c r="FK158" s="701"/>
      <c r="FL158" s="701"/>
      <c r="FM158" s="701"/>
      <c r="FN158" s="701"/>
      <c r="FO158" s="701"/>
      <c r="FP158" s="701"/>
      <c r="FQ158" s="701"/>
      <c r="FR158" s="701"/>
      <c r="FS158" s="701"/>
      <c r="FT158" s="701"/>
      <c r="FU158" s="701"/>
      <c r="FV158" s="701"/>
      <c r="FW158" s="701"/>
      <c r="FX158" s="701"/>
      <c r="FY158" s="701"/>
      <c r="FZ158" s="701"/>
      <c r="GA158" s="701"/>
      <c r="GB158" s="701"/>
      <c r="GC158" s="701"/>
      <c r="GD158" s="701"/>
      <c r="GE158" s="701"/>
      <c r="GF158" s="701"/>
      <c r="GG158" s="701"/>
      <c r="GH158" s="701"/>
      <c r="GI158" s="701"/>
      <c r="GJ158" s="701"/>
      <c r="GK158" s="701"/>
      <c r="GL158" s="701"/>
      <c r="GM158" s="701"/>
      <c r="GN158" s="701"/>
      <c r="GO158" s="701"/>
      <c r="GP158" s="701"/>
      <c r="GQ158" s="701"/>
      <c r="GR158" s="701"/>
      <c r="GS158" s="701"/>
      <c r="GT158" s="701"/>
      <c r="GU158" s="701"/>
      <c r="GV158" s="701"/>
      <c r="GW158" s="701"/>
      <c r="GX158" s="701"/>
      <c r="GY158" s="701"/>
      <c r="GZ158" s="701"/>
      <c r="HA158" s="701"/>
      <c r="HB158" s="701"/>
      <c r="HC158" s="701"/>
      <c r="HD158" s="701"/>
      <c r="HE158" s="701"/>
      <c r="HF158" s="701"/>
      <c r="HG158" s="701"/>
      <c r="HH158" s="701"/>
      <c r="HI158" s="701"/>
      <c r="HJ158" s="701"/>
      <c r="HK158" s="701"/>
      <c r="HL158" s="701"/>
      <c r="HM158" s="701"/>
      <c r="HN158" s="701"/>
      <c r="HO158" s="701"/>
      <c r="HP158" s="701"/>
      <c r="HQ158" s="701"/>
      <c r="HR158" s="701"/>
      <c r="HS158" s="701"/>
      <c r="HT158" s="701"/>
      <c r="HU158" s="701"/>
      <c r="HV158" s="701"/>
      <c r="HW158" s="701"/>
      <c r="HX158" s="701"/>
      <c r="HY158" s="701"/>
      <c r="HZ158" s="701"/>
      <c r="IA158" s="701"/>
      <c r="IB158" s="701"/>
      <c r="IC158" s="701"/>
      <c r="ID158" s="701"/>
      <c r="IE158" s="701"/>
      <c r="IF158" s="701"/>
      <c r="IG158" s="701"/>
      <c r="IH158" s="701"/>
      <c r="II158" s="701"/>
      <c r="IJ158" s="701"/>
      <c r="IK158" s="701"/>
      <c r="IL158" s="701"/>
      <c r="IM158" s="701"/>
      <c r="IN158" s="701"/>
      <c r="IO158" s="701"/>
      <c r="IP158" s="701"/>
      <c r="IQ158" s="701"/>
      <c r="IR158" s="701"/>
      <c r="IS158" s="701"/>
      <c r="IT158" s="701"/>
      <c r="IU158" s="701"/>
      <c r="IV158" s="701"/>
      <c r="IW158" s="701"/>
      <c r="IX158" s="701"/>
      <c r="IY158" s="701"/>
      <c r="IZ158" s="701"/>
      <c r="JA158" s="701"/>
      <c r="JB158" s="701"/>
      <c r="JC158" s="701"/>
      <c r="JD158" s="701"/>
      <c r="JE158" s="701"/>
      <c r="JF158" s="701"/>
      <c r="JG158" s="701"/>
      <c r="JH158" s="701"/>
      <c r="JI158" s="701"/>
      <c r="JJ158" s="701"/>
      <c r="JK158" s="701"/>
      <c r="JL158" s="701"/>
      <c r="JM158" s="701"/>
      <c r="JN158" s="701"/>
      <c r="JO158" s="701"/>
      <c r="JP158" s="701"/>
      <c r="JQ158" s="701"/>
      <c r="JR158" s="701"/>
      <c r="JS158" s="701"/>
      <c r="JT158" s="701"/>
      <c r="JU158" s="701"/>
      <c r="JV158" s="701"/>
      <c r="JW158" s="701"/>
      <c r="JX158" s="701"/>
      <c r="JY158" s="701"/>
      <c r="JZ158" s="701"/>
      <c r="KA158" s="701"/>
      <c r="KB158" s="701"/>
      <c r="KC158" s="701"/>
      <c r="KD158" s="701"/>
      <c r="KE158" s="701"/>
      <c r="KF158" s="701"/>
      <c r="KG158" s="701"/>
      <c r="KH158" s="701"/>
      <c r="KI158" s="701"/>
      <c r="KJ158" s="701"/>
      <c r="KK158" s="701"/>
      <c r="KL158" s="701"/>
      <c r="KM158" s="701"/>
      <c r="KN158" s="701"/>
      <c r="KO158" s="701"/>
      <c r="KP158" s="701"/>
      <c r="KQ158" s="701"/>
      <c r="KR158" s="701"/>
      <c r="KS158" s="701"/>
      <c r="KT158" s="701"/>
      <c r="KU158" s="701"/>
      <c r="KV158" s="701"/>
      <c r="KW158" s="701"/>
      <c r="KX158" s="701"/>
      <c r="KY158" s="701"/>
      <c r="KZ158" s="701"/>
      <c r="LA158" s="701"/>
      <c r="LB158" s="701"/>
      <c r="LC158" s="701"/>
      <c r="LD158" s="701"/>
      <c r="LE158" s="701"/>
      <c r="LF158" s="701"/>
      <c r="LG158" s="701"/>
      <c r="LH158" s="701"/>
      <c r="LI158" s="701"/>
      <c r="LJ158" s="701"/>
      <c r="LK158" s="701"/>
      <c r="LL158" s="701"/>
      <c r="LM158" s="701"/>
      <c r="LN158" s="701"/>
      <c r="LO158" s="701"/>
      <c r="LP158" s="701"/>
      <c r="LQ158" s="701"/>
      <c r="LR158" s="701"/>
      <c r="LS158" s="701"/>
      <c r="LT158" s="701"/>
      <c r="LU158" s="701"/>
      <c r="LV158" s="701"/>
      <c r="LW158" s="701"/>
      <c r="LX158" s="701"/>
      <c r="LY158" s="701"/>
      <c r="LZ158" s="701"/>
      <c r="MA158" s="701"/>
      <c r="MB158" s="701"/>
      <c r="MC158" s="701"/>
      <c r="MD158" s="701"/>
      <c r="ME158" s="701"/>
      <c r="MF158" s="701"/>
      <c r="MG158" s="701"/>
      <c r="MH158" s="701"/>
      <c r="MI158" s="701"/>
      <c r="MJ158" s="701"/>
      <c r="MK158" s="701"/>
      <c r="ML158" s="701"/>
      <c r="MM158" s="701"/>
      <c r="MN158" s="701"/>
      <c r="MO158" s="701"/>
      <c r="MP158" s="701"/>
      <c r="MQ158" s="701"/>
      <c r="MR158" s="701"/>
      <c r="MS158" s="701"/>
      <c r="MT158" s="701"/>
      <c r="MU158" s="701"/>
      <c r="MV158" s="701"/>
      <c r="MW158" s="701"/>
      <c r="MX158" s="701"/>
      <c r="MY158" s="701"/>
      <c r="MZ158" s="701"/>
      <c r="NA158" s="701"/>
      <c r="NB158" s="701"/>
      <c r="NC158" s="701"/>
      <c r="ND158" s="701"/>
      <c r="NE158" s="701"/>
      <c r="NF158" s="701"/>
      <c r="NG158" s="701"/>
      <c r="NH158" s="701"/>
      <c r="NI158" s="701"/>
      <c r="NJ158" s="701"/>
      <c r="NK158" s="701"/>
      <c r="NL158" s="701"/>
      <c r="NM158" s="701"/>
      <c r="NN158" s="701"/>
      <c r="NO158" s="701"/>
      <c r="NP158" s="701"/>
      <c r="NQ158" s="701"/>
      <c r="NR158" s="701"/>
      <c r="NS158" s="701"/>
      <c r="NT158" s="701"/>
      <c r="NU158" s="701"/>
      <c r="NV158" s="701"/>
      <c r="NW158" s="701"/>
      <c r="NX158" s="701"/>
      <c r="NY158" s="701"/>
      <c r="NZ158" s="701"/>
      <c r="OA158" s="701"/>
      <c r="OB158" s="701"/>
      <c r="OC158" s="701"/>
      <c r="OD158" s="701"/>
      <c r="OE158" s="701"/>
      <c r="OF158" s="701"/>
      <c r="OG158" s="701"/>
      <c r="OH158" s="701"/>
      <c r="OI158" s="701"/>
      <c r="OJ158" s="701"/>
      <c r="OK158" s="701"/>
      <c r="OL158" s="701"/>
      <c r="OM158" s="701"/>
      <c r="ON158" s="701"/>
      <c r="OO158" s="701"/>
      <c r="OP158" s="701"/>
      <c r="OQ158" s="701"/>
      <c r="OR158" s="701"/>
      <c r="OS158" s="701"/>
      <c r="OT158" s="701"/>
      <c r="OU158" s="701"/>
      <c r="OV158" s="701"/>
      <c r="OW158" s="701"/>
      <c r="OX158" s="701"/>
      <c r="OY158" s="701"/>
      <c r="OZ158" s="701"/>
      <c r="PA158" s="701"/>
      <c r="PB158" s="701"/>
      <c r="PC158" s="701"/>
      <c r="PD158" s="701"/>
      <c r="PE158" s="701"/>
      <c r="PF158" s="701"/>
      <c r="PG158" s="701"/>
      <c r="PH158" s="701"/>
      <c r="PI158" s="701"/>
      <c r="PJ158" s="701"/>
      <c r="PK158" s="701"/>
      <c r="PL158" s="701"/>
      <c r="PM158" s="701"/>
      <c r="PN158" s="701"/>
      <c r="PO158" s="701"/>
      <c r="PP158" s="701"/>
      <c r="PQ158" s="701"/>
      <c r="PR158" s="701"/>
      <c r="PS158" s="701"/>
      <c r="PT158" s="701"/>
      <c r="PU158" s="701"/>
      <c r="PV158" s="701"/>
      <c r="PW158" s="701"/>
      <c r="PX158" s="701"/>
      <c r="PY158" s="701"/>
      <c r="PZ158" s="701"/>
      <c r="QA158" s="701"/>
      <c r="QB158" s="701"/>
      <c r="QC158" s="701"/>
      <c r="QD158" s="701"/>
      <c r="QE158" s="701"/>
      <c r="QF158" s="701"/>
      <c r="QG158" s="701"/>
      <c r="QH158" s="701"/>
      <c r="QI158" s="701"/>
      <c r="QJ158" s="701"/>
      <c r="QK158" s="701"/>
      <c r="QL158" s="701"/>
      <c r="QM158" s="701"/>
      <c r="QN158" s="701"/>
      <c r="QO158" s="701"/>
      <c r="QP158" s="701"/>
      <c r="QQ158" s="701"/>
      <c r="QR158" s="701"/>
      <c r="QS158" s="701"/>
      <c r="QT158" s="701"/>
      <c r="QU158" s="701"/>
      <c r="QV158" s="701"/>
      <c r="QW158" s="701"/>
      <c r="QX158" s="701"/>
      <c r="QY158" s="701"/>
      <c r="QZ158" s="701"/>
      <c r="RA158" s="701"/>
      <c r="RB158" s="701"/>
      <c r="RC158" s="701"/>
      <c r="RD158" s="701"/>
      <c r="RE158" s="701"/>
      <c r="RF158" s="701"/>
      <c r="RG158" s="701"/>
      <c r="RH158" s="701"/>
      <c r="RI158" s="701"/>
      <c r="RJ158" s="701"/>
      <c r="RK158" s="701"/>
      <c r="RL158" s="701"/>
      <c r="RM158" s="701"/>
      <c r="RN158" s="701"/>
      <c r="RO158" s="701"/>
      <c r="RP158" s="701"/>
      <c r="RQ158" s="701"/>
      <c r="RR158" s="701"/>
      <c r="RS158" s="701"/>
      <c r="RT158" s="701"/>
      <c r="RU158" s="701"/>
      <c r="RV158" s="701"/>
      <c r="RW158" s="701"/>
      <c r="RX158" s="701"/>
      <c r="RY158" s="701"/>
      <c r="RZ158" s="701"/>
      <c r="SA158" s="701"/>
      <c r="SB158" s="701"/>
      <c r="SC158" s="701"/>
      <c r="SD158" s="701"/>
      <c r="SE158" s="701"/>
      <c r="SF158" s="701"/>
      <c r="SG158" s="701"/>
      <c r="SH158" s="701"/>
      <c r="SI158" s="701"/>
      <c r="SJ158" s="701"/>
      <c r="SK158" s="701"/>
      <c r="SL158" s="701"/>
      <c r="SM158" s="701"/>
      <c r="SN158" s="701"/>
      <c r="SO158" s="701"/>
      <c r="SP158" s="701"/>
      <c r="SQ158" s="701"/>
      <c r="SR158" s="701"/>
      <c r="SS158" s="701"/>
      <c r="ST158" s="701"/>
      <c r="SU158" s="701"/>
      <c r="SV158" s="701"/>
      <c r="SW158" s="701"/>
      <c r="SX158" s="701"/>
      <c r="SY158" s="701"/>
      <c r="SZ158" s="701"/>
      <c r="TA158" s="701"/>
      <c r="TB158" s="701"/>
      <c r="TC158" s="701"/>
      <c r="TD158" s="701"/>
      <c r="TE158" s="701"/>
      <c r="TF158" s="701"/>
      <c r="TG158" s="701"/>
      <c r="TH158" s="701"/>
      <c r="TI158" s="701"/>
      <c r="TJ158" s="701"/>
      <c r="TK158" s="701"/>
      <c r="TL158" s="701"/>
      <c r="TM158" s="701"/>
      <c r="TN158" s="701"/>
      <c r="TO158" s="701"/>
      <c r="TP158" s="701"/>
      <c r="TQ158" s="701"/>
      <c r="TR158" s="701"/>
      <c r="TS158" s="701"/>
      <c r="TT158" s="701"/>
      <c r="TU158" s="701"/>
      <c r="TV158" s="701"/>
      <c r="TW158" s="701"/>
      <c r="TX158" s="701"/>
      <c r="TY158" s="701"/>
      <c r="TZ158" s="701"/>
      <c r="UA158" s="701"/>
      <c r="UB158" s="701"/>
      <c r="UC158" s="701"/>
      <c r="UD158" s="701"/>
      <c r="UE158" s="701"/>
      <c r="UF158" s="701"/>
      <c r="UG158" s="701"/>
      <c r="UH158" s="701"/>
      <c r="UI158" s="701"/>
      <c r="UJ158" s="701"/>
      <c r="UK158" s="701"/>
      <c r="UL158" s="701"/>
      <c r="UM158" s="701"/>
      <c r="UN158" s="701"/>
      <c r="UO158" s="701"/>
      <c r="UP158" s="701"/>
      <c r="UQ158" s="701"/>
      <c r="UR158" s="701"/>
      <c r="US158" s="701"/>
      <c r="UT158" s="701"/>
      <c r="UU158" s="701"/>
      <c r="UV158" s="701"/>
      <c r="UW158" s="701"/>
      <c r="UX158" s="701"/>
      <c r="UY158" s="701"/>
      <c r="UZ158" s="701"/>
      <c r="VA158" s="701"/>
      <c r="VB158" s="701"/>
      <c r="VC158" s="701"/>
      <c r="VD158" s="701"/>
      <c r="VE158" s="701"/>
      <c r="VF158" s="701"/>
      <c r="VG158" s="701"/>
      <c r="VH158" s="701"/>
      <c r="VI158" s="701"/>
      <c r="VJ158" s="701"/>
      <c r="VK158" s="701"/>
      <c r="VL158" s="701"/>
      <c r="VM158" s="701"/>
      <c r="VN158" s="701"/>
      <c r="VO158" s="701"/>
      <c r="VP158" s="701"/>
      <c r="VQ158" s="701"/>
      <c r="VR158" s="701"/>
      <c r="VS158" s="701"/>
      <c r="VT158" s="701"/>
      <c r="VU158" s="701"/>
      <c r="VV158" s="701"/>
      <c r="VW158" s="701"/>
      <c r="VX158" s="701"/>
      <c r="VY158" s="701"/>
      <c r="VZ158" s="701"/>
      <c r="WA158" s="701"/>
      <c r="WB158" s="701"/>
      <c r="WC158" s="701"/>
      <c r="WD158" s="701"/>
      <c r="WE158" s="701"/>
      <c r="WF158" s="701"/>
      <c r="WG158" s="701"/>
      <c r="WH158" s="701"/>
      <c r="WI158" s="701"/>
      <c r="WJ158" s="701"/>
      <c r="WK158" s="701"/>
      <c r="WL158" s="701"/>
      <c r="WM158" s="701"/>
      <c r="WN158" s="701"/>
      <c r="WO158" s="701"/>
      <c r="WP158" s="701"/>
      <c r="WQ158" s="701"/>
      <c r="WR158" s="701"/>
      <c r="WS158" s="701"/>
      <c r="WT158" s="701"/>
      <c r="WU158" s="701"/>
      <c r="WV158" s="701"/>
      <c r="WW158" s="701"/>
      <c r="WX158" s="701"/>
      <c r="WY158" s="701"/>
      <c r="WZ158" s="701"/>
      <c r="XA158" s="701"/>
      <c r="XB158" s="701"/>
      <c r="XC158" s="701"/>
      <c r="XD158" s="701"/>
      <c r="XE158" s="701"/>
      <c r="XF158" s="701"/>
      <c r="XG158" s="701"/>
      <c r="XH158" s="701"/>
      <c r="XI158" s="701"/>
      <c r="XJ158" s="701"/>
      <c r="XK158" s="701"/>
      <c r="XL158" s="701"/>
      <c r="XM158" s="701"/>
      <c r="XN158" s="701"/>
      <c r="XO158" s="701"/>
      <c r="XP158" s="701"/>
      <c r="XQ158" s="701"/>
      <c r="XR158" s="701"/>
      <c r="XS158" s="701"/>
      <c r="XT158" s="701"/>
      <c r="XU158" s="701"/>
      <c r="XV158" s="701"/>
      <c r="XW158" s="701"/>
      <c r="XX158" s="701"/>
      <c r="XY158" s="701"/>
      <c r="XZ158" s="701"/>
      <c r="YA158" s="701"/>
      <c r="YB158" s="701"/>
      <c r="YC158" s="701"/>
      <c r="YD158" s="701"/>
      <c r="YE158" s="701"/>
      <c r="YF158" s="701"/>
      <c r="YG158" s="701"/>
      <c r="YH158" s="701"/>
      <c r="YI158" s="701"/>
      <c r="YJ158" s="701"/>
      <c r="YK158" s="701"/>
      <c r="YL158" s="701"/>
      <c r="YM158" s="701"/>
      <c r="YN158" s="701"/>
      <c r="YO158" s="701"/>
      <c r="YP158" s="701"/>
      <c r="YQ158" s="701"/>
      <c r="YR158" s="701"/>
      <c r="YS158" s="701"/>
      <c r="YT158" s="701"/>
      <c r="YU158" s="701"/>
      <c r="YV158" s="701"/>
      <c r="YW158" s="701"/>
      <c r="YX158" s="701"/>
      <c r="YY158" s="701"/>
      <c r="YZ158" s="701"/>
      <c r="ZA158" s="701"/>
      <c r="ZB158" s="701"/>
      <c r="ZC158" s="701"/>
      <c r="ZD158" s="701"/>
      <c r="ZE158" s="701"/>
      <c r="ZF158" s="701"/>
      <c r="ZG158" s="701"/>
      <c r="ZH158" s="701"/>
      <c r="ZI158" s="701"/>
      <c r="ZJ158" s="701"/>
      <c r="ZK158" s="701"/>
      <c r="ZL158" s="701"/>
      <c r="ZM158" s="701"/>
      <c r="ZN158" s="701"/>
      <c r="ZO158" s="701"/>
      <c r="ZP158" s="701"/>
      <c r="ZQ158" s="701"/>
      <c r="ZR158" s="701"/>
      <c r="ZS158" s="701"/>
      <c r="ZT158" s="701"/>
      <c r="ZU158" s="701"/>
      <c r="ZV158" s="701"/>
      <c r="ZW158" s="701"/>
      <c r="ZX158" s="701"/>
      <c r="ZY158" s="701"/>
      <c r="ZZ158" s="701"/>
      <c r="AAA158" s="701"/>
      <c r="AAB158" s="701"/>
      <c r="AAC158" s="701"/>
      <c r="AAD158" s="701"/>
      <c r="AAE158" s="701"/>
      <c r="AAF158" s="701"/>
      <c r="AAG158" s="701"/>
      <c r="AAH158" s="701"/>
      <c r="AAI158" s="701"/>
      <c r="AAJ158" s="701"/>
      <c r="AAK158" s="701"/>
      <c r="AAL158" s="701"/>
      <c r="AAM158" s="701"/>
      <c r="AAN158" s="701"/>
      <c r="AAO158" s="701"/>
      <c r="AAP158" s="701"/>
      <c r="AAQ158" s="701"/>
      <c r="AAR158" s="701"/>
      <c r="AAS158" s="701"/>
      <c r="AAT158" s="701"/>
      <c r="AAU158" s="701"/>
      <c r="AAV158" s="701"/>
      <c r="AAW158" s="701"/>
      <c r="AAX158" s="701"/>
      <c r="AAY158" s="701"/>
      <c r="AAZ158" s="701"/>
      <c r="ABA158" s="701"/>
      <c r="ABB158" s="701"/>
      <c r="ABC158" s="701"/>
      <c r="ABD158" s="701"/>
      <c r="ABE158" s="701"/>
      <c r="ABF158" s="701"/>
      <c r="ABG158" s="701"/>
      <c r="ABH158" s="701"/>
      <c r="ABI158" s="701"/>
      <c r="ABJ158" s="701"/>
      <c r="ABK158" s="701"/>
      <c r="ABL158" s="701"/>
      <c r="ABM158" s="701"/>
      <c r="ABN158" s="701"/>
      <c r="ABO158" s="701"/>
      <c r="ABP158" s="701"/>
      <c r="ABQ158" s="701"/>
      <c r="ABR158" s="701"/>
      <c r="ABS158" s="701"/>
      <c r="ABT158" s="701"/>
      <c r="ABU158" s="701"/>
      <c r="ABV158" s="701"/>
      <c r="ABW158" s="701"/>
      <c r="ABX158" s="701"/>
      <c r="ABY158" s="701"/>
      <c r="ABZ158" s="701"/>
      <c r="ACA158" s="701"/>
      <c r="ACB158" s="701"/>
      <c r="ACC158" s="701"/>
      <c r="ACD158" s="701"/>
      <c r="ACE158" s="701"/>
      <c r="ACF158" s="701"/>
      <c r="ACG158" s="701"/>
      <c r="ACH158" s="701"/>
      <c r="ACI158" s="701"/>
      <c r="ACJ158" s="701"/>
      <c r="ACK158" s="701"/>
      <c r="ACL158" s="701"/>
      <c r="ACM158" s="701"/>
      <c r="ACN158" s="701"/>
      <c r="ACO158" s="701"/>
      <c r="ACP158" s="701"/>
      <c r="ACQ158" s="701"/>
      <c r="ACR158" s="701"/>
      <c r="ACS158" s="701"/>
      <c r="ACT158" s="701"/>
      <c r="ACU158" s="701"/>
      <c r="ACV158" s="701"/>
      <c r="ACW158" s="701"/>
      <c r="ACX158" s="701"/>
      <c r="ACY158" s="701"/>
      <c r="ACZ158" s="701"/>
      <c r="ADA158" s="701"/>
      <c r="ADB158" s="701"/>
      <c r="ADC158" s="701"/>
      <c r="ADD158" s="701"/>
      <c r="ADE158" s="701"/>
      <c r="ADF158" s="701"/>
      <c r="ADG158" s="701"/>
      <c r="ADH158" s="701"/>
      <c r="ADI158" s="701"/>
      <c r="ADJ158" s="701"/>
      <c r="ADK158" s="701"/>
      <c r="ADL158" s="701"/>
      <c r="ADM158" s="701"/>
      <c r="ADN158" s="701"/>
      <c r="ADO158" s="701"/>
      <c r="ADP158" s="701"/>
      <c r="ADQ158" s="701"/>
      <c r="ADR158" s="701"/>
      <c r="ADS158" s="701"/>
      <c r="ADT158" s="701"/>
      <c r="ADU158" s="701"/>
      <c r="ADV158" s="701"/>
      <c r="ADW158" s="701"/>
      <c r="ADX158" s="701"/>
      <c r="ADY158" s="701"/>
      <c r="ADZ158" s="701"/>
      <c r="AEA158" s="701"/>
      <c r="AEB158" s="701"/>
      <c r="AEC158" s="701"/>
      <c r="AED158" s="701"/>
      <c r="AEE158" s="701"/>
      <c r="AEF158" s="701"/>
      <c r="AEG158" s="701"/>
      <c r="AEH158" s="701"/>
      <c r="AEI158" s="701"/>
      <c r="AEJ158" s="701"/>
      <c r="AEK158" s="701"/>
      <c r="AEL158" s="701"/>
      <c r="AEM158" s="701"/>
      <c r="AEN158" s="701"/>
      <c r="AEO158" s="701"/>
      <c r="AEP158" s="701"/>
      <c r="AEQ158" s="701"/>
      <c r="AER158" s="701"/>
      <c r="AES158" s="701"/>
      <c r="AET158" s="701"/>
      <c r="AEU158" s="701"/>
      <c r="AEV158" s="701"/>
      <c r="AEW158" s="701"/>
      <c r="AEX158" s="701"/>
      <c r="AEY158" s="701"/>
      <c r="AEZ158" s="701"/>
      <c r="AFA158" s="701"/>
      <c r="AFB158" s="701"/>
      <c r="AFC158" s="701"/>
      <c r="AFD158" s="701"/>
      <c r="AFE158" s="701"/>
      <c r="AFF158" s="701"/>
      <c r="AFG158" s="701"/>
      <c r="AFH158" s="701"/>
      <c r="AFI158" s="701"/>
      <c r="AFJ158" s="701"/>
      <c r="AFK158" s="701"/>
      <c r="AFL158" s="701"/>
      <c r="AFM158" s="701"/>
      <c r="AFN158" s="701"/>
      <c r="AFO158" s="701"/>
      <c r="AFP158" s="701"/>
      <c r="AFQ158" s="701"/>
      <c r="AFR158" s="701"/>
      <c r="AFS158" s="701"/>
      <c r="AFT158" s="701"/>
      <c r="AFU158" s="701"/>
      <c r="AFV158" s="701"/>
      <c r="AFW158" s="701"/>
      <c r="AFX158" s="701"/>
      <c r="AFY158" s="701"/>
      <c r="AFZ158" s="701"/>
      <c r="AGA158" s="701"/>
      <c r="AGB158" s="701"/>
      <c r="AGC158" s="701"/>
      <c r="AGD158" s="701"/>
      <c r="AGE158" s="701"/>
      <c r="AGF158" s="701"/>
      <c r="AGG158" s="701"/>
      <c r="AGH158" s="701"/>
      <c r="AGI158" s="701"/>
      <c r="AGJ158" s="701"/>
      <c r="AGK158" s="701"/>
      <c r="AGL158" s="701"/>
      <c r="AGM158" s="701"/>
      <c r="AGN158" s="701"/>
      <c r="AGO158" s="701"/>
      <c r="AGP158" s="701"/>
      <c r="AGQ158" s="701"/>
      <c r="AGR158" s="701"/>
      <c r="AGS158" s="701"/>
      <c r="AGT158" s="701"/>
      <c r="AGU158" s="701"/>
      <c r="AGV158" s="701"/>
      <c r="AGW158" s="701"/>
      <c r="AGX158" s="701"/>
      <c r="AGY158" s="701"/>
      <c r="AGZ158" s="701"/>
      <c r="AHA158" s="701"/>
      <c r="AHB158" s="701"/>
      <c r="AHC158" s="701"/>
      <c r="AHD158" s="701"/>
      <c r="AHE158" s="701"/>
      <c r="AHF158" s="701"/>
      <c r="AHG158" s="701"/>
      <c r="AHH158" s="701"/>
      <c r="AHI158" s="701"/>
      <c r="AHJ158" s="701"/>
      <c r="AHK158" s="701"/>
      <c r="AHL158" s="701"/>
      <c r="AHM158" s="701"/>
      <c r="AHN158" s="701"/>
      <c r="AHO158" s="701"/>
      <c r="AHP158" s="701"/>
      <c r="AHQ158" s="701"/>
      <c r="AHR158" s="701"/>
      <c r="AHS158" s="701"/>
      <c r="AHT158" s="701"/>
      <c r="AHU158" s="701"/>
      <c r="AHV158" s="701"/>
      <c r="AHW158" s="701"/>
      <c r="AHX158" s="701"/>
      <c r="AHY158" s="701"/>
      <c r="AHZ158" s="701"/>
      <c r="AIA158" s="701"/>
      <c r="AIB158" s="701"/>
      <c r="AIC158" s="701"/>
      <c r="AID158" s="701"/>
      <c r="AIE158" s="701"/>
      <c r="AIF158" s="701"/>
      <c r="AIG158" s="701"/>
      <c r="AIH158" s="701"/>
      <c r="AII158" s="701"/>
      <c r="AIJ158" s="701"/>
      <c r="AIK158" s="701"/>
      <c r="AIL158" s="701"/>
      <c r="AIM158" s="701"/>
      <c r="AIN158" s="701"/>
      <c r="AIO158" s="701"/>
      <c r="AIP158" s="701"/>
      <c r="AIQ158" s="701"/>
      <c r="AIR158" s="701"/>
      <c r="AIS158" s="701"/>
      <c r="AIT158" s="701"/>
      <c r="AIU158" s="701"/>
      <c r="AIV158" s="701"/>
      <c r="AIW158" s="701"/>
      <c r="AIX158" s="701"/>
      <c r="AIY158" s="701"/>
      <c r="AIZ158" s="701"/>
      <c r="AJA158" s="701"/>
      <c r="AJB158" s="701"/>
      <c r="AJC158" s="701"/>
      <c r="AJD158" s="701"/>
      <c r="AJE158" s="701"/>
      <c r="AJF158" s="701"/>
      <c r="AJG158" s="701"/>
      <c r="AJH158" s="701"/>
      <c r="AJI158" s="701"/>
      <c r="AJJ158" s="701"/>
      <c r="AJK158" s="701"/>
      <c r="AJL158" s="701"/>
      <c r="AJM158" s="701"/>
      <c r="AJN158" s="701"/>
      <c r="AJO158" s="701"/>
      <c r="AJP158" s="701"/>
      <c r="AJQ158" s="701"/>
      <c r="AJR158" s="701"/>
      <c r="AJS158" s="701"/>
      <c r="AJT158" s="701"/>
      <c r="AJU158" s="701"/>
      <c r="AJV158" s="701"/>
      <c r="AJW158" s="701"/>
      <c r="AJX158" s="701"/>
      <c r="AJY158" s="701"/>
      <c r="AJZ158" s="701"/>
      <c r="AKA158" s="701"/>
      <c r="AKB158" s="701"/>
      <c r="AKC158" s="701"/>
      <c r="AKD158" s="701"/>
      <c r="AKE158" s="701"/>
      <c r="AKF158" s="701"/>
      <c r="AKG158" s="701"/>
      <c r="AKH158" s="701"/>
      <c r="AKI158" s="701"/>
      <c r="AKJ158" s="701"/>
      <c r="AKK158" s="701"/>
      <c r="AKL158" s="701"/>
      <c r="AKM158" s="701"/>
      <c r="AKN158" s="701"/>
      <c r="AKO158" s="701"/>
      <c r="AKP158" s="701"/>
      <c r="AKQ158" s="701"/>
      <c r="AKR158" s="701"/>
      <c r="AKS158" s="701"/>
      <c r="AKT158" s="701"/>
      <c r="AKU158" s="701"/>
      <c r="AKV158" s="701"/>
      <c r="AKW158" s="701"/>
      <c r="AKX158" s="701"/>
      <c r="AKY158" s="701"/>
      <c r="AKZ158" s="701"/>
      <c r="ALA158" s="701"/>
      <c r="ALB158" s="701"/>
      <c r="ALC158" s="701"/>
      <c r="ALD158" s="701"/>
      <c r="ALE158" s="701"/>
      <c r="ALF158" s="701"/>
      <c r="ALG158" s="701"/>
      <c r="ALH158" s="701"/>
      <c r="ALI158" s="701"/>
      <c r="ALJ158" s="701"/>
      <c r="ALK158" s="701"/>
      <c r="ALL158" s="701"/>
      <c r="ALM158" s="701"/>
      <c r="ALN158" s="701"/>
      <c r="ALO158" s="701"/>
      <c r="ALP158" s="701"/>
      <c r="ALQ158" s="701"/>
      <c r="ALR158" s="701"/>
      <c r="ALS158" s="701"/>
      <c r="ALT158" s="701"/>
      <c r="ALU158" s="701"/>
      <c r="ALV158" s="701"/>
      <c r="ALW158" s="701"/>
      <c r="ALX158" s="701"/>
      <c r="ALY158" s="701"/>
      <c r="ALZ158" s="701"/>
      <c r="AMA158" s="701"/>
      <c r="AMB158" s="701"/>
      <c r="AMC158" s="701"/>
      <c r="AMD158" s="701"/>
      <c r="AME158" s="701"/>
      <c r="AMF158" s="701"/>
      <c r="AMG158" s="701"/>
      <c r="AMH158" s="701"/>
      <c r="AMI158" s="701"/>
      <c r="AMJ158" s="701"/>
    </row>
    <row r="159" spans="1:1024" s="697" customFormat="1" ht="25.2" customHeight="1">
      <c r="A159" s="1681" t="s">
        <v>3981</v>
      </c>
      <c r="B159" s="1681" t="s">
        <v>3982</v>
      </c>
      <c r="C159" s="1681" t="s">
        <v>1041</v>
      </c>
      <c r="D159" s="1685" t="s">
        <v>9510</v>
      </c>
      <c r="E159" s="1684" t="s">
        <v>3989</v>
      </c>
      <c r="F159" s="1681" t="s">
        <v>1636</v>
      </c>
      <c r="G159" s="1681">
        <v>3</v>
      </c>
      <c r="H159" s="1681">
        <v>3</v>
      </c>
      <c r="I159" s="1681">
        <v>3</v>
      </c>
      <c r="J159" s="1681">
        <v>20</v>
      </c>
      <c r="K159" s="1737">
        <v>6.67</v>
      </c>
      <c r="L159" s="1748" t="s">
        <v>3540</v>
      </c>
      <c r="M159" s="701"/>
      <c r="N159" s="701"/>
      <c r="O159" s="701"/>
      <c r="P159" s="701"/>
      <c r="Q159" s="701"/>
      <c r="R159" s="701"/>
      <c r="S159" s="701"/>
      <c r="T159" s="701"/>
      <c r="U159" s="701"/>
      <c r="V159" s="701"/>
      <c r="W159" s="701"/>
      <c r="X159" s="701"/>
      <c r="Y159" s="701"/>
      <c r="Z159" s="701"/>
      <c r="AA159" s="701"/>
      <c r="AB159" s="701"/>
      <c r="AC159" s="701"/>
      <c r="AD159" s="701"/>
      <c r="AE159" s="701"/>
      <c r="AF159" s="701"/>
      <c r="AG159" s="701"/>
      <c r="AH159" s="701"/>
      <c r="AI159" s="701"/>
      <c r="AJ159" s="701"/>
      <c r="AK159" s="701"/>
      <c r="AL159" s="701"/>
      <c r="AM159" s="701"/>
      <c r="AN159" s="701"/>
      <c r="AO159" s="701"/>
      <c r="AP159" s="701"/>
      <c r="AQ159" s="701"/>
      <c r="AR159" s="701"/>
      <c r="AS159" s="701"/>
      <c r="AT159" s="701"/>
      <c r="AU159" s="701"/>
      <c r="AV159" s="701"/>
      <c r="AW159" s="701"/>
      <c r="AX159" s="701"/>
      <c r="AY159" s="701"/>
      <c r="AZ159" s="701"/>
      <c r="BA159" s="701"/>
      <c r="BB159" s="701"/>
      <c r="BC159" s="701"/>
      <c r="BD159" s="701"/>
      <c r="BE159" s="701"/>
      <c r="BF159" s="701"/>
      <c r="BG159" s="701"/>
      <c r="BH159" s="701"/>
      <c r="BI159" s="701"/>
      <c r="BJ159" s="701"/>
      <c r="BK159" s="701"/>
      <c r="BL159" s="701"/>
      <c r="BM159" s="701"/>
      <c r="BN159" s="701"/>
      <c r="BO159" s="701"/>
      <c r="BP159" s="701"/>
      <c r="BQ159" s="701"/>
      <c r="BR159" s="701"/>
      <c r="BS159" s="701"/>
      <c r="BT159" s="701"/>
      <c r="BU159" s="701"/>
      <c r="BV159" s="701"/>
      <c r="BW159" s="701"/>
      <c r="BX159" s="701"/>
      <c r="BY159" s="701"/>
      <c r="BZ159" s="701"/>
      <c r="CA159" s="701"/>
      <c r="CB159" s="701"/>
      <c r="CC159" s="701"/>
      <c r="CD159" s="701"/>
      <c r="CE159" s="701"/>
      <c r="CF159" s="701"/>
      <c r="CG159" s="701"/>
      <c r="CH159" s="701"/>
      <c r="CI159" s="701"/>
      <c r="CJ159" s="701"/>
      <c r="CK159" s="701"/>
      <c r="CL159" s="701"/>
      <c r="CM159" s="701"/>
      <c r="CN159" s="701"/>
      <c r="CO159" s="701"/>
      <c r="CP159" s="701"/>
      <c r="CQ159" s="701"/>
      <c r="CR159" s="701"/>
      <c r="CS159" s="701"/>
      <c r="CT159" s="701"/>
      <c r="CU159" s="701"/>
      <c r="CV159" s="701"/>
      <c r="CW159" s="701"/>
      <c r="CX159" s="701"/>
      <c r="CY159" s="701"/>
      <c r="CZ159" s="701"/>
      <c r="DA159" s="701"/>
      <c r="DB159" s="701"/>
      <c r="DC159" s="701"/>
      <c r="DD159" s="701"/>
      <c r="DE159" s="701"/>
      <c r="DF159" s="701"/>
      <c r="DG159" s="701"/>
      <c r="DH159" s="701"/>
      <c r="DI159" s="701"/>
      <c r="DJ159" s="701"/>
      <c r="DK159" s="701"/>
      <c r="DL159" s="701"/>
      <c r="DM159" s="701"/>
      <c r="DN159" s="701"/>
      <c r="DO159" s="701"/>
      <c r="DP159" s="701"/>
      <c r="DQ159" s="701"/>
      <c r="DR159" s="701"/>
      <c r="DS159" s="701"/>
      <c r="DT159" s="701"/>
      <c r="DU159" s="701"/>
      <c r="DV159" s="701"/>
      <c r="DW159" s="701"/>
      <c r="DX159" s="701"/>
      <c r="DY159" s="701"/>
      <c r="DZ159" s="701"/>
      <c r="EA159" s="701"/>
      <c r="EB159" s="701"/>
      <c r="EC159" s="701"/>
      <c r="ED159" s="701"/>
      <c r="EE159" s="701"/>
      <c r="EF159" s="701"/>
      <c r="EG159" s="701"/>
      <c r="EH159" s="701"/>
      <c r="EI159" s="701"/>
      <c r="EJ159" s="701"/>
      <c r="EK159" s="701"/>
      <c r="EL159" s="701"/>
      <c r="EM159" s="701"/>
      <c r="EN159" s="701"/>
      <c r="EO159" s="701"/>
      <c r="EP159" s="701"/>
      <c r="EQ159" s="701"/>
      <c r="ER159" s="701"/>
      <c r="ES159" s="701"/>
      <c r="ET159" s="701"/>
      <c r="EU159" s="701"/>
      <c r="EV159" s="701"/>
      <c r="EW159" s="701"/>
      <c r="EX159" s="701"/>
      <c r="EY159" s="701"/>
      <c r="EZ159" s="701"/>
      <c r="FA159" s="701"/>
      <c r="FB159" s="701"/>
      <c r="FC159" s="701"/>
      <c r="FD159" s="701"/>
      <c r="FE159" s="701"/>
      <c r="FF159" s="701"/>
      <c r="FG159" s="701"/>
      <c r="FH159" s="701"/>
      <c r="FI159" s="701"/>
      <c r="FJ159" s="701"/>
      <c r="FK159" s="701"/>
      <c r="FL159" s="701"/>
      <c r="FM159" s="701"/>
      <c r="FN159" s="701"/>
      <c r="FO159" s="701"/>
      <c r="FP159" s="701"/>
      <c r="FQ159" s="701"/>
      <c r="FR159" s="701"/>
      <c r="FS159" s="701"/>
      <c r="FT159" s="701"/>
      <c r="FU159" s="701"/>
      <c r="FV159" s="701"/>
      <c r="FW159" s="701"/>
      <c r="FX159" s="701"/>
      <c r="FY159" s="701"/>
      <c r="FZ159" s="701"/>
      <c r="GA159" s="701"/>
      <c r="GB159" s="701"/>
      <c r="GC159" s="701"/>
      <c r="GD159" s="701"/>
      <c r="GE159" s="701"/>
      <c r="GF159" s="701"/>
      <c r="GG159" s="701"/>
      <c r="GH159" s="701"/>
      <c r="GI159" s="701"/>
      <c r="GJ159" s="701"/>
      <c r="GK159" s="701"/>
      <c r="GL159" s="701"/>
      <c r="GM159" s="701"/>
      <c r="GN159" s="701"/>
      <c r="GO159" s="701"/>
      <c r="GP159" s="701"/>
      <c r="GQ159" s="701"/>
      <c r="GR159" s="701"/>
      <c r="GS159" s="701"/>
      <c r="GT159" s="701"/>
      <c r="GU159" s="701"/>
      <c r="GV159" s="701"/>
      <c r="GW159" s="701"/>
      <c r="GX159" s="701"/>
      <c r="GY159" s="701"/>
      <c r="GZ159" s="701"/>
      <c r="HA159" s="701"/>
      <c r="HB159" s="701"/>
      <c r="HC159" s="701"/>
      <c r="HD159" s="701"/>
      <c r="HE159" s="701"/>
      <c r="HF159" s="701"/>
      <c r="HG159" s="701"/>
      <c r="HH159" s="701"/>
      <c r="HI159" s="701"/>
      <c r="HJ159" s="701"/>
      <c r="HK159" s="701"/>
      <c r="HL159" s="701"/>
      <c r="HM159" s="701"/>
      <c r="HN159" s="701"/>
      <c r="HO159" s="701"/>
      <c r="HP159" s="701"/>
      <c r="HQ159" s="701"/>
      <c r="HR159" s="701"/>
      <c r="HS159" s="701"/>
      <c r="HT159" s="701"/>
      <c r="HU159" s="701"/>
      <c r="HV159" s="701"/>
      <c r="HW159" s="701"/>
      <c r="HX159" s="701"/>
      <c r="HY159" s="701"/>
      <c r="HZ159" s="701"/>
      <c r="IA159" s="701"/>
      <c r="IB159" s="701"/>
      <c r="IC159" s="701"/>
      <c r="ID159" s="701"/>
      <c r="IE159" s="701"/>
      <c r="IF159" s="701"/>
      <c r="IG159" s="701"/>
      <c r="IH159" s="701"/>
      <c r="II159" s="701"/>
      <c r="IJ159" s="701"/>
      <c r="IK159" s="701"/>
      <c r="IL159" s="701"/>
      <c r="IM159" s="701"/>
      <c r="IN159" s="701"/>
      <c r="IO159" s="701"/>
      <c r="IP159" s="701"/>
      <c r="IQ159" s="701"/>
      <c r="IR159" s="701"/>
      <c r="IS159" s="701"/>
      <c r="IT159" s="701"/>
      <c r="IU159" s="701"/>
      <c r="IV159" s="701"/>
      <c r="IW159" s="701"/>
      <c r="IX159" s="701"/>
      <c r="IY159" s="701"/>
      <c r="IZ159" s="701"/>
      <c r="JA159" s="701"/>
      <c r="JB159" s="701"/>
      <c r="JC159" s="701"/>
      <c r="JD159" s="701"/>
      <c r="JE159" s="701"/>
      <c r="JF159" s="701"/>
      <c r="JG159" s="701"/>
      <c r="JH159" s="701"/>
      <c r="JI159" s="701"/>
      <c r="JJ159" s="701"/>
      <c r="JK159" s="701"/>
      <c r="JL159" s="701"/>
      <c r="JM159" s="701"/>
      <c r="JN159" s="701"/>
      <c r="JO159" s="701"/>
      <c r="JP159" s="701"/>
      <c r="JQ159" s="701"/>
      <c r="JR159" s="701"/>
      <c r="JS159" s="701"/>
      <c r="JT159" s="701"/>
      <c r="JU159" s="701"/>
      <c r="JV159" s="701"/>
      <c r="JW159" s="701"/>
      <c r="JX159" s="701"/>
      <c r="JY159" s="701"/>
      <c r="JZ159" s="701"/>
      <c r="KA159" s="701"/>
      <c r="KB159" s="701"/>
      <c r="KC159" s="701"/>
      <c r="KD159" s="701"/>
      <c r="KE159" s="701"/>
      <c r="KF159" s="701"/>
      <c r="KG159" s="701"/>
      <c r="KH159" s="701"/>
      <c r="KI159" s="701"/>
      <c r="KJ159" s="701"/>
      <c r="KK159" s="701"/>
      <c r="KL159" s="701"/>
      <c r="KM159" s="701"/>
      <c r="KN159" s="701"/>
      <c r="KO159" s="701"/>
      <c r="KP159" s="701"/>
      <c r="KQ159" s="701"/>
      <c r="KR159" s="701"/>
      <c r="KS159" s="701"/>
      <c r="KT159" s="701"/>
      <c r="KU159" s="701"/>
      <c r="KV159" s="701"/>
      <c r="KW159" s="701"/>
      <c r="KX159" s="701"/>
      <c r="KY159" s="701"/>
      <c r="KZ159" s="701"/>
      <c r="LA159" s="701"/>
      <c r="LB159" s="701"/>
      <c r="LC159" s="701"/>
      <c r="LD159" s="701"/>
      <c r="LE159" s="701"/>
      <c r="LF159" s="701"/>
      <c r="LG159" s="701"/>
      <c r="LH159" s="701"/>
      <c r="LI159" s="701"/>
      <c r="LJ159" s="701"/>
      <c r="LK159" s="701"/>
      <c r="LL159" s="701"/>
      <c r="LM159" s="701"/>
      <c r="LN159" s="701"/>
      <c r="LO159" s="701"/>
      <c r="LP159" s="701"/>
      <c r="LQ159" s="701"/>
      <c r="LR159" s="701"/>
      <c r="LS159" s="701"/>
      <c r="LT159" s="701"/>
      <c r="LU159" s="701"/>
      <c r="LV159" s="701"/>
      <c r="LW159" s="701"/>
      <c r="LX159" s="701"/>
      <c r="LY159" s="701"/>
      <c r="LZ159" s="701"/>
      <c r="MA159" s="701"/>
      <c r="MB159" s="701"/>
      <c r="MC159" s="701"/>
      <c r="MD159" s="701"/>
      <c r="ME159" s="701"/>
      <c r="MF159" s="701"/>
      <c r="MG159" s="701"/>
      <c r="MH159" s="701"/>
      <c r="MI159" s="701"/>
      <c r="MJ159" s="701"/>
      <c r="MK159" s="701"/>
      <c r="ML159" s="701"/>
      <c r="MM159" s="701"/>
      <c r="MN159" s="701"/>
      <c r="MO159" s="701"/>
      <c r="MP159" s="701"/>
      <c r="MQ159" s="701"/>
      <c r="MR159" s="701"/>
      <c r="MS159" s="701"/>
      <c r="MT159" s="701"/>
      <c r="MU159" s="701"/>
      <c r="MV159" s="701"/>
      <c r="MW159" s="701"/>
      <c r="MX159" s="701"/>
      <c r="MY159" s="701"/>
      <c r="MZ159" s="701"/>
      <c r="NA159" s="701"/>
      <c r="NB159" s="701"/>
      <c r="NC159" s="701"/>
      <c r="ND159" s="701"/>
      <c r="NE159" s="701"/>
      <c r="NF159" s="701"/>
      <c r="NG159" s="701"/>
      <c r="NH159" s="701"/>
      <c r="NI159" s="701"/>
      <c r="NJ159" s="701"/>
      <c r="NK159" s="701"/>
      <c r="NL159" s="701"/>
      <c r="NM159" s="701"/>
      <c r="NN159" s="701"/>
      <c r="NO159" s="701"/>
      <c r="NP159" s="701"/>
      <c r="NQ159" s="701"/>
      <c r="NR159" s="701"/>
      <c r="NS159" s="701"/>
      <c r="NT159" s="701"/>
      <c r="NU159" s="701"/>
      <c r="NV159" s="701"/>
      <c r="NW159" s="701"/>
      <c r="NX159" s="701"/>
      <c r="NY159" s="701"/>
      <c r="NZ159" s="701"/>
      <c r="OA159" s="701"/>
      <c r="OB159" s="701"/>
      <c r="OC159" s="701"/>
      <c r="OD159" s="701"/>
      <c r="OE159" s="701"/>
      <c r="OF159" s="701"/>
      <c r="OG159" s="701"/>
      <c r="OH159" s="701"/>
      <c r="OI159" s="701"/>
      <c r="OJ159" s="701"/>
      <c r="OK159" s="701"/>
      <c r="OL159" s="701"/>
      <c r="OM159" s="701"/>
      <c r="ON159" s="701"/>
      <c r="OO159" s="701"/>
      <c r="OP159" s="701"/>
      <c r="OQ159" s="701"/>
      <c r="OR159" s="701"/>
      <c r="OS159" s="701"/>
      <c r="OT159" s="701"/>
      <c r="OU159" s="701"/>
      <c r="OV159" s="701"/>
      <c r="OW159" s="701"/>
      <c r="OX159" s="701"/>
      <c r="OY159" s="701"/>
      <c r="OZ159" s="701"/>
      <c r="PA159" s="701"/>
      <c r="PB159" s="701"/>
      <c r="PC159" s="701"/>
      <c r="PD159" s="701"/>
      <c r="PE159" s="701"/>
      <c r="PF159" s="701"/>
      <c r="PG159" s="701"/>
      <c r="PH159" s="701"/>
      <c r="PI159" s="701"/>
      <c r="PJ159" s="701"/>
      <c r="PK159" s="701"/>
      <c r="PL159" s="701"/>
      <c r="PM159" s="701"/>
      <c r="PN159" s="701"/>
      <c r="PO159" s="701"/>
      <c r="PP159" s="701"/>
      <c r="PQ159" s="701"/>
      <c r="PR159" s="701"/>
      <c r="PS159" s="701"/>
      <c r="PT159" s="701"/>
      <c r="PU159" s="701"/>
      <c r="PV159" s="701"/>
      <c r="PW159" s="701"/>
      <c r="PX159" s="701"/>
      <c r="PY159" s="701"/>
      <c r="PZ159" s="701"/>
      <c r="QA159" s="701"/>
      <c r="QB159" s="701"/>
      <c r="QC159" s="701"/>
      <c r="QD159" s="701"/>
      <c r="QE159" s="701"/>
      <c r="QF159" s="701"/>
      <c r="QG159" s="701"/>
      <c r="QH159" s="701"/>
      <c r="QI159" s="701"/>
      <c r="QJ159" s="701"/>
      <c r="QK159" s="701"/>
      <c r="QL159" s="701"/>
      <c r="QM159" s="701"/>
      <c r="QN159" s="701"/>
      <c r="QO159" s="701"/>
      <c r="QP159" s="701"/>
      <c r="QQ159" s="701"/>
      <c r="QR159" s="701"/>
      <c r="QS159" s="701"/>
      <c r="QT159" s="701"/>
      <c r="QU159" s="701"/>
      <c r="QV159" s="701"/>
      <c r="QW159" s="701"/>
      <c r="QX159" s="701"/>
      <c r="QY159" s="701"/>
      <c r="QZ159" s="701"/>
      <c r="RA159" s="701"/>
      <c r="RB159" s="701"/>
      <c r="RC159" s="701"/>
      <c r="RD159" s="701"/>
      <c r="RE159" s="701"/>
      <c r="RF159" s="701"/>
      <c r="RG159" s="701"/>
      <c r="RH159" s="701"/>
      <c r="RI159" s="701"/>
      <c r="RJ159" s="701"/>
      <c r="RK159" s="701"/>
      <c r="RL159" s="701"/>
      <c r="RM159" s="701"/>
      <c r="RN159" s="701"/>
      <c r="RO159" s="701"/>
      <c r="RP159" s="701"/>
      <c r="RQ159" s="701"/>
      <c r="RR159" s="701"/>
      <c r="RS159" s="701"/>
      <c r="RT159" s="701"/>
      <c r="RU159" s="701"/>
      <c r="RV159" s="701"/>
      <c r="RW159" s="701"/>
      <c r="RX159" s="701"/>
      <c r="RY159" s="701"/>
      <c r="RZ159" s="701"/>
      <c r="SA159" s="701"/>
      <c r="SB159" s="701"/>
      <c r="SC159" s="701"/>
      <c r="SD159" s="701"/>
      <c r="SE159" s="701"/>
      <c r="SF159" s="701"/>
      <c r="SG159" s="701"/>
      <c r="SH159" s="701"/>
      <c r="SI159" s="701"/>
      <c r="SJ159" s="701"/>
      <c r="SK159" s="701"/>
      <c r="SL159" s="701"/>
      <c r="SM159" s="701"/>
      <c r="SN159" s="701"/>
      <c r="SO159" s="701"/>
      <c r="SP159" s="701"/>
      <c r="SQ159" s="701"/>
      <c r="SR159" s="701"/>
      <c r="SS159" s="701"/>
      <c r="ST159" s="701"/>
      <c r="SU159" s="701"/>
      <c r="SV159" s="701"/>
      <c r="SW159" s="701"/>
      <c r="SX159" s="701"/>
      <c r="SY159" s="701"/>
      <c r="SZ159" s="701"/>
      <c r="TA159" s="701"/>
      <c r="TB159" s="701"/>
      <c r="TC159" s="701"/>
      <c r="TD159" s="701"/>
      <c r="TE159" s="701"/>
      <c r="TF159" s="701"/>
      <c r="TG159" s="701"/>
      <c r="TH159" s="701"/>
      <c r="TI159" s="701"/>
      <c r="TJ159" s="701"/>
      <c r="TK159" s="701"/>
      <c r="TL159" s="701"/>
      <c r="TM159" s="701"/>
      <c r="TN159" s="701"/>
      <c r="TO159" s="701"/>
      <c r="TP159" s="701"/>
      <c r="TQ159" s="701"/>
      <c r="TR159" s="701"/>
      <c r="TS159" s="701"/>
      <c r="TT159" s="701"/>
      <c r="TU159" s="701"/>
      <c r="TV159" s="701"/>
      <c r="TW159" s="701"/>
      <c r="TX159" s="701"/>
      <c r="TY159" s="701"/>
      <c r="TZ159" s="701"/>
      <c r="UA159" s="701"/>
      <c r="UB159" s="701"/>
      <c r="UC159" s="701"/>
      <c r="UD159" s="701"/>
      <c r="UE159" s="701"/>
      <c r="UF159" s="701"/>
      <c r="UG159" s="701"/>
      <c r="UH159" s="701"/>
      <c r="UI159" s="701"/>
      <c r="UJ159" s="701"/>
      <c r="UK159" s="701"/>
      <c r="UL159" s="701"/>
      <c r="UM159" s="701"/>
      <c r="UN159" s="701"/>
      <c r="UO159" s="701"/>
      <c r="UP159" s="701"/>
      <c r="UQ159" s="701"/>
      <c r="UR159" s="701"/>
      <c r="US159" s="701"/>
      <c r="UT159" s="701"/>
      <c r="UU159" s="701"/>
      <c r="UV159" s="701"/>
      <c r="UW159" s="701"/>
      <c r="UX159" s="701"/>
      <c r="UY159" s="701"/>
      <c r="UZ159" s="701"/>
      <c r="VA159" s="701"/>
      <c r="VB159" s="701"/>
      <c r="VC159" s="701"/>
      <c r="VD159" s="701"/>
      <c r="VE159" s="701"/>
      <c r="VF159" s="701"/>
      <c r="VG159" s="701"/>
      <c r="VH159" s="701"/>
      <c r="VI159" s="701"/>
      <c r="VJ159" s="701"/>
      <c r="VK159" s="701"/>
      <c r="VL159" s="701"/>
      <c r="VM159" s="701"/>
      <c r="VN159" s="701"/>
      <c r="VO159" s="701"/>
      <c r="VP159" s="701"/>
      <c r="VQ159" s="701"/>
      <c r="VR159" s="701"/>
      <c r="VS159" s="701"/>
      <c r="VT159" s="701"/>
      <c r="VU159" s="701"/>
      <c r="VV159" s="701"/>
      <c r="VW159" s="701"/>
      <c r="VX159" s="701"/>
      <c r="VY159" s="701"/>
      <c r="VZ159" s="701"/>
      <c r="WA159" s="701"/>
      <c r="WB159" s="701"/>
      <c r="WC159" s="701"/>
      <c r="WD159" s="701"/>
      <c r="WE159" s="701"/>
      <c r="WF159" s="701"/>
      <c r="WG159" s="701"/>
      <c r="WH159" s="701"/>
      <c r="WI159" s="701"/>
      <c r="WJ159" s="701"/>
      <c r="WK159" s="701"/>
      <c r="WL159" s="701"/>
      <c r="WM159" s="701"/>
      <c r="WN159" s="701"/>
      <c r="WO159" s="701"/>
      <c r="WP159" s="701"/>
      <c r="WQ159" s="701"/>
      <c r="WR159" s="701"/>
      <c r="WS159" s="701"/>
      <c r="WT159" s="701"/>
      <c r="WU159" s="701"/>
      <c r="WV159" s="701"/>
      <c r="WW159" s="701"/>
      <c r="WX159" s="701"/>
      <c r="WY159" s="701"/>
      <c r="WZ159" s="701"/>
      <c r="XA159" s="701"/>
      <c r="XB159" s="701"/>
      <c r="XC159" s="701"/>
      <c r="XD159" s="701"/>
      <c r="XE159" s="701"/>
      <c r="XF159" s="701"/>
      <c r="XG159" s="701"/>
      <c r="XH159" s="701"/>
      <c r="XI159" s="701"/>
      <c r="XJ159" s="701"/>
      <c r="XK159" s="701"/>
      <c r="XL159" s="701"/>
      <c r="XM159" s="701"/>
      <c r="XN159" s="701"/>
      <c r="XO159" s="701"/>
      <c r="XP159" s="701"/>
      <c r="XQ159" s="701"/>
      <c r="XR159" s="701"/>
      <c r="XS159" s="701"/>
      <c r="XT159" s="701"/>
      <c r="XU159" s="701"/>
      <c r="XV159" s="701"/>
      <c r="XW159" s="701"/>
      <c r="XX159" s="701"/>
      <c r="XY159" s="701"/>
      <c r="XZ159" s="701"/>
      <c r="YA159" s="701"/>
      <c r="YB159" s="701"/>
      <c r="YC159" s="701"/>
      <c r="YD159" s="701"/>
      <c r="YE159" s="701"/>
      <c r="YF159" s="701"/>
      <c r="YG159" s="701"/>
      <c r="YH159" s="701"/>
      <c r="YI159" s="701"/>
      <c r="YJ159" s="701"/>
      <c r="YK159" s="701"/>
      <c r="YL159" s="701"/>
      <c r="YM159" s="701"/>
      <c r="YN159" s="701"/>
      <c r="YO159" s="701"/>
      <c r="YP159" s="701"/>
      <c r="YQ159" s="701"/>
      <c r="YR159" s="701"/>
      <c r="YS159" s="701"/>
      <c r="YT159" s="701"/>
      <c r="YU159" s="701"/>
      <c r="YV159" s="701"/>
      <c r="YW159" s="701"/>
      <c r="YX159" s="701"/>
      <c r="YY159" s="701"/>
      <c r="YZ159" s="701"/>
      <c r="ZA159" s="701"/>
      <c r="ZB159" s="701"/>
      <c r="ZC159" s="701"/>
      <c r="ZD159" s="701"/>
      <c r="ZE159" s="701"/>
      <c r="ZF159" s="701"/>
      <c r="ZG159" s="701"/>
      <c r="ZH159" s="701"/>
      <c r="ZI159" s="701"/>
      <c r="ZJ159" s="701"/>
      <c r="ZK159" s="701"/>
      <c r="ZL159" s="701"/>
      <c r="ZM159" s="701"/>
      <c r="ZN159" s="701"/>
      <c r="ZO159" s="701"/>
      <c r="ZP159" s="701"/>
      <c r="ZQ159" s="701"/>
      <c r="ZR159" s="701"/>
      <c r="ZS159" s="701"/>
      <c r="ZT159" s="701"/>
      <c r="ZU159" s="701"/>
      <c r="ZV159" s="701"/>
      <c r="ZW159" s="701"/>
      <c r="ZX159" s="701"/>
      <c r="ZY159" s="701"/>
      <c r="ZZ159" s="701"/>
      <c r="AAA159" s="701"/>
      <c r="AAB159" s="701"/>
      <c r="AAC159" s="701"/>
      <c r="AAD159" s="701"/>
      <c r="AAE159" s="701"/>
      <c r="AAF159" s="701"/>
      <c r="AAG159" s="701"/>
      <c r="AAH159" s="701"/>
      <c r="AAI159" s="701"/>
      <c r="AAJ159" s="701"/>
      <c r="AAK159" s="701"/>
      <c r="AAL159" s="701"/>
      <c r="AAM159" s="701"/>
      <c r="AAN159" s="701"/>
      <c r="AAO159" s="701"/>
      <c r="AAP159" s="701"/>
      <c r="AAQ159" s="701"/>
      <c r="AAR159" s="701"/>
      <c r="AAS159" s="701"/>
      <c r="AAT159" s="701"/>
      <c r="AAU159" s="701"/>
      <c r="AAV159" s="701"/>
      <c r="AAW159" s="701"/>
      <c r="AAX159" s="701"/>
      <c r="AAY159" s="701"/>
      <c r="AAZ159" s="701"/>
      <c r="ABA159" s="701"/>
      <c r="ABB159" s="701"/>
      <c r="ABC159" s="701"/>
      <c r="ABD159" s="701"/>
      <c r="ABE159" s="701"/>
      <c r="ABF159" s="701"/>
      <c r="ABG159" s="701"/>
      <c r="ABH159" s="701"/>
      <c r="ABI159" s="701"/>
      <c r="ABJ159" s="701"/>
      <c r="ABK159" s="701"/>
      <c r="ABL159" s="701"/>
      <c r="ABM159" s="701"/>
      <c r="ABN159" s="701"/>
      <c r="ABO159" s="701"/>
      <c r="ABP159" s="701"/>
      <c r="ABQ159" s="701"/>
      <c r="ABR159" s="701"/>
      <c r="ABS159" s="701"/>
      <c r="ABT159" s="701"/>
      <c r="ABU159" s="701"/>
      <c r="ABV159" s="701"/>
      <c r="ABW159" s="701"/>
      <c r="ABX159" s="701"/>
      <c r="ABY159" s="701"/>
      <c r="ABZ159" s="701"/>
      <c r="ACA159" s="701"/>
      <c r="ACB159" s="701"/>
      <c r="ACC159" s="701"/>
      <c r="ACD159" s="701"/>
      <c r="ACE159" s="701"/>
      <c r="ACF159" s="701"/>
      <c r="ACG159" s="701"/>
      <c r="ACH159" s="701"/>
      <c r="ACI159" s="701"/>
      <c r="ACJ159" s="701"/>
      <c r="ACK159" s="701"/>
      <c r="ACL159" s="701"/>
      <c r="ACM159" s="701"/>
      <c r="ACN159" s="701"/>
      <c r="ACO159" s="701"/>
      <c r="ACP159" s="701"/>
      <c r="ACQ159" s="701"/>
      <c r="ACR159" s="701"/>
      <c r="ACS159" s="701"/>
      <c r="ACT159" s="701"/>
      <c r="ACU159" s="701"/>
      <c r="ACV159" s="701"/>
      <c r="ACW159" s="701"/>
      <c r="ACX159" s="701"/>
      <c r="ACY159" s="701"/>
      <c r="ACZ159" s="701"/>
      <c r="ADA159" s="701"/>
      <c r="ADB159" s="701"/>
      <c r="ADC159" s="701"/>
      <c r="ADD159" s="701"/>
      <c r="ADE159" s="701"/>
      <c r="ADF159" s="701"/>
      <c r="ADG159" s="701"/>
      <c r="ADH159" s="701"/>
      <c r="ADI159" s="701"/>
      <c r="ADJ159" s="701"/>
      <c r="ADK159" s="701"/>
      <c r="ADL159" s="701"/>
      <c r="ADM159" s="701"/>
      <c r="ADN159" s="701"/>
      <c r="ADO159" s="701"/>
      <c r="ADP159" s="701"/>
      <c r="ADQ159" s="701"/>
      <c r="ADR159" s="701"/>
      <c r="ADS159" s="701"/>
      <c r="ADT159" s="701"/>
      <c r="ADU159" s="701"/>
      <c r="ADV159" s="701"/>
      <c r="ADW159" s="701"/>
      <c r="ADX159" s="701"/>
      <c r="ADY159" s="701"/>
      <c r="ADZ159" s="701"/>
      <c r="AEA159" s="701"/>
      <c r="AEB159" s="701"/>
      <c r="AEC159" s="701"/>
      <c r="AED159" s="701"/>
      <c r="AEE159" s="701"/>
      <c r="AEF159" s="701"/>
      <c r="AEG159" s="701"/>
      <c r="AEH159" s="701"/>
      <c r="AEI159" s="701"/>
      <c r="AEJ159" s="701"/>
      <c r="AEK159" s="701"/>
      <c r="AEL159" s="701"/>
      <c r="AEM159" s="701"/>
      <c r="AEN159" s="701"/>
      <c r="AEO159" s="701"/>
      <c r="AEP159" s="701"/>
      <c r="AEQ159" s="701"/>
      <c r="AER159" s="701"/>
      <c r="AES159" s="701"/>
      <c r="AET159" s="701"/>
      <c r="AEU159" s="701"/>
      <c r="AEV159" s="701"/>
      <c r="AEW159" s="701"/>
      <c r="AEX159" s="701"/>
      <c r="AEY159" s="701"/>
      <c r="AEZ159" s="701"/>
      <c r="AFA159" s="701"/>
      <c r="AFB159" s="701"/>
      <c r="AFC159" s="701"/>
      <c r="AFD159" s="701"/>
      <c r="AFE159" s="701"/>
      <c r="AFF159" s="701"/>
      <c r="AFG159" s="701"/>
      <c r="AFH159" s="701"/>
      <c r="AFI159" s="701"/>
      <c r="AFJ159" s="701"/>
      <c r="AFK159" s="701"/>
      <c r="AFL159" s="701"/>
      <c r="AFM159" s="701"/>
      <c r="AFN159" s="701"/>
      <c r="AFO159" s="701"/>
      <c r="AFP159" s="701"/>
      <c r="AFQ159" s="701"/>
      <c r="AFR159" s="701"/>
      <c r="AFS159" s="701"/>
      <c r="AFT159" s="701"/>
      <c r="AFU159" s="701"/>
      <c r="AFV159" s="701"/>
      <c r="AFW159" s="701"/>
      <c r="AFX159" s="701"/>
      <c r="AFY159" s="701"/>
      <c r="AFZ159" s="701"/>
      <c r="AGA159" s="701"/>
      <c r="AGB159" s="701"/>
      <c r="AGC159" s="701"/>
      <c r="AGD159" s="701"/>
      <c r="AGE159" s="701"/>
      <c r="AGF159" s="701"/>
      <c r="AGG159" s="701"/>
      <c r="AGH159" s="701"/>
      <c r="AGI159" s="701"/>
      <c r="AGJ159" s="701"/>
      <c r="AGK159" s="701"/>
      <c r="AGL159" s="701"/>
      <c r="AGM159" s="701"/>
      <c r="AGN159" s="701"/>
      <c r="AGO159" s="701"/>
      <c r="AGP159" s="701"/>
      <c r="AGQ159" s="701"/>
      <c r="AGR159" s="701"/>
      <c r="AGS159" s="701"/>
      <c r="AGT159" s="701"/>
      <c r="AGU159" s="701"/>
      <c r="AGV159" s="701"/>
      <c r="AGW159" s="701"/>
      <c r="AGX159" s="701"/>
      <c r="AGY159" s="701"/>
      <c r="AGZ159" s="701"/>
      <c r="AHA159" s="701"/>
      <c r="AHB159" s="701"/>
      <c r="AHC159" s="701"/>
      <c r="AHD159" s="701"/>
      <c r="AHE159" s="701"/>
      <c r="AHF159" s="701"/>
      <c r="AHG159" s="701"/>
      <c r="AHH159" s="701"/>
      <c r="AHI159" s="701"/>
      <c r="AHJ159" s="701"/>
      <c r="AHK159" s="701"/>
      <c r="AHL159" s="701"/>
      <c r="AHM159" s="701"/>
      <c r="AHN159" s="701"/>
      <c r="AHO159" s="701"/>
      <c r="AHP159" s="701"/>
      <c r="AHQ159" s="701"/>
      <c r="AHR159" s="701"/>
      <c r="AHS159" s="701"/>
      <c r="AHT159" s="701"/>
      <c r="AHU159" s="701"/>
      <c r="AHV159" s="701"/>
      <c r="AHW159" s="701"/>
      <c r="AHX159" s="701"/>
      <c r="AHY159" s="701"/>
      <c r="AHZ159" s="701"/>
      <c r="AIA159" s="701"/>
      <c r="AIB159" s="701"/>
      <c r="AIC159" s="701"/>
      <c r="AID159" s="701"/>
      <c r="AIE159" s="701"/>
      <c r="AIF159" s="701"/>
      <c r="AIG159" s="701"/>
      <c r="AIH159" s="701"/>
      <c r="AII159" s="701"/>
      <c r="AIJ159" s="701"/>
      <c r="AIK159" s="701"/>
      <c r="AIL159" s="701"/>
      <c r="AIM159" s="701"/>
      <c r="AIN159" s="701"/>
      <c r="AIO159" s="701"/>
      <c r="AIP159" s="701"/>
      <c r="AIQ159" s="701"/>
      <c r="AIR159" s="701"/>
      <c r="AIS159" s="701"/>
      <c r="AIT159" s="701"/>
      <c r="AIU159" s="701"/>
      <c r="AIV159" s="701"/>
      <c r="AIW159" s="701"/>
      <c r="AIX159" s="701"/>
      <c r="AIY159" s="701"/>
      <c r="AIZ159" s="701"/>
      <c r="AJA159" s="701"/>
      <c r="AJB159" s="701"/>
      <c r="AJC159" s="701"/>
      <c r="AJD159" s="701"/>
      <c r="AJE159" s="701"/>
      <c r="AJF159" s="701"/>
      <c r="AJG159" s="701"/>
      <c r="AJH159" s="701"/>
      <c r="AJI159" s="701"/>
      <c r="AJJ159" s="701"/>
      <c r="AJK159" s="701"/>
      <c r="AJL159" s="701"/>
      <c r="AJM159" s="701"/>
      <c r="AJN159" s="701"/>
      <c r="AJO159" s="701"/>
      <c r="AJP159" s="701"/>
      <c r="AJQ159" s="701"/>
      <c r="AJR159" s="701"/>
      <c r="AJS159" s="701"/>
      <c r="AJT159" s="701"/>
      <c r="AJU159" s="701"/>
      <c r="AJV159" s="701"/>
      <c r="AJW159" s="701"/>
      <c r="AJX159" s="701"/>
      <c r="AJY159" s="701"/>
      <c r="AJZ159" s="701"/>
      <c r="AKA159" s="701"/>
      <c r="AKB159" s="701"/>
      <c r="AKC159" s="701"/>
      <c r="AKD159" s="701"/>
      <c r="AKE159" s="701"/>
      <c r="AKF159" s="701"/>
      <c r="AKG159" s="701"/>
      <c r="AKH159" s="701"/>
      <c r="AKI159" s="701"/>
      <c r="AKJ159" s="701"/>
      <c r="AKK159" s="701"/>
      <c r="AKL159" s="701"/>
      <c r="AKM159" s="701"/>
      <c r="AKN159" s="701"/>
      <c r="AKO159" s="701"/>
      <c r="AKP159" s="701"/>
      <c r="AKQ159" s="701"/>
      <c r="AKR159" s="701"/>
      <c r="AKS159" s="701"/>
      <c r="AKT159" s="701"/>
      <c r="AKU159" s="701"/>
      <c r="AKV159" s="701"/>
      <c r="AKW159" s="701"/>
      <c r="AKX159" s="701"/>
      <c r="AKY159" s="701"/>
      <c r="AKZ159" s="701"/>
      <c r="ALA159" s="701"/>
      <c r="ALB159" s="701"/>
      <c r="ALC159" s="701"/>
      <c r="ALD159" s="701"/>
      <c r="ALE159" s="701"/>
      <c r="ALF159" s="701"/>
      <c r="ALG159" s="701"/>
      <c r="ALH159" s="701"/>
      <c r="ALI159" s="701"/>
      <c r="ALJ159" s="701"/>
      <c r="ALK159" s="701"/>
      <c r="ALL159" s="701"/>
      <c r="ALM159" s="701"/>
      <c r="ALN159" s="701"/>
      <c r="ALO159" s="701"/>
      <c r="ALP159" s="701"/>
      <c r="ALQ159" s="701"/>
      <c r="ALR159" s="701"/>
      <c r="ALS159" s="701"/>
      <c r="ALT159" s="701"/>
      <c r="ALU159" s="701"/>
      <c r="ALV159" s="701"/>
      <c r="ALW159" s="701"/>
      <c r="ALX159" s="701"/>
      <c r="ALY159" s="701"/>
      <c r="ALZ159" s="701"/>
      <c r="AMA159" s="701"/>
      <c r="AMB159" s="701"/>
      <c r="AMC159" s="701"/>
      <c r="AMD159" s="701"/>
      <c r="AME159" s="701"/>
      <c r="AMF159" s="701"/>
      <c r="AMG159" s="701"/>
      <c r="AMH159" s="701"/>
      <c r="AMI159" s="701"/>
      <c r="AMJ159" s="701"/>
    </row>
    <row r="160" spans="1:1024" s="697" customFormat="1" ht="25.2" customHeight="1">
      <c r="A160" s="1681" t="s">
        <v>3981</v>
      </c>
      <c r="B160" s="1681" t="s">
        <v>3982</v>
      </c>
      <c r="C160" s="1681" t="s">
        <v>1041</v>
      </c>
      <c r="D160" s="1685" t="s">
        <v>4712</v>
      </c>
      <c r="E160" s="1684" t="s">
        <v>4713</v>
      </c>
      <c r="F160" s="1681" t="s">
        <v>4714</v>
      </c>
      <c r="G160" s="1681">
        <v>3</v>
      </c>
      <c r="H160" s="1681">
        <v>3</v>
      </c>
      <c r="I160" s="1681">
        <v>3</v>
      </c>
      <c r="J160" s="1681">
        <v>10</v>
      </c>
      <c r="K160" s="1737">
        <v>3.33</v>
      </c>
      <c r="L160" s="1748" t="s">
        <v>3540</v>
      </c>
      <c r="M160" s="701"/>
      <c r="N160" s="701"/>
      <c r="O160" s="701"/>
      <c r="P160" s="701"/>
      <c r="Q160" s="701"/>
      <c r="R160" s="701"/>
      <c r="S160" s="701"/>
      <c r="T160" s="701"/>
      <c r="U160" s="701"/>
      <c r="V160" s="701"/>
      <c r="W160" s="701"/>
      <c r="X160" s="701"/>
      <c r="Y160" s="701"/>
      <c r="Z160" s="701"/>
      <c r="AA160" s="701"/>
      <c r="AB160" s="701"/>
      <c r="AC160" s="701"/>
      <c r="AD160" s="701"/>
      <c r="AE160" s="701"/>
      <c r="AF160" s="701"/>
      <c r="AG160" s="701"/>
      <c r="AH160" s="701"/>
      <c r="AI160" s="701"/>
      <c r="AJ160" s="701"/>
      <c r="AK160" s="701"/>
      <c r="AL160" s="701"/>
      <c r="AM160" s="701"/>
      <c r="AN160" s="701"/>
      <c r="AO160" s="701"/>
      <c r="AP160" s="701"/>
      <c r="AQ160" s="701"/>
      <c r="AR160" s="701"/>
      <c r="AS160" s="701"/>
      <c r="AT160" s="701"/>
      <c r="AU160" s="701"/>
      <c r="AV160" s="701"/>
      <c r="AW160" s="701"/>
      <c r="AX160" s="701"/>
      <c r="AY160" s="701"/>
      <c r="AZ160" s="701"/>
      <c r="BA160" s="701"/>
      <c r="BB160" s="701"/>
      <c r="BC160" s="701"/>
      <c r="BD160" s="701"/>
      <c r="BE160" s="701"/>
      <c r="BF160" s="701"/>
      <c r="BG160" s="701"/>
      <c r="BH160" s="701"/>
      <c r="BI160" s="701"/>
      <c r="BJ160" s="701"/>
      <c r="BK160" s="701"/>
      <c r="BL160" s="701"/>
      <c r="BM160" s="701"/>
      <c r="BN160" s="701"/>
      <c r="BO160" s="701"/>
      <c r="BP160" s="701"/>
      <c r="BQ160" s="701"/>
      <c r="BR160" s="701"/>
      <c r="BS160" s="701"/>
      <c r="BT160" s="701"/>
      <c r="BU160" s="701"/>
      <c r="BV160" s="701"/>
      <c r="BW160" s="701"/>
      <c r="BX160" s="701"/>
      <c r="BY160" s="701"/>
      <c r="BZ160" s="701"/>
      <c r="CA160" s="701"/>
      <c r="CB160" s="701"/>
      <c r="CC160" s="701"/>
      <c r="CD160" s="701"/>
      <c r="CE160" s="701"/>
      <c r="CF160" s="701"/>
      <c r="CG160" s="701"/>
      <c r="CH160" s="701"/>
      <c r="CI160" s="701"/>
      <c r="CJ160" s="701"/>
      <c r="CK160" s="701"/>
      <c r="CL160" s="701"/>
      <c r="CM160" s="701"/>
      <c r="CN160" s="701"/>
      <c r="CO160" s="701"/>
      <c r="CP160" s="701"/>
      <c r="CQ160" s="701"/>
      <c r="CR160" s="701"/>
      <c r="CS160" s="701"/>
      <c r="CT160" s="701"/>
      <c r="CU160" s="701"/>
      <c r="CV160" s="701"/>
      <c r="CW160" s="701"/>
      <c r="CX160" s="701"/>
      <c r="CY160" s="701"/>
      <c r="CZ160" s="701"/>
      <c r="DA160" s="701"/>
      <c r="DB160" s="701"/>
      <c r="DC160" s="701"/>
      <c r="DD160" s="701"/>
      <c r="DE160" s="701"/>
      <c r="DF160" s="701"/>
      <c r="DG160" s="701"/>
      <c r="DH160" s="701"/>
      <c r="DI160" s="701"/>
      <c r="DJ160" s="701"/>
      <c r="DK160" s="701"/>
      <c r="DL160" s="701"/>
      <c r="DM160" s="701"/>
      <c r="DN160" s="701"/>
      <c r="DO160" s="701"/>
      <c r="DP160" s="701"/>
      <c r="DQ160" s="701"/>
      <c r="DR160" s="701"/>
      <c r="DS160" s="701"/>
      <c r="DT160" s="701"/>
      <c r="DU160" s="701"/>
      <c r="DV160" s="701"/>
      <c r="DW160" s="701"/>
      <c r="DX160" s="701"/>
      <c r="DY160" s="701"/>
      <c r="DZ160" s="701"/>
      <c r="EA160" s="701"/>
      <c r="EB160" s="701"/>
      <c r="EC160" s="701"/>
      <c r="ED160" s="701"/>
      <c r="EE160" s="701"/>
      <c r="EF160" s="701"/>
      <c r="EG160" s="701"/>
      <c r="EH160" s="701"/>
      <c r="EI160" s="701"/>
      <c r="EJ160" s="701"/>
      <c r="EK160" s="701"/>
      <c r="EL160" s="701"/>
      <c r="EM160" s="701"/>
      <c r="EN160" s="701"/>
      <c r="EO160" s="701"/>
      <c r="EP160" s="701"/>
      <c r="EQ160" s="701"/>
      <c r="ER160" s="701"/>
      <c r="ES160" s="701"/>
      <c r="ET160" s="701"/>
      <c r="EU160" s="701"/>
      <c r="EV160" s="701"/>
      <c r="EW160" s="701"/>
      <c r="EX160" s="701"/>
      <c r="EY160" s="701"/>
      <c r="EZ160" s="701"/>
      <c r="FA160" s="701"/>
      <c r="FB160" s="701"/>
      <c r="FC160" s="701"/>
      <c r="FD160" s="701"/>
      <c r="FE160" s="701"/>
      <c r="FF160" s="701"/>
      <c r="FG160" s="701"/>
      <c r="FH160" s="701"/>
      <c r="FI160" s="701"/>
      <c r="FJ160" s="701"/>
      <c r="FK160" s="701"/>
      <c r="FL160" s="701"/>
      <c r="FM160" s="701"/>
      <c r="FN160" s="701"/>
      <c r="FO160" s="701"/>
      <c r="FP160" s="701"/>
      <c r="FQ160" s="701"/>
      <c r="FR160" s="701"/>
      <c r="FS160" s="701"/>
      <c r="FT160" s="701"/>
      <c r="FU160" s="701"/>
      <c r="FV160" s="701"/>
      <c r="FW160" s="701"/>
      <c r="FX160" s="701"/>
      <c r="FY160" s="701"/>
      <c r="FZ160" s="701"/>
      <c r="GA160" s="701"/>
      <c r="GB160" s="701"/>
      <c r="GC160" s="701"/>
      <c r="GD160" s="701"/>
      <c r="GE160" s="701"/>
      <c r="GF160" s="701"/>
      <c r="GG160" s="701"/>
      <c r="GH160" s="701"/>
      <c r="GI160" s="701"/>
      <c r="GJ160" s="701"/>
      <c r="GK160" s="701"/>
      <c r="GL160" s="701"/>
      <c r="GM160" s="701"/>
      <c r="GN160" s="701"/>
      <c r="GO160" s="701"/>
      <c r="GP160" s="701"/>
      <c r="GQ160" s="701"/>
      <c r="GR160" s="701"/>
      <c r="GS160" s="701"/>
      <c r="GT160" s="701"/>
      <c r="GU160" s="701"/>
      <c r="GV160" s="701"/>
      <c r="GW160" s="701"/>
      <c r="GX160" s="701"/>
      <c r="GY160" s="701"/>
      <c r="GZ160" s="701"/>
      <c r="HA160" s="701"/>
      <c r="HB160" s="701"/>
      <c r="HC160" s="701"/>
      <c r="HD160" s="701"/>
      <c r="HE160" s="701"/>
      <c r="HF160" s="701"/>
      <c r="HG160" s="701"/>
      <c r="HH160" s="701"/>
      <c r="HI160" s="701"/>
      <c r="HJ160" s="701"/>
      <c r="HK160" s="701"/>
      <c r="HL160" s="701"/>
      <c r="HM160" s="701"/>
      <c r="HN160" s="701"/>
      <c r="HO160" s="701"/>
      <c r="HP160" s="701"/>
      <c r="HQ160" s="701"/>
      <c r="HR160" s="701"/>
      <c r="HS160" s="701"/>
      <c r="HT160" s="701"/>
      <c r="HU160" s="701"/>
      <c r="HV160" s="701"/>
      <c r="HW160" s="701"/>
      <c r="HX160" s="701"/>
      <c r="HY160" s="701"/>
      <c r="HZ160" s="701"/>
      <c r="IA160" s="701"/>
      <c r="IB160" s="701"/>
      <c r="IC160" s="701"/>
      <c r="ID160" s="701"/>
      <c r="IE160" s="701"/>
      <c r="IF160" s="701"/>
      <c r="IG160" s="701"/>
      <c r="IH160" s="701"/>
      <c r="II160" s="701"/>
      <c r="IJ160" s="701"/>
      <c r="IK160" s="701"/>
      <c r="IL160" s="701"/>
      <c r="IM160" s="701"/>
      <c r="IN160" s="701"/>
      <c r="IO160" s="701"/>
      <c r="IP160" s="701"/>
      <c r="IQ160" s="701"/>
      <c r="IR160" s="701"/>
      <c r="IS160" s="701"/>
      <c r="IT160" s="701"/>
      <c r="IU160" s="701"/>
      <c r="IV160" s="701"/>
      <c r="IW160" s="701"/>
      <c r="IX160" s="701"/>
      <c r="IY160" s="701"/>
      <c r="IZ160" s="701"/>
      <c r="JA160" s="701"/>
      <c r="JB160" s="701"/>
      <c r="JC160" s="701"/>
      <c r="JD160" s="701"/>
      <c r="JE160" s="701"/>
      <c r="JF160" s="701"/>
      <c r="JG160" s="701"/>
      <c r="JH160" s="701"/>
      <c r="JI160" s="701"/>
      <c r="JJ160" s="701"/>
      <c r="JK160" s="701"/>
      <c r="JL160" s="701"/>
      <c r="JM160" s="701"/>
      <c r="JN160" s="701"/>
      <c r="JO160" s="701"/>
      <c r="JP160" s="701"/>
      <c r="JQ160" s="701"/>
      <c r="JR160" s="701"/>
      <c r="JS160" s="701"/>
      <c r="JT160" s="701"/>
      <c r="JU160" s="701"/>
      <c r="JV160" s="701"/>
      <c r="JW160" s="701"/>
      <c r="JX160" s="701"/>
      <c r="JY160" s="701"/>
      <c r="JZ160" s="701"/>
      <c r="KA160" s="701"/>
      <c r="KB160" s="701"/>
      <c r="KC160" s="701"/>
      <c r="KD160" s="701"/>
      <c r="KE160" s="701"/>
      <c r="KF160" s="701"/>
      <c r="KG160" s="701"/>
      <c r="KH160" s="701"/>
      <c r="KI160" s="701"/>
      <c r="KJ160" s="701"/>
      <c r="KK160" s="701"/>
      <c r="KL160" s="701"/>
      <c r="KM160" s="701"/>
      <c r="KN160" s="701"/>
      <c r="KO160" s="701"/>
      <c r="KP160" s="701"/>
      <c r="KQ160" s="701"/>
      <c r="KR160" s="701"/>
      <c r="KS160" s="701"/>
      <c r="KT160" s="701"/>
      <c r="KU160" s="701"/>
      <c r="KV160" s="701"/>
      <c r="KW160" s="701"/>
      <c r="KX160" s="701"/>
      <c r="KY160" s="701"/>
      <c r="KZ160" s="701"/>
      <c r="LA160" s="701"/>
      <c r="LB160" s="701"/>
      <c r="LC160" s="701"/>
      <c r="LD160" s="701"/>
      <c r="LE160" s="701"/>
      <c r="LF160" s="701"/>
      <c r="LG160" s="701"/>
      <c r="LH160" s="701"/>
      <c r="LI160" s="701"/>
      <c r="LJ160" s="701"/>
      <c r="LK160" s="701"/>
      <c r="LL160" s="701"/>
      <c r="LM160" s="701"/>
      <c r="LN160" s="701"/>
      <c r="LO160" s="701"/>
      <c r="LP160" s="701"/>
      <c r="LQ160" s="701"/>
      <c r="LR160" s="701"/>
      <c r="LS160" s="701"/>
      <c r="LT160" s="701"/>
      <c r="LU160" s="701"/>
      <c r="LV160" s="701"/>
      <c r="LW160" s="701"/>
      <c r="LX160" s="701"/>
      <c r="LY160" s="701"/>
      <c r="LZ160" s="701"/>
      <c r="MA160" s="701"/>
      <c r="MB160" s="701"/>
      <c r="MC160" s="701"/>
      <c r="MD160" s="701"/>
      <c r="ME160" s="701"/>
      <c r="MF160" s="701"/>
      <c r="MG160" s="701"/>
      <c r="MH160" s="701"/>
      <c r="MI160" s="701"/>
      <c r="MJ160" s="701"/>
      <c r="MK160" s="701"/>
      <c r="ML160" s="701"/>
      <c r="MM160" s="701"/>
      <c r="MN160" s="701"/>
      <c r="MO160" s="701"/>
      <c r="MP160" s="701"/>
      <c r="MQ160" s="701"/>
      <c r="MR160" s="701"/>
      <c r="MS160" s="701"/>
      <c r="MT160" s="701"/>
      <c r="MU160" s="701"/>
      <c r="MV160" s="701"/>
      <c r="MW160" s="701"/>
      <c r="MX160" s="701"/>
      <c r="MY160" s="701"/>
      <c r="MZ160" s="701"/>
      <c r="NA160" s="701"/>
      <c r="NB160" s="701"/>
      <c r="NC160" s="701"/>
      <c r="ND160" s="701"/>
      <c r="NE160" s="701"/>
      <c r="NF160" s="701"/>
      <c r="NG160" s="701"/>
      <c r="NH160" s="701"/>
      <c r="NI160" s="701"/>
      <c r="NJ160" s="701"/>
      <c r="NK160" s="701"/>
      <c r="NL160" s="701"/>
      <c r="NM160" s="701"/>
      <c r="NN160" s="701"/>
      <c r="NO160" s="701"/>
      <c r="NP160" s="701"/>
      <c r="NQ160" s="701"/>
      <c r="NR160" s="701"/>
      <c r="NS160" s="701"/>
      <c r="NT160" s="701"/>
      <c r="NU160" s="701"/>
      <c r="NV160" s="701"/>
      <c r="NW160" s="701"/>
      <c r="NX160" s="701"/>
      <c r="NY160" s="701"/>
      <c r="NZ160" s="701"/>
      <c r="OA160" s="701"/>
      <c r="OB160" s="701"/>
      <c r="OC160" s="701"/>
      <c r="OD160" s="701"/>
      <c r="OE160" s="701"/>
      <c r="OF160" s="701"/>
      <c r="OG160" s="701"/>
      <c r="OH160" s="701"/>
      <c r="OI160" s="701"/>
      <c r="OJ160" s="701"/>
      <c r="OK160" s="701"/>
      <c r="OL160" s="701"/>
      <c r="OM160" s="701"/>
      <c r="ON160" s="701"/>
      <c r="OO160" s="701"/>
      <c r="OP160" s="701"/>
      <c r="OQ160" s="701"/>
      <c r="OR160" s="701"/>
      <c r="OS160" s="701"/>
      <c r="OT160" s="701"/>
      <c r="OU160" s="701"/>
      <c r="OV160" s="701"/>
      <c r="OW160" s="701"/>
      <c r="OX160" s="701"/>
      <c r="OY160" s="701"/>
      <c r="OZ160" s="701"/>
      <c r="PA160" s="701"/>
      <c r="PB160" s="701"/>
      <c r="PC160" s="701"/>
      <c r="PD160" s="701"/>
      <c r="PE160" s="701"/>
      <c r="PF160" s="701"/>
      <c r="PG160" s="701"/>
      <c r="PH160" s="701"/>
      <c r="PI160" s="701"/>
      <c r="PJ160" s="701"/>
      <c r="PK160" s="701"/>
      <c r="PL160" s="701"/>
      <c r="PM160" s="701"/>
      <c r="PN160" s="701"/>
      <c r="PO160" s="701"/>
      <c r="PP160" s="701"/>
      <c r="PQ160" s="701"/>
      <c r="PR160" s="701"/>
      <c r="PS160" s="701"/>
      <c r="PT160" s="701"/>
      <c r="PU160" s="701"/>
      <c r="PV160" s="701"/>
      <c r="PW160" s="701"/>
      <c r="PX160" s="701"/>
      <c r="PY160" s="701"/>
      <c r="PZ160" s="701"/>
      <c r="QA160" s="701"/>
      <c r="QB160" s="701"/>
      <c r="QC160" s="701"/>
      <c r="QD160" s="701"/>
      <c r="QE160" s="701"/>
      <c r="QF160" s="701"/>
      <c r="QG160" s="701"/>
      <c r="QH160" s="701"/>
      <c r="QI160" s="701"/>
      <c r="QJ160" s="701"/>
      <c r="QK160" s="701"/>
      <c r="QL160" s="701"/>
      <c r="QM160" s="701"/>
      <c r="QN160" s="701"/>
      <c r="QO160" s="701"/>
      <c r="QP160" s="701"/>
      <c r="QQ160" s="701"/>
      <c r="QR160" s="701"/>
      <c r="QS160" s="701"/>
      <c r="QT160" s="701"/>
      <c r="QU160" s="701"/>
      <c r="QV160" s="701"/>
      <c r="QW160" s="701"/>
      <c r="QX160" s="701"/>
      <c r="QY160" s="701"/>
      <c r="QZ160" s="701"/>
      <c r="RA160" s="701"/>
      <c r="RB160" s="701"/>
      <c r="RC160" s="701"/>
      <c r="RD160" s="701"/>
      <c r="RE160" s="701"/>
      <c r="RF160" s="701"/>
      <c r="RG160" s="701"/>
      <c r="RH160" s="701"/>
      <c r="RI160" s="701"/>
      <c r="RJ160" s="701"/>
      <c r="RK160" s="701"/>
      <c r="RL160" s="701"/>
      <c r="RM160" s="701"/>
      <c r="RN160" s="701"/>
      <c r="RO160" s="701"/>
      <c r="RP160" s="701"/>
      <c r="RQ160" s="701"/>
      <c r="RR160" s="701"/>
      <c r="RS160" s="701"/>
      <c r="RT160" s="701"/>
      <c r="RU160" s="701"/>
      <c r="RV160" s="701"/>
      <c r="RW160" s="701"/>
      <c r="RX160" s="701"/>
      <c r="RY160" s="701"/>
      <c r="RZ160" s="701"/>
      <c r="SA160" s="701"/>
      <c r="SB160" s="701"/>
      <c r="SC160" s="701"/>
      <c r="SD160" s="701"/>
      <c r="SE160" s="701"/>
      <c r="SF160" s="701"/>
      <c r="SG160" s="701"/>
      <c r="SH160" s="701"/>
      <c r="SI160" s="701"/>
      <c r="SJ160" s="701"/>
      <c r="SK160" s="701"/>
      <c r="SL160" s="701"/>
      <c r="SM160" s="701"/>
      <c r="SN160" s="701"/>
      <c r="SO160" s="701"/>
      <c r="SP160" s="701"/>
      <c r="SQ160" s="701"/>
      <c r="SR160" s="701"/>
      <c r="SS160" s="701"/>
      <c r="ST160" s="701"/>
      <c r="SU160" s="701"/>
      <c r="SV160" s="701"/>
      <c r="SW160" s="701"/>
      <c r="SX160" s="701"/>
      <c r="SY160" s="701"/>
      <c r="SZ160" s="701"/>
      <c r="TA160" s="701"/>
      <c r="TB160" s="701"/>
      <c r="TC160" s="701"/>
      <c r="TD160" s="701"/>
      <c r="TE160" s="701"/>
      <c r="TF160" s="701"/>
      <c r="TG160" s="701"/>
      <c r="TH160" s="701"/>
      <c r="TI160" s="701"/>
      <c r="TJ160" s="701"/>
      <c r="TK160" s="701"/>
      <c r="TL160" s="701"/>
      <c r="TM160" s="701"/>
      <c r="TN160" s="701"/>
      <c r="TO160" s="701"/>
      <c r="TP160" s="701"/>
      <c r="TQ160" s="701"/>
      <c r="TR160" s="701"/>
      <c r="TS160" s="701"/>
      <c r="TT160" s="701"/>
      <c r="TU160" s="701"/>
      <c r="TV160" s="701"/>
      <c r="TW160" s="701"/>
      <c r="TX160" s="701"/>
      <c r="TY160" s="701"/>
      <c r="TZ160" s="701"/>
      <c r="UA160" s="701"/>
      <c r="UB160" s="701"/>
      <c r="UC160" s="701"/>
      <c r="UD160" s="701"/>
      <c r="UE160" s="701"/>
      <c r="UF160" s="701"/>
      <c r="UG160" s="701"/>
      <c r="UH160" s="701"/>
      <c r="UI160" s="701"/>
      <c r="UJ160" s="701"/>
      <c r="UK160" s="701"/>
      <c r="UL160" s="701"/>
      <c r="UM160" s="701"/>
      <c r="UN160" s="701"/>
      <c r="UO160" s="701"/>
      <c r="UP160" s="701"/>
      <c r="UQ160" s="701"/>
      <c r="UR160" s="701"/>
      <c r="US160" s="701"/>
      <c r="UT160" s="701"/>
      <c r="UU160" s="701"/>
      <c r="UV160" s="701"/>
      <c r="UW160" s="701"/>
      <c r="UX160" s="701"/>
      <c r="UY160" s="701"/>
      <c r="UZ160" s="701"/>
      <c r="VA160" s="701"/>
      <c r="VB160" s="701"/>
      <c r="VC160" s="701"/>
      <c r="VD160" s="701"/>
      <c r="VE160" s="701"/>
      <c r="VF160" s="701"/>
      <c r="VG160" s="701"/>
      <c r="VH160" s="701"/>
      <c r="VI160" s="701"/>
      <c r="VJ160" s="701"/>
      <c r="VK160" s="701"/>
      <c r="VL160" s="701"/>
      <c r="VM160" s="701"/>
      <c r="VN160" s="701"/>
      <c r="VO160" s="701"/>
      <c r="VP160" s="701"/>
      <c r="VQ160" s="701"/>
      <c r="VR160" s="701"/>
      <c r="VS160" s="701"/>
      <c r="VT160" s="701"/>
      <c r="VU160" s="701"/>
      <c r="VV160" s="701"/>
      <c r="VW160" s="701"/>
      <c r="VX160" s="701"/>
      <c r="VY160" s="701"/>
      <c r="VZ160" s="701"/>
      <c r="WA160" s="701"/>
      <c r="WB160" s="701"/>
      <c r="WC160" s="701"/>
      <c r="WD160" s="701"/>
      <c r="WE160" s="701"/>
      <c r="WF160" s="701"/>
      <c r="WG160" s="701"/>
      <c r="WH160" s="701"/>
      <c r="WI160" s="701"/>
      <c r="WJ160" s="701"/>
      <c r="WK160" s="701"/>
      <c r="WL160" s="701"/>
      <c r="WM160" s="701"/>
      <c r="WN160" s="701"/>
      <c r="WO160" s="701"/>
      <c r="WP160" s="701"/>
      <c r="WQ160" s="701"/>
      <c r="WR160" s="701"/>
      <c r="WS160" s="701"/>
      <c r="WT160" s="701"/>
      <c r="WU160" s="701"/>
      <c r="WV160" s="701"/>
      <c r="WW160" s="701"/>
      <c r="WX160" s="701"/>
      <c r="WY160" s="701"/>
      <c r="WZ160" s="701"/>
      <c r="XA160" s="701"/>
      <c r="XB160" s="701"/>
      <c r="XC160" s="701"/>
      <c r="XD160" s="701"/>
      <c r="XE160" s="701"/>
      <c r="XF160" s="701"/>
      <c r="XG160" s="701"/>
      <c r="XH160" s="701"/>
      <c r="XI160" s="701"/>
      <c r="XJ160" s="701"/>
      <c r="XK160" s="701"/>
      <c r="XL160" s="701"/>
      <c r="XM160" s="701"/>
      <c r="XN160" s="701"/>
      <c r="XO160" s="701"/>
      <c r="XP160" s="701"/>
      <c r="XQ160" s="701"/>
      <c r="XR160" s="701"/>
      <c r="XS160" s="701"/>
      <c r="XT160" s="701"/>
      <c r="XU160" s="701"/>
      <c r="XV160" s="701"/>
      <c r="XW160" s="701"/>
      <c r="XX160" s="701"/>
      <c r="XY160" s="701"/>
      <c r="XZ160" s="701"/>
      <c r="YA160" s="701"/>
      <c r="YB160" s="701"/>
      <c r="YC160" s="701"/>
      <c r="YD160" s="701"/>
      <c r="YE160" s="701"/>
      <c r="YF160" s="701"/>
      <c r="YG160" s="701"/>
      <c r="YH160" s="701"/>
      <c r="YI160" s="701"/>
      <c r="YJ160" s="701"/>
      <c r="YK160" s="701"/>
      <c r="YL160" s="701"/>
      <c r="YM160" s="701"/>
      <c r="YN160" s="701"/>
      <c r="YO160" s="701"/>
      <c r="YP160" s="701"/>
      <c r="YQ160" s="701"/>
      <c r="YR160" s="701"/>
      <c r="YS160" s="701"/>
      <c r="YT160" s="701"/>
      <c r="YU160" s="701"/>
      <c r="YV160" s="701"/>
      <c r="YW160" s="701"/>
      <c r="YX160" s="701"/>
      <c r="YY160" s="701"/>
      <c r="YZ160" s="701"/>
      <c r="ZA160" s="701"/>
      <c r="ZB160" s="701"/>
      <c r="ZC160" s="701"/>
      <c r="ZD160" s="701"/>
      <c r="ZE160" s="701"/>
      <c r="ZF160" s="701"/>
      <c r="ZG160" s="701"/>
      <c r="ZH160" s="701"/>
      <c r="ZI160" s="701"/>
      <c r="ZJ160" s="701"/>
      <c r="ZK160" s="701"/>
      <c r="ZL160" s="701"/>
      <c r="ZM160" s="701"/>
      <c r="ZN160" s="701"/>
      <c r="ZO160" s="701"/>
      <c r="ZP160" s="701"/>
      <c r="ZQ160" s="701"/>
      <c r="ZR160" s="701"/>
      <c r="ZS160" s="701"/>
      <c r="ZT160" s="701"/>
      <c r="ZU160" s="701"/>
      <c r="ZV160" s="701"/>
      <c r="ZW160" s="701"/>
      <c r="ZX160" s="701"/>
      <c r="ZY160" s="701"/>
      <c r="ZZ160" s="701"/>
      <c r="AAA160" s="701"/>
      <c r="AAB160" s="701"/>
      <c r="AAC160" s="701"/>
      <c r="AAD160" s="701"/>
      <c r="AAE160" s="701"/>
      <c r="AAF160" s="701"/>
      <c r="AAG160" s="701"/>
      <c r="AAH160" s="701"/>
      <c r="AAI160" s="701"/>
      <c r="AAJ160" s="701"/>
      <c r="AAK160" s="701"/>
      <c r="AAL160" s="701"/>
      <c r="AAM160" s="701"/>
      <c r="AAN160" s="701"/>
      <c r="AAO160" s="701"/>
      <c r="AAP160" s="701"/>
      <c r="AAQ160" s="701"/>
      <c r="AAR160" s="701"/>
      <c r="AAS160" s="701"/>
      <c r="AAT160" s="701"/>
      <c r="AAU160" s="701"/>
      <c r="AAV160" s="701"/>
      <c r="AAW160" s="701"/>
      <c r="AAX160" s="701"/>
      <c r="AAY160" s="701"/>
      <c r="AAZ160" s="701"/>
      <c r="ABA160" s="701"/>
      <c r="ABB160" s="701"/>
      <c r="ABC160" s="701"/>
      <c r="ABD160" s="701"/>
      <c r="ABE160" s="701"/>
      <c r="ABF160" s="701"/>
      <c r="ABG160" s="701"/>
      <c r="ABH160" s="701"/>
      <c r="ABI160" s="701"/>
      <c r="ABJ160" s="701"/>
      <c r="ABK160" s="701"/>
      <c r="ABL160" s="701"/>
      <c r="ABM160" s="701"/>
      <c r="ABN160" s="701"/>
      <c r="ABO160" s="701"/>
      <c r="ABP160" s="701"/>
      <c r="ABQ160" s="701"/>
      <c r="ABR160" s="701"/>
      <c r="ABS160" s="701"/>
      <c r="ABT160" s="701"/>
      <c r="ABU160" s="701"/>
      <c r="ABV160" s="701"/>
      <c r="ABW160" s="701"/>
      <c r="ABX160" s="701"/>
      <c r="ABY160" s="701"/>
      <c r="ABZ160" s="701"/>
      <c r="ACA160" s="701"/>
      <c r="ACB160" s="701"/>
      <c r="ACC160" s="701"/>
      <c r="ACD160" s="701"/>
      <c r="ACE160" s="701"/>
      <c r="ACF160" s="701"/>
      <c r="ACG160" s="701"/>
      <c r="ACH160" s="701"/>
      <c r="ACI160" s="701"/>
      <c r="ACJ160" s="701"/>
      <c r="ACK160" s="701"/>
      <c r="ACL160" s="701"/>
      <c r="ACM160" s="701"/>
      <c r="ACN160" s="701"/>
      <c r="ACO160" s="701"/>
      <c r="ACP160" s="701"/>
      <c r="ACQ160" s="701"/>
      <c r="ACR160" s="701"/>
      <c r="ACS160" s="701"/>
      <c r="ACT160" s="701"/>
      <c r="ACU160" s="701"/>
      <c r="ACV160" s="701"/>
      <c r="ACW160" s="701"/>
      <c r="ACX160" s="701"/>
      <c r="ACY160" s="701"/>
      <c r="ACZ160" s="701"/>
      <c r="ADA160" s="701"/>
      <c r="ADB160" s="701"/>
      <c r="ADC160" s="701"/>
      <c r="ADD160" s="701"/>
      <c r="ADE160" s="701"/>
      <c r="ADF160" s="701"/>
      <c r="ADG160" s="701"/>
      <c r="ADH160" s="701"/>
      <c r="ADI160" s="701"/>
      <c r="ADJ160" s="701"/>
      <c r="ADK160" s="701"/>
      <c r="ADL160" s="701"/>
      <c r="ADM160" s="701"/>
      <c r="ADN160" s="701"/>
      <c r="ADO160" s="701"/>
      <c r="ADP160" s="701"/>
      <c r="ADQ160" s="701"/>
      <c r="ADR160" s="701"/>
      <c r="ADS160" s="701"/>
      <c r="ADT160" s="701"/>
      <c r="ADU160" s="701"/>
      <c r="ADV160" s="701"/>
      <c r="ADW160" s="701"/>
      <c r="ADX160" s="701"/>
      <c r="ADY160" s="701"/>
      <c r="ADZ160" s="701"/>
      <c r="AEA160" s="701"/>
      <c r="AEB160" s="701"/>
      <c r="AEC160" s="701"/>
      <c r="AED160" s="701"/>
      <c r="AEE160" s="701"/>
      <c r="AEF160" s="701"/>
      <c r="AEG160" s="701"/>
      <c r="AEH160" s="701"/>
      <c r="AEI160" s="701"/>
      <c r="AEJ160" s="701"/>
      <c r="AEK160" s="701"/>
      <c r="AEL160" s="701"/>
      <c r="AEM160" s="701"/>
      <c r="AEN160" s="701"/>
      <c r="AEO160" s="701"/>
      <c r="AEP160" s="701"/>
      <c r="AEQ160" s="701"/>
      <c r="AER160" s="701"/>
      <c r="AES160" s="701"/>
      <c r="AET160" s="701"/>
      <c r="AEU160" s="701"/>
      <c r="AEV160" s="701"/>
      <c r="AEW160" s="701"/>
      <c r="AEX160" s="701"/>
      <c r="AEY160" s="701"/>
      <c r="AEZ160" s="701"/>
      <c r="AFA160" s="701"/>
      <c r="AFB160" s="701"/>
      <c r="AFC160" s="701"/>
      <c r="AFD160" s="701"/>
      <c r="AFE160" s="701"/>
      <c r="AFF160" s="701"/>
      <c r="AFG160" s="701"/>
      <c r="AFH160" s="701"/>
      <c r="AFI160" s="701"/>
      <c r="AFJ160" s="701"/>
      <c r="AFK160" s="701"/>
      <c r="AFL160" s="701"/>
      <c r="AFM160" s="701"/>
      <c r="AFN160" s="701"/>
      <c r="AFO160" s="701"/>
      <c r="AFP160" s="701"/>
      <c r="AFQ160" s="701"/>
      <c r="AFR160" s="701"/>
      <c r="AFS160" s="701"/>
      <c r="AFT160" s="701"/>
      <c r="AFU160" s="701"/>
      <c r="AFV160" s="701"/>
      <c r="AFW160" s="701"/>
      <c r="AFX160" s="701"/>
      <c r="AFY160" s="701"/>
      <c r="AFZ160" s="701"/>
      <c r="AGA160" s="701"/>
      <c r="AGB160" s="701"/>
      <c r="AGC160" s="701"/>
      <c r="AGD160" s="701"/>
      <c r="AGE160" s="701"/>
      <c r="AGF160" s="701"/>
      <c r="AGG160" s="701"/>
      <c r="AGH160" s="701"/>
      <c r="AGI160" s="701"/>
      <c r="AGJ160" s="701"/>
      <c r="AGK160" s="701"/>
      <c r="AGL160" s="701"/>
      <c r="AGM160" s="701"/>
      <c r="AGN160" s="701"/>
      <c r="AGO160" s="701"/>
      <c r="AGP160" s="701"/>
      <c r="AGQ160" s="701"/>
      <c r="AGR160" s="701"/>
      <c r="AGS160" s="701"/>
      <c r="AGT160" s="701"/>
      <c r="AGU160" s="701"/>
      <c r="AGV160" s="701"/>
      <c r="AGW160" s="701"/>
      <c r="AGX160" s="701"/>
      <c r="AGY160" s="701"/>
      <c r="AGZ160" s="701"/>
      <c r="AHA160" s="701"/>
      <c r="AHB160" s="701"/>
      <c r="AHC160" s="701"/>
      <c r="AHD160" s="701"/>
      <c r="AHE160" s="701"/>
      <c r="AHF160" s="701"/>
      <c r="AHG160" s="701"/>
      <c r="AHH160" s="701"/>
      <c r="AHI160" s="701"/>
      <c r="AHJ160" s="701"/>
      <c r="AHK160" s="701"/>
      <c r="AHL160" s="701"/>
      <c r="AHM160" s="701"/>
      <c r="AHN160" s="701"/>
      <c r="AHO160" s="701"/>
      <c r="AHP160" s="701"/>
      <c r="AHQ160" s="701"/>
      <c r="AHR160" s="701"/>
      <c r="AHS160" s="701"/>
      <c r="AHT160" s="701"/>
      <c r="AHU160" s="701"/>
      <c r="AHV160" s="701"/>
      <c r="AHW160" s="701"/>
      <c r="AHX160" s="701"/>
      <c r="AHY160" s="701"/>
      <c r="AHZ160" s="701"/>
      <c r="AIA160" s="701"/>
      <c r="AIB160" s="701"/>
      <c r="AIC160" s="701"/>
      <c r="AID160" s="701"/>
      <c r="AIE160" s="701"/>
      <c r="AIF160" s="701"/>
      <c r="AIG160" s="701"/>
      <c r="AIH160" s="701"/>
      <c r="AII160" s="701"/>
      <c r="AIJ160" s="701"/>
      <c r="AIK160" s="701"/>
      <c r="AIL160" s="701"/>
      <c r="AIM160" s="701"/>
      <c r="AIN160" s="701"/>
      <c r="AIO160" s="701"/>
      <c r="AIP160" s="701"/>
      <c r="AIQ160" s="701"/>
      <c r="AIR160" s="701"/>
      <c r="AIS160" s="701"/>
      <c r="AIT160" s="701"/>
      <c r="AIU160" s="701"/>
      <c r="AIV160" s="701"/>
      <c r="AIW160" s="701"/>
      <c r="AIX160" s="701"/>
      <c r="AIY160" s="701"/>
      <c r="AIZ160" s="701"/>
      <c r="AJA160" s="701"/>
      <c r="AJB160" s="701"/>
      <c r="AJC160" s="701"/>
      <c r="AJD160" s="701"/>
      <c r="AJE160" s="701"/>
      <c r="AJF160" s="701"/>
      <c r="AJG160" s="701"/>
      <c r="AJH160" s="701"/>
      <c r="AJI160" s="701"/>
      <c r="AJJ160" s="701"/>
      <c r="AJK160" s="701"/>
      <c r="AJL160" s="701"/>
      <c r="AJM160" s="701"/>
      <c r="AJN160" s="701"/>
      <c r="AJO160" s="701"/>
      <c r="AJP160" s="701"/>
      <c r="AJQ160" s="701"/>
      <c r="AJR160" s="701"/>
      <c r="AJS160" s="701"/>
      <c r="AJT160" s="701"/>
      <c r="AJU160" s="701"/>
      <c r="AJV160" s="701"/>
      <c r="AJW160" s="701"/>
      <c r="AJX160" s="701"/>
      <c r="AJY160" s="701"/>
      <c r="AJZ160" s="701"/>
      <c r="AKA160" s="701"/>
      <c r="AKB160" s="701"/>
      <c r="AKC160" s="701"/>
      <c r="AKD160" s="701"/>
      <c r="AKE160" s="701"/>
      <c r="AKF160" s="701"/>
      <c r="AKG160" s="701"/>
      <c r="AKH160" s="701"/>
      <c r="AKI160" s="701"/>
      <c r="AKJ160" s="701"/>
      <c r="AKK160" s="701"/>
      <c r="AKL160" s="701"/>
      <c r="AKM160" s="701"/>
      <c r="AKN160" s="701"/>
      <c r="AKO160" s="701"/>
      <c r="AKP160" s="701"/>
      <c r="AKQ160" s="701"/>
      <c r="AKR160" s="701"/>
      <c r="AKS160" s="701"/>
      <c r="AKT160" s="701"/>
      <c r="AKU160" s="701"/>
      <c r="AKV160" s="701"/>
      <c r="AKW160" s="701"/>
      <c r="AKX160" s="701"/>
      <c r="AKY160" s="701"/>
      <c r="AKZ160" s="701"/>
      <c r="ALA160" s="701"/>
      <c r="ALB160" s="701"/>
      <c r="ALC160" s="701"/>
      <c r="ALD160" s="701"/>
      <c r="ALE160" s="701"/>
      <c r="ALF160" s="701"/>
      <c r="ALG160" s="701"/>
      <c r="ALH160" s="701"/>
      <c r="ALI160" s="701"/>
      <c r="ALJ160" s="701"/>
      <c r="ALK160" s="701"/>
      <c r="ALL160" s="701"/>
      <c r="ALM160" s="701"/>
      <c r="ALN160" s="701"/>
      <c r="ALO160" s="701"/>
      <c r="ALP160" s="701"/>
      <c r="ALQ160" s="701"/>
      <c r="ALR160" s="701"/>
      <c r="ALS160" s="701"/>
      <c r="ALT160" s="701"/>
      <c r="ALU160" s="701"/>
      <c r="ALV160" s="701"/>
      <c r="ALW160" s="701"/>
      <c r="ALX160" s="701"/>
      <c r="ALY160" s="701"/>
      <c r="ALZ160" s="701"/>
      <c r="AMA160" s="701"/>
      <c r="AMB160" s="701"/>
      <c r="AMC160" s="701"/>
      <c r="AMD160" s="701"/>
      <c r="AME160" s="701"/>
      <c r="AMF160" s="701"/>
      <c r="AMG160" s="701"/>
      <c r="AMH160" s="701"/>
      <c r="AMI160" s="701"/>
      <c r="AMJ160" s="701"/>
    </row>
    <row r="161" spans="1:1024" s="697" customFormat="1" ht="25.2" customHeight="1">
      <c r="A161" s="1681" t="s">
        <v>4715</v>
      </c>
      <c r="B161" s="1681" t="s">
        <v>4716</v>
      </c>
      <c r="C161" s="1681" t="s">
        <v>1041</v>
      </c>
      <c r="D161" s="1685" t="s">
        <v>9511</v>
      </c>
      <c r="E161" s="1684" t="s">
        <v>4717</v>
      </c>
      <c r="F161" s="1681" t="s">
        <v>1636</v>
      </c>
      <c r="G161" s="1681">
        <v>5</v>
      </c>
      <c r="H161" s="1681">
        <v>1</v>
      </c>
      <c r="I161" s="1681">
        <v>5</v>
      </c>
      <c r="J161" s="1681">
        <v>20</v>
      </c>
      <c r="K161" s="1737">
        <f t="shared" si="5"/>
        <v>4</v>
      </c>
      <c r="L161" s="1748" t="s">
        <v>3540</v>
      </c>
      <c r="M161" s="701"/>
      <c r="N161" s="701"/>
      <c r="O161" s="701"/>
      <c r="P161" s="701"/>
      <c r="Q161" s="701"/>
      <c r="R161" s="701"/>
      <c r="S161" s="701"/>
      <c r="T161" s="701"/>
      <c r="U161" s="701"/>
      <c r="V161" s="701"/>
      <c r="W161" s="701"/>
      <c r="X161" s="701"/>
      <c r="Y161" s="701"/>
      <c r="Z161" s="701"/>
      <c r="AA161" s="701"/>
      <c r="AB161" s="701"/>
      <c r="AC161" s="701"/>
      <c r="AD161" s="701"/>
      <c r="AE161" s="701"/>
      <c r="AF161" s="701"/>
      <c r="AG161" s="701"/>
      <c r="AH161" s="701"/>
      <c r="AI161" s="701"/>
      <c r="AJ161" s="701"/>
      <c r="AK161" s="701"/>
      <c r="AL161" s="701"/>
      <c r="AM161" s="701"/>
      <c r="AN161" s="701"/>
      <c r="AO161" s="701"/>
      <c r="AP161" s="701"/>
      <c r="AQ161" s="701"/>
      <c r="AR161" s="701"/>
      <c r="AS161" s="701"/>
      <c r="AT161" s="701"/>
      <c r="AU161" s="701"/>
      <c r="AV161" s="701"/>
      <c r="AW161" s="701"/>
      <c r="AX161" s="701"/>
      <c r="AY161" s="701"/>
      <c r="AZ161" s="701"/>
      <c r="BA161" s="701"/>
      <c r="BB161" s="701"/>
      <c r="BC161" s="701"/>
      <c r="BD161" s="701"/>
      <c r="BE161" s="701"/>
      <c r="BF161" s="701"/>
      <c r="BG161" s="701"/>
      <c r="BH161" s="701"/>
      <c r="BI161" s="701"/>
      <c r="BJ161" s="701"/>
      <c r="BK161" s="701"/>
      <c r="BL161" s="701"/>
      <c r="BM161" s="701"/>
      <c r="BN161" s="701"/>
      <c r="BO161" s="701"/>
      <c r="BP161" s="701"/>
      <c r="BQ161" s="701"/>
      <c r="BR161" s="701"/>
      <c r="BS161" s="701"/>
      <c r="BT161" s="701"/>
      <c r="BU161" s="701"/>
      <c r="BV161" s="701"/>
      <c r="BW161" s="701"/>
      <c r="BX161" s="701"/>
      <c r="BY161" s="701"/>
      <c r="BZ161" s="701"/>
      <c r="CA161" s="701"/>
      <c r="CB161" s="701"/>
      <c r="CC161" s="701"/>
      <c r="CD161" s="701"/>
      <c r="CE161" s="701"/>
      <c r="CF161" s="701"/>
      <c r="CG161" s="701"/>
      <c r="CH161" s="701"/>
      <c r="CI161" s="701"/>
      <c r="CJ161" s="701"/>
      <c r="CK161" s="701"/>
      <c r="CL161" s="701"/>
      <c r="CM161" s="701"/>
      <c r="CN161" s="701"/>
      <c r="CO161" s="701"/>
      <c r="CP161" s="701"/>
      <c r="CQ161" s="701"/>
      <c r="CR161" s="701"/>
      <c r="CS161" s="701"/>
      <c r="CT161" s="701"/>
      <c r="CU161" s="701"/>
      <c r="CV161" s="701"/>
      <c r="CW161" s="701"/>
      <c r="CX161" s="701"/>
      <c r="CY161" s="701"/>
      <c r="CZ161" s="701"/>
      <c r="DA161" s="701"/>
      <c r="DB161" s="701"/>
      <c r="DC161" s="701"/>
      <c r="DD161" s="701"/>
      <c r="DE161" s="701"/>
      <c r="DF161" s="701"/>
      <c r="DG161" s="701"/>
      <c r="DH161" s="701"/>
      <c r="DI161" s="701"/>
      <c r="DJ161" s="701"/>
      <c r="DK161" s="701"/>
      <c r="DL161" s="701"/>
      <c r="DM161" s="701"/>
      <c r="DN161" s="701"/>
      <c r="DO161" s="701"/>
      <c r="DP161" s="701"/>
      <c r="DQ161" s="701"/>
      <c r="DR161" s="701"/>
      <c r="DS161" s="701"/>
      <c r="DT161" s="701"/>
      <c r="DU161" s="701"/>
      <c r="DV161" s="701"/>
      <c r="DW161" s="701"/>
      <c r="DX161" s="701"/>
      <c r="DY161" s="701"/>
      <c r="DZ161" s="701"/>
      <c r="EA161" s="701"/>
      <c r="EB161" s="701"/>
      <c r="EC161" s="701"/>
      <c r="ED161" s="701"/>
      <c r="EE161" s="701"/>
      <c r="EF161" s="701"/>
      <c r="EG161" s="701"/>
      <c r="EH161" s="701"/>
      <c r="EI161" s="701"/>
      <c r="EJ161" s="701"/>
      <c r="EK161" s="701"/>
      <c r="EL161" s="701"/>
      <c r="EM161" s="701"/>
      <c r="EN161" s="701"/>
      <c r="EO161" s="701"/>
      <c r="EP161" s="701"/>
      <c r="EQ161" s="701"/>
      <c r="ER161" s="701"/>
      <c r="ES161" s="701"/>
      <c r="ET161" s="701"/>
      <c r="EU161" s="701"/>
      <c r="EV161" s="701"/>
      <c r="EW161" s="701"/>
      <c r="EX161" s="701"/>
      <c r="EY161" s="701"/>
      <c r="EZ161" s="701"/>
      <c r="FA161" s="701"/>
      <c r="FB161" s="701"/>
      <c r="FC161" s="701"/>
      <c r="FD161" s="701"/>
      <c r="FE161" s="701"/>
      <c r="FF161" s="701"/>
      <c r="FG161" s="701"/>
      <c r="FH161" s="701"/>
      <c r="FI161" s="701"/>
      <c r="FJ161" s="701"/>
      <c r="FK161" s="701"/>
      <c r="FL161" s="701"/>
      <c r="FM161" s="701"/>
      <c r="FN161" s="701"/>
      <c r="FO161" s="701"/>
      <c r="FP161" s="701"/>
      <c r="FQ161" s="701"/>
      <c r="FR161" s="701"/>
      <c r="FS161" s="701"/>
      <c r="FT161" s="701"/>
      <c r="FU161" s="701"/>
      <c r="FV161" s="701"/>
      <c r="FW161" s="701"/>
      <c r="FX161" s="701"/>
      <c r="FY161" s="701"/>
      <c r="FZ161" s="701"/>
      <c r="GA161" s="701"/>
      <c r="GB161" s="701"/>
      <c r="GC161" s="701"/>
      <c r="GD161" s="701"/>
      <c r="GE161" s="701"/>
      <c r="GF161" s="701"/>
      <c r="GG161" s="701"/>
      <c r="GH161" s="701"/>
      <c r="GI161" s="701"/>
      <c r="GJ161" s="701"/>
      <c r="GK161" s="701"/>
      <c r="GL161" s="701"/>
      <c r="GM161" s="701"/>
      <c r="GN161" s="701"/>
      <c r="GO161" s="701"/>
      <c r="GP161" s="701"/>
      <c r="GQ161" s="701"/>
      <c r="GR161" s="701"/>
      <c r="GS161" s="701"/>
      <c r="GT161" s="701"/>
      <c r="GU161" s="701"/>
      <c r="GV161" s="701"/>
      <c r="GW161" s="701"/>
      <c r="GX161" s="701"/>
      <c r="GY161" s="701"/>
      <c r="GZ161" s="701"/>
      <c r="HA161" s="701"/>
      <c r="HB161" s="701"/>
      <c r="HC161" s="701"/>
      <c r="HD161" s="701"/>
      <c r="HE161" s="701"/>
      <c r="HF161" s="701"/>
      <c r="HG161" s="701"/>
      <c r="HH161" s="701"/>
      <c r="HI161" s="701"/>
      <c r="HJ161" s="701"/>
      <c r="HK161" s="701"/>
      <c r="HL161" s="701"/>
      <c r="HM161" s="701"/>
      <c r="HN161" s="701"/>
      <c r="HO161" s="701"/>
      <c r="HP161" s="701"/>
      <c r="HQ161" s="701"/>
      <c r="HR161" s="701"/>
      <c r="HS161" s="701"/>
      <c r="HT161" s="701"/>
      <c r="HU161" s="701"/>
      <c r="HV161" s="701"/>
      <c r="HW161" s="701"/>
      <c r="HX161" s="701"/>
      <c r="HY161" s="701"/>
      <c r="HZ161" s="701"/>
      <c r="IA161" s="701"/>
      <c r="IB161" s="701"/>
      <c r="IC161" s="701"/>
      <c r="ID161" s="701"/>
      <c r="IE161" s="701"/>
      <c r="IF161" s="701"/>
      <c r="IG161" s="701"/>
      <c r="IH161" s="701"/>
      <c r="II161" s="701"/>
      <c r="IJ161" s="701"/>
      <c r="IK161" s="701"/>
      <c r="IL161" s="701"/>
      <c r="IM161" s="701"/>
      <c r="IN161" s="701"/>
      <c r="IO161" s="701"/>
      <c r="IP161" s="701"/>
      <c r="IQ161" s="701"/>
      <c r="IR161" s="701"/>
      <c r="IS161" s="701"/>
      <c r="IT161" s="701"/>
      <c r="IU161" s="701"/>
      <c r="IV161" s="701"/>
      <c r="IW161" s="701"/>
      <c r="IX161" s="701"/>
      <c r="IY161" s="701"/>
      <c r="IZ161" s="701"/>
      <c r="JA161" s="701"/>
      <c r="JB161" s="701"/>
      <c r="JC161" s="701"/>
      <c r="JD161" s="701"/>
      <c r="JE161" s="701"/>
      <c r="JF161" s="701"/>
      <c r="JG161" s="701"/>
      <c r="JH161" s="701"/>
      <c r="JI161" s="701"/>
      <c r="JJ161" s="701"/>
      <c r="JK161" s="701"/>
      <c r="JL161" s="701"/>
      <c r="JM161" s="701"/>
      <c r="JN161" s="701"/>
      <c r="JO161" s="701"/>
      <c r="JP161" s="701"/>
      <c r="JQ161" s="701"/>
      <c r="JR161" s="701"/>
      <c r="JS161" s="701"/>
      <c r="JT161" s="701"/>
      <c r="JU161" s="701"/>
      <c r="JV161" s="701"/>
      <c r="JW161" s="701"/>
      <c r="JX161" s="701"/>
      <c r="JY161" s="701"/>
      <c r="JZ161" s="701"/>
      <c r="KA161" s="701"/>
      <c r="KB161" s="701"/>
      <c r="KC161" s="701"/>
      <c r="KD161" s="701"/>
      <c r="KE161" s="701"/>
      <c r="KF161" s="701"/>
      <c r="KG161" s="701"/>
      <c r="KH161" s="701"/>
      <c r="KI161" s="701"/>
      <c r="KJ161" s="701"/>
      <c r="KK161" s="701"/>
      <c r="KL161" s="701"/>
      <c r="KM161" s="701"/>
      <c r="KN161" s="701"/>
      <c r="KO161" s="701"/>
      <c r="KP161" s="701"/>
      <c r="KQ161" s="701"/>
      <c r="KR161" s="701"/>
      <c r="KS161" s="701"/>
      <c r="KT161" s="701"/>
      <c r="KU161" s="701"/>
      <c r="KV161" s="701"/>
      <c r="KW161" s="701"/>
      <c r="KX161" s="701"/>
      <c r="KY161" s="701"/>
      <c r="KZ161" s="701"/>
      <c r="LA161" s="701"/>
      <c r="LB161" s="701"/>
      <c r="LC161" s="701"/>
      <c r="LD161" s="701"/>
      <c r="LE161" s="701"/>
      <c r="LF161" s="701"/>
      <c r="LG161" s="701"/>
      <c r="LH161" s="701"/>
      <c r="LI161" s="701"/>
      <c r="LJ161" s="701"/>
      <c r="LK161" s="701"/>
      <c r="LL161" s="701"/>
      <c r="LM161" s="701"/>
      <c r="LN161" s="701"/>
      <c r="LO161" s="701"/>
      <c r="LP161" s="701"/>
      <c r="LQ161" s="701"/>
      <c r="LR161" s="701"/>
      <c r="LS161" s="701"/>
      <c r="LT161" s="701"/>
      <c r="LU161" s="701"/>
      <c r="LV161" s="701"/>
      <c r="LW161" s="701"/>
      <c r="LX161" s="701"/>
      <c r="LY161" s="701"/>
      <c r="LZ161" s="701"/>
      <c r="MA161" s="701"/>
      <c r="MB161" s="701"/>
      <c r="MC161" s="701"/>
      <c r="MD161" s="701"/>
      <c r="ME161" s="701"/>
      <c r="MF161" s="701"/>
      <c r="MG161" s="701"/>
      <c r="MH161" s="701"/>
      <c r="MI161" s="701"/>
      <c r="MJ161" s="701"/>
      <c r="MK161" s="701"/>
      <c r="ML161" s="701"/>
      <c r="MM161" s="701"/>
      <c r="MN161" s="701"/>
      <c r="MO161" s="701"/>
      <c r="MP161" s="701"/>
      <c r="MQ161" s="701"/>
      <c r="MR161" s="701"/>
      <c r="MS161" s="701"/>
      <c r="MT161" s="701"/>
      <c r="MU161" s="701"/>
      <c r="MV161" s="701"/>
      <c r="MW161" s="701"/>
      <c r="MX161" s="701"/>
      <c r="MY161" s="701"/>
      <c r="MZ161" s="701"/>
      <c r="NA161" s="701"/>
      <c r="NB161" s="701"/>
      <c r="NC161" s="701"/>
      <c r="ND161" s="701"/>
      <c r="NE161" s="701"/>
      <c r="NF161" s="701"/>
      <c r="NG161" s="701"/>
      <c r="NH161" s="701"/>
      <c r="NI161" s="701"/>
      <c r="NJ161" s="701"/>
      <c r="NK161" s="701"/>
      <c r="NL161" s="701"/>
      <c r="NM161" s="701"/>
      <c r="NN161" s="701"/>
      <c r="NO161" s="701"/>
      <c r="NP161" s="701"/>
      <c r="NQ161" s="701"/>
      <c r="NR161" s="701"/>
      <c r="NS161" s="701"/>
      <c r="NT161" s="701"/>
      <c r="NU161" s="701"/>
      <c r="NV161" s="701"/>
      <c r="NW161" s="701"/>
      <c r="NX161" s="701"/>
      <c r="NY161" s="701"/>
      <c r="NZ161" s="701"/>
      <c r="OA161" s="701"/>
      <c r="OB161" s="701"/>
      <c r="OC161" s="701"/>
      <c r="OD161" s="701"/>
      <c r="OE161" s="701"/>
      <c r="OF161" s="701"/>
      <c r="OG161" s="701"/>
      <c r="OH161" s="701"/>
      <c r="OI161" s="701"/>
      <c r="OJ161" s="701"/>
      <c r="OK161" s="701"/>
      <c r="OL161" s="701"/>
      <c r="OM161" s="701"/>
      <c r="ON161" s="701"/>
      <c r="OO161" s="701"/>
      <c r="OP161" s="701"/>
      <c r="OQ161" s="701"/>
      <c r="OR161" s="701"/>
      <c r="OS161" s="701"/>
      <c r="OT161" s="701"/>
      <c r="OU161" s="701"/>
      <c r="OV161" s="701"/>
      <c r="OW161" s="701"/>
      <c r="OX161" s="701"/>
      <c r="OY161" s="701"/>
      <c r="OZ161" s="701"/>
      <c r="PA161" s="701"/>
      <c r="PB161" s="701"/>
      <c r="PC161" s="701"/>
      <c r="PD161" s="701"/>
      <c r="PE161" s="701"/>
      <c r="PF161" s="701"/>
      <c r="PG161" s="701"/>
      <c r="PH161" s="701"/>
      <c r="PI161" s="701"/>
      <c r="PJ161" s="701"/>
      <c r="PK161" s="701"/>
      <c r="PL161" s="701"/>
      <c r="PM161" s="701"/>
      <c r="PN161" s="701"/>
      <c r="PO161" s="701"/>
      <c r="PP161" s="701"/>
      <c r="PQ161" s="701"/>
      <c r="PR161" s="701"/>
      <c r="PS161" s="701"/>
      <c r="PT161" s="701"/>
      <c r="PU161" s="701"/>
      <c r="PV161" s="701"/>
      <c r="PW161" s="701"/>
      <c r="PX161" s="701"/>
      <c r="PY161" s="701"/>
      <c r="PZ161" s="701"/>
      <c r="QA161" s="701"/>
      <c r="QB161" s="701"/>
      <c r="QC161" s="701"/>
      <c r="QD161" s="701"/>
      <c r="QE161" s="701"/>
      <c r="QF161" s="701"/>
      <c r="QG161" s="701"/>
      <c r="QH161" s="701"/>
      <c r="QI161" s="701"/>
      <c r="QJ161" s="701"/>
      <c r="QK161" s="701"/>
      <c r="QL161" s="701"/>
      <c r="QM161" s="701"/>
      <c r="QN161" s="701"/>
      <c r="QO161" s="701"/>
      <c r="QP161" s="701"/>
      <c r="QQ161" s="701"/>
      <c r="QR161" s="701"/>
      <c r="QS161" s="701"/>
      <c r="QT161" s="701"/>
      <c r="QU161" s="701"/>
      <c r="QV161" s="701"/>
      <c r="QW161" s="701"/>
      <c r="QX161" s="701"/>
      <c r="QY161" s="701"/>
      <c r="QZ161" s="701"/>
      <c r="RA161" s="701"/>
      <c r="RB161" s="701"/>
      <c r="RC161" s="701"/>
      <c r="RD161" s="701"/>
      <c r="RE161" s="701"/>
      <c r="RF161" s="701"/>
      <c r="RG161" s="701"/>
      <c r="RH161" s="701"/>
      <c r="RI161" s="701"/>
      <c r="RJ161" s="701"/>
      <c r="RK161" s="701"/>
      <c r="RL161" s="701"/>
      <c r="RM161" s="701"/>
      <c r="RN161" s="701"/>
      <c r="RO161" s="701"/>
      <c r="RP161" s="701"/>
      <c r="RQ161" s="701"/>
      <c r="RR161" s="701"/>
      <c r="RS161" s="701"/>
      <c r="RT161" s="701"/>
      <c r="RU161" s="701"/>
      <c r="RV161" s="701"/>
      <c r="RW161" s="701"/>
      <c r="RX161" s="701"/>
      <c r="RY161" s="701"/>
      <c r="RZ161" s="701"/>
      <c r="SA161" s="701"/>
      <c r="SB161" s="701"/>
      <c r="SC161" s="701"/>
      <c r="SD161" s="701"/>
      <c r="SE161" s="701"/>
      <c r="SF161" s="701"/>
      <c r="SG161" s="701"/>
      <c r="SH161" s="701"/>
      <c r="SI161" s="701"/>
      <c r="SJ161" s="701"/>
      <c r="SK161" s="701"/>
      <c r="SL161" s="701"/>
      <c r="SM161" s="701"/>
      <c r="SN161" s="701"/>
      <c r="SO161" s="701"/>
      <c r="SP161" s="701"/>
      <c r="SQ161" s="701"/>
      <c r="SR161" s="701"/>
      <c r="SS161" s="701"/>
      <c r="ST161" s="701"/>
      <c r="SU161" s="701"/>
      <c r="SV161" s="701"/>
      <c r="SW161" s="701"/>
      <c r="SX161" s="701"/>
      <c r="SY161" s="701"/>
      <c r="SZ161" s="701"/>
      <c r="TA161" s="701"/>
      <c r="TB161" s="701"/>
      <c r="TC161" s="701"/>
      <c r="TD161" s="701"/>
      <c r="TE161" s="701"/>
      <c r="TF161" s="701"/>
      <c r="TG161" s="701"/>
      <c r="TH161" s="701"/>
      <c r="TI161" s="701"/>
      <c r="TJ161" s="701"/>
      <c r="TK161" s="701"/>
      <c r="TL161" s="701"/>
      <c r="TM161" s="701"/>
      <c r="TN161" s="701"/>
      <c r="TO161" s="701"/>
      <c r="TP161" s="701"/>
      <c r="TQ161" s="701"/>
      <c r="TR161" s="701"/>
      <c r="TS161" s="701"/>
      <c r="TT161" s="701"/>
      <c r="TU161" s="701"/>
      <c r="TV161" s="701"/>
      <c r="TW161" s="701"/>
      <c r="TX161" s="701"/>
      <c r="TY161" s="701"/>
      <c r="TZ161" s="701"/>
      <c r="UA161" s="701"/>
      <c r="UB161" s="701"/>
      <c r="UC161" s="701"/>
      <c r="UD161" s="701"/>
      <c r="UE161" s="701"/>
      <c r="UF161" s="701"/>
      <c r="UG161" s="701"/>
      <c r="UH161" s="701"/>
      <c r="UI161" s="701"/>
      <c r="UJ161" s="701"/>
      <c r="UK161" s="701"/>
      <c r="UL161" s="701"/>
      <c r="UM161" s="701"/>
      <c r="UN161" s="701"/>
      <c r="UO161" s="701"/>
      <c r="UP161" s="701"/>
      <c r="UQ161" s="701"/>
      <c r="UR161" s="701"/>
      <c r="US161" s="701"/>
      <c r="UT161" s="701"/>
      <c r="UU161" s="701"/>
      <c r="UV161" s="701"/>
      <c r="UW161" s="701"/>
      <c r="UX161" s="701"/>
      <c r="UY161" s="701"/>
      <c r="UZ161" s="701"/>
      <c r="VA161" s="701"/>
      <c r="VB161" s="701"/>
      <c r="VC161" s="701"/>
      <c r="VD161" s="701"/>
      <c r="VE161" s="701"/>
      <c r="VF161" s="701"/>
      <c r="VG161" s="701"/>
      <c r="VH161" s="701"/>
      <c r="VI161" s="701"/>
      <c r="VJ161" s="701"/>
      <c r="VK161" s="701"/>
      <c r="VL161" s="701"/>
      <c r="VM161" s="701"/>
      <c r="VN161" s="701"/>
      <c r="VO161" s="701"/>
      <c r="VP161" s="701"/>
      <c r="VQ161" s="701"/>
      <c r="VR161" s="701"/>
      <c r="VS161" s="701"/>
      <c r="VT161" s="701"/>
      <c r="VU161" s="701"/>
      <c r="VV161" s="701"/>
      <c r="VW161" s="701"/>
      <c r="VX161" s="701"/>
      <c r="VY161" s="701"/>
      <c r="VZ161" s="701"/>
      <c r="WA161" s="701"/>
      <c r="WB161" s="701"/>
      <c r="WC161" s="701"/>
      <c r="WD161" s="701"/>
      <c r="WE161" s="701"/>
      <c r="WF161" s="701"/>
      <c r="WG161" s="701"/>
      <c r="WH161" s="701"/>
      <c r="WI161" s="701"/>
      <c r="WJ161" s="701"/>
      <c r="WK161" s="701"/>
      <c r="WL161" s="701"/>
      <c r="WM161" s="701"/>
      <c r="WN161" s="701"/>
      <c r="WO161" s="701"/>
      <c r="WP161" s="701"/>
      <c r="WQ161" s="701"/>
      <c r="WR161" s="701"/>
      <c r="WS161" s="701"/>
      <c r="WT161" s="701"/>
      <c r="WU161" s="701"/>
      <c r="WV161" s="701"/>
      <c r="WW161" s="701"/>
      <c r="WX161" s="701"/>
      <c r="WY161" s="701"/>
      <c r="WZ161" s="701"/>
      <c r="XA161" s="701"/>
      <c r="XB161" s="701"/>
      <c r="XC161" s="701"/>
      <c r="XD161" s="701"/>
      <c r="XE161" s="701"/>
      <c r="XF161" s="701"/>
      <c r="XG161" s="701"/>
      <c r="XH161" s="701"/>
      <c r="XI161" s="701"/>
      <c r="XJ161" s="701"/>
      <c r="XK161" s="701"/>
      <c r="XL161" s="701"/>
      <c r="XM161" s="701"/>
      <c r="XN161" s="701"/>
      <c r="XO161" s="701"/>
      <c r="XP161" s="701"/>
      <c r="XQ161" s="701"/>
      <c r="XR161" s="701"/>
      <c r="XS161" s="701"/>
      <c r="XT161" s="701"/>
      <c r="XU161" s="701"/>
      <c r="XV161" s="701"/>
      <c r="XW161" s="701"/>
      <c r="XX161" s="701"/>
      <c r="XY161" s="701"/>
      <c r="XZ161" s="701"/>
      <c r="YA161" s="701"/>
      <c r="YB161" s="701"/>
      <c r="YC161" s="701"/>
      <c r="YD161" s="701"/>
      <c r="YE161" s="701"/>
      <c r="YF161" s="701"/>
      <c r="YG161" s="701"/>
      <c r="YH161" s="701"/>
      <c r="YI161" s="701"/>
      <c r="YJ161" s="701"/>
      <c r="YK161" s="701"/>
      <c r="YL161" s="701"/>
      <c r="YM161" s="701"/>
      <c r="YN161" s="701"/>
      <c r="YO161" s="701"/>
      <c r="YP161" s="701"/>
      <c r="YQ161" s="701"/>
      <c r="YR161" s="701"/>
      <c r="YS161" s="701"/>
      <c r="YT161" s="701"/>
      <c r="YU161" s="701"/>
      <c r="YV161" s="701"/>
      <c r="YW161" s="701"/>
      <c r="YX161" s="701"/>
      <c r="YY161" s="701"/>
      <c r="YZ161" s="701"/>
      <c r="ZA161" s="701"/>
      <c r="ZB161" s="701"/>
      <c r="ZC161" s="701"/>
      <c r="ZD161" s="701"/>
      <c r="ZE161" s="701"/>
      <c r="ZF161" s="701"/>
      <c r="ZG161" s="701"/>
      <c r="ZH161" s="701"/>
      <c r="ZI161" s="701"/>
      <c r="ZJ161" s="701"/>
      <c r="ZK161" s="701"/>
      <c r="ZL161" s="701"/>
      <c r="ZM161" s="701"/>
      <c r="ZN161" s="701"/>
      <c r="ZO161" s="701"/>
      <c r="ZP161" s="701"/>
      <c r="ZQ161" s="701"/>
      <c r="ZR161" s="701"/>
      <c r="ZS161" s="701"/>
      <c r="ZT161" s="701"/>
      <c r="ZU161" s="701"/>
      <c r="ZV161" s="701"/>
      <c r="ZW161" s="701"/>
      <c r="ZX161" s="701"/>
      <c r="ZY161" s="701"/>
      <c r="ZZ161" s="701"/>
      <c r="AAA161" s="701"/>
      <c r="AAB161" s="701"/>
      <c r="AAC161" s="701"/>
      <c r="AAD161" s="701"/>
      <c r="AAE161" s="701"/>
      <c r="AAF161" s="701"/>
      <c r="AAG161" s="701"/>
      <c r="AAH161" s="701"/>
      <c r="AAI161" s="701"/>
      <c r="AAJ161" s="701"/>
      <c r="AAK161" s="701"/>
      <c r="AAL161" s="701"/>
      <c r="AAM161" s="701"/>
      <c r="AAN161" s="701"/>
      <c r="AAO161" s="701"/>
      <c r="AAP161" s="701"/>
      <c r="AAQ161" s="701"/>
      <c r="AAR161" s="701"/>
      <c r="AAS161" s="701"/>
      <c r="AAT161" s="701"/>
      <c r="AAU161" s="701"/>
      <c r="AAV161" s="701"/>
      <c r="AAW161" s="701"/>
      <c r="AAX161" s="701"/>
      <c r="AAY161" s="701"/>
      <c r="AAZ161" s="701"/>
      <c r="ABA161" s="701"/>
      <c r="ABB161" s="701"/>
      <c r="ABC161" s="701"/>
      <c r="ABD161" s="701"/>
      <c r="ABE161" s="701"/>
      <c r="ABF161" s="701"/>
      <c r="ABG161" s="701"/>
      <c r="ABH161" s="701"/>
      <c r="ABI161" s="701"/>
      <c r="ABJ161" s="701"/>
      <c r="ABK161" s="701"/>
      <c r="ABL161" s="701"/>
      <c r="ABM161" s="701"/>
      <c r="ABN161" s="701"/>
      <c r="ABO161" s="701"/>
      <c r="ABP161" s="701"/>
      <c r="ABQ161" s="701"/>
      <c r="ABR161" s="701"/>
      <c r="ABS161" s="701"/>
      <c r="ABT161" s="701"/>
      <c r="ABU161" s="701"/>
      <c r="ABV161" s="701"/>
      <c r="ABW161" s="701"/>
      <c r="ABX161" s="701"/>
      <c r="ABY161" s="701"/>
      <c r="ABZ161" s="701"/>
      <c r="ACA161" s="701"/>
      <c r="ACB161" s="701"/>
      <c r="ACC161" s="701"/>
      <c r="ACD161" s="701"/>
      <c r="ACE161" s="701"/>
      <c r="ACF161" s="701"/>
      <c r="ACG161" s="701"/>
      <c r="ACH161" s="701"/>
      <c r="ACI161" s="701"/>
      <c r="ACJ161" s="701"/>
      <c r="ACK161" s="701"/>
      <c r="ACL161" s="701"/>
      <c r="ACM161" s="701"/>
      <c r="ACN161" s="701"/>
      <c r="ACO161" s="701"/>
      <c r="ACP161" s="701"/>
      <c r="ACQ161" s="701"/>
      <c r="ACR161" s="701"/>
      <c r="ACS161" s="701"/>
      <c r="ACT161" s="701"/>
      <c r="ACU161" s="701"/>
      <c r="ACV161" s="701"/>
      <c r="ACW161" s="701"/>
      <c r="ACX161" s="701"/>
      <c r="ACY161" s="701"/>
      <c r="ACZ161" s="701"/>
      <c r="ADA161" s="701"/>
      <c r="ADB161" s="701"/>
      <c r="ADC161" s="701"/>
      <c r="ADD161" s="701"/>
      <c r="ADE161" s="701"/>
      <c r="ADF161" s="701"/>
      <c r="ADG161" s="701"/>
      <c r="ADH161" s="701"/>
      <c r="ADI161" s="701"/>
      <c r="ADJ161" s="701"/>
      <c r="ADK161" s="701"/>
      <c r="ADL161" s="701"/>
      <c r="ADM161" s="701"/>
      <c r="ADN161" s="701"/>
      <c r="ADO161" s="701"/>
      <c r="ADP161" s="701"/>
      <c r="ADQ161" s="701"/>
      <c r="ADR161" s="701"/>
      <c r="ADS161" s="701"/>
      <c r="ADT161" s="701"/>
      <c r="ADU161" s="701"/>
      <c r="ADV161" s="701"/>
      <c r="ADW161" s="701"/>
      <c r="ADX161" s="701"/>
      <c r="ADY161" s="701"/>
      <c r="ADZ161" s="701"/>
      <c r="AEA161" s="701"/>
      <c r="AEB161" s="701"/>
      <c r="AEC161" s="701"/>
      <c r="AED161" s="701"/>
      <c r="AEE161" s="701"/>
      <c r="AEF161" s="701"/>
      <c r="AEG161" s="701"/>
      <c r="AEH161" s="701"/>
      <c r="AEI161" s="701"/>
      <c r="AEJ161" s="701"/>
      <c r="AEK161" s="701"/>
      <c r="AEL161" s="701"/>
      <c r="AEM161" s="701"/>
      <c r="AEN161" s="701"/>
      <c r="AEO161" s="701"/>
      <c r="AEP161" s="701"/>
      <c r="AEQ161" s="701"/>
      <c r="AER161" s="701"/>
      <c r="AES161" s="701"/>
      <c r="AET161" s="701"/>
      <c r="AEU161" s="701"/>
      <c r="AEV161" s="701"/>
      <c r="AEW161" s="701"/>
      <c r="AEX161" s="701"/>
      <c r="AEY161" s="701"/>
      <c r="AEZ161" s="701"/>
      <c r="AFA161" s="701"/>
      <c r="AFB161" s="701"/>
      <c r="AFC161" s="701"/>
      <c r="AFD161" s="701"/>
      <c r="AFE161" s="701"/>
      <c r="AFF161" s="701"/>
      <c r="AFG161" s="701"/>
      <c r="AFH161" s="701"/>
      <c r="AFI161" s="701"/>
      <c r="AFJ161" s="701"/>
      <c r="AFK161" s="701"/>
      <c r="AFL161" s="701"/>
      <c r="AFM161" s="701"/>
      <c r="AFN161" s="701"/>
      <c r="AFO161" s="701"/>
      <c r="AFP161" s="701"/>
      <c r="AFQ161" s="701"/>
      <c r="AFR161" s="701"/>
      <c r="AFS161" s="701"/>
      <c r="AFT161" s="701"/>
      <c r="AFU161" s="701"/>
      <c r="AFV161" s="701"/>
      <c r="AFW161" s="701"/>
      <c r="AFX161" s="701"/>
      <c r="AFY161" s="701"/>
      <c r="AFZ161" s="701"/>
      <c r="AGA161" s="701"/>
      <c r="AGB161" s="701"/>
      <c r="AGC161" s="701"/>
      <c r="AGD161" s="701"/>
      <c r="AGE161" s="701"/>
      <c r="AGF161" s="701"/>
      <c r="AGG161" s="701"/>
      <c r="AGH161" s="701"/>
      <c r="AGI161" s="701"/>
      <c r="AGJ161" s="701"/>
      <c r="AGK161" s="701"/>
      <c r="AGL161" s="701"/>
      <c r="AGM161" s="701"/>
      <c r="AGN161" s="701"/>
      <c r="AGO161" s="701"/>
      <c r="AGP161" s="701"/>
      <c r="AGQ161" s="701"/>
      <c r="AGR161" s="701"/>
      <c r="AGS161" s="701"/>
      <c r="AGT161" s="701"/>
      <c r="AGU161" s="701"/>
      <c r="AGV161" s="701"/>
      <c r="AGW161" s="701"/>
      <c r="AGX161" s="701"/>
      <c r="AGY161" s="701"/>
      <c r="AGZ161" s="701"/>
      <c r="AHA161" s="701"/>
      <c r="AHB161" s="701"/>
      <c r="AHC161" s="701"/>
      <c r="AHD161" s="701"/>
      <c r="AHE161" s="701"/>
      <c r="AHF161" s="701"/>
      <c r="AHG161" s="701"/>
      <c r="AHH161" s="701"/>
      <c r="AHI161" s="701"/>
      <c r="AHJ161" s="701"/>
      <c r="AHK161" s="701"/>
      <c r="AHL161" s="701"/>
      <c r="AHM161" s="701"/>
      <c r="AHN161" s="701"/>
      <c r="AHO161" s="701"/>
      <c r="AHP161" s="701"/>
      <c r="AHQ161" s="701"/>
      <c r="AHR161" s="701"/>
      <c r="AHS161" s="701"/>
      <c r="AHT161" s="701"/>
      <c r="AHU161" s="701"/>
      <c r="AHV161" s="701"/>
      <c r="AHW161" s="701"/>
      <c r="AHX161" s="701"/>
      <c r="AHY161" s="701"/>
      <c r="AHZ161" s="701"/>
      <c r="AIA161" s="701"/>
      <c r="AIB161" s="701"/>
      <c r="AIC161" s="701"/>
      <c r="AID161" s="701"/>
      <c r="AIE161" s="701"/>
      <c r="AIF161" s="701"/>
      <c r="AIG161" s="701"/>
      <c r="AIH161" s="701"/>
      <c r="AII161" s="701"/>
      <c r="AIJ161" s="701"/>
      <c r="AIK161" s="701"/>
      <c r="AIL161" s="701"/>
      <c r="AIM161" s="701"/>
      <c r="AIN161" s="701"/>
      <c r="AIO161" s="701"/>
      <c r="AIP161" s="701"/>
      <c r="AIQ161" s="701"/>
      <c r="AIR161" s="701"/>
      <c r="AIS161" s="701"/>
      <c r="AIT161" s="701"/>
      <c r="AIU161" s="701"/>
      <c r="AIV161" s="701"/>
      <c r="AIW161" s="701"/>
      <c r="AIX161" s="701"/>
      <c r="AIY161" s="701"/>
      <c r="AIZ161" s="701"/>
      <c r="AJA161" s="701"/>
      <c r="AJB161" s="701"/>
      <c r="AJC161" s="701"/>
      <c r="AJD161" s="701"/>
      <c r="AJE161" s="701"/>
      <c r="AJF161" s="701"/>
      <c r="AJG161" s="701"/>
      <c r="AJH161" s="701"/>
      <c r="AJI161" s="701"/>
      <c r="AJJ161" s="701"/>
      <c r="AJK161" s="701"/>
      <c r="AJL161" s="701"/>
      <c r="AJM161" s="701"/>
      <c r="AJN161" s="701"/>
      <c r="AJO161" s="701"/>
      <c r="AJP161" s="701"/>
      <c r="AJQ161" s="701"/>
      <c r="AJR161" s="701"/>
      <c r="AJS161" s="701"/>
      <c r="AJT161" s="701"/>
      <c r="AJU161" s="701"/>
      <c r="AJV161" s="701"/>
      <c r="AJW161" s="701"/>
      <c r="AJX161" s="701"/>
      <c r="AJY161" s="701"/>
      <c r="AJZ161" s="701"/>
      <c r="AKA161" s="701"/>
      <c r="AKB161" s="701"/>
      <c r="AKC161" s="701"/>
      <c r="AKD161" s="701"/>
      <c r="AKE161" s="701"/>
      <c r="AKF161" s="701"/>
      <c r="AKG161" s="701"/>
      <c r="AKH161" s="701"/>
      <c r="AKI161" s="701"/>
      <c r="AKJ161" s="701"/>
      <c r="AKK161" s="701"/>
      <c r="AKL161" s="701"/>
      <c r="AKM161" s="701"/>
      <c r="AKN161" s="701"/>
      <c r="AKO161" s="701"/>
      <c r="AKP161" s="701"/>
      <c r="AKQ161" s="701"/>
      <c r="AKR161" s="701"/>
      <c r="AKS161" s="701"/>
      <c r="AKT161" s="701"/>
      <c r="AKU161" s="701"/>
      <c r="AKV161" s="701"/>
      <c r="AKW161" s="701"/>
      <c r="AKX161" s="701"/>
      <c r="AKY161" s="701"/>
      <c r="AKZ161" s="701"/>
      <c r="ALA161" s="701"/>
      <c r="ALB161" s="701"/>
      <c r="ALC161" s="701"/>
      <c r="ALD161" s="701"/>
      <c r="ALE161" s="701"/>
      <c r="ALF161" s="701"/>
      <c r="ALG161" s="701"/>
      <c r="ALH161" s="701"/>
      <c r="ALI161" s="701"/>
      <c r="ALJ161" s="701"/>
      <c r="ALK161" s="701"/>
      <c r="ALL161" s="701"/>
      <c r="ALM161" s="701"/>
      <c r="ALN161" s="701"/>
      <c r="ALO161" s="701"/>
      <c r="ALP161" s="701"/>
      <c r="ALQ161" s="701"/>
      <c r="ALR161" s="701"/>
      <c r="ALS161" s="701"/>
      <c r="ALT161" s="701"/>
      <c r="ALU161" s="701"/>
      <c r="ALV161" s="701"/>
      <c r="ALW161" s="701"/>
      <c r="ALX161" s="701"/>
      <c r="ALY161" s="701"/>
      <c r="ALZ161" s="701"/>
      <c r="AMA161" s="701"/>
      <c r="AMB161" s="701"/>
      <c r="AMC161" s="701"/>
      <c r="AMD161" s="701"/>
      <c r="AME161" s="701"/>
      <c r="AMF161" s="701"/>
      <c r="AMG161" s="701"/>
      <c r="AMH161" s="701"/>
      <c r="AMI161" s="701"/>
      <c r="AMJ161" s="701"/>
    </row>
    <row r="162" spans="1:1024" s="697" customFormat="1" ht="25.2" customHeight="1">
      <c r="A162" s="1608" t="s">
        <v>4718</v>
      </c>
      <c r="B162" s="1607" t="s">
        <v>4719</v>
      </c>
      <c r="C162" s="1608" t="s">
        <v>1041</v>
      </c>
      <c r="D162" s="1608" t="s">
        <v>4720</v>
      </c>
      <c r="E162" s="1677" t="s">
        <v>4721</v>
      </c>
      <c r="F162" s="1678" t="s">
        <v>3871</v>
      </c>
      <c r="G162" s="1608">
        <v>2</v>
      </c>
      <c r="H162" s="1608">
        <v>2</v>
      </c>
      <c r="I162" s="1608">
        <v>2</v>
      </c>
      <c r="J162" s="1679">
        <v>20</v>
      </c>
      <c r="K162" s="1655">
        <v>10</v>
      </c>
      <c r="L162" s="1747" t="s">
        <v>3569</v>
      </c>
    </row>
    <row r="163" spans="1:1024" s="697" customFormat="1" ht="25.2" customHeight="1">
      <c r="A163" s="1608" t="s">
        <v>4062</v>
      </c>
      <c r="B163" s="1608" t="s">
        <v>4063</v>
      </c>
      <c r="C163" s="1608" t="s">
        <v>1041</v>
      </c>
      <c r="D163" s="1608" t="s">
        <v>4722</v>
      </c>
      <c r="E163" s="1677" t="s">
        <v>4723</v>
      </c>
      <c r="F163" s="1678" t="s">
        <v>3871</v>
      </c>
      <c r="G163" s="1608">
        <v>6</v>
      </c>
      <c r="H163" s="1608">
        <v>4</v>
      </c>
      <c r="I163" s="1608">
        <v>6</v>
      </c>
      <c r="J163" s="1679">
        <v>20</v>
      </c>
      <c r="K163" s="1655">
        <v>3.33</v>
      </c>
      <c r="L163" s="1747" t="s">
        <v>3569</v>
      </c>
    </row>
    <row r="164" spans="1:1024" s="697" customFormat="1" ht="25.2" customHeight="1">
      <c r="A164" s="1608" t="s">
        <v>4724</v>
      </c>
      <c r="B164" s="1608" t="s">
        <v>4725</v>
      </c>
      <c r="C164" s="1608" t="s">
        <v>1041</v>
      </c>
      <c r="D164" s="1608" t="s">
        <v>4726</v>
      </c>
      <c r="E164" s="1677" t="s">
        <v>4727</v>
      </c>
      <c r="F164" s="1678" t="s">
        <v>3871</v>
      </c>
      <c r="G164" s="1608">
        <v>4</v>
      </c>
      <c r="H164" s="1608">
        <v>3</v>
      </c>
      <c r="I164" s="1608">
        <v>5</v>
      </c>
      <c r="J164" s="1679">
        <v>10</v>
      </c>
      <c r="K164" s="1655">
        <v>2.5</v>
      </c>
      <c r="L164" s="1747" t="s">
        <v>3569</v>
      </c>
    </row>
    <row r="165" spans="1:1024" s="697" customFormat="1" ht="25.2" customHeight="1">
      <c r="A165" s="1608" t="s">
        <v>4728</v>
      </c>
      <c r="B165" s="1608" t="s">
        <v>4729</v>
      </c>
      <c r="C165" s="1608" t="s">
        <v>1041</v>
      </c>
      <c r="D165" s="1608" t="s">
        <v>4730</v>
      </c>
      <c r="E165" s="1677" t="s">
        <v>4731</v>
      </c>
      <c r="F165" s="1678" t="s">
        <v>3871</v>
      </c>
      <c r="G165" s="1608">
        <v>4</v>
      </c>
      <c r="H165" s="1608">
        <v>4</v>
      </c>
      <c r="I165" s="1608">
        <v>4</v>
      </c>
      <c r="J165" s="1679">
        <v>20</v>
      </c>
      <c r="K165" s="1655">
        <v>5</v>
      </c>
      <c r="L165" s="1747" t="s">
        <v>3569</v>
      </c>
    </row>
    <row r="166" spans="1:1024" s="697" customFormat="1" ht="25.2" customHeight="1">
      <c r="A166" s="1608" t="s">
        <v>4732</v>
      </c>
      <c r="B166" s="1608" t="s">
        <v>4733</v>
      </c>
      <c r="C166" s="1608" t="s">
        <v>1041</v>
      </c>
      <c r="D166" s="1608" t="s">
        <v>4726</v>
      </c>
      <c r="E166" s="1677" t="s">
        <v>4727</v>
      </c>
      <c r="F166" s="1678" t="s">
        <v>3871</v>
      </c>
      <c r="G166" s="1608">
        <v>7</v>
      </c>
      <c r="H166" s="1608">
        <v>7</v>
      </c>
      <c r="I166" s="1608">
        <v>8</v>
      </c>
      <c r="J166" s="1679">
        <v>20</v>
      </c>
      <c r="K166" s="1655">
        <v>2.86</v>
      </c>
      <c r="L166" s="1747" t="s">
        <v>3569</v>
      </c>
    </row>
    <row r="167" spans="1:1024" s="697" customFormat="1" ht="25.2" customHeight="1">
      <c r="A167" s="1608" t="s">
        <v>4734</v>
      </c>
      <c r="B167" s="1608" t="s">
        <v>4735</v>
      </c>
      <c r="C167" s="1608" t="s">
        <v>1041</v>
      </c>
      <c r="D167" s="1608" t="s">
        <v>4726</v>
      </c>
      <c r="E167" s="1677" t="s">
        <v>4727</v>
      </c>
      <c r="F167" s="1678" t="s">
        <v>3871</v>
      </c>
      <c r="G167" s="1608">
        <v>4</v>
      </c>
      <c r="H167" s="1608">
        <v>3</v>
      </c>
      <c r="I167" s="1608">
        <v>4</v>
      </c>
      <c r="J167" s="1679">
        <v>20</v>
      </c>
      <c r="K167" s="1655">
        <v>5</v>
      </c>
      <c r="L167" s="1747" t="s">
        <v>3569</v>
      </c>
    </row>
    <row r="168" spans="1:1024" s="697" customFormat="1" ht="25.2" customHeight="1">
      <c r="A168" s="1608" t="s">
        <v>4736</v>
      </c>
      <c r="B168" s="1608" t="s">
        <v>4737</v>
      </c>
      <c r="C168" s="1608" t="s">
        <v>1041</v>
      </c>
      <c r="D168" s="1608" t="s">
        <v>4738</v>
      </c>
      <c r="E168" s="1677" t="s">
        <v>4739</v>
      </c>
      <c r="F168" s="1608" t="s">
        <v>2459</v>
      </c>
      <c r="G168" s="1687">
        <v>7</v>
      </c>
      <c r="H168" s="1688">
        <v>1</v>
      </c>
      <c r="I168" s="1681">
        <v>7</v>
      </c>
      <c r="J168" s="1681">
        <v>20</v>
      </c>
      <c r="K168" s="1595">
        <v>2.86</v>
      </c>
      <c r="L168" s="1746" t="s">
        <v>3588</v>
      </c>
      <c r="M168" s="562"/>
      <c r="N168" s="562"/>
      <c r="O168" s="562"/>
      <c r="P168" s="562"/>
      <c r="Q168" s="562"/>
      <c r="R168" s="562"/>
      <c r="S168" s="562"/>
      <c r="T168" s="562"/>
      <c r="U168" s="562"/>
      <c r="V168" s="562"/>
      <c r="W168" s="562"/>
      <c r="X168" s="562"/>
      <c r="Y168" s="562"/>
      <c r="Z168" s="562"/>
    </row>
    <row r="169" spans="1:1024" s="697" customFormat="1" ht="25.2" customHeight="1">
      <c r="A169" s="1608" t="s">
        <v>4736</v>
      </c>
      <c r="B169" s="1608" t="s">
        <v>4737</v>
      </c>
      <c r="C169" s="1610" t="s">
        <v>1041</v>
      </c>
      <c r="D169" s="1607" t="s">
        <v>4740</v>
      </c>
      <c r="E169" s="1689" t="s">
        <v>4741</v>
      </c>
      <c r="F169" s="1607" t="s">
        <v>2459</v>
      </c>
      <c r="G169" s="1690">
        <v>7</v>
      </c>
      <c r="H169" s="1691">
        <v>1</v>
      </c>
      <c r="I169" s="1687">
        <v>7</v>
      </c>
      <c r="J169" s="1687">
        <v>20</v>
      </c>
      <c r="K169" s="1595">
        <v>2.86</v>
      </c>
      <c r="L169" s="1746" t="s">
        <v>3588</v>
      </c>
    </row>
    <row r="170" spans="1:1024" s="697" customFormat="1" ht="25.2" customHeight="1">
      <c r="A170" s="1608" t="s">
        <v>4736</v>
      </c>
      <c r="B170" s="1608" t="s">
        <v>4737</v>
      </c>
      <c r="C170" s="1610" t="s">
        <v>1041</v>
      </c>
      <c r="D170" s="1608" t="s">
        <v>4742</v>
      </c>
      <c r="E170" s="1677" t="s">
        <v>4743</v>
      </c>
      <c r="F170" s="1608" t="s">
        <v>2459</v>
      </c>
      <c r="G170" s="1688">
        <v>7</v>
      </c>
      <c r="H170" s="1688">
        <v>1</v>
      </c>
      <c r="I170" s="1687">
        <v>7</v>
      </c>
      <c r="J170" s="1687">
        <v>20</v>
      </c>
      <c r="K170" s="1595">
        <v>2.86</v>
      </c>
      <c r="L170" s="1746" t="s">
        <v>3588</v>
      </c>
    </row>
    <row r="171" spans="1:1024" s="697" customFormat="1" ht="25.2" customHeight="1">
      <c r="A171" s="1608" t="s">
        <v>4736</v>
      </c>
      <c r="B171" s="1608" t="s">
        <v>4737</v>
      </c>
      <c r="C171" s="1610" t="s">
        <v>1041</v>
      </c>
      <c r="D171" s="1608" t="s">
        <v>4744</v>
      </c>
      <c r="E171" s="1677" t="s">
        <v>4745</v>
      </c>
      <c r="F171" s="1608" t="s">
        <v>2459</v>
      </c>
      <c r="G171" s="1688">
        <v>7</v>
      </c>
      <c r="H171" s="1688">
        <v>1</v>
      </c>
      <c r="I171" s="1687">
        <v>7</v>
      </c>
      <c r="J171" s="1687">
        <v>20</v>
      </c>
      <c r="K171" s="1595">
        <v>2.86</v>
      </c>
      <c r="L171" s="1746" t="s">
        <v>3588</v>
      </c>
    </row>
    <row r="172" spans="1:1024" s="697" customFormat="1" ht="25.2" customHeight="1">
      <c r="A172" s="1604" t="s">
        <v>4736</v>
      </c>
      <c r="B172" s="1604" t="s">
        <v>4737</v>
      </c>
      <c r="C172" s="1610" t="s">
        <v>1041</v>
      </c>
      <c r="D172" s="1604" t="s">
        <v>4746</v>
      </c>
      <c r="E172" s="1677" t="s">
        <v>4747</v>
      </c>
      <c r="F172" s="1604" t="s">
        <v>2459</v>
      </c>
      <c r="G172" s="1688">
        <v>7</v>
      </c>
      <c r="H172" s="1688">
        <v>1</v>
      </c>
      <c r="I172" s="1687">
        <v>7</v>
      </c>
      <c r="J172" s="1687">
        <v>20</v>
      </c>
      <c r="K172" s="1595">
        <v>2.86</v>
      </c>
      <c r="L172" s="1746" t="s">
        <v>3588</v>
      </c>
    </row>
    <row r="173" spans="1:1024" s="697" customFormat="1" ht="25.2" customHeight="1">
      <c r="A173" s="1604" t="s">
        <v>4073</v>
      </c>
      <c r="B173" s="1604" t="s">
        <v>520</v>
      </c>
      <c r="C173" s="1610" t="s">
        <v>1041</v>
      </c>
      <c r="D173" s="1604" t="s">
        <v>4748</v>
      </c>
      <c r="E173" s="1677" t="s">
        <v>4749</v>
      </c>
      <c r="F173" s="1604" t="s">
        <v>2459</v>
      </c>
      <c r="G173" s="1692">
        <v>7</v>
      </c>
      <c r="H173" s="1692">
        <v>7</v>
      </c>
      <c r="I173" s="1687">
        <v>8</v>
      </c>
      <c r="J173" s="1687">
        <v>20</v>
      </c>
      <c r="K173" s="1595">
        <v>2.86</v>
      </c>
      <c r="L173" s="1746" t="s">
        <v>3588</v>
      </c>
    </row>
    <row r="174" spans="1:1024" s="697" customFormat="1" ht="25.2" customHeight="1">
      <c r="A174" s="1604" t="s">
        <v>4073</v>
      </c>
      <c r="B174" s="1604" t="s">
        <v>520</v>
      </c>
      <c r="C174" s="1610" t="s">
        <v>1041</v>
      </c>
      <c r="D174" s="1604" t="s">
        <v>4750</v>
      </c>
      <c r="E174" s="1677" t="s">
        <v>4751</v>
      </c>
      <c r="F174" s="1604" t="s">
        <v>4752</v>
      </c>
      <c r="G174" s="1692">
        <v>7</v>
      </c>
      <c r="H174" s="1692">
        <v>7</v>
      </c>
      <c r="I174" s="1687">
        <v>8</v>
      </c>
      <c r="J174" s="1687">
        <v>20</v>
      </c>
      <c r="K174" s="1595">
        <v>2.86</v>
      </c>
      <c r="L174" s="1746" t="s">
        <v>3588</v>
      </c>
    </row>
    <row r="175" spans="1:1024" s="697" customFormat="1" ht="25.2" customHeight="1">
      <c r="A175" s="1604" t="s">
        <v>4753</v>
      </c>
      <c r="B175" s="1604" t="s">
        <v>533</v>
      </c>
      <c r="C175" s="1610" t="s">
        <v>1041</v>
      </c>
      <c r="D175" s="1608" t="s">
        <v>4754</v>
      </c>
      <c r="E175" s="1677" t="s">
        <v>4749</v>
      </c>
      <c r="F175" s="1604" t="s">
        <v>2459</v>
      </c>
      <c r="G175" s="1692">
        <v>9</v>
      </c>
      <c r="H175" s="1692">
        <v>7</v>
      </c>
      <c r="I175" s="1687">
        <v>10</v>
      </c>
      <c r="J175" s="1687">
        <v>20</v>
      </c>
      <c r="K175" s="1595">
        <v>2.2200000000000002</v>
      </c>
      <c r="L175" s="1746" t="s">
        <v>3588</v>
      </c>
    </row>
    <row r="176" spans="1:1024" s="697" customFormat="1" ht="25.2" customHeight="1">
      <c r="A176" s="1604" t="s">
        <v>4753</v>
      </c>
      <c r="B176" s="1604" t="s">
        <v>533</v>
      </c>
      <c r="C176" s="1610" t="s">
        <v>1041</v>
      </c>
      <c r="D176" s="1608" t="s">
        <v>4755</v>
      </c>
      <c r="E176" s="1677" t="s">
        <v>490</v>
      </c>
      <c r="F176" s="1604" t="s">
        <v>2459</v>
      </c>
      <c r="G176" s="1692">
        <v>9</v>
      </c>
      <c r="H176" s="1692">
        <v>7</v>
      </c>
      <c r="I176" s="1687">
        <v>10</v>
      </c>
      <c r="J176" s="1687">
        <v>20</v>
      </c>
      <c r="K176" s="1595">
        <v>2.2200000000000002</v>
      </c>
      <c r="L176" s="1746" t="s">
        <v>3588</v>
      </c>
    </row>
    <row r="177" spans="1:12" s="697" customFormat="1" ht="25.2" customHeight="1">
      <c r="A177" s="1604" t="s">
        <v>4756</v>
      </c>
      <c r="B177" s="1604" t="s">
        <v>533</v>
      </c>
      <c r="C177" s="1610" t="s">
        <v>1041</v>
      </c>
      <c r="D177" s="1608" t="s">
        <v>4757</v>
      </c>
      <c r="E177" s="1677" t="s">
        <v>494</v>
      </c>
      <c r="F177" s="1604" t="s">
        <v>2459</v>
      </c>
      <c r="G177" s="1692">
        <v>9</v>
      </c>
      <c r="H177" s="1692">
        <v>7</v>
      </c>
      <c r="I177" s="1687">
        <v>10</v>
      </c>
      <c r="J177" s="1687">
        <v>20</v>
      </c>
      <c r="K177" s="1595">
        <v>2.2200000000000002</v>
      </c>
      <c r="L177" s="1746" t="s">
        <v>3588</v>
      </c>
    </row>
    <row r="178" spans="1:12" s="697" customFormat="1" ht="25.2" customHeight="1">
      <c r="A178" s="1604" t="s">
        <v>4758</v>
      </c>
      <c r="B178" s="1604" t="s">
        <v>4759</v>
      </c>
      <c r="C178" s="1610" t="s">
        <v>1041</v>
      </c>
      <c r="D178" s="1608" t="s">
        <v>4760</v>
      </c>
      <c r="E178" s="1677" t="s">
        <v>480</v>
      </c>
      <c r="F178" s="1604" t="s">
        <v>2459</v>
      </c>
      <c r="G178" s="1692">
        <v>7</v>
      </c>
      <c r="H178" s="1692">
        <v>5</v>
      </c>
      <c r="I178" s="1687">
        <v>8</v>
      </c>
      <c r="J178" s="1687">
        <v>20</v>
      </c>
      <c r="K178" s="1595">
        <v>2.86</v>
      </c>
      <c r="L178" s="1746" t="s">
        <v>3588</v>
      </c>
    </row>
    <row r="179" spans="1:12" s="697" customFormat="1" ht="25.2" customHeight="1">
      <c r="A179" s="1604" t="s">
        <v>4758</v>
      </c>
      <c r="B179" s="1604" t="s">
        <v>4759</v>
      </c>
      <c r="C179" s="1610" t="s">
        <v>1041</v>
      </c>
      <c r="D179" s="1608" t="s">
        <v>4761</v>
      </c>
      <c r="E179" s="1677" t="s">
        <v>4525</v>
      </c>
      <c r="F179" s="1604" t="s">
        <v>2459</v>
      </c>
      <c r="G179" s="1692">
        <v>7</v>
      </c>
      <c r="H179" s="1692">
        <v>5</v>
      </c>
      <c r="I179" s="1687">
        <v>8</v>
      </c>
      <c r="J179" s="1687">
        <v>20</v>
      </c>
      <c r="K179" s="1595">
        <v>2.86</v>
      </c>
      <c r="L179" s="1746" t="s">
        <v>3588</v>
      </c>
    </row>
    <row r="180" spans="1:12" s="697" customFormat="1" ht="25.2" customHeight="1">
      <c r="A180" s="1604" t="s">
        <v>4762</v>
      </c>
      <c r="B180" s="1604" t="s">
        <v>4079</v>
      </c>
      <c r="C180" s="1610" t="s">
        <v>1041</v>
      </c>
      <c r="D180" s="1608" t="s">
        <v>4763</v>
      </c>
      <c r="E180" s="1677" t="s">
        <v>4764</v>
      </c>
      <c r="F180" s="1604"/>
      <c r="G180" s="1692">
        <v>3</v>
      </c>
      <c r="H180" s="1692">
        <v>1</v>
      </c>
      <c r="I180" s="1687">
        <v>7</v>
      </c>
      <c r="J180" s="1687">
        <v>10</v>
      </c>
      <c r="K180" s="1595">
        <v>3.33</v>
      </c>
      <c r="L180" s="1746" t="s">
        <v>3588</v>
      </c>
    </row>
    <row r="181" spans="1:12" s="697" customFormat="1" ht="25.2" customHeight="1">
      <c r="A181" s="1604" t="s">
        <v>4762</v>
      </c>
      <c r="B181" s="1604" t="s">
        <v>4079</v>
      </c>
      <c r="C181" s="1610" t="s">
        <v>1041</v>
      </c>
      <c r="D181" s="1608" t="s">
        <v>4765</v>
      </c>
      <c r="E181" s="1677" t="s">
        <v>4766</v>
      </c>
      <c r="F181" s="1604" t="s">
        <v>4752</v>
      </c>
      <c r="G181" s="1692">
        <v>3</v>
      </c>
      <c r="H181" s="1692">
        <v>1</v>
      </c>
      <c r="I181" s="1687">
        <v>7</v>
      </c>
      <c r="J181" s="1687">
        <v>20</v>
      </c>
      <c r="K181" s="1595">
        <v>6.67</v>
      </c>
      <c r="L181" s="1746" t="s">
        <v>3588</v>
      </c>
    </row>
    <row r="182" spans="1:12" s="697" customFormat="1" ht="25.2" customHeight="1">
      <c r="A182" s="1604" t="s">
        <v>4762</v>
      </c>
      <c r="B182" s="1604" t="s">
        <v>4079</v>
      </c>
      <c r="C182" s="1610" t="s">
        <v>1041</v>
      </c>
      <c r="D182" s="1608" t="s">
        <v>4767</v>
      </c>
      <c r="E182" s="1677"/>
      <c r="F182" s="1604"/>
      <c r="G182" s="1692">
        <v>3</v>
      </c>
      <c r="H182" s="1692">
        <v>1</v>
      </c>
      <c r="I182" s="1687">
        <v>7</v>
      </c>
      <c r="J182" s="1687">
        <v>10</v>
      </c>
      <c r="K182" s="1595">
        <v>3.33</v>
      </c>
      <c r="L182" s="1746" t="s">
        <v>3588</v>
      </c>
    </row>
    <row r="183" spans="1:12" s="697" customFormat="1" ht="25.2" customHeight="1">
      <c r="A183" s="1604" t="s">
        <v>4768</v>
      </c>
      <c r="B183" s="1604" t="s">
        <v>527</v>
      </c>
      <c r="C183" s="1610" t="s">
        <v>1041</v>
      </c>
      <c r="D183" s="1608" t="s">
        <v>4761</v>
      </c>
      <c r="E183" s="1677" t="s">
        <v>4525</v>
      </c>
      <c r="F183" s="1604" t="s">
        <v>2459</v>
      </c>
      <c r="G183" s="1692">
        <v>9</v>
      </c>
      <c r="H183" s="1692">
        <v>6</v>
      </c>
      <c r="I183" s="1687">
        <v>12</v>
      </c>
      <c r="J183" s="1687">
        <v>20</v>
      </c>
      <c r="K183" s="1595">
        <v>2.2200000000000002</v>
      </c>
      <c r="L183" s="1746" t="s">
        <v>3588</v>
      </c>
    </row>
    <row r="184" spans="1:12" s="697" customFormat="1" ht="25.2" customHeight="1">
      <c r="A184" s="1604" t="s">
        <v>4768</v>
      </c>
      <c r="B184" s="1604" t="s">
        <v>527</v>
      </c>
      <c r="C184" s="1610" t="s">
        <v>1041</v>
      </c>
      <c r="D184" s="1608" t="s">
        <v>4769</v>
      </c>
      <c r="E184" s="1677" t="s">
        <v>529</v>
      </c>
      <c r="F184" s="1604" t="s">
        <v>2459</v>
      </c>
      <c r="G184" s="1692">
        <v>9</v>
      </c>
      <c r="H184" s="1692">
        <v>6</v>
      </c>
      <c r="I184" s="1687">
        <v>12</v>
      </c>
      <c r="J184" s="1693">
        <v>20</v>
      </c>
      <c r="K184" s="1595">
        <v>2.2200000000000002</v>
      </c>
      <c r="L184" s="1746" t="s">
        <v>3588</v>
      </c>
    </row>
    <row r="185" spans="1:12" s="697" customFormat="1" ht="25.2" customHeight="1">
      <c r="A185" s="1604" t="s">
        <v>4770</v>
      </c>
      <c r="B185" s="1604" t="s">
        <v>4771</v>
      </c>
      <c r="C185" s="1610" t="s">
        <v>1041</v>
      </c>
      <c r="D185" s="1608" t="s">
        <v>4772</v>
      </c>
      <c r="E185" s="1677" t="s">
        <v>4773</v>
      </c>
      <c r="F185" s="1604" t="s">
        <v>2459</v>
      </c>
      <c r="G185" s="1692">
        <v>2</v>
      </c>
      <c r="H185" s="1692">
        <v>1</v>
      </c>
      <c r="I185" s="1687">
        <v>3</v>
      </c>
      <c r="J185" s="1687">
        <v>20</v>
      </c>
      <c r="K185" s="1595">
        <f t="shared" ref="K185:K201" si="6">J185/G185</f>
        <v>10</v>
      </c>
      <c r="L185" s="1746" t="s">
        <v>3588</v>
      </c>
    </row>
    <row r="186" spans="1:12" s="697" customFormat="1" ht="25.2" customHeight="1">
      <c r="A186" s="1604" t="s">
        <v>4770</v>
      </c>
      <c r="B186" s="1604" t="s">
        <v>4771</v>
      </c>
      <c r="C186" s="1610" t="s">
        <v>1041</v>
      </c>
      <c r="D186" s="1608" t="s">
        <v>4774</v>
      </c>
      <c r="E186" s="1677" t="s">
        <v>4775</v>
      </c>
      <c r="F186" s="1604"/>
      <c r="G186" s="1692">
        <v>2</v>
      </c>
      <c r="H186" s="1692">
        <v>1</v>
      </c>
      <c r="I186" s="1687">
        <v>3</v>
      </c>
      <c r="J186" s="1687">
        <v>10</v>
      </c>
      <c r="K186" s="1595">
        <f t="shared" si="6"/>
        <v>5</v>
      </c>
      <c r="L186" s="1746" t="s">
        <v>3588</v>
      </c>
    </row>
    <row r="187" spans="1:12" s="697" customFormat="1" ht="25.2" customHeight="1">
      <c r="A187" s="1604" t="s">
        <v>4770</v>
      </c>
      <c r="B187" s="1604" t="s">
        <v>4771</v>
      </c>
      <c r="C187" s="1610" t="s">
        <v>1041</v>
      </c>
      <c r="D187" s="1608" t="s">
        <v>4776</v>
      </c>
      <c r="E187" s="1677" t="s">
        <v>4777</v>
      </c>
      <c r="F187" s="1604"/>
      <c r="G187" s="1692">
        <v>2</v>
      </c>
      <c r="H187" s="1692">
        <v>1</v>
      </c>
      <c r="I187" s="1687">
        <v>3</v>
      </c>
      <c r="J187" s="1687">
        <v>10</v>
      </c>
      <c r="K187" s="1595">
        <f t="shared" si="6"/>
        <v>5</v>
      </c>
      <c r="L187" s="1746" t="s">
        <v>3588</v>
      </c>
    </row>
    <row r="188" spans="1:12" s="697" customFormat="1" ht="25.2" customHeight="1">
      <c r="A188" s="1604" t="s">
        <v>4770</v>
      </c>
      <c r="B188" s="1604" t="s">
        <v>4771</v>
      </c>
      <c r="C188" s="1610" t="s">
        <v>1041</v>
      </c>
      <c r="D188" s="1608" t="s">
        <v>4778</v>
      </c>
      <c r="E188" s="1677" t="s">
        <v>4779</v>
      </c>
      <c r="F188" s="1604"/>
      <c r="G188" s="1692">
        <v>2</v>
      </c>
      <c r="H188" s="1692">
        <v>1</v>
      </c>
      <c r="I188" s="1687">
        <v>3</v>
      </c>
      <c r="J188" s="1687">
        <v>10</v>
      </c>
      <c r="K188" s="1595">
        <f t="shared" si="6"/>
        <v>5</v>
      </c>
      <c r="L188" s="1746" t="s">
        <v>3588</v>
      </c>
    </row>
    <row r="189" spans="1:12" s="697" customFormat="1" ht="25.2" customHeight="1">
      <c r="A189" s="1604" t="s">
        <v>4092</v>
      </c>
      <c r="B189" s="1604" t="s">
        <v>4093</v>
      </c>
      <c r="C189" s="1610" t="s">
        <v>1041</v>
      </c>
      <c r="D189" s="1608" t="s">
        <v>4780</v>
      </c>
      <c r="E189" s="1677" t="s">
        <v>4781</v>
      </c>
      <c r="F189" s="1604" t="s">
        <v>2459</v>
      </c>
      <c r="G189" s="1692">
        <v>3</v>
      </c>
      <c r="H189" s="1692">
        <v>1</v>
      </c>
      <c r="I189" s="1687">
        <v>7</v>
      </c>
      <c r="J189" s="1687">
        <v>20</v>
      </c>
      <c r="K189" s="1595">
        <v>6.67</v>
      </c>
      <c r="L189" s="1746" t="s">
        <v>3588</v>
      </c>
    </row>
    <row r="190" spans="1:12" s="697" customFormat="1" ht="25.2" customHeight="1">
      <c r="A190" s="1604" t="s">
        <v>4106</v>
      </c>
      <c r="B190" s="1604" t="s">
        <v>4107</v>
      </c>
      <c r="C190" s="1610" t="s">
        <v>1041</v>
      </c>
      <c r="D190" s="1608" t="s">
        <v>4760</v>
      </c>
      <c r="E190" s="1677" t="s">
        <v>480</v>
      </c>
      <c r="F190" s="1604" t="s">
        <v>2459</v>
      </c>
      <c r="G190" s="1692">
        <v>3</v>
      </c>
      <c r="H190" s="1692">
        <v>1</v>
      </c>
      <c r="I190" s="1687">
        <v>3</v>
      </c>
      <c r="J190" s="1687">
        <v>20</v>
      </c>
      <c r="K190" s="1595">
        <v>6.67</v>
      </c>
      <c r="L190" s="1746" t="s">
        <v>3588</v>
      </c>
    </row>
    <row r="191" spans="1:12" s="697" customFormat="1" ht="25.2" customHeight="1">
      <c r="A191" s="1604" t="s">
        <v>4106</v>
      </c>
      <c r="B191" s="1604" t="s">
        <v>4107</v>
      </c>
      <c r="C191" s="1610" t="s">
        <v>1041</v>
      </c>
      <c r="D191" s="1608" t="s">
        <v>4755</v>
      </c>
      <c r="E191" s="1677" t="s">
        <v>490</v>
      </c>
      <c r="F191" s="1604" t="s">
        <v>2459</v>
      </c>
      <c r="G191" s="1692">
        <v>3</v>
      </c>
      <c r="H191" s="1692">
        <v>1</v>
      </c>
      <c r="I191" s="1687">
        <v>3</v>
      </c>
      <c r="J191" s="1687">
        <v>20</v>
      </c>
      <c r="K191" s="1595">
        <v>6.67</v>
      </c>
      <c r="L191" s="1746" t="s">
        <v>3588</v>
      </c>
    </row>
    <row r="192" spans="1:12" s="697" customFormat="1" ht="25.2" customHeight="1">
      <c r="A192" s="1604" t="s">
        <v>4110</v>
      </c>
      <c r="B192" s="1604" t="s">
        <v>457</v>
      </c>
      <c r="C192" s="1610" t="s">
        <v>1041</v>
      </c>
      <c r="D192" s="1608" t="s">
        <v>4782</v>
      </c>
      <c r="E192" s="1677" t="s">
        <v>4783</v>
      </c>
      <c r="F192" s="1604" t="s">
        <v>4784</v>
      </c>
      <c r="G192" s="1692">
        <v>6</v>
      </c>
      <c r="H192" s="1692">
        <v>4</v>
      </c>
      <c r="I192" s="1687">
        <v>6</v>
      </c>
      <c r="J192" s="1687">
        <v>20</v>
      </c>
      <c r="K192" s="1595">
        <v>3.33</v>
      </c>
      <c r="L192" s="1746" t="s">
        <v>3588</v>
      </c>
    </row>
    <row r="193" spans="1:26" s="697" customFormat="1" ht="25.2" customHeight="1">
      <c r="A193" s="1604" t="s">
        <v>4110</v>
      </c>
      <c r="B193" s="1604" t="s">
        <v>457</v>
      </c>
      <c r="C193" s="1610" t="s">
        <v>1041</v>
      </c>
      <c r="D193" s="1608" t="s">
        <v>4785</v>
      </c>
      <c r="E193" s="1677"/>
      <c r="F193" s="1604"/>
      <c r="G193" s="1692">
        <v>6</v>
      </c>
      <c r="H193" s="1692">
        <v>4</v>
      </c>
      <c r="I193" s="1687">
        <v>6</v>
      </c>
      <c r="J193" s="1687">
        <v>10</v>
      </c>
      <c r="K193" s="1595">
        <v>1.66</v>
      </c>
      <c r="L193" s="1746" t="s">
        <v>3588</v>
      </c>
    </row>
    <row r="194" spans="1:26" s="697" customFormat="1" ht="25.2" customHeight="1">
      <c r="A194" s="1604" t="s">
        <v>4786</v>
      </c>
      <c r="B194" s="1604" t="s">
        <v>4124</v>
      </c>
      <c r="C194" s="1610" t="s">
        <v>1041</v>
      </c>
      <c r="D194" s="1608" t="s">
        <v>4757</v>
      </c>
      <c r="E194" s="1677" t="s">
        <v>494</v>
      </c>
      <c r="F194" s="1604" t="s">
        <v>2459</v>
      </c>
      <c r="G194" s="1692">
        <v>5</v>
      </c>
      <c r="H194" s="1692">
        <v>3</v>
      </c>
      <c r="I194" s="1687">
        <v>5</v>
      </c>
      <c r="J194" s="1687">
        <v>20</v>
      </c>
      <c r="K194" s="1595">
        <f t="shared" si="6"/>
        <v>4</v>
      </c>
      <c r="L194" s="1746" t="s">
        <v>3588</v>
      </c>
    </row>
    <row r="195" spans="1:26" s="697" customFormat="1" ht="25.2" customHeight="1">
      <c r="A195" s="1604" t="s">
        <v>4138</v>
      </c>
      <c r="B195" s="1604" t="s">
        <v>500</v>
      </c>
      <c r="C195" s="1610" t="s">
        <v>1041</v>
      </c>
      <c r="D195" s="1604" t="s">
        <v>4757</v>
      </c>
      <c r="E195" s="1677" t="s">
        <v>494</v>
      </c>
      <c r="F195" s="1604" t="s">
        <v>2459</v>
      </c>
      <c r="G195" s="1692">
        <v>3</v>
      </c>
      <c r="H195" s="1692">
        <v>2</v>
      </c>
      <c r="I195" s="1687">
        <v>3</v>
      </c>
      <c r="J195" s="1687">
        <v>20</v>
      </c>
      <c r="K195" s="1595">
        <v>6.66</v>
      </c>
      <c r="L195" s="1746" t="s">
        <v>3588</v>
      </c>
    </row>
    <row r="196" spans="1:26" s="697" customFormat="1" ht="25.2" customHeight="1">
      <c r="A196" s="1604" t="s">
        <v>4132</v>
      </c>
      <c r="B196" s="1604" t="s">
        <v>4787</v>
      </c>
      <c r="C196" s="1610" t="s">
        <v>1041</v>
      </c>
      <c r="D196" s="1604" t="s">
        <v>4788</v>
      </c>
      <c r="E196" s="1677" t="s">
        <v>4789</v>
      </c>
      <c r="F196" s="1604" t="s">
        <v>4784</v>
      </c>
      <c r="G196" s="1692">
        <v>1</v>
      </c>
      <c r="H196" s="1692">
        <v>1</v>
      </c>
      <c r="I196" s="1687">
        <v>1</v>
      </c>
      <c r="J196" s="1687">
        <v>20</v>
      </c>
      <c r="K196" s="1595">
        <f t="shared" si="6"/>
        <v>20</v>
      </c>
      <c r="L196" s="1746" t="s">
        <v>3588</v>
      </c>
    </row>
    <row r="197" spans="1:26" s="697" customFormat="1" ht="25.2" customHeight="1">
      <c r="A197" s="1604" t="s">
        <v>4790</v>
      </c>
      <c r="B197" s="1604" t="s">
        <v>4791</v>
      </c>
      <c r="C197" s="1610" t="s">
        <v>1041</v>
      </c>
      <c r="D197" s="1604" t="s">
        <v>4792</v>
      </c>
      <c r="E197" s="1677" t="s">
        <v>497</v>
      </c>
      <c r="F197" s="1604" t="s">
        <v>2459</v>
      </c>
      <c r="G197" s="1692">
        <v>4</v>
      </c>
      <c r="H197" s="1692">
        <v>2</v>
      </c>
      <c r="I197" s="1687">
        <v>4</v>
      </c>
      <c r="J197" s="1687">
        <v>20</v>
      </c>
      <c r="K197" s="1595">
        <f t="shared" si="6"/>
        <v>5</v>
      </c>
      <c r="L197" s="1746" t="s">
        <v>3588</v>
      </c>
    </row>
    <row r="198" spans="1:26" s="697" customFormat="1" ht="25.2" customHeight="1">
      <c r="A198" s="1604" t="s">
        <v>4790</v>
      </c>
      <c r="B198" s="1604" t="s">
        <v>4791</v>
      </c>
      <c r="C198" s="1610" t="s">
        <v>1041</v>
      </c>
      <c r="D198" s="1604" t="s">
        <v>4793</v>
      </c>
      <c r="E198" s="1677" t="s">
        <v>4794</v>
      </c>
      <c r="F198" s="1604"/>
      <c r="G198" s="1692">
        <v>4</v>
      </c>
      <c r="H198" s="1692">
        <v>2</v>
      </c>
      <c r="I198" s="1687">
        <v>4</v>
      </c>
      <c r="J198" s="1687">
        <v>10</v>
      </c>
      <c r="K198" s="1595">
        <f t="shared" si="6"/>
        <v>2.5</v>
      </c>
      <c r="L198" s="1746" t="s">
        <v>3588</v>
      </c>
    </row>
    <row r="199" spans="1:26" s="697" customFormat="1" ht="25.2" customHeight="1">
      <c r="A199" s="1604" t="s">
        <v>4795</v>
      </c>
      <c r="B199" s="1604" t="s">
        <v>581</v>
      </c>
      <c r="C199" s="1610" t="s">
        <v>1041</v>
      </c>
      <c r="D199" s="1604" t="s">
        <v>4796</v>
      </c>
      <c r="E199" s="1677" t="s">
        <v>4797</v>
      </c>
      <c r="F199" s="1604"/>
      <c r="G199" s="1692">
        <v>5</v>
      </c>
      <c r="H199" s="1692">
        <v>4</v>
      </c>
      <c r="I199" s="1687">
        <v>5</v>
      </c>
      <c r="J199" s="1687">
        <v>10</v>
      </c>
      <c r="K199" s="1595">
        <f t="shared" si="6"/>
        <v>2</v>
      </c>
      <c r="L199" s="1746" t="s">
        <v>3588</v>
      </c>
    </row>
    <row r="200" spans="1:26" s="697" customFormat="1" ht="25.2" customHeight="1">
      <c r="A200" s="1604" t="s">
        <v>4795</v>
      </c>
      <c r="B200" s="1604" t="s">
        <v>581</v>
      </c>
      <c r="C200" s="1610" t="s">
        <v>1041</v>
      </c>
      <c r="D200" s="1604" t="s">
        <v>4760</v>
      </c>
      <c r="E200" s="1677" t="s">
        <v>480</v>
      </c>
      <c r="F200" s="1604" t="s">
        <v>2459</v>
      </c>
      <c r="G200" s="1692">
        <v>5</v>
      </c>
      <c r="H200" s="1692">
        <v>4</v>
      </c>
      <c r="I200" s="1687">
        <v>5</v>
      </c>
      <c r="J200" s="1687">
        <v>20</v>
      </c>
      <c r="K200" s="1595">
        <f t="shared" si="6"/>
        <v>4</v>
      </c>
      <c r="L200" s="1746" t="s">
        <v>3588</v>
      </c>
    </row>
    <row r="201" spans="1:26" s="697" customFormat="1" ht="25.2" customHeight="1">
      <c r="A201" s="1604" t="s">
        <v>4798</v>
      </c>
      <c r="B201" s="1604" t="s">
        <v>575</v>
      </c>
      <c r="C201" s="1610" t="s">
        <v>1041</v>
      </c>
      <c r="D201" s="1694" t="s">
        <v>4799</v>
      </c>
      <c r="E201" s="1677" t="s">
        <v>577</v>
      </c>
      <c r="F201" s="1604"/>
      <c r="G201" s="1692">
        <v>5</v>
      </c>
      <c r="H201" s="1692">
        <v>4</v>
      </c>
      <c r="I201" s="1687">
        <v>5</v>
      </c>
      <c r="J201" s="1687">
        <v>10</v>
      </c>
      <c r="K201" s="1595">
        <f t="shared" si="6"/>
        <v>2</v>
      </c>
      <c r="L201" s="1746" t="s">
        <v>3588</v>
      </c>
    </row>
    <row r="202" spans="1:26" s="697" customFormat="1" ht="25.2" customHeight="1">
      <c r="A202" s="1604" t="s">
        <v>4800</v>
      </c>
      <c r="B202" s="1604" t="s">
        <v>492</v>
      </c>
      <c r="C202" s="1610" t="s">
        <v>1041</v>
      </c>
      <c r="D202" s="1604" t="s">
        <v>4757</v>
      </c>
      <c r="E202" s="1677" t="s">
        <v>494</v>
      </c>
      <c r="F202" s="1604" t="s">
        <v>2459</v>
      </c>
      <c r="G202" s="1692">
        <v>3</v>
      </c>
      <c r="H202" s="1692">
        <v>2</v>
      </c>
      <c r="I202" s="1687">
        <v>3</v>
      </c>
      <c r="J202" s="1687">
        <v>20</v>
      </c>
      <c r="K202" s="1595">
        <v>6.66</v>
      </c>
      <c r="L202" s="1746" t="s">
        <v>3588</v>
      </c>
    </row>
    <row r="203" spans="1:26" s="697" customFormat="1" ht="25.2" customHeight="1">
      <c r="A203" s="1608" t="s">
        <v>4196</v>
      </c>
      <c r="B203" s="1608" t="s">
        <v>4192</v>
      </c>
      <c r="C203" s="1608" t="s">
        <v>4193</v>
      </c>
      <c r="D203" s="1608" t="s">
        <v>4801</v>
      </c>
      <c r="E203" s="1677" t="s">
        <v>4802</v>
      </c>
      <c r="F203" s="1608" t="s">
        <v>4803</v>
      </c>
      <c r="G203" s="1608">
        <v>7</v>
      </c>
      <c r="H203" s="1608">
        <v>1</v>
      </c>
      <c r="I203" s="1671">
        <v>7</v>
      </c>
      <c r="J203" s="1671">
        <v>20</v>
      </c>
      <c r="K203" s="1726">
        <v>2.85</v>
      </c>
      <c r="L203" s="1746" t="s">
        <v>3407</v>
      </c>
      <c r="M203" s="562"/>
      <c r="N203" s="562"/>
      <c r="O203" s="562"/>
      <c r="P203" s="562"/>
      <c r="Q203" s="562"/>
      <c r="R203" s="562"/>
      <c r="S203" s="562"/>
      <c r="T203" s="562"/>
      <c r="U203" s="562"/>
      <c r="V203" s="562"/>
      <c r="W203" s="562"/>
      <c r="X203" s="562"/>
      <c r="Y203" s="562"/>
      <c r="Z203" s="562"/>
    </row>
    <row r="204" spans="1:26" s="697" customFormat="1" ht="25.2" customHeight="1">
      <c r="A204" s="1604" t="s">
        <v>4196</v>
      </c>
      <c r="B204" s="1604" t="s">
        <v>4192</v>
      </c>
      <c r="C204" s="1604" t="s">
        <v>4193</v>
      </c>
      <c r="D204" s="1607" t="s">
        <v>4804</v>
      </c>
      <c r="E204" s="1607" t="s">
        <v>4805</v>
      </c>
      <c r="F204" s="1607" t="s">
        <v>4803</v>
      </c>
      <c r="G204" s="1672">
        <v>7</v>
      </c>
      <c r="H204" s="1673">
        <v>1</v>
      </c>
      <c r="I204" s="1674">
        <v>7</v>
      </c>
      <c r="J204" s="1674">
        <v>20</v>
      </c>
      <c r="K204" s="1736">
        <v>2.85</v>
      </c>
      <c r="L204" s="1746" t="s">
        <v>3407</v>
      </c>
    </row>
    <row r="205" spans="1:26" s="697" customFormat="1" ht="25.2" customHeight="1">
      <c r="A205" s="1604" t="s">
        <v>4196</v>
      </c>
      <c r="B205" s="1604" t="s">
        <v>4192</v>
      </c>
      <c r="C205" s="1604" t="s">
        <v>4193</v>
      </c>
      <c r="D205" s="1681" t="s">
        <v>9512</v>
      </c>
      <c r="E205" s="1677" t="s">
        <v>4806</v>
      </c>
      <c r="F205" s="1608" t="s">
        <v>4803</v>
      </c>
      <c r="G205" s="1675">
        <v>7</v>
      </c>
      <c r="H205" s="1676">
        <v>1</v>
      </c>
      <c r="I205" s="1674">
        <v>7</v>
      </c>
      <c r="J205" s="1674">
        <v>20</v>
      </c>
      <c r="K205" s="1736">
        <v>2.85</v>
      </c>
      <c r="L205" s="1746" t="s">
        <v>3407</v>
      </c>
    </row>
    <row r="206" spans="1:26" s="697" customFormat="1" ht="25.2" customHeight="1">
      <c r="A206" s="1604" t="s">
        <v>4196</v>
      </c>
      <c r="B206" s="1604" t="s">
        <v>4192</v>
      </c>
      <c r="C206" s="1604" t="s">
        <v>4193</v>
      </c>
      <c r="D206" s="1695" t="s">
        <v>4807</v>
      </c>
      <c r="E206" s="1677" t="s">
        <v>4808</v>
      </c>
      <c r="F206" s="1608" t="s">
        <v>4803</v>
      </c>
      <c r="G206" s="1675">
        <v>7</v>
      </c>
      <c r="H206" s="1676">
        <v>1</v>
      </c>
      <c r="I206" s="1674">
        <v>7</v>
      </c>
      <c r="J206" s="1674">
        <v>20</v>
      </c>
      <c r="K206" s="1736">
        <v>2.85</v>
      </c>
      <c r="L206" s="1746" t="s">
        <v>3407</v>
      </c>
    </row>
    <row r="207" spans="1:26" s="697" customFormat="1" ht="25.2" customHeight="1">
      <c r="A207" s="1604" t="s">
        <v>4204</v>
      </c>
      <c r="B207" s="1695" t="s">
        <v>4809</v>
      </c>
      <c r="C207" s="1604" t="s">
        <v>4193</v>
      </c>
      <c r="D207" s="1687" t="s">
        <v>4810</v>
      </c>
      <c r="E207" s="1696" t="s">
        <v>4811</v>
      </c>
      <c r="F207" s="1604" t="s">
        <v>4803</v>
      </c>
      <c r="G207" s="1611">
        <v>12</v>
      </c>
      <c r="H207" s="1605">
        <v>7</v>
      </c>
      <c r="I207" s="1674">
        <v>12</v>
      </c>
      <c r="J207" s="1674">
        <v>20</v>
      </c>
      <c r="K207" s="1736">
        <v>1.66</v>
      </c>
      <c r="L207" s="1746" t="s">
        <v>3407</v>
      </c>
    </row>
    <row r="208" spans="1:26" s="697" customFormat="1" ht="25.2" customHeight="1">
      <c r="A208" s="1604" t="s">
        <v>4812</v>
      </c>
      <c r="B208" s="1697" t="s">
        <v>4809</v>
      </c>
      <c r="C208" s="1604" t="s">
        <v>4193</v>
      </c>
      <c r="D208" s="1687" t="s">
        <v>4813</v>
      </c>
      <c r="E208" s="1604" t="s">
        <v>4811</v>
      </c>
      <c r="F208" s="1604" t="s">
        <v>4803</v>
      </c>
      <c r="G208" s="1611">
        <v>12</v>
      </c>
      <c r="H208" s="1605">
        <v>7</v>
      </c>
      <c r="I208" s="1674">
        <v>12</v>
      </c>
      <c r="J208" s="1674">
        <v>20</v>
      </c>
      <c r="K208" s="1736">
        <v>1.66</v>
      </c>
      <c r="L208" s="1746" t="s">
        <v>3407</v>
      </c>
    </row>
    <row r="209" spans="1:26" s="697" customFormat="1" ht="25.2" customHeight="1">
      <c r="A209" s="1608" t="s">
        <v>3865</v>
      </c>
      <c r="B209" s="1608" t="s">
        <v>3866</v>
      </c>
      <c r="C209" s="1608" t="s">
        <v>1041</v>
      </c>
      <c r="D209" s="1608" t="s">
        <v>3869</v>
      </c>
      <c r="E209" s="1677" t="s">
        <v>3870</v>
      </c>
      <c r="F209" s="1678" t="s">
        <v>3871</v>
      </c>
      <c r="G209" s="1608">
        <v>7</v>
      </c>
      <c r="H209" s="1608">
        <v>6</v>
      </c>
      <c r="I209" s="1608">
        <v>7</v>
      </c>
      <c r="J209" s="1679">
        <v>20</v>
      </c>
      <c r="K209" s="1655">
        <v>2.85</v>
      </c>
      <c r="L209" s="1749" t="s">
        <v>3671</v>
      </c>
    </row>
    <row r="210" spans="1:26" s="697" customFormat="1" ht="25.2" customHeight="1">
      <c r="A210" s="1608" t="s">
        <v>3879</v>
      </c>
      <c r="B210" s="1607" t="s">
        <v>3880</v>
      </c>
      <c r="C210" s="1608" t="s">
        <v>1041</v>
      </c>
      <c r="D210" s="1608" t="s">
        <v>4689</v>
      </c>
      <c r="E210" s="1677" t="s">
        <v>4690</v>
      </c>
      <c r="F210" s="1678" t="s">
        <v>3871</v>
      </c>
      <c r="G210" s="1608">
        <v>2</v>
      </c>
      <c r="H210" s="1608">
        <v>2</v>
      </c>
      <c r="I210" s="1608">
        <v>3</v>
      </c>
      <c r="J210" s="1679">
        <v>20</v>
      </c>
      <c r="K210" s="1655">
        <v>10</v>
      </c>
      <c r="L210" s="1749" t="s">
        <v>3671</v>
      </c>
    </row>
    <row r="211" spans="1:26" s="697" customFormat="1" ht="25.2" customHeight="1">
      <c r="A211" s="1608" t="s">
        <v>3879</v>
      </c>
      <c r="B211" s="1607" t="s">
        <v>3880</v>
      </c>
      <c r="C211" s="1608" t="s">
        <v>1041</v>
      </c>
      <c r="D211" s="1608" t="s">
        <v>4691</v>
      </c>
      <c r="E211" s="1677" t="s">
        <v>4692</v>
      </c>
      <c r="F211" s="1678" t="s">
        <v>3871</v>
      </c>
      <c r="G211" s="1608">
        <v>2</v>
      </c>
      <c r="H211" s="1608">
        <v>2</v>
      </c>
      <c r="I211" s="1608">
        <v>3</v>
      </c>
      <c r="J211" s="1679">
        <v>20</v>
      </c>
      <c r="K211" s="1655">
        <v>10</v>
      </c>
      <c r="L211" s="1749" t="s">
        <v>3671</v>
      </c>
    </row>
    <row r="212" spans="1:26" s="697" customFormat="1" ht="25.2" customHeight="1">
      <c r="A212" s="1608" t="s">
        <v>3853</v>
      </c>
      <c r="B212" s="1608" t="s">
        <v>3854</v>
      </c>
      <c r="C212" s="1608" t="s">
        <v>1041</v>
      </c>
      <c r="D212" s="1608" t="s">
        <v>4675</v>
      </c>
      <c r="E212" s="1677" t="s">
        <v>4676</v>
      </c>
      <c r="F212" s="1678" t="s">
        <v>3871</v>
      </c>
      <c r="G212" s="1608">
        <v>3</v>
      </c>
      <c r="H212" s="1608">
        <v>3</v>
      </c>
      <c r="I212" s="1608">
        <v>3</v>
      </c>
      <c r="J212" s="1679">
        <v>20</v>
      </c>
      <c r="K212" s="1655">
        <v>6.67</v>
      </c>
      <c r="L212" s="1749" t="s">
        <v>3671</v>
      </c>
    </row>
    <row r="213" spans="1:26" s="697" customFormat="1" ht="25.2" customHeight="1">
      <c r="A213" s="1608" t="s">
        <v>3865</v>
      </c>
      <c r="B213" s="1608" t="s">
        <v>3866</v>
      </c>
      <c r="C213" s="1608" t="s">
        <v>1041</v>
      </c>
      <c r="D213" s="1608" t="s">
        <v>4677</v>
      </c>
      <c r="E213" s="1677" t="s">
        <v>4678</v>
      </c>
      <c r="F213" s="1678" t="s">
        <v>3871</v>
      </c>
      <c r="G213" s="1608">
        <v>7</v>
      </c>
      <c r="H213" s="1608">
        <v>6</v>
      </c>
      <c r="I213" s="1608">
        <v>7</v>
      </c>
      <c r="J213" s="1679">
        <v>20</v>
      </c>
      <c r="K213" s="1655">
        <v>2.86</v>
      </c>
      <c r="L213" s="1749" t="s">
        <v>3671</v>
      </c>
    </row>
    <row r="214" spans="1:26" s="697" customFormat="1" ht="25.2" customHeight="1">
      <c r="A214" s="1608" t="s">
        <v>4679</v>
      </c>
      <c r="B214" s="1608" t="s">
        <v>4680</v>
      </c>
      <c r="C214" s="1608" t="s">
        <v>1041</v>
      </c>
      <c r="D214" s="1608" t="s">
        <v>4681</v>
      </c>
      <c r="E214" s="1677" t="s">
        <v>4682</v>
      </c>
      <c r="F214" s="1678" t="s">
        <v>3871</v>
      </c>
      <c r="G214" s="1608">
        <v>2</v>
      </c>
      <c r="H214" s="1608">
        <v>2</v>
      </c>
      <c r="I214" s="1608">
        <v>3</v>
      </c>
      <c r="J214" s="1679">
        <v>20</v>
      </c>
      <c r="K214" s="1655">
        <v>10</v>
      </c>
      <c r="L214" s="1749" t="s">
        <v>3671</v>
      </c>
    </row>
    <row r="215" spans="1:26" s="697" customFormat="1" ht="25.2" customHeight="1">
      <c r="A215" s="1608" t="s">
        <v>4679</v>
      </c>
      <c r="B215" s="1608" t="s">
        <v>4680</v>
      </c>
      <c r="C215" s="1608" t="s">
        <v>1041</v>
      </c>
      <c r="D215" s="1608" t="s">
        <v>4683</v>
      </c>
      <c r="E215" s="1677" t="s">
        <v>4684</v>
      </c>
      <c r="F215" s="1678" t="s">
        <v>3871</v>
      </c>
      <c r="G215" s="1608">
        <v>2</v>
      </c>
      <c r="H215" s="1608">
        <v>2</v>
      </c>
      <c r="I215" s="1608">
        <v>3</v>
      </c>
      <c r="J215" s="1679">
        <v>20</v>
      </c>
      <c r="K215" s="1655">
        <v>10</v>
      </c>
      <c r="L215" s="1749" t="s">
        <v>3671</v>
      </c>
    </row>
    <row r="216" spans="1:26" s="697" customFormat="1" ht="25.2" customHeight="1">
      <c r="A216" s="1608" t="s">
        <v>4685</v>
      </c>
      <c r="B216" s="1608" t="s">
        <v>4686</v>
      </c>
      <c r="C216" s="1608" t="s">
        <v>1041</v>
      </c>
      <c r="D216" s="1680" t="s">
        <v>4687</v>
      </c>
      <c r="E216" s="1677" t="s">
        <v>4688</v>
      </c>
      <c r="F216" s="1678" t="s">
        <v>3871</v>
      </c>
      <c r="G216" s="1608">
        <v>3</v>
      </c>
      <c r="H216" s="1608">
        <v>2</v>
      </c>
      <c r="I216" s="1608">
        <v>2</v>
      </c>
      <c r="J216" s="1679">
        <v>20</v>
      </c>
      <c r="K216" s="1655">
        <v>10</v>
      </c>
      <c r="L216" s="1749" t="s">
        <v>3671</v>
      </c>
    </row>
    <row r="217" spans="1:26" s="697" customFormat="1" ht="25.2" customHeight="1">
      <c r="A217" s="1608" t="s">
        <v>4814</v>
      </c>
      <c r="B217" s="1607" t="s">
        <v>4815</v>
      </c>
      <c r="C217" s="1607" t="s">
        <v>1041</v>
      </c>
      <c r="D217" s="1608" t="s">
        <v>4816</v>
      </c>
      <c r="E217" s="1677" t="s">
        <v>4817</v>
      </c>
      <c r="F217" s="1678" t="s">
        <v>738</v>
      </c>
      <c r="G217" s="1608">
        <v>2</v>
      </c>
      <c r="H217" s="1608">
        <v>2</v>
      </c>
      <c r="I217" s="1608">
        <v>2</v>
      </c>
      <c r="J217" s="1679">
        <v>20</v>
      </c>
      <c r="K217" s="1655">
        <v>10</v>
      </c>
      <c r="L217" s="1747" t="s">
        <v>3758</v>
      </c>
    </row>
    <row r="218" spans="1:26" ht="25.2" customHeight="1">
      <c r="A218" s="1582" t="s">
        <v>6579</v>
      </c>
      <c r="B218" s="1583" t="s">
        <v>6580</v>
      </c>
      <c r="C218" s="1584" t="s">
        <v>475</v>
      </c>
      <c r="D218" s="1585" t="s">
        <v>6581</v>
      </c>
      <c r="E218" s="1586" t="s">
        <v>6582</v>
      </c>
      <c r="F218" s="1586" t="s">
        <v>6583</v>
      </c>
      <c r="G218" s="1586">
        <v>2</v>
      </c>
      <c r="H218" s="1587">
        <v>1</v>
      </c>
      <c r="I218" s="1717">
        <v>4</v>
      </c>
      <c r="J218" s="1717">
        <v>20</v>
      </c>
      <c r="K218" s="1726">
        <v>10</v>
      </c>
      <c r="L218" s="1750" t="s">
        <v>5637</v>
      </c>
      <c r="M218" s="19"/>
      <c r="N218" s="19"/>
      <c r="O218" s="19"/>
      <c r="P218" s="19"/>
      <c r="Q218" s="19"/>
      <c r="R218" s="19"/>
      <c r="S218" s="19"/>
      <c r="T218" s="19"/>
      <c r="U218" s="19"/>
      <c r="V218" s="19"/>
      <c r="W218" s="19"/>
      <c r="X218" s="19"/>
      <c r="Y218" s="19"/>
      <c r="Z218" s="19"/>
    </row>
    <row r="219" spans="1:26" ht="25.2" customHeight="1">
      <c r="A219" s="1582" t="s">
        <v>6579</v>
      </c>
      <c r="B219" s="1583" t="s">
        <v>6580</v>
      </c>
      <c r="C219" s="1584" t="s">
        <v>475</v>
      </c>
      <c r="D219" s="1723" t="s">
        <v>9495</v>
      </c>
      <c r="E219" s="1644" t="s">
        <v>6584</v>
      </c>
      <c r="F219" s="1644" t="s">
        <v>6583</v>
      </c>
      <c r="G219" s="1658">
        <v>2</v>
      </c>
      <c r="H219" s="1724">
        <v>1</v>
      </c>
      <c r="I219" s="1592">
        <v>4</v>
      </c>
      <c r="J219" s="1592">
        <v>20</v>
      </c>
      <c r="K219" s="1738">
        <v>10</v>
      </c>
      <c r="L219" s="1750" t="s">
        <v>5637</v>
      </c>
      <c r="M219" s="45"/>
      <c r="N219" s="45"/>
      <c r="O219" s="45"/>
      <c r="P219" s="45"/>
      <c r="Q219" s="45"/>
      <c r="R219" s="45"/>
      <c r="S219" s="45"/>
      <c r="T219" s="45"/>
      <c r="U219" s="45"/>
      <c r="V219" s="45"/>
      <c r="W219" s="45"/>
      <c r="X219" s="45"/>
      <c r="Y219" s="45"/>
      <c r="Z219" s="45"/>
    </row>
    <row r="220" spans="1:26" ht="25.2" customHeight="1">
      <c r="A220" s="1582" t="s">
        <v>6579</v>
      </c>
      <c r="B220" s="1583" t="s">
        <v>6580</v>
      </c>
      <c r="C220" s="1584" t="s">
        <v>475</v>
      </c>
      <c r="D220" s="1588" t="s">
        <v>6585</v>
      </c>
      <c r="E220" s="1586" t="s">
        <v>6586</v>
      </c>
      <c r="F220" s="1586" t="s">
        <v>1529</v>
      </c>
      <c r="G220" s="1658">
        <v>2</v>
      </c>
      <c r="H220" s="1724">
        <v>1</v>
      </c>
      <c r="I220" s="1592">
        <v>4</v>
      </c>
      <c r="J220" s="1592">
        <v>20</v>
      </c>
      <c r="K220" s="1738">
        <v>10</v>
      </c>
      <c r="L220" s="1750" t="s">
        <v>5637</v>
      </c>
      <c r="M220" s="45"/>
      <c r="N220" s="45"/>
      <c r="O220" s="45"/>
      <c r="P220" s="45"/>
      <c r="Q220" s="45"/>
      <c r="R220" s="45"/>
      <c r="S220" s="45"/>
      <c r="T220" s="45"/>
      <c r="U220" s="45"/>
      <c r="V220" s="45"/>
      <c r="W220" s="45"/>
      <c r="X220" s="45"/>
      <c r="Y220" s="45"/>
      <c r="Z220" s="45"/>
    </row>
    <row r="221" spans="1:26" ht="25.2" customHeight="1">
      <c r="A221" s="1582" t="s">
        <v>6579</v>
      </c>
      <c r="B221" s="1583" t="s">
        <v>6580</v>
      </c>
      <c r="C221" s="1584" t="s">
        <v>475</v>
      </c>
      <c r="D221" s="1614" t="s">
        <v>6587</v>
      </c>
      <c r="E221" s="1658" t="s">
        <v>6588</v>
      </c>
      <c r="F221" s="1724" t="s">
        <v>6589</v>
      </c>
      <c r="G221" s="1658">
        <v>2</v>
      </c>
      <c r="H221" s="1724">
        <v>1</v>
      </c>
      <c r="I221" s="1592">
        <v>4</v>
      </c>
      <c r="J221" s="1592">
        <v>20</v>
      </c>
      <c r="K221" s="1738">
        <v>10</v>
      </c>
      <c r="L221" s="1750" t="s">
        <v>5637</v>
      </c>
      <c r="M221" s="45"/>
      <c r="N221" s="45"/>
      <c r="O221" s="45"/>
      <c r="P221" s="45"/>
      <c r="Q221" s="45"/>
      <c r="R221" s="45"/>
      <c r="S221" s="45"/>
      <c r="T221" s="45"/>
      <c r="U221" s="45"/>
      <c r="V221" s="45"/>
      <c r="W221" s="45"/>
      <c r="X221" s="45"/>
      <c r="Y221" s="45"/>
      <c r="Z221" s="45"/>
    </row>
    <row r="222" spans="1:26" ht="25.2" customHeight="1">
      <c r="A222" s="1582" t="s">
        <v>6579</v>
      </c>
      <c r="B222" s="1583" t="s">
        <v>6580</v>
      </c>
      <c r="C222" s="1584" t="s">
        <v>475</v>
      </c>
      <c r="D222" s="1614" t="s">
        <v>6590</v>
      </c>
      <c r="E222" s="1657" t="s">
        <v>6591</v>
      </c>
      <c r="F222" s="1698" t="s">
        <v>6592</v>
      </c>
      <c r="G222" s="1658">
        <v>2</v>
      </c>
      <c r="H222" s="1724">
        <v>1</v>
      </c>
      <c r="I222" s="1592">
        <v>4</v>
      </c>
      <c r="J222" s="1592">
        <v>20</v>
      </c>
      <c r="K222" s="1738">
        <v>10</v>
      </c>
      <c r="L222" s="1750" t="s">
        <v>5637</v>
      </c>
      <c r="M222" s="45"/>
      <c r="N222" s="45"/>
      <c r="O222" s="45"/>
      <c r="P222" s="45"/>
      <c r="Q222" s="45"/>
      <c r="R222" s="45"/>
      <c r="S222" s="45"/>
      <c r="T222" s="45"/>
      <c r="U222" s="45"/>
      <c r="V222" s="45"/>
      <c r="W222" s="45"/>
      <c r="X222" s="45"/>
      <c r="Y222" s="45"/>
      <c r="Z222" s="45"/>
    </row>
    <row r="223" spans="1:26" ht="25.2" customHeight="1">
      <c r="A223" s="1582" t="s">
        <v>6579</v>
      </c>
      <c r="B223" s="1583" t="s">
        <v>6580</v>
      </c>
      <c r="C223" s="1584" t="s">
        <v>475</v>
      </c>
      <c r="D223" s="1614" t="s">
        <v>6590</v>
      </c>
      <c r="E223" s="1657"/>
      <c r="F223" s="1657"/>
      <c r="G223" s="1721">
        <v>2</v>
      </c>
      <c r="H223" s="1722">
        <v>1</v>
      </c>
      <c r="I223" s="1592">
        <v>4</v>
      </c>
      <c r="J223" s="1592">
        <v>20</v>
      </c>
      <c r="K223" s="1738">
        <v>10</v>
      </c>
      <c r="L223" s="1750" t="s">
        <v>5637</v>
      </c>
      <c r="M223" s="45"/>
      <c r="N223" s="45"/>
      <c r="O223" s="45"/>
      <c r="P223" s="45"/>
      <c r="Q223" s="45"/>
      <c r="R223" s="45"/>
      <c r="S223" s="45"/>
      <c r="T223" s="45"/>
      <c r="U223" s="45"/>
      <c r="V223" s="45"/>
      <c r="W223" s="45"/>
      <c r="X223" s="45"/>
      <c r="Y223" s="45"/>
      <c r="Z223" s="45"/>
    </row>
    <row r="224" spans="1:26" ht="25.2" customHeight="1">
      <c r="A224" s="1582" t="s">
        <v>6579</v>
      </c>
      <c r="B224" s="1583" t="s">
        <v>6580</v>
      </c>
      <c r="C224" s="1584" t="s">
        <v>475</v>
      </c>
      <c r="D224" s="1614" t="s">
        <v>6593</v>
      </c>
      <c r="E224" s="1615" t="s">
        <v>6588</v>
      </c>
      <c r="F224" s="1724" t="s">
        <v>6589</v>
      </c>
      <c r="G224" s="1658">
        <v>2</v>
      </c>
      <c r="H224" s="1724">
        <v>1</v>
      </c>
      <c r="I224" s="1592">
        <v>4</v>
      </c>
      <c r="J224" s="1592">
        <v>20</v>
      </c>
      <c r="K224" s="1738">
        <v>10</v>
      </c>
      <c r="L224" s="1750" t="s">
        <v>5637</v>
      </c>
      <c r="M224" s="45"/>
      <c r="N224" s="45"/>
      <c r="O224" s="45"/>
      <c r="P224" s="45"/>
      <c r="Q224" s="45"/>
      <c r="R224" s="45"/>
      <c r="S224" s="45"/>
      <c r="T224" s="45"/>
      <c r="U224" s="45"/>
      <c r="V224" s="45"/>
      <c r="W224" s="45"/>
      <c r="X224" s="45"/>
      <c r="Y224" s="45"/>
      <c r="Z224" s="45"/>
    </row>
    <row r="225" spans="1:26" ht="25.2" customHeight="1">
      <c r="A225" s="1582" t="s">
        <v>6579</v>
      </c>
      <c r="B225" s="1583" t="s">
        <v>6580</v>
      </c>
      <c r="C225" s="1584" t="s">
        <v>475</v>
      </c>
      <c r="D225" s="1616" t="s">
        <v>6594</v>
      </c>
      <c r="E225" s="1612" t="s">
        <v>6588</v>
      </c>
      <c r="F225" s="1657"/>
      <c r="G225" s="1721">
        <v>2</v>
      </c>
      <c r="H225" s="1722"/>
      <c r="I225" s="1592">
        <v>4</v>
      </c>
      <c r="J225" s="1592">
        <v>20</v>
      </c>
      <c r="K225" s="1738">
        <v>10</v>
      </c>
      <c r="L225" s="1750" t="s">
        <v>5637</v>
      </c>
      <c r="M225" s="45"/>
      <c r="N225" s="45"/>
      <c r="O225" s="45"/>
      <c r="P225" s="45"/>
      <c r="Q225" s="45"/>
      <c r="R225" s="45"/>
      <c r="S225" s="45"/>
      <c r="T225" s="45"/>
      <c r="U225" s="45"/>
      <c r="V225" s="45"/>
      <c r="W225" s="45"/>
      <c r="X225" s="45"/>
      <c r="Y225" s="45"/>
      <c r="Z225" s="45"/>
    </row>
    <row r="226" spans="1:26" ht="25.2" customHeight="1">
      <c r="A226" s="1582" t="s">
        <v>6579</v>
      </c>
      <c r="B226" s="1583" t="s">
        <v>6580</v>
      </c>
      <c r="C226" s="1584" t="s">
        <v>475</v>
      </c>
      <c r="D226" s="1616" t="s">
        <v>6595</v>
      </c>
      <c r="E226" s="1657" t="s">
        <v>6596</v>
      </c>
      <c r="F226" s="1657" t="s">
        <v>6597</v>
      </c>
      <c r="G226" s="1658">
        <v>2</v>
      </c>
      <c r="H226" s="1724">
        <v>1</v>
      </c>
      <c r="I226" s="1592">
        <v>4</v>
      </c>
      <c r="J226" s="1592">
        <v>20</v>
      </c>
      <c r="K226" s="1738">
        <v>10</v>
      </c>
      <c r="L226" s="1750" t="s">
        <v>5637</v>
      </c>
      <c r="M226" s="45"/>
      <c r="N226" s="45"/>
      <c r="O226" s="45"/>
      <c r="P226" s="45"/>
      <c r="Q226" s="45"/>
      <c r="R226" s="45"/>
      <c r="S226" s="45"/>
      <c r="T226" s="45"/>
      <c r="U226" s="45"/>
      <c r="V226" s="45"/>
      <c r="W226" s="45"/>
      <c r="X226" s="45"/>
      <c r="Y226" s="45"/>
      <c r="Z226" s="45"/>
    </row>
    <row r="227" spans="1:26" ht="25.2" customHeight="1">
      <c r="A227" s="1582" t="s">
        <v>6579</v>
      </c>
      <c r="B227" s="1583" t="s">
        <v>6580</v>
      </c>
      <c r="C227" s="1584" t="s">
        <v>475</v>
      </c>
      <c r="D227" s="1616" t="s">
        <v>6598</v>
      </c>
      <c r="E227" s="1657" t="s">
        <v>6588</v>
      </c>
      <c r="F227" s="1724" t="s">
        <v>6589</v>
      </c>
      <c r="G227" s="1658">
        <v>2</v>
      </c>
      <c r="H227" s="1724">
        <v>1</v>
      </c>
      <c r="I227" s="1592">
        <v>4</v>
      </c>
      <c r="J227" s="1592">
        <v>20</v>
      </c>
      <c r="K227" s="1738">
        <v>10</v>
      </c>
      <c r="L227" s="1750" t="s">
        <v>5637</v>
      </c>
      <c r="M227" s="45"/>
      <c r="N227" s="45"/>
      <c r="O227" s="45"/>
      <c r="P227" s="45"/>
      <c r="Q227" s="45"/>
      <c r="R227" s="45"/>
      <c r="S227" s="45"/>
      <c r="T227" s="45"/>
      <c r="U227" s="45"/>
      <c r="V227" s="45"/>
      <c r="W227" s="45"/>
      <c r="X227" s="45"/>
      <c r="Y227" s="45"/>
      <c r="Z227" s="45"/>
    </row>
    <row r="228" spans="1:26" ht="25.2" customHeight="1">
      <c r="A228" s="1582" t="s">
        <v>6579</v>
      </c>
      <c r="B228" s="1583" t="s">
        <v>6580</v>
      </c>
      <c r="C228" s="1584" t="s">
        <v>475</v>
      </c>
      <c r="D228" s="1616" t="s">
        <v>6599</v>
      </c>
      <c r="E228" s="1657" t="s">
        <v>6600</v>
      </c>
      <c r="F228" s="1724" t="s">
        <v>6589</v>
      </c>
      <c r="G228" s="1658">
        <v>2</v>
      </c>
      <c r="H228" s="1724">
        <v>1</v>
      </c>
      <c r="I228" s="1592">
        <v>4</v>
      </c>
      <c r="J228" s="1592">
        <v>20</v>
      </c>
      <c r="K228" s="1738">
        <v>10</v>
      </c>
      <c r="L228" s="1750" t="s">
        <v>5637</v>
      </c>
      <c r="M228" s="45"/>
      <c r="N228" s="45"/>
      <c r="O228" s="45"/>
      <c r="P228" s="45"/>
      <c r="Q228" s="45"/>
      <c r="R228" s="45"/>
      <c r="S228" s="45"/>
      <c r="T228" s="45"/>
      <c r="U228" s="45"/>
      <c r="V228" s="45"/>
      <c r="W228" s="45"/>
      <c r="X228" s="45"/>
      <c r="Y228" s="45"/>
      <c r="Z228" s="45"/>
    </row>
    <row r="229" spans="1:26" ht="25.2" customHeight="1">
      <c r="A229" s="1582" t="s">
        <v>6579</v>
      </c>
      <c r="B229" s="1583" t="s">
        <v>6580</v>
      </c>
      <c r="C229" s="1584" t="s">
        <v>475</v>
      </c>
      <c r="D229" s="1616" t="s">
        <v>6601</v>
      </c>
      <c r="E229" s="1612" t="s">
        <v>6600</v>
      </c>
      <c r="F229" s="1724" t="s">
        <v>6589</v>
      </c>
      <c r="G229" s="1658">
        <v>2</v>
      </c>
      <c r="H229" s="1724">
        <v>1</v>
      </c>
      <c r="I229" s="1592">
        <v>4</v>
      </c>
      <c r="J229" s="1592">
        <v>20</v>
      </c>
      <c r="K229" s="1738">
        <v>10</v>
      </c>
      <c r="L229" s="1750" t="s">
        <v>5637</v>
      </c>
      <c r="M229" s="45"/>
      <c r="N229" s="45"/>
      <c r="O229" s="45"/>
      <c r="P229" s="45"/>
      <c r="Q229" s="45"/>
      <c r="R229" s="45"/>
      <c r="S229" s="45"/>
      <c r="T229" s="45"/>
      <c r="U229" s="45"/>
      <c r="V229" s="45"/>
      <c r="W229" s="45"/>
      <c r="X229" s="45"/>
      <c r="Y229" s="45"/>
      <c r="Z229" s="45"/>
    </row>
    <row r="230" spans="1:26" ht="25.2" customHeight="1">
      <c r="A230" s="1582" t="s">
        <v>6579</v>
      </c>
      <c r="B230" s="1583" t="s">
        <v>6580</v>
      </c>
      <c r="C230" s="1584" t="s">
        <v>475</v>
      </c>
      <c r="D230" s="1616" t="s">
        <v>6602</v>
      </c>
      <c r="E230" s="1612" t="s">
        <v>6600</v>
      </c>
      <c r="F230" s="1724" t="s">
        <v>6589</v>
      </c>
      <c r="G230" s="1658">
        <v>2</v>
      </c>
      <c r="H230" s="1724">
        <v>1</v>
      </c>
      <c r="I230" s="1592">
        <v>4</v>
      </c>
      <c r="J230" s="1592">
        <v>20</v>
      </c>
      <c r="K230" s="1738">
        <v>10</v>
      </c>
      <c r="L230" s="1750" t="s">
        <v>5637</v>
      </c>
      <c r="M230" s="45"/>
      <c r="N230" s="45"/>
      <c r="O230" s="45"/>
      <c r="P230" s="45"/>
      <c r="Q230" s="45"/>
      <c r="R230" s="45"/>
      <c r="S230" s="45"/>
      <c r="T230" s="45"/>
      <c r="U230" s="45"/>
      <c r="V230" s="45"/>
      <c r="W230" s="45"/>
      <c r="X230" s="45"/>
      <c r="Y230" s="45"/>
      <c r="Z230" s="45"/>
    </row>
    <row r="231" spans="1:26" ht="25.2" customHeight="1">
      <c r="A231" s="1582" t="s">
        <v>6579</v>
      </c>
      <c r="B231" s="1583" t="s">
        <v>6580</v>
      </c>
      <c r="C231" s="1584" t="s">
        <v>475</v>
      </c>
      <c r="D231" s="1616" t="s">
        <v>6603</v>
      </c>
      <c r="E231" s="1612" t="s">
        <v>6600</v>
      </c>
      <c r="F231" s="1724" t="s">
        <v>6589</v>
      </c>
      <c r="G231" s="1658">
        <v>2</v>
      </c>
      <c r="H231" s="1724">
        <v>1</v>
      </c>
      <c r="I231" s="1592">
        <v>4</v>
      </c>
      <c r="J231" s="1592">
        <v>20</v>
      </c>
      <c r="K231" s="1738">
        <v>10</v>
      </c>
      <c r="L231" s="1750" t="s">
        <v>5637</v>
      </c>
      <c r="M231" s="45"/>
      <c r="N231" s="45"/>
      <c r="O231" s="45"/>
      <c r="P231" s="45"/>
      <c r="Q231" s="45"/>
      <c r="R231" s="45"/>
      <c r="S231" s="45"/>
      <c r="T231" s="45"/>
      <c r="U231" s="45"/>
      <c r="V231" s="45"/>
      <c r="W231" s="45"/>
      <c r="X231" s="45"/>
      <c r="Y231" s="45"/>
      <c r="Z231" s="45"/>
    </row>
    <row r="232" spans="1:26" ht="25.2" customHeight="1">
      <c r="A232" s="1582" t="s">
        <v>6579</v>
      </c>
      <c r="B232" s="1583" t="s">
        <v>6580</v>
      </c>
      <c r="C232" s="1584" t="s">
        <v>475</v>
      </c>
      <c r="D232" s="1616" t="s">
        <v>6604</v>
      </c>
      <c r="E232" s="1612" t="s">
        <v>6600</v>
      </c>
      <c r="F232" s="1724" t="s">
        <v>6589</v>
      </c>
      <c r="G232" s="1658">
        <v>2</v>
      </c>
      <c r="H232" s="1724">
        <v>1</v>
      </c>
      <c r="I232" s="1592">
        <v>4</v>
      </c>
      <c r="J232" s="1592">
        <v>20</v>
      </c>
      <c r="K232" s="1738">
        <v>10</v>
      </c>
      <c r="L232" s="1750" t="s">
        <v>5637</v>
      </c>
      <c r="M232" s="45"/>
      <c r="N232" s="45"/>
      <c r="O232" s="45"/>
      <c r="P232" s="45"/>
      <c r="Q232" s="45"/>
      <c r="R232" s="45"/>
      <c r="S232" s="45"/>
      <c r="T232" s="45"/>
      <c r="U232" s="45"/>
      <c r="V232" s="45"/>
      <c r="W232" s="45"/>
      <c r="X232" s="45"/>
      <c r="Y232" s="45"/>
      <c r="Z232" s="45"/>
    </row>
    <row r="233" spans="1:26" ht="25.2" customHeight="1">
      <c r="A233" s="1582" t="s">
        <v>6579</v>
      </c>
      <c r="B233" s="1583" t="s">
        <v>6580</v>
      </c>
      <c r="C233" s="1584" t="s">
        <v>475</v>
      </c>
      <c r="D233" s="1616" t="s">
        <v>6605</v>
      </c>
      <c r="E233" s="1612" t="s">
        <v>6600</v>
      </c>
      <c r="F233" s="1724" t="s">
        <v>6589</v>
      </c>
      <c r="G233" s="1658">
        <v>2</v>
      </c>
      <c r="H233" s="1724">
        <v>1</v>
      </c>
      <c r="I233" s="1592">
        <v>4</v>
      </c>
      <c r="J233" s="1592">
        <v>20</v>
      </c>
      <c r="K233" s="1738">
        <v>10</v>
      </c>
      <c r="L233" s="1750" t="s">
        <v>5637</v>
      </c>
      <c r="M233" s="45"/>
      <c r="N233" s="45"/>
      <c r="O233" s="45"/>
      <c r="P233" s="45"/>
      <c r="Q233" s="45"/>
      <c r="R233" s="45"/>
      <c r="S233" s="45"/>
      <c r="T233" s="45"/>
      <c r="U233" s="45"/>
      <c r="V233" s="45"/>
      <c r="W233" s="45"/>
      <c r="X233" s="45"/>
      <c r="Y233" s="45"/>
      <c r="Z233" s="45"/>
    </row>
    <row r="234" spans="1:26" ht="25.2" customHeight="1">
      <c r="A234" s="1582" t="s">
        <v>6579</v>
      </c>
      <c r="B234" s="1583" t="s">
        <v>6580</v>
      </c>
      <c r="C234" s="1584" t="s">
        <v>475</v>
      </c>
      <c r="D234" s="1616" t="s">
        <v>6606</v>
      </c>
      <c r="E234" s="1612" t="s">
        <v>6600</v>
      </c>
      <c r="F234" s="1724" t="s">
        <v>6589</v>
      </c>
      <c r="G234" s="1658">
        <v>2</v>
      </c>
      <c r="H234" s="1724">
        <v>1</v>
      </c>
      <c r="I234" s="1592">
        <v>4</v>
      </c>
      <c r="J234" s="1592">
        <v>20</v>
      </c>
      <c r="K234" s="1738">
        <v>10</v>
      </c>
      <c r="L234" s="1750" t="s">
        <v>5637</v>
      </c>
      <c r="M234" s="45"/>
      <c r="N234" s="45"/>
      <c r="O234" s="45"/>
      <c r="P234" s="45"/>
      <c r="Q234" s="45"/>
      <c r="R234" s="45"/>
      <c r="S234" s="45"/>
      <c r="T234" s="45"/>
      <c r="U234" s="45"/>
      <c r="V234" s="45"/>
      <c r="W234" s="45"/>
      <c r="X234" s="45"/>
      <c r="Y234" s="45"/>
      <c r="Z234" s="45"/>
    </row>
    <row r="235" spans="1:26" ht="25.2" customHeight="1">
      <c r="A235" s="1582" t="s">
        <v>6579</v>
      </c>
      <c r="B235" s="1583" t="s">
        <v>6580</v>
      </c>
      <c r="C235" s="1584" t="s">
        <v>475</v>
      </c>
      <c r="D235" s="1616" t="s">
        <v>6607</v>
      </c>
      <c r="E235" s="1612" t="s">
        <v>6600</v>
      </c>
      <c r="F235" s="1724" t="s">
        <v>6589</v>
      </c>
      <c r="G235" s="1658">
        <v>2</v>
      </c>
      <c r="H235" s="1724">
        <v>1</v>
      </c>
      <c r="I235" s="1592">
        <v>4</v>
      </c>
      <c r="J235" s="1592">
        <v>20</v>
      </c>
      <c r="K235" s="1738">
        <v>10</v>
      </c>
      <c r="L235" s="1750" t="s">
        <v>5637</v>
      </c>
      <c r="M235" s="45"/>
      <c r="N235" s="45"/>
      <c r="O235" s="45"/>
      <c r="P235" s="45"/>
      <c r="Q235" s="45"/>
      <c r="R235" s="45"/>
      <c r="S235" s="45"/>
      <c r="T235" s="45"/>
      <c r="U235" s="45"/>
      <c r="V235" s="45"/>
      <c r="W235" s="45"/>
      <c r="X235" s="45"/>
      <c r="Y235" s="45"/>
      <c r="Z235" s="45"/>
    </row>
    <row r="236" spans="1:26" ht="25.2" customHeight="1">
      <c r="A236" s="1582" t="s">
        <v>6579</v>
      </c>
      <c r="B236" s="1583" t="s">
        <v>6580</v>
      </c>
      <c r="C236" s="1584" t="s">
        <v>475</v>
      </c>
      <c r="D236" s="1616" t="s">
        <v>6608</v>
      </c>
      <c r="E236" s="1612" t="s">
        <v>6600</v>
      </c>
      <c r="F236" s="1724" t="s">
        <v>6589</v>
      </c>
      <c r="G236" s="1658">
        <v>2</v>
      </c>
      <c r="H236" s="1724">
        <v>1</v>
      </c>
      <c r="I236" s="1592">
        <v>4</v>
      </c>
      <c r="J236" s="1592">
        <v>20</v>
      </c>
      <c r="K236" s="1738">
        <v>10</v>
      </c>
      <c r="L236" s="1750" t="s">
        <v>5637</v>
      </c>
      <c r="M236" s="45"/>
      <c r="N236" s="45"/>
      <c r="O236" s="45"/>
      <c r="P236" s="45"/>
      <c r="Q236" s="45"/>
      <c r="R236" s="45"/>
      <c r="S236" s="45"/>
      <c r="T236" s="45"/>
      <c r="U236" s="45"/>
      <c r="V236" s="45"/>
      <c r="W236" s="45"/>
      <c r="X236" s="45"/>
      <c r="Y236" s="45"/>
      <c r="Z236" s="45"/>
    </row>
    <row r="237" spans="1:26" ht="25.2" customHeight="1">
      <c r="A237" s="1582" t="s">
        <v>6579</v>
      </c>
      <c r="B237" s="1583" t="s">
        <v>6580</v>
      </c>
      <c r="C237" s="1584" t="s">
        <v>475</v>
      </c>
      <c r="D237" s="1616" t="s">
        <v>6609</v>
      </c>
      <c r="E237" s="1612" t="s">
        <v>6600</v>
      </c>
      <c r="F237" s="1724" t="s">
        <v>6589</v>
      </c>
      <c r="G237" s="1658">
        <v>2</v>
      </c>
      <c r="H237" s="1724">
        <v>1</v>
      </c>
      <c r="I237" s="1592">
        <v>4</v>
      </c>
      <c r="J237" s="1592">
        <v>20</v>
      </c>
      <c r="K237" s="1738">
        <v>10</v>
      </c>
      <c r="L237" s="1750" t="s">
        <v>5637</v>
      </c>
      <c r="M237" s="45"/>
      <c r="N237" s="45"/>
      <c r="O237" s="45"/>
      <c r="P237" s="45"/>
      <c r="Q237" s="45"/>
      <c r="R237" s="45"/>
      <c r="S237" s="45"/>
      <c r="T237" s="45"/>
      <c r="U237" s="45"/>
      <c r="V237" s="45"/>
      <c r="W237" s="45"/>
      <c r="X237" s="45"/>
      <c r="Y237" s="45"/>
      <c r="Z237" s="45"/>
    </row>
    <row r="238" spans="1:26" ht="25.2" customHeight="1">
      <c r="A238" s="1582" t="s">
        <v>6579</v>
      </c>
      <c r="B238" s="1583" t="s">
        <v>6580</v>
      </c>
      <c r="C238" s="1584" t="s">
        <v>475</v>
      </c>
      <c r="D238" s="1616" t="s">
        <v>6610</v>
      </c>
      <c r="E238" s="1612" t="s">
        <v>6600</v>
      </c>
      <c r="F238" s="1724" t="s">
        <v>6589</v>
      </c>
      <c r="G238" s="1658">
        <v>2</v>
      </c>
      <c r="H238" s="1724">
        <v>1</v>
      </c>
      <c r="I238" s="1592">
        <v>4</v>
      </c>
      <c r="J238" s="1592">
        <v>20</v>
      </c>
      <c r="K238" s="1738">
        <v>10</v>
      </c>
      <c r="L238" s="1750" t="s">
        <v>5637</v>
      </c>
      <c r="M238" s="45"/>
      <c r="N238" s="45"/>
      <c r="O238" s="45"/>
      <c r="P238" s="45"/>
      <c r="Q238" s="45"/>
      <c r="R238" s="45"/>
      <c r="S238" s="45"/>
      <c r="T238" s="45"/>
      <c r="U238" s="45"/>
      <c r="V238" s="45"/>
      <c r="W238" s="45"/>
      <c r="X238" s="45"/>
      <c r="Y238" s="45"/>
      <c r="Z238" s="45"/>
    </row>
    <row r="239" spans="1:26" ht="25.2" customHeight="1">
      <c r="A239" s="1582" t="s">
        <v>6579</v>
      </c>
      <c r="B239" s="1583" t="s">
        <v>6580</v>
      </c>
      <c r="C239" s="1584" t="s">
        <v>475</v>
      </c>
      <c r="D239" s="1616" t="s">
        <v>6611</v>
      </c>
      <c r="E239" s="1612" t="s">
        <v>6600</v>
      </c>
      <c r="F239" s="1724" t="s">
        <v>6589</v>
      </c>
      <c r="G239" s="1658">
        <v>2</v>
      </c>
      <c r="H239" s="1724">
        <v>1</v>
      </c>
      <c r="I239" s="1592">
        <v>4</v>
      </c>
      <c r="J239" s="1592">
        <v>20</v>
      </c>
      <c r="K239" s="1738">
        <v>10</v>
      </c>
      <c r="L239" s="1750" t="s">
        <v>5637</v>
      </c>
      <c r="M239" s="45"/>
      <c r="N239" s="45"/>
      <c r="O239" s="45"/>
      <c r="P239" s="45"/>
      <c r="Q239" s="45"/>
      <c r="R239" s="45"/>
      <c r="S239" s="45"/>
      <c r="T239" s="45"/>
      <c r="U239" s="45"/>
      <c r="V239" s="45"/>
      <c r="W239" s="45"/>
      <c r="X239" s="45"/>
      <c r="Y239" s="45"/>
      <c r="Z239" s="45"/>
    </row>
    <row r="240" spans="1:26" ht="25.2" customHeight="1">
      <c r="A240" s="1582" t="s">
        <v>6579</v>
      </c>
      <c r="B240" s="1583" t="s">
        <v>6580</v>
      </c>
      <c r="C240" s="1584" t="s">
        <v>475</v>
      </c>
      <c r="D240" s="1616" t="s">
        <v>6612</v>
      </c>
      <c r="E240" s="1612" t="s">
        <v>6600</v>
      </c>
      <c r="F240" s="1724" t="s">
        <v>6589</v>
      </c>
      <c r="G240" s="1658">
        <v>2</v>
      </c>
      <c r="H240" s="1724">
        <v>1</v>
      </c>
      <c r="I240" s="1592">
        <v>4</v>
      </c>
      <c r="J240" s="1592">
        <v>20</v>
      </c>
      <c r="K240" s="1738">
        <v>10</v>
      </c>
      <c r="L240" s="1750" t="s">
        <v>5637</v>
      </c>
      <c r="M240" s="45"/>
      <c r="N240" s="45"/>
      <c r="O240" s="45"/>
      <c r="P240" s="45"/>
      <c r="Q240" s="45"/>
      <c r="R240" s="45"/>
      <c r="S240" s="45"/>
      <c r="T240" s="45"/>
      <c r="U240" s="45"/>
      <c r="V240" s="45"/>
      <c r="W240" s="45"/>
      <c r="X240" s="45"/>
      <c r="Y240" s="45"/>
      <c r="Z240" s="45"/>
    </row>
    <row r="241" spans="1:26" ht="25.2" customHeight="1">
      <c r="A241" s="1582" t="s">
        <v>6579</v>
      </c>
      <c r="B241" s="1583" t="s">
        <v>6580</v>
      </c>
      <c r="C241" s="1584" t="s">
        <v>475</v>
      </c>
      <c r="D241" s="1616" t="s">
        <v>6613</v>
      </c>
      <c r="E241" s="1612" t="s">
        <v>6600</v>
      </c>
      <c r="F241" s="1724" t="s">
        <v>6589</v>
      </c>
      <c r="G241" s="1658">
        <v>2</v>
      </c>
      <c r="H241" s="1724">
        <v>1</v>
      </c>
      <c r="I241" s="1592">
        <v>4</v>
      </c>
      <c r="J241" s="1592">
        <v>20</v>
      </c>
      <c r="K241" s="1738">
        <v>10</v>
      </c>
      <c r="L241" s="1750" t="s">
        <v>5637</v>
      </c>
      <c r="M241" s="45"/>
      <c r="N241" s="45"/>
      <c r="O241" s="45"/>
      <c r="P241" s="45"/>
      <c r="Q241" s="45"/>
      <c r="R241" s="45"/>
      <c r="S241" s="45"/>
      <c r="T241" s="45"/>
      <c r="U241" s="45"/>
      <c r="V241" s="45"/>
      <c r="W241" s="45"/>
      <c r="X241" s="45"/>
      <c r="Y241" s="45"/>
      <c r="Z241" s="45"/>
    </row>
    <row r="242" spans="1:26" ht="25.2" customHeight="1">
      <c r="A242" s="1582" t="s">
        <v>6579</v>
      </c>
      <c r="B242" s="1583" t="s">
        <v>6580</v>
      </c>
      <c r="C242" s="1584" t="s">
        <v>475</v>
      </c>
      <c r="D242" s="1616" t="s">
        <v>6614</v>
      </c>
      <c r="E242" s="1612" t="s">
        <v>6600</v>
      </c>
      <c r="F242" s="1724" t="s">
        <v>6589</v>
      </c>
      <c r="G242" s="1658">
        <v>2</v>
      </c>
      <c r="H242" s="1724">
        <v>1</v>
      </c>
      <c r="I242" s="1592">
        <v>4</v>
      </c>
      <c r="J242" s="1592">
        <v>20</v>
      </c>
      <c r="K242" s="1738">
        <v>10</v>
      </c>
      <c r="L242" s="1750" t="s">
        <v>5637</v>
      </c>
      <c r="M242" s="45"/>
      <c r="N242" s="45"/>
      <c r="O242" s="45"/>
      <c r="P242" s="45"/>
      <c r="Q242" s="45"/>
      <c r="R242" s="45"/>
      <c r="S242" s="45"/>
      <c r="T242" s="45"/>
      <c r="U242" s="45"/>
      <c r="V242" s="45"/>
      <c r="W242" s="45"/>
      <c r="X242" s="45"/>
      <c r="Y242" s="45"/>
      <c r="Z242" s="45"/>
    </row>
    <row r="243" spans="1:26" ht="25.2" customHeight="1">
      <c r="A243" s="1582" t="s">
        <v>6579</v>
      </c>
      <c r="B243" s="1583" t="s">
        <v>6580</v>
      </c>
      <c r="C243" s="1584" t="s">
        <v>475</v>
      </c>
      <c r="D243" s="1616" t="s">
        <v>6615</v>
      </c>
      <c r="E243" s="1612" t="s">
        <v>6600</v>
      </c>
      <c r="F243" s="1724" t="s">
        <v>6589</v>
      </c>
      <c r="G243" s="1658">
        <v>2</v>
      </c>
      <c r="H243" s="1724">
        <v>1</v>
      </c>
      <c r="I243" s="1592">
        <v>4</v>
      </c>
      <c r="J243" s="1592">
        <v>20</v>
      </c>
      <c r="K243" s="1738">
        <v>10</v>
      </c>
      <c r="L243" s="1750" t="s">
        <v>5637</v>
      </c>
      <c r="M243" s="45"/>
      <c r="N243" s="45"/>
      <c r="O243" s="45"/>
      <c r="P243" s="45"/>
      <c r="Q243" s="45"/>
      <c r="R243" s="45"/>
      <c r="S243" s="45"/>
      <c r="T243" s="45"/>
      <c r="U243" s="45"/>
      <c r="V243" s="45"/>
      <c r="W243" s="45"/>
      <c r="X243" s="45"/>
      <c r="Y243" s="45"/>
      <c r="Z243" s="45"/>
    </row>
    <row r="244" spans="1:26" ht="25.2" customHeight="1">
      <c r="A244" s="1582" t="s">
        <v>6579</v>
      </c>
      <c r="B244" s="1583" t="s">
        <v>6580</v>
      </c>
      <c r="C244" s="1584" t="s">
        <v>475</v>
      </c>
      <c r="D244" s="1616" t="s">
        <v>6616</v>
      </c>
      <c r="E244" s="1612" t="s">
        <v>6600</v>
      </c>
      <c r="F244" s="1724" t="s">
        <v>6589</v>
      </c>
      <c r="G244" s="1658">
        <v>2</v>
      </c>
      <c r="H244" s="1724">
        <v>1</v>
      </c>
      <c r="I244" s="1592">
        <v>4</v>
      </c>
      <c r="J244" s="1592">
        <v>20</v>
      </c>
      <c r="K244" s="1738">
        <v>10</v>
      </c>
      <c r="L244" s="1750" t="s">
        <v>5637</v>
      </c>
      <c r="M244" s="45"/>
      <c r="N244" s="45"/>
      <c r="O244" s="45"/>
      <c r="P244" s="45"/>
      <c r="Q244" s="45"/>
      <c r="R244" s="45"/>
      <c r="S244" s="45"/>
      <c r="T244" s="45"/>
      <c r="U244" s="45"/>
      <c r="V244" s="45"/>
      <c r="W244" s="45"/>
      <c r="X244" s="45"/>
      <c r="Y244" s="45"/>
      <c r="Z244" s="45"/>
    </row>
    <row r="245" spans="1:26" ht="25.2" customHeight="1">
      <c r="A245" s="1582" t="s">
        <v>6579</v>
      </c>
      <c r="B245" s="1583" t="s">
        <v>6580</v>
      </c>
      <c r="C245" s="1584" t="s">
        <v>475</v>
      </c>
      <c r="D245" s="1616" t="s">
        <v>6617</v>
      </c>
      <c r="E245" s="1612" t="s">
        <v>6600</v>
      </c>
      <c r="F245" s="1724" t="s">
        <v>6589</v>
      </c>
      <c r="G245" s="1658">
        <v>2</v>
      </c>
      <c r="H245" s="1724">
        <v>1</v>
      </c>
      <c r="I245" s="1592">
        <v>4</v>
      </c>
      <c r="J245" s="1592">
        <v>20</v>
      </c>
      <c r="K245" s="1738">
        <v>10</v>
      </c>
      <c r="L245" s="1750" t="s">
        <v>5637</v>
      </c>
      <c r="M245" s="45"/>
      <c r="N245" s="45"/>
      <c r="O245" s="45"/>
      <c r="P245" s="45"/>
      <c r="Q245" s="45"/>
      <c r="R245" s="45"/>
      <c r="S245" s="45"/>
      <c r="T245" s="45"/>
      <c r="U245" s="45"/>
      <c r="V245" s="45"/>
      <c r="W245" s="45"/>
      <c r="X245" s="45"/>
      <c r="Y245" s="45"/>
      <c r="Z245" s="45"/>
    </row>
    <row r="246" spans="1:26" ht="25.2" customHeight="1">
      <c r="A246" s="1582" t="s">
        <v>6579</v>
      </c>
      <c r="B246" s="1583" t="s">
        <v>6580</v>
      </c>
      <c r="C246" s="1584" t="s">
        <v>475</v>
      </c>
      <c r="D246" s="1616" t="s">
        <v>6618</v>
      </c>
      <c r="E246" s="1612" t="s">
        <v>6600</v>
      </c>
      <c r="F246" s="1724" t="s">
        <v>6589</v>
      </c>
      <c r="G246" s="1658">
        <v>2</v>
      </c>
      <c r="H246" s="1724">
        <v>1</v>
      </c>
      <c r="I246" s="1592">
        <v>4</v>
      </c>
      <c r="J246" s="1592">
        <v>20</v>
      </c>
      <c r="K246" s="1738">
        <v>10</v>
      </c>
      <c r="L246" s="1750" t="s">
        <v>5637</v>
      </c>
      <c r="M246" s="45"/>
      <c r="N246" s="45"/>
      <c r="O246" s="45"/>
      <c r="P246" s="45"/>
      <c r="Q246" s="45"/>
      <c r="R246" s="45"/>
      <c r="S246" s="45"/>
      <c r="T246" s="45"/>
      <c r="U246" s="45"/>
      <c r="V246" s="45"/>
      <c r="W246" s="45"/>
      <c r="X246" s="45"/>
      <c r="Y246" s="45"/>
      <c r="Z246" s="45"/>
    </row>
    <row r="247" spans="1:26" ht="25.2" customHeight="1">
      <c r="A247" s="1582" t="s">
        <v>6579</v>
      </c>
      <c r="B247" s="1583" t="s">
        <v>6580</v>
      </c>
      <c r="C247" s="1584" t="s">
        <v>475</v>
      </c>
      <c r="D247" s="1616" t="s">
        <v>6619</v>
      </c>
      <c r="E247" s="1612" t="s">
        <v>6600</v>
      </c>
      <c r="F247" s="1724" t="s">
        <v>6589</v>
      </c>
      <c r="G247" s="1658">
        <v>2</v>
      </c>
      <c r="H247" s="1724">
        <v>1</v>
      </c>
      <c r="I247" s="1592">
        <v>4</v>
      </c>
      <c r="J247" s="1592">
        <v>20</v>
      </c>
      <c r="K247" s="1738">
        <v>10</v>
      </c>
      <c r="L247" s="1750" t="s">
        <v>5637</v>
      </c>
      <c r="M247" s="45"/>
      <c r="N247" s="45"/>
      <c r="O247" s="45"/>
      <c r="P247" s="45"/>
      <c r="Q247" s="45"/>
      <c r="R247" s="45"/>
      <c r="S247" s="45"/>
      <c r="T247" s="45"/>
      <c r="U247" s="45"/>
      <c r="V247" s="45"/>
      <c r="W247" s="45"/>
      <c r="X247" s="45"/>
      <c r="Y247" s="45"/>
      <c r="Z247" s="45"/>
    </row>
    <row r="248" spans="1:26" ht="25.2" customHeight="1">
      <c r="A248" s="1582" t="s">
        <v>6579</v>
      </c>
      <c r="B248" s="1583" t="s">
        <v>6580</v>
      </c>
      <c r="C248" s="1584" t="s">
        <v>475</v>
      </c>
      <c r="D248" s="1616" t="s">
        <v>6620</v>
      </c>
      <c r="E248" s="1612" t="s">
        <v>6600</v>
      </c>
      <c r="F248" s="1724" t="s">
        <v>6589</v>
      </c>
      <c r="G248" s="1658">
        <v>2</v>
      </c>
      <c r="H248" s="1724">
        <v>1</v>
      </c>
      <c r="I248" s="1592">
        <v>4</v>
      </c>
      <c r="J248" s="1592">
        <v>20</v>
      </c>
      <c r="K248" s="1738">
        <v>10</v>
      </c>
      <c r="L248" s="1750" t="s">
        <v>5637</v>
      </c>
      <c r="M248" s="45"/>
      <c r="N248" s="45"/>
      <c r="O248" s="45"/>
      <c r="P248" s="45"/>
      <c r="Q248" s="45"/>
      <c r="R248" s="45"/>
      <c r="S248" s="45"/>
      <c r="T248" s="45"/>
      <c r="U248" s="45"/>
      <c r="V248" s="45"/>
      <c r="W248" s="45"/>
      <c r="X248" s="45"/>
      <c r="Y248" s="45"/>
      <c r="Z248" s="45"/>
    </row>
    <row r="249" spans="1:26" ht="25.2" customHeight="1">
      <c r="A249" s="1582" t="s">
        <v>6579</v>
      </c>
      <c r="B249" s="1583" t="s">
        <v>6580</v>
      </c>
      <c r="C249" s="1584" t="s">
        <v>475</v>
      </c>
      <c r="D249" s="1616" t="s">
        <v>6621</v>
      </c>
      <c r="E249" s="1612" t="s">
        <v>6600</v>
      </c>
      <c r="F249" s="1724" t="s">
        <v>6589</v>
      </c>
      <c r="G249" s="1658">
        <v>2</v>
      </c>
      <c r="H249" s="1724">
        <v>1</v>
      </c>
      <c r="I249" s="1592">
        <v>4</v>
      </c>
      <c r="J249" s="1592">
        <v>20</v>
      </c>
      <c r="K249" s="1738">
        <v>10</v>
      </c>
      <c r="L249" s="1750" t="s">
        <v>5637</v>
      </c>
      <c r="M249" s="45"/>
      <c r="N249" s="45"/>
      <c r="O249" s="45"/>
      <c r="P249" s="45"/>
      <c r="Q249" s="45"/>
      <c r="R249" s="45"/>
      <c r="S249" s="45"/>
      <c r="T249" s="45"/>
      <c r="U249" s="45"/>
      <c r="V249" s="45"/>
      <c r="W249" s="45"/>
      <c r="X249" s="45"/>
      <c r="Y249" s="45"/>
      <c r="Z249" s="45"/>
    </row>
    <row r="250" spans="1:26" ht="25.2" customHeight="1">
      <c r="A250" s="1582" t="s">
        <v>6579</v>
      </c>
      <c r="B250" s="1583" t="s">
        <v>6580</v>
      </c>
      <c r="C250" s="1584" t="s">
        <v>475</v>
      </c>
      <c r="D250" s="1616" t="s">
        <v>6622</v>
      </c>
      <c r="E250" s="1612" t="s">
        <v>6600</v>
      </c>
      <c r="F250" s="1724" t="s">
        <v>6589</v>
      </c>
      <c r="G250" s="1658">
        <v>2</v>
      </c>
      <c r="H250" s="1724">
        <v>1</v>
      </c>
      <c r="I250" s="1592">
        <v>4</v>
      </c>
      <c r="J250" s="1592">
        <v>20</v>
      </c>
      <c r="K250" s="1738">
        <v>10</v>
      </c>
      <c r="L250" s="1750" t="s">
        <v>5637</v>
      </c>
      <c r="M250" s="48"/>
      <c r="N250" s="48"/>
      <c r="O250" s="48"/>
      <c r="P250" s="48"/>
      <c r="Q250" s="48"/>
      <c r="R250" s="48"/>
      <c r="S250" s="48"/>
      <c r="T250" s="48"/>
      <c r="U250" s="48"/>
      <c r="V250" s="48"/>
      <c r="W250" s="48"/>
      <c r="X250" s="48"/>
      <c r="Y250" s="48"/>
      <c r="Z250" s="48"/>
    </row>
    <row r="251" spans="1:26" ht="25.2" customHeight="1">
      <c r="A251" s="1582" t="s">
        <v>6579</v>
      </c>
      <c r="B251" s="1583" t="s">
        <v>6580</v>
      </c>
      <c r="C251" s="1584" t="s">
        <v>475</v>
      </c>
      <c r="D251" s="1616" t="s">
        <v>6623</v>
      </c>
      <c r="E251" s="1612" t="s">
        <v>6600</v>
      </c>
      <c r="F251" s="1724" t="s">
        <v>6589</v>
      </c>
      <c r="G251" s="1658">
        <v>2</v>
      </c>
      <c r="H251" s="1724">
        <v>1</v>
      </c>
      <c r="I251" s="1592">
        <v>4</v>
      </c>
      <c r="J251" s="1592">
        <v>20</v>
      </c>
      <c r="K251" s="1738">
        <v>10</v>
      </c>
      <c r="L251" s="1750" t="s">
        <v>5637</v>
      </c>
      <c r="M251" s="48"/>
      <c r="N251" s="48"/>
      <c r="O251" s="48"/>
      <c r="P251" s="48"/>
      <c r="Q251" s="48"/>
      <c r="R251" s="48"/>
      <c r="S251" s="48"/>
      <c r="T251" s="48"/>
      <c r="U251" s="48"/>
      <c r="V251" s="48"/>
      <c r="W251" s="48"/>
      <c r="X251" s="48"/>
      <c r="Y251" s="48"/>
      <c r="Z251" s="48"/>
    </row>
    <row r="252" spans="1:26" ht="25.2" customHeight="1">
      <c r="A252" s="1582" t="s">
        <v>6579</v>
      </c>
      <c r="B252" s="1583" t="s">
        <v>6580</v>
      </c>
      <c r="C252" s="1584" t="s">
        <v>475</v>
      </c>
      <c r="D252" s="1616" t="s">
        <v>6624</v>
      </c>
      <c r="E252" s="1612" t="s">
        <v>6600</v>
      </c>
      <c r="F252" s="1724" t="s">
        <v>6589</v>
      </c>
      <c r="G252" s="1658">
        <v>2</v>
      </c>
      <c r="H252" s="1724">
        <v>1</v>
      </c>
      <c r="I252" s="1592">
        <v>4</v>
      </c>
      <c r="J252" s="1592">
        <v>20</v>
      </c>
      <c r="K252" s="1738">
        <v>10</v>
      </c>
      <c r="L252" s="1750" t="s">
        <v>5637</v>
      </c>
      <c r="M252" s="48"/>
      <c r="N252" s="48"/>
      <c r="O252" s="48"/>
      <c r="P252" s="48"/>
      <c r="Q252" s="48"/>
      <c r="R252" s="48"/>
      <c r="S252" s="48"/>
      <c r="T252" s="48"/>
      <c r="U252" s="48"/>
      <c r="V252" s="48"/>
      <c r="W252" s="48"/>
      <c r="X252" s="48"/>
      <c r="Y252" s="48"/>
      <c r="Z252" s="48"/>
    </row>
    <row r="253" spans="1:26" ht="25.2" customHeight="1">
      <c r="A253" s="1582" t="s">
        <v>6579</v>
      </c>
      <c r="B253" s="1583" t="s">
        <v>6580</v>
      </c>
      <c r="C253" s="1584" t="s">
        <v>475</v>
      </c>
      <c r="D253" s="1616" t="s">
        <v>6625</v>
      </c>
      <c r="E253" s="1612" t="s">
        <v>6600</v>
      </c>
      <c r="F253" s="1724" t="s">
        <v>6589</v>
      </c>
      <c r="G253" s="1658">
        <v>2</v>
      </c>
      <c r="H253" s="1724">
        <v>1</v>
      </c>
      <c r="I253" s="1592">
        <v>4</v>
      </c>
      <c r="J253" s="1592">
        <v>20</v>
      </c>
      <c r="K253" s="1738">
        <v>10</v>
      </c>
      <c r="L253" s="1750" t="s">
        <v>5637</v>
      </c>
      <c r="M253" s="48"/>
      <c r="N253" s="48"/>
      <c r="O253" s="48"/>
      <c r="P253" s="48"/>
      <c r="Q253" s="48"/>
      <c r="R253" s="48"/>
      <c r="S253" s="48"/>
      <c r="T253" s="48"/>
      <c r="U253" s="48"/>
      <c r="V253" s="48"/>
      <c r="W253" s="48"/>
      <c r="X253" s="48"/>
      <c r="Y253" s="48"/>
      <c r="Z253" s="48"/>
    </row>
    <row r="254" spans="1:26" ht="25.2" customHeight="1">
      <c r="A254" s="1582" t="s">
        <v>6579</v>
      </c>
      <c r="B254" s="1583" t="s">
        <v>6580</v>
      </c>
      <c r="C254" s="1584" t="s">
        <v>475</v>
      </c>
      <c r="D254" s="1616" t="s">
        <v>6626</v>
      </c>
      <c r="E254" s="1612" t="s">
        <v>6600</v>
      </c>
      <c r="F254" s="1724" t="s">
        <v>6589</v>
      </c>
      <c r="G254" s="1658">
        <v>2</v>
      </c>
      <c r="H254" s="1724">
        <v>1</v>
      </c>
      <c r="I254" s="1592">
        <v>4</v>
      </c>
      <c r="J254" s="1592">
        <v>20</v>
      </c>
      <c r="K254" s="1738">
        <v>10</v>
      </c>
      <c r="L254" s="1750" t="s">
        <v>5637</v>
      </c>
      <c r="M254" s="48"/>
      <c r="N254" s="48"/>
      <c r="O254" s="48"/>
      <c r="P254" s="48"/>
      <c r="Q254" s="48"/>
      <c r="R254" s="48"/>
      <c r="S254" s="48"/>
      <c r="T254" s="48"/>
      <c r="U254" s="48"/>
      <c r="V254" s="48"/>
      <c r="W254" s="48"/>
      <c r="X254" s="48"/>
      <c r="Y254" s="48"/>
      <c r="Z254" s="48"/>
    </row>
    <row r="255" spans="1:26" ht="25.2" customHeight="1">
      <c r="A255" s="1582" t="s">
        <v>6579</v>
      </c>
      <c r="B255" s="1583" t="s">
        <v>6580</v>
      </c>
      <c r="C255" s="1584" t="s">
        <v>475</v>
      </c>
      <c r="D255" s="1616" t="s">
        <v>6626</v>
      </c>
      <c r="E255" s="1612" t="s">
        <v>6600</v>
      </c>
      <c r="F255" s="1724" t="s">
        <v>6589</v>
      </c>
      <c r="G255" s="1658">
        <v>2</v>
      </c>
      <c r="H255" s="1724">
        <v>1</v>
      </c>
      <c r="I255" s="1592">
        <v>4</v>
      </c>
      <c r="J255" s="1592">
        <v>20</v>
      </c>
      <c r="K255" s="1738">
        <v>10</v>
      </c>
      <c r="L255" s="1750" t="s">
        <v>5637</v>
      </c>
      <c r="M255" s="48"/>
      <c r="N255" s="48"/>
      <c r="O255" s="48"/>
      <c r="P255" s="48"/>
      <c r="Q255" s="48"/>
      <c r="R255" s="48"/>
      <c r="S255" s="48"/>
      <c r="T255" s="48"/>
      <c r="U255" s="48"/>
      <c r="V255" s="48"/>
      <c r="W255" s="48"/>
      <c r="X255" s="48"/>
      <c r="Y255" s="48"/>
      <c r="Z255" s="48"/>
    </row>
    <row r="256" spans="1:26" ht="25.2" customHeight="1">
      <c r="A256" s="1582" t="s">
        <v>6579</v>
      </c>
      <c r="B256" s="1583" t="s">
        <v>6580</v>
      </c>
      <c r="C256" s="1584" t="s">
        <v>475</v>
      </c>
      <c r="D256" s="1616" t="s">
        <v>6627</v>
      </c>
      <c r="E256" s="1612" t="s">
        <v>6600</v>
      </c>
      <c r="F256" s="1724" t="s">
        <v>6589</v>
      </c>
      <c r="G256" s="1658">
        <v>2</v>
      </c>
      <c r="H256" s="1724">
        <v>1</v>
      </c>
      <c r="I256" s="1592">
        <v>4</v>
      </c>
      <c r="J256" s="1592">
        <v>20</v>
      </c>
      <c r="K256" s="1738">
        <v>10</v>
      </c>
      <c r="L256" s="1750" t="s">
        <v>5637</v>
      </c>
      <c r="M256" s="48"/>
      <c r="N256" s="48"/>
      <c r="O256" s="48"/>
      <c r="P256" s="48"/>
      <c r="Q256" s="48"/>
      <c r="R256" s="48"/>
      <c r="S256" s="48"/>
      <c r="T256" s="48"/>
      <c r="U256" s="48"/>
      <c r="V256" s="48"/>
      <c r="W256" s="48"/>
      <c r="X256" s="48"/>
      <c r="Y256" s="48"/>
      <c r="Z256" s="48"/>
    </row>
    <row r="257" spans="1:26" ht="25.2" customHeight="1">
      <c r="A257" s="1582" t="s">
        <v>6579</v>
      </c>
      <c r="B257" s="1583" t="s">
        <v>6580</v>
      </c>
      <c r="C257" s="1584" t="s">
        <v>475</v>
      </c>
      <c r="D257" s="1616" t="s">
        <v>6628</v>
      </c>
      <c r="E257" s="1612" t="s">
        <v>6600</v>
      </c>
      <c r="F257" s="1724" t="s">
        <v>6589</v>
      </c>
      <c r="G257" s="1658">
        <v>2</v>
      </c>
      <c r="H257" s="1724">
        <v>1</v>
      </c>
      <c r="I257" s="1592">
        <v>4</v>
      </c>
      <c r="J257" s="1592">
        <v>20</v>
      </c>
      <c r="K257" s="1738">
        <v>10</v>
      </c>
      <c r="L257" s="1750" t="s">
        <v>5637</v>
      </c>
      <c r="M257" s="48"/>
      <c r="N257" s="48"/>
      <c r="O257" s="48"/>
      <c r="P257" s="48"/>
      <c r="Q257" s="48"/>
      <c r="R257" s="48"/>
      <c r="S257" s="48"/>
      <c r="T257" s="48"/>
      <c r="U257" s="48"/>
      <c r="V257" s="48"/>
      <c r="W257" s="48"/>
      <c r="X257" s="48"/>
      <c r="Y257" s="48"/>
      <c r="Z257" s="48"/>
    </row>
    <row r="258" spans="1:26" ht="25.2" customHeight="1">
      <c r="A258" s="1582" t="s">
        <v>6579</v>
      </c>
      <c r="B258" s="1583" t="s">
        <v>6580</v>
      </c>
      <c r="C258" s="1584" t="s">
        <v>475</v>
      </c>
      <c r="D258" s="1616" t="s">
        <v>6629</v>
      </c>
      <c r="E258" s="1612" t="s">
        <v>6600</v>
      </c>
      <c r="F258" s="1724" t="s">
        <v>6589</v>
      </c>
      <c r="G258" s="1658">
        <v>2</v>
      </c>
      <c r="H258" s="1724">
        <v>1</v>
      </c>
      <c r="I258" s="1592">
        <v>4</v>
      </c>
      <c r="J258" s="1592">
        <v>20</v>
      </c>
      <c r="K258" s="1738">
        <v>10</v>
      </c>
      <c r="L258" s="1750" t="s">
        <v>5637</v>
      </c>
      <c r="M258" s="48"/>
      <c r="N258" s="48"/>
      <c r="O258" s="48"/>
      <c r="P258" s="48"/>
      <c r="Q258" s="48"/>
      <c r="R258" s="48"/>
      <c r="S258" s="48"/>
      <c r="T258" s="48"/>
      <c r="U258" s="48"/>
      <c r="V258" s="48"/>
      <c r="W258" s="48"/>
      <c r="X258" s="48"/>
      <c r="Y258" s="48"/>
      <c r="Z258" s="48"/>
    </row>
    <row r="259" spans="1:26" ht="25.2" customHeight="1">
      <c r="A259" s="1618" t="s">
        <v>6630</v>
      </c>
      <c r="B259" s="1582" t="s">
        <v>6631</v>
      </c>
      <c r="C259" s="1657"/>
      <c r="D259" s="1616" t="s">
        <v>6632</v>
      </c>
      <c r="E259" s="1657" t="s">
        <v>6633</v>
      </c>
      <c r="F259" s="1582" t="s">
        <v>6634</v>
      </c>
      <c r="G259" s="1721">
        <v>2</v>
      </c>
      <c r="H259" s="1722">
        <v>1</v>
      </c>
      <c r="I259" s="1592">
        <v>3</v>
      </c>
      <c r="J259" s="1592">
        <v>20</v>
      </c>
      <c r="K259" s="1738">
        <v>10</v>
      </c>
      <c r="L259" s="1750" t="s">
        <v>5637</v>
      </c>
      <c r="M259" s="48"/>
      <c r="N259" s="48"/>
      <c r="O259" s="48"/>
      <c r="P259" s="48"/>
      <c r="Q259" s="48"/>
      <c r="R259" s="48"/>
      <c r="S259" s="48"/>
      <c r="T259" s="48"/>
      <c r="U259" s="48"/>
      <c r="V259" s="48"/>
      <c r="W259" s="48"/>
      <c r="X259" s="48"/>
      <c r="Y259" s="48"/>
      <c r="Z259" s="48"/>
    </row>
    <row r="260" spans="1:26" ht="25.2" customHeight="1">
      <c r="A260" s="1643" t="s">
        <v>6635</v>
      </c>
      <c r="B260" s="1614" t="s">
        <v>6636</v>
      </c>
      <c r="C260" s="1657" t="s">
        <v>475</v>
      </c>
      <c r="D260" s="1699" t="s">
        <v>6637</v>
      </c>
      <c r="E260" s="1657" t="s">
        <v>6638</v>
      </c>
      <c r="F260" s="1657" t="s">
        <v>6639</v>
      </c>
      <c r="G260" s="1721">
        <v>4</v>
      </c>
      <c r="H260" s="1722">
        <v>1</v>
      </c>
      <c r="I260" s="1592">
        <v>1</v>
      </c>
      <c r="J260" s="1592">
        <v>20</v>
      </c>
      <c r="K260" s="1738">
        <v>5</v>
      </c>
      <c r="L260" s="1750" t="s">
        <v>5637</v>
      </c>
      <c r="M260" s="48"/>
      <c r="N260" s="48"/>
      <c r="O260" s="48"/>
      <c r="P260" s="48"/>
      <c r="Q260" s="48"/>
      <c r="R260" s="48"/>
      <c r="S260" s="48"/>
      <c r="T260" s="48"/>
      <c r="U260" s="48"/>
      <c r="V260" s="48"/>
      <c r="W260" s="48"/>
      <c r="X260" s="48"/>
      <c r="Y260" s="48"/>
      <c r="Z260" s="48"/>
    </row>
    <row r="261" spans="1:26" ht="25.2" customHeight="1">
      <c r="A261" s="1643" t="s">
        <v>6635</v>
      </c>
      <c r="B261" s="1614" t="s">
        <v>6636</v>
      </c>
      <c r="C261" s="1657" t="s">
        <v>475</v>
      </c>
      <c r="D261" s="1614" t="s">
        <v>6640</v>
      </c>
      <c r="E261" s="1657" t="s">
        <v>6638</v>
      </c>
      <c r="F261" s="1657" t="s">
        <v>6641</v>
      </c>
      <c r="G261" s="1721">
        <v>4</v>
      </c>
      <c r="H261" s="1722">
        <v>1</v>
      </c>
      <c r="I261" s="1592">
        <v>1</v>
      </c>
      <c r="J261" s="1592">
        <v>20</v>
      </c>
      <c r="K261" s="1738">
        <v>5</v>
      </c>
      <c r="L261" s="1750" t="s">
        <v>5637</v>
      </c>
      <c r="M261" s="48"/>
      <c r="N261" s="48"/>
      <c r="O261" s="48"/>
      <c r="P261" s="48"/>
      <c r="Q261" s="48"/>
      <c r="R261" s="48"/>
      <c r="S261" s="48"/>
      <c r="T261" s="48"/>
      <c r="U261" s="48"/>
      <c r="V261" s="48"/>
      <c r="W261" s="48"/>
      <c r="X261" s="48"/>
      <c r="Y261" s="48"/>
      <c r="Z261" s="48"/>
    </row>
    <row r="262" spans="1:26" ht="25.2" customHeight="1">
      <c r="A262" s="1618" t="s">
        <v>6642</v>
      </c>
      <c r="B262" s="1616" t="s">
        <v>6163</v>
      </c>
      <c r="C262" s="1657" t="s">
        <v>475</v>
      </c>
      <c r="D262" s="1616" t="s">
        <v>6643</v>
      </c>
      <c r="E262" s="1657" t="s">
        <v>6165</v>
      </c>
      <c r="F262" s="1657" t="s">
        <v>6639</v>
      </c>
      <c r="G262" s="1721">
        <v>5</v>
      </c>
      <c r="H262" s="1722"/>
      <c r="I262" s="1592">
        <v>2</v>
      </c>
      <c r="J262" s="1592">
        <v>20</v>
      </c>
      <c r="K262" s="1738">
        <v>4</v>
      </c>
      <c r="L262" s="1750" t="s">
        <v>5637</v>
      </c>
      <c r="M262" s="48"/>
      <c r="N262" s="48"/>
      <c r="O262" s="48"/>
      <c r="P262" s="48"/>
      <c r="Q262" s="48"/>
      <c r="R262" s="48"/>
      <c r="S262" s="48"/>
      <c r="T262" s="48"/>
      <c r="U262" s="48"/>
      <c r="V262" s="48"/>
      <c r="W262" s="48"/>
      <c r="X262" s="48"/>
      <c r="Y262" s="48"/>
      <c r="Z262" s="48"/>
    </row>
    <row r="263" spans="1:26" ht="25.2" customHeight="1">
      <c r="A263" s="1618" t="s">
        <v>6642</v>
      </c>
      <c r="B263" s="1616" t="s">
        <v>6163</v>
      </c>
      <c r="C263" s="1657" t="s">
        <v>475</v>
      </c>
      <c r="D263" s="1617" t="s">
        <v>6644</v>
      </c>
      <c r="E263" s="1657" t="s">
        <v>6170</v>
      </c>
      <c r="F263" s="1657" t="s">
        <v>6645</v>
      </c>
      <c r="G263" s="1721">
        <v>5</v>
      </c>
      <c r="H263" s="1722"/>
      <c r="I263" s="1592">
        <v>2</v>
      </c>
      <c r="J263" s="1592">
        <v>20</v>
      </c>
      <c r="K263" s="1738">
        <v>4</v>
      </c>
      <c r="L263" s="1750" t="s">
        <v>5637</v>
      </c>
      <c r="M263" s="48"/>
      <c r="N263" s="48"/>
      <c r="O263" s="48"/>
      <c r="P263" s="48"/>
      <c r="Q263" s="48"/>
      <c r="R263" s="48"/>
      <c r="S263" s="48"/>
      <c r="T263" s="48"/>
      <c r="U263" s="48"/>
      <c r="V263" s="48"/>
      <c r="W263" s="48"/>
      <c r="X263" s="48"/>
      <c r="Y263" s="48"/>
      <c r="Z263" s="48"/>
    </row>
    <row r="264" spans="1:26" ht="25.2" customHeight="1">
      <c r="A264" s="1618" t="s">
        <v>6642</v>
      </c>
      <c r="B264" s="1616" t="s">
        <v>6163</v>
      </c>
      <c r="C264" s="1657" t="s">
        <v>475</v>
      </c>
      <c r="D264" s="1616" t="s">
        <v>6646</v>
      </c>
      <c r="E264" s="1657"/>
      <c r="F264" s="1657" t="s">
        <v>6647</v>
      </c>
      <c r="G264" s="1721">
        <v>5</v>
      </c>
      <c r="H264" s="1722"/>
      <c r="I264" s="1592">
        <v>2</v>
      </c>
      <c r="J264" s="1592">
        <v>20</v>
      </c>
      <c r="K264" s="1738">
        <v>4</v>
      </c>
      <c r="L264" s="1750" t="s">
        <v>5637</v>
      </c>
      <c r="M264" s="48"/>
      <c r="N264" s="48"/>
      <c r="O264" s="48"/>
      <c r="P264" s="48"/>
      <c r="Q264" s="48"/>
      <c r="R264" s="48"/>
      <c r="S264" s="48"/>
      <c r="T264" s="48"/>
      <c r="U264" s="48"/>
      <c r="V264" s="48"/>
      <c r="W264" s="48"/>
      <c r="X264" s="48"/>
      <c r="Y264" s="48"/>
      <c r="Z264" s="48"/>
    </row>
    <row r="265" spans="1:26" ht="25.2" customHeight="1">
      <c r="A265" s="1618" t="s">
        <v>6642</v>
      </c>
      <c r="B265" s="1616" t="s">
        <v>6163</v>
      </c>
      <c r="C265" s="1657" t="s">
        <v>475</v>
      </c>
      <c r="D265" s="1699" t="s">
        <v>6648</v>
      </c>
      <c r="E265" s="1657" t="s">
        <v>6649</v>
      </c>
      <c r="F265" s="1657" t="s">
        <v>6650</v>
      </c>
      <c r="G265" s="1721">
        <v>5</v>
      </c>
      <c r="H265" s="1722"/>
      <c r="I265" s="1592">
        <v>2</v>
      </c>
      <c r="J265" s="1592">
        <v>20</v>
      </c>
      <c r="K265" s="1738">
        <v>4</v>
      </c>
      <c r="L265" s="1750" t="s">
        <v>5637</v>
      </c>
      <c r="M265" s="48"/>
      <c r="N265" s="48"/>
      <c r="O265" s="48"/>
      <c r="P265" s="48"/>
      <c r="Q265" s="48"/>
      <c r="R265" s="48"/>
      <c r="S265" s="48"/>
      <c r="T265" s="48"/>
      <c r="U265" s="48"/>
      <c r="V265" s="48"/>
      <c r="W265" s="48"/>
      <c r="X265" s="48"/>
      <c r="Y265" s="48"/>
      <c r="Z265" s="48"/>
    </row>
    <row r="266" spans="1:26" ht="25.2" customHeight="1">
      <c r="A266" s="1618" t="s">
        <v>6642</v>
      </c>
      <c r="B266" s="1616" t="s">
        <v>6163</v>
      </c>
      <c r="C266" s="1657" t="s">
        <v>475</v>
      </c>
      <c r="D266" s="1614" t="s">
        <v>6651</v>
      </c>
      <c r="E266" s="1657" t="s">
        <v>6652</v>
      </c>
      <c r="F266" s="1657" t="s">
        <v>6653</v>
      </c>
      <c r="G266" s="1721"/>
      <c r="H266" s="1722"/>
      <c r="I266" s="1592">
        <v>2</v>
      </c>
      <c r="J266" s="1592">
        <v>20</v>
      </c>
      <c r="K266" s="1738">
        <v>4</v>
      </c>
      <c r="L266" s="1750" t="s">
        <v>5637</v>
      </c>
      <c r="M266" s="48"/>
      <c r="N266" s="48"/>
      <c r="O266" s="48"/>
      <c r="P266" s="48"/>
      <c r="Q266" s="48"/>
      <c r="R266" s="48"/>
      <c r="S266" s="48"/>
      <c r="T266" s="48"/>
      <c r="U266" s="48"/>
      <c r="V266" s="48"/>
      <c r="W266" s="48"/>
      <c r="X266" s="48"/>
      <c r="Y266" s="48"/>
      <c r="Z266" s="48"/>
    </row>
    <row r="267" spans="1:26" ht="25.2" customHeight="1">
      <c r="A267" s="1618" t="s">
        <v>6642</v>
      </c>
      <c r="B267" s="1616" t="s">
        <v>6163</v>
      </c>
      <c r="C267" s="1657" t="s">
        <v>475</v>
      </c>
      <c r="D267" s="1614" t="s">
        <v>6654</v>
      </c>
      <c r="E267" s="1657" t="s">
        <v>6655</v>
      </c>
      <c r="F267" s="1657" t="s">
        <v>6656</v>
      </c>
      <c r="G267" s="1721"/>
      <c r="H267" s="1722"/>
      <c r="I267" s="1592">
        <v>2</v>
      </c>
      <c r="J267" s="1592">
        <v>20</v>
      </c>
      <c r="K267" s="1738">
        <v>4</v>
      </c>
      <c r="L267" s="1750" t="s">
        <v>5637</v>
      </c>
      <c r="M267" s="48"/>
      <c r="N267" s="48"/>
      <c r="O267" s="48"/>
      <c r="P267" s="48"/>
      <c r="Q267" s="48"/>
      <c r="R267" s="48"/>
      <c r="S267" s="48"/>
      <c r="T267" s="48"/>
      <c r="U267" s="48"/>
      <c r="V267" s="48"/>
      <c r="W267" s="48"/>
      <c r="X267" s="48"/>
      <c r="Y267" s="48"/>
      <c r="Z267" s="48"/>
    </row>
    <row r="268" spans="1:26" ht="25.2" customHeight="1">
      <c r="A268" s="1643" t="s">
        <v>6657</v>
      </c>
      <c r="B268" s="1616" t="s">
        <v>6133</v>
      </c>
      <c r="C268" s="1657" t="s">
        <v>475</v>
      </c>
      <c r="D268" s="1614" t="s">
        <v>6658</v>
      </c>
      <c r="E268" s="1657" t="s">
        <v>6659</v>
      </c>
      <c r="F268" s="1657" t="s">
        <v>6660</v>
      </c>
      <c r="G268" s="1721">
        <v>7</v>
      </c>
      <c r="H268" s="1722">
        <v>5</v>
      </c>
      <c r="I268" s="1592">
        <v>5</v>
      </c>
      <c r="J268" s="1592">
        <v>20</v>
      </c>
      <c r="K268" s="1738">
        <v>4</v>
      </c>
      <c r="L268" s="1750" t="s">
        <v>5637</v>
      </c>
      <c r="M268" s="48"/>
      <c r="N268" s="48"/>
      <c r="O268" s="48"/>
      <c r="P268" s="48"/>
      <c r="Q268" s="48"/>
      <c r="R268" s="48"/>
      <c r="S268" s="48"/>
      <c r="T268" s="48"/>
      <c r="U268" s="48"/>
      <c r="V268" s="48"/>
      <c r="W268" s="48"/>
      <c r="X268" s="48"/>
      <c r="Y268" s="48"/>
      <c r="Z268" s="48"/>
    </row>
    <row r="269" spans="1:26" ht="25.2" customHeight="1">
      <c r="A269" s="1643" t="s">
        <v>6657</v>
      </c>
      <c r="B269" s="1616" t="s">
        <v>6133</v>
      </c>
      <c r="C269" s="1657" t="s">
        <v>475</v>
      </c>
      <c r="D269" s="1614" t="s">
        <v>6661</v>
      </c>
      <c r="E269" s="1657" t="s">
        <v>6662</v>
      </c>
      <c r="F269" s="1657" t="s">
        <v>6663</v>
      </c>
      <c r="G269" s="1721">
        <v>7</v>
      </c>
      <c r="H269" s="1722">
        <v>5</v>
      </c>
      <c r="I269" s="1592">
        <v>5</v>
      </c>
      <c r="J269" s="1592">
        <v>20</v>
      </c>
      <c r="K269" s="1738">
        <v>4</v>
      </c>
      <c r="L269" s="1750" t="s">
        <v>5637</v>
      </c>
      <c r="M269" s="48"/>
      <c r="N269" s="48"/>
      <c r="O269" s="48"/>
      <c r="P269" s="48"/>
      <c r="Q269" s="48"/>
      <c r="R269" s="48"/>
      <c r="S269" s="48"/>
      <c r="T269" s="48"/>
      <c r="U269" s="48"/>
      <c r="V269" s="48"/>
      <c r="W269" s="48"/>
      <c r="X269" s="48"/>
      <c r="Y269" s="48"/>
      <c r="Z269" s="48"/>
    </row>
    <row r="270" spans="1:26" ht="25.2" customHeight="1">
      <c r="A270" s="1643" t="s">
        <v>6657</v>
      </c>
      <c r="B270" s="1616" t="s">
        <v>6133</v>
      </c>
      <c r="C270" s="1657" t="s">
        <v>475</v>
      </c>
      <c r="D270" s="1614" t="s">
        <v>6664</v>
      </c>
      <c r="E270" s="1612" t="s">
        <v>6665</v>
      </c>
      <c r="F270" s="1657" t="s">
        <v>6666</v>
      </c>
      <c r="G270" s="1721">
        <v>7</v>
      </c>
      <c r="H270" s="1722">
        <v>5</v>
      </c>
      <c r="I270" s="1592">
        <v>5</v>
      </c>
      <c r="J270" s="1592">
        <v>20</v>
      </c>
      <c r="K270" s="1738">
        <v>4</v>
      </c>
      <c r="L270" s="1750" t="s">
        <v>5637</v>
      </c>
      <c r="M270" s="48"/>
      <c r="N270" s="48"/>
      <c r="O270" s="48"/>
      <c r="P270" s="48"/>
      <c r="Q270" s="48"/>
      <c r="R270" s="48"/>
      <c r="S270" s="48"/>
      <c r="T270" s="48"/>
      <c r="U270" s="48"/>
      <c r="V270" s="48"/>
      <c r="W270" s="48"/>
      <c r="X270" s="48"/>
      <c r="Y270" s="48"/>
      <c r="Z270" s="48"/>
    </row>
    <row r="271" spans="1:26" ht="25.2" customHeight="1">
      <c r="A271" s="1643" t="s">
        <v>6657</v>
      </c>
      <c r="B271" s="1616" t="s">
        <v>6133</v>
      </c>
      <c r="C271" s="1657" t="s">
        <v>475</v>
      </c>
      <c r="D271" s="1614" t="s">
        <v>6667</v>
      </c>
      <c r="E271" s="1612" t="s">
        <v>6668</v>
      </c>
      <c r="F271" s="1657" t="s">
        <v>6669</v>
      </c>
      <c r="G271" s="1721">
        <v>7</v>
      </c>
      <c r="H271" s="1722">
        <v>5</v>
      </c>
      <c r="I271" s="1592">
        <v>5</v>
      </c>
      <c r="J271" s="1592">
        <v>20</v>
      </c>
      <c r="K271" s="1738">
        <v>4</v>
      </c>
      <c r="L271" s="1750" t="s">
        <v>5637</v>
      </c>
      <c r="M271" s="48"/>
      <c r="N271" s="48"/>
      <c r="O271" s="48"/>
      <c r="P271" s="48"/>
      <c r="Q271" s="48"/>
      <c r="R271" s="48"/>
      <c r="S271" s="48"/>
      <c r="T271" s="48"/>
      <c r="U271" s="48"/>
      <c r="V271" s="48"/>
      <c r="W271" s="48"/>
      <c r="X271" s="48"/>
      <c r="Y271" s="48"/>
      <c r="Z271" s="48"/>
    </row>
    <row r="272" spans="1:26" ht="25.2" customHeight="1">
      <c r="A272" s="1643" t="s">
        <v>6670</v>
      </c>
      <c r="B272" s="1589" t="s">
        <v>6671</v>
      </c>
      <c r="C272" s="1657" t="s">
        <v>475</v>
      </c>
      <c r="D272" s="1616" t="s">
        <v>6672</v>
      </c>
      <c r="E272" s="1657" t="s">
        <v>6673</v>
      </c>
      <c r="F272" s="1657" t="s">
        <v>6583</v>
      </c>
      <c r="G272" s="1721">
        <v>9</v>
      </c>
      <c r="H272" s="1722">
        <v>3</v>
      </c>
      <c r="I272" s="1592">
        <v>1</v>
      </c>
      <c r="J272" s="1592">
        <v>20</v>
      </c>
      <c r="K272" s="1738">
        <v>6</v>
      </c>
      <c r="L272" s="1750" t="s">
        <v>5637</v>
      </c>
      <c r="M272" s="48"/>
      <c r="N272" s="48"/>
      <c r="O272" s="48"/>
      <c r="P272" s="48"/>
      <c r="Q272" s="48"/>
      <c r="R272" s="48"/>
      <c r="S272" s="48"/>
      <c r="T272" s="48"/>
      <c r="U272" s="48"/>
      <c r="V272" s="48"/>
      <c r="W272" s="48"/>
      <c r="X272" s="48"/>
      <c r="Y272" s="48"/>
      <c r="Z272" s="48"/>
    </row>
    <row r="273" spans="1:26" ht="25.2" customHeight="1">
      <c r="A273" s="1643" t="s">
        <v>6670</v>
      </c>
      <c r="B273" s="1589" t="s">
        <v>6671</v>
      </c>
      <c r="C273" s="1657" t="s">
        <v>475</v>
      </c>
      <c r="D273" s="1616" t="s">
        <v>6674</v>
      </c>
      <c r="E273" s="1612" t="s">
        <v>3557</v>
      </c>
      <c r="F273" s="1657" t="s">
        <v>6583</v>
      </c>
      <c r="G273" s="1721">
        <v>9</v>
      </c>
      <c r="H273" s="1722">
        <v>3</v>
      </c>
      <c r="I273" s="1592">
        <v>1</v>
      </c>
      <c r="J273" s="1592">
        <v>20</v>
      </c>
      <c r="K273" s="1738">
        <v>6</v>
      </c>
      <c r="L273" s="1750" t="s">
        <v>5637</v>
      </c>
      <c r="M273" s="48"/>
      <c r="N273" s="48"/>
      <c r="O273" s="48"/>
      <c r="P273" s="48"/>
      <c r="Q273" s="48"/>
      <c r="R273" s="48"/>
      <c r="S273" s="48"/>
      <c r="T273" s="48"/>
      <c r="U273" s="48"/>
      <c r="V273" s="48"/>
      <c r="W273" s="48"/>
      <c r="X273" s="48"/>
      <c r="Y273" s="48"/>
      <c r="Z273" s="48"/>
    </row>
    <row r="274" spans="1:26" ht="25.2" customHeight="1">
      <c r="A274" s="1643" t="s">
        <v>6670</v>
      </c>
      <c r="B274" s="1589" t="s">
        <v>6671</v>
      </c>
      <c r="C274" s="1657" t="s">
        <v>475</v>
      </c>
      <c r="D274" s="1616" t="s">
        <v>6675</v>
      </c>
      <c r="E274" s="1612" t="s">
        <v>6676</v>
      </c>
      <c r="F274" s="1657" t="s">
        <v>6583</v>
      </c>
      <c r="G274" s="1721">
        <v>9</v>
      </c>
      <c r="H274" s="1722">
        <v>3</v>
      </c>
      <c r="I274" s="1592">
        <v>1</v>
      </c>
      <c r="J274" s="1592">
        <v>20</v>
      </c>
      <c r="K274" s="1738">
        <v>6</v>
      </c>
      <c r="L274" s="1750" t="s">
        <v>5637</v>
      </c>
      <c r="M274" s="48"/>
      <c r="N274" s="48"/>
      <c r="O274" s="48"/>
      <c r="P274" s="48"/>
      <c r="Q274" s="48"/>
      <c r="R274" s="48"/>
      <c r="S274" s="48"/>
      <c r="T274" s="48"/>
      <c r="U274" s="48"/>
      <c r="V274" s="48"/>
      <c r="W274" s="48"/>
      <c r="X274" s="48"/>
      <c r="Y274" s="48"/>
      <c r="Z274" s="48"/>
    </row>
    <row r="275" spans="1:26" ht="25.2" customHeight="1">
      <c r="A275" s="1643" t="s">
        <v>6670</v>
      </c>
      <c r="B275" s="1589" t="s">
        <v>6671</v>
      </c>
      <c r="C275" s="1657" t="s">
        <v>475</v>
      </c>
      <c r="D275" s="1616" t="s">
        <v>6677</v>
      </c>
      <c r="E275" s="1612" t="s">
        <v>6676</v>
      </c>
      <c r="F275" s="1657" t="s">
        <v>6678</v>
      </c>
      <c r="G275" s="1721">
        <v>9</v>
      </c>
      <c r="H275" s="1722">
        <v>3</v>
      </c>
      <c r="I275" s="1592">
        <v>1</v>
      </c>
      <c r="J275" s="1592">
        <v>20</v>
      </c>
      <c r="K275" s="1738">
        <v>6</v>
      </c>
      <c r="L275" s="1750" t="s">
        <v>5637</v>
      </c>
      <c r="M275" s="48"/>
      <c r="N275" s="48"/>
      <c r="O275" s="48"/>
      <c r="P275" s="48"/>
      <c r="Q275" s="48"/>
      <c r="R275" s="48"/>
      <c r="S275" s="48"/>
      <c r="T275" s="48"/>
      <c r="U275" s="48"/>
      <c r="V275" s="48"/>
      <c r="W275" s="48"/>
      <c r="X275" s="48"/>
      <c r="Y275" s="48"/>
      <c r="Z275" s="48"/>
    </row>
    <row r="276" spans="1:26" ht="25.2" customHeight="1">
      <c r="A276" s="1618" t="s">
        <v>6679</v>
      </c>
      <c r="B276" s="1616" t="s">
        <v>6680</v>
      </c>
      <c r="C276" s="1657" t="s">
        <v>475</v>
      </c>
      <c r="D276" s="1616" t="s">
        <v>6681</v>
      </c>
      <c r="E276" s="1612" t="s">
        <v>6682</v>
      </c>
      <c r="F276" s="1657" t="s">
        <v>6683</v>
      </c>
      <c r="G276" s="1721">
        <v>6</v>
      </c>
      <c r="H276" s="1722">
        <v>6</v>
      </c>
      <c r="I276" s="1592">
        <v>2</v>
      </c>
      <c r="J276" s="1592">
        <v>20</v>
      </c>
      <c r="K276" s="1738">
        <v>3</v>
      </c>
      <c r="L276" s="1750" t="s">
        <v>5637</v>
      </c>
      <c r="M276" s="48"/>
      <c r="N276" s="48"/>
      <c r="O276" s="48"/>
      <c r="P276" s="48"/>
      <c r="Q276" s="48"/>
      <c r="R276" s="48"/>
      <c r="S276" s="48"/>
      <c r="T276" s="48"/>
      <c r="U276" s="48"/>
      <c r="V276" s="48"/>
      <c r="W276" s="48"/>
      <c r="X276" s="48"/>
      <c r="Y276" s="48"/>
      <c r="Z276" s="48"/>
    </row>
    <row r="277" spans="1:26" ht="25.2" customHeight="1">
      <c r="A277" s="1618" t="s">
        <v>6679</v>
      </c>
      <c r="B277" s="1616" t="s">
        <v>6680</v>
      </c>
      <c r="C277" s="1657" t="s">
        <v>475</v>
      </c>
      <c r="D277" s="1616" t="s">
        <v>6684</v>
      </c>
      <c r="E277" s="1612" t="s">
        <v>6685</v>
      </c>
      <c r="F277" s="1657" t="s">
        <v>6686</v>
      </c>
      <c r="G277" s="1721">
        <v>6</v>
      </c>
      <c r="H277" s="1722">
        <v>6</v>
      </c>
      <c r="I277" s="1592">
        <v>2</v>
      </c>
      <c r="J277" s="1592">
        <v>20</v>
      </c>
      <c r="K277" s="1738">
        <v>3</v>
      </c>
      <c r="L277" s="1750" t="s">
        <v>5637</v>
      </c>
      <c r="M277" s="48"/>
      <c r="N277" s="48"/>
      <c r="O277" s="48"/>
      <c r="P277" s="48"/>
      <c r="Q277" s="48"/>
      <c r="R277" s="48"/>
      <c r="S277" s="48"/>
      <c r="T277" s="48"/>
      <c r="U277" s="48"/>
      <c r="V277" s="48"/>
      <c r="W277" s="48"/>
      <c r="X277" s="48"/>
      <c r="Y277" s="48"/>
      <c r="Z277" s="48"/>
    </row>
    <row r="278" spans="1:26" ht="25.2" customHeight="1">
      <c r="A278" s="1618" t="s">
        <v>6679</v>
      </c>
      <c r="B278" s="1616" t="s">
        <v>6680</v>
      </c>
      <c r="C278" s="1657" t="s">
        <v>475</v>
      </c>
      <c r="D278" s="1614" t="s">
        <v>6687</v>
      </c>
      <c r="E278" s="1657" t="s">
        <v>6688</v>
      </c>
      <c r="F278" s="1657" t="s">
        <v>6683</v>
      </c>
      <c r="G278" s="1721">
        <v>6</v>
      </c>
      <c r="H278" s="1722">
        <v>6</v>
      </c>
      <c r="I278" s="1592">
        <v>2</v>
      </c>
      <c r="J278" s="1592">
        <v>20</v>
      </c>
      <c r="K278" s="1738">
        <v>3</v>
      </c>
      <c r="L278" s="1750" t="s">
        <v>5637</v>
      </c>
      <c r="M278" s="48"/>
      <c r="N278" s="48"/>
      <c r="O278" s="48"/>
      <c r="P278" s="48"/>
      <c r="Q278" s="48"/>
      <c r="R278" s="48"/>
      <c r="S278" s="48"/>
      <c r="T278" s="48"/>
      <c r="U278" s="48"/>
      <c r="V278" s="48"/>
      <c r="W278" s="48"/>
      <c r="X278" s="48"/>
      <c r="Y278" s="48"/>
      <c r="Z278" s="48"/>
    </row>
    <row r="279" spans="1:26" ht="25.2" customHeight="1">
      <c r="A279" s="1618" t="s">
        <v>6679</v>
      </c>
      <c r="B279" s="1616" t="s">
        <v>6680</v>
      </c>
      <c r="C279" s="1657" t="s">
        <v>475</v>
      </c>
      <c r="D279" s="1616" t="s">
        <v>6689</v>
      </c>
      <c r="E279" s="1612" t="s">
        <v>6690</v>
      </c>
      <c r="F279" s="1657" t="s">
        <v>6691</v>
      </c>
      <c r="G279" s="1721">
        <v>6</v>
      </c>
      <c r="H279" s="1722">
        <v>6</v>
      </c>
      <c r="I279" s="1592">
        <v>2</v>
      </c>
      <c r="J279" s="1592">
        <v>20</v>
      </c>
      <c r="K279" s="1738">
        <v>3</v>
      </c>
      <c r="L279" s="1750" t="s">
        <v>5637</v>
      </c>
      <c r="M279" s="48"/>
      <c r="N279" s="48"/>
      <c r="O279" s="48"/>
      <c r="P279" s="48"/>
      <c r="Q279" s="48"/>
      <c r="R279" s="48"/>
      <c r="S279" s="48"/>
      <c r="T279" s="48"/>
      <c r="U279" s="48"/>
      <c r="V279" s="48"/>
      <c r="W279" s="48"/>
      <c r="X279" s="48"/>
      <c r="Y279" s="48"/>
      <c r="Z279" s="48"/>
    </row>
    <row r="280" spans="1:26" ht="25.2" customHeight="1">
      <c r="A280" s="1618" t="s">
        <v>6679</v>
      </c>
      <c r="B280" s="1616" t="s">
        <v>6680</v>
      </c>
      <c r="C280" s="1657" t="s">
        <v>475</v>
      </c>
      <c r="D280" s="1616" t="s">
        <v>6692</v>
      </c>
      <c r="E280" s="1612" t="s">
        <v>6693</v>
      </c>
      <c r="F280" s="1657" t="s">
        <v>6694</v>
      </c>
      <c r="G280" s="1721">
        <v>6</v>
      </c>
      <c r="H280" s="1722">
        <v>6</v>
      </c>
      <c r="I280" s="1592">
        <v>2</v>
      </c>
      <c r="J280" s="1592">
        <v>20</v>
      </c>
      <c r="K280" s="1738">
        <v>3</v>
      </c>
      <c r="L280" s="1750" t="s">
        <v>5637</v>
      </c>
      <c r="M280" s="48"/>
      <c r="N280" s="48"/>
      <c r="O280" s="48"/>
      <c r="P280" s="48"/>
      <c r="Q280" s="48"/>
      <c r="R280" s="48"/>
      <c r="S280" s="48"/>
      <c r="T280" s="48"/>
      <c r="U280" s="48"/>
      <c r="V280" s="48"/>
      <c r="W280" s="48"/>
      <c r="X280" s="48"/>
      <c r="Y280" s="48"/>
      <c r="Z280" s="48"/>
    </row>
    <row r="281" spans="1:26" ht="25.2" customHeight="1">
      <c r="A281" s="1618" t="s">
        <v>1637</v>
      </c>
      <c r="B281" s="1616" t="s">
        <v>1638</v>
      </c>
      <c r="C281" s="1657"/>
      <c r="D281" s="1616" t="s">
        <v>6695</v>
      </c>
      <c r="E281" s="1612" t="s">
        <v>1640</v>
      </c>
      <c r="F281" s="1657" t="s">
        <v>6583</v>
      </c>
      <c r="G281" s="1721">
        <v>7</v>
      </c>
      <c r="H281" s="1722">
        <v>7</v>
      </c>
      <c r="I281" s="1592">
        <v>7</v>
      </c>
      <c r="J281" s="1592">
        <v>20</v>
      </c>
      <c r="K281" s="1738">
        <v>2</v>
      </c>
      <c r="L281" s="1750" t="s">
        <v>5637</v>
      </c>
      <c r="M281" s="48"/>
      <c r="N281" s="48"/>
      <c r="O281" s="48"/>
      <c r="P281" s="48"/>
      <c r="Q281" s="48"/>
      <c r="R281" s="48"/>
      <c r="S281" s="48"/>
      <c r="T281" s="48"/>
      <c r="U281" s="48"/>
      <c r="V281" s="48"/>
      <c r="W281" s="48"/>
      <c r="X281" s="48"/>
      <c r="Y281" s="48"/>
      <c r="Z281" s="48"/>
    </row>
    <row r="282" spans="1:26" ht="25.2" customHeight="1">
      <c r="A282" s="1590" t="s">
        <v>6696</v>
      </c>
      <c r="B282" s="1584" t="s">
        <v>6697</v>
      </c>
      <c r="C282" s="1700" t="s">
        <v>5716</v>
      </c>
      <c r="D282" s="1701" t="s">
        <v>6698</v>
      </c>
      <c r="E282" s="1701" t="s">
        <v>6699</v>
      </c>
      <c r="F282" s="1700" t="s">
        <v>1636</v>
      </c>
      <c r="G282" s="1584">
        <v>3</v>
      </c>
      <c r="H282" s="1584">
        <v>3</v>
      </c>
      <c r="I282" s="1725">
        <v>3</v>
      </c>
      <c r="J282" s="1725">
        <v>10</v>
      </c>
      <c r="K282" s="1726">
        <v>3.33</v>
      </c>
      <c r="L282" s="1750" t="s">
        <v>5720</v>
      </c>
      <c r="M282" s="19"/>
      <c r="N282" s="19"/>
      <c r="O282" s="19"/>
      <c r="P282" s="19"/>
      <c r="Q282" s="19"/>
      <c r="R282" s="19"/>
      <c r="S282" s="19"/>
      <c r="T282" s="19"/>
      <c r="U282" s="19"/>
      <c r="V282" s="19"/>
      <c r="W282" s="19"/>
      <c r="X282" s="19"/>
      <c r="Y282" s="19"/>
      <c r="Z282" s="19"/>
    </row>
    <row r="283" spans="1:26" ht="25.2" customHeight="1">
      <c r="A283" s="1643" t="s">
        <v>6700</v>
      </c>
      <c r="B283" s="1656" t="s">
        <v>3679</v>
      </c>
      <c r="C283" s="1701" t="s">
        <v>475</v>
      </c>
      <c r="D283" s="1701" t="s">
        <v>6701</v>
      </c>
      <c r="E283" s="1619" t="s">
        <v>4293</v>
      </c>
      <c r="F283" s="1701" t="s">
        <v>6702</v>
      </c>
      <c r="G283" s="1721">
        <v>3</v>
      </c>
      <c r="H283" s="1722">
        <v>4</v>
      </c>
      <c r="I283" s="1598">
        <v>7</v>
      </c>
      <c r="J283" s="1598">
        <v>20</v>
      </c>
      <c r="K283" s="1736">
        <v>1.4</v>
      </c>
      <c r="L283" s="1592" t="s">
        <v>5820</v>
      </c>
      <c r="M283" s="48"/>
      <c r="N283" s="48"/>
      <c r="O283" s="48"/>
      <c r="P283" s="48"/>
      <c r="Q283" s="48"/>
      <c r="R283" s="48"/>
      <c r="S283" s="48"/>
      <c r="T283" s="48"/>
      <c r="U283" s="48"/>
      <c r="V283" s="48"/>
      <c r="W283" s="48"/>
      <c r="X283" s="48"/>
      <c r="Y283" s="48"/>
      <c r="Z283" s="48"/>
    </row>
    <row r="284" spans="1:26" ht="25.2" customHeight="1">
      <c r="A284" s="1643" t="s">
        <v>6700</v>
      </c>
      <c r="B284" s="1656" t="s">
        <v>3679</v>
      </c>
      <c r="C284" s="1701" t="s">
        <v>475</v>
      </c>
      <c r="D284" s="1701" t="s">
        <v>6703</v>
      </c>
      <c r="E284" s="1701" t="s">
        <v>6704</v>
      </c>
      <c r="F284" s="1701" t="s">
        <v>6705</v>
      </c>
      <c r="G284" s="1721">
        <v>3</v>
      </c>
      <c r="H284" s="1722">
        <v>4</v>
      </c>
      <c r="I284" s="1598">
        <v>7</v>
      </c>
      <c r="J284" s="1598">
        <v>20</v>
      </c>
      <c r="K284" s="1736">
        <v>1.4</v>
      </c>
      <c r="L284" s="1592" t="s">
        <v>5820</v>
      </c>
      <c r="M284" s="48"/>
      <c r="N284" s="48"/>
      <c r="O284" s="48"/>
      <c r="P284" s="48"/>
      <c r="Q284" s="48"/>
      <c r="R284" s="48"/>
      <c r="S284" s="48"/>
      <c r="T284" s="48"/>
      <c r="U284" s="48"/>
      <c r="V284" s="48"/>
      <c r="W284" s="48"/>
      <c r="X284" s="48"/>
      <c r="Y284" s="48"/>
      <c r="Z284" s="48"/>
    </row>
    <row r="285" spans="1:26" ht="25.2" customHeight="1">
      <c r="A285" s="1643" t="s">
        <v>5821</v>
      </c>
      <c r="B285" s="1656" t="s">
        <v>3688</v>
      </c>
      <c r="C285" s="1701" t="s">
        <v>475</v>
      </c>
      <c r="D285" s="1701" t="s">
        <v>6706</v>
      </c>
      <c r="E285" s="1619" t="s">
        <v>4297</v>
      </c>
      <c r="F285" s="1701" t="s">
        <v>6702</v>
      </c>
      <c r="G285" s="1721">
        <v>6</v>
      </c>
      <c r="H285" s="1722">
        <v>5</v>
      </c>
      <c r="I285" s="1598">
        <v>11</v>
      </c>
      <c r="J285" s="1598">
        <v>20</v>
      </c>
      <c r="K285" s="1736">
        <v>0.9</v>
      </c>
      <c r="L285" s="1592" t="s">
        <v>5820</v>
      </c>
      <c r="M285" s="48"/>
      <c r="N285" s="48"/>
      <c r="O285" s="48"/>
      <c r="P285" s="48"/>
      <c r="Q285" s="48"/>
      <c r="R285" s="48"/>
      <c r="S285" s="48"/>
      <c r="T285" s="48"/>
      <c r="U285" s="48"/>
      <c r="V285" s="48"/>
      <c r="W285" s="48"/>
      <c r="X285" s="48"/>
      <c r="Y285" s="48"/>
      <c r="Z285" s="48"/>
    </row>
    <row r="286" spans="1:26" ht="25.2" customHeight="1">
      <c r="A286" s="1590" t="s">
        <v>6707</v>
      </c>
      <c r="B286" s="1584" t="s">
        <v>5854</v>
      </c>
      <c r="C286" s="1701" t="s">
        <v>475</v>
      </c>
      <c r="D286" s="1701" t="s">
        <v>6708</v>
      </c>
      <c r="E286" s="1620" t="s">
        <v>6709</v>
      </c>
      <c r="F286" s="1701" t="s">
        <v>1540</v>
      </c>
      <c r="G286" s="1586">
        <v>15</v>
      </c>
      <c r="H286" s="1587">
        <v>2</v>
      </c>
      <c r="I286" s="1717">
        <v>15</v>
      </c>
      <c r="J286" s="1717">
        <v>20</v>
      </c>
      <c r="K286" s="1726">
        <v>1.33</v>
      </c>
      <c r="L286" s="1592" t="s">
        <v>5859</v>
      </c>
      <c r="M286" s="48"/>
      <c r="N286" s="48"/>
      <c r="O286" s="48"/>
      <c r="P286" s="48"/>
      <c r="Q286" s="48"/>
      <c r="R286" s="48"/>
      <c r="S286" s="48"/>
      <c r="T286" s="48"/>
      <c r="U286" s="48"/>
      <c r="V286" s="48"/>
      <c r="W286" s="48"/>
      <c r="X286" s="48"/>
      <c r="Y286" s="48"/>
      <c r="Z286" s="48"/>
    </row>
    <row r="287" spans="1:26" ht="25.2" customHeight="1">
      <c r="A287" s="1590" t="s">
        <v>6707</v>
      </c>
      <c r="B287" s="1584" t="s">
        <v>5854</v>
      </c>
      <c r="C287" s="1701" t="s">
        <v>475</v>
      </c>
      <c r="D287" s="1702" t="s">
        <v>6710</v>
      </c>
      <c r="E287" s="1621" t="s">
        <v>6711</v>
      </c>
      <c r="F287" s="1701" t="s">
        <v>1540</v>
      </c>
      <c r="G287" s="1586">
        <v>15</v>
      </c>
      <c r="H287" s="1587">
        <v>2</v>
      </c>
      <c r="I287" s="1717">
        <v>15</v>
      </c>
      <c r="J287" s="1717">
        <v>20</v>
      </c>
      <c r="K287" s="1726">
        <v>1.33</v>
      </c>
      <c r="L287" s="1592" t="s">
        <v>5859</v>
      </c>
      <c r="M287" s="48"/>
      <c r="N287" s="48"/>
      <c r="O287" s="48"/>
      <c r="P287" s="48"/>
      <c r="Q287" s="48"/>
      <c r="R287" s="48"/>
      <c r="S287" s="48"/>
      <c r="T287" s="48"/>
      <c r="U287" s="48"/>
      <c r="V287" s="48"/>
      <c r="W287" s="48"/>
      <c r="X287" s="48"/>
      <c r="Y287" s="48"/>
      <c r="Z287" s="48"/>
    </row>
    <row r="288" spans="1:26" ht="25.2" customHeight="1">
      <c r="A288" s="1590" t="s">
        <v>6707</v>
      </c>
      <c r="B288" s="1584" t="s">
        <v>5854</v>
      </c>
      <c r="C288" s="1701" t="s">
        <v>475</v>
      </c>
      <c r="D288" s="1701" t="s">
        <v>6712</v>
      </c>
      <c r="E288" s="1621" t="s">
        <v>6713</v>
      </c>
      <c r="F288" s="1701" t="s">
        <v>1540</v>
      </c>
      <c r="G288" s="1586">
        <v>15</v>
      </c>
      <c r="H288" s="1587">
        <v>2</v>
      </c>
      <c r="I288" s="1717">
        <v>15</v>
      </c>
      <c r="J288" s="1717">
        <v>20</v>
      </c>
      <c r="K288" s="1726">
        <v>1.33</v>
      </c>
      <c r="L288" s="1592" t="s">
        <v>5859</v>
      </c>
      <c r="M288" s="48"/>
      <c r="N288" s="48"/>
      <c r="O288" s="48"/>
      <c r="P288" s="48"/>
      <c r="Q288" s="48"/>
      <c r="R288" s="48"/>
      <c r="S288" s="48"/>
      <c r="T288" s="48"/>
      <c r="U288" s="48"/>
      <c r="V288" s="48"/>
      <c r="W288" s="48"/>
      <c r="X288" s="48"/>
      <c r="Y288" s="48"/>
      <c r="Z288" s="48"/>
    </row>
    <row r="289" spans="1:26" ht="25.2" customHeight="1">
      <c r="A289" s="1590" t="s">
        <v>6707</v>
      </c>
      <c r="B289" s="1584" t="s">
        <v>5854</v>
      </c>
      <c r="C289" s="1701" t="s">
        <v>475</v>
      </c>
      <c r="D289" s="1701" t="s">
        <v>6714</v>
      </c>
      <c r="E289" s="1621" t="s">
        <v>6715</v>
      </c>
      <c r="F289" s="1701" t="s">
        <v>1540</v>
      </c>
      <c r="G289" s="1586">
        <v>15</v>
      </c>
      <c r="H289" s="1587">
        <v>2</v>
      </c>
      <c r="I289" s="1717">
        <v>15</v>
      </c>
      <c r="J289" s="1717">
        <v>20</v>
      </c>
      <c r="K289" s="1726">
        <v>1.33</v>
      </c>
      <c r="L289" s="1592" t="s">
        <v>5859</v>
      </c>
      <c r="M289" s="48"/>
      <c r="N289" s="48"/>
      <c r="O289" s="48"/>
      <c r="P289" s="48"/>
      <c r="Q289" s="48"/>
      <c r="R289" s="48"/>
      <c r="S289" s="48"/>
      <c r="T289" s="48"/>
      <c r="U289" s="48"/>
      <c r="V289" s="48"/>
      <c r="W289" s="48"/>
      <c r="X289" s="48"/>
      <c r="Y289" s="48"/>
      <c r="Z289" s="48"/>
    </row>
    <row r="290" spans="1:26" ht="25.2" customHeight="1">
      <c r="A290" s="1590" t="s">
        <v>6707</v>
      </c>
      <c r="B290" s="1584" t="s">
        <v>5854</v>
      </c>
      <c r="C290" s="1701" t="s">
        <v>475</v>
      </c>
      <c r="D290" s="1701" t="s">
        <v>6716</v>
      </c>
      <c r="E290" s="1621" t="s">
        <v>6717</v>
      </c>
      <c r="F290" s="1621" t="s">
        <v>1540</v>
      </c>
      <c r="G290" s="1586">
        <v>15</v>
      </c>
      <c r="H290" s="1587">
        <v>2</v>
      </c>
      <c r="I290" s="1587">
        <v>15</v>
      </c>
      <c r="J290" s="1717">
        <v>20</v>
      </c>
      <c r="K290" s="1726">
        <v>1.33</v>
      </c>
      <c r="L290" s="1592" t="s">
        <v>5859</v>
      </c>
    </row>
    <row r="291" spans="1:26" ht="25.2" customHeight="1">
      <c r="A291" s="1590" t="s">
        <v>6707</v>
      </c>
      <c r="B291" s="1584" t="s">
        <v>5854</v>
      </c>
      <c r="C291" s="1701" t="s">
        <v>475</v>
      </c>
      <c r="D291" s="1701" t="s">
        <v>6718</v>
      </c>
      <c r="E291" s="1701" t="s">
        <v>6719</v>
      </c>
      <c r="F291" s="1621" t="s">
        <v>1540</v>
      </c>
      <c r="G291" s="1586">
        <v>15</v>
      </c>
      <c r="H291" s="1587">
        <v>2</v>
      </c>
      <c r="I291" s="1587">
        <v>15</v>
      </c>
      <c r="J291" s="1717">
        <v>20</v>
      </c>
      <c r="K291" s="1726">
        <v>1.33</v>
      </c>
      <c r="L291" s="1592" t="s">
        <v>5859</v>
      </c>
      <c r="M291" s="48"/>
      <c r="N291" s="48"/>
      <c r="O291" s="48"/>
      <c r="P291" s="48"/>
      <c r="Q291" s="48"/>
      <c r="R291" s="48"/>
      <c r="S291" s="48"/>
      <c r="T291" s="48"/>
      <c r="U291" s="48"/>
      <c r="V291" s="48"/>
      <c r="W291" s="48"/>
      <c r="X291" s="48"/>
      <c r="Y291" s="48"/>
      <c r="Z291" s="48"/>
    </row>
    <row r="292" spans="1:26" ht="25.2" customHeight="1">
      <c r="A292" s="1590" t="s">
        <v>6707</v>
      </c>
      <c r="B292" s="1584" t="s">
        <v>5854</v>
      </c>
      <c r="C292" s="1701" t="s">
        <v>475</v>
      </c>
      <c r="D292" s="1701" t="s">
        <v>6720</v>
      </c>
      <c r="E292" s="1701" t="s">
        <v>6721</v>
      </c>
      <c r="F292" s="1621" t="s">
        <v>1540</v>
      </c>
      <c r="G292" s="1586">
        <v>15</v>
      </c>
      <c r="H292" s="1587">
        <v>2</v>
      </c>
      <c r="I292" s="1587">
        <v>15</v>
      </c>
      <c r="J292" s="1717">
        <v>20</v>
      </c>
      <c r="K292" s="1726">
        <v>1.33</v>
      </c>
      <c r="L292" s="1592" t="s">
        <v>5859</v>
      </c>
      <c r="M292" s="48"/>
      <c r="N292" s="48"/>
      <c r="O292" s="48"/>
      <c r="P292" s="48"/>
      <c r="Q292" s="48"/>
      <c r="R292" s="48"/>
      <c r="S292" s="48"/>
      <c r="T292" s="48"/>
      <c r="U292" s="48"/>
      <c r="V292" s="48"/>
      <c r="W292" s="48"/>
      <c r="X292" s="48"/>
      <c r="Y292" s="48"/>
      <c r="Z292" s="48"/>
    </row>
    <row r="293" spans="1:26" ht="25.2" customHeight="1">
      <c r="A293" s="1590" t="s">
        <v>6707</v>
      </c>
      <c r="B293" s="1584" t="s">
        <v>5854</v>
      </c>
      <c r="C293" s="1701" t="s">
        <v>475</v>
      </c>
      <c r="D293" s="1701" t="s">
        <v>6722</v>
      </c>
      <c r="E293" s="1621" t="s">
        <v>6723</v>
      </c>
      <c r="F293" s="1621" t="s">
        <v>1540</v>
      </c>
      <c r="G293" s="1586">
        <v>15</v>
      </c>
      <c r="H293" s="1587">
        <v>2</v>
      </c>
      <c r="I293" s="1587">
        <v>15</v>
      </c>
      <c r="J293" s="1717">
        <v>20</v>
      </c>
      <c r="K293" s="1726">
        <v>1.33</v>
      </c>
      <c r="L293" s="1592" t="s">
        <v>5859</v>
      </c>
      <c r="M293" s="48"/>
      <c r="N293" s="48"/>
      <c r="O293" s="48"/>
      <c r="P293" s="48"/>
      <c r="Q293" s="48"/>
      <c r="R293" s="48"/>
      <c r="S293" s="48"/>
      <c r="T293" s="48"/>
      <c r="U293" s="48"/>
      <c r="V293" s="48"/>
      <c r="W293" s="48"/>
      <c r="X293" s="48"/>
      <c r="Y293" s="48"/>
      <c r="Z293" s="48"/>
    </row>
    <row r="294" spans="1:26" ht="25.2" customHeight="1">
      <c r="A294" s="1590" t="s">
        <v>6707</v>
      </c>
      <c r="B294" s="1584" t="s">
        <v>5854</v>
      </c>
      <c r="C294" s="1701" t="s">
        <v>475</v>
      </c>
      <c r="D294" s="1701" t="s">
        <v>6724</v>
      </c>
      <c r="E294" s="1621" t="s">
        <v>6725</v>
      </c>
      <c r="F294" s="1621" t="s">
        <v>1540</v>
      </c>
      <c r="G294" s="1586">
        <v>15</v>
      </c>
      <c r="H294" s="1587">
        <v>2</v>
      </c>
      <c r="I294" s="1587">
        <v>15</v>
      </c>
      <c r="J294" s="1717">
        <v>20</v>
      </c>
      <c r="K294" s="1726">
        <v>1.33</v>
      </c>
      <c r="L294" s="1592" t="s">
        <v>5859</v>
      </c>
      <c r="M294" s="48"/>
      <c r="N294" s="48"/>
      <c r="O294" s="48"/>
      <c r="P294" s="48"/>
      <c r="Q294" s="48"/>
      <c r="R294" s="48"/>
      <c r="S294" s="48"/>
      <c r="T294" s="48"/>
      <c r="U294" s="48"/>
      <c r="V294" s="48"/>
      <c r="W294" s="48"/>
      <c r="X294" s="48"/>
      <c r="Y294" s="48"/>
      <c r="Z294" s="48"/>
    </row>
    <row r="295" spans="1:26" ht="25.2" customHeight="1">
      <c r="A295" s="1590" t="s">
        <v>6707</v>
      </c>
      <c r="B295" s="1584" t="s">
        <v>5854</v>
      </c>
      <c r="C295" s="1701" t="s">
        <v>475</v>
      </c>
      <c r="D295" s="1701" t="s">
        <v>6726</v>
      </c>
      <c r="E295" s="1701" t="s">
        <v>6727</v>
      </c>
      <c r="F295" s="1621" t="s">
        <v>1540</v>
      </c>
      <c r="G295" s="1586">
        <v>15</v>
      </c>
      <c r="H295" s="1587">
        <v>2</v>
      </c>
      <c r="I295" s="1587">
        <v>15</v>
      </c>
      <c r="J295" s="1717">
        <v>20</v>
      </c>
      <c r="K295" s="1726">
        <v>1.33</v>
      </c>
      <c r="L295" s="1592" t="s">
        <v>5859</v>
      </c>
      <c r="M295" s="48"/>
      <c r="N295" s="48"/>
      <c r="O295" s="48"/>
      <c r="P295" s="48"/>
      <c r="Q295" s="48"/>
      <c r="R295" s="48"/>
      <c r="S295" s="48"/>
      <c r="T295" s="48"/>
      <c r="U295" s="48"/>
      <c r="V295" s="48"/>
      <c r="W295" s="48"/>
      <c r="X295" s="48"/>
      <c r="Y295" s="48"/>
      <c r="Z295" s="48"/>
    </row>
    <row r="296" spans="1:26" ht="25.2" customHeight="1">
      <c r="A296" s="1590" t="s">
        <v>6728</v>
      </c>
      <c r="B296" s="1584" t="s">
        <v>5860</v>
      </c>
      <c r="C296" s="1701" t="s">
        <v>475</v>
      </c>
      <c r="D296" s="1701" t="s">
        <v>6729</v>
      </c>
      <c r="E296" s="1701"/>
      <c r="F296" s="1701" t="s">
        <v>1540</v>
      </c>
      <c r="G296" s="1586">
        <v>15</v>
      </c>
      <c r="H296" s="1587">
        <v>2</v>
      </c>
      <c r="I296" s="1717">
        <v>15</v>
      </c>
      <c r="J296" s="1717">
        <v>20</v>
      </c>
      <c r="K296" s="1726">
        <v>1.33</v>
      </c>
      <c r="L296" s="1592" t="s">
        <v>5859</v>
      </c>
      <c r="M296" s="48"/>
      <c r="N296" s="48"/>
      <c r="O296" s="48"/>
      <c r="P296" s="48"/>
      <c r="Q296" s="48"/>
      <c r="R296" s="48"/>
      <c r="S296" s="48"/>
      <c r="T296" s="48"/>
      <c r="U296" s="48"/>
      <c r="V296" s="48"/>
      <c r="W296" s="48"/>
      <c r="X296" s="48"/>
      <c r="Y296" s="48"/>
      <c r="Z296" s="48"/>
    </row>
    <row r="297" spans="1:26" ht="25.2" customHeight="1">
      <c r="A297" s="1703" t="s">
        <v>9513</v>
      </c>
      <c r="B297" s="1703" t="s">
        <v>6408</v>
      </c>
      <c r="C297" s="1703" t="s">
        <v>475</v>
      </c>
      <c r="D297" s="1704" t="s">
        <v>9496</v>
      </c>
      <c r="E297" s="1622" t="s">
        <v>9514</v>
      </c>
      <c r="F297" s="1703" t="s">
        <v>6730</v>
      </c>
      <c r="G297" s="1705">
        <v>7</v>
      </c>
      <c r="H297" s="1705">
        <v>6</v>
      </c>
      <c r="I297" s="1705">
        <v>7</v>
      </c>
      <c r="J297" s="1706">
        <v>10</v>
      </c>
      <c r="K297" s="1739">
        <v>1.42</v>
      </c>
      <c r="L297" s="1592" t="s">
        <v>5638</v>
      </c>
      <c r="M297" s="48"/>
      <c r="N297" s="48"/>
      <c r="O297" s="48"/>
      <c r="P297" s="48"/>
      <c r="Q297" s="48"/>
      <c r="R297" s="48"/>
      <c r="S297" s="48"/>
      <c r="T297" s="48"/>
      <c r="U297" s="48"/>
      <c r="V297" s="48"/>
      <c r="W297" s="48"/>
      <c r="X297" s="48"/>
      <c r="Y297" s="48"/>
      <c r="Z297" s="48"/>
    </row>
    <row r="298" spans="1:26" ht="25.2" customHeight="1">
      <c r="A298" s="1703" t="s">
        <v>9513</v>
      </c>
      <c r="B298" s="1703" t="s">
        <v>6408</v>
      </c>
      <c r="C298" s="1703" t="s">
        <v>475</v>
      </c>
      <c r="D298" s="1704" t="s">
        <v>6731</v>
      </c>
      <c r="E298" s="1622" t="s">
        <v>9515</v>
      </c>
      <c r="F298" s="1703" t="s">
        <v>6732</v>
      </c>
      <c r="G298" s="1705">
        <v>7</v>
      </c>
      <c r="H298" s="1705">
        <v>6</v>
      </c>
      <c r="I298" s="1705">
        <v>7</v>
      </c>
      <c r="J298" s="1706">
        <v>10</v>
      </c>
      <c r="K298" s="1739">
        <v>1.42</v>
      </c>
      <c r="L298" s="1592" t="s">
        <v>5638</v>
      </c>
      <c r="M298" s="48"/>
      <c r="N298" s="48"/>
      <c r="O298" s="48"/>
      <c r="P298" s="48"/>
      <c r="Q298" s="48"/>
      <c r="R298" s="48"/>
      <c r="S298" s="48"/>
      <c r="T298" s="48"/>
      <c r="U298" s="48"/>
      <c r="V298" s="48"/>
      <c r="W298" s="48"/>
      <c r="X298" s="48"/>
      <c r="Y298" s="48"/>
      <c r="Z298" s="48"/>
    </row>
    <row r="299" spans="1:26" ht="25.2" customHeight="1">
      <c r="A299" s="1622" t="s">
        <v>9516</v>
      </c>
      <c r="B299" s="1622" t="s">
        <v>6408</v>
      </c>
      <c r="C299" s="1622" t="s">
        <v>475</v>
      </c>
      <c r="D299" s="1704" t="s">
        <v>9496</v>
      </c>
      <c r="E299" s="1622" t="s">
        <v>9514</v>
      </c>
      <c r="F299" s="1622" t="s">
        <v>6730</v>
      </c>
      <c r="G299" s="1701">
        <v>7</v>
      </c>
      <c r="H299" s="1701">
        <v>6</v>
      </c>
      <c r="I299" s="1701">
        <v>7</v>
      </c>
      <c r="J299" s="1707">
        <v>10</v>
      </c>
      <c r="K299" s="1740">
        <v>1.42</v>
      </c>
      <c r="L299" s="1592" t="s">
        <v>5955</v>
      </c>
      <c r="M299" s="48"/>
      <c r="N299" s="48"/>
      <c r="O299" s="48"/>
      <c r="P299" s="48"/>
      <c r="Q299" s="48"/>
      <c r="R299" s="48"/>
      <c r="S299" s="48"/>
      <c r="T299" s="48"/>
      <c r="U299" s="48"/>
      <c r="V299" s="48"/>
      <c r="W299" s="48"/>
      <c r="X299" s="48"/>
      <c r="Y299" s="48"/>
      <c r="Z299" s="48"/>
    </row>
    <row r="300" spans="1:26" ht="25.2" customHeight="1">
      <c r="A300" s="1622" t="s">
        <v>9516</v>
      </c>
      <c r="B300" s="1622" t="s">
        <v>6408</v>
      </c>
      <c r="C300" s="1622" t="s">
        <v>475</v>
      </c>
      <c r="D300" s="1704" t="s">
        <v>6731</v>
      </c>
      <c r="E300" s="1622" t="s">
        <v>9515</v>
      </c>
      <c r="F300" s="1622" t="s">
        <v>6732</v>
      </c>
      <c r="G300" s="1701">
        <v>7</v>
      </c>
      <c r="H300" s="1701">
        <v>6</v>
      </c>
      <c r="I300" s="1701">
        <v>7</v>
      </c>
      <c r="J300" s="1707">
        <v>10</v>
      </c>
      <c r="K300" s="1740">
        <v>1.42</v>
      </c>
      <c r="L300" s="1592" t="s">
        <v>5955</v>
      </c>
      <c r="M300" s="48"/>
      <c r="N300" s="48"/>
      <c r="O300" s="48"/>
      <c r="P300" s="48"/>
      <c r="Q300" s="48"/>
      <c r="R300" s="48"/>
      <c r="S300" s="48"/>
      <c r="T300" s="48"/>
      <c r="U300" s="48"/>
      <c r="V300" s="48"/>
      <c r="W300" s="48"/>
      <c r="X300" s="48"/>
      <c r="Y300" s="48"/>
      <c r="Z300" s="48"/>
    </row>
    <row r="301" spans="1:26" ht="25.2" customHeight="1">
      <c r="A301" s="1622" t="s">
        <v>6464</v>
      </c>
      <c r="B301" s="1622" t="s">
        <v>6733</v>
      </c>
      <c r="C301" s="1622" t="s">
        <v>475</v>
      </c>
      <c r="D301" s="1622" t="s">
        <v>9517</v>
      </c>
      <c r="E301" s="1709" t="s">
        <v>9497</v>
      </c>
      <c r="F301" s="1710" t="s">
        <v>6734</v>
      </c>
      <c r="G301" s="1727">
        <v>8</v>
      </c>
      <c r="H301" s="1708">
        <v>7</v>
      </c>
      <c r="I301" s="1701">
        <v>8</v>
      </c>
      <c r="J301" s="1701">
        <v>10</v>
      </c>
      <c r="K301" s="1740">
        <v>1.25</v>
      </c>
      <c r="L301" s="1592" t="s">
        <v>5955</v>
      </c>
      <c r="M301" s="48"/>
      <c r="N301" s="48"/>
      <c r="O301" s="48"/>
      <c r="P301" s="48"/>
      <c r="Q301" s="48"/>
      <c r="R301" s="48"/>
      <c r="S301" s="48"/>
      <c r="T301" s="48"/>
      <c r="U301" s="48"/>
      <c r="V301" s="48"/>
      <c r="W301" s="48"/>
      <c r="X301" s="48"/>
      <c r="Y301" s="48"/>
      <c r="Z301" s="48"/>
    </row>
    <row r="302" spans="1:26" ht="25.2" customHeight="1">
      <c r="A302" s="1622" t="s">
        <v>6464</v>
      </c>
      <c r="B302" s="1622" t="s">
        <v>6733</v>
      </c>
      <c r="C302" s="1622" t="s">
        <v>475</v>
      </c>
      <c r="D302" s="1622" t="s">
        <v>9498</v>
      </c>
      <c r="E302" s="1709" t="s">
        <v>8008</v>
      </c>
      <c r="F302" s="1710" t="s">
        <v>6735</v>
      </c>
      <c r="G302" s="1727">
        <v>8</v>
      </c>
      <c r="H302" s="1708">
        <v>7</v>
      </c>
      <c r="I302" s="1701">
        <v>8</v>
      </c>
      <c r="J302" s="1701">
        <v>10</v>
      </c>
      <c r="K302" s="1740">
        <v>1.25</v>
      </c>
      <c r="L302" s="1592" t="s">
        <v>5955</v>
      </c>
      <c r="M302" s="48"/>
      <c r="N302" s="48"/>
      <c r="O302" s="48"/>
      <c r="P302" s="48"/>
      <c r="Q302" s="48"/>
      <c r="R302" s="48"/>
      <c r="S302" s="48"/>
      <c r="T302" s="48"/>
      <c r="U302" s="48"/>
      <c r="V302" s="48"/>
      <c r="W302" s="48"/>
      <c r="X302" s="48"/>
      <c r="Y302" s="48"/>
      <c r="Z302" s="48"/>
    </row>
    <row r="303" spans="1:26" ht="25.2" customHeight="1">
      <c r="A303" s="1622" t="s">
        <v>6464</v>
      </c>
      <c r="B303" s="1622" t="s">
        <v>6733</v>
      </c>
      <c r="C303" s="1622" t="s">
        <v>475</v>
      </c>
      <c r="D303" s="1622" t="s">
        <v>9518</v>
      </c>
      <c r="E303" s="1709" t="s">
        <v>8002</v>
      </c>
      <c r="F303" s="1710" t="s">
        <v>6736</v>
      </c>
      <c r="G303" s="1727">
        <v>8</v>
      </c>
      <c r="H303" s="1708">
        <v>7</v>
      </c>
      <c r="I303" s="1701">
        <v>8</v>
      </c>
      <c r="J303" s="1701">
        <v>10</v>
      </c>
      <c r="K303" s="1740">
        <v>1.25</v>
      </c>
      <c r="L303" s="1592" t="s">
        <v>5955</v>
      </c>
      <c r="M303" s="48"/>
      <c r="N303" s="48"/>
      <c r="O303" s="48"/>
      <c r="P303" s="48"/>
      <c r="Q303" s="48"/>
      <c r="R303" s="48"/>
      <c r="S303" s="48"/>
      <c r="T303" s="48"/>
      <c r="U303" s="48"/>
      <c r="V303" s="48"/>
      <c r="W303" s="48"/>
      <c r="X303" s="48"/>
      <c r="Y303" s="48"/>
      <c r="Z303" s="48"/>
    </row>
    <row r="304" spans="1:26" ht="25.2" customHeight="1">
      <c r="A304" s="1622" t="s">
        <v>6464</v>
      </c>
      <c r="B304" s="1622" t="s">
        <v>6733</v>
      </c>
      <c r="C304" s="1622" t="s">
        <v>475</v>
      </c>
      <c r="D304" s="1622" t="s">
        <v>6737</v>
      </c>
      <c r="E304" s="1709" t="s">
        <v>9499</v>
      </c>
      <c r="F304" s="1710" t="s">
        <v>6738</v>
      </c>
      <c r="G304" s="1727">
        <v>8</v>
      </c>
      <c r="H304" s="1708">
        <v>7</v>
      </c>
      <c r="I304" s="1701">
        <v>8</v>
      </c>
      <c r="J304" s="1701">
        <v>10</v>
      </c>
      <c r="K304" s="1740">
        <v>1.25</v>
      </c>
      <c r="L304" s="1592" t="s">
        <v>5955</v>
      </c>
      <c r="M304" s="48"/>
      <c r="N304" s="48"/>
      <c r="O304" s="48"/>
      <c r="P304" s="48"/>
      <c r="Q304" s="48"/>
      <c r="R304" s="48"/>
      <c r="S304" s="48"/>
      <c r="T304" s="48"/>
      <c r="U304" s="48"/>
      <c r="V304" s="48"/>
      <c r="W304" s="48"/>
      <c r="X304" s="48"/>
      <c r="Y304" s="48"/>
      <c r="Z304" s="48"/>
    </row>
    <row r="305" spans="1:26" ht="25.2" customHeight="1">
      <c r="A305" s="1622" t="s">
        <v>6464</v>
      </c>
      <c r="B305" s="1622" t="s">
        <v>6733</v>
      </c>
      <c r="C305" s="1622" t="s">
        <v>475</v>
      </c>
      <c r="D305" s="1622" t="s">
        <v>9519</v>
      </c>
      <c r="E305" s="1709" t="s">
        <v>7996</v>
      </c>
      <c r="F305" s="1710" t="s">
        <v>6739</v>
      </c>
      <c r="G305" s="1727">
        <v>8</v>
      </c>
      <c r="H305" s="1708">
        <v>7</v>
      </c>
      <c r="I305" s="1701">
        <v>8</v>
      </c>
      <c r="J305" s="1701">
        <v>10</v>
      </c>
      <c r="K305" s="1740">
        <v>1.25</v>
      </c>
      <c r="L305" s="1592" t="s">
        <v>5955</v>
      </c>
    </row>
    <row r="306" spans="1:26" ht="25.2" customHeight="1">
      <c r="A306" s="1622" t="s">
        <v>6464</v>
      </c>
      <c r="B306" s="1622" t="s">
        <v>6733</v>
      </c>
      <c r="C306" s="1622" t="s">
        <v>475</v>
      </c>
      <c r="D306" s="1622" t="s">
        <v>9520</v>
      </c>
      <c r="E306" s="1709" t="s">
        <v>9500</v>
      </c>
      <c r="F306" s="1622" t="s">
        <v>6740</v>
      </c>
      <c r="G306" s="1727">
        <v>8</v>
      </c>
      <c r="H306" s="1708">
        <v>7</v>
      </c>
      <c r="I306" s="1701">
        <v>8</v>
      </c>
      <c r="J306" s="1701">
        <v>10</v>
      </c>
      <c r="K306" s="1740">
        <v>1.25</v>
      </c>
      <c r="L306" s="1592" t="s">
        <v>5955</v>
      </c>
      <c r="M306" s="48"/>
      <c r="N306" s="48"/>
      <c r="O306" s="48"/>
      <c r="P306" s="48"/>
      <c r="Q306" s="48"/>
      <c r="R306" s="48"/>
      <c r="S306" s="48"/>
      <c r="T306" s="48"/>
      <c r="U306" s="48"/>
      <c r="V306" s="48"/>
      <c r="W306" s="48"/>
      <c r="X306" s="48"/>
      <c r="Y306" s="48"/>
      <c r="Z306" s="48"/>
    </row>
    <row r="307" spans="1:26" ht="25.2" customHeight="1">
      <c r="A307" s="1622" t="s">
        <v>6464</v>
      </c>
      <c r="B307" s="1622" t="s">
        <v>6733</v>
      </c>
      <c r="C307" s="1622" t="s">
        <v>475</v>
      </c>
      <c r="D307" s="1622" t="s">
        <v>9521</v>
      </c>
      <c r="E307" s="1709" t="s">
        <v>9501</v>
      </c>
      <c r="F307" s="1710" t="s">
        <v>6741</v>
      </c>
      <c r="G307" s="1727">
        <v>8</v>
      </c>
      <c r="H307" s="1708">
        <v>7</v>
      </c>
      <c r="I307" s="1701">
        <v>8</v>
      </c>
      <c r="J307" s="1701">
        <v>10</v>
      </c>
      <c r="K307" s="1740">
        <v>1.25</v>
      </c>
      <c r="L307" s="1592" t="s">
        <v>5955</v>
      </c>
      <c r="M307" s="48"/>
      <c r="N307" s="48"/>
      <c r="O307" s="48"/>
      <c r="P307" s="48"/>
      <c r="Q307" s="48"/>
      <c r="R307" s="48"/>
      <c r="S307" s="48"/>
      <c r="T307" s="48"/>
      <c r="U307" s="48"/>
      <c r="V307" s="48"/>
      <c r="W307" s="48"/>
      <c r="X307" s="48"/>
      <c r="Y307" s="48"/>
      <c r="Z307" s="48"/>
    </row>
    <row r="308" spans="1:26" ht="25.2" customHeight="1">
      <c r="A308" s="1622" t="s">
        <v>6464</v>
      </c>
      <c r="B308" s="1622" t="s">
        <v>6733</v>
      </c>
      <c r="C308" s="1622" t="s">
        <v>475</v>
      </c>
      <c r="D308" s="1704" t="s">
        <v>9522</v>
      </c>
      <c r="E308" s="1622" t="s">
        <v>9523</v>
      </c>
      <c r="F308" s="1622" t="s">
        <v>6742</v>
      </c>
      <c r="G308" s="1727">
        <v>8</v>
      </c>
      <c r="H308" s="1708">
        <v>7</v>
      </c>
      <c r="I308" s="1701">
        <v>8</v>
      </c>
      <c r="J308" s="1701">
        <v>10</v>
      </c>
      <c r="K308" s="1740">
        <v>1.25</v>
      </c>
      <c r="L308" s="1592" t="s">
        <v>5955</v>
      </c>
      <c r="M308" s="48"/>
      <c r="N308" s="48"/>
      <c r="O308" s="48"/>
      <c r="P308" s="48"/>
      <c r="Q308" s="48"/>
      <c r="R308" s="48"/>
      <c r="S308" s="48"/>
      <c r="T308" s="48"/>
      <c r="U308" s="48"/>
      <c r="V308" s="48"/>
      <c r="W308" s="48"/>
      <c r="X308" s="48"/>
      <c r="Y308" s="48"/>
      <c r="Z308" s="48"/>
    </row>
    <row r="309" spans="1:26" ht="25.2" customHeight="1">
      <c r="A309" s="1622" t="s">
        <v>6464</v>
      </c>
      <c r="B309" s="1622" t="s">
        <v>6733</v>
      </c>
      <c r="C309" s="1622" t="s">
        <v>475</v>
      </c>
      <c r="D309" s="1622" t="s">
        <v>6743</v>
      </c>
      <c r="E309" s="1709" t="s">
        <v>9502</v>
      </c>
      <c r="F309" s="1622" t="s">
        <v>6744</v>
      </c>
      <c r="G309" s="1727">
        <v>8</v>
      </c>
      <c r="H309" s="1708">
        <v>7</v>
      </c>
      <c r="I309" s="1701">
        <v>8</v>
      </c>
      <c r="J309" s="1701">
        <v>10</v>
      </c>
      <c r="K309" s="1740">
        <v>1.25</v>
      </c>
      <c r="L309" s="1592" t="s">
        <v>5955</v>
      </c>
      <c r="M309" s="48"/>
      <c r="N309" s="48"/>
      <c r="O309" s="48"/>
      <c r="P309" s="48"/>
      <c r="Q309" s="48"/>
      <c r="R309" s="48"/>
      <c r="S309" s="48"/>
      <c r="T309" s="48"/>
      <c r="U309" s="48"/>
      <c r="V309" s="48"/>
      <c r="W309" s="48"/>
      <c r="X309" s="48"/>
      <c r="Y309" s="48"/>
      <c r="Z309" s="48"/>
    </row>
    <row r="310" spans="1:26" ht="25.2" customHeight="1">
      <c r="A310" s="1597" t="s">
        <v>7451</v>
      </c>
      <c r="B310" s="1597" t="s">
        <v>7452</v>
      </c>
      <c r="C310" s="1597" t="s">
        <v>1044</v>
      </c>
      <c r="D310" s="1597" t="s">
        <v>7991</v>
      </c>
      <c r="E310" s="1623" t="s">
        <v>7992</v>
      </c>
      <c r="F310" s="1711" t="s">
        <v>7993</v>
      </c>
      <c r="G310" s="1597">
        <v>8</v>
      </c>
      <c r="H310" s="1597">
        <v>8</v>
      </c>
      <c r="I310" s="1597">
        <v>8</v>
      </c>
      <c r="J310" s="1597">
        <v>10</v>
      </c>
      <c r="K310" s="1624">
        <f>J310/G310</f>
        <v>1.25</v>
      </c>
      <c r="L310" s="1583" t="s">
        <v>7192</v>
      </c>
      <c r="M310" s="19"/>
      <c r="N310" s="19"/>
      <c r="O310" s="19"/>
      <c r="P310" s="19"/>
      <c r="Q310" s="19"/>
      <c r="R310" s="19"/>
      <c r="S310" s="19"/>
      <c r="T310" s="19"/>
      <c r="U310" s="19"/>
      <c r="V310" s="19"/>
      <c r="W310" s="19"/>
      <c r="X310" s="19"/>
      <c r="Y310" s="19"/>
    </row>
    <row r="311" spans="1:26" ht="25.2" customHeight="1">
      <c r="A311" s="1597" t="s">
        <v>7451</v>
      </c>
      <c r="B311" s="1597" t="s">
        <v>7452</v>
      </c>
      <c r="C311" s="1597" t="s">
        <v>1044</v>
      </c>
      <c r="D311" s="1597" t="s">
        <v>7994</v>
      </c>
      <c r="E311" s="1625" t="s">
        <v>7460</v>
      </c>
      <c r="F311" s="1711" t="s">
        <v>7993</v>
      </c>
      <c r="G311" s="1597">
        <v>8</v>
      </c>
      <c r="H311" s="1597">
        <v>8</v>
      </c>
      <c r="I311" s="1597">
        <v>8</v>
      </c>
      <c r="J311" s="1597">
        <v>10</v>
      </c>
      <c r="K311" s="1624">
        <f>J311/G311</f>
        <v>1.25</v>
      </c>
      <c r="L311" s="1583" t="s">
        <v>7192</v>
      </c>
      <c r="M311" s="45"/>
      <c r="N311" s="45"/>
      <c r="O311" s="45"/>
      <c r="P311" s="45"/>
      <c r="Q311" s="45"/>
      <c r="R311" s="45"/>
      <c r="S311" s="45"/>
      <c r="T311" s="45"/>
      <c r="U311" s="45"/>
      <c r="V311" s="45"/>
      <c r="W311" s="45"/>
      <c r="X311" s="45"/>
      <c r="Y311" s="45"/>
    </row>
    <row r="312" spans="1:26" ht="25.2" customHeight="1">
      <c r="A312" s="1597" t="s">
        <v>7451</v>
      </c>
      <c r="B312" s="1597" t="s">
        <v>7452</v>
      </c>
      <c r="C312" s="1597" t="s">
        <v>1044</v>
      </c>
      <c r="D312" s="1597" t="s">
        <v>7995</v>
      </c>
      <c r="E312" s="1625" t="s">
        <v>7996</v>
      </c>
      <c r="F312" s="1711" t="s">
        <v>7993</v>
      </c>
      <c r="G312" s="1597">
        <v>8</v>
      </c>
      <c r="H312" s="1597">
        <v>8</v>
      </c>
      <c r="I312" s="1597">
        <v>8</v>
      </c>
      <c r="J312" s="1597">
        <v>10</v>
      </c>
      <c r="K312" s="1624">
        <f>J312/G312</f>
        <v>1.25</v>
      </c>
      <c r="L312" s="1583" t="s">
        <v>7192</v>
      </c>
      <c r="M312" s="45"/>
      <c r="N312" s="45"/>
      <c r="O312" s="45"/>
      <c r="P312" s="45"/>
      <c r="Q312" s="45"/>
      <c r="R312" s="45"/>
      <c r="S312" s="45"/>
      <c r="T312" s="45"/>
      <c r="U312" s="45"/>
      <c r="V312" s="45"/>
      <c r="W312" s="45"/>
      <c r="X312" s="45"/>
      <c r="Y312" s="45"/>
    </row>
    <row r="313" spans="1:26" ht="25.2" customHeight="1">
      <c r="A313" s="1597" t="s">
        <v>7451</v>
      </c>
      <c r="B313" s="1597" t="s">
        <v>7452</v>
      </c>
      <c r="C313" s="1597" t="s">
        <v>1044</v>
      </c>
      <c r="D313" s="1597" t="s">
        <v>7997</v>
      </c>
      <c r="E313" s="1625" t="s">
        <v>6178</v>
      </c>
      <c r="F313" s="1711" t="s">
        <v>7993</v>
      </c>
      <c r="G313" s="1597">
        <v>8</v>
      </c>
      <c r="H313" s="1597">
        <v>8</v>
      </c>
      <c r="I313" s="1597">
        <v>8</v>
      </c>
      <c r="J313" s="1597">
        <v>10</v>
      </c>
      <c r="K313" s="1624">
        <f>J313/G313</f>
        <v>1.25</v>
      </c>
      <c r="L313" s="1583" t="s">
        <v>7192</v>
      </c>
      <c r="M313" s="45"/>
      <c r="N313" s="45"/>
      <c r="O313" s="45"/>
      <c r="P313" s="45"/>
      <c r="Q313" s="45"/>
      <c r="R313" s="45"/>
      <c r="S313" s="45"/>
      <c r="T313" s="45"/>
      <c r="U313" s="45"/>
      <c r="V313" s="45"/>
      <c r="W313" s="45"/>
      <c r="X313" s="45"/>
      <c r="Y313" s="45"/>
    </row>
    <row r="314" spans="1:26" ht="25.2" customHeight="1">
      <c r="A314" s="1597" t="s">
        <v>7451</v>
      </c>
      <c r="B314" s="1597" t="s">
        <v>7452</v>
      </c>
      <c r="C314" s="1597" t="s">
        <v>1044</v>
      </c>
      <c r="D314" s="1597" t="s">
        <v>7998</v>
      </c>
      <c r="E314" s="1625" t="s">
        <v>6481</v>
      </c>
      <c r="F314" s="1711" t="s">
        <v>7993</v>
      </c>
      <c r="G314" s="1597">
        <v>8</v>
      </c>
      <c r="H314" s="1597">
        <v>8</v>
      </c>
      <c r="I314" s="1597">
        <v>8</v>
      </c>
      <c r="J314" s="1597">
        <v>10</v>
      </c>
      <c r="K314" s="1624">
        <f>J314/G314</f>
        <v>1.25</v>
      </c>
      <c r="L314" s="1583" t="s">
        <v>7192</v>
      </c>
      <c r="M314" s="45"/>
      <c r="N314" s="45"/>
      <c r="O314" s="45"/>
      <c r="P314" s="45"/>
      <c r="Q314" s="45"/>
      <c r="R314" s="45"/>
      <c r="S314" s="45"/>
      <c r="T314" s="45"/>
      <c r="U314" s="45"/>
      <c r="V314" s="45"/>
      <c r="W314" s="45"/>
      <c r="X314" s="45"/>
      <c r="Y314" s="45"/>
    </row>
    <row r="315" spans="1:26" ht="25.2" customHeight="1">
      <c r="A315" s="1597" t="s">
        <v>7451</v>
      </c>
      <c r="B315" s="1597" t="s">
        <v>7452</v>
      </c>
      <c r="C315" s="1597" t="s">
        <v>1044</v>
      </c>
      <c r="D315" s="1597" t="s">
        <v>7999</v>
      </c>
      <c r="E315" s="1625" t="s">
        <v>8000</v>
      </c>
      <c r="F315" s="1711" t="s">
        <v>7993</v>
      </c>
      <c r="G315" s="1597">
        <v>8</v>
      </c>
      <c r="H315" s="1597">
        <v>8</v>
      </c>
      <c r="I315" s="1597">
        <v>8</v>
      </c>
      <c r="J315" s="1597">
        <v>10</v>
      </c>
      <c r="K315" s="1624">
        <f t="shared" ref="K315:K322" si="7">J315/G315</f>
        <v>1.25</v>
      </c>
      <c r="L315" s="1583" t="s">
        <v>7192</v>
      </c>
      <c r="M315" s="45"/>
      <c r="N315" s="45"/>
      <c r="O315" s="45"/>
      <c r="P315" s="45"/>
      <c r="Q315" s="45"/>
      <c r="R315" s="45"/>
      <c r="S315" s="45"/>
      <c r="T315" s="45"/>
      <c r="U315" s="45"/>
      <c r="V315" s="45"/>
      <c r="W315" s="45"/>
      <c r="X315" s="45"/>
      <c r="Y315" s="45"/>
    </row>
    <row r="316" spans="1:26" ht="25.2" customHeight="1">
      <c r="A316" s="1597" t="s">
        <v>7451</v>
      </c>
      <c r="B316" s="1597" t="s">
        <v>7452</v>
      </c>
      <c r="C316" s="1597" t="s">
        <v>1044</v>
      </c>
      <c r="D316" s="1597" t="s">
        <v>8001</v>
      </c>
      <c r="E316" s="1625" t="s">
        <v>8002</v>
      </c>
      <c r="F316" s="1711" t="s">
        <v>7993</v>
      </c>
      <c r="G316" s="1597">
        <v>8</v>
      </c>
      <c r="H316" s="1597">
        <v>8</v>
      </c>
      <c r="I316" s="1597">
        <v>8</v>
      </c>
      <c r="J316" s="1597">
        <v>10</v>
      </c>
      <c r="K316" s="1624">
        <f t="shared" si="7"/>
        <v>1.25</v>
      </c>
      <c r="L316" s="1583" t="s">
        <v>7192</v>
      </c>
      <c r="M316" s="45"/>
      <c r="N316" s="45"/>
      <c r="O316" s="45"/>
      <c r="P316" s="45"/>
      <c r="Q316" s="45"/>
      <c r="R316" s="45"/>
      <c r="S316" s="45"/>
      <c r="T316" s="45"/>
      <c r="U316" s="45"/>
      <c r="V316" s="45"/>
      <c r="W316" s="45"/>
      <c r="X316" s="45"/>
      <c r="Y316" s="45"/>
    </row>
    <row r="317" spans="1:26" ht="25.2" customHeight="1">
      <c r="A317" s="1597" t="s">
        <v>7451</v>
      </c>
      <c r="B317" s="1597" t="s">
        <v>7452</v>
      </c>
      <c r="C317" s="1597" t="s">
        <v>1044</v>
      </c>
      <c r="D317" s="1597" t="s">
        <v>8003</v>
      </c>
      <c r="E317" s="1597" t="s">
        <v>8004</v>
      </c>
      <c r="F317" s="1711" t="s">
        <v>7993</v>
      </c>
      <c r="G317" s="1597">
        <v>8</v>
      </c>
      <c r="H317" s="1597">
        <v>8</v>
      </c>
      <c r="I317" s="1597">
        <v>8</v>
      </c>
      <c r="J317" s="1597">
        <v>10</v>
      </c>
      <c r="K317" s="1624">
        <f t="shared" si="7"/>
        <v>1.25</v>
      </c>
      <c r="L317" s="1583" t="s">
        <v>7192</v>
      </c>
      <c r="M317" s="45"/>
      <c r="N317" s="45"/>
      <c r="O317" s="45"/>
      <c r="P317" s="45"/>
      <c r="Q317" s="45"/>
      <c r="R317" s="45"/>
      <c r="S317" s="45"/>
      <c r="T317" s="45"/>
      <c r="U317" s="45"/>
      <c r="V317" s="45"/>
      <c r="W317" s="45"/>
      <c r="X317" s="45"/>
      <c r="Y317" s="45"/>
    </row>
    <row r="318" spans="1:26" ht="25.2" customHeight="1">
      <c r="A318" s="1597" t="s">
        <v>7451</v>
      </c>
      <c r="B318" s="1597" t="s">
        <v>7452</v>
      </c>
      <c r="C318" s="1597" t="s">
        <v>1044</v>
      </c>
      <c r="D318" s="1597" t="s">
        <v>8005</v>
      </c>
      <c r="E318" s="1625" t="s">
        <v>8006</v>
      </c>
      <c r="F318" s="1711" t="s">
        <v>7993</v>
      </c>
      <c r="G318" s="1597">
        <v>8</v>
      </c>
      <c r="H318" s="1597">
        <v>8</v>
      </c>
      <c r="I318" s="1597">
        <v>8</v>
      </c>
      <c r="J318" s="1597">
        <v>10</v>
      </c>
      <c r="K318" s="1624">
        <f t="shared" si="7"/>
        <v>1.25</v>
      </c>
      <c r="L318" s="1583" t="s">
        <v>7192</v>
      </c>
      <c r="M318" s="45"/>
      <c r="N318" s="45"/>
      <c r="O318" s="45"/>
      <c r="P318" s="45"/>
      <c r="Q318" s="45"/>
      <c r="R318" s="45"/>
      <c r="S318" s="45"/>
      <c r="T318" s="45"/>
      <c r="U318" s="45"/>
      <c r="V318" s="45"/>
      <c r="W318" s="45"/>
      <c r="X318" s="45"/>
      <c r="Y318" s="45"/>
    </row>
    <row r="319" spans="1:26" ht="25.2" customHeight="1">
      <c r="A319" s="1597" t="s">
        <v>7451</v>
      </c>
      <c r="B319" s="1597" t="s">
        <v>7452</v>
      </c>
      <c r="C319" s="1597" t="s">
        <v>1044</v>
      </c>
      <c r="D319" s="1597" t="s">
        <v>8007</v>
      </c>
      <c r="E319" s="1625" t="s">
        <v>8008</v>
      </c>
      <c r="F319" s="1711" t="s">
        <v>7993</v>
      </c>
      <c r="G319" s="1597">
        <v>8</v>
      </c>
      <c r="H319" s="1597">
        <v>8</v>
      </c>
      <c r="I319" s="1597">
        <v>8</v>
      </c>
      <c r="J319" s="1597">
        <v>10</v>
      </c>
      <c r="K319" s="1624">
        <f t="shared" si="7"/>
        <v>1.25</v>
      </c>
      <c r="L319" s="1583" t="s">
        <v>7192</v>
      </c>
      <c r="M319" s="45"/>
      <c r="N319" s="45"/>
      <c r="O319" s="45"/>
      <c r="P319" s="45"/>
      <c r="Q319" s="45"/>
      <c r="R319" s="45"/>
      <c r="S319" s="45"/>
      <c r="T319" s="45"/>
      <c r="U319" s="45"/>
      <c r="V319" s="45"/>
      <c r="W319" s="45"/>
      <c r="X319" s="45"/>
      <c r="Y319" s="45"/>
    </row>
    <row r="320" spans="1:26" ht="25.2" customHeight="1">
      <c r="A320" s="1597" t="s">
        <v>7451</v>
      </c>
      <c r="B320" s="1597" t="s">
        <v>7452</v>
      </c>
      <c r="C320" s="1597" t="s">
        <v>1044</v>
      </c>
      <c r="D320" s="1597" t="s">
        <v>8009</v>
      </c>
      <c r="E320" s="1625" t="s">
        <v>8010</v>
      </c>
      <c r="F320" s="1711" t="s">
        <v>7993</v>
      </c>
      <c r="G320" s="1597">
        <v>8</v>
      </c>
      <c r="H320" s="1597">
        <v>8</v>
      </c>
      <c r="I320" s="1597">
        <v>8</v>
      </c>
      <c r="J320" s="1597">
        <v>10</v>
      </c>
      <c r="K320" s="1624">
        <f t="shared" si="7"/>
        <v>1.25</v>
      </c>
      <c r="L320" s="1583" t="s">
        <v>7192</v>
      </c>
      <c r="M320" s="45"/>
      <c r="N320" s="45"/>
      <c r="O320" s="45"/>
      <c r="P320" s="45"/>
      <c r="Q320" s="45"/>
      <c r="R320" s="45"/>
      <c r="S320" s="45"/>
      <c r="T320" s="45"/>
      <c r="U320" s="45"/>
      <c r="V320" s="45"/>
      <c r="W320" s="45"/>
      <c r="X320" s="45"/>
      <c r="Y320" s="45"/>
    </row>
    <row r="321" spans="1:25" ht="25.2" customHeight="1">
      <c r="A321" s="1597" t="s">
        <v>7451</v>
      </c>
      <c r="B321" s="1597" t="s">
        <v>7452</v>
      </c>
      <c r="C321" s="1597" t="s">
        <v>1044</v>
      </c>
      <c r="D321" s="1597" t="s">
        <v>8011</v>
      </c>
      <c r="E321" s="1625" t="s">
        <v>6476</v>
      </c>
      <c r="F321" s="1711" t="s">
        <v>7993</v>
      </c>
      <c r="G321" s="1597">
        <v>8</v>
      </c>
      <c r="H321" s="1597">
        <v>8</v>
      </c>
      <c r="I321" s="1597">
        <v>8</v>
      </c>
      <c r="J321" s="1597">
        <v>10</v>
      </c>
      <c r="K321" s="1624">
        <f t="shared" si="7"/>
        <v>1.25</v>
      </c>
      <c r="L321" s="1583" t="s">
        <v>7192</v>
      </c>
      <c r="M321" s="45"/>
      <c r="N321" s="45"/>
      <c r="O321" s="45"/>
      <c r="P321" s="45"/>
      <c r="Q321" s="45"/>
      <c r="R321" s="45"/>
      <c r="S321" s="45"/>
      <c r="T321" s="45"/>
      <c r="U321" s="45"/>
      <c r="V321" s="45"/>
      <c r="W321" s="45"/>
      <c r="X321" s="45"/>
      <c r="Y321" s="45"/>
    </row>
    <row r="322" spans="1:25" ht="25.2" customHeight="1">
      <c r="A322" s="1597" t="s">
        <v>7451</v>
      </c>
      <c r="B322" s="1597" t="s">
        <v>7452</v>
      </c>
      <c r="C322" s="1597" t="s">
        <v>1044</v>
      </c>
      <c r="D322" s="1592" t="s">
        <v>8012</v>
      </c>
      <c r="E322" s="1625" t="s">
        <v>8013</v>
      </c>
      <c r="F322" s="1711" t="s">
        <v>7993</v>
      </c>
      <c r="G322" s="1597">
        <v>8</v>
      </c>
      <c r="H322" s="1597">
        <v>8</v>
      </c>
      <c r="I322" s="1597">
        <v>8</v>
      </c>
      <c r="J322" s="1597">
        <v>10</v>
      </c>
      <c r="K322" s="1624">
        <f t="shared" si="7"/>
        <v>1.25</v>
      </c>
      <c r="L322" s="1583" t="s">
        <v>7192</v>
      </c>
      <c r="M322" s="45"/>
      <c r="N322" s="45"/>
      <c r="O322" s="45"/>
      <c r="P322" s="45"/>
      <c r="Q322" s="45"/>
      <c r="R322" s="45"/>
      <c r="S322" s="45"/>
      <c r="T322" s="45"/>
      <c r="U322" s="45"/>
      <c r="V322" s="45"/>
      <c r="W322" s="45"/>
      <c r="X322" s="45"/>
      <c r="Y322" s="45"/>
    </row>
    <row r="323" spans="1:25" ht="25.2" customHeight="1">
      <c r="A323" s="1590" t="s">
        <v>8014</v>
      </c>
      <c r="B323" s="1590" t="s">
        <v>8015</v>
      </c>
      <c r="C323" s="1584" t="s">
        <v>1044</v>
      </c>
      <c r="D323" s="1590" t="s">
        <v>8016</v>
      </c>
      <c r="E323" s="1584" t="s">
        <v>8017</v>
      </c>
      <c r="F323" s="1712" t="s">
        <v>1540</v>
      </c>
      <c r="G323" s="1584">
        <v>5</v>
      </c>
      <c r="H323" s="1584">
        <v>3</v>
      </c>
      <c r="I323" s="1584">
        <v>5</v>
      </c>
      <c r="J323" s="1728">
        <v>20</v>
      </c>
      <c r="K323" s="1651">
        <f>J323/G323</f>
        <v>4</v>
      </c>
      <c r="L323" s="1583" t="s">
        <v>7192</v>
      </c>
      <c r="M323" s="45"/>
      <c r="N323" s="45"/>
      <c r="O323" s="45"/>
      <c r="P323" s="45"/>
      <c r="Q323" s="45"/>
      <c r="R323" s="45"/>
      <c r="S323" s="45"/>
      <c r="T323" s="45"/>
      <c r="U323" s="45"/>
      <c r="V323" s="45"/>
      <c r="W323" s="45"/>
      <c r="X323" s="45"/>
      <c r="Y323" s="45"/>
    </row>
    <row r="324" spans="1:25" ht="25.2" customHeight="1">
      <c r="A324" s="1590" t="s">
        <v>8014</v>
      </c>
      <c r="B324" s="1590" t="s">
        <v>8015</v>
      </c>
      <c r="C324" s="1584" t="s">
        <v>1044</v>
      </c>
      <c r="D324" s="1590" t="s">
        <v>8018</v>
      </c>
      <c r="E324" s="1584" t="s">
        <v>8019</v>
      </c>
      <c r="F324" s="1712" t="s">
        <v>1540</v>
      </c>
      <c r="G324" s="1584">
        <v>5</v>
      </c>
      <c r="H324" s="1584">
        <v>3</v>
      </c>
      <c r="I324" s="1584">
        <v>5</v>
      </c>
      <c r="J324" s="1728">
        <v>20</v>
      </c>
      <c r="K324" s="1651">
        <f t="shared" ref="K324:K330" si="8">J324/G324</f>
        <v>4</v>
      </c>
      <c r="L324" s="1583" t="s">
        <v>7192</v>
      </c>
      <c r="M324" s="45"/>
      <c r="N324" s="45"/>
      <c r="O324" s="45"/>
      <c r="P324" s="45"/>
      <c r="Q324" s="45"/>
      <c r="R324" s="45"/>
      <c r="S324" s="45"/>
      <c r="T324" s="45"/>
      <c r="U324" s="45"/>
      <c r="V324" s="45"/>
      <c r="W324" s="45"/>
      <c r="X324" s="45"/>
      <c r="Y324" s="45"/>
    </row>
    <row r="325" spans="1:25" ht="25.2" customHeight="1">
      <c r="A325" s="1590" t="s">
        <v>8014</v>
      </c>
      <c r="B325" s="1590" t="s">
        <v>8015</v>
      </c>
      <c r="C325" s="1584" t="s">
        <v>1044</v>
      </c>
      <c r="D325" s="1590" t="s">
        <v>8020</v>
      </c>
      <c r="E325" s="1584" t="s">
        <v>8021</v>
      </c>
      <c r="F325" s="1712" t="s">
        <v>8022</v>
      </c>
      <c r="G325" s="1584">
        <v>5</v>
      </c>
      <c r="H325" s="1584">
        <v>3</v>
      </c>
      <c r="I325" s="1584">
        <v>5</v>
      </c>
      <c r="J325" s="1728">
        <v>10</v>
      </c>
      <c r="K325" s="1651">
        <f t="shared" si="8"/>
        <v>2</v>
      </c>
      <c r="L325" s="1583" t="s">
        <v>7192</v>
      </c>
      <c r="M325" s="45"/>
      <c r="N325" s="45"/>
      <c r="O325" s="45"/>
      <c r="P325" s="45"/>
      <c r="Q325" s="45"/>
      <c r="R325" s="45"/>
      <c r="S325" s="45"/>
      <c r="T325" s="45"/>
      <c r="U325" s="45"/>
      <c r="V325" s="45"/>
      <c r="W325" s="45"/>
      <c r="X325" s="45"/>
      <c r="Y325" s="45"/>
    </row>
    <row r="326" spans="1:25" ht="25.2" customHeight="1">
      <c r="A326" s="1590" t="s">
        <v>8014</v>
      </c>
      <c r="B326" s="1590" t="s">
        <v>8015</v>
      </c>
      <c r="C326" s="1584" t="s">
        <v>1044</v>
      </c>
      <c r="D326" s="1590" t="s">
        <v>8023</v>
      </c>
      <c r="E326" s="1584" t="s">
        <v>8024</v>
      </c>
      <c r="F326" s="1712" t="s">
        <v>1540</v>
      </c>
      <c r="G326" s="1584">
        <v>5</v>
      </c>
      <c r="H326" s="1584">
        <v>3</v>
      </c>
      <c r="I326" s="1584">
        <v>5</v>
      </c>
      <c r="J326" s="1728">
        <v>20</v>
      </c>
      <c r="K326" s="1651">
        <f t="shared" si="8"/>
        <v>4</v>
      </c>
      <c r="L326" s="1583" t="s">
        <v>7192</v>
      </c>
      <c r="M326" s="48"/>
      <c r="N326" s="48"/>
      <c r="O326" s="48"/>
      <c r="P326" s="48"/>
      <c r="Q326" s="48"/>
      <c r="R326" s="48"/>
      <c r="S326" s="48"/>
      <c r="T326" s="48"/>
      <c r="U326" s="48"/>
      <c r="V326" s="48"/>
      <c r="W326" s="48"/>
      <c r="X326" s="48"/>
      <c r="Y326" s="48"/>
    </row>
    <row r="327" spans="1:25" ht="25.2" customHeight="1">
      <c r="A327" s="1590" t="s">
        <v>8014</v>
      </c>
      <c r="B327" s="1590" t="s">
        <v>8015</v>
      </c>
      <c r="C327" s="1584" t="s">
        <v>1044</v>
      </c>
      <c r="D327" s="1590" t="s">
        <v>8025</v>
      </c>
      <c r="E327" s="1584" t="s">
        <v>8026</v>
      </c>
      <c r="F327" s="1712" t="s">
        <v>8022</v>
      </c>
      <c r="G327" s="1584">
        <v>5</v>
      </c>
      <c r="H327" s="1584">
        <v>3</v>
      </c>
      <c r="I327" s="1584">
        <v>5</v>
      </c>
      <c r="J327" s="1728">
        <v>10</v>
      </c>
      <c r="K327" s="1651">
        <f t="shared" si="8"/>
        <v>2</v>
      </c>
      <c r="L327" s="1583" t="s">
        <v>7192</v>
      </c>
      <c r="M327" s="48"/>
      <c r="N327" s="48"/>
      <c r="O327" s="48"/>
      <c r="P327" s="48"/>
      <c r="Q327" s="48"/>
      <c r="R327" s="48"/>
      <c r="S327" s="48"/>
      <c r="T327" s="48"/>
      <c r="U327" s="48"/>
      <c r="V327" s="48"/>
      <c r="W327" s="48"/>
      <c r="X327" s="48"/>
      <c r="Y327" s="48"/>
    </row>
    <row r="328" spans="1:25" ht="25.2" customHeight="1">
      <c r="A328" s="1590" t="s">
        <v>8014</v>
      </c>
      <c r="B328" s="1590" t="s">
        <v>8015</v>
      </c>
      <c r="C328" s="1584" t="s">
        <v>1044</v>
      </c>
      <c r="D328" s="1590" t="s">
        <v>8027</v>
      </c>
      <c r="E328" s="1584" t="s">
        <v>8028</v>
      </c>
      <c r="F328" s="1712" t="s">
        <v>1540</v>
      </c>
      <c r="G328" s="1584">
        <v>5</v>
      </c>
      <c r="H328" s="1584">
        <v>3</v>
      </c>
      <c r="I328" s="1584">
        <v>5</v>
      </c>
      <c r="J328" s="1728">
        <v>20</v>
      </c>
      <c r="K328" s="1651">
        <f t="shared" si="8"/>
        <v>4</v>
      </c>
      <c r="L328" s="1583" t="s">
        <v>7192</v>
      </c>
      <c r="M328" s="48"/>
      <c r="N328" s="48"/>
      <c r="O328" s="48"/>
      <c r="P328" s="48"/>
      <c r="Q328" s="48"/>
      <c r="R328" s="48"/>
      <c r="S328" s="48"/>
      <c r="T328" s="48"/>
      <c r="U328" s="48"/>
      <c r="V328" s="48"/>
      <c r="W328" s="48"/>
      <c r="X328" s="48"/>
      <c r="Y328" s="48"/>
    </row>
    <row r="329" spans="1:25" ht="25.2" customHeight="1">
      <c r="A329" s="1590" t="s">
        <v>8014</v>
      </c>
      <c r="B329" s="1590" t="s">
        <v>8015</v>
      </c>
      <c r="C329" s="1584" t="s">
        <v>1044</v>
      </c>
      <c r="D329" s="1590" t="s">
        <v>8029</v>
      </c>
      <c r="E329" s="1584" t="s">
        <v>8030</v>
      </c>
      <c r="F329" s="1712" t="s">
        <v>1540</v>
      </c>
      <c r="G329" s="1584">
        <v>5</v>
      </c>
      <c r="H329" s="1584">
        <v>3</v>
      </c>
      <c r="I329" s="1584">
        <v>5</v>
      </c>
      <c r="J329" s="1728">
        <v>20</v>
      </c>
      <c r="K329" s="1651">
        <f t="shared" si="8"/>
        <v>4</v>
      </c>
      <c r="L329" s="1583" t="s">
        <v>7192</v>
      </c>
      <c r="M329" s="48"/>
      <c r="N329" s="48"/>
      <c r="O329" s="48"/>
      <c r="P329" s="48"/>
      <c r="Q329" s="48"/>
      <c r="R329" s="48"/>
      <c r="S329" s="48"/>
      <c r="T329" s="48"/>
      <c r="U329" s="48"/>
      <c r="V329" s="48"/>
      <c r="W329" s="48"/>
      <c r="X329" s="48"/>
      <c r="Y329" s="48"/>
    </row>
    <row r="330" spans="1:25" ht="25.2" customHeight="1">
      <c r="A330" s="1590" t="s">
        <v>8014</v>
      </c>
      <c r="B330" s="1590" t="s">
        <v>8015</v>
      </c>
      <c r="C330" s="1584" t="s">
        <v>1044</v>
      </c>
      <c r="D330" s="1590" t="s">
        <v>8031</v>
      </c>
      <c r="E330" s="1584" t="s">
        <v>8032</v>
      </c>
      <c r="F330" s="1712" t="s">
        <v>1540</v>
      </c>
      <c r="G330" s="1584">
        <v>5</v>
      </c>
      <c r="H330" s="1584">
        <v>3</v>
      </c>
      <c r="I330" s="1584">
        <v>5</v>
      </c>
      <c r="J330" s="1728">
        <v>20</v>
      </c>
      <c r="K330" s="1651">
        <f t="shared" si="8"/>
        <v>4</v>
      </c>
      <c r="L330" s="1583" t="s">
        <v>7192</v>
      </c>
      <c r="M330" s="48"/>
      <c r="N330" s="48"/>
      <c r="O330" s="48"/>
      <c r="P330" s="48"/>
      <c r="Q330" s="48"/>
      <c r="R330" s="48"/>
      <c r="S330" s="48"/>
      <c r="T330" s="48"/>
      <c r="U330" s="48"/>
      <c r="V330" s="48"/>
      <c r="W330" s="48"/>
      <c r="X330" s="48"/>
      <c r="Y330" s="48"/>
    </row>
    <row r="331" spans="1:25" ht="25.2" customHeight="1">
      <c r="A331" s="1597" t="s">
        <v>7451</v>
      </c>
      <c r="B331" s="1597" t="s">
        <v>7452</v>
      </c>
      <c r="C331" s="1597" t="s">
        <v>1044</v>
      </c>
      <c r="D331" s="1597" t="s">
        <v>7991</v>
      </c>
      <c r="E331" s="1623" t="s">
        <v>7992</v>
      </c>
      <c r="F331" s="1711" t="s">
        <v>7993</v>
      </c>
      <c r="G331" s="1597">
        <v>8</v>
      </c>
      <c r="H331" s="1597">
        <v>8</v>
      </c>
      <c r="I331" s="1597">
        <v>8</v>
      </c>
      <c r="J331" s="1597">
        <v>10</v>
      </c>
      <c r="K331" s="1626">
        <f>J331/G331</f>
        <v>1.25</v>
      </c>
      <c r="L331" s="1627" t="s">
        <v>7198</v>
      </c>
      <c r="M331" s="19"/>
      <c r="N331" s="19"/>
      <c r="O331" s="19"/>
      <c r="P331" s="19"/>
      <c r="Q331" s="19"/>
      <c r="R331" s="19"/>
      <c r="S331" s="19"/>
      <c r="T331" s="19"/>
      <c r="U331" s="19"/>
      <c r="V331" s="19"/>
      <c r="W331" s="19"/>
      <c r="X331" s="19"/>
      <c r="Y331" s="19"/>
    </row>
    <row r="332" spans="1:25" ht="25.2" customHeight="1">
      <c r="A332" s="1597" t="s">
        <v>7451</v>
      </c>
      <c r="B332" s="1597" t="s">
        <v>7452</v>
      </c>
      <c r="C332" s="1597" t="s">
        <v>1044</v>
      </c>
      <c r="D332" s="1597" t="s">
        <v>7994</v>
      </c>
      <c r="E332" s="1625" t="s">
        <v>7460</v>
      </c>
      <c r="F332" s="1711" t="s">
        <v>7993</v>
      </c>
      <c r="G332" s="1597">
        <v>8</v>
      </c>
      <c r="H332" s="1597">
        <v>8</v>
      </c>
      <c r="I332" s="1597">
        <v>8</v>
      </c>
      <c r="J332" s="1597">
        <v>10</v>
      </c>
      <c r="K332" s="1626">
        <f>J332/G332</f>
        <v>1.25</v>
      </c>
      <c r="L332" s="1627" t="s">
        <v>7198</v>
      </c>
      <c r="M332" s="19"/>
      <c r="N332" s="19"/>
      <c r="O332" s="19"/>
      <c r="P332" s="19"/>
      <c r="Q332" s="19"/>
      <c r="R332" s="19"/>
      <c r="S332" s="19"/>
      <c r="T332" s="19"/>
      <c r="U332" s="19"/>
      <c r="V332" s="19"/>
      <c r="W332" s="19"/>
      <c r="X332" s="19"/>
      <c r="Y332" s="19"/>
    </row>
    <row r="333" spans="1:25" ht="25.2" customHeight="1">
      <c r="A333" s="1597" t="s">
        <v>7451</v>
      </c>
      <c r="B333" s="1597" t="s">
        <v>7452</v>
      </c>
      <c r="C333" s="1597" t="s">
        <v>1044</v>
      </c>
      <c r="D333" s="1597" t="s">
        <v>7995</v>
      </c>
      <c r="E333" s="1625" t="s">
        <v>7996</v>
      </c>
      <c r="F333" s="1711" t="s">
        <v>7993</v>
      </c>
      <c r="G333" s="1597">
        <v>8</v>
      </c>
      <c r="H333" s="1597">
        <v>8</v>
      </c>
      <c r="I333" s="1597">
        <v>8</v>
      </c>
      <c r="J333" s="1597">
        <v>10</v>
      </c>
      <c r="K333" s="1626">
        <f>J333/G333</f>
        <v>1.25</v>
      </c>
      <c r="L333" s="1627" t="s">
        <v>7198</v>
      </c>
      <c r="M333" s="19"/>
      <c r="N333" s="19"/>
      <c r="O333" s="19"/>
      <c r="P333" s="19"/>
      <c r="Q333" s="19"/>
      <c r="R333" s="19"/>
      <c r="S333" s="19"/>
      <c r="T333" s="19"/>
      <c r="U333" s="19"/>
      <c r="V333" s="19"/>
      <c r="W333" s="19"/>
      <c r="X333" s="19"/>
      <c r="Y333" s="19"/>
    </row>
    <row r="334" spans="1:25" ht="25.2" customHeight="1">
      <c r="A334" s="1597" t="s">
        <v>7451</v>
      </c>
      <c r="B334" s="1597" t="s">
        <v>7452</v>
      </c>
      <c r="C334" s="1597" t="s">
        <v>1044</v>
      </c>
      <c r="D334" s="1597" t="s">
        <v>7997</v>
      </c>
      <c r="E334" s="1625" t="s">
        <v>6178</v>
      </c>
      <c r="F334" s="1711" t="s">
        <v>7993</v>
      </c>
      <c r="G334" s="1597">
        <v>8</v>
      </c>
      <c r="H334" s="1597">
        <v>8</v>
      </c>
      <c r="I334" s="1597">
        <v>8</v>
      </c>
      <c r="J334" s="1597">
        <v>10</v>
      </c>
      <c r="K334" s="1626">
        <f>J334/G334</f>
        <v>1.25</v>
      </c>
      <c r="L334" s="1627" t="s">
        <v>7198</v>
      </c>
      <c r="M334" s="19"/>
      <c r="N334" s="19"/>
      <c r="O334" s="19"/>
      <c r="P334" s="19"/>
      <c r="Q334" s="19"/>
      <c r="R334" s="19"/>
      <c r="S334" s="19"/>
      <c r="T334" s="19"/>
      <c r="U334" s="19"/>
      <c r="V334" s="19"/>
      <c r="W334" s="19"/>
      <c r="X334" s="19"/>
      <c r="Y334" s="19"/>
    </row>
    <row r="335" spans="1:25" ht="25.2" customHeight="1">
      <c r="A335" s="1597" t="s">
        <v>7451</v>
      </c>
      <c r="B335" s="1597" t="s">
        <v>7452</v>
      </c>
      <c r="C335" s="1597" t="s">
        <v>1044</v>
      </c>
      <c r="D335" s="1597" t="s">
        <v>7998</v>
      </c>
      <c r="E335" s="1625" t="s">
        <v>6481</v>
      </c>
      <c r="F335" s="1711" t="s">
        <v>7993</v>
      </c>
      <c r="G335" s="1597">
        <v>8</v>
      </c>
      <c r="H335" s="1597">
        <v>8</v>
      </c>
      <c r="I335" s="1597">
        <v>8</v>
      </c>
      <c r="J335" s="1597">
        <v>10</v>
      </c>
      <c r="K335" s="1626">
        <f>J335/G335</f>
        <v>1.25</v>
      </c>
      <c r="L335" s="1627" t="s">
        <v>7198</v>
      </c>
      <c r="M335" s="19"/>
      <c r="N335" s="19"/>
      <c r="O335" s="19"/>
      <c r="P335" s="19"/>
      <c r="Q335" s="19"/>
      <c r="R335" s="19"/>
      <c r="S335" s="19"/>
      <c r="T335" s="19"/>
      <c r="U335" s="19"/>
      <c r="V335" s="19"/>
      <c r="W335" s="19"/>
      <c r="X335" s="19"/>
      <c r="Y335" s="19"/>
    </row>
    <row r="336" spans="1:25" ht="25.2" customHeight="1">
      <c r="A336" s="1597" t="s">
        <v>7451</v>
      </c>
      <c r="B336" s="1597" t="s">
        <v>7452</v>
      </c>
      <c r="C336" s="1597" t="s">
        <v>1044</v>
      </c>
      <c r="D336" s="1597" t="s">
        <v>7999</v>
      </c>
      <c r="E336" s="1625" t="s">
        <v>8000</v>
      </c>
      <c r="F336" s="1711" t="s">
        <v>7993</v>
      </c>
      <c r="G336" s="1597">
        <v>8</v>
      </c>
      <c r="H336" s="1597">
        <v>8</v>
      </c>
      <c r="I336" s="1597">
        <v>8</v>
      </c>
      <c r="J336" s="1597">
        <v>10</v>
      </c>
      <c r="K336" s="1626">
        <f t="shared" ref="K336:K343" si="9">J336/G336</f>
        <v>1.25</v>
      </c>
      <c r="L336" s="1627" t="s">
        <v>7198</v>
      </c>
      <c r="M336" s="19"/>
      <c r="N336" s="19"/>
      <c r="O336" s="19"/>
      <c r="P336" s="19"/>
      <c r="Q336" s="19"/>
      <c r="R336" s="19"/>
      <c r="S336" s="19"/>
      <c r="T336" s="19"/>
      <c r="U336" s="19"/>
      <c r="V336" s="19"/>
      <c r="W336" s="19"/>
      <c r="X336" s="19"/>
      <c r="Y336" s="19"/>
    </row>
    <row r="337" spans="1:26" ht="25.2" customHeight="1">
      <c r="A337" s="1597" t="s">
        <v>7451</v>
      </c>
      <c r="B337" s="1597" t="s">
        <v>7452</v>
      </c>
      <c r="C337" s="1597" t="s">
        <v>1044</v>
      </c>
      <c r="D337" s="1597" t="s">
        <v>8001</v>
      </c>
      <c r="E337" s="1625" t="s">
        <v>8002</v>
      </c>
      <c r="F337" s="1711" t="s">
        <v>7993</v>
      </c>
      <c r="G337" s="1597">
        <v>8</v>
      </c>
      <c r="H337" s="1597">
        <v>8</v>
      </c>
      <c r="I337" s="1597">
        <v>8</v>
      </c>
      <c r="J337" s="1597">
        <v>10</v>
      </c>
      <c r="K337" s="1626">
        <f t="shared" si="9"/>
        <v>1.25</v>
      </c>
      <c r="L337" s="1627" t="s">
        <v>7198</v>
      </c>
      <c r="M337" s="19"/>
      <c r="N337" s="19"/>
      <c r="O337" s="19"/>
      <c r="P337" s="19"/>
      <c r="Q337" s="19"/>
      <c r="R337" s="19"/>
      <c r="S337" s="19"/>
      <c r="T337" s="19"/>
      <c r="U337" s="19"/>
      <c r="V337" s="19"/>
      <c r="W337" s="19"/>
      <c r="X337" s="19"/>
      <c r="Y337" s="19"/>
    </row>
    <row r="338" spans="1:26" ht="25.2" customHeight="1">
      <c r="A338" s="1597" t="s">
        <v>7451</v>
      </c>
      <c r="B338" s="1597" t="s">
        <v>7452</v>
      </c>
      <c r="C338" s="1597" t="s">
        <v>1044</v>
      </c>
      <c r="D338" s="1597" t="s">
        <v>8003</v>
      </c>
      <c r="E338" s="1597" t="s">
        <v>8004</v>
      </c>
      <c r="F338" s="1711" t="s">
        <v>7993</v>
      </c>
      <c r="G338" s="1597">
        <v>8</v>
      </c>
      <c r="H338" s="1597">
        <v>8</v>
      </c>
      <c r="I338" s="1597">
        <v>8</v>
      </c>
      <c r="J338" s="1597">
        <v>10</v>
      </c>
      <c r="K338" s="1626">
        <f t="shared" si="9"/>
        <v>1.25</v>
      </c>
      <c r="L338" s="1627" t="s">
        <v>7198</v>
      </c>
      <c r="M338" s="19"/>
      <c r="N338" s="19"/>
      <c r="O338" s="19"/>
      <c r="P338" s="19"/>
      <c r="Q338" s="19"/>
      <c r="R338" s="19"/>
      <c r="S338" s="19"/>
      <c r="T338" s="19"/>
      <c r="U338" s="19"/>
      <c r="V338" s="19"/>
      <c r="W338" s="19"/>
      <c r="X338" s="19"/>
      <c r="Y338" s="19"/>
    </row>
    <row r="339" spans="1:26" ht="25.2" customHeight="1">
      <c r="A339" s="1597" t="s">
        <v>7451</v>
      </c>
      <c r="B339" s="1597" t="s">
        <v>7452</v>
      </c>
      <c r="C339" s="1597" t="s">
        <v>1044</v>
      </c>
      <c r="D339" s="1597" t="s">
        <v>8005</v>
      </c>
      <c r="E339" s="1625" t="s">
        <v>8006</v>
      </c>
      <c r="F339" s="1711" t="s">
        <v>7993</v>
      </c>
      <c r="G339" s="1597">
        <v>8</v>
      </c>
      <c r="H339" s="1597">
        <v>8</v>
      </c>
      <c r="I339" s="1597">
        <v>8</v>
      </c>
      <c r="J339" s="1597">
        <v>10</v>
      </c>
      <c r="K339" s="1626">
        <f t="shared" si="9"/>
        <v>1.25</v>
      </c>
      <c r="L339" s="1627" t="s">
        <v>7198</v>
      </c>
      <c r="M339" s="19"/>
      <c r="N339" s="19"/>
      <c r="O339" s="19"/>
      <c r="P339" s="19"/>
      <c r="Q339" s="19"/>
      <c r="R339" s="19"/>
      <c r="S339" s="19"/>
      <c r="T339" s="19"/>
      <c r="U339" s="19"/>
      <c r="V339" s="19"/>
      <c r="W339" s="19"/>
      <c r="X339" s="19"/>
      <c r="Y339" s="19"/>
    </row>
    <row r="340" spans="1:26" ht="25.2" customHeight="1">
      <c r="A340" s="1597" t="s">
        <v>7451</v>
      </c>
      <c r="B340" s="1597" t="s">
        <v>7452</v>
      </c>
      <c r="C340" s="1597" t="s">
        <v>1044</v>
      </c>
      <c r="D340" s="1597" t="s">
        <v>8007</v>
      </c>
      <c r="E340" s="1625" t="s">
        <v>8008</v>
      </c>
      <c r="F340" s="1711" t="s">
        <v>7993</v>
      </c>
      <c r="G340" s="1597">
        <v>8</v>
      </c>
      <c r="H340" s="1597">
        <v>8</v>
      </c>
      <c r="I340" s="1597">
        <v>8</v>
      </c>
      <c r="J340" s="1597">
        <v>10</v>
      </c>
      <c r="K340" s="1626">
        <f t="shared" si="9"/>
        <v>1.25</v>
      </c>
      <c r="L340" s="1627" t="s">
        <v>7198</v>
      </c>
      <c r="M340" s="19"/>
      <c r="N340" s="19"/>
      <c r="O340" s="19"/>
      <c r="P340" s="19"/>
      <c r="Q340" s="19"/>
      <c r="R340" s="19"/>
      <c r="S340" s="19"/>
      <c r="T340" s="19"/>
      <c r="U340" s="19"/>
      <c r="V340" s="19"/>
      <c r="W340" s="19"/>
      <c r="X340" s="19"/>
      <c r="Y340" s="19"/>
    </row>
    <row r="341" spans="1:26" ht="25.2" customHeight="1">
      <c r="A341" s="1597" t="s">
        <v>7451</v>
      </c>
      <c r="B341" s="1597" t="s">
        <v>7452</v>
      </c>
      <c r="C341" s="1597" t="s">
        <v>1044</v>
      </c>
      <c r="D341" s="1597" t="s">
        <v>8009</v>
      </c>
      <c r="E341" s="1625" t="s">
        <v>8010</v>
      </c>
      <c r="F341" s="1711" t="s">
        <v>7993</v>
      </c>
      <c r="G341" s="1597">
        <v>8</v>
      </c>
      <c r="H341" s="1597">
        <v>8</v>
      </c>
      <c r="I341" s="1597">
        <v>8</v>
      </c>
      <c r="J341" s="1597">
        <v>10</v>
      </c>
      <c r="K341" s="1626">
        <f t="shared" si="9"/>
        <v>1.25</v>
      </c>
      <c r="L341" s="1627" t="s">
        <v>7198</v>
      </c>
      <c r="M341" s="19"/>
      <c r="N341" s="19"/>
      <c r="O341" s="19"/>
      <c r="P341" s="19"/>
      <c r="Q341" s="19"/>
      <c r="R341" s="19"/>
      <c r="S341" s="19"/>
      <c r="T341" s="19"/>
      <c r="U341" s="19"/>
      <c r="V341" s="19"/>
      <c r="W341" s="19"/>
      <c r="X341" s="19"/>
      <c r="Y341" s="19"/>
    </row>
    <row r="342" spans="1:26" ht="25.2" customHeight="1">
      <c r="A342" s="1597" t="s">
        <v>7451</v>
      </c>
      <c r="B342" s="1597" t="s">
        <v>7452</v>
      </c>
      <c r="C342" s="1597" t="s">
        <v>1044</v>
      </c>
      <c r="D342" s="1597" t="s">
        <v>8011</v>
      </c>
      <c r="E342" s="1625" t="s">
        <v>6476</v>
      </c>
      <c r="F342" s="1711" t="s">
        <v>7993</v>
      </c>
      <c r="G342" s="1597">
        <v>8</v>
      </c>
      <c r="H342" s="1597">
        <v>8</v>
      </c>
      <c r="I342" s="1597">
        <v>8</v>
      </c>
      <c r="J342" s="1597">
        <v>10</v>
      </c>
      <c r="K342" s="1626">
        <f t="shared" si="9"/>
        <v>1.25</v>
      </c>
      <c r="L342" s="1627" t="s">
        <v>7198</v>
      </c>
      <c r="M342" s="19"/>
      <c r="N342" s="19"/>
      <c r="O342" s="19"/>
      <c r="P342" s="19"/>
      <c r="Q342" s="19"/>
      <c r="R342" s="19"/>
      <c r="S342" s="19"/>
      <c r="T342" s="19"/>
      <c r="U342" s="19"/>
      <c r="V342" s="19"/>
      <c r="W342" s="19"/>
      <c r="X342" s="19"/>
      <c r="Y342" s="19"/>
    </row>
    <row r="343" spans="1:26" ht="25.2" customHeight="1">
      <c r="A343" s="1597" t="s">
        <v>7451</v>
      </c>
      <c r="B343" s="1597" t="s">
        <v>7452</v>
      </c>
      <c r="C343" s="1597" t="s">
        <v>1044</v>
      </c>
      <c r="D343" s="1597" t="s">
        <v>8012</v>
      </c>
      <c r="E343" s="1625" t="s">
        <v>8013</v>
      </c>
      <c r="F343" s="1711" t="s">
        <v>7993</v>
      </c>
      <c r="G343" s="1597">
        <v>8</v>
      </c>
      <c r="H343" s="1597">
        <v>8</v>
      </c>
      <c r="I343" s="1597">
        <v>8</v>
      </c>
      <c r="J343" s="1597">
        <v>10</v>
      </c>
      <c r="K343" s="1626">
        <f t="shared" si="9"/>
        <v>1.25</v>
      </c>
      <c r="L343" s="1627" t="s">
        <v>7198</v>
      </c>
      <c r="M343" s="19"/>
      <c r="N343" s="19"/>
      <c r="O343" s="19"/>
      <c r="P343" s="19"/>
      <c r="Q343" s="19"/>
      <c r="R343" s="19"/>
      <c r="S343" s="19"/>
      <c r="T343" s="19"/>
      <c r="U343" s="19"/>
      <c r="V343" s="19"/>
      <c r="W343" s="19"/>
      <c r="X343" s="19"/>
      <c r="Y343" s="19"/>
    </row>
    <row r="344" spans="1:26" ht="25.2" customHeight="1">
      <c r="A344" s="1597" t="s">
        <v>8014</v>
      </c>
      <c r="B344" s="1597" t="s">
        <v>8015</v>
      </c>
      <c r="C344" s="1597" t="s">
        <v>1044</v>
      </c>
      <c r="D344" s="1597" t="s">
        <v>8016</v>
      </c>
      <c r="E344" s="1597" t="s">
        <v>8017</v>
      </c>
      <c r="F344" s="1711" t="s">
        <v>1540</v>
      </c>
      <c r="G344" s="1597">
        <v>5</v>
      </c>
      <c r="H344" s="1597">
        <v>3</v>
      </c>
      <c r="I344" s="1597">
        <v>5</v>
      </c>
      <c r="J344" s="1729">
        <v>20</v>
      </c>
      <c r="K344" s="1626">
        <f>J344/G344</f>
        <v>4</v>
      </c>
      <c r="L344" s="1627" t="s">
        <v>7198</v>
      </c>
      <c r="M344" s="19"/>
      <c r="N344" s="19"/>
      <c r="O344" s="19"/>
      <c r="P344" s="19"/>
      <c r="Q344" s="19"/>
      <c r="R344" s="19"/>
      <c r="S344" s="19"/>
      <c r="T344" s="19"/>
      <c r="U344" s="19"/>
      <c r="V344" s="19"/>
      <c r="W344" s="19"/>
      <c r="X344" s="19"/>
      <c r="Y344" s="19"/>
    </row>
    <row r="345" spans="1:26" ht="25.2" customHeight="1">
      <c r="A345" s="1597" t="s">
        <v>8014</v>
      </c>
      <c r="B345" s="1597" t="s">
        <v>8015</v>
      </c>
      <c r="C345" s="1597" t="s">
        <v>1044</v>
      </c>
      <c r="D345" s="1597" t="s">
        <v>8018</v>
      </c>
      <c r="E345" s="1597" t="s">
        <v>8019</v>
      </c>
      <c r="F345" s="1711" t="s">
        <v>1540</v>
      </c>
      <c r="G345" s="1597">
        <v>5</v>
      </c>
      <c r="H345" s="1597">
        <v>3</v>
      </c>
      <c r="I345" s="1597">
        <v>5</v>
      </c>
      <c r="J345" s="1729">
        <v>20</v>
      </c>
      <c r="K345" s="1626">
        <f t="shared" ref="K345:K351" si="10">J345/G345</f>
        <v>4</v>
      </c>
      <c r="L345" s="1627" t="s">
        <v>7198</v>
      </c>
      <c r="M345" s="19"/>
      <c r="N345" s="19"/>
      <c r="O345" s="19"/>
      <c r="P345" s="19"/>
      <c r="Q345" s="19"/>
      <c r="R345" s="19"/>
      <c r="S345" s="19"/>
      <c r="T345" s="19"/>
      <c r="U345" s="19"/>
      <c r="V345" s="19"/>
      <c r="W345" s="19"/>
      <c r="X345" s="19"/>
      <c r="Y345" s="19"/>
    </row>
    <row r="346" spans="1:26" ht="25.2" customHeight="1">
      <c r="A346" s="1597" t="s">
        <v>8014</v>
      </c>
      <c r="B346" s="1597" t="s">
        <v>8015</v>
      </c>
      <c r="C346" s="1597" t="s">
        <v>1044</v>
      </c>
      <c r="D346" s="1597" t="s">
        <v>8020</v>
      </c>
      <c r="E346" s="1597" t="s">
        <v>8021</v>
      </c>
      <c r="F346" s="1711" t="s">
        <v>8022</v>
      </c>
      <c r="G346" s="1597">
        <v>5</v>
      </c>
      <c r="H346" s="1597">
        <v>3</v>
      </c>
      <c r="I346" s="1597">
        <v>5</v>
      </c>
      <c r="J346" s="1729">
        <v>10</v>
      </c>
      <c r="K346" s="1626">
        <f t="shared" si="10"/>
        <v>2</v>
      </c>
      <c r="L346" s="1627" t="s">
        <v>7198</v>
      </c>
      <c r="M346" s="19"/>
      <c r="N346" s="19"/>
      <c r="O346" s="19"/>
      <c r="P346" s="19"/>
      <c r="Q346" s="19"/>
      <c r="R346" s="19"/>
      <c r="S346" s="19"/>
      <c r="T346" s="19"/>
      <c r="U346" s="19"/>
      <c r="V346" s="19"/>
      <c r="W346" s="19"/>
      <c r="X346" s="19"/>
      <c r="Y346" s="19"/>
    </row>
    <row r="347" spans="1:26" ht="25.2" customHeight="1">
      <c r="A347" s="1597" t="s">
        <v>8014</v>
      </c>
      <c r="B347" s="1597" t="s">
        <v>8015</v>
      </c>
      <c r="C347" s="1597" t="s">
        <v>1044</v>
      </c>
      <c r="D347" s="1597" t="s">
        <v>8023</v>
      </c>
      <c r="E347" s="1597" t="s">
        <v>8024</v>
      </c>
      <c r="F347" s="1711" t="s">
        <v>1540</v>
      </c>
      <c r="G347" s="1597">
        <v>5</v>
      </c>
      <c r="H347" s="1597">
        <v>3</v>
      </c>
      <c r="I347" s="1597">
        <v>5</v>
      </c>
      <c r="J347" s="1729">
        <v>20</v>
      </c>
      <c r="K347" s="1626">
        <f t="shared" si="10"/>
        <v>4</v>
      </c>
      <c r="L347" s="1627" t="s">
        <v>7198</v>
      </c>
      <c r="M347" s="19"/>
      <c r="N347" s="19"/>
      <c r="O347" s="19"/>
      <c r="P347" s="19"/>
      <c r="Q347" s="19"/>
      <c r="R347" s="19"/>
      <c r="S347" s="19"/>
      <c r="T347" s="19"/>
      <c r="U347" s="19"/>
      <c r="V347" s="19"/>
      <c r="W347" s="19"/>
      <c r="X347" s="19"/>
      <c r="Y347" s="19"/>
    </row>
    <row r="348" spans="1:26" ht="25.2" customHeight="1">
      <c r="A348" s="1597" t="s">
        <v>8014</v>
      </c>
      <c r="B348" s="1597" t="s">
        <v>8015</v>
      </c>
      <c r="C348" s="1597" t="s">
        <v>1044</v>
      </c>
      <c r="D348" s="1597" t="s">
        <v>8025</v>
      </c>
      <c r="E348" s="1597" t="s">
        <v>8026</v>
      </c>
      <c r="F348" s="1711" t="s">
        <v>8022</v>
      </c>
      <c r="G348" s="1597">
        <v>5</v>
      </c>
      <c r="H348" s="1597">
        <v>3</v>
      </c>
      <c r="I348" s="1597">
        <v>5</v>
      </c>
      <c r="J348" s="1729">
        <v>10</v>
      </c>
      <c r="K348" s="1626">
        <f t="shared" si="10"/>
        <v>2</v>
      </c>
      <c r="L348" s="1627" t="s">
        <v>7198</v>
      </c>
      <c r="M348" s="19"/>
      <c r="N348" s="19"/>
      <c r="O348" s="19"/>
      <c r="P348" s="19"/>
      <c r="Q348" s="19"/>
      <c r="R348" s="19"/>
      <c r="S348" s="19"/>
      <c r="T348" s="19"/>
      <c r="U348" s="19"/>
      <c r="V348" s="19"/>
      <c r="W348" s="19"/>
      <c r="X348" s="19"/>
      <c r="Y348" s="19"/>
    </row>
    <row r="349" spans="1:26" ht="25.2" customHeight="1">
      <c r="A349" s="1597" t="s">
        <v>8014</v>
      </c>
      <c r="B349" s="1597" t="s">
        <v>8015</v>
      </c>
      <c r="C349" s="1597" t="s">
        <v>1044</v>
      </c>
      <c r="D349" s="1597" t="s">
        <v>8027</v>
      </c>
      <c r="E349" s="1597" t="s">
        <v>8028</v>
      </c>
      <c r="F349" s="1711" t="s">
        <v>1540</v>
      </c>
      <c r="G349" s="1597">
        <v>5</v>
      </c>
      <c r="H349" s="1597">
        <v>3</v>
      </c>
      <c r="I349" s="1597">
        <v>5</v>
      </c>
      <c r="J349" s="1729">
        <v>20</v>
      </c>
      <c r="K349" s="1626">
        <f t="shared" si="10"/>
        <v>4</v>
      </c>
      <c r="L349" s="1627" t="s">
        <v>7198</v>
      </c>
      <c r="M349" s="19"/>
      <c r="N349" s="19"/>
      <c r="O349" s="19"/>
      <c r="P349" s="19"/>
      <c r="Q349" s="19"/>
      <c r="R349" s="19"/>
      <c r="S349" s="19"/>
      <c r="T349" s="19"/>
      <c r="U349" s="19"/>
      <c r="V349" s="19"/>
      <c r="W349" s="19"/>
      <c r="X349" s="19"/>
      <c r="Y349" s="19"/>
    </row>
    <row r="350" spans="1:26" ht="25.2" customHeight="1">
      <c r="A350" s="1597" t="s">
        <v>8014</v>
      </c>
      <c r="B350" s="1597" t="s">
        <v>8015</v>
      </c>
      <c r="C350" s="1597" t="s">
        <v>1044</v>
      </c>
      <c r="D350" s="1597" t="s">
        <v>8029</v>
      </c>
      <c r="E350" s="1597" t="s">
        <v>8030</v>
      </c>
      <c r="F350" s="1711" t="s">
        <v>1540</v>
      </c>
      <c r="G350" s="1597">
        <v>5</v>
      </c>
      <c r="H350" s="1597">
        <v>3</v>
      </c>
      <c r="I350" s="1597">
        <v>5</v>
      </c>
      <c r="J350" s="1729">
        <v>20</v>
      </c>
      <c r="K350" s="1626">
        <f t="shared" si="10"/>
        <v>4</v>
      </c>
      <c r="L350" s="1627" t="s">
        <v>7198</v>
      </c>
      <c r="M350" s="19"/>
      <c r="N350" s="19"/>
      <c r="O350" s="19"/>
      <c r="P350" s="19"/>
      <c r="Q350" s="19"/>
      <c r="R350" s="19"/>
      <c r="S350" s="19"/>
      <c r="T350" s="19"/>
      <c r="U350" s="19"/>
      <c r="V350" s="19"/>
      <c r="W350" s="19"/>
      <c r="X350" s="19"/>
      <c r="Y350" s="19"/>
    </row>
    <row r="351" spans="1:26" ht="25.2" customHeight="1">
      <c r="A351" s="1597" t="s">
        <v>8014</v>
      </c>
      <c r="B351" s="1597" t="s">
        <v>8015</v>
      </c>
      <c r="C351" s="1597" t="s">
        <v>1044</v>
      </c>
      <c r="D351" s="1597" t="s">
        <v>8031</v>
      </c>
      <c r="E351" s="1597" t="s">
        <v>8032</v>
      </c>
      <c r="F351" s="1711" t="s">
        <v>1540</v>
      </c>
      <c r="G351" s="1597">
        <v>5</v>
      </c>
      <c r="H351" s="1597">
        <v>3</v>
      </c>
      <c r="I351" s="1597">
        <v>5</v>
      </c>
      <c r="J351" s="1729">
        <v>20</v>
      </c>
      <c r="K351" s="1626">
        <f t="shared" si="10"/>
        <v>4</v>
      </c>
      <c r="L351" s="1627" t="s">
        <v>7198</v>
      </c>
      <c r="M351" s="19"/>
      <c r="N351" s="19"/>
      <c r="O351" s="19"/>
      <c r="P351" s="19"/>
      <c r="Q351" s="19"/>
      <c r="R351" s="19"/>
      <c r="S351" s="19"/>
      <c r="T351" s="19"/>
      <c r="U351" s="19"/>
      <c r="V351" s="19"/>
      <c r="W351" s="19"/>
      <c r="X351" s="19"/>
      <c r="Y351" s="19"/>
    </row>
    <row r="352" spans="1:26" ht="25.2" customHeight="1">
      <c r="A352" s="1597" t="s">
        <v>7451</v>
      </c>
      <c r="B352" s="1597" t="s">
        <v>7452</v>
      </c>
      <c r="C352" s="1597" t="s">
        <v>1044</v>
      </c>
      <c r="D352" s="1597" t="s">
        <v>7991</v>
      </c>
      <c r="E352" s="1623" t="s">
        <v>7992</v>
      </c>
      <c r="F352" s="1711" t="s">
        <v>7993</v>
      </c>
      <c r="G352" s="1597">
        <v>8</v>
      </c>
      <c r="H352" s="1597">
        <v>8</v>
      </c>
      <c r="I352" s="1597">
        <v>8</v>
      </c>
      <c r="J352" s="1597">
        <v>10</v>
      </c>
      <c r="K352" s="1626">
        <f>J352/G352</f>
        <v>1.25</v>
      </c>
      <c r="L352" s="1592" t="s">
        <v>7200</v>
      </c>
      <c r="M352" s="19"/>
      <c r="N352" s="19"/>
      <c r="O352" s="19"/>
      <c r="P352" s="19"/>
      <c r="Q352" s="19"/>
      <c r="R352" s="19"/>
      <c r="S352" s="19"/>
      <c r="T352" s="19"/>
      <c r="U352" s="19"/>
      <c r="V352" s="19"/>
      <c r="W352" s="19"/>
      <c r="X352" s="19"/>
      <c r="Y352" s="19"/>
      <c r="Z352" s="19"/>
    </row>
    <row r="353" spans="1:26" ht="25.2" customHeight="1">
      <c r="A353" s="1597" t="s">
        <v>7451</v>
      </c>
      <c r="B353" s="1597" t="s">
        <v>7452</v>
      </c>
      <c r="C353" s="1597" t="s">
        <v>1044</v>
      </c>
      <c r="D353" s="1597" t="s">
        <v>7994</v>
      </c>
      <c r="E353" s="1625" t="s">
        <v>7460</v>
      </c>
      <c r="F353" s="1711" t="s">
        <v>7993</v>
      </c>
      <c r="G353" s="1597">
        <v>8</v>
      </c>
      <c r="H353" s="1597">
        <v>8</v>
      </c>
      <c r="I353" s="1597">
        <v>8</v>
      </c>
      <c r="J353" s="1597">
        <v>10</v>
      </c>
      <c r="K353" s="1626">
        <f>J353/G353</f>
        <v>1.25</v>
      </c>
      <c r="L353" s="1592" t="s">
        <v>7200</v>
      </c>
      <c r="M353" s="45"/>
      <c r="N353" s="45"/>
      <c r="O353" s="45"/>
      <c r="P353" s="45"/>
      <c r="Q353" s="45"/>
      <c r="R353" s="45"/>
      <c r="S353" s="45"/>
      <c r="T353" s="45"/>
      <c r="U353" s="45"/>
      <c r="V353" s="45"/>
      <c r="W353" s="45"/>
      <c r="X353" s="45"/>
      <c r="Y353" s="45"/>
      <c r="Z353" s="45"/>
    </row>
    <row r="354" spans="1:26" ht="25.2" customHeight="1">
      <c r="A354" s="1597" t="s">
        <v>7451</v>
      </c>
      <c r="B354" s="1597" t="s">
        <v>7452</v>
      </c>
      <c r="C354" s="1597" t="s">
        <v>1044</v>
      </c>
      <c r="D354" s="1597" t="s">
        <v>7995</v>
      </c>
      <c r="E354" s="1625" t="s">
        <v>7996</v>
      </c>
      <c r="F354" s="1711" t="s">
        <v>7993</v>
      </c>
      <c r="G354" s="1597">
        <v>8</v>
      </c>
      <c r="H354" s="1597">
        <v>8</v>
      </c>
      <c r="I354" s="1597">
        <v>8</v>
      </c>
      <c r="J354" s="1597">
        <v>10</v>
      </c>
      <c r="K354" s="1626">
        <f>J354/G354</f>
        <v>1.25</v>
      </c>
      <c r="L354" s="1592" t="s">
        <v>7200</v>
      </c>
      <c r="M354" s="45"/>
      <c r="N354" s="45"/>
      <c r="O354" s="45"/>
      <c r="P354" s="45"/>
      <c r="Q354" s="45"/>
      <c r="R354" s="45"/>
      <c r="S354" s="45"/>
      <c r="T354" s="45"/>
      <c r="U354" s="45"/>
      <c r="V354" s="45"/>
      <c r="W354" s="45"/>
      <c r="X354" s="45"/>
      <c r="Y354" s="45"/>
      <c r="Z354" s="45"/>
    </row>
    <row r="355" spans="1:26" ht="25.2" customHeight="1">
      <c r="A355" s="1597" t="s">
        <v>7451</v>
      </c>
      <c r="B355" s="1597" t="s">
        <v>7452</v>
      </c>
      <c r="C355" s="1597" t="s">
        <v>1044</v>
      </c>
      <c r="D355" s="1597" t="s">
        <v>7997</v>
      </c>
      <c r="E355" s="1625" t="s">
        <v>6178</v>
      </c>
      <c r="F355" s="1711" t="s">
        <v>7993</v>
      </c>
      <c r="G355" s="1597">
        <v>8</v>
      </c>
      <c r="H355" s="1597">
        <v>8</v>
      </c>
      <c r="I355" s="1597">
        <v>8</v>
      </c>
      <c r="J355" s="1597">
        <v>10</v>
      </c>
      <c r="K355" s="1626">
        <f>J355/G355</f>
        <v>1.25</v>
      </c>
      <c r="L355" s="1592" t="s">
        <v>7200</v>
      </c>
      <c r="M355" s="45"/>
      <c r="N355" s="45"/>
      <c r="O355" s="45"/>
      <c r="P355" s="45"/>
      <c r="Q355" s="45"/>
      <c r="R355" s="45"/>
      <c r="S355" s="45"/>
      <c r="T355" s="45"/>
      <c r="U355" s="45"/>
      <c r="V355" s="45"/>
      <c r="W355" s="45"/>
      <c r="X355" s="45"/>
      <c r="Y355" s="45"/>
      <c r="Z355" s="45"/>
    </row>
    <row r="356" spans="1:26" ht="25.2" customHeight="1">
      <c r="A356" s="1597" t="s">
        <v>7451</v>
      </c>
      <c r="B356" s="1597" t="s">
        <v>7452</v>
      </c>
      <c r="C356" s="1597" t="s">
        <v>1044</v>
      </c>
      <c r="D356" s="1597" t="s">
        <v>7998</v>
      </c>
      <c r="E356" s="1625" t="s">
        <v>6481</v>
      </c>
      <c r="F356" s="1711" t="s">
        <v>7993</v>
      </c>
      <c r="G356" s="1597">
        <v>8</v>
      </c>
      <c r="H356" s="1597">
        <v>8</v>
      </c>
      <c r="I356" s="1597">
        <v>8</v>
      </c>
      <c r="J356" s="1597">
        <v>10</v>
      </c>
      <c r="K356" s="1626">
        <f>J356/G356</f>
        <v>1.25</v>
      </c>
      <c r="L356" s="1592" t="s">
        <v>7200</v>
      </c>
      <c r="M356" s="45"/>
      <c r="N356" s="45"/>
      <c r="O356" s="45"/>
      <c r="P356" s="45"/>
      <c r="Q356" s="45"/>
      <c r="R356" s="45"/>
      <c r="S356" s="45"/>
      <c r="T356" s="45"/>
      <c r="U356" s="45"/>
      <c r="V356" s="45"/>
      <c r="W356" s="45"/>
      <c r="X356" s="45"/>
      <c r="Y356" s="45"/>
      <c r="Z356" s="45"/>
    </row>
    <row r="357" spans="1:26" ht="25.2" customHeight="1">
      <c r="A357" s="1597" t="s">
        <v>7451</v>
      </c>
      <c r="B357" s="1597" t="s">
        <v>7452</v>
      </c>
      <c r="C357" s="1597" t="s">
        <v>1044</v>
      </c>
      <c r="D357" s="1597" t="s">
        <v>7999</v>
      </c>
      <c r="E357" s="1625" t="s">
        <v>8000</v>
      </c>
      <c r="F357" s="1711" t="s">
        <v>7993</v>
      </c>
      <c r="G357" s="1597">
        <v>8</v>
      </c>
      <c r="H357" s="1597">
        <v>8</v>
      </c>
      <c r="I357" s="1597">
        <v>8</v>
      </c>
      <c r="J357" s="1597">
        <v>10</v>
      </c>
      <c r="K357" s="1626">
        <f t="shared" ref="K357:K364" si="11">J357/G357</f>
        <v>1.25</v>
      </c>
      <c r="L357" s="1592" t="s">
        <v>7200</v>
      </c>
      <c r="M357" s="45"/>
      <c r="N357" s="45"/>
      <c r="O357" s="45"/>
      <c r="P357" s="45"/>
      <c r="Q357" s="45"/>
      <c r="R357" s="45"/>
      <c r="S357" s="45"/>
      <c r="T357" s="45"/>
      <c r="U357" s="45"/>
      <c r="V357" s="45"/>
      <c r="W357" s="45"/>
      <c r="X357" s="45"/>
      <c r="Y357" s="45"/>
      <c r="Z357" s="45"/>
    </row>
    <row r="358" spans="1:26" ht="25.2" customHeight="1">
      <c r="A358" s="1597" t="s">
        <v>7451</v>
      </c>
      <c r="B358" s="1597" t="s">
        <v>7452</v>
      </c>
      <c r="C358" s="1597" t="s">
        <v>1044</v>
      </c>
      <c r="D358" s="1597" t="s">
        <v>8001</v>
      </c>
      <c r="E358" s="1625" t="s">
        <v>8002</v>
      </c>
      <c r="F358" s="1711" t="s">
        <v>7993</v>
      </c>
      <c r="G358" s="1597">
        <v>8</v>
      </c>
      <c r="H358" s="1597">
        <v>8</v>
      </c>
      <c r="I358" s="1597">
        <v>8</v>
      </c>
      <c r="J358" s="1597">
        <v>10</v>
      </c>
      <c r="K358" s="1626">
        <f t="shared" si="11"/>
        <v>1.25</v>
      </c>
      <c r="L358" s="1592" t="s">
        <v>7200</v>
      </c>
      <c r="M358" s="45"/>
      <c r="N358" s="45"/>
      <c r="O358" s="45"/>
      <c r="P358" s="45"/>
      <c r="Q358" s="45"/>
      <c r="R358" s="45"/>
      <c r="S358" s="45"/>
      <c r="T358" s="45"/>
      <c r="U358" s="45"/>
      <c r="V358" s="45"/>
      <c r="W358" s="45"/>
      <c r="X358" s="45"/>
      <c r="Y358" s="45"/>
      <c r="Z358" s="45"/>
    </row>
    <row r="359" spans="1:26" ht="25.2" customHeight="1">
      <c r="A359" s="1597" t="s">
        <v>7451</v>
      </c>
      <c r="B359" s="1597" t="s">
        <v>7452</v>
      </c>
      <c r="C359" s="1597" t="s">
        <v>1044</v>
      </c>
      <c r="D359" s="1597" t="s">
        <v>8003</v>
      </c>
      <c r="E359" s="1597" t="s">
        <v>8004</v>
      </c>
      <c r="F359" s="1711" t="s">
        <v>7993</v>
      </c>
      <c r="G359" s="1597">
        <v>8</v>
      </c>
      <c r="H359" s="1597">
        <v>8</v>
      </c>
      <c r="I359" s="1597">
        <v>8</v>
      </c>
      <c r="J359" s="1597">
        <v>10</v>
      </c>
      <c r="K359" s="1626">
        <f t="shared" si="11"/>
        <v>1.25</v>
      </c>
      <c r="L359" s="1592" t="s">
        <v>7200</v>
      </c>
      <c r="M359" s="45"/>
      <c r="N359" s="45"/>
      <c r="O359" s="45"/>
      <c r="P359" s="45"/>
      <c r="Q359" s="45"/>
      <c r="R359" s="45"/>
      <c r="S359" s="45"/>
      <c r="T359" s="45"/>
      <c r="U359" s="45"/>
      <c r="V359" s="45"/>
      <c r="W359" s="45"/>
      <c r="X359" s="45"/>
      <c r="Y359" s="45"/>
      <c r="Z359" s="45"/>
    </row>
    <row r="360" spans="1:26" ht="25.2" customHeight="1">
      <c r="A360" s="1597" t="s">
        <v>7451</v>
      </c>
      <c r="B360" s="1597" t="s">
        <v>7452</v>
      </c>
      <c r="C360" s="1597" t="s">
        <v>1044</v>
      </c>
      <c r="D360" s="1597" t="s">
        <v>8005</v>
      </c>
      <c r="E360" s="1625" t="s">
        <v>8006</v>
      </c>
      <c r="F360" s="1711" t="s">
        <v>7993</v>
      </c>
      <c r="G360" s="1597">
        <v>8</v>
      </c>
      <c r="H360" s="1597">
        <v>8</v>
      </c>
      <c r="I360" s="1597">
        <v>8</v>
      </c>
      <c r="J360" s="1597">
        <v>10</v>
      </c>
      <c r="K360" s="1626">
        <f t="shared" si="11"/>
        <v>1.25</v>
      </c>
      <c r="L360" s="1592" t="s">
        <v>7200</v>
      </c>
      <c r="M360" s="45"/>
      <c r="N360" s="45"/>
      <c r="O360" s="45"/>
      <c r="P360" s="45"/>
      <c r="Q360" s="45"/>
      <c r="R360" s="45"/>
      <c r="S360" s="45"/>
      <c r="T360" s="45"/>
      <c r="U360" s="45"/>
      <c r="V360" s="45"/>
      <c r="W360" s="45"/>
      <c r="X360" s="45"/>
      <c r="Y360" s="45"/>
      <c r="Z360" s="45"/>
    </row>
    <row r="361" spans="1:26" ht="25.2" customHeight="1">
      <c r="A361" s="1597" t="s">
        <v>7451</v>
      </c>
      <c r="B361" s="1597" t="s">
        <v>7452</v>
      </c>
      <c r="C361" s="1597" t="s">
        <v>1044</v>
      </c>
      <c r="D361" s="1597" t="s">
        <v>8007</v>
      </c>
      <c r="E361" s="1625" t="s">
        <v>8008</v>
      </c>
      <c r="F361" s="1711" t="s">
        <v>7993</v>
      </c>
      <c r="G361" s="1597">
        <v>8</v>
      </c>
      <c r="H361" s="1597">
        <v>8</v>
      </c>
      <c r="I361" s="1597">
        <v>8</v>
      </c>
      <c r="J361" s="1597">
        <v>10</v>
      </c>
      <c r="K361" s="1626">
        <f t="shared" si="11"/>
        <v>1.25</v>
      </c>
      <c r="L361" s="1592" t="s">
        <v>7200</v>
      </c>
      <c r="M361" s="45"/>
      <c r="N361" s="45"/>
      <c r="O361" s="45"/>
      <c r="P361" s="45"/>
      <c r="Q361" s="45"/>
      <c r="R361" s="45"/>
      <c r="S361" s="45"/>
      <c r="T361" s="45"/>
      <c r="U361" s="45"/>
      <c r="V361" s="45"/>
      <c r="W361" s="45"/>
      <c r="X361" s="45"/>
      <c r="Y361" s="45"/>
      <c r="Z361" s="45"/>
    </row>
    <row r="362" spans="1:26" ht="25.2" customHeight="1">
      <c r="A362" s="1597" t="s">
        <v>7451</v>
      </c>
      <c r="B362" s="1597" t="s">
        <v>7452</v>
      </c>
      <c r="C362" s="1597" t="s">
        <v>1044</v>
      </c>
      <c r="D362" s="1597" t="s">
        <v>8009</v>
      </c>
      <c r="E362" s="1625" t="s">
        <v>8010</v>
      </c>
      <c r="F362" s="1711" t="s">
        <v>7993</v>
      </c>
      <c r="G362" s="1597">
        <v>8</v>
      </c>
      <c r="H362" s="1597">
        <v>8</v>
      </c>
      <c r="I362" s="1597">
        <v>8</v>
      </c>
      <c r="J362" s="1597">
        <v>10</v>
      </c>
      <c r="K362" s="1626">
        <f t="shared" si="11"/>
        <v>1.25</v>
      </c>
      <c r="L362" s="1592" t="s">
        <v>7200</v>
      </c>
      <c r="M362" s="45"/>
      <c r="N362" s="45"/>
      <c r="O362" s="45"/>
      <c r="P362" s="45"/>
      <c r="Q362" s="45"/>
      <c r="R362" s="45"/>
      <c r="S362" s="45"/>
      <c r="T362" s="45"/>
      <c r="U362" s="45"/>
      <c r="V362" s="45"/>
      <c r="W362" s="45"/>
      <c r="X362" s="45"/>
      <c r="Y362" s="45"/>
      <c r="Z362" s="45"/>
    </row>
    <row r="363" spans="1:26" ht="25.2" customHeight="1">
      <c r="A363" s="1597" t="s">
        <v>7451</v>
      </c>
      <c r="B363" s="1597" t="s">
        <v>7452</v>
      </c>
      <c r="C363" s="1597" t="s">
        <v>1044</v>
      </c>
      <c r="D363" s="1597" t="s">
        <v>8011</v>
      </c>
      <c r="E363" s="1625" t="s">
        <v>6476</v>
      </c>
      <c r="F363" s="1711" t="s">
        <v>7993</v>
      </c>
      <c r="G363" s="1597">
        <v>8</v>
      </c>
      <c r="H363" s="1597">
        <v>8</v>
      </c>
      <c r="I363" s="1597">
        <v>8</v>
      </c>
      <c r="J363" s="1597">
        <v>10</v>
      </c>
      <c r="K363" s="1626">
        <f t="shared" si="11"/>
        <v>1.25</v>
      </c>
      <c r="L363" s="1592" t="s">
        <v>7200</v>
      </c>
      <c r="M363" s="45"/>
      <c r="N363" s="45"/>
      <c r="O363" s="45"/>
      <c r="P363" s="45"/>
      <c r="Q363" s="45"/>
      <c r="R363" s="45"/>
      <c r="S363" s="45"/>
      <c r="T363" s="45"/>
      <c r="U363" s="45"/>
      <c r="V363" s="45"/>
      <c r="W363" s="45"/>
      <c r="X363" s="45"/>
      <c r="Y363" s="45"/>
      <c r="Z363" s="45"/>
    </row>
    <row r="364" spans="1:26" ht="25.2" customHeight="1">
      <c r="A364" s="1597" t="s">
        <v>7451</v>
      </c>
      <c r="B364" s="1597" t="s">
        <v>7452</v>
      </c>
      <c r="C364" s="1597" t="s">
        <v>1044</v>
      </c>
      <c r="D364" s="1597" t="s">
        <v>8012</v>
      </c>
      <c r="E364" s="1625" t="s">
        <v>8013</v>
      </c>
      <c r="F364" s="1711" t="s">
        <v>7993</v>
      </c>
      <c r="G364" s="1597">
        <v>8</v>
      </c>
      <c r="H364" s="1597">
        <v>8</v>
      </c>
      <c r="I364" s="1597">
        <v>8</v>
      </c>
      <c r="J364" s="1597">
        <v>10</v>
      </c>
      <c r="K364" s="1626">
        <f t="shared" si="11"/>
        <v>1.25</v>
      </c>
      <c r="L364" s="1592" t="s">
        <v>7200</v>
      </c>
      <c r="M364" s="45"/>
      <c r="N364" s="45"/>
      <c r="O364" s="45"/>
      <c r="P364" s="45"/>
      <c r="Q364" s="45"/>
      <c r="R364" s="45"/>
      <c r="S364" s="45"/>
      <c r="T364" s="45"/>
      <c r="U364" s="45"/>
      <c r="V364" s="45"/>
      <c r="W364" s="45"/>
      <c r="X364" s="45"/>
      <c r="Y364" s="45"/>
      <c r="Z364" s="45"/>
    </row>
    <row r="365" spans="1:26" ht="25.2" customHeight="1">
      <c r="A365" s="1637" t="s">
        <v>8033</v>
      </c>
      <c r="B365" s="1637" t="s">
        <v>8034</v>
      </c>
      <c r="C365" s="1637" t="s">
        <v>1044</v>
      </c>
      <c r="D365" s="1597" t="s">
        <v>8035</v>
      </c>
      <c r="E365" s="1597" t="s">
        <v>8036</v>
      </c>
      <c r="F365" s="1597" t="s">
        <v>8037</v>
      </c>
      <c r="G365" s="1648">
        <v>2</v>
      </c>
      <c r="H365" s="1624">
        <v>2</v>
      </c>
      <c r="I365" s="1597">
        <v>2</v>
      </c>
      <c r="J365" s="1597">
        <v>20</v>
      </c>
      <c r="K365" s="1624">
        <v>10</v>
      </c>
      <c r="L365" s="1592" t="s">
        <v>7222</v>
      </c>
      <c r="M365" s="45"/>
      <c r="N365" s="45"/>
      <c r="O365" s="45"/>
      <c r="P365" s="45"/>
      <c r="Q365" s="45"/>
      <c r="R365" s="45"/>
      <c r="S365" s="45"/>
      <c r="T365" s="45"/>
      <c r="U365" s="45"/>
      <c r="V365" s="45"/>
      <c r="W365" s="45"/>
      <c r="X365" s="45"/>
      <c r="Y365" s="45"/>
      <c r="Z365" s="45"/>
    </row>
    <row r="366" spans="1:26" ht="25.2" customHeight="1">
      <c r="A366" s="1637" t="s">
        <v>8033</v>
      </c>
      <c r="B366" s="1637" t="s">
        <v>8034</v>
      </c>
      <c r="C366" s="1637" t="s">
        <v>1044</v>
      </c>
      <c r="D366" s="1597" t="s">
        <v>8038</v>
      </c>
      <c r="E366" s="1597" t="s">
        <v>8039</v>
      </c>
      <c r="F366" s="1597" t="s">
        <v>8037</v>
      </c>
      <c r="G366" s="1648">
        <v>2</v>
      </c>
      <c r="H366" s="1624">
        <v>2</v>
      </c>
      <c r="I366" s="1597">
        <v>2</v>
      </c>
      <c r="J366" s="1597">
        <v>20</v>
      </c>
      <c r="K366" s="1624">
        <v>10</v>
      </c>
      <c r="L366" s="1592" t="s">
        <v>7222</v>
      </c>
      <c r="M366" s="45"/>
      <c r="N366" s="45"/>
      <c r="O366" s="45"/>
      <c r="P366" s="45"/>
      <c r="Q366" s="45"/>
      <c r="R366" s="45"/>
      <c r="S366" s="45"/>
      <c r="T366" s="45"/>
      <c r="U366" s="45"/>
      <c r="V366" s="45"/>
      <c r="W366" s="45"/>
      <c r="X366" s="45"/>
      <c r="Y366" s="45"/>
      <c r="Z366" s="45"/>
    </row>
    <row r="367" spans="1:26" ht="25.2" customHeight="1">
      <c r="A367" s="1597" t="s">
        <v>9525</v>
      </c>
      <c r="B367" s="1597" t="s">
        <v>7470</v>
      </c>
      <c r="C367" s="1637" t="s">
        <v>1044</v>
      </c>
      <c r="D367" s="1597" t="s">
        <v>8040</v>
      </c>
      <c r="E367" s="1628" t="s">
        <v>8041</v>
      </c>
      <c r="F367" s="1597" t="s">
        <v>7993</v>
      </c>
      <c r="G367" s="1648">
        <v>9</v>
      </c>
      <c r="H367" s="1648">
        <v>6</v>
      </c>
      <c r="I367" s="1597">
        <v>9</v>
      </c>
      <c r="J367" s="1597">
        <v>20</v>
      </c>
      <c r="K367" s="1624">
        <f>J367/G367</f>
        <v>2.2222222222222223</v>
      </c>
      <c r="L367" s="1583" t="s">
        <v>7222</v>
      </c>
      <c r="M367" s="45"/>
      <c r="N367" s="45"/>
      <c r="O367" s="45"/>
      <c r="P367" s="45"/>
      <c r="Q367" s="45"/>
      <c r="R367" s="45"/>
      <c r="S367" s="45"/>
      <c r="T367" s="45"/>
      <c r="U367" s="45"/>
      <c r="V367" s="45"/>
      <c r="W367" s="45"/>
      <c r="X367" s="45"/>
      <c r="Y367" s="45"/>
      <c r="Z367" s="45"/>
    </row>
    <row r="368" spans="1:26" ht="25.2" customHeight="1">
      <c r="A368" s="1597" t="s">
        <v>7602</v>
      </c>
      <c r="B368" s="1597" t="s">
        <v>7603</v>
      </c>
      <c r="C368" s="1629" t="s">
        <v>1044</v>
      </c>
      <c r="D368" s="1597" t="s">
        <v>7604</v>
      </c>
      <c r="E368" s="1630" t="s">
        <v>7605</v>
      </c>
      <c r="F368" s="1629" t="s">
        <v>8042</v>
      </c>
      <c r="G368" s="1629">
        <v>3</v>
      </c>
      <c r="H368" s="1629">
        <v>3</v>
      </c>
      <c r="I368" s="1629">
        <v>3</v>
      </c>
      <c r="J368" s="1597">
        <v>20</v>
      </c>
      <c r="K368" s="1713">
        <f>J368/G368</f>
        <v>6.666666666666667</v>
      </c>
      <c r="L368" s="1589" t="s">
        <v>7767</v>
      </c>
      <c r="M368" s="19"/>
      <c r="N368" s="19"/>
      <c r="O368" s="19"/>
      <c r="P368" s="19"/>
      <c r="Q368" s="19"/>
      <c r="R368" s="19"/>
      <c r="S368" s="19"/>
      <c r="T368" s="19"/>
      <c r="U368" s="19"/>
      <c r="V368" s="19"/>
      <c r="W368" s="19"/>
      <c r="X368" s="19"/>
      <c r="Y368" s="19"/>
      <c r="Z368" s="19"/>
    </row>
    <row r="369" spans="1:26" ht="25.2" customHeight="1">
      <c r="A369" s="1597" t="s">
        <v>8043</v>
      </c>
      <c r="B369" s="1597" t="s">
        <v>8034</v>
      </c>
      <c r="C369" s="1597" t="s">
        <v>1044</v>
      </c>
      <c r="D369" s="1597" t="s">
        <v>8044</v>
      </c>
      <c r="E369" s="1630" t="s">
        <v>8045</v>
      </c>
      <c r="F369" s="1597" t="s">
        <v>1636</v>
      </c>
      <c r="G369" s="1597">
        <v>2</v>
      </c>
      <c r="H369" s="1597">
        <v>2</v>
      </c>
      <c r="I369" s="1594">
        <v>2</v>
      </c>
      <c r="J369" s="1594">
        <v>20</v>
      </c>
      <c r="K369" s="1595">
        <v>10</v>
      </c>
      <c r="L369" s="1583" t="s">
        <v>7266</v>
      </c>
      <c r="M369" s="19"/>
      <c r="N369" s="19"/>
      <c r="O369" s="19"/>
      <c r="P369" s="19"/>
      <c r="Q369" s="19"/>
      <c r="R369" s="19"/>
      <c r="S369" s="19"/>
      <c r="T369" s="19"/>
      <c r="U369" s="19"/>
      <c r="V369" s="19"/>
      <c r="W369" s="19"/>
      <c r="X369" s="19"/>
      <c r="Y369" s="19"/>
      <c r="Z369" s="19"/>
    </row>
    <row r="370" spans="1:26" ht="25.2" customHeight="1">
      <c r="A370" s="1637" t="s">
        <v>8046</v>
      </c>
      <c r="B370" s="1637" t="s">
        <v>8034</v>
      </c>
      <c r="C370" s="1637" t="s">
        <v>1044</v>
      </c>
      <c r="D370" s="1645" t="s">
        <v>8047</v>
      </c>
      <c r="E370" s="1631" t="s">
        <v>8048</v>
      </c>
      <c r="F370" s="1645" t="s">
        <v>1636</v>
      </c>
      <c r="G370" s="1646">
        <v>2</v>
      </c>
      <c r="H370" s="1647">
        <v>2</v>
      </c>
      <c r="I370" s="1597">
        <v>2</v>
      </c>
      <c r="J370" s="1597">
        <v>20</v>
      </c>
      <c r="K370" s="1624">
        <v>10</v>
      </c>
      <c r="L370" s="1583" t="s">
        <v>7266</v>
      </c>
      <c r="M370" s="45"/>
      <c r="N370" s="45"/>
      <c r="O370" s="45"/>
      <c r="P370" s="45"/>
      <c r="Q370" s="45"/>
      <c r="R370" s="45"/>
      <c r="S370" s="45"/>
      <c r="T370" s="45"/>
      <c r="U370" s="45"/>
      <c r="V370" s="45"/>
      <c r="W370" s="45"/>
      <c r="X370" s="45"/>
      <c r="Y370" s="45"/>
      <c r="Z370" s="45"/>
    </row>
    <row r="371" spans="1:26" s="993" customFormat="1" ht="25.2" customHeight="1">
      <c r="A371" s="1586" t="s">
        <v>7538</v>
      </c>
      <c r="B371" s="1586" t="s">
        <v>7532</v>
      </c>
      <c r="C371" s="1586" t="s">
        <v>1044</v>
      </c>
      <c r="D371" s="1586" t="s">
        <v>8049</v>
      </c>
      <c r="E371" s="1586" t="s">
        <v>8050</v>
      </c>
      <c r="F371" s="1586" t="s">
        <v>8051</v>
      </c>
      <c r="G371" s="1584">
        <v>12</v>
      </c>
      <c r="H371" s="1584">
        <v>7</v>
      </c>
      <c r="I371" s="1584">
        <v>14</v>
      </c>
      <c r="J371" s="1656">
        <v>20</v>
      </c>
      <c r="K371" s="1730">
        <f>J371/G371</f>
        <v>1.6666666666666667</v>
      </c>
      <c r="L371" s="1643" t="s">
        <v>7204</v>
      </c>
      <c r="M371" s="1193"/>
      <c r="N371" s="1193"/>
      <c r="O371" s="1193"/>
      <c r="P371" s="1193"/>
      <c r="Q371" s="1193"/>
      <c r="R371" s="1193"/>
      <c r="S371" s="1193"/>
      <c r="T371" s="1193"/>
      <c r="U371" s="1193"/>
      <c r="V371" s="1193"/>
      <c r="W371" s="1193"/>
      <c r="X371" s="1193"/>
      <c r="Y371" s="1193"/>
      <c r="Z371" s="1193"/>
    </row>
    <row r="372" spans="1:26" s="993" customFormat="1" ht="25.2" customHeight="1">
      <c r="A372" s="1586" t="s">
        <v>7543</v>
      </c>
      <c r="B372" s="1586" t="s">
        <v>7544</v>
      </c>
      <c r="C372" s="1586" t="s">
        <v>1044</v>
      </c>
      <c r="D372" s="1644" t="s">
        <v>8052</v>
      </c>
      <c r="E372" s="1644" t="s">
        <v>8053</v>
      </c>
      <c r="F372" s="1644" t="s">
        <v>8054</v>
      </c>
      <c r="G372" s="1584">
        <v>1</v>
      </c>
      <c r="H372" s="1584">
        <v>1</v>
      </c>
      <c r="I372" s="1584">
        <v>7</v>
      </c>
      <c r="J372" s="1584">
        <v>20</v>
      </c>
      <c r="K372" s="1730">
        <f t="shared" ref="K372:K378" si="12">J372/G372</f>
        <v>20</v>
      </c>
      <c r="L372" s="1643" t="s">
        <v>7204</v>
      </c>
      <c r="M372" s="282"/>
      <c r="N372" s="282"/>
      <c r="O372" s="282"/>
      <c r="P372" s="282"/>
      <c r="Q372" s="282"/>
      <c r="R372" s="282"/>
      <c r="S372" s="282"/>
      <c r="T372" s="282"/>
      <c r="U372" s="282"/>
      <c r="V372" s="282"/>
      <c r="W372" s="282"/>
      <c r="X372" s="282"/>
      <c r="Y372" s="282"/>
      <c r="Z372" s="282"/>
    </row>
    <row r="373" spans="1:26" s="993" customFormat="1" ht="25.2" customHeight="1">
      <c r="A373" s="1586" t="s">
        <v>7543</v>
      </c>
      <c r="B373" s="1586" t="s">
        <v>7544</v>
      </c>
      <c r="C373" s="1586" t="s">
        <v>1044</v>
      </c>
      <c r="D373" s="1586" t="s">
        <v>8055</v>
      </c>
      <c r="E373" s="1586" t="s">
        <v>8056</v>
      </c>
      <c r="F373" s="1586" t="s">
        <v>1636</v>
      </c>
      <c r="G373" s="1731">
        <v>1</v>
      </c>
      <c r="H373" s="1651">
        <v>1</v>
      </c>
      <c r="I373" s="1584">
        <v>7</v>
      </c>
      <c r="J373" s="1584">
        <v>20</v>
      </c>
      <c r="K373" s="1730">
        <f t="shared" si="12"/>
        <v>20</v>
      </c>
      <c r="L373" s="1643" t="s">
        <v>7204</v>
      </c>
      <c r="M373" s="282"/>
      <c r="N373" s="282"/>
      <c r="O373" s="282"/>
      <c r="P373" s="282"/>
      <c r="Q373" s="282"/>
      <c r="R373" s="282"/>
      <c r="S373" s="282"/>
      <c r="T373" s="282"/>
      <c r="U373" s="282"/>
      <c r="V373" s="282"/>
      <c r="W373" s="282"/>
      <c r="X373" s="282"/>
      <c r="Y373" s="282"/>
      <c r="Z373" s="282"/>
    </row>
    <row r="374" spans="1:26" s="993" customFormat="1" ht="25.2" customHeight="1">
      <c r="A374" s="1586" t="s">
        <v>7543</v>
      </c>
      <c r="B374" s="1586" t="s">
        <v>7544</v>
      </c>
      <c r="C374" s="1586" t="s">
        <v>1044</v>
      </c>
      <c r="D374" s="1590" t="s">
        <v>8057</v>
      </c>
      <c r="E374" s="1586" t="s">
        <v>8058</v>
      </c>
      <c r="F374" s="1590" t="s">
        <v>8059</v>
      </c>
      <c r="G374" s="1731">
        <v>1</v>
      </c>
      <c r="H374" s="1651">
        <v>1</v>
      </c>
      <c r="I374" s="1584">
        <v>7</v>
      </c>
      <c r="J374" s="1584">
        <v>20</v>
      </c>
      <c r="K374" s="1730">
        <f t="shared" si="12"/>
        <v>20</v>
      </c>
      <c r="L374" s="1643" t="s">
        <v>7204</v>
      </c>
      <c r="M374" s="282"/>
      <c r="N374" s="282"/>
      <c r="O374" s="282"/>
      <c r="P374" s="282"/>
      <c r="Q374" s="282"/>
      <c r="R374" s="282"/>
      <c r="S374" s="282"/>
      <c r="T374" s="282"/>
      <c r="U374" s="282"/>
      <c r="V374" s="282"/>
      <c r="W374" s="282"/>
      <c r="X374" s="282"/>
      <c r="Y374" s="282"/>
      <c r="Z374" s="282"/>
    </row>
    <row r="375" spans="1:26" s="993" customFormat="1" ht="25.2" customHeight="1">
      <c r="A375" s="1586" t="s">
        <v>7543</v>
      </c>
      <c r="B375" s="1586" t="s">
        <v>7544</v>
      </c>
      <c r="C375" s="1586" t="s">
        <v>1044</v>
      </c>
      <c r="D375" s="1590" t="s">
        <v>8060</v>
      </c>
      <c r="E375" s="1586" t="s">
        <v>8061</v>
      </c>
      <c r="F375" s="1590" t="s">
        <v>8062</v>
      </c>
      <c r="G375" s="1731">
        <v>1</v>
      </c>
      <c r="H375" s="1651">
        <v>1</v>
      </c>
      <c r="I375" s="1584">
        <v>7</v>
      </c>
      <c r="J375" s="1584">
        <v>20</v>
      </c>
      <c r="K375" s="1730">
        <f t="shared" si="12"/>
        <v>20</v>
      </c>
      <c r="L375" s="1643" t="s">
        <v>7204</v>
      </c>
      <c r="M375" s="282"/>
      <c r="N375" s="282"/>
      <c r="O375" s="282"/>
      <c r="P375" s="282"/>
      <c r="Q375" s="282"/>
      <c r="R375" s="282"/>
      <c r="S375" s="282"/>
      <c r="T375" s="282"/>
      <c r="U375" s="282"/>
      <c r="V375" s="282"/>
      <c r="W375" s="282"/>
      <c r="X375" s="282"/>
      <c r="Y375" s="282"/>
      <c r="Z375" s="282"/>
    </row>
    <row r="376" spans="1:26" s="993" customFormat="1" ht="25.2" customHeight="1">
      <c r="A376" s="1632" t="s">
        <v>7556</v>
      </c>
      <c r="B376" s="1590" t="s">
        <v>7557</v>
      </c>
      <c r="C376" s="1584" t="s">
        <v>1044</v>
      </c>
      <c r="D376" s="1590" t="s">
        <v>8063</v>
      </c>
      <c r="E376" s="1657" t="s">
        <v>8064</v>
      </c>
      <c r="F376" s="1632" t="s">
        <v>8065</v>
      </c>
      <c r="G376" s="1721">
        <v>4</v>
      </c>
      <c r="H376" s="1722">
        <v>2</v>
      </c>
      <c r="I376" s="1584">
        <v>4</v>
      </c>
      <c r="J376" s="1584">
        <v>20</v>
      </c>
      <c r="K376" s="1730">
        <f t="shared" si="12"/>
        <v>5</v>
      </c>
      <c r="L376" s="1643" t="s">
        <v>7204</v>
      </c>
      <c r="M376" s="282"/>
      <c r="N376" s="282"/>
      <c r="O376" s="282"/>
      <c r="P376" s="282"/>
      <c r="Q376" s="282"/>
      <c r="R376" s="282"/>
      <c r="S376" s="282"/>
      <c r="T376" s="282"/>
      <c r="U376" s="282"/>
      <c r="V376" s="282"/>
      <c r="W376" s="282"/>
      <c r="X376" s="282"/>
      <c r="Y376" s="282"/>
      <c r="Z376" s="282"/>
    </row>
    <row r="377" spans="1:26" s="993" customFormat="1" ht="25.2" customHeight="1">
      <c r="A377" s="1643" t="s">
        <v>8066</v>
      </c>
      <c r="B377" s="1656" t="s">
        <v>8067</v>
      </c>
      <c r="C377" s="1657" t="s">
        <v>1044</v>
      </c>
      <c r="D377" s="1657" t="s">
        <v>8068</v>
      </c>
      <c r="E377" s="1657" t="s">
        <v>8069</v>
      </c>
      <c r="F377" s="1632" t="s">
        <v>8070</v>
      </c>
      <c r="G377" s="1721">
        <v>1</v>
      </c>
      <c r="H377" s="1722">
        <v>1</v>
      </c>
      <c r="I377" s="1584">
        <v>1</v>
      </c>
      <c r="J377" s="1584">
        <v>20</v>
      </c>
      <c r="K377" s="1730">
        <f t="shared" si="12"/>
        <v>20</v>
      </c>
      <c r="L377" s="1643" t="s">
        <v>7204</v>
      </c>
      <c r="M377" s="282"/>
      <c r="N377" s="282"/>
      <c r="O377" s="282"/>
      <c r="P377" s="282"/>
      <c r="Q377" s="282"/>
      <c r="R377" s="282"/>
      <c r="S377" s="282"/>
      <c r="T377" s="282"/>
      <c r="U377" s="282"/>
      <c r="V377" s="282"/>
      <c r="W377" s="282"/>
      <c r="X377" s="282"/>
      <c r="Y377" s="282"/>
      <c r="Z377" s="282"/>
    </row>
    <row r="378" spans="1:26" s="993" customFormat="1" ht="25.2" customHeight="1">
      <c r="A378" s="1590" t="s">
        <v>8071</v>
      </c>
      <c r="B378" s="1590" t="s">
        <v>8072</v>
      </c>
      <c r="C378" s="1657" t="s">
        <v>1044</v>
      </c>
      <c r="D378" s="1590" t="s">
        <v>8073</v>
      </c>
      <c r="E378" s="1657" t="s">
        <v>8074</v>
      </c>
      <c r="F378" s="1632" t="s">
        <v>4602</v>
      </c>
      <c r="G378" s="1721">
        <v>1</v>
      </c>
      <c r="H378" s="1722">
        <v>1</v>
      </c>
      <c r="I378" s="1584">
        <v>2</v>
      </c>
      <c r="J378" s="1584">
        <v>20</v>
      </c>
      <c r="K378" s="1730">
        <f t="shared" si="12"/>
        <v>20</v>
      </c>
      <c r="L378" s="1643" t="s">
        <v>7204</v>
      </c>
      <c r="M378" s="282"/>
      <c r="N378" s="282"/>
      <c r="O378" s="282"/>
      <c r="P378" s="282"/>
      <c r="Q378" s="282"/>
      <c r="R378" s="282"/>
      <c r="S378" s="282"/>
      <c r="T378" s="282"/>
      <c r="U378" s="282"/>
      <c r="V378" s="282"/>
      <c r="W378" s="282"/>
      <c r="X378" s="282"/>
      <c r="Y378" s="282"/>
      <c r="Z378" s="282"/>
    </row>
    <row r="379" spans="1:26" ht="25.2" customHeight="1">
      <c r="A379" s="1637" t="s">
        <v>8075</v>
      </c>
      <c r="B379" s="1637" t="s">
        <v>8076</v>
      </c>
      <c r="C379" s="1637" t="s">
        <v>1044</v>
      </c>
      <c r="D379" s="1637" t="s">
        <v>8077</v>
      </c>
      <c r="E379" s="1637" t="s">
        <v>8078</v>
      </c>
      <c r="F379" s="1637" t="s">
        <v>8022</v>
      </c>
      <c r="G379" s="1597">
        <v>4</v>
      </c>
      <c r="H379" s="1597">
        <v>4</v>
      </c>
      <c r="I379" s="1597">
        <v>4</v>
      </c>
      <c r="J379" s="1597">
        <v>10</v>
      </c>
      <c r="K379" s="1713">
        <v>2.5</v>
      </c>
      <c r="L379" s="1589" t="s">
        <v>7332</v>
      </c>
      <c r="M379" s="19"/>
      <c r="N379" s="19"/>
      <c r="O379" s="19"/>
      <c r="P379" s="19"/>
      <c r="Q379" s="19"/>
      <c r="R379" s="19"/>
      <c r="S379" s="19"/>
      <c r="T379" s="19"/>
      <c r="U379" s="19"/>
      <c r="V379" s="19"/>
      <c r="W379" s="19"/>
      <c r="X379" s="19"/>
      <c r="Y379" s="19"/>
      <c r="Z379" s="19"/>
    </row>
    <row r="380" spans="1:26" ht="25.2" customHeight="1">
      <c r="A380" s="1629" t="s">
        <v>8079</v>
      </c>
      <c r="B380" s="1637" t="s">
        <v>8080</v>
      </c>
      <c r="C380" s="1637" t="s">
        <v>1044</v>
      </c>
      <c r="D380" s="1637" t="s">
        <v>8081</v>
      </c>
      <c r="E380" s="1637" t="s">
        <v>8082</v>
      </c>
      <c r="F380" s="1637" t="s">
        <v>8083</v>
      </c>
      <c r="G380" s="1597">
        <v>1</v>
      </c>
      <c r="H380" s="1597">
        <v>1</v>
      </c>
      <c r="I380" s="1597">
        <v>1</v>
      </c>
      <c r="J380" s="1597">
        <v>10</v>
      </c>
      <c r="K380" s="1713">
        <f>J380</f>
        <v>10</v>
      </c>
      <c r="L380" s="1589" t="s">
        <v>7332</v>
      </c>
      <c r="M380" s="19"/>
      <c r="N380" s="19"/>
      <c r="O380" s="19"/>
      <c r="P380" s="19"/>
      <c r="Q380" s="19"/>
      <c r="R380" s="19"/>
      <c r="S380" s="19"/>
      <c r="T380" s="19"/>
      <c r="U380" s="19"/>
      <c r="V380" s="19"/>
      <c r="W380" s="19"/>
      <c r="X380" s="19"/>
      <c r="Y380" s="19"/>
      <c r="Z380" s="19"/>
    </row>
    <row r="381" spans="1:26" ht="25.2" customHeight="1">
      <c r="A381" s="1597" t="s">
        <v>7602</v>
      </c>
      <c r="B381" s="1597" t="s">
        <v>7603</v>
      </c>
      <c r="C381" s="1629" t="s">
        <v>1044</v>
      </c>
      <c r="D381" s="1597" t="s">
        <v>7604</v>
      </c>
      <c r="E381" s="1633" t="s">
        <v>7605</v>
      </c>
      <c r="F381" s="1629" t="s">
        <v>8042</v>
      </c>
      <c r="G381" s="1629">
        <v>3</v>
      </c>
      <c r="H381" s="1629">
        <v>3</v>
      </c>
      <c r="I381" s="1629">
        <v>3</v>
      </c>
      <c r="J381" s="1597">
        <v>20</v>
      </c>
      <c r="K381" s="1713">
        <v>6.67</v>
      </c>
      <c r="L381" s="1589" t="s">
        <v>7332</v>
      </c>
      <c r="M381" s="19"/>
      <c r="N381" s="19"/>
      <c r="O381" s="19"/>
      <c r="P381" s="19"/>
      <c r="Q381" s="19"/>
      <c r="R381" s="19"/>
      <c r="S381" s="19"/>
      <c r="T381" s="19"/>
      <c r="U381" s="19"/>
      <c r="V381" s="19"/>
      <c r="W381" s="19"/>
      <c r="X381" s="19"/>
      <c r="Y381" s="19"/>
      <c r="Z381" s="19"/>
    </row>
    <row r="382" spans="1:26" ht="25.2" customHeight="1">
      <c r="A382" s="1597" t="s">
        <v>8084</v>
      </c>
      <c r="B382" s="1597" t="s">
        <v>8085</v>
      </c>
      <c r="C382" s="1629" t="s">
        <v>1044</v>
      </c>
      <c r="D382" s="1637" t="s">
        <v>8086</v>
      </c>
      <c r="E382" s="1625" t="s">
        <v>8087</v>
      </c>
      <c r="F382" s="1629" t="s">
        <v>8083</v>
      </c>
      <c r="G382" s="1629">
        <v>6</v>
      </c>
      <c r="H382" s="1629">
        <v>3</v>
      </c>
      <c r="I382" s="1629">
        <v>6</v>
      </c>
      <c r="J382" s="1597">
        <v>10</v>
      </c>
      <c r="K382" s="1713">
        <v>1.67</v>
      </c>
      <c r="L382" s="1589" t="s">
        <v>7332</v>
      </c>
      <c r="M382" s="19"/>
      <c r="N382" s="19"/>
      <c r="O382" s="19"/>
      <c r="P382" s="19"/>
      <c r="Q382" s="19"/>
      <c r="R382" s="19"/>
      <c r="S382" s="19"/>
      <c r="T382" s="19"/>
      <c r="U382" s="19"/>
      <c r="V382" s="19"/>
      <c r="W382" s="19"/>
      <c r="X382" s="19"/>
      <c r="Y382" s="19"/>
      <c r="Z382" s="19"/>
    </row>
    <row r="383" spans="1:26" ht="25.2" customHeight="1">
      <c r="A383" s="1597" t="s">
        <v>8084</v>
      </c>
      <c r="B383" s="1597" t="s">
        <v>8085</v>
      </c>
      <c r="C383" s="1629" t="s">
        <v>1044</v>
      </c>
      <c r="D383" s="1637" t="s">
        <v>8088</v>
      </c>
      <c r="E383" s="1637" t="s">
        <v>8089</v>
      </c>
      <c r="F383" s="1629" t="s">
        <v>8083</v>
      </c>
      <c r="G383" s="1629">
        <v>6</v>
      </c>
      <c r="H383" s="1629">
        <v>3</v>
      </c>
      <c r="I383" s="1629">
        <v>6</v>
      </c>
      <c r="J383" s="1597">
        <v>10</v>
      </c>
      <c r="K383" s="1713">
        <v>1.67</v>
      </c>
      <c r="L383" s="1589" t="s">
        <v>7332</v>
      </c>
      <c r="M383" s="19"/>
      <c r="N383" s="19"/>
      <c r="O383" s="19"/>
      <c r="P383" s="19"/>
      <c r="Q383" s="19"/>
      <c r="R383" s="19"/>
      <c r="S383" s="19"/>
      <c r="T383" s="19"/>
      <c r="U383" s="19"/>
      <c r="V383" s="19"/>
      <c r="W383" s="19"/>
      <c r="X383" s="19"/>
      <c r="Y383" s="19"/>
      <c r="Z383" s="19"/>
    </row>
    <row r="384" spans="1:26" ht="25.2" customHeight="1">
      <c r="A384" s="1597" t="s">
        <v>8084</v>
      </c>
      <c r="B384" s="1597" t="s">
        <v>8085</v>
      </c>
      <c r="C384" s="1629" t="s">
        <v>1044</v>
      </c>
      <c r="D384" s="1597" t="s">
        <v>8090</v>
      </c>
      <c r="E384" s="1633" t="s">
        <v>8091</v>
      </c>
      <c r="F384" s="1629" t="s">
        <v>8042</v>
      </c>
      <c r="G384" s="1629">
        <v>6</v>
      </c>
      <c r="H384" s="1629">
        <v>3</v>
      </c>
      <c r="I384" s="1629">
        <v>6</v>
      </c>
      <c r="J384" s="1597">
        <v>20</v>
      </c>
      <c r="K384" s="1713">
        <v>3.33</v>
      </c>
      <c r="L384" s="1589" t="s">
        <v>7332</v>
      </c>
      <c r="M384" s="19"/>
      <c r="N384" s="19"/>
      <c r="O384" s="19"/>
      <c r="P384" s="19"/>
      <c r="Q384" s="19"/>
      <c r="R384" s="19"/>
      <c r="S384" s="19"/>
      <c r="T384" s="19"/>
      <c r="U384" s="19"/>
      <c r="V384" s="19"/>
      <c r="W384" s="19"/>
      <c r="X384" s="19"/>
      <c r="Y384" s="19"/>
      <c r="Z384" s="19"/>
    </row>
    <row r="385" spans="1:26" ht="25.2" customHeight="1">
      <c r="A385" s="1637" t="s">
        <v>8092</v>
      </c>
      <c r="B385" s="1637" t="s">
        <v>8093</v>
      </c>
      <c r="C385" s="1637" t="s">
        <v>1044</v>
      </c>
      <c r="D385" s="1590" t="s">
        <v>7608</v>
      </c>
      <c r="E385" s="1633" t="s">
        <v>1466</v>
      </c>
      <c r="F385" s="1637" t="s">
        <v>8083</v>
      </c>
      <c r="G385" s="1597">
        <v>8</v>
      </c>
      <c r="H385" s="1597">
        <v>6</v>
      </c>
      <c r="I385" s="1597">
        <v>8</v>
      </c>
      <c r="J385" s="1597">
        <v>10</v>
      </c>
      <c r="K385" s="1713">
        <v>1.25</v>
      </c>
      <c r="L385" s="1589" t="s">
        <v>7332</v>
      </c>
      <c r="M385" s="19"/>
      <c r="N385" s="19"/>
      <c r="O385" s="19"/>
      <c r="P385" s="19"/>
      <c r="Q385" s="19"/>
      <c r="R385" s="19"/>
      <c r="S385" s="19"/>
      <c r="T385" s="19"/>
      <c r="U385" s="19"/>
      <c r="V385" s="19"/>
      <c r="W385" s="19"/>
      <c r="X385" s="19"/>
      <c r="Y385" s="19"/>
      <c r="Z385" s="19"/>
    </row>
    <row r="386" spans="1:26" ht="25.2" customHeight="1">
      <c r="A386" s="1597" t="s">
        <v>7606</v>
      </c>
      <c r="B386" s="1597" t="s">
        <v>7607</v>
      </c>
      <c r="C386" s="1597" t="s">
        <v>1044</v>
      </c>
      <c r="D386" s="1590" t="s">
        <v>7608</v>
      </c>
      <c r="E386" s="1633" t="s">
        <v>1466</v>
      </c>
      <c r="F386" s="1597" t="s">
        <v>8042</v>
      </c>
      <c r="G386" s="1597">
        <v>6</v>
      </c>
      <c r="H386" s="1597">
        <v>3</v>
      </c>
      <c r="I386" s="1597">
        <v>6</v>
      </c>
      <c r="J386" s="1594">
        <v>20</v>
      </c>
      <c r="K386" s="1634">
        <v>3.33</v>
      </c>
      <c r="L386" s="1589" t="s">
        <v>7332</v>
      </c>
      <c r="M386" s="45"/>
      <c r="N386" s="19"/>
      <c r="O386" s="19"/>
      <c r="P386" s="19"/>
      <c r="Q386" s="19"/>
      <c r="R386" s="19"/>
      <c r="S386" s="19"/>
      <c r="T386" s="19"/>
      <c r="U386" s="19"/>
      <c r="V386" s="19"/>
      <c r="W386" s="19"/>
      <c r="X386" s="19"/>
      <c r="Y386" s="19"/>
      <c r="Z386" s="19"/>
    </row>
    <row r="387" spans="1:26" ht="25.2" customHeight="1">
      <c r="A387" s="1597" t="s">
        <v>7606</v>
      </c>
      <c r="B387" s="1597" t="s">
        <v>7607</v>
      </c>
      <c r="C387" s="1597" t="s">
        <v>1044</v>
      </c>
      <c r="D387" s="1590" t="s">
        <v>8094</v>
      </c>
      <c r="E387" s="1633" t="s">
        <v>3813</v>
      </c>
      <c r="F387" s="1597" t="s">
        <v>8042</v>
      </c>
      <c r="G387" s="1597">
        <v>6</v>
      </c>
      <c r="H387" s="1597">
        <v>3</v>
      </c>
      <c r="I387" s="1597">
        <v>6</v>
      </c>
      <c r="J387" s="1594">
        <v>20</v>
      </c>
      <c r="K387" s="1634">
        <v>3.33</v>
      </c>
      <c r="L387" s="1589" t="s">
        <v>7332</v>
      </c>
      <c r="M387" s="45"/>
      <c r="N387" s="45"/>
      <c r="O387" s="45"/>
      <c r="P387" s="45"/>
      <c r="Q387" s="45"/>
      <c r="R387" s="45"/>
      <c r="S387" s="45"/>
      <c r="T387" s="45"/>
      <c r="U387" s="45"/>
      <c r="V387" s="45"/>
      <c r="W387" s="45"/>
      <c r="X387" s="45"/>
      <c r="Y387" s="45"/>
      <c r="Z387" s="45"/>
    </row>
    <row r="388" spans="1:26" ht="25.2" customHeight="1">
      <c r="A388" s="1597" t="s">
        <v>7606</v>
      </c>
      <c r="B388" s="1597" t="s">
        <v>7607</v>
      </c>
      <c r="C388" s="1597" t="s">
        <v>1044</v>
      </c>
      <c r="D388" s="1590" t="s">
        <v>8095</v>
      </c>
      <c r="E388" s="1633" t="s">
        <v>3811</v>
      </c>
      <c r="F388" s="1597" t="s">
        <v>8042</v>
      </c>
      <c r="G388" s="1597">
        <v>6</v>
      </c>
      <c r="H388" s="1597">
        <v>3</v>
      </c>
      <c r="I388" s="1597">
        <v>6</v>
      </c>
      <c r="J388" s="1594">
        <v>20</v>
      </c>
      <c r="K388" s="1634">
        <v>3.33</v>
      </c>
      <c r="L388" s="1589" t="s">
        <v>7332</v>
      </c>
      <c r="M388" s="45"/>
      <c r="N388" s="45"/>
      <c r="O388" s="45"/>
      <c r="P388" s="45"/>
      <c r="Q388" s="45"/>
      <c r="R388" s="45"/>
      <c r="S388" s="45"/>
      <c r="T388" s="45"/>
      <c r="U388" s="45"/>
      <c r="V388" s="45"/>
      <c r="W388" s="45"/>
      <c r="X388" s="45"/>
      <c r="Y388" s="45"/>
      <c r="Z388" s="45"/>
    </row>
    <row r="389" spans="1:26" ht="25.2" customHeight="1">
      <c r="A389" s="1597" t="s">
        <v>7477</v>
      </c>
      <c r="B389" s="1597" t="s">
        <v>533</v>
      </c>
      <c r="C389" s="1637" t="s">
        <v>1044</v>
      </c>
      <c r="D389" s="1597" t="s">
        <v>7478</v>
      </c>
      <c r="E389" s="1635" t="s">
        <v>7479</v>
      </c>
      <c r="F389" s="1645" t="s">
        <v>8042</v>
      </c>
      <c r="G389" s="1646">
        <v>10</v>
      </c>
      <c r="H389" s="1646">
        <v>6</v>
      </c>
      <c r="I389" s="1597">
        <v>10</v>
      </c>
      <c r="J389" s="1594">
        <v>20</v>
      </c>
      <c r="K389" s="1634">
        <v>2</v>
      </c>
      <c r="L389" s="1589" t="s">
        <v>7332</v>
      </c>
      <c r="M389" s="45"/>
      <c r="N389" s="45"/>
      <c r="O389" s="45"/>
      <c r="P389" s="45"/>
      <c r="Q389" s="45"/>
      <c r="R389" s="45"/>
      <c r="S389" s="45"/>
      <c r="T389" s="45"/>
      <c r="U389" s="45"/>
      <c r="V389" s="45"/>
      <c r="W389" s="45"/>
      <c r="X389" s="45"/>
      <c r="Y389" s="45"/>
      <c r="Z389" s="45"/>
    </row>
    <row r="390" spans="1:26" ht="25.2" customHeight="1">
      <c r="A390" s="1597" t="s">
        <v>7477</v>
      </c>
      <c r="B390" s="1597" t="s">
        <v>533</v>
      </c>
      <c r="C390" s="1597" t="s">
        <v>1044</v>
      </c>
      <c r="D390" s="1714" t="s">
        <v>7480</v>
      </c>
      <c r="E390" s="1636" t="s">
        <v>7481</v>
      </c>
      <c r="F390" s="1597" t="s">
        <v>8096</v>
      </c>
      <c r="G390" s="1597">
        <v>10</v>
      </c>
      <c r="H390" s="1597">
        <v>6</v>
      </c>
      <c r="I390" s="1637">
        <v>10</v>
      </c>
      <c r="J390" s="1597">
        <v>20</v>
      </c>
      <c r="K390" s="1634">
        <v>2</v>
      </c>
      <c r="L390" s="1589" t="s">
        <v>7332</v>
      </c>
      <c r="M390" s="45"/>
      <c r="N390" s="45"/>
      <c r="O390" s="45"/>
      <c r="P390" s="45"/>
      <c r="Q390" s="45"/>
      <c r="R390" s="45"/>
      <c r="S390" s="45"/>
      <c r="T390" s="45"/>
      <c r="U390" s="45"/>
      <c r="V390" s="45"/>
      <c r="W390" s="45"/>
      <c r="X390" s="45"/>
      <c r="Y390" s="45"/>
      <c r="Z390" s="45"/>
    </row>
    <row r="391" spans="1:26" ht="25.2" customHeight="1">
      <c r="A391" s="1637" t="s">
        <v>8075</v>
      </c>
      <c r="B391" s="1637" t="s">
        <v>8076</v>
      </c>
      <c r="C391" s="1637" t="s">
        <v>1044</v>
      </c>
      <c r="D391" s="1597" t="s">
        <v>8077</v>
      </c>
      <c r="E391" s="1597" t="s">
        <v>8078</v>
      </c>
      <c r="F391" s="1597" t="s">
        <v>7993</v>
      </c>
      <c r="G391" s="1648">
        <v>4</v>
      </c>
      <c r="H391" s="1648">
        <v>4</v>
      </c>
      <c r="I391" s="1597">
        <v>4</v>
      </c>
      <c r="J391" s="1597">
        <v>10</v>
      </c>
      <c r="K391" s="1624">
        <f>J391/4</f>
        <v>2.5</v>
      </c>
      <c r="L391" s="1597" t="s">
        <v>7333</v>
      </c>
      <c r="M391" s="45"/>
      <c r="N391" s="19"/>
      <c r="O391" s="19"/>
      <c r="P391" s="19"/>
      <c r="Q391" s="19"/>
      <c r="R391" s="19"/>
      <c r="S391" s="19"/>
      <c r="T391" s="19"/>
      <c r="U391" s="19"/>
      <c r="V391" s="19"/>
      <c r="W391" s="19"/>
      <c r="X391" s="19"/>
      <c r="Y391" s="19"/>
      <c r="Z391" s="19"/>
    </row>
    <row r="392" spans="1:26" ht="25.2" customHeight="1">
      <c r="A392" s="1597" t="s">
        <v>7451</v>
      </c>
      <c r="B392" s="1645" t="s">
        <v>7452</v>
      </c>
      <c r="C392" s="1645" t="s">
        <v>1044</v>
      </c>
      <c r="D392" s="1597" t="s">
        <v>7991</v>
      </c>
      <c r="E392" s="1636" t="s">
        <v>7992</v>
      </c>
      <c r="F392" s="1711" t="s">
        <v>7993</v>
      </c>
      <c r="G392" s="1597">
        <v>8</v>
      </c>
      <c r="H392" s="1597">
        <v>8</v>
      </c>
      <c r="I392" s="1597">
        <v>8</v>
      </c>
      <c r="J392" s="1597">
        <v>10</v>
      </c>
      <c r="K392" s="1624">
        <f>J392/G392</f>
        <v>1.25</v>
      </c>
      <c r="L392" s="1597" t="s">
        <v>7333</v>
      </c>
      <c r="M392" s="45"/>
      <c r="N392" s="19"/>
      <c r="O392" s="19"/>
      <c r="P392" s="19"/>
      <c r="Q392" s="19"/>
      <c r="R392" s="19"/>
      <c r="S392" s="19"/>
      <c r="T392" s="19"/>
      <c r="U392" s="19"/>
      <c r="V392" s="19"/>
      <c r="W392" s="19"/>
      <c r="X392" s="19"/>
      <c r="Y392" s="19"/>
      <c r="Z392" s="19"/>
    </row>
    <row r="393" spans="1:26" ht="25.2" customHeight="1">
      <c r="A393" s="1597" t="s">
        <v>7451</v>
      </c>
      <c r="B393" s="1645" t="s">
        <v>7452</v>
      </c>
      <c r="C393" s="1645" t="s">
        <v>1044</v>
      </c>
      <c r="D393" s="1597" t="s">
        <v>7994</v>
      </c>
      <c r="E393" s="1633" t="s">
        <v>7460</v>
      </c>
      <c r="F393" s="1711" t="s">
        <v>7993</v>
      </c>
      <c r="G393" s="1597">
        <v>8</v>
      </c>
      <c r="H393" s="1597">
        <v>8</v>
      </c>
      <c r="I393" s="1597">
        <v>8</v>
      </c>
      <c r="J393" s="1597">
        <v>10</v>
      </c>
      <c r="K393" s="1624">
        <f>J393/G393</f>
        <v>1.25</v>
      </c>
      <c r="L393" s="1597" t="s">
        <v>7333</v>
      </c>
      <c r="M393" s="45"/>
      <c r="N393" s="19"/>
      <c r="O393" s="19"/>
      <c r="P393" s="19"/>
      <c r="Q393" s="19"/>
      <c r="R393" s="19"/>
      <c r="S393" s="19"/>
      <c r="T393" s="19"/>
      <c r="U393" s="19"/>
      <c r="V393" s="19"/>
      <c r="W393" s="19"/>
      <c r="X393" s="19"/>
      <c r="Y393" s="19"/>
      <c r="Z393" s="19"/>
    </row>
    <row r="394" spans="1:26" ht="25.2" customHeight="1">
      <c r="A394" s="1597" t="s">
        <v>7451</v>
      </c>
      <c r="B394" s="1645" t="s">
        <v>7452</v>
      </c>
      <c r="C394" s="1645" t="s">
        <v>1044</v>
      </c>
      <c r="D394" s="1597" t="s">
        <v>7995</v>
      </c>
      <c r="E394" s="1633" t="s">
        <v>7996</v>
      </c>
      <c r="F394" s="1711" t="s">
        <v>7993</v>
      </c>
      <c r="G394" s="1597">
        <v>8</v>
      </c>
      <c r="H394" s="1597">
        <v>8</v>
      </c>
      <c r="I394" s="1597">
        <v>8</v>
      </c>
      <c r="J394" s="1597">
        <v>10</v>
      </c>
      <c r="K394" s="1624">
        <f>J394/G394</f>
        <v>1.25</v>
      </c>
      <c r="L394" s="1597" t="s">
        <v>7333</v>
      </c>
      <c r="M394" s="45"/>
      <c r="N394" s="19"/>
      <c r="O394" s="19"/>
      <c r="P394" s="19"/>
      <c r="Q394" s="19"/>
      <c r="R394" s="19"/>
      <c r="S394" s="19"/>
      <c r="T394" s="19"/>
      <c r="U394" s="19"/>
      <c r="V394" s="19"/>
      <c r="W394" s="19"/>
      <c r="X394" s="19"/>
      <c r="Y394" s="19"/>
      <c r="Z394" s="19"/>
    </row>
    <row r="395" spans="1:26" ht="25.2" customHeight="1">
      <c r="A395" s="1597" t="s">
        <v>7451</v>
      </c>
      <c r="B395" s="1645" t="s">
        <v>7452</v>
      </c>
      <c r="C395" s="1645" t="s">
        <v>1044</v>
      </c>
      <c r="D395" s="1597" t="s">
        <v>7997</v>
      </c>
      <c r="E395" s="1633" t="s">
        <v>6178</v>
      </c>
      <c r="F395" s="1711" t="s">
        <v>7993</v>
      </c>
      <c r="G395" s="1597">
        <v>8</v>
      </c>
      <c r="H395" s="1597">
        <v>8</v>
      </c>
      <c r="I395" s="1597">
        <v>8</v>
      </c>
      <c r="J395" s="1597">
        <v>10</v>
      </c>
      <c r="K395" s="1624">
        <f>J395/G395</f>
        <v>1.25</v>
      </c>
      <c r="L395" s="1597" t="s">
        <v>7333</v>
      </c>
      <c r="M395" s="45"/>
      <c r="N395" s="19"/>
      <c r="O395" s="19"/>
      <c r="P395" s="19"/>
      <c r="Q395" s="19"/>
      <c r="R395" s="19"/>
      <c r="S395" s="19"/>
      <c r="T395" s="19"/>
      <c r="U395" s="19"/>
      <c r="V395" s="19"/>
      <c r="W395" s="19"/>
      <c r="X395" s="19"/>
      <c r="Y395" s="19"/>
      <c r="Z395" s="19"/>
    </row>
    <row r="396" spans="1:26" ht="25.2" customHeight="1">
      <c r="A396" s="1597" t="s">
        <v>7451</v>
      </c>
      <c r="B396" s="1645" t="s">
        <v>7452</v>
      </c>
      <c r="C396" s="1645" t="s">
        <v>1044</v>
      </c>
      <c r="D396" s="1597" t="s">
        <v>7998</v>
      </c>
      <c r="E396" s="1633" t="s">
        <v>6481</v>
      </c>
      <c r="F396" s="1711" t="s">
        <v>7993</v>
      </c>
      <c r="G396" s="1597">
        <v>8</v>
      </c>
      <c r="H396" s="1597">
        <v>8</v>
      </c>
      <c r="I396" s="1597">
        <v>8</v>
      </c>
      <c r="J396" s="1597">
        <v>10</v>
      </c>
      <c r="K396" s="1624">
        <f>J396/G396</f>
        <v>1.25</v>
      </c>
      <c r="L396" s="1597" t="s">
        <v>7333</v>
      </c>
      <c r="M396" s="45"/>
      <c r="N396" s="19"/>
      <c r="O396" s="19"/>
      <c r="P396" s="19"/>
      <c r="Q396" s="19"/>
      <c r="R396" s="19"/>
      <c r="S396" s="19"/>
      <c r="T396" s="19"/>
      <c r="U396" s="19"/>
      <c r="V396" s="19"/>
      <c r="W396" s="19"/>
      <c r="X396" s="19"/>
      <c r="Y396" s="19"/>
      <c r="Z396" s="19"/>
    </row>
    <row r="397" spans="1:26" ht="25.2" customHeight="1">
      <c r="A397" s="1597" t="s">
        <v>7451</v>
      </c>
      <c r="B397" s="1645" t="s">
        <v>7452</v>
      </c>
      <c r="C397" s="1645" t="s">
        <v>1044</v>
      </c>
      <c r="D397" s="1597" t="s">
        <v>7999</v>
      </c>
      <c r="E397" s="1633" t="s">
        <v>8000</v>
      </c>
      <c r="F397" s="1711" t="s">
        <v>7993</v>
      </c>
      <c r="G397" s="1597">
        <v>8</v>
      </c>
      <c r="H397" s="1597">
        <v>8</v>
      </c>
      <c r="I397" s="1597">
        <v>8</v>
      </c>
      <c r="J397" s="1597">
        <v>10</v>
      </c>
      <c r="K397" s="1624">
        <f t="shared" ref="K397:K405" si="13">J397/G397</f>
        <v>1.25</v>
      </c>
      <c r="L397" s="1597" t="s">
        <v>7333</v>
      </c>
      <c r="M397" s="45"/>
      <c r="N397" s="19"/>
      <c r="O397" s="19"/>
      <c r="P397" s="19"/>
      <c r="Q397" s="19"/>
      <c r="R397" s="19"/>
      <c r="S397" s="19"/>
      <c r="T397" s="19"/>
      <c r="U397" s="19"/>
      <c r="V397" s="19"/>
      <c r="W397" s="19"/>
      <c r="X397" s="19"/>
      <c r="Y397" s="19"/>
      <c r="Z397" s="19"/>
    </row>
    <row r="398" spans="1:26" ht="25.2" customHeight="1">
      <c r="A398" s="1597" t="s">
        <v>7451</v>
      </c>
      <c r="B398" s="1645" t="s">
        <v>7452</v>
      </c>
      <c r="C398" s="1645" t="s">
        <v>1044</v>
      </c>
      <c r="D398" s="1597" t="s">
        <v>8001</v>
      </c>
      <c r="E398" s="1633" t="s">
        <v>8002</v>
      </c>
      <c r="F398" s="1711" t="s">
        <v>7993</v>
      </c>
      <c r="G398" s="1597">
        <v>8</v>
      </c>
      <c r="H398" s="1597">
        <v>8</v>
      </c>
      <c r="I398" s="1597">
        <v>8</v>
      </c>
      <c r="J398" s="1597">
        <v>10</v>
      </c>
      <c r="K398" s="1624">
        <f t="shared" si="13"/>
        <v>1.25</v>
      </c>
      <c r="L398" s="1597" t="s">
        <v>7333</v>
      </c>
      <c r="M398" s="45"/>
      <c r="N398" s="19"/>
      <c r="O398" s="19"/>
      <c r="P398" s="19"/>
      <c r="Q398" s="19"/>
      <c r="R398" s="19"/>
      <c r="S398" s="19"/>
      <c r="T398" s="19"/>
      <c r="U398" s="19"/>
      <c r="V398" s="19"/>
      <c r="W398" s="19"/>
      <c r="X398" s="19"/>
      <c r="Y398" s="19"/>
      <c r="Z398" s="19"/>
    </row>
    <row r="399" spans="1:26" ht="25.2" customHeight="1">
      <c r="A399" s="1597" t="s">
        <v>7451</v>
      </c>
      <c r="B399" s="1645" t="s">
        <v>7452</v>
      </c>
      <c r="C399" s="1645" t="s">
        <v>1044</v>
      </c>
      <c r="D399" s="1597" t="s">
        <v>8003</v>
      </c>
      <c r="E399" s="1597" t="s">
        <v>8004</v>
      </c>
      <c r="F399" s="1711" t="s">
        <v>7993</v>
      </c>
      <c r="G399" s="1597">
        <v>8</v>
      </c>
      <c r="H399" s="1597">
        <v>8</v>
      </c>
      <c r="I399" s="1597">
        <v>8</v>
      </c>
      <c r="J399" s="1597">
        <v>10</v>
      </c>
      <c r="K399" s="1624">
        <f t="shared" si="13"/>
        <v>1.25</v>
      </c>
      <c r="L399" s="1597" t="s">
        <v>7333</v>
      </c>
      <c r="M399" s="45"/>
      <c r="N399" s="19"/>
      <c r="O399" s="19"/>
      <c r="P399" s="19"/>
      <c r="Q399" s="19"/>
      <c r="R399" s="19"/>
      <c r="S399" s="19"/>
      <c r="T399" s="19"/>
      <c r="U399" s="19"/>
      <c r="V399" s="19"/>
      <c r="W399" s="19"/>
      <c r="X399" s="19"/>
      <c r="Y399" s="19"/>
      <c r="Z399" s="19"/>
    </row>
    <row r="400" spans="1:26" ht="25.2" customHeight="1">
      <c r="A400" s="1597" t="s">
        <v>7451</v>
      </c>
      <c r="B400" s="1645" t="s">
        <v>7452</v>
      </c>
      <c r="C400" s="1645" t="s">
        <v>1044</v>
      </c>
      <c r="D400" s="1597" t="s">
        <v>8097</v>
      </c>
      <c r="E400" s="1633" t="s">
        <v>8098</v>
      </c>
      <c r="F400" s="1711" t="s">
        <v>7993</v>
      </c>
      <c r="G400" s="1597">
        <v>8</v>
      </c>
      <c r="H400" s="1597">
        <v>8</v>
      </c>
      <c r="I400" s="1597">
        <v>8</v>
      </c>
      <c r="J400" s="1597">
        <v>10</v>
      </c>
      <c r="K400" s="1624">
        <f t="shared" si="13"/>
        <v>1.25</v>
      </c>
      <c r="L400" s="1597" t="s">
        <v>7333</v>
      </c>
      <c r="M400" s="45"/>
      <c r="N400" s="19"/>
      <c r="O400" s="19"/>
      <c r="P400" s="19"/>
      <c r="Q400" s="19"/>
      <c r="R400" s="19"/>
      <c r="S400" s="19"/>
      <c r="T400" s="19"/>
      <c r="U400" s="19"/>
      <c r="V400" s="19"/>
      <c r="W400" s="19"/>
      <c r="X400" s="19"/>
      <c r="Y400" s="19"/>
      <c r="Z400" s="19"/>
    </row>
    <row r="401" spans="1:26" ht="25.2" customHeight="1">
      <c r="A401" s="1597" t="s">
        <v>7451</v>
      </c>
      <c r="B401" s="1645" t="s">
        <v>7452</v>
      </c>
      <c r="C401" s="1645" t="s">
        <v>1044</v>
      </c>
      <c r="D401" s="1597" t="s">
        <v>8005</v>
      </c>
      <c r="E401" s="1633" t="s">
        <v>8006</v>
      </c>
      <c r="F401" s="1711" t="s">
        <v>7993</v>
      </c>
      <c r="G401" s="1597">
        <v>8</v>
      </c>
      <c r="H401" s="1597">
        <v>8</v>
      </c>
      <c r="I401" s="1597">
        <v>8</v>
      </c>
      <c r="J401" s="1597">
        <v>10</v>
      </c>
      <c r="K401" s="1624">
        <f t="shared" si="13"/>
        <v>1.25</v>
      </c>
      <c r="L401" s="1597" t="s">
        <v>7333</v>
      </c>
      <c r="M401" s="45"/>
      <c r="N401" s="19"/>
      <c r="O401" s="19"/>
      <c r="P401" s="19"/>
      <c r="Q401" s="19"/>
      <c r="R401" s="19"/>
      <c r="S401" s="19"/>
      <c r="T401" s="19"/>
      <c r="U401" s="19"/>
      <c r="V401" s="19"/>
      <c r="W401" s="19"/>
      <c r="X401" s="19"/>
      <c r="Y401" s="19"/>
      <c r="Z401" s="19"/>
    </row>
    <row r="402" spans="1:26" ht="25.2" customHeight="1">
      <c r="A402" s="1597" t="s">
        <v>7451</v>
      </c>
      <c r="B402" s="1645" t="s">
        <v>7452</v>
      </c>
      <c r="C402" s="1645" t="s">
        <v>1044</v>
      </c>
      <c r="D402" s="1597" t="s">
        <v>8007</v>
      </c>
      <c r="E402" s="1633" t="s">
        <v>8008</v>
      </c>
      <c r="F402" s="1711" t="s">
        <v>7993</v>
      </c>
      <c r="G402" s="1597">
        <v>8</v>
      </c>
      <c r="H402" s="1597">
        <v>8</v>
      </c>
      <c r="I402" s="1597">
        <v>8</v>
      </c>
      <c r="J402" s="1597">
        <v>10</v>
      </c>
      <c r="K402" s="1624">
        <f t="shared" si="13"/>
        <v>1.25</v>
      </c>
      <c r="L402" s="1597" t="s">
        <v>7333</v>
      </c>
      <c r="M402" s="45"/>
      <c r="N402" s="19"/>
      <c r="O402" s="19"/>
      <c r="P402" s="19"/>
      <c r="Q402" s="19"/>
      <c r="R402" s="19"/>
      <c r="S402" s="19"/>
      <c r="T402" s="19"/>
      <c r="U402" s="19"/>
      <c r="V402" s="19"/>
      <c r="W402" s="19"/>
      <c r="X402" s="19"/>
      <c r="Y402" s="19"/>
      <c r="Z402" s="19"/>
    </row>
    <row r="403" spans="1:26" ht="25.2" customHeight="1">
      <c r="A403" s="1597" t="s">
        <v>7451</v>
      </c>
      <c r="B403" s="1645" t="s">
        <v>7452</v>
      </c>
      <c r="C403" s="1645" t="s">
        <v>1044</v>
      </c>
      <c r="D403" s="1597" t="s">
        <v>8009</v>
      </c>
      <c r="E403" s="1625" t="s">
        <v>8010</v>
      </c>
      <c r="F403" s="1711" t="s">
        <v>7993</v>
      </c>
      <c r="G403" s="1597">
        <v>8</v>
      </c>
      <c r="H403" s="1597">
        <v>8</v>
      </c>
      <c r="I403" s="1597">
        <v>8</v>
      </c>
      <c r="J403" s="1597">
        <v>10</v>
      </c>
      <c r="K403" s="1624">
        <f t="shared" si="13"/>
        <v>1.25</v>
      </c>
      <c r="L403" s="1597" t="s">
        <v>7333</v>
      </c>
      <c r="M403" s="45"/>
      <c r="N403" s="45"/>
      <c r="O403" s="45"/>
      <c r="P403" s="45"/>
      <c r="Q403" s="45"/>
      <c r="R403" s="45"/>
      <c r="S403" s="45"/>
      <c r="T403" s="45"/>
      <c r="U403" s="45"/>
      <c r="V403" s="45"/>
      <c r="W403" s="45"/>
      <c r="X403" s="45"/>
      <c r="Y403" s="45"/>
      <c r="Z403" s="45"/>
    </row>
    <row r="404" spans="1:26" ht="25.2" customHeight="1">
      <c r="A404" s="1597" t="s">
        <v>7451</v>
      </c>
      <c r="B404" s="1645" t="s">
        <v>7452</v>
      </c>
      <c r="C404" s="1645" t="s">
        <v>1044</v>
      </c>
      <c r="D404" s="1597" t="s">
        <v>8011</v>
      </c>
      <c r="E404" s="1633" t="s">
        <v>6476</v>
      </c>
      <c r="F404" s="1711" t="s">
        <v>7993</v>
      </c>
      <c r="G404" s="1597">
        <v>8</v>
      </c>
      <c r="H404" s="1597">
        <v>8</v>
      </c>
      <c r="I404" s="1597">
        <v>8</v>
      </c>
      <c r="J404" s="1597">
        <v>10</v>
      </c>
      <c r="K404" s="1624">
        <f t="shared" si="13"/>
        <v>1.25</v>
      </c>
      <c r="L404" s="1597" t="s">
        <v>7333</v>
      </c>
      <c r="M404" s="45"/>
      <c r="N404" s="45"/>
      <c r="O404" s="45"/>
      <c r="P404" s="45"/>
      <c r="Q404" s="45"/>
      <c r="R404" s="45"/>
      <c r="S404" s="45"/>
      <c r="T404" s="45"/>
      <c r="U404" s="45"/>
      <c r="V404" s="45"/>
      <c r="W404" s="45"/>
      <c r="X404" s="45"/>
      <c r="Y404" s="45"/>
      <c r="Z404" s="45"/>
    </row>
    <row r="405" spans="1:26" ht="25.2" customHeight="1">
      <c r="A405" s="1597" t="s">
        <v>7451</v>
      </c>
      <c r="B405" s="1645" t="s">
        <v>7452</v>
      </c>
      <c r="C405" s="1645" t="s">
        <v>1044</v>
      </c>
      <c r="D405" s="1592" t="s">
        <v>8012</v>
      </c>
      <c r="E405" s="1633" t="s">
        <v>8013</v>
      </c>
      <c r="F405" s="1711" t="s">
        <v>7993</v>
      </c>
      <c r="G405" s="1597">
        <v>8</v>
      </c>
      <c r="H405" s="1597">
        <v>8</v>
      </c>
      <c r="I405" s="1597">
        <v>8</v>
      </c>
      <c r="J405" s="1597">
        <v>10</v>
      </c>
      <c r="K405" s="1624">
        <f t="shared" si="13"/>
        <v>1.25</v>
      </c>
      <c r="L405" s="1597" t="s">
        <v>7333</v>
      </c>
      <c r="M405" s="45"/>
      <c r="N405" s="45"/>
      <c r="O405" s="45"/>
      <c r="P405" s="45"/>
      <c r="Q405" s="45"/>
      <c r="R405" s="45"/>
      <c r="S405" s="45"/>
      <c r="T405" s="45"/>
      <c r="U405" s="45"/>
      <c r="V405" s="45"/>
      <c r="W405" s="45"/>
      <c r="X405" s="45"/>
      <c r="Y405" s="45"/>
      <c r="Z405" s="45"/>
    </row>
    <row r="406" spans="1:26" ht="25.2" customHeight="1">
      <c r="A406" s="1597" t="s">
        <v>9526</v>
      </c>
      <c r="B406" s="1597" t="s">
        <v>7470</v>
      </c>
      <c r="C406" s="1637" t="s">
        <v>1044</v>
      </c>
      <c r="D406" s="1597" t="s">
        <v>8040</v>
      </c>
      <c r="E406" s="1633" t="s">
        <v>8041</v>
      </c>
      <c r="F406" s="1597" t="s">
        <v>7993</v>
      </c>
      <c r="G406" s="1648">
        <v>9</v>
      </c>
      <c r="H406" s="1648">
        <v>6</v>
      </c>
      <c r="I406" s="1597">
        <v>9</v>
      </c>
      <c r="J406" s="1597">
        <v>20</v>
      </c>
      <c r="K406" s="1624">
        <f>J406/G406</f>
        <v>2.2222222222222223</v>
      </c>
      <c r="L406" s="1597" t="s">
        <v>7338</v>
      </c>
      <c r="M406" s="19"/>
      <c r="N406" s="19"/>
      <c r="O406" s="19"/>
      <c r="P406" s="19"/>
      <c r="Q406" s="19"/>
      <c r="R406" s="19"/>
      <c r="S406" s="19"/>
      <c r="T406" s="19"/>
      <c r="U406" s="19"/>
      <c r="V406" s="19"/>
      <c r="W406" s="19"/>
      <c r="X406" s="19"/>
      <c r="Y406" s="19"/>
      <c r="Z406" s="19"/>
    </row>
    <row r="407" spans="1:26" ht="25.2" customHeight="1">
      <c r="A407" s="1637" t="s">
        <v>8075</v>
      </c>
      <c r="B407" s="1637" t="s">
        <v>8076</v>
      </c>
      <c r="C407" s="1637" t="s">
        <v>1044</v>
      </c>
      <c r="D407" s="1597" t="s">
        <v>8077</v>
      </c>
      <c r="E407" s="1597" t="s">
        <v>8078</v>
      </c>
      <c r="F407" s="1597" t="s">
        <v>7993</v>
      </c>
      <c r="G407" s="1648">
        <v>4</v>
      </c>
      <c r="H407" s="1648">
        <v>4</v>
      </c>
      <c r="I407" s="1597">
        <v>4</v>
      </c>
      <c r="J407" s="1597">
        <v>20</v>
      </c>
      <c r="K407" s="1624">
        <f>J407/4</f>
        <v>5</v>
      </c>
      <c r="L407" s="1597" t="s">
        <v>7338</v>
      </c>
      <c r="M407" s="45"/>
      <c r="N407" s="45"/>
      <c r="O407" s="45"/>
      <c r="P407" s="45"/>
      <c r="Q407" s="45"/>
      <c r="R407" s="45"/>
      <c r="S407" s="45"/>
      <c r="T407" s="45"/>
      <c r="U407" s="45"/>
      <c r="V407" s="45"/>
      <c r="W407" s="45"/>
      <c r="X407" s="45"/>
      <c r="Y407" s="45"/>
      <c r="Z407" s="45"/>
    </row>
    <row r="408" spans="1:26" ht="25.2" customHeight="1">
      <c r="A408" s="1637" t="s">
        <v>8099</v>
      </c>
      <c r="B408" s="1637" t="s">
        <v>8100</v>
      </c>
      <c r="C408" s="1637" t="s">
        <v>1044</v>
      </c>
      <c r="D408" s="1637" t="s">
        <v>8101</v>
      </c>
      <c r="E408" s="1633" t="s">
        <v>8102</v>
      </c>
      <c r="F408" s="1597" t="s">
        <v>7993</v>
      </c>
      <c r="G408" s="1715">
        <v>8</v>
      </c>
      <c r="H408" s="1715">
        <v>4</v>
      </c>
      <c r="I408" s="1597">
        <v>8</v>
      </c>
      <c r="J408" s="1597">
        <v>20</v>
      </c>
      <c r="K408" s="1624">
        <f>J408/8</f>
        <v>2.5</v>
      </c>
      <c r="L408" s="1597" t="s">
        <v>7338</v>
      </c>
      <c r="M408" s="45"/>
      <c r="N408" s="45"/>
      <c r="O408" s="45"/>
      <c r="P408" s="45"/>
      <c r="Q408" s="45"/>
      <c r="R408" s="45"/>
      <c r="S408" s="45"/>
      <c r="T408" s="45"/>
      <c r="U408" s="45"/>
      <c r="V408" s="45"/>
      <c r="W408" s="45"/>
      <c r="X408" s="45"/>
      <c r="Y408" s="45"/>
      <c r="Z408" s="45"/>
    </row>
    <row r="409" spans="1:26" ht="25.2" customHeight="1">
      <c r="A409" s="1597" t="s">
        <v>7538</v>
      </c>
      <c r="B409" s="1597" t="s">
        <v>7532</v>
      </c>
      <c r="C409" s="1597" t="s">
        <v>1044</v>
      </c>
      <c r="D409" s="1597" t="s">
        <v>8049</v>
      </c>
      <c r="E409" s="1597" t="s">
        <v>8050</v>
      </c>
      <c r="F409" s="1597" t="s">
        <v>8051</v>
      </c>
      <c r="G409" s="1597">
        <v>12</v>
      </c>
      <c r="H409" s="1597">
        <v>7</v>
      </c>
      <c r="I409" s="1597">
        <v>14</v>
      </c>
      <c r="J409" s="1637">
        <v>20</v>
      </c>
      <c r="K409" s="1732">
        <f t="shared" ref="K409:K414" si="14">J409/G409</f>
        <v>1.6666666666666667</v>
      </c>
      <c r="L409" s="1590" t="s">
        <v>7347</v>
      </c>
      <c r="M409" s="19"/>
      <c r="N409" s="19"/>
      <c r="O409" s="19"/>
      <c r="P409" s="19"/>
      <c r="Q409" s="19"/>
      <c r="R409" s="19"/>
      <c r="S409" s="19"/>
      <c r="T409" s="19"/>
      <c r="U409" s="19"/>
      <c r="V409" s="19"/>
      <c r="W409" s="19"/>
      <c r="X409" s="19"/>
      <c r="Y409" s="19"/>
      <c r="Z409" s="19"/>
    </row>
    <row r="410" spans="1:26" ht="25.2" customHeight="1">
      <c r="A410" s="1597" t="s">
        <v>7630</v>
      </c>
      <c r="B410" s="1597" t="s">
        <v>7631</v>
      </c>
      <c r="C410" s="1597" t="s">
        <v>1044</v>
      </c>
      <c r="D410" s="1645" t="s">
        <v>8103</v>
      </c>
      <c r="E410" s="1638" t="s">
        <v>8104</v>
      </c>
      <c r="F410" s="1645" t="s">
        <v>8105</v>
      </c>
      <c r="G410" s="1646">
        <v>6</v>
      </c>
      <c r="H410" s="1647">
        <v>6</v>
      </c>
      <c r="I410" s="1597">
        <v>6</v>
      </c>
      <c r="J410" s="1597">
        <v>20</v>
      </c>
      <c r="K410" s="1626">
        <f t="shared" si="14"/>
        <v>3.3333333333333335</v>
      </c>
      <c r="L410" s="1590" t="s">
        <v>7347</v>
      </c>
      <c r="M410" s="45"/>
      <c r="N410" s="45"/>
      <c r="O410" s="45"/>
      <c r="P410" s="45"/>
      <c r="Q410" s="45"/>
      <c r="R410" s="45"/>
      <c r="S410" s="45"/>
      <c r="T410" s="45"/>
      <c r="U410" s="45"/>
      <c r="V410" s="45"/>
      <c r="W410" s="45"/>
      <c r="X410" s="45"/>
      <c r="Y410" s="45"/>
      <c r="Z410" s="45"/>
    </row>
    <row r="411" spans="1:26" ht="25.2" customHeight="1">
      <c r="A411" s="1597" t="s">
        <v>7630</v>
      </c>
      <c r="B411" s="1597" t="s">
        <v>7631</v>
      </c>
      <c r="C411" s="1597" t="s">
        <v>1044</v>
      </c>
      <c r="D411" s="1645" t="s">
        <v>8106</v>
      </c>
      <c r="E411" s="1638" t="s">
        <v>8107</v>
      </c>
      <c r="F411" s="1629" t="s">
        <v>8108</v>
      </c>
      <c r="G411" s="1646">
        <v>6</v>
      </c>
      <c r="H411" s="1647">
        <v>6</v>
      </c>
      <c r="I411" s="1597">
        <v>6</v>
      </c>
      <c r="J411" s="1597">
        <v>20</v>
      </c>
      <c r="K411" s="1626">
        <f t="shared" si="14"/>
        <v>3.3333333333333335</v>
      </c>
      <c r="L411" s="1590" t="s">
        <v>7347</v>
      </c>
      <c r="M411" s="45"/>
      <c r="N411" s="45"/>
      <c r="O411" s="45"/>
      <c r="P411" s="45"/>
      <c r="Q411" s="45"/>
      <c r="R411" s="45"/>
      <c r="S411" s="45"/>
      <c r="T411" s="45"/>
      <c r="U411" s="45"/>
      <c r="V411" s="45"/>
      <c r="W411" s="45"/>
      <c r="X411" s="45"/>
      <c r="Y411" s="45"/>
      <c r="Z411" s="45"/>
    </row>
    <row r="412" spans="1:26" ht="25.2" customHeight="1">
      <c r="A412" s="1597" t="s">
        <v>7630</v>
      </c>
      <c r="B412" s="1597" t="s">
        <v>7631</v>
      </c>
      <c r="C412" s="1597" t="s">
        <v>1044</v>
      </c>
      <c r="D412" s="1645" t="s">
        <v>8109</v>
      </c>
      <c r="E412" s="1638" t="s">
        <v>8110</v>
      </c>
      <c r="F412" s="1645" t="s">
        <v>1636</v>
      </c>
      <c r="G412" s="1646">
        <v>6</v>
      </c>
      <c r="H412" s="1647">
        <v>6</v>
      </c>
      <c r="I412" s="1597">
        <v>6</v>
      </c>
      <c r="J412" s="1597">
        <v>10</v>
      </c>
      <c r="K412" s="1626">
        <f t="shared" si="14"/>
        <v>1.6666666666666667</v>
      </c>
      <c r="L412" s="1590" t="s">
        <v>7347</v>
      </c>
      <c r="M412" s="45"/>
      <c r="N412" s="45"/>
      <c r="O412" s="45"/>
      <c r="P412" s="45"/>
      <c r="Q412" s="45"/>
      <c r="R412" s="45"/>
      <c r="S412" s="45"/>
      <c r="T412" s="45"/>
      <c r="U412" s="45"/>
      <c r="V412" s="45"/>
      <c r="W412" s="45"/>
      <c r="X412" s="45"/>
      <c r="Y412" s="45"/>
      <c r="Z412" s="45"/>
    </row>
    <row r="413" spans="1:26" ht="25.2" customHeight="1">
      <c r="A413" s="1597" t="s">
        <v>7630</v>
      </c>
      <c r="B413" s="1597" t="s">
        <v>7631</v>
      </c>
      <c r="C413" s="1597" t="s">
        <v>1044</v>
      </c>
      <c r="D413" s="1645" t="s">
        <v>8111</v>
      </c>
      <c r="E413" s="1638" t="s">
        <v>8110</v>
      </c>
      <c r="F413" s="1645" t="s">
        <v>1636</v>
      </c>
      <c r="G413" s="1646">
        <v>6</v>
      </c>
      <c r="H413" s="1647">
        <v>6</v>
      </c>
      <c r="I413" s="1597">
        <v>6</v>
      </c>
      <c r="J413" s="1597">
        <v>10</v>
      </c>
      <c r="K413" s="1626">
        <f t="shared" si="14"/>
        <v>1.6666666666666667</v>
      </c>
      <c r="L413" s="1590" t="s">
        <v>7347</v>
      </c>
      <c r="M413" s="45"/>
      <c r="N413" s="45"/>
      <c r="O413" s="45"/>
      <c r="P413" s="45"/>
      <c r="Q413" s="45"/>
      <c r="R413" s="45"/>
      <c r="S413" s="45"/>
      <c r="T413" s="45"/>
      <c r="U413" s="45"/>
      <c r="V413" s="45"/>
      <c r="W413" s="45"/>
      <c r="X413" s="45"/>
      <c r="Y413" s="45"/>
      <c r="Z413" s="45"/>
    </row>
    <row r="414" spans="1:26" ht="25.2" customHeight="1">
      <c r="A414" s="1597" t="s">
        <v>8112</v>
      </c>
      <c r="B414" s="1597" t="s">
        <v>8113</v>
      </c>
      <c r="C414" s="1597" t="s">
        <v>1044</v>
      </c>
      <c r="D414" s="1597" t="s">
        <v>8114</v>
      </c>
      <c r="E414" s="1633" t="s">
        <v>8115</v>
      </c>
      <c r="F414" s="1711" t="s">
        <v>8116</v>
      </c>
      <c r="G414" s="1597">
        <v>2</v>
      </c>
      <c r="H414" s="1597">
        <v>1</v>
      </c>
      <c r="I414" s="1597">
        <v>2</v>
      </c>
      <c r="J414" s="1733">
        <v>20</v>
      </c>
      <c r="K414" s="1624">
        <f t="shared" si="14"/>
        <v>10</v>
      </c>
      <c r="L414" s="1590" t="s">
        <v>7356</v>
      </c>
      <c r="M414" s="19"/>
      <c r="N414" s="19"/>
      <c r="O414" s="19"/>
      <c r="P414" s="19"/>
      <c r="Q414" s="19"/>
      <c r="R414" s="19"/>
      <c r="S414" s="19"/>
      <c r="T414" s="19"/>
      <c r="U414" s="19"/>
      <c r="V414" s="19"/>
      <c r="W414" s="19"/>
      <c r="X414" s="19"/>
      <c r="Y414" s="19"/>
      <c r="Z414" s="19"/>
    </row>
    <row r="415" spans="1:26" ht="14.4">
      <c r="A415" s="268"/>
      <c r="B415" s="269"/>
      <c r="C415" s="269"/>
      <c r="D415" s="1579"/>
      <c r="E415" s="1579"/>
      <c r="F415" s="1579"/>
      <c r="G415" s="1579"/>
      <c r="H415" s="1580"/>
      <c r="I415" s="1581"/>
      <c r="J415" s="1581"/>
      <c r="K415" s="1741"/>
      <c r="L415" s="55"/>
      <c r="M415" s="19"/>
      <c r="N415" s="19"/>
      <c r="O415" s="19"/>
      <c r="P415" s="19"/>
      <c r="Q415" s="19"/>
      <c r="R415" s="19"/>
      <c r="S415" s="19"/>
      <c r="T415" s="19"/>
      <c r="U415" s="19"/>
      <c r="V415" s="19"/>
      <c r="W415" s="19"/>
      <c r="X415" s="19"/>
      <c r="Y415" s="19"/>
      <c r="Z415" s="19"/>
    </row>
    <row r="416" spans="1:26" ht="14.4">
      <c r="A416" s="26"/>
      <c r="B416" s="35"/>
      <c r="C416" s="36"/>
      <c r="D416" s="37"/>
      <c r="E416" s="37"/>
      <c r="F416" s="37"/>
      <c r="G416" s="66"/>
      <c r="H416" s="38"/>
      <c r="I416" s="43"/>
      <c r="J416" s="43"/>
      <c r="K416" s="1742"/>
      <c r="L416" s="45"/>
      <c r="M416" s="45"/>
      <c r="N416" s="45"/>
      <c r="O416" s="45"/>
      <c r="P416" s="45"/>
      <c r="Q416" s="45"/>
      <c r="R416" s="45"/>
      <c r="S416" s="45"/>
      <c r="T416" s="45"/>
      <c r="U416" s="45"/>
      <c r="V416" s="45"/>
      <c r="W416" s="45"/>
      <c r="X416" s="45"/>
      <c r="Y416" s="45"/>
      <c r="Z416" s="45"/>
    </row>
    <row r="417" spans="1:26" ht="14.4">
      <c r="A417" s="26"/>
      <c r="B417" s="35"/>
      <c r="C417" s="36"/>
      <c r="D417" s="13"/>
      <c r="E417" s="13"/>
      <c r="F417" s="13"/>
      <c r="G417" s="67"/>
      <c r="H417" s="39"/>
      <c r="I417" s="43"/>
      <c r="J417" s="43"/>
      <c r="K417" s="1742"/>
      <c r="L417" s="45"/>
      <c r="M417" s="45"/>
      <c r="N417" s="45"/>
      <c r="O417" s="45"/>
      <c r="P417" s="45"/>
      <c r="Q417" s="45"/>
      <c r="R417" s="45"/>
      <c r="S417" s="45"/>
      <c r="T417" s="45"/>
      <c r="U417" s="45"/>
      <c r="V417" s="45"/>
      <c r="W417" s="45"/>
      <c r="X417" s="45"/>
      <c r="Y417" s="45"/>
      <c r="Z417" s="45"/>
    </row>
    <row r="418" spans="1:26" ht="14.4">
      <c r="A418" s="26"/>
      <c r="B418" s="35"/>
      <c r="C418" s="36"/>
      <c r="D418" s="13"/>
      <c r="E418" s="13"/>
      <c r="F418" s="13"/>
      <c r="G418" s="67"/>
      <c r="H418" s="39"/>
      <c r="I418" s="43"/>
      <c r="J418" s="43"/>
      <c r="K418" s="1742"/>
      <c r="L418" s="45"/>
      <c r="M418" s="45"/>
      <c r="N418" s="45"/>
      <c r="O418" s="45"/>
      <c r="P418" s="45"/>
      <c r="Q418" s="45"/>
      <c r="R418" s="45"/>
      <c r="S418" s="45"/>
      <c r="T418" s="45"/>
      <c r="U418" s="45"/>
      <c r="V418" s="45"/>
      <c r="W418" s="45"/>
      <c r="X418" s="45"/>
      <c r="Y418" s="45"/>
      <c r="Z418" s="45"/>
    </row>
    <row r="419" spans="1:26" ht="14.4">
      <c r="A419" s="26"/>
      <c r="B419" s="35"/>
      <c r="C419" s="36"/>
      <c r="D419" s="36"/>
      <c r="E419" s="36"/>
      <c r="F419" s="36"/>
      <c r="G419" s="68"/>
      <c r="H419" s="40"/>
      <c r="I419" s="43"/>
      <c r="J419" s="43"/>
      <c r="K419" s="1742"/>
      <c r="L419" s="45"/>
      <c r="M419" s="45"/>
      <c r="N419" s="45"/>
      <c r="O419" s="45"/>
      <c r="P419" s="45"/>
      <c r="Q419" s="45"/>
      <c r="R419" s="45"/>
      <c r="S419" s="45"/>
      <c r="T419" s="45"/>
      <c r="U419" s="45"/>
      <c r="V419" s="45"/>
      <c r="W419" s="45"/>
      <c r="X419" s="45"/>
      <c r="Y419" s="45"/>
      <c r="Z419" s="45"/>
    </row>
    <row r="420" spans="1:26" ht="14.4">
      <c r="A420" s="26"/>
      <c r="B420" s="35"/>
      <c r="C420" s="36"/>
      <c r="D420" s="36"/>
      <c r="E420" s="36"/>
      <c r="F420" s="36"/>
      <c r="G420" s="68"/>
      <c r="H420" s="40"/>
      <c r="I420" s="24"/>
      <c r="J420" s="24"/>
      <c r="K420" s="1743"/>
      <c r="L420" s="45"/>
      <c r="M420" s="48"/>
      <c r="N420" s="48"/>
      <c r="O420" s="48"/>
      <c r="P420" s="48"/>
      <c r="Q420" s="48"/>
      <c r="R420" s="48"/>
      <c r="S420" s="48"/>
      <c r="T420" s="48"/>
      <c r="U420" s="48"/>
      <c r="V420" s="48"/>
      <c r="W420" s="48"/>
      <c r="X420" s="48"/>
      <c r="Y420" s="48"/>
      <c r="Z420" s="48"/>
    </row>
    <row r="421" spans="1:26" ht="15.75" customHeight="1">
      <c r="A421" s="29" t="s">
        <v>58</v>
      </c>
      <c r="B421" s="2"/>
      <c r="C421" s="2"/>
      <c r="D421" s="2"/>
      <c r="E421" s="2"/>
      <c r="F421" s="2"/>
      <c r="G421" s="8"/>
      <c r="H421" s="48"/>
      <c r="I421" s="48"/>
      <c r="J421" s="48"/>
      <c r="K421" s="1393">
        <f>SUM(K15:K420)</f>
        <v>1671.8244444444442</v>
      </c>
      <c r="L421" s="45"/>
      <c r="M421" s="48"/>
      <c r="N421" s="48"/>
      <c r="O421" s="48"/>
      <c r="P421" s="48"/>
      <c r="Q421" s="48"/>
      <c r="R421" s="48"/>
      <c r="S421" s="48"/>
      <c r="T421" s="48"/>
      <c r="U421" s="48"/>
      <c r="V421" s="48"/>
      <c r="W421" s="48"/>
      <c r="X421" s="48"/>
      <c r="Y421" s="48"/>
      <c r="Z421" s="48"/>
    </row>
    <row r="422" spans="1:26" ht="15.75" customHeight="1">
      <c r="A422" s="1"/>
      <c r="B422" s="2"/>
      <c r="C422" s="2"/>
      <c r="D422" s="2"/>
      <c r="E422" s="2"/>
      <c r="F422" s="2"/>
      <c r="G422" s="2"/>
      <c r="H422" s="3"/>
      <c r="I422" s="48"/>
      <c r="J422" s="48"/>
      <c r="K422" s="1744"/>
      <c r="L422" s="45"/>
      <c r="M422" s="48"/>
      <c r="N422" s="48"/>
      <c r="O422" s="48"/>
      <c r="P422" s="48"/>
      <c r="Q422" s="48"/>
      <c r="R422" s="48"/>
      <c r="S422" s="48"/>
      <c r="T422" s="48"/>
      <c r="U422" s="48"/>
      <c r="V422" s="48"/>
      <c r="W422" s="48"/>
      <c r="X422" s="48"/>
      <c r="Y422" s="48"/>
      <c r="Z422" s="48"/>
    </row>
    <row r="423" spans="1:26" ht="15.75" customHeight="1">
      <c r="A423" s="2361" t="s">
        <v>59</v>
      </c>
      <c r="B423" s="2328"/>
      <c r="C423" s="2328"/>
      <c r="D423" s="2328"/>
      <c r="E423" s="2328"/>
      <c r="F423" s="2328"/>
      <c r="G423" s="2328"/>
      <c r="H423" s="2328"/>
      <c r="I423" s="48"/>
      <c r="J423" s="48"/>
      <c r="K423" s="1734"/>
      <c r="L423" s="45"/>
      <c r="M423" s="48"/>
      <c r="N423" s="48"/>
      <c r="O423" s="48"/>
      <c r="P423" s="48"/>
      <c r="Q423" s="48"/>
      <c r="R423" s="48"/>
      <c r="S423" s="48"/>
      <c r="T423" s="48"/>
      <c r="U423" s="48"/>
      <c r="V423" s="48"/>
      <c r="W423" s="48"/>
      <c r="X423" s="48"/>
      <c r="Y423" s="48"/>
      <c r="Z423" s="48"/>
    </row>
    <row r="424" spans="1:26" ht="15.75" customHeight="1">
      <c r="A424" s="1"/>
      <c r="B424" s="2"/>
      <c r="C424" s="2"/>
      <c r="D424" s="2"/>
      <c r="E424" s="2"/>
      <c r="F424" s="2"/>
      <c r="G424" s="2"/>
      <c r="H424" s="3"/>
      <c r="I424" s="48"/>
      <c r="J424" s="48"/>
      <c r="K424" s="1734"/>
      <c r="L424" s="45"/>
      <c r="M424" s="48"/>
      <c r="N424" s="48"/>
      <c r="O424" s="48"/>
      <c r="P424" s="48"/>
      <c r="Q424" s="48"/>
      <c r="R424" s="48"/>
      <c r="S424" s="48"/>
      <c r="T424" s="48"/>
      <c r="U424" s="48"/>
      <c r="V424" s="48"/>
      <c r="W424" s="48"/>
      <c r="X424" s="48"/>
      <c r="Y424" s="48"/>
      <c r="Z424" s="48"/>
    </row>
    <row r="425" spans="1:26" ht="15.75" customHeight="1">
      <c r="A425" s="1"/>
      <c r="B425" s="2"/>
      <c r="C425" s="2"/>
      <c r="D425" s="2"/>
      <c r="E425" s="2"/>
      <c r="F425" s="2"/>
      <c r="G425" s="2"/>
      <c r="H425" s="3"/>
      <c r="I425" s="48"/>
      <c r="J425" s="48"/>
      <c r="K425" s="1734"/>
      <c r="L425" s="45"/>
      <c r="M425" s="48"/>
      <c r="N425" s="48"/>
      <c r="O425" s="48"/>
      <c r="P425" s="48"/>
      <c r="Q425" s="48"/>
      <c r="R425" s="48"/>
      <c r="S425" s="48"/>
      <c r="T425" s="48"/>
      <c r="U425" s="48"/>
      <c r="V425" s="48"/>
      <c r="W425" s="48"/>
      <c r="X425" s="48"/>
      <c r="Y425" s="48"/>
      <c r="Z425" s="48"/>
    </row>
    <row r="426" spans="1:26" ht="15.75" customHeight="1">
      <c r="A426" s="1"/>
      <c r="B426" s="2"/>
      <c r="C426" s="2"/>
      <c r="D426" s="2"/>
      <c r="E426" s="2"/>
      <c r="F426" s="2"/>
      <c r="G426" s="2"/>
      <c r="H426" s="3"/>
      <c r="I426" s="48"/>
      <c r="J426" s="48"/>
      <c r="K426" s="1734"/>
      <c r="L426" s="45"/>
      <c r="M426" s="48"/>
      <c r="N426" s="48"/>
      <c r="O426" s="48"/>
      <c r="P426" s="48"/>
      <c r="Q426" s="48"/>
      <c r="R426" s="48"/>
      <c r="S426" s="48"/>
      <c r="T426" s="48"/>
      <c r="U426" s="48"/>
      <c r="V426" s="48"/>
      <c r="W426" s="48"/>
      <c r="X426" s="48"/>
      <c r="Y426" s="48"/>
      <c r="Z426" s="48"/>
    </row>
    <row r="427" spans="1:26" ht="15.75" customHeight="1">
      <c r="A427" s="1"/>
      <c r="B427" s="2"/>
      <c r="C427" s="2"/>
      <c r="D427" s="2"/>
      <c r="E427" s="2"/>
      <c r="F427" s="2"/>
      <c r="G427" s="2"/>
      <c r="H427" s="3"/>
      <c r="I427" s="48"/>
      <c r="J427" s="48"/>
      <c r="K427" s="1734"/>
      <c r="L427" s="45"/>
      <c r="M427" s="48"/>
      <c r="N427" s="48"/>
      <c r="O427" s="48"/>
      <c r="P427" s="48"/>
      <c r="Q427" s="48"/>
      <c r="R427" s="48"/>
      <c r="S427" s="48"/>
      <c r="T427" s="48"/>
      <c r="U427" s="48"/>
      <c r="V427" s="48"/>
      <c r="W427" s="48"/>
      <c r="X427" s="48"/>
      <c r="Y427" s="48"/>
      <c r="Z427" s="48"/>
    </row>
    <row r="428" spans="1:26" ht="15.75" customHeight="1">
      <c r="A428" s="1"/>
      <c r="B428" s="2"/>
      <c r="C428" s="2"/>
      <c r="D428" s="2"/>
      <c r="E428" s="2"/>
      <c r="F428" s="2"/>
      <c r="G428" s="2"/>
      <c r="H428" s="3"/>
      <c r="I428" s="48"/>
      <c r="J428" s="48"/>
      <c r="K428" s="1734"/>
      <c r="L428" s="45"/>
      <c r="M428" s="48"/>
      <c r="N428" s="48"/>
      <c r="O428" s="48"/>
      <c r="P428" s="48"/>
      <c r="Q428" s="48"/>
      <c r="R428" s="48"/>
      <c r="S428" s="48"/>
      <c r="T428" s="48"/>
      <c r="U428" s="48"/>
      <c r="V428" s="48"/>
      <c r="W428" s="48"/>
      <c r="X428" s="48"/>
      <c r="Y428" s="48"/>
      <c r="Z428" s="48"/>
    </row>
    <row r="429" spans="1:26" ht="15.75" customHeight="1">
      <c r="A429" s="1"/>
      <c r="B429" s="2"/>
      <c r="C429" s="2"/>
      <c r="D429" s="2"/>
      <c r="E429" s="2"/>
      <c r="F429" s="2"/>
      <c r="G429" s="2"/>
      <c r="H429" s="3"/>
      <c r="I429" s="48"/>
      <c r="J429" s="48"/>
      <c r="K429" s="1734"/>
      <c r="L429" s="45"/>
      <c r="M429" s="48"/>
      <c r="N429" s="48"/>
      <c r="O429" s="48"/>
      <c r="P429" s="48"/>
      <c r="Q429" s="48"/>
      <c r="R429" s="48"/>
      <c r="S429" s="48"/>
      <c r="T429" s="48"/>
      <c r="U429" s="48"/>
      <c r="V429" s="48"/>
      <c r="W429" s="48"/>
      <c r="X429" s="48"/>
      <c r="Y429" s="48"/>
      <c r="Z429" s="48"/>
    </row>
    <row r="430" spans="1:26" ht="15.75" customHeight="1">
      <c r="A430" s="1"/>
      <c r="B430" s="2"/>
      <c r="C430" s="2"/>
      <c r="D430" s="2"/>
      <c r="E430" s="2"/>
      <c r="F430" s="2"/>
      <c r="G430" s="2"/>
      <c r="H430" s="3"/>
      <c r="I430" s="48"/>
      <c r="J430" s="48"/>
      <c r="K430" s="1734"/>
      <c r="L430" s="45"/>
      <c r="M430" s="48"/>
      <c r="N430" s="48"/>
      <c r="O430" s="48"/>
      <c r="P430" s="48"/>
      <c r="Q430" s="48"/>
      <c r="R430" s="48"/>
      <c r="S430" s="48"/>
      <c r="T430" s="48"/>
      <c r="U430" s="48"/>
      <c r="V430" s="48"/>
      <c r="W430" s="48"/>
      <c r="X430" s="48"/>
      <c r="Y430" s="48"/>
      <c r="Z430" s="48"/>
    </row>
    <row r="431" spans="1:26" ht="15.75" customHeight="1">
      <c r="A431" s="1"/>
      <c r="B431" s="2"/>
      <c r="C431" s="2"/>
      <c r="D431" s="2"/>
      <c r="E431" s="2"/>
      <c r="F431" s="2"/>
      <c r="G431" s="2"/>
      <c r="H431" s="3"/>
      <c r="I431" s="48"/>
      <c r="J431" s="48"/>
      <c r="K431" s="1734"/>
      <c r="L431" s="45"/>
      <c r="M431" s="48"/>
      <c r="N431" s="48"/>
      <c r="O431" s="48"/>
      <c r="P431" s="48"/>
      <c r="Q431" s="48"/>
      <c r="R431" s="48"/>
      <c r="S431" s="48"/>
      <c r="T431" s="48"/>
      <c r="U431" s="48"/>
      <c r="V431" s="48"/>
      <c r="W431" s="48"/>
      <c r="X431" s="48"/>
      <c r="Y431" s="48"/>
      <c r="Z431" s="48"/>
    </row>
    <row r="432" spans="1:26" ht="15.75" customHeight="1">
      <c r="A432" s="1"/>
      <c r="B432" s="2"/>
      <c r="C432" s="2"/>
      <c r="D432" s="2"/>
      <c r="E432" s="2"/>
      <c r="F432" s="2"/>
      <c r="G432" s="2"/>
      <c r="H432" s="3"/>
      <c r="I432" s="48"/>
      <c r="J432" s="48"/>
      <c r="K432" s="1734"/>
      <c r="L432" s="45"/>
      <c r="M432" s="48"/>
      <c r="N432" s="48"/>
      <c r="O432" s="48"/>
      <c r="P432" s="48"/>
      <c r="Q432" s="48"/>
      <c r="R432" s="48"/>
      <c r="S432" s="48"/>
      <c r="T432" s="48"/>
      <c r="U432" s="48"/>
      <c r="V432" s="48"/>
      <c r="W432" s="48"/>
      <c r="X432" s="48"/>
      <c r="Y432" s="48"/>
      <c r="Z432" s="48"/>
    </row>
    <row r="433" spans="1:26" ht="15.75" customHeight="1">
      <c r="A433" s="1"/>
      <c r="B433" s="2"/>
      <c r="C433" s="2"/>
      <c r="D433" s="2"/>
      <c r="E433" s="2"/>
      <c r="F433" s="2"/>
      <c r="G433" s="2"/>
      <c r="H433" s="3"/>
      <c r="I433" s="48"/>
      <c r="J433" s="48"/>
      <c r="K433" s="1734"/>
      <c r="L433" s="45"/>
      <c r="M433" s="48"/>
      <c r="N433" s="48"/>
      <c r="O433" s="48"/>
      <c r="P433" s="48"/>
      <c r="Q433" s="48"/>
      <c r="R433" s="48"/>
      <c r="S433" s="48"/>
      <c r="T433" s="48"/>
      <c r="U433" s="48"/>
      <c r="V433" s="48"/>
      <c r="W433" s="48"/>
      <c r="X433" s="48"/>
      <c r="Y433" s="48"/>
      <c r="Z433" s="48"/>
    </row>
    <row r="434" spans="1:26" ht="15.75" customHeight="1">
      <c r="A434" s="1"/>
      <c r="B434" s="2"/>
      <c r="C434" s="2"/>
      <c r="D434" s="2"/>
      <c r="E434" s="2"/>
      <c r="F434" s="2"/>
      <c r="G434" s="2"/>
      <c r="H434" s="3"/>
      <c r="I434" s="48"/>
      <c r="J434" s="48"/>
      <c r="K434" s="1734"/>
      <c r="L434" s="45"/>
      <c r="M434" s="48"/>
      <c r="N434" s="48"/>
      <c r="O434" s="48"/>
      <c r="P434" s="48"/>
      <c r="Q434" s="48"/>
      <c r="R434" s="48"/>
      <c r="S434" s="48"/>
      <c r="T434" s="48"/>
      <c r="U434" s="48"/>
      <c r="V434" s="48"/>
      <c r="W434" s="48"/>
      <c r="X434" s="48"/>
      <c r="Y434" s="48"/>
      <c r="Z434" s="48"/>
    </row>
    <row r="435" spans="1:26" ht="15.75" customHeight="1">
      <c r="A435" s="1"/>
      <c r="B435" s="2"/>
      <c r="C435" s="2"/>
      <c r="D435" s="2"/>
      <c r="E435" s="2"/>
      <c r="F435" s="2"/>
      <c r="G435" s="2"/>
      <c r="H435" s="3"/>
      <c r="I435" s="48"/>
      <c r="J435" s="48"/>
      <c r="K435" s="1734"/>
      <c r="L435" s="45"/>
      <c r="M435" s="48"/>
      <c r="N435" s="48"/>
      <c r="O435" s="48"/>
      <c r="P435" s="48"/>
      <c r="Q435" s="48"/>
      <c r="R435" s="48"/>
      <c r="S435" s="48"/>
      <c r="T435" s="48"/>
      <c r="U435" s="48"/>
      <c r="V435" s="48"/>
      <c r="W435" s="48"/>
      <c r="X435" s="48"/>
      <c r="Y435" s="48"/>
      <c r="Z435" s="48"/>
    </row>
    <row r="436" spans="1:26" ht="15.75" customHeight="1">
      <c r="A436" s="1"/>
      <c r="B436" s="2"/>
      <c r="C436" s="2"/>
      <c r="D436" s="2"/>
      <c r="E436" s="2"/>
      <c r="F436" s="2"/>
      <c r="G436" s="2"/>
      <c r="H436" s="3"/>
      <c r="I436" s="48"/>
      <c r="J436" s="48"/>
      <c r="K436" s="1734"/>
      <c r="L436" s="45"/>
      <c r="M436" s="48"/>
      <c r="N436" s="48"/>
      <c r="O436" s="48"/>
      <c r="P436" s="48"/>
      <c r="Q436" s="48"/>
      <c r="R436" s="48"/>
      <c r="S436" s="48"/>
      <c r="T436" s="48"/>
      <c r="U436" s="48"/>
      <c r="V436" s="48"/>
      <c r="W436" s="48"/>
      <c r="X436" s="48"/>
      <c r="Y436" s="48"/>
      <c r="Z436" s="48"/>
    </row>
    <row r="437" spans="1:26" ht="15.75" customHeight="1">
      <c r="A437" s="1"/>
      <c r="B437" s="2"/>
      <c r="C437" s="2"/>
      <c r="D437" s="2"/>
      <c r="E437" s="2"/>
      <c r="F437" s="2"/>
      <c r="G437" s="2"/>
      <c r="H437" s="3"/>
      <c r="I437" s="48"/>
      <c r="J437" s="48"/>
      <c r="K437" s="1734"/>
      <c r="L437" s="45"/>
      <c r="M437" s="48"/>
      <c r="N437" s="48"/>
      <c r="O437" s="48"/>
      <c r="P437" s="48"/>
      <c r="Q437" s="48"/>
      <c r="R437" s="48"/>
      <c r="S437" s="48"/>
      <c r="T437" s="48"/>
      <c r="U437" s="48"/>
      <c r="V437" s="48"/>
      <c r="W437" s="48"/>
      <c r="X437" s="48"/>
      <c r="Y437" s="48"/>
      <c r="Z437" s="48"/>
    </row>
    <row r="438" spans="1:26" ht="15.75" customHeight="1">
      <c r="A438" s="1"/>
      <c r="B438" s="2"/>
      <c r="C438" s="2"/>
      <c r="D438" s="2"/>
      <c r="E438" s="2"/>
      <c r="F438" s="2"/>
      <c r="G438" s="2"/>
      <c r="H438" s="3"/>
      <c r="I438" s="48"/>
      <c r="J438" s="48"/>
      <c r="K438" s="1734"/>
      <c r="L438" s="45"/>
      <c r="M438" s="48"/>
      <c r="N438" s="48"/>
      <c r="O438" s="48"/>
      <c r="P438" s="48"/>
      <c r="Q438" s="48"/>
      <c r="R438" s="48"/>
      <c r="S438" s="48"/>
      <c r="T438" s="48"/>
      <c r="U438" s="48"/>
      <c r="V438" s="48"/>
      <c r="W438" s="48"/>
      <c r="X438" s="48"/>
      <c r="Y438" s="48"/>
      <c r="Z438" s="48"/>
    </row>
    <row r="439" spans="1:26" ht="15.75" customHeight="1">
      <c r="A439" s="1"/>
      <c r="B439" s="2"/>
      <c r="C439" s="2"/>
      <c r="D439" s="2"/>
      <c r="E439" s="2"/>
      <c r="F439" s="2"/>
      <c r="G439" s="2"/>
      <c r="H439" s="3"/>
      <c r="I439" s="48"/>
      <c r="J439" s="48"/>
      <c r="K439" s="1734"/>
      <c r="L439" s="45"/>
      <c r="M439" s="48"/>
      <c r="N439" s="48"/>
      <c r="O439" s="48"/>
      <c r="P439" s="48"/>
      <c r="Q439" s="48"/>
      <c r="R439" s="48"/>
      <c r="S439" s="48"/>
      <c r="T439" s="48"/>
      <c r="U439" s="48"/>
      <c r="V439" s="48"/>
      <c r="W439" s="48"/>
      <c r="X439" s="48"/>
      <c r="Y439" s="48"/>
      <c r="Z439" s="48"/>
    </row>
    <row r="440" spans="1:26" ht="15.75" customHeight="1">
      <c r="A440" s="1"/>
      <c r="B440" s="2"/>
      <c r="C440" s="2"/>
      <c r="D440" s="2"/>
      <c r="E440" s="2"/>
      <c r="F440" s="2"/>
      <c r="G440" s="2"/>
      <c r="H440" s="3"/>
      <c r="I440" s="48"/>
      <c r="J440" s="48"/>
      <c r="K440" s="1734"/>
      <c r="L440" s="45"/>
      <c r="M440" s="48"/>
      <c r="N440" s="48"/>
      <c r="O440" s="48"/>
      <c r="P440" s="48"/>
      <c r="Q440" s="48"/>
      <c r="R440" s="48"/>
      <c r="S440" s="48"/>
      <c r="T440" s="48"/>
      <c r="U440" s="48"/>
      <c r="V440" s="48"/>
      <c r="W440" s="48"/>
      <c r="X440" s="48"/>
      <c r="Y440" s="48"/>
      <c r="Z440" s="48"/>
    </row>
    <row r="441" spans="1:26" ht="15.75" customHeight="1">
      <c r="A441" s="1"/>
      <c r="B441" s="2"/>
      <c r="C441" s="2"/>
      <c r="D441" s="2"/>
      <c r="E441" s="2"/>
      <c r="F441" s="2"/>
      <c r="G441" s="2"/>
      <c r="H441" s="3"/>
      <c r="I441" s="48"/>
      <c r="J441" s="48"/>
      <c r="K441" s="1734"/>
      <c r="L441" s="45"/>
      <c r="M441" s="48"/>
      <c r="N441" s="48"/>
      <c r="O441" s="48"/>
      <c r="P441" s="48"/>
      <c r="Q441" s="48"/>
      <c r="R441" s="48"/>
      <c r="S441" s="48"/>
      <c r="T441" s="48"/>
      <c r="U441" s="48"/>
      <c r="V441" s="48"/>
      <c r="W441" s="48"/>
      <c r="X441" s="48"/>
      <c r="Y441" s="48"/>
      <c r="Z441" s="48"/>
    </row>
    <row r="442" spans="1:26" ht="15.75" customHeight="1">
      <c r="A442" s="1"/>
      <c r="B442" s="2"/>
      <c r="C442" s="2"/>
      <c r="D442" s="2"/>
      <c r="E442" s="2"/>
      <c r="F442" s="2"/>
      <c r="G442" s="2"/>
      <c r="H442" s="3"/>
      <c r="I442" s="48"/>
      <c r="J442" s="48"/>
      <c r="K442" s="1734"/>
      <c r="L442" s="45"/>
      <c r="M442" s="48"/>
      <c r="N442" s="48"/>
      <c r="O442" s="48"/>
      <c r="P442" s="48"/>
      <c r="Q442" s="48"/>
      <c r="R442" s="48"/>
      <c r="S442" s="48"/>
      <c r="T442" s="48"/>
      <c r="U442" s="48"/>
      <c r="V442" s="48"/>
      <c r="W442" s="48"/>
      <c r="X442" s="48"/>
      <c r="Y442" s="48"/>
      <c r="Z442" s="48"/>
    </row>
    <row r="443" spans="1:26" ht="15.75" customHeight="1">
      <c r="A443" s="1"/>
      <c r="B443" s="2"/>
      <c r="C443" s="2"/>
      <c r="D443" s="2"/>
      <c r="E443" s="2"/>
      <c r="F443" s="2"/>
      <c r="G443" s="2"/>
      <c r="H443" s="3"/>
      <c r="I443" s="48"/>
      <c r="J443" s="48"/>
      <c r="K443" s="1734"/>
      <c r="L443" s="45"/>
      <c r="M443" s="48"/>
      <c r="N443" s="48"/>
      <c r="O443" s="48"/>
      <c r="P443" s="48"/>
      <c r="Q443" s="48"/>
      <c r="R443" s="48"/>
      <c r="S443" s="48"/>
      <c r="T443" s="48"/>
      <c r="U443" s="48"/>
      <c r="V443" s="48"/>
      <c r="W443" s="48"/>
      <c r="X443" s="48"/>
      <c r="Y443" s="48"/>
      <c r="Z443" s="48"/>
    </row>
    <row r="444" spans="1:26" ht="15.75" customHeight="1">
      <c r="A444" s="1"/>
      <c r="B444" s="2"/>
      <c r="C444" s="2"/>
      <c r="D444" s="2"/>
      <c r="E444" s="2"/>
      <c r="F444" s="2"/>
      <c r="G444" s="2"/>
      <c r="H444" s="3"/>
      <c r="I444" s="48"/>
      <c r="J444" s="48"/>
      <c r="K444" s="1734"/>
      <c r="L444" s="45"/>
      <c r="M444" s="48"/>
      <c r="N444" s="48"/>
      <c r="O444" s="48"/>
      <c r="P444" s="48"/>
      <c r="Q444" s="48"/>
      <c r="R444" s="48"/>
      <c r="S444" s="48"/>
      <c r="T444" s="48"/>
      <c r="U444" s="48"/>
      <c r="V444" s="48"/>
      <c r="W444" s="48"/>
      <c r="X444" s="48"/>
      <c r="Y444" s="48"/>
      <c r="Z444" s="48"/>
    </row>
    <row r="445" spans="1:26" ht="15.75" customHeight="1">
      <c r="A445" s="1"/>
      <c r="B445" s="2"/>
      <c r="C445" s="2"/>
      <c r="D445" s="2"/>
      <c r="E445" s="2"/>
      <c r="F445" s="2"/>
      <c r="G445" s="2"/>
      <c r="H445" s="3"/>
      <c r="I445" s="48"/>
      <c r="J445" s="48"/>
      <c r="K445" s="1734"/>
      <c r="L445" s="45"/>
      <c r="M445" s="48"/>
      <c r="N445" s="48"/>
      <c r="O445" s="48"/>
      <c r="P445" s="48"/>
      <c r="Q445" s="48"/>
      <c r="R445" s="48"/>
      <c r="S445" s="48"/>
      <c r="T445" s="48"/>
      <c r="U445" s="48"/>
      <c r="V445" s="48"/>
      <c r="W445" s="48"/>
      <c r="X445" s="48"/>
      <c r="Y445" s="48"/>
      <c r="Z445" s="48"/>
    </row>
    <row r="446" spans="1:26" ht="15.75" customHeight="1">
      <c r="A446" s="1"/>
      <c r="B446" s="2"/>
      <c r="C446" s="2"/>
      <c r="D446" s="2"/>
      <c r="E446" s="2"/>
      <c r="F446" s="2"/>
      <c r="G446" s="2"/>
      <c r="H446" s="3"/>
      <c r="I446" s="48"/>
      <c r="J446" s="48"/>
      <c r="K446" s="1734"/>
      <c r="L446" s="45"/>
      <c r="M446" s="48"/>
      <c r="N446" s="48"/>
      <c r="O446" s="48"/>
      <c r="P446" s="48"/>
      <c r="Q446" s="48"/>
      <c r="R446" s="48"/>
      <c r="S446" s="48"/>
      <c r="T446" s="48"/>
      <c r="U446" s="48"/>
      <c r="V446" s="48"/>
      <c r="W446" s="48"/>
      <c r="X446" s="48"/>
      <c r="Y446" s="48"/>
      <c r="Z446" s="48"/>
    </row>
    <row r="447" spans="1:26" ht="15.75" customHeight="1">
      <c r="A447" s="1"/>
      <c r="B447" s="2"/>
      <c r="C447" s="2"/>
      <c r="D447" s="2"/>
      <c r="E447" s="2"/>
      <c r="F447" s="2"/>
      <c r="G447" s="2"/>
      <c r="H447" s="3"/>
      <c r="I447" s="48"/>
      <c r="J447" s="48"/>
      <c r="K447" s="1734"/>
      <c r="L447" s="45"/>
      <c r="M447" s="48"/>
      <c r="N447" s="48"/>
      <c r="O447" s="48"/>
      <c r="P447" s="48"/>
      <c r="Q447" s="48"/>
      <c r="R447" s="48"/>
      <c r="S447" s="48"/>
      <c r="T447" s="48"/>
      <c r="U447" s="48"/>
      <c r="V447" s="48"/>
      <c r="W447" s="48"/>
      <c r="X447" s="48"/>
      <c r="Y447" s="48"/>
      <c r="Z447" s="48"/>
    </row>
    <row r="448" spans="1:26" ht="15.75" customHeight="1">
      <c r="A448" s="1"/>
      <c r="B448" s="2"/>
      <c r="C448" s="2"/>
      <c r="D448" s="2"/>
      <c r="E448" s="2"/>
      <c r="F448" s="2"/>
      <c r="G448" s="2"/>
      <c r="H448" s="3"/>
      <c r="I448" s="48"/>
      <c r="J448" s="48"/>
      <c r="K448" s="1734"/>
      <c r="L448" s="45"/>
      <c r="M448" s="48"/>
      <c r="N448" s="48"/>
      <c r="O448" s="48"/>
      <c r="P448" s="48"/>
      <c r="Q448" s="48"/>
      <c r="R448" s="48"/>
      <c r="S448" s="48"/>
      <c r="T448" s="48"/>
      <c r="U448" s="48"/>
      <c r="V448" s="48"/>
      <c r="W448" s="48"/>
      <c r="X448" s="48"/>
      <c r="Y448" s="48"/>
      <c r="Z448" s="48"/>
    </row>
    <row r="449" spans="1:26" ht="15.75" customHeight="1">
      <c r="A449" s="1"/>
      <c r="B449" s="2"/>
      <c r="C449" s="2"/>
      <c r="D449" s="2"/>
      <c r="E449" s="2"/>
      <c r="F449" s="2"/>
      <c r="G449" s="2"/>
      <c r="H449" s="3"/>
      <c r="I449" s="48"/>
      <c r="J449" s="48"/>
      <c r="K449" s="1734"/>
      <c r="L449" s="45"/>
      <c r="M449" s="48"/>
      <c r="N449" s="48"/>
      <c r="O449" s="48"/>
      <c r="P449" s="48"/>
      <c r="Q449" s="48"/>
      <c r="R449" s="48"/>
      <c r="S449" s="48"/>
      <c r="T449" s="48"/>
      <c r="U449" s="48"/>
      <c r="V449" s="48"/>
      <c r="W449" s="48"/>
      <c r="X449" s="48"/>
      <c r="Y449" s="48"/>
      <c r="Z449" s="48"/>
    </row>
    <row r="450" spans="1:26" ht="15.75" customHeight="1">
      <c r="A450" s="1"/>
      <c r="B450" s="2"/>
      <c r="C450" s="2"/>
      <c r="D450" s="2"/>
      <c r="E450" s="2"/>
      <c r="F450" s="2"/>
      <c r="G450" s="2"/>
      <c r="H450" s="3"/>
      <c r="I450" s="48"/>
      <c r="J450" s="48"/>
      <c r="K450" s="1734"/>
      <c r="L450" s="45"/>
      <c r="M450" s="48"/>
      <c r="N450" s="48"/>
      <c r="O450" s="48"/>
      <c r="P450" s="48"/>
      <c r="Q450" s="48"/>
      <c r="R450" s="48"/>
      <c r="S450" s="48"/>
      <c r="T450" s="48"/>
      <c r="U450" s="48"/>
      <c r="V450" s="48"/>
      <c r="W450" s="48"/>
      <c r="X450" s="48"/>
      <c r="Y450" s="48"/>
      <c r="Z450" s="48"/>
    </row>
    <row r="451" spans="1:26" ht="15.75" customHeight="1">
      <c r="A451" s="1"/>
      <c r="B451" s="2"/>
      <c r="C451" s="2"/>
      <c r="D451" s="2"/>
      <c r="E451" s="2"/>
      <c r="F451" s="2"/>
      <c r="G451" s="2"/>
      <c r="H451" s="3"/>
      <c r="I451" s="48"/>
      <c r="J451" s="48"/>
      <c r="K451" s="1734"/>
      <c r="L451" s="45"/>
      <c r="M451" s="48"/>
      <c r="N451" s="48"/>
      <c r="O451" s="48"/>
      <c r="P451" s="48"/>
      <c r="Q451" s="48"/>
      <c r="R451" s="48"/>
      <c r="S451" s="48"/>
      <c r="T451" s="48"/>
      <c r="U451" s="48"/>
      <c r="V451" s="48"/>
      <c r="W451" s="48"/>
      <c r="X451" s="48"/>
      <c r="Y451" s="48"/>
      <c r="Z451" s="48"/>
    </row>
    <row r="452" spans="1:26" ht="15.75" customHeight="1">
      <c r="A452" s="1"/>
      <c r="B452" s="2"/>
      <c r="C452" s="2"/>
      <c r="D452" s="2"/>
      <c r="E452" s="2"/>
      <c r="F452" s="2"/>
      <c r="G452" s="2"/>
      <c r="H452" s="3"/>
      <c r="I452" s="48"/>
      <c r="J452" s="48"/>
      <c r="K452" s="1734"/>
      <c r="L452" s="45"/>
      <c r="M452" s="48"/>
      <c r="N452" s="48"/>
      <c r="O452" s="48"/>
      <c r="P452" s="48"/>
      <c r="Q452" s="48"/>
      <c r="R452" s="48"/>
      <c r="S452" s="48"/>
      <c r="T452" s="48"/>
      <c r="U452" s="48"/>
      <c r="V452" s="48"/>
      <c r="W452" s="48"/>
      <c r="X452" s="48"/>
      <c r="Y452" s="48"/>
      <c r="Z452" s="48"/>
    </row>
    <row r="453" spans="1:26" ht="15.75" customHeight="1">
      <c r="A453" s="1"/>
      <c r="B453" s="2"/>
      <c r="C453" s="2"/>
      <c r="D453" s="2"/>
      <c r="E453" s="2"/>
      <c r="F453" s="2"/>
      <c r="G453" s="2"/>
      <c r="H453" s="3"/>
      <c r="I453" s="48"/>
      <c r="J453" s="48"/>
      <c r="K453" s="1734"/>
      <c r="L453" s="45"/>
      <c r="M453" s="48"/>
      <c r="N453" s="48"/>
      <c r="O453" s="48"/>
      <c r="P453" s="48"/>
      <c r="Q453" s="48"/>
      <c r="R453" s="48"/>
      <c r="S453" s="48"/>
      <c r="T453" s="48"/>
      <c r="U453" s="48"/>
      <c r="V453" s="48"/>
      <c r="W453" s="48"/>
      <c r="X453" s="48"/>
      <c r="Y453" s="48"/>
      <c r="Z453" s="48"/>
    </row>
    <row r="454" spans="1:26" ht="15.75" customHeight="1">
      <c r="A454" s="1"/>
      <c r="B454" s="2"/>
      <c r="C454" s="2"/>
      <c r="D454" s="2"/>
      <c r="E454" s="2"/>
      <c r="F454" s="2"/>
      <c r="G454" s="2"/>
      <c r="H454" s="3"/>
      <c r="I454" s="48"/>
      <c r="J454" s="48"/>
      <c r="K454" s="1734"/>
      <c r="L454" s="45"/>
      <c r="M454" s="48"/>
      <c r="N454" s="48"/>
      <c r="O454" s="48"/>
      <c r="P454" s="48"/>
      <c r="Q454" s="48"/>
      <c r="R454" s="48"/>
      <c r="S454" s="48"/>
      <c r="T454" s="48"/>
      <c r="U454" s="48"/>
      <c r="V454" s="48"/>
      <c r="W454" s="48"/>
      <c r="X454" s="48"/>
      <c r="Y454" s="48"/>
      <c r="Z454" s="48"/>
    </row>
    <row r="455" spans="1:26" ht="15.75" customHeight="1">
      <c r="A455" s="1"/>
      <c r="B455" s="2"/>
      <c r="C455" s="2"/>
      <c r="D455" s="2"/>
      <c r="E455" s="2"/>
      <c r="F455" s="2"/>
      <c r="G455" s="2"/>
      <c r="H455" s="3"/>
      <c r="I455" s="48"/>
      <c r="J455" s="48"/>
      <c r="K455" s="1734"/>
      <c r="L455" s="45"/>
      <c r="M455" s="48"/>
      <c r="N455" s="48"/>
      <c r="O455" s="48"/>
      <c r="P455" s="48"/>
      <c r="Q455" s="48"/>
      <c r="R455" s="48"/>
      <c r="S455" s="48"/>
      <c r="T455" s="48"/>
      <c r="U455" s="48"/>
      <c r="V455" s="48"/>
      <c r="W455" s="48"/>
      <c r="X455" s="48"/>
      <c r="Y455" s="48"/>
      <c r="Z455" s="48"/>
    </row>
    <row r="456" spans="1:26" ht="15.75" customHeight="1">
      <c r="A456" s="1"/>
      <c r="B456" s="2"/>
      <c r="C456" s="2"/>
      <c r="D456" s="2"/>
      <c r="E456" s="2"/>
      <c r="F456" s="2"/>
      <c r="G456" s="2"/>
      <c r="H456" s="3"/>
      <c r="I456" s="48"/>
      <c r="J456" s="48"/>
      <c r="K456" s="1734"/>
      <c r="L456" s="45"/>
      <c r="M456" s="48"/>
      <c r="N456" s="48"/>
      <c r="O456" s="48"/>
      <c r="P456" s="48"/>
      <c r="Q456" s="48"/>
      <c r="R456" s="48"/>
      <c r="S456" s="48"/>
      <c r="T456" s="48"/>
      <c r="U456" s="48"/>
      <c r="V456" s="48"/>
      <c r="W456" s="48"/>
      <c r="X456" s="48"/>
      <c r="Y456" s="48"/>
      <c r="Z456" s="48"/>
    </row>
    <row r="457" spans="1:26" ht="15.75" customHeight="1">
      <c r="A457" s="1"/>
      <c r="B457" s="2"/>
      <c r="C457" s="2"/>
      <c r="D457" s="2"/>
      <c r="E457" s="2"/>
      <c r="F457" s="2"/>
      <c r="G457" s="2"/>
      <c r="H457" s="3"/>
      <c r="I457" s="48"/>
      <c r="J457" s="48"/>
      <c r="K457" s="1734"/>
      <c r="L457" s="45"/>
      <c r="M457" s="48"/>
      <c r="N457" s="48"/>
      <c r="O457" s="48"/>
      <c r="P457" s="48"/>
      <c r="Q457" s="48"/>
      <c r="R457" s="48"/>
      <c r="S457" s="48"/>
      <c r="T457" s="48"/>
      <c r="U457" s="48"/>
      <c r="V457" s="48"/>
      <c r="W457" s="48"/>
      <c r="X457" s="48"/>
      <c r="Y457" s="48"/>
      <c r="Z457" s="48"/>
    </row>
    <row r="458" spans="1:26" ht="15.75" customHeight="1">
      <c r="A458" s="1"/>
      <c r="B458" s="2"/>
      <c r="C458" s="2"/>
      <c r="D458" s="2"/>
      <c r="E458" s="2"/>
      <c r="F458" s="2"/>
      <c r="G458" s="2"/>
      <c r="H458" s="3"/>
      <c r="I458" s="48"/>
      <c r="J458" s="48"/>
      <c r="K458" s="1734"/>
      <c r="L458" s="45"/>
      <c r="M458" s="48"/>
      <c r="N458" s="48"/>
      <c r="O458" s="48"/>
      <c r="P458" s="48"/>
      <c r="Q458" s="48"/>
      <c r="R458" s="48"/>
      <c r="S458" s="48"/>
      <c r="T458" s="48"/>
      <c r="U458" s="48"/>
      <c r="V458" s="48"/>
      <c r="W458" s="48"/>
      <c r="X458" s="48"/>
      <c r="Y458" s="48"/>
      <c r="Z458" s="48"/>
    </row>
    <row r="459" spans="1:26" ht="15.75" customHeight="1">
      <c r="A459" s="1"/>
      <c r="B459" s="2"/>
      <c r="C459" s="2"/>
      <c r="D459" s="2"/>
      <c r="E459" s="2"/>
      <c r="F459" s="2"/>
      <c r="G459" s="2"/>
      <c r="H459" s="3"/>
      <c r="I459" s="48"/>
      <c r="J459" s="48"/>
      <c r="K459" s="1734"/>
      <c r="L459" s="45"/>
      <c r="M459" s="48"/>
      <c r="N459" s="48"/>
      <c r="O459" s="48"/>
      <c r="P459" s="48"/>
      <c r="Q459" s="48"/>
      <c r="R459" s="48"/>
      <c r="S459" s="48"/>
      <c r="T459" s="48"/>
      <c r="U459" s="48"/>
      <c r="V459" s="48"/>
      <c r="W459" s="48"/>
      <c r="X459" s="48"/>
      <c r="Y459" s="48"/>
      <c r="Z459" s="48"/>
    </row>
    <row r="460" spans="1:26" ht="15.75" customHeight="1">
      <c r="A460" s="1"/>
      <c r="B460" s="2"/>
      <c r="C460" s="2"/>
      <c r="D460" s="2"/>
      <c r="E460" s="2"/>
      <c r="F460" s="2"/>
      <c r="G460" s="2"/>
      <c r="H460" s="3"/>
      <c r="I460" s="48"/>
      <c r="J460" s="48"/>
      <c r="K460" s="1734"/>
      <c r="L460" s="45"/>
      <c r="M460" s="48"/>
      <c r="N460" s="48"/>
      <c r="O460" s="48"/>
      <c r="P460" s="48"/>
      <c r="Q460" s="48"/>
      <c r="R460" s="48"/>
      <c r="S460" s="48"/>
      <c r="T460" s="48"/>
      <c r="U460" s="48"/>
      <c r="V460" s="48"/>
      <c r="W460" s="48"/>
      <c r="X460" s="48"/>
      <c r="Y460" s="48"/>
      <c r="Z460" s="48"/>
    </row>
    <row r="461" spans="1:26" ht="15.75" customHeight="1">
      <c r="A461" s="1"/>
      <c r="B461" s="2"/>
      <c r="C461" s="2"/>
      <c r="D461" s="2"/>
      <c r="E461" s="2"/>
      <c r="F461" s="2"/>
      <c r="G461" s="2"/>
      <c r="H461" s="3"/>
      <c r="I461" s="48"/>
      <c r="J461" s="48"/>
      <c r="K461" s="1734"/>
      <c r="L461" s="45"/>
      <c r="M461" s="48"/>
      <c r="N461" s="48"/>
      <c r="O461" s="48"/>
      <c r="P461" s="48"/>
      <c r="Q461" s="48"/>
      <c r="R461" s="48"/>
      <c r="S461" s="48"/>
      <c r="T461" s="48"/>
      <c r="U461" s="48"/>
      <c r="V461" s="48"/>
      <c r="W461" s="48"/>
      <c r="X461" s="48"/>
      <c r="Y461" s="48"/>
      <c r="Z461" s="48"/>
    </row>
    <row r="462" spans="1:26" ht="15.75" customHeight="1">
      <c r="A462" s="1"/>
      <c r="B462" s="2"/>
      <c r="C462" s="2"/>
      <c r="D462" s="2"/>
      <c r="E462" s="2"/>
      <c r="F462" s="2"/>
      <c r="G462" s="2"/>
      <c r="H462" s="3"/>
      <c r="I462" s="48"/>
      <c r="J462" s="48"/>
      <c r="K462" s="1734"/>
      <c r="L462" s="45"/>
      <c r="M462" s="48"/>
      <c r="N462" s="48"/>
      <c r="O462" s="48"/>
      <c r="P462" s="48"/>
      <c r="Q462" s="48"/>
      <c r="R462" s="48"/>
      <c r="S462" s="48"/>
      <c r="T462" s="48"/>
      <c r="U462" s="48"/>
      <c r="V462" s="48"/>
      <c r="W462" s="48"/>
      <c r="X462" s="48"/>
      <c r="Y462" s="48"/>
      <c r="Z462" s="48"/>
    </row>
    <row r="463" spans="1:26" ht="15.75" customHeight="1">
      <c r="A463" s="1"/>
      <c r="B463" s="2"/>
      <c r="C463" s="2"/>
      <c r="D463" s="2"/>
      <c r="E463" s="2"/>
      <c r="F463" s="2"/>
      <c r="G463" s="2"/>
      <c r="H463" s="3"/>
      <c r="I463" s="48"/>
      <c r="J463" s="48"/>
      <c r="K463" s="1734"/>
      <c r="L463" s="45"/>
      <c r="M463" s="48"/>
      <c r="N463" s="48"/>
      <c r="O463" s="48"/>
      <c r="P463" s="48"/>
      <c r="Q463" s="48"/>
      <c r="R463" s="48"/>
      <c r="S463" s="48"/>
      <c r="T463" s="48"/>
      <c r="U463" s="48"/>
      <c r="V463" s="48"/>
      <c r="W463" s="48"/>
      <c r="X463" s="48"/>
      <c r="Y463" s="48"/>
      <c r="Z463" s="48"/>
    </row>
    <row r="464" spans="1:26" ht="15.75" customHeight="1">
      <c r="A464" s="1"/>
      <c r="B464" s="2"/>
      <c r="C464" s="2"/>
      <c r="D464" s="2"/>
      <c r="E464" s="2"/>
      <c r="F464" s="2"/>
      <c r="G464" s="2"/>
      <c r="H464" s="3"/>
      <c r="I464" s="48"/>
      <c r="J464" s="48"/>
      <c r="K464" s="1734"/>
      <c r="L464" s="45"/>
      <c r="M464" s="48"/>
      <c r="N464" s="48"/>
      <c r="O464" s="48"/>
      <c r="P464" s="48"/>
      <c r="Q464" s="48"/>
      <c r="R464" s="48"/>
      <c r="S464" s="48"/>
      <c r="T464" s="48"/>
      <c r="U464" s="48"/>
      <c r="V464" s="48"/>
      <c r="W464" s="48"/>
      <c r="X464" s="48"/>
      <c r="Y464" s="48"/>
      <c r="Z464" s="48"/>
    </row>
    <row r="465" spans="1:26" ht="15.75" customHeight="1">
      <c r="A465" s="1"/>
      <c r="B465" s="2"/>
      <c r="C465" s="2"/>
      <c r="D465" s="2"/>
      <c r="E465" s="2"/>
      <c r="F465" s="2"/>
      <c r="G465" s="2"/>
      <c r="H465" s="3"/>
      <c r="I465" s="48"/>
      <c r="J465" s="48"/>
      <c r="K465" s="1734"/>
      <c r="L465" s="45"/>
      <c r="M465" s="48"/>
      <c r="N465" s="48"/>
      <c r="O465" s="48"/>
      <c r="P465" s="48"/>
      <c r="Q465" s="48"/>
      <c r="R465" s="48"/>
      <c r="S465" s="48"/>
      <c r="T465" s="48"/>
      <c r="U465" s="48"/>
      <c r="V465" s="48"/>
      <c r="W465" s="48"/>
      <c r="X465" s="48"/>
      <c r="Y465" s="48"/>
      <c r="Z465" s="48"/>
    </row>
    <row r="466" spans="1:26" ht="15.75" customHeight="1">
      <c r="A466" s="1"/>
      <c r="B466" s="2"/>
      <c r="C466" s="2"/>
      <c r="D466" s="2"/>
      <c r="E466" s="2"/>
      <c r="F466" s="2"/>
      <c r="G466" s="2"/>
      <c r="H466" s="3"/>
      <c r="I466" s="48"/>
      <c r="J466" s="48"/>
      <c r="K466" s="1734"/>
      <c r="L466" s="45"/>
      <c r="M466" s="48"/>
      <c r="N466" s="48"/>
      <c r="O466" s="48"/>
      <c r="P466" s="48"/>
      <c r="Q466" s="48"/>
      <c r="R466" s="48"/>
      <c r="S466" s="48"/>
      <c r="T466" s="48"/>
      <c r="U466" s="48"/>
      <c r="V466" s="48"/>
      <c r="W466" s="48"/>
      <c r="X466" s="48"/>
      <c r="Y466" s="48"/>
      <c r="Z466" s="48"/>
    </row>
    <row r="467" spans="1:26" ht="15.75" customHeight="1">
      <c r="A467" s="1"/>
      <c r="B467" s="2"/>
      <c r="C467" s="2"/>
      <c r="D467" s="2"/>
      <c r="E467" s="2"/>
      <c r="F467" s="2"/>
      <c r="G467" s="2"/>
      <c r="H467" s="3"/>
      <c r="I467" s="48"/>
      <c r="J467" s="48"/>
      <c r="K467" s="1734"/>
      <c r="L467" s="45"/>
      <c r="M467" s="48"/>
      <c r="N467" s="48"/>
      <c r="O467" s="48"/>
      <c r="P467" s="48"/>
      <c r="Q467" s="48"/>
      <c r="R467" s="48"/>
      <c r="S467" s="48"/>
      <c r="T467" s="48"/>
      <c r="U467" s="48"/>
      <c r="V467" s="48"/>
      <c r="W467" s="48"/>
      <c r="X467" s="48"/>
      <c r="Y467" s="48"/>
      <c r="Z467" s="48"/>
    </row>
    <row r="468" spans="1:26" ht="15.75" customHeight="1">
      <c r="A468" s="1"/>
      <c r="B468" s="2"/>
      <c r="C468" s="2"/>
      <c r="D468" s="2"/>
      <c r="E468" s="2"/>
      <c r="F468" s="2"/>
      <c r="G468" s="2"/>
      <c r="H468" s="3"/>
      <c r="I468" s="48"/>
      <c r="J468" s="48"/>
      <c r="K468" s="1734"/>
      <c r="L468" s="45"/>
      <c r="M468" s="48"/>
      <c r="N468" s="48"/>
      <c r="O468" s="48"/>
      <c r="P468" s="48"/>
      <c r="Q468" s="48"/>
      <c r="R468" s="48"/>
      <c r="S468" s="48"/>
      <c r="T468" s="48"/>
      <c r="U468" s="48"/>
      <c r="V468" s="48"/>
      <c r="W468" s="48"/>
      <c r="X468" s="48"/>
      <c r="Y468" s="48"/>
      <c r="Z468" s="48"/>
    </row>
    <row r="469" spans="1:26" ht="15.75" customHeight="1">
      <c r="A469" s="1"/>
      <c r="B469" s="2"/>
      <c r="C469" s="2"/>
      <c r="D469" s="2"/>
      <c r="E469" s="2"/>
      <c r="F469" s="2"/>
      <c r="G469" s="2"/>
      <c r="H469" s="3"/>
      <c r="I469" s="48"/>
      <c r="J469" s="48"/>
      <c r="K469" s="1734"/>
      <c r="L469" s="45"/>
      <c r="M469" s="48"/>
      <c r="N469" s="48"/>
      <c r="O469" s="48"/>
      <c r="P469" s="48"/>
      <c r="Q469" s="48"/>
      <c r="R469" s="48"/>
      <c r="S469" s="48"/>
      <c r="T469" s="48"/>
      <c r="U469" s="48"/>
      <c r="V469" s="48"/>
      <c r="W469" s="48"/>
      <c r="X469" s="48"/>
      <c r="Y469" s="48"/>
      <c r="Z469" s="48"/>
    </row>
    <row r="470" spans="1:26" ht="15.75" customHeight="1">
      <c r="A470" s="1"/>
      <c r="B470" s="2"/>
      <c r="C470" s="2"/>
      <c r="D470" s="2"/>
      <c r="E470" s="2"/>
      <c r="F470" s="2"/>
      <c r="G470" s="2"/>
      <c r="H470" s="3"/>
      <c r="I470" s="48"/>
      <c r="J470" s="48"/>
      <c r="K470" s="1734"/>
      <c r="L470" s="45"/>
      <c r="M470" s="48"/>
      <c r="N470" s="48"/>
      <c r="O470" s="48"/>
      <c r="P470" s="48"/>
      <c r="Q470" s="48"/>
      <c r="R470" s="48"/>
      <c r="S470" s="48"/>
      <c r="T470" s="48"/>
      <c r="U470" s="48"/>
      <c r="V470" s="48"/>
      <c r="W470" s="48"/>
      <c r="X470" s="48"/>
      <c r="Y470" s="48"/>
      <c r="Z470" s="48"/>
    </row>
    <row r="471" spans="1:26" ht="15.75" customHeight="1">
      <c r="A471" s="1"/>
      <c r="B471" s="2"/>
      <c r="C471" s="2"/>
      <c r="D471" s="2"/>
      <c r="E471" s="2"/>
      <c r="F471" s="2"/>
      <c r="G471" s="2"/>
      <c r="H471" s="3"/>
      <c r="I471" s="48"/>
      <c r="J471" s="48"/>
      <c r="K471" s="1734"/>
      <c r="L471" s="45"/>
      <c r="M471" s="48"/>
      <c r="N471" s="48"/>
      <c r="O471" s="48"/>
      <c r="P471" s="48"/>
      <c r="Q471" s="48"/>
      <c r="R471" s="48"/>
      <c r="S471" s="48"/>
      <c r="T471" s="48"/>
      <c r="U471" s="48"/>
      <c r="V471" s="48"/>
      <c r="W471" s="48"/>
      <c r="X471" s="48"/>
      <c r="Y471" s="48"/>
      <c r="Z471" s="48"/>
    </row>
    <row r="472" spans="1:26" ht="15.75" customHeight="1">
      <c r="A472" s="1"/>
      <c r="B472" s="2"/>
      <c r="C472" s="2"/>
      <c r="D472" s="2"/>
      <c r="E472" s="2"/>
      <c r="F472" s="2"/>
      <c r="G472" s="2"/>
      <c r="H472" s="3"/>
      <c r="I472" s="48"/>
      <c r="J472" s="48"/>
      <c r="K472" s="1734"/>
      <c r="L472" s="45"/>
      <c r="M472" s="48"/>
      <c r="N472" s="48"/>
      <c r="O472" s="48"/>
      <c r="P472" s="48"/>
      <c r="Q472" s="48"/>
      <c r="R472" s="48"/>
      <c r="S472" s="48"/>
      <c r="T472" s="48"/>
      <c r="U472" s="48"/>
      <c r="V472" s="48"/>
      <c r="W472" s="48"/>
      <c r="X472" s="48"/>
      <c r="Y472" s="48"/>
      <c r="Z472" s="48"/>
    </row>
    <row r="473" spans="1:26" ht="15.75" customHeight="1">
      <c r="A473" s="1"/>
      <c r="B473" s="2"/>
      <c r="C473" s="2"/>
      <c r="D473" s="2"/>
      <c r="E473" s="2"/>
      <c r="F473" s="2"/>
      <c r="G473" s="2"/>
      <c r="H473" s="3"/>
      <c r="I473" s="48"/>
      <c r="J473" s="48"/>
      <c r="K473" s="1734"/>
      <c r="L473" s="45"/>
      <c r="M473" s="48"/>
      <c r="N473" s="48"/>
      <c r="O473" s="48"/>
      <c r="P473" s="48"/>
      <c r="Q473" s="48"/>
      <c r="R473" s="48"/>
      <c r="S473" s="48"/>
      <c r="T473" s="48"/>
      <c r="U473" s="48"/>
      <c r="V473" s="48"/>
      <c r="W473" s="48"/>
      <c r="X473" s="48"/>
      <c r="Y473" s="48"/>
      <c r="Z473" s="48"/>
    </row>
    <row r="474" spans="1:26" ht="15.75" customHeight="1">
      <c r="A474" s="1"/>
      <c r="B474" s="2"/>
      <c r="C474" s="2"/>
      <c r="D474" s="2"/>
      <c r="E474" s="2"/>
      <c r="F474" s="2"/>
      <c r="G474" s="2"/>
      <c r="H474" s="3"/>
      <c r="I474" s="48"/>
      <c r="J474" s="48"/>
      <c r="K474" s="1734"/>
      <c r="L474" s="45"/>
      <c r="M474" s="48"/>
      <c r="N474" s="48"/>
      <c r="O474" s="48"/>
      <c r="P474" s="48"/>
      <c r="Q474" s="48"/>
      <c r="R474" s="48"/>
      <c r="S474" s="48"/>
      <c r="T474" s="48"/>
      <c r="U474" s="48"/>
      <c r="V474" s="48"/>
      <c r="W474" s="48"/>
      <c r="X474" s="48"/>
      <c r="Y474" s="48"/>
      <c r="Z474" s="48"/>
    </row>
    <row r="475" spans="1:26" ht="15.75" customHeight="1">
      <c r="A475" s="1"/>
      <c r="B475" s="2"/>
      <c r="C475" s="2"/>
      <c r="D475" s="2"/>
      <c r="E475" s="2"/>
      <c r="F475" s="2"/>
      <c r="G475" s="2"/>
      <c r="H475" s="3"/>
      <c r="I475" s="48"/>
      <c r="J475" s="48"/>
      <c r="K475" s="1734"/>
      <c r="L475" s="45"/>
      <c r="M475" s="48"/>
      <c r="N475" s="48"/>
      <c r="O475" s="48"/>
      <c r="P475" s="48"/>
      <c r="Q475" s="48"/>
      <c r="R475" s="48"/>
      <c r="S475" s="48"/>
      <c r="T475" s="48"/>
      <c r="U475" s="48"/>
      <c r="V475" s="48"/>
      <c r="W475" s="48"/>
      <c r="X475" s="48"/>
      <c r="Y475" s="48"/>
      <c r="Z475" s="48"/>
    </row>
    <row r="476" spans="1:26" ht="15.75" customHeight="1">
      <c r="A476" s="1"/>
      <c r="B476" s="2"/>
      <c r="C476" s="2"/>
      <c r="D476" s="2"/>
      <c r="E476" s="2"/>
      <c r="F476" s="2"/>
      <c r="G476" s="2"/>
      <c r="H476" s="3"/>
      <c r="I476" s="48"/>
      <c r="J476" s="48"/>
      <c r="K476" s="1734"/>
      <c r="L476" s="45"/>
      <c r="M476" s="48"/>
      <c r="N476" s="48"/>
      <c r="O476" s="48"/>
      <c r="P476" s="48"/>
      <c r="Q476" s="48"/>
      <c r="R476" s="48"/>
      <c r="S476" s="48"/>
      <c r="T476" s="48"/>
      <c r="U476" s="48"/>
      <c r="V476" s="48"/>
      <c r="W476" s="48"/>
      <c r="X476" s="48"/>
      <c r="Y476" s="48"/>
      <c r="Z476" s="48"/>
    </row>
    <row r="477" spans="1:26" ht="15.75" customHeight="1">
      <c r="A477" s="1"/>
      <c r="B477" s="2"/>
      <c r="C477" s="2"/>
      <c r="D477" s="2"/>
      <c r="E477" s="2"/>
      <c r="F477" s="2"/>
      <c r="G477" s="2"/>
      <c r="H477" s="3"/>
      <c r="I477" s="48"/>
      <c r="J477" s="48"/>
      <c r="K477" s="1734"/>
      <c r="L477" s="45"/>
      <c r="M477" s="48"/>
      <c r="N477" s="48"/>
      <c r="O477" s="48"/>
      <c r="P477" s="48"/>
      <c r="Q477" s="48"/>
      <c r="R477" s="48"/>
      <c r="S477" s="48"/>
      <c r="T477" s="48"/>
      <c r="U477" s="48"/>
      <c r="V477" s="48"/>
      <c r="W477" s="48"/>
      <c r="X477" s="48"/>
      <c r="Y477" s="48"/>
      <c r="Z477" s="48"/>
    </row>
    <row r="478" spans="1:26" ht="15.75" customHeight="1">
      <c r="A478" s="1"/>
      <c r="B478" s="2"/>
      <c r="C478" s="2"/>
      <c r="D478" s="2"/>
      <c r="E478" s="2"/>
      <c r="F478" s="2"/>
      <c r="G478" s="2"/>
      <c r="H478" s="3"/>
      <c r="I478" s="48"/>
      <c r="J478" s="48"/>
      <c r="K478" s="1734"/>
      <c r="L478" s="45"/>
      <c r="M478" s="48"/>
      <c r="N478" s="48"/>
      <c r="O478" s="48"/>
      <c r="P478" s="48"/>
      <c r="Q478" s="48"/>
      <c r="R478" s="48"/>
      <c r="S478" s="48"/>
      <c r="T478" s="48"/>
      <c r="U478" s="48"/>
      <c r="V478" s="48"/>
      <c r="W478" s="48"/>
      <c r="X478" s="48"/>
      <c r="Y478" s="48"/>
      <c r="Z478" s="48"/>
    </row>
    <row r="479" spans="1:26" ht="15.75" customHeight="1">
      <c r="A479" s="1"/>
      <c r="B479" s="2"/>
      <c r="C479" s="2"/>
      <c r="D479" s="2"/>
      <c r="E479" s="2"/>
      <c r="F479" s="2"/>
      <c r="G479" s="2"/>
      <c r="H479" s="3"/>
      <c r="I479" s="48"/>
      <c r="J479" s="48"/>
      <c r="K479" s="1734"/>
      <c r="L479" s="45"/>
      <c r="M479" s="48"/>
      <c r="N479" s="48"/>
      <c r="O479" s="48"/>
      <c r="P479" s="48"/>
      <c r="Q479" s="48"/>
      <c r="R479" s="48"/>
      <c r="S479" s="48"/>
      <c r="T479" s="48"/>
      <c r="U479" s="48"/>
      <c r="V479" s="48"/>
      <c r="W479" s="48"/>
      <c r="X479" s="48"/>
      <c r="Y479" s="48"/>
      <c r="Z479" s="48"/>
    </row>
    <row r="480" spans="1:26" ht="15.75" customHeight="1">
      <c r="A480" s="1"/>
      <c r="B480" s="2"/>
      <c r="C480" s="2"/>
      <c r="D480" s="2"/>
      <c r="E480" s="2"/>
      <c r="F480" s="2"/>
      <c r="G480" s="2"/>
      <c r="H480" s="3"/>
      <c r="I480" s="48"/>
      <c r="J480" s="48"/>
      <c r="K480" s="1734"/>
      <c r="L480" s="45"/>
      <c r="M480" s="48"/>
      <c r="N480" s="48"/>
      <c r="O480" s="48"/>
      <c r="P480" s="48"/>
      <c r="Q480" s="48"/>
      <c r="R480" s="48"/>
      <c r="S480" s="48"/>
      <c r="T480" s="48"/>
      <c r="U480" s="48"/>
      <c r="V480" s="48"/>
      <c r="W480" s="48"/>
      <c r="X480" s="48"/>
      <c r="Y480" s="48"/>
      <c r="Z480" s="48"/>
    </row>
    <row r="481" spans="1:26" ht="15.75" customHeight="1">
      <c r="A481" s="1"/>
      <c r="B481" s="2"/>
      <c r="C481" s="2"/>
      <c r="D481" s="2"/>
      <c r="E481" s="2"/>
      <c r="F481" s="2"/>
      <c r="G481" s="2"/>
      <c r="H481" s="3"/>
      <c r="I481" s="48"/>
      <c r="J481" s="48"/>
      <c r="K481" s="1734"/>
      <c r="L481" s="45"/>
      <c r="M481" s="48"/>
      <c r="N481" s="48"/>
      <c r="O481" s="48"/>
      <c r="P481" s="48"/>
      <c r="Q481" s="48"/>
      <c r="R481" s="48"/>
      <c r="S481" s="48"/>
      <c r="T481" s="48"/>
      <c r="U481" s="48"/>
      <c r="V481" s="48"/>
      <c r="W481" s="48"/>
      <c r="X481" s="48"/>
      <c r="Y481" s="48"/>
      <c r="Z481" s="48"/>
    </row>
    <row r="482" spans="1:26" ht="15.75" customHeight="1">
      <c r="A482" s="1"/>
      <c r="B482" s="2"/>
      <c r="C482" s="2"/>
      <c r="D482" s="2"/>
      <c r="E482" s="2"/>
      <c r="F482" s="2"/>
      <c r="G482" s="2"/>
      <c r="H482" s="3"/>
      <c r="I482" s="48"/>
      <c r="J482" s="48"/>
      <c r="K482" s="1734"/>
      <c r="L482" s="45"/>
      <c r="M482" s="48"/>
      <c r="N482" s="48"/>
      <c r="O482" s="48"/>
      <c r="P482" s="48"/>
      <c r="Q482" s="48"/>
      <c r="R482" s="48"/>
      <c r="S482" s="48"/>
      <c r="T482" s="48"/>
      <c r="U482" s="48"/>
      <c r="V482" s="48"/>
      <c r="W482" s="48"/>
      <c r="X482" s="48"/>
      <c r="Y482" s="48"/>
      <c r="Z482" s="48"/>
    </row>
    <row r="483" spans="1:26" ht="15.75" customHeight="1">
      <c r="A483" s="1"/>
      <c r="B483" s="2"/>
      <c r="C483" s="2"/>
      <c r="D483" s="2"/>
      <c r="E483" s="2"/>
      <c r="F483" s="2"/>
      <c r="G483" s="2"/>
      <c r="H483" s="3"/>
      <c r="I483" s="48"/>
      <c r="J483" s="48"/>
      <c r="K483" s="1734"/>
      <c r="L483" s="45"/>
      <c r="M483" s="48"/>
      <c r="N483" s="48"/>
      <c r="O483" s="48"/>
      <c r="P483" s="48"/>
      <c r="Q483" s="48"/>
      <c r="R483" s="48"/>
      <c r="S483" s="48"/>
      <c r="T483" s="48"/>
      <c r="U483" s="48"/>
      <c r="V483" s="48"/>
      <c r="W483" s="48"/>
      <c r="X483" s="48"/>
      <c r="Y483" s="48"/>
      <c r="Z483" s="48"/>
    </row>
    <row r="484" spans="1:26" ht="15.75" customHeight="1">
      <c r="A484" s="1"/>
      <c r="B484" s="2"/>
      <c r="C484" s="2"/>
      <c r="D484" s="2"/>
      <c r="E484" s="2"/>
      <c r="F484" s="2"/>
      <c r="G484" s="2"/>
      <c r="H484" s="3"/>
      <c r="I484" s="48"/>
      <c r="J484" s="48"/>
      <c r="K484" s="1734"/>
      <c r="L484" s="45"/>
      <c r="M484" s="48"/>
      <c r="N484" s="48"/>
      <c r="O484" s="48"/>
      <c r="P484" s="48"/>
      <c r="Q484" s="48"/>
      <c r="R484" s="48"/>
      <c r="S484" s="48"/>
      <c r="T484" s="48"/>
      <c r="U484" s="48"/>
      <c r="V484" s="48"/>
      <c r="W484" s="48"/>
      <c r="X484" s="48"/>
      <c r="Y484" s="48"/>
      <c r="Z484" s="48"/>
    </row>
    <row r="485" spans="1:26" ht="15.75" customHeight="1">
      <c r="A485" s="1"/>
      <c r="B485" s="2"/>
      <c r="C485" s="2"/>
      <c r="D485" s="2"/>
      <c r="E485" s="2"/>
      <c r="F485" s="2"/>
      <c r="G485" s="2"/>
      <c r="H485" s="3"/>
      <c r="I485" s="48"/>
      <c r="J485" s="48"/>
      <c r="K485" s="1734"/>
      <c r="L485" s="45"/>
      <c r="M485" s="48"/>
      <c r="N485" s="48"/>
      <c r="O485" s="48"/>
      <c r="P485" s="48"/>
      <c r="Q485" s="48"/>
      <c r="R485" s="48"/>
      <c r="S485" s="48"/>
      <c r="T485" s="48"/>
      <c r="U485" s="48"/>
      <c r="V485" s="48"/>
      <c r="W485" s="48"/>
      <c r="X485" s="48"/>
      <c r="Y485" s="48"/>
      <c r="Z485" s="48"/>
    </row>
    <row r="486" spans="1:26" ht="15.75" customHeight="1">
      <c r="A486" s="1"/>
      <c r="B486" s="2"/>
      <c r="C486" s="2"/>
      <c r="D486" s="2"/>
      <c r="E486" s="2"/>
      <c r="F486" s="2"/>
      <c r="G486" s="2"/>
      <c r="H486" s="3"/>
      <c r="I486" s="48"/>
      <c r="J486" s="48"/>
      <c r="K486" s="1734"/>
      <c r="L486" s="45"/>
      <c r="M486" s="48"/>
      <c r="N486" s="48"/>
      <c r="O486" s="48"/>
      <c r="P486" s="48"/>
      <c r="Q486" s="48"/>
      <c r="R486" s="48"/>
      <c r="S486" s="48"/>
      <c r="T486" s="48"/>
      <c r="U486" s="48"/>
      <c r="V486" s="48"/>
      <c r="W486" s="48"/>
      <c r="X486" s="48"/>
      <c r="Y486" s="48"/>
      <c r="Z486" s="48"/>
    </row>
    <row r="487" spans="1:26" ht="15.75" customHeight="1">
      <c r="A487" s="1"/>
      <c r="B487" s="2"/>
      <c r="C487" s="2"/>
      <c r="D487" s="2"/>
      <c r="E487" s="2"/>
      <c r="F487" s="2"/>
      <c r="G487" s="2"/>
      <c r="H487" s="3"/>
      <c r="I487" s="48"/>
      <c r="J487" s="48"/>
      <c r="K487" s="1734"/>
      <c r="L487" s="45"/>
      <c r="M487" s="48"/>
      <c r="N487" s="48"/>
      <c r="O487" s="48"/>
      <c r="P487" s="48"/>
      <c r="Q487" s="48"/>
      <c r="R487" s="48"/>
      <c r="S487" s="48"/>
      <c r="T487" s="48"/>
      <c r="U487" s="48"/>
      <c r="V487" s="48"/>
      <c r="W487" s="48"/>
      <c r="X487" s="48"/>
      <c r="Y487" s="48"/>
      <c r="Z487" s="48"/>
    </row>
    <row r="488" spans="1:26" ht="15.75" customHeight="1">
      <c r="A488" s="1"/>
      <c r="B488" s="2"/>
      <c r="C488" s="2"/>
      <c r="D488" s="2"/>
      <c r="E488" s="2"/>
      <c r="F488" s="2"/>
      <c r="G488" s="2"/>
      <c r="H488" s="3"/>
      <c r="I488" s="48"/>
      <c r="J488" s="48"/>
      <c r="K488" s="1734"/>
      <c r="L488" s="45"/>
      <c r="M488" s="48"/>
      <c r="N488" s="48"/>
      <c r="O488" s="48"/>
      <c r="P488" s="48"/>
      <c r="Q488" s="48"/>
      <c r="R488" s="48"/>
      <c r="S488" s="48"/>
      <c r="T488" s="48"/>
      <c r="U488" s="48"/>
      <c r="V488" s="48"/>
      <c r="W488" s="48"/>
      <c r="X488" s="48"/>
      <c r="Y488" s="48"/>
      <c r="Z488" s="48"/>
    </row>
    <row r="489" spans="1:26" ht="15.75" customHeight="1">
      <c r="A489" s="1"/>
      <c r="B489" s="2"/>
      <c r="C489" s="2"/>
      <c r="D489" s="2"/>
      <c r="E489" s="2"/>
      <c r="F489" s="2"/>
      <c r="G489" s="2"/>
      <c r="H489" s="3"/>
      <c r="I489" s="48"/>
      <c r="J489" s="48"/>
      <c r="K489" s="1734"/>
      <c r="L489" s="45"/>
      <c r="M489" s="48"/>
      <c r="N489" s="48"/>
      <c r="O489" s="48"/>
      <c r="P489" s="48"/>
      <c r="Q489" s="48"/>
      <c r="R489" s="48"/>
      <c r="S489" s="48"/>
      <c r="T489" s="48"/>
      <c r="U489" s="48"/>
      <c r="V489" s="48"/>
      <c r="W489" s="48"/>
      <c r="X489" s="48"/>
      <c r="Y489" s="48"/>
      <c r="Z489" s="48"/>
    </row>
    <row r="490" spans="1:26" ht="15.75" customHeight="1">
      <c r="A490" s="1"/>
      <c r="B490" s="2"/>
      <c r="C490" s="2"/>
      <c r="D490" s="2"/>
      <c r="E490" s="2"/>
      <c r="F490" s="2"/>
      <c r="G490" s="2"/>
      <c r="H490" s="3"/>
      <c r="I490" s="48"/>
      <c r="J490" s="48"/>
      <c r="K490" s="1734"/>
      <c r="L490" s="45"/>
      <c r="M490" s="48"/>
      <c r="N490" s="48"/>
      <c r="O490" s="48"/>
      <c r="P490" s="48"/>
      <c r="Q490" s="48"/>
      <c r="R490" s="48"/>
      <c r="S490" s="48"/>
      <c r="T490" s="48"/>
      <c r="U490" s="48"/>
      <c r="V490" s="48"/>
      <c r="W490" s="48"/>
      <c r="X490" s="48"/>
      <c r="Y490" s="48"/>
      <c r="Z490" s="48"/>
    </row>
    <row r="491" spans="1:26" ht="15.75" customHeight="1">
      <c r="A491" s="1"/>
      <c r="B491" s="2"/>
      <c r="C491" s="2"/>
      <c r="D491" s="2"/>
      <c r="E491" s="2"/>
      <c r="F491" s="2"/>
      <c r="G491" s="2"/>
      <c r="H491" s="3"/>
      <c r="I491" s="48"/>
      <c r="J491" s="48"/>
      <c r="K491" s="1734"/>
      <c r="L491" s="45"/>
      <c r="M491" s="48"/>
      <c r="N491" s="48"/>
      <c r="O491" s="48"/>
      <c r="P491" s="48"/>
      <c r="Q491" s="48"/>
      <c r="R491" s="48"/>
      <c r="S491" s="48"/>
      <c r="T491" s="48"/>
      <c r="U491" s="48"/>
      <c r="V491" s="48"/>
      <c r="W491" s="48"/>
      <c r="X491" s="48"/>
      <c r="Y491" s="48"/>
      <c r="Z491" s="48"/>
    </row>
    <row r="492" spans="1:26" ht="15.75" customHeight="1">
      <c r="A492" s="1"/>
      <c r="B492" s="2"/>
      <c r="C492" s="2"/>
      <c r="D492" s="2"/>
      <c r="E492" s="2"/>
      <c r="F492" s="2"/>
      <c r="G492" s="2"/>
      <c r="H492" s="3"/>
      <c r="I492" s="48"/>
      <c r="J492" s="48"/>
      <c r="K492" s="1734"/>
      <c r="L492" s="45"/>
      <c r="M492" s="48"/>
      <c r="N492" s="48"/>
      <c r="O492" s="48"/>
      <c r="P492" s="48"/>
      <c r="Q492" s="48"/>
      <c r="R492" s="48"/>
      <c r="S492" s="48"/>
      <c r="T492" s="48"/>
      <c r="U492" s="48"/>
      <c r="V492" s="48"/>
      <c r="W492" s="48"/>
      <c r="X492" s="48"/>
      <c r="Y492" s="48"/>
      <c r="Z492" s="48"/>
    </row>
    <row r="493" spans="1:26" ht="15.75" customHeight="1">
      <c r="A493" s="1"/>
      <c r="B493" s="2"/>
      <c r="C493" s="2"/>
      <c r="D493" s="2"/>
      <c r="E493" s="2"/>
      <c r="F493" s="2"/>
      <c r="G493" s="2"/>
      <c r="H493" s="3"/>
      <c r="I493" s="48"/>
      <c r="J493" s="48"/>
      <c r="K493" s="1734"/>
      <c r="L493" s="45"/>
      <c r="M493" s="48"/>
      <c r="N493" s="48"/>
      <c r="O493" s="48"/>
      <c r="P493" s="48"/>
      <c r="Q493" s="48"/>
      <c r="R493" s="48"/>
      <c r="S493" s="48"/>
      <c r="T493" s="48"/>
      <c r="U493" s="48"/>
      <c r="V493" s="48"/>
      <c r="W493" s="48"/>
      <c r="X493" s="48"/>
      <c r="Y493" s="48"/>
      <c r="Z493" s="48"/>
    </row>
    <row r="494" spans="1:26" ht="15.75" customHeight="1">
      <c r="A494" s="1"/>
      <c r="B494" s="2"/>
      <c r="C494" s="2"/>
      <c r="D494" s="2"/>
      <c r="E494" s="2"/>
      <c r="F494" s="2"/>
      <c r="G494" s="2"/>
      <c r="H494" s="3"/>
      <c r="I494" s="48"/>
      <c r="J494" s="48"/>
      <c r="K494" s="1734"/>
      <c r="L494" s="45"/>
      <c r="M494" s="48"/>
      <c r="N494" s="48"/>
      <c r="O494" s="48"/>
      <c r="P494" s="48"/>
      <c r="Q494" s="48"/>
      <c r="R494" s="48"/>
      <c r="S494" s="48"/>
      <c r="T494" s="48"/>
      <c r="U494" s="48"/>
      <c r="V494" s="48"/>
      <c r="W494" s="48"/>
      <c r="X494" s="48"/>
      <c r="Y494" s="48"/>
      <c r="Z494" s="48"/>
    </row>
    <row r="495" spans="1:26" ht="15.75" customHeight="1">
      <c r="A495" s="1"/>
      <c r="B495" s="2"/>
      <c r="C495" s="2"/>
      <c r="D495" s="2"/>
      <c r="E495" s="2"/>
      <c r="F495" s="2"/>
      <c r="G495" s="2"/>
      <c r="H495" s="3"/>
      <c r="I495" s="48"/>
      <c r="J495" s="48"/>
      <c r="K495" s="1734"/>
      <c r="L495" s="45"/>
      <c r="M495" s="48"/>
      <c r="N495" s="48"/>
      <c r="O495" s="48"/>
      <c r="P495" s="48"/>
      <c r="Q495" s="48"/>
      <c r="R495" s="48"/>
      <c r="S495" s="48"/>
      <c r="T495" s="48"/>
      <c r="U495" s="48"/>
      <c r="V495" s="48"/>
      <c r="W495" s="48"/>
      <c r="X495" s="48"/>
      <c r="Y495" s="48"/>
      <c r="Z495" s="48"/>
    </row>
    <row r="496" spans="1:26" ht="15.75" customHeight="1">
      <c r="A496" s="1"/>
      <c r="B496" s="2"/>
      <c r="C496" s="2"/>
      <c r="D496" s="2"/>
      <c r="E496" s="2"/>
      <c r="F496" s="2"/>
      <c r="G496" s="2"/>
      <c r="H496" s="3"/>
      <c r="I496" s="48"/>
      <c r="J496" s="48"/>
      <c r="K496" s="1734"/>
      <c r="L496" s="45"/>
      <c r="M496" s="48"/>
      <c r="N496" s="48"/>
      <c r="O496" s="48"/>
      <c r="P496" s="48"/>
      <c r="Q496" s="48"/>
      <c r="R496" s="48"/>
      <c r="S496" s="48"/>
      <c r="T496" s="48"/>
      <c r="U496" s="48"/>
      <c r="V496" s="48"/>
      <c r="W496" s="48"/>
      <c r="X496" s="48"/>
      <c r="Y496" s="48"/>
      <c r="Z496" s="48"/>
    </row>
    <row r="497" spans="1:26" ht="15.75" customHeight="1">
      <c r="A497" s="1"/>
      <c r="B497" s="2"/>
      <c r="C497" s="2"/>
      <c r="D497" s="2"/>
      <c r="E497" s="2"/>
      <c r="F497" s="2"/>
      <c r="G497" s="2"/>
      <c r="H497" s="3"/>
      <c r="I497" s="48"/>
      <c r="J497" s="48"/>
      <c r="K497" s="1734"/>
      <c r="L497" s="45"/>
      <c r="M497" s="48"/>
      <c r="N497" s="48"/>
      <c r="O497" s="48"/>
      <c r="P497" s="48"/>
      <c r="Q497" s="48"/>
      <c r="R497" s="48"/>
      <c r="S497" s="48"/>
      <c r="T497" s="48"/>
      <c r="U497" s="48"/>
      <c r="V497" s="48"/>
      <c r="W497" s="48"/>
      <c r="X497" s="48"/>
      <c r="Y497" s="48"/>
      <c r="Z497" s="48"/>
    </row>
    <row r="498" spans="1:26" ht="15.75" customHeight="1">
      <c r="A498" s="1"/>
      <c r="B498" s="2"/>
      <c r="C498" s="2"/>
      <c r="D498" s="2"/>
      <c r="E498" s="2"/>
      <c r="F498" s="2"/>
      <c r="G498" s="2"/>
      <c r="H498" s="3"/>
      <c r="I498" s="48"/>
      <c r="J498" s="48"/>
      <c r="K498" s="1734"/>
      <c r="L498" s="45"/>
      <c r="M498" s="48"/>
      <c r="N498" s="48"/>
      <c r="O498" s="48"/>
      <c r="P498" s="48"/>
      <c r="Q498" s="48"/>
      <c r="R498" s="48"/>
      <c r="S498" s="48"/>
      <c r="T498" s="48"/>
      <c r="U498" s="48"/>
      <c r="V498" s="48"/>
      <c r="W498" s="48"/>
      <c r="X498" s="48"/>
      <c r="Y498" s="48"/>
      <c r="Z498" s="48"/>
    </row>
    <row r="499" spans="1:26" ht="15.75" customHeight="1">
      <c r="A499" s="1"/>
      <c r="B499" s="2"/>
      <c r="C499" s="2"/>
      <c r="D499" s="2"/>
      <c r="E499" s="2"/>
      <c r="F499" s="2"/>
      <c r="G499" s="2"/>
      <c r="H499" s="3"/>
      <c r="I499" s="48"/>
      <c r="J499" s="48"/>
      <c r="K499" s="1734"/>
      <c r="L499" s="45"/>
      <c r="M499" s="48"/>
      <c r="N499" s="48"/>
      <c r="O499" s="48"/>
      <c r="P499" s="48"/>
      <c r="Q499" s="48"/>
      <c r="R499" s="48"/>
      <c r="S499" s="48"/>
      <c r="T499" s="48"/>
      <c r="U499" s="48"/>
      <c r="V499" s="48"/>
      <c r="W499" s="48"/>
      <c r="X499" s="48"/>
      <c r="Y499" s="48"/>
      <c r="Z499" s="48"/>
    </row>
    <row r="500" spans="1:26" ht="15.75" customHeight="1">
      <c r="A500" s="1"/>
      <c r="B500" s="2"/>
      <c r="C500" s="2"/>
      <c r="D500" s="2"/>
      <c r="E500" s="2"/>
      <c r="F500" s="2"/>
      <c r="G500" s="2"/>
      <c r="H500" s="3"/>
      <c r="I500" s="48"/>
      <c r="J500" s="48"/>
      <c r="K500" s="1734"/>
      <c r="L500" s="45"/>
      <c r="M500" s="48"/>
      <c r="N500" s="48"/>
      <c r="O500" s="48"/>
      <c r="P500" s="48"/>
      <c r="Q500" s="48"/>
      <c r="R500" s="48"/>
      <c r="S500" s="48"/>
      <c r="T500" s="48"/>
      <c r="U500" s="48"/>
      <c r="V500" s="48"/>
      <c r="W500" s="48"/>
      <c r="X500" s="48"/>
      <c r="Y500" s="48"/>
      <c r="Z500" s="48"/>
    </row>
    <row r="501" spans="1:26" ht="15.75" customHeight="1">
      <c r="A501" s="1"/>
      <c r="B501" s="2"/>
      <c r="C501" s="2"/>
      <c r="D501" s="2"/>
      <c r="E501" s="2"/>
      <c r="F501" s="2"/>
      <c r="G501" s="2"/>
      <c r="H501" s="3"/>
      <c r="I501" s="48"/>
      <c r="J501" s="48"/>
      <c r="K501" s="1734"/>
      <c r="L501" s="45"/>
      <c r="M501" s="48"/>
      <c r="N501" s="48"/>
      <c r="O501" s="48"/>
      <c r="P501" s="48"/>
      <c r="Q501" s="48"/>
      <c r="R501" s="48"/>
      <c r="S501" s="48"/>
      <c r="T501" s="48"/>
      <c r="U501" s="48"/>
      <c r="V501" s="48"/>
      <c r="W501" s="48"/>
      <c r="X501" s="48"/>
      <c r="Y501" s="48"/>
      <c r="Z501" s="48"/>
    </row>
    <row r="502" spans="1:26" ht="15.75" customHeight="1">
      <c r="A502" s="1"/>
      <c r="B502" s="2"/>
      <c r="C502" s="2"/>
      <c r="D502" s="2"/>
      <c r="E502" s="2"/>
      <c r="F502" s="2"/>
      <c r="G502" s="2"/>
      <c r="H502" s="3"/>
      <c r="I502" s="48"/>
      <c r="J502" s="48"/>
      <c r="K502" s="1734"/>
      <c r="L502" s="45"/>
      <c r="M502" s="48"/>
      <c r="N502" s="48"/>
      <c r="O502" s="48"/>
      <c r="P502" s="48"/>
      <c r="Q502" s="48"/>
      <c r="R502" s="48"/>
      <c r="S502" s="48"/>
      <c r="T502" s="48"/>
      <c r="U502" s="48"/>
      <c r="V502" s="48"/>
      <c r="W502" s="48"/>
      <c r="X502" s="48"/>
      <c r="Y502" s="48"/>
      <c r="Z502" s="48"/>
    </row>
    <row r="503" spans="1:26" ht="15.75" customHeight="1">
      <c r="A503" s="1"/>
      <c r="B503" s="2"/>
      <c r="C503" s="2"/>
      <c r="D503" s="2"/>
      <c r="E503" s="2"/>
      <c r="F503" s="2"/>
      <c r="G503" s="2"/>
      <c r="H503" s="3"/>
      <c r="I503" s="48"/>
      <c r="J503" s="48"/>
      <c r="K503" s="1734"/>
      <c r="L503" s="45"/>
      <c r="M503" s="48"/>
      <c r="N503" s="48"/>
      <c r="O503" s="48"/>
      <c r="P503" s="48"/>
      <c r="Q503" s="48"/>
      <c r="R503" s="48"/>
      <c r="S503" s="48"/>
      <c r="T503" s="48"/>
      <c r="U503" s="48"/>
      <c r="V503" s="48"/>
      <c r="W503" s="48"/>
      <c r="X503" s="48"/>
      <c r="Y503" s="48"/>
      <c r="Z503" s="48"/>
    </row>
    <row r="504" spans="1:26" ht="15.75" customHeight="1">
      <c r="A504" s="1"/>
      <c r="B504" s="2"/>
      <c r="C504" s="2"/>
      <c r="D504" s="2"/>
      <c r="E504" s="2"/>
      <c r="F504" s="2"/>
      <c r="G504" s="2"/>
      <c r="H504" s="3"/>
      <c r="I504" s="48"/>
      <c r="J504" s="48"/>
      <c r="K504" s="1734"/>
      <c r="L504" s="45"/>
      <c r="M504" s="48"/>
      <c r="N504" s="48"/>
      <c r="O504" s="48"/>
      <c r="P504" s="48"/>
      <c r="Q504" s="48"/>
      <c r="R504" s="48"/>
      <c r="S504" s="48"/>
      <c r="T504" s="48"/>
      <c r="U504" s="48"/>
      <c r="V504" s="48"/>
      <c r="W504" s="48"/>
      <c r="X504" s="48"/>
      <c r="Y504" s="48"/>
      <c r="Z504" s="48"/>
    </row>
    <row r="505" spans="1:26" ht="15.75" customHeight="1">
      <c r="A505" s="1"/>
      <c r="B505" s="2"/>
      <c r="C505" s="2"/>
      <c r="D505" s="2"/>
      <c r="E505" s="2"/>
      <c r="F505" s="2"/>
      <c r="G505" s="2"/>
      <c r="H505" s="3"/>
      <c r="I505" s="48"/>
      <c r="J505" s="48"/>
      <c r="K505" s="1734"/>
      <c r="L505" s="45"/>
      <c r="M505" s="48"/>
      <c r="N505" s="48"/>
      <c r="O505" s="48"/>
      <c r="P505" s="48"/>
      <c r="Q505" s="48"/>
      <c r="R505" s="48"/>
      <c r="S505" s="48"/>
      <c r="T505" s="48"/>
      <c r="U505" s="48"/>
      <c r="V505" s="48"/>
      <c r="W505" s="48"/>
      <c r="X505" s="48"/>
      <c r="Y505" s="48"/>
      <c r="Z505" s="48"/>
    </row>
    <row r="506" spans="1:26" ht="15.75" customHeight="1">
      <c r="A506" s="1"/>
      <c r="B506" s="2"/>
      <c r="C506" s="2"/>
      <c r="D506" s="2"/>
      <c r="E506" s="2"/>
      <c r="F506" s="2"/>
      <c r="G506" s="2"/>
      <c r="H506" s="3"/>
      <c r="I506" s="48"/>
      <c r="J506" s="48"/>
      <c r="K506" s="1734"/>
      <c r="L506" s="45"/>
      <c r="M506" s="48"/>
      <c r="N506" s="48"/>
      <c r="O506" s="48"/>
      <c r="P506" s="48"/>
      <c r="Q506" s="48"/>
      <c r="R506" s="48"/>
      <c r="S506" s="48"/>
      <c r="T506" s="48"/>
      <c r="U506" s="48"/>
      <c r="V506" s="48"/>
      <c r="W506" s="48"/>
      <c r="X506" s="48"/>
      <c r="Y506" s="48"/>
      <c r="Z506" s="48"/>
    </row>
    <row r="507" spans="1:26" ht="15.75" customHeight="1">
      <c r="A507" s="1"/>
      <c r="B507" s="2"/>
      <c r="C507" s="2"/>
      <c r="D507" s="2"/>
      <c r="E507" s="2"/>
      <c r="F507" s="2"/>
      <c r="G507" s="2"/>
      <c r="H507" s="3"/>
      <c r="I507" s="48"/>
      <c r="J507" s="48"/>
      <c r="K507" s="1734"/>
      <c r="L507" s="45"/>
      <c r="M507" s="48"/>
      <c r="N507" s="48"/>
      <c r="O507" s="48"/>
      <c r="P507" s="48"/>
      <c r="Q507" s="48"/>
      <c r="R507" s="48"/>
      <c r="S507" s="48"/>
      <c r="T507" s="48"/>
      <c r="U507" s="48"/>
      <c r="V507" s="48"/>
      <c r="W507" s="48"/>
      <c r="X507" s="48"/>
      <c r="Y507" s="48"/>
      <c r="Z507" s="48"/>
    </row>
    <row r="508" spans="1:26" ht="15.75" customHeight="1">
      <c r="A508" s="1"/>
      <c r="B508" s="2"/>
      <c r="C508" s="2"/>
      <c r="D508" s="2"/>
      <c r="E508" s="2"/>
      <c r="F508" s="2"/>
      <c r="G508" s="2"/>
      <c r="H508" s="3"/>
      <c r="I508" s="48"/>
      <c r="J508" s="48"/>
      <c r="K508" s="1734"/>
      <c r="L508" s="45"/>
      <c r="M508" s="48"/>
      <c r="N508" s="48"/>
      <c r="O508" s="48"/>
      <c r="P508" s="48"/>
      <c r="Q508" s="48"/>
      <c r="R508" s="48"/>
      <c r="S508" s="48"/>
      <c r="T508" s="48"/>
      <c r="U508" s="48"/>
      <c r="V508" s="48"/>
      <c r="W508" s="48"/>
      <c r="X508" s="48"/>
      <c r="Y508" s="48"/>
      <c r="Z508" s="48"/>
    </row>
    <row r="509" spans="1:26" ht="15.75" customHeight="1">
      <c r="A509" s="1"/>
      <c r="B509" s="2"/>
      <c r="C509" s="2"/>
      <c r="D509" s="2"/>
      <c r="E509" s="2"/>
      <c r="F509" s="2"/>
      <c r="G509" s="2"/>
      <c r="H509" s="3"/>
      <c r="I509" s="48"/>
      <c r="J509" s="48"/>
      <c r="K509" s="1734"/>
      <c r="L509" s="45"/>
      <c r="M509" s="48"/>
      <c r="N509" s="48"/>
      <c r="O509" s="48"/>
      <c r="P509" s="48"/>
      <c r="Q509" s="48"/>
      <c r="R509" s="48"/>
      <c r="S509" s="48"/>
      <c r="T509" s="48"/>
      <c r="U509" s="48"/>
      <c r="V509" s="48"/>
      <c r="W509" s="48"/>
      <c r="X509" s="48"/>
      <c r="Y509" s="48"/>
      <c r="Z509" s="48"/>
    </row>
    <row r="510" spans="1:26" ht="15.75" customHeight="1">
      <c r="A510" s="1"/>
      <c r="B510" s="2"/>
      <c r="C510" s="2"/>
      <c r="D510" s="2"/>
      <c r="E510" s="2"/>
      <c r="F510" s="2"/>
      <c r="G510" s="2"/>
      <c r="H510" s="3"/>
      <c r="I510" s="48"/>
      <c r="J510" s="48"/>
      <c r="K510" s="1734"/>
      <c r="L510" s="45"/>
      <c r="M510" s="48"/>
      <c r="N510" s="48"/>
      <c r="O510" s="48"/>
      <c r="P510" s="48"/>
      <c r="Q510" s="48"/>
      <c r="R510" s="48"/>
      <c r="S510" s="48"/>
      <c r="T510" s="48"/>
      <c r="U510" s="48"/>
      <c r="V510" s="48"/>
      <c r="W510" s="48"/>
      <c r="X510" s="48"/>
      <c r="Y510" s="48"/>
      <c r="Z510" s="48"/>
    </row>
    <row r="511" spans="1:26" ht="15.75" customHeight="1">
      <c r="A511" s="1"/>
      <c r="B511" s="2"/>
      <c r="C511" s="2"/>
      <c r="D511" s="2"/>
      <c r="E511" s="2"/>
      <c r="F511" s="2"/>
      <c r="G511" s="2"/>
      <c r="H511" s="3"/>
      <c r="I511" s="48"/>
      <c r="J511" s="48"/>
      <c r="K511" s="1734"/>
      <c r="L511" s="45"/>
      <c r="M511" s="48"/>
      <c r="N511" s="48"/>
      <c r="O511" s="48"/>
      <c r="P511" s="48"/>
      <c r="Q511" s="48"/>
      <c r="R511" s="48"/>
      <c r="S511" s="48"/>
      <c r="T511" s="48"/>
      <c r="U511" s="48"/>
      <c r="V511" s="48"/>
      <c r="W511" s="48"/>
      <c r="X511" s="48"/>
      <c r="Y511" s="48"/>
      <c r="Z511" s="48"/>
    </row>
    <row r="512" spans="1:26" ht="15.75" customHeight="1">
      <c r="A512" s="1"/>
      <c r="B512" s="2"/>
      <c r="C512" s="2"/>
      <c r="D512" s="2"/>
      <c r="E512" s="2"/>
      <c r="F512" s="2"/>
      <c r="G512" s="2"/>
      <c r="H512" s="3"/>
      <c r="I512" s="48"/>
      <c r="J512" s="48"/>
      <c r="K512" s="1734"/>
      <c r="L512" s="45"/>
      <c r="M512" s="48"/>
      <c r="N512" s="48"/>
      <c r="O512" s="48"/>
      <c r="P512" s="48"/>
      <c r="Q512" s="48"/>
      <c r="R512" s="48"/>
      <c r="S512" s="48"/>
      <c r="T512" s="48"/>
      <c r="U512" s="48"/>
      <c r="V512" s="48"/>
      <c r="W512" s="48"/>
      <c r="X512" s="48"/>
      <c r="Y512" s="48"/>
      <c r="Z512" s="48"/>
    </row>
    <row r="513" spans="1:26" ht="15.75" customHeight="1">
      <c r="A513" s="1"/>
      <c r="B513" s="2"/>
      <c r="C513" s="2"/>
      <c r="D513" s="2"/>
      <c r="E513" s="2"/>
      <c r="F513" s="2"/>
      <c r="G513" s="2"/>
      <c r="H513" s="3"/>
      <c r="I513" s="48"/>
      <c r="J513" s="48"/>
      <c r="K513" s="1734"/>
      <c r="L513" s="45"/>
      <c r="M513" s="48"/>
      <c r="N513" s="48"/>
      <c r="O513" s="48"/>
      <c r="P513" s="48"/>
      <c r="Q513" s="48"/>
      <c r="R513" s="48"/>
      <c r="S513" s="48"/>
      <c r="T513" s="48"/>
      <c r="U513" s="48"/>
      <c r="V513" s="48"/>
      <c r="W513" s="48"/>
      <c r="X513" s="48"/>
      <c r="Y513" s="48"/>
      <c r="Z513" s="48"/>
    </row>
    <row r="514" spans="1:26" ht="15.75" customHeight="1">
      <c r="A514" s="1"/>
      <c r="B514" s="2"/>
      <c r="C514" s="2"/>
      <c r="D514" s="2"/>
      <c r="E514" s="2"/>
      <c r="F514" s="2"/>
      <c r="G514" s="2"/>
      <c r="H514" s="3"/>
      <c r="I514" s="48"/>
      <c r="J514" s="48"/>
      <c r="K514" s="1734"/>
      <c r="L514" s="45"/>
      <c r="M514" s="48"/>
      <c r="N514" s="48"/>
      <c r="O514" s="48"/>
      <c r="P514" s="48"/>
      <c r="Q514" s="48"/>
      <c r="R514" s="48"/>
      <c r="S514" s="48"/>
      <c r="T514" s="48"/>
      <c r="U514" s="48"/>
      <c r="V514" s="48"/>
      <c r="W514" s="48"/>
      <c r="X514" s="48"/>
      <c r="Y514" s="48"/>
      <c r="Z514" s="48"/>
    </row>
    <row r="515" spans="1:26" ht="15.75" customHeight="1">
      <c r="A515" s="1"/>
      <c r="B515" s="2"/>
      <c r="C515" s="2"/>
      <c r="D515" s="2"/>
      <c r="E515" s="2"/>
      <c r="F515" s="2"/>
      <c r="G515" s="2"/>
      <c r="H515" s="3"/>
      <c r="I515" s="48"/>
      <c r="J515" s="48"/>
      <c r="K515" s="1734"/>
      <c r="L515" s="45"/>
      <c r="M515" s="48"/>
      <c r="N515" s="48"/>
      <c r="O515" s="48"/>
      <c r="P515" s="48"/>
      <c r="Q515" s="48"/>
      <c r="R515" s="48"/>
      <c r="S515" s="48"/>
      <c r="T515" s="48"/>
      <c r="U515" s="48"/>
      <c r="V515" s="48"/>
      <c r="W515" s="48"/>
      <c r="X515" s="48"/>
      <c r="Y515" s="48"/>
      <c r="Z515" s="48"/>
    </row>
    <row r="516" spans="1:26" ht="15.75" customHeight="1">
      <c r="A516" s="1"/>
      <c r="B516" s="2"/>
      <c r="C516" s="2"/>
      <c r="D516" s="2"/>
      <c r="E516" s="2"/>
      <c r="F516" s="2"/>
      <c r="G516" s="2"/>
      <c r="H516" s="3"/>
      <c r="I516" s="48"/>
      <c r="J516" s="48"/>
      <c r="K516" s="1734"/>
      <c r="L516" s="45"/>
      <c r="M516" s="48"/>
      <c r="N516" s="48"/>
      <c r="O516" s="48"/>
      <c r="P516" s="48"/>
      <c r="Q516" s="48"/>
      <c r="R516" s="48"/>
      <c r="S516" s="48"/>
      <c r="T516" s="48"/>
      <c r="U516" s="48"/>
      <c r="V516" s="48"/>
      <c r="W516" s="48"/>
      <c r="X516" s="48"/>
      <c r="Y516" s="48"/>
      <c r="Z516" s="48"/>
    </row>
    <row r="517" spans="1:26" ht="15.75" customHeight="1">
      <c r="A517" s="1"/>
      <c r="B517" s="2"/>
      <c r="C517" s="2"/>
      <c r="D517" s="2"/>
      <c r="E517" s="2"/>
      <c r="F517" s="2"/>
      <c r="G517" s="2"/>
      <c r="H517" s="3"/>
      <c r="I517" s="48"/>
      <c r="J517" s="48"/>
      <c r="K517" s="1734"/>
      <c r="L517" s="45"/>
      <c r="M517" s="48"/>
      <c r="N517" s="48"/>
      <c r="O517" s="48"/>
      <c r="P517" s="48"/>
      <c r="Q517" s="48"/>
      <c r="R517" s="48"/>
      <c r="S517" s="48"/>
      <c r="T517" s="48"/>
      <c r="U517" s="48"/>
      <c r="V517" s="48"/>
      <c r="W517" s="48"/>
      <c r="X517" s="48"/>
      <c r="Y517" s="48"/>
      <c r="Z517" s="48"/>
    </row>
    <row r="518" spans="1:26" ht="15.75" customHeight="1">
      <c r="A518" s="1"/>
      <c r="B518" s="2"/>
      <c r="C518" s="2"/>
      <c r="D518" s="2"/>
      <c r="E518" s="2"/>
      <c r="F518" s="2"/>
      <c r="G518" s="2"/>
      <c r="H518" s="3"/>
      <c r="I518" s="48"/>
      <c r="J518" s="48"/>
      <c r="K518" s="1734"/>
      <c r="L518" s="45"/>
      <c r="M518" s="48"/>
      <c r="N518" s="48"/>
      <c r="O518" s="48"/>
      <c r="P518" s="48"/>
      <c r="Q518" s="48"/>
      <c r="R518" s="48"/>
      <c r="S518" s="48"/>
      <c r="T518" s="48"/>
      <c r="U518" s="48"/>
      <c r="V518" s="48"/>
      <c r="W518" s="48"/>
      <c r="X518" s="48"/>
      <c r="Y518" s="48"/>
      <c r="Z518" s="48"/>
    </row>
    <row r="519" spans="1:26" ht="15.75" customHeight="1">
      <c r="A519" s="1"/>
      <c r="B519" s="2"/>
      <c r="C519" s="2"/>
      <c r="D519" s="2"/>
      <c r="E519" s="2"/>
      <c r="F519" s="2"/>
      <c r="G519" s="2"/>
      <c r="H519" s="3"/>
      <c r="I519" s="48"/>
      <c r="J519" s="48"/>
      <c r="K519" s="1734"/>
      <c r="L519" s="45"/>
      <c r="M519" s="48"/>
      <c r="N519" s="48"/>
      <c r="O519" s="48"/>
      <c r="P519" s="48"/>
      <c r="Q519" s="48"/>
      <c r="R519" s="48"/>
      <c r="S519" s="48"/>
      <c r="T519" s="48"/>
      <c r="U519" s="48"/>
      <c r="V519" s="48"/>
      <c r="W519" s="48"/>
      <c r="X519" s="48"/>
      <c r="Y519" s="48"/>
      <c r="Z519" s="48"/>
    </row>
    <row r="520" spans="1:26" ht="15.75" customHeight="1">
      <c r="A520" s="1"/>
      <c r="B520" s="2"/>
      <c r="C520" s="2"/>
      <c r="D520" s="2"/>
      <c r="E520" s="2"/>
      <c r="F520" s="2"/>
      <c r="G520" s="2"/>
      <c r="H520" s="3"/>
      <c r="I520" s="48"/>
      <c r="J520" s="48"/>
      <c r="K520" s="1734"/>
      <c r="L520" s="45"/>
      <c r="M520" s="48"/>
      <c r="N520" s="48"/>
      <c r="O520" s="48"/>
      <c r="P520" s="48"/>
      <c r="Q520" s="48"/>
      <c r="R520" s="48"/>
      <c r="S520" s="48"/>
      <c r="T520" s="48"/>
      <c r="U520" s="48"/>
      <c r="V520" s="48"/>
      <c r="W520" s="48"/>
      <c r="X520" s="48"/>
      <c r="Y520" s="48"/>
      <c r="Z520" s="48"/>
    </row>
    <row r="521" spans="1:26" ht="15.75" customHeight="1">
      <c r="A521" s="1"/>
      <c r="B521" s="2"/>
      <c r="C521" s="2"/>
      <c r="D521" s="2"/>
      <c r="E521" s="2"/>
      <c r="F521" s="2"/>
      <c r="G521" s="2"/>
      <c r="H521" s="3"/>
      <c r="I521" s="48"/>
      <c r="J521" s="48"/>
      <c r="K521" s="1734"/>
      <c r="L521" s="45"/>
      <c r="M521" s="48"/>
      <c r="N521" s="48"/>
      <c r="O521" s="48"/>
      <c r="P521" s="48"/>
      <c r="Q521" s="48"/>
      <c r="R521" s="48"/>
      <c r="S521" s="48"/>
      <c r="T521" s="48"/>
      <c r="U521" s="48"/>
      <c r="V521" s="48"/>
      <c r="W521" s="48"/>
      <c r="X521" s="48"/>
      <c r="Y521" s="48"/>
      <c r="Z521" s="48"/>
    </row>
    <row r="522" spans="1:26" ht="15.75" customHeight="1">
      <c r="A522" s="1"/>
      <c r="B522" s="2"/>
      <c r="C522" s="2"/>
      <c r="D522" s="2"/>
      <c r="E522" s="2"/>
      <c r="F522" s="2"/>
      <c r="G522" s="2"/>
      <c r="H522" s="3"/>
      <c r="I522" s="48"/>
      <c r="J522" s="48"/>
      <c r="K522" s="1734"/>
      <c r="L522" s="45"/>
      <c r="M522" s="48"/>
      <c r="N522" s="48"/>
      <c r="O522" s="48"/>
      <c r="P522" s="48"/>
      <c r="Q522" s="48"/>
      <c r="R522" s="48"/>
      <c r="S522" s="48"/>
      <c r="T522" s="48"/>
      <c r="U522" s="48"/>
      <c r="V522" s="48"/>
      <c r="W522" s="48"/>
      <c r="X522" s="48"/>
      <c r="Y522" s="48"/>
      <c r="Z522" s="48"/>
    </row>
    <row r="523" spans="1:26" ht="15.75" customHeight="1">
      <c r="A523" s="1"/>
      <c r="B523" s="2"/>
      <c r="C523" s="2"/>
      <c r="D523" s="2"/>
      <c r="E523" s="2"/>
      <c r="F523" s="2"/>
      <c r="G523" s="2"/>
      <c r="H523" s="3"/>
      <c r="I523" s="48"/>
      <c r="J523" s="48"/>
      <c r="K523" s="1734"/>
      <c r="L523" s="45"/>
      <c r="M523" s="48"/>
      <c r="N523" s="48"/>
      <c r="O523" s="48"/>
      <c r="P523" s="48"/>
      <c r="Q523" s="48"/>
      <c r="R523" s="48"/>
      <c r="S523" s="48"/>
      <c r="T523" s="48"/>
      <c r="U523" s="48"/>
      <c r="V523" s="48"/>
      <c r="W523" s="48"/>
      <c r="X523" s="48"/>
      <c r="Y523" s="48"/>
      <c r="Z523" s="48"/>
    </row>
    <row r="524" spans="1:26" ht="15.75" customHeight="1">
      <c r="A524" s="1"/>
      <c r="B524" s="2"/>
      <c r="C524" s="2"/>
      <c r="D524" s="2"/>
      <c r="E524" s="2"/>
      <c r="F524" s="2"/>
      <c r="G524" s="2"/>
      <c r="H524" s="3"/>
      <c r="I524" s="48"/>
      <c r="J524" s="48"/>
      <c r="K524" s="1734"/>
      <c r="L524" s="45"/>
      <c r="M524" s="48"/>
      <c r="N524" s="48"/>
      <c r="O524" s="48"/>
      <c r="P524" s="48"/>
      <c r="Q524" s="48"/>
      <c r="R524" s="48"/>
      <c r="S524" s="48"/>
      <c r="T524" s="48"/>
      <c r="U524" s="48"/>
      <c r="V524" s="48"/>
      <c r="W524" s="48"/>
      <c r="X524" s="48"/>
      <c r="Y524" s="48"/>
      <c r="Z524" s="48"/>
    </row>
    <row r="525" spans="1:26" ht="15.75" customHeight="1">
      <c r="A525" s="1"/>
      <c r="B525" s="2"/>
      <c r="C525" s="2"/>
      <c r="D525" s="2"/>
      <c r="E525" s="2"/>
      <c r="F525" s="2"/>
      <c r="G525" s="2"/>
      <c r="H525" s="3"/>
      <c r="I525" s="48"/>
      <c r="J525" s="48"/>
      <c r="K525" s="1734"/>
      <c r="L525" s="45"/>
      <c r="M525" s="48"/>
      <c r="N525" s="48"/>
      <c r="O525" s="48"/>
      <c r="P525" s="48"/>
      <c r="Q525" s="48"/>
      <c r="R525" s="48"/>
      <c r="S525" s="48"/>
      <c r="T525" s="48"/>
      <c r="U525" s="48"/>
      <c r="V525" s="48"/>
      <c r="W525" s="48"/>
      <c r="X525" s="48"/>
      <c r="Y525" s="48"/>
      <c r="Z525" s="48"/>
    </row>
    <row r="526" spans="1:26" ht="15.75" customHeight="1">
      <c r="A526" s="1"/>
      <c r="B526" s="2"/>
      <c r="C526" s="2"/>
      <c r="D526" s="2"/>
      <c r="E526" s="2"/>
      <c r="F526" s="2"/>
      <c r="G526" s="2"/>
      <c r="H526" s="3"/>
      <c r="I526" s="48"/>
      <c r="J526" s="48"/>
      <c r="K526" s="1734"/>
      <c r="L526" s="45"/>
      <c r="M526" s="48"/>
      <c r="N526" s="48"/>
      <c r="O526" s="48"/>
      <c r="P526" s="48"/>
      <c r="Q526" s="48"/>
      <c r="R526" s="48"/>
      <c r="S526" s="48"/>
      <c r="T526" s="48"/>
      <c r="U526" s="48"/>
      <c r="V526" s="48"/>
      <c r="W526" s="48"/>
      <c r="X526" s="48"/>
      <c r="Y526" s="48"/>
      <c r="Z526" s="48"/>
    </row>
    <row r="527" spans="1:26" ht="15.75" customHeight="1">
      <c r="A527" s="1"/>
      <c r="B527" s="2"/>
      <c r="C527" s="2"/>
      <c r="D527" s="2"/>
      <c r="E527" s="2"/>
      <c r="F527" s="2"/>
      <c r="G527" s="2"/>
      <c r="H527" s="3"/>
      <c r="I527" s="48"/>
      <c r="J527" s="48"/>
      <c r="K527" s="1734"/>
      <c r="L527" s="45"/>
      <c r="M527" s="48"/>
      <c r="N527" s="48"/>
      <c r="O527" s="48"/>
      <c r="P527" s="48"/>
      <c r="Q527" s="48"/>
      <c r="R527" s="48"/>
      <c r="S527" s="48"/>
      <c r="T527" s="48"/>
      <c r="U527" s="48"/>
      <c r="V527" s="48"/>
      <c r="W527" s="48"/>
      <c r="X527" s="48"/>
      <c r="Y527" s="48"/>
      <c r="Z527" s="48"/>
    </row>
    <row r="528" spans="1:26" ht="15.75" customHeight="1">
      <c r="A528" s="1"/>
      <c r="B528" s="2"/>
      <c r="C528" s="2"/>
      <c r="D528" s="2"/>
      <c r="E528" s="2"/>
      <c r="F528" s="2"/>
      <c r="G528" s="2"/>
      <c r="H528" s="3"/>
      <c r="I528" s="48"/>
      <c r="J528" s="48"/>
      <c r="K528" s="1734"/>
      <c r="L528" s="45"/>
      <c r="M528" s="48"/>
      <c r="N528" s="48"/>
      <c r="O528" s="48"/>
      <c r="P528" s="48"/>
      <c r="Q528" s="48"/>
      <c r="R528" s="48"/>
      <c r="S528" s="48"/>
      <c r="T528" s="48"/>
      <c r="U528" s="48"/>
      <c r="V528" s="48"/>
      <c r="W528" s="48"/>
      <c r="X528" s="48"/>
      <c r="Y528" s="48"/>
      <c r="Z528" s="48"/>
    </row>
    <row r="529" spans="1:26" ht="15.75" customHeight="1">
      <c r="A529" s="1"/>
      <c r="B529" s="2"/>
      <c r="C529" s="2"/>
      <c r="D529" s="2"/>
      <c r="E529" s="2"/>
      <c r="F529" s="2"/>
      <c r="G529" s="2"/>
      <c r="H529" s="3"/>
      <c r="I529" s="48"/>
      <c r="J529" s="48"/>
      <c r="K529" s="1734"/>
      <c r="L529" s="45"/>
      <c r="M529" s="48"/>
      <c r="N529" s="48"/>
      <c r="O529" s="48"/>
      <c r="P529" s="48"/>
      <c r="Q529" s="48"/>
      <c r="R529" s="48"/>
      <c r="S529" s="48"/>
      <c r="T529" s="48"/>
      <c r="U529" s="48"/>
      <c r="V529" s="48"/>
      <c r="W529" s="48"/>
      <c r="X529" s="48"/>
      <c r="Y529" s="48"/>
      <c r="Z529" s="48"/>
    </row>
    <row r="530" spans="1:26" ht="15.75" customHeight="1">
      <c r="A530" s="1"/>
      <c r="B530" s="2"/>
      <c r="C530" s="2"/>
      <c r="D530" s="2"/>
      <c r="E530" s="2"/>
      <c r="F530" s="2"/>
      <c r="G530" s="2"/>
      <c r="H530" s="3"/>
      <c r="I530" s="48"/>
      <c r="J530" s="48"/>
      <c r="K530" s="1734"/>
      <c r="L530" s="45"/>
      <c r="M530" s="48"/>
      <c r="N530" s="48"/>
      <c r="O530" s="48"/>
      <c r="P530" s="48"/>
      <c r="Q530" s="48"/>
      <c r="R530" s="48"/>
      <c r="S530" s="48"/>
      <c r="T530" s="48"/>
      <c r="U530" s="48"/>
      <c r="V530" s="48"/>
      <c r="W530" s="48"/>
      <c r="X530" s="48"/>
      <c r="Y530" s="48"/>
      <c r="Z530" s="48"/>
    </row>
    <row r="531" spans="1:26" ht="15.75" customHeight="1">
      <c r="A531" s="1"/>
      <c r="B531" s="2"/>
      <c r="C531" s="2"/>
      <c r="D531" s="2"/>
      <c r="E531" s="2"/>
      <c r="F531" s="2"/>
      <c r="G531" s="2"/>
      <c r="H531" s="3"/>
      <c r="I531" s="48"/>
      <c r="J531" s="48"/>
      <c r="K531" s="1734"/>
      <c r="L531" s="45"/>
      <c r="M531" s="48"/>
      <c r="N531" s="48"/>
      <c r="O531" s="48"/>
      <c r="P531" s="48"/>
      <c r="Q531" s="48"/>
      <c r="R531" s="48"/>
      <c r="S531" s="48"/>
      <c r="T531" s="48"/>
      <c r="U531" s="48"/>
      <c r="V531" s="48"/>
      <c r="W531" s="48"/>
      <c r="X531" s="48"/>
      <c r="Y531" s="48"/>
      <c r="Z531" s="48"/>
    </row>
    <row r="532" spans="1:26" ht="15.75" customHeight="1">
      <c r="A532" s="1"/>
      <c r="B532" s="2"/>
      <c r="C532" s="2"/>
      <c r="D532" s="2"/>
      <c r="E532" s="2"/>
      <c r="F532" s="2"/>
      <c r="G532" s="2"/>
      <c r="H532" s="3"/>
      <c r="I532" s="48"/>
      <c r="J532" s="48"/>
      <c r="K532" s="1734"/>
      <c r="L532" s="45"/>
      <c r="M532" s="48"/>
      <c r="N532" s="48"/>
      <c r="O532" s="48"/>
      <c r="P532" s="48"/>
      <c r="Q532" s="48"/>
      <c r="R532" s="48"/>
      <c r="S532" s="48"/>
      <c r="T532" s="48"/>
      <c r="U532" s="48"/>
      <c r="V532" s="48"/>
      <c r="W532" s="48"/>
      <c r="X532" s="48"/>
      <c r="Y532" s="48"/>
      <c r="Z532" s="48"/>
    </row>
    <row r="533" spans="1:26" ht="15.75" customHeight="1">
      <c r="A533" s="1"/>
      <c r="B533" s="2"/>
      <c r="C533" s="2"/>
      <c r="D533" s="2"/>
      <c r="E533" s="2"/>
      <c r="F533" s="2"/>
      <c r="G533" s="2"/>
      <c r="H533" s="3"/>
      <c r="I533" s="48"/>
      <c r="J533" s="48"/>
      <c r="K533" s="1734"/>
      <c r="L533" s="45"/>
      <c r="M533" s="48"/>
      <c r="N533" s="48"/>
      <c r="O533" s="48"/>
      <c r="P533" s="48"/>
      <c r="Q533" s="48"/>
      <c r="R533" s="48"/>
      <c r="S533" s="48"/>
      <c r="T533" s="48"/>
      <c r="U533" s="48"/>
      <c r="V533" s="48"/>
      <c r="W533" s="48"/>
      <c r="X533" s="48"/>
      <c r="Y533" s="48"/>
      <c r="Z533" s="48"/>
    </row>
    <row r="534" spans="1:26" ht="15.75" customHeight="1">
      <c r="A534" s="1"/>
      <c r="B534" s="2"/>
      <c r="C534" s="2"/>
      <c r="D534" s="2"/>
      <c r="E534" s="2"/>
      <c r="F534" s="2"/>
      <c r="G534" s="2"/>
      <c r="H534" s="3"/>
      <c r="I534" s="48"/>
      <c r="J534" s="48"/>
      <c r="K534" s="1734"/>
      <c r="L534" s="45"/>
      <c r="M534" s="48"/>
      <c r="N534" s="48"/>
      <c r="O534" s="48"/>
      <c r="P534" s="48"/>
      <c r="Q534" s="48"/>
      <c r="R534" s="48"/>
      <c r="S534" s="48"/>
      <c r="T534" s="48"/>
      <c r="U534" s="48"/>
      <c r="V534" s="48"/>
      <c r="W534" s="48"/>
      <c r="X534" s="48"/>
      <c r="Y534" s="48"/>
      <c r="Z534" s="48"/>
    </row>
    <row r="535" spans="1:26" ht="15.75" customHeight="1">
      <c r="A535" s="1"/>
      <c r="B535" s="2"/>
      <c r="C535" s="2"/>
      <c r="D535" s="2"/>
      <c r="E535" s="2"/>
      <c r="F535" s="2"/>
      <c r="G535" s="2"/>
      <c r="H535" s="3"/>
      <c r="I535" s="48"/>
      <c r="J535" s="48"/>
      <c r="K535" s="1734"/>
      <c r="L535" s="45"/>
      <c r="M535" s="48"/>
      <c r="N535" s="48"/>
      <c r="O535" s="48"/>
      <c r="P535" s="48"/>
      <c r="Q535" s="48"/>
      <c r="R535" s="48"/>
      <c r="S535" s="48"/>
      <c r="T535" s="48"/>
      <c r="U535" s="48"/>
      <c r="V535" s="48"/>
      <c r="W535" s="48"/>
      <c r="X535" s="48"/>
      <c r="Y535" s="48"/>
      <c r="Z535" s="48"/>
    </row>
    <row r="536" spans="1:26" ht="15.75" customHeight="1">
      <c r="A536" s="1"/>
      <c r="B536" s="2"/>
      <c r="C536" s="2"/>
      <c r="D536" s="2"/>
      <c r="E536" s="2"/>
      <c r="F536" s="2"/>
      <c r="G536" s="2"/>
      <c r="H536" s="3"/>
      <c r="I536" s="48"/>
      <c r="J536" s="48"/>
      <c r="K536" s="1734"/>
      <c r="L536" s="45"/>
      <c r="M536" s="48"/>
      <c r="N536" s="48"/>
      <c r="O536" s="48"/>
      <c r="P536" s="48"/>
      <c r="Q536" s="48"/>
      <c r="R536" s="48"/>
      <c r="S536" s="48"/>
      <c r="T536" s="48"/>
      <c r="U536" s="48"/>
      <c r="V536" s="48"/>
      <c r="W536" s="48"/>
      <c r="X536" s="48"/>
      <c r="Y536" s="48"/>
      <c r="Z536" s="48"/>
    </row>
    <row r="537" spans="1:26" ht="15.75" customHeight="1">
      <c r="A537" s="1"/>
      <c r="B537" s="2"/>
      <c r="C537" s="2"/>
      <c r="D537" s="2"/>
      <c r="E537" s="2"/>
      <c r="F537" s="2"/>
      <c r="G537" s="2"/>
      <c r="H537" s="3"/>
      <c r="I537" s="48"/>
      <c r="J537" s="48"/>
      <c r="K537" s="1734"/>
      <c r="L537" s="45"/>
      <c r="M537" s="48"/>
      <c r="N537" s="48"/>
      <c r="O537" s="48"/>
      <c r="P537" s="48"/>
      <c r="Q537" s="48"/>
      <c r="R537" s="48"/>
      <c r="S537" s="48"/>
      <c r="T537" s="48"/>
      <c r="U537" s="48"/>
      <c r="V537" s="48"/>
      <c r="W537" s="48"/>
      <c r="X537" s="48"/>
      <c r="Y537" s="48"/>
      <c r="Z537" s="48"/>
    </row>
    <row r="538" spans="1:26" ht="15.75" customHeight="1">
      <c r="A538" s="1"/>
      <c r="B538" s="2"/>
      <c r="C538" s="2"/>
      <c r="D538" s="2"/>
      <c r="E538" s="2"/>
      <c r="F538" s="2"/>
      <c r="G538" s="2"/>
      <c r="H538" s="3"/>
      <c r="I538" s="48"/>
      <c r="J538" s="48"/>
      <c r="K538" s="1734"/>
      <c r="L538" s="45"/>
      <c r="M538" s="48"/>
      <c r="N538" s="48"/>
      <c r="O538" s="48"/>
      <c r="P538" s="48"/>
      <c r="Q538" s="48"/>
      <c r="R538" s="48"/>
      <c r="S538" s="48"/>
      <c r="T538" s="48"/>
      <c r="U538" s="48"/>
      <c r="V538" s="48"/>
      <c r="W538" s="48"/>
      <c r="X538" s="48"/>
      <c r="Y538" s="48"/>
      <c r="Z538" s="48"/>
    </row>
    <row r="539" spans="1:26" ht="15.75" customHeight="1">
      <c r="A539" s="1"/>
      <c r="B539" s="2"/>
      <c r="C539" s="2"/>
      <c r="D539" s="2"/>
      <c r="E539" s="2"/>
      <c r="F539" s="2"/>
      <c r="G539" s="2"/>
      <c r="H539" s="3"/>
      <c r="I539" s="48"/>
      <c r="J539" s="48"/>
      <c r="K539" s="1734"/>
      <c r="L539" s="45"/>
      <c r="M539" s="48"/>
      <c r="N539" s="48"/>
      <c r="O539" s="48"/>
      <c r="P539" s="48"/>
      <c r="Q539" s="48"/>
      <c r="R539" s="48"/>
      <c r="S539" s="48"/>
      <c r="T539" s="48"/>
      <c r="U539" s="48"/>
      <c r="V539" s="48"/>
      <c r="W539" s="48"/>
      <c r="X539" s="48"/>
      <c r="Y539" s="48"/>
      <c r="Z539" s="48"/>
    </row>
    <row r="540" spans="1:26" ht="15.75" customHeight="1">
      <c r="A540" s="1"/>
      <c r="B540" s="2"/>
      <c r="C540" s="2"/>
      <c r="D540" s="2"/>
      <c r="E540" s="2"/>
      <c r="F540" s="2"/>
      <c r="G540" s="2"/>
      <c r="H540" s="3"/>
      <c r="I540" s="48"/>
      <c r="J540" s="48"/>
      <c r="K540" s="1734"/>
      <c r="L540" s="45"/>
      <c r="M540" s="48"/>
      <c r="N540" s="48"/>
      <c r="O540" s="48"/>
      <c r="P540" s="48"/>
      <c r="Q540" s="48"/>
      <c r="R540" s="48"/>
      <c r="S540" s="48"/>
      <c r="T540" s="48"/>
      <c r="U540" s="48"/>
      <c r="V540" s="48"/>
      <c r="W540" s="48"/>
      <c r="X540" s="48"/>
      <c r="Y540" s="48"/>
      <c r="Z540" s="48"/>
    </row>
    <row r="541" spans="1:26" ht="15.75" customHeight="1">
      <c r="A541" s="1"/>
      <c r="B541" s="2"/>
      <c r="C541" s="2"/>
      <c r="D541" s="2"/>
      <c r="E541" s="2"/>
      <c r="F541" s="2"/>
      <c r="G541" s="2"/>
      <c r="H541" s="3"/>
      <c r="I541" s="48"/>
      <c r="J541" s="48"/>
      <c r="K541" s="1734"/>
      <c r="L541" s="45"/>
      <c r="M541" s="48"/>
      <c r="N541" s="48"/>
      <c r="O541" s="48"/>
      <c r="P541" s="48"/>
      <c r="Q541" s="48"/>
      <c r="R541" s="48"/>
      <c r="S541" s="48"/>
      <c r="T541" s="48"/>
      <c r="U541" s="48"/>
      <c r="V541" s="48"/>
      <c r="W541" s="48"/>
      <c r="X541" s="48"/>
      <c r="Y541" s="48"/>
      <c r="Z541" s="48"/>
    </row>
    <row r="542" spans="1:26" ht="15.75" customHeight="1">
      <c r="A542" s="1"/>
      <c r="B542" s="2"/>
      <c r="C542" s="2"/>
      <c r="D542" s="2"/>
      <c r="E542" s="2"/>
      <c r="F542" s="2"/>
      <c r="G542" s="2"/>
      <c r="H542" s="3"/>
      <c r="I542" s="48"/>
      <c r="J542" s="48"/>
      <c r="K542" s="1734"/>
      <c r="L542" s="45"/>
      <c r="M542" s="48"/>
      <c r="N542" s="48"/>
      <c r="O542" s="48"/>
      <c r="P542" s="48"/>
      <c r="Q542" s="48"/>
      <c r="R542" s="48"/>
      <c r="S542" s="48"/>
      <c r="T542" s="48"/>
      <c r="U542" s="48"/>
      <c r="V542" s="48"/>
      <c r="W542" s="48"/>
      <c r="X542" s="48"/>
      <c r="Y542" s="48"/>
      <c r="Z542" s="48"/>
    </row>
    <row r="543" spans="1:26" ht="15.75" customHeight="1">
      <c r="A543" s="1"/>
      <c r="B543" s="2"/>
      <c r="C543" s="2"/>
      <c r="D543" s="2"/>
      <c r="E543" s="2"/>
      <c r="F543" s="2"/>
      <c r="G543" s="2"/>
      <c r="H543" s="3"/>
      <c r="I543" s="48"/>
      <c r="J543" s="48"/>
      <c r="K543" s="1734"/>
      <c r="L543" s="45"/>
      <c r="M543" s="48"/>
      <c r="N543" s="48"/>
      <c r="O543" s="48"/>
      <c r="P543" s="48"/>
      <c r="Q543" s="48"/>
      <c r="R543" s="48"/>
      <c r="S543" s="48"/>
      <c r="T543" s="48"/>
      <c r="U543" s="48"/>
      <c r="V543" s="48"/>
      <c r="W543" s="48"/>
      <c r="X543" s="48"/>
      <c r="Y543" s="48"/>
      <c r="Z543" s="48"/>
    </row>
    <row r="544" spans="1:26" ht="15.75" customHeight="1">
      <c r="A544" s="1"/>
      <c r="B544" s="2"/>
      <c r="C544" s="2"/>
      <c r="D544" s="2"/>
      <c r="E544" s="2"/>
      <c r="F544" s="2"/>
      <c r="G544" s="2"/>
      <c r="H544" s="3"/>
      <c r="I544" s="48"/>
      <c r="J544" s="48"/>
      <c r="K544" s="1734"/>
      <c r="L544" s="45"/>
      <c r="M544" s="48"/>
      <c r="N544" s="48"/>
      <c r="O544" s="48"/>
      <c r="P544" s="48"/>
      <c r="Q544" s="48"/>
      <c r="R544" s="48"/>
      <c r="S544" s="48"/>
      <c r="T544" s="48"/>
      <c r="U544" s="48"/>
      <c r="V544" s="48"/>
      <c r="W544" s="48"/>
      <c r="X544" s="48"/>
      <c r="Y544" s="48"/>
      <c r="Z544" s="48"/>
    </row>
    <row r="545" spans="1:26" ht="15.75" customHeight="1">
      <c r="A545" s="1"/>
      <c r="B545" s="2"/>
      <c r="C545" s="2"/>
      <c r="D545" s="2"/>
      <c r="E545" s="2"/>
      <c r="F545" s="2"/>
      <c r="G545" s="2"/>
      <c r="H545" s="3"/>
      <c r="I545" s="48"/>
      <c r="J545" s="48"/>
      <c r="K545" s="1734"/>
      <c r="L545" s="45"/>
      <c r="M545" s="48"/>
      <c r="N545" s="48"/>
      <c r="O545" s="48"/>
      <c r="P545" s="48"/>
      <c r="Q545" s="48"/>
      <c r="R545" s="48"/>
      <c r="S545" s="48"/>
      <c r="T545" s="48"/>
      <c r="U545" s="48"/>
      <c r="V545" s="48"/>
      <c r="W545" s="48"/>
      <c r="X545" s="48"/>
      <c r="Y545" s="48"/>
      <c r="Z545" s="48"/>
    </row>
    <row r="546" spans="1:26" ht="15.75" customHeight="1">
      <c r="A546" s="1"/>
      <c r="B546" s="2"/>
      <c r="C546" s="2"/>
      <c r="D546" s="2"/>
      <c r="E546" s="2"/>
      <c r="F546" s="2"/>
      <c r="G546" s="2"/>
      <c r="H546" s="3"/>
      <c r="I546" s="48"/>
      <c r="J546" s="48"/>
      <c r="K546" s="1734"/>
      <c r="L546" s="45"/>
      <c r="M546" s="48"/>
      <c r="N546" s="48"/>
      <c r="O546" s="48"/>
      <c r="P546" s="48"/>
      <c r="Q546" s="48"/>
      <c r="R546" s="48"/>
      <c r="S546" s="48"/>
      <c r="T546" s="48"/>
      <c r="U546" s="48"/>
      <c r="V546" s="48"/>
      <c r="W546" s="48"/>
      <c r="X546" s="48"/>
      <c r="Y546" s="48"/>
      <c r="Z546" s="48"/>
    </row>
    <row r="547" spans="1:26" ht="15.75" customHeight="1">
      <c r="A547" s="1"/>
      <c r="B547" s="2"/>
      <c r="C547" s="2"/>
      <c r="D547" s="2"/>
      <c r="E547" s="2"/>
      <c r="F547" s="2"/>
      <c r="G547" s="2"/>
      <c r="H547" s="3"/>
      <c r="I547" s="48"/>
      <c r="J547" s="48"/>
      <c r="K547" s="1734"/>
      <c r="L547" s="45"/>
      <c r="M547" s="48"/>
      <c r="N547" s="48"/>
      <c r="O547" s="48"/>
      <c r="P547" s="48"/>
      <c r="Q547" s="48"/>
      <c r="R547" s="48"/>
      <c r="S547" s="48"/>
      <c r="T547" s="48"/>
      <c r="U547" s="48"/>
      <c r="V547" s="48"/>
      <c r="W547" s="48"/>
      <c r="X547" s="48"/>
      <c r="Y547" s="48"/>
      <c r="Z547" s="48"/>
    </row>
    <row r="548" spans="1:26" ht="15.75" customHeight="1">
      <c r="A548" s="1"/>
      <c r="B548" s="2"/>
      <c r="C548" s="2"/>
      <c r="D548" s="2"/>
      <c r="E548" s="2"/>
      <c r="F548" s="2"/>
      <c r="G548" s="2"/>
      <c r="H548" s="3"/>
      <c r="I548" s="48"/>
      <c r="J548" s="48"/>
      <c r="K548" s="1734"/>
      <c r="L548" s="45"/>
      <c r="M548" s="48"/>
      <c r="N548" s="48"/>
      <c r="O548" s="48"/>
      <c r="P548" s="48"/>
      <c r="Q548" s="48"/>
      <c r="R548" s="48"/>
      <c r="S548" s="48"/>
      <c r="T548" s="48"/>
      <c r="U548" s="48"/>
      <c r="V548" s="48"/>
      <c r="W548" s="48"/>
      <c r="X548" s="48"/>
      <c r="Y548" s="48"/>
      <c r="Z548" s="48"/>
    </row>
    <row r="549" spans="1:26" ht="15.75" customHeight="1">
      <c r="A549" s="1"/>
      <c r="B549" s="2"/>
      <c r="C549" s="2"/>
      <c r="D549" s="2"/>
      <c r="E549" s="2"/>
      <c r="F549" s="2"/>
      <c r="G549" s="2"/>
      <c r="H549" s="3"/>
      <c r="I549" s="48"/>
      <c r="J549" s="48"/>
      <c r="K549" s="1734"/>
      <c r="L549" s="45"/>
      <c r="M549" s="48"/>
      <c r="N549" s="48"/>
      <c r="O549" s="48"/>
      <c r="P549" s="48"/>
      <c r="Q549" s="48"/>
      <c r="R549" s="48"/>
      <c r="S549" s="48"/>
      <c r="T549" s="48"/>
      <c r="U549" s="48"/>
      <c r="V549" s="48"/>
      <c r="W549" s="48"/>
      <c r="X549" s="48"/>
      <c r="Y549" s="48"/>
      <c r="Z549" s="48"/>
    </row>
    <row r="550" spans="1:26" ht="15.75" customHeight="1">
      <c r="A550" s="1"/>
      <c r="B550" s="2"/>
      <c r="C550" s="2"/>
      <c r="D550" s="2"/>
      <c r="E550" s="2"/>
      <c r="F550" s="2"/>
      <c r="G550" s="2"/>
      <c r="H550" s="3"/>
      <c r="I550" s="48"/>
      <c r="J550" s="48"/>
      <c r="K550" s="1734"/>
      <c r="L550" s="45"/>
      <c r="M550" s="48"/>
      <c r="N550" s="48"/>
      <c r="O550" s="48"/>
      <c r="P550" s="48"/>
      <c r="Q550" s="48"/>
      <c r="R550" s="48"/>
      <c r="S550" s="48"/>
      <c r="T550" s="48"/>
      <c r="U550" s="48"/>
      <c r="V550" s="48"/>
      <c r="W550" s="48"/>
      <c r="X550" s="48"/>
      <c r="Y550" s="48"/>
      <c r="Z550" s="48"/>
    </row>
    <row r="551" spans="1:26" ht="15.75" customHeight="1">
      <c r="A551" s="1"/>
      <c r="B551" s="2"/>
      <c r="C551" s="2"/>
      <c r="D551" s="2"/>
      <c r="E551" s="2"/>
      <c r="F551" s="2"/>
      <c r="G551" s="2"/>
      <c r="H551" s="3"/>
      <c r="I551" s="48"/>
      <c r="J551" s="48"/>
      <c r="K551" s="1734"/>
      <c r="L551" s="45"/>
      <c r="M551" s="48"/>
      <c r="N551" s="48"/>
      <c r="O551" s="48"/>
      <c r="P551" s="48"/>
      <c r="Q551" s="48"/>
      <c r="R551" s="48"/>
      <c r="S551" s="48"/>
      <c r="T551" s="48"/>
      <c r="U551" s="48"/>
      <c r="V551" s="48"/>
      <c r="W551" s="48"/>
      <c r="X551" s="48"/>
      <c r="Y551" s="48"/>
      <c r="Z551" s="48"/>
    </row>
    <row r="552" spans="1:26" ht="15.75" customHeight="1">
      <c r="A552" s="1"/>
      <c r="B552" s="2"/>
      <c r="C552" s="2"/>
      <c r="D552" s="2"/>
      <c r="E552" s="2"/>
      <c r="F552" s="2"/>
      <c r="G552" s="2"/>
      <c r="H552" s="3"/>
      <c r="I552" s="48"/>
      <c r="J552" s="48"/>
      <c r="K552" s="1734"/>
      <c r="L552" s="45"/>
      <c r="M552" s="48"/>
      <c r="N552" s="48"/>
      <c r="O552" s="48"/>
      <c r="P552" s="48"/>
      <c r="Q552" s="48"/>
      <c r="R552" s="48"/>
      <c r="S552" s="48"/>
      <c r="T552" s="48"/>
      <c r="U552" s="48"/>
      <c r="V552" s="48"/>
      <c r="W552" s="48"/>
      <c r="X552" s="48"/>
      <c r="Y552" s="48"/>
      <c r="Z552" s="48"/>
    </row>
    <row r="553" spans="1:26" ht="15.75" customHeight="1">
      <c r="A553" s="1"/>
      <c r="B553" s="2"/>
      <c r="C553" s="2"/>
      <c r="D553" s="2"/>
      <c r="E553" s="2"/>
      <c r="F553" s="2"/>
      <c r="G553" s="2"/>
      <c r="H553" s="3"/>
      <c r="I553" s="48"/>
      <c r="J553" s="48"/>
      <c r="K553" s="1734"/>
      <c r="L553" s="45"/>
      <c r="M553" s="48"/>
      <c r="N553" s="48"/>
      <c r="O553" s="48"/>
      <c r="P553" s="48"/>
      <c r="Q553" s="48"/>
      <c r="R553" s="48"/>
      <c r="S553" s="48"/>
      <c r="T553" s="48"/>
      <c r="U553" s="48"/>
      <c r="V553" s="48"/>
      <c r="W553" s="48"/>
      <c r="X553" s="48"/>
      <c r="Y553" s="48"/>
      <c r="Z553" s="48"/>
    </row>
    <row r="554" spans="1:26" ht="15.75" customHeight="1">
      <c r="A554" s="1"/>
      <c r="B554" s="2"/>
      <c r="C554" s="2"/>
      <c r="D554" s="2"/>
      <c r="E554" s="2"/>
      <c r="F554" s="2"/>
      <c r="G554" s="2"/>
      <c r="H554" s="3"/>
      <c r="I554" s="48"/>
      <c r="J554" s="48"/>
      <c r="K554" s="1734"/>
      <c r="L554" s="45"/>
      <c r="M554" s="48"/>
      <c r="N554" s="48"/>
      <c r="O554" s="48"/>
      <c r="P554" s="48"/>
      <c r="Q554" s="48"/>
      <c r="R554" s="48"/>
      <c r="S554" s="48"/>
      <c r="T554" s="48"/>
      <c r="U554" s="48"/>
      <c r="V554" s="48"/>
      <c r="W554" s="48"/>
      <c r="X554" s="48"/>
      <c r="Y554" s="48"/>
      <c r="Z554" s="48"/>
    </row>
    <row r="555" spans="1:26" ht="15.75" customHeight="1">
      <c r="A555" s="1"/>
      <c r="B555" s="2"/>
      <c r="C555" s="2"/>
      <c r="D555" s="2"/>
      <c r="E555" s="2"/>
      <c r="F555" s="2"/>
      <c r="G555" s="2"/>
      <c r="H555" s="3"/>
      <c r="I555" s="48"/>
      <c r="J555" s="48"/>
      <c r="K555" s="1734"/>
      <c r="L555" s="45"/>
      <c r="M555" s="48"/>
      <c r="N555" s="48"/>
      <c r="O555" s="48"/>
      <c r="P555" s="48"/>
      <c r="Q555" s="48"/>
      <c r="R555" s="48"/>
      <c r="S555" s="48"/>
      <c r="T555" s="48"/>
      <c r="U555" s="48"/>
      <c r="V555" s="48"/>
      <c r="W555" s="48"/>
      <c r="X555" s="48"/>
      <c r="Y555" s="48"/>
      <c r="Z555" s="48"/>
    </row>
    <row r="556" spans="1:26" ht="15.75" customHeight="1">
      <c r="A556" s="1"/>
      <c r="B556" s="2"/>
      <c r="C556" s="2"/>
      <c r="D556" s="2"/>
      <c r="E556" s="2"/>
      <c r="F556" s="2"/>
      <c r="G556" s="2"/>
      <c r="H556" s="3"/>
      <c r="I556" s="48"/>
      <c r="J556" s="48"/>
      <c r="K556" s="1734"/>
      <c r="L556" s="45"/>
      <c r="M556" s="48"/>
      <c r="N556" s="48"/>
      <c r="O556" s="48"/>
      <c r="P556" s="48"/>
      <c r="Q556" s="48"/>
      <c r="R556" s="48"/>
      <c r="S556" s="48"/>
      <c r="T556" s="48"/>
      <c r="U556" s="48"/>
      <c r="V556" s="48"/>
      <c r="W556" s="48"/>
      <c r="X556" s="48"/>
      <c r="Y556" s="48"/>
      <c r="Z556" s="48"/>
    </row>
    <row r="557" spans="1:26" ht="15.75" customHeight="1">
      <c r="A557" s="1"/>
      <c r="B557" s="2"/>
      <c r="C557" s="2"/>
      <c r="D557" s="2"/>
      <c r="E557" s="2"/>
      <c r="F557" s="2"/>
      <c r="G557" s="2"/>
      <c r="H557" s="3"/>
      <c r="I557" s="48"/>
      <c r="J557" s="48"/>
      <c r="K557" s="1734"/>
      <c r="L557" s="45"/>
      <c r="M557" s="48"/>
      <c r="N557" s="48"/>
      <c r="O557" s="48"/>
      <c r="P557" s="48"/>
      <c r="Q557" s="48"/>
      <c r="R557" s="48"/>
      <c r="S557" s="48"/>
      <c r="T557" s="48"/>
      <c r="U557" s="48"/>
      <c r="V557" s="48"/>
      <c r="W557" s="48"/>
      <c r="X557" s="48"/>
      <c r="Y557" s="48"/>
      <c r="Z557" s="48"/>
    </row>
    <row r="558" spans="1:26" ht="15.75" customHeight="1">
      <c r="A558" s="1"/>
      <c r="B558" s="2"/>
      <c r="C558" s="2"/>
      <c r="D558" s="2"/>
      <c r="E558" s="2"/>
      <c r="F558" s="2"/>
      <c r="G558" s="2"/>
      <c r="H558" s="3"/>
      <c r="I558" s="48"/>
      <c r="J558" s="48"/>
      <c r="K558" s="1734"/>
      <c r="L558" s="45"/>
      <c r="M558" s="48"/>
      <c r="N558" s="48"/>
      <c r="O558" s="48"/>
      <c r="P558" s="48"/>
      <c r="Q558" s="48"/>
      <c r="R558" s="48"/>
      <c r="S558" s="48"/>
      <c r="T558" s="48"/>
      <c r="U558" s="48"/>
      <c r="V558" s="48"/>
      <c r="W558" s="48"/>
      <c r="X558" s="48"/>
      <c r="Y558" s="48"/>
      <c r="Z558" s="48"/>
    </row>
    <row r="559" spans="1:26" ht="15.75" customHeight="1">
      <c r="A559" s="1"/>
      <c r="B559" s="2"/>
      <c r="C559" s="2"/>
      <c r="D559" s="2"/>
      <c r="E559" s="2"/>
      <c r="F559" s="2"/>
      <c r="G559" s="2"/>
      <c r="H559" s="3"/>
      <c r="I559" s="48"/>
      <c r="J559" s="48"/>
      <c r="K559" s="1734"/>
      <c r="L559" s="45"/>
      <c r="M559" s="48"/>
      <c r="N559" s="48"/>
      <c r="O559" s="48"/>
      <c r="P559" s="48"/>
      <c r="Q559" s="48"/>
      <c r="R559" s="48"/>
      <c r="S559" s="48"/>
      <c r="T559" s="48"/>
      <c r="U559" s="48"/>
      <c r="V559" s="48"/>
      <c r="W559" s="48"/>
      <c r="X559" s="48"/>
      <c r="Y559" s="48"/>
      <c r="Z559" s="48"/>
    </row>
    <row r="560" spans="1:26" ht="15.75" customHeight="1">
      <c r="A560" s="1"/>
      <c r="B560" s="2"/>
      <c r="C560" s="2"/>
      <c r="D560" s="2"/>
      <c r="E560" s="2"/>
      <c r="F560" s="2"/>
      <c r="G560" s="2"/>
      <c r="H560" s="3"/>
      <c r="I560" s="48"/>
      <c r="J560" s="48"/>
      <c r="K560" s="1734"/>
      <c r="L560" s="45"/>
      <c r="M560" s="48"/>
      <c r="N560" s="48"/>
      <c r="O560" s="48"/>
      <c r="P560" s="48"/>
      <c r="Q560" s="48"/>
      <c r="R560" s="48"/>
      <c r="S560" s="48"/>
      <c r="T560" s="48"/>
      <c r="U560" s="48"/>
      <c r="V560" s="48"/>
      <c r="W560" s="48"/>
      <c r="X560" s="48"/>
      <c r="Y560" s="48"/>
      <c r="Z560" s="48"/>
    </row>
    <row r="561" spans="1:26" ht="15.75" customHeight="1">
      <c r="A561" s="1"/>
      <c r="B561" s="2"/>
      <c r="C561" s="2"/>
      <c r="D561" s="2"/>
      <c r="E561" s="2"/>
      <c r="F561" s="2"/>
      <c r="G561" s="2"/>
      <c r="H561" s="3"/>
      <c r="I561" s="48"/>
      <c r="J561" s="48"/>
      <c r="K561" s="1734"/>
      <c r="L561" s="45"/>
      <c r="M561" s="48"/>
      <c r="N561" s="48"/>
      <c r="O561" s="48"/>
      <c r="P561" s="48"/>
      <c r="Q561" s="48"/>
      <c r="R561" s="48"/>
      <c r="S561" s="48"/>
      <c r="T561" s="48"/>
      <c r="U561" s="48"/>
      <c r="V561" s="48"/>
      <c r="W561" s="48"/>
      <c r="X561" s="48"/>
      <c r="Y561" s="48"/>
      <c r="Z561" s="48"/>
    </row>
    <row r="562" spans="1:26" ht="15.75" customHeight="1">
      <c r="A562" s="1"/>
      <c r="B562" s="2"/>
      <c r="C562" s="2"/>
      <c r="D562" s="2"/>
      <c r="E562" s="2"/>
      <c r="F562" s="2"/>
      <c r="G562" s="2"/>
      <c r="H562" s="3"/>
      <c r="I562" s="48"/>
      <c r="J562" s="48"/>
      <c r="K562" s="1734"/>
      <c r="L562" s="45"/>
      <c r="M562" s="48"/>
      <c r="N562" s="48"/>
      <c r="O562" s="48"/>
      <c r="P562" s="48"/>
      <c r="Q562" s="48"/>
      <c r="R562" s="48"/>
      <c r="S562" s="48"/>
      <c r="T562" s="48"/>
      <c r="U562" s="48"/>
      <c r="V562" s="48"/>
      <c r="W562" s="48"/>
      <c r="X562" s="48"/>
      <c r="Y562" s="48"/>
      <c r="Z562" s="48"/>
    </row>
    <row r="563" spans="1:26" ht="15.75" customHeight="1">
      <c r="A563" s="1"/>
      <c r="B563" s="2"/>
      <c r="C563" s="2"/>
      <c r="D563" s="2"/>
      <c r="E563" s="2"/>
      <c r="F563" s="2"/>
      <c r="G563" s="2"/>
      <c r="H563" s="3"/>
      <c r="I563" s="48"/>
      <c r="J563" s="48"/>
      <c r="K563" s="1734"/>
      <c r="L563" s="45"/>
      <c r="M563" s="48"/>
      <c r="N563" s="48"/>
      <c r="O563" s="48"/>
      <c r="P563" s="48"/>
      <c r="Q563" s="48"/>
      <c r="R563" s="48"/>
      <c r="S563" s="48"/>
      <c r="T563" s="48"/>
      <c r="U563" s="48"/>
      <c r="V563" s="48"/>
      <c r="W563" s="48"/>
      <c r="X563" s="48"/>
      <c r="Y563" s="48"/>
      <c r="Z563" s="48"/>
    </row>
    <row r="564" spans="1:26" ht="15.75" customHeight="1">
      <c r="A564" s="1"/>
      <c r="B564" s="2"/>
      <c r="C564" s="2"/>
      <c r="D564" s="2"/>
      <c r="E564" s="2"/>
      <c r="F564" s="2"/>
      <c r="G564" s="2"/>
      <c r="H564" s="3"/>
      <c r="I564" s="48"/>
      <c r="J564" s="48"/>
      <c r="K564" s="1734"/>
      <c r="L564" s="45"/>
      <c r="M564" s="48"/>
      <c r="N564" s="48"/>
      <c r="O564" s="48"/>
      <c r="P564" s="48"/>
      <c r="Q564" s="48"/>
      <c r="R564" s="48"/>
      <c r="S564" s="48"/>
      <c r="T564" s="48"/>
      <c r="U564" s="48"/>
      <c r="V564" s="48"/>
      <c r="W564" s="48"/>
      <c r="X564" s="48"/>
      <c r="Y564" s="48"/>
      <c r="Z564" s="48"/>
    </row>
    <row r="565" spans="1:26" ht="15.75" customHeight="1">
      <c r="A565" s="1"/>
      <c r="B565" s="2"/>
      <c r="C565" s="2"/>
      <c r="D565" s="2"/>
      <c r="E565" s="2"/>
      <c r="F565" s="2"/>
      <c r="G565" s="2"/>
      <c r="H565" s="3"/>
      <c r="I565" s="48"/>
      <c r="J565" s="48"/>
      <c r="K565" s="1734"/>
      <c r="L565" s="45"/>
      <c r="M565" s="48"/>
      <c r="N565" s="48"/>
      <c r="O565" s="48"/>
      <c r="P565" s="48"/>
      <c r="Q565" s="48"/>
      <c r="R565" s="48"/>
      <c r="S565" s="48"/>
      <c r="T565" s="48"/>
      <c r="U565" s="48"/>
      <c r="V565" s="48"/>
      <c r="W565" s="48"/>
      <c r="X565" s="48"/>
      <c r="Y565" s="48"/>
      <c r="Z565" s="48"/>
    </row>
    <row r="566" spans="1:26" ht="15.75" customHeight="1">
      <c r="A566" s="1"/>
      <c r="B566" s="2"/>
      <c r="C566" s="2"/>
      <c r="D566" s="2"/>
      <c r="E566" s="2"/>
      <c r="F566" s="2"/>
      <c r="G566" s="2"/>
      <c r="H566" s="3"/>
      <c r="I566" s="48"/>
      <c r="J566" s="48"/>
      <c r="K566" s="1734"/>
      <c r="L566" s="45"/>
      <c r="M566" s="48"/>
      <c r="N566" s="48"/>
      <c r="O566" s="48"/>
      <c r="P566" s="48"/>
      <c r="Q566" s="48"/>
      <c r="R566" s="48"/>
      <c r="S566" s="48"/>
      <c r="T566" s="48"/>
      <c r="U566" s="48"/>
      <c r="V566" s="48"/>
      <c r="W566" s="48"/>
      <c r="X566" s="48"/>
      <c r="Y566" s="48"/>
      <c r="Z566" s="48"/>
    </row>
    <row r="567" spans="1:26" ht="15.75" customHeight="1">
      <c r="A567" s="1"/>
      <c r="B567" s="2"/>
      <c r="C567" s="2"/>
      <c r="D567" s="2"/>
      <c r="E567" s="2"/>
      <c r="F567" s="2"/>
      <c r="G567" s="2"/>
      <c r="H567" s="3"/>
      <c r="I567" s="48"/>
      <c r="J567" s="48"/>
      <c r="K567" s="1734"/>
      <c r="L567" s="45"/>
      <c r="M567" s="48"/>
      <c r="N567" s="48"/>
      <c r="O567" s="48"/>
      <c r="P567" s="48"/>
      <c r="Q567" s="48"/>
      <c r="R567" s="48"/>
      <c r="S567" s="48"/>
      <c r="T567" s="48"/>
      <c r="U567" s="48"/>
      <c r="V567" s="48"/>
      <c r="W567" s="48"/>
      <c r="X567" s="48"/>
      <c r="Y567" s="48"/>
      <c r="Z567" s="48"/>
    </row>
    <row r="568" spans="1:26" ht="15.75" customHeight="1">
      <c r="A568" s="1"/>
      <c r="B568" s="2"/>
      <c r="C568" s="2"/>
      <c r="D568" s="2"/>
      <c r="E568" s="2"/>
      <c r="F568" s="2"/>
      <c r="G568" s="2"/>
      <c r="H568" s="3"/>
      <c r="I568" s="48"/>
      <c r="J568" s="48"/>
      <c r="K568" s="1734"/>
      <c r="L568" s="45"/>
      <c r="M568" s="48"/>
      <c r="N568" s="48"/>
      <c r="O568" s="48"/>
      <c r="P568" s="48"/>
      <c r="Q568" s="48"/>
      <c r="R568" s="48"/>
      <c r="S568" s="48"/>
      <c r="T568" s="48"/>
      <c r="U568" s="48"/>
      <c r="V568" s="48"/>
      <c r="W568" s="48"/>
      <c r="X568" s="48"/>
      <c r="Y568" s="48"/>
      <c r="Z568" s="48"/>
    </row>
    <row r="569" spans="1:26" ht="15.75" customHeight="1">
      <c r="A569" s="1"/>
      <c r="B569" s="2"/>
      <c r="C569" s="2"/>
      <c r="D569" s="2"/>
      <c r="E569" s="2"/>
      <c r="F569" s="2"/>
      <c r="G569" s="2"/>
      <c r="H569" s="3"/>
      <c r="I569" s="48"/>
      <c r="J569" s="48"/>
      <c r="K569" s="1734"/>
      <c r="L569" s="45"/>
      <c r="M569" s="48"/>
      <c r="N569" s="48"/>
      <c r="O569" s="48"/>
      <c r="P569" s="48"/>
      <c r="Q569" s="48"/>
      <c r="R569" s="48"/>
      <c r="S569" s="48"/>
      <c r="T569" s="48"/>
      <c r="U569" s="48"/>
      <c r="V569" s="48"/>
      <c r="W569" s="48"/>
      <c r="X569" s="48"/>
      <c r="Y569" s="48"/>
      <c r="Z569" s="48"/>
    </row>
    <row r="570" spans="1:26" ht="15.75" customHeight="1">
      <c r="A570" s="1"/>
      <c r="B570" s="2"/>
      <c r="C570" s="2"/>
      <c r="D570" s="2"/>
      <c r="E570" s="2"/>
      <c r="F570" s="2"/>
      <c r="G570" s="2"/>
      <c r="H570" s="3"/>
      <c r="I570" s="48"/>
      <c r="J570" s="48"/>
      <c r="K570" s="1734"/>
      <c r="L570" s="45"/>
      <c r="M570" s="48"/>
      <c r="N570" s="48"/>
      <c r="O570" s="48"/>
      <c r="P570" s="48"/>
      <c r="Q570" s="48"/>
      <c r="R570" s="48"/>
      <c r="S570" s="48"/>
      <c r="T570" s="48"/>
      <c r="U570" s="48"/>
      <c r="V570" s="48"/>
      <c r="W570" s="48"/>
      <c r="X570" s="48"/>
      <c r="Y570" s="48"/>
      <c r="Z570" s="48"/>
    </row>
    <row r="571" spans="1:26" ht="15.75" customHeight="1">
      <c r="A571" s="1"/>
      <c r="B571" s="2"/>
      <c r="C571" s="2"/>
      <c r="D571" s="2"/>
      <c r="E571" s="2"/>
      <c r="F571" s="2"/>
      <c r="G571" s="2"/>
      <c r="H571" s="3"/>
      <c r="I571" s="48"/>
      <c r="J571" s="48"/>
      <c r="K571" s="1734"/>
      <c r="L571" s="45"/>
      <c r="M571" s="48"/>
      <c r="N571" s="48"/>
      <c r="O571" s="48"/>
      <c r="P571" s="48"/>
      <c r="Q571" s="48"/>
      <c r="R571" s="48"/>
      <c r="S571" s="48"/>
      <c r="T571" s="48"/>
      <c r="U571" s="48"/>
      <c r="V571" s="48"/>
      <c r="W571" s="48"/>
      <c r="X571" s="48"/>
      <c r="Y571" s="48"/>
      <c r="Z571" s="48"/>
    </row>
    <row r="572" spans="1:26" ht="15.75" customHeight="1">
      <c r="A572" s="1"/>
      <c r="B572" s="2"/>
      <c r="C572" s="2"/>
      <c r="D572" s="2"/>
      <c r="E572" s="2"/>
      <c r="F572" s="2"/>
      <c r="G572" s="2"/>
      <c r="H572" s="3"/>
      <c r="I572" s="48"/>
      <c r="J572" s="48"/>
      <c r="K572" s="1734"/>
      <c r="L572" s="45"/>
      <c r="M572" s="48"/>
      <c r="N572" s="48"/>
      <c r="O572" s="48"/>
      <c r="P572" s="48"/>
      <c r="Q572" s="48"/>
      <c r="R572" s="48"/>
      <c r="S572" s="48"/>
      <c r="T572" s="48"/>
      <c r="U572" s="48"/>
      <c r="V572" s="48"/>
      <c r="W572" s="48"/>
      <c r="X572" s="48"/>
      <c r="Y572" s="48"/>
      <c r="Z572" s="48"/>
    </row>
    <row r="573" spans="1:26" ht="15.75" customHeight="1">
      <c r="A573" s="1"/>
      <c r="B573" s="2"/>
      <c r="C573" s="2"/>
      <c r="D573" s="2"/>
      <c r="E573" s="2"/>
      <c r="F573" s="2"/>
      <c r="G573" s="2"/>
      <c r="H573" s="3"/>
      <c r="I573" s="48"/>
      <c r="J573" s="48"/>
      <c r="K573" s="1734"/>
      <c r="L573" s="45"/>
      <c r="M573" s="48"/>
      <c r="N573" s="48"/>
      <c r="O573" s="48"/>
      <c r="P573" s="48"/>
      <c r="Q573" s="48"/>
      <c r="R573" s="48"/>
      <c r="S573" s="48"/>
      <c r="T573" s="48"/>
      <c r="U573" s="48"/>
      <c r="V573" s="48"/>
      <c r="W573" s="48"/>
      <c r="X573" s="48"/>
      <c r="Y573" s="48"/>
      <c r="Z573" s="48"/>
    </row>
    <row r="574" spans="1:26" ht="15.75" customHeight="1">
      <c r="A574" s="1"/>
      <c r="B574" s="2"/>
      <c r="C574" s="2"/>
      <c r="D574" s="2"/>
      <c r="E574" s="2"/>
      <c r="F574" s="2"/>
      <c r="G574" s="2"/>
      <c r="H574" s="3"/>
      <c r="I574" s="48"/>
      <c r="J574" s="48"/>
      <c r="K574" s="1734"/>
      <c r="L574" s="45"/>
      <c r="M574" s="48"/>
      <c r="N574" s="48"/>
      <c r="O574" s="48"/>
      <c r="P574" s="48"/>
      <c r="Q574" s="48"/>
      <c r="R574" s="48"/>
      <c r="S574" s="48"/>
      <c r="T574" s="48"/>
      <c r="U574" s="48"/>
      <c r="V574" s="48"/>
      <c r="W574" s="48"/>
      <c r="X574" s="48"/>
      <c r="Y574" s="48"/>
      <c r="Z574" s="48"/>
    </row>
    <row r="575" spans="1:26" ht="15.75" customHeight="1">
      <c r="A575" s="1"/>
      <c r="B575" s="2"/>
      <c r="C575" s="2"/>
      <c r="D575" s="2"/>
      <c r="E575" s="2"/>
      <c r="F575" s="2"/>
      <c r="G575" s="2"/>
      <c r="H575" s="3"/>
      <c r="I575" s="48"/>
      <c r="J575" s="48"/>
      <c r="K575" s="1734"/>
      <c r="L575" s="45"/>
      <c r="M575" s="48"/>
      <c r="N575" s="48"/>
      <c r="O575" s="48"/>
      <c r="P575" s="48"/>
      <c r="Q575" s="48"/>
      <c r="R575" s="48"/>
      <c r="S575" s="48"/>
      <c r="T575" s="48"/>
      <c r="U575" s="48"/>
      <c r="V575" s="48"/>
      <c r="W575" s="48"/>
      <c r="X575" s="48"/>
      <c r="Y575" s="48"/>
      <c r="Z575" s="48"/>
    </row>
    <row r="576" spans="1:26" ht="15.75" customHeight="1">
      <c r="A576" s="1"/>
      <c r="B576" s="2"/>
      <c r="C576" s="2"/>
      <c r="D576" s="2"/>
      <c r="E576" s="2"/>
      <c r="F576" s="2"/>
      <c r="G576" s="2"/>
      <c r="H576" s="3"/>
      <c r="I576" s="48"/>
      <c r="J576" s="48"/>
      <c r="K576" s="1734"/>
      <c r="L576" s="45"/>
      <c r="M576" s="48"/>
      <c r="N576" s="48"/>
      <c r="O576" s="48"/>
      <c r="P576" s="48"/>
      <c r="Q576" s="48"/>
      <c r="R576" s="48"/>
      <c r="S576" s="48"/>
      <c r="T576" s="48"/>
      <c r="U576" s="48"/>
      <c r="V576" s="48"/>
      <c r="W576" s="48"/>
      <c r="X576" s="48"/>
      <c r="Y576" s="48"/>
      <c r="Z576" s="48"/>
    </row>
    <row r="577" spans="1:26" ht="15.75" customHeight="1">
      <c r="A577" s="1"/>
      <c r="B577" s="2"/>
      <c r="C577" s="2"/>
      <c r="D577" s="2"/>
      <c r="E577" s="2"/>
      <c r="F577" s="2"/>
      <c r="G577" s="2"/>
      <c r="H577" s="3"/>
      <c r="I577" s="48"/>
      <c r="J577" s="48"/>
      <c r="K577" s="1734"/>
      <c r="L577" s="45"/>
      <c r="M577" s="48"/>
      <c r="N577" s="48"/>
      <c r="O577" s="48"/>
      <c r="P577" s="48"/>
      <c r="Q577" s="48"/>
      <c r="R577" s="48"/>
      <c r="S577" s="48"/>
      <c r="T577" s="48"/>
      <c r="U577" s="48"/>
      <c r="V577" s="48"/>
      <c r="W577" s="48"/>
      <c r="X577" s="48"/>
      <c r="Y577" s="48"/>
      <c r="Z577" s="48"/>
    </row>
    <row r="578" spans="1:26" ht="15.75" customHeight="1">
      <c r="A578" s="1"/>
      <c r="B578" s="2"/>
      <c r="C578" s="2"/>
      <c r="D578" s="2"/>
      <c r="E578" s="2"/>
      <c r="F578" s="2"/>
      <c r="G578" s="2"/>
      <c r="H578" s="3"/>
      <c r="I578" s="48"/>
      <c r="J578" s="48"/>
      <c r="K578" s="1734"/>
      <c r="L578" s="45"/>
      <c r="M578" s="48"/>
      <c r="N578" s="48"/>
      <c r="O578" s="48"/>
      <c r="P578" s="48"/>
      <c r="Q578" s="48"/>
      <c r="R578" s="48"/>
      <c r="S578" s="48"/>
      <c r="T578" s="48"/>
      <c r="U578" s="48"/>
      <c r="V578" s="48"/>
      <c r="W578" s="48"/>
      <c r="X578" s="48"/>
      <c r="Y578" s="48"/>
      <c r="Z578" s="48"/>
    </row>
    <row r="579" spans="1:26" ht="15.75" customHeight="1">
      <c r="A579" s="1"/>
      <c r="B579" s="2"/>
      <c r="C579" s="2"/>
      <c r="D579" s="2"/>
      <c r="E579" s="2"/>
      <c r="F579" s="2"/>
      <c r="G579" s="2"/>
      <c r="H579" s="3"/>
      <c r="I579" s="48"/>
      <c r="J579" s="48"/>
      <c r="K579" s="1734"/>
      <c r="L579" s="45"/>
      <c r="M579" s="48"/>
      <c r="N579" s="48"/>
      <c r="O579" s="48"/>
      <c r="P579" s="48"/>
      <c r="Q579" s="48"/>
      <c r="R579" s="48"/>
      <c r="S579" s="48"/>
      <c r="T579" s="48"/>
      <c r="U579" s="48"/>
      <c r="V579" s="48"/>
      <c r="W579" s="48"/>
      <c r="X579" s="48"/>
      <c r="Y579" s="48"/>
      <c r="Z579" s="48"/>
    </row>
    <row r="580" spans="1:26" ht="15.75" customHeight="1">
      <c r="A580" s="1"/>
      <c r="B580" s="2"/>
      <c r="C580" s="2"/>
      <c r="D580" s="2"/>
      <c r="E580" s="2"/>
      <c r="F580" s="2"/>
      <c r="G580" s="2"/>
      <c r="H580" s="3"/>
      <c r="I580" s="48"/>
      <c r="J580" s="48"/>
      <c r="K580" s="1734"/>
      <c r="L580" s="45"/>
      <c r="M580" s="48"/>
      <c r="N580" s="48"/>
      <c r="O580" s="48"/>
      <c r="P580" s="48"/>
      <c r="Q580" s="48"/>
      <c r="R580" s="48"/>
      <c r="S580" s="48"/>
      <c r="T580" s="48"/>
      <c r="U580" s="48"/>
      <c r="V580" s="48"/>
      <c r="W580" s="48"/>
      <c r="X580" s="48"/>
      <c r="Y580" s="48"/>
      <c r="Z580" s="48"/>
    </row>
    <row r="581" spans="1:26" ht="15.75" customHeight="1">
      <c r="A581" s="1"/>
      <c r="B581" s="2"/>
      <c r="C581" s="2"/>
      <c r="D581" s="2"/>
      <c r="E581" s="2"/>
      <c r="F581" s="2"/>
      <c r="G581" s="2"/>
      <c r="H581" s="3"/>
      <c r="I581" s="48"/>
      <c r="J581" s="48"/>
      <c r="K581" s="1734"/>
      <c r="L581" s="45"/>
      <c r="M581" s="48"/>
      <c r="N581" s="48"/>
      <c r="O581" s="48"/>
      <c r="P581" s="48"/>
      <c r="Q581" s="48"/>
      <c r="R581" s="48"/>
      <c r="S581" s="48"/>
      <c r="T581" s="48"/>
      <c r="U581" s="48"/>
      <c r="V581" s="48"/>
      <c r="W581" s="48"/>
      <c r="X581" s="48"/>
      <c r="Y581" s="48"/>
      <c r="Z581" s="48"/>
    </row>
    <row r="582" spans="1:26" ht="15.75" customHeight="1">
      <c r="A582" s="1"/>
      <c r="B582" s="2"/>
      <c r="C582" s="2"/>
      <c r="D582" s="2"/>
      <c r="E582" s="2"/>
      <c r="F582" s="2"/>
      <c r="G582" s="2"/>
      <c r="H582" s="3"/>
      <c r="I582" s="48"/>
      <c r="J582" s="48"/>
      <c r="K582" s="1734"/>
      <c r="L582" s="45"/>
      <c r="M582" s="48"/>
      <c r="N582" s="48"/>
      <c r="O582" s="48"/>
      <c r="P582" s="48"/>
      <c r="Q582" s="48"/>
      <c r="R582" s="48"/>
      <c r="S582" s="48"/>
      <c r="T582" s="48"/>
      <c r="U582" s="48"/>
      <c r="V582" s="48"/>
      <c r="W582" s="48"/>
      <c r="X582" s="48"/>
      <c r="Y582" s="48"/>
      <c r="Z582" s="48"/>
    </row>
    <row r="583" spans="1:26" ht="15.75" customHeight="1">
      <c r="A583" s="1"/>
      <c r="B583" s="2"/>
      <c r="C583" s="2"/>
      <c r="D583" s="2"/>
      <c r="E583" s="2"/>
      <c r="F583" s="2"/>
      <c r="G583" s="2"/>
      <c r="H583" s="3"/>
      <c r="I583" s="48"/>
      <c r="J583" s="48"/>
      <c r="K583" s="1734"/>
      <c r="L583" s="45"/>
      <c r="M583" s="48"/>
      <c r="N583" s="48"/>
      <c r="O583" s="48"/>
      <c r="P583" s="48"/>
      <c r="Q583" s="48"/>
      <c r="R583" s="48"/>
      <c r="S583" s="48"/>
      <c r="T583" s="48"/>
      <c r="U583" s="48"/>
      <c r="V583" s="48"/>
      <c r="W583" s="48"/>
      <c r="X583" s="48"/>
      <c r="Y583" s="48"/>
      <c r="Z583" s="48"/>
    </row>
    <row r="584" spans="1:26" ht="15.75" customHeight="1">
      <c r="A584" s="1"/>
      <c r="B584" s="2"/>
      <c r="C584" s="2"/>
      <c r="D584" s="2"/>
      <c r="E584" s="2"/>
      <c r="F584" s="2"/>
      <c r="G584" s="2"/>
      <c r="H584" s="3"/>
      <c r="I584" s="48"/>
      <c r="J584" s="48"/>
      <c r="K584" s="1734"/>
      <c r="L584" s="45"/>
      <c r="M584" s="48"/>
      <c r="N584" s="48"/>
      <c r="O584" s="48"/>
      <c r="P584" s="48"/>
      <c r="Q584" s="48"/>
      <c r="R584" s="48"/>
      <c r="S584" s="48"/>
      <c r="T584" s="48"/>
      <c r="U584" s="48"/>
      <c r="V584" s="48"/>
      <c r="W584" s="48"/>
      <c r="X584" s="48"/>
      <c r="Y584" s="48"/>
      <c r="Z584" s="48"/>
    </row>
    <row r="585" spans="1:26" ht="15.75" customHeight="1">
      <c r="A585" s="1"/>
      <c r="B585" s="2"/>
      <c r="C585" s="2"/>
      <c r="D585" s="2"/>
      <c r="E585" s="2"/>
      <c r="F585" s="2"/>
      <c r="G585" s="2"/>
      <c r="H585" s="3"/>
      <c r="I585" s="48"/>
      <c r="J585" s="48"/>
      <c r="K585" s="1734"/>
      <c r="L585" s="45"/>
      <c r="M585" s="48"/>
      <c r="N585" s="48"/>
      <c r="O585" s="48"/>
      <c r="P585" s="48"/>
      <c r="Q585" s="48"/>
      <c r="R585" s="48"/>
      <c r="S585" s="48"/>
      <c r="T585" s="48"/>
      <c r="U585" s="48"/>
      <c r="V585" s="48"/>
      <c r="W585" s="48"/>
      <c r="X585" s="48"/>
      <c r="Y585" s="48"/>
      <c r="Z585" s="48"/>
    </row>
    <row r="586" spans="1:26" ht="15.75" customHeight="1">
      <c r="A586" s="1"/>
      <c r="B586" s="2"/>
      <c r="C586" s="2"/>
      <c r="D586" s="2"/>
      <c r="E586" s="2"/>
      <c r="F586" s="2"/>
      <c r="G586" s="2"/>
      <c r="H586" s="3"/>
      <c r="I586" s="48"/>
      <c r="J586" s="48"/>
      <c r="K586" s="1734"/>
      <c r="L586" s="45"/>
      <c r="M586" s="48"/>
      <c r="N586" s="48"/>
      <c r="O586" s="48"/>
      <c r="P586" s="48"/>
      <c r="Q586" s="48"/>
      <c r="R586" s="48"/>
      <c r="S586" s="48"/>
      <c r="T586" s="48"/>
      <c r="U586" s="48"/>
      <c r="V586" s="48"/>
      <c r="W586" s="48"/>
      <c r="X586" s="48"/>
      <c r="Y586" s="48"/>
      <c r="Z586" s="48"/>
    </row>
    <row r="587" spans="1:26" ht="15.75" customHeight="1">
      <c r="A587" s="1"/>
      <c r="B587" s="2"/>
      <c r="C587" s="2"/>
      <c r="D587" s="2"/>
      <c r="E587" s="2"/>
      <c r="F587" s="2"/>
      <c r="G587" s="2"/>
      <c r="H587" s="3"/>
      <c r="I587" s="48"/>
      <c r="J587" s="48"/>
      <c r="K587" s="1734"/>
      <c r="L587" s="45"/>
      <c r="M587" s="48"/>
      <c r="N587" s="48"/>
      <c r="O587" s="48"/>
      <c r="P587" s="48"/>
      <c r="Q587" s="48"/>
      <c r="R587" s="48"/>
      <c r="S587" s="48"/>
      <c r="T587" s="48"/>
      <c r="U587" s="48"/>
      <c r="V587" s="48"/>
      <c r="W587" s="48"/>
      <c r="X587" s="48"/>
      <c r="Y587" s="48"/>
      <c r="Z587" s="48"/>
    </row>
    <row r="588" spans="1:26" ht="15.75" customHeight="1">
      <c r="A588" s="1"/>
      <c r="B588" s="2"/>
      <c r="C588" s="2"/>
      <c r="D588" s="2"/>
      <c r="E588" s="2"/>
      <c r="F588" s="2"/>
      <c r="G588" s="2"/>
      <c r="H588" s="3"/>
      <c r="I588" s="48"/>
      <c r="J588" s="48"/>
      <c r="K588" s="1734"/>
      <c r="L588" s="45"/>
      <c r="M588" s="48"/>
      <c r="N588" s="48"/>
      <c r="O588" s="48"/>
      <c r="P588" s="48"/>
      <c r="Q588" s="48"/>
      <c r="R588" s="48"/>
      <c r="S588" s="48"/>
      <c r="T588" s="48"/>
      <c r="U588" s="48"/>
      <c r="V588" s="48"/>
      <c r="W588" s="48"/>
      <c r="X588" s="48"/>
      <c r="Y588" s="48"/>
      <c r="Z588" s="48"/>
    </row>
    <row r="589" spans="1:26" ht="15.75" customHeight="1">
      <c r="A589" s="1"/>
      <c r="B589" s="2"/>
      <c r="C589" s="2"/>
      <c r="D589" s="2"/>
      <c r="E589" s="2"/>
      <c r="F589" s="2"/>
      <c r="G589" s="2"/>
      <c r="H589" s="3"/>
      <c r="I589" s="48"/>
      <c r="J589" s="48"/>
      <c r="K589" s="1734"/>
      <c r="L589" s="45"/>
      <c r="M589" s="48"/>
      <c r="N589" s="48"/>
      <c r="O589" s="48"/>
      <c r="P589" s="48"/>
      <c r="Q589" s="48"/>
      <c r="R589" s="48"/>
      <c r="S589" s="48"/>
      <c r="T589" s="48"/>
      <c r="U589" s="48"/>
      <c r="V589" s="48"/>
      <c r="W589" s="48"/>
      <c r="X589" s="48"/>
      <c r="Y589" s="48"/>
      <c r="Z589" s="48"/>
    </row>
    <row r="590" spans="1:26" ht="15.75" customHeight="1">
      <c r="A590" s="1"/>
      <c r="B590" s="2"/>
      <c r="C590" s="2"/>
      <c r="D590" s="2"/>
      <c r="E590" s="2"/>
      <c r="F590" s="2"/>
      <c r="G590" s="2"/>
      <c r="H590" s="3"/>
      <c r="I590" s="48"/>
      <c r="J590" s="48"/>
      <c r="K590" s="1734"/>
      <c r="L590" s="45"/>
      <c r="M590" s="48"/>
      <c r="N590" s="48"/>
      <c r="O590" s="48"/>
      <c r="P590" s="48"/>
      <c r="Q590" s="48"/>
      <c r="R590" s="48"/>
      <c r="S590" s="48"/>
      <c r="T590" s="48"/>
      <c r="U590" s="48"/>
      <c r="V590" s="48"/>
      <c r="W590" s="48"/>
      <c r="X590" s="48"/>
      <c r="Y590" s="48"/>
      <c r="Z590" s="48"/>
    </row>
    <row r="591" spans="1:26" ht="15.75" customHeight="1">
      <c r="A591" s="1"/>
      <c r="B591" s="2"/>
      <c r="C591" s="2"/>
      <c r="D591" s="2"/>
      <c r="E591" s="2"/>
      <c r="F591" s="2"/>
      <c r="G591" s="2"/>
      <c r="H591" s="3"/>
      <c r="I591" s="48"/>
      <c r="J591" s="48"/>
      <c r="K591" s="1734"/>
      <c r="L591" s="45"/>
      <c r="M591" s="48"/>
      <c r="N591" s="48"/>
      <c r="O591" s="48"/>
      <c r="P591" s="48"/>
      <c r="Q591" s="48"/>
      <c r="R591" s="48"/>
      <c r="S591" s="48"/>
      <c r="T591" s="48"/>
      <c r="U591" s="48"/>
      <c r="V591" s="48"/>
      <c r="W591" s="48"/>
      <c r="X591" s="48"/>
      <c r="Y591" s="48"/>
      <c r="Z591" s="48"/>
    </row>
    <row r="592" spans="1:26" ht="15.75" customHeight="1">
      <c r="A592" s="1"/>
      <c r="B592" s="2"/>
      <c r="C592" s="2"/>
      <c r="D592" s="2"/>
      <c r="E592" s="2"/>
      <c r="F592" s="2"/>
      <c r="G592" s="2"/>
      <c r="H592" s="3"/>
      <c r="I592" s="48"/>
      <c r="J592" s="48"/>
      <c r="K592" s="1734"/>
      <c r="L592" s="45"/>
      <c r="M592" s="48"/>
      <c r="N592" s="48"/>
      <c r="O592" s="48"/>
      <c r="P592" s="48"/>
      <c r="Q592" s="48"/>
      <c r="R592" s="48"/>
      <c r="S592" s="48"/>
      <c r="T592" s="48"/>
      <c r="U592" s="48"/>
      <c r="V592" s="48"/>
      <c r="W592" s="48"/>
      <c r="X592" s="48"/>
      <c r="Y592" s="48"/>
      <c r="Z592" s="48"/>
    </row>
    <row r="593" spans="1:26" ht="15.75" customHeight="1">
      <c r="A593" s="1"/>
      <c r="B593" s="2"/>
      <c r="C593" s="2"/>
      <c r="D593" s="2"/>
      <c r="E593" s="2"/>
      <c r="F593" s="2"/>
      <c r="G593" s="2"/>
      <c r="H593" s="3"/>
      <c r="I593" s="48"/>
      <c r="J593" s="48"/>
      <c r="K593" s="1734"/>
      <c r="L593" s="45"/>
      <c r="M593" s="48"/>
      <c r="N593" s="48"/>
      <c r="O593" s="48"/>
      <c r="P593" s="48"/>
      <c r="Q593" s="48"/>
      <c r="R593" s="48"/>
      <c r="S593" s="48"/>
      <c r="T593" s="48"/>
      <c r="U593" s="48"/>
      <c r="V593" s="48"/>
      <c r="W593" s="48"/>
      <c r="X593" s="48"/>
      <c r="Y593" s="48"/>
      <c r="Z593" s="48"/>
    </row>
    <row r="594" spans="1:26" ht="15.75" customHeight="1">
      <c r="A594" s="1"/>
      <c r="B594" s="2"/>
      <c r="C594" s="2"/>
      <c r="D594" s="2"/>
      <c r="E594" s="2"/>
      <c r="F594" s="2"/>
      <c r="G594" s="2"/>
      <c r="H594" s="3"/>
      <c r="I594" s="48"/>
      <c r="J594" s="48"/>
      <c r="K594" s="1734"/>
      <c r="L594" s="45"/>
      <c r="M594" s="48"/>
      <c r="N594" s="48"/>
      <c r="O594" s="48"/>
      <c r="P594" s="48"/>
      <c r="Q594" s="48"/>
      <c r="R594" s="48"/>
      <c r="S594" s="48"/>
      <c r="T594" s="48"/>
      <c r="U594" s="48"/>
      <c r="V594" s="48"/>
      <c r="W594" s="48"/>
      <c r="X594" s="48"/>
      <c r="Y594" s="48"/>
      <c r="Z594" s="48"/>
    </row>
    <row r="595" spans="1:26" ht="15.75" customHeight="1">
      <c r="A595" s="1"/>
      <c r="B595" s="2"/>
      <c r="C595" s="2"/>
      <c r="D595" s="2"/>
      <c r="E595" s="2"/>
      <c r="F595" s="2"/>
      <c r="G595" s="2"/>
      <c r="H595" s="3"/>
      <c r="I595" s="48"/>
      <c r="J595" s="48"/>
      <c r="K595" s="1734"/>
      <c r="L595" s="45"/>
      <c r="M595" s="48"/>
      <c r="N595" s="48"/>
      <c r="O595" s="48"/>
      <c r="P595" s="48"/>
      <c r="Q595" s="48"/>
      <c r="R595" s="48"/>
      <c r="S595" s="48"/>
      <c r="T595" s="48"/>
      <c r="U595" s="48"/>
      <c r="V595" s="48"/>
      <c r="W595" s="48"/>
      <c r="X595" s="48"/>
      <c r="Y595" s="48"/>
      <c r="Z595" s="48"/>
    </row>
    <row r="596" spans="1:26" ht="15.75" customHeight="1">
      <c r="A596" s="1"/>
      <c r="B596" s="2"/>
      <c r="C596" s="2"/>
      <c r="D596" s="2"/>
      <c r="E596" s="2"/>
      <c r="F596" s="2"/>
      <c r="G596" s="2"/>
      <c r="H596" s="3"/>
      <c r="I596" s="48"/>
      <c r="J596" s="48"/>
      <c r="K596" s="1734"/>
      <c r="L596" s="45"/>
      <c r="M596" s="48"/>
      <c r="N596" s="48"/>
      <c r="O596" s="48"/>
      <c r="P596" s="48"/>
      <c r="Q596" s="48"/>
      <c r="R596" s="48"/>
      <c r="S596" s="48"/>
      <c r="T596" s="48"/>
      <c r="U596" s="48"/>
      <c r="V596" s="48"/>
      <c r="W596" s="48"/>
      <c r="X596" s="48"/>
      <c r="Y596" s="48"/>
      <c r="Z596" s="48"/>
    </row>
    <row r="597" spans="1:26" ht="15.75" customHeight="1">
      <c r="A597" s="1"/>
      <c r="B597" s="2"/>
      <c r="C597" s="2"/>
      <c r="D597" s="2"/>
      <c r="E597" s="2"/>
      <c r="F597" s="2"/>
      <c r="G597" s="2"/>
      <c r="H597" s="3"/>
      <c r="I597" s="48"/>
      <c r="J597" s="48"/>
      <c r="K597" s="1734"/>
      <c r="L597" s="45"/>
      <c r="M597" s="48"/>
      <c r="N597" s="48"/>
      <c r="O597" s="48"/>
      <c r="P597" s="48"/>
      <c r="Q597" s="48"/>
      <c r="R597" s="48"/>
      <c r="S597" s="48"/>
      <c r="T597" s="48"/>
      <c r="U597" s="48"/>
      <c r="V597" s="48"/>
      <c r="W597" s="48"/>
      <c r="X597" s="48"/>
      <c r="Y597" s="48"/>
      <c r="Z597" s="48"/>
    </row>
    <row r="598" spans="1:26" ht="15.75" customHeight="1">
      <c r="A598" s="1"/>
      <c r="B598" s="2"/>
      <c r="C598" s="2"/>
      <c r="D598" s="2"/>
      <c r="E598" s="2"/>
      <c r="F598" s="2"/>
      <c r="G598" s="2"/>
      <c r="H598" s="3"/>
      <c r="I598" s="48"/>
      <c r="J598" s="48"/>
      <c r="K598" s="1734"/>
      <c r="L598" s="45"/>
      <c r="M598" s="48"/>
      <c r="N598" s="48"/>
      <c r="O598" s="48"/>
      <c r="P598" s="48"/>
      <c r="Q598" s="48"/>
      <c r="R598" s="48"/>
      <c r="S598" s="48"/>
      <c r="T598" s="48"/>
      <c r="U598" s="48"/>
      <c r="V598" s="48"/>
      <c r="W598" s="48"/>
      <c r="X598" s="48"/>
      <c r="Y598" s="48"/>
      <c r="Z598" s="48"/>
    </row>
    <row r="599" spans="1:26" ht="15.75" customHeight="1">
      <c r="A599" s="1"/>
      <c r="B599" s="2"/>
      <c r="C599" s="2"/>
      <c r="D599" s="2"/>
      <c r="E599" s="2"/>
      <c r="F599" s="2"/>
      <c r="G599" s="2"/>
      <c r="H599" s="3"/>
      <c r="I599" s="48"/>
      <c r="J599" s="48"/>
      <c r="K599" s="1734"/>
      <c r="L599" s="45"/>
      <c r="M599" s="48"/>
      <c r="N599" s="48"/>
      <c r="O599" s="48"/>
      <c r="P599" s="48"/>
      <c r="Q599" s="48"/>
      <c r="R599" s="48"/>
      <c r="S599" s="48"/>
      <c r="T599" s="48"/>
      <c r="U599" s="48"/>
      <c r="V599" s="48"/>
      <c r="W599" s="48"/>
      <c r="X599" s="48"/>
      <c r="Y599" s="48"/>
      <c r="Z599" s="48"/>
    </row>
    <row r="600" spans="1:26" ht="15.75" customHeight="1">
      <c r="A600" s="1"/>
      <c r="B600" s="2"/>
      <c r="C600" s="2"/>
      <c r="D600" s="2"/>
      <c r="E600" s="2"/>
      <c r="F600" s="2"/>
      <c r="G600" s="2"/>
      <c r="H600" s="3"/>
      <c r="I600" s="48"/>
      <c r="J600" s="48"/>
      <c r="K600" s="1734"/>
      <c r="L600" s="45"/>
      <c r="M600" s="48"/>
      <c r="N600" s="48"/>
      <c r="O600" s="48"/>
      <c r="P600" s="48"/>
      <c r="Q600" s="48"/>
      <c r="R600" s="48"/>
      <c r="S600" s="48"/>
      <c r="T600" s="48"/>
      <c r="U600" s="48"/>
      <c r="V600" s="48"/>
      <c r="W600" s="48"/>
      <c r="X600" s="48"/>
      <c r="Y600" s="48"/>
      <c r="Z600" s="48"/>
    </row>
    <row r="601" spans="1:26" ht="15.75" customHeight="1">
      <c r="A601" s="1"/>
      <c r="B601" s="2"/>
      <c r="C601" s="2"/>
      <c r="D601" s="2"/>
      <c r="E601" s="2"/>
      <c r="F601" s="2"/>
      <c r="G601" s="2"/>
      <c r="H601" s="3"/>
      <c r="I601" s="48"/>
      <c r="J601" s="48"/>
      <c r="K601" s="1734"/>
      <c r="L601" s="45"/>
      <c r="M601" s="48"/>
      <c r="N601" s="48"/>
      <c r="O601" s="48"/>
      <c r="P601" s="48"/>
      <c r="Q601" s="48"/>
      <c r="R601" s="48"/>
      <c r="S601" s="48"/>
      <c r="T601" s="48"/>
      <c r="U601" s="48"/>
      <c r="V601" s="48"/>
      <c r="W601" s="48"/>
      <c r="X601" s="48"/>
      <c r="Y601" s="48"/>
      <c r="Z601" s="48"/>
    </row>
    <row r="602" spans="1:26" ht="15.75" customHeight="1">
      <c r="A602" s="1"/>
      <c r="B602" s="2"/>
      <c r="C602" s="2"/>
      <c r="D602" s="2"/>
      <c r="E602" s="2"/>
      <c r="F602" s="2"/>
      <c r="G602" s="2"/>
      <c r="H602" s="3"/>
      <c r="I602" s="48"/>
      <c r="J602" s="48"/>
      <c r="K602" s="1734"/>
      <c r="L602" s="45"/>
      <c r="M602" s="48"/>
      <c r="N602" s="48"/>
      <c r="O602" s="48"/>
      <c r="P602" s="48"/>
      <c r="Q602" s="48"/>
      <c r="R602" s="48"/>
      <c r="S602" s="48"/>
      <c r="T602" s="48"/>
      <c r="U602" s="48"/>
      <c r="V602" s="48"/>
      <c r="W602" s="48"/>
      <c r="X602" s="48"/>
      <c r="Y602" s="48"/>
      <c r="Z602" s="48"/>
    </row>
    <row r="603" spans="1:26" ht="15.75" customHeight="1">
      <c r="A603" s="1"/>
      <c r="B603" s="2"/>
      <c r="C603" s="2"/>
      <c r="D603" s="2"/>
      <c r="E603" s="2"/>
      <c r="F603" s="2"/>
      <c r="G603" s="2"/>
      <c r="H603" s="3"/>
      <c r="I603" s="48"/>
      <c r="J603" s="48"/>
      <c r="K603" s="1734"/>
      <c r="L603" s="45"/>
      <c r="M603" s="48"/>
      <c r="N603" s="48"/>
      <c r="O603" s="48"/>
      <c r="P603" s="48"/>
      <c r="Q603" s="48"/>
      <c r="R603" s="48"/>
      <c r="S603" s="48"/>
      <c r="T603" s="48"/>
      <c r="U603" s="48"/>
      <c r="V603" s="48"/>
      <c r="W603" s="48"/>
      <c r="X603" s="48"/>
      <c r="Y603" s="48"/>
      <c r="Z603" s="48"/>
    </row>
    <row r="604" spans="1:26" ht="15.75" customHeight="1">
      <c r="A604" s="1"/>
      <c r="B604" s="2"/>
      <c r="C604" s="2"/>
      <c r="D604" s="2"/>
      <c r="E604" s="2"/>
      <c r="F604" s="2"/>
      <c r="G604" s="2"/>
      <c r="H604" s="3"/>
      <c r="I604" s="48"/>
      <c r="J604" s="48"/>
      <c r="K604" s="1734"/>
      <c r="L604" s="45"/>
      <c r="M604" s="48"/>
      <c r="N604" s="48"/>
      <c r="O604" s="48"/>
      <c r="P604" s="48"/>
      <c r="Q604" s="48"/>
      <c r="R604" s="48"/>
      <c r="S604" s="48"/>
      <c r="T604" s="48"/>
      <c r="U604" s="48"/>
      <c r="V604" s="48"/>
      <c r="W604" s="48"/>
      <c r="X604" s="48"/>
      <c r="Y604" s="48"/>
      <c r="Z604" s="48"/>
    </row>
    <row r="605" spans="1:26" ht="15.75" customHeight="1">
      <c r="A605" s="1"/>
      <c r="B605" s="2"/>
      <c r="C605" s="2"/>
      <c r="D605" s="2"/>
      <c r="E605" s="2"/>
      <c r="F605" s="2"/>
      <c r="G605" s="2"/>
      <c r="H605" s="3"/>
      <c r="I605" s="48"/>
      <c r="J605" s="48"/>
      <c r="K605" s="1734"/>
      <c r="L605" s="45"/>
      <c r="M605" s="48"/>
      <c r="N605" s="48"/>
      <c r="O605" s="48"/>
      <c r="P605" s="48"/>
      <c r="Q605" s="48"/>
      <c r="R605" s="48"/>
      <c r="S605" s="48"/>
      <c r="T605" s="48"/>
      <c r="U605" s="48"/>
      <c r="V605" s="48"/>
      <c r="W605" s="48"/>
      <c r="X605" s="48"/>
      <c r="Y605" s="48"/>
      <c r="Z605" s="48"/>
    </row>
    <row r="606" spans="1:26" ht="15.75" customHeight="1">
      <c r="A606" s="1"/>
      <c r="B606" s="2"/>
      <c r="C606" s="2"/>
      <c r="D606" s="2"/>
      <c r="E606" s="2"/>
      <c r="F606" s="2"/>
      <c r="G606" s="2"/>
      <c r="H606" s="3"/>
      <c r="I606" s="48"/>
      <c r="J606" s="48"/>
      <c r="K606" s="1734"/>
      <c r="L606" s="45"/>
      <c r="M606" s="48"/>
      <c r="N606" s="48"/>
      <c r="O606" s="48"/>
      <c r="P606" s="48"/>
      <c r="Q606" s="48"/>
      <c r="R606" s="48"/>
      <c r="S606" s="48"/>
      <c r="T606" s="48"/>
      <c r="U606" s="48"/>
      <c r="V606" s="48"/>
      <c r="W606" s="48"/>
      <c r="X606" s="48"/>
      <c r="Y606" s="48"/>
      <c r="Z606" s="48"/>
    </row>
    <row r="607" spans="1:26" ht="15.75" customHeight="1">
      <c r="A607" s="1"/>
      <c r="B607" s="2"/>
      <c r="C607" s="2"/>
      <c r="D607" s="2"/>
      <c r="E607" s="2"/>
      <c r="F607" s="2"/>
      <c r="G607" s="2"/>
      <c r="H607" s="3"/>
      <c r="I607" s="48"/>
      <c r="J607" s="48"/>
      <c r="K607" s="1734"/>
      <c r="L607" s="45"/>
      <c r="M607" s="48"/>
      <c r="N607" s="48"/>
      <c r="O607" s="48"/>
      <c r="P607" s="48"/>
      <c r="Q607" s="48"/>
      <c r="R607" s="48"/>
      <c r="S607" s="48"/>
      <c r="T607" s="48"/>
      <c r="U607" s="48"/>
      <c r="V607" s="48"/>
      <c r="W607" s="48"/>
      <c r="X607" s="48"/>
      <c r="Y607" s="48"/>
      <c r="Z607" s="48"/>
    </row>
    <row r="608" spans="1:26" ht="15.75" customHeight="1">
      <c r="A608" s="1"/>
      <c r="B608" s="2"/>
      <c r="C608" s="2"/>
      <c r="D608" s="2"/>
      <c r="E608" s="2"/>
      <c r="F608" s="2"/>
      <c r="G608" s="2"/>
      <c r="H608" s="3"/>
      <c r="I608" s="48"/>
      <c r="J608" s="48"/>
      <c r="K608" s="1734"/>
      <c r="L608" s="45"/>
      <c r="M608" s="48"/>
      <c r="N608" s="48"/>
      <c r="O608" s="48"/>
      <c r="P608" s="48"/>
      <c r="Q608" s="48"/>
      <c r="R608" s="48"/>
      <c r="S608" s="48"/>
      <c r="T608" s="48"/>
      <c r="U608" s="48"/>
      <c r="V608" s="48"/>
      <c r="W608" s="48"/>
      <c r="X608" s="48"/>
      <c r="Y608" s="48"/>
      <c r="Z608" s="48"/>
    </row>
    <row r="609" spans="1:26" ht="15.75" customHeight="1">
      <c r="A609" s="1"/>
      <c r="B609" s="2"/>
      <c r="C609" s="2"/>
      <c r="D609" s="2"/>
      <c r="E609" s="2"/>
      <c r="F609" s="2"/>
      <c r="G609" s="2"/>
      <c r="H609" s="3"/>
      <c r="I609" s="48"/>
      <c r="J609" s="48"/>
      <c r="K609" s="1734"/>
      <c r="L609" s="45"/>
      <c r="M609" s="48"/>
      <c r="N609" s="48"/>
      <c r="O609" s="48"/>
      <c r="P609" s="48"/>
      <c r="Q609" s="48"/>
      <c r="R609" s="48"/>
      <c r="S609" s="48"/>
      <c r="T609" s="48"/>
      <c r="U609" s="48"/>
      <c r="V609" s="48"/>
      <c r="W609" s="48"/>
      <c r="X609" s="48"/>
      <c r="Y609" s="48"/>
      <c r="Z609" s="48"/>
    </row>
    <row r="610" spans="1:26" ht="15.75" customHeight="1">
      <c r="A610" s="1"/>
      <c r="B610" s="2"/>
      <c r="C610" s="2"/>
      <c r="D610" s="2"/>
      <c r="E610" s="2"/>
      <c r="F610" s="2"/>
      <c r="G610" s="2"/>
      <c r="H610" s="3"/>
      <c r="I610" s="48"/>
      <c r="J610" s="48"/>
      <c r="K610" s="1734"/>
      <c r="L610" s="45"/>
      <c r="M610" s="48"/>
      <c r="N610" s="48"/>
      <c r="O610" s="48"/>
      <c r="P610" s="48"/>
      <c r="Q610" s="48"/>
      <c r="R610" s="48"/>
      <c r="S610" s="48"/>
      <c r="T610" s="48"/>
      <c r="U610" s="48"/>
      <c r="V610" s="48"/>
      <c r="W610" s="48"/>
      <c r="X610" s="48"/>
      <c r="Y610" s="48"/>
      <c r="Z610" s="48"/>
    </row>
    <row r="611" spans="1:26" ht="15.75" customHeight="1">
      <c r="A611" s="1"/>
      <c r="B611" s="2"/>
      <c r="C611" s="2"/>
      <c r="D611" s="2"/>
      <c r="E611" s="2"/>
      <c r="F611" s="2"/>
      <c r="G611" s="2"/>
      <c r="H611" s="3"/>
      <c r="I611" s="48"/>
      <c r="J611" s="48"/>
      <c r="K611" s="1734"/>
      <c r="L611" s="45"/>
      <c r="M611" s="48"/>
      <c r="N611" s="48"/>
      <c r="O611" s="48"/>
      <c r="P611" s="48"/>
      <c r="Q611" s="48"/>
      <c r="R611" s="48"/>
      <c r="S611" s="48"/>
      <c r="T611" s="48"/>
      <c r="U611" s="48"/>
      <c r="V611" s="48"/>
      <c r="W611" s="48"/>
      <c r="X611" s="48"/>
      <c r="Y611" s="48"/>
      <c r="Z611" s="48"/>
    </row>
    <row r="612" spans="1:26" ht="15.75" customHeight="1">
      <c r="A612" s="1"/>
      <c r="B612" s="2"/>
      <c r="C612" s="2"/>
      <c r="D612" s="2"/>
      <c r="E612" s="2"/>
      <c r="F612" s="2"/>
      <c r="G612" s="2"/>
      <c r="H612" s="3"/>
      <c r="I612" s="48"/>
      <c r="J612" s="48"/>
      <c r="K612" s="1734"/>
      <c r="L612" s="45"/>
      <c r="M612" s="48"/>
      <c r="N612" s="48"/>
      <c r="O612" s="48"/>
      <c r="P612" s="48"/>
      <c r="Q612" s="48"/>
      <c r="R612" s="48"/>
      <c r="S612" s="48"/>
      <c r="T612" s="48"/>
      <c r="U612" s="48"/>
      <c r="V612" s="48"/>
      <c r="W612" s="48"/>
      <c r="X612" s="48"/>
      <c r="Y612" s="48"/>
      <c r="Z612" s="48"/>
    </row>
    <row r="613" spans="1:26" ht="15.75" customHeight="1">
      <c r="A613" s="1"/>
      <c r="B613" s="2"/>
      <c r="C613" s="2"/>
      <c r="D613" s="2"/>
      <c r="E613" s="2"/>
      <c r="F613" s="2"/>
      <c r="G613" s="2"/>
      <c r="H613" s="3"/>
      <c r="I613" s="48"/>
      <c r="J613" s="48"/>
      <c r="K613" s="1734"/>
      <c r="L613" s="45"/>
      <c r="M613" s="48"/>
      <c r="N613" s="48"/>
      <c r="O613" s="48"/>
      <c r="P613" s="48"/>
      <c r="Q613" s="48"/>
      <c r="R613" s="48"/>
      <c r="S613" s="48"/>
      <c r="T613" s="48"/>
      <c r="U613" s="48"/>
      <c r="V613" s="48"/>
      <c r="W613" s="48"/>
      <c r="X613" s="48"/>
      <c r="Y613" s="48"/>
      <c r="Z613" s="48"/>
    </row>
    <row r="614" spans="1:26" ht="15.75" customHeight="1">
      <c r="A614" s="1"/>
      <c r="B614" s="2"/>
      <c r="C614" s="2"/>
      <c r="D614" s="2"/>
      <c r="E614" s="2"/>
      <c r="F614" s="2"/>
      <c r="G614" s="2"/>
      <c r="H614" s="3"/>
      <c r="I614" s="48"/>
      <c r="J614" s="48"/>
      <c r="K614" s="1734"/>
      <c r="L614" s="45"/>
      <c r="M614" s="48"/>
      <c r="N614" s="48"/>
      <c r="O614" s="48"/>
      <c r="P614" s="48"/>
      <c r="Q614" s="48"/>
      <c r="R614" s="48"/>
      <c r="S614" s="48"/>
      <c r="T614" s="48"/>
      <c r="U614" s="48"/>
      <c r="V614" s="48"/>
      <c r="W614" s="48"/>
      <c r="X614" s="48"/>
      <c r="Y614" s="48"/>
      <c r="Z614" s="48"/>
    </row>
    <row r="615" spans="1:26" ht="15.75" customHeight="1">
      <c r="A615" s="1"/>
      <c r="B615" s="2"/>
      <c r="C615" s="2"/>
      <c r="D615" s="2"/>
      <c r="E615" s="2"/>
      <c r="F615" s="2"/>
      <c r="G615" s="2"/>
      <c r="H615" s="3"/>
      <c r="I615" s="48"/>
      <c r="J615" s="48"/>
      <c r="K615" s="1734"/>
      <c r="L615" s="45"/>
      <c r="M615" s="48"/>
      <c r="N615" s="48"/>
      <c r="O615" s="48"/>
      <c r="P615" s="48"/>
      <c r="Q615" s="48"/>
      <c r="R615" s="48"/>
      <c r="S615" s="48"/>
      <c r="T615" s="48"/>
      <c r="U615" s="48"/>
      <c r="V615" s="48"/>
      <c r="W615" s="48"/>
      <c r="X615" s="48"/>
      <c r="Y615" s="48"/>
      <c r="Z615" s="48"/>
    </row>
    <row r="616" spans="1:26" ht="15.75" customHeight="1">
      <c r="A616" s="1"/>
      <c r="B616" s="2"/>
      <c r="C616" s="2"/>
      <c r="D616" s="2"/>
      <c r="E616" s="2"/>
      <c r="F616" s="2"/>
      <c r="G616" s="2"/>
      <c r="H616" s="3"/>
      <c r="I616" s="48"/>
      <c r="J616" s="48"/>
      <c r="K616" s="1734"/>
      <c r="L616" s="45"/>
      <c r="M616" s="48"/>
      <c r="N616" s="48"/>
      <c r="O616" s="48"/>
      <c r="P616" s="48"/>
      <c r="Q616" s="48"/>
      <c r="R616" s="48"/>
      <c r="S616" s="48"/>
      <c r="T616" s="48"/>
      <c r="U616" s="48"/>
      <c r="V616" s="48"/>
      <c r="W616" s="48"/>
      <c r="X616" s="48"/>
      <c r="Y616" s="48"/>
      <c r="Z616" s="48"/>
    </row>
    <row r="617" spans="1:26" ht="15.75" customHeight="1">
      <c r="A617" s="1"/>
      <c r="B617" s="2"/>
      <c r="C617" s="2"/>
      <c r="D617" s="2"/>
      <c r="E617" s="2"/>
      <c r="F617" s="2"/>
      <c r="G617" s="2"/>
      <c r="H617" s="3"/>
      <c r="I617" s="48"/>
      <c r="J617" s="48"/>
      <c r="K617" s="1734"/>
      <c r="L617" s="45"/>
      <c r="M617" s="48"/>
      <c r="N617" s="48"/>
      <c r="O617" s="48"/>
      <c r="P617" s="48"/>
      <c r="Q617" s="48"/>
      <c r="R617" s="48"/>
      <c r="S617" s="48"/>
      <c r="T617" s="48"/>
      <c r="U617" s="48"/>
      <c r="V617" s="48"/>
      <c r="W617" s="48"/>
      <c r="X617" s="48"/>
      <c r="Y617" s="48"/>
      <c r="Z617" s="48"/>
    </row>
    <row r="618" spans="1:26" ht="15.75" customHeight="1">
      <c r="A618" s="1"/>
      <c r="B618" s="2"/>
      <c r="C618" s="2"/>
      <c r="D618" s="2"/>
      <c r="E618" s="2"/>
      <c r="F618" s="2"/>
      <c r="G618" s="2"/>
      <c r="H618" s="3"/>
      <c r="I618" s="48"/>
      <c r="J618" s="48"/>
      <c r="K618" s="1734"/>
      <c r="L618" s="45"/>
      <c r="M618" s="48"/>
      <c r="N618" s="48"/>
      <c r="O618" s="48"/>
      <c r="P618" s="48"/>
      <c r="Q618" s="48"/>
      <c r="R618" s="48"/>
      <c r="S618" s="48"/>
      <c r="T618" s="48"/>
      <c r="U618" s="48"/>
      <c r="V618" s="48"/>
      <c r="W618" s="48"/>
      <c r="X618" s="48"/>
      <c r="Y618" s="48"/>
      <c r="Z618" s="48"/>
    </row>
    <row r="619" spans="1:26" ht="15.75" customHeight="1">
      <c r="A619" s="1"/>
      <c r="B619" s="2"/>
      <c r="C619" s="2"/>
      <c r="D619" s="2"/>
      <c r="E619" s="2"/>
      <c r="F619" s="2"/>
      <c r="G619" s="2"/>
      <c r="H619" s="3"/>
      <c r="I619" s="48"/>
      <c r="J619" s="48"/>
      <c r="K619" s="1734"/>
      <c r="L619" s="45"/>
      <c r="M619" s="48"/>
      <c r="N619" s="48"/>
      <c r="O619" s="48"/>
      <c r="P619" s="48"/>
      <c r="Q619" s="48"/>
      <c r="R619" s="48"/>
      <c r="S619" s="48"/>
      <c r="T619" s="48"/>
      <c r="U619" s="48"/>
      <c r="V619" s="48"/>
      <c r="W619" s="48"/>
      <c r="X619" s="48"/>
      <c r="Y619" s="48"/>
      <c r="Z619" s="48"/>
    </row>
    <row r="620" spans="1:26" ht="15.75" customHeight="1">
      <c r="A620" s="1"/>
      <c r="B620" s="2"/>
      <c r="C620" s="2"/>
      <c r="D620" s="2"/>
      <c r="E620" s="2"/>
      <c r="F620" s="2"/>
      <c r="G620" s="2"/>
      <c r="H620" s="3"/>
      <c r="I620" s="48"/>
      <c r="J620" s="48"/>
      <c r="K620" s="1734"/>
      <c r="L620" s="45"/>
      <c r="M620" s="48"/>
      <c r="N620" s="48"/>
      <c r="O620" s="48"/>
      <c r="P620" s="48"/>
      <c r="Q620" s="48"/>
      <c r="R620" s="48"/>
      <c r="S620" s="48"/>
      <c r="T620" s="48"/>
      <c r="U620" s="48"/>
      <c r="V620" s="48"/>
      <c r="W620" s="48"/>
      <c r="X620" s="48"/>
      <c r="Y620" s="48"/>
      <c r="Z620" s="48"/>
    </row>
    <row r="621" spans="1:26" ht="15.75" customHeight="1">
      <c r="A621" s="1"/>
      <c r="B621" s="2"/>
      <c r="C621" s="2"/>
      <c r="D621" s="2"/>
      <c r="E621" s="2"/>
      <c r="F621" s="2"/>
      <c r="G621" s="2"/>
      <c r="H621" s="3"/>
      <c r="I621" s="48"/>
      <c r="J621" s="48"/>
      <c r="K621" s="1734"/>
      <c r="L621" s="45"/>
      <c r="M621" s="48"/>
      <c r="N621" s="48"/>
      <c r="O621" s="48"/>
      <c r="P621" s="48"/>
      <c r="Q621" s="48"/>
      <c r="R621" s="48"/>
      <c r="S621" s="48"/>
      <c r="T621" s="48"/>
      <c r="U621" s="48"/>
      <c r="V621" s="48"/>
      <c r="W621" s="48"/>
      <c r="X621" s="48"/>
      <c r="Y621" s="48"/>
      <c r="Z621" s="48"/>
    </row>
    <row r="622" spans="1:26" ht="15.75" customHeight="1">
      <c r="A622" s="1"/>
      <c r="B622" s="2"/>
      <c r="C622" s="2"/>
      <c r="D622" s="2"/>
      <c r="E622" s="2"/>
      <c r="F622" s="2"/>
      <c r="G622" s="2"/>
      <c r="H622" s="3"/>
      <c r="I622" s="48"/>
      <c r="J622" s="48"/>
      <c r="K622" s="1734"/>
      <c r="L622" s="45"/>
      <c r="M622" s="48"/>
      <c r="N622" s="48"/>
      <c r="O622" s="48"/>
      <c r="P622" s="48"/>
      <c r="Q622" s="48"/>
      <c r="R622" s="48"/>
      <c r="S622" s="48"/>
      <c r="T622" s="48"/>
      <c r="U622" s="48"/>
      <c r="V622" s="48"/>
      <c r="W622" s="48"/>
      <c r="X622" s="48"/>
      <c r="Y622" s="48"/>
      <c r="Z622" s="48"/>
    </row>
    <row r="623" spans="1:26" ht="15.75" customHeight="1">
      <c r="A623" s="1"/>
      <c r="B623" s="2"/>
      <c r="C623" s="2"/>
      <c r="D623" s="2"/>
      <c r="E623" s="2"/>
      <c r="F623" s="2"/>
      <c r="G623" s="2"/>
      <c r="H623" s="3"/>
      <c r="I623" s="48"/>
      <c r="J623" s="48"/>
      <c r="K623" s="1734"/>
      <c r="L623" s="45"/>
      <c r="M623" s="48"/>
      <c r="N623" s="48"/>
      <c r="O623" s="48"/>
      <c r="P623" s="48"/>
      <c r="Q623" s="48"/>
      <c r="R623" s="48"/>
      <c r="S623" s="48"/>
      <c r="T623" s="48"/>
      <c r="U623" s="48"/>
      <c r="V623" s="48"/>
      <c r="W623" s="48"/>
      <c r="X623" s="48"/>
      <c r="Y623" s="48"/>
      <c r="Z623" s="48"/>
    </row>
    <row r="624" spans="1:26" ht="15.75" customHeight="1">
      <c r="A624" s="48"/>
      <c r="B624" s="48"/>
      <c r="C624" s="48"/>
      <c r="D624" s="48"/>
      <c r="E624" s="48"/>
      <c r="F624" s="48"/>
      <c r="G624" s="48"/>
      <c r="H624" s="48"/>
      <c r="I624" s="48"/>
      <c r="J624" s="48"/>
      <c r="K624" s="1734"/>
      <c r="L624" s="45"/>
      <c r="M624" s="48"/>
      <c r="N624" s="48"/>
      <c r="O624" s="48"/>
      <c r="P624" s="48"/>
      <c r="Q624" s="48"/>
      <c r="R624" s="48"/>
      <c r="S624" s="48"/>
      <c r="T624" s="48"/>
      <c r="U624" s="48"/>
      <c r="V624" s="48"/>
      <c r="W624" s="48"/>
      <c r="X624" s="48"/>
      <c r="Y624" s="48"/>
      <c r="Z624" s="48"/>
    </row>
    <row r="625" spans="1:26" ht="15.75" customHeight="1">
      <c r="A625" s="48"/>
      <c r="B625" s="48"/>
      <c r="C625" s="48"/>
      <c r="D625" s="48"/>
      <c r="E625" s="48"/>
      <c r="F625" s="48"/>
      <c r="G625" s="48"/>
      <c r="H625" s="48"/>
      <c r="I625" s="48"/>
      <c r="J625" s="48"/>
      <c r="K625" s="1734"/>
      <c r="L625" s="45"/>
      <c r="M625" s="48"/>
      <c r="N625" s="48"/>
      <c r="O625" s="48"/>
      <c r="P625" s="48"/>
      <c r="Q625" s="48"/>
      <c r="R625" s="48"/>
      <c r="S625" s="48"/>
      <c r="T625" s="48"/>
      <c r="U625" s="48"/>
      <c r="V625" s="48"/>
      <c r="W625" s="48"/>
      <c r="X625" s="48"/>
      <c r="Y625" s="48"/>
      <c r="Z625" s="48"/>
    </row>
    <row r="626" spans="1:26" ht="15.75" customHeight="1">
      <c r="A626" s="48"/>
      <c r="B626" s="48"/>
      <c r="C626" s="48"/>
      <c r="D626" s="48"/>
      <c r="E626" s="48"/>
      <c r="F626" s="48"/>
      <c r="G626" s="48"/>
      <c r="H626" s="48"/>
      <c r="I626" s="48"/>
      <c r="J626" s="48"/>
      <c r="K626" s="1734"/>
      <c r="L626" s="45"/>
      <c r="M626" s="48"/>
      <c r="N626" s="48"/>
      <c r="O626" s="48"/>
      <c r="P626" s="48"/>
      <c r="Q626" s="48"/>
      <c r="R626" s="48"/>
      <c r="S626" s="48"/>
      <c r="T626" s="48"/>
      <c r="U626" s="48"/>
      <c r="V626" s="48"/>
      <c r="W626" s="48"/>
      <c r="X626" s="48"/>
      <c r="Y626" s="48"/>
      <c r="Z626" s="48"/>
    </row>
    <row r="627" spans="1:26" ht="15.75" customHeight="1">
      <c r="A627" s="48"/>
      <c r="B627" s="48"/>
      <c r="C627" s="48"/>
      <c r="D627" s="48"/>
      <c r="E627" s="48"/>
      <c r="F627" s="48"/>
      <c r="G627" s="48"/>
      <c r="H627" s="48"/>
      <c r="I627" s="48"/>
      <c r="J627" s="48"/>
      <c r="K627" s="1734"/>
      <c r="L627" s="45"/>
      <c r="M627" s="48"/>
      <c r="N627" s="48"/>
      <c r="O627" s="48"/>
      <c r="P627" s="48"/>
      <c r="Q627" s="48"/>
      <c r="R627" s="48"/>
      <c r="S627" s="48"/>
      <c r="T627" s="48"/>
      <c r="U627" s="48"/>
      <c r="V627" s="48"/>
      <c r="W627" s="48"/>
      <c r="X627" s="48"/>
      <c r="Y627" s="48"/>
      <c r="Z627" s="48"/>
    </row>
    <row r="628" spans="1:26" ht="15.75" customHeight="1">
      <c r="A628" s="48"/>
      <c r="B628" s="48"/>
      <c r="C628" s="48"/>
      <c r="D628" s="48"/>
      <c r="E628" s="48"/>
      <c r="F628" s="48"/>
      <c r="G628" s="48"/>
      <c r="H628" s="48"/>
      <c r="I628" s="48"/>
      <c r="J628" s="48"/>
      <c r="K628" s="1734"/>
      <c r="L628" s="45"/>
      <c r="M628" s="48"/>
      <c r="N628" s="48"/>
      <c r="O628" s="48"/>
      <c r="P628" s="48"/>
      <c r="Q628" s="48"/>
      <c r="R628" s="48"/>
      <c r="S628" s="48"/>
      <c r="T628" s="48"/>
      <c r="U628" s="48"/>
      <c r="V628" s="48"/>
      <c r="W628" s="48"/>
      <c r="X628" s="48"/>
      <c r="Y628" s="48"/>
      <c r="Z628" s="48"/>
    </row>
    <row r="629" spans="1:26" ht="15.75" customHeight="1">
      <c r="A629" s="48"/>
      <c r="B629" s="48"/>
      <c r="C629" s="48"/>
      <c r="D629" s="48"/>
      <c r="E629" s="48"/>
      <c r="F629" s="48"/>
      <c r="G629" s="48"/>
      <c r="H629" s="48"/>
      <c r="I629" s="48"/>
      <c r="J629" s="48"/>
      <c r="K629" s="1734"/>
      <c r="L629" s="45"/>
      <c r="M629" s="48"/>
      <c r="N629" s="48"/>
      <c r="O629" s="48"/>
      <c r="P629" s="48"/>
      <c r="Q629" s="48"/>
      <c r="R629" s="48"/>
      <c r="S629" s="48"/>
      <c r="T629" s="48"/>
      <c r="U629" s="48"/>
      <c r="V629" s="48"/>
      <c r="W629" s="48"/>
      <c r="X629" s="48"/>
      <c r="Y629" s="48"/>
      <c r="Z629" s="48"/>
    </row>
    <row r="630" spans="1:26" ht="15.75" customHeight="1">
      <c r="A630" s="48"/>
      <c r="B630" s="48"/>
      <c r="C630" s="48"/>
      <c r="D630" s="48"/>
      <c r="E630" s="48"/>
      <c r="F630" s="48"/>
      <c r="G630" s="48"/>
      <c r="H630" s="48"/>
      <c r="I630" s="48"/>
      <c r="J630" s="48"/>
      <c r="K630" s="1734"/>
      <c r="L630" s="45"/>
      <c r="M630" s="48"/>
      <c r="N630" s="48"/>
      <c r="O630" s="48"/>
      <c r="P630" s="48"/>
      <c r="Q630" s="48"/>
      <c r="R630" s="48"/>
      <c r="S630" s="48"/>
      <c r="T630" s="48"/>
      <c r="U630" s="48"/>
      <c r="V630" s="48"/>
      <c r="W630" s="48"/>
      <c r="X630" s="48"/>
      <c r="Y630" s="48"/>
      <c r="Z630" s="48"/>
    </row>
    <row r="631" spans="1:26" ht="15.75" customHeight="1">
      <c r="A631" s="48"/>
      <c r="B631" s="48"/>
      <c r="C631" s="48"/>
      <c r="D631" s="48"/>
      <c r="E631" s="48"/>
      <c r="F631" s="48"/>
      <c r="G631" s="48"/>
      <c r="H631" s="48"/>
      <c r="I631" s="48"/>
      <c r="J631" s="48"/>
      <c r="K631" s="1734"/>
      <c r="L631" s="45"/>
      <c r="M631" s="48"/>
      <c r="N631" s="48"/>
      <c r="O631" s="48"/>
      <c r="P631" s="48"/>
      <c r="Q631" s="48"/>
      <c r="R631" s="48"/>
      <c r="S631" s="48"/>
      <c r="T631" s="48"/>
      <c r="U631" s="48"/>
      <c r="V631" s="48"/>
      <c r="W631" s="48"/>
      <c r="X631" s="48"/>
      <c r="Y631" s="48"/>
      <c r="Z631" s="48"/>
    </row>
    <row r="632" spans="1:26" ht="15.75" customHeight="1">
      <c r="A632" s="48"/>
      <c r="B632" s="48"/>
      <c r="C632" s="48"/>
      <c r="D632" s="48"/>
      <c r="E632" s="48"/>
      <c r="F632" s="48"/>
      <c r="G632" s="48"/>
      <c r="H632" s="48"/>
      <c r="I632" s="48"/>
      <c r="J632" s="48"/>
      <c r="K632" s="1734"/>
      <c r="L632" s="45"/>
      <c r="M632" s="48"/>
      <c r="N632" s="48"/>
      <c r="O632" s="48"/>
      <c r="P632" s="48"/>
      <c r="Q632" s="48"/>
      <c r="R632" s="48"/>
      <c r="S632" s="48"/>
      <c r="T632" s="48"/>
      <c r="U632" s="48"/>
      <c r="V632" s="48"/>
      <c r="W632" s="48"/>
      <c r="X632" s="48"/>
      <c r="Y632" s="48"/>
      <c r="Z632" s="48"/>
    </row>
    <row r="633" spans="1:26" ht="15.75" customHeight="1">
      <c r="A633" s="48"/>
      <c r="B633" s="48"/>
      <c r="C633" s="48"/>
      <c r="D633" s="48"/>
      <c r="E633" s="48"/>
      <c r="F633" s="48"/>
      <c r="G633" s="48"/>
      <c r="H633" s="48"/>
      <c r="I633" s="48"/>
      <c r="J633" s="48"/>
      <c r="K633" s="1734"/>
      <c r="L633" s="45"/>
      <c r="M633" s="48"/>
      <c r="N633" s="48"/>
      <c r="O633" s="48"/>
      <c r="P633" s="48"/>
      <c r="Q633" s="48"/>
      <c r="R633" s="48"/>
      <c r="S633" s="48"/>
      <c r="T633" s="48"/>
      <c r="U633" s="48"/>
      <c r="V633" s="48"/>
      <c r="W633" s="48"/>
      <c r="X633" s="48"/>
      <c r="Y633" s="48"/>
      <c r="Z633" s="48"/>
    </row>
    <row r="634" spans="1:26" ht="15.75" customHeight="1">
      <c r="A634" s="48"/>
      <c r="B634" s="48"/>
      <c r="C634" s="48"/>
      <c r="D634" s="48"/>
      <c r="E634" s="48"/>
      <c r="F634" s="48"/>
      <c r="G634" s="48"/>
      <c r="H634" s="48"/>
      <c r="I634" s="48"/>
      <c r="J634" s="48"/>
      <c r="K634" s="1734"/>
      <c r="L634" s="45"/>
      <c r="M634" s="48"/>
      <c r="N634" s="48"/>
      <c r="O634" s="48"/>
      <c r="P634" s="48"/>
      <c r="Q634" s="48"/>
      <c r="R634" s="48"/>
      <c r="S634" s="48"/>
      <c r="T634" s="48"/>
      <c r="U634" s="48"/>
      <c r="V634" s="48"/>
      <c r="W634" s="48"/>
      <c r="X634" s="48"/>
      <c r="Y634" s="48"/>
      <c r="Z634" s="48"/>
    </row>
    <row r="635" spans="1:26" ht="15.75" customHeight="1">
      <c r="A635" s="48"/>
      <c r="B635" s="48"/>
      <c r="C635" s="48"/>
      <c r="D635" s="48"/>
      <c r="E635" s="48"/>
      <c r="F635" s="48"/>
      <c r="G635" s="48"/>
      <c r="H635" s="48"/>
      <c r="I635" s="48"/>
      <c r="J635" s="48"/>
      <c r="K635" s="1734"/>
      <c r="L635" s="45"/>
      <c r="M635" s="48"/>
      <c r="N635" s="48"/>
      <c r="O635" s="48"/>
      <c r="P635" s="48"/>
      <c r="Q635" s="48"/>
      <c r="R635" s="48"/>
      <c r="S635" s="48"/>
      <c r="T635" s="48"/>
      <c r="U635" s="48"/>
      <c r="V635" s="48"/>
      <c r="W635" s="48"/>
      <c r="X635" s="48"/>
      <c r="Y635" s="48"/>
      <c r="Z635" s="48"/>
    </row>
    <row r="636" spans="1:26" ht="15.75" customHeight="1">
      <c r="A636" s="48"/>
      <c r="B636" s="48"/>
      <c r="C636" s="48"/>
      <c r="D636" s="48"/>
      <c r="E636" s="48"/>
      <c r="F636" s="48"/>
      <c r="G636" s="48"/>
      <c r="H636" s="48"/>
      <c r="I636" s="48"/>
      <c r="J636" s="48"/>
      <c r="K636" s="1734"/>
      <c r="L636" s="45"/>
      <c r="M636" s="48"/>
      <c r="N636" s="48"/>
      <c r="O636" s="48"/>
      <c r="P636" s="48"/>
      <c r="Q636" s="48"/>
      <c r="R636" s="48"/>
      <c r="S636" s="48"/>
      <c r="T636" s="48"/>
      <c r="U636" s="48"/>
      <c r="V636" s="48"/>
      <c r="W636" s="48"/>
      <c r="X636" s="48"/>
      <c r="Y636" s="48"/>
      <c r="Z636" s="48"/>
    </row>
    <row r="637" spans="1:26" ht="15.75" customHeight="1">
      <c r="A637" s="48"/>
      <c r="B637" s="48"/>
      <c r="C637" s="48"/>
      <c r="D637" s="48"/>
      <c r="E637" s="48"/>
      <c r="F637" s="48"/>
      <c r="G637" s="48"/>
      <c r="H637" s="48"/>
      <c r="I637" s="48"/>
      <c r="J637" s="48"/>
      <c r="K637" s="1734"/>
      <c r="L637" s="45"/>
      <c r="M637" s="48"/>
      <c r="N637" s="48"/>
      <c r="O637" s="48"/>
      <c r="P637" s="48"/>
      <c r="Q637" s="48"/>
      <c r="R637" s="48"/>
      <c r="S637" s="48"/>
      <c r="T637" s="48"/>
      <c r="U637" s="48"/>
      <c r="V637" s="48"/>
      <c r="W637" s="48"/>
      <c r="X637" s="48"/>
      <c r="Y637" s="48"/>
      <c r="Z637" s="48"/>
    </row>
    <row r="638" spans="1:26" ht="15.75" customHeight="1">
      <c r="A638" s="48"/>
      <c r="B638" s="48"/>
      <c r="C638" s="48"/>
      <c r="D638" s="48"/>
      <c r="E638" s="48"/>
      <c r="F638" s="48"/>
      <c r="G638" s="48"/>
      <c r="H638" s="48"/>
      <c r="I638" s="48"/>
      <c r="J638" s="48"/>
      <c r="K638" s="1734"/>
      <c r="L638" s="45"/>
      <c r="M638" s="48"/>
      <c r="N638" s="48"/>
      <c r="O638" s="48"/>
      <c r="P638" s="48"/>
      <c r="Q638" s="48"/>
      <c r="R638" s="48"/>
      <c r="S638" s="48"/>
      <c r="T638" s="48"/>
      <c r="U638" s="48"/>
      <c r="V638" s="48"/>
      <c r="W638" s="48"/>
      <c r="X638" s="48"/>
      <c r="Y638" s="48"/>
      <c r="Z638" s="48"/>
    </row>
    <row r="639" spans="1:26" ht="15.75" customHeight="1">
      <c r="A639" s="48"/>
      <c r="B639" s="48"/>
      <c r="C639" s="48"/>
      <c r="D639" s="48"/>
      <c r="E639" s="48"/>
      <c r="F639" s="48"/>
      <c r="G639" s="48"/>
      <c r="H639" s="48"/>
      <c r="I639" s="48"/>
      <c r="J639" s="48"/>
      <c r="K639" s="1734"/>
      <c r="L639" s="45"/>
      <c r="M639" s="48"/>
      <c r="N639" s="48"/>
      <c r="O639" s="48"/>
      <c r="P639" s="48"/>
      <c r="Q639" s="48"/>
      <c r="R639" s="48"/>
      <c r="S639" s="48"/>
      <c r="T639" s="48"/>
      <c r="U639" s="48"/>
      <c r="V639" s="48"/>
      <c r="W639" s="48"/>
      <c r="X639" s="48"/>
      <c r="Y639" s="48"/>
      <c r="Z639" s="48"/>
    </row>
    <row r="640" spans="1:26" ht="15.75" customHeight="1">
      <c r="A640" s="48"/>
      <c r="B640" s="48"/>
      <c r="C640" s="48"/>
      <c r="D640" s="48"/>
      <c r="E640" s="48"/>
      <c r="F640" s="48"/>
      <c r="G640" s="48"/>
      <c r="H640" s="48"/>
      <c r="I640" s="48"/>
      <c r="J640" s="48"/>
      <c r="K640" s="1734"/>
      <c r="L640" s="45"/>
      <c r="M640" s="48"/>
      <c r="N640" s="48"/>
      <c r="O640" s="48"/>
      <c r="P640" s="48"/>
      <c r="Q640" s="48"/>
      <c r="R640" s="48"/>
      <c r="S640" s="48"/>
      <c r="T640" s="48"/>
      <c r="U640" s="48"/>
      <c r="V640" s="48"/>
      <c r="W640" s="48"/>
      <c r="X640" s="48"/>
      <c r="Y640" s="48"/>
      <c r="Z640" s="48"/>
    </row>
    <row r="641" spans="1:26" ht="15.75" customHeight="1">
      <c r="A641" s="48"/>
      <c r="B641" s="48"/>
      <c r="C641" s="48"/>
      <c r="D641" s="48"/>
      <c r="E641" s="48"/>
      <c r="F641" s="48"/>
      <c r="G641" s="48"/>
      <c r="H641" s="48"/>
      <c r="I641" s="48"/>
      <c r="J641" s="48"/>
      <c r="K641" s="1734"/>
      <c r="L641" s="45"/>
      <c r="M641" s="48"/>
      <c r="N641" s="48"/>
      <c r="O641" s="48"/>
      <c r="P641" s="48"/>
      <c r="Q641" s="48"/>
      <c r="R641" s="48"/>
      <c r="S641" s="48"/>
      <c r="T641" s="48"/>
      <c r="U641" s="48"/>
      <c r="V641" s="48"/>
      <c r="W641" s="48"/>
      <c r="X641" s="48"/>
      <c r="Y641" s="48"/>
      <c r="Z641" s="48"/>
    </row>
    <row r="642" spans="1:26" ht="15.75" customHeight="1">
      <c r="A642" s="48"/>
      <c r="B642" s="48"/>
      <c r="C642" s="48"/>
      <c r="D642" s="48"/>
      <c r="E642" s="48"/>
      <c r="F642" s="48"/>
      <c r="G642" s="48"/>
      <c r="H642" s="48"/>
      <c r="I642" s="48"/>
      <c r="J642" s="48"/>
      <c r="K642" s="1734"/>
      <c r="L642" s="45"/>
      <c r="M642" s="48"/>
      <c r="N642" s="48"/>
      <c r="O642" s="48"/>
      <c r="P642" s="48"/>
      <c r="Q642" s="48"/>
      <c r="R642" s="48"/>
      <c r="S642" s="48"/>
      <c r="T642" s="48"/>
      <c r="U642" s="48"/>
      <c r="V642" s="48"/>
      <c r="W642" s="48"/>
      <c r="X642" s="48"/>
      <c r="Y642" s="48"/>
      <c r="Z642" s="48"/>
    </row>
    <row r="643" spans="1:26" ht="15.75" customHeight="1">
      <c r="A643" s="48"/>
      <c r="B643" s="48"/>
      <c r="C643" s="48"/>
      <c r="D643" s="48"/>
      <c r="E643" s="48"/>
      <c r="F643" s="48"/>
      <c r="G643" s="48"/>
      <c r="H643" s="48"/>
      <c r="I643" s="48"/>
      <c r="J643" s="48"/>
      <c r="K643" s="1734"/>
      <c r="L643" s="45"/>
      <c r="M643" s="48"/>
      <c r="N643" s="48"/>
      <c r="O643" s="48"/>
      <c r="P643" s="48"/>
      <c r="Q643" s="48"/>
      <c r="R643" s="48"/>
      <c r="S643" s="48"/>
      <c r="T643" s="48"/>
      <c r="U643" s="48"/>
      <c r="V643" s="48"/>
      <c r="W643" s="48"/>
      <c r="X643" s="48"/>
      <c r="Y643" s="48"/>
      <c r="Z643" s="48"/>
    </row>
    <row r="644" spans="1:26" ht="15.75" customHeight="1">
      <c r="A644" s="48"/>
      <c r="B644" s="48"/>
      <c r="C644" s="48"/>
      <c r="D644" s="48"/>
      <c r="E644" s="48"/>
      <c r="F644" s="48"/>
      <c r="G644" s="48"/>
      <c r="H644" s="48"/>
      <c r="I644" s="48"/>
      <c r="J644" s="48"/>
      <c r="K644" s="1734"/>
      <c r="L644" s="45"/>
      <c r="M644" s="48"/>
      <c r="N644" s="48"/>
      <c r="O644" s="48"/>
      <c r="P644" s="48"/>
      <c r="Q644" s="48"/>
      <c r="R644" s="48"/>
      <c r="S644" s="48"/>
      <c r="T644" s="48"/>
      <c r="U644" s="48"/>
      <c r="V644" s="48"/>
      <c r="W644" s="48"/>
      <c r="X644" s="48"/>
      <c r="Y644" s="48"/>
      <c r="Z644" s="48"/>
    </row>
    <row r="645" spans="1:26" ht="15.75" customHeight="1">
      <c r="A645" s="48"/>
      <c r="B645" s="48"/>
      <c r="C645" s="48"/>
      <c r="D645" s="48"/>
      <c r="E645" s="48"/>
      <c r="F645" s="48"/>
      <c r="G645" s="48"/>
      <c r="H645" s="48"/>
      <c r="I645" s="48"/>
      <c r="J645" s="48"/>
      <c r="K645" s="1734"/>
      <c r="L645" s="45"/>
      <c r="M645" s="48"/>
      <c r="N645" s="48"/>
      <c r="O645" s="48"/>
      <c r="P645" s="48"/>
      <c r="Q645" s="48"/>
      <c r="R645" s="48"/>
      <c r="S645" s="48"/>
      <c r="T645" s="48"/>
      <c r="U645" s="48"/>
      <c r="V645" s="48"/>
      <c r="W645" s="48"/>
      <c r="X645" s="48"/>
      <c r="Y645" s="48"/>
      <c r="Z645" s="48"/>
    </row>
    <row r="646" spans="1:26" ht="15.75" customHeight="1">
      <c r="A646" s="48"/>
      <c r="B646" s="48"/>
      <c r="C646" s="48"/>
      <c r="D646" s="48"/>
      <c r="E646" s="48"/>
      <c r="F646" s="48"/>
      <c r="G646" s="48"/>
      <c r="H646" s="48"/>
      <c r="I646" s="48"/>
      <c r="J646" s="48"/>
      <c r="K646" s="1734"/>
      <c r="L646" s="45"/>
      <c r="M646" s="48"/>
      <c r="N646" s="48"/>
      <c r="O646" s="48"/>
      <c r="P646" s="48"/>
      <c r="Q646" s="48"/>
      <c r="R646" s="48"/>
      <c r="S646" s="48"/>
      <c r="T646" s="48"/>
      <c r="U646" s="48"/>
      <c r="V646" s="48"/>
      <c r="W646" s="48"/>
      <c r="X646" s="48"/>
      <c r="Y646" s="48"/>
      <c r="Z646" s="48"/>
    </row>
    <row r="647" spans="1:26" ht="15.75" customHeight="1">
      <c r="A647" s="48"/>
      <c r="B647" s="48"/>
      <c r="C647" s="48"/>
      <c r="D647" s="48"/>
      <c r="E647" s="48"/>
      <c r="F647" s="48"/>
      <c r="G647" s="48"/>
      <c r="H647" s="48"/>
      <c r="I647" s="48"/>
      <c r="J647" s="48"/>
      <c r="K647" s="1734"/>
      <c r="L647" s="45"/>
      <c r="M647" s="48"/>
      <c r="N647" s="48"/>
      <c r="O647" s="48"/>
      <c r="P647" s="48"/>
      <c r="Q647" s="48"/>
      <c r="R647" s="48"/>
      <c r="S647" s="48"/>
      <c r="T647" s="48"/>
      <c r="U647" s="48"/>
      <c r="V647" s="48"/>
      <c r="W647" s="48"/>
      <c r="X647" s="48"/>
      <c r="Y647" s="48"/>
      <c r="Z647" s="48"/>
    </row>
    <row r="648" spans="1:26" ht="15.75" customHeight="1">
      <c r="A648" s="48"/>
      <c r="B648" s="48"/>
      <c r="C648" s="48"/>
      <c r="D648" s="48"/>
      <c r="E648" s="48"/>
      <c r="F648" s="48"/>
      <c r="G648" s="48"/>
      <c r="H648" s="48"/>
      <c r="I648" s="48"/>
      <c r="J648" s="48"/>
      <c r="K648" s="1734"/>
      <c r="L648" s="45"/>
      <c r="M648" s="48"/>
      <c r="N648" s="48"/>
      <c r="O648" s="48"/>
      <c r="P648" s="48"/>
      <c r="Q648" s="48"/>
      <c r="R648" s="48"/>
      <c r="S648" s="48"/>
      <c r="T648" s="48"/>
      <c r="U648" s="48"/>
      <c r="V648" s="48"/>
      <c r="W648" s="48"/>
      <c r="X648" s="48"/>
      <c r="Y648" s="48"/>
      <c r="Z648" s="48"/>
    </row>
    <row r="649" spans="1:26" ht="15.75" customHeight="1">
      <c r="A649" s="48"/>
      <c r="B649" s="48"/>
      <c r="C649" s="48"/>
      <c r="D649" s="48"/>
      <c r="E649" s="48"/>
      <c r="F649" s="48"/>
      <c r="G649" s="48"/>
      <c r="H649" s="48"/>
      <c r="I649" s="48"/>
      <c r="J649" s="48"/>
      <c r="K649" s="1734"/>
      <c r="L649" s="45"/>
      <c r="M649" s="48"/>
      <c r="N649" s="48"/>
      <c r="O649" s="48"/>
      <c r="P649" s="48"/>
      <c r="Q649" s="48"/>
      <c r="R649" s="48"/>
      <c r="S649" s="48"/>
      <c r="T649" s="48"/>
      <c r="U649" s="48"/>
      <c r="V649" s="48"/>
      <c r="W649" s="48"/>
      <c r="X649" s="48"/>
      <c r="Y649" s="48"/>
      <c r="Z649" s="48"/>
    </row>
    <row r="650" spans="1:26" ht="15.75" customHeight="1">
      <c r="A650" s="48"/>
      <c r="B650" s="48"/>
      <c r="C650" s="48"/>
      <c r="D650" s="48"/>
      <c r="E650" s="48"/>
      <c r="F650" s="48"/>
      <c r="G650" s="48"/>
      <c r="H650" s="48"/>
      <c r="I650" s="48"/>
      <c r="J650" s="48"/>
      <c r="K650" s="1734"/>
      <c r="L650" s="45"/>
      <c r="M650" s="48"/>
      <c r="N650" s="48"/>
      <c r="O650" s="48"/>
      <c r="P650" s="48"/>
      <c r="Q650" s="48"/>
      <c r="R650" s="48"/>
      <c r="S650" s="48"/>
      <c r="T650" s="48"/>
      <c r="U650" s="48"/>
      <c r="V650" s="48"/>
      <c r="W650" s="48"/>
      <c r="X650" s="48"/>
      <c r="Y650" s="48"/>
      <c r="Z650" s="48"/>
    </row>
    <row r="651" spans="1:26" ht="15.75" customHeight="1">
      <c r="A651" s="48"/>
      <c r="B651" s="48"/>
      <c r="C651" s="48"/>
      <c r="D651" s="48"/>
      <c r="E651" s="48"/>
      <c r="F651" s="48"/>
      <c r="G651" s="48"/>
      <c r="H651" s="48"/>
      <c r="I651" s="48"/>
      <c r="J651" s="48"/>
      <c r="K651" s="1734"/>
      <c r="L651" s="45"/>
      <c r="M651" s="48"/>
      <c r="N651" s="48"/>
      <c r="O651" s="48"/>
      <c r="P651" s="48"/>
      <c r="Q651" s="48"/>
      <c r="R651" s="48"/>
      <c r="S651" s="48"/>
      <c r="T651" s="48"/>
      <c r="U651" s="48"/>
      <c r="V651" s="48"/>
      <c r="W651" s="48"/>
      <c r="X651" s="48"/>
      <c r="Y651" s="48"/>
      <c r="Z651" s="48"/>
    </row>
    <row r="652" spans="1:26" ht="15.75" customHeight="1">
      <c r="A652" s="48"/>
      <c r="B652" s="48"/>
      <c r="C652" s="48"/>
      <c r="D652" s="48"/>
      <c r="E652" s="48"/>
      <c r="F652" s="48"/>
      <c r="G652" s="48"/>
      <c r="H652" s="48"/>
      <c r="I652" s="48"/>
      <c r="J652" s="48"/>
      <c r="K652" s="1734"/>
      <c r="L652" s="45"/>
      <c r="M652" s="48"/>
      <c r="N652" s="48"/>
      <c r="O652" s="48"/>
      <c r="P652" s="48"/>
      <c r="Q652" s="48"/>
      <c r="R652" s="48"/>
      <c r="S652" s="48"/>
      <c r="T652" s="48"/>
      <c r="U652" s="48"/>
      <c r="V652" s="48"/>
      <c r="W652" s="48"/>
      <c r="X652" s="48"/>
      <c r="Y652" s="48"/>
      <c r="Z652" s="48"/>
    </row>
    <row r="653" spans="1:26" ht="15.75" customHeight="1">
      <c r="A653" s="48"/>
      <c r="B653" s="48"/>
      <c r="C653" s="48"/>
      <c r="D653" s="48"/>
      <c r="E653" s="48"/>
      <c r="F653" s="48"/>
      <c r="G653" s="48"/>
      <c r="H653" s="48"/>
      <c r="I653" s="48"/>
      <c r="J653" s="48"/>
      <c r="K653" s="1734"/>
      <c r="L653" s="45"/>
      <c r="M653" s="48"/>
      <c r="N653" s="48"/>
      <c r="O653" s="48"/>
      <c r="P653" s="48"/>
      <c r="Q653" s="48"/>
      <c r="R653" s="48"/>
      <c r="S653" s="48"/>
      <c r="T653" s="48"/>
      <c r="U653" s="48"/>
      <c r="V653" s="48"/>
      <c r="W653" s="48"/>
      <c r="X653" s="48"/>
      <c r="Y653" s="48"/>
      <c r="Z653" s="48"/>
    </row>
    <row r="654" spans="1:26" ht="15.75" customHeight="1">
      <c r="A654" s="48"/>
      <c r="B654" s="48"/>
      <c r="C654" s="48"/>
      <c r="D654" s="48"/>
      <c r="E654" s="48"/>
      <c r="F654" s="48"/>
      <c r="G654" s="48"/>
      <c r="H654" s="48"/>
      <c r="I654" s="48"/>
      <c r="J654" s="48"/>
      <c r="K654" s="1734"/>
      <c r="L654" s="45"/>
      <c r="M654" s="48"/>
      <c r="N654" s="48"/>
      <c r="O654" s="48"/>
      <c r="P654" s="48"/>
      <c r="Q654" s="48"/>
      <c r="R654" s="48"/>
      <c r="S654" s="48"/>
      <c r="T654" s="48"/>
      <c r="U654" s="48"/>
      <c r="V654" s="48"/>
      <c r="W654" s="48"/>
      <c r="X654" s="48"/>
      <c r="Y654" s="48"/>
      <c r="Z654" s="48"/>
    </row>
    <row r="655" spans="1:26" ht="15.75" customHeight="1">
      <c r="A655" s="48"/>
      <c r="B655" s="48"/>
      <c r="C655" s="48"/>
      <c r="D655" s="48"/>
      <c r="E655" s="48"/>
      <c r="F655" s="48"/>
      <c r="G655" s="48"/>
      <c r="H655" s="48"/>
      <c r="I655" s="48"/>
      <c r="J655" s="48"/>
      <c r="K655" s="1734"/>
      <c r="L655" s="45"/>
      <c r="M655" s="48"/>
      <c r="N655" s="48"/>
      <c r="O655" s="48"/>
      <c r="P655" s="48"/>
      <c r="Q655" s="48"/>
      <c r="R655" s="48"/>
      <c r="S655" s="48"/>
      <c r="T655" s="48"/>
      <c r="U655" s="48"/>
      <c r="V655" s="48"/>
      <c r="W655" s="48"/>
      <c r="X655" s="48"/>
      <c r="Y655" s="48"/>
      <c r="Z655" s="48"/>
    </row>
    <row r="656" spans="1:26" ht="15.75" customHeight="1">
      <c r="A656" s="48"/>
      <c r="B656" s="48"/>
      <c r="C656" s="48"/>
      <c r="D656" s="48"/>
      <c r="E656" s="48"/>
      <c r="F656" s="48"/>
      <c r="G656" s="48"/>
      <c r="H656" s="48"/>
      <c r="I656" s="48"/>
      <c r="J656" s="48"/>
      <c r="K656" s="1734"/>
      <c r="L656" s="45"/>
      <c r="M656" s="48"/>
      <c r="N656" s="48"/>
      <c r="O656" s="48"/>
      <c r="P656" s="48"/>
      <c r="Q656" s="48"/>
      <c r="R656" s="48"/>
      <c r="S656" s="48"/>
      <c r="T656" s="48"/>
      <c r="U656" s="48"/>
      <c r="V656" s="48"/>
      <c r="W656" s="48"/>
      <c r="X656" s="48"/>
      <c r="Y656" s="48"/>
      <c r="Z656" s="48"/>
    </row>
    <row r="657" spans="1:26" ht="15.75" customHeight="1">
      <c r="A657" s="48"/>
      <c r="B657" s="48"/>
      <c r="C657" s="48"/>
      <c r="D657" s="48"/>
      <c r="E657" s="48"/>
      <c r="F657" s="48"/>
      <c r="G657" s="48"/>
      <c r="H657" s="48"/>
      <c r="I657" s="48"/>
      <c r="J657" s="48"/>
      <c r="K657" s="1734"/>
      <c r="L657" s="45"/>
      <c r="M657" s="48"/>
      <c r="N657" s="48"/>
      <c r="O657" s="48"/>
      <c r="P657" s="48"/>
      <c r="Q657" s="48"/>
      <c r="R657" s="48"/>
      <c r="S657" s="48"/>
      <c r="T657" s="48"/>
      <c r="U657" s="48"/>
      <c r="V657" s="48"/>
      <c r="W657" s="48"/>
      <c r="X657" s="48"/>
      <c r="Y657" s="48"/>
      <c r="Z657" s="48"/>
    </row>
    <row r="658" spans="1:26" ht="15.75" customHeight="1">
      <c r="A658" s="48"/>
      <c r="B658" s="48"/>
      <c r="C658" s="48"/>
      <c r="D658" s="48"/>
      <c r="E658" s="48"/>
      <c r="F658" s="48"/>
      <c r="G658" s="48"/>
      <c r="H658" s="48"/>
      <c r="I658" s="48"/>
      <c r="J658" s="48"/>
      <c r="K658" s="1734"/>
      <c r="L658" s="45"/>
      <c r="M658" s="48"/>
      <c r="N658" s="48"/>
      <c r="O658" s="48"/>
      <c r="P658" s="48"/>
      <c r="Q658" s="48"/>
      <c r="R658" s="48"/>
      <c r="S658" s="48"/>
      <c r="T658" s="48"/>
      <c r="U658" s="48"/>
      <c r="V658" s="48"/>
      <c r="W658" s="48"/>
      <c r="X658" s="48"/>
      <c r="Y658" s="48"/>
      <c r="Z658" s="48"/>
    </row>
    <row r="659" spans="1:26" ht="15.75" customHeight="1">
      <c r="A659" s="48"/>
      <c r="B659" s="48"/>
      <c r="C659" s="48"/>
      <c r="D659" s="48"/>
      <c r="E659" s="48"/>
      <c r="F659" s="48"/>
      <c r="G659" s="48"/>
      <c r="H659" s="48"/>
      <c r="I659" s="48"/>
      <c r="J659" s="48"/>
      <c r="K659" s="1734"/>
      <c r="L659" s="45"/>
      <c r="M659" s="48"/>
      <c r="N659" s="48"/>
      <c r="O659" s="48"/>
      <c r="P659" s="48"/>
      <c r="Q659" s="48"/>
      <c r="R659" s="48"/>
      <c r="S659" s="48"/>
      <c r="T659" s="48"/>
      <c r="U659" s="48"/>
      <c r="V659" s="48"/>
      <c r="W659" s="48"/>
      <c r="X659" s="48"/>
      <c r="Y659" s="48"/>
      <c r="Z659" s="48"/>
    </row>
    <row r="660" spans="1:26" ht="15.75" customHeight="1">
      <c r="A660" s="48"/>
      <c r="B660" s="48"/>
      <c r="C660" s="48"/>
      <c r="D660" s="48"/>
      <c r="E660" s="48"/>
      <c r="F660" s="48"/>
      <c r="G660" s="48"/>
      <c r="H660" s="48"/>
      <c r="I660" s="48"/>
      <c r="J660" s="48"/>
      <c r="K660" s="1734"/>
      <c r="L660" s="45"/>
      <c r="M660" s="48"/>
      <c r="N660" s="48"/>
      <c r="O660" s="48"/>
      <c r="P660" s="48"/>
      <c r="Q660" s="48"/>
      <c r="R660" s="48"/>
      <c r="S660" s="48"/>
      <c r="T660" s="48"/>
      <c r="U660" s="48"/>
      <c r="V660" s="48"/>
      <c r="W660" s="48"/>
      <c r="X660" s="48"/>
      <c r="Y660" s="48"/>
      <c r="Z660" s="48"/>
    </row>
    <row r="661" spans="1:26" ht="15.75" customHeight="1">
      <c r="A661" s="48"/>
      <c r="B661" s="48"/>
      <c r="C661" s="48"/>
      <c r="D661" s="48"/>
      <c r="E661" s="48"/>
      <c r="F661" s="48"/>
      <c r="G661" s="48"/>
      <c r="H661" s="48"/>
      <c r="I661" s="48"/>
      <c r="J661" s="48"/>
      <c r="K661" s="1734"/>
      <c r="L661" s="45"/>
      <c r="M661" s="48"/>
      <c r="N661" s="48"/>
      <c r="O661" s="48"/>
      <c r="P661" s="48"/>
      <c r="Q661" s="48"/>
      <c r="R661" s="48"/>
      <c r="S661" s="48"/>
      <c r="T661" s="48"/>
      <c r="U661" s="48"/>
      <c r="V661" s="48"/>
      <c r="W661" s="48"/>
      <c r="X661" s="48"/>
      <c r="Y661" s="48"/>
      <c r="Z661" s="48"/>
    </row>
    <row r="662" spans="1:26" ht="15.75" customHeight="1">
      <c r="A662" s="48"/>
      <c r="B662" s="48"/>
      <c r="C662" s="48"/>
      <c r="D662" s="48"/>
      <c r="E662" s="48"/>
      <c r="F662" s="48"/>
      <c r="G662" s="48"/>
      <c r="H662" s="48"/>
      <c r="I662" s="48"/>
      <c r="J662" s="48"/>
      <c r="K662" s="1734"/>
      <c r="L662" s="45"/>
      <c r="M662" s="48"/>
      <c r="N662" s="48"/>
      <c r="O662" s="48"/>
      <c r="P662" s="48"/>
      <c r="Q662" s="48"/>
      <c r="R662" s="48"/>
      <c r="S662" s="48"/>
      <c r="T662" s="48"/>
      <c r="U662" s="48"/>
      <c r="V662" s="48"/>
      <c r="W662" s="48"/>
      <c r="X662" s="48"/>
      <c r="Y662" s="48"/>
      <c r="Z662" s="48"/>
    </row>
    <row r="663" spans="1:26" ht="15.75" customHeight="1">
      <c r="A663" s="48"/>
      <c r="B663" s="48"/>
      <c r="C663" s="48"/>
      <c r="D663" s="48"/>
      <c r="E663" s="48"/>
      <c r="F663" s="48"/>
      <c r="G663" s="48"/>
      <c r="H663" s="48"/>
      <c r="I663" s="48"/>
      <c r="J663" s="48"/>
      <c r="K663" s="1734"/>
      <c r="L663" s="45"/>
      <c r="M663" s="48"/>
      <c r="N663" s="48"/>
      <c r="O663" s="48"/>
      <c r="P663" s="48"/>
      <c r="Q663" s="48"/>
      <c r="R663" s="48"/>
      <c r="S663" s="48"/>
      <c r="T663" s="48"/>
      <c r="U663" s="48"/>
      <c r="V663" s="48"/>
      <c r="W663" s="48"/>
      <c r="X663" s="48"/>
      <c r="Y663" s="48"/>
      <c r="Z663" s="48"/>
    </row>
    <row r="664" spans="1:26" ht="15.75" customHeight="1">
      <c r="A664" s="48"/>
      <c r="B664" s="48"/>
      <c r="C664" s="48"/>
      <c r="D664" s="48"/>
      <c r="E664" s="48"/>
      <c r="F664" s="48"/>
      <c r="G664" s="48"/>
      <c r="H664" s="48"/>
      <c r="I664" s="48"/>
      <c r="J664" s="48"/>
      <c r="K664" s="1734"/>
      <c r="L664" s="45"/>
      <c r="M664" s="48"/>
      <c r="N664" s="48"/>
      <c r="O664" s="48"/>
      <c r="P664" s="48"/>
      <c r="Q664" s="48"/>
      <c r="R664" s="48"/>
      <c r="S664" s="48"/>
      <c r="T664" s="48"/>
      <c r="U664" s="48"/>
      <c r="V664" s="48"/>
      <c r="W664" s="48"/>
      <c r="X664" s="48"/>
      <c r="Y664" s="48"/>
      <c r="Z664" s="48"/>
    </row>
    <row r="665" spans="1:26" ht="15.75" customHeight="1">
      <c r="A665" s="48"/>
      <c r="B665" s="48"/>
      <c r="C665" s="48"/>
      <c r="D665" s="48"/>
      <c r="E665" s="48"/>
      <c r="F665" s="48"/>
      <c r="G665" s="48"/>
      <c r="H665" s="48"/>
      <c r="I665" s="48"/>
      <c r="J665" s="48"/>
      <c r="K665" s="1734"/>
      <c r="L665" s="45"/>
      <c r="M665" s="48"/>
      <c r="N665" s="48"/>
      <c r="O665" s="48"/>
      <c r="P665" s="48"/>
      <c r="Q665" s="48"/>
      <c r="R665" s="48"/>
      <c r="S665" s="48"/>
      <c r="T665" s="48"/>
      <c r="U665" s="48"/>
      <c r="V665" s="48"/>
      <c r="W665" s="48"/>
      <c r="X665" s="48"/>
      <c r="Y665" s="48"/>
      <c r="Z665" s="48"/>
    </row>
    <row r="666" spans="1:26" ht="15.75" customHeight="1">
      <c r="A666" s="48"/>
      <c r="B666" s="48"/>
      <c r="C666" s="48"/>
      <c r="D666" s="48"/>
      <c r="E666" s="48"/>
      <c r="F666" s="48"/>
      <c r="G666" s="48"/>
      <c r="H666" s="48"/>
      <c r="I666" s="48"/>
      <c r="J666" s="48"/>
      <c r="K666" s="1734"/>
      <c r="L666" s="45"/>
      <c r="M666" s="48"/>
      <c r="N666" s="48"/>
      <c r="O666" s="48"/>
      <c r="P666" s="48"/>
      <c r="Q666" s="48"/>
      <c r="R666" s="48"/>
      <c r="S666" s="48"/>
      <c r="T666" s="48"/>
      <c r="U666" s="48"/>
      <c r="V666" s="48"/>
      <c r="W666" s="48"/>
      <c r="X666" s="48"/>
      <c r="Y666" s="48"/>
      <c r="Z666" s="48"/>
    </row>
    <row r="667" spans="1:26" ht="15.75" customHeight="1">
      <c r="A667" s="48"/>
      <c r="B667" s="48"/>
      <c r="C667" s="48"/>
      <c r="D667" s="48"/>
      <c r="E667" s="48"/>
      <c r="F667" s="48"/>
      <c r="G667" s="48"/>
      <c r="H667" s="48"/>
      <c r="I667" s="48"/>
      <c r="J667" s="48"/>
      <c r="K667" s="1734"/>
      <c r="L667" s="45"/>
      <c r="M667" s="48"/>
      <c r="N667" s="48"/>
      <c r="O667" s="48"/>
      <c r="P667" s="48"/>
      <c r="Q667" s="48"/>
      <c r="R667" s="48"/>
      <c r="S667" s="48"/>
      <c r="T667" s="48"/>
      <c r="U667" s="48"/>
      <c r="V667" s="48"/>
      <c r="W667" s="48"/>
      <c r="X667" s="48"/>
      <c r="Y667" s="48"/>
      <c r="Z667" s="48"/>
    </row>
    <row r="668" spans="1:26" ht="15.75" customHeight="1">
      <c r="A668" s="48"/>
      <c r="B668" s="48"/>
      <c r="C668" s="48"/>
      <c r="D668" s="48"/>
      <c r="E668" s="48"/>
      <c r="F668" s="48"/>
      <c r="G668" s="48"/>
      <c r="H668" s="48"/>
      <c r="I668" s="48"/>
      <c r="J668" s="48"/>
      <c r="K668" s="1734"/>
      <c r="L668" s="45"/>
      <c r="M668" s="48"/>
      <c r="N668" s="48"/>
      <c r="O668" s="48"/>
      <c r="P668" s="48"/>
      <c r="Q668" s="48"/>
      <c r="R668" s="48"/>
      <c r="S668" s="48"/>
      <c r="T668" s="48"/>
      <c r="U668" s="48"/>
      <c r="V668" s="48"/>
      <c r="W668" s="48"/>
      <c r="X668" s="48"/>
      <c r="Y668" s="48"/>
      <c r="Z668" s="48"/>
    </row>
    <row r="669" spans="1:26" ht="15.75" customHeight="1">
      <c r="A669" s="48"/>
      <c r="B669" s="48"/>
      <c r="C669" s="48"/>
      <c r="D669" s="48"/>
      <c r="E669" s="48"/>
      <c r="F669" s="48"/>
      <c r="G669" s="48"/>
      <c r="H669" s="48"/>
      <c r="I669" s="48"/>
      <c r="J669" s="48"/>
      <c r="K669" s="1734"/>
      <c r="L669" s="45"/>
      <c r="M669" s="48"/>
      <c r="N669" s="48"/>
      <c r="O669" s="48"/>
      <c r="P669" s="48"/>
      <c r="Q669" s="48"/>
      <c r="R669" s="48"/>
      <c r="S669" s="48"/>
      <c r="T669" s="48"/>
      <c r="U669" s="48"/>
      <c r="V669" s="48"/>
      <c r="W669" s="48"/>
      <c r="X669" s="48"/>
      <c r="Y669" s="48"/>
      <c r="Z669" s="48"/>
    </row>
    <row r="670" spans="1:26" ht="15.75" customHeight="1">
      <c r="A670" s="48"/>
      <c r="B670" s="48"/>
      <c r="C670" s="48"/>
      <c r="D670" s="48"/>
      <c r="E670" s="48"/>
      <c r="F670" s="48"/>
      <c r="G670" s="48"/>
      <c r="H670" s="48"/>
      <c r="I670" s="48"/>
      <c r="J670" s="48"/>
      <c r="K670" s="1734"/>
      <c r="L670" s="45"/>
      <c r="M670" s="48"/>
      <c r="N670" s="48"/>
      <c r="O670" s="48"/>
      <c r="P670" s="48"/>
      <c r="Q670" s="48"/>
      <c r="R670" s="48"/>
      <c r="S670" s="48"/>
      <c r="T670" s="48"/>
      <c r="U670" s="48"/>
      <c r="V670" s="48"/>
      <c r="W670" s="48"/>
      <c r="X670" s="48"/>
      <c r="Y670" s="48"/>
      <c r="Z670" s="48"/>
    </row>
    <row r="671" spans="1:26" ht="15.75" customHeight="1">
      <c r="A671" s="48"/>
      <c r="B671" s="48"/>
      <c r="C671" s="48"/>
      <c r="D671" s="48"/>
      <c r="E671" s="48"/>
      <c r="F671" s="48"/>
      <c r="G671" s="48"/>
      <c r="H671" s="48"/>
      <c r="I671" s="48"/>
      <c r="J671" s="48"/>
      <c r="K671" s="1734"/>
      <c r="L671" s="45"/>
      <c r="M671" s="48"/>
      <c r="N671" s="48"/>
      <c r="O671" s="48"/>
      <c r="P671" s="48"/>
      <c r="Q671" s="48"/>
      <c r="R671" s="48"/>
      <c r="S671" s="48"/>
      <c r="T671" s="48"/>
      <c r="U671" s="48"/>
      <c r="V671" s="48"/>
      <c r="W671" s="48"/>
      <c r="X671" s="48"/>
      <c r="Y671" s="48"/>
      <c r="Z671" s="48"/>
    </row>
    <row r="672" spans="1:26" ht="15.75" customHeight="1">
      <c r="A672" s="48"/>
      <c r="B672" s="48"/>
      <c r="C672" s="48"/>
      <c r="D672" s="48"/>
      <c r="E672" s="48"/>
      <c r="F672" s="48"/>
      <c r="G672" s="48"/>
      <c r="H672" s="48"/>
      <c r="I672" s="48"/>
      <c r="J672" s="48"/>
      <c r="K672" s="1734"/>
      <c r="L672" s="45"/>
      <c r="M672" s="48"/>
      <c r="N672" s="48"/>
      <c r="O672" s="48"/>
      <c r="P672" s="48"/>
      <c r="Q672" s="48"/>
      <c r="R672" s="48"/>
      <c r="S672" s="48"/>
      <c r="T672" s="48"/>
      <c r="U672" s="48"/>
      <c r="V672" s="48"/>
      <c r="W672" s="48"/>
      <c r="X672" s="48"/>
      <c r="Y672" s="48"/>
      <c r="Z672" s="48"/>
    </row>
    <row r="673" spans="1:26" ht="15.75" customHeight="1">
      <c r="A673" s="48"/>
      <c r="B673" s="48"/>
      <c r="C673" s="48"/>
      <c r="D673" s="48"/>
      <c r="E673" s="48"/>
      <c r="F673" s="48"/>
      <c r="G673" s="48"/>
      <c r="H673" s="48"/>
      <c r="I673" s="48"/>
      <c r="J673" s="48"/>
      <c r="K673" s="1734"/>
      <c r="L673" s="45"/>
      <c r="M673" s="48"/>
      <c r="N673" s="48"/>
      <c r="O673" s="48"/>
      <c r="P673" s="48"/>
      <c r="Q673" s="48"/>
      <c r="R673" s="48"/>
      <c r="S673" s="48"/>
      <c r="T673" s="48"/>
      <c r="U673" s="48"/>
      <c r="V673" s="48"/>
      <c r="W673" s="48"/>
      <c r="X673" s="48"/>
      <c r="Y673" s="48"/>
      <c r="Z673" s="48"/>
    </row>
    <row r="674" spans="1:26" ht="15.75" customHeight="1">
      <c r="A674" s="48"/>
      <c r="B674" s="48"/>
      <c r="C674" s="48"/>
      <c r="D674" s="48"/>
      <c r="E674" s="48"/>
      <c r="F674" s="48"/>
      <c r="G674" s="48"/>
      <c r="H674" s="48"/>
      <c r="I674" s="48"/>
      <c r="J674" s="48"/>
      <c r="K674" s="1734"/>
      <c r="L674" s="45"/>
      <c r="M674" s="48"/>
      <c r="N674" s="48"/>
      <c r="O674" s="48"/>
      <c r="P674" s="48"/>
      <c r="Q674" s="48"/>
      <c r="R674" s="48"/>
      <c r="S674" s="48"/>
      <c r="T674" s="48"/>
      <c r="U674" s="48"/>
      <c r="V674" s="48"/>
      <c r="W674" s="48"/>
      <c r="X674" s="48"/>
      <c r="Y674" s="48"/>
      <c r="Z674" s="48"/>
    </row>
    <row r="675" spans="1:26" ht="15.75" customHeight="1">
      <c r="A675" s="48"/>
      <c r="B675" s="48"/>
      <c r="C675" s="48"/>
      <c r="D675" s="48"/>
      <c r="E675" s="48"/>
      <c r="F675" s="48"/>
      <c r="G675" s="48"/>
      <c r="H675" s="48"/>
      <c r="I675" s="48"/>
      <c r="J675" s="48"/>
      <c r="K675" s="1734"/>
      <c r="L675" s="45"/>
      <c r="M675" s="48"/>
      <c r="N675" s="48"/>
      <c r="O675" s="48"/>
      <c r="P675" s="48"/>
      <c r="Q675" s="48"/>
      <c r="R675" s="48"/>
      <c r="S675" s="48"/>
      <c r="T675" s="48"/>
      <c r="U675" s="48"/>
      <c r="V675" s="48"/>
      <c r="W675" s="48"/>
      <c r="X675" s="48"/>
      <c r="Y675" s="48"/>
      <c r="Z675" s="48"/>
    </row>
    <row r="676" spans="1:26" ht="15.75" customHeight="1">
      <c r="A676" s="48"/>
      <c r="B676" s="48"/>
      <c r="C676" s="48"/>
      <c r="D676" s="48"/>
      <c r="E676" s="48"/>
      <c r="F676" s="48"/>
      <c r="G676" s="48"/>
      <c r="H676" s="48"/>
      <c r="I676" s="48"/>
      <c r="J676" s="48"/>
      <c r="K676" s="1734"/>
      <c r="L676" s="45"/>
      <c r="M676" s="48"/>
      <c r="N676" s="48"/>
      <c r="O676" s="48"/>
      <c r="P676" s="48"/>
      <c r="Q676" s="48"/>
      <c r="R676" s="48"/>
      <c r="S676" s="48"/>
      <c r="T676" s="48"/>
      <c r="U676" s="48"/>
      <c r="V676" s="48"/>
      <c r="W676" s="48"/>
      <c r="X676" s="48"/>
      <c r="Y676" s="48"/>
      <c r="Z676" s="48"/>
    </row>
    <row r="677" spans="1:26" ht="15.75" customHeight="1">
      <c r="A677" s="48"/>
      <c r="B677" s="48"/>
      <c r="C677" s="48"/>
      <c r="D677" s="48"/>
      <c r="E677" s="48"/>
      <c r="F677" s="48"/>
      <c r="G677" s="48"/>
      <c r="H677" s="48"/>
      <c r="I677" s="48"/>
      <c r="J677" s="48"/>
      <c r="K677" s="1734"/>
      <c r="L677" s="45"/>
      <c r="M677" s="48"/>
      <c r="N677" s="48"/>
      <c r="O677" s="48"/>
      <c r="P677" s="48"/>
      <c r="Q677" s="48"/>
      <c r="R677" s="48"/>
      <c r="S677" s="48"/>
      <c r="T677" s="48"/>
      <c r="U677" s="48"/>
      <c r="V677" s="48"/>
      <c r="W677" s="48"/>
      <c r="X677" s="48"/>
      <c r="Y677" s="48"/>
      <c r="Z677" s="48"/>
    </row>
    <row r="678" spans="1:26" ht="15.75" customHeight="1">
      <c r="A678" s="48"/>
      <c r="B678" s="48"/>
      <c r="C678" s="48"/>
      <c r="D678" s="48"/>
      <c r="E678" s="48"/>
      <c r="F678" s="48"/>
      <c r="G678" s="48"/>
      <c r="H678" s="48"/>
      <c r="I678" s="48"/>
      <c r="J678" s="48"/>
      <c r="K678" s="1734"/>
      <c r="L678" s="45"/>
      <c r="M678" s="48"/>
      <c r="N678" s="48"/>
      <c r="O678" s="48"/>
      <c r="P678" s="48"/>
      <c r="Q678" s="48"/>
      <c r="R678" s="48"/>
      <c r="S678" s="48"/>
      <c r="T678" s="48"/>
      <c r="U678" s="48"/>
      <c r="V678" s="48"/>
      <c r="W678" s="48"/>
      <c r="X678" s="48"/>
      <c r="Y678" s="48"/>
      <c r="Z678" s="48"/>
    </row>
    <row r="679" spans="1:26" ht="15.75" customHeight="1">
      <c r="A679" s="48"/>
      <c r="B679" s="48"/>
      <c r="C679" s="48"/>
      <c r="D679" s="48"/>
      <c r="E679" s="48"/>
      <c r="F679" s="48"/>
      <c r="G679" s="48"/>
      <c r="H679" s="48"/>
      <c r="I679" s="48"/>
      <c r="J679" s="48"/>
      <c r="K679" s="1734"/>
      <c r="L679" s="45"/>
      <c r="M679" s="48"/>
      <c r="N679" s="48"/>
      <c r="O679" s="48"/>
      <c r="P679" s="48"/>
      <c r="Q679" s="48"/>
      <c r="R679" s="48"/>
      <c r="S679" s="48"/>
      <c r="T679" s="48"/>
      <c r="U679" s="48"/>
      <c r="V679" s="48"/>
      <c r="W679" s="48"/>
      <c r="X679" s="48"/>
      <c r="Y679" s="48"/>
      <c r="Z679" s="48"/>
    </row>
    <row r="680" spans="1:26" ht="15.75" customHeight="1">
      <c r="A680" s="48"/>
      <c r="B680" s="48"/>
      <c r="C680" s="48"/>
      <c r="D680" s="48"/>
      <c r="E680" s="48"/>
      <c r="F680" s="48"/>
      <c r="G680" s="48"/>
      <c r="H680" s="48"/>
      <c r="I680" s="48"/>
      <c r="J680" s="48"/>
      <c r="K680" s="1734"/>
      <c r="L680" s="45"/>
      <c r="M680" s="48"/>
      <c r="N680" s="48"/>
      <c r="O680" s="48"/>
      <c r="P680" s="48"/>
      <c r="Q680" s="48"/>
      <c r="R680" s="48"/>
      <c r="S680" s="48"/>
      <c r="T680" s="48"/>
      <c r="U680" s="48"/>
      <c r="V680" s="48"/>
      <c r="W680" s="48"/>
      <c r="X680" s="48"/>
      <c r="Y680" s="48"/>
      <c r="Z680" s="48"/>
    </row>
    <row r="681" spans="1:26" ht="15.75" customHeight="1">
      <c r="A681" s="48"/>
      <c r="B681" s="48"/>
      <c r="C681" s="48"/>
      <c r="D681" s="48"/>
      <c r="E681" s="48"/>
      <c r="F681" s="48"/>
      <c r="G681" s="48"/>
      <c r="H681" s="48"/>
      <c r="I681" s="48"/>
      <c r="J681" s="48"/>
      <c r="K681" s="1734"/>
      <c r="L681" s="45"/>
      <c r="M681" s="48"/>
      <c r="N681" s="48"/>
      <c r="O681" s="48"/>
      <c r="P681" s="48"/>
      <c r="Q681" s="48"/>
      <c r="R681" s="48"/>
      <c r="S681" s="48"/>
      <c r="T681" s="48"/>
      <c r="U681" s="48"/>
      <c r="V681" s="48"/>
      <c r="W681" s="48"/>
      <c r="X681" s="48"/>
      <c r="Y681" s="48"/>
      <c r="Z681" s="48"/>
    </row>
    <row r="682" spans="1:26" ht="15.75" customHeight="1">
      <c r="A682" s="48"/>
      <c r="B682" s="48"/>
      <c r="C682" s="48"/>
      <c r="D682" s="48"/>
      <c r="E682" s="48"/>
      <c r="F682" s="48"/>
      <c r="G682" s="48"/>
      <c r="H682" s="48"/>
      <c r="I682" s="48"/>
      <c r="J682" s="48"/>
      <c r="K682" s="1734"/>
      <c r="L682" s="45"/>
      <c r="M682" s="48"/>
      <c r="N682" s="48"/>
      <c r="O682" s="48"/>
      <c r="P682" s="48"/>
      <c r="Q682" s="48"/>
      <c r="R682" s="48"/>
      <c r="S682" s="48"/>
      <c r="T682" s="48"/>
      <c r="U682" s="48"/>
      <c r="V682" s="48"/>
      <c r="W682" s="48"/>
      <c r="X682" s="48"/>
      <c r="Y682" s="48"/>
      <c r="Z682" s="48"/>
    </row>
    <row r="683" spans="1:26" ht="15.75" customHeight="1">
      <c r="A683" s="48"/>
      <c r="B683" s="48"/>
      <c r="C683" s="48"/>
      <c r="D683" s="48"/>
      <c r="E683" s="48"/>
      <c r="F683" s="48"/>
      <c r="G683" s="48"/>
      <c r="H683" s="48"/>
      <c r="I683" s="48"/>
      <c r="J683" s="48"/>
      <c r="K683" s="1734"/>
      <c r="L683" s="45"/>
      <c r="M683" s="48"/>
      <c r="N683" s="48"/>
      <c r="O683" s="48"/>
      <c r="P683" s="48"/>
      <c r="Q683" s="48"/>
      <c r="R683" s="48"/>
      <c r="S683" s="48"/>
      <c r="T683" s="48"/>
      <c r="U683" s="48"/>
      <c r="V683" s="48"/>
      <c r="W683" s="48"/>
      <c r="X683" s="48"/>
      <c r="Y683" s="48"/>
      <c r="Z683" s="48"/>
    </row>
    <row r="684" spans="1:26" ht="15.75" customHeight="1">
      <c r="A684" s="48"/>
      <c r="B684" s="48"/>
      <c r="C684" s="48"/>
      <c r="D684" s="48"/>
      <c r="E684" s="48"/>
      <c r="F684" s="48"/>
      <c r="G684" s="48"/>
      <c r="H684" s="48"/>
      <c r="I684" s="48"/>
      <c r="J684" s="48"/>
      <c r="K684" s="1734"/>
      <c r="L684" s="45"/>
      <c r="M684" s="48"/>
      <c r="N684" s="48"/>
      <c r="O684" s="48"/>
      <c r="P684" s="48"/>
      <c r="Q684" s="48"/>
      <c r="R684" s="48"/>
      <c r="S684" s="48"/>
      <c r="T684" s="48"/>
      <c r="U684" s="48"/>
      <c r="V684" s="48"/>
      <c r="W684" s="48"/>
      <c r="X684" s="48"/>
      <c r="Y684" s="48"/>
      <c r="Z684" s="48"/>
    </row>
    <row r="685" spans="1:26" ht="15.75" customHeight="1">
      <c r="A685" s="48"/>
      <c r="B685" s="48"/>
      <c r="C685" s="48"/>
      <c r="D685" s="48"/>
      <c r="E685" s="48"/>
      <c r="F685" s="48"/>
      <c r="G685" s="48"/>
      <c r="H685" s="48"/>
      <c r="I685" s="48"/>
      <c r="J685" s="48"/>
      <c r="K685" s="1734"/>
      <c r="L685" s="45"/>
      <c r="M685" s="48"/>
      <c r="N685" s="48"/>
      <c r="O685" s="48"/>
      <c r="P685" s="48"/>
      <c r="Q685" s="48"/>
      <c r="R685" s="48"/>
      <c r="S685" s="48"/>
      <c r="T685" s="48"/>
      <c r="U685" s="48"/>
      <c r="V685" s="48"/>
      <c r="W685" s="48"/>
      <c r="X685" s="48"/>
      <c r="Y685" s="48"/>
      <c r="Z685" s="48"/>
    </row>
    <row r="686" spans="1:26" ht="15.75" customHeight="1">
      <c r="A686" s="48"/>
      <c r="B686" s="48"/>
      <c r="C686" s="48"/>
      <c r="D686" s="48"/>
      <c r="E686" s="48"/>
      <c r="F686" s="48"/>
      <c r="G686" s="48"/>
      <c r="H686" s="48"/>
      <c r="I686" s="48"/>
      <c r="J686" s="48"/>
      <c r="K686" s="1734"/>
      <c r="L686" s="45"/>
      <c r="M686" s="48"/>
      <c r="N686" s="48"/>
      <c r="O686" s="48"/>
      <c r="P686" s="48"/>
      <c r="Q686" s="48"/>
      <c r="R686" s="48"/>
      <c r="S686" s="48"/>
      <c r="T686" s="48"/>
      <c r="U686" s="48"/>
      <c r="V686" s="48"/>
      <c r="W686" s="48"/>
      <c r="X686" s="48"/>
      <c r="Y686" s="48"/>
      <c r="Z686" s="48"/>
    </row>
    <row r="687" spans="1:26" ht="15.75" customHeight="1">
      <c r="A687" s="48"/>
      <c r="B687" s="48"/>
      <c r="C687" s="48"/>
      <c r="D687" s="48"/>
      <c r="E687" s="48"/>
      <c r="F687" s="48"/>
      <c r="G687" s="48"/>
      <c r="H687" s="48"/>
      <c r="I687" s="48"/>
      <c r="J687" s="48"/>
      <c r="K687" s="1734"/>
      <c r="L687" s="45"/>
      <c r="M687" s="48"/>
      <c r="N687" s="48"/>
      <c r="O687" s="48"/>
      <c r="P687" s="48"/>
      <c r="Q687" s="48"/>
      <c r="R687" s="48"/>
      <c r="S687" s="48"/>
      <c r="T687" s="48"/>
      <c r="U687" s="48"/>
      <c r="V687" s="48"/>
      <c r="W687" s="48"/>
      <c r="X687" s="48"/>
      <c r="Y687" s="48"/>
      <c r="Z687" s="48"/>
    </row>
    <row r="688" spans="1:26" ht="15.75" customHeight="1">
      <c r="A688" s="48"/>
      <c r="B688" s="48"/>
      <c r="C688" s="48"/>
      <c r="D688" s="48"/>
      <c r="E688" s="48"/>
      <c r="F688" s="48"/>
      <c r="G688" s="48"/>
      <c r="H688" s="48"/>
      <c r="I688" s="48"/>
      <c r="J688" s="48"/>
      <c r="K688" s="1734"/>
      <c r="L688" s="45"/>
      <c r="M688" s="48"/>
      <c r="N688" s="48"/>
      <c r="O688" s="48"/>
      <c r="P688" s="48"/>
      <c r="Q688" s="48"/>
      <c r="R688" s="48"/>
      <c r="S688" s="48"/>
      <c r="T688" s="48"/>
      <c r="U688" s="48"/>
      <c r="V688" s="48"/>
      <c r="W688" s="48"/>
      <c r="X688" s="48"/>
      <c r="Y688" s="48"/>
      <c r="Z688" s="48"/>
    </row>
    <row r="689" spans="1:26" ht="15.75" customHeight="1">
      <c r="A689" s="48"/>
      <c r="B689" s="48"/>
      <c r="C689" s="48"/>
      <c r="D689" s="48"/>
      <c r="E689" s="48"/>
      <c r="F689" s="48"/>
      <c r="G689" s="48"/>
      <c r="H689" s="48"/>
      <c r="I689" s="48"/>
      <c r="J689" s="48"/>
      <c r="K689" s="1734"/>
      <c r="L689" s="45"/>
      <c r="M689" s="48"/>
      <c r="N689" s="48"/>
      <c r="O689" s="48"/>
      <c r="P689" s="48"/>
      <c r="Q689" s="48"/>
      <c r="R689" s="48"/>
      <c r="S689" s="48"/>
      <c r="T689" s="48"/>
      <c r="U689" s="48"/>
      <c r="V689" s="48"/>
      <c r="W689" s="48"/>
      <c r="X689" s="48"/>
      <c r="Y689" s="48"/>
      <c r="Z689" s="48"/>
    </row>
    <row r="690" spans="1:26" ht="15.75" customHeight="1">
      <c r="A690" s="48"/>
      <c r="B690" s="48"/>
      <c r="C690" s="48"/>
      <c r="D690" s="48"/>
      <c r="E690" s="48"/>
      <c r="F690" s="48"/>
      <c r="G690" s="48"/>
      <c r="H690" s="48"/>
      <c r="I690" s="48"/>
      <c r="J690" s="48"/>
      <c r="K690" s="1734"/>
      <c r="L690" s="45"/>
      <c r="M690" s="48"/>
      <c r="N690" s="48"/>
      <c r="O690" s="48"/>
      <c r="P690" s="48"/>
      <c r="Q690" s="48"/>
      <c r="R690" s="48"/>
      <c r="S690" s="48"/>
      <c r="T690" s="48"/>
      <c r="U690" s="48"/>
      <c r="V690" s="48"/>
      <c r="W690" s="48"/>
      <c r="X690" s="48"/>
      <c r="Y690" s="48"/>
      <c r="Z690" s="48"/>
    </row>
    <row r="691" spans="1:26" ht="15.75" customHeight="1">
      <c r="A691" s="48"/>
      <c r="B691" s="48"/>
      <c r="C691" s="48"/>
      <c r="D691" s="48"/>
      <c r="E691" s="48"/>
      <c r="F691" s="48"/>
      <c r="G691" s="48"/>
      <c r="H691" s="48"/>
      <c r="I691" s="48"/>
      <c r="J691" s="48"/>
      <c r="K691" s="1734"/>
      <c r="L691" s="45"/>
      <c r="M691" s="48"/>
      <c r="N691" s="48"/>
      <c r="O691" s="48"/>
      <c r="P691" s="48"/>
      <c r="Q691" s="48"/>
      <c r="R691" s="48"/>
      <c r="S691" s="48"/>
      <c r="T691" s="48"/>
      <c r="U691" s="48"/>
      <c r="V691" s="48"/>
      <c r="W691" s="48"/>
      <c r="X691" s="48"/>
      <c r="Y691" s="48"/>
      <c r="Z691" s="48"/>
    </row>
    <row r="692" spans="1:26" ht="15.75" customHeight="1">
      <c r="A692" s="48"/>
      <c r="B692" s="48"/>
      <c r="C692" s="48"/>
      <c r="D692" s="48"/>
      <c r="E692" s="48"/>
      <c r="F692" s="48"/>
      <c r="G692" s="48"/>
      <c r="H692" s="48"/>
      <c r="I692" s="48"/>
      <c r="J692" s="48"/>
      <c r="K692" s="1734"/>
      <c r="L692" s="45"/>
      <c r="M692" s="48"/>
      <c r="N692" s="48"/>
      <c r="O692" s="48"/>
      <c r="P692" s="48"/>
      <c r="Q692" s="48"/>
      <c r="R692" s="48"/>
      <c r="S692" s="48"/>
      <c r="T692" s="48"/>
      <c r="U692" s="48"/>
      <c r="V692" s="48"/>
      <c r="W692" s="48"/>
      <c r="X692" s="48"/>
      <c r="Y692" s="48"/>
      <c r="Z692" s="48"/>
    </row>
    <row r="693" spans="1:26" ht="15.75" customHeight="1">
      <c r="A693" s="48"/>
      <c r="B693" s="48"/>
      <c r="C693" s="48"/>
      <c r="D693" s="48"/>
      <c r="E693" s="48"/>
      <c r="F693" s="48"/>
      <c r="G693" s="48"/>
      <c r="H693" s="48"/>
      <c r="I693" s="48"/>
      <c r="J693" s="48"/>
      <c r="K693" s="1734"/>
      <c r="L693" s="45"/>
      <c r="M693" s="48"/>
      <c r="N693" s="48"/>
      <c r="O693" s="48"/>
      <c r="P693" s="48"/>
      <c r="Q693" s="48"/>
      <c r="R693" s="48"/>
      <c r="S693" s="48"/>
      <c r="T693" s="48"/>
      <c r="U693" s="48"/>
      <c r="V693" s="48"/>
      <c r="W693" s="48"/>
      <c r="X693" s="48"/>
      <c r="Y693" s="48"/>
      <c r="Z693" s="48"/>
    </row>
    <row r="694" spans="1:26" ht="15.75" customHeight="1">
      <c r="A694" s="48"/>
      <c r="B694" s="48"/>
      <c r="C694" s="48"/>
      <c r="D694" s="48"/>
      <c r="E694" s="48"/>
      <c r="F694" s="48"/>
      <c r="G694" s="48"/>
      <c r="H694" s="48"/>
      <c r="I694" s="48"/>
      <c r="J694" s="48"/>
      <c r="K694" s="1734"/>
      <c r="L694" s="45"/>
      <c r="M694" s="48"/>
      <c r="N694" s="48"/>
      <c r="O694" s="48"/>
      <c r="P694" s="48"/>
      <c r="Q694" s="48"/>
      <c r="R694" s="48"/>
      <c r="S694" s="48"/>
      <c r="T694" s="48"/>
      <c r="U694" s="48"/>
      <c r="V694" s="48"/>
      <c r="W694" s="48"/>
      <c r="X694" s="48"/>
      <c r="Y694" s="48"/>
      <c r="Z694" s="48"/>
    </row>
    <row r="695" spans="1:26" ht="15.75" customHeight="1">
      <c r="A695" s="48"/>
      <c r="B695" s="48"/>
      <c r="C695" s="48"/>
      <c r="D695" s="48"/>
      <c r="E695" s="48"/>
      <c r="F695" s="48"/>
      <c r="G695" s="48"/>
      <c r="H695" s="48"/>
      <c r="I695" s="48"/>
      <c r="J695" s="48"/>
      <c r="K695" s="1734"/>
      <c r="L695" s="45"/>
      <c r="M695" s="48"/>
      <c r="N695" s="48"/>
      <c r="O695" s="48"/>
      <c r="P695" s="48"/>
      <c r="Q695" s="48"/>
      <c r="R695" s="48"/>
      <c r="S695" s="48"/>
      <c r="T695" s="48"/>
      <c r="U695" s="48"/>
      <c r="V695" s="48"/>
      <c r="W695" s="48"/>
      <c r="X695" s="48"/>
      <c r="Y695" s="48"/>
      <c r="Z695" s="48"/>
    </row>
    <row r="696" spans="1:26" ht="15.75" customHeight="1">
      <c r="A696" s="48"/>
      <c r="B696" s="48"/>
      <c r="C696" s="48"/>
      <c r="D696" s="48"/>
      <c r="E696" s="48"/>
      <c r="F696" s="48"/>
      <c r="G696" s="48"/>
      <c r="H696" s="48"/>
      <c r="I696" s="48"/>
      <c r="J696" s="48"/>
      <c r="K696" s="1734"/>
      <c r="L696" s="45"/>
      <c r="M696" s="48"/>
      <c r="N696" s="48"/>
      <c r="O696" s="48"/>
      <c r="P696" s="48"/>
      <c r="Q696" s="48"/>
      <c r="R696" s="48"/>
      <c r="S696" s="48"/>
      <c r="T696" s="48"/>
      <c r="U696" s="48"/>
      <c r="V696" s="48"/>
      <c r="W696" s="48"/>
      <c r="X696" s="48"/>
      <c r="Y696" s="48"/>
      <c r="Z696" s="48"/>
    </row>
    <row r="697" spans="1:26" ht="15.75" customHeight="1">
      <c r="A697" s="48"/>
      <c r="B697" s="48"/>
      <c r="C697" s="48"/>
      <c r="D697" s="48"/>
      <c r="E697" s="48"/>
      <c r="F697" s="48"/>
      <c r="G697" s="48"/>
      <c r="H697" s="48"/>
      <c r="I697" s="48"/>
      <c r="J697" s="48"/>
      <c r="K697" s="1734"/>
      <c r="L697" s="45"/>
      <c r="M697" s="48"/>
      <c r="N697" s="48"/>
      <c r="O697" s="48"/>
      <c r="P697" s="48"/>
      <c r="Q697" s="48"/>
      <c r="R697" s="48"/>
      <c r="S697" s="48"/>
      <c r="T697" s="48"/>
      <c r="U697" s="48"/>
      <c r="V697" s="48"/>
      <c r="W697" s="48"/>
      <c r="X697" s="48"/>
      <c r="Y697" s="48"/>
      <c r="Z697" s="48"/>
    </row>
    <row r="698" spans="1:26" ht="15.75" customHeight="1">
      <c r="A698" s="48"/>
      <c r="B698" s="48"/>
      <c r="C698" s="48"/>
      <c r="D698" s="48"/>
      <c r="E698" s="48"/>
      <c r="F698" s="48"/>
      <c r="G698" s="48"/>
      <c r="H698" s="48"/>
      <c r="I698" s="48"/>
      <c r="J698" s="48"/>
      <c r="K698" s="1734"/>
      <c r="L698" s="45"/>
      <c r="M698" s="48"/>
      <c r="N698" s="48"/>
      <c r="O698" s="48"/>
      <c r="P698" s="48"/>
      <c r="Q698" s="48"/>
      <c r="R698" s="48"/>
      <c r="S698" s="48"/>
      <c r="T698" s="48"/>
      <c r="U698" s="48"/>
      <c r="V698" s="48"/>
      <c r="W698" s="48"/>
      <c r="X698" s="48"/>
      <c r="Y698" s="48"/>
      <c r="Z698" s="48"/>
    </row>
    <row r="699" spans="1:26" ht="15.75" customHeight="1">
      <c r="A699" s="48"/>
      <c r="B699" s="48"/>
      <c r="C699" s="48"/>
      <c r="D699" s="48"/>
      <c r="E699" s="48"/>
      <c r="F699" s="48"/>
      <c r="G699" s="48"/>
      <c r="H699" s="48"/>
      <c r="I699" s="48"/>
      <c r="J699" s="48"/>
      <c r="K699" s="1734"/>
      <c r="L699" s="45"/>
      <c r="M699" s="48"/>
      <c r="N699" s="48"/>
      <c r="O699" s="48"/>
      <c r="P699" s="48"/>
      <c r="Q699" s="48"/>
      <c r="R699" s="48"/>
      <c r="S699" s="48"/>
      <c r="T699" s="48"/>
      <c r="U699" s="48"/>
      <c r="V699" s="48"/>
      <c r="W699" s="48"/>
      <c r="X699" s="48"/>
      <c r="Y699" s="48"/>
      <c r="Z699" s="48"/>
    </row>
    <row r="700" spans="1:26" ht="15.75" customHeight="1">
      <c r="A700" s="48"/>
      <c r="B700" s="48"/>
      <c r="C700" s="48"/>
      <c r="D700" s="48"/>
      <c r="E700" s="48"/>
      <c r="F700" s="48"/>
      <c r="G700" s="48"/>
      <c r="H700" s="48"/>
      <c r="I700" s="48"/>
      <c r="J700" s="48"/>
      <c r="K700" s="1734"/>
      <c r="L700" s="45"/>
      <c r="M700" s="48"/>
      <c r="N700" s="48"/>
      <c r="O700" s="48"/>
      <c r="P700" s="48"/>
      <c r="Q700" s="48"/>
      <c r="R700" s="48"/>
      <c r="S700" s="48"/>
      <c r="T700" s="48"/>
      <c r="U700" s="48"/>
      <c r="V700" s="48"/>
      <c r="W700" s="48"/>
      <c r="X700" s="48"/>
      <c r="Y700" s="48"/>
      <c r="Z700" s="48"/>
    </row>
    <row r="701" spans="1:26" ht="15.75" customHeight="1">
      <c r="A701" s="48"/>
      <c r="B701" s="48"/>
      <c r="C701" s="48"/>
      <c r="D701" s="48"/>
      <c r="E701" s="48"/>
      <c r="F701" s="48"/>
      <c r="G701" s="48"/>
      <c r="H701" s="48"/>
      <c r="I701" s="48"/>
      <c r="J701" s="48"/>
      <c r="K701" s="1734"/>
      <c r="L701" s="45"/>
      <c r="M701" s="48"/>
      <c r="N701" s="48"/>
      <c r="O701" s="48"/>
      <c r="P701" s="48"/>
      <c r="Q701" s="48"/>
      <c r="R701" s="48"/>
      <c r="S701" s="48"/>
      <c r="T701" s="48"/>
      <c r="U701" s="48"/>
      <c r="V701" s="48"/>
      <c r="W701" s="48"/>
      <c r="X701" s="48"/>
      <c r="Y701" s="48"/>
      <c r="Z701" s="48"/>
    </row>
    <row r="702" spans="1:26" ht="15.75" customHeight="1">
      <c r="A702" s="48"/>
      <c r="B702" s="48"/>
      <c r="C702" s="48"/>
      <c r="D702" s="48"/>
      <c r="E702" s="48"/>
      <c r="F702" s="48"/>
      <c r="G702" s="48"/>
      <c r="H702" s="48"/>
      <c r="I702" s="48"/>
      <c r="J702" s="48"/>
      <c r="K702" s="1734"/>
      <c r="L702" s="45"/>
      <c r="M702" s="48"/>
      <c r="N702" s="48"/>
      <c r="O702" s="48"/>
      <c r="P702" s="48"/>
      <c r="Q702" s="48"/>
      <c r="R702" s="48"/>
      <c r="S702" s="48"/>
      <c r="T702" s="48"/>
      <c r="U702" s="48"/>
      <c r="V702" s="48"/>
      <c r="W702" s="48"/>
      <c r="X702" s="48"/>
      <c r="Y702" s="48"/>
      <c r="Z702" s="48"/>
    </row>
    <row r="703" spans="1:26" ht="15.75" customHeight="1">
      <c r="A703" s="48"/>
      <c r="B703" s="48"/>
      <c r="C703" s="48"/>
      <c r="D703" s="48"/>
      <c r="E703" s="48"/>
      <c r="F703" s="48"/>
      <c r="G703" s="48"/>
      <c r="H703" s="48"/>
      <c r="I703" s="48"/>
      <c r="J703" s="48"/>
      <c r="K703" s="1734"/>
      <c r="L703" s="45"/>
      <c r="M703" s="48"/>
      <c r="N703" s="48"/>
      <c r="O703" s="48"/>
      <c r="P703" s="48"/>
      <c r="Q703" s="48"/>
      <c r="R703" s="48"/>
      <c r="S703" s="48"/>
      <c r="T703" s="48"/>
      <c r="U703" s="48"/>
      <c r="V703" s="48"/>
      <c r="W703" s="48"/>
      <c r="X703" s="48"/>
      <c r="Y703" s="48"/>
      <c r="Z703" s="48"/>
    </row>
    <row r="704" spans="1:26" ht="15.75" customHeight="1">
      <c r="A704" s="48"/>
      <c r="B704" s="48"/>
      <c r="C704" s="48"/>
      <c r="D704" s="48"/>
      <c r="E704" s="48"/>
      <c r="F704" s="48"/>
      <c r="G704" s="48"/>
      <c r="H704" s="48"/>
      <c r="I704" s="48"/>
      <c r="J704" s="48"/>
      <c r="K704" s="1734"/>
      <c r="L704" s="45"/>
      <c r="M704" s="48"/>
      <c r="N704" s="48"/>
      <c r="O704" s="48"/>
      <c r="P704" s="48"/>
      <c r="Q704" s="48"/>
      <c r="R704" s="48"/>
      <c r="S704" s="48"/>
      <c r="T704" s="48"/>
      <c r="U704" s="48"/>
      <c r="V704" s="48"/>
      <c r="W704" s="48"/>
      <c r="X704" s="48"/>
      <c r="Y704" s="48"/>
      <c r="Z704" s="48"/>
    </row>
    <row r="705" spans="1:26" ht="15.75" customHeight="1">
      <c r="A705" s="48"/>
      <c r="B705" s="48"/>
      <c r="C705" s="48"/>
      <c r="D705" s="48"/>
      <c r="E705" s="48"/>
      <c r="F705" s="48"/>
      <c r="G705" s="48"/>
      <c r="H705" s="48"/>
      <c r="I705" s="48"/>
      <c r="J705" s="48"/>
      <c r="K705" s="1734"/>
      <c r="L705" s="45"/>
      <c r="M705" s="48"/>
      <c r="N705" s="48"/>
      <c r="O705" s="48"/>
      <c r="P705" s="48"/>
      <c r="Q705" s="48"/>
      <c r="R705" s="48"/>
      <c r="S705" s="48"/>
      <c r="T705" s="48"/>
      <c r="U705" s="48"/>
      <c r="V705" s="48"/>
      <c r="W705" s="48"/>
      <c r="X705" s="48"/>
      <c r="Y705" s="48"/>
      <c r="Z705" s="48"/>
    </row>
    <row r="706" spans="1:26" ht="15.75" customHeight="1">
      <c r="A706" s="48"/>
      <c r="B706" s="48"/>
      <c r="C706" s="48"/>
      <c r="D706" s="48"/>
      <c r="E706" s="48"/>
      <c r="F706" s="48"/>
      <c r="G706" s="48"/>
      <c r="H706" s="48"/>
      <c r="I706" s="48"/>
      <c r="J706" s="48"/>
      <c r="K706" s="1734"/>
      <c r="L706" s="45"/>
      <c r="M706" s="48"/>
      <c r="N706" s="48"/>
      <c r="O706" s="48"/>
      <c r="P706" s="48"/>
      <c r="Q706" s="48"/>
      <c r="R706" s="48"/>
      <c r="S706" s="48"/>
      <c r="T706" s="48"/>
      <c r="U706" s="48"/>
      <c r="V706" s="48"/>
      <c r="W706" s="48"/>
      <c r="X706" s="48"/>
      <c r="Y706" s="48"/>
      <c r="Z706" s="48"/>
    </row>
    <row r="707" spans="1:26" ht="15.75" customHeight="1">
      <c r="A707" s="48"/>
      <c r="B707" s="48"/>
      <c r="C707" s="48"/>
      <c r="D707" s="48"/>
      <c r="E707" s="48"/>
      <c r="F707" s="48"/>
      <c r="G707" s="48"/>
      <c r="H707" s="48"/>
      <c r="I707" s="48"/>
      <c r="J707" s="48"/>
      <c r="K707" s="1734"/>
      <c r="L707" s="45"/>
      <c r="M707" s="48"/>
      <c r="N707" s="48"/>
      <c r="O707" s="48"/>
      <c r="P707" s="48"/>
      <c r="Q707" s="48"/>
      <c r="R707" s="48"/>
      <c r="S707" s="48"/>
      <c r="T707" s="48"/>
      <c r="U707" s="48"/>
      <c r="V707" s="48"/>
      <c r="W707" s="48"/>
      <c r="X707" s="48"/>
      <c r="Y707" s="48"/>
      <c r="Z707" s="48"/>
    </row>
    <row r="708" spans="1:26" ht="15.75" customHeight="1">
      <c r="A708" s="48"/>
      <c r="B708" s="48"/>
      <c r="C708" s="48"/>
      <c r="D708" s="48"/>
      <c r="E708" s="48"/>
      <c r="F708" s="48"/>
      <c r="G708" s="48"/>
      <c r="H708" s="48"/>
      <c r="I708" s="48"/>
      <c r="J708" s="48"/>
      <c r="K708" s="1734"/>
      <c r="L708" s="45"/>
      <c r="M708" s="48"/>
      <c r="N708" s="48"/>
      <c r="O708" s="48"/>
      <c r="P708" s="48"/>
      <c r="Q708" s="48"/>
      <c r="R708" s="48"/>
      <c r="S708" s="48"/>
      <c r="T708" s="48"/>
      <c r="U708" s="48"/>
      <c r="V708" s="48"/>
      <c r="W708" s="48"/>
      <c r="X708" s="48"/>
      <c r="Y708" s="48"/>
      <c r="Z708" s="48"/>
    </row>
    <row r="709" spans="1:26" ht="15.75" customHeight="1">
      <c r="A709" s="48"/>
      <c r="B709" s="48"/>
      <c r="C709" s="48"/>
      <c r="D709" s="48"/>
      <c r="E709" s="48"/>
      <c r="F709" s="48"/>
      <c r="G709" s="48"/>
      <c r="H709" s="48"/>
      <c r="I709" s="48"/>
      <c r="J709" s="48"/>
      <c r="K709" s="1734"/>
      <c r="L709" s="45"/>
      <c r="M709" s="48"/>
      <c r="N709" s="48"/>
      <c r="O709" s="48"/>
      <c r="P709" s="48"/>
      <c r="Q709" s="48"/>
      <c r="R709" s="48"/>
      <c r="S709" s="48"/>
      <c r="T709" s="48"/>
      <c r="U709" s="48"/>
      <c r="V709" s="48"/>
      <c r="W709" s="48"/>
      <c r="X709" s="48"/>
      <c r="Y709" s="48"/>
      <c r="Z709" s="48"/>
    </row>
    <row r="710" spans="1:26" ht="15.75" customHeight="1">
      <c r="A710" s="48"/>
      <c r="B710" s="48"/>
      <c r="C710" s="48"/>
      <c r="D710" s="48"/>
      <c r="E710" s="48"/>
      <c r="F710" s="48"/>
      <c r="G710" s="48"/>
      <c r="H710" s="48"/>
      <c r="I710" s="48"/>
      <c r="J710" s="48"/>
      <c r="K710" s="1734"/>
      <c r="L710" s="45"/>
      <c r="M710" s="48"/>
      <c r="N710" s="48"/>
      <c r="O710" s="48"/>
      <c r="P710" s="48"/>
      <c r="Q710" s="48"/>
      <c r="R710" s="48"/>
      <c r="S710" s="48"/>
      <c r="T710" s="48"/>
      <c r="U710" s="48"/>
      <c r="V710" s="48"/>
      <c r="W710" s="48"/>
      <c r="X710" s="48"/>
      <c r="Y710" s="48"/>
      <c r="Z710" s="48"/>
    </row>
    <row r="711" spans="1:26" ht="15.75" customHeight="1">
      <c r="A711" s="48"/>
      <c r="B711" s="48"/>
      <c r="C711" s="48"/>
      <c r="D711" s="48"/>
      <c r="E711" s="48"/>
      <c r="F711" s="48"/>
      <c r="G711" s="48"/>
      <c r="H711" s="48"/>
      <c r="I711" s="48"/>
      <c r="J711" s="48"/>
      <c r="K711" s="1734"/>
      <c r="L711" s="45"/>
      <c r="M711" s="48"/>
      <c r="N711" s="48"/>
      <c r="O711" s="48"/>
      <c r="P711" s="48"/>
      <c r="Q711" s="48"/>
      <c r="R711" s="48"/>
      <c r="S711" s="48"/>
      <c r="T711" s="48"/>
      <c r="U711" s="48"/>
      <c r="V711" s="48"/>
      <c r="W711" s="48"/>
      <c r="X711" s="48"/>
      <c r="Y711" s="48"/>
      <c r="Z711" s="48"/>
    </row>
    <row r="712" spans="1:26" ht="15.75" customHeight="1">
      <c r="A712" s="48"/>
      <c r="B712" s="48"/>
      <c r="C712" s="48"/>
      <c r="D712" s="48"/>
      <c r="E712" s="48"/>
      <c r="F712" s="48"/>
      <c r="G712" s="48"/>
      <c r="H712" s="48"/>
      <c r="I712" s="48"/>
      <c r="J712" s="48"/>
      <c r="K712" s="1734"/>
      <c r="L712" s="45"/>
      <c r="M712" s="48"/>
      <c r="N712" s="48"/>
      <c r="O712" s="48"/>
      <c r="P712" s="48"/>
      <c r="Q712" s="48"/>
      <c r="R712" s="48"/>
      <c r="S712" s="48"/>
      <c r="T712" s="48"/>
      <c r="U712" s="48"/>
      <c r="V712" s="48"/>
      <c r="W712" s="48"/>
      <c r="X712" s="48"/>
      <c r="Y712" s="48"/>
      <c r="Z712" s="48"/>
    </row>
    <row r="713" spans="1:26" ht="15.75" customHeight="1">
      <c r="A713" s="48"/>
      <c r="B713" s="48"/>
      <c r="C713" s="48"/>
      <c r="D713" s="48"/>
      <c r="E713" s="48"/>
      <c r="F713" s="48"/>
      <c r="G713" s="48"/>
      <c r="H713" s="48"/>
      <c r="I713" s="48"/>
      <c r="J713" s="48"/>
      <c r="K713" s="1734"/>
      <c r="L713" s="45"/>
      <c r="M713" s="48"/>
      <c r="N713" s="48"/>
      <c r="O713" s="48"/>
      <c r="P713" s="48"/>
      <c r="Q713" s="48"/>
      <c r="R713" s="48"/>
      <c r="S713" s="48"/>
      <c r="T713" s="48"/>
      <c r="U713" s="48"/>
      <c r="V713" s="48"/>
      <c r="W713" s="48"/>
      <c r="X713" s="48"/>
      <c r="Y713" s="48"/>
      <c r="Z713" s="48"/>
    </row>
    <row r="714" spans="1:26" ht="15.75" customHeight="1">
      <c r="A714" s="48"/>
      <c r="B714" s="48"/>
      <c r="C714" s="48"/>
      <c r="D714" s="48"/>
      <c r="E714" s="48"/>
      <c r="F714" s="48"/>
      <c r="G714" s="48"/>
      <c r="H714" s="48"/>
      <c r="I714" s="48"/>
      <c r="J714" s="48"/>
      <c r="K714" s="1734"/>
      <c r="L714" s="45"/>
      <c r="M714" s="48"/>
      <c r="N714" s="48"/>
      <c r="O714" s="48"/>
      <c r="P714" s="48"/>
      <c r="Q714" s="48"/>
      <c r="R714" s="48"/>
      <c r="S714" s="48"/>
      <c r="T714" s="48"/>
      <c r="U714" s="48"/>
      <c r="V714" s="48"/>
      <c r="W714" s="48"/>
      <c r="X714" s="48"/>
      <c r="Y714" s="48"/>
      <c r="Z714" s="48"/>
    </row>
    <row r="715" spans="1:26" ht="15.75" customHeight="1">
      <c r="A715" s="48"/>
      <c r="B715" s="48"/>
      <c r="C715" s="48"/>
      <c r="D715" s="48"/>
      <c r="E715" s="48"/>
      <c r="F715" s="48"/>
      <c r="G715" s="48"/>
      <c r="H715" s="48"/>
      <c r="I715" s="48"/>
      <c r="J715" s="48"/>
      <c r="K715" s="1734"/>
      <c r="L715" s="45"/>
      <c r="M715" s="48"/>
      <c r="N715" s="48"/>
      <c r="O715" s="48"/>
      <c r="P715" s="48"/>
      <c r="Q715" s="48"/>
      <c r="R715" s="48"/>
      <c r="S715" s="48"/>
      <c r="T715" s="48"/>
      <c r="U715" s="48"/>
      <c r="V715" s="48"/>
      <c r="W715" s="48"/>
      <c r="X715" s="48"/>
      <c r="Y715" s="48"/>
      <c r="Z715" s="48"/>
    </row>
    <row r="716" spans="1:26" ht="15.75" customHeight="1">
      <c r="A716" s="48"/>
      <c r="B716" s="48"/>
      <c r="C716" s="48"/>
      <c r="D716" s="48"/>
      <c r="E716" s="48"/>
      <c r="F716" s="48"/>
      <c r="G716" s="48"/>
      <c r="H716" s="48"/>
      <c r="I716" s="48"/>
      <c r="J716" s="48"/>
      <c r="K716" s="1734"/>
      <c r="L716" s="45"/>
      <c r="M716" s="48"/>
      <c r="N716" s="48"/>
      <c r="O716" s="48"/>
      <c r="P716" s="48"/>
      <c r="Q716" s="48"/>
      <c r="R716" s="48"/>
      <c r="S716" s="48"/>
      <c r="T716" s="48"/>
      <c r="U716" s="48"/>
      <c r="V716" s="48"/>
      <c r="W716" s="48"/>
      <c r="X716" s="48"/>
      <c r="Y716" s="48"/>
      <c r="Z716" s="48"/>
    </row>
    <row r="717" spans="1:26" ht="15.75" customHeight="1">
      <c r="A717" s="48"/>
      <c r="B717" s="48"/>
      <c r="C717" s="48"/>
      <c r="D717" s="48"/>
      <c r="E717" s="48"/>
      <c r="F717" s="48"/>
      <c r="G717" s="48"/>
      <c r="H717" s="48"/>
      <c r="I717" s="48"/>
      <c r="J717" s="48"/>
      <c r="K717" s="1734"/>
      <c r="L717" s="45"/>
      <c r="M717" s="48"/>
      <c r="N717" s="48"/>
      <c r="O717" s="48"/>
      <c r="P717" s="48"/>
      <c r="Q717" s="48"/>
      <c r="R717" s="48"/>
      <c r="S717" s="48"/>
      <c r="T717" s="48"/>
      <c r="U717" s="48"/>
      <c r="V717" s="48"/>
      <c r="W717" s="48"/>
      <c r="X717" s="48"/>
      <c r="Y717" s="48"/>
      <c r="Z717" s="48"/>
    </row>
    <row r="718" spans="1:26" ht="15.75" customHeight="1">
      <c r="A718" s="48"/>
      <c r="B718" s="48"/>
      <c r="C718" s="48"/>
      <c r="D718" s="48"/>
      <c r="E718" s="48"/>
      <c r="F718" s="48"/>
      <c r="G718" s="48"/>
      <c r="H718" s="48"/>
      <c r="I718" s="48"/>
      <c r="J718" s="48"/>
      <c r="K718" s="1734"/>
      <c r="L718" s="45"/>
      <c r="M718" s="48"/>
      <c r="N718" s="48"/>
      <c r="O718" s="48"/>
      <c r="P718" s="48"/>
      <c r="Q718" s="48"/>
      <c r="R718" s="48"/>
      <c r="S718" s="48"/>
      <c r="T718" s="48"/>
      <c r="U718" s="48"/>
      <c r="V718" s="48"/>
      <c r="W718" s="48"/>
      <c r="X718" s="48"/>
      <c r="Y718" s="48"/>
      <c r="Z718" s="48"/>
    </row>
    <row r="719" spans="1:26" ht="15.75" customHeight="1">
      <c r="A719" s="48"/>
      <c r="B719" s="48"/>
      <c r="C719" s="48"/>
      <c r="D719" s="48"/>
      <c r="E719" s="48"/>
      <c r="F719" s="48"/>
      <c r="G719" s="48"/>
      <c r="H719" s="48"/>
      <c r="I719" s="48"/>
      <c r="J719" s="48"/>
      <c r="K719" s="1734"/>
      <c r="L719" s="45"/>
      <c r="M719" s="48"/>
      <c r="N719" s="48"/>
      <c r="O719" s="48"/>
      <c r="P719" s="48"/>
      <c r="Q719" s="48"/>
      <c r="R719" s="48"/>
      <c r="S719" s="48"/>
      <c r="T719" s="48"/>
      <c r="U719" s="48"/>
      <c r="V719" s="48"/>
      <c r="W719" s="48"/>
      <c r="X719" s="48"/>
      <c r="Y719" s="48"/>
      <c r="Z719" s="48"/>
    </row>
    <row r="720" spans="1:26" ht="15.75" customHeight="1">
      <c r="A720" s="48"/>
      <c r="B720" s="48"/>
      <c r="C720" s="48"/>
      <c r="D720" s="48"/>
      <c r="E720" s="48"/>
      <c r="F720" s="48"/>
      <c r="G720" s="48"/>
      <c r="H720" s="48"/>
      <c r="I720" s="48"/>
      <c r="J720" s="48"/>
      <c r="K720" s="1734"/>
      <c r="L720" s="45"/>
      <c r="M720" s="48"/>
      <c r="N720" s="48"/>
      <c r="O720" s="48"/>
      <c r="P720" s="48"/>
      <c r="Q720" s="48"/>
      <c r="R720" s="48"/>
      <c r="S720" s="48"/>
      <c r="T720" s="48"/>
      <c r="U720" s="48"/>
      <c r="V720" s="48"/>
      <c r="W720" s="48"/>
      <c r="X720" s="48"/>
      <c r="Y720" s="48"/>
      <c r="Z720" s="48"/>
    </row>
    <row r="721" spans="1:26" ht="15.75" customHeight="1">
      <c r="A721" s="48"/>
      <c r="B721" s="48"/>
      <c r="C721" s="48"/>
      <c r="D721" s="48"/>
      <c r="E721" s="48"/>
      <c r="F721" s="48"/>
      <c r="G721" s="48"/>
      <c r="H721" s="48"/>
      <c r="I721" s="48"/>
      <c r="J721" s="48"/>
      <c r="K721" s="1734"/>
      <c r="L721" s="45"/>
      <c r="M721" s="48"/>
      <c r="N721" s="48"/>
      <c r="O721" s="48"/>
      <c r="P721" s="48"/>
      <c r="Q721" s="48"/>
      <c r="R721" s="48"/>
      <c r="S721" s="48"/>
      <c r="T721" s="48"/>
      <c r="U721" s="48"/>
      <c r="V721" s="48"/>
      <c r="W721" s="48"/>
      <c r="X721" s="48"/>
      <c r="Y721" s="48"/>
      <c r="Z721" s="48"/>
    </row>
    <row r="722" spans="1:26" ht="15.75" customHeight="1">
      <c r="A722" s="48"/>
      <c r="B722" s="48"/>
      <c r="C722" s="48"/>
      <c r="D722" s="48"/>
      <c r="E722" s="48"/>
      <c r="F722" s="48"/>
      <c r="G722" s="48"/>
      <c r="H722" s="48"/>
      <c r="I722" s="48"/>
      <c r="J722" s="48"/>
      <c r="K722" s="1734"/>
      <c r="L722" s="45"/>
      <c r="M722" s="48"/>
      <c r="N722" s="48"/>
      <c r="O722" s="48"/>
      <c r="P722" s="48"/>
      <c r="Q722" s="48"/>
      <c r="R722" s="48"/>
      <c r="S722" s="48"/>
      <c r="T722" s="48"/>
      <c r="U722" s="48"/>
      <c r="V722" s="48"/>
      <c r="W722" s="48"/>
      <c r="X722" s="48"/>
      <c r="Y722" s="48"/>
      <c r="Z722" s="48"/>
    </row>
    <row r="723" spans="1:26" ht="15.75" customHeight="1">
      <c r="A723" s="48"/>
      <c r="B723" s="48"/>
      <c r="C723" s="48"/>
      <c r="D723" s="48"/>
      <c r="E723" s="48"/>
      <c r="F723" s="48"/>
      <c r="G723" s="48"/>
      <c r="H723" s="48"/>
      <c r="I723" s="48"/>
      <c r="J723" s="48"/>
      <c r="K723" s="1734"/>
      <c r="L723" s="45"/>
      <c r="M723" s="48"/>
      <c r="N723" s="48"/>
      <c r="O723" s="48"/>
      <c r="P723" s="48"/>
      <c r="Q723" s="48"/>
      <c r="R723" s="48"/>
      <c r="S723" s="48"/>
      <c r="T723" s="48"/>
      <c r="U723" s="48"/>
      <c r="V723" s="48"/>
      <c r="W723" s="48"/>
      <c r="X723" s="48"/>
      <c r="Y723" s="48"/>
      <c r="Z723" s="48"/>
    </row>
    <row r="724" spans="1:26" ht="15.75" customHeight="1">
      <c r="A724" s="48"/>
      <c r="B724" s="48"/>
      <c r="C724" s="48"/>
      <c r="D724" s="48"/>
      <c r="E724" s="48"/>
      <c r="F724" s="48"/>
      <c r="G724" s="48"/>
      <c r="H724" s="48"/>
      <c r="I724" s="48"/>
      <c r="J724" s="48"/>
      <c r="K724" s="1734"/>
      <c r="L724" s="45"/>
      <c r="M724" s="48"/>
      <c r="N724" s="48"/>
      <c r="O724" s="48"/>
      <c r="P724" s="48"/>
      <c r="Q724" s="48"/>
      <c r="R724" s="48"/>
      <c r="S724" s="48"/>
      <c r="T724" s="48"/>
      <c r="U724" s="48"/>
      <c r="V724" s="48"/>
      <c r="W724" s="48"/>
      <c r="X724" s="48"/>
      <c r="Y724" s="48"/>
      <c r="Z724" s="48"/>
    </row>
    <row r="725" spans="1:26" ht="15.75" customHeight="1">
      <c r="A725" s="48"/>
      <c r="B725" s="48"/>
      <c r="C725" s="48"/>
      <c r="D725" s="48"/>
      <c r="E725" s="48"/>
      <c r="F725" s="48"/>
      <c r="G725" s="48"/>
      <c r="H725" s="48"/>
      <c r="I725" s="48"/>
      <c r="J725" s="48"/>
      <c r="K725" s="1734"/>
      <c r="L725" s="45"/>
      <c r="M725" s="48"/>
      <c r="N725" s="48"/>
      <c r="O725" s="48"/>
      <c r="P725" s="48"/>
      <c r="Q725" s="48"/>
      <c r="R725" s="48"/>
      <c r="S725" s="48"/>
      <c r="T725" s="48"/>
      <c r="U725" s="48"/>
      <c r="V725" s="48"/>
      <c r="W725" s="48"/>
      <c r="X725" s="48"/>
      <c r="Y725" s="48"/>
      <c r="Z725" s="48"/>
    </row>
    <row r="726" spans="1:26" ht="15.75" customHeight="1">
      <c r="A726" s="48"/>
      <c r="B726" s="48"/>
      <c r="C726" s="48"/>
      <c r="D726" s="48"/>
      <c r="E726" s="48"/>
      <c r="F726" s="48"/>
      <c r="G726" s="48"/>
      <c r="H726" s="48"/>
      <c r="I726" s="48"/>
      <c r="J726" s="48"/>
      <c r="K726" s="1734"/>
      <c r="L726" s="45"/>
      <c r="M726" s="48"/>
      <c r="N726" s="48"/>
      <c r="O726" s="48"/>
      <c r="P726" s="48"/>
      <c r="Q726" s="48"/>
      <c r="R726" s="48"/>
      <c r="S726" s="48"/>
      <c r="T726" s="48"/>
      <c r="U726" s="48"/>
      <c r="V726" s="48"/>
      <c r="W726" s="48"/>
      <c r="X726" s="48"/>
      <c r="Y726" s="48"/>
      <c r="Z726" s="48"/>
    </row>
    <row r="727" spans="1:26" ht="15.75" customHeight="1">
      <c r="A727" s="48"/>
      <c r="B727" s="48"/>
      <c r="C727" s="48"/>
      <c r="D727" s="48"/>
      <c r="E727" s="48"/>
      <c r="F727" s="48"/>
      <c r="G727" s="48"/>
      <c r="H727" s="48"/>
      <c r="I727" s="48"/>
      <c r="J727" s="48"/>
      <c r="K727" s="1734"/>
      <c r="L727" s="45"/>
      <c r="M727" s="48"/>
      <c r="N727" s="48"/>
      <c r="O727" s="48"/>
      <c r="P727" s="48"/>
      <c r="Q727" s="48"/>
      <c r="R727" s="48"/>
      <c r="S727" s="48"/>
      <c r="T727" s="48"/>
      <c r="U727" s="48"/>
      <c r="V727" s="48"/>
      <c r="W727" s="48"/>
      <c r="X727" s="48"/>
      <c r="Y727" s="48"/>
      <c r="Z727" s="48"/>
    </row>
    <row r="728" spans="1:26" ht="15.75" customHeight="1">
      <c r="A728" s="48"/>
      <c r="B728" s="48"/>
      <c r="C728" s="48"/>
      <c r="D728" s="48"/>
      <c r="E728" s="48"/>
      <c r="F728" s="48"/>
      <c r="G728" s="48"/>
      <c r="H728" s="48"/>
      <c r="I728" s="48"/>
      <c r="J728" s="48"/>
      <c r="K728" s="1734"/>
      <c r="L728" s="45"/>
      <c r="M728" s="48"/>
      <c r="N728" s="48"/>
      <c r="O728" s="48"/>
      <c r="P728" s="48"/>
      <c r="Q728" s="48"/>
      <c r="R728" s="48"/>
      <c r="S728" s="48"/>
      <c r="T728" s="48"/>
      <c r="U728" s="48"/>
      <c r="V728" s="48"/>
      <c r="W728" s="48"/>
      <c r="X728" s="48"/>
      <c r="Y728" s="48"/>
      <c r="Z728" s="48"/>
    </row>
    <row r="729" spans="1:26" ht="15.75" customHeight="1">
      <c r="A729" s="48"/>
      <c r="B729" s="48"/>
      <c r="C729" s="48"/>
      <c r="D729" s="48"/>
      <c r="E729" s="48"/>
      <c r="F729" s="48"/>
      <c r="G729" s="48"/>
      <c r="H729" s="48"/>
      <c r="I729" s="48"/>
      <c r="J729" s="48"/>
      <c r="K729" s="1734"/>
      <c r="L729" s="45"/>
      <c r="M729" s="48"/>
      <c r="N729" s="48"/>
      <c r="O729" s="48"/>
      <c r="P729" s="48"/>
      <c r="Q729" s="48"/>
      <c r="R729" s="48"/>
      <c r="S729" s="48"/>
      <c r="T729" s="48"/>
      <c r="U729" s="48"/>
      <c r="V729" s="48"/>
      <c r="W729" s="48"/>
      <c r="X729" s="48"/>
      <c r="Y729" s="48"/>
      <c r="Z729" s="48"/>
    </row>
    <row r="730" spans="1:26" ht="15.75" customHeight="1">
      <c r="A730" s="48"/>
      <c r="B730" s="48"/>
      <c r="C730" s="48"/>
      <c r="D730" s="48"/>
      <c r="E730" s="48"/>
      <c r="F730" s="48"/>
      <c r="G730" s="48"/>
      <c r="H730" s="48"/>
      <c r="I730" s="48"/>
      <c r="J730" s="48"/>
      <c r="K730" s="1734"/>
      <c r="L730" s="45"/>
      <c r="M730" s="48"/>
      <c r="N730" s="48"/>
      <c r="O730" s="48"/>
      <c r="P730" s="48"/>
      <c r="Q730" s="48"/>
      <c r="R730" s="48"/>
      <c r="S730" s="48"/>
      <c r="T730" s="48"/>
      <c r="U730" s="48"/>
      <c r="V730" s="48"/>
      <c r="W730" s="48"/>
      <c r="X730" s="48"/>
      <c r="Y730" s="48"/>
      <c r="Z730" s="48"/>
    </row>
    <row r="731" spans="1:26" ht="15.75" customHeight="1">
      <c r="A731" s="48"/>
      <c r="B731" s="48"/>
      <c r="C731" s="48"/>
      <c r="D731" s="48"/>
      <c r="E731" s="48"/>
      <c r="F731" s="48"/>
      <c r="G731" s="48"/>
      <c r="H731" s="48"/>
      <c r="I731" s="48"/>
      <c r="J731" s="48"/>
      <c r="K731" s="1734"/>
      <c r="L731" s="45"/>
      <c r="M731" s="48"/>
      <c r="N731" s="48"/>
      <c r="O731" s="48"/>
      <c r="P731" s="48"/>
      <c r="Q731" s="48"/>
      <c r="R731" s="48"/>
      <c r="S731" s="48"/>
      <c r="T731" s="48"/>
      <c r="U731" s="48"/>
      <c r="V731" s="48"/>
      <c r="W731" s="48"/>
      <c r="X731" s="48"/>
      <c r="Y731" s="48"/>
      <c r="Z731" s="48"/>
    </row>
    <row r="732" spans="1:26" ht="15.75" customHeight="1">
      <c r="A732" s="48"/>
      <c r="B732" s="48"/>
      <c r="C732" s="48"/>
      <c r="D732" s="48"/>
      <c r="E732" s="48"/>
      <c r="F732" s="48"/>
      <c r="G732" s="48"/>
      <c r="H732" s="48"/>
      <c r="I732" s="48"/>
      <c r="J732" s="48"/>
      <c r="K732" s="1734"/>
      <c r="L732" s="45"/>
      <c r="M732" s="48"/>
      <c r="N732" s="48"/>
      <c r="O732" s="48"/>
      <c r="P732" s="48"/>
      <c r="Q732" s="48"/>
      <c r="R732" s="48"/>
      <c r="S732" s="48"/>
      <c r="T732" s="48"/>
      <c r="U732" s="48"/>
      <c r="V732" s="48"/>
      <c r="W732" s="48"/>
      <c r="X732" s="48"/>
      <c r="Y732" s="48"/>
      <c r="Z732" s="48"/>
    </row>
    <row r="733" spans="1:26" ht="15.75" customHeight="1">
      <c r="A733" s="48"/>
      <c r="B733" s="48"/>
      <c r="C733" s="48"/>
      <c r="D733" s="48"/>
      <c r="E733" s="48"/>
      <c r="F733" s="48"/>
      <c r="G733" s="48"/>
      <c r="H733" s="48"/>
      <c r="I733" s="48"/>
      <c r="J733" s="48"/>
      <c r="K733" s="1734"/>
      <c r="L733" s="45"/>
      <c r="M733" s="48"/>
      <c r="N733" s="48"/>
      <c r="O733" s="48"/>
      <c r="P733" s="48"/>
      <c r="Q733" s="48"/>
      <c r="R733" s="48"/>
      <c r="S733" s="48"/>
      <c r="T733" s="48"/>
      <c r="U733" s="48"/>
      <c r="V733" s="48"/>
      <c r="W733" s="48"/>
      <c r="X733" s="48"/>
      <c r="Y733" s="48"/>
      <c r="Z733" s="48"/>
    </row>
    <row r="734" spans="1:26" ht="15.75" customHeight="1">
      <c r="A734" s="48"/>
      <c r="B734" s="48"/>
      <c r="C734" s="48"/>
      <c r="D734" s="48"/>
      <c r="E734" s="48"/>
      <c r="F734" s="48"/>
      <c r="G734" s="48"/>
      <c r="H734" s="48"/>
      <c r="I734" s="48"/>
      <c r="J734" s="48"/>
      <c r="K734" s="1734"/>
      <c r="L734" s="45"/>
      <c r="M734" s="48"/>
      <c r="N734" s="48"/>
      <c r="O734" s="48"/>
      <c r="P734" s="48"/>
      <c r="Q734" s="48"/>
      <c r="R734" s="48"/>
      <c r="S734" s="48"/>
      <c r="T734" s="48"/>
      <c r="U734" s="48"/>
      <c r="V734" s="48"/>
      <c r="W734" s="48"/>
      <c r="X734" s="48"/>
      <c r="Y734" s="48"/>
      <c r="Z734" s="48"/>
    </row>
    <row r="735" spans="1:26" ht="15.75" customHeight="1">
      <c r="A735" s="48"/>
      <c r="B735" s="48"/>
      <c r="C735" s="48"/>
      <c r="D735" s="48"/>
      <c r="E735" s="48"/>
      <c r="F735" s="48"/>
      <c r="G735" s="48"/>
      <c r="H735" s="48"/>
      <c r="I735" s="48"/>
      <c r="J735" s="48"/>
      <c r="K735" s="1734"/>
      <c r="L735" s="45"/>
      <c r="M735" s="48"/>
      <c r="N735" s="48"/>
      <c r="O735" s="48"/>
      <c r="P735" s="48"/>
      <c r="Q735" s="48"/>
      <c r="R735" s="48"/>
      <c r="S735" s="48"/>
      <c r="T735" s="48"/>
      <c r="U735" s="48"/>
      <c r="V735" s="48"/>
      <c r="W735" s="48"/>
      <c r="X735" s="48"/>
      <c r="Y735" s="48"/>
      <c r="Z735" s="48"/>
    </row>
    <row r="736" spans="1:26" ht="15.75" customHeight="1">
      <c r="A736" s="48"/>
      <c r="B736" s="48"/>
      <c r="C736" s="48"/>
      <c r="D736" s="48"/>
      <c r="E736" s="48"/>
      <c r="F736" s="48"/>
      <c r="G736" s="48"/>
      <c r="H736" s="48"/>
      <c r="I736" s="48"/>
      <c r="J736" s="48"/>
      <c r="K736" s="1734"/>
      <c r="L736" s="45"/>
      <c r="M736" s="48"/>
      <c r="N736" s="48"/>
      <c r="O736" s="48"/>
      <c r="P736" s="48"/>
      <c r="Q736" s="48"/>
      <c r="R736" s="48"/>
      <c r="S736" s="48"/>
      <c r="T736" s="48"/>
      <c r="U736" s="48"/>
      <c r="V736" s="48"/>
      <c r="W736" s="48"/>
      <c r="X736" s="48"/>
      <c r="Y736" s="48"/>
      <c r="Z736" s="48"/>
    </row>
    <row r="737" spans="1:26" ht="15.75" customHeight="1">
      <c r="A737" s="48"/>
      <c r="B737" s="48"/>
      <c r="C737" s="48"/>
      <c r="D737" s="48"/>
      <c r="E737" s="48"/>
      <c r="F737" s="48"/>
      <c r="G737" s="48"/>
      <c r="H737" s="48"/>
      <c r="I737" s="48"/>
      <c r="J737" s="48"/>
      <c r="K737" s="1734"/>
      <c r="L737" s="45"/>
      <c r="M737" s="48"/>
      <c r="N737" s="48"/>
      <c r="O737" s="48"/>
      <c r="P737" s="48"/>
      <c r="Q737" s="48"/>
      <c r="R737" s="48"/>
      <c r="S737" s="48"/>
      <c r="T737" s="48"/>
      <c r="U737" s="48"/>
      <c r="V737" s="48"/>
      <c r="W737" s="48"/>
      <c r="X737" s="48"/>
      <c r="Y737" s="48"/>
      <c r="Z737" s="48"/>
    </row>
    <row r="738" spans="1:26" ht="15.75" customHeight="1">
      <c r="A738" s="48"/>
      <c r="B738" s="48"/>
      <c r="C738" s="48"/>
      <c r="D738" s="48"/>
      <c r="E738" s="48"/>
      <c r="F738" s="48"/>
      <c r="G738" s="48"/>
      <c r="H738" s="48"/>
      <c r="I738" s="48"/>
      <c r="J738" s="48"/>
      <c r="K738" s="1734"/>
      <c r="L738" s="45"/>
      <c r="M738" s="48"/>
      <c r="N738" s="48"/>
      <c r="O738" s="48"/>
      <c r="P738" s="48"/>
      <c r="Q738" s="48"/>
      <c r="R738" s="48"/>
      <c r="S738" s="48"/>
      <c r="T738" s="48"/>
      <c r="U738" s="48"/>
      <c r="V738" s="48"/>
      <c r="W738" s="48"/>
      <c r="X738" s="48"/>
      <c r="Y738" s="48"/>
      <c r="Z738" s="48"/>
    </row>
    <row r="739" spans="1:26" ht="15.75" customHeight="1">
      <c r="A739" s="48"/>
      <c r="B739" s="48"/>
      <c r="C739" s="48"/>
      <c r="D739" s="48"/>
      <c r="E739" s="48"/>
      <c r="F739" s="48"/>
      <c r="G739" s="48"/>
      <c r="H739" s="48"/>
      <c r="I739" s="48"/>
      <c r="J739" s="48"/>
      <c r="K739" s="1734"/>
      <c r="L739" s="45"/>
      <c r="M739" s="48"/>
      <c r="N739" s="48"/>
      <c r="O739" s="48"/>
      <c r="P739" s="48"/>
      <c r="Q739" s="48"/>
      <c r="R739" s="48"/>
      <c r="S739" s="48"/>
      <c r="T739" s="48"/>
      <c r="U739" s="48"/>
      <c r="V739" s="48"/>
      <c r="W739" s="48"/>
      <c r="X739" s="48"/>
      <c r="Y739" s="48"/>
      <c r="Z739" s="48"/>
    </row>
    <row r="740" spans="1:26" ht="15.75" customHeight="1">
      <c r="A740" s="48"/>
      <c r="B740" s="48"/>
      <c r="C740" s="48"/>
      <c r="D740" s="48"/>
      <c r="E740" s="48"/>
      <c r="F740" s="48"/>
      <c r="G740" s="48"/>
      <c r="H740" s="48"/>
      <c r="I740" s="48"/>
      <c r="J740" s="48"/>
      <c r="K740" s="1734"/>
      <c r="L740" s="45"/>
      <c r="M740" s="48"/>
      <c r="N740" s="48"/>
      <c r="O740" s="48"/>
      <c r="P740" s="48"/>
      <c r="Q740" s="48"/>
      <c r="R740" s="48"/>
      <c r="S740" s="48"/>
      <c r="T740" s="48"/>
      <c r="U740" s="48"/>
      <c r="V740" s="48"/>
      <c r="W740" s="48"/>
      <c r="X740" s="48"/>
      <c r="Y740" s="48"/>
      <c r="Z740" s="48"/>
    </row>
    <row r="741" spans="1:26" ht="15.75" customHeight="1">
      <c r="A741" s="48"/>
      <c r="B741" s="48"/>
      <c r="C741" s="48"/>
      <c r="D741" s="48"/>
      <c r="E741" s="48"/>
      <c r="F741" s="48"/>
      <c r="G741" s="48"/>
      <c r="H741" s="48"/>
      <c r="I741" s="48"/>
      <c r="J741" s="48"/>
      <c r="K741" s="1734"/>
      <c r="L741" s="45"/>
      <c r="M741" s="48"/>
      <c r="N741" s="48"/>
      <c r="O741" s="48"/>
      <c r="P741" s="48"/>
      <c r="Q741" s="48"/>
      <c r="R741" s="48"/>
      <c r="S741" s="48"/>
      <c r="T741" s="48"/>
      <c r="U741" s="48"/>
      <c r="V741" s="48"/>
      <c r="W741" s="48"/>
      <c r="X741" s="48"/>
      <c r="Y741" s="48"/>
      <c r="Z741" s="48"/>
    </row>
    <row r="742" spans="1:26" ht="15.75" customHeight="1">
      <c r="A742" s="48"/>
      <c r="B742" s="48"/>
      <c r="C742" s="48"/>
      <c r="D742" s="48"/>
      <c r="E742" s="48"/>
      <c r="F742" s="48"/>
      <c r="G742" s="48"/>
      <c r="H742" s="48"/>
      <c r="I742" s="48"/>
      <c r="J742" s="48"/>
      <c r="K742" s="1734"/>
      <c r="L742" s="45"/>
      <c r="M742" s="48"/>
      <c r="N742" s="48"/>
      <c r="O742" s="48"/>
      <c r="P742" s="48"/>
      <c r="Q742" s="48"/>
      <c r="R742" s="48"/>
      <c r="S742" s="48"/>
      <c r="T742" s="48"/>
      <c r="U742" s="48"/>
      <c r="V742" s="48"/>
      <c r="W742" s="48"/>
      <c r="X742" s="48"/>
      <c r="Y742" s="48"/>
      <c r="Z742" s="48"/>
    </row>
    <row r="743" spans="1:26" ht="15.75" customHeight="1">
      <c r="A743" s="48"/>
      <c r="B743" s="48"/>
      <c r="C743" s="48"/>
      <c r="D743" s="48"/>
      <c r="E743" s="48"/>
      <c r="F743" s="48"/>
      <c r="G743" s="48"/>
      <c r="H743" s="48"/>
      <c r="I743" s="48"/>
      <c r="J743" s="48"/>
      <c r="K743" s="1734"/>
      <c r="L743" s="45"/>
      <c r="M743" s="48"/>
      <c r="N743" s="48"/>
      <c r="O743" s="48"/>
      <c r="P743" s="48"/>
      <c r="Q743" s="48"/>
      <c r="R743" s="48"/>
      <c r="S743" s="48"/>
      <c r="T743" s="48"/>
      <c r="U743" s="48"/>
      <c r="V743" s="48"/>
      <c r="W743" s="48"/>
      <c r="X743" s="48"/>
      <c r="Y743" s="48"/>
      <c r="Z743" s="48"/>
    </row>
    <row r="744" spans="1:26" ht="15.75" customHeight="1">
      <c r="A744" s="48"/>
      <c r="B744" s="48"/>
      <c r="C744" s="48"/>
      <c r="D744" s="48"/>
      <c r="E744" s="48"/>
      <c r="F744" s="48"/>
      <c r="G744" s="48"/>
      <c r="H744" s="48"/>
      <c r="I744" s="48"/>
      <c r="J744" s="48"/>
      <c r="K744" s="1734"/>
      <c r="L744" s="45"/>
      <c r="M744" s="48"/>
      <c r="N744" s="48"/>
      <c r="O744" s="48"/>
      <c r="P744" s="48"/>
      <c r="Q744" s="48"/>
      <c r="R744" s="48"/>
      <c r="S744" s="48"/>
      <c r="T744" s="48"/>
      <c r="U744" s="48"/>
      <c r="V744" s="48"/>
      <c r="W744" s="48"/>
      <c r="X744" s="48"/>
      <c r="Y744" s="48"/>
      <c r="Z744" s="48"/>
    </row>
    <row r="745" spans="1:26" ht="15.75" customHeight="1">
      <c r="A745" s="48"/>
      <c r="B745" s="48"/>
      <c r="C745" s="48"/>
      <c r="D745" s="48"/>
      <c r="E745" s="48"/>
      <c r="F745" s="48"/>
      <c r="G745" s="48"/>
      <c r="H745" s="48"/>
      <c r="I745" s="48"/>
      <c r="J745" s="48"/>
      <c r="K745" s="1734"/>
      <c r="L745" s="45"/>
      <c r="M745" s="48"/>
      <c r="N745" s="48"/>
      <c r="O745" s="48"/>
      <c r="P745" s="48"/>
      <c r="Q745" s="48"/>
      <c r="R745" s="48"/>
      <c r="S745" s="48"/>
      <c r="T745" s="48"/>
      <c r="U745" s="48"/>
      <c r="V745" s="48"/>
      <c r="W745" s="48"/>
      <c r="X745" s="48"/>
      <c r="Y745" s="48"/>
      <c r="Z745" s="48"/>
    </row>
    <row r="746" spans="1:26" ht="15.75" customHeight="1">
      <c r="A746" s="48"/>
      <c r="B746" s="48"/>
      <c r="C746" s="48"/>
      <c r="D746" s="48"/>
      <c r="E746" s="48"/>
      <c r="F746" s="48"/>
      <c r="G746" s="48"/>
      <c r="H746" s="48"/>
      <c r="I746" s="48"/>
      <c r="J746" s="48"/>
      <c r="K746" s="1734"/>
      <c r="L746" s="45"/>
      <c r="M746" s="48"/>
      <c r="N746" s="48"/>
      <c r="O746" s="48"/>
      <c r="P746" s="48"/>
      <c r="Q746" s="48"/>
      <c r="R746" s="48"/>
      <c r="S746" s="48"/>
      <c r="T746" s="48"/>
      <c r="U746" s="48"/>
      <c r="V746" s="48"/>
      <c r="W746" s="48"/>
      <c r="X746" s="48"/>
      <c r="Y746" s="48"/>
      <c r="Z746" s="48"/>
    </row>
    <row r="747" spans="1:26" ht="15.75" customHeight="1">
      <c r="A747" s="48"/>
      <c r="B747" s="48"/>
      <c r="C747" s="48"/>
      <c r="D747" s="48"/>
      <c r="E747" s="48"/>
      <c r="F747" s="48"/>
      <c r="G747" s="48"/>
      <c r="H747" s="48"/>
      <c r="I747" s="48"/>
      <c r="J747" s="48"/>
      <c r="K747" s="1734"/>
      <c r="L747" s="45"/>
      <c r="M747" s="48"/>
      <c r="N747" s="48"/>
      <c r="O747" s="48"/>
      <c r="P747" s="48"/>
      <c r="Q747" s="48"/>
      <c r="R747" s="48"/>
      <c r="S747" s="48"/>
      <c r="T747" s="48"/>
      <c r="U747" s="48"/>
      <c r="V747" s="48"/>
      <c r="W747" s="48"/>
      <c r="X747" s="48"/>
      <c r="Y747" s="48"/>
      <c r="Z747" s="48"/>
    </row>
    <row r="748" spans="1:26" ht="15.75" customHeight="1">
      <c r="A748" s="48"/>
      <c r="B748" s="48"/>
      <c r="C748" s="48"/>
      <c r="D748" s="48"/>
      <c r="E748" s="48"/>
      <c r="F748" s="48"/>
      <c r="G748" s="48"/>
      <c r="H748" s="48"/>
      <c r="I748" s="48"/>
      <c r="J748" s="48"/>
      <c r="K748" s="1734"/>
      <c r="L748" s="45"/>
      <c r="M748" s="48"/>
      <c r="N748" s="48"/>
      <c r="O748" s="48"/>
      <c r="P748" s="48"/>
      <c r="Q748" s="48"/>
      <c r="R748" s="48"/>
      <c r="S748" s="48"/>
      <c r="T748" s="48"/>
      <c r="U748" s="48"/>
      <c r="V748" s="48"/>
      <c r="W748" s="48"/>
      <c r="X748" s="48"/>
      <c r="Y748" s="48"/>
      <c r="Z748" s="48"/>
    </row>
    <row r="749" spans="1:26" ht="15.75" customHeight="1">
      <c r="A749" s="48"/>
      <c r="B749" s="48"/>
      <c r="C749" s="48"/>
      <c r="D749" s="48"/>
      <c r="E749" s="48"/>
      <c r="F749" s="48"/>
      <c r="G749" s="48"/>
      <c r="H749" s="48"/>
      <c r="I749" s="48"/>
      <c r="J749" s="48"/>
      <c r="K749" s="1734"/>
      <c r="L749" s="45"/>
      <c r="M749" s="48"/>
      <c r="N749" s="48"/>
      <c r="O749" s="48"/>
      <c r="P749" s="48"/>
      <c r="Q749" s="48"/>
      <c r="R749" s="48"/>
      <c r="S749" s="48"/>
      <c r="T749" s="48"/>
      <c r="U749" s="48"/>
      <c r="V749" s="48"/>
      <c r="W749" s="48"/>
      <c r="X749" s="48"/>
      <c r="Y749" s="48"/>
      <c r="Z749" s="48"/>
    </row>
    <row r="750" spans="1:26" ht="15.75" customHeight="1">
      <c r="A750" s="48"/>
      <c r="B750" s="48"/>
      <c r="C750" s="48"/>
      <c r="D750" s="48"/>
      <c r="E750" s="48"/>
      <c r="F750" s="48"/>
      <c r="G750" s="48"/>
      <c r="H750" s="48"/>
      <c r="I750" s="48"/>
      <c r="J750" s="48"/>
      <c r="K750" s="1734"/>
      <c r="L750" s="45"/>
      <c r="M750" s="48"/>
      <c r="N750" s="48"/>
      <c r="O750" s="48"/>
      <c r="P750" s="48"/>
      <c r="Q750" s="48"/>
      <c r="R750" s="48"/>
      <c r="S750" s="48"/>
      <c r="T750" s="48"/>
      <c r="U750" s="48"/>
      <c r="V750" s="48"/>
      <c r="W750" s="48"/>
      <c r="X750" s="48"/>
      <c r="Y750" s="48"/>
      <c r="Z750" s="48"/>
    </row>
    <row r="751" spans="1:26" ht="15.75" customHeight="1">
      <c r="A751" s="48"/>
      <c r="B751" s="48"/>
      <c r="C751" s="48"/>
      <c r="D751" s="48"/>
      <c r="E751" s="48"/>
      <c r="F751" s="48"/>
      <c r="G751" s="48"/>
      <c r="H751" s="48"/>
      <c r="I751" s="48"/>
      <c r="J751" s="48"/>
      <c r="K751" s="1734"/>
      <c r="L751" s="45"/>
      <c r="M751" s="48"/>
      <c r="N751" s="48"/>
      <c r="O751" s="48"/>
      <c r="P751" s="48"/>
      <c r="Q751" s="48"/>
      <c r="R751" s="48"/>
      <c r="S751" s="48"/>
      <c r="T751" s="48"/>
      <c r="U751" s="48"/>
      <c r="V751" s="48"/>
      <c r="W751" s="48"/>
      <c r="X751" s="48"/>
      <c r="Y751" s="48"/>
      <c r="Z751" s="48"/>
    </row>
    <row r="752" spans="1:26" ht="15.75" customHeight="1">
      <c r="A752" s="48"/>
      <c r="B752" s="48"/>
      <c r="C752" s="48"/>
      <c r="D752" s="48"/>
      <c r="E752" s="48"/>
      <c r="F752" s="48"/>
      <c r="G752" s="48"/>
      <c r="H752" s="48"/>
      <c r="I752" s="48"/>
      <c r="J752" s="48"/>
      <c r="K752" s="1734"/>
      <c r="L752" s="45"/>
      <c r="M752" s="48"/>
      <c r="N752" s="48"/>
      <c r="O752" s="48"/>
      <c r="P752" s="48"/>
      <c r="Q752" s="48"/>
      <c r="R752" s="48"/>
      <c r="S752" s="48"/>
      <c r="T752" s="48"/>
      <c r="U752" s="48"/>
      <c r="V752" s="48"/>
      <c r="W752" s="48"/>
      <c r="X752" s="48"/>
      <c r="Y752" s="48"/>
      <c r="Z752" s="48"/>
    </row>
    <row r="753" spans="1:26" ht="15.75" customHeight="1">
      <c r="A753" s="48"/>
      <c r="B753" s="48"/>
      <c r="C753" s="48"/>
      <c r="D753" s="48"/>
      <c r="E753" s="48"/>
      <c r="F753" s="48"/>
      <c r="G753" s="48"/>
      <c r="H753" s="48"/>
      <c r="I753" s="48"/>
      <c r="J753" s="48"/>
      <c r="K753" s="1734"/>
      <c r="L753" s="45"/>
      <c r="M753" s="48"/>
      <c r="N753" s="48"/>
      <c r="O753" s="48"/>
      <c r="P753" s="48"/>
      <c r="Q753" s="48"/>
      <c r="R753" s="48"/>
      <c r="S753" s="48"/>
      <c r="T753" s="48"/>
      <c r="U753" s="48"/>
      <c r="V753" s="48"/>
      <c r="W753" s="48"/>
      <c r="X753" s="48"/>
      <c r="Y753" s="48"/>
      <c r="Z753" s="48"/>
    </row>
    <row r="754" spans="1:26" ht="15.75" customHeight="1">
      <c r="A754" s="48"/>
      <c r="B754" s="48"/>
      <c r="C754" s="48"/>
      <c r="D754" s="48"/>
      <c r="E754" s="48"/>
      <c r="F754" s="48"/>
      <c r="G754" s="48"/>
      <c r="H754" s="48"/>
      <c r="I754" s="48"/>
      <c r="J754" s="48"/>
      <c r="K754" s="1734"/>
      <c r="L754" s="45"/>
      <c r="M754" s="48"/>
      <c r="N754" s="48"/>
      <c r="O754" s="48"/>
      <c r="P754" s="48"/>
      <c r="Q754" s="48"/>
      <c r="R754" s="48"/>
      <c r="S754" s="48"/>
      <c r="T754" s="48"/>
      <c r="U754" s="48"/>
      <c r="V754" s="48"/>
      <c r="W754" s="48"/>
      <c r="X754" s="48"/>
      <c r="Y754" s="48"/>
      <c r="Z754" s="48"/>
    </row>
    <row r="755" spans="1:26" ht="15.75" customHeight="1">
      <c r="A755" s="48"/>
      <c r="B755" s="48"/>
      <c r="C755" s="48"/>
      <c r="D755" s="48"/>
      <c r="E755" s="48"/>
      <c r="F755" s="48"/>
      <c r="G755" s="48"/>
      <c r="H755" s="48"/>
      <c r="I755" s="48"/>
      <c r="J755" s="48"/>
      <c r="K755" s="1734"/>
      <c r="L755" s="45"/>
      <c r="M755" s="48"/>
      <c r="N755" s="48"/>
      <c r="O755" s="48"/>
      <c r="P755" s="48"/>
      <c r="Q755" s="48"/>
      <c r="R755" s="48"/>
      <c r="S755" s="48"/>
      <c r="T755" s="48"/>
      <c r="U755" s="48"/>
      <c r="V755" s="48"/>
      <c r="W755" s="48"/>
      <c r="X755" s="48"/>
      <c r="Y755" s="48"/>
      <c r="Z755" s="48"/>
    </row>
    <row r="756" spans="1:26" ht="15.75" customHeight="1">
      <c r="A756" s="48"/>
      <c r="B756" s="48"/>
      <c r="C756" s="48"/>
      <c r="D756" s="48"/>
      <c r="E756" s="48"/>
      <c r="F756" s="48"/>
      <c r="G756" s="48"/>
      <c r="H756" s="48"/>
      <c r="I756" s="48"/>
      <c r="J756" s="48"/>
      <c r="K756" s="1734"/>
      <c r="L756" s="45"/>
      <c r="M756" s="48"/>
      <c r="N756" s="48"/>
      <c r="O756" s="48"/>
      <c r="P756" s="48"/>
      <c r="Q756" s="48"/>
      <c r="R756" s="48"/>
      <c r="S756" s="48"/>
      <c r="T756" s="48"/>
      <c r="U756" s="48"/>
      <c r="V756" s="48"/>
      <c r="W756" s="48"/>
      <c r="X756" s="48"/>
      <c r="Y756" s="48"/>
      <c r="Z756" s="48"/>
    </row>
    <row r="757" spans="1:26" ht="15.75" customHeight="1">
      <c r="A757" s="48"/>
      <c r="B757" s="48"/>
      <c r="C757" s="48"/>
      <c r="D757" s="48"/>
      <c r="E757" s="48"/>
      <c r="F757" s="48"/>
      <c r="G757" s="48"/>
      <c r="H757" s="48"/>
      <c r="I757" s="48"/>
      <c r="J757" s="48"/>
      <c r="K757" s="1734"/>
      <c r="L757" s="45"/>
      <c r="M757" s="48"/>
      <c r="N757" s="48"/>
      <c r="O757" s="48"/>
      <c r="P757" s="48"/>
      <c r="Q757" s="48"/>
      <c r="R757" s="48"/>
      <c r="S757" s="48"/>
      <c r="T757" s="48"/>
      <c r="U757" s="48"/>
      <c r="V757" s="48"/>
      <c r="W757" s="48"/>
      <c r="X757" s="48"/>
      <c r="Y757" s="48"/>
      <c r="Z757" s="48"/>
    </row>
    <row r="758" spans="1:26" ht="15.75" customHeight="1">
      <c r="A758" s="48"/>
      <c r="B758" s="48"/>
      <c r="C758" s="48"/>
      <c r="D758" s="48"/>
      <c r="E758" s="48"/>
      <c r="F758" s="48"/>
      <c r="G758" s="48"/>
      <c r="H758" s="48"/>
      <c r="I758" s="48"/>
      <c r="J758" s="48"/>
      <c r="K758" s="1734"/>
      <c r="L758" s="45"/>
      <c r="M758" s="48"/>
      <c r="N758" s="48"/>
      <c r="O758" s="48"/>
      <c r="P758" s="48"/>
      <c r="Q758" s="48"/>
      <c r="R758" s="48"/>
      <c r="S758" s="48"/>
      <c r="T758" s="48"/>
      <c r="U758" s="48"/>
      <c r="V758" s="48"/>
      <c r="W758" s="48"/>
      <c r="X758" s="48"/>
      <c r="Y758" s="48"/>
      <c r="Z758" s="48"/>
    </row>
    <row r="759" spans="1:26" ht="15.75" customHeight="1">
      <c r="A759" s="48"/>
      <c r="B759" s="48"/>
      <c r="C759" s="48"/>
      <c r="D759" s="48"/>
      <c r="E759" s="48"/>
      <c r="F759" s="48"/>
      <c r="G759" s="48"/>
      <c r="H759" s="48"/>
      <c r="I759" s="48"/>
      <c r="J759" s="48"/>
      <c r="K759" s="1734"/>
      <c r="L759" s="45"/>
      <c r="M759" s="48"/>
      <c r="N759" s="48"/>
      <c r="O759" s="48"/>
      <c r="P759" s="48"/>
      <c r="Q759" s="48"/>
      <c r="R759" s="48"/>
      <c r="S759" s="48"/>
      <c r="T759" s="48"/>
      <c r="U759" s="48"/>
      <c r="V759" s="48"/>
      <c r="W759" s="48"/>
      <c r="X759" s="48"/>
      <c r="Y759" s="48"/>
      <c r="Z759" s="48"/>
    </row>
    <row r="760" spans="1:26" ht="15.75" customHeight="1">
      <c r="A760" s="48"/>
      <c r="B760" s="48"/>
      <c r="C760" s="48"/>
      <c r="D760" s="48"/>
      <c r="E760" s="48"/>
      <c r="F760" s="48"/>
      <c r="G760" s="48"/>
      <c r="H760" s="48"/>
      <c r="I760" s="48"/>
      <c r="J760" s="48"/>
      <c r="K760" s="1734"/>
      <c r="L760" s="45"/>
      <c r="M760" s="48"/>
      <c r="N760" s="48"/>
      <c r="O760" s="48"/>
      <c r="P760" s="48"/>
      <c r="Q760" s="48"/>
      <c r="R760" s="48"/>
      <c r="S760" s="48"/>
      <c r="T760" s="48"/>
      <c r="U760" s="48"/>
      <c r="V760" s="48"/>
      <c r="W760" s="48"/>
      <c r="X760" s="48"/>
      <c r="Y760" s="48"/>
      <c r="Z760" s="48"/>
    </row>
    <row r="761" spans="1:26" ht="15.75" customHeight="1">
      <c r="A761" s="48"/>
      <c r="B761" s="48"/>
      <c r="C761" s="48"/>
      <c r="D761" s="48"/>
      <c r="E761" s="48"/>
      <c r="F761" s="48"/>
      <c r="G761" s="48"/>
      <c r="H761" s="48"/>
      <c r="I761" s="48"/>
      <c r="J761" s="48"/>
      <c r="K761" s="1734"/>
      <c r="L761" s="45"/>
      <c r="M761" s="48"/>
      <c r="N761" s="48"/>
      <c r="O761" s="48"/>
      <c r="P761" s="48"/>
      <c r="Q761" s="48"/>
      <c r="R761" s="48"/>
      <c r="S761" s="48"/>
      <c r="T761" s="48"/>
      <c r="U761" s="48"/>
      <c r="V761" s="48"/>
      <c r="W761" s="48"/>
      <c r="X761" s="48"/>
      <c r="Y761" s="48"/>
      <c r="Z761" s="48"/>
    </row>
    <row r="762" spans="1:26" ht="15.75" customHeight="1">
      <c r="A762" s="48"/>
      <c r="B762" s="48"/>
      <c r="C762" s="48"/>
      <c r="D762" s="48"/>
      <c r="E762" s="48"/>
      <c r="F762" s="48"/>
      <c r="G762" s="48"/>
      <c r="H762" s="48"/>
      <c r="I762" s="48"/>
      <c r="J762" s="48"/>
      <c r="K762" s="1734"/>
      <c r="L762" s="45"/>
      <c r="M762" s="48"/>
      <c r="N762" s="48"/>
      <c r="O762" s="48"/>
      <c r="P762" s="48"/>
      <c r="Q762" s="48"/>
      <c r="R762" s="48"/>
      <c r="S762" s="48"/>
      <c r="T762" s="48"/>
      <c r="U762" s="48"/>
      <c r="V762" s="48"/>
      <c r="W762" s="48"/>
      <c r="X762" s="48"/>
      <c r="Y762" s="48"/>
      <c r="Z762" s="48"/>
    </row>
    <row r="763" spans="1:26" ht="15.75" customHeight="1">
      <c r="A763" s="48"/>
      <c r="B763" s="48"/>
      <c r="C763" s="48"/>
      <c r="D763" s="48"/>
      <c r="E763" s="48"/>
      <c r="F763" s="48"/>
      <c r="G763" s="48"/>
      <c r="H763" s="48"/>
      <c r="I763" s="48"/>
      <c r="J763" s="48"/>
      <c r="K763" s="1734"/>
      <c r="L763" s="45"/>
      <c r="M763" s="48"/>
      <c r="N763" s="48"/>
      <c r="O763" s="48"/>
      <c r="P763" s="48"/>
      <c r="Q763" s="48"/>
      <c r="R763" s="48"/>
      <c r="S763" s="48"/>
      <c r="T763" s="48"/>
      <c r="U763" s="48"/>
      <c r="V763" s="48"/>
      <c r="W763" s="48"/>
      <c r="X763" s="48"/>
      <c r="Y763" s="48"/>
      <c r="Z763" s="48"/>
    </row>
    <row r="764" spans="1:26" ht="15.75" customHeight="1">
      <c r="A764" s="48"/>
      <c r="B764" s="48"/>
      <c r="C764" s="48"/>
      <c r="D764" s="48"/>
      <c r="E764" s="48"/>
      <c r="F764" s="48"/>
      <c r="G764" s="48"/>
      <c r="H764" s="48"/>
      <c r="I764" s="48"/>
      <c r="J764" s="48"/>
      <c r="K764" s="1734"/>
      <c r="L764" s="45"/>
      <c r="M764" s="48"/>
      <c r="N764" s="48"/>
      <c r="O764" s="48"/>
      <c r="P764" s="48"/>
      <c r="Q764" s="48"/>
      <c r="R764" s="48"/>
      <c r="S764" s="48"/>
      <c r="T764" s="48"/>
      <c r="U764" s="48"/>
      <c r="V764" s="48"/>
      <c r="W764" s="48"/>
      <c r="X764" s="48"/>
      <c r="Y764" s="48"/>
      <c r="Z764" s="48"/>
    </row>
    <row r="765" spans="1:26" ht="15.75" customHeight="1">
      <c r="A765" s="48"/>
      <c r="B765" s="48"/>
      <c r="C765" s="48"/>
      <c r="D765" s="48"/>
      <c r="E765" s="48"/>
      <c r="F765" s="48"/>
      <c r="G765" s="48"/>
      <c r="H765" s="48"/>
      <c r="I765" s="48"/>
      <c r="J765" s="48"/>
      <c r="K765" s="1734"/>
      <c r="L765" s="45"/>
      <c r="M765" s="48"/>
      <c r="N765" s="48"/>
      <c r="O765" s="48"/>
      <c r="P765" s="48"/>
      <c r="Q765" s="48"/>
      <c r="R765" s="48"/>
      <c r="S765" s="48"/>
      <c r="T765" s="48"/>
      <c r="U765" s="48"/>
      <c r="V765" s="48"/>
      <c r="W765" s="48"/>
      <c r="X765" s="48"/>
      <c r="Y765" s="48"/>
      <c r="Z765" s="48"/>
    </row>
    <row r="766" spans="1:26" ht="15.75" customHeight="1">
      <c r="A766" s="48"/>
      <c r="B766" s="48"/>
      <c r="C766" s="48"/>
      <c r="D766" s="48"/>
      <c r="E766" s="48"/>
      <c r="F766" s="48"/>
      <c r="G766" s="48"/>
      <c r="H766" s="48"/>
      <c r="I766" s="48"/>
      <c r="J766" s="48"/>
      <c r="K766" s="1734"/>
      <c r="L766" s="45"/>
      <c r="M766" s="48"/>
      <c r="N766" s="48"/>
      <c r="O766" s="48"/>
      <c r="P766" s="48"/>
      <c r="Q766" s="48"/>
      <c r="R766" s="48"/>
      <c r="S766" s="48"/>
      <c r="T766" s="48"/>
      <c r="U766" s="48"/>
      <c r="V766" s="48"/>
      <c r="W766" s="48"/>
      <c r="X766" s="48"/>
      <c r="Y766" s="48"/>
      <c r="Z766" s="48"/>
    </row>
    <row r="767" spans="1:26" ht="15.75" customHeight="1">
      <c r="A767" s="48"/>
      <c r="B767" s="48"/>
      <c r="C767" s="48"/>
      <c r="D767" s="48"/>
      <c r="E767" s="48"/>
      <c r="F767" s="48"/>
      <c r="G767" s="48"/>
      <c r="H767" s="48"/>
      <c r="I767" s="48"/>
      <c r="J767" s="48"/>
      <c r="K767" s="1734"/>
      <c r="L767" s="45"/>
      <c r="M767" s="48"/>
      <c r="N767" s="48"/>
      <c r="O767" s="48"/>
      <c r="P767" s="48"/>
      <c r="Q767" s="48"/>
      <c r="R767" s="48"/>
      <c r="S767" s="48"/>
      <c r="T767" s="48"/>
      <c r="U767" s="48"/>
      <c r="V767" s="48"/>
      <c r="W767" s="48"/>
      <c r="X767" s="48"/>
      <c r="Y767" s="48"/>
      <c r="Z767" s="48"/>
    </row>
    <row r="768" spans="1:26" ht="15.75" customHeight="1">
      <c r="A768" s="48"/>
      <c r="B768" s="48"/>
      <c r="C768" s="48"/>
      <c r="D768" s="48"/>
      <c r="E768" s="48"/>
      <c r="F768" s="48"/>
      <c r="G768" s="48"/>
      <c r="H768" s="48"/>
      <c r="I768" s="48"/>
      <c r="J768" s="48"/>
      <c r="K768" s="1734"/>
      <c r="L768" s="45"/>
      <c r="M768" s="48"/>
      <c r="N768" s="48"/>
      <c r="O768" s="48"/>
      <c r="P768" s="48"/>
      <c r="Q768" s="48"/>
      <c r="R768" s="48"/>
      <c r="S768" s="48"/>
      <c r="T768" s="48"/>
      <c r="U768" s="48"/>
      <c r="V768" s="48"/>
      <c r="W768" s="48"/>
      <c r="X768" s="48"/>
      <c r="Y768" s="48"/>
      <c r="Z768" s="48"/>
    </row>
    <row r="769" spans="1:26" ht="15.75" customHeight="1">
      <c r="A769" s="48"/>
      <c r="B769" s="48"/>
      <c r="C769" s="48"/>
      <c r="D769" s="48"/>
      <c r="E769" s="48"/>
      <c r="F769" s="48"/>
      <c r="G769" s="48"/>
      <c r="H769" s="48"/>
      <c r="I769" s="48"/>
      <c r="J769" s="48"/>
      <c r="K769" s="1734"/>
      <c r="L769" s="45"/>
      <c r="M769" s="48"/>
      <c r="N769" s="48"/>
      <c r="O769" s="48"/>
      <c r="P769" s="48"/>
      <c r="Q769" s="48"/>
      <c r="R769" s="48"/>
      <c r="S769" s="48"/>
      <c r="T769" s="48"/>
      <c r="U769" s="48"/>
      <c r="V769" s="48"/>
      <c r="W769" s="48"/>
      <c r="X769" s="48"/>
      <c r="Y769" s="48"/>
      <c r="Z769" s="48"/>
    </row>
    <row r="770" spans="1:26" ht="15.75" customHeight="1">
      <c r="A770" s="48"/>
      <c r="B770" s="48"/>
      <c r="C770" s="48"/>
      <c r="D770" s="48"/>
      <c r="E770" s="48"/>
      <c r="F770" s="48"/>
      <c r="G770" s="48"/>
      <c r="H770" s="48"/>
      <c r="I770" s="48"/>
      <c r="J770" s="48"/>
      <c r="K770" s="1734"/>
      <c r="L770" s="45"/>
      <c r="M770" s="48"/>
      <c r="N770" s="48"/>
      <c r="O770" s="48"/>
      <c r="P770" s="48"/>
      <c r="Q770" s="48"/>
      <c r="R770" s="48"/>
      <c r="S770" s="48"/>
      <c r="T770" s="48"/>
      <c r="U770" s="48"/>
      <c r="V770" s="48"/>
      <c r="W770" s="48"/>
      <c r="X770" s="48"/>
      <c r="Y770" s="48"/>
      <c r="Z770" s="48"/>
    </row>
    <row r="771" spans="1:26" ht="15.75" customHeight="1">
      <c r="A771" s="48"/>
      <c r="B771" s="48"/>
      <c r="C771" s="48"/>
      <c r="D771" s="48"/>
      <c r="E771" s="48"/>
      <c r="F771" s="48"/>
      <c r="G771" s="48"/>
      <c r="H771" s="48"/>
      <c r="I771" s="48"/>
      <c r="J771" s="48"/>
      <c r="K771" s="1734"/>
      <c r="L771" s="45"/>
      <c r="M771" s="48"/>
      <c r="N771" s="48"/>
      <c r="O771" s="48"/>
      <c r="P771" s="48"/>
      <c r="Q771" s="48"/>
      <c r="R771" s="48"/>
      <c r="S771" s="48"/>
      <c r="T771" s="48"/>
      <c r="U771" s="48"/>
      <c r="V771" s="48"/>
      <c r="W771" s="48"/>
      <c r="X771" s="48"/>
      <c r="Y771" s="48"/>
      <c r="Z771" s="48"/>
    </row>
    <row r="772" spans="1:26" ht="15.75" customHeight="1">
      <c r="A772" s="48"/>
      <c r="B772" s="48"/>
      <c r="C772" s="48"/>
      <c r="D772" s="48"/>
      <c r="E772" s="48"/>
      <c r="F772" s="48"/>
      <c r="G772" s="48"/>
      <c r="H772" s="48"/>
      <c r="I772" s="48"/>
      <c r="J772" s="48"/>
      <c r="K772" s="1734"/>
      <c r="L772" s="45"/>
      <c r="M772" s="48"/>
      <c r="N772" s="48"/>
      <c r="O772" s="48"/>
      <c r="P772" s="48"/>
      <c r="Q772" s="48"/>
      <c r="R772" s="48"/>
      <c r="S772" s="48"/>
      <c r="T772" s="48"/>
      <c r="U772" s="48"/>
      <c r="V772" s="48"/>
      <c r="W772" s="48"/>
      <c r="X772" s="48"/>
      <c r="Y772" s="48"/>
      <c r="Z772" s="48"/>
    </row>
    <row r="773" spans="1:26" ht="15.75" customHeight="1">
      <c r="A773" s="48"/>
      <c r="B773" s="48"/>
      <c r="C773" s="48"/>
      <c r="D773" s="48"/>
      <c r="E773" s="48"/>
      <c r="F773" s="48"/>
      <c r="G773" s="48"/>
      <c r="H773" s="48"/>
      <c r="I773" s="48"/>
      <c r="J773" s="48"/>
      <c r="K773" s="1734"/>
      <c r="L773" s="45"/>
      <c r="M773" s="48"/>
      <c r="N773" s="48"/>
      <c r="O773" s="48"/>
      <c r="P773" s="48"/>
      <c r="Q773" s="48"/>
      <c r="R773" s="48"/>
      <c r="S773" s="48"/>
      <c r="T773" s="48"/>
      <c r="U773" s="48"/>
      <c r="V773" s="48"/>
      <c r="W773" s="48"/>
      <c r="X773" s="48"/>
      <c r="Y773" s="48"/>
      <c r="Z773" s="48"/>
    </row>
    <row r="774" spans="1:26" ht="15.75" customHeight="1">
      <c r="A774" s="48"/>
      <c r="B774" s="48"/>
      <c r="C774" s="48"/>
      <c r="D774" s="48"/>
      <c r="E774" s="48"/>
      <c r="F774" s="48"/>
      <c r="G774" s="48"/>
      <c r="H774" s="48"/>
      <c r="I774" s="48"/>
      <c r="J774" s="48"/>
      <c r="K774" s="1734"/>
      <c r="L774" s="45"/>
      <c r="M774" s="48"/>
      <c r="N774" s="48"/>
      <c r="O774" s="48"/>
      <c r="P774" s="48"/>
      <c r="Q774" s="48"/>
      <c r="R774" s="48"/>
      <c r="S774" s="48"/>
      <c r="T774" s="48"/>
      <c r="U774" s="48"/>
      <c r="V774" s="48"/>
      <c r="W774" s="48"/>
      <c r="X774" s="48"/>
      <c r="Y774" s="48"/>
      <c r="Z774" s="48"/>
    </row>
    <row r="775" spans="1:26" ht="15.75" customHeight="1">
      <c r="A775" s="48"/>
      <c r="B775" s="48"/>
      <c r="C775" s="48"/>
      <c r="D775" s="48"/>
      <c r="E775" s="48"/>
      <c r="F775" s="48"/>
      <c r="G775" s="48"/>
      <c r="H775" s="48"/>
      <c r="I775" s="48"/>
      <c r="J775" s="48"/>
      <c r="K775" s="1734"/>
      <c r="L775" s="45"/>
      <c r="M775" s="48"/>
      <c r="N775" s="48"/>
      <c r="O775" s="48"/>
      <c r="P775" s="48"/>
      <c r="Q775" s="48"/>
      <c r="R775" s="48"/>
      <c r="S775" s="48"/>
      <c r="T775" s="48"/>
      <c r="U775" s="48"/>
      <c r="V775" s="48"/>
      <c r="W775" s="48"/>
      <c r="X775" s="48"/>
      <c r="Y775" s="48"/>
      <c r="Z775" s="48"/>
    </row>
    <row r="776" spans="1:26" ht="15.75" customHeight="1">
      <c r="A776" s="48"/>
      <c r="B776" s="48"/>
      <c r="C776" s="48"/>
      <c r="D776" s="48"/>
      <c r="E776" s="48"/>
      <c r="F776" s="48"/>
      <c r="G776" s="48"/>
      <c r="H776" s="48"/>
      <c r="I776" s="48"/>
      <c r="J776" s="48"/>
      <c r="K776" s="1734"/>
      <c r="L776" s="45"/>
      <c r="M776" s="48"/>
      <c r="N776" s="48"/>
      <c r="O776" s="48"/>
      <c r="P776" s="48"/>
      <c r="Q776" s="48"/>
      <c r="R776" s="48"/>
      <c r="S776" s="48"/>
      <c r="T776" s="48"/>
      <c r="U776" s="48"/>
      <c r="V776" s="48"/>
      <c r="W776" s="48"/>
      <c r="X776" s="48"/>
      <c r="Y776" s="48"/>
      <c r="Z776" s="48"/>
    </row>
    <row r="777" spans="1:26" ht="15.75" customHeight="1">
      <c r="A777" s="48"/>
      <c r="B777" s="48"/>
      <c r="C777" s="48"/>
      <c r="D777" s="48"/>
      <c r="E777" s="48"/>
      <c r="F777" s="48"/>
      <c r="G777" s="48"/>
      <c r="H777" s="48"/>
      <c r="I777" s="48"/>
      <c r="J777" s="48"/>
      <c r="K777" s="1734"/>
      <c r="L777" s="45"/>
      <c r="M777" s="48"/>
      <c r="N777" s="48"/>
      <c r="O777" s="48"/>
      <c r="P777" s="48"/>
      <c r="Q777" s="48"/>
      <c r="R777" s="48"/>
      <c r="S777" s="48"/>
      <c r="T777" s="48"/>
      <c r="U777" s="48"/>
      <c r="V777" s="48"/>
      <c r="W777" s="48"/>
      <c r="X777" s="48"/>
      <c r="Y777" s="48"/>
      <c r="Z777" s="48"/>
    </row>
    <row r="778" spans="1:26" ht="15.75" customHeight="1">
      <c r="A778" s="48"/>
      <c r="B778" s="48"/>
      <c r="C778" s="48"/>
      <c r="D778" s="48"/>
      <c r="E778" s="48"/>
      <c r="F778" s="48"/>
      <c r="G778" s="48"/>
      <c r="H778" s="48"/>
      <c r="I778" s="48"/>
      <c r="J778" s="48"/>
      <c r="K778" s="1734"/>
      <c r="L778" s="45"/>
      <c r="M778" s="48"/>
      <c r="N778" s="48"/>
      <c r="O778" s="48"/>
      <c r="P778" s="48"/>
      <c r="Q778" s="48"/>
      <c r="R778" s="48"/>
      <c r="S778" s="48"/>
      <c r="T778" s="48"/>
      <c r="U778" s="48"/>
      <c r="V778" s="48"/>
      <c r="W778" s="48"/>
      <c r="X778" s="48"/>
      <c r="Y778" s="48"/>
      <c r="Z778" s="48"/>
    </row>
    <row r="779" spans="1:26" ht="15.75" customHeight="1">
      <c r="A779" s="48"/>
      <c r="B779" s="48"/>
      <c r="C779" s="48"/>
      <c r="D779" s="48"/>
      <c r="E779" s="48"/>
      <c r="F779" s="48"/>
      <c r="G779" s="48"/>
      <c r="H779" s="48"/>
      <c r="I779" s="48"/>
      <c r="J779" s="48"/>
      <c r="K779" s="1734"/>
      <c r="L779" s="45"/>
      <c r="M779" s="48"/>
      <c r="N779" s="48"/>
      <c r="O779" s="48"/>
      <c r="P779" s="48"/>
      <c r="Q779" s="48"/>
      <c r="R779" s="48"/>
      <c r="S779" s="48"/>
      <c r="T779" s="48"/>
      <c r="U779" s="48"/>
      <c r="V779" s="48"/>
      <c r="W779" s="48"/>
      <c r="X779" s="48"/>
      <c r="Y779" s="48"/>
      <c r="Z779" s="48"/>
    </row>
    <row r="780" spans="1:26" ht="15.75" customHeight="1">
      <c r="A780" s="48"/>
      <c r="B780" s="48"/>
      <c r="C780" s="48"/>
      <c r="D780" s="48"/>
      <c r="E780" s="48"/>
      <c r="F780" s="48"/>
      <c r="G780" s="48"/>
      <c r="H780" s="48"/>
      <c r="I780" s="48"/>
      <c r="J780" s="48"/>
      <c r="K780" s="1734"/>
      <c r="L780" s="45"/>
      <c r="M780" s="48"/>
      <c r="N780" s="48"/>
      <c r="O780" s="48"/>
      <c r="P780" s="48"/>
      <c r="Q780" s="48"/>
      <c r="R780" s="48"/>
      <c r="S780" s="48"/>
      <c r="T780" s="48"/>
      <c r="U780" s="48"/>
      <c r="V780" s="48"/>
      <c r="W780" s="48"/>
      <c r="X780" s="48"/>
      <c r="Y780" s="48"/>
      <c r="Z780" s="48"/>
    </row>
    <row r="781" spans="1:26" ht="15.75" customHeight="1">
      <c r="A781" s="48"/>
      <c r="B781" s="48"/>
      <c r="C781" s="48"/>
      <c r="D781" s="48"/>
      <c r="E781" s="48"/>
      <c r="F781" s="48"/>
      <c r="G781" s="48"/>
      <c r="H781" s="48"/>
      <c r="I781" s="48"/>
      <c r="J781" s="48"/>
      <c r="K781" s="1734"/>
      <c r="L781" s="45"/>
      <c r="M781" s="48"/>
      <c r="N781" s="48"/>
      <c r="O781" s="48"/>
      <c r="P781" s="48"/>
      <c r="Q781" s="48"/>
      <c r="R781" s="48"/>
      <c r="S781" s="48"/>
      <c r="T781" s="48"/>
      <c r="U781" s="48"/>
      <c r="V781" s="48"/>
      <c r="W781" s="48"/>
      <c r="X781" s="48"/>
      <c r="Y781" s="48"/>
      <c r="Z781" s="48"/>
    </row>
    <row r="782" spans="1:26" ht="15.75" customHeight="1">
      <c r="A782" s="48"/>
      <c r="B782" s="48"/>
      <c r="C782" s="48"/>
      <c r="D782" s="48"/>
      <c r="E782" s="48"/>
      <c r="F782" s="48"/>
      <c r="G782" s="48"/>
      <c r="H782" s="48"/>
      <c r="I782" s="48"/>
      <c r="J782" s="48"/>
      <c r="K782" s="1734"/>
      <c r="L782" s="45"/>
      <c r="M782" s="48"/>
      <c r="N782" s="48"/>
      <c r="O782" s="48"/>
      <c r="P782" s="48"/>
      <c r="Q782" s="48"/>
      <c r="R782" s="48"/>
      <c r="S782" s="48"/>
      <c r="T782" s="48"/>
      <c r="U782" s="48"/>
      <c r="V782" s="48"/>
      <c r="W782" s="48"/>
      <c r="X782" s="48"/>
      <c r="Y782" s="48"/>
      <c r="Z782" s="48"/>
    </row>
    <row r="783" spans="1:26" ht="15.75" customHeight="1">
      <c r="A783" s="48"/>
      <c r="B783" s="48"/>
      <c r="C783" s="48"/>
      <c r="D783" s="48"/>
      <c r="E783" s="48"/>
      <c r="F783" s="48"/>
      <c r="G783" s="48"/>
      <c r="H783" s="48"/>
      <c r="I783" s="48"/>
      <c r="J783" s="48"/>
      <c r="K783" s="1734"/>
      <c r="L783" s="45"/>
      <c r="M783" s="48"/>
      <c r="N783" s="48"/>
      <c r="O783" s="48"/>
      <c r="P783" s="48"/>
      <c r="Q783" s="48"/>
      <c r="R783" s="48"/>
      <c r="S783" s="48"/>
      <c r="T783" s="48"/>
      <c r="U783" s="48"/>
      <c r="V783" s="48"/>
      <c r="W783" s="48"/>
      <c r="X783" s="48"/>
      <c r="Y783" s="48"/>
      <c r="Z783" s="48"/>
    </row>
    <row r="784" spans="1:26" ht="15.75" customHeight="1">
      <c r="A784" s="48"/>
      <c r="B784" s="48"/>
      <c r="C784" s="48"/>
      <c r="D784" s="48"/>
      <c r="E784" s="48"/>
      <c r="F784" s="48"/>
      <c r="G784" s="48"/>
      <c r="H784" s="48"/>
      <c r="I784" s="48"/>
      <c r="J784" s="48"/>
      <c r="K784" s="1734"/>
      <c r="L784" s="45"/>
      <c r="M784" s="48"/>
      <c r="N784" s="48"/>
      <c r="O784" s="48"/>
      <c r="P784" s="48"/>
      <c r="Q784" s="48"/>
      <c r="R784" s="48"/>
      <c r="S784" s="48"/>
      <c r="T784" s="48"/>
      <c r="U784" s="48"/>
      <c r="V784" s="48"/>
      <c r="W784" s="48"/>
      <c r="X784" s="48"/>
      <c r="Y784" s="48"/>
      <c r="Z784" s="48"/>
    </row>
    <row r="785" spans="1:26" ht="15.75" customHeight="1">
      <c r="A785" s="48"/>
      <c r="B785" s="48"/>
      <c r="C785" s="48"/>
      <c r="D785" s="48"/>
      <c r="E785" s="48"/>
      <c r="F785" s="48"/>
      <c r="G785" s="48"/>
      <c r="H785" s="48"/>
      <c r="I785" s="48"/>
      <c r="J785" s="48"/>
      <c r="K785" s="1734"/>
      <c r="L785" s="45"/>
      <c r="M785" s="48"/>
      <c r="N785" s="48"/>
      <c r="O785" s="48"/>
      <c r="P785" s="48"/>
      <c r="Q785" s="48"/>
      <c r="R785" s="48"/>
      <c r="S785" s="48"/>
      <c r="T785" s="48"/>
      <c r="U785" s="48"/>
      <c r="V785" s="48"/>
      <c r="W785" s="48"/>
      <c r="X785" s="48"/>
      <c r="Y785" s="48"/>
      <c r="Z785" s="48"/>
    </row>
    <row r="786" spans="1:26" ht="15.75" customHeight="1">
      <c r="A786" s="48"/>
      <c r="B786" s="48"/>
      <c r="C786" s="48"/>
      <c r="D786" s="48"/>
      <c r="E786" s="48"/>
      <c r="F786" s="48"/>
      <c r="G786" s="48"/>
      <c r="H786" s="48"/>
      <c r="I786" s="48"/>
      <c r="J786" s="48"/>
      <c r="K786" s="1734"/>
      <c r="L786" s="45"/>
      <c r="M786" s="48"/>
      <c r="N786" s="48"/>
      <c r="O786" s="48"/>
      <c r="P786" s="48"/>
      <c r="Q786" s="48"/>
      <c r="R786" s="48"/>
      <c r="S786" s="48"/>
      <c r="T786" s="48"/>
      <c r="U786" s="48"/>
      <c r="V786" s="48"/>
      <c r="W786" s="48"/>
      <c r="X786" s="48"/>
      <c r="Y786" s="48"/>
      <c r="Z786" s="48"/>
    </row>
    <row r="787" spans="1:26" ht="15.75" customHeight="1">
      <c r="A787" s="48"/>
      <c r="B787" s="48"/>
      <c r="C787" s="48"/>
      <c r="D787" s="48"/>
      <c r="E787" s="48"/>
      <c r="F787" s="48"/>
      <c r="G787" s="48"/>
      <c r="H787" s="48"/>
      <c r="I787" s="48"/>
      <c r="J787" s="48"/>
      <c r="K787" s="1734"/>
      <c r="L787" s="45"/>
      <c r="M787" s="48"/>
      <c r="N787" s="48"/>
      <c r="O787" s="48"/>
      <c r="P787" s="48"/>
      <c r="Q787" s="48"/>
      <c r="R787" s="48"/>
      <c r="S787" s="48"/>
      <c r="T787" s="48"/>
      <c r="U787" s="48"/>
      <c r="V787" s="48"/>
      <c r="W787" s="48"/>
      <c r="X787" s="48"/>
      <c r="Y787" s="48"/>
      <c r="Z787" s="48"/>
    </row>
    <row r="788" spans="1:26" ht="15.75" customHeight="1">
      <c r="A788" s="48"/>
      <c r="B788" s="48"/>
      <c r="C788" s="48"/>
      <c r="D788" s="48"/>
      <c r="E788" s="48"/>
      <c r="F788" s="48"/>
      <c r="G788" s="48"/>
      <c r="H788" s="48"/>
      <c r="I788" s="48"/>
      <c r="J788" s="48"/>
      <c r="K788" s="1734"/>
      <c r="L788" s="45"/>
      <c r="M788" s="48"/>
      <c r="N788" s="48"/>
      <c r="O788" s="48"/>
      <c r="P788" s="48"/>
      <c r="Q788" s="48"/>
      <c r="R788" s="48"/>
      <c r="S788" s="48"/>
      <c r="T788" s="48"/>
      <c r="U788" s="48"/>
      <c r="V788" s="48"/>
      <c r="W788" s="48"/>
      <c r="X788" s="48"/>
      <c r="Y788" s="48"/>
      <c r="Z788" s="48"/>
    </row>
    <row r="789" spans="1:26" ht="15.75" customHeight="1">
      <c r="A789" s="48"/>
      <c r="B789" s="48"/>
      <c r="C789" s="48"/>
      <c r="D789" s="48"/>
      <c r="E789" s="48"/>
      <c r="F789" s="48"/>
      <c r="G789" s="48"/>
      <c r="H789" s="48"/>
      <c r="I789" s="48"/>
      <c r="J789" s="48"/>
      <c r="K789" s="1734"/>
      <c r="L789" s="45"/>
      <c r="M789" s="48"/>
      <c r="N789" s="48"/>
      <c r="O789" s="48"/>
      <c r="P789" s="48"/>
      <c r="Q789" s="48"/>
      <c r="R789" s="48"/>
      <c r="S789" s="48"/>
      <c r="T789" s="48"/>
      <c r="U789" s="48"/>
      <c r="V789" s="48"/>
      <c r="W789" s="48"/>
      <c r="X789" s="48"/>
      <c r="Y789" s="48"/>
      <c r="Z789" s="48"/>
    </row>
    <row r="790" spans="1:26" ht="15.75" customHeight="1">
      <c r="A790" s="48"/>
      <c r="B790" s="48"/>
      <c r="C790" s="48"/>
      <c r="D790" s="48"/>
      <c r="E790" s="48"/>
      <c r="F790" s="48"/>
      <c r="G790" s="48"/>
      <c r="H790" s="48"/>
      <c r="I790" s="48"/>
      <c r="J790" s="48"/>
      <c r="K790" s="1734"/>
      <c r="L790" s="45"/>
      <c r="M790" s="48"/>
      <c r="N790" s="48"/>
      <c r="O790" s="48"/>
      <c r="P790" s="48"/>
      <c r="Q790" s="48"/>
      <c r="R790" s="48"/>
      <c r="S790" s="48"/>
      <c r="T790" s="48"/>
      <c r="U790" s="48"/>
      <c r="V790" s="48"/>
      <c r="W790" s="48"/>
      <c r="X790" s="48"/>
      <c r="Y790" s="48"/>
      <c r="Z790" s="48"/>
    </row>
    <row r="791" spans="1:26" ht="15.75" customHeight="1">
      <c r="A791" s="48"/>
      <c r="B791" s="48"/>
      <c r="C791" s="48"/>
      <c r="D791" s="48"/>
      <c r="E791" s="48"/>
      <c r="F791" s="48"/>
      <c r="G791" s="48"/>
      <c r="H791" s="48"/>
      <c r="I791" s="48"/>
      <c r="J791" s="48"/>
      <c r="K791" s="1734"/>
      <c r="L791" s="45"/>
      <c r="M791" s="48"/>
      <c r="N791" s="48"/>
      <c r="O791" s="48"/>
      <c r="P791" s="48"/>
      <c r="Q791" s="48"/>
      <c r="R791" s="48"/>
      <c r="S791" s="48"/>
      <c r="T791" s="48"/>
      <c r="U791" s="48"/>
      <c r="V791" s="48"/>
      <c r="W791" s="48"/>
      <c r="X791" s="48"/>
      <c r="Y791" s="48"/>
      <c r="Z791" s="48"/>
    </row>
    <row r="792" spans="1:26" ht="15.75" customHeight="1">
      <c r="A792" s="48"/>
      <c r="B792" s="48"/>
      <c r="C792" s="48"/>
      <c r="D792" s="48"/>
      <c r="E792" s="48"/>
      <c r="F792" s="48"/>
      <c r="G792" s="48"/>
      <c r="H792" s="48"/>
      <c r="I792" s="48"/>
      <c r="J792" s="48"/>
      <c r="K792" s="1734"/>
      <c r="L792" s="45"/>
      <c r="M792" s="48"/>
      <c r="N792" s="48"/>
      <c r="O792" s="48"/>
      <c r="P792" s="48"/>
      <c r="Q792" s="48"/>
      <c r="R792" s="48"/>
      <c r="S792" s="48"/>
      <c r="T792" s="48"/>
      <c r="U792" s="48"/>
      <c r="V792" s="48"/>
      <c r="W792" s="48"/>
      <c r="X792" s="48"/>
      <c r="Y792" s="48"/>
      <c r="Z792" s="48"/>
    </row>
    <row r="793" spans="1:26" ht="15.75" customHeight="1">
      <c r="A793" s="48"/>
      <c r="B793" s="48"/>
      <c r="C793" s="48"/>
      <c r="D793" s="48"/>
      <c r="E793" s="48"/>
      <c r="F793" s="48"/>
      <c r="G793" s="48"/>
      <c r="H793" s="48"/>
      <c r="I793" s="48"/>
      <c r="J793" s="48"/>
      <c r="K793" s="1734"/>
      <c r="L793" s="45"/>
      <c r="M793" s="48"/>
      <c r="N793" s="48"/>
      <c r="O793" s="48"/>
      <c r="P793" s="48"/>
      <c r="Q793" s="48"/>
      <c r="R793" s="48"/>
      <c r="S793" s="48"/>
      <c r="T793" s="48"/>
      <c r="U793" s="48"/>
      <c r="V793" s="48"/>
      <c r="W793" s="48"/>
      <c r="X793" s="48"/>
      <c r="Y793" s="48"/>
      <c r="Z793" s="48"/>
    </row>
    <row r="794" spans="1:26" ht="15.75" customHeight="1">
      <c r="A794" s="48"/>
      <c r="B794" s="48"/>
      <c r="C794" s="48"/>
      <c r="D794" s="48"/>
      <c r="E794" s="48"/>
      <c r="F794" s="48"/>
      <c r="G794" s="48"/>
      <c r="H794" s="48"/>
      <c r="I794" s="48"/>
      <c r="J794" s="48"/>
      <c r="K794" s="1734"/>
      <c r="L794" s="45"/>
      <c r="M794" s="48"/>
      <c r="N794" s="48"/>
      <c r="O794" s="48"/>
      <c r="P794" s="48"/>
      <c r="Q794" s="48"/>
      <c r="R794" s="48"/>
      <c r="S794" s="48"/>
      <c r="T794" s="48"/>
      <c r="U794" s="48"/>
      <c r="V794" s="48"/>
      <c r="W794" s="48"/>
      <c r="X794" s="48"/>
      <c r="Y794" s="48"/>
      <c r="Z794" s="48"/>
    </row>
    <row r="795" spans="1:26" ht="15.75" customHeight="1">
      <c r="A795" s="48"/>
      <c r="B795" s="48"/>
      <c r="C795" s="48"/>
      <c r="D795" s="48"/>
      <c r="E795" s="48"/>
      <c r="F795" s="48"/>
      <c r="G795" s="48"/>
      <c r="H795" s="48"/>
      <c r="I795" s="48"/>
      <c r="J795" s="48"/>
      <c r="K795" s="1734"/>
      <c r="L795" s="45"/>
      <c r="M795" s="48"/>
      <c r="N795" s="48"/>
      <c r="O795" s="48"/>
      <c r="P795" s="48"/>
      <c r="Q795" s="48"/>
      <c r="R795" s="48"/>
      <c r="S795" s="48"/>
      <c r="T795" s="48"/>
      <c r="U795" s="48"/>
      <c r="V795" s="48"/>
      <c r="W795" s="48"/>
      <c r="X795" s="48"/>
      <c r="Y795" s="48"/>
      <c r="Z795" s="48"/>
    </row>
    <row r="796" spans="1:26" ht="15.75" customHeight="1">
      <c r="A796" s="48"/>
      <c r="B796" s="48"/>
      <c r="C796" s="48"/>
      <c r="D796" s="48"/>
      <c r="E796" s="48"/>
      <c r="F796" s="48"/>
      <c r="G796" s="48"/>
      <c r="H796" s="48"/>
      <c r="I796" s="48"/>
      <c r="J796" s="48"/>
      <c r="K796" s="1734"/>
      <c r="L796" s="45"/>
      <c r="M796" s="48"/>
      <c r="N796" s="48"/>
      <c r="O796" s="48"/>
      <c r="P796" s="48"/>
      <c r="Q796" s="48"/>
      <c r="R796" s="48"/>
      <c r="S796" s="48"/>
      <c r="T796" s="48"/>
      <c r="U796" s="48"/>
      <c r="V796" s="48"/>
      <c r="W796" s="48"/>
      <c r="X796" s="48"/>
      <c r="Y796" s="48"/>
      <c r="Z796" s="48"/>
    </row>
    <row r="797" spans="1:26" ht="15.75" customHeight="1">
      <c r="A797" s="48"/>
      <c r="B797" s="48"/>
      <c r="C797" s="48"/>
      <c r="D797" s="48"/>
      <c r="E797" s="48"/>
      <c r="F797" s="48"/>
      <c r="G797" s="48"/>
      <c r="H797" s="48"/>
      <c r="I797" s="48"/>
      <c r="J797" s="48"/>
      <c r="K797" s="1734"/>
      <c r="L797" s="45"/>
      <c r="M797" s="48"/>
      <c r="N797" s="48"/>
      <c r="O797" s="48"/>
      <c r="P797" s="48"/>
      <c r="Q797" s="48"/>
      <c r="R797" s="48"/>
      <c r="S797" s="48"/>
      <c r="T797" s="48"/>
      <c r="U797" s="48"/>
      <c r="V797" s="48"/>
      <c r="W797" s="48"/>
      <c r="X797" s="48"/>
      <c r="Y797" s="48"/>
      <c r="Z797" s="48"/>
    </row>
    <row r="798" spans="1:26" ht="15.75" customHeight="1">
      <c r="A798" s="48"/>
      <c r="B798" s="48"/>
      <c r="C798" s="48"/>
      <c r="D798" s="48"/>
      <c r="E798" s="48"/>
      <c r="F798" s="48"/>
      <c r="G798" s="48"/>
      <c r="H798" s="48"/>
      <c r="I798" s="48"/>
      <c r="J798" s="48"/>
      <c r="K798" s="1734"/>
      <c r="L798" s="45"/>
      <c r="M798" s="48"/>
      <c r="N798" s="48"/>
      <c r="O798" s="48"/>
      <c r="P798" s="48"/>
      <c r="Q798" s="48"/>
      <c r="R798" s="48"/>
      <c r="S798" s="48"/>
      <c r="T798" s="48"/>
      <c r="U798" s="48"/>
      <c r="V798" s="48"/>
      <c r="W798" s="48"/>
      <c r="X798" s="48"/>
      <c r="Y798" s="48"/>
      <c r="Z798" s="48"/>
    </row>
    <row r="799" spans="1:26" ht="15.75" customHeight="1">
      <c r="A799" s="48"/>
      <c r="B799" s="48"/>
      <c r="C799" s="48"/>
      <c r="D799" s="48"/>
      <c r="E799" s="48"/>
      <c r="F799" s="48"/>
      <c r="G799" s="48"/>
      <c r="H799" s="48"/>
      <c r="I799" s="48"/>
      <c r="J799" s="48"/>
      <c r="K799" s="1734"/>
      <c r="L799" s="45"/>
      <c r="M799" s="48"/>
      <c r="N799" s="48"/>
      <c r="O799" s="48"/>
      <c r="P799" s="48"/>
      <c r="Q799" s="48"/>
      <c r="R799" s="48"/>
      <c r="S799" s="48"/>
      <c r="T799" s="48"/>
      <c r="U799" s="48"/>
      <c r="V799" s="48"/>
      <c r="W799" s="48"/>
      <c r="X799" s="48"/>
      <c r="Y799" s="48"/>
      <c r="Z799" s="48"/>
    </row>
    <row r="800" spans="1:26" ht="15.75" customHeight="1">
      <c r="A800" s="48"/>
      <c r="B800" s="48"/>
      <c r="C800" s="48"/>
      <c r="D800" s="48"/>
      <c r="E800" s="48"/>
      <c r="F800" s="48"/>
      <c r="G800" s="48"/>
      <c r="H800" s="48"/>
      <c r="I800" s="48"/>
      <c r="J800" s="48"/>
      <c r="K800" s="1734"/>
      <c r="L800" s="45"/>
      <c r="M800" s="48"/>
      <c r="N800" s="48"/>
      <c r="O800" s="48"/>
      <c r="P800" s="48"/>
      <c r="Q800" s="48"/>
      <c r="R800" s="48"/>
      <c r="S800" s="48"/>
      <c r="T800" s="48"/>
      <c r="U800" s="48"/>
      <c r="V800" s="48"/>
      <c r="W800" s="48"/>
      <c r="X800" s="48"/>
      <c r="Y800" s="48"/>
      <c r="Z800" s="48"/>
    </row>
    <row r="801" spans="1:26" ht="15.75" customHeight="1">
      <c r="A801" s="48"/>
      <c r="B801" s="48"/>
      <c r="C801" s="48"/>
      <c r="D801" s="48"/>
      <c r="E801" s="48"/>
      <c r="F801" s="48"/>
      <c r="G801" s="48"/>
      <c r="H801" s="48"/>
      <c r="I801" s="48"/>
      <c r="J801" s="48"/>
      <c r="K801" s="1734"/>
      <c r="L801" s="45"/>
      <c r="M801" s="48"/>
      <c r="N801" s="48"/>
      <c r="O801" s="48"/>
      <c r="P801" s="48"/>
      <c r="Q801" s="48"/>
      <c r="R801" s="48"/>
      <c r="S801" s="48"/>
      <c r="T801" s="48"/>
      <c r="U801" s="48"/>
      <c r="V801" s="48"/>
      <c r="W801" s="48"/>
      <c r="X801" s="48"/>
      <c r="Y801" s="48"/>
      <c r="Z801" s="48"/>
    </row>
    <row r="802" spans="1:26" ht="15.75" customHeight="1">
      <c r="A802" s="48"/>
      <c r="B802" s="48"/>
      <c r="C802" s="48"/>
      <c r="D802" s="48"/>
      <c r="E802" s="48"/>
      <c r="F802" s="48"/>
      <c r="G802" s="48"/>
      <c r="H802" s="48"/>
      <c r="I802" s="48"/>
      <c r="J802" s="48"/>
      <c r="K802" s="1734"/>
      <c r="L802" s="45"/>
      <c r="M802" s="48"/>
      <c r="N802" s="48"/>
      <c r="O802" s="48"/>
      <c r="P802" s="48"/>
      <c r="Q802" s="48"/>
      <c r="R802" s="48"/>
      <c r="S802" s="48"/>
      <c r="T802" s="48"/>
      <c r="U802" s="48"/>
      <c r="V802" s="48"/>
      <c r="W802" s="48"/>
      <c r="X802" s="48"/>
      <c r="Y802" s="48"/>
      <c r="Z802" s="48"/>
    </row>
    <row r="803" spans="1:26" ht="15.75" customHeight="1">
      <c r="A803" s="48"/>
      <c r="B803" s="48"/>
      <c r="C803" s="48"/>
      <c r="D803" s="48"/>
      <c r="E803" s="48"/>
      <c r="F803" s="48"/>
      <c r="G803" s="48"/>
      <c r="H803" s="48"/>
      <c r="I803" s="48"/>
      <c r="J803" s="48"/>
      <c r="K803" s="1734"/>
      <c r="L803" s="45"/>
      <c r="M803" s="48"/>
      <c r="N803" s="48"/>
      <c r="O803" s="48"/>
      <c r="P803" s="48"/>
      <c r="Q803" s="48"/>
      <c r="R803" s="48"/>
      <c r="S803" s="48"/>
      <c r="T803" s="48"/>
      <c r="U803" s="48"/>
      <c r="V803" s="48"/>
      <c r="W803" s="48"/>
      <c r="X803" s="48"/>
      <c r="Y803" s="48"/>
      <c r="Z803" s="48"/>
    </row>
    <row r="804" spans="1:26" ht="15.75" customHeight="1">
      <c r="A804" s="48"/>
      <c r="B804" s="48"/>
      <c r="C804" s="48"/>
      <c r="D804" s="48"/>
      <c r="E804" s="48"/>
      <c r="F804" s="48"/>
      <c r="G804" s="48"/>
      <c r="H804" s="48"/>
      <c r="I804" s="48"/>
      <c r="J804" s="48"/>
      <c r="K804" s="1734"/>
      <c r="L804" s="45"/>
      <c r="M804" s="48"/>
      <c r="N804" s="48"/>
      <c r="O804" s="48"/>
      <c r="P804" s="48"/>
      <c r="Q804" s="48"/>
      <c r="R804" s="48"/>
      <c r="S804" s="48"/>
      <c r="T804" s="48"/>
      <c r="U804" s="48"/>
      <c r="V804" s="48"/>
      <c r="W804" s="48"/>
      <c r="X804" s="48"/>
      <c r="Y804" s="48"/>
      <c r="Z804" s="48"/>
    </row>
    <row r="805" spans="1:26" ht="15.75" customHeight="1">
      <c r="A805" s="48"/>
      <c r="B805" s="48"/>
      <c r="C805" s="48"/>
      <c r="D805" s="48"/>
      <c r="E805" s="48"/>
      <c r="F805" s="48"/>
      <c r="G805" s="48"/>
      <c r="H805" s="48"/>
      <c r="I805" s="48"/>
      <c r="J805" s="48"/>
      <c r="K805" s="1734"/>
      <c r="L805" s="45"/>
      <c r="M805" s="48"/>
      <c r="N805" s="48"/>
      <c r="O805" s="48"/>
      <c r="P805" s="48"/>
      <c r="Q805" s="48"/>
      <c r="R805" s="48"/>
      <c r="S805" s="48"/>
      <c r="T805" s="48"/>
      <c r="U805" s="48"/>
      <c r="V805" s="48"/>
      <c r="W805" s="48"/>
      <c r="X805" s="48"/>
      <c r="Y805" s="48"/>
      <c r="Z805" s="48"/>
    </row>
    <row r="806" spans="1:26" ht="15.75" customHeight="1">
      <c r="A806" s="48"/>
      <c r="B806" s="48"/>
      <c r="C806" s="48"/>
      <c r="D806" s="48"/>
      <c r="E806" s="48"/>
      <c r="F806" s="48"/>
      <c r="G806" s="48"/>
      <c r="H806" s="48"/>
      <c r="I806" s="48"/>
      <c r="J806" s="48"/>
      <c r="K806" s="1734"/>
      <c r="L806" s="45"/>
      <c r="M806" s="48"/>
      <c r="N806" s="48"/>
      <c r="O806" s="48"/>
      <c r="P806" s="48"/>
      <c r="Q806" s="48"/>
      <c r="R806" s="48"/>
      <c r="S806" s="48"/>
      <c r="T806" s="48"/>
      <c r="U806" s="48"/>
      <c r="V806" s="48"/>
      <c r="W806" s="48"/>
      <c r="X806" s="48"/>
      <c r="Y806" s="48"/>
      <c r="Z806" s="48"/>
    </row>
    <row r="807" spans="1:26" ht="15.75" customHeight="1">
      <c r="A807" s="48"/>
      <c r="B807" s="48"/>
      <c r="C807" s="48"/>
      <c r="D807" s="48"/>
      <c r="E807" s="48"/>
      <c r="F807" s="48"/>
      <c r="G807" s="48"/>
      <c r="H807" s="48"/>
      <c r="I807" s="48"/>
      <c r="J807" s="48"/>
      <c r="K807" s="1734"/>
      <c r="L807" s="45"/>
      <c r="M807" s="48"/>
      <c r="N807" s="48"/>
      <c r="O807" s="48"/>
      <c r="P807" s="48"/>
      <c r="Q807" s="48"/>
      <c r="R807" s="48"/>
      <c r="S807" s="48"/>
      <c r="T807" s="48"/>
      <c r="U807" s="48"/>
      <c r="V807" s="48"/>
      <c r="W807" s="48"/>
      <c r="X807" s="48"/>
      <c r="Y807" s="48"/>
      <c r="Z807" s="48"/>
    </row>
    <row r="808" spans="1:26" ht="15.75" customHeight="1">
      <c r="A808" s="48"/>
      <c r="B808" s="48"/>
      <c r="C808" s="48"/>
      <c r="D808" s="48"/>
      <c r="E808" s="48"/>
      <c r="F808" s="48"/>
      <c r="G808" s="48"/>
      <c r="H808" s="48"/>
      <c r="I808" s="48"/>
      <c r="J808" s="48"/>
      <c r="K808" s="1734"/>
      <c r="L808" s="45"/>
      <c r="M808" s="48"/>
      <c r="N808" s="48"/>
      <c r="O808" s="48"/>
      <c r="P808" s="48"/>
      <c r="Q808" s="48"/>
      <c r="R808" s="48"/>
      <c r="S808" s="48"/>
      <c r="T808" s="48"/>
      <c r="U808" s="48"/>
      <c r="V808" s="48"/>
      <c r="W808" s="48"/>
      <c r="X808" s="48"/>
      <c r="Y808" s="48"/>
      <c r="Z808" s="48"/>
    </row>
    <row r="809" spans="1:26" ht="15.75" customHeight="1">
      <c r="A809" s="48"/>
      <c r="B809" s="48"/>
      <c r="C809" s="48"/>
      <c r="D809" s="48"/>
      <c r="E809" s="48"/>
      <c r="F809" s="48"/>
      <c r="G809" s="48"/>
      <c r="H809" s="48"/>
      <c r="I809" s="48"/>
      <c r="J809" s="48"/>
      <c r="K809" s="1734"/>
      <c r="L809" s="45"/>
      <c r="M809" s="48"/>
      <c r="N809" s="48"/>
      <c r="O809" s="48"/>
      <c r="P809" s="48"/>
      <c r="Q809" s="48"/>
      <c r="R809" s="48"/>
      <c r="S809" s="48"/>
      <c r="T809" s="48"/>
      <c r="U809" s="48"/>
      <c r="V809" s="48"/>
      <c r="W809" s="48"/>
      <c r="X809" s="48"/>
      <c r="Y809" s="48"/>
      <c r="Z809" s="48"/>
    </row>
    <row r="810" spans="1:26" ht="15.75" customHeight="1">
      <c r="A810" s="48"/>
      <c r="B810" s="48"/>
      <c r="C810" s="48"/>
      <c r="D810" s="48"/>
      <c r="E810" s="48"/>
      <c r="F810" s="48"/>
      <c r="G810" s="48"/>
      <c r="H810" s="48"/>
      <c r="I810" s="48"/>
      <c r="J810" s="48"/>
      <c r="K810" s="1734"/>
      <c r="L810" s="45"/>
      <c r="M810" s="48"/>
      <c r="N810" s="48"/>
      <c r="O810" s="48"/>
      <c r="P810" s="48"/>
      <c r="Q810" s="48"/>
      <c r="R810" s="48"/>
      <c r="S810" s="48"/>
      <c r="T810" s="48"/>
      <c r="U810" s="48"/>
      <c r="V810" s="48"/>
      <c r="W810" s="48"/>
      <c r="X810" s="48"/>
      <c r="Y810" s="48"/>
      <c r="Z810" s="48"/>
    </row>
    <row r="811" spans="1:26" ht="15.75" customHeight="1">
      <c r="A811" s="48"/>
      <c r="B811" s="48"/>
      <c r="C811" s="48"/>
      <c r="D811" s="48"/>
      <c r="E811" s="48"/>
      <c r="F811" s="48"/>
      <c r="G811" s="48"/>
      <c r="H811" s="48"/>
      <c r="I811" s="48"/>
      <c r="J811" s="48"/>
      <c r="K811" s="1734"/>
      <c r="L811" s="45"/>
      <c r="M811" s="48"/>
      <c r="N811" s="48"/>
      <c r="O811" s="48"/>
      <c r="P811" s="48"/>
      <c r="Q811" s="48"/>
      <c r="R811" s="48"/>
      <c r="S811" s="48"/>
      <c r="T811" s="48"/>
      <c r="U811" s="48"/>
      <c r="V811" s="48"/>
      <c r="W811" s="48"/>
      <c r="X811" s="48"/>
      <c r="Y811" s="48"/>
      <c r="Z811" s="48"/>
    </row>
    <row r="812" spans="1:26" ht="15.75" customHeight="1">
      <c r="A812" s="48"/>
      <c r="B812" s="48"/>
      <c r="C812" s="48"/>
      <c r="D812" s="48"/>
      <c r="E812" s="48"/>
      <c r="F812" s="48"/>
      <c r="G812" s="48"/>
      <c r="H812" s="48"/>
      <c r="I812" s="48"/>
      <c r="J812" s="48"/>
      <c r="K812" s="1734"/>
      <c r="L812" s="45"/>
      <c r="M812" s="48"/>
      <c r="N812" s="48"/>
      <c r="O812" s="48"/>
      <c r="P812" s="48"/>
      <c r="Q812" s="48"/>
      <c r="R812" s="48"/>
      <c r="S812" s="48"/>
      <c r="T812" s="48"/>
      <c r="U812" s="48"/>
      <c r="V812" s="48"/>
      <c r="W812" s="48"/>
      <c r="X812" s="48"/>
      <c r="Y812" s="48"/>
      <c r="Z812" s="48"/>
    </row>
    <row r="813" spans="1:26" ht="15.75" customHeight="1">
      <c r="A813" s="48"/>
      <c r="B813" s="48"/>
      <c r="C813" s="48"/>
      <c r="D813" s="48"/>
      <c r="E813" s="48"/>
      <c r="F813" s="48"/>
      <c r="G813" s="48"/>
      <c r="H813" s="48"/>
      <c r="I813" s="48"/>
      <c r="J813" s="48"/>
      <c r="K813" s="1734"/>
      <c r="L813" s="45"/>
      <c r="M813" s="48"/>
      <c r="N813" s="48"/>
      <c r="O813" s="48"/>
      <c r="P813" s="48"/>
      <c r="Q813" s="48"/>
      <c r="R813" s="48"/>
      <c r="S813" s="48"/>
      <c r="T813" s="48"/>
      <c r="U813" s="48"/>
      <c r="V813" s="48"/>
      <c r="W813" s="48"/>
      <c r="X813" s="48"/>
      <c r="Y813" s="48"/>
      <c r="Z813" s="48"/>
    </row>
    <row r="814" spans="1:26" ht="15.75" customHeight="1">
      <c r="A814" s="48"/>
      <c r="B814" s="48"/>
      <c r="C814" s="48"/>
      <c r="D814" s="48"/>
      <c r="E814" s="48"/>
      <c r="F814" s="48"/>
      <c r="G814" s="48"/>
      <c r="H814" s="48"/>
      <c r="I814" s="48"/>
      <c r="J814" s="48"/>
      <c r="K814" s="1734"/>
      <c r="L814" s="45"/>
      <c r="M814" s="48"/>
      <c r="N814" s="48"/>
      <c r="O814" s="48"/>
      <c r="P814" s="48"/>
      <c r="Q814" s="48"/>
      <c r="R814" s="48"/>
      <c r="S814" s="48"/>
      <c r="T814" s="48"/>
      <c r="U814" s="48"/>
      <c r="V814" s="48"/>
      <c r="W814" s="48"/>
      <c r="X814" s="48"/>
      <c r="Y814" s="48"/>
      <c r="Z814" s="48"/>
    </row>
    <row r="815" spans="1:26" ht="15.75" customHeight="1">
      <c r="A815" s="48"/>
      <c r="B815" s="48"/>
      <c r="C815" s="48"/>
      <c r="D815" s="48"/>
      <c r="E815" s="48"/>
      <c r="F815" s="48"/>
      <c r="G815" s="48"/>
      <c r="H815" s="48"/>
      <c r="I815" s="48"/>
      <c r="J815" s="48"/>
      <c r="K815" s="1734"/>
      <c r="L815" s="45"/>
      <c r="M815" s="48"/>
      <c r="N815" s="48"/>
      <c r="O815" s="48"/>
      <c r="P815" s="48"/>
      <c r="Q815" s="48"/>
      <c r="R815" s="48"/>
      <c r="S815" s="48"/>
      <c r="T815" s="48"/>
      <c r="U815" s="48"/>
      <c r="V815" s="48"/>
      <c r="W815" s="48"/>
      <c r="X815" s="48"/>
      <c r="Y815" s="48"/>
      <c r="Z815" s="48"/>
    </row>
    <row r="816" spans="1:26" ht="15.75" customHeight="1">
      <c r="A816" s="48"/>
      <c r="B816" s="48"/>
      <c r="C816" s="48"/>
      <c r="D816" s="48"/>
      <c r="E816" s="48"/>
      <c r="F816" s="48"/>
      <c r="G816" s="48"/>
      <c r="H816" s="48"/>
      <c r="I816" s="48"/>
      <c r="J816" s="48"/>
      <c r="K816" s="1734"/>
      <c r="L816" s="45"/>
      <c r="M816" s="48"/>
      <c r="N816" s="48"/>
      <c r="O816" s="48"/>
      <c r="P816" s="48"/>
      <c r="Q816" s="48"/>
      <c r="R816" s="48"/>
      <c r="S816" s="48"/>
      <c r="T816" s="48"/>
      <c r="U816" s="48"/>
      <c r="V816" s="48"/>
      <c r="W816" s="48"/>
      <c r="X816" s="48"/>
      <c r="Y816" s="48"/>
      <c r="Z816" s="48"/>
    </row>
    <row r="817" spans="1:26" ht="15.75" customHeight="1">
      <c r="A817" s="48"/>
      <c r="B817" s="48"/>
      <c r="C817" s="48"/>
      <c r="D817" s="48"/>
      <c r="E817" s="48"/>
      <c r="F817" s="48"/>
      <c r="G817" s="48"/>
      <c r="H817" s="48"/>
      <c r="I817" s="48"/>
      <c r="J817" s="48"/>
      <c r="K817" s="1734"/>
      <c r="L817" s="45"/>
      <c r="M817" s="48"/>
      <c r="N817" s="48"/>
      <c r="O817" s="48"/>
      <c r="P817" s="48"/>
      <c r="Q817" s="48"/>
      <c r="R817" s="48"/>
      <c r="S817" s="48"/>
      <c r="T817" s="48"/>
      <c r="U817" s="48"/>
      <c r="V817" s="48"/>
      <c r="W817" s="48"/>
      <c r="X817" s="48"/>
      <c r="Y817" s="48"/>
      <c r="Z817" s="48"/>
    </row>
    <row r="818" spans="1:26" ht="15.75" customHeight="1">
      <c r="A818" s="48"/>
      <c r="B818" s="48"/>
      <c r="C818" s="48"/>
      <c r="D818" s="48"/>
      <c r="E818" s="48"/>
      <c r="F818" s="48"/>
      <c r="G818" s="48"/>
      <c r="H818" s="48"/>
      <c r="I818" s="48"/>
      <c r="J818" s="48"/>
      <c r="K818" s="1734"/>
      <c r="L818" s="45"/>
      <c r="M818" s="48"/>
      <c r="N818" s="48"/>
      <c r="O818" s="48"/>
      <c r="P818" s="48"/>
      <c r="Q818" s="48"/>
      <c r="R818" s="48"/>
      <c r="S818" s="48"/>
      <c r="T818" s="48"/>
      <c r="U818" s="48"/>
      <c r="V818" s="48"/>
      <c r="W818" s="48"/>
      <c r="X818" s="48"/>
      <c r="Y818" s="48"/>
      <c r="Z818" s="48"/>
    </row>
    <row r="819" spans="1:26" ht="15.75" customHeight="1">
      <c r="A819" s="48"/>
      <c r="B819" s="48"/>
      <c r="C819" s="48"/>
      <c r="D819" s="48"/>
      <c r="E819" s="48"/>
      <c r="F819" s="48"/>
      <c r="G819" s="48"/>
      <c r="H819" s="48"/>
      <c r="I819" s="48"/>
      <c r="J819" s="48"/>
      <c r="K819" s="1734"/>
      <c r="L819" s="45"/>
      <c r="M819" s="48"/>
      <c r="N819" s="48"/>
      <c r="O819" s="48"/>
      <c r="P819" s="48"/>
      <c r="Q819" s="48"/>
      <c r="R819" s="48"/>
      <c r="S819" s="48"/>
      <c r="T819" s="48"/>
      <c r="U819" s="48"/>
      <c r="V819" s="48"/>
      <c r="W819" s="48"/>
      <c r="X819" s="48"/>
      <c r="Y819" s="48"/>
      <c r="Z819" s="48"/>
    </row>
    <row r="820" spans="1:26" ht="15.75" customHeight="1">
      <c r="A820" s="48"/>
      <c r="B820" s="48"/>
      <c r="C820" s="48"/>
      <c r="D820" s="48"/>
      <c r="E820" s="48"/>
      <c r="F820" s="48"/>
      <c r="G820" s="48"/>
      <c r="H820" s="48"/>
      <c r="I820" s="48"/>
      <c r="J820" s="48"/>
      <c r="K820" s="1734"/>
      <c r="L820" s="45"/>
      <c r="M820" s="48"/>
      <c r="N820" s="48"/>
      <c r="O820" s="48"/>
      <c r="P820" s="48"/>
      <c r="Q820" s="48"/>
      <c r="R820" s="48"/>
      <c r="S820" s="48"/>
      <c r="T820" s="48"/>
      <c r="U820" s="48"/>
      <c r="V820" s="48"/>
      <c r="W820" s="48"/>
      <c r="X820" s="48"/>
      <c r="Y820" s="48"/>
      <c r="Z820" s="48"/>
    </row>
    <row r="821" spans="1:26" ht="15.75" customHeight="1">
      <c r="A821" s="48"/>
      <c r="B821" s="48"/>
      <c r="C821" s="48"/>
      <c r="D821" s="48"/>
      <c r="E821" s="48"/>
      <c r="F821" s="48"/>
      <c r="G821" s="48"/>
      <c r="H821" s="48"/>
      <c r="I821" s="48"/>
      <c r="J821" s="48"/>
      <c r="K821" s="1734"/>
      <c r="L821" s="45"/>
      <c r="M821" s="48"/>
      <c r="N821" s="48"/>
      <c r="O821" s="48"/>
      <c r="P821" s="48"/>
      <c r="Q821" s="48"/>
      <c r="R821" s="48"/>
      <c r="S821" s="48"/>
      <c r="T821" s="48"/>
      <c r="U821" s="48"/>
      <c r="V821" s="48"/>
      <c r="W821" s="48"/>
      <c r="X821" s="48"/>
      <c r="Y821" s="48"/>
      <c r="Z821" s="48"/>
    </row>
    <row r="822" spans="1:26" ht="15.75" customHeight="1">
      <c r="A822" s="48"/>
      <c r="B822" s="48"/>
      <c r="C822" s="48"/>
      <c r="D822" s="48"/>
      <c r="E822" s="48"/>
      <c r="F822" s="48"/>
      <c r="G822" s="48"/>
      <c r="H822" s="48"/>
      <c r="I822" s="48"/>
      <c r="J822" s="48"/>
      <c r="K822" s="1734"/>
      <c r="L822" s="45"/>
      <c r="M822" s="48"/>
      <c r="N822" s="48"/>
      <c r="O822" s="48"/>
      <c r="P822" s="48"/>
      <c r="Q822" s="48"/>
      <c r="R822" s="48"/>
      <c r="S822" s="48"/>
      <c r="T822" s="48"/>
      <c r="U822" s="48"/>
      <c r="V822" s="48"/>
      <c r="W822" s="48"/>
      <c r="X822" s="48"/>
      <c r="Y822" s="48"/>
      <c r="Z822" s="48"/>
    </row>
    <row r="823" spans="1:26" ht="15.75" customHeight="1">
      <c r="A823" s="48"/>
      <c r="B823" s="48"/>
      <c r="C823" s="48"/>
      <c r="D823" s="48"/>
      <c r="E823" s="48"/>
      <c r="F823" s="48"/>
      <c r="G823" s="48"/>
      <c r="H823" s="48"/>
      <c r="I823" s="48"/>
      <c r="J823" s="48"/>
      <c r="K823" s="1734"/>
      <c r="L823" s="45"/>
      <c r="M823" s="48"/>
      <c r="N823" s="48"/>
      <c r="O823" s="48"/>
      <c r="P823" s="48"/>
      <c r="Q823" s="48"/>
      <c r="R823" s="48"/>
      <c r="S823" s="48"/>
      <c r="T823" s="48"/>
      <c r="U823" s="48"/>
      <c r="V823" s="48"/>
      <c r="W823" s="48"/>
      <c r="X823" s="48"/>
      <c r="Y823" s="48"/>
      <c r="Z823" s="48"/>
    </row>
    <row r="824" spans="1:26" ht="15.75" customHeight="1">
      <c r="A824" s="48"/>
      <c r="B824" s="48"/>
      <c r="C824" s="48"/>
      <c r="D824" s="48"/>
      <c r="E824" s="48"/>
      <c r="F824" s="48"/>
      <c r="G824" s="48"/>
      <c r="H824" s="48"/>
      <c r="I824" s="48"/>
      <c r="J824" s="48"/>
      <c r="K824" s="1734"/>
      <c r="L824" s="45"/>
      <c r="M824" s="48"/>
      <c r="N824" s="48"/>
      <c r="O824" s="48"/>
      <c r="P824" s="48"/>
      <c r="Q824" s="48"/>
      <c r="R824" s="48"/>
      <c r="S824" s="48"/>
      <c r="T824" s="48"/>
      <c r="U824" s="48"/>
      <c r="V824" s="48"/>
      <c r="W824" s="48"/>
      <c r="X824" s="48"/>
      <c r="Y824" s="48"/>
      <c r="Z824" s="48"/>
    </row>
    <row r="825" spans="1:26" ht="15.75" customHeight="1">
      <c r="A825" s="48"/>
      <c r="B825" s="48"/>
      <c r="C825" s="48"/>
      <c r="D825" s="48"/>
      <c r="E825" s="48"/>
      <c r="F825" s="48"/>
      <c r="G825" s="48"/>
      <c r="H825" s="48"/>
      <c r="I825" s="48"/>
      <c r="J825" s="48"/>
      <c r="K825" s="1734"/>
      <c r="L825" s="45"/>
      <c r="M825" s="48"/>
      <c r="N825" s="48"/>
      <c r="O825" s="48"/>
      <c r="P825" s="48"/>
      <c r="Q825" s="48"/>
      <c r="R825" s="48"/>
      <c r="S825" s="48"/>
      <c r="T825" s="48"/>
      <c r="U825" s="48"/>
      <c r="V825" s="48"/>
      <c r="W825" s="48"/>
      <c r="X825" s="48"/>
      <c r="Y825" s="48"/>
      <c r="Z825" s="48"/>
    </row>
    <row r="826" spans="1:26" ht="15.75" customHeight="1">
      <c r="A826" s="48"/>
      <c r="B826" s="48"/>
      <c r="C826" s="48"/>
      <c r="D826" s="48"/>
      <c r="E826" s="48"/>
      <c r="F826" s="48"/>
      <c r="G826" s="48"/>
      <c r="H826" s="48"/>
      <c r="I826" s="48"/>
      <c r="J826" s="48"/>
      <c r="K826" s="1734"/>
      <c r="L826" s="45"/>
      <c r="M826" s="48"/>
      <c r="N826" s="48"/>
      <c r="O826" s="48"/>
      <c r="P826" s="48"/>
      <c r="Q826" s="48"/>
      <c r="R826" s="48"/>
      <c r="S826" s="48"/>
      <c r="T826" s="48"/>
      <c r="U826" s="48"/>
      <c r="V826" s="48"/>
      <c r="W826" s="48"/>
      <c r="X826" s="48"/>
      <c r="Y826" s="48"/>
      <c r="Z826" s="48"/>
    </row>
    <row r="827" spans="1:26" ht="15.75" customHeight="1">
      <c r="A827" s="48"/>
      <c r="B827" s="48"/>
      <c r="C827" s="48"/>
      <c r="D827" s="48"/>
      <c r="E827" s="48"/>
      <c r="F827" s="48"/>
      <c r="G827" s="48"/>
      <c r="H827" s="48"/>
      <c r="I827" s="48"/>
      <c r="J827" s="48"/>
      <c r="K827" s="1734"/>
      <c r="L827" s="45"/>
      <c r="M827" s="48"/>
      <c r="N827" s="48"/>
      <c r="O827" s="48"/>
      <c r="P827" s="48"/>
      <c r="Q827" s="48"/>
      <c r="R827" s="48"/>
      <c r="S827" s="48"/>
      <c r="T827" s="48"/>
      <c r="U827" s="48"/>
      <c r="V827" s="48"/>
      <c r="W827" s="48"/>
      <c r="X827" s="48"/>
      <c r="Y827" s="48"/>
      <c r="Z827" s="48"/>
    </row>
    <row r="828" spans="1:26" ht="15.75" customHeight="1">
      <c r="A828" s="48"/>
      <c r="B828" s="48"/>
      <c r="C828" s="48"/>
      <c r="D828" s="48"/>
      <c r="E828" s="48"/>
      <c r="F828" s="48"/>
      <c r="G828" s="48"/>
      <c r="H828" s="48"/>
      <c r="I828" s="48"/>
      <c r="J828" s="48"/>
      <c r="K828" s="1734"/>
      <c r="L828" s="45"/>
      <c r="M828" s="48"/>
      <c r="N828" s="48"/>
      <c r="O828" s="48"/>
      <c r="P828" s="48"/>
      <c r="Q828" s="48"/>
      <c r="R828" s="48"/>
      <c r="S828" s="48"/>
      <c r="T828" s="48"/>
      <c r="U828" s="48"/>
      <c r="V828" s="48"/>
      <c r="W828" s="48"/>
      <c r="X828" s="48"/>
      <c r="Y828" s="48"/>
      <c r="Z828" s="48"/>
    </row>
    <row r="829" spans="1:26" ht="15.75" customHeight="1">
      <c r="A829" s="48"/>
      <c r="B829" s="48"/>
      <c r="C829" s="48"/>
      <c r="D829" s="48"/>
      <c r="E829" s="48"/>
      <c r="F829" s="48"/>
      <c r="G829" s="48"/>
      <c r="H829" s="48"/>
      <c r="I829" s="48"/>
      <c r="J829" s="48"/>
      <c r="K829" s="1734"/>
      <c r="L829" s="45"/>
      <c r="M829" s="48"/>
      <c r="N829" s="48"/>
      <c r="O829" s="48"/>
      <c r="P829" s="48"/>
      <c r="Q829" s="48"/>
      <c r="R829" s="48"/>
      <c r="S829" s="48"/>
      <c r="T829" s="48"/>
      <c r="U829" s="48"/>
      <c r="V829" s="48"/>
      <c r="W829" s="48"/>
      <c r="X829" s="48"/>
      <c r="Y829" s="48"/>
      <c r="Z829" s="48"/>
    </row>
    <row r="830" spans="1:26" ht="15.75" customHeight="1">
      <c r="A830" s="48"/>
      <c r="B830" s="48"/>
      <c r="C830" s="48"/>
      <c r="D830" s="48"/>
      <c r="E830" s="48"/>
      <c r="F830" s="48"/>
      <c r="G830" s="48"/>
      <c r="H830" s="48"/>
      <c r="I830" s="48"/>
      <c r="J830" s="48"/>
      <c r="K830" s="1734"/>
      <c r="L830" s="45"/>
      <c r="M830" s="48"/>
      <c r="N830" s="48"/>
      <c r="O830" s="48"/>
      <c r="P830" s="48"/>
      <c r="Q830" s="48"/>
      <c r="R830" s="48"/>
      <c r="S830" s="48"/>
      <c r="T830" s="48"/>
      <c r="U830" s="48"/>
      <c r="V830" s="48"/>
      <c r="W830" s="48"/>
      <c r="X830" s="48"/>
      <c r="Y830" s="48"/>
      <c r="Z830" s="48"/>
    </row>
    <row r="831" spans="1:26" ht="15.75" customHeight="1">
      <c r="A831" s="48"/>
      <c r="B831" s="48"/>
      <c r="C831" s="48"/>
      <c r="D831" s="48"/>
      <c r="E831" s="48"/>
      <c r="F831" s="48"/>
      <c r="G831" s="48"/>
      <c r="H831" s="48"/>
      <c r="I831" s="48"/>
      <c r="J831" s="48"/>
      <c r="K831" s="1734"/>
      <c r="L831" s="45"/>
      <c r="M831" s="48"/>
      <c r="N831" s="48"/>
      <c r="O831" s="48"/>
      <c r="P831" s="48"/>
      <c r="Q831" s="48"/>
      <c r="R831" s="48"/>
      <c r="S831" s="48"/>
      <c r="T831" s="48"/>
      <c r="U831" s="48"/>
      <c r="V831" s="48"/>
      <c r="W831" s="48"/>
      <c r="X831" s="48"/>
      <c r="Y831" s="48"/>
      <c r="Z831" s="48"/>
    </row>
    <row r="832" spans="1:26" ht="15.75" customHeight="1">
      <c r="A832" s="48"/>
      <c r="B832" s="48"/>
      <c r="C832" s="48"/>
      <c r="D832" s="48"/>
      <c r="E832" s="48"/>
      <c r="F832" s="48"/>
      <c r="G832" s="48"/>
      <c r="H832" s="48"/>
      <c r="I832" s="48"/>
      <c r="J832" s="48"/>
      <c r="K832" s="1734"/>
      <c r="L832" s="45"/>
      <c r="M832" s="48"/>
      <c r="N832" s="48"/>
      <c r="O832" s="48"/>
      <c r="P832" s="48"/>
      <c r="Q832" s="48"/>
      <c r="R832" s="48"/>
      <c r="S832" s="48"/>
      <c r="T832" s="48"/>
      <c r="U832" s="48"/>
      <c r="V832" s="48"/>
      <c r="W832" s="48"/>
      <c r="X832" s="48"/>
      <c r="Y832" s="48"/>
      <c r="Z832" s="48"/>
    </row>
    <row r="833" spans="1:26" ht="15.75" customHeight="1">
      <c r="A833" s="48"/>
      <c r="B833" s="48"/>
      <c r="C833" s="48"/>
      <c r="D833" s="48"/>
      <c r="E833" s="48"/>
      <c r="F833" s="48"/>
      <c r="G833" s="48"/>
      <c r="H833" s="48"/>
      <c r="I833" s="48"/>
      <c r="J833" s="48"/>
      <c r="K833" s="1734"/>
      <c r="L833" s="45"/>
      <c r="M833" s="48"/>
      <c r="N833" s="48"/>
      <c r="O833" s="48"/>
      <c r="P833" s="48"/>
      <c r="Q833" s="48"/>
      <c r="R833" s="48"/>
      <c r="S833" s="48"/>
      <c r="T833" s="48"/>
      <c r="U833" s="48"/>
      <c r="V833" s="48"/>
      <c r="W833" s="48"/>
      <c r="X833" s="48"/>
      <c r="Y833" s="48"/>
      <c r="Z833" s="48"/>
    </row>
    <row r="834" spans="1:26" ht="15.75" customHeight="1">
      <c r="A834" s="48"/>
      <c r="B834" s="48"/>
      <c r="C834" s="48"/>
      <c r="D834" s="48"/>
      <c r="E834" s="48"/>
      <c r="F834" s="48"/>
      <c r="G834" s="48"/>
      <c r="H834" s="48"/>
      <c r="I834" s="48"/>
      <c r="J834" s="48"/>
      <c r="K834" s="1734"/>
      <c r="L834" s="45"/>
      <c r="M834" s="48"/>
      <c r="N834" s="48"/>
      <c r="O834" s="48"/>
      <c r="P834" s="48"/>
      <c r="Q834" s="48"/>
      <c r="R834" s="48"/>
      <c r="S834" s="48"/>
      <c r="T834" s="48"/>
      <c r="U834" s="48"/>
      <c r="V834" s="48"/>
      <c r="W834" s="48"/>
      <c r="X834" s="48"/>
      <c r="Y834" s="48"/>
      <c r="Z834" s="48"/>
    </row>
    <row r="835" spans="1:26" ht="15.75" customHeight="1">
      <c r="A835" s="48"/>
      <c r="B835" s="48"/>
      <c r="C835" s="48"/>
      <c r="D835" s="48"/>
      <c r="E835" s="48"/>
      <c r="F835" s="48"/>
      <c r="G835" s="48"/>
      <c r="H835" s="48"/>
      <c r="I835" s="48"/>
      <c r="J835" s="48"/>
      <c r="K835" s="1734"/>
      <c r="L835" s="45"/>
      <c r="M835" s="48"/>
      <c r="N835" s="48"/>
      <c r="O835" s="48"/>
      <c r="P835" s="48"/>
      <c r="Q835" s="48"/>
      <c r="R835" s="48"/>
      <c r="S835" s="48"/>
      <c r="T835" s="48"/>
      <c r="U835" s="48"/>
      <c r="V835" s="48"/>
      <c r="W835" s="48"/>
      <c r="X835" s="48"/>
      <c r="Y835" s="48"/>
      <c r="Z835" s="48"/>
    </row>
    <row r="836" spans="1:26" ht="15.75" customHeight="1">
      <c r="A836" s="48"/>
      <c r="B836" s="48"/>
      <c r="C836" s="48"/>
      <c r="D836" s="48"/>
      <c r="E836" s="48"/>
      <c r="F836" s="48"/>
      <c r="G836" s="48"/>
      <c r="H836" s="48"/>
      <c r="I836" s="48"/>
      <c r="J836" s="48"/>
      <c r="K836" s="1734"/>
      <c r="L836" s="45"/>
      <c r="M836" s="48"/>
      <c r="N836" s="48"/>
      <c r="O836" s="48"/>
      <c r="P836" s="48"/>
      <c r="Q836" s="48"/>
      <c r="R836" s="48"/>
      <c r="S836" s="48"/>
      <c r="T836" s="48"/>
      <c r="U836" s="48"/>
      <c r="V836" s="48"/>
      <c r="W836" s="48"/>
      <c r="X836" s="48"/>
      <c r="Y836" s="48"/>
      <c r="Z836" s="48"/>
    </row>
    <row r="837" spans="1:26" ht="15.75" customHeight="1">
      <c r="A837" s="48"/>
      <c r="B837" s="48"/>
      <c r="C837" s="48"/>
      <c r="D837" s="48"/>
      <c r="E837" s="48"/>
      <c r="F837" s="48"/>
      <c r="G837" s="48"/>
      <c r="H837" s="48"/>
      <c r="I837" s="48"/>
      <c r="J837" s="48"/>
      <c r="K837" s="1734"/>
      <c r="L837" s="45"/>
      <c r="M837" s="48"/>
      <c r="N837" s="48"/>
      <c r="O837" s="48"/>
      <c r="P837" s="48"/>
      <c r="Q837" s="48"/>
      <c r="R837" s="48"/>
      <c r="S837" s="48"/>
      <c r="T837" s="48"/>
      <c r="U837" s="48"/>
      <c r="V837" s="48"/>
      <c r="W837" s="48"/>
      <c r="X837" s="48"/>
      <c r="Y837" s="48"/>
      <c r="Z837" s="48"/>
    </row>
    <row r="838" spans="1:26" ht="15.75" customHeight="1">
      <c r="A838" s="48"/>
      <c r="B838" s="48"/>
      <c r="C838" s="48"/>
      <c r="D838" s="48"/>
      <c r="E838" s="48"/>
      <c r="F838" s="48"/>
      <c r="G838" s="48"/>
      <c r="H838" s="48"/>
      <c r="I838" s="48"/>
      <c r="J838" s="48"/>
      <c r="K838" s="1734"/>
      <c r="L838" s="45"/>
      <c r="M838" s="48"/>
      <c r="N838" s="48"/>
      <c r="O838" s="48"/>
      <c r="P838" s="48"/>
      <c r="Q838" s="48"/>
      <c r="R838" s="48"/>
      <c r="S838" s="48"/>
      <c r="T838" s="48"/>
      <c r="U838" s="48"/>
      <c r="V838" s="48"/>
      <c r="W838" s="48"/>
      <c r="X838" s="48"/>
      <c r="Y838" s="48"/>
      <c r="Z838" s="48"/>
    </row>
    <row r="839" spans="1:26" ht="15.75" customHeight="1">
      <c r="A839" s="48"/>
      <c r="B839" s="48"/>
      <c r="C839" s="48"/>
      <c r="D839" s="48"/>
      <c r="E839" s="48"/>
      <c r="F839" s="48"/>
      <c r="G839" s="48"/>
      <c r="H839" s="48"/>
      <c r="I839" s="48"/>
      <c r="J839" s="48"/>
      <c r="K839" s="1734"/>
      <c r="L839" s="45"/>
      <c r="M839" s="48"/>
      <c r="N839" s="48"/>
      <c r="O839" s="48"/>
      <c r="P839" s="48"/>
      <c r="Q839" s="48"/>
      <c r="R839" s="48"/>
      <c r="S839" s="48"/>
      <c r="T839" s="48"/>
      <c r="U839" s="48"/>
      <c r="V839" s="48"/>
      <c r="W839" s="48"/>
      <c r="X839" s="48"/>
      <c r="Y839" s="48"/>
      <c r="Z839" s="48"/>
    </row>
    <row r="840" spans="1:26" ht="15.75" customHeight="1">
      <c r="A840" s="48"/>
      <c r="B840" s="48"/>
      <c r="C840" s="48"/>
      <c r="D840" s="48"/>
      <c r="E840" s="48"/>
      <c r="F840" s="48"/>
      <c r="G840" s="48"/>
      <c r="H840" s="48"/>
      <c r="I840" s="48"/>
      <c r="J840" s="48"/>
      <c r="K840" s="1734"/>
      <c r="L840" s="45"/>
      <c r="M840" s="48"/>
      <c r="N840" s="48"/>
      <c r="O840" s="48"/>
      <c r="P840" s="48"/>
      <c r="Q840" s="48"/>
      <c r="R840" s="48"/>
      <c r="S840" s="48"/>
      <c r="T840" s="48"/>
      <c r="U840" s="48"/>
      <c r="V840" s="48"/>
      <c r="W840" s="48"/>
      <c r="X840" s="48"/>
      <c r="Y840" s="48"/>
      <c r="Z840" s="48"/>
    </row>
    <row r="841" spans="1:26" ht="15.75" customHeight="1">
      <c r="A841" s="48"/>
      <c r="B841" s="48"/>
      <c r="C841" s="48"/>
      <c r="D841" s="48"/>
      <c r="E841" s="48"/>
      <c r="F841" s="48"/>
      <c r="G841" s="48"/>
      <c r="H841" s="48"/>
      <c r="I841" s="48"/>
      <c r="J841" s="48"/>
      <c r="K841" s="1734"/>
      <c r="L841" s="45"/>
      <c r="M841" s="48"/>
      <c r="N841" s="48"/>
      <c r="O841" s="48"/>
      <c r="P841" s="48"/>
      <c r="Q841" s="48"/>
      <c r="R841" s="48"/>
      <c r="S841" s="48"/>
      <c r="T841" s="48"/>
      <c r="U841" s="48"/>
      <c r="V841" s="48"/>
      <c r="W841" s="48"/>
      <c r="X841" s="48"/>
      <c r="Y841" s="48"/>
      <c r="Z841" s="48"/>
    </row>
    <row r="842" spans="1:26" ht="15.75" customHeight="1">
      <c r="A842" s="48"/>
      <c r="B842" s="48"/>
      <c r="C842" s="48"/>
      <c r="D842" s="48"/>
      <c r="E842" s="48"/>
      <c r="F842" s="48"/>
      <c r="G842" s="48"/>
      <c r="H842" s="48"/>
      <c r="I842" s="48"/>
      <c r="J842" s="48"/>
      <c r="K842" s="1734"/>
      <c r="L842" s="45"/>
      <c r="M842" s="48"/>
      <c r="N842" s="48"/>
      <c r="O842" s="48"/>
      <c r="P842" s="48"/>
      <c r="Q842" s="48"/>
      <c r="R842" s="48"/>
      <c r="S842" s="48"/>
      <c r="T842" s="48"/>
      <c r="U842" s="48"/>
      <c r="V842" s="48"/>
      <c r="W842" s="48"/>
      <c r="X842" s="48"/>
      <c r="Y842" s="48"/>
      <c r="Z842" s="48"/>
    </row>
    <row r="843" spans="1:26" ht="15.75" customHeight="1">
      <c r="A843" s="48"/>
      <c r="B843" s="48"/>
      <c r="C843" s="48"/>
      <c r="D843" s="48"/>
      <c r="E843" s="48"/>
      <c r="F843" s="48"/>
      <c r="G843" s="48"/>
      <c r="H843" s="48"/>
      <c r="I843" s="48"/>
      <c r="J843" s="48"/>
      <c r="K843" s="1734"/>
      <c r="L843" s="45"/>
      <c r="M843" s="48"/>
      <c r="N843" s="48"/>
      <c r="O843" s="48"/>
      <c r="P843" s="48"/>
      <c r="Q843" s="48"/>
      <c r="R843" s="48"/>
      <c r="S843" s="48"/>
      <c r="T843" s="48"/>
      <c r="U843" s="48"/>
      <c r="V843" s="48"/>
      <c r="W843" s="48"/>
      <c r="X843" s="48"/>
      <c r="Y843" s="48"/>
      <c r="Z843" s="48"/>
    </row>
    <row r="844" spans="1:26" ht="15.75" customHeight="1">
      <c r="A844" s="48"/>
      <c r="B844" s="48"/>
      <c r="C844" s="48"/>
      <c r="D844" s="48"/>
      <c r="E844" s="48"/>
      <c r="F844" s="48"/>
      <c r="G844" s="48"/>
      <c r="H844" s="48"/>
      <c r="I844" s="48"/>
      <c r="J844" s="48"/>
      <c r="K844" s="1734"/>
      <c r="L844" s="45"/>
      <c r="M844" s="48"/>
      <c r="N844" s="48"/>
      <c r="O844" s="48"/>
      <c r="P844" s="48"/>
      <c r="Q844" s="48"/>
      <c r="R844" s="48"/>
      <c r="S844" s="48"/>
      <c r="T844" s="48"/>
      <c r="U844" s="48"/>
      <c r="V844" s="48"/>
      <c r="W844" s="48"/>
      <c r="X844" s="48"/>
      <c r="Y844" s="48"/>
      <c r="Z844" s="48"/>
    </row>
    <row r="845" spans="1:26" ht="15.75" customHeight="1">
      <c r="A845" s="48"/>
      <c r="B845" s="48"/>
      <c r="C845" s="48"/>
      <c r="D845" s="48"/>
      <c r="E845" s="48"/>
      <c r="F845" s="48"/>
      <c r="G845" s="48"/>
      <c r="H845" s="48"/>
      <c r="I845" s="48"/>
      <c r="J845" s="48"/>
      <c r="K845" s="1734"/>
      <c r="L845" s="45"/>
      <c r="M845" s="48"/>
      <c r="N845" s="48"/>
      <c r="O845" s="48"/>
      <c r="P845" s="48"/>
      <c r="Q845" s="48"/>
      <c r="R845" s="48"/>
      <c r="S845" s="48"/>
      <c r="T845" s="48"/>
      <c r="U845" s="48"/>
      <c r="V845" s="48"/>
      <c r="W845" s="48"/>
      <c r="X845" s="48"/>
      <c r="Y845" s="48"/>
      <c r="Z845" s="48"/>
    </row>
    <row r="846" spans="1:26" ht="15.75" customHeight="1">
      <c r="A846" s="48"/>
      <c r="B846" s="48"/>
      <c r="C846" s="48"/>
      <c r="D846" s="48"/>
      <c r="E846" s="48"/>
      <c r="F846" s="48"/>
      <c r="G846" s="48"/>
      <c r="H846" s="48"/>
      <c r="I846" s="48"/>
      <c r="J846" s="48"/>
      <c r="K846" s="1734"/>
      <c r="L846" s="45"/>
      <c r="M846" s="48"/>
      <c r="N846" s="48"/>
      <c r="O846" s="48"/>
      <c r="P846" s="48"/>
      <c r="Q846" s="48"/>
      <c r="R846" s="48"/>
      <c r="S846" s="48"/>
      <c r="T846" s="48"/>
      <c r="U846" s="48"/>
      <c r="V846" s="48"/>
      <c r="W846" s="48"/>
      <c r="X846" s="48"/>
      <c r="Y846" s="48"/>
      <c r="Z846" s="48"/>
    </row>
    <row r="847" spans="1:26" ht="15.75" customHeight="1">
      <c r="A847" s="48"/>
      <c r="B847" s="48"/>
      <c r="C847" s="48"/>
      <c r="D847" s="48"/>
      <c r="E847" s="48"/>
      <c r="F847" s="48"/>
      <c r="G847" s="48"/>
      <c r="H847" s="48"/>
      <c r="I847" s="48"/>
      <c r="J847" s="48"/>
      <c r="K847" s="1734"/>
      <c r="L847" s="45"/>
      <c r="M847" s="48"/>
      <c r="N847" s="48"/>
      <c r="O847" s="48"/>
      <c r="P847" s="48"/>
      <c r="Q847" s="48"/>
      <c r="R847" s="48"/>
      <c r="S847" s="48"/>
      <c r="T847" s="48"/>
      <c r="U847" s="48"/>
      <c r="V847" s="48"/>
      <c r="W847" s="48"/>
      <c r="X847" s="48"/>
      <c r="Y847" s="48"/>
      <c r="Z847" s="48"/>
    </row>
    <row r="848" spans="1:26" ht="15.75" customHeight="1">
      <c r="A848" s="48"/>
      <c r="B848" s="48"/>
      <c r="C848" s="48"/>
      <c r="D848" s="48"/>
      <c r="E848" s="48"/>
      <c r="F848" s="48"/>
      <c r="G848" s="48"/>
      <c r="H848" s="48"/>
      <c r="I848" s="48"/>
      <c r="J848" s="48"/>
      <c r="K848" s="1734"/>
      <c r="L848" s="45"/>
      <c r="M848" s="48"/>
      <c r="N848" s="48"/>
      <c r="O848" s="48"/>
      <c r="P848" s="48"/>
      <c r="Q848" s="48"/>
      <c r="R848" s="48"/>
      <c r="S848" s="48"/>
      <c r="T848" s="48"/>
      <c r="U848" s="48"/>
      <c r="V848" s="48"/>
      <c r="W848" s="48"/>
      <c r="X848" s="48"/>
      <c r="Y848" s="48"/>
      <c r="Z848" s="48"/>
    </row>
    <row r="849" spans="1:26" ht="15.75" customHeight="1">
      <c r="A849" s="48"/>
      <c r="B849" s="48"/>
      <c r="C849" s="48"/>
      <c r="D849" s="48"/>
      <c r="E849" s="48"/>
      <c r="F849" s="48"/>
      <c r="G849" s="48"/>
      <c r="H849" s="48"/>
      <c r="I849" s="48"/>
      <c r="J849" s="48"/>
      <c r="K849" s="1734"/>
      <c r="L849" s="45"/>
      <c r="M849" s="48"/>
      <c r="N849" s="48"/>
      <c r="O849" s="48"/>
      <c r="P849" s="48"/>
      <c r="Q849" s="48"/>
      <c r="R849" s="48"/>
      <c r="S849" s="48"/>
      <c r="T849" s="48"/>
      <c r="U849" s="48"/>
      <c r="V849" s="48"/>
      <c r="W849" s="48"/>
      <c r="X849" s="48"/>
      <c r="Y849" s="48"/>
      <c r="Z849" s="48"/>
    </row>
    <row r="850" spans="1:26" ht="15.75" customHeight="1">
      <c r="A850" s="48"/>
      <c r="B850" s="48"/>
      <c r="C850" s="48"/>
      <c r="D850" s="48"/>
      <c r="E850" s="48"/>
      <c r="F850" s="48"/>
      <c r="G850" s="48"/>
      <c r="H850" s="48"/>
      <c r="I850" s="48"/>
      <c r="J850" s="48"/>
      <c r="K850" s="1734"/>
      <c r="L850" s="45"/>
      <c r="M850" s="48"/>
      <c r="N850" s="48"/>
      <c r="O850" s="48"/>
      <c r="P850" s="48"/>
      <c r="Q850" s="48"/>
      <c r="R850" s="48"/>
      <c r="S850" s="48"/>
      <c r="T850" s="48"/>
      <c r="U850" s="48"/>
      <c r="V850" s="48"/>
      <c r="W850" s="48"/>
      <c r="X850" s="48"/>
      <c r="Y850" s="48"/>
      <c r="Z850" s="48"/>
    </row>
    <row r="851" spans="1:26" ht="15.75" customHeight="1">
      <c r="A851" s="48"/>
      <c r="B851" s="48"/>
      <c r="C851" s="48"/>
      <c r="D851" s="48"/>
      <c r="E851" s="48"/>
      <c r="F851" s="48"/>
      <c r="G851" s="48"/>
      <c r="H851" s="48"/>
      <c r="I851" s="48"/>
      <c r="J851" s="48"/>
      <c r="K851" s="1734"/>
      <c r="L851" s="45"/>
      <c r="M851" s="48"/>
      <c r="N851" s="48"/>
      <c r="O851" s="48"/>
      <c r="P851" s="48"/>
      <c r="Q851" s="48"/>
      <c r="R851" s="48"/>
      <c r="S851" s="48"/>
      <c r="T851" s="48"/>
      <c r="U851" s="48"/>
      <c r="V851" s="48"/>
      <c r="W851" s="48"/>
      <c r="X851" s="48"/>
      <c r="Y851" s="48"/>
      <c r="Z851" s="48"/>
    </row>
    <row r="852" spans="1:26" ht="15.75" customHeight="1">
      <c r="A852" s="48"/>
      <c r="B852" s="48"/>
      <c r="C852" s="48"/>
      <c r="D852" s="48"/>
      <c r="E852" s="48"/>
      <c r="F852" s="48"/>
      <c r="G852" s="48"/>
      <c r="H852" s="48"/>
      <c r="I852" s="48"/>
      <c r="J852" s="48"/>
      <c r="K852" s="1734"/>
      <c r="L852" s="45"/>
      <c r="M852" s="48"/>
      <c r="N852" s="48"/>
      <c r="O852" s="48"/>
      <c r="P852" s="48"/>
      <c r="Q852" s="48"/>
      <c r="R852" s="48"/>
      <c r="S852" s="48"/>
      <c r="T852" s="48"/>
      <c r="U852" s="48"/>
      <c r="V852" s="48"/>
      <c r="W852" s="48"/>
      <c r="X852" s="48"/>
      <c r="Y852" s="48"/>
      <c r="Z852" s="48"/>
    </row>
    <row r="853" spans="1:26" ht="15.75" customHeight="1">
      <c r="A853" s="48"/>
      <c r="B853" s="48"/>
      <c r="C853" s="48"/>
      <c r="D853" s="48"/>
      <c r="E853" s="48"/>
      <c r="F853" s="48"/>
      <c r="G853" s="48"/>
      <c r="H853" s="48"/>
      <c r="I853" s="48"/>
      <c r="J853" s="48"/>
      <c r="K853" s="1734"/>
      <c r="L853" s="45"/>
      <c r="M853" s="48"/>
      <c r="N853" s="48"/>
      <c r="O853" s="48"/>
      <c r="P853" s="48"/>
      <c r="Q853" s="48"/>
      <c r="R853" s="48"/>
      <c r="S853" s="48"/>
      <c r="T853" s="48"/>
      <c r="U853" s="48"/>
      <c r="V853" s="48"/>
      <c r="W853" s="48"/>
      <c r="X853" s="48"/>
      <c r="Y853" s="48"/>
      <c r="Z853" s="48"/>
    </row>
    <row r="854" spans="1:26" ht="15.75" customHeight="1">
      <c r="A854" s="48"/>
      <c r="B854" s="48"/>
      <c r="C854" s="48"/>
      <c r="D854" s="48"/>
      <c r="E854" s="48"/>
      <c r="F854" s="48"/>
      <c r="G854" s="48"/>
      <c r="H854" s="48"/>
      <c r="I854" s="48"/>
      <c r="J854" s="48"/>
      <c r="K854" s="1734"/>
      <c r="L854" s="45"/>
      <c r="M854" s="48"/>
      <c r="N854" s="48"/>
      <c r="O854" s="48"/>
      <c r="P854" s="48"/>
      <c r="Q854" s="48"/>
      <c r="R854" s="48"/>
      <c r="S854" s="48"/>
      <c r="T854" s="48"/>
      <c r="U854" s="48"/>
      <c r="V854" s="48"/>
      <c r="W854" s="48"/>
      <c r="X854" s="48"/>
      <c r="Y854" s="48"/>
      <c r="Z854" s="48"/>
    </row>
    <row r="855" spans="1:26" ht="15.75" customHeight="1">
      <c r="A855" s="48"/>
      <c r="B855" s="48"/>
      <c r="C855" s="48"/>
      <c r="D855" s="48"/>
      <c r="E855" s="48"/>
      <c r="F855" s="48"/>
      <c r="G855" s="48"/>
      <c r="H855" s="48"/>
      <c r="I855" s="48"/>
      <c r="J855" s="48"/>
      <c r="K855" s="1734"/>
      <c r="L855" s="45"/>
      <c r="M855" s="48"/>
      <c r="N855" s="48"/>
      <c r="O855" s="48"/>
      <c r="P855" s="48"/>
      <c r="Q855" s="48"/>
      <c r="R855" s="48"/>
      <c r="S855" s="48"/>
      <c r="T855" s="48"/>
      <c r="U855" s="48"/>
      <c r="V855" s="48"/>
      <c r="W855" s="48"/>
      <c r="X855" s="48"/>
      <c r="Y855" s="48"/>
      <c r="Z855" s="48"/>
    </row>
    <row r="856" spans="1:26" ht="15.75" customHeight="1">
      <c r="A856" s="48"/>
      <c r="B856" s="48"/>
      <c r="C856" s="48"/>
      <c r="D856" s="48"/>
      <c r="E856" s="48"/>
      <c r="F856" s="48"/>
      <c r="G856" s="48"/>
      <c r="H856" s="48"/>
      <c r="I856" s="48"/>
      <c r="J856" s="48"/>
      <c r="K856" s="1734"/>
      <c r="L856" s="45"/>
      <c r="M856" s="48"/>
      <c r="N856" s="48"/>
      <c r="O856" s="48"/>
      <c r="P856" s="48"/>
      <c r="Q856" s="48"/>
      <c r="R856" s="48"/>
      <c r="S856" s="48"/>
      <c r="T856" s="48"/>
      <c r="U856" s="48"/>
      <c r="V856" s="48"/>
      <c r="W856" s="48"/>
      <c r="X856" s="48"/>
      <c r="Y856" s="48"/>
      <c r="Z856" s="48"/>
    </row>
    <row r="857" spans="1:26" ht="15.75" customHeight="1">
      <c r="A857" s="48"/>
      <c r="B857" s="48"/>
      <c r="C857" s="48"/>
      <c r="D857" s="48"/>
      <c r="E857" s="48"/>
      <c r="F857" s="48"/>
      <c r="G857" s="48"/>
      <c r="H857" s="48"/>
      <c r="I857" s="48"/>
      <c r="J857" s="48"/>
      <c r="K857" s="1734"/>
      <c r="L857" s="45"/>
      <c r="M857" s="48"/>
      <c r="N857" s="48"/>
      <c r="O857" s="48"/>
      <c r="P857" s="48"/>
      <c r="Q857" s="48"/>
      <c r="R857" s="48"/>
      <c r="S857" s="48"/>
      <c r="T857" s="48"/>
      <c r="U857" s="48"/>
      <c r="V857" s="48"/>
      <c r="W857" s="48"/>
      <c r="X857" s="48"/>
      <c r="Y857" s="48"/>
      <c r="Z857" s="48"/>
    </row>
    <row r="858" spans="1:26" ht="15.75" customHeight="1">
      <c r="A858" s="48"/>
      <c r="B858" s="48"/>
      <c r="C858" s="48"/>
      <c r="D858" s="48"/>
      <c r="E858" s="48"/>
      <c r="F858" s="48"/>
      <c r="G858" s="48"/>
      <c r="H858" s="48"/>
      <c r="I858" s="48"/>
      <c r="J858" s="48"/>
      <c r="K858" s="1734"/>
      <c r="L858" s="45"/>
      <c r="M858" s="48"/>
      <c r="N858" s="48"/>
      <c r="O858" s="48"/>
      <c r="P858" s="48"/>
      <c r="Q858" s="48"/>
      <c r="R858" s="48"/>
      <c r="S858" s="48"/>
      <c r="T858" s="48"/>
      <c r="U858" s="48"/>
      <c r="V858" s="48"/>
      <c r="W858" s="48"/>
      <c r="X858" s="48"/>
      <c r="Y858" s="48"/>
      <c r="Z858" s="48"/>
    </row>
    <row r="859" spans="1:26" ht="15.75" customHeight="1">
      <c r="A859" s="48"/>
      <c r="B859" s="48"/>
      <c r="C859" s="48"/>
      <c r="D859" s="48"/>
      <c r="E859" s="48"/>
      <c r="F859" s="48"/>
      <c r="G859" s="48"/>
      <c r="H859" s="48"/>
      <c r="I859" s="48"/>
      <c r="J859" s="48"/>
      <c r="K859" s="1734"/>
      <c r="L859" s="45"/>
      <c r="M859" s="48"/>
      <c r="N859" s="48"/>
      <c r="O859" s="48"/>
      <c r="P859" s="48"/>
      <c r="Q859" s="48"/>
      <c r="R859" s="48"/>
      <c r="S859" s="48"/>
      <c r="T859" s="48"/>
      <c r="U859" s="48"/>
      <c r="V859" s="48"/>
      <c r="W859" s="48"/>
      <c r="X859" s="48"/>
      <c r="Y859" s="48"/>
      <c r="Z859" s="48"/>
    </row>
    <row r="860" spans="1:26" ht="15.75" customHeight="1">
      <c r="A860" s="48"/>
      <c r="B860" s="48"/>
      <c r="C860" s="48"/>
      <c r="D860" s="48"/>
      <c r="E860" s="48"/>
      <c r="F860" s="48"/>
      <c r="G860" s="48"/>
      <c r="H860" s="48"/>
      <c r="I860" s="48"/>
      <c r="J860" s="48"/>
      <c r="K860" s="1734"/>
      <c r="L860" s="45"/>
      <c r="M860" s="48"/>
      <c r="N860" s="48"/>
      <c r="O860" s="48"/>
      <c r="P860" s="48"/>
      <c r="Q860" s="48"/>
      <c r="R860" s="48"/>
      <c r="S860" s="48"/>
      <c r="T860" s="48"/>
      <c r="U860" s="48"/>
      <c r="V860" s="48"/>
      <c r="W860" s="48"/>
      <c r="X860" s="48"/>
      <c r="Y860" s="48"/>
      <c r="Z860" s="48"/>
    </row>
    <row r="861" spans="1:26" ht="15.75" customHeight="1">
      <c r="A861" s="48"/>
      <c r="B861" s="48"/>
      <c r="C861" s="48"/>
      <c r="D861" s="48"/>
      <c r="E861" s="48"/>
      <c r="F861" s="48"/>
      <c r="G861" s="48"/>
      <c r="H861" s="48"/>
      <c r="I861" s="48"/>
      <c r="J861" s="48"/>
      <c r="K861" s="1734"/>
      <c r="L861" s="45"/>
      <c r="M861" s="48"/>
      <c r="N861" s="48"/>
      <c r="O861" s="48"/>
      <c r="P861" s="48"/>
      <c r="Q861" s="48"/>
      <c r="R861" s="48"/>
      <c r="S861" s="48"/>
      <c r="T861" s="48"/>
      <c r="U861" s="48"/>
      <c r="V861" s="48"/>
      <c r="W861" s="48"/>
      <c r="X861" s="48"/>
      <c r="Y861" s="48"/>
      <c r="Z861" s="48"/>
    </row>
    <row r="862" spans="1:26" ht="15.75" customHeight="1">
      <c r="A862" s="48"/>
      <c r="B862" s="48"/>
      <c r="C862" s="48"/>
      <c r="D862" s="48"/>
      <c r="E862" s="48"/>
      <c r="F862" s="48"/>
      <c r="G862" s="48"/>
      <c r="H862" s="48"/>
      <c r="I862" s="48"/>
      <c r="J862" s="48"/>
      <c r="K862" s="1734"/>
      <c r="L862" s="45"/>
      <c r="M862" s="48"/>
      <c r="N862" s="48"/>
      <c r="O862" s="48"/>
      <c r="P862" s="48"/>
      <c r="Q862" s="48"/>
      <c r="R862" s="48"/>
      <c r="S862" s="48"/>
      <c r="T862" s="48"/>
      <c r="U862" s="48"/>
      <c r="V862" s="48"/>
      <c r="W862" s="48"/>
      <c r="X862" s="48"/>
      <c r="Y862" s="48"/>
      <c r="Z862" s="48"/>
    </row>
    <row r="863" spans="1:26" ht="15.75" customHeight="1">
      <c r="A863" s="48"/>
      <c r="B863" s="48"/>
      <c r="C863" s="48"/>
      <c r="D863" s="48"/>
      <c r="E863" s="48"/>
      <c r="F863" s="48"/>
      <c r="G863" s="48"/>
      <c r="H863" s="48"/>
      <c r="I863" s="48"/>
      <c r="J863" s="48"/>
      <c r="K863" s="1734"/>
      <c r="L863" s="45"/>
      <c r="M863" s="48"/>
      <c r="N863" s="48"/>
      <c r="O863" s="48"/>
      <c r="P863" s="48"/>
      <c r="Q863" s="48"/>
      <c r="R863" s="48"/>
      <c r="S863" s="48"/>
      <c r="T863" s="48"/>
      <c r="U863" s="48"/>
      <c r="V863" s="48"/>
      <c r="W863" s="48"/>
      <c r="X863" s="48"/>
      <c r="Y863" s="48"/>
      <c r="Z863" s="48"/>
    </row>
    <row r="864" spans="1:26" ht="15.75" customHeight="1">
      <c r="A864" s="48"/>
      <c r="B864" s="48"/>
      <c r="C864" s="48"/>
      <c r="D864" s="48"/>
      <c r="E864" s="48"/>
      <c r="F864" s="48"/>
      <c r="G864" s="48"/>
      <c r="H864" s="48"/>
      <c r="I864" s="48"/>
      <c r="J864" s="48"/>
      <c r="K864" s="1734"/>
      <c r="L864" s="45"/>
      <c r="M864" s="48"/>
      <c r="N864" s="48"/>
      <c r="O864" s="48"/>
      <c r="P864" s="48"/>
      <c r="Q864" s="48"/>
      <c r="R864" s="48"/>
      <c r="S864" s="48"/>
      <c r="T864" s="48"/>
      <c r="U864" s="48"/>
      <c r="V864" s="48"/>
      <c r="W864" s="48"/>
      <c r="X864" s="48"/>
      <c r="Y864" s="48"/>
      <c r="Z864" s="48"/>
    </row>
    <row r="865" spans="1:26" ht="15.75" customHeight="1">
      <c r="A865" s="48"/>
      <c r="B865" s="48"/>
      <c r="C865" s="48"/>
      <c r="D865" s="48"/>
      <c r="E865" s="48"/>
      <c r="F865" s="48"/>
      <c r="G865" s="48"/>
      <c r="H865" s="48"/>
      <c r="I865" s="48"/>
      <c r="J865" s="48"/>
      <c r="K865" s="1734"/>
      <c r="L865" s="45"/>
      <c r="M865" s="48"/>
      <c r="N865" s="48"/>
      <c r="O865" s="48"/>
      <c r="P865" s="48"/>
      <c r="Q865" s="48"/>
      <c r="R865" s="48"/>
      <c r="S865" s="48"/>
      <c r="T865" s="48"/>
      <c r="U865" s="48"/>
      <c r="V865" s="48"/>
      <c r="W865" s="48"/>
      <c r="X865" s="48"/>
      <c r="Y865" s="48"/>
      <c r="Z865" s="48"/>
    </row>
    <row r="866" spans="1:26" ht="15.75" customHeight="1">
      <c r="A866" s="48"/>
      <c r="B866" s="48"/>
      <c r="C866" s="48"/>
      <c r="D866" s="48"/>
      <c r="E866" s="48"/>
      <c r="F866" s="48"/>
      <c r="G866" s="48"/>
      <c r="H866" s="48"/>
      <c r="I866" s="48"/>
      <c r="J866" s="48"/>
      <c r="K866" s="1734"/>
      <c r="L866" s="45"/>
      <c r="M866" s="48"/>
      <c r="N866" s="48"/>
      <c r="O866" s="48"/>
      <c r="P866" s="48"/>
      <c r="Q866" s="48"/>
      <c r="R866" s="48"/>
      <c r="S866" s="48"/>
      <c r="T866" s="48"/>
      <c r="U866" s="48"/>
      <c r="V866" s="48"/>
      <c r="W866" s="48"/>
      <c r="X866" s="48"/>
      <c r="Y866" s="48"/>
      <c r="Z866" s="48"/>
    </row>
    <row r="867" spans="1:26" ht="15.75" customHeight="1">
      <c r="A867" s="48"/>
      <c r="B867" s="48"/>
      <c r="C867" s="48"/>
      <c r="D867" s="48"/>
      <c r="E867" s="48"/>
      <c r="F867" s="48"/>
      <c r="G867" s="48"/>
      <c r="H867" s="48"/>
      <c r="I867" s="48"/>
      <c r="J867" s="48"/>
      <c r="K867" s="1734"/>
      <c r="L867" s="45"/>
      <c r="M867" s="48"/>
      <c r="N867" s="48"/>
      <c r="O867" s="48"/>
      <c r="P867" s="48"/>
      <c r="Q867" s="48"/>
      <c r="R867" s="48"/>
      <c r="S867" s="48"/>
      <c r="T867" s="48"/>
      <c r="U867" s="48"/>
      <c r="V867" s="48"/>
      <c r="W867" s="48"/>
      <c r="X867" s="48"/>
      <c r="Y867" s="48"/>
      <c r="Z867" s="48"/>
    </row>
    <row r="868" spans="1:26" ht="15.75" customHeight="1">
      <c r="A868" s="48"/>
      <c r="B868" s="48"/>
      <c r="C868" s="48"/>
      <c r="D868" s="48"/>
      <c r="E868" s="48"/>
      <c r="F868" s="48"/>
      <c r="G868" s="48"/>
      <c r="H868" s="48"/>
      <c r="I868" s="48"/>
      <c r="J868" s="48"/>
      <c r="K868" s="1734"/>
      <c r="L868" s="45"/>
      <c r="M868" s="48"/>
      <c r="N868" s="48"/>
      <c r="O868" s="48"/>
      <c r="P868" s="48"/>
      <c r="Q868" s="48"/>
      <c r="R868" s="48"/>
      <c r="S868" s="48"/>
      <c r="T868" s="48"/>
      <c r="U868" s="48"/>
      <c r="V868" s="48"/>
      <c r="W868" s="48"/>
      <c r="X868" s="48"/>
      <c r="Y868" s="48"/>
      <c r="Z868" s="48"/>
    </row>
    <row r="869" spans="1:26" ht="15.75" customHeight="1">
      <c r="A869" s="48"/>
      <c r="B869" s="48"/>
      <c r="C869" s="48"/>
      <c r="D869" s="48"/>
      <c r="E869" s="48"/>
      <c r="F869" s="48"/>
      <c r="G869" s="48"/>
      <c r="H869" s="48"/>
      <c r="I869" s="48"/>
      <c r="J869" s="48"/>
      <c r="K869" s="1734"/>
      <c r="L869" s="45"/>
      <c r="M869" s="48"/>
      <c r="N869" s="48"/>
      <c r="O869" s="48"/>
      <c r="P869" s="48"/>
      <c r="Q869" s="48"/>
      <c r="R869" s="48"/>
      <c r="S869" s="48"/>
      <c r="T869" s="48"/>
      <c r="U869" s="48"/>
      <c r="V869" s="48"/>
      <c r="W869" s="48"/>
      <c r="X869" s="48"/>
      <c r="Y869" s="48"/>
      <c r="Z869" s="48"/>
    </row>
    <row r="870" spans="1:26" ht="15.75" customHeight="1">
      <c r="A870" s="48"/>
      <c r="B870" s="48"/>
      <c r="C870" s="48"/>
      <c r="D870" s="48"/>
      <c r="E870" s="48"/>
      <c r="F870" s="48"/>
      <c r="G870" s="48"/>
      <c r="H870" s="48"/>
      <c r="I870" s="48"/>
      <c r="J870" s="48"/>
      <c r="K870" s="1734"/>
      <c r="L870" s="45"/>
      <c r="M870" s="48"/>
      <c r="N870" s="48"/>
      <c r="O870" s="48"/>
      <c r="P870" s="48"/>
      <c r="Q870" s="48"/>
      <c r="R870" s="48"/>
      <c r="S870" s="48"/>
      <c r="T870" s="48"/>
      <c r="U870" s="48"/>
      <c r="V870" s="48"/>
      <c r="W870" s="48"/>
      <c r="X870" s="48"/>
      <c r="Y870" s="48"/>
      <c r="Z870" s="48"/>
    </row>
    <row r="871" spans="1:26" ht="15.75" customHeight="1">
      <c r="A871" s="48"/>
      <c r="B871" s="48"/>
      <c r="C871" s="48"/>
      <c r="D871" s="48"/>
      <c r="E871" s="48"/>
      <c r="F871" s="48"/>
      <c r="G871" s="48"/>
      <c r="H871" s="48"/>
      <c r="I871" s="48"/>
      <c r="J871" s="48"/>
      <c r="K871" s="1734"/>
      <c r="L871" s="45"/>
      <c r="M871" s="48"/>
      <c r="N871" s="48"/>
      <c r="O871" s="48"/>
      <c r="P871" s="48"/>
      <c r="Q871" s="48"/>
      <c r="R871" s="48"/>
      <c r="S871" s="48"/>
      <c r="T871" s="48"/>
      <c r="U871" s="48"/>
      <c r="V871" s="48"/>
      <c r="W871" s="48"/>
      <c r="X871" s="48"/>
      <c r="Y871" s="48"/>
      <c r="Z871" s="48"/>
    </row>
    <row r="872" spans="1:26" ht="15.75" customHeight="1">
      <c r="A872" s="48"/>
      <c r="B872" s="48"/>
      <c r="C872" s="48"/>
      <c r="D872" s="48"/>
      <c r="E872" s="48"/>
      <c r="F872" s="48"/>
      <c r="G872" s="48"/>
      <c r="H872" s="48"/>
      <c r="I872" s="48"/>
      <c r="J872" s="48"/>
      <c r="K872" s="1734"/>
      <c r="L872" s="45"/>
      <c r="M872" s="48"/>
      <c r="N872" s="48"/>
      <c r="O872" s="48"/>
      <c r="P872" s="48"/>
      <c r="Q872" s="48"/>
      <c r="R872" s="48"/>
      <c r="S872" s="48"/>
      <c r="T872" s="48"/>
      <c r="U872" s="48"/>
      <c r="V872" s="48"/>
      <c r="W872" s="48"/>
      <c r="X872" s="48"/>
      <c r="Y872" s="48"/>
      <c r="Z872" s="48"/>
    </row>
    <row r="873" spans="1:26" ht="15.75" customHeight="1">
      <c r="A873" s="48"/>
      <c r="B873" s="48"/>
      <c r="C873" s="48"/>
      <c r="D873" s="48"/>
      <c r="E873" s="48"/>
      <c r="F873" s="48"/>
      <c r="G873" s="48"/>
      <c r="H873" s="48"/>
      <c r="I873" s="48"/>
      <c r="J873" s="48"/>
      <c r="K873" s="1734"/>
      <c r="L873" s="45"/>
      <c r="M873" s="48"/>
      <c r="N873" s="48"/>
      <c r="O873" s="48"/>
      <c r="P873" s="48"/>
      <c r="Q873" s="48"/>
      <c r="R873" s="48"/>
      <c r="S873" s="48"/>
      <c r="T873" s="48"/>
      <c r="U873" s="48"/>
      <c r="V873" s="48"/>
      <c r="W873" s="48"/>
      <c r="X873" s="48"/>
      <c r="Y873" s="48"/>
      <c r="Z873" s="48"/>
    </row>
    <row r="874" spans="1:26" ht="15.75" customHeight="1">
      <c r="A874" s="48"/>
      <c r="B874" s="48"/>
      <c r="C874" s="48"/>
      <c r="D874" s="48"/>
      <c r="E874" s="48"/>
      <c r="F874" s="48"/>
      <c r="G874" s="48"/>
      <c r="H874" s="48"/>
      <c r="I874" s="48"/>
      <c r="J874" s="48"/>
      <c r="K874" s="1734"/>
      <c r="L874" s="45"/>
      <c r="M874" s="48"/>
      <c r="N874" s="48"/>
      <c r="O874" s="48"/>
      <c r="P874" s="48"/>
      <c r="Q874" s="48"/>
      <c r="R874" s="48"/>
      <c r="S874" s="48"/>
      <c r="T874" s="48"/>
      <c r="U874" s="48"/>
      <c r="V874" s="48"/>
      <c r="W874" s="48"/>
      <c r="X874" s="48"/>
      <c r="Y874" s="48"/>
      <c r="Z874" s="48"/>
    </row>
    <row r="875" spans="1:26" ht="15.75" customHeight="1">
      <c r="A875" s="48"/>
      <c r="B875" s="48"/>
      <c r="C875" s="48"/>
      <c r="D875" s="48"/>
      <c r="E875" s="48"/>
      <c r="F875" s="48"/>
      <c r="G875" s="48"/>
      <c r="H875" s="48"/>
      <c r="I875" s="48"/>
      <c r="J875" s="48"/>
      <c r="K875" s="1734"/>
      <c r="L875" s="45"/>
      <c r="M875" s="48"/>
      <c r="N875" s="48"/>
      <c r="O875" s="48"/>
      <c r="P875" s="48"/>
      <c r="Q875" s="48"/>
      <c r="R875" s="48"/>
      <c r="S875" s="48"/>
      <c r="T875" s="48"/>
      <c r="U875" s="48"/>
      <c r="V875" s="48"/>
      <c r="W875" s="48"/>
      <c r="X875" s="48"/>
      <c r="Y875" s="48"/>
      <c r="Z875" s="48"/>
    </row>
    <row r="876" spans="1:26" ht="15.75" customHeight="1">
      <c r="A876" s="48"/>
      <c r="B876" s="48"/>
      <c r="C876" s="48"/>
      <c r="D876" s="48"/>
      <c r="E876" s="48"/>
      <c r="F876" s="48"/>
      <c r="G876" s="48"/>
      <c r="H876" s="48"/>
      <c r="I876" s="48"/>
      <c r="J876" s="48"/>
      <c r="K876" s="1734"/>
      <c r="L876" s="45"/>
      <c r="M876" s="48"/>
      <c r="N876" s="48"/>
      <c r="O876" s="48"/>
      <c r="P876" s="48"/>
      <c r="Q876" s="48"/>
      <c r="R876" s="48"/>
      <c r="S876" s="48"/>
      <c r="T876" s="48"/>
      <c r="U876" s="48"/>
      <c r="V876" s="48"/>
      <c r="W876" s="48"/>
      <c r="X876" s="48"/>
      <c r="Y876" s="48"/>
      <c r="Z876" s="48"/>
    </row>
    <row r="877" spans="1:26" ht="15.75" customHeight="1">
      <c r="A877" s="48"/>
      <c r="B877" s="48"/>
      <c r="C877" s="48"/>
      <c r="D877" s="48"/>
      <c r="E877" s="48"/>
      <c r="F877" s="48"/>
      <c r="G877" s="48"/>
      <c r="H877" s="48"/>
      <c r="I877" s="48"/>
      <c r="J877" s="48"/>
      <c r="K877" s="1734"/>
      <c r="L877" s="45"/>
      <c r="M877" s="48"/>
      <c r="N877" s="48"/>
      <c r="O877" s="48"/>
      <c r="P877" s="48"/>
      <c r="Q877" s="48"/>
      <c r="R877" s="48"/>
      <c r="S877" s="48"/>
      <c r="T877" s="48"/>
      <c r="U877" s="48"/>
      <c r="V877" s="48"/>
      <c r="W877" s="48"/>
      <c r="X877" s="48"/>
      <c r="Y877" s="48"/>
      <c r="Z877" s="48"/>
    </row>
    <row r="878" spans="1:26" ht="15.75" customHeight="1">
      <c r="A878" s="48"/>
      <c r="B878" s="48"/>
      <c r="C878" s="48"/>
      <c r="D878" s="48"/>
      <c r="E878" s="48"/>
      <c r="F878" s="48"/>
      <c r="G878" s="48"/>
      <c r="H878" s="48"/>
      <c r="I878" s="48"/>
      <c r="J878" s="48"/>
      <c r="K878" s="1734"/>
      <c r="L878" s="45"/>
      <c r="M878" s="48"/>
      <c r="N878" s="48"/>
      <c r="O878" s="48"/>
      <c r="P878" s="48"/>
      <c r="Q878" s="48"/>
      <c r="R878" s="48"/>
      <c r="S878" s="48"/>
      <c r="T878" s="48"/>
      <c r="U878" s="48"/>
      <c r="V878" s="48"/>
      <c r="W878" s="48"/>
      <c r="X878" s="48"/>
      <c r="Y878" s="48"/>
      <c r="Z878" s="48"/>
    </row>
    <row r="879" spans="1:26" ht="15.75" customHeight="1">
      <c r="A879" s="48"/>
      <c r="B879" s="48"/>
      <c r="C879" s="48"/>
      <c r="D879" s="48"/>
      <c r="E879" s="48"/>
      <c r="F879" s="48"/>
      <c r="G879" s="48"/>
      <c r="H879" s="48"/>
      <c r="I879" s="48"/>
      <c r="J879" s="48"/>
      <c r="K879" s="1734"/>
      <c r="L879" s="45"/>
      <c r="M879" s="48"/>
      <c r="N879" s="48"/>
      <c r="O879" s="48"/>
      <c r="P879" s="48"/>
      <c r="Q879" s="48"/>
      <c r="R879" s="48"/>
      <c r="S879" s="48"/>
      <c r="T879" s="48"/>
      <c r="U879" s="48"/>
      <c r="V879" s="48"/>
      <c r="W879" s="48"/>
      <c r="X879" s="48"/>
      <c r="Y879" s="48"/>
      <c r="Z879" s="48"/>
    </row>
    <row r="880" spans="1:26" ht="15.75" customHeight="1">
      <c r="A880" s="48"/>
      <c r="B880" s="48"/>
      <c r="C880" s="48"/>
      <c r="D880" s="48"/>
      <c r="E880" s="48"/>
      <c r="F880" s="48"/>
      <c r="G880" s="48"/>
      <c r="H880" s="48"/>
      <c r="I880" s="48"/>
      <c r="J880" s="48"/>
      <c r="K880" s="1734"/>
      <c r="L880" s="45"/>
      <c r="M880" s="48"/>
      <c r="N880" s="48"/>
      <c r="O880" s="48"/>
      <c r="P880" s="48"/>
      <c r="Q880" s="48"/>
      <c r="R880" s="48"/>
      <c r="S880" s="48"/>
      <c r="T880" s="48"/>
      <c r="U880" s="48"/>
      <c r="V880" s="48"/>
      <c r="W880" s="48"/>
      <c r="X880" s="48"/>
      <c r="Y880" s="48"/>
      <c r="Z880" s="48"/>
    </row>
    <row r="881" spans="1:26" ht="15.75" customHeight="1">
      <c r="A881" s="48"/>
      <c r="B881" s="48"/>
      <c r="C881" s="48"/>
      <c r="D881" s="48"/>
      <c r="E881" s="48"/>
      <c r="F881" s="48"/>
      <c r="G881" s="48"/>
      <c r="H881" s="48"/>
      <c r="I881" s="48"/>
      <c r="J881" s="48"/>
      <c r="K881" s="1734"/>
      <c r="L881" s="45"/>
      <c r="M881" s="48"/>
      <c r="N881" s="48"/>
      <c r="O881" s="48"/>
      <c r="P881" s="48"/>
      <c r="Q881" s="48"/>
      <c r="R881" s="48"/>
      <c r="S881" s="48"/>
      <c r="T881" s="48"/>
      <c r="U881" s="48"/>
      <c r="V881" s="48"/>
      <c r="W881" s="48"/>
      <c r="X881" s="48"/>
      <c r="Y881" s="48"/>
      <c r="Z881" s="48"/>
    </row>
    <row r="882" spans="1:26" ht="15.75" customHeight="1">
      <c r="A882" s="48"/>
      <c r="B882" s="48"/>
      <c r="C882" s="48"/>
      <c r="D882" s="48"/>
      <c r="E882" s="48"/>
      <c r="F882" s="48"/>
      <c r="G882" s="48"/>
      <c r="H882" s="48"/>
      <c r="I882" s="48"/>
      <c r="J882" s="48"/>
      <c r="K882" s="1734"/>
      <c r="L882" s="45"/>
      <c r="M882" s="48"/>
      <c r="N882" s="48"/>
      <c r="O882" s="48"/>
      <c r="P882" s="48"/>
      <c r="Q882" s="48"/>
      <c r="R882" s="48"/>
      <c r="S882" s="48"/>
      <c r="T882" s="48"/>
      <c r="U882" s="48"/>
      <c r="V882" s="48"/>
      <c r="W882" s="48"/>
      <c r="X882" s="48"/>
      <c r="Y882" s="48"/>
      <c r="Z882" s="48"/>
    </row>
    <row r="883" spans="1:26" ht="15.75" customHeight="1">
      <c r="A883" s="48"/>
      <c r="B883" s="48"/>
      <c r="C883" s="48"/>
      <c r="D883" s="48"/>
      <c r="E883" s="48"/>
      <c r="F883" s="48"/>
      <c r="G883" s="48"/>
      <c r="H883" s="48"/>
      <c r="I883" s="48"/>
      <c r="J883" s="48"/>
      <c r="K883" s="1734"/>
      <c r="L883" s="45"/>
      <c r="M883" s="48"/>
      <c r="N883" s="48"/>
      <c r="O883" s="48"/>
      <c r="P883" s="48"/>
      <c r="Q883" s="48"/>
      <c r="R883" s="48"/>
      <c r="S883" s="48"/>
      <c r="T883" s="48"/>
      <c r="U883" s="48"/>
      <c r="V883" s="48"/>
      <c r="W883" s="48"/>
      <c r="X883" s="48"/>
      <c r="Y883" s="48"/>
      <c r="Z883" s="48"/>
    </row>
    <row r="884" spans="1:26" ht="15.75" customHeight="1">
      <c r="A884" s="48"/>
      <c r="B884" s="48"/>
      <c r="C884" s="48"/>
      <c r="D884" s="48"/>
      <c r="E884" s="48"/>
      <c r="F884" s="48"/>
      <c r="G884" s="48"/>
      <c r="H884" s="48"/>
      <c r="I884" s="48"/>
      <c r="J884" s="48"/>
      <c r="K884" s="1734"/>
      <c r="L884" s="45"/>
      <c r="M884" s="48"/>
      <c r="N884" s="48"/>
      <c r="O884" s="48"/>
      <c r="P884" s="48"/>
      <c r="Q884" s="48"/>
      <c r="R884" s="48"/>
      <c r="S884" s="48"/>
      <c r="T884" s="48"/>
      <c r="U884" s="48"/>
      <c r="V884" s="48"/>
      <c r="W884" s="48"/>
      <c r="X884" s="48"/>
      <c r="Y884" s="48"/>
      <c r="Z884" s="48"/>
    </row>
    <row r="885" spans="1:26" ht="15.75" customHeight="1">
      <c r="A885" s="48"/>
      <c r="B885" s="48"/>
      <c r="C885" s="48"/>
      <c r="D885" s="48"/>
      <c r="E885" s="48"/>
      <c r="F885" s="48"/>
      <c r="G885" s="48"/>
      <c r="H885" s="48"/>
      <c r="I885" s="48"/>
      <c r="J885" s="48"/>
      <c r="K885" s="1734"/>
      <c r="L885" s="45"/>
      <c r="M885" s="48"/>
      <c r="N885" s="48"/>
      <c r="O885" s="48"/>
      <c r="P885" s="48"/>
      <c r="Q885" s="48"/>
      <c r="R885" s="48"/>
      <c r="S885" s="48"/>
      <c r="T885" s="48"/>
      <c r="U885" s="48"/>
      <c r="V885" s="48"/>
      <c r="W885" s="48"/>
      <c r="X885" s="48"/>
      <c r="Y885" s="48"/>
      <c r="Z885" s="48"/>
    </row>
    <row r="886" spans="1:26" ht="15.75" customHeight="1">
      <c r="A886" s="48"/>
      <c r="B886" s="48"/>
      <c r="C886" s="48"/>
      <c r="D886" s="48"/>
      <c r="E886" s="48"/>
      <c r="F886" s="48"/>
      <c r="G886" s="48"/>
      <c r="H886" s="48"/>
      <c r="I886" s="48"/>
      <c r="J886" s="48"/>
      <c r="K886" s="1734"/>
      <c r="L886" s="45"/>
      <c r="M886" s="48"/>
      <c r="N886" s="48"/>
      <c r="O886" s="48"/>
      <c r="P886" s="48"/>
      <c r="Q886" s="48"/>
      <c r="R886" s="48"/>
      <c r="S886" s="48"/>
      <c r="T886" s="48"/>
      <c r="U886" s="48"/>
      <c r="V886" s="48"/>
      <c r="W886" s="48"/>
      <c r="X886" s="48"/>
      <c r="Y886" s="48"/>
      <c r="Z886" s="48"/>
    </row>
    <row r="887" spans="1:26" ht="15.75" customHeight="1">
      <c r="A887" s="48"/>
      <c r="B887" s="48"/>
      <c r="C887" s="48"/>
      <c r="D887" s="48"/>
      <c r="E887" s="48"/>
      <c r="F887" s="48"/>
      <c r="G887" s="48"/>
      <c r="H887" s="48"/>
      <c r="I887" s="48"/>
      <c r="J887" s="48"/>
      <c r="K887" s="1734"/>
      <c r="L887" s="45"/>
      <c r="M887" s="48"/>
      <c r="N887" s="48"/>
      <c r="O887" s="48"/>
      <c r="P887" s="48"/>
      <c r="Q887" s="48"/>
      <c r="R887" s="48"/>
      <c r="S887" s="48"/>
      <c r="T887" s="48"/>
      <c r="U887" s="48"/>
      <c r="V887" s="48"/>
      <c r="W887" s="48"/>
      <c r="X887" s="48"/>
      <c r="Y887" s="48"/>
      <c r="Z887" s="48"/>
    </row>
    <row r="888" spans="1:26" ht="15.75" customHeight="1">
      <c r="A888" s="48"/>
      <c r="B888" s="48"/>
      <c r="C888" s="48"/>
      <c r="D888" s="48"/>
      <c r="E888" s="48"/>
      <c r="F888" s="48"/>
      <c r="G888" s="48"/>
      <c r="H888" s="48"/>
      <c r="I888" s="48"/>
      <c r="J888" s="48"/>
      <c r="K888" s="1734"/>
      <c r="L888" s="45"/>
      <c r="M888" s="48"/>
      <c r="N888" s="48"/>
      <c r="O888" s="48"/>
      <c r="P888" s="48"/>
      <c r="Q888" s="48"/>
      <c r="R888" s="48"/>
      <c r="S888" s="48"/>
      <c r="T888" s="48"/>
      <c r="U888" s="48"/>
      <c r="V888" s="48"/>
      <c r="W888" s="48"/>
      <c r="X888" s="48"/>
      <c r="Y888" s="48"/>
      <c r="Z888" s="48"/>
    </row>
    <row r="889" spans="1:26" ht="15.75" customHeight="1">
      <c r="A889" s="48"/>
      <c r="B889" s="48"/>
      <c r="C889" s="48"/>
      <c r="D889" s="48"/>
      <c r="E889" s="48"/>
      <c r="F889" s="48"/>
      <c r="G889" s="48"/>
      <c r="H889" s="48"/>
      <c r="I889" s="48"/>
      <c r="J889" s="48"/>
      <c r="K889" s="1734"/>
      <c r="L889" s="45"/>
      <c r="M889" s="48"/>
      <c r="N889" s="48"/>
      <c r="O889" s="48"/>
      <c r="P889" s="48"/>
      <c r="Q889" s="48"/>
      <c r="R889" s="48"/>
      <c r="S889" s="48"/>
      <c r="T889" s="48"/>
      <c r="U889" s="48"/>
      <c r="V889" s="48"/>
      <c r="W889" s="48"/>
      <c r="X889" s="48"/>
      <c r="Y889" s="48"/>
      <c r="Z889" s="48"/>
    </row>
    <row r="890" spans="1:26" ht="15.75" customHeight="1">
      <c r="A890" s="48"/>
      <c r="B890" s="48"/>
      <c r="C890" s="48"/>
      <c r="D890" s="48"/>
      <c r="E890" s="48"/>
      <c r="F890" s="48"/>
      <c r="G890" s="48"/>
      <c r="H890" s="48"/>
      <c r="I890" s="48"/>
      <c r="J890" s="48"/>
      <c r="K890" s="1734"/>
      <c r="L890" s="45"/>
      <c r="M890" s="48"/>
      <c r="N890" s="48"/>
      <c r="O890" s="48"/>
      <c r="P890" s="48"/>
      <c r="Q890" s="48"/>
      <c r="R890" s="48"/>
      <c r="S890" s="48"/>
      <c r="T890" s="48"/>
      <c r="U890" s="48"/>
      <c r="V890" s="48"/>
      <c r="W890" s="48"/>
      <c r="X890" s="48"/>
      <c r="Y890" s="48"/>
      <c r="Z890" s="48"/>
    </row>
    <row r="891" spans="1:26" ht="15.75" customHeight="1">
      <c r="A891" s="48"/>
      <c r="B891" s="48"/>
      <c r="C891" s="48"/>
      <c r="D891" s="48"/>
      <c r="E891" s="48"/>
      <c r="F891" s="48"/>
      <c r="G891" s="48"/>
      <c r="H891" s="48"/>
      <c r="I891" s="48"/>
      <c r="J891" s="48"/>
      <c r="K891" s="1734"/>
      <c r="L891" s="45"/>
      <c r="M891" s="48"/>
      <c r="N891" s="48"/>
      <c r="O891" s="48"/>
      <c r="P891" s="48"/>
      <c r="Q891" s="48"/>
      <c r="R891" s="48"/>
      <c r="S891" s="48"/>
      <c r="T891" s="48"/>
      <c r="U891" s="48"/>
      <c r="V891" s="48"/>
      <c r="W891" s="48"/>
      <c r="X891" s="48"/>
      <c r="Y891" s="48"/>
      <c r="Z891" s="48"/>
    </row>
    <row r="892" spans="1:26" ht="15.75" customHeight="1">
      <c r="A892" s="48"/>
      <c r="B892" s="48"/>
      <c r="C892" s="48"/>
      <c r="D892" s="48"/>
      <c r="E892" s="48"/>
      <c r="F892" s="48"/>
      <c r="G892" s="48"/>
      <c r="H892" s="48"/>
      <c r="I892" s="48"/>
      <c r="J892" s="48"/>
      <c r="K892" s="1734"/>
      <c r="L892" s="45"/>
      <c r="M892" s="48"/>
      <c r="N892" s="48"/>
      <c r="O892" s="48"/>
      <c r="P892" s="48"/>
      <c r="Q892" s="48"/>
      <c r="R892" s="48"/>
      <c r="S892" s="48"/>
      <c r="T892" s="48"/>
      <c r="U892" s="48"/>
      <c r="V892" s="48"/>
      <c r="W892" s="48"/>
      <c r="X892" s="48"/>
      <c r="Y892" s="48"/>
      <c r="Z892" s="48"/>
    </row>
    <row r="893" spans="1:26" ht="15.75" customHeight="1">
      <c r="A893" s="48"/>
      <c r="B893" s="48"/>
      <c r="C893" s="48"/>
      <c r="D893" s="48"/>
      <c r="E893" s="48"/>
      <c r="F893" s="48"/>
      <c r="G893" s="48"/>
      <c r="H893" s="48"/>
      <c r="I893" s="48"/>
      <c r="J893" s="48"/>
      <c r="K893" s="1734"/>
      <c r="L893" s="45"/>
      <c r="M893" s="48"/>
      <c r="N893" s="48"/>
      <c r="O893" s="48"/>
      <c r="P893" s="48"/>
      <c r="Q893" s="48"/>
      <c r="R893" s="48"/>
      <c r="S893" s="48"/>
      <c r="T893" s="48"/>
      <c r="U893" s="48"/>
      <c r="V893" s="48"/>
      <c r="W893" s="48"/>
      <c r="X893" s="48"/>
      <c r="Y893" s="48"/>
      <c r="Z893" s="48"/>
    </row>
    <row r="894" spans="1:26" ht="15.75" customHeight="1">
      <c r="A894" s="48"/>
      <c r="B894" s="48"/>
      <c r="C894" s="48"/>
      <c r="D894" s="48"/>
      <c r="E894" s="48"/>
      <c r="F894" s="48"/>
      <c r="G894" s="48"/>
      <c r="H894" s="48"/>
      <c r="I894" s="48"/>
      <c r="J894" s="48"/>
      <c r="K894" s="1734"/>
      <c r="L894" s="45"/>
      <c r="M894" s="48"/>
      <c r="N894" s="48"/>
      <c r="O894" s="48"/>
      <c r="P894" s="48"/>
      <c r="Q894" s="48"/>
      <c r="R894" s="48"/>
      <c r="S894" s="48"/>
      <c r="T894" s="48"/>
      <c r="U894" s="48"/>
      <c r="V894" s="48"/>
      <c r="W894" s="48"/>
      <c r="X894" s="48"/>
      <c r="Y894" s="48"/>
      <c r="Z894" s="48"/>
    </row>
    <row r="895" spans="1:26" ht="15.75" customHeight="1">
      <c r="A895" s="48"/>
      <c r="B895" s="48"/>
      <c r="C895" s="48"/>
      <c r="D895" s="48"/>
      <c r="E895" s="48"/>
      <c r="F895" s="48"/>
      <c r="G895" s="48"/>
      <c r="H895" s="48"/>
      <c r="I895" s="48"/>
      <c r="J895" s="48"/>
      <c r="K895" s="1734"/>
      <c r="L895" s="45"/>
      <c r="M895" s="48"/>
      <c r="N895" s="48"/>
      <c r="O895" s="48"/>
      <c r="P895" s="48"/>
      <c r="Q895" s="48"/>
      <c r="R895" s="48"/>
      <c r="S895" s="48"/>
      <c r="T895" s="48"/>
      <c r="U895" s="48"/>
      <c r="V895" s="48"/>
      <c r="W895" s="48"/>
      <c r="X895" s="48"/>
      <c r="Y895" s="48"/>
      <c r="Z895" s="48"/>
    </row>
    <row r="896" spans="1:26" ht="15.75" customHeight="1">
      <c r="A896" s="48"/>
      <c r="B896" s="48"/>
      <c r="C896" s="48"/>
      <c r="D896" s="48"/>
      <c r="E896" s="48"/>
      <c r="F896" s="48"/>
      <c r="G896" s="48"/>
      <c r="H896" s="48"/>
      <c r="I896" s="48"/>
      <c r="J896" s="48"/>
      <c r="K896" s="1734"/>
      <c r="L896" s="45"/>
      <c r="M896" s="48"/>
      <c r="N896" s="48"/>
      <c r="O896" s="48"/>
      <c r="P896" s="48"/>
      <c r="Q896" s="48"/>
      <c r="R896" s="48"/>
      <c r="S896" s="48"/>
      <c r="T896" s="48"/>
      <c r="U896" s="48"/>
      <c r="V896" s="48"/>
      <c r="W896" s="48"/>
      <c r="X896" s="48"/>
      <c r="Y896" s="48"/>
      <c r="Z896" s="48"/>
    </row>
    <row r="897" spans="1:26" ht="15.75" customHeight="1">
      <c r="A897" s="48"/>
      <c r="B897" s="48"/>
      <c r="C897" s="48"/>
      <c r="D897" s="48"/>
      <c r="E897" s="48"/>
      <c r="F897" s="48"/>
      <c r="G897" s="48"/>
      <c r="H897" s="48"/>
      <c r="I897" s="48"/>
      <c r="J897" s="48"/>
      <c r="K897" s="1734"/>
      <c r="L897" s="45"/>
      <c r="M897" s="48"/>
      <c r="N897" s="48"/>
      <c r="O897" s="48"/>
      <c r="P897" s="48"/>
      <c r="Q897" s="48"/>
      <c r="R897" s="48"/>
      <c r="S897" s="48"/>
      <c r="T897" s="48"/>
      <c r="U897" s="48"/>
      <c r="V897" s="48"/>
      <c r="W897" s="48"/>
      <c r="X897" s="48"/>
      <c r="Y897" s="48"/>
      <c r="Z897" s="48"/>
    </row>
    <row r="898" spans="1:26" ht="15.75" customHeight="1">
      <c r="A898" s="48"/>
      <c r="B898" s="48"/>
      <c r="C898" s="48"/>
      <c r="D898" s="48"/>
      <c r="E898" s="48"/>
      <c r="F898" s="48"/>
      <c r="G898" s="48"/>
      <c r="H898" s="48"/>
      <c r="I898" s="48"/>
      <c r="J898" s="48"/>
      <c r="K898" s="1734"/>
      <c r="L898" s="45"/>
      <c r="M898" s="48"/>
      <c r="N898" s="48"/>
      <c r="O898" s="48"/>
      <c r="P898" s="48"/>
      <c r="Q898" s="48"/>
      <c r="R898" s="48"/>
      <c r="S898" s="48"/>
      <c r="T898" s="48"/>
      <c r="U898" s="48"/>
      <c r="V898" s="48"/>
      <c r="W898" s="48"/>
      <c r="X898" s="48"/>
      <c r="Y898" s="48"/>
      <c r="Z898" s="48"/>
    </row>
    <row r="899" spans="1:26" ht="15.75" customHeight="1">
      <c r="A899" s="48"/>
      <c r="B899" s="48"/>
      <c r="C899" s="48"/>
      <c r="D899" s="48"/>
      <c r="E899" s="48"/>
      <c r="F899" s="48"/>
      <c r="G899" s="48"/>
      <c r="H899" s="48"/>
      <c r="I899" s="48"/>
      <c r="J899" s="48"/>
      <c r="K899" s="1734"/>
      <c r="L899" s="45"/>
      <c r="M899" s="48"/>
      <c r="N899" s="48"/>
      <c r="O899" s="48"/>
      <c r="P899" s="48"/>
      <c r="Q899" s="48"/>
      <c r="R899" s="48"/>
      <c r="S899" s="48"/>
      <c r="T899" s="48"/>
      <c r="U899" s="48"/>
      <c r="V899" s="48"/>
      <c r="W899" s="48"/>
      <c r="X899" s="48"/>
      <c r="Y899" s="48"/>
      <c r="Z899" s="48"/>
    </row>
    <row r="900" spans="1:26" ht="15.75" customHeight="1">
      <c r="A900" s="48"/>
      <c r="B900" s="48"/>
      <c r="C900" s="48"/>
      <c r="D900" s="48"/>
      <c r="E900" s="48"/>
      <c r="F900" s="48"/>
      <c r="G900" s="48"/>
      <c r="H900" s="48"/>
      <c r="I900" s="48"/>
      <c r="J900" s="48"/>
      <c r="K900" s="1734"/>
      <c r="L900" s="45"/>
      <c r="M900" s="48"/>
      <c r="N900" s="48"/>
      <c r="O900" s="48"/>
      <c r="P900" s="48"/>
      <c r="Q900" s="48"/>
      <c r="R900" s="48"/>
      <c r="S900" s="48"/>
      <c r="T900" s="48"/>
      <c r="U900" s="48"/>
      <c r="V900" s="48"/>
      <c r="W900" s="48"/>
      <c r="X900" s="48"/>
      <c r="Y900" s="48"/>
      <c r="Z900" s="48"/>
    </row>
    <row r="901" spans="1:26" ht="15.75" customHeight="1">
      <c r="A901" s="48"/>
      <c r="B901" s="48"/>
      <c r="C901" s="48"/>
      <c r="D901" s="48"/>
      <c r="E901" s="48"/>
      <c r="F901" s="48"/>
      <c r="G901" s="48"/>
      <c r="H901" s="48"/>
      <c r="I901" s="48"/>
      <c r="J901" s="48"/>
      <c r="K901" s="1734"/>
      <c r="L901" s="45"/>
      <c r="M901" s="48"/>
      <c r="N901" s="48"/>
      <c r="O901" s="48"/>
      <c r="P901" s="48"/>
      <c r="Q901" s="48"/>
      <c r="R901" s="48"/>
      <c r="S901" s="48"/>
      <c r="T901" s="48"/>
      <c r="U901" s="48"/>
      <c r="V901" s="48"/>
      <c r="W901" s="48"/>
      <c r="X901" s="48"/>
      <c r="Y901" s="48"/>
      <c r="Z901" s="48"/>
    </row>
    <row r="902" spans="1:26" ht="15.75" customHeight="1">
      <c r="A902" s="48"/>
      <c r="B902" s="48"/>
      <c r="C902" s="48"/>
      <c r="D902" s="48"/>
      <c r="E902" s="48"/>
      <c r="F902" s="48"/>
      <c r="G902" s="48"/>
      <c r="H902" s="48"/>
      <c r="I902" s="48"/>
      <c r="J902" s="48"/>
      <c r="K902" s="1734"/>
      <c r="L902" s="45"/>
      <c r="M902" s="48"/>
      <c r="N902" s="48"/>
      <c r="O902" s="48"/>
      <c r="P902" s="48"/>
      <c r="Q902" s="48"/>
      <c r="R902" s="48"/>
      <c r="S902" s="48"/>
      <c r="T902" s="48"/>
      <c r="U902" s="48"/>
      <c r="V902" s="48"/>
      <c r="W902" s="48"/>
      <c r="X902" s="48"/>
      <c r="Y902" s="48"/>
      <c r="Z902" s="48"/>
    </row>
    <row r="903" spans="1:26" ht="15.75" customHeight="1">
      <c r="A903" s="48"/>
      <c r="B903" s="48"/>
      <c r="C903" s="48"/>
      <c r="D903" s="48"/>
      <c r="E903" s="48"/>
      <c r="F903" s="48"/>
      <c r="G903" s="48"/>
      <c r="H903" s="48"/>
      <c r="I903" s="48"/>
      <c r="J903" s="48"/>
      <c r="K903" s="1734"/>
      <c r="L903" s="45"/>
      <c r="M903" s="48"/>
      <c r="N903" s="48"/>
      <c r="O903" s="48"/>
      <c r="P903" s="48"/>
      <c r="Q903" s="48"/>
      <c r="R903" s="48"/>
      <c r="S903" s="48"/>
      <c r="T903" s="48"/>
      <c r="U903" s="48"/>
      <c r="V903" s="48"/>
      <c r="W903" s="48"/>
      <c r="X903" s="48"/>
      <c r="Y903" s="48"/>
      <c r="Z903" s="48"/>
    </row>
    <row r="904" spans="1:26" ht="15.75" customHeight="1">
      <c r="A904" s="48"/>
      <c r="B904" s="48"/>
      <c r="C904" s="48"/>
      <c r="D904" s="48"/>
      <c r="E904" s="48"/>
      <c r="F904" s="48"/>
      <c r="G904" s="48"/>
      <c r="H904" s="48"/>
      <c r="I904" s="48"/>
      <c r="J904" s="48"/>
      <c r="K904" s="1734"/>
      <c r="L904" s="45"/>
      <c r="M904" s="48"/>
      <c r="N904" s="48"/>
      <c r="O904" s="48"/>
      <c r="P904" s="48"/>
      <c r="Q904" s="48"/>
      <c r="R904" s="48"/>
      <c r="S904" s="48"/>
      <c r="T904" s="48"/>
      <c r="U904" s="48"/>
      <c r="V904" s="48"/>
      <c r="W904" s="48"/>
      <c r="X904" s="48"/>
      <c r="Y904" s="48"/>
      <c r="Z904" s="48"/>
    </row>
    <row r="905" spans="1:26" ht="15.75" customHeight="1">
      <c r="A905" s="48"/>
      <c r="B905" s="48"/>
      <c r="C905" s="48"/>
      <c r="D905" s="48"/>
      <c r="E905" s="48"/>
      <c r="F905" s="48"/>
      <c r="G905" s="48"/>
      <c r="H905" s="48"/>
      <c r="I905" s="48"/>
      <c r="J905" s="48"/>
      <c r="K905" s="1734"/>
      <c r="L905" s="45"/>
      <c r="M905" s="48"/>
      <c r="N905" s="48"/>
      <c r="O905" s="48"/>
      <c r="P905" s="48"/>
      <c r="Q905" s="48"/>
      <c r="R905" s="48"/>
      <c r="S905" s="48"/>
      <c r="T905" s="48"/>
      <c r="U905" s="48"/>
      <c r="V905" s="48"/>
      <c r="W905" s="48"/>
      <c r="X905" s="48"/>
      <c r="Y905" s="48"/>
      <c r="Z905" s="48"/>
    </row>
    <row r="906" spans="1:26" ht="15.75" customHeight="1">
      <c r="A906" s="48"/>
      <c r="B906" s="48"/>
      <c r="C906" s="48"/>
      <c r="D906" s="48"/>
      <c r="E906" s="48"/>
      <c r="F906" s="48"/>
      <c r="G906" s="48"/>
      <c r="H906" s="48"/>
      <c r="I906" s="48"/>
      <c r="J906" s="48"/>
      <c r="K906" s="1734"/>
      <c r="L906" s="45"/>
      <c r="M906" s="48"/>
      <c r="N906" s="48"/>
      <c r="O906" s="48"/>
      <c r="P906" s="48"/>
      <c r="Q906" s="48"/>
      <c r="R906" s="48"/>
      <c r="S906" s="48"/>
      <c r="T906" s="48"/>
      <c r="U906" s="48"/>
      <c r="V906" s="48"/>
      <c r="W906" s="48"/>
      <c r="X906" s="48"/>
      <c r="Y906" s="48"/>
      <c r="Z906" s="48"/>
    </row>
    <row r="907" spans="1:26" ht="15.75" customHeight="1">
      <c r="A907" s="48"/>
      <c r="B907" s="48"/>
      <c r="C907" s="48"/>
      <c r="D907" s="48"/>
      <c r="E907" s="48"/>
      <c r="F907" s="48"/>
      <c r="G907" s="48"/>
      <c r="H907" s="48"/>
      <c r="I907" s="48"/>
      <c r="J907" s="48"/>
      <c r="K907" s="1734"/>
      <c r="L907" s="45"/>
      <c r="M907" s="48"/>
      <c r="N907" s="48"/>
      <c r="O907" s="48"/>
      <c r="P907" s="48"/>
      <c r="Q907" s="48"/>
      <c r="R907" s="48"/>
      <c r="S907" s="48"/>
      <c r="T907" s="48"/>
      <c r="U907" s="48"/>
      <c r="V907" s="48"/>
      <c r="W907" s="48"/>
      <c r="X907" s="48"/>
      <c r="Y907" s="48"/>
      <c r="Z907" s="48"/>
    </row>
    <row r="908" spans="1:26" ht="15.75" customHeight="1">
      <c r="A908" s="48"/>
      <c r="B908" s="48"/>
      <c r="C908" s="48"/>
      <c r="D908" s="48"/>
      <c r="E908" s="48"/>
      <c r="F908" s="48"/>
      <c r="G908" s="48"/>
      <c r="H908" s="48"/>
      <c r="I908" s="48"/>
      <c r="J908" s="48"/>
      <c r="K908" s="1734"/>
      <c r="L908" s="45"/>
      <c r="M908" s="48"/>
      <c r="N908" s="48"/>
      <c r="O908" s="48"/>
      <c r="P908" s="48"/>
      <c r="Q908" s="48"/>
      <c r="R908" s="48"/>
      <c r="S908" s="48"/>
      <c r="T908" s="48"/>
      <c r="U908" s="48"/>
      <c r="V908" s="48"/>
      <c r="W908" s="48"/>
      <c r="X908" s="48"/>
      <c r="Y908" s="48"/>
      <c r="Z908" s="48"/>
    </row>
    <row r="909" spans="1:26" ht="15.75" customHeight="1">
      <c r="A909" s="48"/>
      <c r="B909" s="48"/>
      <c r="C909" s="48"/>
      <c r="D909" s="48"/>
      <c r="E909" s="48"/>
      <c r="F909" s="48"/>
      <c r="G909" s="48"/>
      <c r="H909" s="48"/>
      <c r="I909" s="48"/>
      <c r="J909" s="48"/>
      <c r="K909" s="1734"/>
      <c r="L909" s="45"/>
      <c r="M909" s="48"/>
      <c r="N909" s="48"/>
      <c r="O909" s="48"/>
      <c r="P909" s="48"/>
      <c r="Q909" s="48"/>
      <c r="R909" s="48"/>
      <c r="S909" s="48"/>
      <c r="T909" s="48"/>
      <c r="U909" s="48"/>
      <c r="V909" s="48"/>
      <c r="W909" s="48"/>
      <c r="X909" s="48"/>
      <c r="Y909" s="48"/>
      <c r="Z909" s="48"/>
    </row>
    <row r="910" spans="1:26" ht="15.75" customHeight="1">
      <c r="A910" s="48"/>
      <c r="B910" s="48"/>
      <c r="C910" s="48"/>
      <c r="D910" s="48"/>
      <c r="E910" s="48"/>
      <c r="F910" s="48"/>
      <c r="G910" s="48"/>
      <c r="H910" s="48"/>
      <c r="I910" s="48"/>
      <c r="J910" s="48"/>
      <c r="K910" s="1734"/>
      <c r="L910" s="45"/>
      <c r="M910" s="48"/>
      <c r="N910" s="48"/>
      <c r="O910" s="48"/>
      <c r="P910" s="48"/>
      <c r="Q910" s="48"/>
      <c r="R910" s="48"/>
      <c r="S910" s="48"/>
      <c r="T910" s="48"/>
      <c r="U910" s="48"/>
      <c r="V910" s="48"/>
      <c r="W910" s="48"/>
      <c r="X910" s="48"/>
      <c r="Y910" s="48"/>
      <c r="Z910" s="48"/>
    </row>
    <row r="911" spans="1:26" ht="15.75" customHeight="1">
      <c r="A911" s="48"/>
      <c r="B911" s="48"/>
      <c r="C911" s="48"/>
      <c r="D911" s="48"/>
      <c r="E911" s="48"/>
      <c r="F911" s="48"/>
      <c r="G911" s="48"/>
      <c r="H911" s="48"/>
      <c r="I911" s="48"/>
      <c r="J911" s="48"/>
      <c r="K911" s="1734"/>
      <c r="L911" s="45"/>
      <c r="M911" s="48"/>
      <c r="N911" s="48"/>
      <c r="O911" s="48"/>
      <c r="P911" s="48"/>
      <c r="Q911" s="48"/>
      <c r="R911" s="48"/>
      <c r="S911" s="48"/>
      <c r="T911" s="48"/>
      <c r="U911" s="48"/>
      <c r="V911" s="48"/>
      <c r="W911" s="48"/>
      <c r="X911" s="48"/>
      <c r="Y911" s="48"/>
      <c r="Z911" s="48"/>
    </row>
    <row r="912" spans="1:26" ht="15.75" customHeight="1">
      <c r="A912" s="48"/>
      <c r="B912" s="48"/>
      <c r="C912" s="48"/>
      <c r="D912" s="48"/>
      <c r="E912" s="48"/>
      <c r="F912" s="48"/>
      <c r="G912" s="48"/>
      <c r="H912" s="48"/>
      <c r="I912" s="48"/>
      <c r="J912" s="48"/>
      <c r="K912" s="1734"/>
      <c r="L912" s="45"/>
      <c r="M912" s="48"/>
      <c r="N912" s="48"/>
      <c r="O912" s="48"/>
      <c r="P912" s="48"/>
      <c r="Q912" s="48"/>
      <c r="R912" s="48"/>
      <c r="S912" s="48"/>
      <c r="T912" s="48"/>
      <c r="U912" s="48"/>
      <c r="V912" s="48"/>
      <c r="W912" s="48"/>
      <c r="X912" s="48"/>
      <c r="Y912" s="48"/>
      <c r="Z912" s="48"/>
    </row>
    <row r="913" spans="1:26" ht="15.75" customHeight="1">
      <c r="A913" s="48"/>
      <c r="B913" s="48"/>
      <c r="C913" s="48"/>
      <c r="D913" s="48"/>
      <c r="E913" s="48"/>
      <c r="F913" s="48"/>
      <c r="G913" s="48"/>
      <c r="H913" s="48"/>
      <c r="I913" s="48"/>
      <c r="J913" s="48"/>
      <c r="K913" s="1734"/>
      <c r="L913" s="45"/>
      <c r="M913" s="48"/>
      <c r="N913" s="48"/>
      <c r="O913" s="48"/>
      <c r="P913" s="48"/>
      <c r="Q913" s="48"/>
      <c r="R913" s="48"/>
      <c r="S913" s="48"/>
      <c r="T913" s="48"/>
      <c r="U913" s="48"/>
      <c r="V913" s="48"/>
      <c r="W913" s="48"/>
      <c r="X913" s="48"/>
      <c r="Y913" s="48"/>
      <c r="Z913" s="48"/>
    </row>
    <row r="914" spans="1:26" ht="15.75" customHeight="1">
      <c r="A914" s="48"/>
      <c r="B914" s="48"/>
      <c r="C914" s="48"/>
      <c r="D914" s="48"/>
      <c r="E914" s="48"/>
      <c r="F914" s="48"/>
      <c r="G914" s="48"/>
      <c r="H914" s="48"/>
      <c r="I914" s="48"/>
      <c r="J914" s="48"/>
      <c r="K914" s="1734"/>
      <c r="L914" s="45"/>
      <c r="M914" s="48"/>
      <c r="N914" s="48"/>
      <c r="O914" s="48"/>
      <c r="P914" s="48"/>
      <c r="Q914" s="48"/>
      <c r="R914" s="48"/>
      <c r="S914" s="48"/>
      <c r="T914" s="48"/>
      <c r="U914" s="48"/>
      <c r="V914" s="48"/>
      <c r="W914" s="48"/>
      <c r="X914" s="48"/>
      <c r="Y914" s="48"/>
      <c r="Z914" s="48"/>
    </row>
    <row r="915" spans="1:26" ht="15.75" customHeight="1">
      <c r="A915" s="48"/>
      <c r="B915" s="48"/>
      <c r="C915" s="48"/>
      <c r="D915" s="48"/>
      <c r="E915" s="48"/>
      <c r="F915" s="48"/>
      <c r="G915" s="48"/>
      <c r="H915" s="48"/>
      <c r="I915" s="48"/>
      <c r="J915" s="48"/>
      <c r="K915" s="1734"/>
      <c r="L915" s="45"/>
      <c r="M915" s="48"/>
      <c r="N915" s="48"/>
      <c r="O915" s="48"/>
      <c r="P915" s="48"/>
      <c r="Q915" s="48"/>
      <c r="R915" s="48"/>
      <c r="S915" s="48"/>
      <c r="T915" s="48"/>
      <c r="U915" s="48"/>
      <c r="V915" s="48"/>
      <c r="W915" s="48"/>
      <c r="X915" s="48"/>
      <c r="Y915" s="48"/>
      <c r="Z915" s="48"/>
    </row>
    <row r="916" spans="1:26" ht="15.75" customHeight="1">
      <c r="A916" s="48"/>
      <c r="B916" s="48"/>
      <c r="C916" s="48"/>
      <c r="D916" s="48"/>
      <c r="E916" s="48"/>
      <c r="F916" s="48"/>
      <c r="G916" s="48"/>
      <c r="H916" s="48"/>
      <c r="I916" s="48"/>
      <c r="J916" s="48"/>
      <c r="K916" s="1734"/>
      <c r="L916" s="45"/>
      <c r="M916" s="48"/>
      <c r="N916" s="48"/>
      <c r="O916" s="48"/>
      <c r="P916" s="48"/>
      <c r="Q916" s="48"/>
      <c r="R916" s="48"/>
      <c r="S916" s="48"/>
      <c r="T916" s="48"/>
      <c r="U916" s="48"/>
      <c r="V916" s="48"/>
      <c r="W916" s="48"/>
      <c r="X916" s="48"/>
      <c r="Y916" s="48"/>
      <c r="Z916" s="48"/>
    </row>
    <row r="917" spans="1:26" ht="15.75" customHeight="1">
      <c r="A917" s="48"/>
      <c r="B917" s="48"/>
      <c r="C917" s="48"/>
      <c r="D917" s="48"/>
      <c r="E917" s="48"/>
      <c r="F917" s="48"/>
      <c r="G917" s="48"/>
      <c r="H917" s="48"/>
      <c r="I917" s="48"/>
      <c r="J917" s="48"/>
      <c r="K917" s="1734"/>
      <c r="L917" s="45"/>
      <c r="M917" s="48"/>
      <c r="N917" s="48"/>
      <c r="O917" s="48"/>
      <c r="P917" s="48"/>
      <c r="Q917" s="48"/>
      <c r="R917" s="48"/>
      <c r="S917" s="48"/>
      <c r="T917" s="48"/>
      <c r="U917" s="48"/>
      <c r="V917" s="48"/>
      <c r="W917" s="48"/>
      <c r="X917" s="48"/>
      <c r="Y917" s="48"/>
      <c r="Z917" s="48"/>
    </row>
    <row r="918" spans="1:26" ht="15.75" customHeight="1">
      <c r="A918" s="48"/>
      <c r="B918" s="48"/>
      <c r="C918" s="48"/>
      <c r="D918" s="48"/>
      <c r="E918" s="48"/>
      <c r="F918" s="48"/>
      <c r="G918" s="48"/>
      <c r="H918" s="48"/>
      <c r="I918" s="48"/>
      <c r="J918" s="48"/>
      <c r="K918" s="1734"/>
      <c r="L918" s="45"/>
      <c r="M918" s="48"/>
      <c r="N918" s="48"/>
      <c r="O918" s="48"/>
      <c r="P918" s="48"/>
      <c r="Q918" s="48"/>
      <c r="R918" s="48"/>
      <c r="S918" s="48"/>
      <c r="T918" s="48"/>
      <c r="U918" s="48"/>
      <c r="V918" s="48"/>
      <c r="W918" s="48"/>
      <c r="X918" s="48"/>
      <c r="Y918" s="48"/>
      <c r="Z918" s="48"/>
    </row>
    <row r="919" spans="1:26" ht="15.75" customHeight="1">
      <c r="A919" s="48"/>
      <c r="B919" s="48"/>
      <c r="C919" s="48"/>
      <c r="D919" s="48"/>
      <c r="E919" s="48"/>
      <c r="F919" s="48"/>
      <c r="G919" s="48"/>
      <c r="H919" s="48"/>
      <c r="I919" s="48"/>
      <c r="J919" s="48"/>
      <c r="K919" s="1734"/>
      <c r="L919" s="45"/>
      <c r="M919" s="48"/>
      <c r="N919" s="48"/>
      <c r="O919" s="48"/>
      <c r="P919" s="48"/>
      <c r="Q919" s="48"/>
      <c r="R919" s="48"/>
      <c r="S919" s="48"/>
      <c r="T919" s="48"/>
      <c r="U919" s="48"/>
      <c r="V919" s="48"/>
      <c r="W919" s="48"/>
      <c r="X919" s="48"/>
      <c r="Y919" s="48"/>
      <c r="Z919" s="48"/>
    </row>
    <row r="920" spans="1:26" ht="15.75" customHeight="1">
      <c r="A920" s="48"/>
      <c r="B920" s="48"/>
      <c r="C920" s="48"/>
      <c r="D920" s="48"/>
      <c r="E920" s="48"/>
      <c r="F920" s="48"/>
      <c r="G920" s="48"/>
      <c r="H920" s="48"/>
      <c r="I920" s="48"/>
      <c r="J920" s="48"/>
      <c r="K920" s="1734"/>
      <c r="L920" s="45"/>
      <c r="M920" s="48"/>
      <c r="N920" s="48"/>
      <c r="O920" s="48"/>
      <c r="P920" s="48"/>
      <c r="Q920" s="48"/>
      <c r="R920" s="48"/>
      <c r="S920" s="48"/>
      <c r="T920" s="48"/>
      <c r="U920" s="48"/>
      <c r="V920" s="48"/>
      <c r="W920" s="48"/>
      <c r="X920" s="48"/>
      <c r="Y920" s="48"/>
      <c r="Z920" s="48"/>
    </row>
    <row r="921" spans="1:26" ht="15.75" customHeight="1">
      <c r="A921" s="48"/>
      <c r="B921" s="48"/>
      <c r="C921" s="48"/>
      <c r="D921" s="48"/>
      <c r="E921" s="48"/>
      <c r="F921" s="48"/>
      <c r="G921" s="48"/>
      <c r="H921" s="48"/>
      <c r="I921" s="48"/>
      <c r="J921" s="48"/>
      <c r="K921" s="1734"/>
      <c r="L921" s="45"/>
      <c r="M921" s="48"/>
      <c r="N921" s="48"/>
      <c r="O921" s="48"/>
      <c r="P921" s="48"/>
      <c r="Q921" s="48"/>
      <c r="R921" s="48"/>
      <c r="S921" s="48"/>
      <c r="T921" s="48"/>
      <c r="U921" s="48"/>
      <c r="V921" s="48"/>
      <c r="W921" s="48"/>
      <c r="X921" s="48"/>
      <c r="Y921" s="48"/>
      <c r="Z921" s="48"/>
    </row>
    <row r="922" spans="1:26" ht="15.75" customHeight="1">
      <c r="A922" s="48"/>
      <c r="B922" s="48"/>
      <c r="C922" s="48"/>
      <c r="D922" s="48"/>
      <c r="E922" s="48"/>
      <c r="F922" s="48"/>
      <c r="G922" s="48"/>
      <c r="H922" s="48"/>
      <c r="I922" s="48"/>
      <c r="J922" s="48"/>
      <c r="K922" s="1734"/>
      <c r="L922" s="45"/>
      <c r="M922" s="48"/>
      <c r="N922" s="48"/>
      <c r="O922" s="48"/>
      <c r="P922" s="48"/>
      <c r="Q922" s="48"/>
      <c r="R922" s="48"/>
      <c r="S922" s="48"/>
      <c r="T922" s="48"/>
      <c r="U922" s="48"/>
      <c r="V922" s="48"/>
      <c r="W922" s="48"/>
      <c r="X922" s="48"/>
      <c r="Y922" s="48"/>
      <c r="Z922" s="48"/>
    </row>
    <row r="923" spans="1:26" ht="15.75" customHeight="1">
      <c r="A923" s="48"/>
      <c r="B923" s="48"/>
      <c r="C923" s="48"/>
      <c r="D923" s="48"/>
      <c r="E923" s="48"/>
      <c r="F923" s="48"/>
      <c r="G923" s="48"/>
      <c r="H923" s="48"/>
      <c r="I923" s="48"/>
      <c r="J923" s="48"/>
      <c r="K923" s="1734"/>
      <c r="L923" s="45"/>
      <c r="M923" s="48"/>
      <c r="N923" s="48"/>
      <c r="O923" s="48"/>
      <c r="P923" s="48"/>
      <c r="Q923" s="48"/>
      <c r="R923" s="48"/>
      <c r="S923" s="48"/>
      <c r="T923" s="48"/>
      <c r="U923" s="48"/>
      <c r="V923" s="48"/>
      <c r="W923" s="48"/>
      <c r="X923" s="48"/>
      <c r="Y923" s="48"/>
      <c r="Z923" s="48"/>
    </row>
    <row r="924" spans="1:26" ht="15.75" customHeight="1">
      <c r="A924" s="48"/>
      <c r="B924" s="48"/>
      <c r="C924" s="48"/>
      <c r="D924" s="48"/>
      <c r="E924" s="48"/>
      <c r="F924" s="48"/>
      <c r="G924" s="48"/>
      <c r="H924" s="48"/>
      <c r="I924" s="48"/>
      <c r="J924" s="48"/>
      <c r="K924" s="1734"/>
      <c r="L924" s="45"/>
      <c r="M924" s="48"/>
      <c r="N924" s="48"/>
      <c r="O924" s="48"/>
      <c r="P924" s="48"/>
      <c r="Q924" s="48"/>
      <c r="R924" s="48"/>
      <c r="S924" s="48"/>
      <c r="T924" s="48"/>
      <c r="U924" s="48"/>
      <c r="V924" s="48"/>
      <c r="W924" s="48"/>
      <c r="X924" s="48"/>
      <c r="Y924" s="48"/>
      <c r="Z924" s="48"/>
    </row>
    <row r="925" spans="1:26" ht="15.75" customHeight="1">
      <c r="A925" s="48"/>
      <c r="B925" s="48"/>
      <c r="C925" s="48"/>
      <c r="D925" s="48"/>
      <c r="E925" s="48"/>
      <c r="F925" s="48"/>
      <c r="G925" s="48"/>
      <c r="H925" s="48"/>
      <c r="I925" s="48"/>
      <c r="J925" s="48"/>
      <c r="K925" s="1734"/>
      <c r="L925" s="45"/>
      <c r="M925" s="48"/>
      <c r="N925" s="48"/>
      <c r="O925" s="48"/>
      <c r="P925" s="48"/>
      <c r="Q925" s="48"/>
      <c r="R925" s="48"/>
      <c r="S925" s="48"/>
      <c r="T925" s="48"/>
      <c r="U925" s="48"/>
      <c r="V925" s="48"/>
      <c r="W925" s="48"/>
      <c r="X925" s="48"/>
      <c r="Y925" s="48"/>
      <c r="Z925" s="48"/>
    </row>
    <row r="926" spans="1:26" ht="15.75" customHeight="1">
      <c r="A926" s="48"/>
      <c r="B926" s="48"/>
      <c r="C926" s="48"/>
      <c r="D926" s="48"/>
      <c r="E926" s="48"/>
      <c r="F926" s="48"/>
      <c r="G926" s="48"/>
      <c r="H926" s="48"/>
      <c r="I926" s="48"/>
      <c r="J926" s="48"/>
      <c r="K926" s="1734"/>
      <c r="L926" s="45"/>
      <c r="M926" s="48"/>
      <c r="N926" s="48"/>
      <c r="O926" s="48"/>
      <c r="P926" s="48"/>
      <c r="Q926" s="48"/>
      <c r="R926" s="48"/>
      <c r="S926" s="48"/>
      <c r="T926" s="48"/>
      <c r="U926" s="48"/>
      <c r="V926" s="48"/>
      <c r="W926" s="48"/>
      <c r="X926" s="48"/>
      <c r="Y926" s="48"/>
      <c r="Z926" s="48"/>
    </row>
    <row r="927" spans="1:26" ht="15.75" customHeight="1">
      <c r="A927" s="48"/>
      <c r="B927" s="48"/>
      <c r="C927" s="48"/>
      <c r="D927" s="48"/>
      <c r="E927" s="48"/>
      <c r="F927" s="48"/>
      <c r="G927" s="48"/>
      <c r="H927" s="48"/>
      <c r="I927" s="48"/>
      <c r="J927" s="48"/>
      <c r="K927" s="1734"/>
      <c r="L927" s="45"/>
      <c r="M927" s="48"/>
      <c r="N927" s="48"/>
      <c r="O927" s="48"/>
      <c r="P927" s="48"/>
      <c r="Q927" s="48"/>
      <c r="R927" s="48"/>
      <c r="S927" s="48"/>
      <c r="T927" s="48"/>
      <c r="U927" s="48"/>
      <c r="V927" s="48"/>
      <c r="W927" s="48"/>
      <c r="X927" s="48"/>
      <c r="Y927" s="48"/>
      <c r="Z927" s="48"/>
    </row>
    <row r="928" spans="1:26" ht="15.75" customHeight="1">
      <c r="A928" s="48"/>
      <c r="B928" s="48"/>
      <c r="C928" s="48"/>
      <c r="D928" s="48"/>
      <c r="E928" s="48"/>
      <c r="F928" s="48"/>
      <c r="G928" s="48"/>
      <c r="H928" s="48"/>
      <c r="I928" s="48"/>
      <c r="J928" s="48"/>
      <c r="K928" s="1734"/>
      <c r="L928" s="45"/>
      <c r="M928" s="48"/>
      <c r="N928" s="48"/>
      <c r="O928" s="48"/>
      <c r="P928" s="48"/>
      <c r="Q928" s="48"/>
      <c r="R928" s="48"/>
      <c r="S928" s="48"/>
      <c r="T928" s="48"/>
      <c r="U928" s="48"/>
      <c r="V928" s="48"/>
      <c r="W928" s="48"/>
      <c r="X928" s="48"/>
      <c r="Y928" s="48"/>
      <c r="Z928" s="48"/>
    </row>
    <row r="929" spans="1:26" ht="15.75" customHeight="1">
      <c r="A929" s="48"/>
      <c r="B929" s="48"/>
      <c r="C929" s="48"/>
      <c r="D929" s="48"/>
      <c r="E929" s="48"/>
      <c r="F929" s="48"/>
      <c r="G929" s="48"/>
      <c r="H929" s="48"/>
      <c r="I929" s="48"/>
      <c r="J929" s="48"/>
      <c r="K929" s="1734"/>
      <c r="L929" s="45"/>
      <c r="M929" s="48"/>
      <c r="N929" s="48"/>
      <c r="O929" s="48"/>
      <c r="P929" s="48"/>
      <c r="Q929" s="48"/>
      <c r="R929" s="48"/>
      <c r="S929" s="48"/>
      <c r="T929" s="48"/>
      <c r="U929" s="48"/>
      <c r="V929" s="48"/>
      <c r="W929" s="48"/>
      <c r="X929" s="48"/>
      <c r="Y929" s="48"/>
      <c r="Z929" s="48"/>
    </row>
    <row r="930" spans="1:26" ht="15.75" customHeight="1">
      <c r="A930" s="48"/>
      <c r="B930" s="48"/>
      <c r="C930" s="48"/>
      <c r="D930" s="48"/>
      <c r="E930" s="48"/>
      <c r="F930" s="48"/>
      <c r="G930" s="48"/>
      <c r="H930" s="48"/>
      <c r="I930" s="48"/>
      <c r="J930" s="48"/>
      <c r="K930" s="1734"/>
      <c r="L930" s="45"/>
      <c r="M930" s="48"/>
      <c r="N930" s="48"/>
      <c r="O930" s="48"/>
      <c r="P930" s="48"/>
      <c r="Q930" s="48"/>
      <c r="R930" s="48"/>
      <c r="S930" s="48"/>
      <c r="T930" s="48"/>
      <c r="U930" s="48"/>
      <c r="V930" s="48"/>
      <c r="W930" s="48"/>
      <c r="X930" s="48"/>
      <c r="Y930" s="48"/>
      <c r="Z930" s="48"/>
    </row>
    <row r="931" spans="1:26" ht="15.75" customHeight="1">
      <c r="A931" s="48"/>
      <c r="B931" s="48"/>
      <c r="C931" s="48"/>
      <c r="D931" s="48"/>
      <c r="E931" s="48"/>
      <c r="F931" s="48"/>
      <c r="G931" s="48"/>
      <c r="H931" s="48"/>
      <c r="I931" s="48"/>
      <c r="J931" s="48"/>
      <c r="K931" s="1734"/>
      <c r="L931" s="45"/>
      <c r="M931" s="48"/>
      <c r="N931" s="48"/>
      <c r="O931" s="48"/>
      <c r="P931" s="48"/>
      <c r="Q931" s="48"/>
      <c r="R931" s="48"/>
      <c r="S931" s="48"/>
      <c r="T931" s="48"/>
      <c r="U931" s="48"/>
      <c r="V931" s="48"/>
      <c r="W931" s="48"/>
      <c r="X931" s="48"/>
      <c r="Y931" s="48"/>
      <c r="Z931" s="48"/>
    </row>
    <row r="932" spans="1:26" ht="15.75" customHeight="1">
      <c r="A932" s="48"/>
      <c r="B932" s="48"/>
      <c r="C932" s="48"/>
      <c r="D932" s="48"/>
      <c r="E932" s="48"/>
      <c r="F932" s="48"/>
      <c r="G932" s="48"/>
      <c r="H932" s="48"/>
      <c r="I932" s="48"/>
      <c r="J932" s="48"/>
      <c r="K932" s="1734"/>
      <c r="L932" s="45"/>
      <c r="M932" s="48"/>
      <c r="N932" s="48"/>
      <c r="O932" s="48"/>
      <c r="P932" s="48"/>
      <c r="Q932" s="48"/>
      <c r="R932" s="48"/>
      <c r="S932" s="48"/>
      <c r="T932" s="48"/>
      <c r="U932" s="48"/>
      <c r="V932" s="48"/>
      <c r="W932" s="48"/>
      <c r="X932" s="48"/>
      <c r="Y932" s="48"/>
      <c r="Z932" s="48"/>
    </row>
    <row r="933" spans="1:26" ht="15.75" customHeight="1">
      <c r="A933" s="48"/>
      <c r="B933" s="48"/>
      <c r="C933" s="48"/>
      <c r="D933" s="48"/>
      <c r="E933" s="48"/>
      <c r="F933" s="48"/>
      <c r="G933" s="48"/>
      <c r="H933" s="48"/>
      <c r="I933" s="48"/>
      <c r="J933" s="48"/>
      <c r="K933" s="1734"/>
      <c r="L933" s="45"/>
      <c r="M933" s="48"/>
      <c r="N933" s="48"/>
      <c r="O933" s="48"/>
      <c r="P933" s="48"/>
      <c r="Q933" s="48"/>
      <c r="R933" s="48"/>
      <c r="S933" s="48"/>
      <c r="T933" s="48"/>
      <c r="U933" s="48"/>
      <c r="V933" s="48"/>
      <c r="W933" s="48"/>
      <c r="X933" s="48"/>
      <c r="Y933" s="48"/>
      <c r="Z933" s="48"/>
    </row>
    <row r="934" spans="1:26" ht="15.75" customHeight="1">
      <c r="A934" s="48"/>
      <c r="B934" s="48"/>
      <c r="C934" s="48"/>
      <c r="D934" s="48"/>
      <c r="E934" s="48"/>
      <c r="F934" s="48"/>
      <c r="G934" s="48"/>
      <c r="H934" s="48"/>
      <c r="I934" s="48"/>
      <c r="J934" s="48"/>
      <c r="K934" s="1734"/>
      <c r="L934" s="45"/>
      <c r="M934" s="48"/>
      <c r="N934" s="48"/>
      <c r="O934" s="48"/>
      <c r="P934" s="48"/>
      <c r="Q934" s="48"/>
      <c r="R934" s="48"/>
      <c r="S934" s="48"/>
      <c r="T934" s="48"/>
      <c r="U934" s="48"/>
      <c r="V934" s="48"/>
      <c r="W934" s="48"/>
      <c r="X934" s="48"/>
      <c r="Y934" s="48"/>
      <c r="Z934" s="48"/>
    </row>
    <row r="935" spans="1:26" ht="15.75" customHeight="1">
      <c r="A935" s="48"/>
      <c r="B935" s="48"/>
      <c r="C935" s="48"/>
      <c r="D935" s="48"/>
      <c r="E935" s="48"/>
      <c r="F935" s="48"/>
      <c r="G935" s="48"/>
      <c r="H935" s="48"/>
      <c r="I935" s="48"/>
      <c r="J935" s="48"/>
      <c r="K935" s="1734"/>
      <c r="L935" s="45"/>
      <c r="M935" s="48"/>
      <c r="N935" s="48"/>
      <c r="O935" s="48"/>
      <c r="P935" s="48"/>
      <c r="Q935" s="48"/>
      <c r="R935" s="48"/>
      <c r="S935" s="48"/>
      <c r="T935" s="48"/>
      <c r="U935" s="48"/>
      <c r="V935" s="48"/>
      <c r="W935" s="48"/>
      <c r="X935" s="48"/>
      <c r="Y935" s="48"/>
      <c r="Z935" s="48"/>
    </row>
    <row r="936" spans="1:26" ht="15.75" customHeight="1">
      <c r="A936" s="48"/>
      <c r="B936" s="48"/>
      <c r="C936" s="48"/>
      <c r="D936" s="48"/>
      <c r="E936" s="48"/>
      <c r="F936" s="48"/>
      <c r="G936" s="48"/>
      <c r="H936" s="48"/>
      <c r="I936" s="48"/>
      <c r="J936" s="48"/>
      <c r="K936" s="1734"/>
      <c r="L936" s="45"/>
      <c r="M936" s="48"/>
      <c r="N936" s="48"/>
      <c r="O936" s="48"/>
      <c r="P936" s="48"/>
      <c r="Q936" s="48"/>
      <c r="R936" s="48"/>
      <c r="S936" s="48"/>
      <c r="T936" s="48"/>
      <c r="U936" s="48"/>
      <c r="V936" s="48"/>
      <c r="W936" s="48"/>
      <c r="X936" s="48"/>
      <c r="Y936" s="48"/>
      <c r="Z936" s="48"/>
    </row>
    <row r="937" spans="1:26" ht="15.75" customHeight="1">
      <c r="A937" s="48"/>
      <c r="B937" s="48"/>
      <c r="C937" s="48"/>
      <c r="D937" s="48"/>
      <c r="E937" s="48"/>
      <c r="F937" s="48"/>
      <c r="G937" s="48"/>
      <c r="H937" s="48"/>
      <c r="I937" s="48"/>
      <c r="J937" s="48"/>
      <c r="K937" s="1734"/>
      <c r="L937" s="45"/>
      <c r="M937" s="48"/>
      <c r="N937" s="48"/>
      <c r="O937" s="48"/>
      <c r="P937" s="48"/>
      <c r="Q937" s="48"/>
      <c r="R937" s="48"/>
      <c r="S937" s="48"/>
      <c r="T937" s="48"/>
      <c r="U937" s="48"/>
      <c r="V937" s="48"/>
      <c r="W937" s="48"/>
      <c r="X937" s="48"/>
      <c r="Y937" s="48"/>
      <c r="Z937" s="48"/>
    </row>
    <row r="938" spans="1:26" ht="15.75" customHeight="1">
      <c r="A938" s="48"/>
      <c r="B938" s="48"/>
      <c r="C938" s="48"/>
      <c r="D938" s="48"/>
      <c r="E938" s="48"/>
      <c r="F938" s="48"/>
      <c r="G938" s="48"/>
      <c r="H938" s="48"/>
      <c r="I938" s="48"/>
      <c r="J938" s="48"/>
      <c r="K938" s="1734"/>
      <c r="L938" s="45"/>
      <c r="M938" s="48"/>
      <c r="N938" s="48"/>
      <c r="O938" s="48"/>
      <c r="P938" s="48"/>
      <c r="Q938" s="48"/>
      <c r="R938" s="48"/>
      <c r="S938" s="48"/>
      <c r="T938" s="48"/>
      <c r="U938" s="48"/>
      <c r="V938" s="48"/>
      <c r="W938" s="48"/>
      <c r="X938" s="48"/>
      <c r="Y938" s="48"/>
      <c r="Z938" s="48"/>
    </row>
    <row r="939" spans="1:26" ht="15.75" customHeight="1">
      <c r="A939" s="48"/>
      <c r="B939" s="48"/>
      <c r="C939" s="48"/>
      <c r="D939" s="48"/>
      <c r="E939" s="48"/>
      <c r="F939" s="48"/>
      <c r="G939" s="48"/>
      <c r="H939" s="48"/>
      <c r="I939" s="48"/>
      <c r="J939" s="48"/>
      <c r="K939" s="1734"/>
      <c r="L939" s="45"/>
      <c r="M939" s="48"/>
      <c r="N939" s="48"/>
      <c r="O939" s="48"/>
      <c r="P939" s="48"/>
      <c r="Q939" s="48"/>
      <c r="R939" s="48"/>
      <c r="S939" s="48"/>
      <c r="T939" s="48"/>
      <c r="U939" s="48"/>
      <c r="V939" s="48"/>
      <c r="W939" s="48"/>
      <c r="X939" s="48"/>
      <c r="Y939" s="48"/>
      <c r="Z939" s="48"/>
    </row>
    <row r="940" spans="1:26" ht="15.75" customHeight="1">
      <c r="A940" s="48"/>
      <c r="B940" s="48"/>
      <c r="C940" s="48"/>
      <c r="D940" s="48"/>
      <c r="E940" s="48"/>
      <c r="F940" s="48"/>
      <c r="G940" s="48"/>
      <c r="H940" s="48"/>
      <c r="I940" s="48"/>
      <c r="J940" s="48"/>
      <c r="K940" s="1734"/>
      <c r="L940" s="45"/>
      <c r="M940" s="48"/>
      <c r="N940" s="48"/>
      <c r="O940" s="48"/>
      <c r="P940" s="48"/>
      <c r="Q940" s="48"/>
      <c r="R940" s="48"/>
      <c r="S940" s="48"/>
      <c r="T940" s="48"/>
      <c r="U940" s="48"/>
      <c r="V940" s="48"/>
      <c r="W940" s="48"/>
      <c r="X940" s="48"/>
      <c r="Y940" s="48"/>
      <c r="Z940" s="48"/>
    </row>
    <row r="941" spans="1:26" ht="15.75" customHeight="1">
      <c r="A941" s="48"/>
      <c r="B941" s="48"/>
      <c r="C941" s="48"/>
      <c r="D941" s="48"/>
      <c r="E941" s="48"/>
      <c r="F941" s="48"/>
      <c r="G941" s="48"/>
      <c r="H941" s="48"/>
      <c r="I941" s="48"/>
      <c r="J941" s="48"/>
      <c r="K941" s="1734"/>
      <c r="L941" s="45"/>
      <c r="M941" s="48"/>
      <c r="N941" s="48"/>
      <c r="O941" s="48"/>
      <c r="P941" s="48"/>
      <c r="Q941" s="48"/>
      <c r="R941" s="48"/>
      <c r="S941" s="48"/>
      <c r="T941" s="48"/>
      <c r="U941" s="48"/>
      <c r="V941" s="48"/>
      <c r="W941" s="48"/>
      <c r="X941" s="48"/>
      <c r="Y941" s="48"/>
      <c r="Z941" s="48"/>
    </row>
    <row r="942" spans="1:26" ht="15.75" customHeight="1">
      <c r="A942" s="48"/>
      <c r="B942" s="48"/>
      <c r="C942" s="48"/>
      <c r="D942" s="48"/>
      <c r="E942" s="48"/>
      <c r="F942" s="48"/>
      <c r="G942" s="48"/>
      <c r="H942" s="48"/>
      <c r="I942" s="48"/>
      <c r="J942" s="48"/>
      <c r="K942" s="1734"/>
      <c r="L942" s="45"/>
      <c r="M942" s="48"/>
      <c r="N942" s="48"/>
      <c r="O942" s="48"/>
      <c r="P942" s="48"/>
      <c r="Q942" s="48"/>
      <c r="R942" s="48"/>
      <c r="S942" s="48"/>
      <c r="T942" s="48"/>
      <c r="U942" s="48"/>
      <c r="V942" s="48"/>
      <c r="W942" s="48"/>
      <c r="X942" s="48"/>
      <c r="Y942" s="48"/>
      <c r="Z942" s="48"/>
    </row>
    <row r="943" spans="1:26" ht="15.75" customHeight="1">
      <c r="A943" s="48"/>
      <c r="B943" s="48"/>
      <c r="C943" s="48"/>
      <c r="D943" s="48"/>
      <c r="E943" s="48"/>
      <c r="F943" s="48"/>
      <c r="G943" s="48"/>
      <c r="H943" s="48"/>
      <c r="I943" s="48"/>
      <c r="J943" s="48"/>
      <c r="K943" s="1734"/>
      <c r="L943" s="45"/>
      <c r="M943" s="48"/>
      <c r="N943" s="48"/>
      <c r="O943" s="48"/>
      <c r="P943" s="48"/>
      <c r="Q943" s="48"/>
      <c r="R943" s="48"/>
      <c r="S943" s="48"/>
      <c r="T943" s="48"/>
      <c r="U943" s="48"/>
      <c r="V943" s="48"/>
      <c r="W943" s="48"/>
      <c r="X943" s="48"/>
      <c r="Y943" s="48"/>
      <c r="Z943" s="48"/>
    </row>
    <row r="944" spans="1:26" ht="15.75" customHeight="1">
      <c r="A944" s="48"/>
      <c r="B944" s="48"/>
      <c r="C944" s="48"/>
      <c r="D944" s="48"/>
      <c r="E944" s="48"/>
      <c r="F944" s="48"/>
      <c r="G944" s="48"/>
      <c r="H944" s="48"/>
      <c r="I944" s="48"/>
      <c r="J944" s="48"/>
      <c r="K944" s="1734"/>
      <c r="L944" s="45"/>
      <c r="M944" s="48"/>
      <c r="N944" s="48"/>
      <c r="O944" s="48"/>
      <c r="P944" s="48"/>
      <c r="Q944" s="48"/>
      <c r="R944" s="48"/>
      <c r="S944" s="48"/>
      <c r="T944" s="48"/>
      <c r="U944" s="48"/>
      <c r="V944" s="48"/>
      <c r="W944" s="48"/>
      <c r="X944" s="48"/>
      <c r="Y944" s="48"/>
      <c r="Z944" s="48"/>
    </row>
    <row r="945" spans="1:26" ht="15.75" customHeight="1">
      <c r="A945" s="48"/>
      <c r="B945" s="48"/>
      <c r="C945" s="48"/>
      <c r="D945" s="48"/>
      <c r="E945" s="48"/>
      <c r="F945" s="48"/>
      <c r="G945" s="48"/>
      <c r="H945" s="48"/>
      <c r="I945" s="48"/>
      <c r="J945" s="48"/>
      <c r="K945" s="1734"/>
      <c r="L945" s="45"/>
      <c r="M945" s="48"/>
      <c r="N945" s="48"/>
      <c r="O945" s="48"/>
      <c r="P945" s="48"/>
      <c r="Q945" s="48"/>
      <c r="R945" s="48"/>
      <c r="S945" s="48"/>
      <c r="T945" s="48"/>
      <c r="U945" s="48"/>
      <c r="V945" s="48"/>
      <c r="W945" s="48"/>
      <c r="X945" s="48"/>
      <c r="Y945" s="48"/>
      <c r="Z945" s="48"/>
    </row>
    <row r="946" spans="1:26" ht="15.75" customHeight="1">
      <c r="A946" s="48"/>
      <c r="B946" s="48"/>
      <c r="C946" s="48"/>
      <c r="D946" s="48"/>
      <c r="E946" s="48"/>
      <c r="F946" s="48"/>
      <c r="G946" s="48"/>
      <c r="H946" s="48"/>
      <c r="I946" s="48"/>
      <c r="J946" s="48"/>
      <c r="K946" s="1734"/>
      <c r="L946" s="45"/>
      <c r="M946" s="48"/>
      <c r="N946" s="48"/>
      <c r="O946" s="48"/>
      <c r="P946" s="48"/>
      <c r="Q946" s="48"/>
      <c r="R946" s="48"/>
      <c r="S946" s="48"/>
      <c r="T946" s="48"/>
      <c r="U946" s="48"/>
      <c r="V946" s="48"/>
      <c r="W946" s="48"/>
      <c r="X946" s="48"/>
      <c r="Y946" s="48"/>
      <c r="Z946" s="48"/>
    </row>
    <row r="947" spans="1:26" ht="15.75" customHeight="1">
      <c r="A947" s="48"/>
      <c r="B947" s="48"/>
      <c r="C947" s="48"/>
      <c r="D947" s="48"/>
      <c r="E947" s="48"/>
      <c r="F947" s="48"/>
      <c r="G947" s="48"/>
      <c r="H947" s="48"/>
      <c r="I947" s="48"/>
      <c r="J947" s="48"/>
      <c r="K947" s="1734"/>
      <c r="L947" s="45"/>
      <c r="M947" s="48"/>
      <c r="N947" s="48"/>
      <c r="O947" s="48"/>
      <c r="P947" s="48"/>
      <c r="Q947" s="48"/>
      <c r="R947" s="48"/>
      <c r="S947" s="48"/>
      <c r="T947" s="48"/>
      <c r="U947" s="48"/>
      <c r="V947" s="48"/>
      <c r="W947" s="48"/>
      <c r="X947" s="48"/>
      <c r="Y947" s="48"/>
      <c r="Z947" s="48"/>
    </row>
    <row r="948" spans="1:26" ht="15.75" customHeight="1">
      <c r="A948" s="48"/>
      <c r="B948" s="48"/>
      <c r="C948" s="48"/>
      <c r="D948" s="48"/>
      <c r="E948" s="48"/>
      <c r="F948" s="48"/>
      <c r="G948" s="48"/>
      <c r="H948" s="48"/>
      <c r="I948" s="48"/>
      <c r="J948" s="48"/>
      <c r="K948" s="1734"/>
      <c r="L948" s="45"/>
      <c r="M948" s="48"/>
      <c r="N948" s="48"/>
      <c r="O948" s="48"/>
      <c r="P948" s="48"/>
      <c r="Q948" s="48"/>
      <c r="R948" s="48"/>
      <c r="S948" s="48"/>
      <c r="T948" s="48"/>
      <c r="U948" s="48"/>
      <c r="V948" s="48"/>
      <c r="W948" s="48"/>
      <c r="X948" s="48"/>
      <c r="Y948" s="48"/>
      <c r="Z948" s="48"/>
    </row>
    <row r="949" spans="1:26" ht="15.75" customHeight="1">
      <c r="A949" s="48"/>
      <c r="B949" s="48"/>
      <c r="C949" s="48"/>
      <c r="D949" s="48"/>
      <c r="E949" s="48"/>
      <c r="F949" s="48"/>
      <c r="G949" s="48"/>
      <c r="H949" s="48"/>
      <c r="I949" s="48"/>
      <c r="J949" s="48"/>
      <c r="K949" s="1734"/>
      <c r="L949" s="45"/>
      <c r="M949" s="48"/>
      <c r="N949" s="48"/>
      <c r="O949" s="48"/>
      <c r="P949" s="48"/>
      <c r="Q949" s="48"/>
      <c r="R949" s="48"/>
      <c r="S949" s="48"/>
      <c r="T949" s="48"/>
      <c r="U949" s="48"/>
      <c r="V949" s="48"/>
      <c r="W949" s="48"/>
      <c r="X949" s="48"/>
      <c r="Y949" s="48"/>
      <c r="Z949" s="48"/>
    </row>
    <row r="950" spans="1:26" ht="15.75" customHeight="1">
      <c r="A950" s="48"/>
      <c r="B950" s="48"/>
      <c r="C950" s="48"/>
      <c r="D950" s="48"/>
      <c r="E950" s="48"/>
      <c r="F950" s="48"/>
      <c r="G950" s="48"/>
      <c r="H950" s="48"/>
      <c r="I950" s="48"/>
      <c r="J950" s="48"/>
      <c r="K950" s="1734"/>
      <c r="L950" s="45"/>
      <c r="M950" s="48"/>
      <c r="N950" s="48"/>
      <c r="O950" s="48"/>
      <c r="P950" s="48"/>
      <c r="Q950" s="48"/>
      <c r="R950" s="48"/>
      <c r="S950" s="48"/>
      <c r="T950" s="48"/>
      <c r="U950" s="48"/>
      <c r="V950" s="48"/>
      <c r="W950" s="48"/>
      <c r="X950" s="48"/>
      <c r="Y950" s="48"/>
      <c r="Z950" s="48"/>
    </row>
    <row r="951" spans="1:26" ht="15.75" customHeight="1">
      <c r="A951" s="48"/>
      <c r="B951" s="48"/>
      <c r="C951" s="48"/>
      <c r="D951" s="48"/>
      <c r="E951" s="48"/>
      <c r="F951" s="48"/>
      <c r="G951" s="48"/>
      <c r="H951" s="48"/>
      <c r="I951" s="48"/>
      <c r="J951" s="48"/>
      <c r="K951" s="1734"/>
      <c r="L951" s="45"/>
      <c r="M951" s="48"/>
      <c r="N951" s="48"/>
      <c r="O951" s="48"/>
      <c r="P951" s="48"/>
      <c r="Q951" s="48"/>
      <c r="R951" s="48"/>
      <c r="S951" s="48"/>
      <c r="T951" s="48"/>
      <c r="U951" s="48"/>
      <c r="V951" s="48"/>
      <c r="W951" s="48"/>
      <c r="X951" s="48"/>
      <c r="Y951" s="48"/>
      <c r="Z951" s="48"/>
    </row>
    <row r="952" spans="1:26" ht="15.75" customHeight="1">
      <c r="A952" s="48"/>
      <c r="B952" s="48"/>
      <c r="C952" s="48"/>
      <c r="D952" s="48"/>
      <c r="E952" s="48"/>
      <c r="F952" s="48"/>
      <c r="G952" s="48"/>
      <c r="H952" s="48"/>
      <c r="I952" s="48"/>
      <c r="J952" s="48"/>
      <c r="K952" s="1734"/>
      <c r="L952" s="45"/>
      <c r="M952" s="48"/>
      <c r="N952" s="48"/>
      <c r="O952" s="48"/>
      <c r="P952" s="48"/>
      <c r="Q952" s="48"/>
      <c r="R952" s="48"/>
      <c r="S952" s="48"/>
      <c r="T952" s="48"/>
      <c r="U952" s="48"/>
      <c r="V952" s="48"/>
      <c r="W952" s="48"/>
      <c r="X952" s="48"/>
      <c r="Y952" s="48"/>
      <c r="Z952" s="48"/>
    </row>
    <row r="953" spans="1:26" ht="15.75" customHeight="1">
      <c r="A953" s="48"/>
      <c r="B953" s="48"/>
      <c r="C953" s="48"/>
      <c r="D953" s="48"/>
      <c r="E953" s="48"/>
      <c r="F953" s="48"/>
      <c r="G953" s="48"/>
      <c r="H953" s="48"/>
      <c r="I953" s="48"/>
      <c r="J953" s="48"/>
      <c r="K953" s="1734"/>
      <c r="L953" s="45"/>
      <c r="M953" s="48"/>
      <c r="N953" s="48"/>
      <c r="O953" s="48"/>
      <c r="P953" s="48"/>
      <c r="Q953" s="48"/>
      <c r="R953" s="48"/>
      <c r="S953" s="48"/>
      <c r="T953" s="48"/>
      <c r="U953" s="48"/>
      <c r="V953" s="48"/>
      <c r="W953" s="48"/>
      <c r="X953" s="48"/>
      <c r="Y953" s="48"/>
      <c r="Z953" s="48"/>
    </row>
    <row r="954" spans="1:26" ht="15.75" customHeight="1">
      <c r="A954" s="48"/>
      <c r="B954" s="48"/>
      <c r="C954" s="48"/>
      <c r="D954" s="48"/>
      <c r="E954" s="48"/>
      <c r="F954" s="48"/>
      <c r="G954" s="48"/>
      <c r="H954" s="48"/>
      <c r="I954" s="48"/>
      <c r="J954" s="48"/>
      <c r="K954" s="1734"/>
      <c r="L954" s="45"/>
      <c r="M954" s="48"/>
      <c r="N954" s="48"/>
      <c r="O954" s="48"/>
      <c r="P954" s="48"/>
      <c r="Q954" s="48"/>
      <c r="R954" s="48"/>
      <c r="S954" s="48"/>
      <c r="T954" s="48"/>
      <c r="U954" s="48"/>
      <c r="V954" s="48"/>
      <c r="W954" s="48"/>
      <c r="X954" s="48"/>
      <c r="Y954" s="48"/>
      <c r="Z954" s="48"/>
    </row>
    <row r="955" spans="1:26" ht="15.75" customHeight="1">
      <c r="A955" s="48"/>
      <c r="B955" s="48"/>
      <c r="C955" s="48"/>
      <c r="D955" s="48"/>
      <c r="E955" s="48"/>
      <c r="F955" s="48"/>
      <c r="G955" s="48"/>
      <c r="H955" s="48"/>
      <c r="I955" s="48"/>
      <c r="J955" s="48"/>
      <c r="K955" s="1734"/>
      <c r="L955" s="45"/>
      <c r="M955" s="48"/>
      <c r="N955" s="48"/>
      <c r="O955" s="48"/>
      <c r="P955" s="48"/>
      <c r="Q955" s="48"/>
      <c r="R955" s="48"/>
      <c r="S955" s="48"/>
      <c r="T955" s="48"/>
      <c r="U955" s="48"/>
      <c r="V955" s="48"/>
      <c r="W955" s="48"/>
      <c r="X955" s="48"/>
      <c r="Y955" s="48"/>
      <c r="Z955" s="48"/>
    </row>
    <row r="956" spans="1:26" ht="15.75" customHeight="1">
      <c r="A956" s="48"/>
      <c r="B956" s="48"/>
      <c r="C956" s="48"/>
      <c r="D956" s="48"/>
      <c r="E956" s="48"/>
      <c r="F956" s="48"/>
      <c r="G956" s="48"/>
      <c r="H956" s="48"/>
      <c r="I956" s="48"/>
      <c r="J956" s="48"/>
      <c r="K956" s="1734"/>
      <c r="L956" s="45"/>
      <c r="M956" s="48"/>
      <c r="N956" s="48"/>
      <c r="O956" s="48"/>
      <c r="P956" s="48"/>
      <c r="Q956" s="48"/>
      <c r="R956" s="48"/>
      <c r="S956" s="48"/>
      <c r="T956" s="48"/>
      <c r="U956" s="48"/>
      <c r="V956" s="48"/>
      <c r="W956" s="48"/>
      <c r="X956" s="48"/>
      <c r="Y956" s="48"/>
      <c r="Z956" s="48"/>
    </row>
    <row r="957" spans="1:26" ht="15.75" customHeight="1">
      <c r="A957" s="48"/>
      <c r="B957" s="48"/>
      <c r="C957" s="48"/>
      <c r="D957" s="48"/>
      <c r="E957" s="48"/>
      <c r="F957" s="48"/>
      <c r="G957" s="48"/>
      <c r="H957" s="48"/>
      <c r="I957" s="48"/>
      <c r="J957" s="48"/>
      <c r="K957" s="1734"/>
      <c r="L957" s="45"/>
      <c r="M957" s="48"/>
      <c r="N957" s="48"/>
      <c r="O957" s="48"/>
      <c r="P957" s="48"/>
      <c r="Q957" s="48"/>
      <c r="R957" s="48"/>
      <c r="S957" s="48"/>
      <c r="T957" s="48"/>
      <c r="U957" s="48"/>
      <c r="V957" s="48"/>
      <c r="W957" s="48"/>
      <c r="X957" s="48"/>
      <c r="Y957" s="48"/>
      <c r="Z957" s="48"/>
    </row>
    <row r="958" spans="1:26" ht="15.75" customHeight="1">
      <c r="A958" s="48"/>
      <c r="B958" s="48"/>
      <c r="C958" s="48"/>
      <c r="D958" s="48"/>
      <c r="E958" s="48"/>
      <c r="F958" s="48"/>
      <c r="G958" s="48"/>
      <c r="H958" s="48"/>
      <c r="I958" s="48"/>
      <c r="J958" s="48"/>
      <c r="K958" s="1734"/>
      <c r="L958" s="45"/>
      <c r="M958" s="48"/>
      <c r="N958" s="48"/>
      <c r="O958" s="48"/>
      <c r="P958" s="48"/>
      <c r="Q958" s="48"/>
      <c r="R958" s="48"/>
      <c r="S958" s="48"/>
      <c r="T958" s="48"/>
      <c r="U958" s="48"/>
      <c r="V958" s="48"/>
      <c r="W958" s="48"/>
      <c r="X958" s="48"/>
      <c r="Y958" s="48"/>
      <c r="Z958" s="48"/>
    </row>
    <row r="959" spans="1:26" ht="15.75" customHeight="1">
      <c r="A959" s="48"/>
      <c r="B959" s="48"/>
      <c r="C959" s="48"/>
      <c r="D959" s="48"/>
      <c r="E959" s="48"/>
      <c r="F959" s="48"/>
      <c r="G959" s="48"/>
      <c r="H959" s="48"/>
      <c r="I959" s="48"/>
      <c r="J959" s="48"/>
      <c r="K959" s="1734"/>
      <c r="L959" s="45"/>
      <c r="M959" s="48"/>
      <c r="N959" s="48"/>
      <c r="O959" s="48"/>
      <c r="P959" s="48"/>
      <c r="Q959" s="48"/>
      <c r="R959" s="48"/>
      <c r="S959" s="48"/>
      <c r="T959" s="48"/>
      <c r="U959" s="48"/>
      <c r="V959" s="48"/>
      <c r="W959" s="48"/>
      <c r="X959" s="48"/>
      <c r="Y959" s="48"/>
      <c r="Z959" s="48"/>
    </row>
    <row r="960" spans="1:26" ht="15.75" customHeight="1">
      <c r="A960" s="48"/>
      <c r="B960" s="48"/>
      <c r="C960" s="48"/>
      <c r="D960" s="48"/>
      <c r="E960" s="48"/>
      <c r="F960" s="48"/>
      <c r="G960" s="48"/>
      <c r="H960" s="48"/>
      <c r="I960" s="48"/>
      <c r="J960" s="48"/>
      <c r="K960" s="1734"/>
      <c r="L960" s="45"/>
      <c r="M960" s="48"/>
      <c r="N960" s="48"/>
      <c r="O960" s="48"/>
      <c r="P960" s="48"/>
      <c r="Q960" s="48"/>
      <c r="R960" s="48"/>
      <c r="S960" s="48"/>
      <c r="T960" s="48"/>
      <c r="U960" s="48"/>
      <c r="V960" s="48"/>
      <c r="W960" s="48"/>
      <c r="X960" s="48"/>
      <c r="Y960" s="48"/>
      <c r="Z960" s="48"/>
    </row>
    <row r="961" spans="1:26" ht="15.75" customHeight="1">
      <c r="A961" s="48"/>
      <c r="B961" s="48"/>
      <c r="C961" s="48"/>
      <c r="D961" s="48"/>
      <c r="E961" s="48"/>
      <c r="F961" s="48"/>
      <c r="G961" s="48"/>
      <c r="H961" s="48"/>
      <c r="I961" s="48"/>
      <c r="J961" s="48"/>
      <c r="K961" s="1734"/>
      <c r="L961" s="45"/>
      <c r="M961" s="48"/>
      <c r="N961" s="48"/>
      <c r="O961" s="48"/>
      <c r="P961" s="48"/>
      <c r="Q961" s="48"/>
      <c r="R961" s="48"/>
      <c r="S961" s="48"/>
      <c r="T961" s="48"/>
      <c r="U961" s="48"/>
      <c r="V961" s="48"/>
      <c r="W961" s="48"/>
      <c r="X961" s="48"/>
      <c r="Y961" s="48"/>
      <c r="Z961" s="48"/>
    </row>
    <row r="962" spans="1:26" ht="15.75" customHeight="1">
      <c r="A962" s="48"/>
      <c r="B962" s="48"/>
      <c r="C962" s="48"/>
      <c r="D962" s="48"/>
      <c r="E962" s="48"/>
      <c r="F962" s="48"/>
      <c r="G962" s="48"/>
      <c r="H962" s="48"/>
      <c r="I962" s="48"/>
      <c r="J962" s="48"/>
      <c r="K962" s="1734"/>
      <c r="L962" s="45"/>
      <c r="M962" s="48"/>
      <c r="N962" s="48"/>
      <c r="O962" s="48"/>
      <c r="P962" s="48"/>
      <c r="Q962" s="48"/>
      <c r="R962" s="48"/>
      <c r="S962" s="48"/>
      <c r="T962" s="48"/>
      <c r="U962" s="48"/>
      <c r="V962" s="48"/>
      <c r="W962" s="48"/>
      <c r="X962" s="48"/>
      <c r="Y962" s="48"/>
      <c r="Z962" s="48"/>
    </row>
    <row r="963" spans="1:26" ht="15.75" customHeight="1">
      <c r="A963" s="48"/>
      <c r="B963" s="48"/>
      <c r="C963" s="48"/>
      <c r="D963" s="48"/>
      <c r="E963" s="48"/>
      <c r="F963" s="48"/>
      <c r="G963" s="48"/>
      <c r="H963" s="48"/>
      <c r="I963" s="48"/>
      <c r="J963" s="48"/>
      <c r="K963" s="1734"/>
      <c r="L963" s="45"/>
      <c r="M963" s="48"/>
      <c r="N963" s="48"/>
      <c r="O963" s="48"/>
      <c r="P963" s="48"/>
      <c r="Q963" s="48"/>
      <c r="R963" s="48"/>
      <c r="S963" s="48"/>
      <c r="T963" s="48"/>
      <c r="U963" s="48"/>
      <c r="V963" s="48"/>
      <c r="W963" s="48"/>
      <c r="X963" s="48"/>
      <c r="Y963" s="48"/>
      <c r="Z963" s="48"/>
    </row>
    <row r="964" spans="1:26" ht="15.75" customHeight="1">
      <c r="A964" s="48"/>
      <c r="B964" s="48"/>
      <c r="C964" s="48"/>
      <c r="D964" s="48"/>
      <c r="E964" s="48"/>
      <c r="F964" s="48"/>
      <c r="G964" s="48"/>
      <c r="H964" s="48"/>
      <c r="I964" s="48"/>
      <c r="J964" s="48"/>
      <c r="K964" s="1734"/>
      <c r="L964" s="45"/>
      <c r="M964" s="48"/>
      <c r="N964" s="48"/>
      <c r="O964" s="48"/>
      <c r="P964" s="48"/>
      <c r="Q964" s="48"/>
      <c r="R964" s="48"/>
      <c r="S964" s="48"/>
      <c r="T964" s="48"/>
      <c r="U964" s="48"/>
      <c r="V964" s="48"/>
      <c r="W964" s="48"/>
      <c r="X964" s="48"/>
      <c r="Y964" s="48"/>
      <c r="Z964" s="48"/>
    </row>
    <row r="965" spans="1:26" ht="15.75" customHeight="1">
      <c r="A965" s="48"/>
      <c r="B965" s="48"/>
      <c r="C965" s="48"/>
      <c r="D965" s="48"/>
      <c r="E965" s="48"/>
      <c r="F965" s="48"/>
      <c r="G965" s="48"/>
      <c r="H965" s="48"/>
      <c r="I965" s="48"/>
      <c r="J965" s="48"/>
      <c r="K965" s="1734"/>
      <c r="L965" s="45"/>
      <c r="M965" s="48"/>
      <c r="N965" s="48"/>
      <c r="O965" s="48"/>
      <c r="P965" s="48"/>
      <c r="Q965" s="48"/>
      <c r="R965" s="48"/>
      <c r="S965" s="48"/>
      <c r="T965" s="48"/>
      <c r="U965" s="48"/>
      <c r="V965" s="48"/>
      <c r="W965" s="48"/>
      <c r="X965" s="48"/>
      <c r="Y965" s="48"/>
      <c r="Z965" s="48"/>
    </row>
    <row r="966" spans="1:26" ht="15.75" customHeight="1">
      <c r="A966" s="48"/>
      <c r="B966" s="48"/>
      <c r="C966" s="48"/>
      <c r="D966" s="48"/>
      <c r="E966" s="48"/>
      <c r="F966" s="48"/>
      <c r="G966" s="48"/>
      <c r="H966" s="48"/>
      <c r="I966" s="48"/>
      <c r="J966" s="48"/>
      <c r="K966" s="1734"/>
      <c r="L966" s="45"/>
      <c r="M966" s="48"/>
      <c r="N966" s="48"/>
      <c r="O966" s="48"/>
      <c r="P966" s="48"/>
      <c r="Q966" s="48"/>
      <c r="R966" s="48"/>
      <c r="S966" s="48"/>
      <c r="T966" s="48"/>
      <c r="U966" s="48"/>
      <c r="V966" s="48"/>
      <c r="W966" s="48"/>
      <c r="X966" s="48"/>
      <c r="Y966" s="48"/>
      <c r="Z966" s="48"/>
    </row>
    <row r="967" spans="1:26" ht="15.75" customHeight="1">
      <c r="A967" s="48"/>
      <c r="B967" s="48"/>
      <c r="C967" s="48"/>
      <c r="D967" s="48"/>
      <c r="E967" s="48"/>
      <c r="F967" s="48"/>
      <c r="G967" s="48"/>
      <c r="H967" s="48"/>
      <c r="I967" s="48"/>
      <c r="J967" s="48"/>
      <c r="K967" s="1734"/>
      <c r="L967" s="45"/>
      <c r="M967" s="48"/>
      <c r="N967" s="48"/>
      <c r="O967" s="48"/>
      <c r="P967" s="48"/>
      <c r="Q967" s="48"/>
      <c r="R967" s="48"/>
      <c r="S967" s="48"/>
      <c r="T967" s="48"/>
      <c r="U967" s="48"/>
      <c r="V967" s="48"/>
      <c r="W967" s="48"/>
      <c r="X967" s="48"/>
      <c r="Y967" s="48"/>
      <c r="Z967" s="48"/>
    </row>
    <row r="968" spans="1:26" ht="15.75" customHeight="1">
      <c r="A968" s="48"/>
      <c r="B968" s="48"/>
      <c r="C968" s="48"/>
      <c r="D968" s="48"/>
      <c r="E968" s="48"/>
      <c r="F968" s="48"/>
      <c r="G968" s="48"/>
      <c r="H968" s="48"/>
      <c r="I968" s="48"/>
      <c r="J968" s="48"/>
      <c r="K968" s="1734"/>
      <c r="L968" s="45"/>
      <c r="M968" s="48"/>
      <c r="N968" s="48"/>
      <c r="O968" s="48"/>
      <c r="P968" s="48"/>
      <c r="Q968" s="48"/>
      <c r="R968" s="48"/>
      <c r="S968" s="48"/>
      <c r="T968" s="48"/>
      <c r="U968" s="48"/>
      <c r="V968" s="48"/>
      <c r="W968" s="48"/>
      <c r="X968" s="48"/>
      <c r="Y968" s="48"/>
      <c r="Z968" s="48"/>
    </row>
    <row r="969" spans="1:26" ht="15.75" customHeight="1">
      <c r="A969" s="48"/>
      <c r="B969" s="48"/>
      <c r="C969" s="48"/>
      <c r="D969" s="48"/>
      <c r="E969" s="48"/>
      <c r="F969" s="48"/>
      <c r="G969" s="48"/>
      <c r="H969" s="48"/>
      <c r="I969" s="48"/>
      <c r="J969" s="48"/>
      <c r="K969" s="1734"/>
      <c r="L969" s="45"/>
      <c r="M969" s="48"/>
      <c r="N969" s="48"/>
      <c r="O969" s="48"/>
      <c r="P969" s="48"/>
      <c r="Q969" s="48"/>
      <c r="R969" s="48"/>
      <c r="S969" s="48"/>
      <c r="T969" s="48"/>
      <c r="U969" s="48"/>
      <c r="V969" s="48"/>
      <c r="W969" s="48"/>
      <c r="X969" s="48"/>
      <c r="Y969" s="48"/>
      <c r="Z969" s="48"/>
    </row>
    <row r="970" spans="1:26" ht="15.75" customHeight="1">
      <c r="A970" s="48"/>
      <c r="B970" s="48"/>
      <c r="C970" s="48"/>
      <c r="D970" s="48"/>
      <c r="E970" s="48"/>
      <c r="F970" s="48"/>
      <c r="G970" s="48"/>
      <c r="H970" s="48"/>
      <c r="I970" s="48"/>
      <c r="J970" s="48"/>
      <c r="K970" s="1734"/>
      <c r="L970" s="45"/>
      <c r="M970" s="48"/>
      <c r="N970" s="48"/>
      <c r="O970" s="48"/>
      <c r="P970" s="48"/>
      <c r="Q970" s="48"/>
      <c r="R970" s="48"/>
      <c r="S970" s="48"/>
      <c r="T970" s="48"/>
      <c r="U970" s="48"/>
      <c r="V970" s="48"/>
      <c r="W970" s="48"/>
      <c r="X970" s="48"/>
      <c r="Y970" s="48"/>
      <c r="Z970" s="48"/>
    </row>
    <row r="971" spans="1:26" ht="15.75" customHeight="1">
      <c r="A971" s="48"/>
      <c r="B971" s="48"/>
      <c r="C971" s="48"/>
      <c r="D971" s="48"/>
      <c r="E971" s="48"/>
      <c r="F971" s="48"/>
      <c r="G971" s="48"/>
      <c r="H971" s="48"/>
      <c r="I971" s="48"/>
      <c r="J971" s="48"/>
      <c r="K971" s="1734"/>
      <c r="L971" s="45"/>
      <c r="M971" s="48"/>
      <c r="N971" s="48"/>
      <c r="O971" s="48"/>
      <c r="P971" s="48"/>
      <c r="Q971" s="48"/>
      <c r="R971" s="48"/>
      <c r="S971" s="48"/>
      <c r="T971" s="48"/>
      <c r="U971" s="48"/>
      <c r="V971" s="48"/>
      <c r="W971" s="48"/>
      <c r="X971" s="48"/>
      <c r="Y971" s="48"/>
      <c r="Z971" s="48"/>
    </row>
    <row r="972" spans="1:26" ht="15.75" customHeight="1">
      <c r="A972" s="48"/>
      <c r="B972" s="48"/>
      <c r="C972" s="48"/>
      <c r="D972" s="48"/>
      <c r="E972" s="48"/>
      <c r="F972" s="48"/>
      <c r="G972" s="48"/>
      <c r="H972" s="48"/>
      <c r="I972" s="48"/>
      <c r="J972" s="48"/>
      <c r="K972" s="1734"/>
      <c r="L972" s="45"/>
      <c r="M972" s="48"/>
      <c r="N972" s="48"/>
      <c r="O972" s="48"/>
      <c r="P972" s="48"/>
      <c r="Q972" s="48"/>
      <c r="R972" s="48"/>
      <c r="S972" s="48"/>
      <c r="T972" s="48"/>
      <c r="U972" s="48"/>
      <c r="V972" s="48"/>
      <c r="W972" s="48"/>
      <c r="X972" s="48"/>
      <c r="Y972" s="48"/>
      <c r="Z972" s="48"/>
    </row>
    <row r="973" spans="1:26" ht="15.75" customHeight="1">
      <c r="A973" s="48"/>
      <c r="B973" s="48"/>
      <c r="C973" s="48"/>
      <c r="D973" s="48"/>
      <c r="E973" s="48"/>
      <c r="F973" s="48"/>
      <c r="G973" s="48"/>
      <c r="H973" s="48"/>
      <c r="I973" s="48"/>
      <c r="J973" s="48"/>
      <c r="K973" s="1734"/>
      <c r="L973" s="45"/>
      <c r="M973" s="48"/>
      <c r="N973" s="48"/>
      <c r="O973" s="48"/>
      <c r="P973" s="48"/>
      <c r="Q973" s="48"/>
      <c r="R973" s="48"/>
      <c r="S973" s="48"/>
      <c r="T973" s="48"/>
      <c r="U973" s="48"/>
      <c r="V973" s="48"/>
      <c r="W973" s="48"/>
      <c r="X973" s="48"/>
      <c r="Y973" s="48"/>
      <c r="Z973" s="48"/>
    </row>
    <row r="974" spans="1:26" ht="15.75" customHeight="1">
      <c r="A974" s="48"/>
      <c r="B974" s="48"/>
      <c r="C974" s="48"/>
      <c r="D974" s="48"/>
      <c r="E974" s="48"/>
      <c r="F974" s="48"/>
      <c r="G974" s="48"/>
      <c r="H974" s="48"/>
      <c r="I974" s="48"/>
      <c r="J974" s="48"/>
      <c r="K974" s="1734"/>
      <c r="L974" s="45"/>
      <c r="M974" s="48"/>
      <c r="N974" s="48"/>
      <c r="O974" s="48"/>
      <c r="P974" s="48"/>
      <c r="Q974" s="48"/>
      <c r="R974" s="48"/>
      <c r="S974" s="48"/>
      <c r="T974" s="48"/>
      <c r="U974" s="48"/>
      <c r="V974" s="48"/>
      <c r="W974" s="48"/>
      <c r="X974" s="48"/>
      <c r="Y974" s="48"/>
      <c r="Z974" s="48"/>
    </row>
    <row r="975" spans="1:26" ht="15.75" customHeight="1">
      <c r="A975" s="48"/>
      <c r="B975" s="48"/>
      <c r="C975" s="48"/>
      <c r="D975" s="48"/>
      <c r="E975" s="48"/>
      <c r="F975" s="48"/>
      <c r="G975" s="48"/>
      <c r="H975" s="48"/>
      <c r="I975" s="48"/>
      <c r="J975" s="48"/>
      <c r="K975" s="1734"/>
      <c r="L975" s="45"/>
      <c r="M975" s="48"/>
      <c r="N975" s="48"/>
      <c r="O975" s="48"/>
      <c r="P975" s="48"/>
      <c r="Q975" s="48"/>
      <c r="R975" s="48"/>
      <c r="S975" s="48"/>
      <c r="T975" s="48"/>
      <c r="U975" s="48"/>
      <c r="V975" s="48"/>
      <c r="W975" s="48"/>
      <c r="X975" s="48"/>
      <c r="Y975" s="48"/>
      <c r="Z975" s="48"/>
    </row>
    <row r="976" spans="1:26" ht="15.75" customHeight="1">
      <c r="A976" s="48"/>
      <c r="B976" s="48"/>
      <c r="C976" s="48"/>
      <c r="D976" s="48"/>
      <c r="E976" s="48"/>
      <c r="F976" s="48"/>
      <c r="G976" s="48"/>
      <c r="H976" s="48"/>
      <c r="I976" s="48"/>
      <c r="J976" s="48"/>
      <c r="K976" s="1734"/>
      <c r="L976" s="45"/>
      <c r="M976" s="48"/>
      <c r="N976" s="48"/>
      <c r="O976" s="48"/>
      <c r="P976" s="48"/>
      <c r="Q976" s="48"/>
      <c r="R976" s="48"/>
      <c r="S976" s="48"/>
      <c r="T976" s="48"/>
      <c r="U976" s="48"/>
      <c r="V976" s="48"/>
      <c r="W976" s="48"/>
      <c r="X976" s="48"/>
      <c r="Y976" s="48"/>
      <c r="Z976" s="48"/>
    </row>
    <row r="977" spans="1:26" ht="15.75" customHeight="1">
      <c r="A977" s="48"/>
      <c r="B977" s="48"/>
      <c r="C977" s="48"/>
      <c r="D977" s="48"/>
      <c r="E977" s="48"/>
      <c r="F977" s="48"/>
      <c r="G977" s="48"/>
      <c r="H977" s="48"/>
      <c r="I977" s="48"/>
      <c r="J977" s="48"/>
      <c r="K977" s="1734"/>
      <c r="L977" s="45"/>
      <c r="M977" s="48"/>
      <c r="N977" s="48"/>
      <c r="O977" s="48"/>
      <c r="P977" s="48"/>
      <c r="Q977" s="48"/>
      <c r="R977" s="48"/>
      <c r="S977" s="48"/>
      <c r="T977" s="48"/>
      <c r="U977" s="48"/>
      <c r="V977" s="48"/>
      <c r="W977" s="48"/>
      <c r="X977" s="48"/>
      <c r="Y977" s="48"/>
      <c r="Z977" s="48"/>
    </row>
    <row r="978" spans="1:26" ht="15.75" customHeight="1">
      <c r="A978" s="48"/>
      <c r="B978" s="48"/>
      <c r="C978" s="48"/>
      <c r="D978" s="48"/>
      <c r="E978" s="48"/>
      <c r="F978" s="48"/>
      <c r="G978" s="48"/>
      <c r="H978" s="48"/>
      <c r="I978" s="48"/>
      <c r="J978" s="48"/>
      <c r="K978" s="1734"/>
      <c r="L978" s="45"/>
      <c r="M978" s="48"/>
      <c r="N978" s="48"/>
      <c r="O978" s="48"/>
      <c r="P978" s="48"/>
      <c r="Q978" s="48"/>
      <c r="R978" s="48"/>
      <c r="S978" s="48"/>
      <c r="T978" s="48"/>
      <c r="U978" s="48"/>
      <c r="V978" s="48"/>
      <c r="W978" s="48"/>
      <c r="X978" s="48"/>
      <c r="Y978" s="48"/>
      <c r="Z978" s="48"/>
    </row>
    <row r="979" spans="1:26" ht="15.75" customHeight="1">
      <c r="A979" s="48"/>
      <c r="B979" s="48"/>
      <c r="C979" s="48"/>
      <c r="D979" s="48"/>
      <c r="E979" s="48"/>
      <c r="F979" s="48"/>
      <c r="G979" s="48"/>
      <c r="H979" s="48"/>
      <c r="I979" s="48"/>
      <c r="J979" s="48"/>
      <c r="K979" s="1734"/>
      <c r="L979" s="45"/>
      <c r="M979" s="48"/>
      <c r="N979" s="48"/>
      <c r="O979" s="48"/>
      <c r="P979" s="48"/>
      <c r="Q979" s="48"/>
      <c r="R979" s="48"/>
      <c r="S979" s="48"/>
      <c r="T979" s="48"/>
      <c r="U979" s="48"/>
      <c r="V979" s="48"/>
      <c r="W979" s="48"/>
      <c r="X979" s="48"/>
      <c r="Y979" s="48"/>
      <c r="Z979" s="48"/>
    </row>
    <row r="980" spans="1:26" ht="15.75" customHeight="1">
      <c r="A980" s="48"/>
      <c r="B980" s="48"/>
      <c r="C980" s="48"/>
      <c r="D980" s="48"/>
      <c r="E980" s="48"/>
      <c r="F980" s="48"/>
      <c r="G980" s="48"/>
      <c r="H980" s="48"/>
      <c r="I980" s="48"/>
      <c r="J980" s="48"/>
      <c r="K980" s="1734"/>
      <c r="L980" s="45"/>
      <c r="M980" s="48"/>
      <c r="N980" s="48"/>
      <c r="O980" s="48"/>
      <c r="P980" s="48"/>
      <c r="Q980" s="48"/>
      <c r="R980" s="48"/>
      <c r="S980" s="48"/>
      <c r="T980" s="48"/>
      <c r="U980" s="48"/>
      <c r="V980" s="48"/>
      <c r="W980" s="48"/>
      <c r="X980" s="48"/>
      <c r="Y980" s="48"/>
      <c r="Z980" s="48"/>
    </row>
    <row r="981" spans="1:26" ht="15.75" customHeight="1">
      <c r="A981" s="48"/>
      <c r="B981" s="48"/>
      <c r="C981" s="48"/>
      <c r="D981" s="48"/>
      <c r="E981" s="48"/>
      <c r="F981" s="48"/>
      <c r="G981" s="48"/>
      <c r="H981" s="48"/>
      <c r="I981" s="48"/>
      <c r="J981" s="48"/>
      <c r="K981" s="1734"/>
      <c r="L981" s="45"/>
      <c r="M981" s="48"/>
      <c r="N981" s="48"/>
      <c r="O981" s="48"/>
      <c r="P981" s="48"/>
      <c r="Q981" s="48"/>
      <c r="R981" s="48"/>
      <c r="S981" s="48"/>
      <c r="T981" s="48"/>
      <c r="U981" s="48"/>
      <c r="V981" s="48"/>
      <c r="W981" s="48"/>
      <c r="X981" s="48"/>
      <c r="Y981" s="48"/>
      <c r="Z981" s="48"/>
    </row>
    <row r="982" spans="1:26" ht="15.75" customHeight="1">
      <c r="A982" s="48"/>
      <c r="B982" s="48"/>
      <c r="C982" s="48"/>
      <c r="D982" s="48"/>
      <c r="E982" s="48"/>
      <c r="F982" s="48"/>
      <c r="G982" s="48"/>
      <c r="H982" s="48"/>
      <c r="I982" s="48"/>
      <c r="J982" s="48"/>
      <c r="K982" s="1734"/>
      <c r="L982" s="45"/>
      <c r="M982" s="48"/>
      <c r="N982" s="48"/>
      <c r="O982" s="48"/>
      <c r="P982" s="48"/>
      <c r="Q982" s="48"/>
      <c r="R982" s="48"/>
      <c r="S982" s="48"/>
      <c r="T982" s="48"/>
      <c r="U982" s="48"/>
      <c r="V982" s="48"/>
      <c r="W982" s="48"/>
      <c r="X982" s="48"/>
      <c r="Y982" s="48"/>
      <c r="Z982" s="48"/>
    </row>
    <row r="983" spans="1:26" ht="15.75" customHeight="1">
      <c r="A983" s="48"/>
      <c r="B983" s="48"/>
      <c r="C983" s="48"/>
      <c r="D983" s="48"/>
      <c r="E983" s="48"/>
      <c r="F983" s="48"/>
      <c r="G983" s="48"/>
      <c r="H983" s="48"/>
      <c r="I983" s="48"/>
      <c r="J983" s="48"/>
      <c r="K983" s="1734"/>
      <c r="L983" s="45"/>
      <c r="M983" s="48"/>
      <c r="N983" s="48"/>
      <c r="O983" s="48"/>
      <c r="P983" s="48"/>
      <c r="Q983" s="48"/>
      <c r="R983" s="48"/>
      <c r="S983" s="48"/>
      <c r="T983" s="48"/>
      <c r="U983" s="48"/>
      <c r="V983" s="48"/>
      <c r="W983" s="48"/>
      <c r="X983" s="48"/>
      <c r="Y983" s="48"/>
      <c r="Z983" s="48"/>
    </row>
    <row r="984" spans="1:26" ht="15.75" customHeight="1">
      <c r="A984" s="48"/>
      <c r="B984" s="48"/>
      <c r="C984" s="48"/>
      <c r="D984" s="48"/>
      <c r="E984" s="48"/>
      <c r="F984" s="48"/>
      <c r="G984" s="48"/>
      <c r="H984" s="48"/>
      <c r="I984" s="48"/>
      <c r="J984" s="48"/>
      <c r="K984" s="1734"/>
      <c r="L984" s="45"/>
      <c r="M984" s="48"/>
      <c r="N984" s="48"/>
      <c r="O984" s="48"/>
      <c r="P984" s="48"/>
      <c r="Q984" s="48"/>
      <c r="R984" s="48"/>
      <c r="S984" s="48"/>
      <c r="T984" s="48"/>
      <c r="U984" s="48"/>
      <c r="V984" s="48"/>
      <c r="W984" s="48"/>
      <c r="X984" s="48"/>
      <c r="Y984" s="48"/>
      <c r="Z984" s="48"/>
    </row>
    <row r="985" spans="1:26" ht="15.75" customHeight="1">
      <c r="A985" s="48"/>
      <c r="B985" s="48"/>
      <c r="C985" s="48"/>
      <c r="D985" s="48"/>
      <c r="E985" s="48"/>
      <c r="F985" s="48"/>
      <c r="G985" s="48"/>
      <c r="H985" s="48"/>
      <c r="I985" s="48"/>
      <c r="J985" s="48"/>
      <c r="K985" s="1734"/>
      <c r="L985" s="45"/>
      <c r="M985" s="48"/>
      <c r="N985" s="48"/>
      <c r="O985" s="48"/>
      <c r="P985" s="48"/>
      <c r="Q985" s="48"/>
      <c r="R985" s="48"/>
      <c r="S985" s="48"/>
      <c r="T985" s="48"/>
      <c r="U985" s="48"/>
      <c r="V985" s="48"/>
      <c r="W985" s="48"/>
      <c r="X985" s="48"/>
      <c r="Y985" s="48"/>
      <c r="Z985" s="48"/>
    </row>
    <row r="986" spans="1:26" ht="15.75" customHeight="1">
      <c r="A986" s="48"/>
      <c r="B986" s="48"/>
      <c r="C986" s="48"/>
      <c r="D986" s="48"/>
      <c r="E986" s="48"/>
      <c r="F986" s="48"/>
      <c r="G986" s="48"/>
      <c r="H986" s="48"/>
      <c r="I986" s="48"/>
      <c r="J986" s="48"/>
      <c r="K986" s="1734"/>
      <c r="L986" s="45"/>
      <c r="M986" s="48"/>
      <c r="N986" s="48"/>
      <c r="O986" s="48"/>
      <c r="P986" s="48"/>
      <c r="Q986" s="48"/>
      <c r="R986" s="48"/>
      <c r="S986" s="48"/>
      <c r="T986" s="48"/>
      <c r="U986" s="48"/>
      <c r="V986" s="48"/>
      <c r="W986" s="48"/>
      <c r="X986" s="48"/>
      <c r="Y986" s="48"/>
      <c r="Z986" s="48"/>
    </row>
    <row r="987" spans="1:26" ht="15.75" customHeight="1">
      <c r="A987" s="48"/>
      <c r="B987" s="48"/>
      <c r="C987" s="48"/>
      <c r="D987" s="48"/>
      <c r="E987" s="48"/>
      <c r="F987" s="48"/>
      <c r="G987" s="48"/>
      <c r="H987" s="48"/>
      <c r="I987" s="48"/>
      <c r="J987" s="48"/>
      <c r="K987" s="1734"/>
      <c r="L987" s="45"/>
      <c r="M987" s="48"/>
      <c r="N987" s="48"/>
      <c r="O987" s="48"/>
      <c r="P987" s="48"/>
      <c r="Q987" s="48"/>
      <c r="R987" s="48"/>
      <c r="S987" s="48"/>
      <c r="T987" s="48"/>
      <c r="U987" s="48"/>
      <c r="V987" s="48"/>
      <c r="W987" s="48"/>
      <c r="X987" s="48"/>
      <c r="Y987" s="48"/>
      <c r="Z987" s="48"/>
    </row>
    <row r="988" spans="1:26" ht="15.75" customHeight="1">
      <c r="A988" s="48"/>
      <c r="B988" s="48"/>
      <c r="C988" s="48"/>
      <c r="D988" s="48"/>
      <c r="E988" s="48"/>
      <c r="F988" s="48"/>
      <c r="G988" s="48"/>
      <c r="H988" s="48"/>
      <c r="I988" s="48"/>
      <c r="J988" s="48"/>
      <c r="K988" s="1734"/>
      <c r="L988" s="45"/>
      <c r="M988" s="48"/>
      <c r="N988" s="48"/>
      <c r="O988" s="48"/>
      <c r="P988" s="48"/>
      <c r="Q988" s="48"/>
      <c r="R988" s="48"/>
      <c r="S988" s="48"/>
      <c r="T988" s="48"/>
      <c r="U988" s="48"/>
      <c r="V988" s="48"/>
      <c r="W988" s="48"/>
      <c r="X988" s="48"/>
      <c r="Y988" s="48"/>
      <c r="Z988" s="48"/>
    </row>
    <row r="989" spans="1:26" ht="15.75" customHeight="1">
      <c r="A989" s="48"/>
      <c r="B989" s="48"/>
      <c r="C989" s="48"/>
      <c r="D989" s="48"/>
      <c r="E989" s="48"/>
      <c r="F989" s="48"/>
      <c r="G989" s="48"/>
      <c r="H989" s="48"/>
      <c r="I989" s="48"/>
      <c r="J989" s="48"/>
      <c r="K989" s="1734"/>
      <c r="L989" s="45"/>
      <c r="M989" s="48"/>
      <c r="N989" s="48"/>
      <c r="O989" s="48"/>
      <c r="P989" s="48"/>
      <c r="Q989" s="48"/>
      <c r="R989" s="48"/>
      <c r="S989" s="48"/>
      <c r="T989" s="48"/>
      <c r="U989" s="48"/>
      <c r="V989" s="48"/>
      <c r="W989" s="48"/>
      <c r="X989" s="48"/>
      <c r="Y989" s="48"/>
      <c r="Z989" s="48"/>
    </row>
    <row r="990" spans="1:26" ht="15.75" customHeight="1">
      <c r="A990" s="48"/>
      <c r="B990" s="48"/>
      <c r="C990" s="48"/>
      <c r="D990" s="48"/>
      <c r="E990" s="48"/>
      <c r="F990" s="48"/>
      <c r="G990" s="48"/>
      <c r="H990" s="48"/>
      <c r="I990" s="48"/>
      <c r="J990" s="48"/>
      <c r="K990" s="1734"/>
      <c r="L990" s="45"/>
      <c r="M990" s="48"/>
      <c r="N990" s="48"/>
      <c r="O990" s="48"/>
      <c r="P990" s="48"/>
      <c r="Q990" s="48"/>
      <c r="R990" s="48"/>
      <c r="S990" s="48"/>
      <c r="T990" s="48"/>
      <c r="U990" s="48"/>
      <c r="V990" s="48"/>
      <c r="W990" s="48"/>
      <c r="X990" s="48"/>
      <c r="Y990" s="48"/>
      <c r="Z990" s="48"/>
    </row>
    <row r="991" spans="1:26" ht="15.75" customHeight="1">
      <c r="A991" s="48"/>
      <c r="B991" s="48"/>
      <c r="C991" s="48"/>
      <c r="D991" s="48"/>
      <c r="E991" s="48"/>
      <c r="F991" s="48"/>
      <c r="G991" s="48"/>
      <c r="H991" s="48"/>
      <c r="I991" s="48"/>
      <c r="J991" s="48"/>
      <c r="K991" s="1734"/>
      <c r="L991" s="45"/>
      <c r="M991" s="48"/>
      <c r="N991" s="48"/>
      <c r="O991" s="48"/>
      <c r="P991" s="48"/>
      <c r="Q991" s="48"/>
      <c r="R991" s="48"/>
      <c r="S991" s="48"/>
      <c r="T991" s="48"/>
      <c r="U991" s="48"/>
      <c r="V991" s="48"/>
      <c r="W991" s="48"/>
      <c r="X991" s="48"/>
      <c r="Y991" s="48"/>
      <c r="Z991" s="48"/>
    </row>
    <row r="992" spans="1:26" ht="15.75" customHeight="1">
      <c r="A992" s="48"/>
      <c r="B992" s="48"/>
      <c r="C992" s="48"/>
      <c r="D992" s="48"/>
      <c r="E992" s="48"/>
      <c r="F992" s="48"/>
      <c r="G992" s="48"/>
      <c r="H992" s="48"/>
      <c r="I992" s="48"/>
      <c r="J992" s="48"/>
      <c r="K992" s="1734"/>
      <c r="L992" s="45"/>
      <c r="M992" s="48"/>
      <c r="N992" s="48"/>
      <c r="O992" s="48"/>
      <c r="P992" s="48"/>
      <c r="Q992" s="48"/>
      <c r="R992" s="48"/>
      <c r="S992" s="48"/>
      <c r="T992" s="48"/>
      <c r="U992" s="48"/>
      <c r="V992" s="48"/>
      <c r="W992" s="48"/>
      <c r="X992" s="48"/>
      <c r="Y992" s="48"/>
      <c r="Z992" s="48"/>
    </row>
    <row r="993" spans="1:26" ht="15.75" customHeight="1">
      <c r="A993" s="48"/>
      <c r="B993" s="48"/>
      <c r="C993" s="48"/>
      <c r="D993" s="48"/>
      <c r="E993" s="48"/>
      <c r="F993" s="48"/>
      <c r="G993" s="48"/>
      <c r="H993" s="48"/>
      <c r="I993" s="48"/>
      <c r="J993" s="48"/>
      <c r="K993" s="1734"/>
      <c r="L993" s="45"/>
      <c r="M993" s="48"/>
      <c r="N993" s="48"/>
      <c r="O993" s="48"/>
      <c r="P993" s="48"/>
      <c r="Q993" s="48"/>
      <c r="R993" s="48"/>
      <c r="S993" s="48"/>
      <c r="T993" s="48"/>
      <c r="U993" s="48"/>
      <c r="V993" s="48"/>
      <c r="W993" s="48"/>
      <c r="X993" s="48"/>
      <c r="Y993" s="48"/>
      <c r="Z993" s="48"/>
    </row>
    <row r="994" spans="1:26" ht="15.75" customHeight="1">
      <c r="A994" s="48"/>
      <c r="B994" s="48"/>
      <c r="C994" s="48"/>
      <c r="D994" s="48"/>
      <c r="E994" s="48"/>
      <c r="F994" s="48"/>
      <c r="G994" s="48"/>
      <c r="H994" s="48"/>
      <c r="I994" s="48"/>
      <c r="J994" s="48"/>
      <c r="K994" s="1734"/>
      <c r="L994" s="45"/>
      <c r="M994" s="48"/>
      <c r="N994" s="48"/>
      <c r="O994" s="48"/>
      <c r="P994" s="48"/>
      <c r="Q994" s="48"/>
      <c r="R994" s="48"/>
      <c r="S994" s="48"/>
      <c r="T994" s="48"/>
      <c r="U994" s="48"/>
      <c r="V994" s="48"/>
      <c r="W994" s="48"/>
      <c r="X994" s="48"/>
      <c r="Y994" s="48"/>
      <c r="Z994" s="48"/>
    </row>
    <row r="995" spans="1:26" ht="15.75" customHeight="1">
      <c r="A995" s="48"/>
      <c r="B995" s="48"/>
      <c r="C995" s="48"/>
      <c r="D995" s="48"/>
      <c r="E995" s="48"/>
      <c r="F995" s="48"/>
      <c r="G995" s="48"/>
      <c r="H995" s="48"/>
      <c r="I995" s="48"/>
      <c r="J995" s="48"/>
      <c r="K995" s="1734"/>
      <c r="L995" s="45"/>
      <c r="M995" s="48"/>
      <c r="N995" s="48"/>
      <c r="O995" s="48"/>
      <c r="P995" s="48"/>
      <c r="Q995" s="48"/>
      <c r="R995" s="48"/>
      <c r="S995" s="48"/>
      <c r="T995" s="48"/>
      <c r="U995" s="48"/>
      <c r="V995" s="48"/>
      <c r="W995" s="48"/>
      <c r="X995" s="48"/>
      <c r="Y995" s="48"/>
      <c r="Z995" s="48"/>
    </row>
    <row r="996" spans="1:26" ht="15.75" customHeight="1">
      <c r="A996" s="48"/>
      <c r="B996" s="48"/>
      <c r="C996" s="48"/>
      <c r="D996" s="48"/>
      <c r="E996" s="48"/>
      <c r="F996" s="48"/>
      <c r="G996" s="48"/>
      <c r="H996" s="48"/>
      <c r="I996" s="48"/>
      <c r="J996" s="48"/>
      <c r="K996" s="1734"/>
      <c r="L996" s="45"/>
      <c r="M996" s="48"/>
      <c r="N996" s="48"/>
      <c r="O996" s="48"/>
      <c r="P996" s="48"/>
      <c r="Q996" s="48"/>
      <c r="R996" s="48"/>
      <c r="S996" s="48"/>
      <c r="T996" s="48"/>
      <c r="U996" s="48"/>
      <c r="V996" s="48"/>
      <c r="W996" s="48"/>
      <c r="X996" s="48"/>
      <c r="Y996" s="48"/>
      <c r="Z996" s="48"/>
    </row>
    <row r="997" spans="1:26" ht="15.75" customHeight="1">
      <c r="A997" s="48"/>
      <c r="B997" s="48"/>
      <c r="C997" s="48"/>
      <c r="D997" s="48"/>
      <c r="E997" s="48"/>
      <c r="F997" s="48"/>
      <c r="G997" s="48"/>
      <c r="H997" s="48"/>
      <c r="I997" s="48"/>
      <c r="J997" s="48"/>
      <c r="K997" s="1734"/>
      <c r="L997" s="45"/>
      <c r="M997" s="48"/>
      <c r="N997" s="48"/>
      <c r="O997" s="48"/>
      <c r="P997" s="48"/>
      <c r="Q997" s="48"/>
      <c r="R997" s="48"/>
      <c r="S997" s="48"/>
      <c r="T997" s="48"/>
      <c r="U997" s="48"/>
      <c r="V997" s="48"/>
      <c r="W997" s="48"/>
      <c r="X997" s="48"/>
      <c r="Y997" s="48"/>
      <c r="Z997" s="48"/>
    </row>
    <row r="998" spans="1:26" ht="15.75" customHeight="1">
      <c r="A998" s="48"/>
      <c r="B998" s="48"/>
      <c r="C998" s="48"/>
      <c r="D998" s="48"/>
      <c r="E998" s="48"/>
      <c r="F998" s="48"/>
      <c r="G998" s="48"/>
      <c r="H998" s="48"/>
      <c r="I998" s="48"/>
      <c r="J998" s="48"/>
      <c r="K998" s="1734"/>
      <c r="L998" s="45"/>
      <c r="M998" s="48"/>
      <c r="N998" s="48"/>
      <c r="O998" s="48"/>
      <c r="P998" s="48"/>
      <c r="Q998" s="48"/>
      <c r="R998" s="48"/>
      <c r="S998" s="48"/>
      <c r="T998" s="48"/>
      <c r="U998" s="48"/>
      <c r="V998" s="48"/>
      <c r="W998" s="48"/>
      <c r="X998" s="48"/>
      <c r="Y998" s="48"/>
      <c r="Z998" s="48"/>
    </row>
    <row r="999" spans="1:26" ht="15.75" customHeight="1">
      <c r="A999" s="48"/>
      <c r="B999" s="48"/>
      <c r="C999" s="48"/>
      <c r="D999" s="48"/>
      <c r="E999" s="48"/>
      <c r="F999" s="48"/>
      <c r="G999" s="48"/>
      <c r="H999" s="48"/>
      <c r="I999" s="48"/>
      <c r="J999" s="48"/>
      <c r="K999" s="1734"/>
      <c r="L999" s="45"/>
      <c r="M999" s="48"/>
      <c r="N999" s="48"/>
      <c r="O999" s="48"/>
      <c r="P999" s="48"/>
      <c r="Q999" s="48"/>
      <c r="R999" s="48"/>
      <c r="S999" s="48"/>
      <c r="T999" s="48"/>
      <c r="U999" s="48"/>
      <c r="V999" s="48"/>
      <c r="W999" s="48"/>
      <c r="X999" s="48"/>
      <c r="Y999" s="48"/>
      <c r="Z999" s="48"/>
    </row>
    <row r="1000" spans="1:26" ht="15.75" customHeight="1">
      <c r="A1000" s="48"/>
      <c r="B1000" s="48"/>
      <c r="C1000" s="48"/>
      <c r="D1000" s="48"/>
      <c r="E1000" s="48"/>
      <c r="F1000" s="48"/>
      <c r="G1000" s="48"/>
      <c r="H1000" s="48"/>
      <c r="I1000" s="48"/>
      <c r="J1000" s="48"/>
      <c r="K1000" s="1734"/>
      <c r="L1000" s="45"/>
      <c r="M1000" s="48"/>
      <c r="N1000" s="48"/>
      <c r="O1000" s="48"/>
      <c r="P1000" s="48"/>
      <c r="Q1000" s="48"/>
      <c r="R1000" s="48"/>
      <c r="S1000" s="48"/>
      <c r="T1000" s="48"/>
      <c r="U1000" s="48"/>
      <c r="V1000" s="48"/>
      <c r="W1000" s="48"/>
      <c r="X1000" s="48"/>
      <c r="Y1000" s="48"/>
      <c r="Z1000" s="48"/>
    </row>
    <row r="1001" spans="1:26" ht="15.75" customHeight="1">
      <c r="A1001" s="48"/>
      <c r="B1001" s="48"/>
      <c r="C1001" s="48"/>
      <c r="D1001" s="48"/>
      <c r="E1001" s="48"/>
      <c r="F1001" s="48"/>
      <c r="G1001" s="48"/>
      <c r="H1001" s="48"/>
      <c r="I1001" s="48"/>
      <c r="J1001" s="48"/>
      <c r="K1001" s="1734"/>
      <c r="L1001" s="45"/>
      <c r="M1001" s="48"/>
      <c r="N1001" s="48"/>
      <c r="O1001" s="48"/>
      <c r="P1001" s="48"/>
      <c r="Q1001" s="48"/>
      <c r="R1001" s="48"/>
      <c r="S1001" s="48"/>
      <c r="T1001" s="48"/>
      <c r="U1001" s="48"/>
      <c r="V1001" s="48"/>
      <c r="W1001" s="48"/>
      <c r="X1001" s="48"/>
      <c r="Y1001" s="48"/>
      <c r="Z1001" s="48"/>
    </row>
    <row r="1002" spans="1:26" ht="15.75" customHeight="1">
      <c r="A1002" s="48"/>
      <c r="B1002" s="48"/>
      <c r="C1002" s="48"/>
      <c r="D1002" s="48"/>
      <c r="E1002" s="48"/>
      <c r="F1002" s="48"/>
      <c r="G1002" s="48"/>
      <c r="H1002" s="48"/>
      <c r="I1002" s="48"/>
      <c r="J1002" s="48"/>
      <c r="K1002" s="1734"/>
      <c r="L1002" s="45"/>
      <c r="M1002" s="48"/>
      <c r="N1002" s="48"/>
      <c r="O1002" s="48"/>
      <c r="P1002" s="48"/>
      <c r="Q1002" s="48"/>
      <c r="R1002" s="48"/>
      <c r="S1002" s="48"/>
      <c r="T1002" s="48"/>
      <c r="U1002" s="48"/>
      <c r="V1002" s="48"/>
      <c r="W1002" s="48"/>
      <c r="X1002" s="48"/>
      <c r="Y1002" s="48"/>
      <c r="Z1002" s="48"/>
    </row>
    <row r="1003" spans="1:26" ht="15.75" customHeight="1">
      <c r="A1003" s="48"/>
      <c r="B1003" s="48"/>
      <c r="C1003" s="48"/>
      <c r="D1003" s="48"/>
      <c r="E1003" s="48"/>
      <c r="F1003" s="48"/>
      <c r="G1003" s="48"/>
      <c r="H1003" s="48"/>
      <c r="I1003" s="48"/>
      <c r="J1003" s="48"/>
      <c r="K1003" s="1734"/>
      <c r="L1003" s="45"/>
      <c r="M1003" s="48"/>
      <c r="N1003" s="48"/>
      <c r="O1003" s="48"/>
      <c r="P1003" s="48"/>
      <c r="Q1003" s="48"/>
      <c r="R1003" s="48"/>
      <c r="S1003" s="48"/>
      <c r="T1003" s="48"/>
      <c r="U1003" s="48"/>
      <c r="V1003" s="48"/>
      <c r="W1003" s="48"/>
      <c r="X1003" s="48"/>
      <c r="Y1003" s="48"/>
      <c r="Z1003" s="48"/>
    </row>
    <row r="1004" spans="1:26" ht="15.75" customHeight="1">
      <c r="A1004" s="48"/>
      <c r="B1004" s="48"/>
      <c r="C1004" s="48"/>
      <c r="D1004" s="48"/>
      <c r="E1004" s="48"/>
      <c r="F1004" s="48"/>
      <c r="G1004" s="48"/>
      <c r="H1004" s="48"/>
      <c r="I1004" s="48"/>
      <c r="J1004" s="48"/>
      <c r="K1004" s="1734"/>
      <c r="L1004" s="45"/>
      <c r="M1004" s="48"/>
      <c r="N1004" s="48"/>
      <c r="O1004" s="48"/>
      <c r="P1004" s="48"/>
      <c r="Q1004" s="48"/>
      <c r="R1004" s="48"/>
      <c r="S1004" s="48"/>
      <c r="T1004" s="48"/>
      <c r="U1004" s="48"/>
      <c r="V1004" s="48"/>
      <c r="W1004" s="48"/>
      <c r="X1004" s="48"/>
      <c r="Y1004" s="48"/>
      <c r="Z1004" s="48"/>
    </row>
    <row r="1005" spans="1:26" ht="15.75" customHeight="1">
      <c r="A1005" s="48"/>
      <c r="B1005" s="48"/>
      <c r="C1005" s="48"/>
      <c r="D1005" s="48"/>
      <c r="E1005" s="48"/>
      <c r="F1005" s="48"/>
      <c r="G1005" s="48"/>
      <c r="H1005" s="48"/>
      <c r="I1005" s="48"/>
      <c r="J1005" s="48"/>
      <c r="K1005" s="1734"/>
      <c r="L1005" s="45"/>
      <c r="M1005" s="48"/>
      <c r="N1005" s="48"/>
      <c r="O1005" s="48"/>
      <c r="P1005" s="48"/>
      <c r="Q1005" s="48"/>
      <c r="R1005" s="48"/>
      <c r="S1005" s="48"/>
      <c r="T1005" s="48"/>
      <c r="U1005" s="48"/>
      <c r="V1005" s="48"/>
      <c r="W1005" s="48"/>
      <c r="X1005" s="48"/>
      <c r="Y1005" s="48"/>
      <c r="Z1005" s="48"/>
    </row>
    <row r="1006" spans="1:26" ht="15.75" customHeight="1">
      <c r="A1006" s="48"/>
      <c r="B1006" s="48"/>
      <c r="C1006" s="48"/>
      <c r="D1006" s="48"/>
      <c r="E1006" s="48"/>
      <c r="F1006" s="48"/>
      <c r="G1006" s="48"/>
      <c r="H1006" s="48"/>
      <c r="I1006" s="48"/>
      <c r="J1006" s="48"/>
      <c r="K1006" s="1734"/>
      <c r="L1006" s="45"/>
      <c r="M1006" s="48"/>
      <c r="N1006" s="48"/>
      <c r="O1006" s="48"/>
      <c r="P1006" s="48"/>
      <c r="Q1006" s="48"/>
      <c r="R1006" s="48"/>
      <c r="S1006" s="48"/>
      <c r="T1006" s="48"/>
      <c r="U1006" s="48"/>
      <c r="V1006" s="48"/>
      <c r="W1006" s="48"/>
      <c r="X1006" s="48"/>
      <c r="Y1006" s="48"/>
      <c r="Z1006" s="48"/>
    </row>
    <row r="1007" spans="1:26" ht="15.75" customHeight="1">
      <c r="A1007" s="48"/>
      <c r="B1007" s="48"/>
      <c r="C1007" s="48"/>
      <c r="D1007" s="48"/>
      <c r="E1007" s="48"/>
      <c r="F1007" s="48"/>
      <c r="G1007" s="48"/>
      <c r="H1007" s="48"/>
      <c r="I1007" s="48"/>
      <c r="J1007" s="48"/>
      <c r="K1007" s="1734"/>
      <c r="L1007" s="45"/>
      <c r="M1007" s="48"/>
      <c r="N1007" s="48"/>
      <c r="O1007" s="48"/>
      <c r="P1007" s="48"/>
      <c r="Q1007" s="48"/>
      <c r="R1007" s="48"/>
      <c r="S1007" s="48"/>
      <c r="T1007" s="48"/>
      <c r="U1007" s="48"/>
      <c r="V1007" s="48"/>
      <c r="W1007" s="48"/>
      <c r="X1007" s="48"/>
      <c r="Y1007" s="48"/>
      <c r="Z1007" s="48"/>
    </row>
    <row r="1008" spans="1:26" ht="15.75" customHeight="1">
      <c r="A1008" s="48"/>
      <c r="B1008" s="48"/>
      <c r="C1008" s="48"/>
      <c r="D1008" s="48"/>
      <c r="E1008" s="48"/>
      <c r="F1008" s="48"/>
      <c r="G1008" s="48"/>
      <c r="H1008" s="48"/>
      <c r="I1008" s="48"/>
      <c r="J1008" s="48"/>
      <c r="K1008" s="1734"/>
      <c r="L1008" s="45"/>
      <c r="M1008" s="48"/>
      <c r="N1008" s="48"/>
      <c r="O1008" s="48"/>
      <c r="P1008" s="48"/>
      <c r="Q1008" s="48"/>
      <c r="R1008" s="48"/>
      <c r="S1008" s="48"/>
      <c r="T1008" s="48"/>
      <c r="U1008" s="48"/>
      <c r="V1008" s="48"/>
      <c r="W1008" s="48"/>
      <c r="X1008" s="48"/>
      <c r="Y1008" s="48"/>
      <c r="Z1008" s="48"/>
    </row>
    <row r="1009" spans="1:26" ht="15.75" customHeight="1">
      <c r="A1009" s="48"/>
      <c r="B1009" s="48"/>
      <c r="C1009" s="48"/>
      <c r="D1009" s="48"/>
      <c r="E1009" s="48"/>
      <c r="F1009" s="48"/>
      <c r="G1009" s="48"/>
      <c r="H1009" s="48"/>
      <c r="I1009" s="48"/>
      <c r="J1009" s="48"/>
      <c r="K1009" s="1734"/>
      <c r="L1009" s="45"/>
      <c r="M1009" s="48"/>
      <c r="N1009" s="48"/>
      <c r="O1009" s="48"/>
      <c r="P1009" s="48"/>
      <c r="Q1009" s="48"/>
      <c r="R1009" s="48"/>
      <c r="S1009" s="48"/>
      <c r="T1009" s="48"/>
      <c r="U1009" s="48"/>
      <c r="V1009" s="48"/>
      <c r="W1009" s="48"/>
      <c r="X1009" s="48"/>
      <c r="Y1009" s="48"/>
      <c r="Z1009" s="48"/>
    </row>
    <row r="1010" spans="1:26" ht="15.75" customHeight="1">
      <c r="A1010" s="48"/>
      <c r="B1010" s="48"/>
      <c r="C1010" s="48"/>
      <c r="D1010" s="48"/>
      <c r="E1010" s="48"/>
      <c r="F1010" s="48"/>
      <c r="G1010" s="48"/>
      <c r="H1010" s="48"/>
      <c r="I1010" s="48"/>
      <c r="J1010" s="48"/>
      <c r="K1010" s="1734"/>
      <c r="L1010" s="45"/>
      <c r="M1010" s="48"/>
      <c r="N1010" s="48"/>
      <c r="O1010" s="48"/>
      <c r="P1010" s="48"/>
      <c r="Q1010" s="48"/>
      <c r="R1010" s="48"/>
      <c r="S1010" s="48"/>
      <c r="T1010" s="48"/>
      <c r="U1010" s="48"/>
      <c r="V1010" s="48"/>
      <c r="W1010" s="48"/>
      <c r="X1010" s="48"/>
      <c r="Y1010" s="48"/>
      <c r="Z1010" s="48"/>
    </row>
    <row r="1011" spans="1:26" ht="15.75" customHeight="1">
      <c r="A1011" s="48"/>
      <c r="B1011" s="48"/>
      <c r="C1011" s="48"/>
      <c r="D1011" s="48"/>
      <c r="E1011" s="48"/>
      <c r="F1011" s="48"/>
      <c r="G1011" s="48"/>
      <c r="H1011" s="48"/>
      <c r="I1011" s="48"/>
      <c r="J1011" s="48"/>
      <c r="K1011" s="1734"/>
      <c r="L1011" s="45"/>
      <c r="M1011" s="48"/>
      <c r="N1011" s="48"/>
      <c r="O1011" s="48"/>
      <c r="P1011" s="48"/>
      <c r="Q1011" s="48"/>
      <c r="R1011" s="48"/>
      <c r="S1011" s="48"/>
      <c r="T1011" s="48"/>
      <c r="U1011" s="48"/>
      <c r="V1011" s="48"/>
      <c r="W1011" s="48"/>
      <c r="X1011" s="48"/>
      <c r="Y1011" s="48"/>
      <c r="Z1011" s="48"/>
    </row>
    <row r="1012" spans="1:26" ht="15.75" customHeight="1">
      <c r="A1012" s="48"/>
      <c r="B1012" s="48"/>
      <c r="C1012" s="48"/>
      <c r="D1012" s="48"/>
      <c r="E1012" s="48"/>
      <c r="F1012" s="48"/>
      <c r="G1012" s="48"/>
      <c r="H1012" s="48"/>
      <c r="I1012" s="48"/>
      <c r="J1012" s="48"/>
      <c r="K1012" s="1734"/>
      <c r="L1012" s="45"/>
      <c r="M1012" s="48"/>
      <c r="N1012" s="48"/>
      <c r="O1012" s="48"/>
      <c r="P1012" s="48"/>
      <c r="Q1012" s="48"/>
      <c r="R1012" s="48"/>
      <c r="S1012" s="48"/>
      <c r="T1012" s="48"/>
      <c r="U1012" s="48"/>
      <c r="V1012" s="48"/>
      <c r="W1012" s="48"/>
      <c r="X1012" s="48"/>
      <c r="Y1012" s="48"/>
      <c r="Z1012" s="48"/>
    </row>
    <row r="1013" spans="1:26" ht="15.75" customHeight="1">
      <c r="A1013" s="48"/>
      <c r="B1013" s="48"/>
      <c r="C1013" s="48"/>
      <c r="D1013" s="48"/>
      <c r="E1013" s="48"/>
      <c r="F1013" s="48"/>
      <c r="G1013" s="48"/>
      <c r="H1013" s="48"/>
      <c r="I1013" s="48"/>
      <c r="J1013" s="48"/>
      <c r="K1013" s="1734"/>
      <c r="L1013" s="45"/>
      <c r="M1013" s="48"/>
      <c r="N1013" s="48"/>
      <c r="O1013" s="48"/>
      <c r="P1013" s="48"/>
      <c r="Q1013" s="48"/>
      <c r="R1013" s="48"/>
      <c r="S1013" s="48"/>
      <c r="T1013" s="48"/>
      <c r="U1013" s="48"/>
      <c r="V1013" s="48"/>
      <c r="W1013" s="48"/>
      <c r="X1013" s="48"/>
      <c r="Y1013" s="48"/>
      <c r="Z1013" s="48"/>
    </row>
    <row r="1014" spans="1:26" ht="15.75" customHeight="1">
      <c r="A1014" s="48"/>
      <c r="B1014" s="48"/>
      <c r="C1014" s="48"/>
      <c r="D1014" s="48"/>
      <c r="E1014" s="48"/>
      <c r="F1014" s="48"/>
      <c r="G1014" s="48"/>
      <c r="H1014" s="48"/>
      <c r="I1014" s="48"/>
      <c r="J1014" s="48"/>
      <c r="K1014" s="1734"/>
      <c r="L1014" s="45"/>
      <c r="M1014" s="48"/>
      <c r="N1014" s="48"/>
      <c r="O1014" s="48"/>
      <c r="P1014" s="48"/>
      <c r="Q1014" s="48"/>
      <c r="R1014" s="48"/>
      <c r="S1014" s="48"/>
      <c r="T1014" s="48"/>
      <c r="U1014" s="48"/>
      <c r="V1014" s="48"/>
      <c r="W1014" s="48"/>
      <c r="X1014" s="48"/>
      <c r="Y1014" s="48"/>
      <c r="Z1014" s="48"/>
    </row>
    <row r="1015" spans="1:26" ht="15.75" customHeight="1">
      <c r="A1015" s="48"/>
      <c r="B1015" s="48"/>
      <c r="C1015" s="48"/>
      <c r="D1015" s="48"/>
      <c r="E1015" s="48"/>
      <c r="F1015" s="48"/>
      <c r="G1015" s="48"/>
      <c r="H1015" s="48"/>
      <c r="I1015" s="48"/>
      <c r="J1015" s="48"/>
      <c r="K1015" s="1734"/>
      <c r="L1015" s="45"/>
      <c r="M1015" s="48"/>
      <c r="N1015" s="48"/>
      <c r="O1015" s="48"/>
      <c r="P1015" s="48"/>
      <c r="Q1015" s="48"/>
      <c r="R1015" s="48"/>
      <c r="S1015" s="48"/>
      <c r="T1015" s="48"/>
      <c r="U1015" s="48"/>
      <c r="V1015" s="48"/>
      <c r="W1015" s="48"/>
      <c r="X1015" s="48"/>
      <c r="Y1015" s="48"/>
      <c r="Z1015" s="48"/>
    </row>
    <row r="1016" spans="1:26" ht="15.75" customHeight="1">
      <c r="A1016" s="48"/>
      <c r="B1016" s="48"/>
      <c r="C1016" s="48"/>
      <c r="D1016" s="48"/>
      <c r="E1016" s="48"/>
      <c r="F1016" s="48"/>
      <c r="G1016" s="48"/>
      <c r="H1016" s="48"/>
      <c r="I1016" s="48"/>
      <c r="J1016" s="48"/>
      <c r="K1016" s="1734"/>
      <c r="L1016" s="45"/>
      <c r="M1016" s="48"/>
      <c r="N1016" s="48"/>
      <c r="O1016" s="48"/>
      <c r="P1016" s="48"/>
      <c r="Q1016" s="48"/>
      <c r="R1016" s="48"/>
      <c r="S1016" s="48"/>
      <c r="T1016" s="48"/>
      <c r="U1016" s="48"/>
      <c r="V1016" s="48"/>
      <c r="W1016" s="48"/>
      <c r="X1016" s="48"/>
      <c r="Y1016" s="48"/>
      <c r="Z1016" s="48"/>
    </row>
    <row r="1017" spans="1:26" ht="15.75" customHeight="1">
      <c r="A1017" s="48"/>
      <c r="B1017" s="48"/>
      <c r="C1017" s="48"/>
      <c r="D1017" s="48"/>
      <c r="E1017" s="48"/>
      <c r="F1017" s="48"/>
      <c r="G1017" s="48"/>
      <c r="H1017" s="48"/>
      <c r="I1017" s="48"/>
      <c r="J1017" s="48"/>
      <c r="K1017" s="1734"/>
      <c r="L1017" s="45"/>
      <c r="M1017" s="48"/>
      <c r="N1017" s="48"/>
      <c r="O1017" s="48"/>
      <c r="P1017" s="48"/>
      <c r="Q1017" s="48"/>
      <c r="R1017" s="48"/>
      <c r="S1017" s="48"/>
      <c r="T1017" s="48"/>
      <c r="U1017" s="48"/>
      <c r="V1017" s="48"/>
      <c r="W1017" s="48"/>
      <c r="X1017" s="48"/>
      <c r="Y1017" s="48"/>
      <c r="Z1017" s="48"/>
    </row>
    <row r="1018" spans="1:26" ht="15.75" customHeight="1">
      <c r="A1018" s="48"/>
      <c r="B1018" s="48"/>
      <c r="C1018" s="48"/>
      <c r="D1018" s="48"/>
      <c r="E1018" s="48"/>
      <c r="F1018" s="48"/>
      <c r="G1018" s="48"/>
      <c r="H1018" s="48"/>
      <c r="I1018" s="48"/>
      <c r="J1018" s="48"/>
      <c r="K1018" s="1734"/>
      <c r="L1018" s="45"/>
      <c r="M1018" s="48"/>
      <c r="N1018" s="48"/>
      <c r="O1018" s="48"/>
      <c r="P1018" s="48"/>
      <c r="Q1018" s="48"/>
      <c r="R1018" s="48"/>
      <c r="S1018" s="48"/>
      <c r="T1018" s="48"/>
      <c r="U1018" s="48"/>
      <c r="V1018" s="48"/>
      <c r="W1018" s="48"/>
      <c r="X1018" s="48"/>
      <c r="Y1018" s="48"/>
      <c r="Z1018" s="48"/>
    </row>
    <row r="1019" spans="1:26" ht="15.75" customHeight="1">
      <c r="A1019" s="48"/>
      <c r="B1019" s="48"/>
      <c r="C1019" s="48"/>
      <c r="D1019" s="48"/>
      <c r="E1019" s="48"/>
      <c r="F1019" s="48"/>
      <c r="G1019" s="48"/>
      <c r="H1019" s="48"/>
      <c r="I1019" s="48"/>
      <c r="J1019" s="48"/>
      <c r="K1019" s="1734"/>
      <c r="L1019" s="45"/>
      <c r="M1019" s="48"/>
      <c r="N1019" s="48"/>
      <c r="O1019" s="48"/>
      <c r="P1019" s="48"/>
      <c r="Q1019" s="48"/>
      <c r="R1019" s="48"/>
      <c r="S1019" s="48"/>
      <c r="T1019" s="48"/>
      <c r="U1019" s="48"/>
      <c r="V1019" s="48"/>
      <c r="W1019" s="48"/>
      <c r="X1019" s="48"/>
      <c r="Y1019" s="48"/>
      <c r="Z1019" s="48"/>
    </row>
    <row r="1020" spans="1:26" ht="15.75" customHeight="1">
      <c r="A1020" s="48"/>
      <c r="B1020" s="48"/>
      <c r="C1020" s="48"/>
      <c r="D1020" s="48"/>
      <c r="E1020" s="48"/>
      <c r="F1020" s="48"/>
      <c r="G1020" s="48"/>
      <c r="H1020" s="48"/>
      <c r="I1020" s="48"/>
      <c r="J1020" s="48"/>
      <c r="K1020" s="1734"/>
      <c r="L1020" s="45"/>
      <c r="M1020" s="48"/>
      <c r="N1020" s="48"/>
      <c r="O1020" s="48"/>
      <c r="P1020" s="48"/>
      <c r="Q1020" s="48"/>
      <c r="R1020" s="48"/>
      <c r="S1020" s="48"/>
      <c r="T1020" s="48"/>
      <c r="U1020" s="48"/>
      <c r="V1020" s="48"/>
      <c r="W1020" s="48"/>
      <c r="X1020" s="48"/>
      <c r="Y1020" s="48"/>
      <c r="Z1020" s="48"/>
    </row>
    <row r="1021" spans="1:26" ht="15.75" customHeight="1">
      <c r="A1021" s="48"/>
      <c r="B1021" s="48"/>
      <c r="C1021" s="48"/>
      <c r="D1021" s="48"/>
      <c r="E1021" s="48"/>
      <c r="F1021" s="48"/>
      <c r="G1021" s="48"/>
      <c r="H1021" s="48"/>
      <c r="I1021" s="48"/>
      <c r="J1021" s="48"/>
      <c r="K1021" s="1734"/>
      <c r="L1021" s="45"/>
      <c r="M1021" s="48"/>
      <c r="N1021" s="48"/>
      <c r="O1021" s="48"/>
      <c r="P1021" s="48"/>
      <c r="Q1021" s="48"/>
      <c r="R1021" s="48"/>
      <c r="S1021" s="48"/>
      <c r="T1021" s="48"/>
      <c r="U1021" s="48"/>
      <c r="V1021" s="48"/>
      <c r="W1021" s="48"/>
      <c r="X1021" s="48"/>
      <c r="Y1021" s="48"/>
      <c r="Z1021" s="48"/>
    </row>
    <row r="1022" spans="1:26" ht="15.75" customHeight="1">
      <c r="A1022" s="48"/>
      <c r="B1022" s="48"/>
      <c r="C1022" s="48"/>
      <c r="D1022" s="48"/>
      <c r="E1022" s="48"/>
      <c r="F1022" s="48"/>
      <c r="G1022" s="48"/>
      <c r="H1022" s="48"/>
      <c r="I1022" s="48"/>
      <c r="J1022" s="48"/>
      <c r="K1022" s="1734"/>
      <c r="L1022" s="45"/>
      <c r="M1022" s="48"/>
      <c r="N1022" s="48"/>
      <c r="O1022" s="48"/>
      <c r="P1022" s="48"/>
      <c r="Q1022" s="48"/>
      <c r="R1022" s="48"/>
      <c r="S1022" s="48"/>
      <c r="T1022" s="48"/>
      <c r="U1022" s="48"/>
      <c r="V1022" s="48"/>
      <c r="W1022" s="48"/>
      <c r="X1022" s="48"/>
      <c r="Y1022" s="48"/>
      <c r="Z1022" s="48"/>
    </row>
    <row r="1023" spans="1:26" ht="15.75" customHeight="1">
      <c r="A1023" s="48"/>
      <c r="B1023" s="48"/>
      <c r="C1023" s="48"/>
      <c r="D1023" s="48"/>
      <c r="E1023" s="48"/>
      <c r="F1023" s="48"/>
      <c r="G1023" s="48"/>
      <c r="H1023" s="48"/>
      <c r="I1023" s="48"/>
      <c r="J1023" s="48"/>
      <c r="K1023" s="1734"/>
      <c r="L1023" s="45"/>
      <c r="M1023" s="48"/>
      <c r="N1023" s="48"/>
      <c r="O1023" s="48"/>
      <c r="P1023" s="48"/>
      <c r="Q1023" s="48"/>
      <c r="R1023" s="48"/>
      <c r="S1023" s="48"/>
      <c r="T1023" s="48"/>
      <c r="U1023" s="48"/>
      <c r="V1023" s="48"/>
      <c r="W1023" s="48"/>
      <c r="X1023" s="48"/>
      <c r="Y1023" s="48"/>
      <c r="Z1023" s="48"/>
    </row>
    <row r="1024" spans="1:26" ht="15.75" customHeight="1">
      <c r="A1024" s="48"/>
      <c r="B1024" s="48"/>
      <c r="C1024" s="48"/>
      <c r="D1024" s="48"/>
      <c r="E1024" s="48"/>
      <c r="F1024" s="48"/>
      <c r="G1024" s="48"/>
      <c r="H1024" s="48"/>
      <c r="I1024" s="48"/>
      <c r="J1024" s="48"/>
      <c r="K1024" s="1734"/>
      <c r="L1024" s="45"/>
      <c r="M1024" s="48"/>
      <c r="N1024" s="48"/>
      <c r="O1024" s="48"/>
      <c r="P1024" s="48"/>
      <c r="Q1024" s="48"/>
      <c r="R1024" s="48"/>
      <c r="S1024" s="48"/>
      <c r="T1024" s="48"/>
      <c r="U1024" s="48"/>
      <c r="V1024" s="48"/>
      <c r="W1024" s="48"/>
      <c r="X1024" s="48"/>
      <c r="Y1024" s="48"/>
      <c r="Z1024" s="48"/>
    </row>
    <row r="1025" spans="1:26" ht="15.75" customHeight="1">
      <c r="A1025" s="48"/>
      <c r="B1025" s="48"/>
      <c r="C1025" s="48"/>
      <c r="D1025" s="48"/>
      <c r="E1025" s="48"/>
      <c r="F1025" s="48"/>
      <c r="G1025" s="48"/>
      <c r="H1025" s="48"/>
      <c r="I1025" s="48"/>
      <c r="J1025" s="48"/>
      <c r="K1025" s="1734"/>
      <c r="L1025" s="45"/>
      <c r="M1025" s="48"/>
      <c r="N1025" s="48"/>
      <c r="O1025" s="48"/>
      <c r="P1025" s="48"/>
      <c r="Q1025" s="48"/>
      <c r="R1025" s="48"/>
      <c r="S1025" s="48"/>
      <c r="T1025" s="48"/>
      <c r="U1025" s="48"/>
      <c r="V1025" s="48"/>
      <c r="W1025" s="48"/>
      <c r="X1025" s="48"/>
      <c r="Y1025" s="48"/>
      <c r="Z1025" s="48"/>
    </row>
    <row r="1026" spans="1:26" ht="15.75" customHeight="1">
      <c r="A1026" s="48"/>
      <c r="B1026" s="48"/>
      <c r="C1026" s="48"/>
      <c r="D1026" s="48"/>
      <c r="E1026" s="48"/>
      <c r="F1026" s="48"/>
      <c r="G1026" s="48"/>
      <c r="H1026" s="48"/>
      <c r="I1026" s="48"/>
      <c r="J1026" s="48"/>
      <c r="K1026" s="1734"/>
      <c r="L1026" s="45"/>
      <c r="M1026" s="48"/>
      <c r="N1026" s="48"/>
      <c r="O1026" s="48"/>
      <c r="P1026" s="48"/>
      <c r="Q1026" s="48"/>
      <c r="R1026" s="48"/>
      <c r="S1026" s="48"/>
      <c r="T1026" s="48"/>
      <c r="U1026" s="48"/>
      <c r="V1026" s="48"/>
      <c r="W1026" s="48"/>
      <c r="X1026" s="48"/>
      <c r="Y1026" s="48"/>
      <c r="Z1026" s="48"/>
    </row>
    <row r="1027" spans="1:26" ht="15.75" customHeight="1">
      <c r="A1027" s="48"/>
      <c r="B1027" s="48"/>
      <c r="C1027" s="48"/>
      <c r="D1027" s="48"/>
      <c r="E1027" s="48"/>
      <c r="F1027" s="48"/>
      <c r="G1027" s="48"/>
      <c r="H1027" s="48"/>
      <c r="I1027" s="48"/>
      <c r="J1027" s="48"/>
      <c r="K1027" s="1734"/>
      <c r="L1027" s="45"/>
      <c r="M1027" s="48"/>
      <c r="N1027" s="48"/>
      <c r="O1027" s="48"/>
      <c r="P1027" s="48"/>
      <c r="Q1027" s="48"/>
      <c r="R1027" s="48"/>
      <c r="S1027" s="48"/>
      <c r="T1027" s="48"/>
      <c r="U1027" s="48"/>
      <c r="V1027" s="48"/>
      <c r="W1027" s="48"/>
      <c r="X1027" s="48"/>
      <c r="Y1027" s="48"/>
      <c r="Z1027" s="48"/>
    </row>
    <row r="1028" spans="1:26" ht="15.75" customHeight="1">
      <c r="A1028" s="48"/>
      <c r="B1028" s="48"/>
      <c r="C1028" s="48"/>
      <c r="D1028" s="48"/>
      <c r="E1028" s="48"/>
      <c r="F1028" s="48"/>
      <c r="G1028" s="48"/>
      <c r="H1028" s="48"/>
      <c r="I1028" s="48"/>
      <c r="J1028" s="48"/>
      <c r="K1028" s="1734"/>
      <c r="L1028" s="45"/>
      <c r="M1028" s="48"/>
      <c r="N1028" s="48"/>
      <c r="O1028" s="48"/>
      <c r="P1028" s="48"/>
      <c r="Q1028" s="48"/>
      <c r="R1028" s="48"/>
      <c r="S1028" s="48"/>
      <c r="T1028" s="48"/>
      <c r="U1028" s="48"/>
      <c r="V1028" s="48"/>
      <c r="W1028" s="48"/>
      <c r="X1028" s="48"/>
      <c r="Y1028" s="48"/>
      <c r="Z1028" s="48"/>
    </row>
    <row r="1029" spans="1:26" ht="15.75" customHeight="1">
      <c r="A1029" s="48"/>
      <c r="B1029" s="48"/>
      <c r="C1029" s="48"/>
      <c r="D1029" s="48"/>
      <c r="E1029" s="48"/>
      <c r="F1029" s="48"/>
      <c r="G1029" s="48"/>
      <c r="H1029" s="48"/>
      <c r="I1029" s="48"/>
      <c r="J1029" s="48"/>
      <c r="K1029" s="1734"/>
      <c r="L1029" s="45"/>
      <c r="M1029" s="48"/>
      <c r="N1029" s="48"/>
      <c r="O1029" s="48"/>
      <c r="P1029" s="48"/>
      <c r="Q1029" s="48"/>
      <c r="R1029" s="48"/>
      <c r="S1029" s="48"/>
      <c r="T1029" s="48"/>
      <c r="U1029" s="48"/>
      <c r="V1029" s="48"/>
      <c r="W1029" s="48"/>
      <c r="X1029" s="48"/>
      <c r="Y1029" s="48"/>
      <c r="Z1029" s="48"/>
    </row>
    <row r="1030" spans="1:26" ht="15.75" customHeight="1">
      <c r="A1030" s="48"/>
      <c r="B1030" s="48"/>
      <c r="C1030" s="48"/>
      <c r="D1030" s="48"/>
      <c r="E1030" s="48"/>
      <c r="F1030" s="48"/>
      <c r="G1030" s="48"/>
      <c r="H1030" s="48"/>
      <c r="I1030" s="48"/>
      <c r="J1030" s="48"/>
      <c r="K1030" s="1734"/>
      <c r="L1030" s="45"/>
      <c r="M1030" s="48"/>
      <c r="N1030" s="48"/>
      <c r="O1030" s="48"/>
      <c r="P1030" s="48"/>
      <c r="Q1030" s="48"/>
      <c r="R1030" s="48"/>
      <c r="S1030" s="48"/>
      <c r="T1030" s="48"/>
      <c r="U1030" s="48"/>
      <c r="V1030" s="48"/>
      <c r="W1030" s="48"/>
      <c r="X1030" s="48"/>
      <c r="Y1030" s="48"/>
      <c r="Z1030" s="48"/>
    </row>
    <row r="1031" spans="1:26" ht="15.75" customHeight="1">
      <c r="A1031" s="48"/>
      <c r="B1031" s="48"/>
      <c r="C1031" s="48"/>
      <c r="D1031" s="48"/>
      <c r="E1031" s="48"/>
      <c r="F1031" s="48"/>
      <c r="G1031" s="48"/>
      <c r="H1031" s="48"/>
      <c r="I1031" s="48"/>
      <c r="J1031" s="48"/>
      <c r="K1031" s="1734"/>
      <c r="L1031" s="45"/>
      <c r="M1031" s="48"/>
      <c r="N1031" s="48"/>
      <c r="O1031" s="48"/>
      <c r="P1031" s="48"/>
      <c r="Q1031" s="48"/>
      <c r="R1031" s="48"/>
      <c r="S1031" s="48"/>
      <c r="T1031" s="48"/>
      <c r="U1031" s="48"/>
      <c r="V1031" s="48"/>
      <c r="W1031" s="48"/>
      <c r="X1031" s="48"/>
      <c r="Y1031" s="48"/>
      <c r="Z1031" s="48"/>
    </row>
    <row r="1032" spans="1:26" ht="15.75" customHeight="1">
      <c r="A1032" s="48"/>
      <c r="B1032" s="48"/>
      <c r="C1032" s="48"/>
      <c r="D1032" s="48"/>
      <c r="E1032" s="48"/>
      <c r="F1032" s="48"/>
      <c r="G1032" s="48"/>
      <c r="H1032" s="48"/>
      <c r="I1032" s="48"/>
      <c r="J1032" s="48"/>
      <c r="K1032" s="1734"/>
      <c r="L1032" s="45"/>
      <c r="M1032" s="48"/>
      <c r="N1032" s="48"/>
      <c r="O1032" s="48"/>
      <c r="P1032" s="48"/>
      <c r="Q1032" s="48"/>
      <c r="R1032" s="48"/>
      <c r="S1032" s="48"/>
      <c r="T1032" s="48"/>
      <c r="U1032" s="48"/>
      <c r="V1032" s="48"/>
      <c r="W1032" s="48"/>
      <c r="X1032" s="48"/>
      <c r="Y1032" s="48"/>
      <c r="Z1032" s="48"/>
    </row>
    <row r="1033" spans="1:26" ht="15.75" customHeight="1">
      <c r="A1033" s="48"/>
      <c r="B1033" s="48"/>
      <c r="C1033" s="48"/>
      <c r="D1033" s="48"/>
      <c r="E1033" s="48"/>
      <c r="F1033" s="48"/>
      <c r="G1033" s="48"/>
      <c r="H1033" s="48"/>
      <c r="I1033" s="48"/>
      <c r="J1033" s="48"/>
      <c r="K1033" s="1734"/>
      <c r="L1033" s="45"/>
      <c r="M1033" s="48"/>
      <c r="N1033" s="48"/>
      <c r="O1033" s="48"/>
      <c r="P1033" s="48"/>
      <c r="Q1033" s="48"/>
      <c r="R1033" s="48"/>
      <c r="S1033" s="48"/>
      <c r="T1033" s="48"/>
      <c r="U1033" s="48"/>
      <c r="V1033" s="48"/>
      <c r="W1033" s="48"/>
      <c r="X1033" s="48"/>
      <c r="Y1033" s="48"/>
      <c r="Z1033" s="48"/>
    </row>
    <row r="1034" spans="1:26" ht="15.75" customHeight="1">
      <c r="A1034" s="48"/>
      <c r="B1034" s="48"/>
      <c r="C1034" s="48"/>
      <c r="D1034" s="48"/>
      <c r="E1034" s="48"/>
      <c r="F1034" s="48"/>
      <c r="G1034" s="48"/>
      <c r="H1034" s="48"/>
      <c r="I1034" s="48"/>
      <c r="J1034" s="48"/>
      <c r="K1034" s="1734"/>
      <c r="L1034" s="45"/>
      <c r="M1034" s="48"/>
      <c r="N1034" s="48"/>
      <c r="O1034" s="48"/>
      <c r="P1034" s="48"/>
      <c r="Q1034" s="48"/>
      <c r="R1034" s="48"/>
      <c r="S1034" s="48"/>
      <c r="T1034" s="48"/>
      <c r="U1034" s="48"/>
      <c r="V1034" s="48"/>
      <c r="W1034" s="48"/>
      <c r="X1034" s="48"/>
      <c r="Y1034" s="48"/>
      <c r="Z1034" s="48"/>
    </row>
    <row r="1035" spans="1:26" ht="15.75" customHeight="1">
      <c r="A1035" s="48"/>
      <c r="B1035" s="48"/>
      <c r="C1035" s="48"/>
      <c r="D1035" s="48"/>
      <c r="E1035" s="48"/>
      <c r="F1035" s="48"/>
      <c r="G1035" s="48"/>
      <c r="H1035" s="48"/>
      <c r="I1035" s="48"/>
      <c r="J1035" s="48"/>
      <c r="K1035" s="1734"/>
      <c r="L1035" s="45"/>
      <c r="M1035" s="48"/>
      <c r="N1035" s="48"/>
      <c r="O1035" s="48"/>
      <c r="P1035" s="48"/>
      <c r="Q1035" s="48"/>
      <c r="R1035" s="48"/>
      <c r="S1035" s="48"/>
      <c r="T1035" s="48"/>
      <c r="U1035" s="48"/>
      <c r="V1035" s="48"/>
      <c r="W1035" s="48"/>
      <c r="X1035" s="48"/>
      <c r="Y1035" s="48"/>
      <c r="Z1035" s="48"/>
    </row>
    <row r="1036" spans="1:26" ht="15.75" customHeight="1">
      <c r="A1036" s="48"/>
      <c r="B1036" s="48"/>
      <c r="C1036" s="48"/>
      <c r="D1036" s="48"/>
      <c r="E1036" s="48"/>
      <c r="F1036" s="48"/>
      <c r="G1036" s="48"/>
      <c r="H1036" s="48"/>
      <c r="I1036" s="48"/>
      <c r="J1036" s="48"/>
      <c r="K1036" s="1734"/>
      <c r="L1036" s="45"/>
      <c r="M1036" s="48"/>
      <c r="N1036" s="48"/>
      <c r="O1036" s="48"/>
      <c r="P1036" s="48"/>
      <c r="Q1036" s="48"/>
      <c r="R1036" s="48"/>
      <c r="S1036" s="48"/>
      <c r="T1036" s="48"/>
      <c r="U1036" s="48"/>
      <c r="V1036" s="48"/>
      <c r="W1036" s="48"/>
      <c r="X1036" s="48"/>
      <c r="Y1036" s="48"/>
      <c r="Z1036" s="48"/>
    </row>
    <row r="1037" spans="1:26" ht="15.75" customHeight="1">
      <c r="A1037" s="48"/>
      <c r="B1037" s="48"/>
      <c r="C1037" s="48"/>
      <c r="D1037" s="48"/>
      <c r="E1037" s="48"/>
      <c r="F1037" s="48"/>
      <c r="G1037" s="48"/>
      <c r="H1037" s="48"/>
      <c r="I1037" s="48"/>
      <c r="J1037" s="48"/>
      <c r="K1037" s="1734"/>
      <c r="L1037" s="45"/>
      <c r="M1037" s="48"/>
      <c r="N1037" s="48"/>
      <c r="O1037" s="48"/>
      <c r="P1037" s="48"/>
      <c r="Q1037" s="48"/>
      <c r="R1037" s="48"/>
      <c r="S1037" s="48"/>
      <c r="T1037" s="48"/>
      <c r="U1037" s="48"/>
      <c r="V1037" s="48"/>
      <c r="W1037" s="48"/>
      <c r="X1037" s="48"/>
      <c r="Y1037" s="48"/>
      <c r="Z1037" s="48"/>
    </row>
    <row r="1038" spans="1:26" ht="15.75" customHeight="1">
      <c r="A1038" s="48"/>
      <c r="B1038" s="48"/>
      <c r="C1038" s="48"/>
      <c r="D1038" s="48"/>
      <c r="E1038" s="48"/>
      <c r="F1038" s="48"/>
      <c r="G1038" s="48"/>
      <c r="H1038" s="48"/>
      <c r="I1038" s="48"/>
      <c r="J1038" s="48"/>
      <c r="K1038" s="1734"/>
      <c r="L1038" s="45"/>
      <c r="M1038" s="48"/>
      <c r="N1038" s="48"/>
      <c r="O1038" s="48"/>
      <c r="P1038" s="48"/>
      <c r="Q1038" s="48"/>
      <c r="R1038" s="48"/>
      <c r="S1038" s="48"/>
      <c r="T1038" s="48"/>
      <c r="U1038" s="48"/>
      <c r="V1038" s="48"/>
      <c r="W1038" s="48"/>
      <c r="X1038" s="48"/>
      <c r="Y1038" s="48"/>
      <c r="Z1038" s="48"/>
    </row>
    <row r="1039" spans="1:26" ht="15.75" customHeight="1">
      <c r="A1039" s="48"/>
      <c r="B1039" s="48"/>
      <c r="C1039" s="48"/>
      <c r="D1039" s="48"/>
      <c r="E1039" s="48"/>
      <c r="F1039" s="48"/>
      <c r="G1039" s="48"/>
      <c r="H1039" s="48"/>
      <c r="I1039" s="48"/>
      <c r="J1039" s="48"/>
      <c r="K1039" s="1734"/>
      <c r="L1039" s="45"/>
      <c r="M1039" s="48"/>
      <c r="N1039" s="48"/>
      <c r="O1039" s="48"/>
      <c r="P1039" s="48"/>
      <c r="Q1039" s="48"/>
      <c r="R1039" s="48"/>
      <c r="S1039" s="48"/>
      <c r="T1039" s="48"/>
      <c r="U1039" s="48"/>
      <c r="V1039" s="48"/>
      <c r="W1039" s="48"/>
      <c r="X1039" s="48"/>
      <c r="Y1039" s="48"/>
      <c r="Z1039" s="48"/>
    </row>
    <row r="1040" spans="1:26" ht="15.75" customHeight="1">
      <c r="A1040" s="48"/>
      <c r="B1040" s="48"/>
      <c r="C1040" s="48"/>
      <c r="D1040" s="48"/>
      <c r="E1040" s="48"/>
      <c r="F1040" s="48"/>
      <c r="G1040" s="48"/>
      <c r="H1040" s="48"/>
      <c r="I1040" s="48"/>
      <c r="J1040" s="48"/>
      <c r="K1040" s="1734"/>
      <c r="L1040" s="45"/>
      <c r="M1040" s="48"/>
      <c r="N1040" s="48"/>
      <c r="O1040" s="48"/>
      <c r="P1040" s="48"/>
      <c r="Q1040" s="48"/>
      <c r="R1040" s="48"/>
      <c r="S1040" s="48"/>
      <c r="T1040" s="48"/>
      <c r="U1040" s="48"/>
      <c r="V1040" s="48"/>
      <c r="W1040" s="48"/>
      <c r="X1040" s="48"/>
      <c r="Y1040" s="48"/>
      <c r="Z1040" s="48"/>
    </row>
    <row r="1041" spans="1:26" ht="15.75" customHeight="1">
      <c r="A1041" s="48"/>
      <c r="B1041" s="48"/>
      <c r="C1041" s="48"/>
      <c r="D1041" s="48"/>
      <c r="E1041" s="48"/>
      <c r="F1041" s="48"/>
      <c r="G1041" s="48"/>
      <c r="H1041" s="48"/>
      <c r="I1041" s="48"/>
      <c r="J1041" s="48"/>
      <c r="K1041" s="1734"/>
      <c r="L1041" s="45"/>
      <c r="M1041" s="48"/>
      <c r="N1041" s="48"/>
      <c r="O1041" s="48"/>
      <c r="P1041" s="48"/>
      <c r="Q1041" s="48"/>
      <c r="R1041" s="48"/>
      <c r="S1041" s="48"/>
      <c r="T1041" s="48"/>
      <c r="U1041" s="48"/>
      <c r="V1041" s="48"/>
      <c r="W1041" s="48"/>
      <c r="X1041" s="48"/>
      <c r="Y1041" s="48"/>
      <c r="Z1041" s="48"/>
    </row>
    <row r="1042" spans="1:26" ht="15.75" customHeight="1">
      <c r="A1042" s="48"/>
      <c r="B1042" s="48"/>
      <c r="C1042" s="48"/>
      <c r="D1042" s="48"/>
      <c r="E1042" s="48"/>
      <c r="F1042" s="48"/>
      <c r="G1042" s="48"/>
      <c r="H1042" s="48"/>
      <c r="I1042" s="48"/>
      <c r="J1042" s="48"/>
      <c r="K1042" s="1734"/>
      <c r="L1042" s="45"/>
      <c r="M1042" s="48"/>
      <c r="N1042" s="48"/>
      <c r="O1042" s="48"/>
      <c r="P1042" s="48"/>
      <c r="Q1042" s="48"/>
      <c r="R1042" s="48"/>
      <c r="S1042" s="48"/>
      <c r="T1042" s="48"/>
      <c r="U1042" s="48"/>
      <c r="V1042" s="48"/>
      <c r="W1042" s="48"/>
      <c r="X1042" s="48"/>
      <c r="Y1042" s="48"/>
      <c r="Z1042" s="48"/>
    </row>
    <row r="1043" spans="1:26" ht="15.75" customHeight="1">
      <c r="A1043" s="48"/>
      <c r="B1043" s="48"/>
      <c r="C1043" s="48"/>
      <c r="D1043" s="48"/>
      <c r="E1043" s="48"/>
      <c r="F1043" s="48"/>
      <c r="G1043" s="48"/>
      <c r="H1043" s="48"/>
      <c r="I1043" s="48"/>
      <c r="J1043" s="48"/>
      <c r="K1043" s="1734"/>
      <c r="L1043" s="45"/>
      <c r="M1043" s="48"/>
      <c r="N1043" s="48"/>
      <c r="O1043" s="48"/>
      <c r="P1043" s="48"/>
      <c r="Q1043" s="48"/>
      <c r="R1043" s="48"/>
      <c r="S1043" s="48"/>
      <c r="T1043" s="48"/>
      <c r="U1043" s="48"/>
      <c r="V1043" s="48"/>
      <c r="W1043" s="48"/>
      <c r="X1043" s="48"/>
      <c r="Y1043" s="48"/>
      <c r="Z1043" s="48"/>
    </row>
    <row r="1044" spans="1:26" ht="15.75" customHeight="1">
      <c r="A1044" s="48"/>
      <c r="B1044" s="48"/>
      <c r="C1044" s="48"/>
      <c r="D1044" s="48"/>
      <c r="E1044" s="48"/>
      <c r="F1044" s="48"/>
      <c r="G1044" s="48"/>
      <c r="H1044" s="48"/>
      <c r="I1044" s="48"/>
      <c r="J1044" s="48"/>
      <c r="K1044" s="1734"/>
      <c r="L1044" s="45"/>
      <c r="M1044" s="48"/>
      <c r="N1044" s="48"/>
      <c r="O1044" s="48"/>
      <c r="P1044" s="48"/>
      <c r="Q1044" s="48"/>
      <c r="R1044" s="48"/>
      <c r="S1044" s="48"/>
      <c r="T1044" s="48"/>
      <c r="U1044" s="48"/>
      <c r="V1044" s="48"/>
      <c r="W1044" s="48"/>
      <c r="X1044" s="48"/>
      <c r="Y1044" s="48"/>
      <c r="Z1044" s="48"/>
    </row>
    <row r="1045" spans="1:26" ht="15.75" customHeight="1">
      <c r="A1045" s="48"/>
      <c r="B1045" s="48"/>
      <c r="C1045" s="48"/>
      <c r="D1045" s="48"/>
      <c r="E1045" s="48"/>
      <c r="F1045" s="48"/>
      <c r="G1045" s="48"/>
      <c r="H1045" s="48"/>
      <c r="I1045" s="48"/>
      <c r="J1045" s="48"/>
      <c r="K1045" s="1734"/>
      <c r="L1045" s="45"/>
      <c r="M1045" s="48"/>
      <c r="N1045" s="48"/>
      <c r="O1045" s="48"/>
      <c r="P1045" s="48"/>
      <c r="Q1045" s="48"/>
      <c r="R1045" s="48"/>
      <c r="S1045" s="48"/>
      <c r="T1045" s="48"/>
      <c r="U1045" s="48"/>
      <c r="V1045" s="48"/>
      <c r="W1045" s="48"/>
      <c r="X1045" s="48"/>
      <c r="Y1045" s="48"/>
      <c r="Z1045" s="48"/>
    </row>
    <row r="1046" spans="1:26" ht="15.75" customHeight="1">
      <c r="A1046" s="48"/>
      <c r="B1046" s="48"/>
      <c r="C1046" s="48"/>
      <c r="D1046" s="48"/>
      <c r="E1046" s="48"/>
      <c r="F1046" s="48"/>
      <c r="G1046" s="48"/>
      <c r="H1046" s="48"/>
      <c r="I1046" s="48"/>
      <c r="J1046" s="48"/>
      <c r="K1046" s="1734"/>
      <c r="L1046" s="45"/>
      <c r="M1046" s="48"/>
      <c r="N1046" s="48"/>
      <c r="O1046" s="48"/>
      <c r="P1046" s="48"/>
      <c r="Q1046" s="48"/>
      <c r="R1046" s="48"/>
      <c r="S1046" s="48"/>
      <c r="T1046" s="48"/>
      <c r="U1046" s="48"/>
      <c r="V1046" s="48"/>
      <c r="W1046" s="48"/>
      <c r="X1046" s="48"/>
      <c r="Y1046" s="48"/>
      <c r="Z1046" s="48"/>
    </row>
    <row r="1047" spans="1:26" ht="15.75" customHeight="1">
      <c r="A1047" s="48"/>
      <c r="B1047" s="48"/>
      <c r="C1047" s="48"/>
      <c r="D1047" s="48"/>
      <c r="E1047" s="48"/>
      <c r="F1047" s="48"/>
      <c r="G1047" s="48"/>
      <c r="H1047" s="48"/>
      <c r="I1047" s="48"/>
      <c r="J1047" s="48"/>
      <c r="K1047" s="1734"/>
      <c r="L1047" s="45"/>
      <c r="M1047" s="48"/>
      <c r="N1047" s="48"/>
      <c r="O1047" s="48"/>
      <c r="P1047" s="48"/>
      <c r="Q1047" s="48"/>
      <c r="R1047" s="48"/>
      <c r="S1047" s="48"/>
      <c r="T1047" s="48"/>
      <c r="U1047" s="48"/>
      <c r="V1047" s="48"/>
      <c r="W1047" s="48"/>
      <c r="X1047" s="48"/>
      <c r="Y1047" s="48"/>
      <c r="Z1047" s="48"/>
    </row>
    <row r="1048" spans="1:26" ht="15.75" customHeight="1">
      <c r="A1048" s="48"/>
      <c r="B1048" s="48"/>
      <c r="C1048" s="48"/>
      <c r="D1048" s="48"/>
      <c r="E1048" s="48"/>
      <c r="F1048" s="48"/>
      <c r="G1048" s="48"/>
      <c r="H1048" s="48"/>
      <c r="I1048" s="48"/>
      <c r="J1048" s="48"/>
      <c r="K1048" s="1734"/>
      <c r="L1048" s="45"/>
      <c r="M1048" s="48"/>
      <c r="N1048" s="48"/>
      <c r="O1048" s="48"/>
      <c r="P1048" s="48"/>
      <c r="Q1048" s="48"/>
      <c r="R1048" s="48"/>
      <c r="S1048" s="48"/>
      <c r="T1048" s="48"/>
      <c r="U1048" s="48"/>
      <c r="V1048" s="48"/>
      <c r="W1048" s="48"/>
      <c r="X1048" s="48"/>
      <c r="Y1048" s="48"/>
      <c r="Z1048" s="48"/>
    </row>
    <row r="1049" spans="1:26" ht="15.75" customHeight="1">
      <c r="A1049" s="48"/>
      <c r="B1049" s="48"/>
      <c r="C1049" s="48"/>
      <c r="D1049" s="48"/>
      <c r="E1049" s="48"/>
      <c r="F1049" s="48"/>
      <c r="G1049" s="48"/>
      <c r="H1049" s="48"/>
      <c r="I1049" s="48"/>
      <c r="J1049" s="48"/>
      <c r="K1049" s="1734"/>
      <c r="L1049" s="45"/>
      <c r="M1049" s="48"/>
      <c r="N1049" s="48"/>
      <c r="O1049" s="48"/>
      <c r="P1049" s="48"/>
      <c r="Q1049" s="48"/>
      <c r="R1049" s="48"/>
      <c r="S1049" s="48"/>
      <c r="T1049" s="48"/>
      <c r="U1049" s="48"/>
      <c r="V1049" s="48"/>
      <c r="W1049" s="48"/>
      <c r="X1049" s="48"/>
      <c r="Y1049" s="48"/>
      <c r="Z1049" s="48"/>
    </row>
    <row r="1050" spans="1:26" ht="15.75" customHeight="1">
      <c r="A1050" s="48"/>
      <c r="B1050" s="48"/>
      <c r="C1050" s="48"/>
      <c r="D1050" s="48"/>
      <c r="E1050" s="48"/>
      <c r="F1050" s="48"/>
      <c r="G1050" s="48"/>
      <c r="H1050" s="48"/>
      <c r="I1050" s="48"/>
      <c r="J1050" s="48"/>
      <c r="K1050" s="1734"/>
      <c r="L1050" s="45"/>
      <c r="M1050" s="48"/>
      <c r="N1050" s="48"/>
      <c r="O1050" s="48"/>
      <c r="P1050" s="48"/>
      <c r="Q1050" s="48"/>
      <c r="R1050" s="48"/>
      <c r="S1050" s="48"/>
      <c r="T1050" s="48"/>
      <c r="U1050" s="48"/>
      <c r="V1050" s="48"/>
      <c r="W1050" s="48"/>
      <c r="X1050" s="48"/>
      <c r="Y1050" s="48"/>
      <c r="Z1050" s="48"/>
    </row>
    <row r="1051" spans="1:26" ht="15.75" customHeight="1">
      <c r="A1051" s="48"/>
      <c r="B1051" s="48"/>
      <c r="C1051" s="48"/>
      <c r="D1051" s="48"/>
      <c r="E1051" s="48"/>
      <c r="F1051" s="48"/>
      <c r="G1051" s="48"/>
      <c r="H1051" s="48"/>
      <c r="I1051" s="48"/>
      <c r="J1051" s="48"/>
      <c r="K1051" s="1734"/>
      <c r="L1051" s="45"/>
      <c r="M1051" s="48"/>
      <c r="N1051" s="48"/>
      <c r="O1051" s="48"/>
      <c r="P1051" s="48"/>
      <c r="Q1051" s="48"/>
      <c r="R1051" s="48"/>
      <c r="S1051" s="48"/>
      <c r="T1051" s="48"/>
      <c r="U1051" s="48"/>
      <c r="V1051" s="48"/>
      <c r="W1051" s="48"/>
      <c r="X1051" s="48"/>
      <c r="Y1051" s="48"/>
      <c r="Z1051" s="48"/>
    </row>
    <row r="1052" spans="1:26" ht="15.75" customHeight="1">
      <c r="A1052" s="48"/>
      <c r="B1052" s="48"/>
      <c r="C1052" s="48"/>
      <c r="D1052" s="48"/>
      <c r="E1052" s="48"/>
      <c r="F1052" s="48"/>
      <c r="G1052" s="48"/>
      <c r="H1052" s="48"/>
      <c r="I1052" s="48"/>
      <c r="J1052" s="48"/>
      <c r="K1052" s="1734"/>
      <c r="L1052" s="45"/>
      <c r="M1052" s="48"/>
      <c r="N1052" s="48"/>
      <c r="O1052" s="48"/>
      <c r="P1052" s="48"/>
      <c r="Q1052" s="48"/>
      <c r="R1052" s="48"/>
      <c r="S1052" s="48"/>
      <c r="T1052" s="48"/>
      <c r="U1052" s="48"/>
      <c r="V1052" s="48"/>
      <c r="W1052" s="48"/>
      <c r="X1052" s="48"/>
      <c r="Y1052" s="48"/>
      <c r="Z1052" s="48"/>
    </row>
    <row r="1053" spans="1:26" ht="15.75" customHeight="1">
      <c r="A1053" s="48"/>
      <c r="B1053" s="48"/>
      <c r="C1053" s="48"/>
      <c r="D1053" s="48"/>
      <c r="E1053" s="48"/>
      <c r="F1053" s="48"/>
      <c r="G1053" s="48"/>
      <c r="H1053" s="48"/>
      <c r="I1053" s="48"/>
      <c r="J1053" s="48"/>
      <c r="K1053" s="1734"/>
      <c r="L1053" s="45"/>
      <c r="M1053" s="48"/>
      <c r="N1053" s="48"/>
      <c r="O1053" s="48"/>
      <c r="P1053" s="48"/>
      <c r="Q1053" s="48"/>
      <c r="R1053" s="48"/>
      <c r="S1053" s="48"/>
      <c r="T1053" s="48"/>
      <c r="U1053" s="48"/>
      <c r="V1053" s="48"/>
      <c r="W1053" s="48"/>
      <c r="X1053" s="48"/>
      <c r="Y1053" s="48"/>
      <c r="Z1053" s="48"/>
    </row>
    <row r="1054" spans="1:26" ht="15.75" customHeight="1">
      <c r="A1054" s="48"/>
      <c r="B1054" s="48"/>
      <c r="C1054" s="48"/>
      <c r="D1054" s="48"/>
      <c r="E1054" s="48"/>
      <c r="F1054" s="48"/>
      <c r="G1054" s="48"/>
      <c r="H1054" s="48"/>
      <c r="I1054" s="48"/>
      <c r="J1054" s="48"/>
      <c r="K1054" s="1734"/>
      <c r="L1054" s="45"/>
      <c r="M1054" s="48"/>
      <c r="N1054" s="48"/>
      <c r="O1054" s="48"/>
      <c r="P1054" s="48"/>
      <c r="Q1054" s="48"/>
      <c r="R1054" s="48"/>
      <c r="S1054" s="48"/>
      <c r="T1054" s="48"/>
      <c r="U1054" s="48"/>
      <c r="V1054" s="48"/>
      <c r="W1054" s="48"/>
      <c r="X1054" s="48"/>
      <c r="Y1054" s="48"/>
      <c r="Z1054" s="48"/>
    </row>
    <row r="1055" spans="1:26" ht="15.75" customHeight="1">
      <c r="A1055" s="48"/>
      <c r="B1055" s="48"/>
      <c r="C1055" s="48"/>
      <c r="D1055" s="48"/>
      <c r="E1055" s="48"/>
      <c r="F1055" s="48"/>
      <c r="G1055" s="48"/>
      <c r="H1055" s="48"/>
      <c r="I1055" s="48"/>
      <c r="J1055" s="48"/>
      <c r="K1055" s="1734"/>
      <c r="L1055" s="45"/>
      <c r="M1055" s="48"/>
      <c r="N1055" s="48"/>
      <c r="O1055" s="48"/>
      <c r="P1055" s="48"/>
      <c r="Q1055" s="48"/>
      <c r="R1055" s="48"/>
      <c r="S1055" s="48"/>
      <c r="T1055" s="48"/>
      <c r="U1055" s="48"/>
      <c r="V1055" s="48"/>
      <c r="W1055" s="48"/>
      <c r="X1055" s="48"/>
      <c r="Y1055" s="48"/>
      <c r="Z1055" s="48"/>
    </row>
    <row r="1056" spans="1:26" ht="15.75" customHeight="1">
      <c r="A1056" s="48"/>
      <c r="B1056" s="48"/>
      <c r="C1056" s="48"/>
      <c r="D1056" s="48"/>
      <c r="E1056" s="48"/>
      <c r="F1056" s="48"/>
      <c r="G1056" s="48"/>
      <c r="H1056" s="48"/>
      <c r="I1056" s="48"/>
      <c r="J1056" s="48"/>
      <c r="K1056" s="1734"/>
      <c r="L1056" s="45"/>
      <c r="M1056" s="48"/>
      <c r="N1056" s="48"/>
      <c r="O1056" s="48"/>
      <c r="P1056" s="48"/>
      <c r="Q1056" s="48"/>
      <c r="R1056" s="48"/>
      <c r="S1056" s="48"/>
      <c r="T1056" s="48"/>
      <c r="U1056" s="48"/>
      <c r="V1056" s="48"/>
      <c r="W1056" s="48"/>
      <c r="X1056" s="48"/>
      <c r="Y1056" s="48"/>
      <c r="Z1056" s="48"/>
    </row>
    <row r="1057" spans="1:26" ht="15.75" customHeight="1">
      <c r="A1057" s="48"/>
      <c r="B1057" s="48"/>
      <c r="C1057" s="48"/>
      <c r="D1057" s="48"/>
      <c r="E1057" s="48"/>
      <c r="F1057" s="48"/>
      <c r="G1057" s="48"/>
      <c r="H1057" s="48"/>
      <c r="I1057" s="48"/>
      <c r="J1057" s="48"/>
      <c r="K1057" s="1734"/>
      <c r="L1057" s="45"/>
      <c r="M1057" s="48"/>
      <c r="N1057" s="48"/>
      <c r="O1057" s="48"/>
      <c r="P1057" s="48"/>
      <c r="Q1057" s="48"/>
      <c r="R1057" s="48"/>
      <c r="S1057" s="48"/>
      <c r="T1057" s="48"/>
      <c r="U1057" s="48"/>
      <c r="V1057" s="48"/>
      <c r="W1057" s="48"/>
      <c r="X1057" s="48"/>
      <c r="Y1057" s="48"/>
      <c r="Z1057" s="48"/>
    </row>
    <row r="1058" spans="1:26" ht="15.75" customHeight="1">
      <c r="A1058" s="48"/>
      <c r="B1058" s="48"/>
      <c r="C1058" s="48"/>
      <c r="D1058" s="48"/>
      <c r="E1058" s="48"/>
      <c r="F1058" s="48"/>
      <c r="G1058" s="48"/>
      <c r="H1058" s="48"/>
      <c r="I1058" s="48"/>
      <c r="J1058" s="48"/>
      <c r="K1058" s="1734"/>
      <c r="L1058" s="45"/>
      <c r="M1058" s="48"/>
      <c r="N1058" s="48"/>
      <c r="O1058" s="48"/>
      <c r="P1058" s="48"/>
      <c r="Q1058" s="48"/>
      <c r="R1058" s="48"/>
      <c r="S1058" s="48"/>
      <c r="T1058" s="48"/>
      <c r="U1058" s="48"/>
      <c r="V1058" s="48"/>
      <c r="W1058" s="48"/>
      <c r="X1058" s="48"/>
      <c r="Y1058" s="48"/>
      <c r="Z1058" s="48"/>
    </row>
    <row r="1059" spans="1:26" ht="15.75" customHeight="1">
      <c r="A1059" s="48"/>
      <c r="B1059" s="48"/>
      <c r="C1059" s="48"/>
      <c r="D1059" s="48"/>
      <c r="E1059" s="48"/>
      <c r="F1059" s="48"/>
      <c r="G1059" s="48"/>
      <c r="H1059" s="48"/>
      <c r="I1059" s="48"/>
      <c r="J1059" s="48"/>
      <c r="K1059" s="1734"/>
      <c r="L1059" s="45"/>
      <c r="M1059" s="48"/>
      <c r="N1059" s="48"/>
      <c r="O1059" s="48"/>
      <c r="P1059" s="48"/>
      <c r="Q1059" s="48"/>
      <c r="R1059" s="48"/>
      <c r="S1059" s="48"/>
      <c r="T1059" s="48"/>
      <c r="U1059" s="48"/>
      <c r="V1059" s="48"/>
      <c r="W1059" s="48"/>
      <c r="X1059" s="48"/>
      <c r="Y1059" s="48"/>
      <c r="Z1059" s="48"/>
    </row>
    <row r="1060" spans="1:26" ht="15.75" customHeight="1">
      <c r="A1060" s="48"/>
      <c r="B1060" s="48"/>
      <c r="C1060" s="48"/>
      <c r="D1060" s="48"/>
      <c r="E1060" s="48"/>
      <c r="F1060" s="48"/>
      <c r="G1060" s="48"/>
      <c r="H1060" s="48"/>
      <c r="I1060" s="48"/>
      <c r="J1060" s="48"/>
      <c r="K1060" s="1734"/>
      <c r="L1060" s="45"/>
      <c r="M1060" s="48"/>
      <c r="N1060" s="48"/>
      <c r="O1060" s="48"/>
      <c r="P1060" s="48"/>
      <c r="Q1060" s="48"/>
      <c r="R1060" s="48"/>
      <c r="S1060" s="48"/>
      <c r="T1060" s="48"/>
      <c r="U1060" s="48"/>
      <c r="V1060" s="48"/>
      <c r="W1060" s="48"/>
      <c r="X1060" s="48"/>
      <c r="Y1060" s="48"/>
      <c r="Z1060" s="48"/>
    </row>
    <row r="1061" spans="1:26" ht="15.75" customHeight="1">
      <c r="A1061" s="48"/>
      <c r="B1061" s="48"/>
      <c r="C1061" s="48"/>
      <c r="D1061" s="48"/>
      <c r="E1061" s="48"/>
      <c r="F1061" s="48"/>
      <c r="G1061" s="48"/>
      <c r="H1061" s="48"/>
      <c r="I1061" s="48"/>
      <c r="J1061" s="48"/>
      <c r="K1061" s="1734"/>
      <c r="L1061" s="45"/>
      <c r="M1061" s="48"/>
      <c r="N1061" s="48"/>
      <c r="O1061" s="48"/>
      <c r="P1061" s="48"/>
      <c r="Q1061" s="48"/>
      <c r="R1061" s="48"/>
      <c r="S1061" s="48"/>
      <c r="T1061" s="48"/>
      <c r="U1061" s="48"/>
      <c r="V1061" s="48"/>
      <c r="W1061" s="48"/>
      <c r="X1061" s="48"/>
      <c r="Y1061" s="48"/>
      <c r="Z1061" s="48"/>
    </row>
    <row r="1062" spans="1:26" ht="15.75" customHeight="1">
      <c r="A1062" s="48"/>
      <c r="B1062" s="48"/>
      <c r="C1062" s="48"/>
      <c r="D1062" s="48"/>
      <c r="E1062" s="48"/>
      <c r="F1062" s="48"/>
      <c r="G1062" s="48"/>
      <c r="H1062" s="48"/>
      <c r="I1062" s="48"/>
      <c r="J1062" s="48"/>
      <c r="K1062" s="1734"/>
      <c r="L1062" s="45"/>
      <c r="M1062" s="48"/>
      <c r="N1062" s="48"/>
      <c r="O1062" s="48"/>
      <c r="P1062" s="48"/>
      <c r="Q1062" s="48"/>
      <c r="R1062" s="48"/>
      <c r="S1062" s="48"/>
      <c r="T1062" s="48"/>
      <c r="U1062" s="48"/>
      <c r="V1062" s="48"/>
      <c r="W1062" s="48"/>
      <c r="X1062" s="48"/>
      <c r="Y1062" s="48"/>
      <c r="Z1062" s="48"/>
    </row>
    <row r="1063" spans="1:26" ht="15.75" customHeight="1">
      <c r="A1063" s="48"/>
      <c r="B1063" s="48"/>
      <c r="C1063" s="48"/>
      <c r="D1063" s="48"/>
      <c r="E1063" s="48"/>
      <c r="F1063" s="48"/>
      <c r="G1063" s="48"/>
      <c r="H1063" s="48"/>
      <c r="I1063" s="48"/>
      <c r="J1063" s="48"/>
      <c r="K1063" s="1734"/>
      <c r="L1063" s="45"/>
      <c r="M1063" s="48"/>
      <c r="N1063" s="48"/>
      <c r="O1063" s="48"/>
      <c r="P1063" s="48"/>
      <c r="Q1063" s="48"/>
      <c r="R1063" s="48"/>
      <c r="S1063" s="48"/>
      <c r="T1063" s="48"/>
      <c r="U1063" s="48"/>
      <c r="V1063" s="48"/>
      <c r="W1063" s="48"/>
      <c r="X1063" s="48"/>
      <c r="Y1063" s="48"/>
      <c r="Z1063" s="48"/>
    </row>
    <row r="1064" spans="1:26" ht="15.75" customHeight="1">
      <c r="A1064" s="48"/>
      <c r="B1064" s="48"/>
      <c r="C1064" s="48"/>
      <c r="D1064" s="48"/>
      <c r="E1064" s="48"/>
      <c r="F1064" s="48"/>
      <c r="G1064" s="48"/>
      <c r="H1064" s="48"/>
      <c r="I1064" s="48"/>
      <c r="J1064" s="48"/>
      <c r="K1064" s="1734"/>
      <c r="L1064" s="45"/>
      <c r="M1064" s="48"/>
      <c r="N1064" s="48"/>
      <c r="O1064" s="48"/>
      <c r="P1064" s="48"/>
      <c r="Q1064" s="48"/>
      <c r="R1064" s="48"/>
      <c r="S1064" s="48"/>
      <c r="T1064" s="48"/>
      <c r="U1064" s="48"/>
      <c r="V1064" s="48"/>
      <c r="W1064" s="48"/>
      <c r="X1064" s="48"/>
      <c r="Y1064" s="48"/>
      <c r="Z1064" s="48"/>
    </row>
    <row r="1065" spans="1:26" ht="15.75" customHeight="1">
      <c r="A1065" s="48"/>
      <c r="B1065" s="48"/>
      <c r="C1065" s="48"/>
      <c r="D1065" s="48"/>
      <c r="E1065" s="48"/>
      <c r="F1065" s="48"/>
      <c r="G1065" s="48"/>
      <c r="H1065" s="48"/>
      <c r="I1065" s="48"/>
      <c r="J1065" s="48"/>
      <c r="K1065" s="1734"/>
      <c r="L1065" s="45"/>
      <c r="M1065" s="48"/>
      <c r="N1065" s="48"/>
      <c r="O1065" s="48"/>
      <c r="P1065" s="48"/>
      <c r="Q1065" s="48"/>
      <c r="R1065" s="48"/>
      <c r="S1065" s="48"/>
      <c r="T1065" s="48"/>
      <c r="U1065" s="48"/>
      <c r="V1065" s="48"/>
      <c r="W1065" s="48"/>
      <c r="X1065" s="48"/>
      <c r="Y1065" s="48"/>
      <c r="Z1065" s="48"/>
    </row>
    <row r="1066" spans="1:26" ht="15.75" customHeight="1">
      <c r="A1066" s="48"/>
      <c r="B1066" s="48"/>
      <c r="C1066" s="48"/>
      <c r="D1066" s="48"/>
      <c r="E1066" s="48"/>
      <c r="F1066" s="48"/>
      <c r="G1066" s="48"/>
      <c r="H1066" s="48"/>
      <c r="I1066" s="48"/>
      <c r="J1066" s="48"/>
      <c r="K1066" s="1734"/>
      <c r="L1066" s="45"/>
      <c r="M1066" s="48"/>
      <c r="N1066" s="48"/>
      <c r="O1066" s="48"/>
      <c r="P1066" s="48"/>
      <c r="Q1066" s="48"/>
      <c r="R1066" s="48"/>
      <c r="S1066" s="48"/>
      <c r="T1066" s="48"/>
      <c r="U1066" s="48"/>
      <c r="V1066" s="48"/>
      <c r="W1066" s="48"/>
      <c r="X1066" s="48"/>
      <c r="Y1066" s="48"/>
      <c r="Z1066" s="48"/>
    </row>
    <row r="1067" spans="1:26" ht="15.75" customHeight="1">
      <c r="A1067" s="48"/>
      <c r="B1067" s="48"/>
      <c r="C1067" s="48"/>
      <c r="D1067" s="48"/>
      <c r="E1067" s="48"/>
      <c r="F1067" s="48"/>
      <c r="G1067" s="48"/>
      <c r="H1067" s="48"/>
      <c r="I1067" s="48"/>
      <c r="J1067" s="48"/>
      <c r="K1067" s="1734"/>
      <c r="L1067" s="45"/>
      <c r="M1067" s="48"/>
      <c r="N1067" s="48"/>
      <c r="O1067" s="48"/>
      <c r="P1067" s="48"/>
      <c r="Q1067" s="48"/>
      <c r="R1067" s="48"/>
      <c r="S1067" s="48"/>
      <c r="T1067" s="48"/>
      <c r="U1067" s="48"/>
      <c r="V1067" s="48"/>
      <c r="W1067" s="48"/>
      <c r="X1067" s="48"/>
      <c r="Y1067" s="48"/>
      <c r="Z1067" s="48"/>
    </row>
    <row r="1068" spans="1:26" ht="15.75" customHeight="1">
      <c r="A1068" s="48"/>
      <c r="B1068" s="48"/>
      <c r="C1068" s="48"/>
      <c r="D1068" s="48"/>
      <c r="E1068" s="48"/>
      <c r="F1068" s="48"/>
      <c r="G1068" s="48"/>
      <c r="H1068" s="48"/>
      <c r="I1068" s="48"/>
      <c r="J1068" s="48"/>
      <c r="K1068" s="1734"/>
      <c r="L1068" s="45"/>
      <c r="M1068" s="48"/>
      <c r="N1068" s="48"/>
      <c r="O1068" s="48"/>
      <c r="P1068" s="48"/>
      <c r="Q1068" s="48"/>
      <c r="R1068" s="48"/>
      <c r="S1068" s="48"/>
      <c r="T1068" s="48"/>
      <c r="U1068" s="48"/>
      <c r="V1068" s="48"/>
      <c r="W1068" s="48"/>
      <c r="X1068" s="48"/>
      <c r="Y1068" s="48"/>
      <c r="Z1068" s="48"/>
    </row>
    <row r="1069" spans="1:26" ht="15.75" customHeight="1">
      <c r="A1069" s="48"/>
      <c r="B1069" s="48"/>
      <c r="C1069" s="48"/>
      <c r="D1069" s="48"/>
      <c r="E1069" s="48"/>
      <c r="F1069" s="48"/>
      <c r="G1069" s="48"/>
      <c r="H1069" s="48"/>
      <c r="I1069" s="48"/>
      <c r="J1069" s="48"/>
      <c r="K1069" s="1734"/>
      <c r="L1069" s="45"/>
      <c r="M1069" s="48"/>
      <c r="N1069" s="48"/>
      <c r="O1069" s="48"/>
      <c r="P1069" s="48"/>
      <c r="Q1069" s="48"/>
      <c r="R1069" s="48"/>
      <c r="S1069" s="48"/>
      <c r="T1069" s="48"/>
      <c r="U1069" s="48"/>
      <c r="V1069" s="48"/>
      <c r="W1069" s="48"/>
      <c r="X1069" s="48"/>
      <c r="Y1069" s="48"/>
      <c r="Z1069" s="48"/>
    </row>
    <row r="1070" spans="1:26" ht="15.75" customHeight="1">
      <c r="A1070" s="48"/>
      <c r="B1070" s="48"/>
      <c r="C1070" s="48"/>
      <c r="D1070" s="48"/>
      <c r="E1070" s="48"/>
      <c r="F1070" s="48"/>
      <c r="G1070" s="48"/>
      <c r="H1070" s="48"/>
      <c r="I1070" s="48"/>
      <c r="J1070" s="48"/>
      <c r="K1070" s="1734"/>
      <c r="L1070" s="45"/>
      <c r="M1070" s="48"/>
      <c r="N1070" s="48"/>
      <c r="O1070" s="48"/>
      <c r="P1070" s="48"/>
      <c r="Q1070" s="48"/>
      <c r="R1070" s="48"/>
      <c r="S1070" s="48"/>
      <c r="T1070" s="48"/>
      <c r="U1070" s="48"/>
      <c r="V1070" s="48"/>
      <c r="W1070" s="48"/>
      <c r="X1070" s="48"/>
      <c r="Y1070" s="48"/>
      <c r="Z1070" s="48"/>
    </row>
    <row r="1071" spans="1:26" ht="15.75" customHeight="1">
      <c r="A1071" s="48"/>
      <c r="B1071" s="48"/>
      <c r="C1071" s="48"/>
      <c r="D1071" s="48"/>
      <c r="E1071" s="48"/>
      <c r="F1071" s="48"/>
      <c r="G1071" s="48"/>
      <c r="H1071" s="48"/>
      <c r="I1071" s="48"/>
      <c r="J1071" s="48"/>
      <c r="K1071" s="1734"/>
      <c r="L1071" s="45"/>
      <c r="M1071" s="48"/>
      <c r="N1071" s="48"/>
      <c r="O1071" s="48"/>
      <c r="P1071" s="48"/>
      <c r="Q1071" s="48"/>
      <c r="R1071" s="48"/>
      <c r="S1071" s="48"/>
      <c r="T1071" s="48"/>
      <c r="U1071" s="48"/>
      <c r="V1071" s="48"/>
      <c r="W1071" s="48"/>
      <c r="X1071" s="48"/>
      <c r="Y1071" s="48"/>
      <c r="Z1071" s="48"/>
    </row>
    <row r="1072" spans="1:26" ht="15.75" customHeight="1">
      <c r="A1072" s="48"/>
      <c r="B1072" s="48"/>
      <c r="C1072" s="48"/>
      <c r="D1072" s="48"/>
      <c r="E1072" s="48"/>
      <c r="F1072" s="48"/>
      <c r="G1072" s="48"/>
      <c r="H1072" s="48"/>
      <c r="I1072" s="48"/>
      <c r="J1072" s="48"/>
      <c r="K1072" s="1734"/>
      <c r="L1072" s="45"/>
      <c r="M1072" s="48"/>
      <c r="N1072" s="48"/>
      <c r="O1072" s="48"/>
      <c r="P1072" s="48"/>
      <c r="Q1072" s="48"/>
      <c r="R1072" s="48"/>
      <c r="S1072" s="48"/>
      <c r="T1072" s="48"/>
      <c r="U1072" s="48"/>
      <c r="V1072" s="48"/>
      <c r="W1072" s="48"/>
      <c r="X1072" s="48"/>
      <c r="Y1072" s="48"/>
      <c r="Z1072" s="48"/>
    </row>
    <row r="1073" spans="1:26" ht="15.75" customHeight="1">
      <c r="A1073" s="48"/>
      <c r="B1073" s="48"/>
      <c r="C1073" s="48"/>
      <c r="D1073" s="48"/>
      <c r="E1073" s="48"/>
      <c r="F1073" s="48"/>
      <c r="G1073" s="48"/>
      <c r="H1073" s="48"/>
      <c r="I1073" s="48"/>
      <c r="J1073" s="48"/>
      <c r="K1073" s="1734"/>
      <c r="L1073" s="45"/>
      <c r="M1073" s="48"/>
      <c r="N1073" s="48"/>
      <c r="O1073" s="48"/>
      <c r="P1073" s="48"/>
      <c r="Q1073" s="48"/>
      <c r="R1073" s="48"/>
      <c r="S1073" s="48"/>
      <c r="T1073" s="48"/>
      <c r="U1073" s="48"/>
      <c r="V1073" s="48"/>
      <c r="W1073" s="48"/>
      <c r="X1073" s="48"/>
      <c r="Y1073" s="48"/>
      <c r="Z1073" s="48"/>
    </row>
    <row r="1074" spans="1:26" ht="15.75" customHeight="1">
      <c r="A1074" s="48"/>
      <c r="B1074" s="48"/>
      <c r="C1074" s="48"/>
      <c r="D1074" s="48"/>
      <c r="E1074" s="48"/>
      <c r="F1074" s="48"/>
      <c r="G1074" s="48"/>
      <c r="H1074" s="48"/>
      <c r="I1074" s="48"/>
      <c r="J1074" s="48"/>
      <c r="K1074" s="1734"/>
      <c r="L1074" s="45"/>
      <c r="M1074" s="48"/>
      <c r="N1074" s="48"/>
      <c r="O1074" s="48"/>
      <c r="P1074" s="48"/>
      <c r="Q1074" s="48"/>
      <c r="R1074" s="48"/>
      <c r="S1074" s="48"/>
      <c r="T1074" s="48"/>
      <c r="U1074" s="48"/>
      <c r="V1074" s="48"/>
      <c r="W1074" s="48"/>
      <c r="X1074" s="48"/>
      <c r="Y1074" s="48"/>
      <c r="Z1074" s="48"/>
    </row>
    <row r="1075" spans="1:26" ht="15.75" customHeight="1">
      <c r="A1075" s="48"/>
      <c r="B1075" s="48"/>
      <c r="C1075" s="48"/>
      <c r="D1075" s="48"/>
      <c r="E1075" s="48"/>
      <c r="F1075" s="48"/>
      <c r="G1075" s="48"/>
      <c r="H1075" s="48"/>
      <c r="I1075" s="48"/>
      <c r="J1075" s="48"/>
      <c r="K1075" s="1734"/>
      <c r="L1075" s="45"/>
      <c r="M1075" s="48"/>
      <c r="N1075" s="48"/>
      <c r="O1075" s="48"/>
      <c r="P1075" s="48"/>
      <c r="Q1075" s="48"/>
      <c r="R1075" s="48"/>
      <c r="S1075" s="48"/>
      <c r="T1075" s="48"/>
      <c r="U1075" s="48"/>
      <c r="V1075" s="48"/>
      <c r="W1075" s="48"/>
      <c r="X1075" s="48"/>
      <c r="Y1075" s="48"/>
      <c r="Z1075" s="48"/>
    </row>
    <row r="1076" spans="1:26" ht="15.75" customHeight="1">
      <c r="A1076" s="48"/>
      <c r="B1076" s="48"/>
      <c r="C1076" s="48"/>
      <c r="D1076" s="48"/>
      <c r="E1076" s="48"/>
      <c r="F1076" s="48"/>
      <c r="G1076" s="48"/>
      <c r="H1076" s="48"/>
      <c r="I1076" s="48"/>
      <c r="J1076" s="48"/>
      <c r="K1076" s="1734"/>
      <c r="L1076" s="45"/>
      <c r="M1076" s="48"/>
      <c r="N1076" s="48"/>
      <c r="O1076" s="48"/>
      <c r="P1076" s="48"/>
      <c r="Q1076" s="48"/>
      <c r="R1076" s="48"/>
      <c r="S1076" s="48"/>
      <c r="T1076" s="48"/>
      <c r="U1076" s="48"/>
      <c r="V1076" s="48"/>
      <c r="W1076" s="48"/>
      <c r="X1076" s="48"/>
      <c r="Y1076" s="48"/>
      <c r="Z1076" s="48"/>
    </row>
    <row r="1077" spans="1:26" ht="15.75" customHeight="1">
      <c r="A1077" s="48"/>
      <c r="B1077" s="48"/>
      <c r="C1077" s="48"/>
      <c r="D1077" s="48"/>
      <c r="E1077" s="48"/>
      <c r="F1077" s="48"/>
      <c r="G1077" s="48"/>
      <c r="H1077" s="48"/>
      <c r="I1077" s="48"/>
      <c r="J1077" s="48"/>
      <c r="K1077" s="1734"/>
      <c r="L1077" s="45"/>
      <c r="M1077" s="48"/>
      <c r="N1077" s="48"/>
      <c r="O1077" s="48"/>
      <c r="P1077" s="48"/>
      <c r="Q1077" s="48"/>
      <c r="R1077" s="48"/>
      <c r="S1077" s="48"/>
      <c r="T1077" s="48"/>
      <c r="U1077" s="48"/>
      <c r="V1077" s="48"/>
      <c r="W1077" s="48"/>
      <c r="X1077" s="48"/>
      <c r="Y1077" s="48"/>
      <c r="Z1077" s="48"/>
    </row>
    <row r="1078" spans="1:26" ht="15.75" customHeight="1">
      <c r="A1078" s="48"/>
      <c r="B1078" s="48"/>
      <c r="C1078" s="48"/>
      <c r="D1078" s="48"/>
      <c r="E1078" s="48"/>
      <c r="F1078" s="48"/>
      <c r="G1078" s="48"/>
      <c r="H1078" s="48"/>
      <c r="I1078" s="48"/>
      <c r="J1078" s="48"/>
      <c r="K1078" s="1734"/>
      <c r="L1078" s="45"/>
      <c r="M1078" s="48"/>
      <c r="N1078" s="48"/>
      <c r="O1078" s="48"/>
      <c r="P1078" s="48"/>
      <c r="Q1078" s="48"/>
      <c r="R1078" s="48"/>
      <c r="S1078" s="48"/>
      <c r="T1078" s="48"/>
      <c r="U1078" s="48"/>
      <c r="V1078" s="48"/>
      <c r="W1078" s="48"/>
      <c r="X1078" s="48"/>
      <c r="Y1078" s="48"/>
      <c r="Z1078" s="48"/>
    </row>
    <row r="1079" spans="1:26" ht="15.75" customHeight="1">
      <c r="A1079" s="48"/>
      <c r="B1079" s="48"/>
      <c r="C1079" s="48"/>
      <c r="D1079" s="48"/>
      <c r="E1079" s="48"/>
      <c r="F1079" s="48"/>
      <c r="G1079" s="48"/>
      <c r="H1079" s="48"/>
      <c r="I1079" s="48"/>
      <c r="J1079" s="48"/>
      <c r="K1079" s="1734"/>
      <c r="L1079" s="45"/>
      <c r="M1079" s="48"/>
      <c r="N1079" s="48"/>
      <c r="O1079" s="48"/>
      <c r="P1079" s="48"/>
      <c r="Q1079" s="48"/>
      <c r="R1079" s="48"/>
      <c r="S1079" s="48"/>
      <c r="T1079" s="48"/>
      <c r="U1079" s="48"/>
      <c r="V1079" s="48"/>
      <c r="W1079" s="48"/>
      <c r="X1079" s="48"/>
      <c r="Y1079" s="48"/>
      <c r="Z1079" s="48"/>
    </row>
    <row r="1080" spans="1:26" ht="15.75" customHeight="1">
      <c r="A1080" s="48"/>
      <c r="B1080" s="48"/>
      <c r="C1080" s="48"/>
      <c r="D1080" s="48"/>
      <c r="E1080" s="48"/>
      <c r="F1080" s="48"/>
      <c r="G1080" s="48"/>
      <c r="H1080" s="48"/>
      <c r="I1080" s="48"/>
      <c r="J1080" s="48"/>
      <c r="K1080" s="1734"/>
      <c r="L1080" s="45"/>
      <c r="M1080" s="48"/>
      <c r="N1080" s="48"/>
      <c r="O1080" s="48"/>
      <c r="P1080" s="48"/>
      <c r="Q1080" s="48"/>
      <c r="R1080" s="48"/>
      <c r="S1080" s="48"/>
      <c r="T1080" s="48"/>
      <c r="U1080" s="48"/>
      <c r="V1080" s="48"/>
      <c r="W1080" s="48"/>
      <c r="X1080" s="48"/>
      <c r="Y1080" s="48"/>
      <c r="Z1080" s="48"/>
    </row>
    <row r="1081" spans="1:26" ht="15.75" customHeight="1">
      <c r="A1081" s="48"/>
      <c r="B1081" s="48"/>
      <c r="C1081" s="48"/>
      <c r="D1081" s="48"/>
      <c r="E1081" s="48"/>
      <c r="F1081" s="48"/>
      <c r="G1081" s="48"/>
      <c r="H1081" s="48"/>
      <c r="I1081" s="48"/>
      <c r="J1081" s="48"/>
      <c r="K1081" s="1734"/>
      <c r="L1081" s="45"/>
      <c r="M1081" s="48"/>
      <c r="N1081" s="48"/>
      <c r="O1081" s="48"/>
      <c r="P1081" s="48"/>
      <c r="Q1081" s="48"/>
      <c r="R1081" s="48"/>
      <c r="S1081" s="48"/>
      <c r="T1081" s="48"/>
      <c r="U1081" s="48"/>
      <c r="V1081" s="48"/>
      <c r="W1081" s="48"/>
      <c r="X1081" s="48"/>
      <c r="Y1081" s="48"/>
      <c r="Z1081" s="48"/>
    </row>
    <row r="1082" spans="1:26" ht="15.75" customHeight="1">
      <c r="A1082" s="48"/>
      <c r="B1082" s="48"/>
      <c r="C1082" s="48"/>
      <c r="D1082" s="48"/>
      <c r="E1082" s="48"/>
      <c r="F1082" s="48"/>
      <c r="G1082" s="48"/>
      <c r="H1082" s="48"/>
      <c r="I1082" s="48"/>
      <c r="J1082" s="48"/>
      <c r="K1082" s="1734"/>
      <c r="L1082" s="45"/>
      <c r="M1082" s="48"/>
      <c r="N1082" s="48"/>
      <c r="O1082" s="48"/>
      <c r="P1082" s="48"/>
      <c r="Q1082" s="48"/>
      <c r="R1082" s="48"/>
      <c r="S1082" s="48"/>
      <c r="T1082" s="48"/>
      <c r="U1082" s="48"/>
      <c r="V1082" s="48"/>
      <c r="W1082" s="48"/>
      <c r="X1082" s="48"/>
      <c r="Y1082" s="48"/>
      <c r="Z1082" s="48"/>
    </row>
    <row r="1083" spans="1:26" ht="15.75" customHeight="1">
      <c r="A1083" s="48"/>
      <c r="B1083" s="48"/>
      <c r="C1083" s="48"/>
      <c r="D1083" s="48"/>
      <c r="E1083" s="48"/>
      <c r="F1083" s="48"/>
      <c r="G1083" s="48"/>
      <c r="H1083" s="48"/>
      <c r="I1083" s="48"/>
      <c r="J1083" s="48"/>
      <c r="K1083" s="1734"/>
      <c r="L1083" s="45"/>
      <c r="M1083" s="48"/>
      <c r="N1083" s="48"/>
      <c r="O1083" s="48"/>
      <c r="P1083" s="48"/>
      <c r="Q1083" s="48"/>
      <c r="R1083" s="48"/>
      <c r="S1083" s="48"/>
      <c r="T1083" s="48"/>
      <c r="U1083" s="48"/>
      <c r="V1083" s="48"/>
      <c r="W1083" s="48"/>
      <c r="X1083" s="48"/>
      <c r="Y1083" s="48"/>
      <c r="Z1083" s="48"/>
    </row>
    <row r="1084" spans="1:26" ht="15.75" customHeight="1">
      <c r="A1084" s="48"/>
      <c r="B1084" s="48"/>
      <c r="C1084" s="48"/>
      <c r="D1084" s="48"/>
      <c r="E1084" s="48"/>
      <c r="F1084" s="48"/>
      <c r="G1084" s="48"/>
      <c r="H1084" s="48"/>
      <c r="I1084" s="48"/>
      <c r="J1084" s="48"/>
      <c r="K1084" s="1734"/>
      <c r="L1084" s="45"/>
      <c r="M1084" s="48"/>
      <c r="N1084" s="48"/>
      <c r="O1084" s="48"/>
      <c r="P1084" s="48"/>
      <c r="Q1084" s="48"/>
      <c r="R1084" s="48"/>
      <c r="S1084" s="48"/>
      <c r="T1084" s="48"/>
      <c r="U1084" s="48"/>
      <c r="V1084" s="48"/>
      <c r="W1084" s="48"/>
      <c r="X1084" s="48"/>
      <c r="Y1084" s="48"/>
      <c r="Z1084" s="48"/>
    </row>
    <row r="1085" spans="1:26" ht="15.75" customHeight="1">
      <c r="A1085" s="48"/>
      <c r="B1085" s="48"/>
      <c r="C1085" s="48"/>
      <c r="D1085" s="48"/>
      <c r="E1085" s="48"/>
      <c r="F1085" s="48"/>
      <c r="G1085" s="48"/>
      <c r="H1085" s="48"/>
      <c r="I1085" s="48"/>
      <c r="J1085" s="48"/>
      <c r="K1085" s="1734"/>
      <c r="L1085" s="45"/>
      <c r="M1085" s="48"/>
      <c r="N1085" s="48"/>
      <c r="O1085" s="48"/>
      <c r="P1085" s="48"/>
      <c r="Q1085" s="48"/>
      <c r="R1085" s="48"/>
      <c r="S1085" s="48"/>
      <c r="T1085" s="48"/>
      <c r="U1085" s="48"/>
      <c r="V1085" s="48"/>
      <c r="W1085" s="48"/>
      <c r="X1085" s="48"/>
      <c r="Y1085" s="48"/>
      <c r="Z1085" s="48"/>
    </row>
    <row r="1086" spans="1:26" ht="15.75" customHeight="1">
      <c r="A1086" s="48"/>
      <c r="B1086" s="48"/>
      <c r="C1086" s="48"/>
      <c r="D1086" s="48"/>
      <c r="E1086" s="48"/>
      <c r="F1086" s="48"/>
      <c r="G1086" s="48"/>
      <c r="H1086" s="48"/>
      <c r="I1086" s="48"/>
      <c r="J1086" s="48"/>
      <c r="K1086" s="1734"/>
      <c r="L1086" s="45"/>
      <c r="M1086" s="48"/>
      <c r="N1086" s="48"/>
      <c r="O1086" s="48"/>
      <c r="P1086" s="48"/>
      <c r="Q1086" s="48"/>
      <c r="R1086" s="48"/>
      <c r="S1086" s="48"/>
      <c r="T1086" s="48"/>
      <c r="U1086" s="48"/>
      <c r="V1086" s="48"/>
      <c r="W1086" s="48"/>
      <c r="X1086" s="48"/>
      <c r="Y1086" s="48"/>
      <c r="Z1086" s="48"/>
    </row>
    <row r="1087" spans="1:26" ht="15.75" customHeight="1">
      <c r="A1087" s="48"/>
      <c r="B1087" s="48"/>
      <c r="C1087" s="48"/>
      <c r="D1087" s="48"/>
      <c r="E1087" s="48"/>
      <c r="F1087" s="48"/>
      <c r="G1087" s="48"/>
      <c r="H1087" s="48"/>
      <c r="I1087" s="48"/>
      <c r="J1087" s="48"/>
      <c r="K1087" s="1734"/>
      <c r="L1087" s="45"/>
      <c r="M1087" s="48"/>
      <c r="N1087" s="48"/>
      <c r="O1087" s="48"/>
      <c r="P1087" s="48"/>
      <c r="Q1087" s="48"/>
      <c r="R1087" s="48"/>
      <c r="S1087" s="48"/>
      <c r="T1087" s="48"/>
      <c r="U1087" s="48"/>
      <c r="V1087" s="48"/>
      <c r="W1087" s="48"/>
      <c r="X1087" s="48"/>
      <c r="Y1087" s="48"/>
      <c r="Z1087" s="48"/>
    </row>
    <row r="1088" spans="1:26" ht="15.75" customHeight="1">
      <c r="A1088" s="48"/>
      <c r="B1088" s="48"/>
      <c r="C1088" s="48"/>
      <c r="D1088" s="48"/>
      <c r="E1088" s="48"/>
      <c r="F1088" s="48"/>
      <c r="G1088" s="48"/>
      <c r="H1088" s="48"/>
      <c r="I1088" s="48"/>
      <c r="J1088" s="48"/>
      <c r="K1088" s="1734"/>
      <c r="L1088" s="45"/>
      <c r="M1088" s="48"/>
      <c r="N1088" s="48"/>
      <c r="O1088" s="48"/>
      <c r="P1088" s="48"/>
      <c r="Q1088" s="48"/>
      <c r="R1088" s="48"/>
      <c r="S1088" s="48"/>
      <c r="T1088" s="48"/>
      <c r="U1088" s="48"/>
      <c r="V1088" s="48"/>
      <c r="W1088" s="48"/>
      <c r="X1088" s="48"/>
      <c r="Y1088" s="48"/>
      <c r="Z1088" s="48"/>
    </row>
    <row r="1089" spans="1:26" ht="15.75" customHeight="1">
      <c r="A1089" s="48"/>
      <c r="B1089" s="48"/>
      <c r="C1089" s="48"/>
      <c r="D1089" s="48"/>
      <c r="E1089" s="48"/>
      <c r="F1089" s="48"/>
      <c r="G1089" s="48"/>
      <c r="H1089" s="48"/>
      <c r="I1089" s="48"/>
      <c r="J1089" s="48"/>
      <c r="K1089" s="1734"/>
      <c r="L1089" s="45"/>
      <c r="M1089" s="48"/>
      <c r="N1089" s="48"/>
      <c r="O1089" s="48"/>
      <c r="P1089" s="48"/>
      <c r="Q1089" s="48"/>
      <c r="R1089" s="48"/>
      <c r="S1089" s="48"/>
      <c r="T1089" s="48"/>
      <c r="U1089" s="48"/>
      <c r="V1089" s="48"/>
      <c r="W1089" s="48"/>
      <c r="X1089" s="48"/>
      <c r="Y1089" s="48"/>
      <c r="Z1089" s="48"/>
    </row>
    <row r="1090" spans="1:26" ht="15.75" customHeight="1">
      <c r="A1090" s="48"/>
      <c r="B1090" s="48"/>
      <c r="C1090" s="48"/>
      <c r="D1090" s="48"/>
      <c r="E1090" s="48"/>
      <c r="F1090" s="48"/>
      <c r="G1090" s="48"/>
      <c r="H1090" s="48"/>
      <c r="I1090" s="48"/>
      <c r="J1090" s="48"/>
      <c r="K1090" s="1734"/>
      <c r="L1090" s="45"/>
      <c r="M1090" s="48"/>
      <c r="N1090" s="48"/>
      <c r="O1090" s="48"/>
      <c r="P1090" s="48"/>
      <c r="Q1090" s="48"/>
      <c r="R1090" s="48"/>
      <c r="S1090" s="48"/>
      <c r="T1090" s="48"/>
      <c r="U1090" s="48"/>
      <c r="V1090" s="48"/>
      <c r="W1090" s="48"/>
      <c r="X1090" s="48"/>
      <c r="Y1090" s="48"/>
      <c r="Z1090" s="48"/>
    </row>
    <row r="1091" spans="1:26" ht="15.75" customHeight="1">
      <c r="A1091" s="48"/>
      <c r="B1091" s="48"/>
      <c r="C1091" s="48"/>
      <c r="D1091" s="48"/>
      <c r="E1091" s="48"/>
      <c r="F1091" s="48"/>
      <c r="G1091" s="48"/>
      <c r="H1091" s="48"/>
      <c r="I1091" s="48"/>
      <c r="J1091" s="48"/>
      <c r="K1091" s="1734"/>
      <c r="L1091" s="45"/>
      <c r="M1091" s="48"/>
      <c r="N1091" s="48"/>
      <c r="O1091" s="48"/>
      <c r="P1091" s="48"/>
      <c r="Q1091" s="48"/>
      <c r="R1091" s="48"/>
      <c r="S1091" s="48"/>
      <c r="T1091" s="48"/>
      <c r="U1091" s="48"/>
      <c r="V1091" s="48"/>
      <c r="W1091" s="48"/>
      <c r="X1091" s="48"/>
      <c r="Y1091" s="48"/>
      <c r="Z1091" s="48"/>
    </row>
    <row r="1092" spans="1:26" ht="15.75" customHeight="1">
      <c r="A1092" s="48"/>
      <c r="B1092" s="48"/>
      <c r="C1092" s="48"/>
      <c r="D1092" s="48"/>
      <c r="E1092" s="48"/>
      <c r="F1092" s="48"/>
      <c r="G1092" s="48"/>
      <c r="H1092" s="48"/>
      <c r="I1092" s="48"/>
      <c r="J1092" s="48"/>
      <c r="K1092" s="1734"/>
      <c r="L1092" s="45"/>
      <c r="M1092" s="48"/>
      <c r="N1092" s="48"/>
      <c r="O1092" s="48"/>
      <c r="P1092" s="48"/>
      <c r="Q1092" s="48"/>
      <c r="R1092" s="48"/>
      <c r="S1092" s="48"/>
      <c r="T1092" s="48"/>
      <c r="U1092" s="48"/>
      <c r="V1092" s="48"/>
      <c r="W1092" s="48"/>
      <c r="X1092" s="48"/>
      <c r="Y1092" s="48"/>
      <c r="Z1092" s="48"/>
    </row>
    <row r="1093" spans="1:26" ht="15.75" customHeight="1">
      <c r="A1093" s="48"/>
      <c r="B1093" s="48"/>
      <c r="C1093" s="48"/>
      <c r="D1093" s="48"/>
      <c r="E1093" s="48"/>
      <c r="F1093" s="48"/>
      <c r="G1093" s="48"/>
      <c r="H1093" s="48"/>
      <c r="I1093" s="48"/>
      <c r="J1093" s="48"/>
      <c r="K1093" s="1734"/>
      <c r="L1093" s="45"/>
      <c r="M1093" s="48"/>
      <c r="N1093" s="48"/>
      <c r="O1093" s="48"/>
      <c r="P1093" s="48"/>
      <c r="Q1093" s="48"/>
      <c r="R1093" s="48"/>
      <c r="S1093" s="48"/>
      <c r="T1093" s="48"/>
      <c r="U1093" s="48"/>
      <c r="V1093" s="48"/>
      <c r="W1093" s="48"/>
      <c r="X1093" s="48"/>
      <c r="Y1093" s="48"/>
      <c r="Z1093" s="48"/>
    </row>
    <row r="1094" spans="1:26" ht="15.75" customHeight="1">
      <c r="A1094" s="48"/>
      <c r="B1094" s="48"/>
      <c r="C1094" s="48"/>
      <c r="D1094" s="48"/>
      <c r="E1094" s="48"/>
      <c r="F1094" s="48"/>
      <c r="G1094" s="48"/>
      <c r="H1094" s="48"/>
      <c r="I1094" s="48"/>
      <c r="J1094" s="48"/>
      <c r="K1094" s="1734"/>
      <c r="L1094" s="45"/>
      <c r="M1094" s="48"/>
      <c r="N1094" s="48"/>
      <c r="O1094" s="48"/>
      <c r="P1094" s="48"/>
      <c r="Q1094" s="48"/>
      <c r="R1094" s="48"/>
      <c r="S1094" s="48"/>
      <c r="T1094" s="48"/>
      <c r="U1094" s="48"/>
      <c r="V1094" s="48"/>
      <c r="W1094" s="48"/>
      <c r="X1094" s="48"/>
      <c r="Y1094" s="48"/>
      <c r="Z1094" s="48"/>
    </row>
    <row r="1095" spans="1:26" ht="15.75" customHeight="1">
      <c r="A1095" s="48"/>
      <c r="B1095" s="48"/>
      <c r="C1095" s="48"/>
      <c r="D1095" s="48"/>
      <c r="E1095" s="48"/>
      <c r="F1095" s="48"/>
      <c r="G1095" s="48"/>
      <c r="H1095" s="48"/>
      <c r="I1095" s="48"/>
      <c r="J1095" s="48"/>
      <c r="K1095" s="1734"/>
      <c r="L1095" s="45"/>
      <c r="M1095" s="48"/>
      <c r="N1095" s="48"/>
      <c r="O1095" s="48"/>
      <c r="P1095" s="48"/>
      <c r="Q1095" s="48"/>
      <c r="R1095" s="48"/>
      <c r="S1095" s="48"/>
      <c r="T1095" s="48"/>
      <c r="U1095" s="48"/>
      <c r="V1095" s="48"/>
      <c r="W1095" s="48"/>
      <c r="X1095" s="48"/>
      <c r="Y1095" s="48"/>
      <c r="Z1095" s="48"/>
    </row>
    <row r="1096" spans="1:26" ht="15.75" customHeight="1">
      <c r="A1096" s="48"/>
      <c r="B1096" s="48"/>
      <c r="C1096" s="48"/>
      <c r="D1096" s="48"/>
      <c r="E1096" s="48"/>
      <c r="F1096" s="48"/>
      <c r="G1096" s="48"/>
      <c r="H1096" s="48"/>
      <c r="I1096" s="48"/>
      <c r="J1096" s="48"/>
      <c r="K1096" s="1734"/>
      <c r="L1096" s="45"/>
      <c r="M1096" s="48"/>
      <c r="N1096" s="48"/>
      <c r="O1096" s="48"/>
      <c r="P1096" s="48"/>
      <c r="Q1096" s="48"/>
      <c r="R1096" s="48"/>
      <c r="S1096" s="48"/>
      <c r="T1096" s="48"/>
      <c r="U1096" s="48"/>
      <c r="V1096" s="48"/>
      <c r="W1096" s="48"/>
      <c r="X1096" s="48"/>
      <c r="Y1096" s="48"/>
      <c r="Z1096" s="48"/>
    </row>
    <row r="1097" spans="1:26" ht="15.75" customHeight="1">
      <c r="A1097" s="48"/>
      <c r="B1097" s="48"/>
      <c r="C1097" s="48"/>
      <c r="D1097" s="48"/>
      <c r="E1097" s="48"/>
      <c r="F1097" s="48"/>
      <c r="G1097" s="48"/>
      <c r="H1097" s="48"/>
      <c r="I1097" s="48"/>
      <c r="J1097" s="48"/>
      <c r="K1097" s="1734"/>
      <c r="L1097" s="45"/>
      <c r="M1097" s="48"/>
      <c r="N1097" s="48"/>
      <c r="O1097" s="48"/>
      <c r="P1097" s="48"/>
      <c r="Q1097" s="48"/>
      <c r="R1097" s="48"/>
      <c r="S1097" s="48"/>
      <c r="T1097" s="48"/>
      <c r="U1097" s="48"/>
      <c r="V1097" s="48"/>
      <c r="W1097" s="48"/>
      <c r="X1097" s="48"/>
      <c r="Y1097" s="48"/>
      <c r="Z1097" s="48"/>
    </row>
    <row r="1098" spans="1:26" ht="15.75" customHeight="1">
      <c r="A1098" s="48"/>
      <c r="B1098" s="48"/>
      <c r="C1098" s="48"/>
      <c r="D1098" s="48"/>
      <c r="E1098" s="48"/>
      <c r="F1098" s="48"/>
      <c r="G1098" s="48"/>
      <c r="H1098" s="48"/>
      <c r="I1098" s="48"/>
      <c r="J1098" s="48"/>
      <c r="K1098" s="1734"/>
      <c r="L1098" s="45"/>
      <c r="M1098" s="48"/>
      <c r="N1098" s="48"/>
      <c r="O1098" s="48"/>
      <c r="P1098" s="48"/>
      <c r="Q1098" s="48"/>
      <c r="R1098" s="48"/>
      <c r="S1098" s="48"/>
      <c r="T1098" s="48"/>
      <c r="U1098" s="48"/>
      <c r="V1098" s="48"/>
      <c r="W1098" s="48"/>
      <c r="X1098" s="48"/>
      <c r="Y1098" s="48"/>
      <c r="Z1098" s="48"/>
    </row>
    <row r="1099" spans="1:26" ht="15.75" customHeight="1">
      <c r="A1099" s="48"/>
      <c r="B1099" s="48"/>
      <c r="C1099" s="48"/>
      <c r="D1099" s="48"/>
      <c r="E1099" s="48"/>
      <c r="F1099" s="48"/>
      <c r="G1099" s="48"/>
      <c r="H1099" s="48"/>
      <c r="I1099" s="48"/>
      <c r="J1099" s="48"/>
      <c r="K1099" s="1734"/>
      <c r="L1099" s="45"/>
      <c r="M1099" s="48"/>
      <c r="N1099" s="48"/>
      <c r="O1099" s="48"/>
      <c r="P1099" s="48"/>
      <c r="Q1099" s="48"/>
      <c r="R1099" s="48"/>
      <c r="S1099" s="48"/>
      <c r="T1099" s="48"/>
      <c r="U1099" s="48"/>
      <c r="V1099" s="48"/>
      <c r="W1099" s="48"/>
      <c r="X1099" s="48"/>
      <c r="Y1099" s="48"/>
      <c r="Z1099" s="48"/>
    </row>
    <row r="1100" spans="1:26" ht="15.75" customHeight="1">
      <c r="A1100" s="48"/>
      <c r="B1100" s="48"/>
      <c r="C1100" s="48"/>
      <c r="D1100" s="48"/>
      <c r="E1100" s="48"/>
      <c r="F1100" s="48"/>
      <c r="G1100" s="48"/>
      <c r="H1100" s="48"/>
      <c r="I1100" s="48"/>
      <c r="J1100" s="48"/>
      <c r="K1100" s="1734"/>
      <c r="L1100" s="45"/>
      <c r="M1100" s="48"/>
      <c r="N1100" s="48"/>
      <c r="O1100" s="48"/>
      <c r="P1100" s="48"/>
      <c r="Q1100" s="48"/>
      <c r="R1100" s="48"/>
      <c r="S1100" s="48"/>
      <c r="T1100" s="48"/>
      <c r="U1100" s="48"/>
      <c r="V1100" s="48"/>
      <c r="W1100" s="48"/>
      <c r="X1100" s="48"/>
      <c r="Y1100" s="48"/>
      <c r="Z1100" s="48"/>
    </row>
    <row r="1101" spans="1:26" ht="15.75" customHeight="1">
      <c r="A1101" s="48"/>
      <c r="B1101" s="48"/>
      <c r="C1101" s="48"/>
      <c r="D1101" s="48"/>
      <c r="E1101" s="48"/>
      <c r="F1101" s="48"/>
      <c r="G1101" s="48"/>
      <c r="H1101" s="48"/>
      <c r="I1101" s="48"/>
      <c r="J1101" s="48"/>
      <c r="K1101" s="1734"/>
      <c r="L1101" s="45"/>
      <c r="M1101" s="48"/>
      <c r="N1101" s="48"/>
      <c r="O1101" s="48"/>
      <c r="P1101" s="48"/>
      <c r="Q1101" s="48"/>
      <c r="R1101" s="48"/>
      <c r="S1101" s="48"/>
      <c r="T1101" s="48"/>
      <c r="U1101" s="48"/>
      <c r="V1101" s="48"/>
      <c r="W1101" s="48"/>
      <c r="X1101" s="48"/>
      <c r="Y1101" s="48"/>
      <c r="Z1101" s="48"/>
    </row>
    <row r="1102" spans="1:26" ht="15.75" customHeight="1">
      <c r="A1102" s="48"/>
      <c r="B1102" s="48"/>
      <c r="C1102" s="48"/>
      <c r="D1102" s="48"/>
      <c r="E1102" s="48"/>
      <c r="F1102" s="48"/>
      <c r="G1102" s="48"/>
      <c r="H1102" s="48"/>
      <c r="I1102" s="48"/>
      <c r="J1102" s="48"/>
      <c r="K1102" s="1734"/>
      <c r="L1102" s="45"/>
      <c r="M1102" s="48"/>
      <c r="N1102" s="48"/>
      <c r="O1102" s="48"/>
      <c r="P1102" s="48"/>
      <c r="Q1102" s="48"/>
      <c r="R1102" s="48"/>
      <c r="S1102" s="48"/>
      <c r="T1102" s="48"/>
      <c r="U1102" s="48"/>
      <c r="V1102" s="48"/>
      <c r="W1102" s="48"/>
      <c r="X1102" s="48"/>
      <c r="Y1102" s="48"/>
      <c r="Z1102" s="48"/>
    </row>
    <row r="1103" spans="1:26" ht="15.75" customHeight="1">
      <c r="A1103" s="48"/>
      <c r="B1103" s="48"/>
      <c r="C1103" s="48"/>
      <c r="D1103" s="48"/>
      <c r="E1103" s="48"/>
      <c r="F1103" s="48"/>
      <c r="G1103" s="48"/>
      <c r="H1103" s="48"/>
      <c r="I1103" s="48"/>
      <c r="J1103" s="48"/>
      <c r="K1103" s="1734"/>
      <c r="L1103" s="45"/>
      <c r="M1103" s="48"/>
      <c r="N1103" s="48"/>
      <c r="O1103" s="48"/>
      <c r="P1103" s="48"/>
      <c r="Q1103" s="48"/>
      <c r="R1103" s="48"/>
      <c r="S1103" s="48"/>
      <c r="T1103" s="48"/>
      <c r="U1103" s="48"/>
      <c r="V1103" s="48"/>
      <c r="W1103" s="48"/>
      <c r="X1103" s="48"/>
      <c r="Y1103" s="48"/>
      <c r="Z1103" s="48"/>
    </row>
    <row r="1104" spans="1:26" ht="15.75" customHeight="1">
      <c r="A1104" s="48"/>
      <c r="B1104" s="48"/>
      <c r="C1104" s="48"/>
      <c r="D1104" s="48"/>
      <c r="E1104" s="48"/>
      <c r="F1104" s="48"/>
      <c r="G1104" s="48"/>
      <c r="H1104" s="48"/>
      <c r="I1104" s="48"/>
      <c r="J1104" s="48"/>
      <c r="K1104" s="1734"/>
      <c r="L1104" s="45"/>
      <c r="M1104" s="48"/>
      <c r="N1104" s="48"/>
      <c r="O1104" s="48"/>
      <c r="P1104" s="48"/>
      <c r="Q1104" s="48"/>
      <c r="R1104" s="48"/>
      <c r="S1104" s="48"/>
      <c r="T1104" s="48"/>
      <c r="U1104" s="48"/>
      <c r="V1104" s="48"/>
      <c r="W1104" s="48"/>
      <c r="X1104" s="48"/>
      <c r="Y1104" s="48"/>
      <c r="Z1104" s="48"/>
    </row>
    <row r="1105" spans="1:26" ht="15.75" customHeight="1">
      <c r="A1105" s="48"/>
      <c r="B1105" s="48"/>
      <c r="C1105" s="48"/>
      <c r="D1105" s="48"/>
      <c r="E1105" s="48"/>
      <c r="F1105" s="48"/>
      <c r="G1105" s="48"/>
      <c r="H1105" s="48"/>
      <c r="I1105" s="48"/>
      <c r="J1105" s="48"/>
      <c r="K1105" s="1734"/>
      <c r="L1105" s="45"/>
      <c r="M1105" s="48"/>
      <c r="N1105" s="48"/>
      <c r="O1105" s="48"/>
      <c r="P1105" s="48"/>
      <c r="Q1105" s="48"/>
      <c r="R1105" s="48"/>
      <c r="S1105" s="48"/>
      <c r="T1105" s="48"/>
      <c r="U1105" s="48"/>
      <c r="V1105" s="48"/>
      <c r="W1105" s="48"/>
      <c r="X1105" s="48"/>
      <c r="Y1105" s="48"/>
      <c r="Z1105" s="48"/>
    </row>
    <row r="1106" spans="1:26" ht="15.75" customHeight="1">
      <c r="A1106" s="48"/>
      <c r="B1106" s="48"/>
      <c r="C1106" s="48"/>
      <c r="D1106" s="48"/>
      <c r="E1106" s="48"/>
      <c r="F1106" s="48"/>
      <c r="G1106" s="48"/>
      <c r="H1106" s="48"/>
      <c r="I1106" s="48"/>
      <c r="J1106" s="48"/>
      <c r="K1106" s="1734"/>
      <c r="L1106" s="45"/>
      <c r="M1106" s="48"/>
      <c r="N1106" s="48"/>
      <c r="O1106" s="48"/>
      <c r="P1106" s="48"/>
      <c r="Q1106" s="48"/>
      <c r="R1106" s="48"/>
      <c r="S1106" s="48"/>
      <c r="T1106" s="48"/>
      <c r="U1106" s="48"/>
      <c r="V1106" s="48"/>
      <c r="W1106" s="48"/>
      <c r="X1106" s="48"/>
      <c r="Y1106" s="48"/>
      <c r="Z1106" s="48"/>
    </row>
    <row r="1107" spans="1:26" ht="15.75" customHeight="1">
      <c r="A1107" s="48"/>
      <c r="B1107" s="48"/>
      <c r="C1107" s="48"/>
      <c r="D1107" s="48"/>
      <c r="E1107" s="48"/>
      <c r="F1107" s="48"/>
      <c r="G1107" s="48"/>
      <c r="H1107" s="48"/>
      <c r="I1107" s="48"/>
      <c r="J1107" s="48"/>
      <c r="K1107" s="1734"/>
      <c r="L1107" s="45"/>
      <c r="M1107" s="48"/>
      <c r="N1107" s="48"/>
      <c r="O1107" s="48"/>
      <c r="P1107" s="48"/>
      <c r="Q1107" s="48"/>
      <c r="R1107" s="48"/>
      <c r="S1107" s="48"/>
      <c r="T1107" s="48"/>
      <c r="U1107" s="48"/>
      <c r="V1107" s="48"/>
      <c r="W1107" s="48"/>
      <c r="X1107" s="48"/>
      <c r="Y1107" s="48"/>
      <c r="Z1107" s="48"/>
    </row>
    <row r="1108" spans="1:26" ht="15.75" customHeight="1">
      <c r="A1108" s="48"/>
      <c r="B1108" s="48"/>
      <c r="C1108" s="48"/>
      <c r="D1108" s="48"/>
      <c r="E1108" s="48"/>
      <c r="F1108" s="48"/>
      <c r="G1108" s="48"/>
      <c r="H1108" s="48"/>
      <c r="I1108" s="48"/>
      <c r="J1108" s="48"/>
      <c r="K1108" s="1734"/>
      <c r="L1108" s="45"/>
      <c r="M1108" s="48"/>
      <c r="N1108" s="48"/>
      <c r="O1108" s="48"/>
      <c r="P1108" s="48"/>
      <c r="Q1108" s="48"/>
      <c r="R1108" s="48"/>
      <c r="S1108" s="48"/>
      <c r="T1108" s="48"/>
      <c r="U1108" s="48"/>
      <c r="V1108" s="48"/>
      <c r="W1108" s="48"/>
      <c r="X1108" s="48"/>
      <c r="Y1108" s="48"/>
      <c r="Z1108" s="48"/>
    </row>
    <row r="1109" spans="1:26" ht="15.75" customHeight="1">
      <c r="A1109" s="48"/>
      <c r="B1109" s="48"/>
      <c r="C1109" s="48"/>
      <c r="D1109" s="48"/>
      <c r="E1109" s="48"/>
      <c r="F1109" s="48"/>
      <c r="G1109" s="48"/>
      <c r="H1109" s="48"/>
      <c r="I1109" s="48"/>
      <c r="J1109" s="48"/>
      <c r="K1109" s="1734"/>
      <c r="L1109" s="45"/>
      <c r="M1109" s="48"/>
      <c r="N1109" s="48"/>
      <c r="O1109" s="48"/>
      <c r="P1109" s="48"/>
      <c r="Q1109" s="48"/>
      <c r="R1109" s="48"/>
      <c r="S1109" s="48"/>
      <c r="T1109" s="48"/>
      <c r="U1109" s="48"/>
      <c r="V1109" s="48"/>
      <c r="W1109" s="48"/>
      <c r="X1109" s="48"/>
      <c r="Y1109" s="48"/>
      <c r="Z1109" s="48"/>
    </row>
    <row r="1110" spans="1:26" ht="15.75" customHeight="1">
      <c r="A1110" s="48"/>
      <c r="B1110" s="48"/>
      <c r="C1110" s="48"/>
      <c r="D1110" s="48"/>
      <c r="E1110" s="48"/>
      <c r="F1110" s="48"/>
      <c r="G1110" s="48"/>
      <c r="H1110" s="48"/>
      <c r="I1110" s="48"/>
      <c r="J1110" s="48"/>
      <c r="K1110" s="1734"/>
      <c r="L1110" s="45"/>
      <c r="M1110" s="48"/>
      <c r="N1110" s="48"/>
      <c r="O1110" s="48"/>
      <c r="P1110" s="48"/>
      <c r="Q1110" s="48"/>
      <c r="R1110" s="48"/>
      <c r="S1110" s="48"/>
      <c r="T1110" s="48"/>
      <c r="U1110" s="48"/>
      <c r="V1110" s="48"/>
      <c r="W1110" s="48"/>
      <c r="X1110" s="48"/>
      <c r="Y1110" s="48"/>
      <c r="Z1110" s="48"/>
    </row>
    <row r="1111" spans="1:26" ht="15.75" customHeight="1">
      <c r="A1111" s="48"/>
      <c r="B1111" s="48"/>
      <c r="C1111" s="48"/>
      <c r="D1111" s="48"/>
      <c r="E1111" s="48"/>
      <c r="F1111" s="48"/>
      <c r="G1111" s="48"/>
      <c r="H1111" s="48"/>
      <c r="I1111" s="48"/>
      <c r="J1111" s="48"/>
      <c r="K1111" s="1734"/>
      <c r="L1111" s="45"/>
      <c r="M1111" s="48"/>
      <c r="N1111" s="48"/>
      <c r="O1111" s="48"/>
      <c r="P1111" s="48"/>
      <c r="Q1111" s="48"/>
      <c r="R1111" s="48"/>
      <c r="S1111" s="48"/>
      <c r="T1111" s="48"/>
      <c r="U1111" s="48"/>
      <c r="V1111" s="48"/>
      <c r="W1111" s="48"/>
      <c r="X1111" s="48"/>
      <c r="Y1111" s="48"/>
      <c r="Z1111" s="48"/>
    </row>
    <row r="1112" spans="1:26" ht="15.75" customHeight="1">
      <c r="A1112" s="48"/>
      <c r="B1112" s="48"/>
      <c r="C1112" s="48"/>
      <c r="D1112" s="48"/>
      <c r="E1112" s="48"/>
      <c r="F1112" s="48"/>
      <c r="G1112" s="48"/>
      <c r="H1112" s="48"/>
      <c r="I1112" s="48"/>
      <c r="J1112" s="48"/>
      <c r="K1112" s="1734"/>
      <c r="L1112" s="45"/>
      <c r="M1112" s="48"/>
      <c r="N1112" s="48"/>
      <c r="O1112" s="48"/>
      <c r="P1112" s="48"/>
      <c r="Q1112" s="48"/>
      <c r="R1112" s="48"/>
      <c r="S1112" s="48"/>
      <c r="T1112" s="48"/>
      <c r="U1112" s="48"/>
      <c r="V1112" s="48"/>
      <c r="W1112" s="48"/>
      <c r="X1112" s="48"/>
      <c r="Y1112" s="48"/>
      <c r="Z1112" s="48"/>
    </row>
    <row r="1113" spans="1:26" ht="15.75" customHeight="1">
      <c r="A1113" s="48"/>
      <c r="B1113" s="48"/>
      <c r="C1113" s="48"/>
      <c r="D1113" s="48"/>
      <c r="E1113" s="48"/>
      <c r="F1113" s="48"/>
      <c r="G1113" s="48"/>
      <c r="H1113" s="48"/>
      <c r="I1113" s="48"/>
      <c r="J1113" s="48"/>
      <c r="K1113" s="1734"/>
      <c r="L1113" s="45"/>
      <c r="M1113" s="48"/>
      <c r="N1113" s="48"/>
      <c r="O1113" s="48"/>
      <c r="P1113" s="48"/>
      <c r="Q1113" s="48"/>
      <c r="R1113" s="48"/>
      <c r="S1113" s="48"/>
      <c r="T1113" s="48"/>
      <c r="U1113" s="48"/>
      <c r="V1113" s="48"/>
      <c r="W1113" s="48"/>
      <c r="X1113" s="48"/>
      <c r="Y1113" s="48"/>
      <c r="Z1113" s="48"/>
    </row>
    <row r="1114" spans="1:26" ht="15.75" customHeight="1">
      <c r="A1114" s="48"/>
      <c r="B1114" s="48"/>
      <c r="C1114" s="48"/>
      <c r="D1114" s="48"/>
      <c r="E1114" s="48"/>
      <c r="F1114" s="48"/>
      <c r="G1114" s="48"/>
      <c r="H1114" s="48"/>
      <c r="I1114" s="48"/>
      <c r="J1114" s="48"/>
      <c r="K1114" s="1734"/>
      <c r="L1114" s="45"/>
      <c r="M1114" s="48"/>
      <c r="N1114" s="48"/>
      <c r="O1114" s="48"/>
      <c r="P1114" s="48"/>
      <c r="Q1114" s="48"/>
      <c r="R1114" s="48"/>
      <c r="S1114" s="48"/>
      <c r="T1114" s="48"/>
      <c r="U1114" s="48"/>
      <c r="V1114" s="48"/>
      <c r="W1114" s="48"/>
      <c r="X1114" s="48"/>
      <c r="Y1114" s="48"/>
      <c r="Z1114" s="48"/>
    </row>
    <row r="1115" spans="1:26" ht="15.75" customHeight="1">
      <c r="A1115" s="48"/>
      <c r="B1115" s="48"/>
      <c r="C1115" s="48"/>
      <c r="D1115" s="48"/>
      <c r="E1115" s="48"/>
      <c r="F1115" s="48"/>
      <c r="G1115" s="48"/>
      <c r="H1115" s="48"/>
      <c r="I1115" s="48"/>
      <c r="J1115" s="48"/>
      <c r="K1115" s="1734"/>
      <c r="L1115" s="45"/>
      <c r="M1115" s="48"/>
      <c r="N1115" s="48"/>
      <c r="O1115" s="48"/>
      <c r="P1115" s="48"/>
      <c r="Q1115" s="48"/>
      <c r="R1115" s="48"/>
      <c r="S1115" s="48"/>
      <c r="T1115" s="48"/>
      <c r="U1115" s="48"/>
      <c r="V1115" s="48"/>
      <c r="W1115" s="48"/>
      <c r="X1115" s="48"/>
      <c r="Y1115" s="48"/>
      <c r="Z1115" s="48"/>
    </row>
    <row r="1116" spans="1:26" ht="15.75" customHeight="1">
      <c r="A1116" s="48"/>
      <c r="B1116" s="48"/>
      <c r="C1116" s="48"/>
      <c r="D1116" s="48"/>
      <c r="E1116" s="48"/>
      <c r="F1116" s="48"/>
      <c r="G1116" s="48"/>
      <c r="H1116" s="48"/>
      <c r="I1116" s="48"/>
      <c r="J1116" s="48"/>
      <c r="K1116" s="1734"/>
      <c r="L1116" s="45"/>
      <c r="M1116" s="48"/>
      <c r="N1116" s="48"/>
      <c r="O1116" s="48"/>
      <c r="P1116" s="48"/>
      <c r="Q1116" s="48"/>
      <c r="R1116" s="48"/>
      <c r="S1116" s="48"/>
      <c r="T1116" s="48"/>
      <c r="U1116" s="48"/>
      <c r="V1116" s="48"/>
      <c r="W1116" s="48"/>
      <c r="X1116" s="48"/>
      <c r="Y1116" s="48"/>
      <c r="Z1116" s="48"/>
    </row>
    <row r="1117" spans="1:26" ht="15.75" customHeight="1">
      <c r="A1117" s="48"/>
      <c r="B1117" s="48"/>
      <c r="C1117" s="48"/>
      <c r="D1117" s="48"/>
      <c r="E1117" s="48"/>
      <c r="F1117" s="48"/>
      <c r="G1117" s="48"/>
      <c r="H1117" s="48"/>
      <c r="I1117" s="48"/>
      <c r="J1117" s="48"/>
      <c r="K1117" s="1734"/>
      <c r="L1117" s="45"/>
      <c r="M1117" s="48"/>
      <c r="N1117" s="48"/>
      <c r="O1117" s="48"/>
      <c r="P1117" s="48"/>
      <c r="Q1117" s="48"/>
      <c r="R1117" s="48"/>
      <c r="S1117" s="48"/>
      <c r="T1117" s="48"/>
      <c r="U1117" s="48"/>
      <c r="V1117" s="48"/>
      <c r="W1117" s="48"/>
      <c r="X1117" s="48"/>
      <c r="Y1117" s="48"/>
      <c r="Z1117" s="48"/>
    </row>
    <row r="1118" spans="1:26" ht="15.75" customHeight="1">
      <c r="A1118" s="48"/>
      <c r="B1118" s="48"/>
      <c r="C1118" s="48"/>
      <c r="D1118" s="48"/>
      <c r="E1118" s="48"/>
      <c r="F1118" s="48"/>
      <c r="G1118" s="48"/>
      <c r="H1118" s="48"/>
      <c r="I1118" s="48"/>
      <c r="J1118" s="48"/>
      <c r="K1118" s="1734"/>
      <c r="L1118" s="45"/>
      <c r="M1118" s="48"/>
      <c r="N1118" s="48"/>
      <c r="O1118" s="48"/>
      <c r="P1118" s="48"/>
      <c r="Q1118" s="48"/>
      <c r="R1118" s="48"/>
      <c r="S1118" s="48"/>
      <c r="T1118" s="48"/>
      <c r="U1118" s="48"/>
      <c r="V1118" s="48"/>
      <c r="W1118" s="48"/>
      <c r="X1118" s="48"/>
      <c r="Y1118" s="48"/>
      <c r="Z1118" s="48"/>
    </row>
    <row r="1119" spans="1:26" ht="15.75" customHeight="1">
      <c r="A1119" s="48"/>
      <c r="B1119" s="48"/>
      <c r="C1119" s="48"/>
      <c r="D1119" s="48"/>
      <c r="E1119" s="48"/>
      <c r="F1119" s="48"/>
      <c r="G1119" s="48"/>
      <c r="H1119" s="48"/>
      <c r="I1119" s="48"/>
      <c r="J1119" s="48"/>
      <c r="K1119" s="1734"/>
      <c r="L1119" s="45"/>
      <c r="M1119" s="48"/>
      <c r="N1119" s="48"/>
      <c r="O1119" s="48"/>
      <c r="P1119" s="48"/>
      <c r="Q1119" s="48"/>
      <c r="R1119" s="48"/>
      <c r="S1119" s="48"/>
      <c r="T1119" s="48"/>
      <c r="U1119" s="48"/>
      <c r="V1119" s="48"/>
      <c r="W1119" s="48"/>
      <c r="X1119" s="48"/>
      <c r="Y1119" s="48"/>
      <c r="Z1119" s="48"/>
    </row>
    <row r="1120" spans="1:26" ht="15.75" customHeight="1">
      <c r="A1120" s="48"/>
      <c r="B1120" s="48"/>
      <c r="C1120" s="48"/>
      <c r="D1120" s="48"/>
      <c r="E1120" s="48"/>
      <c r="F1120" s="48"/>
      <c r="G1120" s="48"/>
      <c r="H1120" s="48"/>
      <c r="I1120" s="48"/>
      <c r="J1120" s="48"/>
      <c r="K1120" s="1734"/>
      <c r="L1120" s="45"/>
      <c r="M1120" s="48"/>
      <c r="N1120" s="48"/>
      <c r="O1120" s="48"/>
      <c r="P1120" s="48"/>
      <c r="Q1120" s="48"/>
      <c r="R1120" s="48"/>
      <c r="S1120" s="48"/>
      <c r="T1120" s="48"/>
      <c r="U1120" s="48"/>
      <c r="V1120" s="48"/>
      <c r="W1120" s="48"/>
      <c r="X1120" s="48"/>
      <c r="Y1120" s="48"/>
      <c r="Z1120" s="48"/>
    </row>
    <row r="1121" spans="1:26" ht="15.75" customHeight="1">
      <c r="A1121" s="48"/>
      <c r="B1121" s="48"/>
      <c r="C1121" s="48"/>
      <c r="D1121" s="48"/>
      <c r="E1121" s="48"/>
      <c r="F1121" s="48"/>
      <c r="G1121" s="48"/>
      <c r="H1121" s="48"/>
      <c r="I1121" s="48"/>
      <c r="J1121" s="48"/>
      <c r="K1121" s="1734"/>
      <c r="L1121" s="45"/>
      <c r="M1121" s="48"/>
      <c r="N1121" s="48"/>
      <c r="O1121" s="48"/>
      <c r="P1121" s="48"/>
      <c r="Q1121" s="48"/>
      <c r="R1121" s="48"/>
      <c r="S1121" s="48"/>
      <c r="T1121" s="48"/>
      <c r="U1121" s="48"/>
      <c r="V1121" s="48"/>
      <c r="W1121" s="48"/>
      <c r="X1121" s="48"/>
      <c r="Y1121" s="48"/>
      <c r="Z1121" s="48"/>
    </row>
    <row r="1122" spans="1:26" ht="15.75" customHeight="1">
      <c r="A1122" s="48"/>
      <c r="B1122" s="48"/>
      <c r="C1122" s="48"/>
      <c r="D1122" s="48"/>
      <c r="E1122" s="48"/>
      <c r="F1122" s="48"/>
      <c r="G1122" s="48"/>
      <c r="H1122" s="48"/>
      <c r="I1122" s="48"/>
      <c r="J1122" s="48"/>
      <c r="K1122" s="1734"/>
      <c r="L1122" s="45"/>
      <c r="M1122" s="48"/>
      <c r="N1122" s="48"/>
      <c r="O1122" s="48"/>
      <c r="P1122" s="48"/>
      <c r="Q1122" s="48"/>
      <c r="R1122" s="48"/>
      <c r="S1122" s="48"/>
      <c r="T1122" s="48"/>
      <c r="U1122" s="48"/>
      <c r="V1122" s="48"/>
      <c r="W1122" s="48"/>
      <c r="X1122" s="48"/>
      <c r="Y1122" s="48"/>
      <c r="Z1122" s="48"/>
    </row>
    <row r="1123" spans="1:26" ht="15.75" customHeight="1">
      <c r="A1123" s="48"/>
      <c r="B1123" s="48"/>
      <c r="C1123" s="48"/>
      <c r="D1123" s="48"/>
      <c r="E1123" s="48"/>
      <c r="F1123" s="48"/>
      <c r="G1123" s="48"/>
      <c r="H1123" s="48"/>
      <c r="I1123" s="48"/>
      <c r="J1123" s="48"/>
      <c r="K1123" s="1734"/>
      <c r="L1123" s="45"/>
      <c r="M1123" s="48"/>
      <c r="N1123" s="48"/>
      <c r="O1123" s="48"/>
      <c r="P1123" s="48"/>
      <c r="Q1123" s="48"/>
      <c r="R1123" s="48"/>
      <c r="S1123" s="48"/>
      <c r="T1123" s="48"/>
      <c r="U1123" s="48"/>
      <c r="V1123" s="48"/>
      <c r="W1123" s="48"/>
      <c r="X1123" s="48"/>
      <c r="Y1123" s="48"/>
      <c r="Z1123" s="48"/>
    </row>
    <row r="1124" spans="1:26" ht="15.75" customHeight="1">
      <c r="A1124" s="48"/>
      <c r="B1124" s="48"/>
      <c r="C1124" s="48"/>
      <c r="D1124" s="48"/>
      <c r="E1124" s="48"/>
      <c r="F1124" s="48"/>
      <c r="G1124" s="48"/>
      <c r="H1124" s="48"/>
      <c r="I1124" s="48"/>
      <c r="J1124" s="48"/>
      <c r="K1124" s="1734"/>
      <c r="L1124" s="45"/>
      <c r="M1124" s="48"/>
      <c r="N1124" s="48"/>
      <c r="O1124" s="48"/>
      <c r="P1124" s="48"/>
      <c r="Q1124" s="48"/>
      <c r="R1124" s="48"/>
      <c r="S1124" s="48"/>
      <c r="T1124" s="48"/>
      <c r="U1124" s="48"/>
      <c r="V1124" s="48"/>
      <c r="W1124" s="48"/>
      <c r="X1124" s="48"/>
      <c r="Y1124" s="48"/>
      <c r="Z1124" s="48"/>
    </row>
    <row r="1125" spans="1:26" ht="15.75" customHeight="1">
      <c r="A1125" s="48"/>
      <c r="B1125" s="48"/>
      <c r="C1125" s="48"/>
      <c r="D1125" s="48"/>
      <c r="E1125" s="48"/>
      <c r="F1125" s="48"/>
      <c r="G1125" s="48"/>
      <c r="H1125" s="48"/>
      <c r="I1125" s="48"/>
      <c r="J1125" s="48"/>
      <c r="K1125" s="1734"/>
      <c r="L1125" s="45"/>
      <c r="M1125" s="48"/>
      <c r="N1125" s="48"/>
      <c r="O1125" s="48"/>
      <c r="P1125" s="48"/>
      <c r="Q1125" s="48"/>
      <c r="R1125" s="48"/>
      <c r="S1125" s="48"/>
      <c r="T1125" s="48"/>
      <c r="U1125" s="48"/>
      <c r="V1125" s="48"/>
      <c r="W1125" s="48"/>
      <c r="X1125" s="48"/>
      <c r="Y1125" s="48"/>
      <c r="Z1125" s="48"/>
    </row>
    <row r="1126" spans="1:26" ht="15.75" customHeight="1">
      <c r="A1126" s="48"/>
      <c r="B1126" s="48"/>
      <c r="C1126" s="48"/>
      <c r="D1126" s="48"/>
      <c r="E1126" s="48"/>
      <c r="F1126" s="48"/>
      <c r="G1126" s="48"/>
      <c r="H1126" s="48"/>
      <c r="I1126" s="48"/>
      <c r="J1126" s="48"/>
      <c r="K1126" s="1734"/>
      <c r="L1126" s="45"/>
      <c r="M1126" s="48"/>
      <c r="N1126" s="48"/>
      <c r="O1126" s="48"/>
      <c r="P1126" s="48"/>
      <c r="Q1126" s="48"/>
      <c r="R1126" s="48"/>
      <c r="S1126" s="48"/>
      <c r="T1126" s="48"/>
      <c r="U1126" s="48"/>
      <c r="V1126" s="48"/>
      <c r="W1126" s="48"/>
      <c r="X1126" s="48"/>
      <c r="Y1126" s="48"/>
      <c r="Z1126" s="48"/>
    </row>
    <row r="1127" spans="1:26" ht="15.75" customHeight="1">
      <c r="A1127" s="48"/>
      <c r="B1127" s="48"/>
      <c r="C1127" s="48"/>
      <c r="D1127" s="48"/>
      <c r="E1127" s="48"/>
      <c r="F1127" s="48"/>
      <c r="G1127" s="48"/>
      <c r="H1127" s="48"/>
      <c r="I1127" s="48"/>
      <c r="J1127" s="48"/>
      <c r="K1127" s="1734"/>
      <c r="L1127" s="45"/>
      <c r="M1127" s="48"/>
      <c r="N1127" s="48"/>
      <c r="O1127" s="48"/>
      <c r="P1127" s="48"/>
      <c r="Q1127" s="48"/>
      <c r="R1127" s="48"/>
      <c r="S1127" s="48"/>
      <c r="T1127" s="48"/>
      <c r="U1127" s="48"/>
      <c r="V1127" s="48"/>
      <c r="W1127" s="48"/>
      <c r="X1127" s="48"/>
      <c r="Y1127" s="48"/>
      <c r="Z1127" s="48"/>
    </row>
    <row r="1128" spans="1:26" ht="15.75" customHeight="1">
      <c r="A1128" s="48"/>
      <c r="B1128" s="48"/>
      <c r="C1128" s="48"/>
      <c r="D1128" s="48"/>
      <c r="E1128" s="48"/>
      <c r="F1128" s="48"/>
      <c r="G1128" s="48"/>
      <c r="H1128" s="48"/>
      <c r="I1128" s="48"/>
      <c r="J1128" s="48"/>
      <c r="K1128" s="1734"/>
      <c r="L1128" s="45"/>
      <c r="M1128" s="48"/>
      <c r="N1128" s="48"/>
      <c r="O1128" s="48"/>
      <c r="P1128" s="48"/>
      <c r="Q1128" s="48"/>
      <c r="R1128" s="48"/>
      <c r="S1128" s="48"/>
      <c r="T1128" s="48"/>
      <c r="U1128" s="48"/>
      <c r="V1128" s="48"/>
      <c r="W1128" s="48"/>
      <c r="X1128" s="48"/>
      <c r="Y1128" s="48"/>
      <c r="Z1128" s="48"/>
    </row>
    <row r="1129" spans="1:26" ht="15.75" customHeight="1">
      <c r="A1129" s="48"/>
      <c r="B1129" s="48"/>
      <c r="C1129" s="48"/>
      <c r="D1129" s="48"/>
      <c r="E1129" s="48"/>
      <c r="F1129" s="48"/>
      <c r="G1129" s="48"/>
      <c r="H1129" s="48"/>
      <c r="I1129" s="48"/>
      <c r="J1129" s="48"/>
      <c r="K1129" s="1734"/>
      <c r="L1129" s="45"/>
      <c r="M1129" s="48"/>
      <c r="N1129" s="48"/>
      <c r="O1129" s="48"/>
      <c r="P1129" s="48"/>
      <c r="Q1129" s="48"/>
      <c r="R1129" s="48"/>
      <c r="S1129" s="48"/>
      <c r="T1129" s="48"/>
      <c r="U1129" s="48"/>
      <c r="V1129" s="48"/>
      <c r="W1129" s="48"/>
      <c r="X1129" s="48"/>
      <c r="Y1129" s="48"/>
      <c r="Z1129" s="48"/>
    </row>
    <row r="1130" spans="1:26" ht="15.75" customHeight="1">
      <c r="A1130" s="48"/>
      <c r="B1130" s="48"/>
      <c r="C1130" s="48"/>
      <c r="D1130" s="48"/>
      <c r="E1130" s="48"/>
      <c r="F1130" s="48"/>
      <c r="G1130" s="48"/>
      <c r="H1130" s="48"/>
      <c r="I1130" s="48"/>
      <c r="J1130" s="48"/>
      <c r="K1130" s="1734"/>
      <c r="L1130" s="45"/>
      <c r="M1130" s="48"/>
      <c r="N1130" s="48"/>
      <c r="O1130" s="48"/>
      <c r="P1130" s="48"/>
      <c r="Q1130" s="48"/>
      <c r="R1130" s="48"/>
      <c r="S1130" s="48"/>
      <c r="T1130" s="48"/>
      <c r="U1130" s="48"/>
      <c r="V1130" s="48"/>
      <c r="W1130" s="48"/>
      <c r="X1130" s="48"/>
      <c r="Y1130" s="48"/>
      <c r="Z1130" s="48"/>
    </row>
    <row r="1131" spans="1:26" ht="15.75" customHeight="1">
      <c r="A1131" s="48"/>
      <c r="B1131" s="48"/>
      <c r="C1131" s="48"/>
      <c r="D1131" s="48"/>
      <c r="E1131" s="48"/>
      <c r="F1131" s="48"/>
      <c r="G1131" s="48"/>
      <c r="H1131" s="48"/>
      <c r="I1131" s="48"/>
      <c r="J1131" s="48"/>
      <c r="K1131" s="1734"/>
      <c r="L1131" s="45"/>
      <c r="M1131" s="48"/>
      <c r="N1131" s="48"/>
      <c r="O1131" s="48"/>
      <c r="P1131" s="48"/>
      <c r="Q1131" s="48"/>
      <c r="R1131" s="48"/>
      <c r="S1131" s="48"/>
      <c r="T1131" s="48"/>
      <c r="U1131" s="48"/>
      <c r="V1131" s="48"/>
      <c r="W1131" s="48"/>
      <c r="X1131" s="48"/>
      <c r="Y1131" s="48"/>
      <c r="Z1131" s="48"/>
    </row>
    <row r="1132" spans="1:26" ht="15.75" customHeight="1">
      <c r="A1132" s="48"/>
      <c r="B1132" s="48"/>
      <c r="C1132" s="48"/>
      <c r="D1132" s="48"/>
      <c r="E1132" s="48"/>
      <c r="F1132" s="48"/>
      <c r="G1132" s="48"/>
      <c r="H1132" s="48"/>
      <c r="I1132" s="48"/>
      <c r="J1132" s="48"/>
      <c r="K1132" s="1734"/>
      <c r="L1132" s="45"/>
      <c r="M1132" s="48"/>
      <c r="N1132" s="48"/>
      <c r="O1132" s="48"/>
      <c r="P1132" s="48"/>
      <c r="Q1132" s="48"/>
      <c r="R1132" s="48"/>
      <c r="S1132" s="48"/>
      <c r="T1132" s="48"/>
      <c r="U1132" s="48"/>
      <c r="V1132" s="48"/>
      <c r="W1132" s="48"/>
      <c r="X1132" s="48"/>
      <c r="Y1132" s="48"/>
      <c r="Z1132" s="48"/>
    </row>
    <row r="1133" spans="1:26" ht="15.75" customHeight="1">
      <c r="A1133" s="48"/>
      <c r="B1133" s="48"/>
      <c r="C1133" s="48"/>
      <c r="D1133" s="48"/>
      <c r="E1133" s="48"/>
      <c r="F1133" s="48"/>
      <c r="G1133" s="48"/>
      <c r="H1133" s="48"/>
      <c r="I1133" s="48"/>
      <c r="J1133" s="48"/>
      <c r="K1133" s="1734"/>
      <c r="L1133" s="45"/>
      <c r="M1133" s="48"/>
      <c r="N1133" s="48"/>
      <c r="O1133" s="48"/>
      <c r="P1133" s="48"/>
      <c r="Q1133" s="48"/>
      <c r="R1133" s="48"/>
      <c r="S1133" s="48"/>
      <c r="T1133" s="48"/>
      <c r="U1133" s="48"/>
      <c r="V1133" s="48"/>
      <c r="W1133" s="48"/>
      <c r="X1133" s="48"/>
      <c r="Y1133" s="48"/>
      <c r="Z1133" s="48"/>
    </row>
    <row r="1134" spans="1:26" ht="15.75" customHeight="1">
      <c r="A1134" s="48"/>
      <c r="B1134" s="48"/>
      <c r="C1134" s="48"/>
      <c r="D1134" s="48"/>
      <c r="E1134" s="48"/>
      <c r="F1134" s="48"/>
      <c r="G1134" s="48"/>
      <c r="H1134" s="48"/>
      <c r="I1134" s="48"/>
      <c r="J1134" s="48"/>
      <c r="K1134" s="1734"/>
      <c r="L1134" s="45"/>
      <c r="M1134" s="48"/>
      <c r="N1134" s="48"/>
      <c r="O1134" s="48"/>
      <c r="P1134" s="48"/>
      <c r="Q1134" s="48"/>
      <c r="R1134" s="48"/>
      <c r="S1134" s="48"/>
      <c r="T1134" s="48"/>
      <c r="U1134" s="48"/>
      <c r="V1134" s="48"/>
      <c r="W1134" s="48"/>
      <c r="X1134" s="48"/>
      <c r="Y1134" s="48"/>
      <c r="Z1134" s="48"/>
    </row>
    <row r="1135" spans="1:26" ht="15.75" customHeight="1">
      <c r="A1135" s="48"/>
      <c r="B1135" s="48"/>
      <c r="C1135" s="48"/>
      <c r="D1135" s="48"/>
      <c r="E1135" s="48"/>
      <c r="F1135" s="48"/>
      <c r="G1135" s="48"/>
      <c r="H1135" s="48"/>
      <c r="I1135" s="48"/>
      <c r="J1135" s="48"/>
      <c r="K1135" s="1734"/>
      <c r="L1135" s="45"/>
      <c r="M1135" s="48"/>
      <c r="N1135" s="48"/>
      <c r="O1135" s="48"/>
      <c r="P1135" s="48"/>
      <c r="Q1135" s="48"/>
      <c r="R1135" s="48"/>
      <c r="S1135" s="48"/>
      <c r="T1135" s="48"/>
      <c r="U1135" s="48"/>
      <c r="V1135" s="48"/>
      <c r="W1135" s="48"/>
      <c r="X1135" s="48"/>
      <c r="Y1135" s="48"/>
      <c r="Z1135" s="48"/>
    </row>
    <row r="1136" spans="1:26" ht="15.75" customHeight="1">
      <c r="A1136" s="48"/>
      <c r="B1136" s="48"/>
      <c r="C1136" s="48"/>
      <c r="D1136" s="48"/>
      <c r="E1136" s="48"/>
      <c r="F1136" s="48"/>
      <c r="G1136" s="48"/>
      <c r="H1136" s="48"/>
      <c r="I1136" s="48"/>
      <c r="J1136" s="48"/>
      <c r="K1136" s="1734"/>
      <c r="L1136" s="45"/>
      <c r="M1136" s="48"/>
      <c r="N1136" s="48"/>
      <c r="O1136" s="48"/>
      <c r="P1136" s="48"/>
      <c r="Q1136" s="48"/>
      <c r="R1136" s="48"/>
      <c r="S1136" s="48"/>
      <c r="T1136" s="48"/>
      <c r="U1136" s="48"/>
      <c r="V1136" s="48"/>
      <c r="W1136" s="48"/>
      <c r="X1136" s="48"/>
      <c r="Y1136" s="48"/>
      <c r="Z1136" s="48"/>
    </row>
    <row r="1137" spans="1:26" ht="15.75" customHeight="1">
      <c r="A1137" s="48"/>
      <c r="B1137" s="48"/>
      <c r="C1137" s="48"/>
      <c r="D1137" s="48"/>
      <c r="E1137" s="48"/>
      <c r="F1137" s="48"/>
      <c r="G1137" s="48"/>
      <c r="H1137" s="48"/>
      <c r="I1137" s="48"/>
      <c r="J1137" s="48"/>
      <c r="K1137" s="1734"/>
      <c r="L1137" s="45"/>
      <c r="M1137" s="48"/>
      <c r="N1137" s="48"/>
      <c r="O1137" s="48"/>
      <c r="P1137" s="48"/>
      <c r="Q1137" s="48"/>
      <c r="R1137" s="48"/>
      <c r="S1137" s="48"/>
      <c r="T1137" s="48"/>
      <c r="U1137" s="48"/>
      <c r="V1137" s="48"/>
      <c r="W1137" s="48"/>
      <c r="X1137" s="48"/>
      <c r="Y1137" s="48"/>
      <c r="Z1137" s="48"/>
    </row>
    <row r="1138" spans="1:26" ht="15.75" customHeight="1">
      <c r="A1138" s="48"/>
      <c r="B1138" s="48"/>
      <c r="C1138" s="48"/>
      <c r="D1138" s="48"/>
      <c r="E1138" s="48"/>
      <c r="F1138" s="48"/>
      <c r="G1138" s="48"/>
      <c r="H1138" s="48"/>
      <c r="I1138" s="48"/>
      <c r="J1138" s="48"/>
      <c r="K1138" s="1734"/>
      <c r="L1138" s="45"/>
      <c r="M1138" s="48"/>
      <c r="N1138" s="48"/>
      <c r="O1138" s="48"/>
      <c r="P1138" s="48"/>
      <c r="Q1138" s="48"/>
      <c r="R1138" s="48"/>
      <c r="S1138" s="48"/>
      <c r="T1138" s="48"/>
      <c r="U1138" s="48"/>
      <c r="V1138" s="48"/>
      <c r="W1138" s="48"/>
      <c r="X1138" s="48"/>
      <c r="Y1138" s="48"/>
      <c r="Z1138" s="48"/>
    </row>
    <row r="1139" spans="1:26" ht="15.75" customHeight="1">
      <c r="A1139" s="48"/>
      <c r="B1139" s="48"/>
      <c r="C1139" s="48"/>
      <c r="D1139" s="48"/>
      <c r="E1139" s="48"/>
      <c r="F1139" s="48"/>
      <c r="G1139" s="48"/>
      <c r="H1139" s="48"/>
      <c r="I1139" s="48"/>
      <c r="J1139" s="48"/>
      <c r="K1139" s="1734"/>
      <c r="L1139" s="45"/>
      <c r="M1139" s="48"/>
      <c r="N1139" s="48"/>
      <c r="O1139" s="48"/>
      <c r="P1139" s="48"/>
      <c r="Q1139" s="48"/>
      <c r="R1139" s="48"/>
      <c r="S1139" s="48"/>
      <c r="T1139" s="48"/>
      <c r="U1139" s="48"/>
      <c r="V1139" s="48"/>
      <c r="W1139" s="48"/>
      <c r="X1139" s="48"/>
      <c r="Y1139" s="48"/>
      <c r="Z1139" s="48"/>
    </row>
    <row r="1140" spans="1:26" ht="15.75" customHeight="1">
      <c r="A1140" s="48"/>
      <c r="B1140" s="48"/>
      <c r="C1140" s="48"/>
      <c r="D1140" s="48"/>
      <c r="E1140" s="48"/>
      <c r="F1140" s="48"/>
      <c r="G1140" s="48"/>
      <c r="H1140" s="48"/>
      <c r="I1140" s="48"/>
      <c r="J1140" s="48"/>
      <c r="K1140" s="1734"/>
      <c r="L1140" s="45"/>
      <c r="M1140" s="48"/>
      <c r="N1140" s="48"/>
      <c r="O1140" s="48"/>
      <c r="P1140" s="48"/>
      <c r="Q1140" s="48"/>
      <c r="R1140" s="48"/>
      <c r="S1140" s="48"/>
      <c r="T1140" s="48"/>
      <c r="U1140" s="48"/>
      <c r="V1140" s="48"/>
      <c r="W1140" s="48"/>
      <c r="X1140" s="48"/>
      <c r="Y1140" s="48"/>
      <c r="Z1140" s="48"/>
    </row>
    <row r="1141" spans="1:26" ht="15.75" customHeight="1">
      <c r="A1141" s="48"/>
      <c r="B1141" s="48"/>
      <c r="C1141" s="48"/>
      <c r="D1141" s="48"/>
      <c r="E1141" s="48"/>
      <c r="F1141" s="48"/>
      <c r="G1141" s="48"/>
      <c r="H1141" s="48"/>
      <c r="I1141" s="48"/>
      <c r="J1141" s="48"/>
      <c r="K1141" s="1734"/>
      <c r="L1141" s="45"/>
      <c r="M1141" s="48"/>
      <c r="N1141" s="48"/>
      <c r="O1141" s="48"/>
      <c r="P1141" s="48"/>
      <c r="Q1141" s="48"/>
      <c r="R1141" s="48"/>
      <c r="S1141" s="48"/>
      <c r="T1141" s="48"/>
      <c r="U1141" s="48"/>
      <c r="V1141" s="48"/>
      <c r="W1141" s="48"/>
      <c r="X1141" s="48"/>
      <c r="Y1141" s="48"/>
      <c r="Z1141" s="48"/>
    </row>
    <row r="1142" spans="1:26" ht="15.75" customHeight="1">
      <c r="A1142" s="48"/>
      <c r="B1142" s="48"/>
      <c r="C1142" s="48"/>
      <c r="D1142" s="48"/>
      <c r="E1142" s="48"/>
      <c r="F1142" s="48"/>
      <c r="G1142" s="48"/>
      <c r="H1142" s="48"/>
      <c r="I1142" s="48"/>
      <c r="J1142" s="48"/>
      <c r="K1142" s="1734"/>
      <c r="L1142" s="45"/>
      <c r="M1142" s="48"/>
      <c r="N1142" s="48"/>
      <c r="O1142" s="48"/>
      <c r="P1142" s="48"/>
      <c r="Q1142" s="48"/>
      <c r="R1142" s="48"/>
      <c r="S1142" s="48"/>
      <c r="T1142" s="48"/>
      <c r="U1142" s="48"/>
      <c r="V1142" s="48"/>
      <c r="W1142" s="48"/>
      <c r="X1142" s="48"/>
      <c r="Y1142" s="48"/>
      <c r="Z1142" s="48"/>
    </row>
    <row r="1143" spans="1:26" ht="15.75" customHeight="1">
      <c r="A1143" s="48"/>
      <c r="B1143" s="48"/>
      <c r="C1143" s="48"/>
      <c r="D1143" s="48"/>
      <c r="E1143" s="48"/>
      <c r="F1143" s="48"/>
      <c r="G1143" s="48"/>
      <c r="H1143" s="48"/>
      <c r="I1143" s="48"/>
      <c r="J1143" s="48"/>
      <c r="K1143" s="1734"/>
      <c r="L1143" s="45"/>
      <c r="M1143" s="48"/>
      <c r="N1143" s="48"/>
      <c r="O1143" s="48"/>
      <c r="P1143" s="48"/>
      <c r="Q1143" s="48"/>
      <c r="R1143" s="48"/>
      <c r="S1143" s="48"/>
      <c r="T1143" s="48"/>
      <c r="U1143" s="48"/>
      <c r="V1143" s="48"/>
      <c r="W1143" s="48"/>
      <c r="X1143" s="48"/>
      <c r="Y1143" s="48"/>
      <c r="Z1143" s="48"/>
    </row>
    <row r="1144" spans="1:26" ht="15.75" customHeight="1">
      <c r="A1144" s="48"/>
      <c r="B1144" s="48"/>
      <c r="C1144" s="48"/>
      <c r="D1144" s="48"/>
      <c r="E1144" s="48"/>
      <c r="F1144" s="48"/>
      <c r="G1144" s="48"/>
      <c r="H1144" s="48"/>
      <c r="I1144" s="48"/>
      <c r="J1144" s="48"/>
      <c r="K1144" s="1734"/>
      <c r="L1144" s="45"/>
      <c r="M1144" s="48"/>
      <c r="N1144" s="48"/>
      <c r="O1144" s="48"/>
      <c r="P1144" s="48"/>
      <c r="Q1144" s="48"/>
      <c r="R1144" s="48"/>
      <c r="S1144" s="48"/>
      <c r="T1144" s="48"/>
      <c r="U1144" s="48"/>
      <c r="V1144" s="48"/>
      <c r="W1144" s="48"/>
      <c r="X1144" s="48"/>
      <c r="Y1144" s="48"/>
      <c r="Z1144" s="48"/>
    </row>
    <row r="1145" spans="1:26" ht="15.75" customHeight="1">
      <c r="A1145" s="48"/>
      <c r="B1145" s="48"/>
      <c r="C1145" s="48"/>
      <c r="D1145" s="48"/>
      <c r="E1145" s="48"/>
      <c r="F1145" s="48"/>
      <c r="G1145" s="48"/>
      <c r="H1145" s="48"/>
      <c r="I1145" s="48"/>
      <c r="J1145" s="48"/>
      <c r="K1145" s="1734"/>
      <c r="L1145" s="45"/>
      <c r="M1145" s="48"/>
      <c r="N1145" s="48"/>
      <c r="O1145" s="48"/>
      <c r="P1145" s="48"/>
      <c r="Q1145" s="48"/>
      <c r="R1145" s="48"/>
      <c r="S1145" s="48"/>
      <c r="T1145" s="48"/>
      <c r="U1145" s="48"/>
      <c r="V1145" s="48"/>
      <c r="W1145" s="48"/>
      <c r="X1145" s="48"/>
      <c r="Y1145" s="48"/>
      <c r="Z1145" s="48"/>
    </row>
    <row r="1146" spans="1:26" ht="15.75" customHeight="1">
      <c r="A1146" s="48"/>
      <c r="B1146" s="48"/>
      <c r="C1146" s="48"/>
      <c r="D1146" s="48"/>
      <c r="E1146" s="48"/>
      <c r="F1146" s="48"/>
      <c r="G1146" s="48"/>
      <c r="H1146" s="48"/>
      <c r="I1146" s="48"/>
      <c r="J1146" s="48"/>
      <c r="K1146" s="1734"/>
      <c r="L1146" s="45"/>
      <c r="M1146" s="48"/>
      <c r="N1146" s="48"/>
      <c r="O1146" s="48"/>
      <c r="P1146" s="48"/>
      <c r="Q1146" s="48"/>
      <c r="R1146" s="48"/>
      <c r="S1146" s="48"/>
      <c r="T1146" s="48"/>
      <c r="U1146" s="48"/>
      <c r="V1146" s="48"/>
      <c r="W1146" s="48"/>
      <c r="X1146" s="48"/>
      <c r="Y1146" s="48"/>
      <c r="Z1146" s="48"/>
    </row>
    <row r="1147" spans="1:26" ht="15.75" customHeight="1">
      <c r="A1147" s="48"/>
      <c r="B1147" s="48"/>
      <c r="C1147" s="48"/>
      <c r="D1147" s="48"/>
      <c r="E1147" s="48"/>
      <c r="F1147" s="48"/>
      <c r="G1147" s="48"/>
      <c r="H1147" s="48"/>
      <c r="I1147" s="48"/>
      <c r="J1147" s="48"/>
      <c r="K1147" s="1734"/>
      <c r="L1147" s="45"/>
      <c r="M1147" s="48"/>
      <c r="N1147" s="48"/>
      <c r="O1147" s="48"/>
      <c r="P1147" s="48"/>
      <c r="Q1147" s="48"/>
      <c r="R1147" s="48"/>
      <c r="S1147" s="48"/>
      <c r="T1147" s="48"/>
      <c r="U1147" s="48"/>
      <c r="V1147" s="48"/>
      <c r="W1147" s="48"/>
      <c r="X1147" s="48"/>
      <c r="Y1147" s="48"/>
      <c r="Z1147" s="48"/>
    </row>
    <row r="1148" spans="1:26" ht="15.75" customHeight="1">
      <c r="A1148" s="48"/>
      <c r="B1148" s="48"/>
      <c r="C1148" s="48"/>
      <c r="D1148" s="48"/>
      <c r="E1148" s="48"/>
      <c r="F1148" s="48"/>
      <c r="G1148" s="48"/>
      <c r="H1148" s="48"/>
      <c r="I1148" s="48"/>
      <c r="J1148" s="48"/>
      <c r="K1148" s="1734"/>
      <c r="L1148" s="45"/>
      <c r="M1148" s="48"/>
      <c r="N1148" s="48"/>
      <c r="O1148" s="48"/>
      <c r="P1148" s="48"/>
      <c r="Q1148" s="48"/>
      <c r="R1148" s="48"/>
      <c r="S1148" s="48"/>
      <c r="T1148" s="48"/>
      <c r="U1148" s="48"/>
      <c r="V1148" s="48"/>
      <c r="W1148" s="48"/>
      <c r="X1148" s="48"/>
      <c r="Y1148" s="48"/>
      <c r="Z1148" s="48"/>
    </row>
    <row r="1149" spans="1:26" ht="15.75" customHeight="1">
      <c r="A1149" s="48"/>
      <c r="B1149" s="48"/>
      <c r="C1149" s="48"/>
      <c r="D1149" s="48"/>
      <c r="E1149" s="48"/>
      <c r="F1149" s="48"/>
      <c r="G1149" s="48"/>
      <c r="H1149" s="48"/>
      <c r="I1149" s="48"/>
      <c r="J1149" s="48"/>
      <c r="K1149" s="1734"/>
      <c r="L1149" s="45"/>
      <c r="M1149" s="48"/>
      <c r="N1149" s="48"/>
      <c r="O1149" s="48"/>
      <c r="P1149" s="48"/>
      <c r="Q1149" s="48"/>
      <c r="R1149" s="48"/>
      <c r="S1149" s="48"/>
      <c r="T1149" s="48"/>
      <c r="U1149" s="48"/>
      <c r="V1149" s="48"/>
      <c r="W1149" s="48"/>
      <c r="X1149" s="48"/>
      <c r="Y1149" s="48"/>
      <c r="Z1149" s="48"/>
    </row>
    <row r="1150" spans="1:26" ht="15.75" customHeight="1">
      <c r="A1150" s="48"/>
      <c r="B1150" s="48"/>
      <c r="C1150" s="48"/>
      <c r="D1150" s="48"/>
      <c r="E1150" s="48"/>
      <c r="F1150" s="48"/>
      <c r="G1150" s="48"/>
      <c r="H1150" s="48"/>
      <c r="I1150" s="48"/>
      <c r="J1150" s="48"/>
      <c r="K1150" s="1734"/>
      <c r="L1150" s="45"/>
      <c r="M1150" s="48"/>
      <c r="N1150" s="48"/>
      <c r="O1150" s="48"/>
      <c r="P1150" s="48"/>
      <c r="Q1150" s="48"/>
      <c r="R1150" s="48"/>
      <c r="S1150" s="48"/>
      <c r="T1150" s="48"/>
      <c r="U1150" s="48"/>
      <c r="V1150" s="48"/>
      <c r="W1150" s="48"/>
      <c r="X1150" s="48"/>
      <c r="Y1150" s="48"/>
      <c r="Z1150" s="48"/>
    </row>
    <row r="1151" spans="1:26" ht="15.75" customHeight="1">
      <c r="A1151" s="48"/>
      <c r="B1151" s="48"/>
      <c r="C1151" s="48"/>
      <c r="D1151" s="48"/>
      <c r="E1151" s="48"/>
      <c r="F1151" s="48"/>
      <c r="G1151" s="48"/>
      <c r="H1151" s="48"/>
      <c r="I1151" s="48"/>
      <c r="J1151" s="48"/>
      <c r="K1151" s="1734"/>
      <c r="L1151" s="45"/>
      <c r="M1151" s="48"/>
      <c r="N1151" s="48"/>
      <c r="O1151" s="48"/>
      <c r="P1151" s="48"/>
      <c r="Q1151" s="48"/>
      <c r="R1151" s="48"/>
      <c r="S1151" s="48"/>
      <c r="T1151" s="48"/>
      <c r="U1151" s="48"/>
      <c r="V1151" s="48"/>
      <c r="W1151" s="48"/>
      <c r="X1151" s="48"/>
      <c r="Y1151" s="48"/>
      <c r="Z1151" s="48"/>
    </row>
    <row r="1152" spans="1:26" ht="15.75" customHeight="1">
      <c r="A1152" s="48"/>
      <c r="B1152" s="48"/>
      <c r="C1152" s="48"/>
      <c r="D1152" s="48"/>
      <c r="E1152" s="48"/>
      <c r="F1152" s="48"/>
      <c r="G1152" s="48"/>
      <c r="H1152" s="48"/>
      <c r="I1152" s="48"/>
      <c r="J1152" s="48"/>
      <c r="K1152" s="1734"/>
      <c r="L1152" s="45"/>
      <c r="M1152" s="48"/>
      <c r="N1152" s="48"/>
      <c r="O1152" s="48"/>
      <c r="P1152" s="48"/>
      <c r="Q1152" s="48"/>
      <c r="R1152" s="48"/>
      <c r="S1152" s="48"/>
      <c r="T1152" s="48"/>
      <c r="U1152" s="48"/>
      <c r="V1152" s="48"/>
      <c r="W1152" s="48"/>
      <c r="X1152" s="48"/>
      <c r="Y1152" s="48"/>
      <c r="Z1152" s="48"/>
    </row>
    <row r="1153" spans="1:26" ht="15.75" customHeight="1">
      <c r="A1153" s="48"/>
      <c r="B1153" s="48"/>
      <c r="C1153" s="48"/>
      <c r="D1153" s="48"/>
      <c r="E1153" s="48"/>
      <c r="F1153" s="48"/>
      <c r="G1153" s="48"/>
      <c r="H1153" s="48"/>
      <c r="I1153" s="48"/>
      <c r="J1153" s="48"/>
      <c r="K1153" s="1734"/>
      <c r="L1153" s="45"/>
      <c r="M1153" s="48"/>
      <c r="N1153" s="48"/>
      <c r="O1153" s="48"/>
      <c r="P1153" s="48"/>
      <c r="Q1153" s="48"/>
      <c r="R1153" s="48"/>
      <c r="S1153" s="48"/>
      <c r="T1153" s="48"/>
      <c r="U1153" s="48"/>
      <c r="V1153" s="48"/>
      <c r="W1153" s="48"/>
      <c r="X1153" s="48"/>
      <c r="Y1153" s="48"/>
      <c r="Z1153" s="48"/>
    </row>
    <row r="1154" spans="1:26" ht="15.75" customHeight="1">
      <c r="A1154" s="48"/>
      <c r="B1154" s="48"/>
      <c r="C1154" s="48"/>
      <c r="D1154" s="48"/>
      <c r="E1154" s="48"/>
      <c r="F1154" s="48"/>
      <c r="G1154" s="48"/>
      <c r="H1154" s="48"/>
      <c r="I1154" s="48"/>
      <c r="J1154" s="48"/>
      <c r="K1154" s="1734"/>
      <c r="L1154" s="45"/>
      <c r="M1154" s="48"/>
      <c r="N1154" s="48"/>
      <c r="O1154" s="48"/>
      <c r="P1154" s="48"/>
      <c r="Q1154" s="48"/>
      <c r="R1154" s="48"/>
      <c r="S1154" s="48"/>
      <c r="T1154" s="48"/>
      <c r="U1154" s="48"/>
      <c r="V1154" s="48"/>
      <c r="W1154" s="48"/>
      <c r="X1154" s="48"/>
      <c r="Y1154" s="48"/>
      <c r="Z1154" s="48"/>
    </row>
    <row r="1155" spans="1:26" ht="15.75" customHeight="1">
      <c r="A1155" s="48"/>
      <c r="B1155" s="48"/>
      <c r="C1155" s="48"/>
      <c r="D1155" s="48"/>
      <c r="E1155" s="48"/>
      <c r="F1155" s="48"/>
      <c r="G1155" s="48"/>
      <c r="H1155" s="48"/>
      <c r="I1155" s="48"/>
      <c r="J1155" s="48"/>
      <c r="K1155" s="1734"/>
      <c r="L1155" s="45"/>
      <c r="M1155" s="48"/>
      <c r="N1155" s="48"/>
      <c r="O1155" s="48"/>
      <c r="P1155" s="48"/>
      <c r="Q1155" s="48"/>
      <c r="R1155" s="48"/>
      <c r="S1155" s="48"/>
      <c r="T1155" s="48"/>
      <c r="U1155" s="48"/>
      <c r="V1155" s="48"/>
      <c r="W1155" s="48"/>
      <c r="X1155" s="48"/>
      <c r="Y1155" s="48"/>
      <c r="Z1155" s="48"/>
    </row>
    <row r="1156" spans="1:26" ht="15.75" customHeight="1">
      <c r="A1156" s="48"/>
      <c r="B1156" s="48"/>
      <c r="C1156" s="48"/>
      <c r="D1156" s="48"/>
      <c r="E1156" s="48"/>
      <c r="F1156" s="48"/>
      <c r="G1156" s="48"/>
      <c r="H1156" s="48"/>
      <c r="I1156" s="48"/>
      <c r="J1156" s="48"/>
      <c r="K1156" s="1734"/>
      <c r="L1156" s="45"/>
      <c r="M1156" s="48"/>
      <c r="N1156" s="48"/>
      <c r="O1156" s="48"/>
      <c r="P1156" s="48"/>
      <c r="Q1156" s="48"/>
      <c r="R1156" s="48"/>
      <c r="S1156" s="48"/>
      <c r="T1156" s="48"/>
      <c r="U1156" s="48"/>
      <c r="V1156" s="48"/>
      <c r="W1156" s="48"/>
      <c r="X1156" s="48"/>
      <c r="Y1156" s="48"/>
      <c r="Z1156" s="48"/>
    </row>
    <row r="1157" spans="1:26" ht="15.75" customHeight="1">
      <c r="A1157" s="48"/>
      <c r="B1157" s="48"/>
      <c r="C1157" s="48"/>
      <c r="D1157" s="48"/>
      <c r="E1157" s="48"/>
      <c r="F1157" s="48"/>
      <c r="G1157" s="48"/>
      <c r="H1157" s="48"/>
      <c r="I1157" s="48"/>
      <c r="J1157" s="48"/>
      <c r="K1157" s="1734"/>
      <c r="L1157" s="45"/>
      <c r="M1157" s="48"/>
      <c r="N1157" s="48"/>
      <c r="O1157" s="48"/>
      <c r="P1157" s="48"/>
      <c r="Q1157" s="48"/>
      <c r="R1157" s="48"/>
      <c r="S1157" s="48"/>
      <c r="T1157" s="48"/>
      <c r="U1157" s="48"/>
      <c r="V1157" s="48"/>
      <c r="W1157" s="48"/>
      <c r="X1157" s="48"/>
      <c r="Y1157" s="48"/>
      <c r="Z1157" s="48"/>
    </row>
    <row r="1158" spans="1:26" ht="15.75" customHeight="1">
      <c r="A1158" s="48"/>
      <c r="B1158" s="48"/>
      <c r="C1158" s="48"/>
      <c r="D1158" s="48"/>
      <c r="E1158" s="48"/>
      <c r="F1158" s="48"/>
      <c r="G1158" s="48"/>
      <c r="H1158" s="48"/>
      <c r="I1158" s="48"/>
      <c r="J1158" s="48"/>
      <c r="K1158" s="1734"/>
      <c r="L1158" s="45"/>
      <c r="M1158" s="48"/>
      <c r="N1158" s="48"/>
      <c r="O1158" s="48"/>
      <c r="P1158" s="48"/>
      <c r="Q1158" s="48"/>
      <c r="R1158" s="48"/>
      <c r="S1158" s="48"/>
      <c r="T1158" s="48"/>
      <c r="U1158" s="48"/>
      <c r="V1158" s="48"/>
      <c r="W1158" s="48"/>
      <c r="X1158" s="48"/>
      <c r="Y1158" s="48"/>
      <c r="Z1158" s="48"/>
    </row>
    <row r="1159" spans="1:26" ht="15.75" customHeight="1">
      <c r="A1159" s="48"/>
      <c r="B1159" s="48"/>
      <c r="C1159" s="48"/>
      <c r="D1159" s="48"/>
      <c r="E1159" s="48"/>
      <c r="F1159" s="48"/>
      <c r="G1159" s="48"/>
      <c r="H1159" s="48"/>
      <c r="I1159" s="48"/>
      <c r="J1159" s="48"/>
      <c r="K1159" s="1734"/>
      <c r="L1159" s="45"/>
      <c r="M1159" s="48"/>
      <c r="N1159" s="48"/>
      <c r="O1159" s="48"/>
      <c r="P1159" s="48"/>
      <c r="Q1159" s="48"/>
      <c r="R1159" s="48"/>
      <c r="S1159" s="48"/>
      <c r="T1159" s="48"/>
      <c r="U1159" s="48"/>
      <c r="V1159" s="48"/>
      <c r="W1159" s="48"/>
      <c r="X1159" s="48"/>
      <c r="Y1159" s="48"/>
      <c r="Z1159" s="48"/>
    </row>
    <row r="1160" spans="1:26" ht="15.75" customHeight="1">
      <c r="A1160" s="48"/>
      <c r="B1160" s="48"/>
      <c r="C1160" s="48"/>
      <c r="D1160" s="48"/>
      <c r="E1160" s="48"/>
      <c r="F1160" s="48"/>
      <c r="G1160" s="48"/>
      <c r="H1160" s="48"/>
      <c r="I1160" s="48"/>
      <c r="J1160" s="48"/>
      <c r="K1160" s="1734"/>
      <c r="L1160" s="45"/>
      <c r="M1160" s="48"/>
      <c r="N1160" s="48"/>
      <c r="O1160" s="48"/>
      <c r="P1160" s="48"/>
      <c r="Q1160" s="48"/>
      <c r="R1160" s="48"/>
      <c r="S1160" s="48"/>
      <c r="T1160" s="48"/>
      <c r="U1160" s="48"/>
      <c r="V1160" s="48"/>
      <c r="W1160" s="48"/>
      <c r="X1160" s="48"/>
      <c r="Y1160" s="48"/>
      <c r="Z1160" s="48"/>
    </row>
    <row r="1161" spans="1:26" ht="15.75" customHeight="1">
      <c r="A1161" s="48"/>
      <c r="B1161" s="48"/>
      <c r="C1161" s="48"/>
      <c r="D1161" s="48"/>
      <c r="E1161" s="48"/>
      <c r="F1161" s="48"/>
      <c r="G1161" s="48"/>
      <c r="H1161" s="48"/>
      <c r="I1161" s="48"/>
      <c r="J1161" s="48"/>
      <c r="K1161" s="1734"/>
      <c r="L1161" s="45"/>
      <c r="M1161" s="48"/>
      <c r="N1161" s="48"/>
      <c r="O1161" s="48"/>
      <c r="P1161" s="48"/>
      <c r="Q1161" s="48"/>
      <c r="R1161" s="48"/>
      <c r="S1161" s="48"/>
      <c r="T1161" s="48"/>
      <c r="U1161" s="48"/>
      <c r="V1161" s="48"/>
      <c r="W1161" s="48"/>
      <c r="X1161" s="48"/>
      <c r="Y1161" s="48"/>
      <c r="Z1161" s="48"/>
    </row>
    <row r="1162" spans="1:26" ht="15.75" customHeight="1">
      <c r="A1162" s="48"/>
      <c r="B1162" s="48"/>
      <c r="C1162" s="48"/>
      <c r="D1162" s="48"/>
      <c r="E1162" s="48"/>
      <c r="F1162" s="48"/>
      <c r="G1162" s="48"/>
      <c r="H1162" s="48"/>
      <c r="I1162" s="48"/>
      <c r="J1162" s="48"/>
      <c r="K1162" s="1734"/>
      <c r="L1162" s="45"/>
      <c r="M1162" s="48"/>
      <c r="N1162" s="48"/>
      <c r="O1162" s="48"/>
      <c r="P1162" s="48"/>
      <c r="Q1162" s="48"/>
      <c r="R1162" s="48"/>
      <c r="S1162" s="48"/>
      <c r="T1162" s="48"/>
      <c r="U1162" s="48"/>
      <c r="V1162" s="48"/>
      <c r="W1162" s="48"/>
      <c r="X1162" s="48"/>
      <c r="Y1162" s="48"/>
      <c r="Z1162" s="48"/>
    </row>
    <row r="1163" spans="1:26" ht="15.75" customHeight="1">
      <c r="A1163" s="48"/>
      <c r="B1163" s="48"/>
      <c r="C1163" s="48"/>
      <c r="D1163" s="48"/>
      <c r="E1163" s="48"/>
      <c r="F1163" s="48"/>
      <c r="G1163" s="48"/>
      <c r="H1163" s="48"/>
      <c r="I1163" s="48"/>
      <c r="J1163" s="48"/>
      <c r="K1163" s="1734"/>
      <c r="L1163" s="45"/>
      <c r="M1163" s="48"/>
      <c r="N1163" s="48"/>
      <c r="O1163" s="48"/>
      <c r="P1163" s="48"/>
      <c r="Q1163" s="48"/>
      <c r="R1163" s="48"/>
      <c r="S1163" s="48"/>
      <c r="T1163" s="48"/>
      <c r="U1163" s="48"/>
      <c r="V1163" s="48"/>
      <c r="W1163" s="48"/>
      <c r="X1163" s="48"/>
      <c r="Y1163" s="48"/>
      <c r="Z1163" s="48"/>
    </row>
    <row r="1164" spans="1:26" ht="15.75" customHeight="1">
      <c r="A1164" s="48"/>
      <c r="B1164" s="48"/>
      <c r="C1164" s="48"/>
      <c r="D1164" s="48"/>
      <c r="E1164" s="48"/>
      <c r="F1164" s="48"/>
      <c r="G1164" s="48"/>
      <c r="H1164" s="48"/>
      <c r="I1164" s="48"/>
      <c r="J1164" s="48"/>
      <c r="K1164" s="1734"/>
      <c r="L1164" s="45"/>
      <c r="M1164" s="48"/>
      <c r="N1164" s="48"/>
      <c r="O1164" s="48"/>
      <c r="P1164" s="48"/>
      <c r="Q1164" s="48"/>
      <c r="R1164" s="48"/>
      <c r="S1164" s="48"/>
      <c r="T1164" s="48"/>
      <c r="U1164" s="48"/>
      <c r="V1164" s="48"/>
      <c r="W1164" s="48"/>
      <c r="X1164" s="48"/>
      <c r="Y1164" s="48"/>
      <c r="Z1164" s="48"/>
    </row>
    <row r="1165" spans="1:26" ht="15.75" customHeight="1">
      <c r="A1165" s="48"/>
      <c r="B1165" s="48"/>
      <c r="C1165" s="48"/>
      <c r="D1165" s="48"/>
      <c r="E1165" s="48"/>
      <c r="F1165" s="48"/>
      <c r="G1165" s="48"/>
      <c r="H1165" s="48"/>
      <c r="I1165" s="48"/>
      <c r="J1165" s="48"/>
      <c r="K1165" s="1734"/>
      <c r="L1165" s="45"/>
      <c r="M1165" s="48"/>
      <c r="N1165" s="48"/>
      <c r="O1165" s="48"/>
      <c r="P1165" s="48"/>
      <c r="Q1165" s="48"/>
      <c r="R1165" s="48"/>
      <c r="S1165" s="48"/>
      <c r="T1165" s="48"/>
      <c r="U1165" s="48"/>
      <c r="V1165" s="48"/>
      <c r="W1165" s="48"/>
      <c r="X1165" s="48"/>
      <c r="Y1165" s="48"/>
      <c r="Z1165" s="48"/>
    </row>
    <row r="1166" spans="1:26" ht="15.75" customHeight="1">
      <c r="A1166" s="48"/>
      <c r="B1166" s="48"/>
      <c r="C1166" s="48"/>
      <c r="D1166" s="48"/>
      <c r="E1166" s="48"/>
      <c r="F1166" s="48"/>
      <c r="G1166" s="48"/>
      <c r="H1166" s="48"/>
      <c r="I1166" s="48"/>
      <c r="J1166" s="48"/>
      <c r="K1166" s="1734"/>
      <c r="L1166" s="45"/>
      <c r="M1166" s="48"/>
      <c r="N1166" s="48"/>
      <c r="O1166" s="48"/>
      <c r="P1166" s="48"/>
      <c r="Q1166" s="48"/>
      <c r="R1166" s="48"/>
      <c r="S1166" s="48"/>
      <c r="T1166" s="48"/>
      <c r="U1166" s="48"/>
      <c r="V1166" s="48"/>
      <c r="W1166" s="48"/>
      <c r="X1166" s="48"/>
      <c r="Y1166" s="48"/>
      <c r="Z1166" s="48"/>
    </row>
    <row r="1167" spans="1:26" ht="15.75" customHeight="1">
      <c r="A1167" s="48"/>
      <c r="B1167" s="48"/>
      <c r="C1167" s="48"/>
      <c r="D1167" s="48"/>
      <c r="E1167" s="48"/>
      <c r="F1167" s="48"/>
      <c r="G1167" s="48"/>
      <c r="H1167" s="48"/>
      <c r="I1167" s="48"/>
      <c r="J1167" s="48"/>
      <c r="K1167" s="1734"/>
      <c r="L1167" s="45"/>
      <c r="M1167" s="48"/>
      <c r="N1167" s="48"/>
      <c r="O1167" s="48"/>
      <c r="P1167" s="48"/>
      <c r="Q1167" s="48"/>
      <c r="R1167" s="48"/>
      <c r="S1167" s="48"/>
      <c r="T1167" s="48"/>
      <c r="U1167" s="48"/>
      <c r="V1167" s="48"/>
      <c r="W1167" s="48"/>
      <c r="X1167" s="48"/>
      <c r="Y1167" s="48"/>
      <c r="Z1167" s="48"/>
    </row>
    <row r="1168" spans="1:26" ht="15.75" customHeight="1">
      <c r="A1168" s="48"/>
      <c r="B1168" s="48"/>
      <c r="C1168" s="48"/>
      <c r="D1168" s="48"/>
      <c r="E1168" s="48"/>
      <c r="F1168" s="48"/>
      <c r="G1168" s="48"/>
      <c r="H1168" s="48"/>
      <c r="I1168" s="48"/>
      <c r="J1168" s="48"/>
      <c r="K1168" s="1734"/>
      <c r="L1168" s="45"/>
      <c r="M1168" s="48"/>
      <c r="N1168" s="48"/>
      <c r="O1168" s="48"/>
      <c r="P1168" s="48"/>
      <c r="Q1168" s="48"/>
      <c r="R1168" s="48"/>
      <c r="S1168" s="48"/>
      <c r="T1168" s="48"/>
      <c r="U1168" s="48"/>
      <c r="V1168" s="48"/>
      <c r="W1168" s="48"/>
      <c r="X1168" s="48"/>
      <c r="Y1168" s="48"/>
      <c r="Z1168" s="48"/>
    </row>
    <row r="1169" spans="1:26" ht="15.75" customHeight="1">
      <c r="A1169" s="48"/>
      <c r="B1169" s="48"/>
      <c r="C1169" s="48"/>
      <c r="D1169" s="48"/>
      <c r="E1169" s="48"/>
      <c r="F1169" s="48"/>
      <c r="G1169" s="48"/>
      <c r="H1169" s="48"/>
      <c r="I1169" s="48"/>
      <c r="J1169" s="48"/>
      <c r="K1169" s="1734"/>
      <c r="L1169" s="45"/>
      <c r="M1169" s="48"/>
      <c r="N1169" s="48"/>
      <c r="O1169" s="48"/>
      <c r="P1169" s="48"/>
      <c r="Q1169" s="48"/>
      <c r="R1169" s="48"/>
      <c r="S1169" s="48"/>
      <c r="T1169" s="48"/>
      <c r="U1169" s="48"/>
      <c r="V1169" s="48"/>
      <c r="W1169" s="48"/>
      <c r="X1169" s="48"/>
      <c r="Y1169" s="48"/>
      <c r="Z1169" s="48"/>
    </row>
    <row r="1170" spans="1:26" ht="15.75" customHeight="1">
      <c r="A1170" s="48"/>
      <c r="B1170" s="48"/>
      <c r="C1170" s="48"/>
      <c r="D1170" s="48"/>
      <c r="E1170" s="48"/>
      <c r="F1170" s="48"/>
      <c r="G1170" s="48"/>
      <c r="H1170" s="48"/>
      <c r="I1170" s="48"/>
      <c r="J1170" s="48"/>
      <c r="K1170" s="1734"/>
      <c r="L1170" s="45"/>
      <c r="M1170" s="48"/>
      <c r="N1170" s="48"/>
      <c r="O1170" s="48"/>
      <c r="P1170" s="48"/>
      <c r="Q1170" s="48"/>
      <c r="R1170" s="48"/>
      <c r="S1170" s="48"/>
      <c r="T1170" s="48"/>
      <c r="U1170" s="48"/>
      <c r="V1170" s="48"/>
      <c r="W1170" s="48"/>
      <c r="X1170" s="48"/>
      <c r="Y1170" s="48"/>
      <c r="Z1170" s="48"/>
    </row>
    <row r="1171" spans="1:26" ht="15.75" customHeight="1">
      <c r="A1171" s="48"/>
      <c r="B1171" s="48"/>
      <c r="C1171" s="48"/>
      <c r="D1171" s="48"/>
      <c r="E1171" s="48"/>
      <c r="F1171" s="48"/>
      <c r="G1171" s="48"/>
      <c r="H1171" s="48"/>
      <c r="I1171" s="48"/>
      <c r="J1171" s="48"/>
      <c r="K1171" s="1734"/>
      <c r="L1171" s="45"/>
      <c r="M1171" s="48"/>
      <c r="N1171" s="48"/>
      <c r="O1171" s="48"/>
      <c r="P1171" s="48"/>
      <c r="Q1171" s="48"/>
      <c r="R1171" s="48"/>
      <c r="S1171" s="48"/>
      <c r="T1171" s="48"/>
      <c r="U1171" s="48"/>
      <c r="V1171" s="48"/>
      <c r="W1171" s="48"/>
      <c r="X1171" s="48"/>
      <c r="Y1171" s="48"/>
      <c r="Z1171" s="48"/>
    </row>
    <row r="1172" spans="1:26" ht="15.75" customHeight="1">
      <c r="A1172" s="48"/>
      <c r="B1172" s="48"/>
      <c r="C1172" s="48"/>
      <c r="D1172" s="48"/>
      <c r="E1172" s="48"/>
      <c r="F1172" s="48"/>
      <c r="G1172" s="48"/>
      <c r="H1172" s="48"/>
      <c r="I1172" s="48"/>
      <c r="J1172" s="48"/>
      <c r="K1172" s="1734"/>
      <c r="L1172" s="45"/>
      <c r="M1172" s="48"/>
      <c r="N1172" s="48"/>
      <c r="O1172" s="48"/>
      <c r="P1172" s="48"/>
      <c r="Q1172" s="48"/>
      <c r="R1172" s="48"/>
      <c r="S1172" s="48"/>
      <c r="T1172" s="48"/>
      <c r="U1172" s="48"/>
      <c r="V1172" s="48"/>
      <c r="W1172" s="48"/>
      <c r="X1172" s="48"/>
      <c r="Y1172" s="48"/>
      <c r="Z1172" s="48"/>
    </row>
    <row r="1173" spans="1:26" ht="15.75" customHeight="1">
      <c r="A1173" s="48"/>
      <c r="B1173" s="48"/>
      <c r="C1173" s="48"/>
      <c r="D1173" s="48"/>
      <c r="E1173" s="48"/>
      <c r="F1173" s="48"/>
      <c r="G1173" s="48"/>
      <c r="H1173" s="48"/>
      <c r="I1173" s="48"/>
      <c r="J1173" s="48"/>
      <c r="K1173" s="1734"/>
      <c r="L1173" s="45"/>
      <c r="M1173" s="48"/>
      <c r="N1173" s="48"/>
      <c r="O1173" s="48"/>
      <c r="P1173" s="48"/>
      <c r="Q1173" s="48"/>
      <c r="R1173" s="48"/>
      <c r="S1173" s="48"/>
      <c r="T1173" s="48"/>
      <c r="U1173" s="48"/>
      <c r="V1173" s="48"/>
      <c r="W1173" s="48"/>
      <c r="X1173" s="48"/>
      <c r="Y1173" s="48"/>
      <c r="Z1173" s="48"/>
    </row>
    <row r="1174" spans="1:26" ht="15.75" customHeight="1">
      <c r="A1174" s="48"/>
      <c r="B1174" s="48"/>
      <c r="C1174" s="48"/>
      <c r="D1174" s="48"/>
      <c r="E1174" s="48"/>
      <c r="F1174" s="48"/>
      <c r="G1174" s="48"/>
      <c r="H1174" s="48"/>
      <c r="I1174" s="48"/>
      <c r="J1174" s="48"/>
      <c r="K1174" s="1734"/>
      <c r="L1174" s="45"/>
      <c r="M1174" s="48"/>
      <c r="N1174" s="48"/>
      <c r="O1174" s="48"/>
      <c r="P1174" s="48"/>
      <c r="Q1174" s="48"/>
      <c r="R1174" s="48"/>
      <c r="S1174" s="48"/>
      <c r="T1174" s="48"/>
      <c r="U1174" s="48"/>
      <c r="V1174" s="48"/>
      <c r="W1174" s="48"/>
      <c r="X1174" s="48"/>
      <c r="Y1174" s="48"/>
      <c r="Z1174" s="48"/>
    </row>
    <row r="1175" spans="1:26" ht="15.75" customHeight="1">
      <c r="A1175" s="48"/>
      <c r="B1175" s="48"/>
      <c r="C1175" s="48"/>
      <c r="D1175" s="48"/>
      <c r="E1175" s="48"/>
      <c r="F1175" s="48"/>
      <c r="G1175" s="48"/>
      <c r="H1175" s="48"/>
      <c r="I1175" s="48"/>
      <c r="J1175" s="48"/>
      <c r="K1175" s="1734"/>
      <c r="L1175" s="45"/>
      <c r="M1175" s="48"/>
      <c r="N1175" s="48"/>
      <c r="O1175" s="48"/>
      <c r="P1175" s="48"/>
      <c r="Q1175" s="48"/>
      <c r="R1175" s="48"/>
      <c r="S1175" s="48"/>
      <c r="T1175" s="48"/>
      <c r="U1175" s="48"/>
      <c r="V1175" s="48"/>
      <c r="W1175" s="48"/>
      <c r="X1175" s="48"/>
      <c r="Y1175" s="48"/>
      <c r="Z1175" s="48"/>
    </row>
    <row r="1176" spans="1:26" ht="15.75" customHeight="1">
      <c r="A1176" s="48"/>
      <c r="B1176" s="48"/>
      <c r="C1176" s="48"/>
      <c r="D1176" s="48"/>
      <c r="E1176" s="48"/>
      <c r="F1176" s="48"/>
      <c r="G1176" s="48"/>
      <c r="H1176" s="48"/>
      <c r="I1176" s="48"/>
      <c r="J1176" s="48"/>
      <c r="K1176" s="1734"/>
      <c r="L1176" s="45"/>
      <c r="M1176" s="48"/>
      <c r="N1176" s="48"/>
      <c r="O1176" s="48"/>
      <c r="P1176" s="48"/>
      <c r="Q1176" s="48"/>
      <c r="R1176" s="48"/>
      <c r="S1176" s="48"/>
      <c r="T1176" s="48"/>
      <c r="U1176" s="48"/>
      <c r="V1176" s="48"/>
      <c r="W1176" s="48"/>
      <c r="X1176" s="48"/>
      <c r="Y1176" s="48"/>
      <c r="Z1176" s="48"/>
    </row>
    <row r="1177" spans="1:26" ht="15.75" customHeight="1">
      <c r="A1177" s="48"/>
      <c r="B1177" s="48"/>
      <c r="C1177" s="48"/>
      <c r="D1177" s="48"/>
      <c r="E1177" s="48"/>
      <c r="F1177" s="48"/>
      <c r="G1177" s="48"/>
      <c r="H1177" s="48"/>
      <c r="I1177" s="48"/>
      <c r="J1177" s="48"/>
      <c r="K1177" s="1734"/>
      <c r="L1177" s="45"/>
      <c r="M1177" s="48"/>
      <c r="N1177" s="48"/>
      <c r="O1177" s="48"/>
      <c r="P1177" s="48"/>
      <c r="Q1177" s="48"/>
      <c r="R1177" s="48"/>
      <c r="S1177" s="48"/>
      <c r="T1177" s="48"/>
      <c r="U1177" s="48"/>
      <c r="V1177" s="48"/>
      <c r="W1177" s="48"/>
      <c r="X1177" s="48"/>
      <c r="Y1177" s="48"/>
      <c r="Z1177" s="48"/>
    </row>
    <row r="1178" spans="1:26" ht="15.75" customHeight="1">
      <c r="A1178" s="48"/>
      <c r="B1178" s="48"/>
      <c r="C1178" s="48"/>
      <c r="D1178" s="48"/>
      <c r="E1178" s="48"/>
      <c r="F1178" s="48"/>
      <c r="G1178" s="48"/>
      <c r="H1178" s="48"/>
      <c r="I1178" s="48"/>
      <c r="J1178" s="48"/>
      <c r="K1178" s="1734"/>
      <c r="L1178" s="45"/>
      <c r="M1178" s="48"/>
      <c r="N1178" s="48"/>
      <c r="O1178" s="48"/>
      <c r="P1178" s="48"/>
      <c r="Q1178" s="48"/>
      <c r="R1178" s="48"/>
      <c r="S1178" s="48"/>
      <c r="T1178" s="48"/>
      <c r="U1178" s="48"/>
      <c r="V1178" s="48"/>
      <c r="W1178" s="48"/>
      <c r="X1178" s="48"/>
      <c r="Y1178" s="48"/>
      <c r="Z1178" s="48"/>
    </row>
    <row r="1179" spans="1:26" ht="15.75" customHeight="1">
      <c r="A1179" s="48"/>
      <c r="B1179" s="48"/>
      <c r="C1179" s="48"/>
      <c r="D1179" s="48"/>
      <c r="E1179" s="48"/>
      <c r="F1179" s="48"/>
      <c r="G1179" s="48"/>
      <c r="H1179" s="48"/>
      <c r="I1179" s="48"/>
      <c r="J1179" s="48"/>
      <c r="K1179" s="1734"/>
      <c r="L1179" s="45"/>
      <c r="M1179" s="48"/>
      <c r="N1179" s="48"/>
      <c r="O1179" s="48"/>
      <c r="P1179" s="48"/>
      <c r="Q1179" s="48"/>
      <c r="R1179" s="48"/>
      <c r="S1179" s="48"/>
      <c r="T1179" s="48"/>
      <c r="U1179" s="48"/>
      <c r="V1179" s="48"/>
      <c r="W1179" s="48"/>
      <c r="X1179" s="48"/>
      <c r="Y1179" s="48"/>
      <c r="Z1179" s="48"/>
    </row>
    <row r="1180" spans="1:26" ht="15.75" customHeight="1">
      <c r="A1180" s="48"/>
      <c r="B1180" s="48"/>
      <c r="C1180" s="48"/>
      <c r="D1180" s="48"/>
      <c r="E1180" s="48"/>
      <c r="F1180" s="48"/>
      <c r="G1180" s="48"/>
      <c r="H1180" s="48"/>
      <c r="I1180" s="48"/>
      <c r="J1180" s="48"/>
      <c r="K1180" s="1734"/>
      <c r="L1180" s="45"/>
      <c r="M1180" s="48"/>
      <c r="N1180" s="48"/>
      <c r="O1180" s="48"/>
      <c r="P1180" s="48"/>
      <c r="Q1180" s="48"/>
      <c r="R1180" s="48"/>
      <c r="S1180" s="48"/>
      <c r="T1180" s="48"/>
      <c r="U1180" s="48"/>
      <c r="V1180" s="48"/>
      <c r="W1180" s="48"/>
      <c r="X1180" s="48"/>
      <c r="Y1180" s="48"/>
      <c r="Z1180" s="48"/>
    </row>
    <row r="1181" spans="1:26" ht="15.75" customHeight="1">
      <c r="A1181" s="48"/>
      <c r="B1181" s="48"/>
      <c r="C1181" s="48"/>
      <c r="D1181" s="48"/>
      <c r="E1181" s="48"/>
      <c r="F1181" s="48"/>
      <c r="G1181" s="48"/>
      <c r="H1181" s="48"/>
      <c r="I1181" s="48"/>
      <c r="J1181" s="48"/>
      <c r="K1181" s="1734"/>
      <c r="L1181" s="45"/>
      <c r="M1181" s="48"/>
      <c r="N1181" s="48"/>
      <c r="O1181" s="48"/>
      <c r="P1181" s="48"/>
      <c r="Q1181" s="48"/>
      <c r="R1181" s="48"/>
      <c r="S1181" s="48"/>
      <c r="T1181" s="48"/>
      <c r="U1181" s="48"/>
      <c r="V1181" s="48"/>
      <c r="W1181" s="48"/>
      <c r="X1181" s="48"/>
      <c r="Y1181" s="48"/>
      <c r="Z1181" s="48"/>
    </row>
    <row r="1182" spans="1:26" ht="15.75" customHeight="1">
      <c r="A1182" s="48"/>
      <c r="B1182" s="48"/>
      <c r="C1182" s="48"/>
      <c r="D1182" s="48"/>
      <c r="E1182" s="48"/>
      <c r="F1182" s="48"/>
      <c r="G1182" s="48"/>
      <c r="H1182" s="48"/>
      <c r="I1182" s="48"/>
      <c r="J1182" s="48"/>
      <c r="K1182" s="1734"/>
      <c r="L1182" s="45"/>
      <c r="M1182" s="48"/>
      <c r="N1182" s="48"/>
      <c r="O1182" s="48"/>
      <c r="P1182" s="48"/>
      <c r="Q1182" s="48"/>
      <c r="R1182" s="48"/>
      <c r="S1182" s="48"/>
      <c r="T1182" s="48"/>
      <c r="U1182" s="48"/>
      <c r="V1182" s="48"/>
      <c r="W1182" s="48"/>
      <c r="X1182" s="48"/>
      <c r="Y1182" s="48"/>
      <c r="Z1182" s="48"/>
    </row>
    <row r="1183" spans="1:26" ht="15.75" customHeight="1">
      <c r="A1183" s="48"/>
      <c r="B1183" s="48"/>
      <c r="C1183" s="48"/>
      <c r="D1183" s="48"/>
      <c r="E1183" s="48"/>
      <c r="F1183" s="48"/>
      <c r="G1183" s="48"/>
      <c r="H1183" s="48"/>
      <c r="I1183" s="48"/>
      <c r="J1183" s="48"/>
      <c r="K1183" s="1734"/>
      <c r="L1183" s="45"/>
      <c r="M1183" s="48"/>
      <c r="N1183" s="48"/>
      <c r="O1183" s="48"/>
      <c r="P1183" s="48"/>
      <c r="Q1183" s="48"/>
      <c r="R1183" s="48"/>
      <c r="S1183" s="48"/>
      <c r="T1183" s="48"/>
      <c r="U1183" s="48"/>
      <c r="V1183" s="48"/>
      <c r="W1183" s="48"/>
      <c r="X1183" s="48"/>
      <c r="Y1183" s="48"/>
      <c r="Z1183" s="48"/>
    </row>
    <row r="1184" spans="1:26" ht="15.75" customHeight="1">
      <c r="A1184" s="48"/>
      <c r="B1184" s="48"/>
      <c r="C1184" s="48"/>
      <c r="D1184" s="48"/>
      <c r="E1184" s="48"/>
      <c r="F1184" s="48"/>
      <c r="G1184" s="48"/>
      <c r="H1184" s="48"/>
      <c r="I1184" s="48"/>
      <c r="J1184" s="48"/>
      <c r="K1184" s="1734"/>
      <c r="L1184" s="45"/>
      <c r="M1184" s="48"/>
      <c r="N1184" s="48"/>
      <c r="O1184" s="48"/>
      <c r="P1184" s="48"/>
      <c r="Q1184" s="48"/>
      <c r="R1184" s="48"/>
      <c r="S1184" s="48"/>
      <c r="T1184" s="48"/>
      <c r="U1184" s="48"/>
      <c r="V1184" s="48"/>
      <c r="W1184" s="48"/>
      <c r="X1184" s="48"/>
      <c r="Y1184" s="48"/>
      <c r="Z1184" s="48"/>
    </row>
    <row r="1185" spans="1:26" ht="15.75" customHeight="1">
      <c r="A1185" s="48"/>
      <c r="B1185" s="48"/>
      <c r="C1185" s="48"/>
      <c r="D1185" s="48"/>
      <c r="E1185" s="48"/>
      <c r="F1185" s="48"/>
      <c r="G1185" s="48"/>
      <c r="H1185" s="48"/>
      <c r="I1185" s="48"/>
      <c r="J1185" s="48"/>
      <c r="K1185" s="1734"/>
      <c r="L1185" s="45"/>
      <c r="M1185" s="48"/>
      <c r="N1185" s="48"/>
      <c r="O1185" s="48"/>
      <c r="P1185" s="48"/>
      <c r="Q1185" s="48"/>
      <c r="R1185" s="48"/>
      <c r="S1185" s="48"/>
      <c r="T1185" s="48"/>
      <c r="U1185" s="48"/>
      <c r="V1185" s="48"/>
      <c r="W1185" s="48"/>
      <c r="X1185" s="48"/>
      <c r="Y1185" s="48"/>
      <c r="Z1185" s="48"/>
    </row>
    <row r="1186" spans="1:26" ht="15.75" customHeight="1">
      <c r="A1186" s="48"/>
      <c r="B1186" s="48"/>
      <c r="C1186" s="48"/>
      <c r="D1186" s="48"/>
      <c r="E1186" s="48"/>
      <c r="F1186" s="48"/>
      <c r="G1186" s="48"/>
      <c r="H1186" s="48"/>
      <c r="I1186" s="48"/>
      <c r="J1186" s="48"/>
      <c r="K1186" s="1734"/>
      <c r="L1186" s="45"/>
      <c r="M1186" s="48"/>
      <c r="N1186" s="48"/>
      <c r="O1186" s="48"/>
      <c r="P1186" s="48"/>
      <c r="Q1186" s="48"/>
      <c r="R1186" s="48"/>
      <c r="S1186" s="48"/>
      <c r="T1186" s="48"/>
      <c r="U1186" s="48"/>
      <c r="V1186" s="48"/>
      <c r="W1186" s="48"/>
      <c r="X1186" s="48"/>
      <c r="Y1186" s="48"/>
      <c r="Z1186" s="48"/>
    </row>
    <row r="1187" spans="1:26" ht="15.75" customHeight="1">
      <c r="A1187" s="48"/>
      <c r="B1187" s="48"/>
      <c r="C1187" s="48"/>
      <c r="D1187" s="48"/>
      <c r="E1187" s="48"/>
      <c r="F1187" s="48"/>
      <c r="G1187" s="48"/>
      <c r="H1187" s="48"/>
      <c r="I1187" s="48"/>
      <c r="J1187" s="48"/>
      <c r="K1187" s="1734"/>
      <c r="L1187" s="45"/>
      <c r="M1187" s="48"/>
      <c r="N1187" s="48"/>
      <c r="O1187" s="48"/>
      <c r="P1187" s="48"/>
      <c r="Q1187" s="48"/>
      <c r="R1187" s="48"/>
      <c r="S1187" s="48"/>
      <c r="T1187" s="48"/>
      <c r="U1187" s="48"/>
      <c r="V1187" s="48"/>
      <c r="W1187" s="48"/>
      <c r="X1187" s="48"/>
      <c r="Y1187" s="48"/>
      <c r="Z1187" s="48"/>
    </row>
    <row r="1188" spans="1:26" ht="15.75" customHeight="1">
      <c r="A1188" s="48"/>
      <c r="B1188" s="48"/>
      <c r="C1188" s="48"/>
      <c r="D1188" s="48"/>
      <c r="E1188" s="48"/>
      <c r="F1188" s="48"/>
      <c r="G1188" s="48"/>
      <c r="H1188" s="48"/>
      <c r="I1188" s="48"/>
      <c r="J1188" s="48"/>
      <c r="K1188" s="1734"/>
      <c r="L1188" s="45"/>
      <c r="M1188" s="48"/>
      <c r="N1188" s="48"/>
      <c r="O1188" s="48"/>
      <c r="P1188" s="48"/>
      <c r="Q1188" s="48"/>
      <c r="R1188" s="48"/>
      <c r="S1188" s="48"/>
      <c r="T1188" s="48"/>
      <c r="U1188" s="48"/>
      <c r="V1188" s="48"/>
      <c r="W1188" s="48"/>
      <c r="X1188" s="48"/>
      <c r="Y1188" s="48"/>
      <c r="Z1188" s="48"/>
    </row>
    <row r="1189" spans="1:26" ht="15.75" customHeight="1">
      <c r="A1189" s="48"/>
      <c r="B1189" s="48"/>
      <c r="C1189" s="48"/>
      <c r="D1189" s="48"/>
      <c r="E1189" s="48"/>
      <c r="F1189" s="48"/>
      <c r="G1189" s="48"/>
      <c r="H1189" s="48"/>
      <c r="I1189" s="48"/>
      <c r="J1189" s="48"/>
      <c r="K1189" s="1734"/>
      <c r="L1189" s="45"/>
      <c r="M1189" s="48"/>
      <c r="N1189" s="48"/>
      <c r="O1189" s="48"/>
      <c r="P1189" s="48"/>
      <c r="Q1189" s="48"/>
      <c r="R1189" s="48"/>
      <c r="S1189" s="48"/>
      <c r="T1189" s="48"/>
      <c r="U1189" s="48"/>
      <c r="V1189" s="48"/>
      <c r="W1189" s="48"/>
      <c r="X1189" s="48"/>
      <c r="Y1189" s="48"/>
      <c r="Z1189" s="48"/>
    </row>
    <row r="1190" spans="1:26" ht="15.75" customHeight="1">
      <c r="A1190" s="48"/>
      <c r="B1190" s="48"/>
      <c r="C1190" s="48"/>
      <c r="D1190" s="48"/>
      <c r="E1190" s="48"/>
      <c r="F1190" s="48"/>
      <c r="G1190" s="48"/>
      <c r="H1190" s="48"/>
      <c r="I1190" s="48"/>
      <c r="J1190" s="48"/>
      <c r="K1190" s="1734"/>
      <c r="L1190" s="45"/>
      <c r="M1190" s="48"/>
      <c r="N1190" s="48"/>
      <c r="O1190" s="48"/>
      <c r="P1190" s="48"/>
      <c r="Q1190" s="48"/>
      <c r="R1190" s="48"/>
      <c r="S1190" s="48"/>
      <c r="T1190" s="48"/>
      <c r="U1190" s="48"/>
      <c r="V1190" s="48"/>
      <c r="W1190" s="48"/>
      <c r="X1190" s="48"/>
      <c r="Y1190" s="48"/>
      <c r="Z1190" s="48"/>
    </row>
    <row r="1191" spans="1:26" ht="15.75" customHeight="1">
      <c r="A1191" s="48"/>
      <c r="B1191" s="48"/>
      <c r="C1191" s="48"/>
      <c r="D1191" s="48"/>
      <c r="E1191" s="48"/>
      <c r="F1191" s="48"/>
      <c r="G1191" s="48"/>
      <c r="H1191" s="48"/>
      <c r="I1191" s="48"/>
      <c r="J1191" s="48"/>
      <c r="K1191" s="1734"/>
      <c r="L1191" s="45"/>
      <c r="M1191" s="48"/>
      <c r="N1191" s="48"/>
      <c r="O1191" s="48"/>
      <c r="P1191" s="48"/>
      <c r="Q1191" s="48"/>
      <c r="R1191" s="48"/>
      <c r="S1191" s="48"/>
      <c r="T1191" s="48"/>
      <c r="U1191" s="48"/>
      <c r="V1191" s="48"/>
      <c r="W1191" s="48"/>
      <c r="X1191" s="48"/>
      <c r="Y1191" s="48"/>
      <c r="Z1191" s="48"/>
    </row>
    <row r="1192" spans="1:26" ht="15.75" customHeight="1">
      <c r="A1192" s="48"/>
      <c r="B1192" s="48"/>
      <c r="C1192" s="48"/>
      <c r="D1192" s="48"/>
      <c r="E1192" s="48"/>
      <c r="F1192" s="48"/>
      <c r="G1192" s="48"/>
      <c r="H1192" s="48"/>
      <c r="I1192" s="48"/>
      <c r="J1192" s="48"/>
      <c r="K1192" s="1734"/>
      <c r="L1192" s="45"/>
      <c r="M1192" s="48"/>
      <c r="N1192" s="48"/>
      <c r="O1192" s="48"/>
      <c r="P1192" s="48"/>
      <c r="Q1192" s="48"/>
      <c r="R1192" s="48"/>
      <c r="S1192" s="48"/>
      <c r="T1192" s="48"/>
      <c r="U1192" s="48"/>
      <c r="V1192" s="48"/>
      <c r="W1192" s="48"/>
      <c r="X1192" s="48"/>
      <c r="Y1192" s="48"/>
      <c r="Z1192" s="48"/>
    </row>
    <row r="1193" spans="1:26" ht="15.75" customHeight="1">
      <c r="A1193" s="48"/>
      <c r="B1193" s="48"/>
      <c r="C1193" s="48"/>
      <c r="D1193" s="48"/>
      <c r="E1193" s="48"/>
      <c r="F1193" s="48"/>
      <c r="G1193" s="48"/>
      <c r="H1193" s="48"/>
      <c r="I1193" s="48"/>
      <c r="J1193" s="48"/>
      <c r="K1193" s="1734"/>
      <c r="L1193" s="45"/>
      <c r="M1193" s="48"/>
      <c r="N1193" s="48"/>
      <c r="O1193" s="48"/>
      <c r="P1193" s="48"/>
      <c r="Q1193" s="48"/>
      <c r="R1193" s="48"/>
      <c r="S1193" s="48"/>
      <c r="T1193" s="48"/>
      <c r="U1193" s="48"/>
      <c r="V1193" s="48"/>
      <c r="W1193" s="48"/>
      <c r="X1193" s="48"/>
      <c r="Y1193" s="48"/>
      <c r="Z1193" s="48"/>
    </row>
    <row r="1194" spans="1:26" ht="15.75" customHeight="1">
      <c r="A1194" s="48"/>
      <c r="B1194" s="48"/>
      <c r="C1194" s="48"/>
      <c r="D1194" s="48"/>
      <c r="E1194" s="48"/>
      <c r="F1194" s="48"/>
      <c r="G1194" s="48"/>
      <c r="H1194" s="48"/>
      <c r="I1194" s="48"/>
      <c r="J1194" s="48"/>
      <c r="K1194" s="1734"/>
      <c r="L1194" s="45"/>
      <c r="M1194" s="48"/>
      <c r="N1194" s="48"/>
      <c r="O1194" s="48"/>
      <c r="P1194" s="48"/>
      <c r="Q1194" s="48"/>
      <c r="R1194" s="48"/>
      <c r="S1194" s="48"/>
      <c r="T1194" s="48"/>
      <c r="U1194" s="48"/>
      <c r="V1194" s="48"/>
      <c r="W1194" s="48"/>
      <c r="X1194" s="48"/>
      <c r="Y1194" s="48"/>
      <c r="Z1194" s="48"/>
    </row>
    <row r="1195" spans="1:26" ht="15.75" customHeight="1">
      <c r="A1195" s="48"/>
      <c r="B1195" s="48"/>
      <c r="C1195" s="48"/>
      <c r="D1195" s="48"/>
      <c r="E1195" s="48"/>
      <c r="F1195" s="48"/>
      <c r="G1195" s="48"/>
      <c r="H1195" s="48"/>
      <c r="I1195" s="48"/>
      <c r="J1195" s="48"/>
      <c r="K1195" s="1734"/>
      <c r="L1195" s="45"/>
      <c r="M1195" s="48"/>
      <c r="N1195" s="48"/>
      <c r="O1195" s="48"/>
      <c r="P1195" s="48"/>
      <c r="Q1195" s="48"/>
      <c r="R1195" s="48"/>
      <c r="S1195" s="48"/>
      <c r="T1195" s="48"/>
      <c r="U1195" s="48"/>
      <c r="V1195" s="48"/>
      <c r="W1195" s="48"/>
      <c r="X1195" s="48"/>
      <c r="Y1195" s="48"/>
      <c r="Z1195" s="48"/>
    </row>
    <row r="1196" spans="1:26" ht="15.75" customHeight="1">
      <c r="A1196" s="48"/>
      <c r="B1196" s="48"/>
      <c r="C1196" s="48"/>
      <c r="D1196" s="48"/>
      <c r="E1196" s="48"/>
      <c r="F1196" s="48"/>
      <c r="G1196" s="48"/>
      <c r="H1196" s="48"/>
      <c r="I1196" s="48"/>
      <c r="J1196" s="48"/>
      <c r="K1196" s="1734"/>
      <c r="L1196" s="45"/>
      <c r="M1196" s="48"/>
      <c r="N1196" s="48"/>
      <c r="O1196" s="48"/>
      <c r="P1196" s="48"/>
      <c r="Q1196" s="48"/>
      <c r="R1196" s="48"/>
      <c r="S1196" s="48"/>
      <c r="T1196" s="48"/>
      <c r="U1196" s="48"/>
      <c r="V1196" s="48"/>
      <c r="W1196" s="48"/>
      <c r="X1196" s="48"/>
      <c r="Y1196" s="48"/>
      <c r="Z1196" s="48"/>
    </row>
    <row r="1197" spans="1:26" ht="15.75" customHeight="1">
      <c r="A1197" s="48"/>
      <c r="B1197" s="48"/>
      <c r="C1197" s="48"/>
      <c r="D1197" s="48"/>
      <c r="E1197" s="48"/>
      <c r="F1197" s="48"/>
      <c r="G1197" s="48"/>
      <c r="H1197" s="48"/>
      <c r="I1197" s="48"/>
      <c r="J1197" s="48"/>
      <c r="K1197" s="1734"/>
      <c r="L1197" s="45"/>
      <c r="M1197" s="48"/>
      <c r="N1197" s="48"/>
      <c r="O1197" s="48"/>
      <c r="P1197" s="48"/>
      <c r="Q1197" s="48"/>
      <c r="R1197" s="48"/>
      <c r="S1197" s="48"/>
      <c r="T1197" s="48"/>
      <c r="U1197" s="48"/>
      <c r="V1197" s="48"/>
      <c r="W1197" s="48"/>
      <c r="X1197" s="48"/>
      <c r="Y1197" s="48"/>
      <c r="Z1197" s="48"/>
    </row>
    <row r="1198" spans="1:26" ht="15.75" customHeight="1">
      <c r="A1198" s="48"/>
      <c r="B1198" s="48"/>
      <c r="C1198" s="48"/>
      <c r="D1198" s="48"/>
      <c r="E1198" s="48"/>
      <c r="F1198" s="48"/>
      <c r="G1198" s="48"/>
      <c r="H1198" s="48"/>
      <c r="I1198" s="48"/>
      <c r="J1198" s="48"/>
      <c r="K1198" s="1734"/>
      <c r="L1198" s="45"/>
      <c r="M1198" s="48"/>
      <c r="N1198" s="48"/>
      <c r="O1198" s="48"/>
      <c r="P1198" s="48"/>
      <c r="Q1198" s="48"/>
      <c r="R1198" s="48"/>
      <c r="S1198" s="48"/>
      <c r="T1198" s="48"/>
      <c r="U1198" s="48"/>
      <c r="V1198" s="48"/>
      <c r="W1198" s="48"/>
      <c r="X1198" s="48"/>
      <c r="Y1198" s="48"/>
      <c r="Z1198" s="48"/>
    </row>
    <row r="1199" spans="1:26" ht="15.75" customHeight="1">
      <c r="A1199" s="48"/>
      <c r="B1199" s="48"/>
      <c r="C1199" s="48"/>
      <c r="D1199" s="48"/>
      <c r="E1199" s="48"/>
      <c r="F1199" s="48"/>
      <c r="G1199" s="48"/>
      <c r="H1199" s="48"/>
      <c r="I1199" s="48"/>
      <c r="J1199" s="48"/>
      <c r="K1199" s="1734"/>
      <c r="L1199" s="45"/>
      <c r="M1199" s="48"/>
      <c r="N1199" s="48"/>
      <c r="O1199" s="48"/>
      <c r="P1199" s="48"/>
      <c r="Q1199" s="48"/>
      <c r="R1199" s="48"/>
      <c r="S1199" s="48"/>
      <c r="T1199" s="48"/>
      <c r="U1199" s="48"/>
      <c r="V1199" s="48"/>
      <c r="W1199" s="48"/>
      <c r="X1199" s="48"/>
      <c r="Y1199" s="48"/>
      <c r="Z1199" s="48"/>
    </row>
    <row r="1200" spans="1:26" ht="15.75" customHeight="1">
      <c r="A1200" s="48"/>
      <c r="B1200" s="48"/>
      <c r="C1200" s="48"/>
      <c r="D1200" s="48"/>
      <c r="E1200" s="48"/>
      <c r="F1200" s="48"/>
      <c r="G1200" s="48"/>
      <c r="H1200" s="48"/>
      <c r="I1200" s="48"/>
      <c r="J1200" s="48"/>
      <c r="K1200" s="1734"/>
      <c r="L1200" s="45"/>
      <c r="M1200" s="48"/>
      <c r="N1200" s="48"/>
      <c r="O1200" s="48"/>
      <c r="P1200" s="48"/>
      <c r="Q1200" s="48"/>
      <c r="R1200" s="48"/>
      <c r="S1200" s="48"/>
      <c r="T1200" s="48"/>
      <c r="U1200" s="48"/>
      <c r="V1200" s="48"/>
      <c r="W1200" s="48"/>
      <c r="X1200" s="48"/>
      <c r="Y1200" s="48"/>
      <c r="Z1200" s="48"/>
    </row>
    <row r="1201" spans="1:26" ht="15.75" customHeight="1">
      <c r="A1201" s="48"/>
      <c r="B1201" s="48"/>
      <c r="C1201" s="48"/>
      <c r="D1201" s="48"/>
      <c r="E1201" s="48"/>
      <c r="F1201" s="48"/>
      <c r="G1201" s="48"/>
      <c r="H1201" s="48"/>
      <c r="I1201" s="48"/>
      <c r="J1201" s="48"/>
      <c r="K1201" s="1734"/>
      <c r="L1201" s="45"/>
      <c r="M1201" s="48"/>
      <c r="N1201" s="48"/>
      <c r="O1201" s="48"/>
      <c r="P1201" s="48"/>
      <c r="Q1201" s="48"/>
      <c r="R1201" s="48"/>
      <c r="S1201" s="48"/>
      <c r="T1201" s="48"/>
      <c r="U1201" s="48"/>
      <c r="V1201" s="48"/>
      <c r="W1201" s="48"/>
      <c r="X1201" s="48"/>
      <c r="Y1201" s="48"/>
      <c r="Z1201" s="48"/>
    </row>
    <row r="1202" spans="1:26" ht="15.75" customHeight="1">
      <c r="A1202" s="48"/>
      <c r="B1202" s="48"/>
      <c r="C1202" s="48"/>
      <c r="D1202" s="48"/>
      <c r="E1202" s="48"/>
      <c r="F1202" s="48"/>
      <c r="G1202" s="48"/>
      <c r="H1202" s="48"/>
      <c r="I1202" s="48"/>
      <c r="J1202" s="48"/>
      <c r="K1202" s="1734"/>
      <c r="L1202" s="45"/>
      <c r="M1202" s="48"/>
      <c r="N1202" s="48"/>
      <c r="O1202" s="48"/>
      <c r="P1202" s="48"/>
      <c r="Q1202" s="48"/>
      <c r="R1202" s="48"/>
      <c r="S1202" s="48"/>
      <c r="T1202" s="48"/>
      <c r="U1202" s="48"/>
      <c r="V1202" s="48"/>
      <c r="W1202" s="48"/>
      <c r="X1202" s="48"/>
      <c r="Y1202" s="48"/>
      <c r="Z1202" s="48"/>
    </row>
    <row r="1203" spans="1:26" ht="15.75" customHeight="1">
      <c r="A1203" s="48"/>
      <c r="B1203" s="48"/>
      <c r="C1203" s="48"/>
      <c r="D1203" s="48"/>
      <c r="E1203" s="48"/>
      <c r="F1203" s="48"/>
      <c r="G1203" s="48"/>
      <c r="H1203" s="48"/>
      <c r="I1203" s="48"/>
      <c r="J1203" s="48"/>
      <c r="K1203" s="1734"/>
      <c r="L1203" s="45"/>
      <c r="M1203" s="48"/>
      <c r="N1203" s="48"/>
      <c r="O1203" s="48"/>
      <c r="P1203" s="48"/>
      <c r="Q1203" s="48"/>
      <c r="R1203" s="48"/>
      <c r="S1203" s="48"/>
      <c r="T1203" s="48"/>
      <c r="U1203" s="48"/>
      <c r="V1203" s="48"/>
      <c r="W1203" s="48"/>
      <c r="X1203" s="48"/>
      <c r="Y1203" s="48"/>
      <c r="Z1203" s="48"/>
    </row>
    <row r="1204" spans="1:26" ht="15.75" customHeight="1">
      <c r="A1204" s="48"/>
      <c r="B1204" s="48"/>
      <c r="C1204" s="48"/>
      <c r="D1204" s="48"/>
      <c r="E1204" s="48"/>
      <c r="F1204" s="48"/>
      <c r="G1204" s="48"/>
      <c r="H1204" s="48"/>
      <c r="I1204" s="48"/>
      <c r="J1204" s="48"/>
      <c r="K1204" s="1734"/>
      <c r="L1204" s="45"/>
      <c r="M1204" s="48"/>
      <c r="N1204" s="48"/>
      <c r="O1204" s="48"/>
      <c r="P1204" s="48"/>
      <c r="Q1204" s="48"/>
      <c r="R1204" s="48"/>
      <c r="S1204" s="48"/>
      <c r="T1204" s="48"/>
      <c r="U1204" s="48"/>
      <c r="V1204" s="48"/>
      <c r="W1204" s="48"/>
      <c r="X1204" s="48"/>
      <c r="Y1204" s="48"/>
      <c r="Z1204" s="48"/>
    </row>
    <row r="1205" spans="1:26" ht="15.75" customHeight="1">
      <c r="A1205" s="48"/>
      <c r="B1205" s="48"/>
      <c r="C1205" s="48"/>
      <c r="D1205" s="48"/>
      <c r="E1205" s="48"/>
      <c r="F1205" s="48"/>
      <c r="G1205" s="48"/>
      <c r="H1205" s="48"/>
      <c r="I1205" s="48"/>
      <c r="J1205" s="48"/>
      <c r="K1205" s="1734"/>
      <c r="L1205" s="45"/>
      <c r="M1205" s="48"/>
      <c r="N1205" s="48"/>
      <c r="O1205" s="48"/>
      <c r="P1205" s="48"/>
      <c r="Q1205" s="48"/>
      <c r="R1205" s="48"/>
      <c r="S1205" s="48"/>
      <c r="T1205" s="48"/>
      <c r="U1205" s="48"/>
      <c r="V1205" s="48"/>
      <c r="W1205" s="48"/>
      <c r="X1205" s="48"/>
      <c r="Y1205" s="48"/>
      <c r="Z1205" s="48"/>
    </row>
    <row r="1206" spans="1:26" ht="15.75" customHeight="1">
      <c r="A1206" s="48"/>
      <c r="B1206" s="48"/>
      <c r="C1206" s="48"/>
      <c r="D1206" s="48"/>
      <c r="E1206" s="48"/>
      <c r="F1206" s="48"/>
      <c r="G1206" s="48"/>
      <c r="H1206" s="48"/>
      <c r="I1206" s="48"/>
      <c r="J1206" s="48"/>
      <c r="K1206" s="1734"/>
      <c r="L1206" s="45"/>
      <c r="M1206" s="48"/>
      <c r="N1206" s="48"/>
      <c r="O1206" s="48"/>
      <c r="P1206" s="48"/>
      <c r="Q1206" s="48"/>
      <c r="R1206" s="48"/>
      <c r="S1206" s="48"/>
      <c r="T1206" s="48"/>
      <c r="U1206" s="48"/>
      <c r="V1206" s="48"/>
      <c r="W1206" s="48"/>
      <c r="X1206" s="48"/>
      <c r="Y1206" s="48"/>
      <c r="Z1206" s="48"/>
    </row>
    <row r="1207" spans="1:26" ht="15.75" customHeight="1">
      <c r="A1207" s="48"/>
      <c r="B1207" s="48"/>
      <c r="C1207" s="48"/>
      <c r="D1207" s="48"/>
      <c r="E1207" s="48"/>
      <c r="F1207" s="48"/>
      <c r="G1207" s="48"/>
      <c r="H1207" s="48"/>
      <c r="I1207" s="48"/>
      <c r="J1207" s="48"/>
      <c r="K1207" s="1734"/>
      <c r="L1207" s="45"/>
      <c r="M1207" s="48"/>
      <c r="N1207" s="48"/>
      <c r="O1207" s="48"/>
      <c r="P1207" s="48"/>
      <c r="Q1207" s="48"/>
      <c r="R1207" s="48"/>
      <c r="S1207" s="48"/>
      <c r="T1207" s="48"/>
      <c r="U1207" s="48"/>
      <c r="V1207" s="48"/>
      <c r="W1207" s="48"/>
      <c r="X1207" s="48"/>
      <c r="Y1207" s="48"/>
      <c r="Z1207" s="48"/>
    </row>
    <row r="1208" spans="1:26" ht="15.75" customHeight="1">
      <c r="A1208" s="48"/>
      <c r="B1208" s="48"/>
      <c r="C1208" s="48"/>
      <c r="D1208" s="48"/>
      <c r="E1208" s="48"/>
      <c r="F1208" s="48"/>
      <c r="G1208" s="48"/>
      <c r="H1208" s="48"/>
      <c r="I1208" s="48"/>
      <c r="J1208" s="48"/>
      <c r="K1208" s="1734"/>
      <c r="L1208" s="45"/>
      <c r="M1208" s="48"/>
      <c r="N1208" s="48"/>
      <c r="O1208" s="48"/>
      <c r="P1208" s="48"/>
      <c r="Q1208" s="48"/>
      <c r="R1208" s="48"/>
      <c r="S1208" s="48"/>
      <c r="T1208" s="48"/>
      <c r="U1208" s="48"/>
      <c r="V1208" s="48"/>
      <c r="W1208" s="48"/>
      <c r="X1208" s="48"/>
      <c r="Y1208" s="48"/>
      <c r="Z1208" s="48"/>
    </row>
    <row r="1209" spans="1:26" ht="15.75" customHeight="1">
      <c r="A1209" s="48"/>
      <c r="B1209" s="48"/>
      <c r="C1209" s="48"/>
      <c r="D1209" s="48"/>
      <c r="E1209" s="48"/>
      <c r="F1209" s="48"/>
      <c r="G1209" s="48"/>
      <c r="H1209" s="48"/>
      <c r="I1209" s="48"/>
      <c r="J1209" s="48"/>
      <c r="K1209" s="1734"/>
      <c r="L1209" s="45"/>
      <c r="M1209" s="48"/>
      <c r="N1209" s="48"/>
      <c r="O1209" s="48"/>
      <c r="P1209" s="48"/>
      <c r="Q1209" s="48"/>
      <c r="R1209" s="48"/>
      <c r="S1209" s="48"/>
      <c r="T1209" s="48"/>
      <c r="U1209" s="48"/>
      <c r="V1209" s="48"/>
      <c r="W1209" s="48"/>
      <c r="X1209" s="48"/>
      <c r="Y1209" s="48"/>
      <c r="Z1209" s="48"/>
    </row>
    <row r="1210" spans="1:26" ht="15.75" customHeight="1">
      <c r="A1210" s="48"/>
      <c r="B1210" s="48"/>
      <c r="C1210" s="48"/>
      <c r="D1210" s="48"/>
      <c r="E1210" s="48"/>
      <c r="F1210" s="48"/>
      <c r="G1210" s="48"/>
      <c r="H1210" s="48"/>
      <c r="I1210" s="48"/>
      <c r="J1210" s="48"/>
      <c r="K1210" s="1734"/>
      <c r="L1210" s="45"/>
      <c r="M1210" s="48"/>
      <c r="N1210" s="48"/>
      <c r="O1210" s="48"/>
      <c r="P1210" s="48"/>
      <c r="Q1210" s="48"/>
      <c r="R1210" s="48"/>
      <c r="S1210" s="48"/>
      <c r="T1210" s="48"/>
      <c r="U1210" s="48"/>
      <c r="V1210" s="48"/>
      <c r="W1210" s="48"/>
      <c r="X1210" s="48"/>
      <c r="Y1210" s="48"/>
      <c r="Z1210" s="48"/>
    </row>
    <row r="1211" spans="1:26" ht="15.75" customHeight="1">
      <c r="A1211" s="48"/>
      <c r="B1211" s="48"/>
      <c r="C1211" s="48"/>
      <c r="D1211" s="48"/>
      <c r="E1211" s="48"/>
      <c r="F1211" s="48"/>
      <c r="G1211" s="48"/>
      <c r="H1211" s="48"/>
      <c r="I1211" s="48"/>
      <c r="J1211" s="48"/>
      <c r="K1211" s="1734"/>
      <c r="L1211" s="45"/>
      <c r="M1211" s="48"/>
      <c r="N1211" s="48"/>
      <c r="O1211" s="48"/>
      <c r="P1211" s="48"/>
      <c r="Q1211" s="48"/>
      <c r="R1211" s="48"/>
      <c r="S1211" s="48"/>
      <c r="T1211" s="48"/>
      <c r="U1211" s="48"/>
      <c r="V1211" s="48"/>
      <c r="W1211" s="48"/>
      <c r="X1211" s="48"/>
      <c r="Y1211" s="48"/>
      <c r="Z1211" s="48"/>
    </row>
    <row r="1212" spans="1:26" ht="15.75" customHeight="1">
      <c r="A1212" s="48"/>
      <c r="B1212" s="48"/>
      <c r="C1212" s="48"/>
      <c r="D1212" s="48"/>
      <c r="E1212" s="48"/>
      <c r="F1212" s="48"/>
      <c r="G1212" s="48"/>
      <c r="H1212" s="48"/>
      <c r="I1212" s="48"/>
      <c r="J1212" s="48"/>
      <c r="K1212" s="1734"/>
      <c r="L1212" s="45"/>
      <c r="M1212" s="48"/>
      <c r="N1212" s="48"/>
      <c r="O1212" s="48"/>
      <c r="P1212" s="48"/>
      <c r="Q1212" s="48"/>
      <c r="R1212" s="48"/>
      <c r="S1212" s="48"/>
      <c r="T1212" s="48"/>
      <c r="U1212" s="48"/>
      <c r="V1212" s="48"/>
      <c r="W1212" s="48"/>
      <c r="X1212" s="48"/>
      <c r="Y1212" s="48"/>
      <c r="Z1212" s="48"/>
    </row>
    <row r="1213" spans="1:26" ht="15.75" customHeight="1">
      <c r="A1213" s="48"/>
      <c r="B1213" s="48"/>
      <c r="C1213" s="48"/>
      <c r="D1213" s="48"/>
      <c r="E1213" s="48"/>
      <c r="F1213" s="48"/>
      <c r="G1213" s="48"/>
      <c r="H1213" s="48"/>
      <c r="I1213" s="48"/>
      <c r="J1213" s="48"/>
      <c r="K1213" s="1734"/>
      <c r="L1213" s="45"/>
      <c r="M1213" s="48"/>
      <c r="N1213" s="48"/>
      <c r="O1213" s="48"/>
      <c r="P1213" s="48"/>
      <c r="Q1213" s="48"/>
      <c r="R1213" s="48"/>
      <c r="S1213" s="48"/>
      <c r="T1213" s="48"/>
      <c r="U1213" s="48"/>
      <c r="V1213" s="48"/>
      <c r="W1213" s="48"/>
      <c r="X1213" s="48"/>
      <c r="Y1213" s="48"/>
      <c r="Z1213" s="48"/>
    </row>
    <row r="1214" spans="1:26" ht="15.75" customHeight="1">
      <c r="A1214" s="48"/>
      <c r="B1214" s="48"/>
      <c r="C1214" s="48"/>
      <c r="D1214" s="48"/>
      <c r="E1214" s="48"/>
      <c r="F1214" s="48"/>
      <c r="G1214" s="48"/>
      <c r="H1214" s="48"/>
      <c r="I1214" s="48"/>
      <c r="J1214" s="48"/>
      <c r="K1214" s="1734"/>
      <c r="L1214" s="45"/>
      <c r="M1214" s="48"/>
      <c r="N1214" s="48"/>
      <c r="O1214" s="48"/>
      <c r="P1214" s="48"/>
      <c r="Q1214" s="48"/>
      <c r="R1214" s="48"/>
      <c r="S1214" s="48"/>
      <c r="T1214" s="48"/>
      <c r="U1214" s="48"/>
      <c r="V1214" s="48"/>
      <c r="W1214" s="48"/>
      <c r="X1214" s="48"/>
      <c r="Y1214" s="48"/>
      <c r="Z1214" s="48"/>
    </row>
    <row r="1215" spans="1:26" ht="15.75" customHeight="1">
      <c r="A1215" s="48"/>
      <c r="B1215" s="48"/>
      <c r="C1215" s="48"/>
      <c r="D1215" s="48"/>
      <c r="E1215" s="48"/>
      <c r="F1215" s="48"/>
      <c r="G1215" s="48"/>
      <c r="H1215" s="48"/>
      <c r="I1215" s="48"/>
      <c r="J1215" s="48"/>
      <c r="K1215" s="1734"/>
      <c r="L1215" s="45"/>
      <c r="M1215" s="48"/>
      <c r="N1215" s="48"/>
      <c r="O1215" s="48"/>
      <c r="P1215" s="48"/>
      <c r="Q1215" s="48"/>
      <c r="R1215" s="48"/>
      <c r="S1215" s="48"/>
      <c r="T1215" s="48"/>
      <c r="U1215" s="48"/>
      <c r="V1215" s="48"/>
      <c r="W1215" s="48"/>
      <c r="X1215" s="48"/>
      <c r="Y1215" s="48"/>
      <c r="Z1215" s="48"/>
    </row>
    <row r="1216" spans="1:26" ht="15.75" customHeight="1">
      <c r="A1216" s="48"/>
      <c r="B1216" s="48"/>
      <c r="C1216" s="48"/>
      <c r="D1216" s="48"/>
      <c r="E1216" s="48"/>
      <c r="F1216" s="48"/>
      <c r="G1216" s="48"/>
      <c r="H1216" s="48"/>
      <c r="I1216" s="48"/>
      <c r="J1216" s="48"/>
      <c r="K1216" s="1734"/>
      <c r="L1216" s="45"/>
      <c r="M1216" s="48"/>
      <c r="N1216" s="48"/>
      <c r="O1216" s="48"/>
      <c r="P1216" s="48"/>
      <c r="Q1216" s="48"/>
      <c r="R1216" s="48"/>
      <c r="S1216" s="48"/>
      <c r="T1216" s="48"/>
      <c r="U1216" s="48"/>
      <c r="V1216" s="48"/>
      <c r="W1216" s="48"/>
      <c r="X1216" s="48"/>
      <c r="Y1216" s="48"/>
      <c r="Z1216" s="48"/>
    </row>
    <row r="1217" spans="1:26" ht="15.75" customHeight="1">
      <c r="A1217" s="48"/>
      <c r="B1217" s="48"/>
      <c r="C1217" s="48"/>
      <c r="D1217" s="48"/>
      <c r="E1217" s="48"/>
      <c r="F1217" s="48"/>
      <c r="G1217" s="48"/>
      <c r="H1217" s="48"/>
      <c r="I1217" s="48"/>
      <c r="J1217" s="48"/>
      <c r="K1217" s="1734"/>
      <c r="L1217" s="45"/>
      <c r="M1217" s="48"/>
      <c r="N1217" s="48"/>
      <c r="O1217" s="48"/>
      <c r="P1217" s="48"/>
      <c r="Q1217" s="48"/>
      <c r="R1217" s="48"/>
      <c r="S1217" s="48"/>
      <c r="T1217" s="48"/>
      <c r="U1217" s="48"/>
      <c r="V1217" s="48"/>
      <c r="W1217" s="48"/>
      <c r="X1217" s="48"/>
      <c r="Y1217" s="48"/>
      <c r="Z1217" s="48"/>
    </row>
    <row r="1218" spans="1:26" ht="15.75" customHeight="1">
      <c r="A1218" s="48"/>
      <c r="B1218" s="48"/>
      <c r="C1218" s="48"/>
      <c r="D1218" s="48"/>
      <c r="E1218" s="48"/>
      <c r="F1218" s="48"/>
      <c r="G1218" s="48"/>
      <c r="H1218" s="48"/>
      <c r="I1218" s="48"/>
      <c r="J1218" s="48"/>
      <c r="K1218" s="1734"/>
      <c r="L1218" s="45"/>
      <c r="M1218" s="48"/>
      <c r="N1218" s="48"/>
      <c r="O1218" s="48"/>
      <c r="P1218" s="48"/>
      <c r="Q1218" s="48"/>
      <c r="R1218" s="48"/>
      <c r="S1218" s="48"/>
      <c r="T1218" s="48"/>
      <c r="U1218" s="48"/>
      <c r="V1218" s="48"/>
      <c r="W1218" s="48"/>
      <c r="X1218" s="48"/>
      <c r="Y1218" s="48"/>
      <c r="Z1218" s="48"/>
    </row>
    <row r="1219" spans="1:26" ht="15.75" customHeight="1">
      <c r="A1219" s="48"/>
      <c r="B1219" s="48"/>
      <c r="C1219" s="48"/>
      <c r="D1219" s="48"/>
      <c r="E1219" s="48"/>
      <c r="F1219" s="48"/>
      <c r="G1219" s="48"/>
      <c r="H1219" s="48"/>
      <c r="I1219" s="48"/>
      <c r="J1219" s="48"/>
      <c r="K1219" s="1734"/>
      <c r="L1219" s="45"/>
      <c r="M1219" s="48"/>
      <c r="N1219" s="48"/>
      <c r="O1219" s="48"/>
      <c r="P1219" s="48"/>
      <c r="Q1219" s="48"/>
      <c r="R1219" s="48"/>
      <c r="S1219" s="48"/>
      <c r="T1219" s="48"/>
      <c r="U1219" s="48"/>
      <c r="V1219" s="48"/>
      <c r="W1219" s="48"/>
      <c r="X1219" s="48"/>
      <c r="Y1219" s="48"/>
      <c r="Z1219" s="48"/>
    </row>
    <row r="1220" spans="1:26" ht="15.75" customHeight="1">
      <c r="A1220" s="48"/>
      <c r="B1220" s="48"/>
      <c r="C1220" s="48"/>
      <c r="D1220" s="48"/>
      <c r="E1220" s="48"/>
      <c r="F1220" s="48"/>
      <c r="G1220" s="48"/>
      <c r="H1220" s="48"/>
      <c r="I1220" s="48"/>
      <c r="J1220" s="48"/>
      <c r="K1220" s="1734"/>
      <c r="L1220" s="45"/>
      <c r="M1220" s="48"/>
      <c r="N1220" s="48"/>
      <c r="O1220" s="48"/>
      <c r="P1220" s="48"/>
      <c r="Q1220" s="48"/>
      <c r="R1220" s="48"/>
      <c r="S1220" s="48"/>
      <c r="T1220" s="48"/>
      <c r="U1220" s="48"/>
      <c r="V1220" s="48"/>
      <c r="W1220" s="48"/>
      <c r="X1220" s="48"/>
      <c r="Y1220" s="48"/>
      <c r="Z1220" s="48"/>
    </row>
    <row r="1221" spans="1:26" ht="15.75" customHeight="1">
      <c r="A1221" s="48"/>
      <c r="B1221" s="48"/>
      <c r="C1221" s="48"/>
      <c r="D1221" s="48"/>
      <c r="E1221" s="48"/>
      <c r="F1221" s="48"/>
      <c r="G1221" s="48"/>
      <c r="H1221" s="48"/>
      <c r="I1221" s="48"/>
      <c r="J1221" s="48"/>
      <c r="K1221" s="1734"/>
      <c r="L1221" s="45"/>
      <c r="M1221" s="48"/>
      <c r="N1221" s="48"/>
      <c r="O1221" s="48"/>
      <c r="P1221" s="48"/>
      <c r="Q1221" s="48"/>
      <c r="R1221" s="48"/>
      <c r="S1221" s="48"/>
      <c r="T1221" s="48"/>
      <c r="U1221" s="48"/>
      <c r="V1221" s="48"/>
      <c r="W1221" s="48"/>
      <c r="X1221" s="48"/>
      <c r="Y1221" s="48"/>
      <c r="Z1221" s="48"/>
    </row>
    <row r="1222" spans="1:26" ht="15.75" customHeight="1">
      <c r="A1222" s="48"/>
      <c r="B1222" s="48"/>
      <c r="C1222" s="48"/>
      <c r="D1222" s="48"/>
      <c r="E1222" s="48"/>
      <c r="F1222" s="48"/>
      <c r="G1222" s="48"/>
      <c r="H1222" s="48"/>
      <c r="I1222" s="48"/>
      <c r="J1222" s="48"/>
      <c r="K1222" s="1734"/>
      <c r="L1222" s="45"/>
      <c r="M1222" s="48"/>
      <c r="N1222" s="48"/>
      <c r="O1222" s="48"/>
      <c r="P1222" s="48"/>
      <c r="Q1222" s="48"/>
      <c r="R1222" s="48"/>
      <c r="S1222" s="48"/>
      <c r="T1222" s="48"/>
      <c r="U1222" s="48"/>
      <c r="V1222" s="48"/>
      <c r="W1222" s="48"/>
      <c r="X1222" s="48"/>
      <c r="Y1222" s="48"/>
      <c r="Z1222" s="48"/>
    </row>
    <row r="1223" spans="1:26" ht="15.75" customHeight="1">
      <c r="A1223" s="48"/>
      <c r="B1223" s="48"/>
      <c r="C1223" s="48"/>
      <c r="D1223" s="48"/>
      <c r="E1223" s="48"/>
      <c r="F1223" s="48"/>
      <c r="G1223" s="48"/>
      <c r="H1223" s="48"/>
      <c r="I1223" s="48"/>
      <c r="J1223" s="48"/>
      <c r="K1223" s="1734"/>
      <c r="L1223" s="45"/>
      <c r="M1223" s="48"/>
      <c r="N1223" s="48"/>
      <c r="O1223" s="48"/>
      <c r="P1223" s="48"/>
      <c r="Q1223" s="48"/>
      <c r="R1223" s="48"/>
      <c r="S1223" s="48"/>
      <c r="T1223" s="48"/>
      <c r="U1223" s="48"/>
      <c r="V1223" s="48"/>
      <c r="W1223" s="48"/>
      <c r="X1223" s="48"/>
      <c r="Y1223" s="48"/>
      <c r="Z1223" s="48"/>
    </row>
    <row r="1224" spans="1:26" ht="15.75" customHeight="1">
      <c r="A1224" s="48"/>
      <c r="B1224" s="48"/>
      <c r="C1224" s="48"/>
      <c r="D1224" s="48"/>
      <c r="E1224" s="48"/>
      <c r="F1224" s="48"/>
      <c r="G1224" s="48"/>
      <c r="H1224" s="48"/>
      <c r="I1224" s="48"/>
      <c r="J1224" s="48"/>
      <c r="K1224" s="1734"/>
      <c r="L1224" s="45"/>
      <c r="M1224" s="48"/>
      <c r="N1224" s="48"/>
      <c r="O1224" s="48"/>
      <c r="P1224" s="48"/>
      <c r="Q1224" s="48"/>
      <c r="R1224" s="48"/>
      <c r="S1224" s="48"/>
      <c r="T1224" s="48"/>
      <c r="U1224" s="48"/>
      <c r="V1224" s="48"/>
      <c r="W1224" s="48"/>
      <c r="X1224" s="48"/>
      <c r="Y1224" s="48"/>
      <c r="Z1224" s="48"/>
    </row>
    <row r="1225" spans="1:26" ht="15.75" customHeight="1">
      <c r="A1225" s="48"/>
      <c r="B1225" s="48"/>
      <c r="C1225" s="48"/>
      <c r="D1225" s="48"/>
      <c r="E1225" s="48"/>
      <c r="F1225" s="48"/>
      <c r="G1225" s="48"/>
      <c r="H1225" s="48"/>
      <c r="I1225" s="48"/>
      <c r="J1225" s="48"/>
      <c r="K1225" s="1734"/>
      <c r="L1225" s="45"/>
      <c r="M1225" s="48"/>
      <c r="N1225" s="48"/>
      <c r="O1225" s="48"/>
      <c r="P1225" s="48"/>
      <c r="Q1225" s="48"/>
      <c r="R1225" s="48"/>
      <c r="S1225" s="48"/>
      <c r="T1225" s="48"/>
      <c r="U1225" s="48"/>
      <c r="V1225" s="48"/>
      <c r="W1225" s="48"/>
      <c r="X1225" s="48"/>
      <c r="Y1225" s="48"/>
      <c r="Z1225" s="48"/>
    </row>
    <row r="1226" spans="1:26" ht="15.75" customHeight="1">
      <c r="A1226" s="48"/>
      <c r="B1226" s="48"/>
      <c r="C1226" s="48"/>
      <c r="D1226" s="48"/>
      <c r="E1226" s="48"/>
      <c r="F1226" s="48"/>
      <c r="G1226" s="48"/>
      <c r="H1226" s="48"/>
      <c r="I1226" s="48"/>
      <c r="J1226" s="48"/>
      <c r="K1226" s="1734"/>
      <c r="L1226" s="45"/>
      <c r="M1226" s="48"/>
      <c r="N1226" s="48"/>
      <c r="O1226" s="48"/>
      <c r="P1226" s="48"/>
      <c r="Q1226" s="48"/>
      <c r="R1226" s="48"/>
      <c r="S1226" s="48"/>
      <c r="T1226" s="48"/>
      <c r="U1226" s="48"/>
      <c r="V1226" s="48"/>
      <c r="W1226" s="48"/>
      <c r="X1226" s="48"/>
      <c r="Y1226" s="48"/>
      <c r="Z1226" s="48"/>
    </row>
    <row r="1227" spans="1:26" ht="15.75" customHeight="1">
      <c r="A1227" s="48"/>
      <c r="B1227" s="48"/>
      <c r="C1227" s="48"/>
      <c r="D1227" s="48"/>
      <c r="E1227" s="48"/>
      <c r="F1227" s="48"/>
      <c r="G1227" s="48"/>
      <c r="H1227" s="48"/>
      <c r="I1227" s="48"/>
      <c r="J1227" s="48"/>
      <c r="K1227" s="1734"/>
      <c r="L1227" s="45"/>
      <c r="M1227" s="48"/>
      <c r="N1227" s="48"/>
      <c r="O1227" s="48"/>
      <c r="P1227" s="48"/>
      <c r="Q1227" s="48"/>
      <c r="R1227" s="48"/>
      <c r="S1227" s="48"/>
      <c r="T1227" s="48"/>
      <c r="U1227" s="48"/>
      <c r="V1227" s="48"/>
      <c r="W1227" s="48"/>
      <c r="X1227" s="48"/>
      <c r="Y1227" s="48"/>
      <c r="Z1227" s="48"/>
    </row>
    <row r="1228" spans="1:26" ht="15.75" customHeight="1">
      <c r="A1228" s="48"/>
      <c r="B1228" s="48"/>
      <c r="C1228" s="48"/>
      <c r="D1228" s="48"/>
      <c r="E1228" s="48"/>
      <c r="F1228" s="48"/>
      <c r="G1228" s="48"/>
      <c r="H1228" s="48"/>
      <c r="I1228" s="48"/>
      <c r="J1228" s="48"/>
      <c r="K1228" s="1734"/>
      <c r="L1228" s="45"/>
      <c r="M1228" s="48"/>
      <c r="N1228" s="48"/>
      <c r="O1228" s="48"/>
      <c r="P1228" s="48"/>
      <c r="Q1228" s="48"/>
      <c r="R1228" s="48"/>
      <c r="S1228" s="48"/>
      <c r="T1228" s="48"/>
      <c r="U1228" s="48"/>
      <c r="V1228" s="48"/>
      <c r="W1228" s="48"/>
      <c r="X1228" s="48"/>
      <c r="Y1228" s="48"/>
      <c r="Z1228" s="48"/>
    </row>
    <row r="1229" spans="1:26" ht="15.75" customHeight="1">
      <c r="A1229" s="48"/>
      <c r="B1229" s="48"/>
      <c r="C1229" s="48"/>
      <c r="D1229" s="48"/>
      <c r="E1229" s="48"/>
      <c r="F1229" s="48"/>
      <c r="G1229" s="48"/>
      <c r="H1229" s="48"/>
      <c r="I1229" s="48"/>
      <c r="J1229" s="48"/>
      <c r="K1229" s="1734"/>
      <c r="L1229" s="45"/>
      <c r="M1229" s="48"/>
      <c r="N1229" s="48"/>
      <c r="O1229" s="48"/>
      <c r="P1229" s="48"/>
      <c r="Q1229" s="48"/>
      <c r="R1229" s="48"/>
      <c r="S1229" s="48"/>
      <c r="T1229" s="48"/>
      <c r="U1229" s="48"/>
      <c r="V1229" s="48"/>
      <c r="W1229" s="48"/>
      <c r="X1229" s="48"/>
      <c r="Y1229" s="48"/>
      <c r="Z1229" s="48"/>
    </row>
    <row r="1230" spans="1:26" ht="15.75" customHeight="1">
      <c r="A1230" s="48"/>
      <c r="B1230" s="48"/>
      <c r="C1230" s="48"/>
      <c r="D1230" s="48"/>
      <c r="E1230" s="48"/>
      <c r="F1230" s="48"/>
      <c r="G1230" s="48"/>
      <c r="H1230" s="48"/>
      <c r="I1230" s="48"/>
      <c r="J1230" s="48"/>
      <c r="K1230" s="1734"/>
      <c r="L1230" s="45"/>
      <c r="M1230" s="48"/>
      <c r="N1230" s="48"/>
      <c r="O1230" s="48"/>
      <c r="P1230" s="48"/>
      <c r="Q1230" s="48"/>
      <c r="R1230" s="48"/>
      <c r="S1230" s="48"/>
      <c r="T1230" s="48"/>
      <c r="U1230" s="48"/>
      <c r="V1230" s="48"/>
      <c r="W1230" s="48"/>
      <c r="X1230" s="48"/>
      <c r="Y1230" s="48"/>
      <c r="Z1230" s="48"/>
    </row>
    <row r="1231" spans="1:26" ht="15.75" customHeight="1">
      <c r="A1231" s="48"/>
      <c r="B1231" s="48"/>
      <c r="C1231" s="48"/>
      <c r="D1231" s="48"/>
      <c r="E1231" s="48"/>
      <c r="F1231" s="48"/>
      <c r="G1231" s="48"/>
      <c r="H1231" s="48"/>
      <c r="I1231" s="48"/>
      <c r="J1231" s="48"/>
      <c r="K1231" s="1734"/>
      <c r="L1231" s="45"/>
      <c r="M1231" s="48"/>
      <c r="N1231" s="48"/>
      <c r="O1231" s="48"/>
      <c r="P1231" s="48"/>
      <c r="Q1231" s="48"/>
      <c r="R1231" s="48"/>
      <c r="S1231" s="48"/>
      <c r="T1231" s="48"/>
      <c r="U1231" s="48"/>
      <c r="V1231" s="48"/>
      <c r="W1231" s="48"/>
      <c r="X1231" s="48"/>
      <c r="Y1231" s="48"/>
      <c r="Z1231" s="48"/>
    </row>
    <row r="1232" spans="1:26" ht="15.75" customHeight="1">
      <c r="A1232" s="48"/>
      <c r="B1232" s="48"/>
      <c r="C1232" s="48"/>
      <c r="D1232" s="48"/>
      <c r="E1232" s="48"/>
      <c r="F1232" s="48"/>
      <c r="G1232" s="48"/>
      <c r="H1232" s="48"/>
      <c r="I1232" s="48"/>
      <c r="J1232" s="48"/>
      <c r="K1232" s="1734"/>
      <c r="L1232" s="45"/>
      <c r="M1232" s="48"/>
      <c r="N1232" s="48"/>
      <c r="O1232" s="48"/>
      <c r="P1232" s="48"/>
      <c r="Q1232" s="48"/>
      <c r="R1232" s="48"/>
      <c r="S1232" s="48"/>
      <c r="T1232" s="48"/>
      <c r="U1232" s="48"/>
      <c r="V1232" s="48"/>
      <c r="W1232" s="48"/>
      <c r="X1232" s="48"/>
      <c r="Y1232" s="48"/>
      <c r="Z1232" s="48"/>
    </row>
    <row r="1233" spans="1:26" ht="15.75" customHeight="1">
      <c r="A1233" s="48"/>
      <c r="B1233" s="48"/>
      <c r="C1233" s="48"/>
      <c r="D1233" s="48"/>
      <c r="E1233" s="48"/>
      <c r="F1233" s="48"/>
      <c r="G1233" s="48"/>
      <c r="H1233" s="48"/>
      <c r="I1233" s="48"/>
      <c r="J1233" s="48"/>
      <c r="K1233" s="1734"/>
      <c r="L1233" s="45"/>
      <c r="M1233" s="48"/>
      <c r="N1233" s="48"/>
      <c r="O1233" s="48"/>
      <c r="P1233" s="48"/>
      <c r="Q1233" s="48"/>
      <c r="R1233" s="48"/>
      <c r="S1233" s="48"/>
      <c r="T1233" s="48"/>
      <c r="U1233" s="48"/>
      <c r="V1233" s="48"/>
      <c r="W1233" s="48"/>
      <c r="X1233" s="48"/>
      <c r="Y1233" s="48"/>
      <c r="Z1233" s="48"/>
    </row>
    <row r="1234" spans="1:26" ht="15.75" customHeight="1">
      <c r="A1234" s="48"/>
      <c r="B1234" s="48"/>
      <c r="C1234" s="48"/>
      <c r="D1234" s="48"/>
      <c r="E1234" s="48"/>
      <c r="F1234" s="48"/>
      <c r="G1234" s="48"/>
      <c r="H1234" s="48"/>
      <c r="I1234" s="48"/>
      <c r="J1234" s="48"/>
      <c r="K1234" s="1734"/>
      <c r="L1234" s="45"/>
      <c r="M1234" s="48"/>
      <c r="N1234" s="48"/>
      <c r="O1234" s="48"/>
      <c r="P1234" s="48"/>
      <c r="Q1234" s="48"/>
      <c r="R1234" s="48"/>
      <c r="S1234" s="48"/>
      <c r="T1234" s="48"/>
      <c r="U1234" s="48"/>
      <c r="V1234" s="48"/>
      <c r="W1234" s="48"/>
      <c r="X1234" s="48"/>
      <c r="Y1234" s="48"/>
      <c r="Z1234" s="48"/>
    </row>
    <row r="1235" spans="1:26" ht="15.75" customHeight="1">
      <c r="A1235" s="48"/>
      <c r="B1235" s="48"/>
      <c r="C1235" s="48"/>
      <c r="D1235" s="48"/>
      <c r="E1235" s="48"/>
      <c r="F1235" s="48"/>
      <c r="G1235" s="48"/>
      <c r="H1235" s="48"/>
      <c r="I1235" s="48"/>
      <c r="J1235" s="48"/>
      <c r="K1235" s="1734"/>
      <c r="L1235" s="45"/>
      <c r="M1235" s="48"/>
      <c r="N1235" s="48"/>
      <c r="O1235" s="48"/>
      <c r="P1235" s="48"/>
      <c r="Q1235" s="48"/>
      <c r="R1235" s="48"/>
      <c r="S1235" s="48"/>
      <c r="T1235" s="48"/>
      <c r="U1235" s="48"/>
      <c r="V1235" s="48"/>
      <c r="W1235" s="48"/>
      <c r="X1235" s="48"/>
      <c r="Y1235" s="48"/>
      <c r="Z1235" s="48"/>
    </row>
    <row r="1236" spans="1:26" ht="15.75" customHeight="1">
      <c r="A1236" s="48"/>
      <c r="B1236" s="48"/>
      <c r="C1236" s="48"/>
      <c r="D1236" s="48"/>
      <c r="E1236" s="48"/>
      <c r="F1236" s="48"/>
      <c r="G1236" s="48"/>
      <c r="H1236" s="48"/>
      <c r="I1236" s="48"/>
      <c r="J1236" s="48"/>
      <c r="K1236" s="1734"/>
      <c r="L1236" s="45"/>
      <c r="M1236" s="48"/>
      <c r="N1236" s="48"/>
      <c r="O1236" s="48"/>
      <c r="P1236" s="48"/>
      <c r="Q1236" s="48"/>
      <c r="R1236" s="48"/>
      <c r="S1236" s="48"/>
      <c r="T1236" s="48"/>
      <c r="U1236" s="48"/>
      <c r="V1236" s="48"/>
      <c r="W1236" s="48"/>
      <c r="X1236" s="48"/>
      <c r="Y1236" s="48"/>
      <c r="Z1236" s="48"/>
    </row>
    <row r="1237" spans="1:26" ht="15.75" customHeight="1">
      <c r="A1237" s="48"/>
      <c r="B1237" s="48"/>
      <c r="C1237" s="48"/>
      <c r="D1237" s="48"/>
      <c r="E1237" s="48"/>
      <c r="F1237" s="48"/>
      <c r="G1237" s="48"/>
      <c r="H1237" s="48"/>
      <c r="I1237" s="48"/>
      <c r="J1237" s="48"/>
      <c r="K1237" s="1734"/>
      <c r="L1237" s="45"/>
      <c r="M1237" s="48"/>
      <c r="N1237" s="48"/>
      <c r="O1237" s="48"/>
      <c r="P1237" s="48"/>
      <c r="Q1237" s="48"/>
      <c r="R1237" s="48"/>
      <c r="S1237" s="48"/>
      <c r="T1237" s="48"/>
      <c r="U1237" s="48"/>
      <c r="V1237" s="48"/>
      <c r="W1237" s="48"/>
      <c r="X1237" s="48"/>
      <c r="Y1237" s="48"/>
      <c r="Z1237" s="48"/>
    </row>
    <row r="1238" spans="1:26" ht="15.75" customHeight="1">
      <c r="A1238" s="48"/>
      <c r="B1238" s="48"/>
      <c r="C1238" s="48"/>
      <c r="D1238" s="48"/>
      <c r="E1238" s="48"/>
      <c r="F1238" s="48"/>
      <c r="G1238" s="48"/>
      <c r="H1238" s="48"/>
      <c r="I1238" s="48"/>
      <c r="J1238" s="48"/>
      <c r="K1238" s="1734"/>
      <c r="L1238" s="45"/>
      <c r="M1238" s="48"/>
      <c r="N1238" s="48"/>
      <c r="O1238" s="48"/>
      <c r="P1238" s="48"/>
      <c r="Q1238" s="48"/>
      <c r="R1238" s="48"/>
      <c r="S1238" s="48"/>
      <c r="T1238" s="48"/>
      <c r="U1238" s="48"/>
      <c r="V1238" s="48"/>
      <c r="W1238" s="48"/>
      <c r="X1238" s="48"/>
      <c r="Y1238" s="48"/>
      <c r="Z1238" s="48"/>
    </row>
    <row r="1239" spans="1:26" ht="15.75" customHeight="1">
      <c r="A1239" s="48"/>
      <c r="B1239" s="48"/>
      <c r="C1239" s="48"/>
      <c r="D1239" s="48"/>
      <c r="E1239" s="48"/>
      <c r="F1239" s="48"/>
      <c r="G1239" s="48"/>
      <c r="H1239" s="48"/>
      <c r="I1239" s="48"/>
      <c r="J1239" s="48"/>
      <c r="K1239" s="1734"/>
      <c r="L1239" s="45"/>
      <c r="M1239" s="48"/>
      <c r="N1239" s="48"/>
      <c r="O1239" s="48"/>
      <c r="P1239" s="48"/>
      <c r="Q1239" s="48"/>
      <c r="R1239" s="48"/>
      <c r="S1239" s="48"/>
      <c r="T1239" s="48"/>
      <c r="U1239" s="48"/>
      <c r="V1239" s="48"/>
      <c r="W1239" s="48"/>
      <c r="X1239" s="48"/>
      <c r="Y1239" s="48"/>
      <c r="Z1239" s="48"/>
    </row>
    <row r="1240" spans="1:26" ht="15.75" customHeight="1">
      <c r="A1240" s="48"/>
      <c r="B1240" s="48"/>
      <c r="C1240" s="48"/>
      <c r="D1240" s="48"/>
      <c r="E1240" s="48"/>
      <c r="F1240" s="48"/>
      <c r="G1240" s="48"/>
      <c r="H1240" s="48"/>
      <c r="I1240" s="48"/>
      <c r="J1240" s="48"/>
      <c r="K1240" s="1734"/>
      <c r="L1240" s="45"/>
      <c r="M1240" s="48"/>
      <c r="N1240" s="48"/>
      <c r="O1240" s="48"/>
      <c r="P1240" s="48"/>
      <c r="Q1240" s="48"/>
      <c r="R1240" s="48"/>
      <c r="S1240" s="48"/>
      <c r="T1240" s="48"/>
      <c r="U1240" s="48"/>
      <c r="V1240" s="48"/>
      <c r="W1240" s="48"/>
      <c r="X1240" s="48"/>
      <c r="Y1240" s="48"/>
      <c r="Z1240" s="48"/>
    </row>
    <row r="1241" spans="1:26" ht="15.75" customHeight="1">
      <c r="A1241" s="48"/>
      <c r="B1241" s="48"/>
      <c r="C1241" s="48"/>
      <c r="D1241" s="48"/>
      <c r="E1241" s="48"/>
      <c r="F1241" s="48"/>
      <c r="G1241" s="48"/>
      <c r="H1241" s="48"/>
      <c r="I1241" s="48"/>
      <c r="J1241" s="48"/>
      <c r="K1241" s="1734"/>
      <c r="L1241" s="45"/>
      <c r="M1241" s="48"/>
      <c r="N1241" s="48"/>
      <c r="O1241" s="48"/>
      <c r="P1241" s="48"/>
      <c r="Q1241" s="48"/>
      <c r="R1241" s="48"/>
      <c r="S1241" s="48"/>
      <c r="T1241" s="48"/>
      <c r="U1241" s="48"/>
      <c r="V1241" s="48"/>
      <c r="W1241" s="48"/>
      <c r="X1241" s="48"/>
      <c r="Y1241" s="48"/>
      <c r="Z1241" s="48"/>
    </row>
    <row r="1242" spans="1:26" ht="15.75" customHeight="1">
      <c r="A1242" s="48"/>
      <c r="B1242" s="48"/>
      <c r="C1242" s="48"/>
      <c r="D1242" s="48"/>
      <c r="E1242" s="48"/>
      <c r="F1242" s="48"/>
      <c r="G1242" s="48"/>
      <c r="H1242" s="48"/>
      <c r="I1242" s="48"/>
      <c r="J1242" s="48"/>
      <c r="K1242" s="1734"/>
      <c r="L1242" s="45"/>
      <c r="M1242" s="48"/>
      <c r="N1242" s="48"/>
      <c r="O1242" s="48"/>
      <c r="P1242" s="48"/>
      <c r="Q1242" s="48"/>
      <c r="R1242" s="48"/>
      <c r="S1242" s="48"/>
      <c r="T1242" s="48"/>
      <c r="U1242" s="48"/>
      <c r="V1242" s="48"/>
      <c r="W1242" s="48"/>
      <c r="X1242" s="48"/>
      <c r="Y1242" s="48"/>
      <c r="Z1242" s="48"/>
    </row>
    <row r="1243" spans="1:26" ht="15.75" customHeight="1">
      <c r="A1243" s="48"/>
      <c r="B1243" s="48"/>
      <c r="C1243" s="48"/>
      <c r="D1243" s="48"/>
      <c r="E1243" s="48"/>
      <c r="F1243" s="48"/>
      <c r="G1243" s="48"/>
      <c r="H1243" s="48"/>
      <c r="I1243" s="48"/>
      <c r="J1243" s="48"/>
      <c r="K1243" s="1734"/>
      <c r="L1243" s="45"/>
      <c r="M1243" s="48"/>
      <c r="N1243" s="48"/>
      <c r="O1243" s="48"/>
      <c r="P1243" s="48"/>
      <c r="Q1243" s="48"/>
      <c r="R1243" s="48"/>
      <c r="S1243" s="48"/>
      <c r="T1243" s="48"/>
      <c r="U1243" s="48"/>
      <c r="V1243" s="48"/>
      <c r="W1243" s="48"/>
      <c r="X1243" s="48"/>
      <c r="Y1243" s="48"/>
      <c r="Z1243" s="48"/>
    </row>
    <row r="1244" spans="1:26" ht="15.75" customHeight="1">
      <c r="A1244" s="48"/>
      <c r="B1244" s="48"/>
      <c r="C1244" s="48"/>
      <c r="D1244" s="48"/>
      <c r="E1244" s="48"/>
      <c r="F1244" s="48"/>
      <c r="G1244" s="48"/>
      <c r="H1244" s="48"/>
      <c r="I1244" s="48"/>
      <c r="J1244" s="48"/>
      <c r="K1244" s="1734"/>
      <c r="L1244" s="45"/>
      <c r="M1244" s="48"/>
      <c r="N1244" s="48"/>
      <c r="O1244" s="48"/>
      <c r="P1244" s="48"/>
      <c r="Q1244" s="48"/>
      <c r="R1244" s="48"/>
      <c r="S1244" s="48"/>
      <c r="T1244" s="48"/>
      <c r="U1244" s="48"/>
      <c r="V1244" s="48"/>
      <c r="W1244" s="48"/>
      <c r="X1244" s="48"/>
      <c r="Y1244" s="48"/>
      <c r="Z1244" s="48"/>
    </row>
    <row r="1245" spans="1:26" ht="15.75" customHeight="1">
      <c r="A1245" s="48"/>
      <c r="B1245" s="48"/>
      <c r="C1245" s="48"/>
      <c r="D1245" s="48"/>
      <c r="E1245" s="48"/>
      <c r="F1245" s="48"/>
      <c r="G1245" s="48"/>
      <c r="H1245" s="48"/>
      <c r="I1245" s="48"/>
      <c r="J1245" s="48"/>
      <c r="K1245" s="1734"/>
      <c r="L1245" s="45"/>
      <c r="M1245" s="48"/>
      <c r="N1245" s="48"/>
      <c r="O1245" s="48"/>
      <c r="P1245" s="48"/>
      <c r="Q1245" s="48"/>
      <c r="R1245" s="48"/>
      <c r="S1245" s="48"/>
      <c r="T1245" s="48"/>
      <c r="U1245" s="48"/>
      <c r="V1245" s="48"/>
      <c r="W1245" s="48"/>
      <c r="X1245" s="48"/>
      <c r="Y1245" s="48"/>
      <c r="Z1245" s="48"/>
    </row>
    <row r="1246" spans="1:26" ht="15.75" customHeight="1">
      <c r="A1246" s="48"/>
      <c r="B1246" s="48"/>
      <c r="C1246" s="48"/>
      <c r="D1246" s="48"/>
      <c r="E1246" s="48"/>
      <c r="F1246" s="48"/>
      <c r="G1246" s="48"/>
      <c r="H1246" s="48"/>
      <c r="I1246" s="48"/>
      <c r="J1246" s="48"/>
      <c r="K1246" s="1734"/>
      <c r="L1246" s="45"/>
      <c r="M1246" s="48"/>
      <c r="N1246" s="48"/>
      <c r="O1246" s="48"/>
      <c r="P1246" s="48"/>
      <c r="Q1246" s="48"/>
      <c r="R1246" s="48"/>
      <c r="S1246" s="48"/>
      <c r="T1246" s="48"/>
      <c r="U1246" s="48"/>
      <c r="V1246" s="48"/>
      <c r="W1246" s="48"/>
      <c r="X1246" s="48"/>
      <c r="Y1246" s="48"/>
      <c r="Z1246" s="48"/>
    </row>
    <row r="1247" spans="1:26" ht="15.75" customHeight="1">
      <c r="A1247" s="48"/>
      <c r="B1247" s="48"/>
      <c r="C1247" s="48"/>
      <c r="D1247" s="48"/>
      <c r="E1247" s="48"/>
      <c r="F1247" s="48"/>
      <c r="G1247" s="48"/>
      <c r="H1247" s="48"/>
      <c r="I1247" s="48"/>
      <c r="J1247" s="48"/>
      <c r="K1247" s="1734"/>
      <c r="L1247" s="45"/>
      <c r="M1247" s="48"/>
      <c r="N1247" s="48"/>
      <c r="O1247" s="48"/>
      <c r="P1247" s="48"/>
      <c r="Q1247" s="48"/>
      <c r="R1247" s="48"/>
      <c r="S1247" s="48"/>
      <c r="T1247" s="48"/>
      <c r="U1247" s="48"/>
      <c r="V1247" s="48"/>
      <c r="W1247" s="48"/>
      <c r="X1247" s="48"/>
      <c r="Y1247" s="48"/>
      <c r="Z1247" s="48"/>
    </row>
    <row r="1248" spans="1:26" ht="15.75" customHeight="1">
      <c r="A1248" s="48"/>
      <c r="B1248" s="48"/>
      <c r="C1248" s="48"/>
      <c r="D1248" s="48"/>
      <c r="E1248" s="48"/>
      <c r="F1248" s="48"/>
      <c r="G1248" s="48"/>
      <c r="H1248" s="48"/>
      <c r="I1248" s="48"/>
      <c r="J1248" s="48"/>
      <c r="K1248" s="1734"/>
      <c r="L1248" s="45"/>
      <c r="M1248" s="48"/>
      <c r="N1248" s="48"/>
      <c r="O1248" s="48"/>
      <c r="P1248" s="48"/>
      <c r="Q1248" s="48"/>
      <c r="R1248" s="48"/>
      <c r="S1248" s="48"/>
      <c r="T1248" s="48"/>
      <c r="U1248" s="48"/>
      <c r="V1248" s="48"/>
      <c r="W1248" s="48"/>
      <c r="X1248" s="48"/>
      <c r="Y1248" s="48"/>
      <c r="Z1248" s="48"/>
    </row>
    <row r="1249" spans="1:26" ht="15.75" customHeight="1">
      <c r="A1249" s="48"/>
      <c r="B1249" s="48"/>
      <c r="C1249" s="48"/>
      <c r="D1249" s="48"/>
      <c r="E1249" s="48"/>
      <c r="F1249" s="48"/>
      <c r="G1249" s="48"/>
      <c r="H1249" s="48"/>
      <c r="I1249" s="48"/>
      <c r="J1249" s="48"/>
      <c r="K1249" s="1734"/>
      <c r="L1249" s="45"/>
      <c r="M1249" s="48"/>
      <c r="N1249" s="48"/>
      <c r="O1249" s="48"/>
      <c r="P1249" s="48"/>
      <c r="Q1249" s="48"/>
      <c r="R1249" s="48"/>
      <c r="S1249" s="48"/>
      <c r="T1249" s="48"/>
      <c r="U1249" s="48"/>
      <c r="V1249" s="48"/>
      <c r="W1249" s="48"/>
      <c r="X1249" s="48"/>
      <c r="Y1249" s="48"/>
      <c r="Z1249" s="48"/>
    </row>
    <row r="1250" spans="1:26" ht="15.75" customHeight="1">
      <c r="A1250" s="48"/>
      <c r="B1250" s="48"/>
      <c r="C1250" s="48"/>
      <c r="D1250" s="48"/>
      <c r="E1250" s="48"/>
      <c r="F1250" s="48"/>
      <c r="G1250" s="48"/>
      <c r="H1250" s="48"/>
      <c r="I1250" s="48"/>
      <c r="J1250" s="48"/>
      <c r="K1250" s="1734"/>
      <c r="L1250" s="45"/>
      <c r="M1250" s="48"/>
      <c r="N1250" s="48"/>
      <c r="O1250" s="48"/>
      <c r="P1250" s="48"/>
      <c r="Q1250" s="48"/>
      <c r="R1250" s="48"/>
      <c r="S1250" s="48"/>
      <c r="T1250" s="48"/>
      <c r="U1250" s="48"/>
      <c r="V1250" s="48"/>
      <c r="W1250" s="48"/>
      <c r="X1250" s="48"/>
      <c r="Y1250" s="48"/>
      <c r="Z1250" s="48"/>
    </row>
    <row r="1251" spans="1:26" ht="15.75" customHeight="1">
      <c r="A1251" s="48"/>
      <c r="B1251" s="48"/>
      <c r="C1251" s="48"/>
      <c r="D1251" s="48"/>
      <c r="E1251" s="48"/>
      <c r="F1251" s="48"/>
      <c r="G1251" s="48"/>
      <c r="H1251" s="48"/>
      <c r="I1251" s="48"/>
      <c r="J1251" s="48"/>
      <c r="K1251" s="1734"/>
      <c r="L1251" s="45"/>
      <c r="M1251" s="48"/>
      <c r="N1251" s="48"/>
      <c r="O1251" s="48"/>
      <c r="P1251" s="48"/>
      <c r="Q1251" s="48"/>
      <c r="R1251" s="48"/>
      <c r="S1251" s="48"/>
      <c r="T1251" s="48"/>
      <c r="U1251" s="48"/>
      <c r="V1251" s="48"/>
      <c r="W1251" s="48"/>
      <c r="X1251" s="48"/>
      <c r="Y1251" s="48"/>
      <c r="Z1251" s="48"/>
    </row>
    <row r="1252" spans="1:26" ht="15.75" customHeight="1">
      <c r="A1252" s="48"/>
      <c r="B1252" s="48"/>
      <c r="C1252" s="48"/>
      <c r="D1252" s="48"/>
      <c r="E1252" s="48"/>
      <c r="F1252" s="48"/>
      <c r="G1252" s="48"/>
      <c r="H1252" s="48"/>
      <c r="I1252" s="48"/>
      <c r="J1252" s="48"/>
      <c r="K1252" s="1734"/>
      <c r="L1252" s="45"/>
      <c r="M1252" s="48"/>
      <c r="N1252" s="48"/>
      <c r="O1252" s="48"/>
      <c r="P1252" s="48"/>
      <c r="Q1252" s="48"/>
      <c r="R1252" s="48"/>
      <c r="S1252" s="48"/>
      <c r="T1252" s="48"/>
      <c r="U1252" s="48"/>
      <c r="V1252" s="48"/>
      <c r="W1252" s="48"/>
      <c r="X1252" s="48"/>
      <c r="Y1252" s="48"/>
      <c r="Z1252" s="48"/>
    </row>
    <row r="1253" spans="1:26" ht="15.75" customHeight="1">
      <c r="A1253" s="48"/>
      <c r="B1253" s="48"/>
      <c r="C1253" s="48"/>
      <c r="D1253" s="48"/>
      <c r="E1253" s="48"/>
      <c r="F1253" s="48"/>
      <c r="G1253" s="48"/>
      <c r="H1253" s="48"/>
      <c r="I1253" s="48"/>
      <c r="J1253" s="48"/>
      <c r="K1253" s="1734"/>
      <c r="L1253" s="45"/>
      <c r="M1253" s="48"/>
      <c r="N1253" s="48"/>
      <c r="O1253" s="48"/>
      <c r="P1253" s="48"/>
      <c r="Q1253" s="48"/>
      <c r="R1253" s="48"/>
      <c r="S1253" s="48"/>
      <c r="T1253" s="48"/>
      <c r="U1253" s="48"/>
      <c r="V1253" s="48"/>
      <c r="W1253" s="48"/>
      <c r="X1253" s="48"/>
      <c r="Y1253" s="48"/>
      <c r="Z1253" s="48"/>
    </row>
    <row r="1254" spans="1:26" ht="15.75" customHeight="1">
      <c r="A1254" s="48"/>
      <c r="B1254" s="48"/>
      <c r="C1254" s="48"/>
      <c r="D1254" s="48"/>
      <c r="E1254" s="48"/>
      <c r="F1254" s="48"/>
      <c r="G1254" s="48"/>
      <c r="H1254" s="48"/>
      <c r="I1254" s="48"/>
      <c r="J1254" s="48"/>
      <c r="K1254" s="1734"/>
      <c r="L1254" s="45"/>
      <c r="M1254" s="48"/>
      <c r="N1254" s="48"/>
      <c r="O1254" s="48"/>
      <c r="P1254" s="48"/>
      <c r="Q1254" s="48"/>
      <c r="R1254" s="48"/>
      <c r="S1254" s="48"/>
      <c r="T1254" s="48"/>
      <c r="U1254" s="48"/>
      <c r="V1254" s="48"/>
      <c r="W1254" s="48"/>
      <c r="X1254" s="48"/>
      <c r="Y1254" s="48"/>
      <c r="Z1254" s="48"/>
    </row>
    <row r="1255" spans="1:26" ht="15.75" customHeight="1">
      <c r="A1255" s="48"/>
      <c r="B1255" s="48"/>
      <c r="C1255" s="48"/>
      <c r="D1255" s="48"/>
      <c r="E1255" s="48"/>
      <c r="F1255" s="48"/>
      <c r="G1255" s="48"/>
      <c r="H1255" s="48"/>
      <c r="I1255" s="48"/>
      <c r="J1255" s="48"/>
      <c r="K1255" s="1734"/>
      <c r="L1255" s="45"/>
      <c r="M1255" s="48"/>
      <c r="N1255" s="48"/>
      <c r="O1255" s="48"/>
      <c r="P1255" s="48"/>
      <c r="Q1255" s="48"/>
      <c r="R1255" s="48"/>
      <c r="S1255" s="48"/>
      <c r="T1255" s="48"/>
      <c r="U1255" s="48"/>
      <c r="V1255" s="48"/>
      <c r="W1255" s="48"/>
      <c r="X1255" s="48"/>
      <c r="Y1255" s="48"/>
      <c r="Z1255" s="48"/>
    </row>
    <row r="1256" spans="1:26" ht="15.75" customHeight="1">
      <c r="A1256" s="48"/>
      <c r="B1256" s="48"/>
      <c r="C1256" s="48"/>
      <c r="D1256" s="48"/>
      <c r="E1256" s="48"/>
      <c r="F1256" s="48"/>
      <c r="G1256" s="48"/>
      <c r="H1256" s="48"/>
      <c r="I1256" s="48"/>
      <c r="J1256" s="48"/>
      <c r="K1256" s="1734"/>
      <c r="L1256" s="45"/>
      <c r="M1256" s="48"/>
      <c r="N1256" s="48"/>
      <c r="O1256" s="48"/>
      <c r="P1256" s="48"/>
      <c r="Q1256" s="48"/>
      <c r="R1256" s="48"/>
      <c r="S1256" s="48"/>
      <c r="T1256" s="48"/>
      <c r="U1256" s="48"/>
      <c r="V1256" s="48"/>
      <c r="W1256" s="48"/>
      <c r="X1256" s="48"/>
      <c r="Y1256" s="48"/>
      <c r="Z1256" s="48"/>
    </row>
    <row r="1257" spans="1:26" ht="15.75" customHeight="1">
      <c r="A1257" s="48"/>
      <c r="B1257" s="48"/>
      <c r="C1257" s="48"/>
      <c r="D1257" s="48"/>
      <c r="E1257" s="48"/>
      <c r="F1257" s="48"/>
      <c r="G1257" s="48"/>
      <c r="H1257" s="48"/>
      <c r="I1257" s="48"/>
      <c r="J1257" s="48"/>
      <c r="K1257" s="1734"/>
      <c r="L1257" s="45"/>
      <c r="M1257" s="48"/>
      <c r="N1257" s="48"/>
      <c r="O1257" s="48"/>
      <c r="P1257" s="48"/>
      <c r="Q1257" s="48"/>
      <c r="R1257" s="48"/>
      <c r="S1257" s="48"/>
      <c r="T1257" s="48"/>
      <c r="U1257" s="48"/>
      <c r="V1257" s="48"/>
      <c r="W1257" s="48"/>
      <c r="X1257" s="48"/>
      <c r="Y1257" s="48"/>
      <c r="Z1257" s="48"/>
    </row>
    <row r="1258" spans="1:26" ht="15.75" customHeight="1">
      <c r="A1258" s="48"/>
      <c r="B1258" s="48"/>
      <c r="C1258" s="48"/>
      <c r="D1258" s="48"/>
      <c r="E1258" s="48"/>
      <c r="F1258" s="48"/>
      <c r="G1258" s="48"/>
      <c r="H1258" s="48"/>
      <c r="I1258" s="48"/>
      <c r="J1258" s="48"/>
      <c r="K1258" s="1734"/>
      <c r="L1258" s="45"/>
      <c r="M1258" s="48"/>
      <c r="N1258" s="48"/>
      <c r="O1258" s="48"/>
      <c r="P1258" s="48"/>
      <c r="Q1258" s="48"/>
      <c r="R1258" s="48"/>
      <c r="S1258" s="48"/>
      <c r="T1258" s="48"/>
      <c r="U1258" s="48"/>
      <c r="V1258" s="48"/>
      <c r="W1258" s="48"/>
      <c r="X1258" s="48"/>
      <c r="Y1258" s="48"/>
      <c r="Z1258" s="48"/>
    </row>
    <row r="1259" spans="1:26" ht="15.75" customHeight="1">
      <c r="A1259" s="48"/>
      <c r="B1259" s="48"/>
      <c r="C1259" s="48"/>
      <c r="D1259" s="48"/>
      <c r="E1259" s="48"/>
      <c r="F1259" s="48"/>
      <c r="G1259" s="48"/>
      <c r="H1259" s="48"/>
      <c r="I1259" s="48"/>
      <c r="J1259" s="48"/>
      <c r="K1259" s="1734"/>
      <c r="L1259" s="45"/>
      <c r="M1259" s="48"/>
      <c r="N1259" s="48"/>
      <c r="O1259" s="48"/>
      <c r="P1259" s="48"/>
      <c r="Q1259" s="48"/>
      <c r="R1259" s="48"/>
      <c r="S1259" s="48"/>
      <c r="T1259" s="48"/>
      <c r="U1259" s="48"/>
      <c r="V1259" s="48"/>
      <c r="W1259" s="48"/>
      <c r="X1259" s="48"/>
      <c r="Y1259" s="48"/>
      <c r="Z1259" s="48"/>
    </row>
    <row r="1260" spans="1:26" ht="15.75" customHeight="1">
      <c r="A1260" s="48"/>
      <c r="B1260" s="48"/>
      <c r="C1260" s="48"/>
      <c r="D1260" s="48"/>
      <c r="E1260" s="48"/>
      <c r="F1260" s="48"/>
      <c r="G1260" s="48"/>
      <c r="H1260" s="48"/>
      <c r="I1260" s="48"/>
      <c r="J1260" s="48"/>
      <c r="K1260" s="1734"/>
      <c r="L1260" s="45"/>
      <c r="M1260" s="48"/>
      <c r="N1260" s="48"/>
      <c r="O1260" s="48"/>
      <c r="P1260" s="48"/>
      <c r="Q1260" s="48"/>
      <c r="R1260" s="48"/>
      <c r="S1260" s="48"/>
      <c r="T1260" s="48"/>
      <c r="U1260" s="48"/>
      <c r="V1260" s="48"/>
      <c r="W1260" s="48"/>
      <c r="X1260" s="48"/>
      <c r="Y1260" s="48"/>
      <c r="Z1260" s="48"/>
    </row>
    <row r="1261" spans="1:26" ht="15.75" customHeight="1">
      <c r="A1261" s="48"/>
      <c r="B1261" s="48"/>
      <c r="C1261" s="48"/>
      <c r="D1261" s="48"/>
      <c r="E1261" s="48"/>
      <c r="F1261" s="48"/>
      <c r="G1261" s="48"/>
      <c r="H1261" s="48"/>
      <c r="I1261" s="48"/>
      <c r="J1261" s="48"/>
      <c r="K1261" s="1734"/>
      <c r="L1261" s="45"/>
      <c r="M1261" s="48"/>
      <c r="N1261" s="48"/>
      <c r="O1261" s="48"/>
      <c r="P1261" s="48"/>
      <c r="Q1261" s="48"/>
      <c r="R1261" s="48"/>
      <c r="S1261" s="48"/>
      <c r="T1261" s="48"/>
      <c r="U1261" s="48"/>
      <c r="V1261" s="48"/>
      <c r="W1261" s="48"/>
      <c r="X1261" s="48"/>
      <c r="Y1261" s="48"/>
      <c r="Z1261" s="48"/>
    </row>
    <row r="1262" spans="1:26" ht="15.75" customHeight="1">
      <c r="A1262" s="48"/>
      <c r="B1262" s="48"/>
      <c r="C1262" s="48"/>
      <c r="D1262" s="48"/>
      <c r="E1262" s="48"/>
      <c r="F1262" s="48"/>
      <c r="G1262" s="48"/>
      <c r="H1262" s="48"/>
      <c r="I1262" s="48"/>
      <c r="J1262" s="48"/>
      <c r="K1262" s="1734"/>
      <c r="L1262" s="45"/>
      <c r="M1262" s="48"/>
      <c r="N1262" s="48"/>
      <c r="O1262" s="48"/>
      <c r="P1262" s="48"/>
      <c r="Q1262" s="48"/>
      <c r="R1262" s="48"/>
      <c r="S1262" s="48"/>
      <c r="T1262" s="48"/>
      <c r="U1262" s="48"/>
      <c r="V1262" s="48"/>
      <c r="W1262" s="48"/>
      <c r="X1262" s="48"/>
      <c r="Y1262" s="48"/>
      <c r="Z1262" s="48"/>
    </row>
    <row r="1263" spans="1:26" ht="15.75" customHeight="1">
      <c r="A1263" s="48"/>
      <c r="B1263" s="48"/>
      <c r="C1263" s="48"/>
      <c r="D1263" s="48"/>
      <c r="E1263" s="48"/>
      <c r="F1263" s="48"/>
      <c r="G1263" s="48"/>
      <c r="H1263" s="48"/>
      <c r="I1263" s="48"/>
      <c r="J1263" s="48"/>
      <c r="K1263" s="1734"/>
      <c r="L1263" s="45"/>
      <c r="M1263" s="48"/>
      <c r="N1263" s="48"/>
      <c r="O1263" s="48"/>
      <c r="P1263" s="48"/>
      <c r="Q1263" s="48"/>
      <c r="R1263" s="48"/>
      <c r="S1263" s="48"/>
      <c r="T1263" s="48"/>
      <c r="U1263" s="48"/>
      <c r="V1263" s="48"/>
      <c r="W1263" s="48"/>
      <c r="X1263" s="48"/>
      <c r="Y1263" s="48"/>
      <c r="Z1263" s="48"/>
    </row>
    <row r="1264" spans="1:26" ht="15.75" customHeight="1">
      <c r="A1264" s="48"/>
      <c r="B1264" s="48"/>
      <c r="C1264" s="48"/>
      <c r="D1264" s="48"/>
      <c r="E1264" s="48"/>
      <c r="F1264" s="48"/>
      <c r="G1264" s="48"/>
      <c r="H1264" s="48"/>
      <c r="I1264" s="48"/>
      <c r="J1264" s="48"/>
      <c r="K1264" s="1734"/>
      <c r="L1264" s="45"/>
      <c r="M1264" s="48"/>
      <c r="N1264" s="48"/>
      <c r="O1264" s="48"/>
      <c r="P1264" s="48"/>
      <c r="Q1264" s="48"/>
      <c r="R1264" s="48"/>
      <c r="S1264" s="48"/>
      <c r="T1264" s="48"/>
      <c r="U1264" s="48"/>
      <c r="V1264" s="48"/>
      <c r="W1264" s="48"/>
      <c r="X1264" s="48"/>
      <c r="Y1264" s="48"/>
      <c r="Z1264" s="48"/>
    </row>
    <row r="1265" spans="1:26" ht="15.75" customHeight="1">
      <c r="A1265" s="48"/>
      <c r="B1265" s="48"/>
      <c r="C1265" s="48"/>
      <c r="D1265" s="48"/>
      <c r="E1265" s="48"/>
      <c r="F1265" s="48"/>
      <c r="G1265" s="48"/>
      <c r="H1265" s="48"/>
      <c r="I1265" s="48"/>
      <c r="J1265" s="48"/>
      <c r="K1265" s="1734"/>
      <c r="L1265" s="45"/>
      <c r="M1265" s="48"/>
      <c r="N1265" s="48"/>
      <c r="O1265" s="48"/>
      <c r="P1265" s="48"/>
      <c r="Q1265" s="48"/>
      <c r="R1265" s="48"/>
      <c r="S1265" s="48"/>
      <c r="T1265" s="48"/>
      <c r="U1265" s="48"/>
      <c r="V1265" s="48"/>
      <c r="W1265" s="48"/>
      <c r="X1265" s="48"/>
      <c r="Y1265" s="48"/>
      <c r="Z1265" s="48"/>
    </row>
    <row r="1266" spans="1:26" ht="15.75" customHeight="1">
      <c r="A1266" s="48"/>
      <c r="B1266" s="48"/>
      <c r="C1266" s="48"/>
      <c r="D1266" s="48"/>
      <c r="E1266" s="48"/>
      <c r="F1266" s="48"/>
      <c r="G1266" s="48"/>
      <c r="H1266" s="48"/>
      <c r="I1266" s="48"/>
      <c r="J1266" s="48"/>
      <c r="K1266" s="1734"/>
      <c r="L1266" s="45"/>
      <c r="M1266" s="48"/>
      <c r="N1266" s="48"/>
      <c r="O1266" s="48"/>
      <c r="P1266" s="48"/>
      <c r="Q1266" s="48"/>
      <c r="R1266" s="48"/>
      <c r="S1266" s="48"/>
      <c r="T1266" s="48"/>
      <c r="U1266" s="48"/>
      <c r="V1266" s="48"/>
      <c r="W1266" s="48"/>
      <c r="X1266" s="48"/>
      <c r="Y1266" s="48"/>
      <c r="Z1266" s="48"/>
    </row>
    <row r="1267" spans="1:26" ht="15.75" customHeight="1">
      <c r="A1267" s="48"/>
      <c r="B1267" s="48"/>
      <c r="C1267" s="48"/>
      <c r="D1267" s="48"/>
      <c r="E1267" s="48"/>
      <c r="F1267" s="48"/>
      <c r="G1267" s="48"/>
      <c r="H1267" s="48"/>
      <c r="I1267" s="48"/>
      <c r="J1267" s="48"/>
      <c r="K1267" s="1734"/>
      <c r="L1267" s="45"/>
      <c r="M1267" s="48"/>
      <c r="N1267" s="48"/>
      <c r="O1267" s="48"/>
      <c r="P1267" s="48"/>
      <c r="Q1267" s="48"/>
      <c r="R1267" s="48"/>
      <c r="S1267" s="48"/>
      <c r="T1267" s="48"/>
      <c r="U1267" s="48"/>
      <c r="V1267" s="48"/>
      <c r="W1267" s="48"/>
      <c r="X1267" s="48"/>
      <c r="Y1267" s="48"/>
      <c r="Z1267" s="48"/>
    </row>
    <row r="1268" spans="1:26" ht="15.75" customHeight="1">
      <c r="A1268" s="48"/>
      <c r="B1268" s="48"/>
      <c r="C1268" s="48"/>
      <c r="D1268" s="48"/>
      <c r="E1268" s="48"/>
      <c r="F1268" s="48"/>
      <c r="G1268" s="48"/>
      <c r="H1268" s="48"/>
      <c r="I1268" s="48"/>
      <c r="J1268" s="48"/>
      <c r="K1268" s="1734"/>
      <c r="L1268" s="45"/>
      <c r="M1268" s="48"/>
      <c r="N1268" s="48"/>
      <c r="O1268" s="48"/>
      <c r="P1268" s="48"/>
      <c r="Q1268" s="48"/>
      <c r="R1268" s="48"/>
      <c r="S1268" s="48"/>
      <c r="T1268" s="48"/>
      <c r="U1268" s="48"/>
      <c r="V1268" s="48"/>
      <c r="W1268" s="48"/>
      <c r="X1268" s="48"/>
      <c r="Y1268" s="48"/>
      <c r="Z1268" s="48"/>
    </row>
    <row r="1269" spans="1:26" ht="15.75" customHeight="1">
      <c r="A1269" s="48"/>
      <c r="B1269" s="48"/>
      <c r="C1269" s="48"/>
      <c r="D1269" s="48"/>
      <c r="E1269" s="48"/>
      <c r="F1269" s="48"/>
      <c r="G1269" s="48"/>
      <c r="H1269" s="48"/>
      <c r="I1269" s="48"/>
      <c r="J1269" s="48"/>
      <c r="K1269" s="1734"/>
      <c r="L1269" s="45"/>
      <c r="M1269" s="48"/>
      <c r="N1269" s="48"/>
      <c r="O1269" s="48"/>
      <c r="P1269" s="48"/>
      <c r="Q1269" s="48"/>
      <c r="R1269" s="48"/>
      <c r="S1269" s="48"/>
      <c r="T1269" s="48"/>
      <c r="U1269" s="48"/>
      <c r="V1269" s="48"/>
      <c r="W1269" s="48"/>
      <c r="X1269" s="48"/>
      <c r="Y1269" s="48"/>
      <c r="Z1269" s="48"/>
    </row>
    <row r="1270" spans="1:26" ht="15.75" customHeight="1">
      <c r="A1270" s="48"/>
      <c r="B1270" s="48"/>
      <c r="C1270" s="48"/>
      <c r="D1270" s="48"/>
      <c r="E1270" s="48"/>
      <c r="F1270" s="48"/>
      <c r="G1270" s="48"/>
      <c r="H1270" s="48"/>
      <c r="I1270" s="48"/>
      <c r="J1270" s="48"/>
      <c r="K1270" s="1734"/>
      <c r="L1270" s="45"/>
      <c r="M1270" s="48"/>
      <c r="N1270" s="48"/>
      <c r="O1270" s="48"/>
      <c r="P1270" s="48"/>
      <c r="Q1270" s="48"/>
      <c r="R1270" s="48"/>
      <c r="S1270" s="48"/>
      <c r="T1270" s="48"/>
      <c r="U1270" s="48"/>
      <c r="V1270" s="48"/>
      <c r="W1270" s="48"/>
      <c r="X1270" s="48"/>
      <c r="Y1270" s="48"/>
      <c r="Z1270" s="48"/>
    </row>
    <row r="1271" spans="1:26" ht="15.75" customHeight="1">
      <c r="A1271" s="48"/>
      <c r="B1271" s="48"/>
      <c r="C1271" s="48"/>
      <c r="D1271" s="48"/>
      <c r="E1271" s="48"/>
      <c r="F1271" s="48"/>
      <c r="G1271" s="48"/>
      <c r="H1271" s="48"/>
      <c r="I1271" s="48"/>
      <c r="J1271" s="48"/>
      <c r="K1271" s="1734"/>
      <c r="L1271" s="45"/>
      <c r="M1271" s="48"/>
      <c r="N1271" s="48"/>
      <c r="O1271" s="48"/>
      <c r="P1271" s="48"/>
      <c r="Q1271" s="48"/>
      <c r="R1271" s="48"/>
      <c r="S1271" s="48"/>
      <c r="T1271" s="48"/>
      <c r="U1271" s="48"/>
      <c r="V1271" s="48"/>
      <c r="W1271" s="48"/>
      <c r="X1271" s="48"/>
      <c r="Y1271" s="48"/>
      <c r="Z1271" s="48"/>
    </row>
    <row r="1272" spans="1:26" ht="15.75" customHeight="1">
      <c r="A1272" s="48"/>
      <c r="B1272" s="48"/>
      <c r="C1272" s="48"/>
      <c r="D1272" s="48"/>
      <c r="E1272" s="48"/>
      <c r="F1272" s="48"/>
      <c r="G1272" s="48"/>
      <c r="H1272" s="48"/>
      <c r="I1272" s="48"/>
      <c r="J1272" s="48"/>
      <c r="K1272" s="1734"/>
      <c r="L1272" s="45"/>
      <c r="M1272" s="48"/>
      <c r="N1272" s="48"/>
      <c r="O1272" s="48"/>
      <c r="P1272" s="48"/>
      <c r="Q1272" s="48"/>
      <c r="R1272" s="48"/>
      <c r="S1272" s="48"/>
      <c r="T1272" s="48"/>
      <c r="U1272" s="48"/>
      <c r="V1272" s="48"/>
      <c r="W1272" s="48"/>
      <c r="X1272" s="48"/>
      <c r="Y1272" s="48"/>
      <c r="Z1272" s="48"/>
    </row>
    <row r="1273" spans="1:26" ht="15.75" customHeight="1">
      <c r="A1273" s="48"/>
      <c r="B1273" s="48"/>
      <c r="C1273" s="48"/>
      <c r="D1273" s="48"/>
      <c r="E1273" s="48"/>
      <c r="F1273" s="48"/>
      <c r="G1273" s="48"/>
      <c r="H1273" s="48"/>
      <c r="I1273" s="48"/>
      <c r="J1273" s="48"/>
      <c r="K1273" s="1734"/>
      <c r="L1273" s="45"/>
      <c r="M1273" s="48"/>
      <c r="N1273" s="48"/>
      <c r="O1273" s="48"/>
      <c r="P1273" s="48"/>
      <c r="Q1273" s="48"/>
      <c r="R1273" s="48"/>
      <c r="S1273" s="48"/>
      <c r="T1273" s="48"/>
      <c r="U1273" s="48"/>
      <c r="V1273" s="48"/>
      <c r="W1273" s="48"/>
      <c r="X1273" s="48"/>
      <c r="Y1273" s="48"/>
      <c r="Z1273" s="48"/>
    </row>
    <row r="1274" spans="1:26" ht="15.75" customHeight="1">
      <c r="A1274" s="48"/>
      <c r="B1274" s="48"/>
      <c r="C1274" s="48"/>
      <c r="D1274" s="48"/>
      <c r="E1274" s="48"/>
      <c r="F1274" s="48"/>
      <c r="G1274" s="48"/>
      <c r="H1274" s="48"/>
      <c r="I1274" s="48"/>
      <c r="J1274" s="48"/>
      <c r="K1274" s="1734"/>
      <c r="L1274" s="45"/>
      <c r="M1274" s="48"/>
      <c r="N1274" s="48"/>
      <c r="O1274" s="48"/>
      <c r="P1274" s="48"/>
      <c r="Q1274" s="48"/>
      <c r="R1274" s="48"/>
      <c r="S1274" s="48"/>
      <c r="T1274" s="48"/>
      <c r="U1274" s="48"/>
      <c r="V1274" s="48"/>
      <c r="W1274" s="48"/>
      <c r="X1274" s="48"/>
      <c r="Y1274" s="48"/>
      <c r="Z1274" s="48"/>
    </row>
    <row r="1275" spans="1:26" ht="15.75" customHeight="1">
      <c r="A1275" s="48"/>
      <c r="B1275" s="48"/>
      <c r="C1275" s="48"/>
      <c r="D1275" s="48"/>
      <c r="E1275" s="48"/>
      <c r="F1275" s="48"/>
      <c r="G1275" s="48"/>
      <c r="H1275" s="48"/>
      <c r="I1275" s="48"/>
      <c r="J1275" s="48"/>
      <c r="K1275" s="1734"/>
      <c r="L1275" s="45"/>
      <c r="M1275" s="48"/>
      <c r="N1275" s="48"/>
      <c r="O1275" s="48"/>
      <c r="P1275" s="48"/>
      <c r="Q1275" s="48"/>
      <c r="R1275" s="48"/>
      <c r="S1275" s="48"/>
      <c r="T1275" s="48"/>
      <c r="U1275" s="48"/>
      <c r="V1275" s="48"/>
      <c r="W1275" s="48"/>
      <c r="X1275" s="48"/>
      <c r="Y1275" s="48"/>
      <c r="Z1275" s="48"/>
    </row>
    <row r="1276" spans="1:26" ht="15.75" customHeight="1">
      <c r="A1276" s="48"/>
      <c r="B1276" s="48"/>
      <c r="C1276" s="48"/>
      <c r="D1276" s="48"/>
      <c r="E1276" s="48"/>
      <c r="F1276" s="48"/>
      <c r="G1276" s="48"/>
      <c r="H1276" s="48"/>
      <c r="I1276" s="48"/>
      <c r="J1276" s="48"/>
      <c r="K1276" s="1734"/>
      <c r="L1276" s="45"/>
      <c r="M1276" s="48"/>
      <c r="N1276" s="48"/>
      <c r="O1276" s="48"/>
      <c r="P1276" s="48"/>
      <c r="Q1276" s="48"/>
      <c r="R1276" s="48"/>
      <c r="S1276" s="48"/>
      <c r="T1276" s="48"/>
      <c r="U1276" s="48"/>
      <c r="V1276" s="48"/>
      <c r="W1276" s="48"/>
      <c r="X1276" s="48"/>
      <c r="Y1276" s="48"/>
      <c r="Z1276" s="48"/>
    </row>
    <row r="1277" spans="1:26" ht="15.75" customHeight="1">
      <c r="A1277" s="48"/>
      <c r="B1277" s="48"/>
      <c r="C1277" s="48"/>
      <c r="D1277" s="48"/>
      <c r="E1277" s="48"/>
      <c r="F1277" s="48"/>
      <c r="G1277" s="48"/>
      <c r="H1277" s="48"/>
      <c r="I1277" s="48"/>
      <c r="J1277" s="48"/>
      <c r="K1277" s="1734"/>
      <c r="L1277" s="45"/>
      <c r="M1277" s="48"/>
      <c r="N1277" s="48"/>
      <c r="O1277" s="48"/>
      <c r="P1277" s="48"/>
      <c r="Q1277" s="48"/>
      <c r="R1277" s="48"/>
      <c r="S1277" s="48"/>
      <c r="T1277" s="48"/>
      <c r="U1277" s="48"/>
      <c r="V1277" s="48"/>
      <c r="W1277" s="48"/>
      <c r="X1277" s="48"/>
      <c r="Y1277" s="48"/>
      <c r="Z1277" s="48"/>
    </row>
    <row r="1278" spans="1:26" ht="15.75" customHeight="1">
      <c r="A1278" s="48"/>
      <c r="B1278" s="48"/>
      <c r="C1278" s="48"/>
      <c r="D1278" s="48"/>
      <c r="E1278" s="48"/>
      <c r="F1278" s="48"/>
      <c r="G1278" s="48"/>
      <c r="H1278" s="48"/>
      <c r="I1278" s="48"/>
      <c r="J1278" s="48"/>
      <c r="K1278" s="1734"/>
      <c r="L1278" s="45"/>
      <c r="M1278" s="48"/>
      <c r="N1278" s="48"/>
      <c r="O1278" s="48"/>
      <c r="P1278" s="48"/>
      <c r="Q1278" s="48"/>
      <c r="R1278" s="48"/>
      <c r="S1278" s="48"/>
      <c r="T1278" s="48"/>
      <c r="U1278" s="48"/>
      <c r="V1278" s="48"/>
      <c r="W1278" s="48"/>
      <c r="X1278" s="48"/>
      <c r="Y1278" s="48"/>
      <c r="Z1278" s="48"/>
    </row>
    <row r="1279" spans="1:26" ht="15.75" customHeight="1">
      <c r="A1279" s="48"/>
      <c r="B1279" s="48"/>
      <c r="C1279" s="48"/>
      <c r="D1279" s="48"/>
      <c r="E1279" s="48"/>
      <c r="F1279" s="48"/>
      <c r="G1279" s="48"/>
      <c r="H1279" s="48"/>
      <c r="I1279" s="48"/>
      <c r="J1279" s="48"/>
      <c r="K1279" s="1734"/>
      <c r="L1279" s="45"/>
      <c r="M1279" s="48"/>
      <c r="N1279" s="48"/>
      <c r="O1279" s="48"/>
      <c r="P1279" s="48"/>
      <c r="Q1279" s="48"/>
      <c r="R1279" s="48"/>
      <c r="S1279" s="48"/>
      <c r="T1279" s="48"/>
      <c r="U1279" s="48"/>
      <c r="V1279" s="48"/>
      <c r="W1279" s="48"/>
      <c r="X1279" s="48"/>
      <c r="Y1279" s="48"/>
      <c r="Z1279" s="48"/>
    </row>
    <row r="1280" spans="1:26" ht="15.75" customHeight="1">
      <c r="A1280" s="48"/>
      <c r="B1280" s="48"/>
      <c r="C1280" s="48"/>
      <c r="D1280" s="48"/>
      <c r="E1280" s="48"/>
      <c r="F1280" s="48"/>
      <c r="G1280" s="48"/>
      <c r="H1280" s="48"/>
      <c r="I1280" s="48"/>
      <c r="J1280" s="48"/>
      <c r="K1280" s="1734"/>
      <c r="L1280" s="45"/>
      <c r="M1280" s="48"/>
      <c r="N1280" s="48"/>
      <c r="O1280" s="48"/>
      <c r="P1280" s="48"/>
      <c r="Q1280" s="48"/>
      <c r="R1280" s="48"/>
      <c r="S1280" s="48"/>
      <c r="T1280" s="48"/>
      <c r="U1280" s="48"/>
      <c r="V1280" s="48"/>
      <c r="W1280" s="48"/>
      <c r="X1280" s="48"/>
      <c r="Y1280" s="48"/>
      <c r="Z1280" s="48"/>
    </row>
    <row r="1281" spans="1:26" ht="15.75" customHeight="1">
      <c r="A1281" s="48"/>
      <c r="B1281" s="48"/>
      <c r="C1281" s="48"/>
      <c r="D1281" s="48"/>
      <c r="E1281" s="48"/>
      <c r="F1281" s="48"/>
      <c r="G1281" s="48"/>
      <c r="H1281" s="48"/>
      <c r="I1281" s="48"/>
      <c r="J1281" s="48"/>
      <c r="K1281" s="1734"/>
      <c r="L1281" s="45"/>
      <c r="M1281" s="48"/>
      <c r="N1281" s="48"/>
      <c r="O1281" s="48"/>
      <c r="P1281" s="48"/>
      <c r="Q1281" s="48"/>
      <c r="R1281" s="48"/>
      <c r="S1281" s="48"/>
      <c r="T1281" s="48"/>
      <c r="U1281" s="48"/>
      <c r="V1281" s="48"/>
      <c r="W1281" s="48"/>
      <c r="X1281" s="48"/>
      <c r="Y1281" s="48"/>
      <c r="Z1281" s="48"/>
    </row>
    <row r="1282" spans="1:26" ht="15.75" customHeight="1">
      <c r="A1282" s="48"/>
      <c r="B1282" s="48"/>
      <c r="C1282" s="48"/>
      <c r="D1282" s="48"/>
      <c r="E1282" s="48"/>
      <c r="F1282" s="48"/>
      <c r="G1282" s="48"/>
      <c r="H1282" s="48"/>
      <c r="I1282" s="48"/>
      <c r="J1282" s="48"/>
      <c r="K1282" s="1734"/>
      <c r="L1282" s="45"/>
      <c r="M1282" s="48"/>
      <c r="N1282" s="48"/>
      <c r="O1282" s="48"/>
      <c r="P1282" s="48"/>
      <c r="Q1282" s="48"/>
      <c r="R1282" s="48"/>
      <c r="S1282" s="48"/>
      <c r="T1282" s="48"/>
      <c r="U1282" s="48"/>
      <c r="V1282" s="48"/>
      <c r="W1282" s="48"/>
      <c r="X1282" s="48"/>
      <c r="Y1282" s="48"/>
      <c r="Z1282" s="48"/>
    </row>
    <row r="1283" spans="1:26" ht="15.75" customHeight="1">
      <c r="A1283" s="48"/>
      <c r="B1283" s="48"/>
      <c r="C1283" s="48"/>
      <c r="D1283" s="48"/>
      <c r="E1283" s="48"/>
      <c r="F1283" s="48"/>
      <c r="G1283" s="48"/>
      <c r="H1283" s="48"/>
      <c r="I1283" s="48"/>
      <c r="J1283" s="48"/>
      <c r="K1283" s="1734"/>
      <c r="L1283" s="45"/>
      <c r="M1283" s="48"/>
      <c r="N1283" s="48"/>
      <c r="O1283" s="48"/>
      <c r="P1283" s="48"/>
      <c r="Q1283" s="48"/>
      <c r="R1283" s="48"/>
      <c r="S1283" s="48"/>
      <c r="T1283" s="48"/>
      <c r="U1283" s="48"/>
      <c r="V1283" s="48"/>
      <c r="W1283" s="48"/>
      <c r="X1283" s="48"/>
      <c r="Y1283" s="48"/>
      <c r="Z1283" s="48"/>
    </row>
    <row r="1284" spans="1:26" ht="15.75" customHeight="1">
      <c r="A1284" s="48"/>
      <c r="B1284" s="48"/>
      <c r="C1284" s="48"/>
      <c r="D1284" s="48"/>
      <c r="E1284" s="48"/>
      <c r="F1284" s="48"/>
      <c r="G1284" s="48"/>
      <c r="H1284" s="48"/>
      <c r="I1284" s="48"/>
      <c r="J1284" s="48"/>
      <c r="K1284" s="1734"/>
      <c r="L1284" s="45"/>
      <c r="M1284" s="48"/>
      <c r="N1284" s="48"/>
      <c r="O1284" s="48"/>
      <c r="P1284" s="48"/>
      <c r="Q1284" s="48"/>
      <c r="R1284" s="48"/>
      <c r="S1284" s="48"/>
      <c r="T1284" s="48"/>
      <c r="U1284" s="48"/>
      <c r="V1284" s="48"/>
      <c r="W1284" s="48"/>
      <c r="X1284" s="48"/>
      <c r="Y1284" s="48"/>
      <c r="Z1284" s="48"/>
    </row>
    <row r="1285" spans="1:26" ht="15.75" customHeight="1">
      <c r="A1285" s="48"/>
      <c r="B1285" s="48"/>
      <c r="C1285" s="48"/>
      <c r="D1285" s="48"/>
      <c r="E1285" s="48"/>
      <c r="F1285" s="48"/>
      <c r="G1285" s="48"/>
      <c r="H1285" s="48"/>
      <c r="I1285" s="48"/>
      <c r="J1285" s="48"/>
      <c r="K1285" s="1734"/>
      <c r="L1285" s="45"/>
      <c r="M1285" s="48"/>
      <c r="N1285" s="48"/>
      <c r="O1285" s="48"/>
      <c r="P1285" s="48"/>
      <c r="Q1285" s="48"/>
      <c r="R1285" s="48"/>
      <c r="S1285" s="48"/>
      <c r="T1285" s="48"/>
      <c r="U1285" s="48"/>
      <c r="V1285" s="48"/>
      <c r="W1285" s="48"/>
      <c r="X1285" s="48"/>
      <c r="Y1285" s="48"/>
      <c r="Z1285" s="48"/>
    </row>
    <row r="1286" spans="1:26" ht="15.75" customHeight="1">
      <c r="A1286" s="48"/>
      <c r="B1286" s="48"/>
      <c r="C1286" s="48"/>
      <c r="D1286" s="48"/>
      <c r="E1286" s="48"/>
      <c r="F1286" s="48"/>
      <c r="G1286" s="48"/>
      <c r="H1286" s="48"/>
      <c r="I1286" s="48"/>
      <c r="J1286" s="48"/>
      <c r="K1286" s="1734"/>
      <c r="L1286" s="45"/>
      <c r="M1286" s="48"/>
      <c r="N1286" s="48"/>
      <c r="O1286" s="48"/>
      <c r="P1286" s="48"/>
      <c r="Q1286" s="48"/>
      <c r="R1286" s="48"/>
      <c r="S1286" s="48"/>
      <c r="T1286" s="48"/>
      <c r="U1286" s="48"/>
      <c r="V1286" s="48"/>
      <c r="W1286" s="48"/>
      <c r="X1286" s="48"/>
      <c r="Y1286" s="48"/>
      <c r="Z1286" s="48"/>
    </row>
    <row r="1287" spans="1:26" ht="15.75" customHeight="1">
      <c r="A1287" s="48"/>
      <c r="B1287" s="48"/>
      <c r="C1287" s="48"/>
      <c r="D1287" s="48"/>
      <c r="E1287" s="48"/>
      <c r="F1287" s="48"/>
      <c r="G1287" s="48"/>
      <c r="H1287" s="48"/>
      <c r="I1287" s="48"/>
      <c r="J1287" s="48"/>
      <c r="K1287" s="1734"/>
      <c r="L1287" s="45"/>
      <c r="M1287" s="48"/>
      <c r="N1287" s="48"/>
      <c r="O1287" s="48"/>
      <c r="P1287" s="48"/>
      <c r="Q1287" s="48"/>
      <c r="R1287" s="48"/>
      <c r="S1287" s="48"/>
      <c r="T1287" s="48"/>
      <c r="U1287" s="48"/>
      <c r="V1287" s="48"/>
      <c r="W1287" s="48"/>
      <c r="X1287" s="48"/>
      <c r="Y1287" s="48"/>
      <c r="Z1287" s="48"/>
    </row>
    <row r="1288" spans="1:26" ht="15.75" customHeight="1">
      <c r="A1288" s="48"/>
      <c r="B1288" s="48"/>
      <c r="C1288" s="48"/>
      <c r="D1288" s="48"/>
      <c r="E1288" s="48"/>
      <c r="F1288" s="48"/>
      <c r="G1288" s="48"/>
      <c r="H1288" s="48"/>
      <c r="I1288" s="48"/>
      <c r="J1288" s="48"/>
      <c r="K1288" s="1734"/>
      <c r="L1288" s="45"/>
      <c r="M1288" s="48"/>
      <c r="N1288" s="48"/>
      <c r="O1288" s="48"/>
      <c r="P1288" s="48"/>
      <c r="Q1288" s="48"/>
      <c r="R1288" s="48"/>
      <c r="S1288" s="48"/>
      <c r="T1288" s="48"/>
      <c r="U1288" s="48"/>
      <c r="V1288" s="48"/>
      <c r="W1288" s="48"/>
      <c r="X1288" s="48"/>
      <c r="Y1288" s="48"/>
      <c r="Z1288" s="48"/>
    </row>
    <row r="1289" spans="1:26" ht="15.75" customHeight="1">
      <c r="A1289" s="48"/>
      <c r="B1289" s="48"/>
      <c r="C1289" s="48"/>
      <c r="D1289" s="48"/>
      <c r="E1289" s="48"/>
      <c r="F1289" s="48"/>
      <c r="G1289" s="48"/>
      <c r="H1289" s="48"/>
      <c r="I1289" s="48"/>
      <c r="J1289" s="48"/>
      <c r="K1289" s="1734"/>
      <c r="L1289" s="45"/>
      <c r="M1289" s="48"/>
      <c r="N1289" s="48"/>
      <c r="O1289" s="48"/>
      <c r="P1289" s="48"/>
      <c r="Q1289" s="48"/>
      <c r="R1289" s="48"/>
      <c r="S1289" s="48"/>
      <c r="T1289" s="48"/>
      <c r="U1289" s="48"/>
      <c r="V1289" s="48"/>
      <c r="W1289" s="48"/>
      <c r="X1289" s="48"/>
      <c r="Y1289" s="48"/>
      <c r="Z1289" s="48"/>
    </row>
    <row r="1290" spans="1:26" ht="15.75" customHeight="1">
      <c r="A1290" s="48"/>
      <c r="B1290" s="48"/>
      <c r="C1290" s="48"/>
      <c r="D1290" s="48"/>
      <c r="E1290" s="48"/>
      <c r="F1290" s="48"/>
      <c r="G1290" s="48"/>
      <c r="H1290" s="48"/>
      <c r="I1290" s="48"/>
      <c r="J1290" s="48"/>
      <c r="K1290" s="1734"/>
      <c r="L1290" s="45"/>
      <c r="M1290" s="48"/>
      <c r="N1290" s="48"/>
      <c r="O1290" s="48"/>
      <c r="P1290" s="48"/>
      <c r="Q1290" s="48"/>
      <c r="R1290" s="48"/>
      <c r="S1290" s="48"/>
      <c r="T1290" s="48"/>
      <c r="U1290" s="48"/>
      <c r="V1290" s="48"/>
      <c r="W1290" s="48"/>
      <c r="X1290" s="48"/>
      <c r="Y1290" s="48"/>
      <c r="Z1290" s="48"/>
    </row>
    <row r="1291" spans="1:26" ht="15.75" customHeight="1">
      <c r="A1291" s="48"/>
      <c r="B1291" s="48"/>
      <c r="C1291" s="48"/>
      <c r="D1291" s="48"/>
      <c r="E1291" s="48"/>
      <c r="F1291" s="48"/>
      <c r="G1291" s="48"/>
      <c r="H1291" s="48"/>
      <c r="I1291" s="48"/>
      <c r="J1291" s="48"/>
      <c r="K1291" s="1734"/>
      <c r="L1291" s="45"/>
      <c r="M1291" s="48"/>
      <c r="N1291" s="48"/>
      <c r="O1291" s="48"/>
      <c r="P1291" s="48"/>
      <c r="Q1291" s="48"/>
      <c r="R1291" s="48"/>
      <c r="S1291" s="48"/>
      <c r="T1291" s="48"/>
      <c r="U1291" s="48"/>
      <c r="V1291" s="48"/>
      <c r="W1291" s="48"/>
      <c r="X1291" s="48"/>
      <c r="Y1291" s="48"/>
      <c r="Z1291" s="48"/>
    </row>
    <row r="1292" spans="1:26" ht="15.75" customHeight="1">
      <c r="A1292" s="48"/>
      <c r="B1292" s="48"/>
      <c r="C1292" s="48"/>
      <c r="D1292" s="48"/>
      <c r="E1292" s="48"/>
      <c r="F1292" s="48"/>
      <c r="G1292" s="48"/>
      <c r="H1292" s="48"/>
      <c r="I1292" s="48"/>
      <c r="J1292" s="48"/>
      <c r="K1292" s="1734"/>
      <c r="L1292" s="45"/>
      <c r="M1292" s="48"/>
      <c r="N1292" s="48"/>
      <c r="O1292" s="48"/>
      <c r="P1292" s="48"/>
      <c r="Q1292" s="48"/>
      <c r="R1292" s="48"/>
      <c r="S1292" s="48"/>
      <c r="T1292" s="48"/>
      <c r="U1292" s="48"/>
      <c r="V1292" s="48"/>
      <c r="W1292" s="48"/>
      <c r="X1292" s="48"/>
      <c r="Y1292" s="48"/>
      <c r="Z1292" s="48"/>
    </row>
    <row r="1293" spans="1:26" ht="15.75" customHeight="1">
      <c r="A1293" s="48"/>
      <c r="B1293" s="48"/>
      <c r="C1293" s="48"/>
      <c r="D1293" s="48"/>
      <c r="E1293" s="48"/>
      <c r="F1293" s="48"/>
      <c r="G1293" s="48"/>
      <c r="H1293" s="48"/>
      <c r="I1293" s="48"/>
      <c r="J1293" s="48"/>
      <c r="K1293" s="1734"/>
      <c r="L1293" s="45"/>
      <c r="M1293" s="48"/>
      <c r="N1293" s="48"/>
      <c r="O1293" s="48"/>
      <c r="P1293" s="48"/>
      <c r="Q1293" s="48"/>
      <c r="R1293" s="48"/>
      <c r="S1293" s="48"/>
      <c r="T1293" s="48"/>
      <c r="U1293" s="48"/>
      <c r="V1293" s="48"/>
      <c r="W1293" s="48"/>
      <c r="X1293" s="48"/>
      <c r="Y1293" s="48"/>
      <c r="Z1293" s="48"/>
    </row>
    <row r="1294" spans="1:26" ht="15.75" customHeight="1">
      <c r="A1294" s="48"/>
      <c r="B1294" s="48"/>
      <c r="C1294" s="48"/>
      <c r="D1294" s="48"/>
      <c r="E1294" s="48"/>
      <c r="F1294" s="48"/>
      <c r="G1294" s="48"/>
      <c r="H1294" s="48"/>
      <c r="I1294" s="48"/>
      <c r="J1294" s="48"/>
      <c r="K1294" s="1734"/>
      <c r="L1294" s="45"/>
      <c r="M1294" s="48"/>
      <c r="N1294" s="48"/>
      <c r="O1294" s="48"/>
      <c r="P1294" s="48"/>
      <c r="Q1294" s="48"/>
      <c r="R1294" s="48"/>
      <c r="S1294" s="48"/>
      <c r="T1294" s="48"/>
      <c r="U1294" s="48"/>
      <c r="V1294" s="48"/>
      <c r="W1294" s="48"/>
      <c r="X1294" s="48"/>
      <c r="Y1294" s="48"/>
      <c r="Z1294" s="48"/>
    </row>
    <row r="1295" spans="1:26" ht="15.75" customHeight="1">
      <c r="A1295" s="48"/>
      <c r="B1295" s="48"/>
      <c r="C1295" s="48"/>
      <c r="D1295" s="48"/>
      <c r="E1295" s="48"/>
      <c r="F1295" s="48"/>
      <c r="G1295" s="48"/>
      <c r="H1295" s="48"/>
      <c r="I1295" s="48"/>
      <c r="J1295" s="48"/>
      <c r="K1295" s="1734"/>
      <c r="L1295" s="45"/>
      <c r="M1295" s="48"/>
      <c r="N1295" s="48"/>
      <c r="O1295" s="48"/>
      <c r="P1295" s="48"/>
      <c r="Q1295" s="48"/>
      <c r="R1295" s="48"/>
      <c r="S1295" s="48"/>
      <c r="T1295" s="48"/>
      <c r="U1295" s="48"/>
      <c r="V1295" s="48"/>
      <c r="W1295" s="48"/>
      <c r="X1295" s="48"/>
      <c r="Y1295" s="48"/>
      <c r="Z1295" s="48"/>
    </row>
    <row r="1296" spans="1:26" ht="15.75" customHeight="1">
      <c r="A1296" s="48"/>
      <c r="B1296" s="48"/>
      <c r="C1296" s="48"/>
      <c r="D1296" s="48"/>
      <c r="E1296" s="48"/>
      <c r="F1296" s="48"/>
      <c r="G1296" s="48"/>
      <c r="H1296" s="48"/>
      <c r="I1296" s="48"/>
      <c r="J1296" s="48"/>
      <c r="K1296" s="1734"/>
      <c r="L1296" s="45"/>
      <c r="M1296" s="48"/>
      <c r="N1296" s="48"/>
      <c r="O1296" s="48"/>
      <c r="P1296" s="48"/>
      <c r="Q1296" s="48"/>
      <c r="R1296" s="48"/>
      <c r="S1296" s="48"/>
      <c r="T1296" s="48"/>
      <c r="U1296" s="48"/>
      <c r="V1296" s="48"/>
      <c r="W1296" s="48"/>
      <c r="X1296" s="48"/>
      <c r="Y1296" s="48"/>
      <c r="Z1296" s="48"/>
    </row>
    <row r="1297" spans="1:26" ht="15.75" customHeight="1">
      <c r="A1297" s="48"/>
      <c r="B1297" s="48"/>
      <c r="C1297" s="48"/>
      <c r="D1297" s="48"/>
      <c r="E1297" s="48"/>
      <c r="F1297" s="48"/>
      <c r="G1297" s="48"/>
      <c r="H1297" s="48"/>
      <c r="I1297" s="48"/>
      <c r="J1297" s="48"/>
      <c r="K1297" s="1734"/>
      <c r="L1297" s="45"/>
      <c r="M1297" s="48"/>
      <c r="N1297" s="48"/>
      <c r="O1297" s="48"/>
      <c r="P1297" s="48"/>
      <c r="Q1297" s="48"/>
      <c r="R1297" s="48"/>
      <c r="S1297" s="48"/>
      <c r="T1297" s="48"/>
      <c r="U1297" s="48"/>
      <c r="V1297" s="48"/>
      <c r="W1297" s="48"/>
      <c r="X1297" s="48"/>
      <c r="Y1297" s="48"/>
      <c r="Z1297" s="48"/>
    </row>
    <row r="1298" spans="1:26" ht="15.75" customHeight="1">
      <c r="A1298" s="48"/>
      <c r="B1298" s="48"/>
      <c r="C1298" s="48"/>
      <c r="D1298" s="48"/>
      <c r="E1298" s="48"/>
      <c r="F1298" s="48"/>
      <c r="G1298" s="48"/>
      <c r="H1298" s="48"/>
      <c r="I1298" s="48"/>
      <c r="J1298" s="48"/>
      <c r="K1298" s="1734"/>
      <c r="L1298" s="45"/>
      <c r="M1298" s="48"/>
      <c r="N1298" s="48"/>
      <c r="O1298" s="48"/>
      <c r="P1298" s="48"/>
      <c r="Q1298" s="48"/>
      <c r="R1298" s="48"/>
      <c r="S1298" s="48"/>
      <c r="T1298" s="48"/>
      <c r="U1298" s="48"/>
      <c r="V1298" s="48"/>
      <c r="W1298" s="48"/>
      <c r="X1298" s="48"/>
      <c r="Y1298" s="48"/>
      <c r="Z1298" s="48"/>
    </row>
    <row r="1299" spans="1:26" ht="15.75" customHeight="1">
      <c r="A1299" s="48"/>
      <c r="B1299" s="48"/>
      <c r="C1299" s="48"/>
      <c r="D1299" s="48"/>
      <c r="E1299" s="48"/>
      <c r="F1299" s="48"/>
      <c r="G1299" s="48"/>
      <c r="H1299" s="48"/>
      <c r="I1299" s="48"/>
      <c r="J1299" s="48"/>
      <c r="K1299" s="1734"/>
      <c r="L1299" s="45"/>
      <c r="M1299" s="48"/>
      <c r="N1299" s="48"/>
      <c r="O1299" s="48"/>
      <c r="P1299" s="48"/>
      <c r="Q1299" s="48"/>
      <c r="R1299" s="48"/>
      <c r="S1299" s="48"/>
      <c r="T1299" s="48"/>
      <c r="U1299" s="48"/>
      <c r="V1299" s="48"/>
      <c r="W1299" s="48"/>
      <c r="X1299" s="48"/>
      <c r="Y1299" s="48"/>
      <c r="Z1299" s="48"/>
    </row>
    <row r="1300" spans="1:26" ht="15.75" customHeight="1">
      <c r="A1300" s="48"/>
      <c r="B1300" s="48"/>
      <c r="C1300" s="48"/>
      <c r="D1300" s="48"/>
      <c r="E1300" s="48"/>
      <c r="F1300" s="48"/>
      <c r="G1300" s="48"/>
      <c r="H1300" s="48"/>
      <c r="I1300" s="48"/>
      <c r="J1300" s="48"/>
      <c r="K1300" s="1734"/>
      <c r="L1300" s="45"/>
      <c r="M1300" s="48"/>
      <c r="N1300" s="48"/>
      <c r="O1300" s="48"/>
      <c r="P1300" s="48"/>
      <c r="Q1300" s="48"/>
      <c r="R1300" s="48"/>
      <c r="S1300" s="48"/>
      <c r="T1300" s="48"/>
      <c r="U1300" s="48"/>
      <c r="V1300" s="48"/>
      <c r="W1300" s="48"/>
      <c r="X1300" s="48"/>
      <c r="Y1300" s="48"/>
      <c r="Z1300" s="48"/>
    </row>
    <row r="1301" spans="1:26" ht="15.75" customHeight="1">
      <c r="A1301" s="48"/>
      <c r="B1301" s="48"/>
      <c r="C1301" s="48"/>
      <c r="D1301" s="48"/>
      <c r="E1301" s="48"/>
      <c r="F1301" s="48"/>
      <c r="G1301" s="48"/>
      <c r="H1301" s="48"/>
      <c r="I1301" s="48"/>
      <c r="J1301" s="48"/>
      <c r="K1301" s="1734"/>
      <c r="L1301" s="45"/>
      <c r="M1301" s="48"/>
      <c r="N1301" s="48"/>
      <c r="O1301" s="48"/>
      <c r="P1301" s="48"/>
      <c r="Q1301" s="48"/>
      <c r="R1301" s="48"/>
      <c r="S1301" s="48"/>
      <c r="T1301" s="48"/>
      <c r="U1301" s="48"/>
      <c r="V1301" s="48"/>
      <c r="W1301" s="48"/>
      <c r="X1301" s="48"/>
      <c r="Y1301" s="48"/>
      <c r="Z1301" s="48"/>
    </row>
    <row r="1302" spans="1:26" ht="15.75" customHeight="1">
      <c r="A1302" s="48"/>
      <c r="B1302" s="48"/>
      <c r="C1302" s="48"/>
      <c r="D1302" s="48"/>
      <c r="E1302" s="48"/>
      <c r="F1302" s="48"/>
      <c r="G1302" s="48"/>
      <c r="H1302" s="48"/>
      <c r="I1302" s="48"/>
      <c r="J1302" s="48"/>
      <c r="K1302" s="1734"/>
      <c r="L1302" s="45"/>
      <c r="M1302" s="48"/>
      <c r="N1302" s="48"/>
      <c r="O1302" s="48"/>
      <c r="P1302" s="48"/>
      <c r="Q1302" s="48"/>
      <c r="R1302" s="48"/>
      <c r="S1302" s="48"/>
      <c r="T1302" s="48"/>
      <c r="U1302" s="48"/>
      <c r="V1302" s="48"/>
      <c r="W1302" s="48"/>
      <c r="X1302" s="48"/>
      <c r="Y1302" s="48"/>
      <c r="Z1302" s="48"/>
    </row>
    <row r="1303" spans="1:26" ht="15.75" customHeight="1">
      <c r="A1303" s="48"/>
      <c r="B1303" s="48"/>
      <c r="C1303" s="48"/>
      <c r="D1303" s="48"/>
      <c r="E1303" s="48"/>
      <c r="F1303" s="48"/>
      <c r="G1303" s="48"/>
      <c r="H1303" s="48"/>
      <c r="I1303" s="48"/>
      <c r="J1303" s="48"/>
      <c r="K1303" s="1734"/>
      <c r="L1303" s="45"/>
      <c r="M1303" s="48"/>
      <c r="N1303" s="48"/>
      <c r="O1303" s="48"/>
      <c r="P1303" s="48"/>
      <c r="Q1303" s="48"/>
      <c r="R1303" s="48"/>
      <c r="S1303" s="48"/>
      <c r="T1303" s="48"/>
      <c r="U1303" s="48"/>
      <c r="V1303" s="48"/>
      <c r="W1303" s="48"/>
      <c r="X1303" s="48"/>
      <c r="Y1303" s="48"/>
      <c r="Z1303" s="48"/>
    </row>
    <row r="1304" spans="1:26" ht="15.75" customHeight="1">
      <c r="A1304" s="48"/>
      <c r="B1304" s="48"/>
      <c r="C1304" s="48"/>
      <c r="D1304" s="48"/>
      <c r="E1304" s="48"/>
      <c r="F1304" s="48"/>
      <c r="G1304" s="48"/>
      <c r="H1304" s="48"/>
      <c r="I1304" s="48"/>
      <c r="J1304" s="48"/>
      <c r="K1304" s="1734"/>
      <c r="L1304" s="45"/>
      <c r="M1304" s="48"/>
      <c r="N1304" s="48"/>
      <c r="O1304" s="48"/>
      <c r="P1304" s="48"/>
      <c r="Q1304" s="48"/>
      <c r="R1304" s="48"/>
      <c r="S1304" s="48"/>
      <c r="T1304" s="48"/>
      <c r="U1304" s="48"/>
      <c r="V1304" s="48"/>
      <c r="W1304" s="48"/>
      <c r="X1304" s="48"/>
      <c r="Y1304" s="48"/>
      <c r="Z1304" s="48"/>
    </row>
    <row r="1305" spans="1:26" ht="15.75" customHeight="1">
      <c r="A1305" s="48"/>
      <c r="B1305" s="48"/>
      <c r="C1305" s="48"/>
      <c r="D1305" s="48"/>
      <c r="E1305" s="48"/>
      <c r="F1305" s="48"/>
      <c r="G1305" s="48"/>
      <c r="H1305" s="48"/>
      <c r="I1305" s="48"/>
      <c r="J1305" s="48"/>
      <c r="K1305" s="1734"/>
      <c r="L1305" s="45"/>
      <c r="M1305" s="48"/>
      <c r="N1305" s="48"/>
      <c r="O1305" s="48"/>
      <c r="P1305" s="48"/>
      <c r="Q1305" s="48"/>
      <c r="R1305" s="48"/>
      <c r="S1305" s="48"/>
      <c r="T1305" s="48"/>
      <c r="U1305" s="48"/>
      <c r="V1305" s="48"/>
      <c r="W1305" s="48"/>
      <c r="X1305" s="48"/>
      <c r="Y1305" s="48"/>
      <c r="Z1305" s="48"/>
    </row>
    <row r="1306" spans="1:26" ht="15.75" customHeight="1">
      <c r="A1306" s="48"/>
      <c r="B1306" s="48"/>
      <c r="C1306" s="48"/>
      <c r="D1306" s="48"/>
      <c r="E1306" s="48"/>
      <c r="F1306" s="48"/>
      <c r="G1306" s="48"/>
      <c r="H1306" s="48"/>
      <c r="I1306" s="48"/>
      <c r="J1306" s="48"/>
      <c r="K1306" s="1734"/>
      <c r="L1306" s="45"/>
      <c r="M1306" s="48"/>
      <c r="N1306" s="48"/>
      <c r="O1306" s="48"/>
      <c r="P1306" s="48"/>
      <c r="Q1306" s="48"/>
      <c r="R1306" s="48"/>
      <c r="S1306" s="48"/>
      <c r="T1306" s="48"/>
      <c r="U1306" s="48"/>
      <c r="V1306" s="48"/>
      <c r="W1306" s="48"/>
      <c r="X1306" s="48"/>
      <c r="Y1306" s="48"/>
      <c r="Z1306" s="48"/>
    </row>
    <row r="1307" spans="1:26" ht="15.75" customHeight="1">
      <c r="A1307" s="48"/>
      <c r="B1307" s="48"/>
      <c r="C1307" s="48"/>
      <c r="D1307" s="48"/>
      <c r="E1307" s="48"/>
      <c r="F1307" s="48"/>
      <c r="G1307" s="48"/>
      <c r="H1307" s="48"/>
      <c r="I1307" s="48"/>
      <c r="J1307" s="48"/>
      <c r="K1307" s="1734"/>
      <c r="L1307" s="45"/>
      <c r="M1307" s="48"/>
      <c r="N1307" s="48"/>
      <c r="O1307" s="48"/>
      <c r="P1307" s="48"/>
      <c r="Q1307" s="48"/>
      <c r="R1307" s="48"/>
      <c r="S1307" s="48"/>
      <c r="T1307" s="48"/>
      <c r="U1307" s="48"/>
      <c r="V1307" s="48"/>
      <c r="W1307" s="48"/>
      <c r="X1307" s="48"/>
      <c r="Y1307" s="48"/>
      <c r="Z1307" s="48"/>
    </row>
    <row r="1308" spans="1:26" ht="15.75" customHeight="1">
      <c r="A1308" s="48"/>
      <c r="B1308" s="48"/>
      <c r="C1308" s="48"/>
      <c r="D1308" s="48"/>
      <c r="E1308" s="48"/>
      <c r="F1308" s="48"/>
      <c r="G1308" s="48"/>
      <c r="H1308" s="48"/>
      <c r="I1308" s="48"/>
      <c r="J1308" s="48"/>
      <c r="K1308" s="1734"/>
      <c r="L1308" s="45"/>
      <c r="M1308" s="48"/>
      <c r="N1308" s="48"/>
      <c r="O1308" s="48"/>
      <c r="P1308" s="48"/>
      <c r="Q1308" s="48"/>
      <c r="R1308" s="48"/>
      <c r="S1308" s="48"/>
      <c r="T1308" s="48"/>
      <c r="U1308" s="48"/>
      <c r="V1308" s="48"/>
      <c r="W1308" s="48"/>
      <c r="X1308" s="48"/>
      <c r="Y1308" s="48"/>
      <c r="Z1308" s="48"/>
    </row>
    <row r="1309" spans="1:26" ht="15.75" customHeight="1">
      <c r="A1309" s="48"/>
      <c r="B1309" s="48"/>
      <c r="C1309" s="48"/>
      <c r="D1309" s="48"/>
      <c r="E1309" s="48"/>
      <c r="F1309" s="48"/>
      <c r="G1309" s="48"/>
      <c r="H1309" s="48"/>
      <c r="I1309" s="48"/>
      <c r="J1309" s="48"/>
      <c r="K1309" s="1734"/>
      <c r="L1309" s="45"/>
      <c r="M1309" s="48"/>
      <c r="N1309" s="48"/>
      <c r="O1309" s="48"/>
      <c r="P1309" s="48"/>
      <c r="Q1309" s="48"/>
      <c r="R1309" s="48"/>
      <c r="S1309" s="48"/>
      <c r="T1309" s="48"/>
      <c r="U1309" s="48"/>
      <c r="V1309" s="48"/>
      <c r="W1309" s="48"/>
      <c r="X1309" s="48"/>
      <c r="Y1309" s="48"/>
      <c r="Z1309" s="48"/>
    </row>
    <row r="1310" spans="1:26" ht="15.75" customHeight="1">
      <c r="A1310" s="48"/>
      <c r="B1310" s="48"/>
      <c r="C1310" s="48"/>
      <c r="D1310" s="48"/>
      <c r="E1310" s="48"/>
      <c r="F1310" s="48"/>
      <c r="G1310" s="48"/>
      <c r="H1310" s="48"/>
      <c r="I1310" s="48"/>
      <c r="J1310" s="48"/>
      <c r="K1310" s="1734"/>
      <c r="L1310" s="45"/>
      <c r="M1310" s="48"/>
      <c r="N1310" s="48"/>
      <c r="O1310" s="48"/>
      <c r="P1310" s="48"/>
      <c r="Q1310" s="48"/>
      <c r="R1310" s="48"/>
      <c r="S1310" s="48"/>
      <c r="T1310" s="48"/>
      <c r="U1310" s="48"/>
      <c r="V1310" s="48"/>
      <c r="W1310" s="48"/>
      <c r="X1310" s="48"/>
      <c r="Y1310" s="48"/>
      <c r="Z1310" s="48"/>
    </row>
    <row r="1311" spans="1:26" ht="15.75" customHeight="1">
      <c r="A1311" s="48"/>
      <c r="B1311" s="48"/>
      <c r="C1311" s="48"/>
      <c r="D1311" s="48"/>
      <c r="E1311" s="48"/>
      <c r="F1311" s="48"/>
      <c r="G1311" s="48"/>
      <c r="H1311" s="48"/>
      <c r="I1311" s="48"/>
      <c r="J1311" s="48"/>
      <c r="K1311" s="1734"/>
      <c r="L1311" s="45"/>
      <c r="M1311" s="48"/>
      <c r="N1311" s="48"/>
      <c r="O1311" s="48"/>
      <c r="P1311" s="48"/>
      <c r="Q1311" s="48"/>
      <c r="R1311" s="48"/>
      <c r="S1311" s="48"/>
      <c r="T1311" s="48"/>
      <c r="U1311" s="48"/>
      <c r="V1311" s="48"/>
      <c r="W1311" s="48"/>
      <c r="X1311" s="48"/>
      <c r="Y1311" s="48"/>
      <c r="Z1311" s="48"/>
    </row>
    <row r="1312" spans="1:26" ht="15.75" customHeight="1">
      <c r="A1312" s="48"/>
      <c r="B1312" s="48"/>
      <c r="C1312" s="48"/>
      <c r="D1312" s="48"/>
      <c r="E1312" s="48"/>
      <c r="F1312" s="48"/>
      <c r="G1312" s="48"/>
      <c r="H1312" s="48"/>
      <c r="I1312" s="48"/>
      <c r="J1312" s="48"/>
      <c r="K1312" s="1734"/>
      <c r="L1312" s="45"/>
      <c r="M1312" s="48"/>
      <c r="N1312" s="48"/>
      <c r="O1312" s="48"/>
      <c r="P1312" s="48"/>
      <c r="Q1312" s="48"/>
      <c r="R1312" s="48"/>
      <c r="S1312" s="48"/>
      <c r="T1312" s="48"/>
      <c r="U1312" s="48"/>
      <c r="V1312" s="48"/>
      <c r="W1312" s="48"/>
      <c r="X1312" s="48"/>
      <c r="Y1312" s="48"/>
      <c r="Z1312" s="48"/>
    </row>
    <row r="1313" spans="1:26" ht="15.75" customHeight="1">
      <c r="A1313" s="48"/>
      <c r="B1313" s="48"/>
      <c r="C1313" s="48"/>
      <c r="D1313" s="48"/>
      <c r="E1313" s="48"/>
      <c r="F1313" s="48"/>
      <c r="G1313" s="48"/>
      <c r="H1313" s="48"/>
      <c r="I1313" s="48"/>
      <c r="J1313" s="48"/>
      <c r="K1313" s="1734"/>
      <c r="L1313" s="45"/>
      <c r="M1313" s="48"/>
      <c r="N1313" s="48"/>
      <c r="O1313" s="48"/>
      <c r="P1313" s="48"/>
      <c r="Q1313" s="48"/>
      <c r="R1313" s="48"/>
      <c r="S1313" s="48"/>
      <c r="T1313" s="48"/>
      <c r="U1313" s="48"/>
      <c r="V1313" s="48"/>
      <c r="W1313" s="48"/>
      <c r="X1313" s="48"/>
      <c r="Y1313" s="48"/>
      <c r="Z1313" s="48"/>
    </row>
    <row r="1314" spans="1:26" ht="15.75" customHeight="1">
      <c r="A1314" s="48"/>
      <c r="B1314" s="48"/>
      <c r="C1314" s="48"/>
      <c r="D1314" s="48"/>
      <c r="E1314" s="48"/>
      <c r="F1314" s="48"/>
      <c r="G1314" s="48"/>
      <c r="H1314" s="48"/>
      <c r="I1314" s="48"/>
      <c r="J1314" s="48"/>
      <c r="K1314" s="1734"/>
      <c r="L1314" s="45"/>
      <c r="M1314" s="48"/>
      <c r="N1314" s="48"/>
      <c r="O1314" s="48"/>
      <c r="P1314" s="48"/>
      <c r="Q1314" s="48"/>
      <c r="R1314" s="48"/>
      <c r="S1314" s="48"/>
      <c r="T1314" s="48"/>
      <c r="U1314" s="48"/>
      <c r="V1314" s="48"/>
      <c r="W1314" s="48"/>
      <c r="X1314" s="48"/>
      <c r="Y1314" s="48"/>
      <c r="Z1314" s="48"/>
    </row>
    <row r="1315" spans="1:26" ht="15.75" customHeight="1">
      <c r="A1315" s="48"/>
      <c r="B1315" s="48"/>
      <c r="C1315" s="48"/>
      <c r="D1315" s="48"/>
      <c r="E1315" s="48"/>
      <c r="F1315" s="48"/>
      <c r="G1315" s="48"/>
      <c r="H1315" s="48"/>
      <c r="I1315" s="48"/>
      <c r="J1315" s="48"/>
      <c r="K1315" s="1734"/>
      <c r="L1315" s="45"/>
      <c r="M1315" s="48"/>
      <c r="N1315" s="48"/>
      <c r="O1315" s="48"/>
      <c r="P1315" s="48"/>
      <c r="Q1315" s="48"/>
      <c r="R1315" s="48"/>
      <c r="S1315" s="48"/>
      <c r="T1315" s="48"/>
      <c r="U1315" s="48"/>
      <c r="V1315" s="48"/>
      <c r="W1315" s="48"/>
      <c r="X1315" s="48"/>
      <c r="Y1315" s="48"/>
      <c r="Z1315" s="48"/>
    </row>
    <row r="1316" spans="1:26" ht="15.75" customHeight="1">
      <c r="A1316" s="48"/>
      <c r="B1316" s="48"/>
      <c r="C1316" s="48"/>
      <c r="D1316" s="48"/>
      <c r="E1316" s="48"/>
      <c r="F1316" s="48"/>
      <c r="G1316" s="48"/>
      <c r="H1316" s="48"/>
      <c r="I1316" s="48"/>
      <c r="J1316" s="48"/>
      <c r="K1316" s="1734"/>
      <c r="L1316" s="45"/>
      <c r="M1316" s="48"/>
      <c r="N1316" s="48"/>
      <c r="O1316" s="48"/>
      <c r="P1316" s="48"/>
      <c r="Q1316" s="48"/>
      <c r="R1316" s="48"/>
      <c r="S1316" s="48"/>
      <c r="T1316" s="48"/>
      <c r="U1316" s="48"/>
      <c r="V1316" s="48"/>
      <c r="W1316" s="48"/>
      <c r="X1316" s="48"/>
      <c r="Y1316" s="48"/>
      <c r="Z1316" s="48"/>
    </row>
    <row r="1317" spans="1:26" ht="15.75" customHeight="1">
      <c r="A1317" s="48"/>
      <c r="B1317" s="48"/>
      <c r="C1317" s="48"/>
      <c r="D1317" s="48"/>
      <c r="E1317" s="48"/>
      <c r="F1317" s="48"/>
      <c r="G1317" s="48"/>
      <c r="H1317" s="48"/>
      <c r="I1317" s="48"/>
      <c r="J1317" s="48"/>
      <c r="K1317" s="1734"/>
      <c r="L1317" s="45"/>
      <c r="M1317" s="48"/>
      <c r="N1317" s="48"/>
      <c r="O1317" s="48"/>
      <c r="P1317" s="48"/>
      <c r="Q1317" s="48"/>
      <c r="R1317" s="48"/>
      <c r="S1317" s="48"/>
      <c r="T1317" s="48"/>
      <c r="U1317" s="48"/>
      <c r="V1317" s="48"/>
      <c r="W1317" s="48"/>
      <c r="X1317" s="48"/>
      <c r="Y1317" s="48"/>
      <c r="Z1317" s="48"/>
    </row>
    <row r="1318" spans="1:26" ht="15.75" customHeight="1">
      <c r="A1318" s="48"/>
      <c r="B1318" s="48"/>
      <c r="C1318" s="48"/>
      <c r="D1318" s="48"/>
      <c r="E1318" s="48"/>
      <c r="F1318" s="48"/>
      <c r="G1318" s="48"/>
      <c r="H1318" s="48"/>
      <c r="I1318" s="48"/>
      <c r="J1318" s="48"/>
      <c r="K1318" s="1734"/>
      <c r="L1318" s="45"/>
      <c r="M1318" s="48"/>
      <c r="N1318" s="48"/>
      <c r="O1318" s="48"/>
      <c r="P1318" s="48"/>
      <c r="Q1318" s="48"/>
      <c r="R1318" s="48"/>
      <c r="S1318" s="48"/>
      <c r="T1318" s="48"/>
      <c r="U1318" s="48"/>
      <c r="V1318" s="48"/>
      <c r="W1318" s="48"/>
      <c r="X1318" s="48"/>
      <c r="Y1318" s="48"/>
      <c r="Z1318" s="48"/>
    </row>
    <row r="1319" spans="1:26" ht="15.75" customHeight="1">
      <c r="A1319" s="48"/>
      <c r="B1319" s="48"/>
      <c r="C1319" s="48"/>
      <c r="D1319" s="48"/>
      <c r="E1319" s="48"/>
      <c r="F1319" s="48"/>
      <c r="G1319" s="48"/>
      <c r="H1319" s="48"/>
      <c r="I1319" s="48"/>
      <c r="J1319" s="48"/>
      <c r="K1319" s="1734"/>
      <c r="L1319" s="45"/>
      <c r="M1319" s="48"/>
      <c r="N1319" s="48"/>
      <c r="O1319" s="48"/>
      <c r="P1319" s="48"/>
      <c r="Q1319" s="48"/>
      <c r="R1319" s="48"/>
      <c r="S1319" s="48"/>
      <c r="T1319" s="48"/>
      <c r="U1319" s="48"/>
      <c r="V1319" s="48"/>
      <c r="W1319" s="48"/>
      <c r="X1319" s="48"/>
      <c r="Y1319" s="48"/>
      <c r="Z1319" s="48"/>
    </row>
    <row r="1320" spans="1:26" ht="15.75" customHeight="1">
      <c r="A1320" s="48"/>
      <c r="B1320" s="48"/>
      <c r="C1320" s="48"/>
      <c r="D1320" s="48"/>
      <c r="E1320" s="48"/>
      <c r="F1320" s="48"/>
      <c r="G1320" s="48"/>
      <c r="H1320" s="48"/>
      <c r="I1320" s="48"/>
      <c r="J1320" s="48"/>
      <c r="K1320" s="1734"/>
      <c r="L1320" s="45"/>
      <c r="M1320" s="48"/>
      <c r="N1320" s="48"/>
      <c r="O1320" s="48"/>
      <c r="P1320" s="48"/>
      <c r="Q1320" s="48"/>
      <c r="R1320" s="48"/>
      <c r="S1320" s="48"/>
      <c r="T1320" s="48"/>
      <c r="U1320" s="48"/>
      <c r="V1320" s="48"/>
      <c r="W1320" s="48"/>
      <c r="X1320" s="48"/>
      <c r="Y1320" s="48"/>
      <c r="Z1320" s="48"/>
    </row>
    <row r="1321" spans="1:26" ht="15.75" customHeight="1">
      <c r="A1321" s="48"/>
      <c r="B1321" s="48"/>
      <c r="C1321" s="48"/>
      <c r="D1321" s="48"/>
      <c r="E1321" s="48"/>
      <c r="F1321" s="48"/>
      <c r="G1321" s="48"/>
      <c r="H1321" s="48"/>
      <c r="I1321" s="48"/>
      <c r="J1321" s="48"/>
      <c r="K1321" s="1734"/>
      <c r="L1321" s="45"/>
      <c r="M1321" s="48"/>
      <c r="N1321" s="48"/>
      <c r="O1321" s="48"/>
      <c r="P1321" s="48"/>
      <c r="Q1321" s="48"/>
      <c r="R1321" s="48"/>
      <c r="S1321" s="48"/>
      <c r="T1321" s="48"/>
      <c r="U1321" s="48"/>
      <c r="V1321" s="48"/>
      <c r="W1321" s="48"/>
      <c r="X1321" s="48"/>
      <c r="Y1321" s="48"/>
      <c r="Z1321" s="48"/>
    </row>
    <row r="1322" spans="1:26" ht="15.75" customHeight="1">
      <c r="A1322" s="48"/>
      <c r="B1322" s="48"/>
      <c r="C1322" s="48"/>
      <c r="D1322" s="48"/>
      <c r="E1322" s="48"/>
      <c r="F1322" s="48"/>
      <c r="G1322" s="48"/>
      <c r="H1322" s="48"/>
      <c r="I1322" s="48"/>
      <c r="J1322" s="48"/>
      <c r="K1322" s="1734"/>
      <c r="L1322" s="45"/>
      <c r="M1322" s="48"/>
      <c r="N1322" s="48"/>
      <c r="O1322" s="48"/>
      <c r="P1322" s="48"/>
      <c r="Q1322" s="48"/>
      <c r="R1322" s="48"/>
      <c r="S1322" s="48"/>
      <c r="T1322" s="48"/>
      <c r="U1322" s="48"/>
      <c r="V1322" s="48"/>
      <c r="W1322" s="48"/>
      <c r="X1322" s="48"/>
      <c r="Y1322" s="48"/>
      <c r="Z1322" s="48"/>
    </row>
    <row r="1323" spans="1:26" ht="15.75" customHeight="1">
      <c r="A1323" s="48"/>
      <c r="B1323" s="48"/>
      <c r="C1323" s="48"/>
      <c r="D1323" s="48"/>
      <c r="E1323" s="48"/>
      <c r="F1323" s="48"/>
      <c r="G1323" s="48"/>
      <c r="H1323" s="48"/>
      <c r="I1323" s="48"/>
      <c r="J1323" s="48"/>
      <c r="K1323" s="1734"/>
      <c r="L1323" s="45"/>
      <c r="M1323" s="48"/>
      <c r="N1323" s="48"/>
      <c r="O1323" s="48"/>
      <c r="P1323" s="48"/>
      <c r="Q1323" s="48"/>
      <c r="R1323" s="48"/>
      <c r="S1323" s="48"/>
      <c r="T1323" s="48"/>
      <c r="U1323" s="48"/>
      <c r="V1323" s="48"/>
      <c r="W1323" s="48"/>
      <c r="X1323" s="48"/>
      <c r="Y1323" s="48"/>
      <c r="Z1323" s="48"/>
    </row>
    <row r="1324" spans="1:26" ht="15.75" customHeight="1">
      <c r="A1324" s="48"/>
      <c r="B1324" s="48"/>
      <c r="C1324" s="48"/>
      <c r="D1324" s="48"/>
      <c r="E1324" s="48"/>
      <c r="F1324" s="48"/>
      <c r="G1324" s="48"/>
      <c r="H1324" s="48"/>
      <c r="I1324" s="48"/>
      <c r="J1324" s="48"/>
      <c r="K1324" s="1734"/>
      <c r="L1324" s="45"/>
      <c r="M1324" s="48"/>
      <c r="N1324" s="48"/>
      <c r="O1324" s="48"/>
      <c r="P1324" s="48"/>
      <c r="Q1324" s="48"/>
      <c r="R1324" s="48"/>
      <c r="S1324" s="48"/>
      <c r="T1324" s="48"/>
      <c r="U1324" s="48"/>
      <c r="V1324" s="48"/>
      <c r="W1324" s="48"/>
      <c r="X1324" s="48"/>
      <c r="Y1324" s="48"/>
      <c r="Z1324" s="48"/>
    </row>
    <row r="1325" spans="1:26" ht="15.75" customHeight="1">
      <c r="A1325" s="48"/>
      <c r="B1325" s="48"/>
      <c r="C1325" s="48"/>
      <c r="D1325" s="48"/>
      <c r="E1325" s="48"/>
      <c r="F1325" s="48"/>
      <c r="G1325" s="48"/>
      <c r="H1325" s="48"/>
      <c r="I1325" s="48"/>
      <c r="J1325" s="48"/>
      <c r="K1325" s="1734"/>
      <c r="L1325" s="45"/>
      <c r="M1325" s="48"/>
      <c r="N1325" s="48"/>
      <c r="O1325" s="48"/>
      <c r="P1325" s="48"/>
      <c r="Q1325" s="48"/>
      <c r="R1325" s="48"/>
      <c r="S1325" s="48"/>
      <c r="T1325" s="48"/>
      <c r="U1325" s="48"/>
      <c r="V1325" s="48"/>
      <c r="W1325" s="48"/>
      <c r="X1325" s="48"/>
      <c r="Y1325" s="48"/>
      <c r="Z1325" s="48"/>
    </row>
    <row r="1326" spans="1:26" ht="15.75" customHeight="1">
      <c r="A1326" s="48"/>
      <c r="B1326" s="48"/>
      <c r="C1326" s="48"/>
      <c r="D1326" s="48"/>
      <c r="E1326" s="48"/>
      <c r="F1326" s="48"/>
      <c r="G1326" s="48"/>
      <c r="H1326" s="48"/>
      <c r="I1326" s="48"/>
      <c r="J1326" s="48"/>
      <c r="K1326" s="1734"/>
      <c r="L1326" s="45"/>
      <c r="M1326" s="48"/>
      <c r="N1326" s="48"/>
      <c r="O1326" s="48"/>
      <c r="P1326" s="48"/>
      <c r="Q1326" s="48"/>
      <c r="R1326" s="48"/>
      <c r="S1326" s="48"/>
      <c r="T1326" s="48"/>
      <c r="U1326" s="48"/>
      <c r="V1326" s="48"/>
      <c r="W1326" s="48"/>
      <c r="X1326" s="48"/>
      <c r="Y1326" s="48"/>
      <c r="Z1326" s="48"/>
    </row>
    <row r="1327" spans="1:26" ht="15.75" customHeight="1">
      <c r="A1327" s="48"/>
      <c r="B1327" s="48"/>
      <c r="C1327" s="48"/>
      <c r="D1327" s="48"/>
      <c r="E1327" s="48"/>
      <c r="F1327" s="48"/>
      <c r="G1327" s="48"/>
      <c r="H1327" s="48"/>
      <c r="I1327" s="48"/>
      <c r="J1327" s="48"/>
      <c r="K1327" s="1734"/>
      <c r="L1327" s="45"/>
      <c r="M1327" s="48"/>
      <c r="N1327" s="48"/>
      <c r="O1327" s="48"/>
      <c r="P1327" s="48"/>
      <c r="Q1327" s="48"/>
      <c r="R1327" s="48"/>
      <c r="S1327" s="48"/>
      <c r="T1327" s="48"/>
      <c r="U1327" s="48"/>
      <c r="V1327" s="48"/>
      <c r="W1327" s="48"/>
      <c r="X1327" s="48"/>
      <c r="Y1327" s="48"/>
      <c r="Z1327" s="48"/>
    </row>
    <row r="1328" spans="1:26" ht="15.75" customHeight="1">
      <c r="A1328" s="48"/>
      <c r="B1328" s="48"/>
      <c r="C1328" s="48"/>
      <c r="D1328" s="48"/>
      <c r="E1328" s="48"/>
      <c r="F1328" s="48"/>
      <c r="G1328" s="48"/>
      <c r="H1328" s="48"/>
      <c r="I1328" s="48"/>
      <c r="J1328" s="48"/>
      <c r="K1328" s="1734"/>
      <c r="L1328" s="45"/>
      <c r="M1328" s="48"/>
      <c r="N1328" s="48"/>
      <c r="O1328" s="48"/>
      <c r="P1328" s="48"/>
      <c r="Q1328" s="48"/>
      <c r="R1328" s="48"/>
      <c r="S1328" s="48"/>
      <c r="T1328" s="48"/>
      <c r="U1328" s="48"/>
      <c r="V1328" s="48"/>
      <c r="W1328" s="48"/>
      <c r="X1328" s="48"/>
      <c r="Y1328" s="48"/>
      <c r="Z1328" s="48"/>
    </row>
    <row r="1329" spans="1:26" ht="15.75" customHeight="1">
      <c r="A1329" s="48"/>
      <c r="B1329" s="48"/>
      <c r="C1329" s="48"/>
      <c r="D1329" s="48"/>
      <c r="E1329" s="48"/>
      <c r="F1329" s="48"/>
      <c r="G1329" s="48"/>
      <c r="H1329" s="48"/>
      <c r="I1329" s="48"/>
      <c r="J1329" s="48"/>
      <c r="K1329" s="1734"/>
      <c r="L1329" s="45"/>
      <c r="M1329" s="48"/>
      <c r="N1329" s="48"/>
      <c r="O1329" s="48"/>
      <c r="P1329" s="48"/>
      <c r="Q1329" s="48"/>
      <c r="R1329" s="48"/>
      <c r="S1329" s="48"/>
      <c r="T1329" s="48"/>
      <c r="U1329" s="48"/>
      <c r="V1329" s="48"/>
      <c r="W1329" s="48"/>
      <c r="X1329" s="48"/>
      <c r="Y1329" s="48"/>
      <c r="Z1329" s="48"/>
    </row>
    <row r="1330" spans="1:26" ht="15.75" customHeight="1">
      <c r="A1330" s="48"/>
      <c r="B1330" s="48"/>
      <c r="C1330" s="48"/>
      <c r="D1330" s="48"/>
      <c r="E1330" s="48"/>
      <c r="F1330" s="48"/>
      <c r="G1330" s="48"/>
      <c r="H1330" s="48"/>
      <c r="I1330" s="48"/>
      <c r="J1330" s="48"/>
      <c r="K1330" s="1734"/>
      <c r="L1330" s="45"/>
      <c r="M1330" s="48"/>
      <c r="N1330" s="48"/>
      <c r="O1330" s="48"/>
      <c r="P1330" s="48"/>
      <c r="Q1330" s="48"/>
      <c r="R1330" s="48"/>
      <c r="S1330" s="48"/>
      <c r="T1330" s="48"/>
      <c r="U1330" s="48"/>
      <c r="V1330" s="48"/>
      <c r="W1330" s="48"/>
      <c r="X1330" s="48"/>
      <c r="Y1330" s="48"/>
      <c r="Z1330" s="48"/>
    </row>
    <row r="1331" spans="1:26" ht="15.75" customHeight="1">
      <c r="A1331" s="48"/>
      <c r="B1331" s="48"/>
      <c r="C1331" s="48"/>
      <c r="D1331" s="48"/>
      <c r="E1331" s="48"/>
      <c r="F1331" s="48"/>
      <c r="G1331" s="48"/>
      <c r="H1331" s="48"/>
      <c r="I1331" s="48"/>
      <c r="J1331" s="48"/>
      <c r="K1331" s="1734"/>
      <c r="L1331" s="45"/>
      <c r="M1331" s="48"/>
      <c r="N1331" s="48"/>
      <c r="O1331" s="48"/>
      <c r="P1331" s="48"/>
      <c r="Q1331" s="48"/>
      <c r="R1331" s="48"/>
      <c r="S1331" s="48"/>
      <c r="T1331" s="48"/>
      <c r="U1331" s="48"/>
      <c r="V1331" s="48"/>
      <c r="W1331" s="48"/>
      <c r="X1331" s="48"/>
      <c r="Y1331" s="48"/>
      <c r="Z1331" s="48"/>
    </row>
    <row r="1332" spans="1:26" ht="15.75" customHeight="1">
      <c r="A1332" s="48"/>
      <c r="B1332" s="48"/>
      <c r="C1332" s="48"/>
      <c r="D1332" s="48"/>
      <c r="E1332" s="48"/>
      <c r="F1332" s="48"/>
      <c r="G1332" s="48"/>
      <c r="H1332" s="48"/>
      <c r="I1332" s="48"/>
      <c r="J1332" s="48"/>
      <c r="K1332" s="1734"/>
      <c r="L1332" s="45"/>
      <c r="M1332" s="48"/>
      <c r="N1332" s="48"/>
      <c r="O1332" s="48"/>
      <c r="P1332" s="48"/>
      <c r="Q1332" s="48"/>
      <c r="R1332" s="48"/>
      <c r="S1332" s="48"/>
      <c r="T1332" s="48"/>
      <c r="U1332" s="48"/>
      <c r="V1332" s="48"/>
      <c r="W1332" s="48"/>
      <c r="X1332" s="48"/>
      <c r="Y1332" s="48"/>
      <c r="Z1332" s="48"/>
    </row>
    <row r="1333" spans="1:26" ht="15.75" customHeight="1">
      <c r="A1333" s="48"/>
      <c r="B1333" s="48"/>
      <c r="C1333" s="48"/>
      <c r="D1333" s="48"/>
      <c r="E1333" s="48"/>
      <c r="F1333" s="48"/>
      <c r="G1333" s="48"/>
      <c r="H1333" s="48"/>
      <c r="I1333" s="48"/>
      <c r="J1333" s="48"/>
      <c r="K1333" s="1734"/>
      <c r="L1333" s="45"/>
      <c r="M1333" s="48"/>
      <c r="N1333" s="48"/>
      <c r="O1333" s="48"/>
      <c r="P1333" s="48"/>
      <c r="Q1333" s="48"/>
      <c r="R1333" s="48"/>
      <c r="S1333" s="48"/>
      <c r="T1333" s="48"/>
      <c r="U1333" s="48"/>
      <c r="V1333" s="48"/>
      <c r="W1333" s="48"/>
      <c r="X1333" s="48"/>
      <c r="Y1333" s="48"/>
      <c r="Z1333" s="48"/>
    </row>
    <row r="1334" spans="1:26" ht="15.75" customHeight="1">
      <c r="A1334" s="48"/>
      <c r="B1334" s="48"/>
      <c r="C1334" s="48"/>
      <c r="D1334" s="48"/>
      <c r="E1334" s="48"/>
      <c r="F1334" s="48"/>
      <c r="G1334" s="48"/>
      <c r="H1334" s="48"/>
      <c r="I1334" s="48"/>
      <c r="J1334" s="48"/>
      <c r="K1334" s="1734"/>
      <c r="L1334" s="45"/>
      <c r="M1334" s="48"/>
      <c r="N1334" s="48"/>
      <c r="O1334" s="48"/>
      <c r="P1334" s="48"/>
      <c r="Q1334" s="48"/>
      <c r="R1334" s="48"/>
      <c r="S1334" s="48"/>
      <c r="T1334" s="48"/>
      <c r="U1334" s="48"/>
      <c r="V1334" s="48"/>
      <c r="W1334" s="48"/>
      <c r="X1334" s="48"/>
      <c r="Y1334" s="48"/>
      <c r="Z1334" s="48"/>
    </row>
    <row r="1335" spans="1:26" ht="15.75" customHeight="1">
      <c r="A1335" s="48"/>
      <c r="B1335" s="48"/>
      <c r="C1335" s="48"/>
      <c r="D1335" s="48"/>
      <c r="E1335" s="48"/>
      <c r="F1335" s="48"/>
      <c r="G1335" s="48"/>
      <c r="H1335" s="48"/>
      <c r="I1335" s="48"/>
      <c r="J1335" s="48"/>
      <c r="K1335" s="1734"/>
      <c r="L1335" s="45"/>
      <c r="M1335" s="48"/>
      <c r="N1335" s="48"/>
      <c r="O1335" s="48"/>
      <c r="P1335" s="48"/>
      <c r="Q1335" s="48"/>
      <c r="R1335" s="48"/>
      <c r="S1335" s="48"/>
      <c r="T1335" s="48"/>
      <c r="U1335" s="48"/>
      <c r="V1335" s="48"/>
      <c r="W1335" s="48"/>
      <c r="X1335" s="48"/>
      <c r="Y1335" s="48"/>
      <c r="Z1335" s="48"/>
    </row>
    <row r="1336" spans="1:26" ht="15.75" customHeight="1">
      <c r="A1336" s="48"/>
      <c r="B1336" s="48"/>
      <c r="C1336" s="48"/>
      <c r="D1336" s="48"/>
      <c r="E1336" s="48"/>
      <c r="F1336" s="48"/>
      <c r="G1336" s="48"/>
      <c r="H1336" s="48"/>
      <c r="I1336" s="48"/>
      <c r="J1336" s="48"/>
      <c r="K1336" s="1734"/>
      <c r="L1336" s="45"/>
      <c r="M1336" s="48"/>
      <c r="N1336" s="48"/>
      <c r="O1336" s="48"/>
      <c r="P1336" s="48"/>
      <c r="Q1336" s="48"/>
      <c r="R1336" s="48"/>
      <c r="S1336" s="48"/>
      <c r="T1336" s="48"/>
      <c r="U1336" s="48"/>
      <c r="V1336" s="48"/>
      <c r="W1336" s="48"/>
      <c r="X1336" s="48"/>
      <c r="Y1336" s="48"/>
      <c r="Z1336" s="48"/>
    </row>
    <row r="1337" spans="1:26" ht="15.75" customHeight="1">
      <c r="A1337" s="48"/>
      <c r="B1337" s="48"/>
      <c r="C1337" s="48"/>
      <c r="D1337" s="48"/>
      <c r="E1337" s="48"/>
      <c r="F1337" s="48"/>
      <c r="G1337" s="48"/>
      <c r="H1337" s="48"/>
      <c r="I1337" s="48"/>
      <c r="J1337" s="48"/>
      <c r="K1337" s="1734"/>
      <c r="L1337" s="45"/>
      <c r="M1337" s="48"/>
      <c r="N1337" s="48"/>
      <c r="O1337" s="48"/>
      <c r="P1337" s="48"/>
      <c r="Q1337" s="48"/>
      <c r="R1337" s="48"/>
      <c r="S1337" s="48"/>
      <c r="T1337" s="48"/>
      <c r="U1337" s="48"/>
      <c r="V1337" s="48"/>
      <c r="W1337" s="48"/>
      <c r="X1337" s="48"/>
      <c r="Y1337" s="48"/>
      <c r="Z1337" s="48"/>
    </row>
    <row r="1338" spans="1:26" ht="15.75" customHeight="1">
      <c r="A1338" s="48"/>
      <c r="B1338" s="48"/>
      <c r="C1338" s="48"/>
      <c r="D1338" s="48"/>
      <c r="E1338" s="48"/>
      <c r="F1338" s="48"/>
      <c r="G1338" s="48"/>
      <c r="H1338" s="48"/>
      <c r="I1338" s="48"/>
      <c r="J1338" s="48"/>
      <c r="K1338" s="1734"/>
      <c r="L1338" s="45"/>
      <c r="M1338" s="48"/>
      <c r="N1338" s="48"/>
      <c r="O1338" s="48"/>
      <c r="P1338" s="48"/>
      <c r="Q1338" s="48"/>
      <c r="R1338" s="48"/>
      <c r="S1338" s="48"/>
      <c r="T1338" s="48"/>
      <c r="U1338" s="48"/>
      <c r="V1338" s="48"/>
      <c r="W1338" s="48"/>
      <c r="X1338" s="48"/>
      <c r="Y1338" s="48"/>
      <c r="Z1338" s="48"/>
    </row>
    <row r="1339" spans="1:26" ht="15.75" customHeight="1">
      <c r="A1339" s="48"/>
      <c r="B1339" s="48"/>
      <c r="C1339" s="48"/>
      <c r="D1339" s="48"/>
      <c r="E1339" s="48"/>
      <c r="F1339" s="48"/>
      <c r="G1339" s="48"/>
      <c r="H1339" s="48"/>
      <c r="I1339" s="48"/>
      <c r="J1339" s="48"/>
      <c r="K1339" s="1734"/>
      <c r="L1339" s="45"/>
      <c r="M1339" s="48"/>
      <c r="N1339" s="48"/>
      <c r="O1339" s="48"/>
      <c r="P1339" s="48"/>
      <c r="Q1339" s="48"/>
      <c r="R1339" s="48"/>
      <c r="S1339" s="48"/>
      <c r="T1339" s="48"/>
      <c r="U1339" s="48"/>
      <c r="V1339" s="48"/>
      <c r="W1339" s="48"/>
      <c r="X1339" s="48"/>
      <c r="Y1339" s="48"/>
      <c r="Z1339" s="48"/>
    </row>
    <row r="1340" spans="1:26" ht="15.75" customHeight="1">
      <c r="A1340" s="48"/>
      <c r="B1340" s="48"/>
      <c r="C1340" s="48"/>
      <c r="D1340" s="48"/>
      <c r="E1340" s="48"/>
      <c r="F1340" s="48"/>
      <c r="G1340" s="48"/>
      <c r="H1340" s="48"/>
      <c r="I1340" s="48"/>
      <c r="J1340" s="48"/>
      <c r="K1340" s="1734"/>
      <c r="L1340" s="45"/>
      <c r="M1340" s="48"/>
      <c r="N1340" s="48"/>
      <c r="O1340" s="48"/>
      <c r="P1340" s="48"/>
      <c r="Q1340" s="48"/>
      <c r="R1340" s="48"/>
      <c r="S1340" s="48"/>
      <c r="T1340" s="48"/>
      <c r="U1340" s="48"/>
      <c r="V1340" s="48"/>
      <c r="W1340" s="48"/>
      <c r="X1340" s="48"/>
      <c r="Y1340" s="48"/>
      <c r="Z1340" s="48"/>
    </row>
    <row r="1341" spans="1:26" ht="15.75" customHeight="1">
      <c r="A1341" s="48"/>
      <c r="B1341" s="48"/>
      <c r="C1341" s="48"/>
      <c r="D1341" s="48"/>
      <c r="E1341" s="48"/>
      <c r="F1341" s="48"/>
      <c r="G1341" s="48"/>
      <c r="H1341" s="48"/>
      <c r="I1341" s="48"/>
      <c r="J1341" s="48"/>
      <c r="K1341" s="1734"/>
      <c r="L1341" s="45"/>
      <c r="M1341" s="48"/>
      <c r="N1341" s="48"/>
      <c r="O1341" s="48"/>
      <c r="P1341" s="48"/>
      <c r="Q1341" s="48"/>
      <c r="R1341" s="48"/>
      <c r="S1341" s="48"/>
      <c r="T1341" s="48"/>
      <c r="U1341" s="48"/>
      <c r="V1341" s="48"/>
      <c r="W1341" s="48"/>
      <c r="X1341" s="48"/>
      <c r="Y1341" s="48"/>
      <c r="Z1341" s="48"/>
    </row>
    <row r="1342" spans="1:26" ht="15.75" customHeight="1">
      <c r="A1342" s="48"/>
      <c r="B1342" s="48"/>
      <c r="C1342" s="48"/>
      <c r="D1342" s="48"/>
      <c r="E1342" s="48"/>
      <c r="F1342" s="48"/>
      <c r="G1342" s="48"/>
      <c r="H1342" s="48"/>
      <c r="I1342" s="48"/>
      <c r="J1342" s="48"/>
      <c r="K1342" s="1734"/>
      <c r="L1342" s="45"/>
      <c r="M1342" s="48"/>
      <c r="N1342" s="48"/>
      <c r="O1342" s="48"/>
      <c r="P1342" s="48"/>
      <c r="Q1342" s="48"/>
      <c r="R1342" s="48"/>
      <c r="S1342" s="48"/>
      <c r="T1342" s="48"/>
      <c r="U1342" s="48"/>
      <c r="V1342" s="48"/>
      <c r="W1342" s="48"/>
      <c r="X1342" s="48"/>
      <c r="Y1342" s="48"/>
      <c r="Z1342" s="48"/>
    </row>
    <row r="1343" spans="1:26" ht="15.75" customHeight="1">
      <c r="A1343" s="48"/>
      <c r="B1343" s="48"/>
      <c r="C1343" s="48"/>
      <c r="D1343" s="48"/>
      <c r="E1343" s="48"/>
      <c r="F1343" s="48"/>
      <c r="G1343" s="48"/>
      <c r="H1343" s="48"/>
      <c r="I1343" s="48"/>
      <c r="J1343" s="48"/>
      <c r="K1343" s="1734"/>
      <c r="L1343" s="45"/>
      <c r="M1343" s="48"/>
      <c r="N1343" s="48"/>
      <c r="O1343" s="48"/>
      <c r="P1343" s="48"/>
      <c r="Q1343" s="48"/>
      <c r="R1343" s="48"/>
      <c r="S1343" s="48"/>
      <c r="T1343" s="48"/>
      <c r="U1343" s="48"/>
      <c r="V1343" s="48"/>
      <c r="W1343" s="48"/>
      <c r="X1343" s="48"/>
      <c r="Y1343" s="48"/>
      <c r="Z1343" s="48"/>
    </row>
    <row r="1344" spans="1:26" ht="15.75" customHeight="1">
      <c r="A1344" s="48"/>
      <c r="B1344" s="48"/>
      <c r="C1344" s="48"/>
      <c r="D1344" s="48"/>
      <c r="E1344" s="48"/>
      <c r="F1344" s="48"/>
      <c r="G1344" s="48"/>
      <c r="H1344" s="48"/>
      <c r="I1344" s="48"/>
      <c r="J1344" s="48"/>
      <c r="K1344" s="1734"/>
      <c r="L1344" s="45"/>
      <c r="M1344" s="48"/>
      <c r="N1344" s="48"/>
      <c r="O1344" s="48"/>
      <c r="P1344" s="48"/>
      <c r="Q1344" s="48"/>
      <c r="R1344" s="48"/>
      <c r="S1344" s="48"/>
      <c r="T1344" s="48"/>
      <c r="U1344" s="48"/>
      <c r="V1344" s="48"/>
      <c r="W1344" s="48"/>
      <c r="X1344" s="48"/>
      <c r="Y1344" s="48"/>
      <c r="Z1344" s="48"/>
    </row>
    <row r="1345" spans="1:26" ht="15.75" customHeight="1">
      <c r="A1345" s="48"/>
      <c r="B1345" s="48"/>
      <c r="C1345" s="48"/>
      <c r="D1345" s="48"/>
      <c r="E1345" s="48"/>
      <c r="F1345" s="48"/>
      <c r="G1345" s="48"/>
      <c r="H1345" s="48"/>
      <c r="I1345" s="48"/>
      <c r="J1345" s="48"/>
      <c r="K1345" s="1734"/>
      <c r="L1345" s="45"/>
      <c r="M1345" s="48"/>
      <c r="N1345" s="48"/>
      <c r="O1345" s="48"/>
      <c r="P1345" s="48"/>
      <c r="Q1345" s="48"/>
      <c r="R1345" s="48"/>
      <c r="S1345" s="48"/>
      <c r="T1345" s="48"/>
      <c r="U1345" s="48"/>
      <c r="V1345" s="48"/>
      <c r="W1345" s="48"/>
      <c r="X1345" s="48"/>
      <c r="Y1345" s="48"/>
      <c r="Z1345" s="48"/>
    </row>
    <row r="1346" spans="1:26" ht="15.75" customHeight="1">
      <c r="A1346" s="48"/>
      <c r="B1346" s="48"/>
      <c r="C1346" s="48"/>
      <c r="D1346" s="48"/>
      <c r="E1346" s="48"/>
      <c r="F1346" s="48"/>
      <c r="G1346" s="48"/>
      <c r="H1346" s="48"/>
      <c r="I1346" s="48"/>
      <c r="J1346" s="48"/>
      <c r="K1346" s="1734"/>
      <c r="L1346" s="45"/>
      <c r="M1346" s="48"/>
      <c r="N1346" s="48"/>
      <c r="O1346" s="48"/>
      <c r="P1346" s="48"/>
      <c r="Q1346" s="48"/>
      <c r="R1346" s="48"/>
      <c r="S1346" s="48"/>
      <c r="T1346" s="48"/>
      <c r="U1346" s="48"/>
      <c r="V1346" s="48"/>
      <c r="W1346" s="48"/>
      <c r="X1346" s="48"/>
      <c r="Y1346" s="48"/>
      <c r="Z1346" s="48"/>
    </row>
    <row r="1347" spans="1:26" ht="15.75" customHeight="1">
      <c r="A1347" s="48"/>
      <c r="B1347" s="48"/>
      <c r="C1347" s="48"/>
      <c r="D1347" s="48"/>
      <c r="E1347" s="48"/>
      <c r="F1347" s="48"/>
      <c r="G1347" s="48"/>
      <c r="H1347" s="48"/>
      <c r="I1347" s="48"/>
      <c r="J1347" s="48"/>
      <c r="K1347" s="1734"/>
      <c r="L1347" s="45"/>
      <c r="M1347" s="48"/>
      <c r="N1347" s="48"/>
      <c r="O1347" s="48"/>
      <c r="P1347" s="48"/>
      <c r="Q1347" s="48"/>
      <c r="R1347" s="48"/>
      <c r="S1347" s="48"/>
      <c r="T1347" s="48"/>
      <c r="U1347" s="48"/>
      <c r="V1347" s="48"/>
      <c r="W1347" s="48"/>
      <c r="X1347" s="48"/>
      <c r="Y1347" s="48"/>
      <c r="Z1347" s="48"/>
    </row>
    <row r="1348" spans="1:26" ht="15.75" customHeight="1">
      <c r="A1348" s="48"/>
      <c r="B1348" s="48"/>
      <c r="C1348" s="48"/>
      <c r="D1348" s="48"/>
      <c r="E1348" s="48"/>
      <c r="F1348" s="48"/>
      <c r="G1348" s="48"/>
      <c r="H1348" s="48"/>
      <c r="I1348" s="48"/>
      <c r="J1348" s="48"/>
      <c r="K1348" s="1734"/>
      <c r="L1348" s="45"/>
      <c r="M1348" s="48"/>
      <c r="N1348" s="48"/>
      <c r="O1348" s="48"/>
      <c r="P1348" s="48"/>
      <c r="Q1348" s="48"/>
      <c r="R1348" s="48"/>
      <c r="S1348" s="48"/>
      <c r="T1348" s="48"/>
      <c r="U1348" s="48"/>
      <c r="V1348" s="48"/>
      <c r="W1348" s="48"/>
      <c r="X1348" s="48"/>
      <c r="Y1348" s="48"/>
      <c r="Z1348" s="48"/>
    </row>
    <row r="1349" spans="1:26" ht="15.75" customHeight="1">
      <c r="A1349" s="48"/>
      <c r="B1349" s="48"/>
      <c r="C1349" s="48"/>
      <c r="D1349" s="48"/>
      <c r="E1349" s="48"/>
      <c r="F1349" s="48"/>
      <c r="G1349" s="48"/>
      <c r="H1349" s="48"/>
      <c r="I1349" s="48"/>
      <c r="J1349" s="48"/>
      <c r="K1349" s="1734"/>
      <c r="L1349" s="45"/>
      <c r="M1349" s="48"/>
      <c r="N1349" s="48"/>
      <c r="O1349" s="48"/>
      <c r="P1349" s="48"/>
      <c r="Q1349" s="48"/>
      <c r="R1349" s="48"/>
      <c r="S1349" s="48"/>
      <c r="T1349" s="48"/>
      <c r="U1349" s="48"/>
      <c r="V1349" s="48"/>
      <c r="W1349" s="48"/>
      <c r="X1349" s="48"/>
      <c r="Y1349" s="48"/>
      <c r="Z1349" s="48"/>
    </row>
    <row r="1350" spans="1:26" ht="15.75" customHeight="1">
      <c r="A1350" s="48"/>
      <c r="B1350" s="48"/>
      <c r="C1350" s="48"/>
      <c r="D1350" s="48"/>
      <c r="E1350" s="48"/>
      <c r="F1350" s="48"/>
      <c r="G1350" s="48"/>
      <c r="H1350" s="48"/>
      <c r="I1350" s="48"/>
      <c r="J1350" s="48"/>
      <c r="K1350" s="1734"/>
      <c r="L1350" s="45"/>
      <c r="M1350" s="48"/>
      <c r="N1350" s="48"/>
      <c r="O1350" s="48"/>
      <c r="P1350" s="48"/>
      <c r="Q1350" s="48"/>
      <c r="R1350" s="48"/>
      <c r="S1350" s="48"/>
      <c r="T1350" s="48"/>
      <c r="U1350" s="48"/>
      <c r="V1350" s="48"/>
      <c r="W1350" s="48"/>
      <c r="X1350" s="48"/>
      <c r="Y1350" s="48"/>
      <c r="Z1350" s="48"/>
    </row>
    <row r="1351" spans="1:26" ht="15.75" customHeight="1">
      <c r="A1351" s="48"/>
      <c r="B1351" s="48"/>
      <c r="C1351" s="48"/>
      <c r="D1351" s="48"/>
      <c r="E1351" s="48"/>
      <c r="F1351" s="48"/>
      <c r="G1351" s="48"/>
      <c r="H1351" s="48"/>
      <c r="I1351" s="48"/>
      <c r="J1351" s="48"/>
      <c r="K1351" s="1734"/>
      <c r="L1351" s="45"/>
      <c r="M1351" s="48"/>
      <c r="N1351" s="48"/>
      <c r="O1351" s="48"/>
      <c r="P1351" s="48"/>
      <c r="Q1351" s="48"/>
      <c r="R1351" s="48"/>
      <c r="S1351" s="48"/>
      <c r="T1351" s="48"/>
      <c r="U1351" s="48"/>
      <c r="V1351" s="48"/>
      <c r="W1351" s="48"/>
      <c r="X1351" s="48"/>
      <c r="Y1351" s="48"/>
      <c r="Z1351" s="48"/>
    </row>
    <row r="1352" spans="1:26" ht="15.75" customHeight="1">
      <c r="A1352" s="48"/>
      <c r="B1352" s="48"/>
      <c r="C1352" s="48"/>
      <c r="D1352" s="48"/>
      <c r="E1352" s="48"/>
      <c r="F1352" s="48"/>
      <c r="G1352" s="48"/>
      <c r="H1352" s="48"/>
      <c r="I1352" s="48"/>
      <c r="J1352" s="48"/>
      <c r="K1352" s="1734"/>
      <c r="L1352" s="45"/>
      <c r="M1352" s="48"/>
      <c r="N1352" s="48"/>
      <c r="O1352" s="48"/>
      <c r="P1352" s="48"/>
      <c r="Q1352" s="48"/>
      <c r="R1352" s="48"/>
      <c r="S1352" s="48"/>
      <c r="T1352" s="48"/>
      <c r="U1352" s="48"/>
      <c r="V1352" s="48"/>
      <c r="W1352" s="48"/>
      <c r="X1352" s="48"/>
      <c r="Y1352" s="48"/>
      <c r="Z1352" s="48"/>
    </row>
    <row r="1353" spans="1:26" ht="15.75" customHeight="1">
      <c r="A1353" s="48"/>
      <c r="B1353" s="48"/>
      <c r="C1353" s="48"/>
      <c r="D1353" s="48"/>
      <c r="E1353" s="48"/>
      <c r="F1353" s="48"/>
      <c r="G1353" s="48"/>
      <c r="H1353" s="48"/>
      <c r="I1353" s="48"/>
      <c r="J1353" s="48"/>
      <c r="K1353" s="1734"/>
      <c r="L1353" s="45"/>
      <c r="M1353" s="48"/>
      <c r="N1353" s="48"/>
      <c r="O1353" s="48"/>
      <c r="P1353" s="48"/>
      <c r="Q1353" s="48"/>
      <c r="R1353" s="48"/>
      <c r="S1353" s="48"/>
      <c r="T1353" s="48"/>
      <c r="U1353" s="48"/>
      <c r="V1353" s="48"/>
      <c r="W1353" s="48"/>
      <c r="X1353" s="48"/>
      <c r="Y1353" s="48"/>
      <c r="Z1353" s="48"/>
    </row>
    <row r="1354" spans="1:26" ht="15.75" customHeight="1">
      <c r="A1354" s="48"/>
      <c r="B1354" s="48"/>
      <c r="C1354" s="48"/>
      <c r="D1354" s="48"/>
      <c r="E1354" s="48"/>
      <c r="F1354" s="48"/>
      <c r="G1354" s="48"/>
      <c r="H1354" s="48"/>
      <c r="I1354" s="48"/>
      <c r="J1354" s="48"/>
      <c r="K1354" s="1734"/>
      <c r="L1354" s="45"/>
      <c r="M1354" s="48"/>
      <c r="N1354" s="48"/>
      <c r="O1354" s="48"/>
      <c r="P1354" s="48"/>
      <c r="Q1354" s="48"/>
      <c r="R1354" s="48"/>
      <c r="S1354" s="48"/>
      <c r="T1354" s="48"/>
      <c r="U1354" s="48"/>
      <c r="V1354" s="48"/>
      <c r="W1354" s="48"/>
      <c r="X1354" s="48"/>
      <c r="Y1354" s="48"/>
      <c r="Z1354" s="48"/>
    </row>
    <row r="1355" spans="1:26" ht="15.75" customHeight="1">
      <c r="A1355" s="48"/>
      <c r="B1355" s="48"/>
      <c r="C1355" s="48"/>
      <c r="D1355" s="48"/>
      <c r="E1355" s="48"/>
      <c r="F1355" s="48"/>
      <c r="G1355" s="48"/>
      <c r="H1355" s="48"/>
      <c r="I1355" s="48"/>
      <c r="J1355" s="48"/>
      <c r="K1355" s="1734"/>
      <c r="L1355" s="45"/>
      <c r="M1355" s="48"/>
      <c r="N1355" s="48"/>
      <c r="O1355" s="48"/>
      <c r="P1355" s="48"/>
      <c r="Q1355" s="48"/>
      <c r="R1355" s="48"/>
      <c r="S1355" s="48"/>
      <c r="T1355" s="48"/>
      <c r="U1355" s="48"/>
      <c r="V1355" s="48"/>
      <c r="W1355" s="48"/>
      <c r="X1355" s="48"/>
      <c r="Y1355" s="48"/>
      <c r="Z1355" s="48"/>
    </row>
    <row r="1356" spans="1:26" ht="15.75" customHeight="1">
      <c r="A1356" s="48"/>
      <c r="B1356" s="48"/>
      <c r="C1356" s="48"/>
      <c r="D1356" s="48"/>
      <c r="E1356" s="48"/>
      <c r="F1356" s="48"/>
      <c r="G1356" s="48"/>
      <c r="H1356" s="48"/>
      <c r="I1356" s="48"/>
      <c r="J1356" s="48"/>
      <c r="K1356" s="1734"/>
      <c r="L1356" s="45"/>
      <c r="M1356" s="48"/>
      <c r="N1356" s="48"/>
      <c r="O1356" s="48"/>
      <c r="P1356" s="48"/>
      <c r="Q1356" s="48"/>
      <c r="R1356" s="48"/>
      <c r="S1356" s="48"/>
      <c r="T1356" s="48"/>
      <c r="U1356" s="48"/>
      <c r="V1356" s="48"/>
      <c r="W1356" s="48"/>
      <c r="X1356" s="48"/>
      <c r="Y1356" s="48"/>
      <c r="Z1356" s="48"/>
    </row>
    <row r="1357" spans="1:26" ht="15.75" customHeight="1">
      <c r="A1357" s="48"/>
      <c r="B1357" s="48"/>
      <c r="C1357" s="48"/>
      <c r="D1357" s="48"/>
      <c r="E1357" s="48"/>
      <c r="F1357" s="48"/>
      <c r="G1357" s="48"/>
      <c r="H1357" s="48"/>
      <c r="I1357" s="48"/>
      <c r="J1357" s="48"/>
      <c r="K1357" s="1734"/>
      <c r="L1357" s="45"/>
      <c r="M1357" s="48"/>
      <c r="N1357" s="48"/>
      <c r="O1357" s="48"/>
      <c r="P1357" s="48"/>
      <c r="Q1357" s="48"/>
      <c r="R1357" s="48"/>
      <c r="S1357" s="48"/>
      <c r="T1357" s="48"/>
      <c r="U1357" s="48"/>
      <c r="V1357" s="48"/>
      <c r="W1357" s="48"/>
      <c r="X1357" s="48"/>
      <c r="Y1357" s="48"/>
      <c r="Z1357" s="48"/>
    </row>
    <row r="1358" spans="1:26" ht="15.75" customHeight="1">
      <c r="A1358" s="48"/>
      <c r="B1358" s="48"/>
      <c r="C1358" s="48"/>
      <c r="D1358" s="48"/>
      <c r="E1358" s="48"/>
      <c r="F1358" s="48"/>
      <c r="G1358" s="48"/>
      <c r="H1358" s="48"/>
      <c r="I1358" s="48"/>
      <c r="J1358" s="48"/>
      <c r="K1358" s="1734"/>
      <c r="L1358" s="45"/>
      <c r="M1358" s="48"/>
      <c r="N1358" s="48"/>
      <c r="O1358" s="48"/>
      <c r="P1358" s="48"/>
      <c r="Q1358" s="48"/>
      <c r="R1358" s="48"/>
      <c r="S1358" s="48"/>
      <c r="T1358" s="48"/>
      <c r="U1358" s="48"/>
      <c r="V1358" s="48"/>
      <c r="W1358" s="48"/>
      <c r="X1358" s="48"/>
      <c r="Y1358" s="48"/>
      <c r="Z1358" s="48"/>
    </row>
    <row r="1359" spans="1:26" ht="15.75" customHeight="1">
      <c r="A1359" s="48"/>
      <c r="B1359" s="48"/>
      <c r="C1359" s="48"/>
      <c r="D1359" s="48"/>
      <c r="E1359" s="48"/>
      <c r="F1359" s="48"/>
      <c r="G1359" s="48"/>
      <c r="H1359" s="48"/>
      <c r="I1359" s="48"/>
      <c r="J1359" s="48"/>
      <c r="K1359" s="1734"/>
      <c r="L1359" s="45"/>
      <c r="M1359" s="48"/>
      <c r="N1359" s="48"/>
      <c r="O1359" s="48"/>
      <c r="P1359" s="48"/>
      <c r="Q1359" s="48"/>
      <c r="R1359" s="48"/>
      <c r="S1359" s="48"/>
      <c r="T1359" s="48"/>
      <c r="U1359" s="48"/>
      <c r="V1359" s="48"/>
      <c r="W1359" s="48"/>
      <c r="X1359" s="48"/>
      <c r="Y1359" s="48"/>
      <c r="Z1359" s="48"/>
    </row>
    <row r="1360" spans="1:26" ht="15.75" customHeight="1">
      <c r="A1360" s="48"/>
      <c r="B1360" s="48"/>
      <c r="C1360" s="48"/>
      <c r="D1360" s="48"/>
      <c r="E1360" s="48"/>
      <c r="F1360" s="48"/>
      <c r="G1360" s="48"/>
      <c r="H1360" s="48"/>
      <c r="I1360" s="48"/>
      <c r="J1360" s="48"/>
      <c r="K1360" s="1734"/>
      <c r="L1360" s="45"/>
      <c r="M1360" s="48"/>
      <c r="N1360" s="48"/>
      <c r="O1360" s="48"/>
      <c r="P1360" s="48"/>
      <c r="Q1360" s="48"/>
      <c r="R1360" s="48"/>
      <c r="S1360" s="48"/>
      <c r="T1360" s="48"/>
      <c r="U1360" s="48"/>
      <c r="V1360" s="48"/>
      <c r="W1360" s="48"/>
      <c r="X1360" s="48"/>
      <c r="Y1360" s="48"/>
      <c r="Z1360" s="48"/>
    </row>
    <row r="1361" spans="1:26" ht="15.75" customHeight="1">
      <c r="A1361" s="48"/>
      <c r="B1361" s="48"/>
      <c r="C1361" s="48"/>
      <c r="D1361" s="48"/>
      <c r="E1361" s="48"/>
      <c r="F1361" s="48"/>
      <c r="G1361" s="48"/>
      <c r="H1361" s="48"/>
      <c r="I1361" s="48"/>
      <c r="J1361" s="48"/>
      <c r="K1361" s="1734"/>
      <c r="L1361" s="45"/>
      <c r="M1361" s="48"/>
      <c r="N1361" s="48"/>
      <c r="O1361" s="48"/>
      <c r="P1361" s="48"/>
      <c r="Q1361" s="48"/>
      <c r="R1361" s="48"/>
      <c r="S1361" s="48"/>
      <c r="T1361" s="48"/>
      <c r="U1361" s="48"/>
      <c r="V1361" s="48"/>
      <c r="W1361" s="48"/>
      <c r="X1361" s="48"/>
      <c r="Y1361" s="48"/>
      <c r="Z1361" s="48"/>
    </row>
    <row r="1362" spans="1:26" ht="15.75" customHeight="1">
      <c r="A1362" s="48"/>
      <c r="B1362" s="48"/>
      <c r="C1362" s="48"/>
      <c r="D1362" s="48"/>
      <c r="E1362" s="48"/>
      <c r="F1362" s="48"/>
      <c r="G1362" s="48"/>
      <c r="H1362" s="48"/>
      <c r="I1362" s="48"/>
      <c r="J1362" s="48"/>
      <c r="K1362" s="1734"/>
      <c r="L1362" s="45"/>
      <c r="M1362" s="48"/>
      <c r="N1362" s="48"/>
      <c r="O1362" s="48"/>
      <c r="P1362" s="48"/>
      <c r="Q1362" s="48"/>
      <c r="R1362" s="48"/>
      <c r="S1362" s="48"/>
      <c r="T1362" s="48"/>
      <c r="U1362" s="48"/>
      <c r="V1362" s="48"/>
      <c r="W1362" s="48"/>
      <c r="X1362" s="48"/>
      <c r="Y1362" s="48"/>
      <c r="Z1362" s="48"/>
    </row>
    <row r="1363" spans="1:26" ht="15.75" customHeight="1">
      <c r="A1363" s="48"/>
      <c r="B1363" s="48"/>
      <c r="C1363" s="48"/>
      <c r="D1363" s="48"/>
      <c r="E1363" s="48"/>
      <c r="F1363" s="48"/>
      <c r="G1363" s="48"/>
      <c r="H1363" s="48"/>
      <c r="I1363" s="48"/>
      <c r="J1363" s="48"/>
      <c r="K1363" s="1734"/>
      <c r="L1363" s="45"/>
      <c r="M1363" s="48"/>
      <c r="N1363" s="48"/>
      <c r="O1363" s="48"/>
      <c r="P1363" s="48"/>
      <c r="Q1363" s="48"/>
      <c r="R1363" s="48"/>
      <c r="S1363" s="48"/>
      <c r="T1363" s="48"/>
      <c r="U1363" s="48"/>
      <c r="V1363" s="48"/>
      <c r="W1363" s="48"/>
      <c r="X1363" s="48"/>
      <c r="Y1363" s="48"/>
      <c r="Z1363" s="48"/>
    </row>
    <row r="1364" spans="1:26" ht="15.75" customHeight="1">
      <c r="A1364" s="48"/>
      <c r="B1364" s="48"/>
      <c r="C1364" s="48"/>
      <c r="D1364" s="48"/>
      <c r="E1364" s="48"/>
      <c r="F1364" s="48"/>
      <c r="G1364" s="48"/>
      <c r="H1364" s="48"/>
      <c r="I1364" s="48"/>
      <c r="J1364" s="48"/>
      <c r="K1364" s="1734"/>
      <c r="L1364" s="45"/>
      <c r="M1364" s="48"/>
      <c r="N1364" s="48"/>
      <c r="O1364" s="48"/>
      <c r="P1364" s="48"/>
      <c r="Q1364" s="48"/>
      <c r="R1364" s="48"/>
      <c r="S1364" s="48"/>
      <c r="T1364" s="48"/>
      <c r="U1364" s="48"/>
      <c r="V1364" s="48"/>
      <c r="W1364" s="48"/>
      <c r="X1364" s="48"/>
      <c r="Y1364" s="48"/>
      <c r="Z1364" s="48"/>
    </row>
    <row r="1365" spans="1:26" ht="15.75" customHeight="1">
      <c r="A1365" s="48"/>
      <c r="B1365" s="48"/>
      <c r="C1365" s="48"/>
      <c r="D1365" s="48"/>
      <c r="E1365" s="48"/>
      <c r="F1365" s="48"/>
      <c r="G1365" s="48"/>
      <c r="H1365" s="48"/>
      <c r="I1365" s="48"/>
      <c r="J1365" s="48"/>
      <c r="K1365" s="1734"/>
      <c r="L1365" s="45"/>
      <c r="M1365" s="48"/>
      <c r="N1365" s="48"/>
      <c r="O1365" s="48"/>
      <c r="P1365" s="48"/>
      <c r="Q1365" s="48"/>
      <c r="R1365" s="48"/>
      <c r="S1365" s="48"/>
      <c r="T1365" s="48"/>
      <c r="U1365" s="48"/>
      <c r="V1365" s="48"/>
      <c r="W1365" s="48"/>
      <c r="X1365" s="48"/>
      <c r="Y1365" s="48"/>
      <c r="Z1365" s="48"/>
    </row>
    <row r="1366" spans="1:26" ht="15.75" customHeight="1">
      <c r="A1366" s="48"/>
      <c r="B1366" s="48"/>
      <c r="C1366" s="48"/>
      <c r="D1366" s="48"/>
      <c r="E1366" s="48"/>
      <c r="F1366" s="48"/>
      <c r="G1366" s="48"/>
      <c r="H1366" s="48"/>
      <c r="I1366" s="48"/>
      <c r="J1366" s="48"/>
      <c r="K1366" s="1734"/>
      <c r="L1366" s="45"/>
      <c r="M1366" s="48"/>
      <c r="N1366" s="48"/>
      <c r="O1366" s="48"/>
      <c r="P1366" s="48"/>
      <c r="Q1366" s="48"/>
      <c r="R1366" s="48"/>
      <c r="S1366" s="48"/>
      <c r="T1366" s="48"/>
      <c r="U1366" s="48"/>
      <c r="V1366" s="48"/>
      <c r="W1366" s="48"/>
      <c r="X1366" s="48"/>
      <c r="Y1366" s="48"/>
      <c r="Z1366" s="48"/>
    </row>
    <row r="1367" spans="1:26" ht="15.75" customHeight="1">
      <c r="A1367" s="48"/>
      <c r="B1367" s="48"/>
      <c r="C1367" s="48"/>
      <c r="D1367" s="48"/>
      <c r="E1367" s="48"/>
      <c r="F1367" s="48"/>
      <c r="G1367" s="48"/>
      <c r="H1367" s="48"/>
      <c r="I1367" s="48"/>
      <c r="J1367" s="48"/>
      <c r="K1367" s="1734"/>
      <c r="L1367" s="45"/>
      <c r="M1367" s="48"/>
      <c r="N1367" s="48"/>
      <c r="O1367" s="48"/>
      <c r="P1367" s="48"/>
      <c r="Q1367" s="48"/>
      <c r="R1367" s="48"/>
      <c r="S1367" s="48"/>
      <c r="T1367" s="48"/>
      <c r="U1367" s="48"/>
      <c r="V1367" s="48"/>
      <c r="W1367" s="48"/>
      <c r="X1367" s="48"/>
      <c r="Y1367" s="48"/>
      <c r="Z1367" s="48"/>
    </row>
    <row r="1368" spans="1:26" ht="15.75" customHeight="1">
      <c r="A1368" s="48"/>
      <c r="B1368" s="48"/>
      <c r="C1368" s="48"/>
      <c r="D1368" s="48"/>
      <c r="E1368" s="48"/>
      <c r="F1368" s="48"/>
      <c r="G1368" s="48"/>
      <c r="H1368" s="48"/>
      <c r="I1368" s="48"/>
      <c r="J1368" s="48"/>
      <c r="K1368" s="1734"/>
      <c r="L1368" s="45"/>
      <c r="M1368" s="48"/>
      <c r="N1368" s="48"/>
      <c r="O1368" s="48"/>
      <c r="P1368" s="48"/>
      <c r="Q1368" s="48"/>
      <c r="R1368" s="48"/>
      <c r="S1368" s="48"/>
      <c r="T1368" s="48"/>
      <c r="U1368" s="48"/>
      <c r="V1368" s="48"/>
      <c r="W1368" s="48"/>
      <c r="X1368" s="48"/>
      <c r="Y1368" s="48"/>
      <c r="Z1368" s="48"/>
    </row>
    <row r="1369" spans="1:26" ht="15.75" customHeight="1">
      <c r="A1369" s="48"/>
      <c r="B1369" s="48"/>
      <c r="C1369" s="48"/>
      <c r="D1369" s="48"/>
      <c r="E1369" s="48"/>
      <c r="F1369" s="48"/>
      <c r="G1369" s="48"/>
      <c r="H1369" s="48"/>
      <c r="I1369" s="48"/>
      <c r="J1369" s="48"/>
      <c r="K1369" s="1734"/>
      <c r="L1369" s="45"/>
      <c r="M1369" s="48"/>
      <c r="N1369" s="48"/>
      <c r="O1369" s="48"/>
      <c r="P1369" s="48"/>
      <c r="Q1369" s="48"/>
      <c r="R1369" s="48"/>
      <c r="S1369" s="48"/>
      <c r="T1369" s="48"/>
      <c r="U1369" s="48"/>
      <c r="V1369" s="48"/>
      <c r="W1369" s="48"/>
      <c r="X1369" s="48"/>
      <c r="Y1369" s="48"/>
      <c r="Z1369" s="48"/>
    </row>
    <row r="1370" spans="1:26" ht="15.75" customHeight="1">
      <c r="A1370" s="48"/>
      <c r="B1370" s="48"/>
      <c r="C1370" s="48"/>
      <c r="D1370" s="48"/>
      <c r="E1370" s="48"/>
      <c r="F1370" s="48"/>
      <c r="G1370" s="48"/>
      <c r="H1370" s="48"/>
      <c r="I1370" s="48"/>
      <c r="J1370" s="48"/>
      <c r="K1370" s="1734"/>
      <c r="L1370" s="45"/>
      <c r="M1370" s="48"/>
      <c r="N1370" s="48"/>
      <c r="O1370" s="48"/>
      <c r="P1370" s="48"/>
      <c r="Q1370" s="48"/>
      <c r="R1370" s="48"/>
      <c r="S1370" s="48"/>
      <c r="T1370" s="48"/>
      <c r="U1370" s="48"/>
      <c r="V1370" s="48"/>
      <c r="W1370" s="48"/>
      <c r="X1370" s="48"/>
      <c r="Y1370" s="48"/>
      <c r="Z1370" s="48"/>
    </row>
    <row r="1371" spans="1:26" ht="15.75" customHeight="1">
      <c r="A1371" s="48"/>
      <c r="B1371" s="48"/>
      <c r="C1371" s="48"/>
      <c r="D1371" s="48"/>
      <c r="E1371" s="48"/>
      <c r="F1371" s="48"/>
      <c r="G1371" s="48"/>
      <c r="H1371" s="48"/>
      <c r="I1371" s="48"/>
      <c r="J1371" s="48"/>
      <c r="K1371" s="1734"/>
      <c r="L1371" s="45"/>
      <c r="M1371" s="48"/>
      <c r="N1371" s="48"/>
      <c r="O1371" s="48"/>
      <c r="P1371" s="48"/>
      <c r="Q1371" s="48"/>
      <c r="R1371" s="48"/>
      <c r="S1371" s="48"/>
      <c r="T1371" s="48"/>
      <c r="U1371" s="48"/>
      <c r="V1371" s="48"/>
      <c r="W1371" s="48"/>
      <c r="X1371" s="48"/>
      <c r="Y1371" s="48"/>
      <c r="Z1371" s="48"/>
    </row>
    <row r="1372" spans="1:26" ht="15.75" customHeight="1">
      <c r="A1372" s="48"/>
      <c r="B1372" s="48"/>
      <c r="C1372" s="48"/>
      <c r="D1372" s="48"/>
      <c r="E1372" s="48"/>
      <c r="F1372" s="48"/>
      <c r="G1372" s="48"/>
      <c r="H1372" s="48"/>
      <c r="I1372" s="48"/>
      <c r="J1372" s="48"/>
      <c r="K1372" s="1734"/>
      <c r="L1372" s="45"/>
      <c r="M1372" s="48"/>
      <c r="N1372" s="48"/>
      <c r="O1372" s="48"/>
      <c r="P1372" s="48"/>
      <c r="Q1372" s="48"/>
      <c r="R1372" s="48"/>
      <c r="S1372" s="48"/>
      <c r="T1372" s="48"/>
      <c r="U1372" s="48"/>
      <c r="V1372" s="48"/>
      <c r="W1372" s="48"/>
      <c r="X1372" s="48"/>
      <c r="Y1372" s="48"/>
      <c r="Z1372" s="48"/>
    </row>
    <row r="1373" spans="1:26" ht="15.75" customHeight="1">
      <c r="A1373" s="48"/>
      <c r="B1373" s="48"/>
      <c r="C1373" s="48"/>
      <c r="D1373" s="48"/>
      <c r="E1373" s="48"/>
      <c r="F1373" s="48"/>
      <c r="G1373" s="48"/>
      <c r="H1373" s="48"/>
      <c r="I1373" s="48"/>
      <c r="J1373" s="48"/>
      <c r="K1373" s="1734"/>
      <c r="L1373" s="45"/>
      <c r="M1373" s="48"/>
      <c r="N1373" s="48"/>
      <c r="O1373" s="48"/>
      <c r="P1373" s="48"/>
      <c r="Q1373" s="48"/>
      <c r="R1373" s="48"/>
      <c r="S1373" s="48"/>
      <c r="T1373" s="48"/>
      <c r="U1373" s="48"/>
      <c r="V1373" s="48"/>
      <c r="W1373" s="48"/>
      <c r="X1373" s="48"/>
      <c r="Y1373" s="48"/>
      <c r="Z1373" s="48"/>
    </row>
    <row r="1374" spans="1:26" ht="15.75" customHeight="1">
      <c r="A1374" s="48"/>
      <c r="B1374" s="48"/>
      <c r="C1374" s="48"/>
      <c r="D1374" s="48"/>
      <c r="E1374" s="48"/>
      <c r="F1374" s="48"/>
      <c r="G1374" s="48"/>
      <c r="H1374" s="48"/>
      <c r="I1374" s="48"/>
      <c r="J1374" s="48"/>
      <c r="K1374" s="1734"/>
      <c r="L1374" s="45"/>
      <c r="M1374" s="48"/>
      <c r="N1374" s="48"/>
      <c r="O1374" s="48"/>
      <c r="P1374" s="48"/>
      <c r="Q1374" s="48"/>
      <c r="R1374" s="48"/>
      <c r="S1374" s="48"/>
      <c r="T1374" s="48"/>
      <c r="U1374" s="48"/>
      <c r="V1374" s="48"/>
      <c r="W1374" s="48"/>
      <c r="X1374" s="48"/>
      <c r="Y1374" s="48"/>
      <c r="Z1374" s="48"/>
    </row>
    <row r="1375" spans="1:26" ht="15.75" customHeight="1">
      <c r="A1375" s="48"/>
      <c r="B1375" s="48"/>
      <c r="C1375" s="48"/>
      <c r="D1375" s="48"/>
      <c r="E1375" s="48"/>
      <c r="F1375" s="48"/>
      <c r="G1375" s="48"/>
      <c r="H1375" s="48"/>
      <c r="I1375" s="48"/>
      <c r="J1375" s="48"/>
      <c r="K1375" s="1734"/>
      <c r="L1375" s="45"/>
      <c r="M1375" s="48"/>
      <c r="N1375" s="48"/>
      <c r="O1375" s="48"/>
      <c r="P1375" s="48"/>
      <c r="Q1375" s="48"/>
      <c r="R1375" s="48"/>
      <c r="S1375" s="48"/>
      <c r="T1375" s="48"/>
      <c r="U1375" s="48"/>
      <c r="V1375" s="48"/>
      <c r="W1375" s="48"/>
      <c r="X1375" s="48"/>
      <c r="Y1375" s="48"/>
      <c r="Z1375" s="48"/>
    </row>
    <row r="1376" spans="1:26" ht="15.75" customHeight="1">
      <c r="A1376" s="48"/>
      <c r="B1376" s="48"/>
      <c r="C1376" s="48"/>
      <c r="D1376" s="48"/>
      <c r="E1376" s="48"/>
      <c r="F1376" s="48"/>
      <c r="G1376" s="48"/>
      <c r="H1376" s="48"/>
      <c r="I1376" s="48"/>
      <c r="J1376" s="48"/>
      <c r="K1376" s="1734"/>
      <c r="L1376" s="45"/>
      <c r="M1376" s="48"/>
      <c r="N1376" s="48"/>
      <c r="O1376" s="48"/>
      <c r="P1376" s="48"/>
      <c r="Q1376" s="48"/>
      <c r="R1376" s="48"/>
      <c r="S1376" s="48"/>
      <c r="T1376" s="48"/>
      <c r="U1376" s="48"/>
      <c r="V1376" s="48"/>
      <c r="W1376" s="48"/>
      <c r="X1376" s="48"/>
      <c r="Y1376" s="48"/>
      <c r="Z1376" s="48"/>
    </row>
    <row r="1377" spans="1:26" ht="15.75" customHeight="1">
      <c r="A1377" s="48"/>
      <c r="B1377" s="48"/>
      <c r="C1377" s="48"/>
      <c r="D1377" s="48"/>
      <c r="E1377" s="48"/>
      <c r="F1377" s="48"/>
      <c r="G1377" s="48"/>
      <c r="H1377" s="48"/>
      <c r="I1377" s="48"/>
      <c r="J1377" s="48"/>
      <c r="K1377" s="1734"/>
      <c r="L1377" s="45"/>
      <c r="M1377" s="48"/>
      <c r="N1377" s="48"/>
      <c r="O1377" s="48"/>
      <c r="P1377" s="48"/>
      <c r="Q1377" s="48"/>
      <c r="R1377" s="48"/>
      <c r="S1377" s="48"/>
      <c r="T1377" s="48"/>
      <c r="U1377" s="48"/>
      <c r="V1377" s="48"/>
      <c r="W1377" s="48"/>
      <c r="X1377" s="48"/>
      <c r="Y1377" s="48"/>
      <c r="Z1377" s="48"/>
    </row>
    <row r="1378" spans="1:26" ht="15.75" customHeight="1">
      <c r="A1378" s="48"/>
      <c r="B1378" s="48"/>
      <c r="C1378" s="48"/>
      <c r="D1378" s="48"/>
      <c r="E1378" s="48"/>
      <c r="F1378" s="48"/>
      <c r="G1378" s="48"/>
      <c r="H1378" s="48"/>
      <c r="I1378" s="48"/>
      <c r="J1378" s="48"/>
      <c r="K1378" s="1734"/>
      <c r="L1378" s="45"/>
      <c r="M1378" s="48"/>
      <c r="N1378" s="48"/>
      <c r="O1378" s="48"/>
      <c r="P1378" s="48"/>
      <c r="Q1378" s="48"/>
      <c r="R1378" s="48"/>
      <c r="S1378" s="48"/>
      <c r="T1378" s="48"/>
      <c r="U1378" s="48"/>
      <c r="V1378" s="48"/>
      <c r="W1378" s="48"/>
      <c r="X1378" s="48"/>
      <c r="Y1378" s="48"/>
      <c r="Z1378" s="48"/>
    </row>
    <row r="1379" spans="1:26" ht="15.75" customHeight="1">
      <c r="A1379" s="48"/>
      <c r="B1379" s="48"/>
      <c r="C1379" s="48"/>
      <c r="D1379" s="48"/>
      <c r="E1379" s="48"/>
      <c r="F1379" s="48"/>
      <c r="G1379" s="48"/>
      <c r="H1379" s="48"/>
      <c r="I1379" s="48"/>
      <c r="J1379" s="48"/>
      <c r="K1379" s="1734"/>
      <c r="L1379" s="45"/>
      <c r="M1379" s="48"/>
      <c r="N1379" s="48"/>
      <c r="O1379" s="48"/>
      <c r="P1379" s="48"/>
      <c r="Q1379" s="48"/>
      <c r="R1379" s="48"/>
      <c r="S1379" s="48"/>
      <c r="T1379" s="48"/>
      <c r="U1379" s="48"/>
      <c r="V1379" s="48"/>
      <c r="W1379" s="48"/>
      <c r="X1379" s="48"/>
      <c r="Y1379" s="48"/>
      <c r="Z1379" s="48"/>
    </row>
    <row r="1380" spans="1:26" ht="15.75" customHeight="1">
      <c r="A1380" s="48"/>
      <c r="B1380" s="48"/>
      <c r="C1380" s="48"/>
      <c r="D1380" s="48"/>
      <c r="E1380" s="48"/>
      <c r="F1380" s="48"/>
      <c r="G1380" s="48"/>
      <c r="H1380" s="48"/>
      <c r="I1380" s="48"/>
      <c r="J1380" s="48"/>
      <c r="K1380" s="1734"/>
      <c r="L1380" s="45"/>
      <c r="M1380" s="48"/>
      <c r="N1380" s="48"/>
      <c r="O1380" s="48"/>
      <c r="P1380" s="48"/>
      <c r="Q1380" s="48"/>
      <c r="R1380" s="48"/>
      <c r="S1380" s="48"/>
      <c r="T1380" s="48"/>
      <c r="U1380" s="48"/>
      <c r="V1380" s="48"/>
      <c r="W1380" s="48"/>
      <c r="X1380" s="48"/>
      <c r="Y1380" s="48"/>
      <c r="Z1380" s="48"/>
    </row>
    <row r="1381" spans="1:26" ht="15.75" customHeight="1">
      <c r="A1381" s="48"/>
      <c r="B1381" s="48"/>
      <c r="C1381" s="48"/>
      <c r="D1381" s="48"/>
      <c r="E1381" s="48"/>
      <c r="F1381" s="48"/>
      <c r="G1381" s="48"/>
      <c r="H1381" s="48"/>
      <c r="I1381" s="48"/>
      <c r="J1381" s="48"/>
      <c r="K1381" s="1734"/>
      <c r="L1381" s="45"/>
      <c r="M1381" s="48"/>
      <c r="N1381" s="48"/>
      <c r="O1381" s="48"/>
      <c r="P1381" s="48"/>
      <c r="Q1381" s="48"/>
      <c r="R1381" s="48"/>
      <c r="S1381" s="48"/>
      <c r="T1381" s="48"/>
      <c r="U1381" s="48"/>
      <c r="V1381" s="48"/>
      <c r="W1381" s="48"/>
      <c r="X1381" s="48"/>
      <c r="Y1381" s="48"/>
      <c r="Z1381" s="48"/>
    </row>
    <row r="1382" spans="1:26" ht="15.75" customHeight="1">
      <c r="A1382" s="48"/>
      <c r="B1382" s="48"/>
      <c r="C1382" s="48"/>
      <c r="D1382" s="48"/>
      <c r="E1382" s="48"/>
      <c r="F1382" s="48"/>
      <c r="G1382" s="48"/>
      <c r="H1382" s="48"/>
      <c r="I1382" s="48"/>
      <c r="J1382" s="48"/>
      <c r="K1382" s="1734"/>
      <c r="L1382" s="45"/>
      <c r="M1382" s="48"/>
      <c r="N1382" s="48"/>
      <c r="O1382" s="48"/>
      <c r="P1382" s="48"/>
      <c r="Q1382" s="48"/>
      <c r="R1382" s="48"/>
      <c r="S1382" s="48"/>
      <c r="T1382" s="48"/>
      <c r="U1382" s="48"/>
      <c r="V1382" s="48"/>
      <c r="W1382" s="48"/>
      <c r="X1382" s="48"/>
      <c r="Y1382" s="48"/>
      <c r="Z1382" s="48"/>
    </row>
    <row r="1383" spans="1:26" ht="15.75" customHeight="1">
      <c r="A1383" s="48"/>
      <c r="B1383" s="48"/>
      <c r="C1383" s="48"/>
      <c r="D1383" s="48"/>
      <c r="E1383" s="48"/>
      <c r="F1383" s="48"/>
      <c r="G1383" s="48"/>
      <c r="H1383" s="48"/>
      <c r="I1383" s="48"/>
      <c r="J1383" s="48"/>
      <c r="K1383" s="1734"/>
      <c r="L1383" s="45"/>
      <c r="M1383" s="48"/>
      <c r="N1383" s="48"/>
      <c r="O1383" s="48"/>
      <c r="P1383" s="48"/>
      <c r="Q1383" s="48"/>
      <c r="R1383" s="48"/>
      <c r="S1383" s="48"/>
      <c r="T1383" s="48"/>
      <c r="U1383" s="48"/>
      <c r="V1383" s="48"/>
      <c r="W1383" s="48"/>
      <c r="X1383" s="48"/>
      <c r="Y1383" s="48"/>
      <c r="Z1383" s="48"/>
    </row>
    <row r="1384" spans="1:26" ht="15.75" customHeight="1">
      <c r="A1384" s="48"/>
      <c r="B1384" s="48"/>
      <c r="C1384" s="48"/>
      <c r="D1384" s="48"/>
      <c r="E1384" s="48"/>
      <c r="F1384" s="48"/>
      <c r="G1384" s="48"/>
      <c r="H1384" s="48"/>
      <c r="I1384" s="48"/>
      <c r="J1384" s="48"/>
      <c r="K1384" s="1734"/>
      <c r="L1384" s="45"/>
      <c r="M1384" s="48"/>
      <c r="N1384" s="48"/>
      <c r="O1384" s="48"/>
      <c r="P1384" s="48"/>
      <c r="Q1384" s="48"/>
      <c r="R1384" s="48"/>
      <c r="S1384" s="48"/>
      <c r="T1384" s="48"/>
      <c r="U1384" s="48"/>
      <c r="V1384" s="48"/>
      <c r="W1384" s="48"/>
      <c r="X1384" s="48"/>
      <c r="Y1384" s="48"/>
      <c r="Z1384" s="48"/>
    </row>
    <row r="1385" spans="1:26" ht="15.75" customHeight="1">
      <c r="A1385" s="48"/>
      <c r="B1385" s="48"/>
      <c r="C1385" s="48"/>
      <c r="D1385" s="48"/>
      <c r="E1385" s="48"/>
      <c r="F1385" s="48"/>
      <c r="G1385" s="48"/>
      <c r="H1385" s="48"/>
      <c r="I1385" s="48"/>
      <c r="J1385" s="48"/>
      <c r="K1385" s="1734"/>
      <c r="L1385" s="45"/>
      <c r="M1385" s="48"/>
      <c r="N1385" s="48"/>
      <c r="O1385" s="48"/>
      <c r="P1385" s="48"/>
      <c r="Q1385" s="48"/>
      <c r="R1385" s="48"/>
      <c r="S1385" s="48"/>
      <c r="T1385" s="48"/>
      <c r="U1385" s="48"/>
      <c r="V1385" s="48"/>
      <c r="W1385" s="48"/>
      <c r="X1385" s="48"/>
      <c r="Y1385" s="48"/>
      <c r="Z1385" s="48"/>
    </row>
    <row r="1386" spans="1:26" ht="15.75" customHeight="1">
      <c r="A1386" s="48"/>
      <c r="B1386" s="48"/>
      <c r="C1386" s="48"/>
      <c r="D1386" s="48"/>
      <c r="E1386" s="48"/>
      <c r="F1386" s="48"/>
      <c r="G1386" s="48"/>
      <c r="H1386" s="48"/>
      <c r="I1386" s="48"/>
      <c r="J1386" s="48"/>
      <c r="K1386" s="1734"/>
      <c r="L1386" s="45"/>
      <c r="M1386" s="48"/>
      <c r="N1386" s="48"/>
      <c r="O1386" s="48"/>
      <c r="P1386" s="48"/>
      <c r="Q1386" s="48"/>
      <c r="R1386" s="48"/>
      <c r="S1386" s="48"/>
      <c r="T1386" s="48"/>
      <c r="U1386" s="48"/>
      <c r="V1386" s="48"/>
      <c r="W1386" s="48"/>
      <c r="X1386" s="48"/>
      <c r="Y1386" s="48"/>
      <c r="Z1386" s="48"/>
    </row>
    <row r="1387" spans="1:26" ht="15.75" customHeight="1">
      <c r="A1387" s="48"/>
      <c r="B1387" s="48"/>
      <c r="C1387" s="48"/>
      <c r="D1387" s="48"/>
      <c r="E1387" s="48"/>
      <c r="F1387" s="48"/>
      <c r="G1387" s="48"/>
      <c r="H1387" s="48"/>
      <c r="I1387" s="48"/>
      <c r="J1387" s="48"/>
      <c r="K1387" s="1734"/>
      <c r="L1387" s="45"/>
      <c r="M1387" s="48"/>
      <c r="N1387" s="48"/>
      <c r="O1387" s="48"/>
      <c r="P1387" s="48"/>
      <c r="Q1387" s="48"/>
      <c r="R1387" s="48"/>
      <c r="S1387" s="48"/>
      <c r="T1387" s="48"/>
      <c r="U1387" s="48"/>
      <c r="V1387" s="48"/>
      <c r="W1387" s="48"/>
      <c r="X1387" s="48"/>
      <c r="Y1387" s="48"/>
      <c r="Z1387" s="48"/>
    </row>
    <row r="1388" spans="1:26" ht="15.75" customHeight="1">
      <c r="A1388" s="48"/>
      <c r="B1388" s="48"/>
      <c r="C1388" s="48"/>
      <c r="D1388" s="48"/>
      <c r="E1388" s="48"/>
      <c r="F1388" s="48"/>
      <c r="G1388" s="48"/>
      <c r="H1388" s="48"/>
      <c r="I1388" s="48"/>
      <c r="J1388" s="48"/>
      <c r="K1388" s="1734"/>
      <c r="L1388" s="45"/>
      <c r="M1388" s="48"/>
      <c r="N1388" s="48"/>
      <c r="O1388" s="48"/>
      <c r="P1388" s="48"/>
      <c r="Q1388" s="48"/>
      <c r="R1388" s="48"/>
      <c r="S1388" s="48"/>
      <c r="T1388" s="48"/>
      <c r="U1388" s="48"/>
      <c r="V1388" s="48"/>
      <c r="W1388" s="48"/>
      <c r="X1388" s="48"/>
      <c r="Y1388" s="48"/>
      <c r="Z1388" s="48"/>
    </row>
    <row r="1389" spans="1:26" ht="15.75" customHeight="1">
      <c r="A1389" s="48"/>
      <c r="B1389" s="48"/>
      <c r="C1389" s="48"/>
      <c r="D1389" s="48"/>
      <c r="E1389" s="48"/>
      <c r="F1389" s="48"/>
      <c r="G1389" s="48"/>
      <c r="H1389" s="48"/>
      <c r="I1389" s="48"/>
      <c r="J1389" s="48"/>
      <c r="K1389" s="1734"/>
      <c r="L1389" s="45"/>
      <c r="M1389" s="48"/>
      <c r="N1389" s="48"/>
      <c r="O1389" s="48"/>
      <c r="P1389" s="48"/>
      <c r="Q1389" s="48"/>
      <c r="R1389" s="48"/>
      <c r="S1389" s="48"/>
      <c r="T1389" s="48"/>
      <c r="U1389" s="48"/>
      <c r="V1389" s="48"/>
      <c r="W1389" s="48"/>
      <c r="X1389" s="48"/>
      <c r="Y1389" s="48"/>
      <c r="Z1389" s="48"/>
    </row>
    <row r="1390" spans="1:26" ht="15.75" customHeight="1">
      <c r="A1390" s="48"/>
      <c r="B1390" s="48"/>
      <c r="C1390" s="48"/>
      <c r="D1390" s="48"/>
      <c r="E1390" s="48"/>
      <c r="F1390" s="48"/>
      <c r="G1390" s="48"/>
      <c r="H1390" s="48"/>
      <c r="I1390" s="48"/>
      <c r="J1390" s="48"/>
      <c r="K1390" s="1734"/>
      <c r="L1390" s="45"/>
      <c r="M1390" s="48"/>
      <c r="N1390" s="48"/>
      <c r="O1390" s="48"/>
      <c r="P1390" s="48"/>
      <c r="Q1390" s="48"/>
      <c r="R1390" s="48"/>
      <c r="S1390" s="48"/>
      <c r="T1390" s="48"/>
      <c r="U1390" s="48"/>
      <c r="V1390" s="48"/>
      <c r="W1390" s="48"/>
      <c r="X1390" s="48"/>
      <c r="Y1390" s="48"/>
      <c r="Z1390" s="48"/>
    </row>
    <row r="1391" spans="1:26" ht="15.75" customHeight="1">
      <c r="A1391" s="48"/>
      <c r="B1391" s="48"/>
      <c r="C1391" s="48"/>
      <c r="D1391" s="48"/>
      <c r="E1391" s="48"/>
      <c r="F1391" s="48"/>
      <c r="G1391" s="48"/>
      <c r="H1391" s="48"/>
      <c r="I1391" s="48"/>
      <c r="J1391" s="48"/>
      <c r="K1391" s="1734"/>
      <c r="L1391" s="45"/>
      <c r="M1391" s="48"/>
      <c r="N1391" s="48"/>
      <c r="O1391" s="48"/>
      <c r="P1391" s="48"/>
      <c r="Q1391" s="48"/>
      <c r="R1391" s="48"/>
      <c r="S1391" s="48"/>
      <c r="T1391" s="48"/>
      <c r="U1391" s="48"/>
      <c r="V1391" s="48"/>
      <c r="W1391" s="48"/>
      <c r="X1391" s="48"/>
      <c r="Y1391" s="48"/>
      <c r="Z1391" s="48"/>
    </row>
    <row r="1392" spans="1:26" ht="15.75" customHeight="1">
      <c r="A1392" s="48"/>
      <c r="B1392" s="48"/>
      <c r="C1392" s="48"/>
      <c r="D1392" s="48"/>
      <c r="E1392" s="48"/>
      <c r="F1392" s="48"/>
      <c r="G1392" s="48"/>
      <c r="H1392" s="48"/>
      <c r="I1392" s="48"/>
      <c r="J1392" s="48"/>
      <c r="K1392" s="1734"/>
      <c r="L1392" s="45"/>
      <c r="M1392" s="48"/>
      <c r="N1392" s="48"/>
      <c r="O1392" s="48"/>
      <c r="P1392" s="48"/>
      <c r="Q1392" s="48"/>
      <c r="R1392" s="48"/>
      <c r="S1392" s="48"/>
      <c r="T1392" s="48"/>
      <c r="U1392" s="48"/>
      <c r="V1392" s="48"/>
      <c r="W1392" s="48"/>
      <c r="X1392" s="48"/>
      <c r="Y1392" s="48"/>
      <c r="Z1392" s="48"/>
    </row>
    <row r="1393" spans="1:26" ht="15.75" customHeight="1">
      <c r="A1393" s="48"/>
      <c r="B1393" s="48"/>
      <c r="C1393" s="48"/>
      <c r="D1393" s="48"/>
      <c r="E1393" s="48"/>
      <c r="F1393" s="48"/>
      <c r="G1393" s="48"/>
      <c r="H1393" s="48"/>
      <c r="I1393" s="48"/>
      <c r="J1393" s="48"/>
      <c r="K1393" s="1734"/>
      <c r="L1393" s="45"/>
      <c r="M1393" s="48"/>
      <c r="N1393" s="48"/>
      <c r="O1393" s="48"/>
      <c r="P1393" s="48"/>
      <c r="Q1393" s="48"/>
      <c r="R1393" s="48"/>
      <c r="S1393" s="48"/>
      <c r="T1393" s="48"/>
      <c r="U1393" s="48"/>
      <c r="V1393" s="48"/>
      <c r="W1393" s="48"/>
      <c r="X1393" s="48"/>
      <c r="Y1393" s="48"/>
      <c r="Z1393" s="48"/>
    </row>
    <row r="1394" spans="1:26" ht="15.75" customHeight="1">
      <c r="A1394" s="48"/>
      <c r="B1394" s="48"/>
      <c r="C1394" s="48"/>
      <c r="D1394" s="48"/>
      <c r="E1394" s="48"/>
      <c r="F1394" s="48"/>
      <c r="G1394" s="48"/>
      <c r="H1394" s="48"/>
      <c r="I1394" s="48"/>
      <c r="J1394" s="48"/>
      <c r="K1394" s="1734"/>
      <c r="L1394" s="45"/>
      <c r="M1394" s="48"/>
      <c r="N1394" s="48"/>
      <c r="O1394" s="48"/>
      <c r="P1394" s="48"/>
      <c r="Q1394" s="48"/>
      <c r="R1394" s="48"/>
      <c r="S1394" s="48"/>
      <c r="T1394" s="48"/>
      <c r="U1394" s="48"/>
      <c r="V1394" s="48"/>
      <c r="W1394" s="48"/>
      <c r="X1394" s="48"/>
      <c r="Y1394" s="48"/>
      <c r="Z1394" s="48"/>
    </row>
    <row r="1395" spans="1:26" ht="15.75" customHeight="1">
      <c r="A1395" s="48"/>
      <c r="B1395" s="48"/>
      <c r="C1395" s="48"/>
      <c r="D1395" s="48"/>
      <c r="E1395" s="48"/>
      <c r="F1395" s="48"/>
      <c r="G1395" s="48"/>
      <c r="H1395" s="48"/>
      <c r="I1395" s="48"/>
      <c r="J1395" s="48"/>
      <c r="K1395" s="1734"/>
      <c r="L1395" s="45"/>
      <c r="M1395" s="48"/>
      <c r="N1395" s="48"/>
      <c r="O1395" s="48"/>
      <c r="P1395" s="48"/>
      <c r="Q1395" s="48"/>
      <c r="R1395" s="48"/>
      <c r="S1395" s="48"/>
      <c r="T1395" s="48"/>
      <c r="U1395" s="48"/>
      <c r="V1395" s="48"/>
      <c r="W1395" s="48"/>
      <c r="X1395" s="48"/>
      <c r="Y1395" s="48"/>
      <c r="Z1395" s="48"/>
    </row>
    <row r="1396" spans="1:26" ht="15.75" customHeight="1">
      <c r="A1396" s="48"/>
      <c r="B1396" s="48"/>
      <c r="C1396" s="48"/>
      <c r="D1396" s="48"/>
      <c r="E1396" s="48"/>
      <c r="F1396" s="48"/>
      <c r="G1396" s="48"/>
      <c r="H1396" s="48"/>
      <c r="I1396" s="48"/>
      <c r="J1396" s="48"/>
      <c r="K1396" s="1734"/>
      <c r="L1396" s="45"/>
      <c r="M1396" s="48"/>
      <c r="N1396" s="48"/>
      <c r="O1396" s="48"/>
      <c r="P1396" s="48"/>
      <c r="Q1396" s="48"/>
      <c r="R1396" s="48"/>
      <c r="S1396" s="48"/>
      <c r="T1396" s="48"/>
      <c r="U1396" s="48"/>
      <c r="V1396" s="48"/>
      <c r="W1396" s="48"/>
      <c r="X1396" s="48"/>
      <c r="Y1396" s="48"/>
      <c r="Z1396" s="48"/>
    </row>
    <row r="1397" spans="1:26" ht="15.75" customHeight="1">
      <c r="A1397" s="48"/>
      <c r="B1397" s="48"/>
      <c r="C1397" s="48"/>
      <c r="D1397" s="48"/>
      <c r="E1397" s="48"/>
      <c r="F1397" s="48"/>
      <c r="G1397" s="48"/>
      <c r="H1397" s="48"/>
      <c r="I1397" s="48"/>
      <c r="J1397" s="48"/>
      <c r="K1397" s="1734"/>
      <c r="L1397" s="45"/>
      <c r="M1397" s="48"/>
      <c r="N1397" s="48"/>
      <c r="O1397" s="48"/>
      <c r="P1397" s="48"/>
      <c r="Q1397" s="48"/>
      <c r="R1397" s="48"/>
      <c r="S1397" s="48"/>
      <c r="T1397" s="48"/>
      <c r="U1397" s="48"/>
      <c r="V1397" s="48"/>
      <c r="W1397" s="48"/>
      <c r="X1397" s="48"/>
      <c r="Y1397" s="48"/>
      <c r="Z1397" s="48"/>
    </row>
    <row r="1398" spans="1:26" ht="15.75" customHeight="1">
      <c r="A1398" s="48"/>
      <c r="B1398" s="48"/>
      <c r="C1398" s="48"/>
      <c r="D1398" s="48"/>
      <c r="E1398" s="48"/>
      <c r="F1398" s="48"/>
      <c r="G1398" s="48"/>
      <c r="H1398" s="48"/>
      <c r="I1398" s="48"/>
      <c r="J1398" s="48"/>
      <c r="K1398" s="1734"/>
      <c r="L1398" s="45"/>
      <c r="M1398" s="48"/>
      <c r="N1398" s="48"/>
      <c r="O1398" s="48"/>
      <c r="P1398" s="48"/>
      <c r="Q1398" s="48"/>
      <c r="R1398" s="48"/>
      <c r="S1398" s="48"/>
      <c r="T1398" s="48"/>
      <c r="U1398" s="48"/>
      <c r="V1398" s="48"/>
      <c r="W1398" s="48"/>
      <c r="X1398" s="48"/>
      <c r="Y1398" s="48"/>
      <c r="Z1398" s="48"/>
    </row>
    <row r="1399" spans="1:26" ht="15.75" customHeight="1">
      <c r="A1399" s="48"/>
      <c r="B1399" s="48"/>
      <c r="C1399" s="48"/>
      <c r="D1399" s="48"/>
      <c r="E1399" s="48"/>
      <c r="F1399" s="48"/>
      <c r="G1399" s="48"/>
      <c r="H1399" s="48"/>
      <c r="I1399" s="48"/>
      <c r="J1399" s="48"/>
      <c r="K1399" s="1734"/>
      <c r="L1399" s="45"/>
      <c r="M1399" s="48"/>
      <c r="N1399" s="48"/>
      <c r="O1399" s="48"/>
      <c r="P1399" s="48"/>
      <c r="Q1399" s="48"/>
      <c r="R1399" s="48"/>
      <c r="S1399" s="48"/>
      <c r="T1399" s="48"/>
      <c r="U1399" s="48"/>
      <c r="V1399" s="48"/>
      <c r="W1399" s="48"/>
      <c r="X1399" s="48"/>
      <c r="Y1399" s="48"/>
      <c r="Z1399" s="48"/>
    </row>
    <row r="1400" spans="1:26" ht="15.75" customHeight="1">
      <c r="A1400" s="48"/>
      <c r="B1400" s="48"/>
      <c r="C1400" s="48"/>
      <c r="D1400" s="48"/>
      <c r="E1400" s="48"/>
      <c r="F1400" s="48"/>
      <c r="G1400" s="48"/>
      <c r="H1400" s="48"/>
      <c r="I1400" s="48"/>
      <c r="J1400" s="48"/>
      <c r="K1400" s="1734"/>
      <c r="L1400" s="45"/>
      <c r="M1400" s="48"/>
      <c r="N1400" s="48"/>
      <c r="O1400" s="48"/>
      <c r="P1400" s="48"/>
      <c r="Q1400" s="48"/>
      <c r="R1400" s="48"/>
      <c r="S1400" s="48"/>
      <c r="T1400" s="48"/>
      <c r="U1400" s="48"/>
      <c r="V1400" s="48"/>
      <c r="W1400" s="48"/>
      <c r="X1400" s="48"/>
      <c r="Y1400" s="48"/>
      <c r="Z1400" s="48"/>
    </row>
  </sheetData>
  <mergeCells count="11">
    <mergeCell ref="A423:H423"/>
    <mergeCell ref="A2:K2"/>
    <mergeCell ref="A4:K4"/>
    <mergeCell ref="A5:K5"/>
    <mergeCell ref="A6:K6"/>
    <mergeCell ref="A7:K7"/>
    <mergeCell ref="A8:K8"/>
    <mergeCell ref="A9:K9"/>
    <mergeCell ref="A10:K10"/>
    <mergeCell ref="A11:K11"/>
    <mergeCell ref="A12:K12"/>
  </mergeCells>
  <hyperlinks>
    <hyperlink ref="E15" r:id="rId1" xr:uid="{D180DA73-7078-4B22-B6D7-CB97C1F2064B}"/>
    <hyperlink ref="E16" r:id="rId2" xr:uid="{6EF7C226-2B5F-4854-B98A-810A260FD09B}"/>
    <hyperlink ref="B22" r:id="rId3" xr:uid="{97EABED7-2A35-4368-A7FB-E9BAD52D4DC0}"/>
    <hyperlink ref="B23" r:id="rId4" xr:uid="{B7EC3634-1F87-4FF5-B132-B3D49D1BE95D}"/>
    <hyperlink ref="E24" r:id="rId5" xr:uid="{5C8A98C0-F3C6-490B-8F1E-DA5EDAF5A645}"/>
    <hyperlink ref="E25" r:id="rId6" xr:uid="{EB61049D-DF88-4F4B-A668-5B5EF9474EBC}"/>
    <hyperlink ref="E26" r:id="rId7" xr:uid="{888A8B75-BED1-44E4-BC33-0B5E649DD243}"/>
    <hyperlink ref="E32" r:id="rId8" xr:uid="{43838749-DE96-4FD6-B9AB-961335DCDD1A}"/>
    <hyperlink ref="E33" r:id="rId9" xr:uid="{5A66F865-BFB3-40D0-8254-F63D1CA903AD}"/>
    <hyperlink ref="E34" r:id="rId10" xr:uid="{A186A0C9-1B88-4D54-9BBE-516D516CC201}"/>
    <hyperlink ref="E35" r:id="rId11" xr:uid="{B20503D5-2FD4-44B6-A2F4-8995DFD8A623}"/>
    <hyperlink ref="E36" r:id="rId12" xr:uid="{9B67DE40-F943-4514-89E3-947A57FCF1E2}"/>
    <hyperlink ref="E37" r:id="rId13" xr:uid="{F3E3CA78-00A4-47AC-A1F5-BF03BFCC5076}"/>
    <hyperlink ref="E38" r:id="rId14" xr:uid="{B4ABFA66-8563-419C-82D7-1B66CF81B645}"/>
    <hyperlink ref="E39" r:id="rId15" xr:uid="{CA12CF87-41F4-494E-AEB8-10E73512AAC9}"/>
    <hyperlink ref="E40" r:id="rId16" xr:uid="{068002AC-D2F0-4354-9F98-87FA0A2C45D3}"/>
    <hyperlink ref="E41" r:id="rId17" xr:uid="{685D6316-B5D3-4E6B-82C7-F74AB0BE9A64}"/>
    <hyperlink ref="E42" r:id="rId18" xr:uid="{5077C90A-0FC8-4F2B-AE89-27DAD6C162E1}"/>
    <hyperlink ref="E43" r:id="rId19" xr:uid="{08AC6C99-8E72-4C7A-8FE7-634F65E44811}"/>
    <hyperlink ref="E44" r:id="rId20" xr:uid="{7639BBC3-FC1F-4CF5-8594-DAE84C5BA37A}"/>
    <hyperlink ref="E45" r:id="rId21" xr:uid="{71E08494-E739-41FB-B28C-B03DB3557FF7}"/>
    <hyperlink ref="E47" r:id="rId22" xr:uid="{2911677E-02C4-40D5-B8FB-256AD7EF84AB}"/>
    <hyperlink ref="E48" r:id="rId23" xr:uid="{95F6D533-9CB3-45DE-A610-1B5B69ECD034}"/>
    <hyperlink ref="E49" r:id="rId24" xr:uid="{23940F2A-7EB5-44CF-A306-0B9416BD7AE4}"/>
    <hyperlink ref="E50" r:id="rId25" xr:uid="{F7E4218E-EA81-4FD5-B93F-3440963165DE}"/>
    <hyperlink ref="E51" r:id="rId26" xr:uid="{E781DB7A-DE6B-4FAA-B670-DC3F176F424C}"/>
    <hyperlink ref="E52" r:id="rId27" xr:uid="{3D641550-09A0-4B95-B6B3-940B846CDA49}"/>
    <hyperlink ref="E53" r:id="rId28" xr:uid="{53E9A6CD-1841-4194-934E-7D74BE75BFDC}"/>
    <hyperlink ref="E54" r:id="rId29" xr:uid="{1F611B9D-8EC6-4C52-B756-C308E9C8E32F}"/>
    <hyperlink ref="E57" r:id="rId30" xr:uid="{670DE234-30F7-4B76-8678-BD2079153356}"/>
    <hyperlink ref="E58" r:id="rId31" xr:uid="{22BCBB69-295B-4708-BDC3-E0E6721DFE42}"/>
    <hyperlink ref="E59" r:id="rId32" xr:uid="{7BEBDE4E-880F-4F9A-A2E6-773C17C0BA35}"/>
    <hyperlink ref="E60" r:id="rId33" xr:uid="{DD1D1C43-3B48-48E0-868D-B2D100FB9B52}"/>
    <hyperlink ref="E61" r:id="rId34" xr:uid="{279A084C-8010-4132-B80F-6F5D5809032B}"/>
    <hyperlink ref="E62" r:id="rId35" xr:uid="{7185E1DA-0908-4BFF-85F5-50E52D92F1CD}"/>
    <hyperlink ref="E63" r:id="rId36" xr:uid="{BC847C35-71C4-4135-851E-864999490584}"/>
    <hyperlink ref="E64" r:id="rId37" xr:uid="{C26A7694-DB9F-41FB-9994-7B4A66B874FD}"/>
    <hyperlink ref="E65" r:id="rId38" xr:uid="{BA18BEAB-A158-49E6-927C-B3C0B3ED1E43}"/>
    <hyperlink ref="E66" r:id="rId39" xr:uid="{19FEACBE-021D-49CF-A48B-A70D31A5C9B4}"/>
    <hyperlink ref="E67" r:id="rId40" xr:uid="{7C438A3E-24CE-4442-8154-F6FE19C90AF2}"/>
    <hyperlink ref="E68" r:id="rId41" xr:uid="{5A161840-860F-46E3-A17B-09CBC0364ACB}"/>
    <hyperlink ref="E69" r:id="rId42" xr:uid="{FF73F782-33E5-4535-991A-3669CD54E9AE}"/>
    <hyperlink ref="E70" r:id="rId43" xr:uid="{66A5F618-358D-4144-BF77-B35729C579D6}"/>
    <hyperlink ref="E71" r:id="rId44" xr:uid="{2CFFDA54-FD21-4877-B769-ACE5411FEC4B}"/>
    <hyperlink ref="E72" r:id="rId45" xr:uid="{E82B978B-E3FB-4F6B-8B0E-1B831599C902}"/>
    <hyperlink ref="E73" r:id="rId46" xr:uid="{55675D85-14CF-496C-AD62-21B621091135}"/>
    <hyperlink ref="E74" r:id="rId47" xr:uid="{00E2A9A4-B557-44EF-A3EF-F1936F8DB17F}"/>
    <hyperlink ref="E75" r:id="rId48" xr:uid="{9B626CF4-A139-4DE6-860E-909D20064E28}"/>
    <hyperlink ref="E76" r:id="rId49" xr:uid="{4916190C-FB79-4A89-993B-E97B756BF88A}"/>
    <hyperlink ref="E77" r:id="rId50" xr:uid="{F411EFCB-603F-4D4F-A5A3-F1A834118C67}"/>
    <hyperlink ref="E78" r:id="rId51" xr:uid="{F4F0C385-F96E-43A7-9A24-7FAE3BA6D9E9}"/>
    <hyperlink ref="E79" r:id="rId52" xr:uid="{4859B13D-D8BE-4B9E-9B5F-93A884F05BF9}"/>
    <hyperlink ref="E80" r:id="rId53" xr:uid="{FA79DAC0-B67F-4CCD-96D3-838CF21BB741}"/>
    <hyperlink ref="E83" r:id="rId54" xr:uid="{94C27882-9F12-44AB-804E-EABDFC9343BD}"/>
    <hyperlink ref="E84" r:id="rId55" xr:uid="{B14E5527-2FFF-48A1-92B5-DF4B7FE7A6A2}"/>
    <hyperlink ref="E85" r:id="rId56" xr:uid="{63FC433A-79ED-48C1-806B-5D09999BF3E1}"/>
    <hyperlink ref="E86" r:id="rId57" xr:uid="{F137F8EA-FCC3-48CC-9968-D695CF12D520}"/>
    <hyperlink ref="E87" r:id="rId58" xr:uid="{36173992-1280-4C15-B811-9797512F4F19}"/>
    <hyperlink ref="E88" r:id="rId59" xr:uid="{FDCA05A7-9432-4C41-86FC-8F3E1E0A9D50}"/>
    <hyperlink ref="E89" r:id="rId60" xr:uid="{50E017EC-4354-418B-8053-6F87B67F9C04}"/>
    <hyperlink ref="E90" r:id="rId61" xr:uid="{333C209C-F581-4330-BC0F-0A0C7916490D}"/>
    <hyperlink ref="E108" r:id="rId62" xr:uid="{BAC10C4C-B025-440C-A111-6702A95DEE12}"/>
    <hyperlink ref="E109" r:id="rId63" xr:uid="{A551247F-226E-4C9E-B74A-2223145BD9CB}"/>
    <hyperlink ref="E110" r:id="rId64" xr:uid="{8BEBA0AC-6D35-4E05-957D-7C196ADA5441}"/>
    <hyperlink ref="E111" r:id="rId65" xr:uid="{0705769A-6EED-4EC0-BE27-294138AEBC22}"/>
    <hyperlink ref="E112" r:id="rId66" xr:uid="{04CA1476-2EC6-4007-955C-C532C89F0861}"/>
    <hyperlink ref="E113" r:id="rId67" xr:uid="{3F0E20F5-CF7D-47D8-8BBD-60EBD16E8476}"/>
    <hyperlink ref="E114" r:id="rId68" xr:uid="{58321C1C-A57E-4BB6-8785-E40883708D9D}"/>
    <hyperlink ref="E115" r:id="rId69" xr:uid="{8F2FA140-9248-4213-B051-EFCCEA1448C6}"/>
    <hyperlink ref="E116" r:id="rId70" xr:uid="{B39F97D6-BD8D-4924-9B85-20B913626216}"/>
    <hyperlink ref="E117" r:id="rId71" xr:uid="{42932F70-A2DE-4C74-967A-80E4E9ED1071}"/>
    <hyperlink ref="E118" r:id="rId72" xr:uid="{8C4EF037-F983-49E5-9BB7-038BC5085E01}"/>
    <hyperlink ref="E119" r:id="rId73" xr:uid="{4A16D2A2-E55A-45CC-A69D-D5D410DA9229}"/>
    <hyperlink ref="E120" r:id="rId74" xr:uid="{DAF159DD-EC71-4C1E-A821-0E600DB40588}"/>
    <hyperlink ref="E121" r:id="rId75" xr:uid="{49610F6D-48B3-467F-9470-2262892A8190}"/>
    <hyperlink ref="E122" r:id="rId76" xr:uid="{3B5FC003-C79F-4C95-BB7E-9F1472965E1B}"/>
    <hyperlink ref="E123" r:id="rId77" xr:uid="{2C22B5D3-9638-428C-AB0B-D2342BAEEBD7}"/>
    <hyperlink ref="E124" r:id="rId78" xr:uid="{3A2A4458-EF82-4F2B-AF48-7CB3C877D6AD}"/>
    <hyperlink ref="E125" r:id="rId79" xr:uid="{A69955FB-4D4E-4A48-A272-16453320FC71}"/>
    <hyperlink ref="E126" r:id="rId80" xr:uid="{5CF4FBE8-6D89-4C9F-AFAB-56BDD1EA1E8C}"/>
    <hyperlink ref="E127" r:id="rId81" xr:uid="{A00EA568-4A58-4AAA-AB1B-5CF7D7FE2183}"/>
    <hyperlink ref="E131" r:id="rId82" xr:uid="{7D32E6F3-CB5B-4A44-A13F-D25DFE1EF18B}"/>
    <hyperlink ref="E132" r:id="rId83" xr:uid="{D238870A-3CB1-457B-9655-AB30FD84E6B0}"/>
    <hyperlink ref="E133" r:id="rId84" xr:uid="{6C7B7655-A87D-4B7B-88B2-3B8330C73C1F}"/>
    <hyperlink ref="E134" r:id="rId85" xr:uid="{0AB2B334-1BE9-498A-99C1-EEFCBED57B3D}"/>
    <hyperlink ref="E135" r:id="rId86" xr:uid="{5F60E5AF-C0A8-4546-A410-1FC6F98D3739}"/>
    <hyperlink ref="E145" r:id="rId87" xr:uid="{A3CB203D-9C3C-4A85-82F5-FA9CE1C88BDD}"/>
    <hyperlink ref="E210" r:id="rId88" display="https://fusion.rifainstitute.com/index.php/fusion/article/view/131" xr:uid="{825E3FDF-A212-4112-94F1-CE87864C949D}"/>
    <hyperlink ref="E216" r:id="rId89" xr:uid="{62952346-3280-4DCD-9243-16DD7D712162}"/>
    <hyperlink ref="E217" r:id="rId90" xr:uid="{A7732A89-556F-4018-9E57-64B9DAF0D23D}"/>
    <hyperlink ref="E136" r:id="rId91" xr:uid="{DF2ADD0F-8B13-4C33-86C2-87D18695D33B}"/>
    <hyperlink ref="E138" r:id="rId92" xr:uid="{767548B0-A38A-4DEC-A7A6-9495D1D61378}"/>
    <hyperlink ref="E139" r:id="rId93" xr:uid="{6DA014C7-E26D-4FD0-AED4-19EA4AA47DD3}"/>
    <hyperlink ref="E140" r:id="rId94" xr:uid="{6F4B9718-29C2-4130-990F-E3D59A31767F}"/>
    <hyperlink ref="E146" r:id="rId95" display="https://fusion.rifainstitute.com/index.php/fusion/article/view/131" xr:uid="{58C7AF38-A846-4855-90A0-A5F6FB12251B}"/>
    <hyperlink ref="E149" r:id="rId96" xr:uid="{8B1A4C5F-F8BB-4D5B-BE34-C0D289571378}"/>
    <hyperlink ref="E162" r:id="rId97" xr:uid="{998C173A-F7E2-4D7B-8228-ABC524892E2B}"/>
    <hyperlink ref="E163" r:id="rId98" xr:uid="{25DB0499-EA86-4577-9FB5-C081E8344345}"/>
    <hyperlink ref="E164" r:id="rId99" xr:uid="{0E806829-1559-4CB2-84F9-2EE1732F0958}"/>
    <hyperlink ref="E165" r:id="rId100" xr:uid="{2B23AEEC-160F-46B6-B86B-D8E26EA88FD5}"/>
    <hyperlink ref="E166" r:id="rId101" xr:uid="{C8B45716-A13F-4178-A189-56FC3074E42C}"/>
    <hyperlink ref="E167" r:id="rId102" xr:uid="{3016B711-62E7-4F7C-96E0-D5D29573A8A9}"/>
    <hyperlink ref="E170" r:id="rId103" xr:uid="{A66EB693-DEC8-47EC-AF17-C14348DD1514}"/>
    <hyperlink ref="E171" r:id="rId104" xr:uid="{7AF6CE9C-B540-4EE9-AE41-17C7800890A4}"/>
    <hyperlink ref="E172" r:id="rId105" xr:uid="{987FAD0B-602A-478C-AD59-E9DD3552674F}"/>
    <hyperlink ref="E169" r:id="rId106" xr:uid="{853A9ACD-4A4A-4877-B214-7077CC544876}"/>
    <hyperlink ref="E168" r:id="rId107" xr:uid="{B38946CB-1A08-417F-AAD6-271ADED7E897}"/>
    <hyperlink ref="E173" r:id="rId108" xr:uid="{B9B872B8-B944-4EEC-B55F-77CA5FF8456C}"/>
    <hyperlink ref="E174" r:id="rId109" xr:uid="{CF1C0770-5040-4520-ACFE-FA12B908FEF5}"/>
    <hyperlink ref="E175" r:id="rId110" xr:uid="{24B0203D-741D-44AD-92BB-C508C1631039}"/>
    <hyperlink ref="E176" r:id="rId111" xr:uid="{08BB3E5D-F4BE-4377-A1DF-22AA8A8FFB9D}"/>
    <hyperlink ref="E177" r:id="rId112" xr:uid="{692AC28C-FAB7-4E77-BFD1-163972B2F6DD}"/>
    <hyperlink ref="E178" r:id="rId113" xr:uid="{4EFBFE5C-7FAC-48CF-B83E-5AC33EC4F1D4}"/>
    <hyperlink ref="E179" r:id="rId114" xr:uid="{1AF59B69-709B-4063-90E9-AD77F507968A}"/>
    <hyperlink ref="E180" r:id="rId115" xr:uid="{300A82D0-F738-48EB-865D-B912586D2DEE}"/>
    <hyperlink ref="E181" r:id="rId116" xr:uid="{7FB40CFD-7ABF-4AE4-A7A6-CAE25D76E363}"/>
    <hyperlink ref="E183" r:id="rId117" xr:uid="{00A27FDA-B4E6-4450-8EA2-5A8A18DD26CC}"/>
    <hyperlink ref="E185" r:id="rId118" xr:uid="{FB1D2BA0-3A2A-448F-A23B-EE978A2B34E7}"/>
    <hyperlink ref="E186" r:id="rId119" xr:uid="{3D6DDA82-4228-43AC-834B-E3A087F1DF18}"/>
    <hyperlink ref="E187" r:id="rId120" xr:uid="{593F20A7-DD2D-47AA-878F-2929CE13438F}"/>
    <hyperlink ref="E188" r:id="rId121" xr:uid="{FB6A427A-0FDD-4857-B050-AC53BA0493AD}"/>
    <hyperlink ref="E189" r:id="rId122" xr:uid="{55C39728-9ACC-45B1-8026-805471E98872}"/>
    <hyperlink ref="E190" r:id="rId123" xr:uid="{3BF42311-003D-4552-A4AC-5D7344FA1AEE}"/>
    <hyperlink ref="E191" r:id="rId124" xr:uid="{A0C52913-78E8-4E8A-9227-2F5D212DDE31}"/>
    <hyperlink ref="E192" r:id="rId125" xr:uid="{CD437E0C-3ADD-4309-8427-592F231587F4}"/>
    <hyperlink ref="E194" r:id="rId126" xr:uid="{FE82A3BB-8E5A-41FC-9648-30F64449095C}"/>
    <hyperlink ref="E195" r:id="rId127" xr:uid="{124A15C7-CD6A-41A3-B6AB-29A6C1D8FC5F}"/>
    <hyperlink ref="E196" r:id="rId128" xr:uid="{CC062520-A74D-41A6-A567-C115AF193274}"/>
    <hyperlink ref="E197" r:id="rId129" xr:uid="{79B3C685-33FA-43A4-B3D3-C68E67A16791}"/>
    <hyperlink ref="E198" r:id="rId130" xr:uid="{6A7585DF-E0B6-454D-B7B5-CD6EBB540DDF}"/>
    <hyperlink ref="E199" r:id="rId131" location="v=onepage&amp;q&amp;f=false" xr:uid="{5E04DCBF-02C4-4BC2-8517-FEDB7BBC4A67}"/>
    <hyperlink ref="E200" r:id="rId132" xr:uid="{3CECDFA9-BF74-4491-8AB5-3B68421D5C2E}"/>
    <hyperlink ref="E201" r:id="rId133" xr:uid="{0AF8AEF4-D2B0-46B9-BF53-AB1942AFAC34}"/>
    <hyperlink ref="E202" r:id="rId134" xr:uid="{AD5A3196-A34D-4C8A-95DC-45816D9F0127}"/>
    <hyperlink ref="E203" r:id="rId135" xr:uid="{7AB6A1E8-E38F-44E5-A563-2F221E9741FB}"/>
    <hyperlink ref="D206" r:id="rId136" display="https://pubmed.ncbi.nlm.nih.gov/?term=Cruz-Centeno%20N%5BAuthor%5D" xr:uid="{A20BA3CD-B7F5-4519-8BBE-0E168F38575E}"/>
    <hyperlink ref="E205" r:id="rId137" xr:uid="{E07B8793-5798-4BB9-AB1C-F51C113C2398}"/>
    <hyperlink ref="E206" r:id="rId138" xr:uid="{CDC26D32-75A1-40CD-A2EB-2B232EDE3F8C}"/>
    <hyperlink ref="B207" r:id="rId139" display="https://www.academia.edu/download/67356965/12_20ANTONESCU_2012_2018.pdf" xr:uid="{ABEC6044-281A-45E7-B909-DB49395C42DB}"/>
    <hyperlink ref="B208" r:id="rId140" display="https://www.academia.edu/download/67356965/12_20ANTONESCU_2012_2018.pdf" xr:uid="{5F87CD1C-9B4B-4780-AE74-2824DACB3E14}"/>
    <hyperlink ref="A218" r:id="rId141" display="mailto:corina_ispasoiu@yahoo.com" xr:uid="{CFA84EBB-D253-40E0-8F64-510E6C47DD6D}"/>
    <hyperlink ref="A219" r:id="rId142" display="mailto:corina_ispasoiu@yahoo.com" xr:uid="{983B4112-C093-43E9-9DD2-202E1926A466}"/>
    <hyperlink ref="A220" r:id="rId143" display="mailto:corina_ispasoiu@yahoo.com" xr:uid="{E200C1C5-47DF-4CB1-9DB0-BDFCCC22A7E2}"/>
    <hyperlink ref="A221" r:id="rId144" display="mailto:corina_ispasoiu@yahoo.com" xr:uid="{787316F8-CBE4-43D2-8995-18855D2E4019}"/>
    <hyperlink ref="A222" r:id="rId145" display="mailto:corina_ispasoiu@yahoo.com" xr:uid="{B60D3199-B652-40FD-A0CB-F5A4F9709A80}"/>
    <hyperlink ref="A223" r:id="rId146" display="mailto:corina_ispasoiu@yahoo.com" xr:uid="{3529064F-2A94-4783-A81F-1AE7D58E45ED}"/>
    <hyperlink ref="A224" r:id="rId147" display="mailto:corina_ispasoiu@yahoo.com" xr:uid="{CA6CD0AE-8B88-4C28-B577-14C14DABE179}"/>
    <hyperlink ref="E224" r:id="rId148" xr:uid="{392C05A9-899C-47C4-9895-AFE003274ACA}"/>
    <hyperlink ref="A225" r:id="rId149" display="mailto:corina_ispasoiu@yahoo.com" xr:uid="{3C29436D-1EEF-40F0-87AC-E7DB91E03009}"/>
    <hyperlink ref="D225" r:id="rId150" display="https://joeppa.sbu.ac.ir/index.php/researchejuridique/article/download/8945/article_101727.html?lang=en" xr:uid="{6330A564-6462-4330-99C0-AC79F6742FB4}"/>
    <hyperlink ref="E225" r:id="rId151" xr:uid="{97AB23A6-D7C3-4761-B7C0-BA3D7DA398A6}"/>
    <hyperlink ref="A226" r:id="rId152" display="mailto:corina_ispasoiu@yahoo.com" xr:uid="{293927E4-8180-48E6-85D4-A95CE760373E}"/>
    <hyperlink ref="A227" r:id="rId153" display="mailto:corina_ispasoiu@yahoo.com" xr:uid="{487EB05B-1902-4213-900D-A4F07E174434}"/>
    <hyperlink ref="A228" r:id="rId154" display="mailto:corina_ispasoiu@yahoo.com" xr:uid="{414162E2-BB11-4C2C-8902-C6254B31062E}"/>
    <hyperlink ref="A229" r:id="rId155" display="mailto:corina_ispasoiu@yahoo.com" xr:uid="{5E120453-69CC-456A-89A2-E73B8B1BA98F}"/>
    <hyperlink ref="E229" r:id="rId156" xr:uid="{A560648B-0DCE-4EE6-B880-347CE3842677}"/>
    <hyperlink ref="A230" r:id="rId157" display="mailto:corina_ispasoiu@yahoo.com" xr:uid="{499102F7-0DC0-4D00-81C9-10A0B8C68DCD}"/>
    <hyperlink ref="E230" r:id="rId158" xr:uid="{7A6A9CAC-4DAA-4750-90C9-4F51AB6149EF}"/>
    <hyperlink ref="A231" r:id="rId159" display="mailto:corina_ispasoiu@yahoo.com" xr:uid="{6C741058-E3CB-4E7C-ABAC-DD7997505C52}"/>
    <hyperlink ref="E231" r:id="rId160" xr:uid="{D98D2A95-064F-4917-B8AD-8D10B5109A55}"/>
    <hyperlink ref="A232" r:id="rId161" display="mailto:corina_ispasoiu@yahoo.com" xr:uid="{566CD2BC-A907-4736-80C8-74DEFAC136FA}"/>
    <hyperlink ref="E232" r:id="rId162" xr:uid="{3D315B94-5AF3-4AFC-89AC-AA17B23CF420}"/>
    <hyperlink ref="A233" r:id="rId163" display="mailto:corina_ispasoiu@yahoo.com" xr:uid="{A21DBC07-6D51-41C5-A87B-FE98501C83D5}"/>
    <hyperlink ref="E233" r:id="rId164" xr:uid="{83435E4B-FFB1-468D-9811-C2EC156ACBE4}"/>
    <hyperlink ref="A238" r:id="rId165" display="mailto:corina_ispasoiu@yahoo.com" xr:uid="{65138044-A86D-4E1B-BFE8-B22D3640BE87}"/>
    <hyperlink ref="E238" r:id="rId166" xr:uid="{CCD3670A-3D1B-43E4-BCB5-4E5504279829}"/>
    <hyperlink ref="A239" r:id="rId167" display="mailto:corina_ispasoiu@yahoo.com" xr:uid="{208AD525-2FD5-405B-879A-CF95EEDEBD46}"/>
    <hyperlink ref="E239" r:id="rId168" xr:uid="{81503FCC-2972-4344-AC7F-61275C05FC9C}"/>
    <hyperlink ref="A240" r:id="rId169" display="mailto:corina_ispasoiu@yahoo.com" xr:uid="{5F1B5D1F-9794-4927-90C2-85BACF6E4812}"/>
    <hyperlink ref="E240" r:id="rId170" xr:uid="{CE709D8A-3AFA-4946-8FB2-6A53B9C33756}"/>
    <hyperlink ref="A241" r:id="rId171" display="mailto:corina_ispasoiu@yahoo.com" xr:uid="{F208F666-9EBD-4D7A-9D11-EC942034E502}"/>
    <hyperlink ref="E241" r:id="rId172" xr:uid="{CF24AC13-9089-4189-AE12-2CF8C59C9A53}"/>
    <hyperlink ref="A242" r:id="rId173" display="mailto:corina_ispasoiu@yahoo.com" xr:uid="{709528A1-ADE3-4A5A-BBE7-090790049591}"/>
    <hyperlink ref="E242" r:id="rId174" xr:uid="{E5106F0E-DF3C-4D9A-9C41-7F3B635C1A3A}"/>
    <hyperlink ref="A243" r:id="rId175" display="mailto:corina_ispasoiu@yahoo.com" xr:uid="{8383D677-39C6-41CE-B144-45925049BFEE}"/>
    <hyperlink ref="E243" r:id="rId176" xr:uid="{DA449097-A9E0-442E-8FBF-DB51E2222B8E}"/>
    <hyperlink ref="A244" r:id="rId177" display="mailto:corina_ispasoiu@yahoo.com" xr:uid="{11877BAA-2353-4005-A64D-B0604BBA7C64}"/>
    <hyperlink ref="E244" r:id="rId178" xr:uid="{92953DD7-3E61-47AF-990B-F2F0FAF59D17}"/>
    <hyperlink ref="A245" r:id="rId179" display="mailto:corina_ispasoiu@yahoo.com" xr:uid="{E84AB1C2-D478-452C-857A-EDC417F12814}"/>
    <hyperlink ref="E245" r:id="rId180" xr:uid="{13FE132F-A64B-49EA-8A6C-3B6C15835923}"/>
    <hyperlink ref="A246" r:id="rId181" display="mailto:corina_ispasoiu@yahoo.com" xr:uid="{BE5D405C-9296-437E-8D51-4AF98CA053E2}"/>
    <hyperlink ref="E246" r:id="rId182" xr:uid="{56CFA44F-B8A7-4898-945B-6039F4F259B3}"/>
    <hyperlink ref="A247" r:id="rId183" display="mailto:corina_ispasoiu@yahoo.com" xr:uid="{39CA8D30-B7AE-4F62-9943-D475B6E968C0}"/>
    <hyperlink ref="E247" r:id="rId184" xr:uid="{5A584FC3-9B2E-45B7-B176-D15D1F31E09F}"/>
    <hyperlink ref="A248" r:id="rId185" display="mailto:corina_ispasoiu@yahoo.com" xr:uid="{5B2F5E43-DFAD-4794-9592-787B99E56DFF}"/>
    <hyperlink ref="E248" r:id="rId186" xr:uid="{30A9F2A4-83FB-4D75-A9DB-0805EE0CF4BA}"/>
    <hyperlink ref="A249" r:id="rId187" display="mailto:corina_ispasoiu@yahoo.com" xr:uid="{F274BAB2-9F19-48F0-9C3A-8885CC20258E}"/>
    <hyperlink ref="E249" r:id="rId188" xr:uid="{1F1C37EF-FE6F-43BF-A148-6839A7541500}"/>
    <hyperlink ref="A250" r:id="rId189" display="mailto:corina_ispasoiu@yahoo.com" xr:uid="{E5FCE7AD-00D6-43C9-96B3-8E840F88268B}"/>
    <hyperlink ref="E250" r:id="rId190" xr:uid="{3128A5FF-00E8-419E-8314-A5C4CFC1BE1D}"/>
    <hyperlink ref="A251" r:id="rId191" display="mailto:corina_ispasoiu@yahoo.com" xr:uid="{15304157-D228-4672-924C-F1657991B737}"/>
    <hyperlink ref="E251" r:id="rId192" xr:uid="{90F2FB9A-AA20-4636-A3CA-5B59933F3617}"/>
    <hyperlink ref="A252" r:id="rId193" display="mailto:corina_ispasoiu@yahoo.com" xr:uid="{17567F01-1E6B-424A-B80A-9F35966EF4AE}"/>
    <hyperlink ref="E252" r:id="rId194" xr:uid="{FCEB0ACB-8679-4C11-B6C7-41B4214760B9}"/>
    <hyperlink ref="A253" r:id="rId195" display="mailto:corina_ispasoiu@yahoo.com" xr:uid="{AD48B8DA-922F-447A-8DD5-CD5121E7B7EC}"/>
    <hyperlink ref="E253" r:id="rId196" xr:uid="{17C5C784-2E6E-4BA8-8743-EBAEBFC3E58F}"/>
    <hyperlink ref="A254" r:id="rId197" display="mailto:corina_ispasoiu@yahoo.com" xr:uid="{F3EBD542-2854-426C-848D-108BDD259395}"/>
    <hyperlink ref="E254" r:id="rId198" xr:uid="{CDF172EB-FB43-42A7-8136-CADF89CF86E3}"/>
    <hyperlink ref="A255" r:id="rId199" display="mailto:corina_ispasoiu@yahoo.com" xr:uid="{B2921531-EDFA-43C7-81F1-F47623B3C6D2}"/>
    <hyperlink ref="E255" r:id="rId200" xr:uid="{85FE09BE-DC68-4680-9542-198EC5D07201}"/>
    <hyperlink ref="A256" r:id="rId201" display="mailto:corina_ispasoiu@yahoo.com" xr:uid="{47A3A983-C8AB-4B88-8229-0B9D89C8CAD6}"/>
    <hyperlink ref="E256" r:id="rId202" xr:uid="{1ECEC657-E1C3-4BF9-93E9-DF803FE3E6EE}"/>
    <hyperlink ref="A257" r:id="rId203" display="mailto:corina_ispasoiu@yahoo.com" xr:uid="{952CCCE3-D945-42ED-92E7-5F0A9D0819F8}"/>
    <hyperlink ref="E257" r:id="rId204" xr:uid="{3EE534DA-1B6A-4AFD-B55D-56575B36481C}"/>
    <hyperlink ref="A258" r:id="rId205" display="mailto:corina_ispasoiu@yahoo.com" xr:uid="{44335E9D-0F71-42F7-BC40-8A5184DA3547}"/>
    <hyperlink ref="E258" r:id="rId206" xr:uid="{C5252D17-8047-46D3-9F71-1271B9F900FE}"/>
    <hyperlink ref="D259" r:id="rId207" display="https://bioethicsjournal.ru/0300-9092/article/view/249556" xr:uid="{6D22C361-7FB5-40A0-82DE-A31BCDBD11E1}"/>
    <hyperlink ref="B259" r:id="rId208" display="https://link.springer.com/article/10.1007/s10815-013-9955-7" xr:uid="{2D69ACCC-EB35-402B-9BB5-EC047A344130}"/>
    <hyperlink ref="F259" r:id="rId209" display="http://pkp.sfu.ca/ojs/" xr:uid="{3CB93396-5CFC-434D-88E2-E86E7CC0DAC0}"/>
    <hyperlink ref="B262" r:id="rId210" display="https://scholar.google.com/scholar?cluster=6336732502909200349&amp;hl=ro&amp;as_sdt=2005&amp;as_ylo=2022" xr:uid="{521F76BF-D862-4C9A-981F-84BA2576DB77}"/>
    <hyperlink ref="B263" r:id="rId211" display="https://scholar.google.com/scholar?cluster=6336732502909200349&amp;hl=ro&amp;as_sdt=2005&amp;as_ylo=2022" xr:uid="{FD14A1F0-0ABB-4DCD-9CA6-59D33445B0E4}"/>
    <hyperlink ref="B264" r:id="rId212" display="https://scholar.google.com/scholar?cluster=6336732502909200349&amp;hl=ro&amp;as_sdt=2005&amp;as_ylo=2022" xr:uid="{29BC6B68-1CAC-4BF3-86CD-0D9B3F8EC0FB}"/>
    <hyperlink ref="D264" r:id="rId213" display="http://dgsa.uaeh.edu.mx:8080/jspui/handle/231104/2889" xr:uid="{965E21F6-BB6E-4BBF-BC9D-44518397F33A}"/>
    <hyperlink ref="B265" r:id="rId214" display="https://scholar.google.com/scholar?cluster=6336732502909200349&amp;hl=ro&amp;as_sdt=2005&amp;as_ylo=2022" xr:uid="{FA3AC4FB-B7A8-40B1-B8E3-EA802D52283D}"/>
    <hyperlink ref="B266" r:id="rId215" display="https://scholar.google.com/scholar?cluster=6336732502909200349&amp;hl=ro&amp;as_sdt=2005&amp;as_ylo=2022" xr:uid="{402FBD81-469E-4CFC-9729-B0DF543CD68C}"/>
    <hyperlink ref="B267" r:id="rId216" display="https://scholar.google.com/scholar?cluster=6336732502909200349&amp;hl=ro&amp;as_sdt=2005&amp;as_ylo=2022" xr:uid="{188C1BC4-C2F7-45E8-A283-CB8BF0B6D2BB}"/>
    <hyperlink ref="B268" r:id="rId217" display="https://cyberleninka.org/article/n/865666.pdf" xr:uid="{4B7902B8-C59E-4738-9DDA-56D6E1E670B4}"/>
    <hyperlink ref="B269" r:id="rId218" display="https://cyberleninka.org/article/n/865666.pdf" xr:uid="{6EE841D1-4D58-4DB4-BB9E-D23818A0D291}"/>
    <hyperlink ref="B270" r:id="rId219" display="https://cyberleninka.org/article/n/865666.pdf" xr:uid="{D200911A-3440-4223-BD26-7C65D19D713A}"/>
    <hyperlink ref="E270" r:id="rId220" xr:uid="{C835EA0D-78E6-4BB5-81C8-70AB67A41C51}"/>
    <hyperlink ref="B271" r:id="rId221" display="https://cyberleninka.org/article/n/865666.pdf" xr:uid="{7C6BB87E-F751-4DC0-B777-7EBD8AD15ACE}"/>
    <hyperlink ref="E271" r:id="rId222" xr:uid="{A47F5298-671F-4CB7-BEC5-242A19226ACF}"/>
    <hyperlink ref="E273" r:id="rId223" xr:uid="{425AEABA-F0C0-49F2-9F2A-C089E51240A1}"/>
    <hyperlink ref="E274" r:id="rId224" xr:uid="{8D4751DA-2299-491A-8F38-FDA0478512A7}"/>
    <hyperlink ref="E275" r:id="rId225" xr:uid="{0C08B16B-1142-42F9-89F0-4461E8FE87FC}"/>
    <hyperlink ref="B276" r:id="rId226" display="https://scholar.google.com/scholar?cluster=7405349562407208843&amp;hl=ro&amp;as_sdt=2005" xr:uid="{D2ECECD2-E8FA-4E11-9D70-45B9FD456B44}"/>
    <hyperlink ref="B277" r:id="rId227" display="https://scholar.google.com/scholar?cluster=7405349562407208843&amp;hl=ro&amp;as_sdt=2005" xr:uid="{784A58F4-5EF3-4DA0-BC84-7EFB1A75EEDC}"/>
    <hyperlink ref="E277" r:id="rId228" xr:uid="{DEF28308-BDEB-4998-B1C3-D1030825035E}"/>
    <hyperlink ref="B278" r:id="rId229" display="https://scholar.google.com/scholar?cluster=7405349562407208843&amp;hl=ro&amp;as_sdt=2005" xr:uid="{2A37F822-3A63-4733-A7F6-5A495729FD51}"/>
    <hyperlink ref="B279" r:id="rId230" display="https://scholar.google.com/scholar?cluster=7405349562407208843&amp;hl=ro&amp;as_sdt=2005" xr:uid="{BCA16E5B-F915-46D8-9AEB-D6432DC3C0A9}"/>
    <hyperlink ref="E279" r:id="rId231" xr:uid="{8F17207E-7C3A-469E-943E-F856C8DE60D5}"/>
    <hyperlink ref="B280" r:id="rId232" display="https://scholar.google.com/scholar?cluster=7405349562407208843&amp;hl=ro&amp;as_sdt=2005" xr:uid="{678615E6-735E-4AC9-9417-6B6AD94F6776}"/>
    <hyperlink ref="A234" r:id="rId233" display="mailto:corina_ispasoiu@yahoo.com" xr:uid="{67CBDC05-F6A1-464D-B2F0-7B300BAD5BD8}"/>
    <hyperlink ref="E234" r:id="rId234" xr:uid="{B4CB7F28-1B8B-4865-8B76-68D0AD3B51BE}"/>
    <hyperlink ref="A235" r:id="rId235" display="mailto:corina_ispasoiu@yahoo.com" xr:uid="{AE722379-0EDB-4B70-98CF-6D8235ABD7D7}"/>
    <hyperlink ref="E235" r:id="rId236" xr:uid="{E27ABA91-A89B-42C8-8EB9-488AAE491DCC}"/>
    <hyperlink ref="A236" r:id="rId237" display="mailto:corina_ispasoiu@yahoo.com" xr:uid="{10F4E698-46D7-4B40-AC9C-0BE29E6C61CE}"/>
    <hyperlink ref="E236" r:id="rId238" xr:uid="{B0C70170-2E0E-426B-86C3-5F7389C38E97}"/>
    <hyperlink ref="A237" r:id="rId239" display="mailto:corina_ispasoiu@yahoo.com" xr:uid="{4B841993-06E1-42A7-A1F0-EC3C6BEFE8B3}"/>
    <hyperlink ref="E237" r:id="rId240" xr:uid="{BC7DC04E-9D05-42A9-A732-A3B3D4A98DCA}"/>
    <hyperlink ref="E283" r:id="rId241" xr:uid="{F5C2467D-4104-45DF-B2EE-1B5B04E43F4D}"/>
    <hyperlink ref="E285" r:id="rId242" xr:uid="{DC54D73F-8DF7-40AD-9F6E-4092088AB16C}"/>
    <hyperlink ref="E288" r:id="rId243" xr:uid="{0BB81CB6-5CBE-4560-B43B-E2ADB5098584}"/>
    <hyperlink ref="E289" r:id="rId244" xr:uid="{DD8C754B-2E6F-4C40-AF9C-8A0504F4A631}"/>
    <hyperlink ref="E290" r:id="rId245" xr:uid="{F98F626A-F3FE-40C4-AAF8-0ADFB3B65BAF}"/>
    <hyperlink ref="F291" r:id="rId246" display="https://www.webofscience.com/wos/woscc/full-record/WOS:000905190800001" xr:uid="{D7F57074-E257-4AB2-B93B-248763E45693}"/>
    <hyperlink ref="F292" r:id="rId247" display="https://www.webofscience.com/wos/woscc/full-record/WOS:000905190800001" xr:uid="{1D625CFD-66B4-403E-A463-C7318093E971}"/>
    <hyperlink ref="E286" r:id="rId248" xr:uid="{761A727F-FA4A-4800-B3D9-6FD516130C4B}"/>
    <hyperlink ref="F293" r:id="rId249" display="https://www.webofscience.com/wos/woscc/full-record/WOS:000905190800001" xr:uid="{82640C96-38AB-4837-B0F4-EDD9AD27E346}"/>
    <hyperlink ref="E293" r:id="rId250" xr:uid="{3B59B8D0-68D6-4E8F-B147-754A5B0D096A}"/>
    <hyperlink ref="E294" r:id="rId251" xr:uid="{E3705837-4BF3-4D33-A75C-7AAB4A03BE6A}"/>
    <hyperlink ref="E297" r:id="rId252" xr:uid="{108BC6B2-D8D4-4227-AE98-B94BB9F4C465}"/>
    <hyperlink ref="E298" r:id="rId253" xr:uid="{BE6C342B-F48A-4220-A4E0-6E9EE94B872F}"/>
    <hyperlink ref="E299" r:id="rId254" xr:uid="{F2A24300-9684-4BC6-BAAE-5F333CC61C21}"/>
    <hyperlink ref="E300" r:id="rId255" xr:uid="{21E0CBB8-ACDA-4D4C-B517-CBC0FE793DF0}"/>
    <hyperlink ref="D301" r:id="rId256" display="http://hdl.handle.net/10071/24915" xr:uid="{DFD132F9-EC0A-4401-A025-B4E05BE26247}"/>
    <hyperlink ref="E301" r:id="rId257" xr:uid="{4C3C7DA4-EE7F-4544-8504-DE568C6E6828}"/>
    <hyperlink ref="D302" r:id="rId258" display="Dent, Elizabeth" xr:uid="{5CB3BF64-F4B7-4020-AE35-8BCD536B2615}"/>
    <hyperlink ref="E302" r:id="rId259" xr:uid="{FDD7C435-1B7D-452E-A08A-B4286FD47511}"/>
    <hyperlink ref="E303" r:id="rId260" xr:uid="{71413833-84DC-42F4-9634-3F512636B348}"/>
    <hyperlink ref="E304" r:id="rId261" xr:uid="{FBEFD2EC-CD45-4779-8140-D427F1518072}"/>
    <hyperlink ref="E305" r:id="rId262" xr:uid="{7A73A279-C268-48AC-A926-4DECF0740BDB}"/>
    <hyperlink ref="D306" r:id="rId263" display="https://doi.org/10.5772/intechopen.105609" xr:uid="{63A6B369-E449-408D-9CDF-070CF03566EE}"/>
    <hyperlink ref="E306" r:id="rId264" xr:uid="{DEDB7653-F9A1-4B1F-8B25-A4BF7A552EE9}"/>
    <hyperlink ref="D307" r:id="rId265" display="https://doi.org/10.1007/978-981-16-8263-6_27" xr:uid="{E7FD1B6E-CFEC-4D53-88E0-EA52ABFE4E58}"/>
    <hyperlink ref="E307" r:id="rId266" location="citeas" xr:uid="{62A79B4A-9C44-463A-8FB2-8EF1C5B272B3}"/>
    <hyperlink ref="D308" r:id="rId267" display="https://doi.org/10.35516/edu.v49i3.1999" xr:uid="{6EFC868D-0245-4D85-82CF-FAC5E2A4EDA6}"/>
    <hyperlink ref="E308" r:id="rId268" xr:uid="{F10E126C-3A5C-418E-96D4-33713A11928D}"/>
    <hyperlink ref="E309" r:id="rId269" xr:uid="{F72D344F-20DC-4811-B233-482FA847D945}"/>
    <hyperlink ref="E287" r:id="rId270" xr:uid="{9163ECC6-AC9B-42D8-86F2-CF40DEC8A0D1}"/>
    <hyperlink ref="E311" r:id="rId271" xr:uid="{DE8DBEDA-9328-4411-B114-6A6BE116F038}"/>
    <hyperlink ref="E312" r:id="rId272" xr:uid="{34EFC1E3-29E0-4113-A6A7-5C5BFFFF6A29}"/>
    <hyperlink ref="E313" r:id="rId273" xr:uid="{DAED5918-9BCD-4542-B876-6B84B9B11123}"/>
    <hyperlink ref="E314" r:id="rId274" xr:uid="{9C132C16-5C93-430E-AD52-941CBD3D1E1D}"/>
    <hyperlink ref="E315" r:id="rId275" xr:uid="{10978DD9-0D6C-4A8C-98CB-7E2A4F775750}"/>
    <hyperlink ref="E316" r:id="rId276" xr:uid="{A5D5F586-4A56-4896-9E38-49C92D230212}"/>
    <hyperlink ref="E318" r:id="rId277" xr:uid="{49EDBA13-DAF2-4D84-BA43-D10AA1020B9F}"/>
    <hyperlink ref="E319" r:id="rId278" xr:uid="{B6A4AEB5-0F20-4464-B403-BAAEF2B95978}"/>
    <hyperlink ref="E320" r:id="rId279" xr:uid="{B58A9C7C-92FC-496F-8357-C1A54D6E5E67}"/>
    <hyperlink ref="E321" r:id="rId280" xr:uid="{14139883-CAA2-45AC-AAA6-7819292EEC64}"/>
    <hyperlink ref="E322" r:id="rId281" xr:uid="{5D5910AB-1199-4B1B-863A-52830EB37B1F}"/>
    <hyperlink ref="E332" r:id="rId282" xr:uid="{AEB6FCEF-243F-4B3D-9929-12A803FB7FD9}"/>
    <hyperlink ref="E333" r:id="rId283" xr:uid="{CB361F7E-BBEC-4706-BEAD-7FB79F7E0097}"/>
    <hyperlink ref="E334" r:id="rId284" xr:uid="{515DECDA-A080-4D81-9A93-7EEADBA29654}"/>
    <hyperlink ref="E335" r:id="rId285" xr:uid="{B8EE919C-50F1-499F-8DD2-646EA31B2E54}"/>
    <hyperlink ref="E336" r:id="rId286" xr:uid="{41727495-56C2-4FA7-A2EA-3F10979CE39B}"/>
    <hyperlink ref="E337" r:id="rId287" xr:uid="{A7C5294B-AC28-48D8-9881-A4BAD3974245}"/>
    <hyperlink ref="E339" r:id="rId288" xr:uid="{3A39289F-40EC-4408-81D3-C5B2A8E615BC}"/>
    <hyperlink ref="E340" r:id="rId289" xr:uid="{6DF3677F-E120-43EC-B8AF-D570235E65C9}"/>
    <hyperlink ref="E341" r:id="rId290" xr:uid="{5D02F3F3-D658-4330-A64B-1D6F4C2CD55A}"/>
    <hyperlink ref="E342" r:id="rId291" xr:uid="{CABEF0C0-06C4-4651-BA83-CADCD4617AF6}"/>
    <hyperlink ref="E343" r:id="rId292" xr:uid="{5F5F42F1-117E-4481-8BC1-9F9549E919FE}"/>
    <hyperlink ref="E353" r:id="rId293" xr:uid="{B4B38693-F408-443C-867F-D72D6241E3CD}"/>
    <hyperlink ref="E354" r:id="rId294" xr:uid="{1DAB6F83-053A-4708-8D03-C47BEABD9F49}"/>
    <hyperlink ref="E355" r:id="rId295" xr:uid="{B0E59D23-AA5E-4006-A373-C8EC4DBF9997}"/>
    <hyperlink ref="E356" r:id="rId296" xr:uid="{76F9BA27-CDE1-430B-A2F6-B91996E5A1B8}"/>
    <hyperlink ref="E357" r:id="rId297" xr:uid="{62D36E84-5B42-4B1A-8396-BC21ADBDADFB}"/>
    <hyperlink ref="E358" r:id="rId298" xr:uid="{1BBE06B2-EA07-4E89-8F85-745F5A39A616}"/>
    <hyperlink ref="E360" r:id="rId299" xr:uid="{EC7F0E69-F5C8-4E6D-8756-0637AC404B35}"/>
    <hyperlink ref="E361" r:id="rId300" xr:uid="{6F199207-DC7C-423E-A032-A4EB7712AC1E}"/>
    <hyperlink ref="E362" r:id="rId301" xr:uid="{A2EF77D4-3D62-49F6-9CF6-BBC64E783A94}"/>
    <hyperlink ref="E363" r:id="rId302" xr:uid="{11C539C1-CE7E-4026-8776-2BD41B724835}"/>
    <hyperlink ref="E364" r:id="rId303" xr:uid="{562A368A-C40B-497A-9823-B01FE917754D}"/>
    <hyperlink ref="E367" r:id="rId304" xr:uid="{BF4CCA03-6A6C-4C62-ADF7-B90EC408659A}"/>
    <hyperlink ref="E368" r:id="rId305" xr:uid="{B91019A4-984C-4C9A-9B2E-26D7AEC6CC75}"/>
    <hyperlink ref="E369" r:id="rId306" xr:uid="{CB0B0D9C-D6AA-4C74-9B97-C738364889CC}"/>
    <hyperlink ref="E370" r:id="rId307" xr:uid="{19BB6014-9A46-4039-A012-FE5C2FCB34E7}"/>
    <hyperlink ref="F376" r:id="rId308" display="http://analytics.scielo.org/?journal=1727-897X&amp;collection=cub" xr:uid="{8F3E0C91-AE46-4FD7-9368-EEEAD45A2D4A}"/>
    <hyperlink ref="F377" r:id="rId309" display="http://analytics.scielo.org/?journal=1727-897X&amp;collection=cub" xr:uid="{A89893C1-8262-4E6D-BF50-22AC773398EE}"/>
    <hyperlink ref="E386" r:id="rId310" xr:uid="{4FD9E3AE-28EC-4801-8A8A-D67F4F046203}"/>
    <hyperlink ref="E387" r:id="rId311" xr:uid="{092B1284-8AD9-49DB-8C2F-908CACB62060}"/>
    <hyperlink ref="E388" r:id="rId312" xr:uid="{B18495FC-63B8-475D-B471-341E1A35B768}"/>
    <hyperlink ref="E385" r:id="rId313" xr:uid="{AFC3278C-6EE3-4A82-8E6A-92448BAAC13C}"/>
    <hyperlink ref="E384" r:id="rId314" xr:uid="{B8C80E96-D680-4B99-A1B8-1D0152010E1C}"/>
    <hyperlink ref="E382" r:id="rId315" xr:uid="{667D601F-AB29-495D-BF34-AE7A19EEFAAC}"/>
    <hyperlink ref="E381" r:id="rId316" xr:uid="{9ACCDC06-537F-46A7-89E4-9EC4BED81925}"/>
    <hyperlink ref="E393" r:id="rId317" xr:uid="{C73A74C5-6156-469C-B55F-ADDDCE1CED25}"/>
    <hyperlink ref="E394" r:id="rId318" xr:uid="{20E5D184-33D5-4827-9C6D-9F078F46E00C}"/>
    <hyperlink ref="E395" r:id="rId319" xr:uid="{B97632EF-2179-4EEA-8C00-E8BCE04410D1}"/>
    <hyperlink ref="E396" r:id="rId320" xr:uid="{065DE784-4DD9-4878-8D04-7A6AB692A5C9}"/>
    <hyperlink ref="E397" r:id="rId321" xr:uid="{48E1E223-2F57-46AB-9A0F-CE897F65EE1B}"/>
    <hyperlink ref="E398" r:id="rId322" xr:uid="{B493CA94-076F-4DAD-9964-4122DDFB7CC9}"/>
    <hyperlink ref="E400" r:id="rId323" xr:uid="{82E467AF-F42B-4547-AB31-E092114C5638}"/>
    <hyperlink ref="E401" r:id="rId324" xr:uid="{8927BA5A-0945-4A0A-8FB5-731F04DC9C19}"/>
    <hyperlink ref="E402" r:id="rId325" xr:uid="{908312DA-F4B4-4F31-80C3-72CE7A77BB43}"/>
    <hyperlink ref="E403" r:id="rId326" xr:uid="{317883C3-9529-48EA-B145-CCA8BAC31F98}"/>
    <hyperlink ref="E404" r:id="rId327" xr:uid="{481667E3-AD39-4646-8A92-582278EEB6BF}"/>
    <hyperlink ref="E405" r:id="rId328" xr:uid="{E88636CE-4D47-442B-98B2-67FD911BEBF8}"/>
    <hyperlink ref="E406" r:id="rId329" xr:uid="{08C7EF67-5415-4AC6-86D1-7105CD08D81E}"/>
    <hyperlink ref="E408" r:id="rId330" xr:uid="{8FF17034-C936-4032-8822-343A8293BBE9}"/>
    <hyperlink ref="E410" r:id="rId331" xr:uid="{E2E8551B-EA84-46DF-BFFB-90E202948A04}"/>
    <hyperlink ref="E411" r:id="rId332" xr:uid="{0C8A2662-91E8-4B30-8682-DBF0CDBE3715}"/>
    <hyperlink ref="E412" r:id="rId333" xr:uid="{F3DD57BC-3226-496B-A8C8-572313B7AB5F}"/>
    <hyperlink ref="E413" r:id="rId334" xr:uid="{D70606EB-5FE8-425E-B8C9-6A8B89674FFA}"/>
    <hyperlink ref="E414" r:id="rId335" xr:uid="{9D0BBFE0-AA12-49E5-824C-081E39F3B9D1}"/>
  </hyperlinks>
  <pageMargins left="0.75" right="0.75" top="1" bottom="1" header="0" footer="0"/>
  <pageSetup orientation="landscape" r:id="rId336"/>
  <drawing r:id="rId337"/>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sheetPr>
  <dimension ref="A1:AF1277"/>
  <sheetViews>
    <sheetView topLeftCell="B58" workbookViewId="0">
      <selection activeCell="J1" sqref="J1:J1048576"/>
    </sheetView>
  </sheetViews>
  <sheetFormatPr defaultColWidth="14.44140625" defaultRowHeight="15" customHeight="1"/>
  <cols>
    <col min="1" max="1" width="23.6640625" customWidth="1"/>
    <col min="2" max="2" width="17.44140625" customWidth="1"/>
    <col min="3" max="3" width="12.109375" customWidth="1"/>
    <col min="4" max="4" width="20.109375" customWidth="1"/>
    <col min="5" max="5" width="28.44140625" customWidth="1"/>
    <col min="6" max="6" width="18.5546875" customWidth="1"/>
    <col min="7" max="7" width="11.88671875" style="1288" customWidth="1"/>
    <col min="8" max="8" width="11.44140625" style="1288" customWidth="1"/>
    <col min="9" max="9" width="12.33203125" style="1422" customWidth="1"/>
    <col min="10" max="10" width="9.5546875" style="1972" customWidth="1"/>
    <col min="11" max="26" width="8" customWidth="1"/>
  </cols>
  <sheetData>
    <row r="1" spans="1:26" ht="14.4">
      <c r="A1" s="1"/>
      <c r="B1" s="2"/>
      <c r="C1" s="2"/>
      <c r="D1" s="2"/>
      <c r="E1" s="2"/>
      <c r="F1" s="3"/>
      <c r="G1" s="814"/>
      <c r="H1" s="1942"/>
      <c r="I1" s="1734"/>
      <c r="J1" s="1969"/>
      <c r="K1" s="48"/>
      <c r="L1" s="48"/>
      <c r="M1" s="48"/>
      <c r="N1" s="48"/>
      <c r="O1" s="48"/>
      <c r="P1" s="48"/>
      <c r="Q1" s="48"/>
      <c r="R1" s="48"/>
      <c r="S1" s="48"/>
      <c r="T1" s="48"/>
      <c r="U1" s="48"/>
      <c r="V1" s="48"/>
      <c r="W1" s="48"/>
      <c r="X1" s="48"/>
      <c r="Y1" s="48"/>
      <c r="Z1" s="48"/>
    </row>
    <row r="2" spans="1:26" ht="14.25" customHeight="1">
      <c r="A2" s="2363" t="s">
        <v>370</v>
      </c>
      <c r="B2" s="2360"/>
      <c r="C2" s="2360"/>
      <c r="D2" s="2360"/>
      <c r="E2" s="2360"/>
      <c r="F2" s="2360"/>
      <c r="G2" s="2360"/>
      <c r="H2" s="2360"/>
      <c r="I2" s="2360"/>
      <c r="J2" s="1970"/>
      <c r="K2" s="19"/>
      <c r="L2" s="19"/>
      <c r="M2" s="19"/>
      <c r="N2" s="19"/>
      <c r="O2" s="19"/>
      <c r="P2" s="19"/>
      <c r="Q2" s="19"/>
      <c r="R2" s="19"/>
      <c r="S2" s="19"/>
      <c r="T2" s="19"/>
      <c r="U2" s="19"/>
      <c r="V2" s="19"/>
      <c r="W2" s="19"/>
      <c r="X2" s="19"/>
      <c r="Y2" s="19"/>
      <c r="Z2" s="19"/>
    </row>
    <row r="3" spans="1:26" ht="15.6">
      <c r="A3" s="5"/>
      <c r="B3" s="5"/>
      <c r="C3" s="5"/>
      <c r="D3" s="5"/>
      <c r="E3" s="5"/>
      <c r="F3" s="5"/>
      <c r="G3" s="72"/>
      <c r="H3" s="1943"/>
      <c r="I3" s="1735"/>
      <c r="J3" s="1970"/>
      <c r="K3" s="19"/>
      <c r="L3" s="19"/>
      <c r="M3" s="19"/>
      <c r="N3" s="19"/>
      <c r="O3" s="19"/>
      <c r="P3" s="19"/>
      <c r="Q3" s="19"/>
      <c r="R3" s="19"/>
      <c r="S3" s="19"/>
      <c r="T3" s="19"/>
      <c r="U3" s="19"/>
      <c r="V3" s="19"/>
      <c r="W3" s="19"/>
      <c r="X3" s="19"/>
      <c r="Y3" s="19"/>
      <c r="Z3" s="19"/>
    </row>
    <row r="4" spans="1:26" ht="14.25" customHeight="1">
      <c r="A4" s="2323" t="s">
        <v>189</v>
      </c>
      <c r="B4" s="2323"/>
      <c r="C4" s="2323"/>
      <c r="D4" s="2323"/>
      <c r="E4" s="2323"/>
      <c r="F4" s="2323"/>
      <c r="G4" s="2323"/>
      <c r="H4" s="2323"/>
      <c r="I4" s="2323"/>
      <c r="J4" s="1970"/>
      <c r="K4" s="19"/>
      <c r="L4" s="19"/>
      <c r="M4" s="19"/>
      <c r="N4" s="19"/>
      <c r="O4" s="19"/>
      <c r="P4" s="19"/>
      <c r="Q4" s="19"/>
      <c r="R4" s="19"/>
      <c r="S4" s="19"/>
      <c r="T4" s="19"/>
      <c r="U4" s="19"/>
      <c r="V4" s="19"/>
      <c r="W4" s="19"/>
      <c r="X4" s="19"/>
      <c r="Y4" s="19"/>
      <c r="Z4" s="19"/>
    </row>
    <row r="5" spans="1:26" ht="27" customHeight="1">
      <c r="A5" s="2323" t="s">
        <v>190</v>
      </c>
      <c r="B5" s="2323"/>
      <c r="C5" s="2323"/>
      <c r="D5" s="2323"/>
      <c r="E5" s="2323"/>
      <c r="F5" s="2323"/>
      <c r="G5" s="2323"/>
      <c r="H5" s="2323"/>
      <c r="I5" s="2323"/>
      <c r="J5" s="1970"/>
      <c r="K5" s="19"/>
      <c r="L5" s="19"/>
      <c r="M5" s="19"/>
      <c r="N5" s="19"/>
      <c r="O5" s="19"/>
      <c r="P5" s="19"/>
      <c r="Q5" s="19"/>
      <c r="R5" s="19"/>
      <c r="S5" s="19"/>
      <c r="T5" s="19"/>
      <c r="U5" s="19"/>
      <c r="V5" s="19"/>
      <c r="W5" s="19"/>
      <c r="X5" s="19"/>
      <c r="Y5" s="19"/>
      <c r="Z5" s="19"/>
    </row>
    <row r="6" spans="1:26" ht="14.7" customHeight="1">
      <c r="A6" s="2323" t="s">
        <v>191</v>
      </c>
      <c r="B6" s="2323"/>
      <c r="C6" s="2323"/>
      <c r="D6" s="2323"/>
      <c r="E6" s="2323"/>
      <c r="F6" s="2323"/>
      <c r="G6" s="2323"/>
      <c r="H6" s="2323"/>
      <c r="I6" s="2323"/>
      <c r="J6" s="1970"/>
      <c r="K6" s="19"/>
      <c r="L6" s="19"/>
      <c r="M6" s="19"/>
      <c r="N6" s="19"/>
      <c r="O6" s="19"/>
      <c r="P6" s="19"/>
      <c r="Q6" s="19"/>
      <c r="R6" s="19"/>
      <c r="S6" s="19"/>
      <c r="T6" s="19"/>
      <c r="U6" s="19"/>
      <c r="V6" s="19"/>
      <c r="W6" s="19"/>
      <c r="X6" s="19"/>
      <c r="Y6" s="19"/>
      <c r="Z6" s="19"/>
    </row>
    <row r="7" spans="1:26" ht="17.25" customHeight="1">
      <c r="A7" s="2323" t="s">
        <v>192</v>
      </c>
      <c r="B7" s="2323"/>
      <c r="C7" s="2323"/>
      <c r="D7" s="2323"/>
      <c r="E7" s="2323"/>
      <c r="F7" s="2323"/>
      <c r="G7" s="2323"/>
      <c r="H7" s="2323"/>
      <c r="I7" s="2323"/>
      <c r="J7" s="1970"/>
      <c r="K7" s="19"/>
      <c r="L7" s="19"/>
      <c r="M7" s="19"/>
      <c r="N7" s="19"/>
      <c r="O7" s="19"/>
      <c r="P7" s="19"/>
      <c r="Q7" s="19"/>
      <c r="R7" s="19"/>
      <c r="S7" s="19"/>
      <c r="T7" s="19"/>
      <c r="U7" s="19"/>
      <c r="V7" s="19"/>
      <c r="W7" s="19"/>
      <c r="X7" s="19"/>
      <c r="Y7" s="19"/>
      <c r="Z7" s="19"/>
    </row>
    <row r="8" spans="1:26" ht="30" customHeight="1">
      <c r="A8" s="2323" t="s">
        <v>193</v>
      </c>
      <c r="B8" s="2323"/>
      <c r="C8" s="2323"/>
      <c r="D8" s="2323"/>
      <c r="E8" s="2323"/>
      <c r="F8" s="2323"/>
      <c r="G8" s="2323"/>
      <c r="H8" s="2323"/>
      <c r="I8" s="2323"/>
      <c r="J8" s="1970"/>
      <c r="K8" s="19"/>
      <c r="L8" s="19"/>
      <c r="M8" s="19"/>
      <c r="N8" s="19"/>
      <c r="O8" s="19"/>
      <c r="P8" s="19"/>
      <c r="Q8" s="19"/>
      <c r="R8" s="19"/>
      <c r="S8" s="19"/>
      <c r="T8" s="19"/>
      <c r="U8" s="19"/>
      <c r="V8" s="19"/>
      <c r="W8" s="19"/>
      <c r="X8" s="19"/>
      <c r="Y8" s="19"/>
      <c r="Z8" s="19"/>
    </row>
    <row r="9" spans="1:26" ht="15" customHeight="1">
      <c r="A9" s="2323" t="s">
        <v>194</v>
      </c>
      <c r="B9" s="2323"/>
      <c r="C9" s="2323"/>
      <c r="D9" s="2323"/>
      <c r="E9" s="2323"/>
      <c r="F9" s="2323"/>
      <c r="G9" s="2323"/>
      <c r="H9" s="2323"/>
      <c r="I9" s="2323"/>
      <c r="J9" s="1970"/>
      <c r="K9" s="19"/>
      <c r="L9" s="19"/>
      <c r="M9" s="19"/>
      <c r="N9" s="19"/>
      <c r="O9" s="19"/>
      <c r="P9" s="19"/>
      <c r="Q9" s="19"/>
      <c r="R9" s="19"/>
      <c r="S9" s="19"/>
      <c r="T9" s="19"/>
      <c r="U9" s="19"/>
      <c r="V9" s="19"/>
      <c r="W9" s="19"/>
      <c r="X9" s="19"/>
      <c r="Y9" s="19"/>
      <c r="Z9" s="19"/>
    </row>
    <row r="10" spans="1:26" ht="24.75" customHeight="1">
      <c r="A10" s="2323" t="s">
        <v>195</v>
      </c>
      <c r="B10" s="2323"/>
      <c r="C10" s="2323"/>
      <c r="D10" s="2323"/>
      <c r="E10" s="2323"/>
      <c r="F10" s="2323"/>
      <c r="G10" s="2323"/>
      <c r="H10" s="2323"/>
      <c r="I10" s="2323"/>
      <c r="J10" s="1970"/>
      <c r="K10" s="19"/>
      <c r="L10" s="19"/>
      <c r="M10" s="19"/>
      <c r="N10" s="19"/>
      <c r="O10" s="19"/>
      <c r="P10" s="19"/>
      <c r="Q10" s="19"/>
      <c r="R10" s="19"/>
      <c r="S10" s="19"/>
      <c r="T10" s="19"/>
      <c r="U10" s="19"/>
      <c r="V10" s="19"/>
      <c r="W10" s="19"/>
      <c r="X10" s="19"/>
      <c r="Y10" s="19"/>
      <c r="Z10" s="19"/>
    </row>
    <row r="11" spans="1:26" ht="14.7" customHeight="1">
      <c r="A11" s="2323" t="s">
        <v>196</v>
      </c>
      <c r="B11" s="2323"/>
      <c r="C11" s="2323"/>
      <c r="D11" s="2323"/>
      <c r="E11" s="2323"/>
      <c r="F11" s="2323"/>
      <c r="G11" s="2323"/>
      <c r="H11" s="2323"/>
      <c r="I11" s="2323"/>
      <c r="J11" s="1970"/>
      <c r="K11" s="19"/>
      <c r="L11" s="19"/>
      <c r="M11" s="19"/>
      <c r="N11" s="19"/>
      <c r="O11" s="19"/>
      <c r="P11" s="19"/>
      <c r="Q11" s="19"/>
      <c r="R11" s="19"/>
      <c r="S11" s="19"/>
      <c r="T11" s="19"/>
      <c r="U11" s="19"/>
      <c r="V11" s="19"/>
      <c r="W11" s="19"/>
      <c r="X11" s="19"/>
      <c r="Y11" s="19"/>
      <c r="Z11" s="19"/>
    </row>
    <row r="12" spans="1:26" ht="15.75" customHeight="1">
      <c r="A12" s="2323" t="s">
        <v>197</v>
      </c>
      <c r="B12" s="2323"/>
      <c r="C12" s="2323"/>
      <c r="D12" s="2323"/>
      <c r="E12" s="2323"/>
      <c r="F12" s="2323"/>
      <c r="G12" s="2323"/>
      <c r="H12" s="2323"/>
      <c r="I12" s="2323"/>
      <c r="J12" s="1970"/>
      <c r="K12" s="19"/>
      <c r="L12" s="19"/>
      <c r="M12" s="19"/>
      <c r="N12" s="19"/>
      <c r="O12" s="19"/>
      <c r="P12" s="19"/>
      <c r="Q12" s="19"/>
      <c r="R12" s="19"/>
      <c r="S12" s="19"/>
      <c r="T12" s="19"/>
      <c r="U12" s="19"/>
      <c r="V12" s="19"/>
      <c r="W12" s="19"/>
      <c r="X12" s="19"/>
      <c r="Y12" s="19"/>
      <c r="Z12" s="19"/>
    </row>
    <row r="13" spans="1:26" ht="213.45" customHeight="1">
      <c r="A13" s="2322" t="s">
        <v>198</v>
      </c>
      <c r="B13" s="2322"/>
      <c r="C13" s="2322"/>
      <c r="D13" s="2322"/>
      <c r="E13" s="2322"/>
      <c r="F13" s="2322"/>
      <c r="G13" s="2322"/>
      <c r="H13" s="2322"/>
      <c r="I13" s="2322"/>
      <c r="J13" s="1970"/>
      <c r="K13" s="19"/>
      <c r="L13" s="19"/>
      <c r="M13" s="19"/>
      <c r="N13" s="19"/>
      <c r="O13" s="19"/>
      <c r="P13" s="19"/>
      <c r="Q13" s="19"/>
      <c r="R13" s="19"/>
      <c r="S13" s="19"/>
      <c r="T13" s="19"/>
      <c r="U13" s="19"/>
      <c r="V13" s="19"/>
      <c r="W13" s="19"/>
      <c r="X13" s="19"/>
      <c r="Y13" s="19"/>
      <c r="Z13" s="19"/>
    </row>
    <row r="14" spans="1:26" ht="14.4">
      <c r="A14" s="7"/>
      <c r="B14" s="8"/>
      <c r="C14" s="8"/>
      <c r="D14" s="8"/>
      <c r="E14" s="8"/>
      <c r="F14" s="7"/>
      <c r="G14" s="72"/>
      <c r="H14" s="1943"/>
      <c r="I14" s="1735"/>
      <c r="J14" s="1970"/>
      <c r="K14" s="19"/>
      <c r="L14" s="19"/>
      <c r="M14" s="19"/>
      <c r="N14" s="19"/>
      <c r="O14" s="19"/>
      <c r="P14" s="19"/>
      <c r="Q14" s="19"/>
      <c r="R14" s="19"/>
      <c r="S14" s="19"/>
      <c r="T14" s="19"/>
      <c r="U14" s="19"/>
      <c r="V14" s="19"/>
      <c r="W14" s="19"/>
      <c r="X14" s="19"/>
      <c r="Y14" s="19"/>
      <c r="Z14" s="19"/>
    </row>
    <row r="15" spans="1:26" ht="45" customHeight="1">
      <c r="A15" s="11" t="s">
        <v>80</v>
      </c>
      <c r="B15" s="10" t="s">
        <v>85</v>
      </c>
      <c r="C15" s="11" t="s">
        <v>199</v>
      </c>
      <c r="D15" s="1763" t="s">
        <v>371</v>
      </c>
      <c r="E15" s="41" t="s">
        <v>200</v>
      </c>
      <c r="F15" s="11" t="s">
        <v>201</v>
      </c>
      <c r="G15" s="11" t="s">
        <v>202</v>
      </c>
      <c r="H15" s="131" t="s">
        <v>389</v>
      </c>
      <c r="I15" s="1390" t="s">
        <v>57</v>
      </c>
      <c r="J15" s="1944" t="s">
        <v>393</v>
      </c>
      <c r="K15" s="48"/>
      <c r="L15" s="48"/>
      <c r="M15" s="48"/>
      <c r="N15" s="48"/>
      <c r="O15" s="48"/>
      <c r="P15" s="48"/>
      <c r="Q15" s="48"/>
      <c r="R15" s="48"/>
      <c r="S15" s="48"/>
      <c r="T15" s="48"/>
      <c r="U15" s="48"/>
      <c r="V15" s="48"/>
      <c r="W15" s="48"/>
      <c r="X15" s="48"/>
      <c r="Y15" s="48"/>
      <c r="Z15" s="48"/>
    </row>
    <row r="16" spans="1:26" ht="25.2" customHeight="1">
      <c r="A16" s="160" t="s">
        <v>584</v>
      </c>
      <c r="B16" s="1809" t="s">
        <v>456</v>
      </c>
      <c r="C16" s="1856" t="s">
        <v>459</v>
      </c>
      <c r="D16" s="1804" t="s">
        <v>561</v>
      </c>
      <c r="E16" s="1804"/>
      <c r="F16" s="1766" t="s">
        <v>585</v>
      </c>
      <c r="G16" s="1809">
        <v>50</v>
      </c>
      <c r="H16" s="1809"/>
      <c r="I16" s="1792">
        <f t="shared" ref="I16:I27" si="0">G16</f>
        <v>50</v>
      </c>
      <c r="J16" s="1945" t="s">
        <v>423</v>
      </c>
      <c r="K16" s="152"/>
      <c r="L16" s="152"/>
      <c r="M16" s="152"/>
      <c r="N16" s="152"/>
      <c r="O16" s="152"/>
      <c r="P16" s="152"/>
      <c r="Q16" s="152"/>
      <c r="R16" s="152"/>
      <c r="S16" s="152"/>
      <c r="T16" s="152"/>
      <c r="U16" s="152"/>
      <c r="V16" s="152"/>
      <c r="W16" s="152"/>
      <c r="X16" s="152"/>
      <c r="Y16" s="152"/>
      <c r="Z16" s="152"/>
    </row>
    <row r="17" spans="1:26" ht="25.2" customHeight="1">
      <c r="A17" s="1751" t="str">
        <f t="shared" ref="A17:A27" si="1">$A$16</f>
        <v>ANTONESCU ELISABETA</v>
      </c>
      <c r="B17" s="1801" t="str">
        <f t="shared" ref="B17:B27" si="2">$B$16</f>
        <v>FMED2</v>
      </c>
      <c r="C17" s="1912" t="str">
        <f>$C$16</f>
        <v>Medicina</v>
      </c>
      <c r="D17" s="1803" t="str">
        <f t="shared" ref="D17:D27" si="3">$D$16</f>
        <v>WOS</v>
      </c>
      <c r="E17" s="1803"/>
      <c r="F17" s="1766" t="s">
        <v>586</v>
      </c>
      <c r="G17" s="1874">
        <v>50</v>
      </c>
      <c r="H17" s="1875"/>
      <c r="I17" s="1792">
        <f t="shared" si="0"/>
        <v>50</v>
      </c>
      <c r="J17" s="1945" t="s">
        <v>423</v>
      </c>
      <c r="K17" s="152"/>
      <c r="L17" s="152"/>
      <c r="M17" s="152"/>
      <c r="N17" s="152"/>
      <c r="O17" s="152"/>
      <c r="P17" s="152"/>
      <c r="Q17" s="152"/>
      <c r="R17" s="152"/>
      <c r="S17" s="152"/>
      <c r="T17" s="152"/>
      <c r="U17" s="152"/>
      <c r="V17" s="152"/>
      <c r="W17" s="152"/>
      <c r="X17" s="152"/>
      <c r="Y17" s="152"/>
      <c r="Z17" s="152"/>
    </row>
    <row r="18" spans="1:26" ht="25.2" customHeight="1">
      <c r="A18" s="1751" t="str">
        <f t="shared" si="1"/>
        <v>ANTONESCU ELISABETA</v>
      </c>
      <c r="B18" s="1801" t="str">
        <f t="shared" si="2"/>
        <v>FMED2</v>
      </c>
      <c r="C18" s="1912" t="s">
        <v>587</v>
      </c>
      <c r="D18" s="1803" t="str">
        <f t="shared" si="3"/>
        <v>WOS</v>
      </c>
      <c r="E18" s="1803"/>
      <c r="F18" s="1766" t="s">
        <v>588</v>
      </c>
      <c r="G18" s="1874">
        <v>50</v>
      </c>
      <c r="H18" s="1875"/>
      <c r="I18" s="1792">
        <f t="shared" si="0"/>
        <v>50</v>
      </c>
      <c r="J18" s="1945" t="s">
        <v>423</v>
      </c>
      <c r="K18" s="152"/>
      <c r="L18" s="152"/>
      <c r="M18" s="152"/>
      <c r="N18" s="152"/>
      <c r="O18" s="152"/>
      <c r="P18" s="152"/>
      <c r="Q18" s="152"/>
      <c r="R18" s="152"/>
      <c r="S18" s="152"/>
      <c r="T18" s="152"/>
      <c r="U18" s="152"/>
      <c r="V18" s="152"/>
      <c r="W18" s="152"/>
      <c r="X18" s="152"/>
      <c r="Y18" s="152"/>
      <c r="Z18" s="152"/>
    </row>
    <row r="19" spans="1:26" ht="25.2" customHeight="1">
      <c r="A19" s="1751" t="str">
        <f t="shared" si="1"/>
        <v>ANTONESCU ELISABETA</v>
      </c>
      <c r="B19" s="1801" t="str">
        <f t="shared" si="2"/>
        <v>FMED2</v>
      </c>
      <c r="C19" s="1856" t="s">
        <v>589</v>
      </c>
      <c r="D19" s="1803" t="str">
        <f t="shared" si="3"/>
        <v>WOS</v>
      </c>
      <c r="E19" s="1803"/>
      <c r="F19" s="1766" t="s">
        <v>590</v>
      </c>
      <c r="G19" s="1874">
        <v>50</v>
      </c>
      <c r="H19" s="1875"/>
      <c r="I19" s="1792">
        <f t="shared" si="0"/>
        <v>50</v>
      </c>
      <c r="J19" s="1945" t="s">
        <v>423</v>
      </c>
      <c r="K19" s="152"/>
      <c r="L19" s="152"/>
      <c r="M19" s="152"/>
      <c r="N19" s="152"/>
      <c r="O19" s="152"/>
      <c r="P19" s="152"/>
      <c r="Q19" s="152"/>
      <c r="R19" s="152"/>
      <c r="S19" s="152"/>
      <c r="T19" s="152"/>
      <c r="U19" s="152"/>
      <c r="V19" s="152"/>
      <c r="W19" s="152"/>
      <c r="X19" s="152"/>
      <c r="Y19" s="152"/>
      <c r="Z19" s="152"/>
    </row>
    <row r="20" spans="1:26" ht="25.2" customHeight="1">
      <c r="A20" s="1751" t="str">
        <f t="shared" si="1"/>
        <v>ANTONESCU ELISABETA</v>
      </c>
      <c r="B20" s="1801" t="str">
        <f t="shared" si="2"/>
        <v>FMED2</v>
      </c>
      <c r="C20" s="1802" t="s">
        <v>589</v>
      </c>
      <c r="D20" s="1804" t="str">
        <f t="shared" si="3"/>
        <v>WOS</v>
      </c>
      <c r="E20" s="1804"/>
      <c r="F20" s="1766" t="s">
        <v>591</v>
      </c>
      <c r="G20" s="1854">
        <v>50</v>
      </c>
      <c r="H20" s="1914"/>
      <c r="I20" s="1792">
        <f t="shared" si="0"/>
        <v>50</v>
      </c>
      <c r="J20" s="1945" t="s">
        <v>423</v>
      </c>
      <c r="K20" s="152"/>
      <c r="L20" s="152"/>
      <c r="M20" s="152"/>
      <c r="N20" s="152"/>
      <c r="O20" s="152"/>
      <c r="P20" s="152"/>
      <c r="Q20" s="152"/>
      <c r="R20" s="152"/>
      <c r="S20" s="152"/>
      <c r="T20" s="152"/>
      <c r="U20" s="152"/>
      <c r="V20" s="152"/>
      <c r="W20" s="152"/>
      <c r="X20" s="152"/>
      <c r="Y20" s="152"/>
      <c r="Z20" s="152"/>
    </row>
    <row r="21" spans="1:26" ht="25.2" customHeight="1">
      <c r="A21" s="1751" t="str">
        <f t="shared" si="1"/>
        <v>ANTONESCU ELISABETA</v>
      </c>
      <c r="B21" s="1801" t="str">
        <f t="shared" si="2"/>
        <v>FMED2</v>
      </c>
      <c r="C21" s="1802" t="s">
        <v>589</v>
      </c>
      <c r="D21" s="1804" t="str">
        <f t="shared" si="3"/>
        <v>WOS</v>
      </c>
      <c r="E21" s="1804"/>
      <c r="F21" s="1813" t="s">
        <v>592</v>
      </c>
      <c r="G21" s="1854">
        <v>50</v>
      </c>
      <c r="H21" s="1914"/>
      <c r="I21" s="1792">
        <f t="shared" si="0"/>
        <v>50</v>
      </c>
      <c r="J21" s="1945" t="s">
        <v>423</v>
      </c>
      <c r="K21" s="152"/>
      <c r="L21" s="152"/>
      <c r="M21" s="152"/>
      <c r="N21" s="152"/>
      <c r="O21" s="152"/>
      <c r="P21" s="152"/>
      <c r="Q21" s="152"/>
      <c r="R21" s="152"/>
      <c r="S21" s="152"/>
      <c r="T21" s="152"/>
      <c r="U21" s="152"/>
      <c r="V21" s="152"/>
      <c r="W21" s="152"/>
      <c r="X21" s="152"/>
      <c r="Y21" s="152"/>
      <c r="Z21" s="152"/>
    </row>
    <row r="22" spans="1:26" ht="25.2" customHeight="1">
      <c r="A22" s="1751" t="str">
        <f t="shared" si="1"/>
        <v>ANTONESCU ELISABETA</v>
      </c>
      <c r="B22" s="1801" t="str">
        <f t="shared" si="2"/>
        <v>FMED2</v>
      </c>
      <c r="C22" s="1802" t="s">
        <v>589</v>
      </c>
      <c r="D22" s="1804" t="str">
        <f t="shared" si="3"/>
        <v>WOS</v>
      </c>
      <c r="E22" s="1804"/>
      <c r="F22" s="1813" t="s">
        <v>593</v>
      </c>
      <c r="G22" s="1854">
        <v>50</v>
      </c>
      <c r="H22" s="1914"/>
      <c r="I22" s="1792">
        <f t="shared" si="0"/>
        <v>50</v>
      </c>
      <c r="J22" s="1945" t="s">
        <v>423</v>
      </c>
      <c r="K22" s="152"/>
      <c r="L22" s="152"/>
      <c r="M22" s="152"/>
      <c r="N22" s="152"/>
      <c r="O22" s="152"/>
      <c r="P22" s="152"/>
      <c r="Q22" s="152"/>
      <c r="R22" s="152"/>
      <c r="S22" s="152"/>
      <c r="T22" s="152"/>
      <c r="U22" s="152"/>
      <c r="V22" s="152"/>
      <c r="W22" s="152"/>
      <c r="X22" s="152"/>
      <c r="Y22" s="152"/>
      <c r="Z22" s="152"/>
    </row>
    <row r="23" spans="1:26" ht="25.2" customHeight="1">
      <c r="A23" s="1751" t="str">
        <f t="shared" si="1"/>
        <v>ANTONESCU ELISABETA</v>
      </c>
      <c r="B23" s="1801" t="str">
        <f t="shared" si="2"/>
        <v>FMED2</v>
      </c>
      <c r="C23" s="1802" t="s">
        <v>594</v>
      </c>
      <c r="D23" s="1804" t="str">
        <f t="shared" si="3"/>
        <v>WOS</v>
      </c>
      <c r="E23" s="1804"/>
      <c r="F23" s="1813" t="s">
        <v>595</v>
      </c>
      <c r="G23" s="1854">
        <v>50</v>
      </c>
      <c r="H23" s="1914"/>
      <c r="I23" s="1792">
        <f t="shared" si="0"/>
        <v>50</v>
      </c>
      <c r="J23" s="1945" t="s">
        <v>423</v>
      </c>
      <c r="K23" s="152"/>
      <c r="L23" s="152"/>
      <c r="M23" s="152"/>
      <c r="N23" s="152"/>
      <c r="O23" s="152"/>
      <c r="P23" s="152"/>
      <c r="Q23" s="152"/>
      <c r="R23" s="152"/>
      <c r="S23" s="152"/>
      <c r="T23" s="152"/>
      <c r="U23" s="152"/>
      <c r="V23" s="152"/>
      <c r="W23" s="152"/>
      <c r="X23" s="152"/>
      <c r="Y23" s="152"/>
      <c r="Z23" s="152"/>
    </row>
    <row r="24" spans="1:26" ht="25.2" customHeight="1">
      <c r="A24" s="1751" t="str">
        <f t="shared" si="1"/>
        <v>ANTONESCU ELISABETA</v>
      </c>
      <c r="B24" s="1801" t="str">
        <f t="shared" si="2"/>
        <v>FMED2</v>
      </c>
      <c r="C24" s="1802" t="s">
        <v>596</v>
      </c>
      <c r="D24" s="1804" t="str">
        <f t="shared" si="3"/>
        <v>WOS</v>
      </c>
      <c r="E24" s="1804"/>
      <c r="F24" s="1813" t="s">
        <v>597</v>
      </c>
      <c r="G24" s="1854">
        <v>50</v>
      </c>
      <c r="H24" s="1914"/>
      <c r="I24" s="1792">
        <f t="shared" si="0"/>
        <v>50</v>
      </c>
      <c r="J24" s="1945" t="s">
        <v>423</v>
      </c>
      <c r="K24" s="152"/>
      <c r="L24" s="152"/>
      <c r="M24" s="152"/>
      <c r="N24" s="152"/>
      <c r="O24" s="152"/>
      <c r="P24" s="152"/>
      <c r="Q24" s="152"/>
      <c r="R24" s="152"/>
      <c r="S24" s="152"/>
      <c r="T24" s="152"/>
      <c r="U24" s="152"/>
      <c r="V24" s="152"/>
      <c r="W24" s="152"/>
      <c r="X24" s="152"/>
      <c r="Y24" s="152"/>
      <c r="Z24" s="152"/>
    </row>
    <row r="25" spans="1:26" ht="25.2" customHeight="1">
      <c r="A25" s="1751" t="str">
        <f t="shared" si="1"/>
        <v>ANTONESCU ELISABETA</v>
      </c>
      <c r="B25" s="1801" t="str">
        <f t="shared" si="2"/>
        <v>FMED2</v>
      </c>
      <c r="C25" s="1802" t="s">
        <v>598</v>
      </c>
      <c r="D25" s="1804" t="str">
        <f t="shared" si="3"/>
        <v>WOS</v>
      </c>
      <c r="E25" s="1804"/>
      <c r="F25" s="1813" t="s">
        <v>599</v>
      </c>
      <c r="G25" s="1854">
        <v>50</v>
      </c>
      <c r="H25" s="1914"/>
      <c r="I25" s="1792">
        <f t="shared" si="0"/>
        <v>50</v>
      </c>
      <c r="J25" s="1945" t="s">
        <v>423</v>
      </c>
      <c r="K25" s="152"/>
      <c r="L25" s="152"/>
      <c r="M25" s="152"/>
      <c r="N25" s="152"/>
      <c r="O25" s="152"/>
      <c r="P25" s="152"/>
      <c r="Q25" s="152"/>
      <c r="R25" s="152"/>
      <c r="S25" s="152"/>
      <c r="T25" s="152"/>
      <c r="U25" s="152"/>
      <c r="V25" s="152"/>
      <c r="W25" s="152"/>
      <c r="X25" s="152"/>
      <c r="Y25" s="152"/>
      <c r="Z25" s="152"/>
    </row>
    <row r="26" spans="1:26" ht="25.2" customHeight="1">
      <c r="A26" s="1751" t="str">
        <f t="shared" si="1"/>
        <v>ANTONESCU ELISABETA</v>
      </c>
      <c r="B26" s="1801" t="str">
        <f t="shared" si="2"/>
        <v>FMED2</v>
      </c>
      <c r="C26" s="1802" t="s">
        <v>600</v>
      </c>
      <c r="D26" s="1804" t="str">
        <f t="shared" si="3"/>
        <v>WOS</v>
      </c>
      <c r="E26" s="1804"/>
      <c r="F26" s="1813" t="s">
        <v>601</v>
      </c>
      <c r="G26" s="1854">
        <v>50</v>
      </c>
      <c r="H26" s="1914"/>
      <c r="I26" s="1792">
        <f t="shared" si="0"/>
        <v>50</v>
      </c>
      <c r="J26" s="1945" t="s">
        <v>423</v>
      </c>
      <c r="K26" s="152"/>
      <c r="L26" s="152"/>
      <c r="M26" s="152"/>
      <c r="N26" s="152"/>
      <c r="O26" s="152"/>
      <c r="P26" s="152"/>
      <c r="Q26" s="152"/>
      <c r="R26" s="152"/>
      <c r="S26" s="152"/>
      <c r="T26" s="152"/>
      <c r="U26" s="152"/>
      <c r="V26" s="152"/>
      <c r="W26" s="152"/>
      <c r="X26" s="152"/>
      <c r="Y26" s="152"/>
      <c r="Z26" s="152"/>
    </row>
    <row r="27" spans="1:26" ht="25.2" customHeight="1">
      <c r="A27" s="1751" t="str">
        <f t="shared" si="1"/>
        <v>ANTONESCU ELISABETA</v>
      </c>
      <c r="B27" s="1801" t="str">
        <f t="shared" si="2"/>
        <v>FMED2</v>
      </c>
      <c r="C27" s="1802" t="s">
        <v>598</v>
      </c>
      <c r="D27" s="1802" t="str">
        <f t="shared" si="3"/>
        <v>WOS</v>
      </c>
      <c r="E27" s="1802"/>
      <c r="F27" s="1915" t="s">
        <v>602</v>
      </c>
      <c r="G27" s="1926">
        <v>50</v>
      </c>
      <c r="H27" s="1836"/>
      <c r="I27" s="1792">
        <f t="shared" si="0"/>
        <v>50</v>
      </c>
      <c r="J27" s="1945" t="s">
        <v>423</v>
      </c>
      <c r="K27" s="152"/>
      <c r="L27" s="152"/>
      <c r="M27" s="152"/>
      <c r="N27" s="152"/>
      <c r="O27" s="152"/>
      <c r="P27" s="152"/>
      <c r="Q27" s="152"/>
      <c r="R27" s="152"/>
      <c r="S27" s="152"/>
      <c r="T27" s="152"/>
      <c r="U27" s="152"/>
      <c r="V27" s="152"/>
      <c r="W27" s="152"/>
      <c r="X27" s="152"/>
      <c r="Y27" s="152"/>
      <c r="Z27" s="152"/>
    </row>
    <row r="28" spans="1:26" ht="25.2" customHeight="1">
      <c r="A28" s="1751" t="str">
        <f t="shared" ref="A28:B30" si="4">A27</f>
        <v>ANTONESCU ELISABETA</v>
      </c>
      <c r="B28" s="1801" t="str">
        <f t="shared" si="4"/>
        <v>FMED2</v>
      </c>
      <c r="C28" s="1802" t="s">
        <v>596</v>
      </c>
      <c r="D28" s="1802" t="str">
        <f t="shared" ref="D28:D30" si="5">D24</f>
        <v>WOS</v>
      </c>
      <c r="E28" s="1802"/>
      <c r="F28" s="1915" t="s">
        <v>603</v>
      </c>
      <c r="G28" s="1926">
        <v>50</v>
      </c>
      <c r="H28" s="1836"/>
      <c r="I28" s="1792">
        <v>50</v>
      </c>
      <c r="J28" s="1945" t="s">
        <v>423</v>
      </c>
      <c r="K28" s="152"/>
      <c r="L28" s="152"/>
      <c r="M28" s="152"/>
      <c r="N28" s="152"/>
      <c r="O28" s="152"/>
      <c r="P28" s="152"/>
      <c r="Q28" s="152"/>
      <c r="R28" s="152"/>
      <c r="S28" s="152"/>
      <c r="T28" s="152"/>
      <c r="U28" s="152"/>
      <c r="V28" s="152"/>
      <c r="W28" s="152"/>
      <c r="X28" s="152"/>
      <c r="Y28" s="152"/>
      <c r="Z28" s="152"/>
    </row>
    <row r="29" spans="1:26" ht="25.2" customHeight="1">
      <c r="A29" s="1751" t="str">
        <f t="shared" si="4"/>
        <v>ANTONESCU ELISABETA</v>
      </c>
      <c r="B29" s="1801" t="str">
        <f t="shared" si="4"/>
        <v>FMED2</v>
      </c>
      <c r="C29" s="1802" t="s">
        <v>596</v>
      </c>
      <c r="D29" s="1802" t="str">
        <f t="shared" si="5"/>
        <v>WOS</v>
      </c>
      <c r="E29" s="1802"/>
      <c r="F29" s="1915" t="s">
        <v>604</v>
      </c>
      <c r="G29" s="1926">
        <v>50</v>
      </c>
      <c r="H29" s="1836"/>
      <c r="I29" s="1792">
        <v>50</v>
      </c>
      <c r="J29" s="1945" t="s">
        <v>423</v>
      </c>
      <c r="K29" s="152"/>
      <c r="L29" s="152"/>
      <c r="M29" s="152"/>
      <c r="N29" s="152"/>
      <c r="O29" s="152"/>
      <c r="P29" s="152"/>
      <c r="Q29" s="152"/>
      <c r="R29" s="152"/>
      <c r="S29" s="152"/>
      <c r="T29" s="152"/>
      <c r="U29" s="152"/>
      <c r="V29" s="152"/>
      <c r="W29" s="152"/>
      <c r="X29" s="152"/>
      <c r="Y29" s="152"/>
      <c r="Z29" s="152"/>
    </row>
    <row r="30" spans="1:26" ht="25.2" customHeight="1">
      <c r="A30" s="1751" t="str">
        <f t="shared" si="4"/>
        <v>ANTONESCU ELISABETA</v>
      </c>
      <c r="B30" s="1801" t="str">
        <f t="shared" si="4"/>
        <v>FMED2</v>
      </c>
      <c r="C30" s="1802" t="s">
        <v>596</v>
      </c>
      <c r="D30" s="1802" t="str">
        <f t="shared" si="5"/>
        <v>WOS</v>
      </c>
      <c r="E30" s="1802"/>
      <c r="F30" s="1915" t="s">
        <v>602</v>
      </c>
      <c r="G30" s="1926">
        <v>50</v>
      </c>
      <c r="H30" s="1836"/>
      <c r="I30" s="1792">
        <v>50</v>
      </c>
      <c r="J30" s="1945" t="s">
        <v>423</v>
      </c>
      <c r="K30" s="152"/>
      <c r="L30" s="152"/>
      <c r="M30" s="152"/>
      <c r="N30" s="152"/>
      <c r="O30" s="152"/>
      <c r="P30" s="152"/>
      <c r="Q30" s="152"/>
      <c r="R30" s="152"/>
      <c r="S30" s="152"/>
      <c r="T30" s="152"/>
      <c r="U30" s="152"/>
      <c r="V30" s="152"/>
      <c r="W30" s="152"/>
      <c r="X30" s="152"/>
      <c r="Y30" s="152"/>
      <c r="Z30" s="152"/>
    </row>
    <row r="31" spans="1:26" ht="25.2" customHeight="1">
      <c r="A31" s="1751" t="s">
        <v>584</v>
      </c>
      <c r="B31" s="1801" t="s">
        <v>456</v>
      </c>
      <c r="C31" s="1802" t="s">
        <v>605</v>
      </c>
      <c r="D31" s="1802" t="s">
        <v>606</v>
      </c>
      <c r="E31" s="1802" t="s">
        <v>607</v>
      </c>
      <c r="F31" s="1915" t="s">
        <v>608</v>
      </c>
      <c r="G31" s="1946">
        <v>100</v>
      </c>
      <c r="H31" s="1916" t="s">
        <v>609</v>
      </c>
      <c r="I31" s="1792">
        <v>100</v>
      </c>
      <c r="J31" s="1945" t="s">
        <v>423</v>
      </c>
      <c r="K31" s="152"/>
      <c r="L31" s="152"/>
      <c r="M31" s="152"/>
      <c r="N31" s="152"/>
      <c r="O31" s="152"/>
      <c r="P31" s="152"/>
      <c r="Q31" s="152"/>
      <c r="R31" s="152"/>
      <c r="S31" s="152"/>
      <c r="T31" s="152"/>
      <c r="U31" s="152"/>
      <c r="V31" s="152"/>
      <c r="W31" s="152"/>
      <c r="X31" s="152"/>
      <c r="Y31" s="152"/>
      <c r="Z31" s="152"/>
    </row>
    <row r="32" spans="1:26" ht="25.2" customHeight="1">
      <c r="A32" s="1751" t="str">
        <f>$A$28</f>
        <v>ANTONESCU ELISABETA</v>
      </c>
      <c r="B32" s="1801" t="s">
        <v>456</v>
      </c>
      <c r="C32" s="1802" t="s">
        <v>605</v>
      </c>
      <c r="D32" s="1802" t="s">
        <v>606</v>
      </c>
      <c r="E32" s="1802" t="s">
        <v>607</v>
      </c>
      <c r="F32" s="1802" t="s">
        <v>610</v>
      </c>
      <c r="G32" s="1946" t="s">
        <v>611</v>
      </c>
      <c r="H32" s="1836"/>
      <c r="I32" s="1792">
        <v>240</v>
      </c>
      <c r="J32" s="1945" t="s">
        <v>423</v>
      </c>
      <c r="K32" s="152"/>
      <c r="L32" s="152"/>
      <c r="M32" s="152"/>
      <c r="N32" s="152"/>
      <c r="O32" s="152"/>
      <c r="P32" s="152"/>
      <c r="Q32" s="152"/>
      <c r="R32" s="152"/>
      <c r="S32" s="152"/>
      <c r="T32" s="152"/>
      <c r="U32" s="152"/>
      <c r="V32" s="152"/>
      <c r="W32" s="152"/>
      <c r="X32" s="152"/>
      <c r="Y32" s="152"/>
      <c r="Z32" s="152"/>
    </row>
    <row r="33" spans="1:26" ht="25.2" customHeight="1">
      <c r="A33" s="1752" t="s">
        <v>880</v>
      </c>
      <c r="B33" s="1784" t="s">
        <v>456</v>
      </c>
      <c r="C33" s="1917" t="s">
        <v>706</v>
      </c>
      <c r="D33" s="1918" t="s">
        <v>561</v>
      </c>
      <c r="E33" s="1771" t="s">
        <v>881</v>
      </c>
      <c r="F33" s="1917" t="s">
        <v>882</v>
      </c>
      <c r="G33" s="1923">
        <v>50</v>
      </c>
      <c r="H33" s="1785">
        <v>12</v>
      </c>
      <c r="I33" s="1924">
        <v>100</v>
      </c>
      <c r="J33" s="1947" t="s">
        <v>703</v>
      </c>
      <c r="K33" s="152"/>
      <c r="L33" s="152"/>
      <c r="M33" s="152"/>
      <c r="N33" s="152"/>
      <c r="O33" s="152"/>
      <c r="P33" s="152"/>
      <c r="Q33" s="152"/>
      <c r="R33" s="152"/>
      <c r="S33" s="152"/>
      <c r="T33" s="152"/>
      <c r="U33" s="152"/>
      <c r="V33" s="152"/>
      <c r="W33" s="152"/>
      <c r="X33" s="152"/>
      <c r="Y33" s="152"/>
      <c r="Z33" s="152"/>
    </row>
    <row r="34" spans="1:26" ht="25.2" customHeight="1">
      <c r="A34" s="160" t="s">
        <v>880</v>
      </c>
      <c r="B34" s="1809" t="s">
        <v>456</v>
      </c>
      <c r="C34" s="1809" t="s">
        <v>883</v>
      </c>
      <c r="D34" s="1804" t="s">
        <v>561</v>
      </c>
      <c r="E34" s="1804" t="s">
        <v>884</v>
      </c>
      <c r="F34" s="1804" t="s">
        <v>885</v>
      </c>
      <c r="G34" s="1809">
        <v>50</v>
      </c>
      <c r="H34" s="1809"/>
      <c r="I34" s="1792">
        <v>50</v>
      </c>
      <c r="J34" s="1947" t="s">
        <v>703</v>
      </c>
      <c r="K34" s="152"/>
      <c r="L34" s="152"/>
      <c r="M34" s="152"/>
      <c r="N34" s="152"/>
      <c r="O34" s="152"/>
      <c r="P34" s="152"/>
      <c r="Q34" s="152"/>
      <c r="R34" s="152"/>
      <c r="S34" s="152"/>
      <c r="T34" s="152"/>
      <c r="U34" s="152"/>
      <c r="V34" s="152"/>
      <c r="W34" s="152"/>
      <c r="X34" s="152"/>
      <c r="Y34" s="152"/>
      <c r="Z34" s="152"/>
    </row>
    <row r="35" spans="1:26" ht="25.2" customHeight="1">
      <c r="A35" s="160" t="s">
        <v>880</v>
      </c>
      <c r="B35" s="1809" t="s">
        <v>456</v>
      </c>
      <c r="C35" s="1802" t="s">
        <v>886</v>
      </c>
      <c r="D35" s="1804" t="s">
        <v>561</v>
      </c>
      <c r="E35" s="1794" t="s">
        <v>887</v>
      </c>
      <c r="F35" s="1803" t="s">
        <v>888</v>
      </c>
      <c r="G35" s="1809">
        <v>50</v>
      </c>
      <c r="H35" s="1809"/>
      <c r="I35" s="1792">
        <v>50</v>
      </c>
      <c r="J35" s="1947" t="s">
        <v>703</v>
      </c>
      <c r="K35" s="152"/>
      <c r="L35" s="152"/>
      <c r="M35" s="152"/>
      <c r="N35" s="152"/>
      <c r="O35" s="152"/>
      <c r="P35" s="152"/>
      <c r="Q35" s="152"/>
      <c r="R35" s="152"/>
      <c r="S35" s="152"/>
      <c r="T35" s="152"/>
      <c r="U35" s="152"/>
      <c r="V35" s="152"/>
      <c r="W35" s="152"/>
      <c r="X35" s="152"/>
      <c r="Y35" s="152"/>
      <c r="Z35" s="152"/>
    </row>
    <row r="36" spans="1:26" ht="25.2" customHeight="1">
      <c r="A36" s="160" t="s">
        <v>880</v>
      </c>
      <c r="B36" s="1809" t="s">
        <v>456</v>
      </c>
      <c r="C36" s="1809" t="s">
        <v>883</v>
      </c>
      <c r="D36" s="1804" t="s">
        <v>561</v>
      </c>
      <c r="E36" s="1804" t="s">
        <v>884</v>
      </c>
      <c r="F36" s="1804" t="s">
        <v>889</v>
      </c>
      <c r="G36" s="1809">
        <v>50</v>
      </c>
      <c r="H36" s="1809"/>
      <c r="I36" s="1792">
        <v>50</v>
      </c>
      <c r="J36" s="1947" t="s">
        <v>703</v>
      </c>
      <c r="K36" s="152"/>
      <c r="L36" s="152"/>
      <c r="M36" s="152"/>
      <c r="N36" s="152"/>
      <c r="O36" s="152"/>
      <c r="P36" s="152"/>
      <c r="Q36" s="152"/>
      <c r="R36" s="152"/>
      <c r="S36" s="152"/>
      <c r="T36" s="152"/>
      <c r="U36" s="152"/>
      <c r="V36" s="152"/>
      <c r="W36" s="152"/>
      <c r="X36" s="152"/>
      <c r="Y36" s="152"/>
      <c r="Z36" s="152"/>
    </row>
    <row r="37" spans="1:26" ht="25.2" customHeight="1">
      <c r="A37" s="160" t="s">
        <v>880</v>
      </c>
      <c r="B37" s="1809" t="s">
        <v>456</v>
      </c>
      <c r="C37" s="1809" t="s">
        <v>883</v>
      </c>
      <c r="D37" s="1804" t="s">
        <v>561</v>
      </c>
      <c r="E37" s="1804" t="s">
        <v>884</v>
      </c>
      <c r="F37" s="1804" t="s">
        <v>890</v>
      </c>
      <c r="G37" s="1809">
        <v>50</v>
      </c>
      <c r="H37" s="1809"/>
      <c r="I37" s="1792">
        <v>50</v>
      </c>
      <c r="J37" s="1947" t="s">
        <v>703</v>
      </c>
      <c r="K37" s="152"/>
      <c r="L37" s="152"/>
      <c r="M37" s="152"/>
      <c r="N37" s="152"/>
      <c r="O37" s="152"/>
      <c r="P37" s="152"/>
      <c r="Q37" s="152"/>
      <c r="R37" s="152"/>
      <c r="S37" s="152"/>
      <c r="T37" s="152"/>
      <c r="U37" s="152"/>
      <c r="V37" s="152"/>
      <c r="W37" s="152"/>
      <c r="X37" s="152"/>
      <c r="Y37" s="152"/>
      <c r="Z37" s="152"/>
    </row>
    <row r="38" spans="1:26" ht="25.2" customHeight="1">
      <c r="A38" s="160" t="s">
        <v>880</v>
      </c>
      <c r="B38" s="1809" t="s">
        <v>456</v>
      </c>
      <c r="C38" s="1809" t="s">
        <v>883</v>
      </c>
      <c r="D38" s="1804" t="s">
        <v>561</v>
      </c>
      <c r="E38" s="1804" t="s">
        <v>884</v>
      </c>
      <c r="F38" s="1804" t="s">
        <v>891</v>
      </c>
      <c r="G38" s="1809">
        <v>50</v>
      </c>
      <c r="H38" s="1809"/>
      <c r="I38" s="1792">
        <v>50</v>
      </c>
      <c r="J38" s="1947" t="s">
        <v>703</v>
      </c>
      <c r="K38" s="152"/>
      <c r="L38" s="152"/>
      <c r="M38" s="152"/>
      <c r="N38" s="152"/>
      <c r="O38" s="152"/>
      <c r="P38" s="152"/>
      <c r="Q38" s="152"/>
      <c r="R38" s="152"/>
      <c r="S38" s="152"/>
      <c r="T38" s="152"/>
      <c r="U38" s="152"/>
      <c r="V38" s="152"/>
      <c r="W38" s="152"/>
      <c r="X38" s="152"/>
      <c r="Y38" s="152"/>
      <c r="Z38" s="152"/>
    </row>
    <row r="39" spans="1:26" ht="25.2" customHeight="1">
      <c r="A39" s="160" t="s">
        <v>880</v>
      </c>
      <c r="B39" s="1809" t="s">
        <v>456</v>
      </c>
      <c r="C39" s="1802" t="s">
        <v>722</v>
      </c>
      <c r="D39" s="1804" t="s">
        <v>561</v>
      </c>
      <c r="E39" s="1804" t="s">
        <v>892</v>
      </c>
      <c r="F39" s="1804" t="s">
        <v>893</v>
      </c>
      <c r="G39" s="1809">
        <v>50</v>
      </c>
      <c r="H39" s="1809"/>
      <c r="I39" s="1792">
        <v>50</v>
      </c>
      <c r="J39" s="1947" t="s">
        <v>703</v>
      </c>
      <c r="K39" s="152"/>
      <c r="L39" s="152"/>
      <c r="M39" s="152"/>
      <c r="N39" s="152"/>
      <c r="O39" s="152"/>
      <c r="P39" s="152"/>
      <c r="Q39" s="152"/>
      <c r="R39" s="152"/>
      <c r="S39" s="152"/>
      <c r="T39" s="152"/>
      <c r="U39" s="152"/>
      <c r="V39" s="152"/>
      <c r="W39" s="152"/>
      <c r="X39" s="152"/>
      <c r="Y39" s="152"/>
      <c r="Z39" s="152"/>
    </row>
    <row r="40" spans="1:26" ht="25.2" customHeight="1">
      <c r="A40" s="160" t="s">
        <v>880</v>
      </c>
      <c r="B40" s="1809" t="s">
        <v>456</v>
      </c>
      <c r="C40" s="1802" t="s">
        <v>894</v>
      </c>
      <c r="D40" s="1804" t="s">
        <v>561</v>
      </c>
      <c r="E40" s="1804" t="s">
        <v>895</v>
      </c>
      <c r="F40" s="1804" t="s">
        <v>896</v>
      </c>
      <c r="G40" s="1809">
        <v>50</v>
      </c>
      <c r="H40" s="1809"/>
      <c r="I40" s="1792">
        <v>50</v>
      </c>
      <c r="J40" s="1947" t="s">
        <v>703</v>
      </c>
      <c r="K40" s="152"/>
      <c r="L40" s="152"/>
      <c r="M40" s="152"/>
      <c r="N40" s="152"/>
      <c r="O40" s="152"/>
      <c r="P40" s="152"/>
      <c r="Q40" s="152"/>
      <c r="R40" s="152"/>
      <c r="S40" s="152"/>
      <c r="T40" s="152"/>
      <c r="U40" s="152"/>
      <c r="V40" s="152"/>
      <c r="W40" s="152"/>
      <c r="X40" s="152"/>
      <c r="Y40" s="152"/>
      <c r="Z40" s="152"/>
    </row>
    <row r="41" spans="1:26" ht="25.2" customHeight="1">
      <c r="A41" s="160" t="s">
        <v>880</v>
      </c>
      <c r="B41" s="1809" t="s">
        <v>456</v>
      </c>
      <c r="C41" s="1802" t="s">
        <v>894</v>
      </c>
      <c r="D41" s="1804" t="s">
        <v>561</v>
      </c>
      <c r="E41" s="1804" t="s">
        <v>895</v>
      </c>
      <c r="F41" s="1804" t="s">
        <v>897</v>
      </c>
      <c r="G41" s="1809">
        <v>50</v>
      </c>
      <c r="H41" s="1809"/>
      <c r="I41" s="1792">
        <v>50</v>
      </c>
      <c r="J41" s="1947" t="s">
        <v>703</v>
      </c>
      <c r="K41" s="152"/>
      <c r="L41" s="152"/>
      <c r="M41" s="152"/>
      <c r="N41" s="152"/>
      <c r="O41" s="152"/>
      <c r="P41" s="152"/>
      <c r="Q41" s="152"/>
      <c r="R41" s="152"/>
      <c r="S41" s="152"/>
      <c r="T41" s="152"/>
      <c r="U41" s="152"/>
      <c r="V41" s="152"/>
      <c r="W41" s="152"/>
      <c r="X41" s="152"/>
      <c r="Y41" s="152"/>
      <c r="Z41" s="152"/>
    </row>
    <row r="42" spans="1:26" ht="25.2" customHeight="1">
      <c r="A42" s="160" t="s">
        <v>880</v>
      </c>
      <c r="B42" s="1809" t="s">
        <v>456</v>
      </c>
      <c r="C42" s="1809" t="s">
        <v>883</v>
      </c>
      <c r="D42" s="1804" t="s">
        <v>561</v>
      </c>
      <c r="E42" s="1804" t="s">
        <v>884</v>
      </c>
      <c r="F42" s="1804" t="s">
        <v>897</v>
      </c>
      <c r="G42" s="1809">
        <v>50</v>
      </c>
      <c r="H42" s="1809"/>
      <c r="I42" s="1792">
        <v>50</v>
      </c>
      <c r="J42" s="1947" t="s">
        <v>703</v>
      </c>
      <c r="K42" s="152"/>
      <c r="L42" s="152"/>
      <c r="M42" s="152"/>
      <c r="N42" s="152"/>
      <c r="O42" s="152"/>
      <c r="P42" s="152"/>
      <c r="Q42" s="152"/>
      <c r="R42" s="152"/>
      <c r="S42" s="152"/>
      <c r="T42" s="152"/>
      <c r="U42" s="152"/>
      <c r="V42" s="152"/>
      <c r="W42" s="152"/>
      <c r="X42" s="152"/>
      <c r="Y42" s="152"/>
      <c r="Z42" s="152"/>
    </row>
    <row r="43" spans="1:26" ht="25.2" customHeight="1">
      <c r="A43" s="160" t="s">
        <v>880</v>
      </c>
      <c r="B43" s="1809" t="s">
        <v>456</v>
      </c>
      <c r="C43" s="1809" t="s">
        <v>883</v>
      </c>
      <c r="D43" s="1804" t="s">
        <v>561</v>
      </c>
      <c r="E43" s="1804" t="s">
        <v>884</v>
      </c>
      <c r="F43" s="1804" t="s">
        <v>898</v>
      </c>
      <c r="G43" s="1809">
        <v>50</v>
      </c>
      <c r="H43" s="1809"/>
      <c r="I43" s="1792">
        <v>50</v>
      </c>
      <c r="J43" s="1947" t="s">
        <v>703</v>
      </c>
      <c r="K43" s="152"/>
      <c r="L43" s="152"/>
      <c r="M43" s="152"/>
      <c r="N43" s="152"/>
      <c r="O43" s="152"/>
      <c r="P43" s="152"/>
      <c r="Q43" s="152"/>
      <c r="R43" s="152"/>
      <c r="S43" s="152"/>
      <c r="T43" s="152"/>
      <c r="U43" s="152"/>
      <c r="V43" s="152"/>
      <c r="W43" s="152"/>
      <c r="X43" s="152"/>
      <c r="Y43" s="152"/>
      <c r="Z43" s="152"/>
    </row>
    <row r="44" spans="1:26" ht="25.2" customHeight="1">
      <c r="A44" s="160" t="s">
        <v>880</v>
      </c>
      <c r="B44" s="1809" t="s">
        <v>456</v>
      </c>
      <c r="C44" s="1802" t="s">
        <v>899</v>
      </c>
      <c r="D44" s="1804" t="s">
        <v>561</v>
      </c>
      <c r="E44" s="1804" t="s">
        <v>900</v>
      </c>
      <c r="F44" s="1804" t="s">
        <v>901</v>
      </c>
      <c r="G44" s="1809">
        <v>50</v>
      </c>
      <c r="H44" s="1809"/>
      <c r="I44" s="1792">
        <v>50</v>
      </c>
      <c r="J44" s="1947" t="s">
        <v>703</v>
      </c>
      <c r="K44" s="152"/>
      <c r="L44" s="152"/>
      <c r="M44" s="152"/>
      <c r="N44" s="152"/>
      <c r="O44" s="152"/>
      <c r="P44" s="152"/>
      <c r="Q44" s="152"/>
      <c r="R44" s="152"/>
      <c r="S44" s="152"/>
      <c r="T44" s="152"/>
      <c r="U44" s="152"/>
      <c r="V44" s="152"/>
      <c r="W44" s="152"/>
      <c r="X44" s="152"/>
      <c r="Y44" s="152"/>
      <c r="Z44" s="152"/>
    </row>
    <row r="45" spans="1:26" ht="25.2" customHeight="1">
      <c r="A45" s="160" t="s">
        <v>880</v>
      </c>
      <c r="B45" s="1809" t="s">
        <v>456</v>
      </c>
      <c r="C45" s="1809" t="s">
        <v>883</v>
      </c>
      <c r="D45" s="1804" t="s">
        <v>561</v>
      </c>
      <c r="E45" s="1804" t="s">
        <v>884</v>
      </c>
      <c r="F45" s="1804" t="s">
        <v>902</v>
      </c>
      <c r="G45" s="1809">
        <v>50</v>
      </c>
      <c r="H45" s="1809"/>
      <c r="I45" s="1792">
        <v>50</v>
      </c>
      <c r="J45" s="1947" t="s">
        <v>703</v>
      </c>
      <c r="K45" s="152"/>
      <c r="L45" s="152"/>
      <c r="M45" s="152"/>
      <c r="N45" s="152"/>
      <c r="O45" s="152"/>
      <c r="P45" s="152"/>
      <c r="Q45" s="152"/>
      <c r="R45" s="152"/>
      <c r="S45" s="152"/>
      <c r="T45" s="152"/>
      <c r="U45" s="152"/>
      <c r="V45" s="152"/>
      <c r="W45" s="152"/>
      <c r="X45" s="152"/>
      <c r="Y45" s="152"/>
      <c r="Z45" s="152"/>
    </row>
    <row r="46" spans="1:26" ht="25.2" customHeight="1">
      <c r="A46" s="160" t="s">
        <v>880</v>
      </c>
      <c r="B46" s="1809" t="s">
        <v>456</v>
      </c>
      <c r="C46" s="1802" t="s">
        <v>899</v>
      </c>
      <c r="D46" s="1804" t="s">
        <v>561</v>
      </c>
      <c r="E46" s="1802" t="s">
        <v>900</v>
      </c>
      <c r="F46" s="1802" t="s">
        <v>903</v>
      </c>
      <c r="G46" s="1809">
        <v>50</v>
      </c>
      <c r="H46" s="1809"/>
      <c r="I46" s="1792">
        <v>50</v>
      </c>
      <c r="J46" s="1947" t="s">
        <v>703</v>
      </c>
      <c r="K46" s="152"/>
      <c r="L46" s="152"/>
      <c r="M46" s="152"/>
      <c r="N46" s="152"/>
      <c r="O46" s="152"/>
      <c r="P46" s="152"/>
      <c r="Q46" s="152"/>
      <c r="R46" s="152"/>
      <c r="S46" s="152"/>
      <c r="T46" s="152"/>
      <c r="U46" s="152"/>
      <c r="V46" s="152"/>
      <c r="W46" s="152"/>
      <c r="X46" s="152"/>
      <c r="Y46" s="152"/>
      <c r="Z46" s="152"/>
    </row>
    <row r="47" spans="1:26" ht="25.2" customHeight="1">
      <c r="A47" s="160" t="s">
        <v>880</v>
      </c>
      <c r="B47" s="1809" t="s">
        <v>456</v>
      </c>
      <c r="C47" s="1809" t="s">
        <v>883</v>
      </c>
      <c r="D47" s="1804" t="s">
        <v>561</v>
      </c>
      <c r="E47" s="1802" t="s">
        <v>884</v>
      </c>
      <c r="F47" s="1802" t="s">
        <v>904</v>
      </c>
      <c r="G47" s="1809">
        <v>50</v>
      </c>
      <c r="H47" s="1809"/>
      <c r="I47" s="1792">
        <v>50</v>
      </c>
      <c r="J47" s="1947" t="s">
        <v>703</v>
      </c>
      <c r="K47" s="152"/>
      <c r="L47" s="152"/>
      <c r="M47" s="152"/>
      <c r="N47" s="152"/>
      <c r="O47" s="152"/>
      <c r="P47" s="152"/>
      <c r="Q47" s="152"/>
      <c r="R47" s="152"/>
      <c r="S47" s="152"/>
      <c r="T47" s="152"/>
      <c r="U47" s="152"/>
      <c r="V47" s="152"/>
      <c r="W47" s="152"/>
      <c r="X47" s="152"/>
      <c r="Y47" s="152"/>
      <c r="Z47" s="152"/>
    </row>
    <row r="48" spans="1:26" ht="25.2" customHeight="1">
      <c r="A48" s="160" t="s">
        <v>952</v>
      </c>
      <c r="B48" s="1809" t="s">
        <v>456</v>
      </c>
      <c r="C48" s="1809" t="s">
        <v>953</v>
      </c>
      <c r="D48" s="1804" t="s">
        <v>738</v>
      </c>
      <c r="E48" s="1773" t="s">
        <v>954</v>
      </c>
      <c r="F48" s="1804" t="s">
        <v>955</v>
      </c>
      <c r="G48" s="1809">
        <v>50</v>
      </c>
      <c r="H48" s="1809" t="s">
        <v>956</v>
      </c>
      <c r="I48" s="1822">
        <v>50</v>
      </c>
      <c r="J48" s="1947" t="s">
        <v>432</v>
      </c>
      <c r="K48" s="152"/>
      <c r="L48" s="152"/>
      <c r="M48" s="152"/>
      <c r="N48" s="152"/>
      <c r="O48" s="152"/>
      <c r="P48" s="152"/>
      <c r="Q48" s="152"/>
      <c r="R48" s="152"/>
      <c r="S48" s="152"/>
      <c r="T48" s="152"/>
      <c r="U48" s="152"/>
      <c r="V48" s="152"/>
      <c r="W48" s="152"/>
      <c r="X48" s="152"/>
      <c r="Y48" s="152"/>
      <c r="Z48" s="152"/>
    </row>
    <row r="49" spans="1:25" ht="25.2" customHeight="1">
      <c r="A49" s="160" t="s">
        <v>1091</v>
      </c>
      <c r="B49" s="1809" t="s">
        <v>456</v>
      </c>
      <c r="C49" s="1789" t="s">
        <v>1092</v>
      </c>
      <c r="D49" s="1809" t="s">
        <v>1093</v>
      </c>
      <c r="E49" s="1804" t="s">
        <v>884</v>
      </c>
      <c r="F49" s="1813">
        <v>44911</v>
      </c>
      <c r="G49" s="1809">
        <f t="shared" ref="G49:G64" si="6">10*5</f>
        <v>50</v>
      </c>
      <c r="H49" s="1809"/>
      <c r="I49" s="1817">
        <f t="shared" ref="I49:I64" si="7">G49</f>
        <v>50</v>
      </c>
      <c r="J49" s="1784" t="s">
        <v>1110</v>
      </c>
      <c r="K49" s="152"/>
      <c r="L49" s="152"/>
      <c r="M49" s="152"/>
      <c r="N49" s="152"/>
      <c r="O49" s="152"/>
      <c r="P49" s="152"/>
      <c r="Q49" s="152"/>
      <c r="R49" s="152"/>
      <c r="S49" s="152"/>
      <c r="T49" s="152"/>
      <c r="U49" s="152"/>
      <c r="V49" s="152"/>
      <c r="W49" s="152"/>
      <c r="X49" s="152"/>
      <c r="Y49" s="152"/>
    </row>
    <row r="50" spans="1:25" ht="25.2" customHeight="1">
      <c r="A50" s="160" t="s">
        <v>1091</v>
      </c>
      <c r="B50" s="1809" t="s">
        <v>456</v>
      </c>
      <c r="C50" s="1789" t="s">
        <v>1094</v>
      </c>
      <c r="D50" s="1809" t="s">
        <v>1093</v>
      </c>
      <c r="E50" s="1804" t="s">
        <v>895</v>
      </c>
      <c r="F50" s="1813">
        <v>44876</v>
      </c>
      <c r="G50" s="1809">
        <f t="shared" si="6"/>
        <v>50</v>
      </c>
      <c r="H50" s="1809"/>
      <c r="I50" s="1817">
        <f t="shared" si="7"/>
        <v>50</v>
      </c>
      <c r="J50" s="1784" t="s">
        <v>1110</v>
      </c>
      <c r="K50" s="152"/>
      <c r="L50" s="152"/>
      <c r="M50" s="152"/>
      <c r="N50" s="152"/>
      <c r="O50" s="152"/>
      <c r="P50" s="152"/>
      <c r="Q50" s="152"/>
      <c r="R50" s="152"/>
      <c r="S50" s="152"/>
      <c r="T50" s="152"/>
      <c r="U50" s="152"/>
      <c r="V50" s="152"/>
      <c r="W50" s="152"/>
      <c r="X50" s="152"/>
      <c r="Y50" s="152"/>
    </row>
    <row r="51" spans="1:25" ht="25.2" customHeight="1">
      <c r="A51" s="160" t="s">
        <v>1091</v>
      </c>
      <c r="B51" s="1809" t="s">
        <v>456</v>
      </c>
      <c r="C51" s="1920" t="s">
        <v>1095</v>
      </c>
      <c r="D51" s="1809" t="s">
        <v>1093</v>
      </c>
      <c r="E51" s="1803" t="s">
        <v>1096</v>
      </c>
      <c r="F51" s="1812">
        <v>44874</v>
      </c>
      <c r="G51" s="1809">
        <f t="shared" si="6"/>
        <v>50</v>
      </c>
      <c r="H51" s="1875"/>
      <c r="I51" s="1817">
        <f t="shared" si="7"/>
        <v>50</v>
      </c>
      <c r="J51" s="1784" t="s">
        <v>1110</v>
      </c>
      <c r="K51" s="152"/>
      <c r="L51" s="152"/>
      <c r="M51" s="152"/>
      <c r="N51" s="152"/>
      <c r="O51" s="152"/>
      <c r="P51" s="152"/>
      <c r="Q51" s="152"/>
      <c r="R51" s="152"/>
      <c r="S51" s="152"/>
      <c r="T51" s="152"/>
      <c r="U51" s="152"/>
      <c r="V51" s="152"/>
      <c r="W51" s="152"/>
      <c r="X51" s="152"/>
      <c r="Y51" s="152"/>
    </row>
    <row r="52" spans="1:25" ht="25.2" customHeight="1">
      <c r="A52" s="160" t="s">
        <v>1091</v>
      </c>
      <c r="B52" s="1809" t="s">
        <v>456</v>
      </c>
      <c r="C52" s="1920" t="s">
        <v>1094</v>
      </c>
      <c r="D52" s="1809" t="s">
        <v>1093</v>
      </c>
      <c r="E52" s="1803" t="s">
        <v>895</v>
      </c>
      <c r="F52" s="1812">
        <v>44849</v>
      </c>
      <c r="G52" s="1809">
        <f t="shared" si="6"/>
        <v>50</v>
      </c>
      <c r="H52" s="1875"/>
      <c r="I52" s="1817">
        <f t="shared" si="7"/>
        <v>50</v>
      </c>
      <c r="J52" s="1784" t="s">
        <v>1110</v>
      </c>
      <c r="K52" s="152"/>
      <c r="L52" s="152"/>
      <c r="M52" s="152"/>
      <c r="N52" s="152"/>
      <c r="O52" s="152"/>
      <c r="P52" s="152"/>
      <c r="Q52" s="152"/>
      <c r="R52" s="152"/>
      <c r="S52" s="152"/>
      <c r="T52" s="152"/>
      <c r="U52" s="152"/>
      <c r="V52" s="152"/>
      <c r="W52" s="152"/>
      <c r="X52" s="152"/>
      <c r="Y52" s="152"/>
    </row>
    <row r="53" spans="1:25" ht="25.2" customHeight="1">
      <c r="A53" s="160" t="s">
        <v>1091</v>
      </c>
      <c r="B53" s="1809" t="s">
        <v>456</v>
      </c>
      <c r="C53" s="1920" t="s">
        <v>1095</v>
      </c>
      <c r="D53" s="1809" t="s">
        <v>1093</v>
      </c>
      <c r="E53" s="1803" t="s">
        <v>1096</v>
      </c>
      <c r="F53" s="1812">
        <v>44829</v>
      </c>
      <c r="G53" s="1809">
        <f t="shared" si="6"/>
        <v>50</v>
      </c>
      <c r="H53" s="1875"/>
      <c r="I53" s="1817">
        <f t="shared" si="7"/>
        <v>50</v>
      </c>
      <c r="J53" s="1784" t="s">
        <v>1110</v>
      </c>
      <c r="K53" s="152"/>
      <c r="L53" s="152"/>
      <c r="M53" s="152"/>
      <c r="N53" s="152"/>
      <c r="O53" s="152"/>
      <c r="P53" s="152"/>
      <c r="Q53" s="152"/>
      <c r="R53" s="152"/>
      <c r="S53" s="152"/>
      <c r="T53" s="152"/>
      <c r="U53" s="152"/>
      <c r="V53" s="152"/>
      <c r="W53" s="152"/>
      <c r="X53" s="152"/>
      <c r="Y53" s="152"/>
    </row>
    <row r="54" spans="1:25" ht="25.2" customHeight="1">
      <c r="A54" s="160" t="s">
        <v>1091</v>
      </c>
      <c r="B54" s="1809" t="s">
        <v>456</v>
      </c>
      <c r="C54" s="1920" t="s">
        <v>1097</v>
      </c>
      <c r="D54" s="1809" t="s">
        <v>1093</v>
      </c>
      <c r="E54" s="1803" t="s">
        <v>1098</v>
      </c>
      <c r="F54" s="1812">
        <v>44827</v>
      </c>
      <c r="G54" s="1809">
        <f t="shared" si="6"/>
        <v>50</v>
      </c>
      <c r="H54" s="1875"/>
      <c r="I54" s="1817">
        <f t="shared" si="7"/>
        <v>50</v>
      </c>
      <c r="J54" s="1784" t="s">
        <v>1110</v>
      </c>
      <c r="K54" s="152"/>
      <c r="L54" s="152"/>
      <c r="M54" s="152"/>
      <c r="N54" s="152"/>
      <c r="O54" s="152"/>
      <c r="P54" s="152"/>
      <c r="Q54" s="152"/>
      <c r="R54" s="152"/>
      <c r="S54" s="152"/>
      <c r="T54" s="152"/>
      <c r="U54" s="152"/>
      <c r="V54" s="152"/>
      <c r="W54" s="152"/>
      <c r="X54" s="152"/>
      <c r="Y54" s="152"/>
    </row>
    <row r="55" spans="1:25" ht="25.2" customHeight="1">
      <c r="A55" s="160" t="s">
        <v>1091</v>
      </c>
      <c r="B55" s="1809" t="s">
        <v>456</v>
      </c>
      <c r="C55" s="1920" t="s">
        <v>1099</v>
      </c>
      <c r="D55" s="1809" t="s">
        <v>1093</v>
      </c>
      <c r="E55" s="1803" t="s">
        <v>887</v>
      </c>
      <c r="F55" s="1812">
        <v>44809</v>
      </c>
      <c r="G55" s="1809">
        <f t="shared" si="6"/>
        <v>50</v>
      </c>
      <c r="H55" s="1875"/>
      <c r="I55" s="1817">
        <f t="shared" si="7"/>
        <v>50</v>
      </c>
      <c r="J55" s="1784" t="s">
        <v>1110</v>
      </c>
      <c r="K55" s="152"/>
      <c r="L55" s="152"/>
      <c r="M55" s="152"/>
      <c r="N55" s="152"/>
      <c r="O55" s="152"/>
      <c r="P55" s="152"/>
      <c r="Q55" s="152"/>
      <c r="R55" s="152"/>
      <c r="S55" s="152"/>
      <c r="T55" s="152"/>
      <c r="U55" s="152"/>
      <c r="V55" s="152"/>
      <c r="W55" s="152"/>
      <c r="X55" s="152"/>
      <c r="Y55" s="152"/>
    </row>
    <row r="56" spans="1:25" ht="25.2" customHeight="1">
      <c r="A56" s="160" t="s">
        <v>1091</v>
      </c>
      <c r="B56" s="1809" t="s">
        <v>456</v>
      </c>
      <c r="C56" s="1920" t="s">
        <v>1092</v>
      </c>
      <c r="D56" s="1809" t="s">
        <v>1093</v>
      </c>
      <c r="E56" s="1803" t="s">
        <v>884</v>
      </c>
      <c r="F56" s="1812">
        <v>44779</v>
      </c>
      <c r="G56" s="1809">
        <f t="shared" si="6"/>
        <v>50</v>
      </c>
      <c r="H56" s="1875"/>
      <c r="I56" s="1817">
        <f t="shared" si="7"/>
        <v>50</v>
      </c>
      <c r="J56" s="1784" t="s">
        <v>1110</v>
      </c>
      <c r="K56" s="152"/>
      <c r="L56" s="152"/>
      <c r="M56" s="152"/>
      <c r="N56" s="152"/>
      <c r="O56" s="152"/>
      <c r="P56" s="152"/>
      <c r="Q56" s="152"/>
      <c r="R56" s="152"/>
      <c r="S56" s="152"/>
      <c r="T56" s="152"/>
      <c r="U56" s="152"/>
      <c r="V56" s="152"/>
      <c r="W56" s="152"/>
      <c r="X56" s="152"/>
      <c r="Y56" s="152"/>
    </row>
    <row r="57" spans="1:25" ht="25.2" customHeight="1">
      <c r="A57" s="160" t="s">
        <v>1091</v>
      </c>
      <c r="B57" s="1809" t="s">
        <v>456</v>
      </c>
      <c r="C57" s="1920" t="s">
        <v>1092</v>
      </c>
      <c r="D57" s="1809" t="s">
        <v>1093</v>
      </c>
      <c r="E57" s="1803" t="s">
        <v>884</v>
      </c>
      <c r="F57" s="1812">
        <v>44770</v>
      </c>
      <c r="G57" s="1809">
        <f t="shared" si="6"/>
        <v>50</v>
      </c>
      <c r="H57" s="1875"/>
      <c r="I57" s="1817">
        <f t="shared" si="7"/>
        <v>50</v>
      </c>
      <c r="J57" s="1784" t="s">
        <v>1110</v>
      </c>
      <c r="K57" s="152"/>
      <c r="L57" s="152"/>
      <c r="M57" s="152"/>
      <c r="N57" s="152"/>
      <c r="O57" s="152"/>
      <c r="P57" s="152"/>
      <c r="Q57" s="152"/>
      <c r="R57" s="152"/>
      <c r="S57" s="152"/>
      <c r="T57" s="152"/>
      <c r="U57" s="152"/>
      <c r="V57" s="152"/>
      <c r="W57" s="152"/>
      <c r="X57" s="152"/>
      <c r="Y57" s="152"/>
    </row>
    <row r="58" spans="1:25" ht="25.2" customHeight="1">
      <c r="A58" s="160" t="s">
        <v>1091</v>
      </c>
      <c r="B58" s="1809" t="s">
        <v>456</v>
      </c>
      <c r="C58" s="1920" t="s">
        <v>1095</v>
      </c>
      <c r="D58" s="1809" t="s">
        <v>1093</v>
      </c>
      <c r="E58" s="1803" t="s">
        <v>1096</v>
      </c>
      <c r="F58" s="1812">
        <v>44751</v>
      </c>
      <c r="G58" s="1809">
        <f t="shared" si="6"/>
        <v>50</v>
      </c>
      <c r="H58" s="1875"/>
      <c r="I58" s="1817">
        <f t="shared" si="7"/>
        <v>50</v>
      </c>
      <c r="J58" s="1784" t="s">
        <v>1110</v>
      </c>
      <c r="K58" s="152"/>
      <c r="L58" s="152"/>
      <c r="M58" s="152"/>
      <c r="N58" s="152"/>
      <c r="O58" s="152"/>
      <c r="P58" s="152"/>
      <c r="Q58" s="152"/>
      <c r="R58" s="152"/>
      <c r="S58" s="152"/>
      <c r="T58" s="152"/>
      <c r="U58" s="152"/>
      <c r="V58" s="152"/>
      <c r="W58" s="152"/>
      <c r="X58" s="152"/>
      <c r="Y58" s="152"/>
    </row>
    <row r="59" spans="1:25" ht="25.2" customHeight="1">
      <c r="A59" s="160" t="s">
        <v>1091</v>
      </c>
      <c r="B59" s="1809" t="s">
        <v>456</v>
      </c>
      <c r="C59" s="1920" t="s">
        <v>1100</v>
      </c>
      <c r="D59" s="1809" t="s">
        <v>1093</v>
      </c>
      <c r="E59" s="1803" t="s">
        <v>1101</v>
      </c>
      <c r="F59" s="1812">
        <v>44728</v>
      </c>
      <c r="G59" s="1809">
        <f t="shared" si="6"/>
        <v>50</v>
      </c>
      <c r="H59" s="1875"/>
      <c r="I59" s="1817">
        <f t="shared" si="7"/>
        <v>50</v>
      </c>
      <c r="J59" s="1784" t="s">
        <v>1110</v>
      </c>
      <c r="K59" s="152"/>
      <c r="L59" s="152"/>
      <c r="M59" s="152"/>
      <c r="N59" s="152"/>
      <c r="O59" s="152"/>
      <c r="P59" s="152"/>
      <c r="Q59" s="152"/>
      <c r="R59" s="152"/>
      <c r="S59" s="152"/>
      <c r="T59" s="152"/>
      <c r="U59" s="152"/>
      <c r="V59" s="152"/>
      <c r="W59" s="152"/>
      <c r="X59" s="152"/>
      <c r="Y59" s="152"/>
    </row>
    <row r="60" spans="1:25" ht="25.2" customHeight="1">
      <c r="A60" s="160" t="s">
        <v>1091</v>
      </c>
      <c r="B60" s="1809" t="s">
        <v>456</v>
      </c>
      <c r="C60" s="1920" t="s">
        <v>1095</v>
      </c>
      <c r="D60" s="1809" t="s">
        <v>1093</v>
      </c>
      <c r="E60" s="1803" t="s">
        <v>1096</v>
      </c>
      <c r="F60" s="1812">
        <v>44672</v>
      </c>
      <c r="G60" s="1809">
        <f t="shared" si="6"/>
        <v>50</v>
      </c>
      <c r="H60" s="1875"/>
      <c r="I60" s="1817">
        <f t="shared" si="7"/>
        <v>50</v>
      </c>
      <c r="J60" s="1784" t="s">
        <v>1110</v>
      </c>
      <c r="K60" s="152"/>
      <c r="L60" s="152"/>
      <c r="M60" s="152"/>
      <c r="N60" s="152"/>
      <c r="O60" s="152"/>
      <c r="P60" s="152"/>
      <c r="Q60" s="152"/>
      <c r="R60" s="152"/>
      <c r="S60" s="152"/>
      <c r="T60" s="152"/>
      <c r="U60" s="152"/>
      <c r="V60" s="152"/>
      <c r="W60" s="152"/>
      <c r="X60" s="152"/>
      <c r="Y60" s="152"/>
    </row>
    <row r="61" spans="1:25" ht="25.2" customHeight="1">
      <c r="A61" s="160" t="s">
        <v>1091</v>
      </c>
      <c r="B61" s="1809" t="s">
        <v>456</v>
      </c>
      <c r="C61" s="1920" t="s">
        <v>1095</v>
      </c>
      <c r="D61" s="1809" t="s">
        <v>1093</v>
      </c>
      <c r="E61" s="1804" t="s">
        <v>1096</v>
      </c>
      <c r="F61" s="1813">
        <v>44659</v>
      </c>
      <c r="G61" s="1809">
        <f t="shared" si="6"/>
        <v>50</v>
      </c>
      <c r="H61" s="1914"/>
      <c r="I61" s="1817">
        <f t="shared" si="7"/>
        <v>50</v>
      </c>
      <c r="J61" s="1784" t="s">
        <v>1110</v>
      </c>
      <c r="K61" s="152"/>
      <c r="L61" s="152"/>
      <c r="M61" s="152"/>
      <c r="N61" s="152"/>
      <c r="O61" s="152"/>
      <c r="P61" s="152"/>
      <c r="Q61" s="152"/>
      <c r="R61" s="152"/>
      <c r="S61" s="152"/>
      <c r="T61" s="152"/>
      <c r="U61" s="152"/>
      <c r="V61" s="152"/>
      <c r="W61" s="152"/>
      <c r="X61" s="152"/>
      <c r="Y61" s="152"/>
    </row>
    <row r="62" spans="1:25" ht="25.2" customHeight="1">
      <c r="A62" s="160" t="s">
        <v>1091</v>
      </c>
      <c r="B62" s="1809" t="s">
        <v>456</v>
      </c>
      <c r="C62" s="1920" t="s">
        <v>1095</v>
      </c>
      <c r="D62" s="1809" t="s">
        <v>1093</v>
      </c>
      <c r="E62" s="1804" t="s">
        <v>1096</v>
      </c>
      <c r="F62" s="1813">
        <v>44616</v>
      </c>
      <c r="G62" s="1809">
        <f t="shared" si="6"/>
        <v>50</v>
      </c>
      <c r="H62" s="1914"/>
      <c r="I62" s="1817">
        <f t="shared" si="7"/>
        <v>50</v>
      </c>
      <c r="J62" s="1784" t="s">
        <v>1110</v>
      </c>
      <c r="K62" s="152"/>
      <c r="L62" s="152"/>
      <c r="M62" s="152"/>
      <c r="N62" s="152"/>
      <c r="O62" s="152"/>
      <c r="P62" s="152"/>
      <c r="Q62" s="152"/>
      <c r="R62" s="152"/>
      <c r="S62" s="152"/>
      <c r="T62" s="152"/>
      <c r="U62" s="152"/>
      <c r="V62" s="152"/>
      <c r="W62" s="152"/>
      <c r="X62" s="152"/>
      <c r="Y62" s="152"/>
    </row>
    <row r="63" spans="1:25" ht="25.2" customHeight="1">
      <c r="A63" s="160" t="s">
        <v>1091</v>
      </c>
      <c r="B63" s="1809" t="s">
        <v>456</v>
      </c>
      <c r="C63" s="1920" t="s">
        <v>1092</v>
      </c>
      <c r="D63" s="1809" t="s">
        <v>1093</v>
      </c>
      <c r="E63" s="1802" t="s">
        <v>884</v>
      </c>
      <c r="F63" s="1915">
        <v>44580</v>
      </c>
      <c r="G63" s="1809">
        <f t="shared" si="6"/>
        <v>50</v>
      </c>
      <c r="H63" s="1836"/>
      <c r="I63" s="1817">
        <f t="shared" si="7"/>
        <v>50</v>
      </c>
      <c r="J63" s="1784" t="s">
        <v>1110</v>
      </c>
      <c r="K63" s="152"/>
      <c r="L63" s="152"/>
      <c r="M63" s="152"/>
      <c r="N63" s="152"/>
      <c r="O63" s="152"/>
      <c r="P63" s="152"/>
      <c r="Q63" s="152"/>
      <c r="R63" s="152"/>
      <c r="S63" s="152"/>
      <c r="T63" s="152"/>
      <c r="U63" s="152"/>
      <c r="V63" s="152"/>
      <c r="W63" s="152"/>
      <c r="X63" s="152"/>
      <c r="Y63" s="152"/>
    </row>
    <row r="64" spans="1:25" ht="25.2" customHeight="1">
      <c r="A64" s="160" t="s">
        <v>1091</v>
      </c>
      <c r="B64" s="1809" t="s">
        <v>456</v>
      </c>
      <c r="C64" s="1920" t="s">
        <v>1092</v>
      </c>
      <c r="D64" s="1809" t="s">
        <v>1093</v>
      </c>
      <c r="E64" s="1802" t="s">
        <v>884</v>
      </c>
      <c r="F64" s="1915">
        <v>44568</v>
      </c>
      <c r="G64" s="1809">
        <f t="shared" si="6"/>
        <v>50</v>
      </c>
      <c r="H64" s="1836"/>
      <c r="I64" s="1817">
        <f t="shared" si="7"/>
        <v>50</v>
      </c>
      <c r="J64" s="1784" t="s">
        <v>1110</v>
      </c>
      <c r="K64" s="152"/>
      <c r="L64" s="152"/>
      <c r="M64" s="152"/>
      <c r="N64" s="152"/>
      <c r="O64" s="152"/>
      <c r="P64" s="152"/>
      <c r="Q64" s="152"/>
      <c r="R64" s="152"/>
      <c r="S64" s="152"/>
      <c r="T64" s="152"/>
      <c r="U64" s="152"/>
      <c r="V64" s="152"/>
      <c r="W64" s="152"/>
      <c r="X64" s="152"/>
      <c r="Y64" s="152"/>
    </row>
    <row r="65" spans="1:26" ht="25.2" customHeight="1">
      <c r="A65" s="160" t="s">
        <v>1091</v>
      </c>
      <c r="B65" s="1784" t="s">
        <v>456</v>
      </c>
      <c r="C65" s="1784" t="s">
        <v>706</v>
      </c>
      <c r="D65" s="1785" t="s">
        <v>1093</v>
      </c>
      <c r="E65" s="1778" t="s">
        <v>881</v>
      </c>
      <c r="F65" s="1784" t="s">
        <v>882</v>
      </c>
      <c r="G65" s="1923">
        <v>50</v>
      </c>
      <c r="H65" s="1785"/>
      <c r="I65" s="1924">
        <v>50</v>
      </c>
      <c r="J65" s="1784" t="s">
        <v>1110</v>
      </c>
      <c r="K65" s="152"/>
      <c r="L65" s="152"/>
      <c r="M65" s="152"/>
      <c r="N65" s="152"/>
      <c r="O65" s="152"/>
      <c r="P65" s="152"/>
      <c r="Q65" s="152"/>
      <c r="R65" s="152"/>
      <c r="S65" s="152"/>
      <c r="T65" s="152"/>
      <c r="U65" s="152"/>
      <c r="V65" s="152"/>
      <c r="W65" s="152"/>
      <c r="X65" s="152"/>
      <c r="Y65" s="152"/>
    </row>
    <row r="66" spans="1:26" ht="25.2" customHeight="1">
      <c r="A66" s="182" t="s">
        <v>425</v>
      </c>
      <c r="B66" s="1784" t="s">
        <v>456</v>
      </c>
      <c r="C66" s="1921" t="s">
        <v>1372</v>
      </c>
      <c r="D66" s="1784" t="s">
        <v>1373</v>
      </c>
      <c r="E66" s="1779" t="s">
        <v>1374</v>
      </c>
      <c r="F66" s="1784" t="s">
        <v>1375</v>
      </c>
      <c r="G66" s="1784">
        <v>50</v>
      </c>
      <c r="H66" s="1784"/>
      <c r="I66" s="1792">
        <v>50</v>
      </c>
      <c r="J66" s="1809" t="s">
        <v>1402</v>
      </c>
      <c r="K66" s="210"/>
      <c r="L66" s="210"/>
      <c r="M66" s="210"/>
      <c r="N66" s="210"/>
      <c r="O66" s="210"/>
      <c r="P66" s="210"/>
      <c r="Q66" s="210"/>
      <c r="R66" s="210"/>
      <c r="S66" s="210"/>
      <c r="T66" s="210"/>
      <c r="U66" s="210"/>
      <c r="V66" s="210"/>
      <c r="W66" s="210"/>
      <c r="X66" s="210"/>
      <c r="Y66" s="210"/>
      <c r="Z66" s="210"/>
    </row>
    <row r="67" spans="1:26" ht="25.2" customHeight="1">
      <c r="A67" s="182" t="s">
        <v>425</v>
      </c>
      <c r="B67" s="1790" t="s">
        <v>456</v>
      </c>
      <c r="C67" s="1921" t="s">
        <v>1372</v>
      </c>
      <c r="D67" s="1784" t="s">
        <v>1373</v>
      </c>
      <c r="E67" s="1782" t="s">
        <v>1376</v>
      </c>
      <c r="F67" s="1791"/>
      <c r="G67" s="1922">
        <v>100</v>
      </c>
      <c r="H67" s="1821"/>
      <c r="I67" s="1792">
        <v>100</v>
      </c>
      <c r="J67" s="1809" t="s">
        <v>1402</v>
      </c>
      <c r="K67" s="152"/>
      <c r="L67" s="152"/>
      <c r="M67" s="152"/>
      <c r="N67" s="152"/>
      <c r="O67" s="152"/>
      <c r="P67" s="152"/>
      <c r="Q67" s="152"/>
      <c r="R67" s="152"/>
      <c r="S67" s="152"/>
      <c r="T67" s="152"/>
      <c r="U67" s="152"/>
      <c r="V67" s="152"/>
      <c r="W67" s="152"/>
      <c r="X67" s="152"/>
      <c r="Y67" s="152"/>
      <c r="Z67" s="152"/>
    </row>
    <row r="68" spans="1:26" ht="25.2" customHeight="1">
      <c r="A68" s="1753" t="s">
        <v>437</v>
      </c>
      <c r="B68" s="1784" t="s">
        <v>456</v>
      </c>
      <c r="C68" s="1784" t="s">
        <v>722</v>
      </c>
      <c r="D68" s="1785" t="s">
        <v>738</v>
      </c>
      <c r="E68" s="1786" t="s">
        <v>1545</v>
      </c>
      <c r="F68" s="1784" t="s">
        <v>882</v>
      </c>
      <c r="G68" s="1923">
        <v>50</v>
      </c>
      <c r="H68" s="1785">
        <v>12</v>
      </c>
      <c r="I68" s="1924">
        <v>100</v>
      </c>
      <c r="J68" s="1809" t="s">
        <v>437</v>
      </c>
      <c r="K68" s="48"/>
      <c r="L68" s="48"/>
      <c r="M68" s="48"/>
      <c r="N68" s="48"/>
      <c r="O68" s="48"/>
      <c r="P68" s="48"/>
      <c r="Q68" s="48"/>
      <c r="R68" s="48"/>
      <c r="S68" s="48"/>
      <c r="T68" s="48"/>
      <c r="U68" s="48"/>
      <c r="V68" s="48"/>
      <c r="W68" s="48"/>
      <c r="X68" s="48"/>
      <c r="Y68" s="48"/>
      <c r="Z68" s="48"/>
    </row>
    <row r="69" spans="1:26" ht="25.2" customHeight="1">
      <c r="A69" s="1753" t="s">
        <v>437</v>
      </c>
      <c r="B69" s="1784" t="s">
        <v>456</v>
      </c>
      <c r="C69" s="1790" t="s">
        <v>598</v>
      </c>
      <c r="D69" s="1785" t="s">
        <v>738</v>
      </c>
      <c r="E69" s="1786" t="s">
        <v>1096</v>
      </c>
      <c r="F69" s="1791" t="s">
        <v>1546</v>
      </c>
      <c r="G69" s="1922">
        <v>10</v>
      </c>
      <c r="H69" s="1821"/>
      <c r="I69" s="1792">
        <f>G69*5</f>
        <v>50</v>
      </c>
      <c r="J69" s="1809" t="s">
        <v>437</v>
      </c>
      <c r="K69" s="48"/>
      <c r="L69" s="48"/>
      <c r="M69" s="48"/>
      <c r="N69" s="48"/>
      <c r="O69" s="48"/>
      <c r="P69" s="48"/>
      <c r="Q69" s="48"/>
      <c r="R69" s="48"/>
      <c r="S69" s="48"/>
      <c r="T69" s="48"/>
      <c r="U69" s="48"/>
      <c r="V69" s="48"/>
      <c r="W69" s="48"/>
      <c r="X69" s="48"/>
      <c r="Y69" s="48"/>
      <c r="Z69" s="48"/>
    </row>
    <row r="70" spans="1:26" ht="25.2" customHeight="1">
      <c r="A70" s="1753" t="s">
        <v>437</v>
      </c>
      <c r="B70" s="1784" t="s">
        <v>456</v>
      </c>
      <c r="C70" s="1793" t="s">
        <v>1547</v>
      </c>
      <c r="D70" s="1791" t="s">
        <v>1548</v>
      </c>
      <c r="E70" s="1794" t="s">
        <v>1549</v>
      </c>
      <c r="F70" s="1791" t="s">
        <v>1550</v>
      </c>
      <c r="G70" s="1922">
        <v>10</v>
      </c>
      <c r="H70" s="1821"/>
      <c r="I70" s="1792">
        <v>10</v>
      </c>
      <c r="J70" s="1809" t="s">
        <v>437</v>
      </c>
      <c r="K70" s="48"/>
      <c r="L70" s="48"/>
      <c r="M70" s="48"/>
      <c r="N70" s="48"/>
      <c r="O70" s="48"/>
      <c r="P70" s="48"/>
      <c r="Q70" s="48"/>
      <c r="R70" s="48"/>
      <c r="S70" s="48"/>
      <c r="T70" s="48"/>
      <c r="U70" s="48"/>
      <c r="V70" s="48"/>
      <c r="W70" s="48"/>
      <c r="X70" s="48"/>
      <c r="Y70" s="48"/>
      <c r="Z70" s="48"/>
    </row>
    <row r="71" spans="1:26" ht="25.2" customHeight="1">
      <c r="A71" s="1753" t="s">
        <v>437</v>
      </c>
      <c r="B71" s="1784" t="s">
        <v>456</v>
      </c>
      <c r="C71" s="1790" t="s">
        <v>598</v>
      </c>
      <c r="D71" s="1785" t="s">
        <v>738</v>
      </c>
      <c r="E71" s="1786" t="s">
        <v>1096</v>
      </c>
      <c r="F71" s="1791" t="s">
        <v>1551</v>
      </c>
      <c r="G71" s="1922">
        <v>10</v>
      </c>
      <c r="H71" s="1821"/>
      <c r="I71" s="1792">
        <f t="shared" ref="I71:I73" si="8">G71*5</f>
        <v>50</v>
      </c>
      <c r="J71" s="1809" t="s">
        <v>437</v>
      </c>
      <c r="K71" s="48"/>
      <c r="L71" s="48"/>
      <c r="M71" s="48"/>
      <c r="N71" s="48"/>
      <c r="O71" s="48"/>
      <c r="P71" s="48"/>
      <c r="Q71" s="48"/>
      <c r="R71" s="48"/>
      <c r="S71" s="48"/>
      <c r="T71" s="48"/>
      <c r="U71" s="48"/>
      <c r="V71" s="48"/>
      <c r="W71" s="48"/>
      <c r="X71" s="48"/>
      <c r="Y71" s="48"/>
      <c r="Z71" s="48"/>
    </row>
    <row r="72" spans="1:26" ht="25.2" customHeight="1">
      <c r="A72" s="1753" t="s">
        <v>437</v>
      </c>
      <c r="B72" s="1784" t="s">
        <v>456</v>
      </c>
      <c r="C72" s="1790" t="s">
        <v>1552</v>
      </c>
      <c r="D72" s="1791" t="s">
        <v>738</v>
      </c>
      <c r="E72" s="1786" t="s">
        <v>1553</v>
      </c>
      <c r="F72" s="1791" t="s">
        <v>1554</v>
      </c>
      <c r="G72" s="1922">
        <v>10</v>
      </c>
      <c r="H72" s="1821"/>
      <c r="I72" s="1792">
        <f t="shared" si="8"/>
        <v>50</v>
      </c>
      <c r="J72" s="1809" t="s">
        <v>437</v>
      </c>
      <c r="K72" s="48"/>
      <c r="L72" s="48"/>
      <c r="M72" s="48"/>
      <c r="N72" s="48"/>
      <c r="O72" s="48"/>
      <c r="P72" s="48"/>
      <c r="Q72" s="48"/>
      <c r="R72" s="48"/>
      <c r="S72" s="48"/>
      <c r="T72" s="48"/>
      <c r="U72" s="48"/>
      <c r="V72" s="48"/>
      <c r="W72" s="48"/>
      <c r="X72" s="48"/>
      <c r="Y72" s="48"/>
      <c r="Z72" s="48"/>
    </row>
    <row r="73" spans="1:26" ht="25.2" customHeight="1">
      <c r="A73" s="1753" t="s">
        <v>437</v>
      </c>
      <c r="B73" s="1784" t="s">
        <v>456</v>
      </c>
      <c r="C73" s="1790" t="s">
        <v>894</v>
      </c>
      <c r="D73" s="1791" t="s">
        <v>738</v>
      </c>
      <c r="E73" s="1794" t="s">
        <v>1555</v>
      </c>
      <c r="F73" s="1791" t="s">
        <v>1556</v>
      </c>
      <c r="G73" s="1922">
        <v>10</v>
      </c>
      <c r="H73" s="1821"/>
      <c r="I73" s="1792">
        <f t="shared" si="8"/>
        <v>50</v>
      </c>
      <c r="J73" s="1809" t="s">
        <v>437</v>
      </c>
      <c r="K73" s="48"/>
      <c r="L73" s="48"/>
      <c r="M73" s="48"/>
      <c r="N73" s="48"/>
      <c r="O73" s="48"/>
      <c r="P73" s="48"/>
      <c r="Q73" s="48"/>
      <c r="R73" s="48"/>
      <c r="S73" s="48"/>
      <c r="T73" s="48"/>
      <c r="U73" s="48"/>
      <c r="V73" s="48"/>
      <c r="W73" s="48"/>
      <c r="X73" s="48"/>
      <c r="Y73" s="48"/>
      <c r="Z73" s="48"/>
    </row>
    <row r="74" spans="1:26" ht="25.2" customHeight="1">
      <c r="A74" s="1753" t="s">
        <v>437</v>
      </c>
      <c r="B74" s="1784" t="s">
        <v>456</v>
      </c>
      <c r="C74" s="1790" t="s">
        <v>1557</v>
      </c>
      <c r="D74" s="1791" t="s">
        <v>1548</v>
      </c>
      <c r="E74" s="1795" t="s">
        <v>1558</v>
      </c>
      <c r="F74" s="1784" t="s">
        <v>1559</v>
      </c>
      <c r="G74" s="1923">
        <v>10</v>
      </c>
      <c r="H74" s="1785"/>
      <c r="I74" s="1792">
        <v>10</v>
      </c>
      <c r="J74" s="1809" t="s">
        <v>437</v>
      </c>
      <c r="K74" s="48"/>
      <c r="L74" s="48"/>
      <c r="M74" s="48"/>
      <c r="N74" s="48"/>
      <c r="O74" s="48"/>
      <c r="P74" s="48"/>
      <c r="Q74" s="48"/>
      <c r="R74" s="48"/>
      <c r="S74" s="48"/>
      <c r="T74" s="48"/>
      <c r="U74" s="48"/>
      <c r="V74" s="48"/>
      <c r="W74" s="48"/>
      <c r="X74" s="48"/>
      <c r="Y74" s="48"/>
      <c r="Z74" s="48"/>
    </row>
    <row r="75" spans="1:26" ht="25.2" customHeight="1">
      <c r="A75" s="1753" t="s">
        <v>437</v>
      </c>
      <c r="B75" s="1784" t="s">
        <v>456</v>
      </c>
      <c r="C75" s="1790" t="s">
        <v>598</v>
      </c>
      <c r="D75" s="1785" t="s">
        <v>738</v>
      </c>
      <c r="E75" s="1786" t="s">
        <v>1096</v>
      </c>
      <c r="F75" s="1784" t="s">
        <v>1384</v>
      </c>
      <c r="G75" s="1922">
        <v>10</v>
      </c>
      <c r="H75" s="1821"/>
      <c r="I75" s="1792">
        <f t="shared" ref="I75:I78" si="9">G75*5</f>
        <v>50</v>
      </c>
      <c r="J75" s="1809" t="s">
        <v>437</v>
      </c>
      <c r="K75" s="48"/>
      <c r="L75" s="48"/>
      <c r="M75" s="48"/>
      <c r="N75" s="48"/>
      <c r="O75" s="48"/>
      <c r="P75" s="48"/>
      <c r="Q75" s="48"/>
      <c r="R75" s="48"/>
      <c r="S75" s="48"/>
      <c r="T75" s="48"/>
      <c r="U75" s="48"/>
      <c r="V75" s="48"/>
      <c r="W75" s="48"/>
      <c r="X75" s="48"/>
      <c r="Y75" s="48"/>
      <c r="Z75" s="48"/>
    </row>
    <row r="76" spans="1:26" ht="25.2" customHeight="1">
      <c r="A76" s="1753" t="s">
        <v>437</v>
      </c>
      <c r="B76" s="1784" t="s">
        <v>456</v>
      </c>
      <c r="C76" s="1790" t="s">
        <v>1560</v>
      </c>
      <c r="D76" s="1785" t="s">
        <v>738</v>
      </c>
      <c r="E76" s="1786" t="s">
        <v>1561</v>
      </c>
      <c r="F76" s="1790" t="s">
        <v>1562</v>
      </c>
      <c r="G76" s="1922">
        <v>10</v>
      </c>
      <c r="H76" s="1821"/>
      <c r="I76" s="1792">
        <f t="shared" si="9"/>
        <v>50</v>
      </c>
      <c r="J76" s="1809" t="s">
        <v>437</v>
      </c>
      <c r="K76" s="48"/>
      <c r="L76" s="48"/>
      <c r="M76" s="48"/>
      <c r="N76" s="48"/>
      <c r="O76" s="48"/>
      <c r="P76" s="48"/>
      <c r="Q76" s="48"/>
      <c r="R76" s="48"/>
      <c r="S76" s="48"/>
      <c r="T76" s="48"/>
      <c r="U76" s="48"/>
      <c r="V76" s="48"/>
      <c r="W76" s="48"/>
      <c r="X76" s="48"/>
      <c r="Y76" s="48"/>
      <c r="Z76" s="48"/>
    </row>
    <row r="77" spans="1:26" ht="25.2" customHeight="1">
      <c r="A77" s="1753" t="s">
        <v>437</v>
      </c>
      <c r="B77" s="1784" t="s">
        <v>456</v>
      </c>
      <c r="C77" s="1790" t="s">
        <v>598</v>
      </c>
      <c r="D77" s="1785" t="s">
        <v>738</v>
      </c>
      <c r="E77" s="1786" t="s">
        <v>1096</v>
      </c>
      <c r="F77" s="1796" t="s">
        <v>1563</v>
      </c>
      <c r="G77" s="1922">
        <v>10</v>
      </c>
      <c r="H77" s="1821"/>
      <c r="I77" s="1792">
        <f t="shared" si="9"/>
        <v>50</v>
      </c>
      <c r="J77" s="1809" t="s">
        <v>437</v>
      </c>
    </row>
    <row r="78" spans="1:26" ht="25.2" customHeight="1">
      <c r="A78" s="1753" t="s">
        <v>437</v>
      </c>
      <c r="B78" s="1784" t="s">
        <v>456</v>
      </c>
      <c r="C78" s="1790" t="s">
        <v>598</v>
      </c>
      <c r="D78" s="1785" t="s">
        <v>738</v>
      </c>
      <c r="E78" s="1786" t="s">
        <v>1096</v>
      </c>
      <c r="F78" s="1790" t="s">
        <v>1564</v>
      </c>
      <c r="G78" s="1922">
        <v>10</v>
      </c>
      <c r="H78" s="1821"/>
      <c r="I78" s="1792">
        <f t="shared" si="9"/>
        <v>50</v>
      </c>
      <c r="J78" s="1809" t="s">
        <v>437</v>
      </c>
      <c r="K78" s="48"/>
      <c r="L78" s="48"/>
      <c r="M78" s="48"/>
      <c r="N78" s="48"/>
      <c r="O78" s="48"/>
      <c r="P78" s="48"/>
      <c r="Q78" s="48"/>
      <c r="R78" s="48"/>
      <c r="S78" s="48"/>
      <c r="T78" s="48"/>
      <c r="U78" s="48"/>
      <c r="V78" s="48"/>
      <c r="W78" s="48"/>
      <c r="X78" s="48"/>
      <c r="Y78" s="48"/>
      <c r="Z78" s="48"/>
    </row>
    <row r="79" spans="1:26" ht="25.2" customHeight="1">
      <c r="A79" s="259" t="s">
        <v>438</v>
      </c>
      <c r="B79" s="1784" t="s">
        <v>456</v>
      </c>
      <c r="C79" s="1784" t="s">
        <v>722</v>
      </c>
      <c r="D79" s="1785" t="s">
        <v>1093</v>
      </c>
      <c r="E79" s="1786" t="s">
        <v>1545</v>
      </c>
      <c r="F79" s="1784" t="s">
        <v>882</v>
      </c>
      <c r="G79" s="1923">
        <v>50</v>
      </c>
      <c r="H79" s="1785">
        <v>12</v>
      </c>
      <c r="I79" s="1924">
        <v>100</v>
      </c>
      <c r="J79" s="1809" t="s">
        <v>438</v>
      </c>
      <c r="K79" s="48"/>
      <c r="L79" s="48"/>
      <c r="M79" s="48"/>
      <c r="N79" s="48"/>
      <c r="O79" s="48"/>
      <c r="P79" s="48"/>
      <c r="Q79" s="48"/>
      <c r="R79" s="48"/>
      <c r="S79" s="48"/>
      <c r="T79" s="48"/>
      <c r="U79" s="48"/>
      <c r="V79" s="48"/>
      <c r="W79" s="48"/>
      <c r="X79" s="48"/>
      <c r="Y79" s="48"/>
      <c r="Z79" s="48"/>
    </row>
    <row r="80" spans="1:26" ht="25.2" customHeight="1">
      <c r="A80" s="259" t="s">
        <v>438</v>
      </c>
      <c r="B80" s="1784" t="s">
        <v>456</v>
      </c>
      <c r="C80" s="1790" t="s">
        <v>1731</v>
      </c>
      <c r="D80" s="1785" t="s">
        <v>1093</v>
      </c>
      <c r="E80" s="1797" t="s">
        <v>1732</v>
      </c>
      <c r="F80" s="1791" t="s">
        <v>1733</v>
      </c>
      <c r="G80" s="1922">
        <v>10</v>
      </c>
      <c r="H80" s="1821"/>
      <c r="I80" s="1792">
        <v>50</v>
      </c>
      <c r="J80" s="1809" t="s">
        <v>438</v>
      </c>
      <c r="K80" s="48"/>
      <c r="L80" s="48"/>
      <c r="M80" s="48"/>
      <c r="N80" s="48"/>
      <c r="O80" s="48"/>
      <c r="P80" s="48"/>
      <c r="Q80" s="48"/>
      <c r="R80" s="48"/>
      <c r="S80" s="48"/>
      <c r="T80" s="48"/>
      <c r="U80" s="48"/>
      <c r="V80" s="48"/>
      <c r="W80" s="48"/>
      <c r="X80" s="48"/>
      <c r="Y80" s="48"/>
      <c r="Z80" s="48"/>
    </row>
    <row r="81" spans="1:26" ht="25.2" customHeight="1">
      <c r="A81" s="259" t="s">
        <v>438</v>
      </c>
      <c r="B81" s="1784" t="s">
        <v>456</v>
      </c>
      <c r="C81" s="1790" t="s">
        <v>1734</v>
      </c>
      <c r="D81" s="1784" t="s">
        <v>559</v>
      </c>
      <c r="E81" s="1786" t="s">
        <v>1735</v>
      </c>
      <c r="F81" s="1784" t="s">
        <v>1736</v>
      </c>
      <c r="G81" s="1923">
        <v>10</v>
      </c>
      <c r="H81" s="1785"/>
      <c r="I81" s="1792">
        <v>50</v>
      </c>
      <c r="J81" s="1809" t="s">
        <v>438</v>
      </c>
      <c r="K81" s="48"/>
      <c r="L81" s="48"/>
      <c r="M81" s="48"/>
      <c r="N81" s="48"/>
      <c r="O81" s="48"/>
      <c r="P81" s="48"/>
      <c r="Q81" s="48"/>
      <c r="R81" s="48"/>
      <c r="S81" s="48"/>
      <c r="T81" s="48"/>
      <c r="U81" s="48"/>
      <c r="V81" s="48"/>
      <c r="W81" s="48"/>
      <c r="X81" s="48"/>
      <c r="Y81" s="48"/>
      <c r="Z81" s="48"/>
    </row>
    <row r="82" spans="1:26" ht="25.2" customHeight="1">
      <c r="A82" s="259" t="s">
        <v>438</v>
      </c>
      <c r="B82" s="1784" t="s">
        <v>456</v>
      </c>
      <c r="C82" s="1790" t="s">
        <v>1737</v>
      </c>
      <c r="D82" s="1785" t="s">
        <v>1093</v>
      </c>
      <c r="E82" s="1786" t="s">
        <v>1738</v>
      </c>
      <c r="F82" s="1784" t="s">
        <v>1739</v>
      </c>
      <c r="G82" s="1923">
        <v>10</v>
      </c>
      <c r="H82" s="1785"/>
      <c r="I82" s="1792">
        <v>50</v>
      </c>
      <c r="J82" s="1809" t="s">
        <v>438</v>
      </c>
      <c r="K82" s="48"/>
      <c r="L82" s="48"/>
      <c r="M82" s="48"/>
      <c r="N82" s="48"/>
      <c r="O82" s="48"/>
      <c r="P82" s="48"/>
      <c r="Q82" s="48"/>
      <c r="R82" s="48"/>
      <c r="S82" s="48"/>
      <c r="T82" s="48"/>
      <c r="U82" s="48"/>
      <c r="V82" s="48"/>
      <c r="W82" s="48"/>
      <c r="X82" s="48"/>
      <c r="Y82" s="48"/>
      <c r="Z82" s="48"/>
    </row>
    <row r="83" spans="1:26" ht="25.2" customHeight="1">
      <c r="A83" s="259" t="s">
        <v>438</v>
      </c>
      <c r="B83" s="1784" t="s">
        <v>456</v>
      </c>
      <c r="C83" s="1790" t="s">
        <v>883</v>
      </c>
      <c r="D83" s="1785" t="s">
        <v>1093</v>
      </c>
      <c r="E83" s="1786" t="s">
        <v>884</v>
      </c>
      <c r="F83" s="1790" t="s">
        <v>1740</v>
      </c>
      <c r="G83" s="1922">
        <v>10</v>
      </c>
      <c r="H83" s="1925"/>
      <c r="I83" s="1792">
        <v>50</v>
      </c>
      <c r="J83" s="1809" t="s">
        <v>438</v>
      </c>
      <c r="K83" s="48"/>
      <c r="L83" s="48"/>
      <c r="M83" s="48"/>
      <c r="N83" s="48"/>
      <c r="O83" s="48"/>
      <c r="P83" s="48"/>
      <c r="Q83" s="48"/>
      <c r="R83" s="48"/>
      <c r="S83" s="48"/>
      <c r="T83" s="48"/>
      <c r="U83" s="48"/>
      <c r="V83" s="48"/>
      <c r="W83" s="48"/>
      <c r="X83" s="48"/>
      <c r="Y83" s="48"/>
      <c r="Z83" s="48"/>
    </row>
    <row r="84" spans="1:26" ht="25.2" customHeight="1">
      <c r="A84" s="259" t="s">
        <v>438</v>
      </c>
      <c r="B84" s="1784" t="s">
        <v>456</v>
      </c>
      <c r="C84" s="1790" t="s">
        <v>1741</v>
      </c>
      <c r="D84" s="1785" t="s">
        <v>1093</v>
      </c>
      <c r="E84" s="1797" t="s">
        <v>1742</v>
      </c>
      <c r="F84" s="1791" t="s">
        <v>1743</v>
      </c>
      <c r="G84" s="1923">
        <v>10</v>
      </c>
      <c r="H84" s="1821"/>
      <c r="I84" s="1792">
        <v>50</v>
      </c>
      <c r="J84" s="1809" t="s">
        <v>438</v>
      </c>
      <c r="K84" s="48"/>
      <c r="L84" s="48"/>
      <c r="M84" s="48"/>
      <c r="N84" s="48"/>
      <c r="O84" s="48"/>
      <c r="P84" s="48"/>
      <c r="Q84" s="48"/>
      <c r="R84" s="48"/>
      <c r="S84" s="48"/>
      <c r="T84" s="48"/>
      <c r="U84" s="48"/>
      <c r="V84" s="48"/>
      <c r="W84" s="48"/>
      <c r="X84" s="48"/>
      <c r="Y84" s="48"/>
      <c r="Z84" s="48"/>
    </row>
    <row r="85" spans="1:26" ht="25.2" customHeight="1">
      <c r="A85" s="259" t="s">
        <v>438</v>
      </c>
      <c r="B85" s="1784" t="s">
        <v>456</v>
      </c>
      <c r="C85" s="1790" t="s">
        <v>598</v>
      </c>
      <c r="D85" s="1785" t="s">
        <v>1093</v>
      </c>
      <c r="E85" s="1786" t="s">
        <v>1096</v>
      </c>
      <c r="F85" s="1784" t="s">
        <v>1744</v>
      </c>
      <c r="G85" s="1923">
        <v>10</v>
      </c>
      <c r="H85" s="1785"/>
      <c r="I85" s="1792">
        <v>50</v>
      </c>
      <c r="J85" s="1809" t="s">
        <v>438</v>
      </c>
      <c r="K85" s="48"/>
      <c r="L85" s="48"/>
      <c r="M85" s="48"/>
      <c r="N85" s="48"/>
      <c r="O85" s="48"/>
      <c r="P85" s="48"/>
      <c r="Q85" s="48"/>
      <c r="R85" s="48"/>
      <c r="S85" s="48"/>
      <c r="T85" s="48"/>
      <c r="U85" s="48"/>
      <c r="V85" s="48"/>
      <c r="W85" s="48"/>
      <c r="X85" s="48"/>
      <c r="Y85" s="48"/>
      <c r="Z85" s="48"/>
    </row>
    <row r="86" spans="1:26" ht="25.2" customHeight="1">
      <c r="A86" s="259" t="s">
        <v>438</v>
      </c>
      <c r="B86" s="1784" t="s">
        <v>456</v>
      </c>
      <c r="C86" s="1790" t="s">
        <v>598</v>
      </c>
      <c r="D86" s="1785" t="s">
        <v>1093</v>
      </c>
      <c r="E86" s="1786" t="s">
        <v>1096</v>
      </c>
      <c r="F86" s="1784" t="s">
        <v>1745</v>
      </c>
      <c r="G86" s="1922">
        <v>10</v>
      </c>
      <c r="H86" s="1785"/>
      <c r="I86" s="1792">
        <v>50</v>
      </c>
      <c r="J86" s="1809" t="s">
        <v>438</v>
      </c>
      <c r="K86" s="48"/>
      <c r="L86" s="48"/>
      <c r="M86" s="48"/>
      <c r="N86" s="48"/>
      <c r="O86" s="48"/>
      <c r="P86" s="48"/>
      <c r="Q86" s="48"/>
      <c r="R86" s="48"/>
      <c r="S86" s="48"/>
      <c r="T86" s="48"/>
      <c r="U86" s="48"/>
      <c r="V86" s="48"/>
      <c r="W86" s="48"/>
      <c r="X86" s="48"/>
      <c r="Y86" s="48"/>
      <c r="Z86" s="48"/>
    </row>
    <row r="87" spans="1:26" ht="25.2" customHeight="1">
      <c r="A87" s="259" t="s">
        <v>438</v>
      </c>
      <c r="B87" s="1784" t="s">
        <v>456</v>
      </c>
      <c r="C87" s="1790" t="s">
        <v>714</v>
      </c>
      <c r="D87" s="1785" t="s">
        <v>1093</v>
      </c>
      <c r="E87" s="1786" t="s">
        <v>1098</v>
      </c>
      <c r="F87" s="1790" t="s">
        <v>591</v>
      </c>
      <c r="G87" s="1923">
        <v>10</v>
      </c>
      <c r="H87" s="1925"/>
      <c r="I87" s="1792">
        <v>50</v>
      </c>
      <c r="J87" s="1809" t="s">
        <v>438</v>
      </c>
      <c r="K87" s="48"/>
      <c r="L87" s="48"/>
      <c r="M87" s="48"/>
      <c r="N87" s="48"/>
      <c r="O87" s="48"/>
      <c r="P87" s="48"/>
      <c r="Q87" s="48"/>
      <c r="R87" s="48"/>
      <c r="S87" s="48"/>
      <c r="T87" s="48"/>
      <c r="U87" s="48"/>
      <c r="V87" s="48"/>
      <c r="W87" s="48"/>
      <c r="X87" s="48"/>
      <c r="Y87" s="48"/>
      <c r="Z87" s="48"/>
    </row>
    <row r="88" spans="1:26" ht="25.2" customHeight="1">
      <c r="A88" s="259" t="s">
        <v>438</v>
      </c>
      <c r="B88" s="1784" t="s">
        <v>456</v>
      </c>
      <c r="C88" s="1790" t="s">
        <v>714</v>
      </c>
      <c r="D88" s="1785" t="s">
        <v>1093</v>
      </c>
      <c r="E88" s="1786" t="s">
        <v>1098</v>
      </c>
      <c r="F88" s="1784" t="s">
        <v>1746</v>
      </c>
      <c r="G88" s="1923">
        <v>10</v>
      </c>
      <c r="H88" s="1785"/>
      <c r="I88" s="1792">
        <v>50</v>
      </c>
      <c r="J88" s="1809" t="s">
        <v>438</v>
      </c>
      <c r="K88" s="48"/>
      <c r="L88" s="48"/>
      <c r="M88" s="48"/>
      <c r="N88" s="48"/>
      <c r="O88" s="48"/>
      <c r="P88" s="48"/>
      <c r="Q88" s="48"/>
      <c r="R88" s="48"/>
      <c r="S88" s="48"/>
      <c r="T88" s="48"/>
      <c r="U88" s="48"/>
      <c r="V88" s="48"/>
      <c r="W88" s="48"/>
      <c r="X88" s="48"/>
      <c r="Y88" s="48"/>
      <c r="Z88" s="48"/>
    </row>
    <row r="89" spans="1:26" ht="25.2" customHeight="1">
      <c r="A89" s="259" t="s">
        <v>438</v>
      </c>
      <c r="B89" s="1784" t="s">
        <v>456</v>
      </c>
      <c r="C89" s="1790" t="s">
        <v>714</v>
      </c>
      <c r="D89" s="1785" t="s">
        <v>1093</v>
      </c>
      <c r="E89" s="1786" t="s">
        <v>1098</v>
      </c>
      <c r="F89" s="1784" t="s">
        <v>1747</v>
      </c>
      <c r="G89" s="1922">
        <v>10</v>
      </c>
      <c r="H89" s="1785"/>
      <c r="I89" s="1792">
        <v>50</v>
      </c>
      <c r="J89" s="1809" t="s">
        <v>438</v>
      </c>
      <c r="K89" s="48"/>
      <c r="L89" s="48"/>
      <c r="M89" s="48"/>
      <c r="N89" s="48"/>
      <c r="O89" s="48"/>
      <c r="P89" s="48"/>
      <c r="Q89" s="48"/>
      <c r="R89" s="48"/>
      <c r="S89" s="48"/>
      <c r="T89" s="48"/>
      <c r="U89" s="48"/>
      <c r="V89" s="48"/>
      <c r="W89" s="48"/>
      <c r="X89" s="48"/>
      <c r="Y89" s="48"/>
      <c r="Z89" s="48"/>
    </row>
    <row r="90" spans="1:26" ht="25.2" customHeight="1">
      <c r="A90" s="259" t="s">
        <v>438</v>
      </c>
      <c r="B90" s="1784" t="s">
        <v>456</v>
      </c>
      <c r="C90" s="1790" t="s">
        <v>1560</v>
      </c>
      <c r="D90" s="1785" t="s">
        <v>1093</v>
      </c>
      <c r="E90" s="1786" t="s">
        <v>1561</v>
      </c>
      <c r="F90" s="1790" t="s">
        <v>1748</v>
      </c>
      <c r="G90" s="1923">
        <v>10</v>
      </c>
      <c r="H90" s="1925"/>
      <c r="I90" s="1792">
        <v>50</v>
      </c>
      <c r="J90" s="1809" t="s">
        <v>438</v>
      </c>
      <c r="K90" s="48"/>
      <c r="L90" s="48"/>
      <c r="M90" s="48"/>
      <c r="N90" s="48"/>
      <c r="O90" s="48"/>
      <c r="P90" s="48"/>
      <c r="Q90" s="48"/>
      <c r="R90" s="48"/>
      <c r="S90" s="48"/>
      <c r="T90" s="48"/>
      <c r="U90" s="48"/>
      <c r="V90" s="48"/>
      <c r="W90" s="48"/>
      <c r="X90" s="48"/>
      <c r="Y90" s="48"/>
      <c r="Z90" s="48"/>
    </row>
    <row r="91" spans="1:26" ht="25.2" customHeight="1">
      <c r="A91" s="259" t="s">
        <v>438</v>
      </c>
      <c r="B91" s="1784" t="s">
        <v>456</v>
      </c>
      <c r="C91" s="1790" t="s">
        <v>1560</v>
      </c>
      <c r="D91" s="1785" t="s">
        <v>1093</v>
      </c>
      <c r="E91" s="1786" t="s">
        <v>1561</v>
      </c>
      <c r="F91" s="1791" t="s">
        <v>1749</v>
      </c>
      <c r="G91" s="1923">
        <v>10</v>
      </c>
      <c r="H91" s="1821"/>
      <c r="I91" s="1792">
        <v>50</v>
      </c>
      <c r="J91" s="1809" t="s">
        <v>438</v>
      </c>
      <c r="K91" s="48"/>
      <c r="L91" s="48"/>
      <c r="M91" s="48"/>
      <c r="N91" s="48"/>
      <c r="O91" s="48"/>
      <c r="P91" s="48"/>
      <c r="Q91" s="48"/>
      <c r="R91" s="48"/>
      <c r="S91" s="48"/>
      <c r="T91" s="48"/>
      <c r="U91" s="48"/>
      <c r="V91" s="48"/>
      <c r="W91" s="48"/>
      <c r="X91" s="48"/>
      <c r="Y91" s="48"/>
      <c r="Z91" s="48"/>
    </row>
    <row r="92" spans="1:26" ht="25.2" customHeight="1">
      <c r="A92" s="259" t="s">
        <v>438</v>
      </c>
      <c r="B92" s="1784" t="s">
        <v>456</v>
      </c>
      <c r="C92" s="1790" t="s">
        <v>1560</v>
      </c>
      <c r="D92" s="1785" t="s">
        <v>1093</v>
      </c>
      <c r="E92" s="1786" t="s">
        <v>1561</v>
      </c>
      <c r="F92" s="1784" t="s">
        <v>1750</v>
      </c>
      <c r="G92" s="1922">
        <v>10</v>
      </c>
      <c r="H92" s="1785"/>
      <c r="I92" s="1792">
        <v>50</v>
      </c>
      <c r="J92" s="1809" t="s">
        <v>438</v>
      </c>
      <c r="K92" s="48"/>
      <c r="L92" s="48"/>
      <c r="M92" s="48"/>
      <c r="N92" s="48"/>
      <c r="O92" s="48"/>
      <c r="P92" s="48"/>
      <c r="Q92" s="48"/>
      <c r="R92" s="48"/>
      <c r="S92" s="48"/>
      <c r="T92" s="48"/>
      <c r="U92" s="48"/>
      <c r="V92" s="48"/>
      <c r="W92" s="48"/>
      <c r="X92" s="48"/>
      <c r="Y92" s="48"/>
      <c r="Z92" s="48"/>
    </row>
    <row r="93" spans="1:26" ht="25.2" customHeight="1">
      <c r="A93" s="259" t="s">
        <v>2021</v>
      </c>
      <c r="B93" s="1784" t="s">
        <v>456</v>
      </c>
      <c r="C93" s="1784" t="s">
        <v>722</v>
      </c>
      <c r="D93" s="1785" t="s">
        <v>1093</v>
      </c>
      <c r="E93" s="1800" t="s">
        <v>1545</v>
      </c>
      <c r="F93" s="1784" t="s">
        <v>882</v>
      </c>
      <c r="G93" s="1923">
        <v>50</v>
      </c>
      <c r="H93" s="1785">
        <v>12</v>
      </c>
      <c r="I93" s="1924">
        <v>100</v>
      </c>
      <c r="J93" s="1809" t="s">
        <v>2021</v>
      </c>
      <c r="K93" s="48"/>
      <c r="L93" s="48"/>
      <c r="M93" s="48"/>
      <c r="N93" s="48"/>
      <c r="O93" s="48"/>
      <c r="P93" s="48"/>
      <c r="Q93" s="48"/>
      <c r="R93" s="48"/>
      <c r="S93" s="48"/>
      <c r="T93" s="48"/>
      <c r="U93" s="48"/>
      <c r="V93" s="48"/>
      <c r="W93" s="48"/>
      <c r="X93" s="48"/>
      <c r="Y93" s="48"/>
      <c r="Z93" s="48"/>
    </row>
    <row r="94" spans="1:26" ht="25.2" customHeight="1">
      <c r="A94" s="259" t="s">
        <v>2021</v>
      </c>
      <c r="B94" s="1801" t="s">
        <v>456</v>
      </c>
      <c r="C94" s="1802" t="s">
        <v>706</v>
      </c>
      <c r="D94" s="1785" t="s">
        <v>1093</v>
      </c>
      <c r="E94" s="1803"/>
      <c r="F94" s="1803" t="s">
        <v>2022</v>
      </c>
      <c r="G94" s="1874">
        <v>10</v>
      </c>
      <c r="H94" s="1875"/>
      <c r="I94" s="1948">
        <v>10</v>
      </c>
      <c r="J94" s="1809" t="s">
        <v>2021</v>
      </c>
      <c r="K94" s="48"/>
      <c r="L94" s="48"/>
      <c r="M94" s="48"/>
      <c r="N94" s="48"/>
      <c r="O94" s="48"/>
      <c r="P94" s="48"/>
      <c r="Q94" s="48"/>
      <c r="R94" s="48"/>
      <c r="S94" s="48"/>
      <c r="T94" s="48"/>
      <c r="U94" s="48"/>
      <c r="V94" s="48"/>
      <c r="W94" s="48"/>
      <c r="X94" s="48"/>
      <c r="Y94" s="48"/>
      <c r="Z94" s="48"/>
    </row>
    <row r="95" spans="1:26" ht="25.2" customHeight="1">
      <c r="A95" s="259" t="s">
        <v>2021</v>
      </c>
      <c r="B95" s="1801" t="s">
        <v>456</v>
      </c>
      <c r="C95" s="1802" t="s">
        <v>2023</v>
      </c>
      <c r="D95" s="1785" t="s">
        <v>1093</v>
      </c>
      <c r="E95" s="1804"/>
      <c r="F95" s="1804" t="s">
        <v>585</v>
      </c>
      <c r="G95" s="1854">
        <v>10</v>
      </c>
      <c r="H95" s="1914"/>
      <c r="I95" s="1948">
        <v>50</v>
      </c>
      <c r="J95" s="1809" t="s">
        <v>2021</v>
      </c>
      <c r="K95" s="48"/>
      <c r="L95" s="48"/>
      <c r="M95" s="48"/>
      <c r="N95" s="48"/>
      <c r="O95" s="48"/>
      <c r="P95" s="48"/>
      <c r="Q95" s="48"/>
      <c r="R95" s="48"/>
      <c r="S95" s="48"/>
      <c r="T95" s="48"/>
      <c r="U95" s="48"/>
      <c r="V95" s="48"/>
      <c r="W95" s="48"/>
      <c r="X95" s="48"/>
      <c r="Y95" s="48"/>
      <c r="Z95" s="48"/>
    </row>
    <row r="96" spans="1:26" ht="25.2" customHeight="1">
      <c r="A96" s="259" t="s">
        <v>2021</v>
      </c>
      <c r="B96" s="1801" t="s">
        <v>456</v>
      </c>
      <c r="C96" s="1802" t="s">
        <v>722</v>
      </c>
      <c r="D96" s="1785" t="s">
        <v>1093</v>
      </c>
      <c r="E96" s="1804"/>
      <c r="F96" s="1804" t="s">
        <v>2024</v>
      </c>
      <c r="G96" s="1854">
        <v>10</v>
      </c>
      <c r="H96" s="1914"/>
      <c r="I96" s="1948">
        <v>50</v>
      </c>
      <c r="J96" s="1809" t="s">
        <v>2021</v>
      </c>
      <c r="K96" s="48"/>
      <c r="L96" s="48"/>
      <c r="M96" s="48"/>
      <c r="N96" s="48"/>
      <c r="O96" s="48"/>
      <c r="P96" s="48"/>
      <c r="Q96" s="48"/>
      <c r="R96" s="48"/>
      <c r="S96" s="48"/>
      <c r="T96" s="48"/>
      <c r="U96" s="48"/>
      <c r="V96" s="48"/>
      <c r="W96" s="48"/>
      <c r="X96" s="48"/>
      <c r="Y96" s="48"/>
      <c r="Z96" s="48"/>
    </row>
    <row r="97" spans="1:26" ht="25.2" customHeight="1">
      <c r="A97" s="259" t="s">
        <v>2021</v>
      </c>
      <c r="B97" s="1801" t="s">
        <v>456</v>
      </c>
      <c r="C97" s="1802" t="s">
        <v>2025</v>
      </c>
      <c r="D97" s="1785" t="s">
        <v>1093</v>
      </c>
      <c r="E97" s="1804"/>
      <c r="F97" s="1804" t="s">
        <v>2026</v>
      </c>
      <c r="G97" s="1854">
        <v>10</v>
      </c>
      <c r="H97" s="1914"/>
      <c r="I97" s="1948">
        <v>50</v>
      </c>
      <c r="J97" s="1809" t="s">
        <v>2021</v>
      </c>
      <c r="K97" s="48"/>
      <c r="L97" s="48"/>
      <c r="M97" s="48"/>
      <c r="N97" s="48"/>
      <c r="O97" s="48"/>
      <c r="P97" s="48"/>
      <c r="Q97" s="48"/>
      <c r="R97" s="48"/>
      <c r="S97" s="48"/>
      <c r="T97" s="48"/>
      <c r="U97" s="48"/>
      <c r="V97" s="48"/>
      <c r="W97" s="48"/>
      <c r="X97" s="48"/>
      <c r="Y97" s="48"/>
      <c r="Z97" s="48"/>
    </row>
    <row r="98" spans="1:26" ht="25.2" customHeight="1">
      <c r="A98" s="259" t="s">
        <v>2021</v>
      </c>
      <c r="B98" s="1801" t="s">
        <v>456</v>
      </c>
      <c r="C98" s="1802" t="s">
        <v>2027</v>
      </c>
      <c r="D98" s="1785" t="s">
        <v>1093</v>
      </c>
      <c r="E98" s="1804"/>
      <c r="F98" s="1804" t="s">
        <v>2028</v>
      </c>
      <c r="G98" s="1854">
        <v>10</v>
      </c>
      <c r="H98" s="1914"/>
      <c r="I98" s="1948">
        <v>50</v>
      </c>
      <c r="J98" s="1809" t="s">
        <v>2021</v>
      </c>
      <c r="K98" s="48"/>
      <c r="L98" s="48"/>
      <c r="M98" s="48"/>
      <c r="N98" s="48"/>
      <c r="O98" s="48"/>
      <c r="P98" s="48"/>
      <c r="Q98" s="48"/>
      <c r="R98" s="48"/>
      <c r="S98" s="48"/>
      <c r="T98" s="48"/>
      <c r="U98" s="48"/>
      <c r="V98" s="48"/>
      <c r="W98" s="48"/>
      <c r="X98" s="48"/>
      <c r="Y98" s="48"/>
      <c r="Z98" s="48"/>
    </row>
    <row r="99" spans="1:26" ht="25.2" customHeight="1">
      <c r="A99" s="259" t="s">
        <v>2021</v>
      </c>
      <c r="B99" s="1801" t="s">
        <v>456</v>
      </c>
      <c r="C99" s="1802" t="s">
        <v>722</v>
      </c>
      <c r="D99" s="1785" t="s">
        <v>1093</v>
      </c>
      <c r="E99" s="1802"/>
      <c r="F99" s="1802" t="s">
        <v>1563</v>
      </c>
      <c r="G99" s="1926">
        <v>10</v>
      </c>
      <c r="H99" s="1836"/>
      <c r="I99" s="1817">
        <v>50</v>
      </c>
      <c r="J99" s="1809" t="s">
        <v>2021</v>
      </c>
      <c r="K99" s="48"/>
      <c r="L99" s="48"/>
      <c r="M99" s="48"/>
      <c r="N99" s="48"/>
      <c r="O99" s="48"/>
      <c r="P99" s="48"/>
      <c r="Q99" s="48"/>
      <c r="R99" s="48"/>
      <c r="S99" s="48"/>
      <c r="T99" s="48"/>
      <c r="U99" s="48"/>
      <c r="V99" s="48"/>
      <c r="W99" s="48"/>
      <c r="X99" s="48"/>
      <c r="Y99" s="48"/>
      <c r="Z99" s="48"/>
    </row>
    <row r="100" spans="1:26" ht="25.2" customHeight="1">
      <c r="A100" s="65" t="s">
        <v>2134</v>
      </c>
      <c r="B100" s="1809" t="s">
        <v>456</v>
      </c>
      <c r="C100" s="1809" t="s">
        <v>2157</v>
      </c>
      <c r="D100" s="1804" t="s">
        <v>2158</v>
      </c>
      <c r="E100" s="1795" t="s">
        <v>2159</v>
      </c>
      <c r="F100" s="1804" t="s">
        <v>2160</v>
      </c>
      <c r="G100" s="1809" t="s">
        <v>2161</v>
      </c>
      <c r="H100" s="1809">
        <v>3</v>
      </c>
      <c r="I100" s="1822">
        <v>300</v>
      </c>
      <c r="J100" s="1809" t="s">
        <v>2134</v>
      </c>
      <c r="K100" s="48"/>
      <c r="L100" s="48"/>
      <c r="M100" s="48"/>
      <c r="N100" s="48"/>
      <c r="O100" s="48"/>
      <c r="P100" s="48"/>
      <c r="Q100" s="48"/>
      <c r="R100" s="48"/>
      <c r="S100" s="48"/>
      <c r="T100" s="48"/>
      <c r="U100" s="48"/>
      <c r="V100" s="48"/>
      <c r="W100" s="48"/>
      <c r="X100" s="48"/>
      <c r="Y100" s="48"/>
      <c r="Z100" s="48"/>
    </row>
    <row r="101" spans="1:26" ht="25.2" customHeight="1">
      <c r="A101" s="65" t="s">
        <v>2134</v>
      </c>
      <c r="B101" s="1809" t="s">
        <v>456</v>
      </c>
      <c r="C101" s="1809" t="s">
        <v>2162</v>
      </c>
      <c r="D101" s="1804" t="s">
        <v>2163</v>
      </c>
      <c r="E101" s="1795" t="s">
        <v>2164</v>
      </c>
      <c r="F101" s="1804"/>
      <c r="G101" s="1809">
        <v>50</v>
      </c>
      <c r="H101" s="1809">
        <v>2.5</v>
      </c>
      <c r="I101" s="1822">
        <v>250</v>
      </c>
      <c r="J101" s="1809" t="s">
        <v>2134</v>
      </c>
      <c r="K101" s="48"/>
      <c r="L101" s="48"/>
      <c r="M101" s="48"/>
      <c r="N101" s="48"/>
      <c r="O101" s="48"/>
      <c r="P101" s="48"/>
      <c r="Q101" s="48"/>
      <c r="R101" s="48"/>
      <c r="S101" s="48"/>
      <c r="T101" s="48"/>
      <c r="U101" s="48"/>
      <c r="V101" s="48"/>
      <c r="W101" s="48"/>
      <c r="X101" s="48"/>
      <c r="Y101" s="48"/>
      <c r="Z101" s="48"/>
    </row>
    <row r="102" spans="1:26" ht="25.2" customHeight="1">
      <c r="A102" s="65" t="s">
        <v>2134</v>
      </c>
      <c r="B102" s="1809" t="s">
        <v>456</v>
      </c>
      <c r="C102" s="1809" t="s">
        <v>722</v>
      </c>
      <c r="D102" s="1804" t="s">
        <v>2165</v>
      </c>
      <c r="E102" s="1811" t="s">
        <v>1545</v>
      </c>
      <c r="F102" s="1784" t="s">
        <v>882</v>
      </c>
      <c r="G102" s="1809">
        <v>50</v>
      </c>
      <c r="H102" s="1809">
        <v>2</v>
      </c>
      <c r="I102" s="1822">
        <v>100</v>
      </c>
      <c r="J102" s="1809" t="s">
        <v>2134</v>
      </c>
      <c r="K102" s="48"/>
      <c r="L102" s="48"/>
      <c r="M102" s="48"/>
      <c r="N102" s="48"/>
      <c r="O102" s="48"/>
      <c r="P102" s="48"/>
      <c r="Q102" s="48"/>
      <c r="R102" s="48"/>
      <c r="S102" s="48"/>
      <c r="T102" s="48"/>
      <c r="U102" s="48"/>
      <c r="V102" s="48"/>
      <c r="W102" s="48"/>
      <c r="X102" s="48"/>
      <c r="Y102" s="48"/>
      <c r="Z102" s="48"/>
    </row>
    <row r="103" spans="1:26" ht="25.2" customHeight="1">
      <c r="A103" s="1754" t="s">
        <v>2134</v>
      </c>
      <c r="B103" s="1801" t="s">
        <v>456</v>
      </c>
      <c r="C103" s="1801" t="s">
        <v>1580</v>
      </c>
      <c r="D103" s="1803" t="s">
        <v>738</v>
      </c>
      <c r="E103" s="1803"/>
      <c r="F103" s="1812">
        <v>44580</v>
      </c>
      <c r="G103" s="1874">
        <v>10</v>
      </c>
      <c r="H103" s="1875">
        <v>5</v>
      </c>
      <c r="I103" s="1817">
        <v>50</v>
      </c>
      <c r="J103" s="1809" t="s">
        <v>2134</v>
      </c>
      <c r="K103" s="48"/>
      <c r="L103" s="48"/>
      <c r="M103" s="48"/>
      <c r="N103" s="48"/>
      <c r="O103" s="48"/>
      <c r="P103" s="48"/>
      <c r="Q103" s="48"/>
      <c r="R103" s="48"/>
      <c r="S103" s="48"/>
      <c r="T103" s="48"/>
      <c r="U103" s="48"/>
      <c r="V103" s="48"/>
      <c r="W103" s="48"/>
      <c r="X103" s="48"/>
      <c r="Y103" s="48"/>
      <c r="Z103" s="48"/>
    </row>
    <row r="104" spans="1:26" ht="25.2" customHeight="1">
      <c r="A104" s="1754" t="s">
        <v>2134</v>
      </c>
      <c r="B104" s="1801" t="s">
        <v>456</v>
      </c>
      <c r="C104" s="1801" t="s">
        <v>886</v>
      </c>
      <c r="D104" s="1804" t="s">
        <v>738</v>
      </c>
      <c r="E104" s="1804"/>
      <c r="F104" s="1813">
        <v>44593</v>
      </c>
      <c r="G104" s="1854">
        <v>10</v>
      </c>
      <c r="H104" s="1914">
        <v>5</v>
      </c>
      <c r="I104" s="1817">
        <v>50</v>
      </c>
      <c r="J104" s="1809" t="s">
        <v>2134</v>
      </c>
      <c r="K104" s="48"/>
      <c r="L104" s="48"/>
      <c r="M104" s="48"/>
      <c r="N104" s="48"/>
      <c r="O104" s="48"/>
      <c r="P104" s="48"/>
      <c r="Q104" s="48"/>
      <c r="R104" s="48"/>
      <c r="S104" s="48"/>
      <c r="T104" s="48"/>
      <c r="U104" s="48"/>
      <c r="V104" s="48"/>
      <c r="W104" s="48"/>
      <c r="X104" s="48"/>
      <c r="Y104" s="48"/>
      <c r="Z104" s="48"/>
    </row>
    <row r="105" spans="1:26" ht="25.2" customHeight="1">
      <c r="A105" s="1754" t="s">
        <v>2134</v>
      </c>
      <c r="B105" s="1801" t="s">
        <v>456</v>
      </c>
      <c r="C105" s="1801" t="s">
        <v>894</v>
      </c>
      <c r="D105" s="1804" t="s">
        <v>738</v>
      </c>
      <c r="E105" s="1804"/>
      <c r="F105" s="1813">
        <v>44726</v>
      </c>
      <c r="G105" s="1854">
        <v>10</v>
      </c>
      <c r="H105" s="1914">
        <v>5</v>
      </c>
      <c r="I105" s="1817">
        <v>50</v>
      </c>
      <c r="J105" s="1809" t="s">
        <v>2134</v>
      </c>
      <c r="K105" s="48"/>
      <c r="L105" s="48"/>
      <c r="M105" s="48"/>
      <c r="N105" s="48"/>
      <c r="O105" s="48"/>
      <c r="P105" s="48"/>
      <c r="Q105" s="48"/>
      <c r="R105" s="48"/>
      <c r="S105" s="48"/>
      <c r="T105" s="48"/>
      <c r="U105" s="48"/>
      <c r="V105" s="48"/>
      <c r="W105" s="48"/>
      <c r="X105" s="48"/>
      <c r="Y105" s="48"/>
      <c r="Z105" s="48"/>
    </row>
    <row r="106" spans="1:26" ht="25.2" customHeight="1">
      <c r="A106" s="1754" t="s">
        <v>2134</v>
      </c>
      <c r="B106" s="1801" t="s">
        <v>456</v>
      </c>
      <c r="C106" s="1801" t="s">
        <v>2166</v>
      </c>
      <c r="D106" s="1804" t="s">
        <v>738</v>
      </c>
      <c r="E106" s="1804"/>
      <c r="F106" s="1813">
        <v>44726</v>
      </c>
      <c r="G106" s="1854">
        <v>10</v>
      </c>
      <c r="H106" s="1914">
        <v>5</v>
      </c>
      <c r="I106" s="1817">
        <v>50</v>
      </c>
      <c r="J106" s="1809" t="s">
        <v>2134</v>
      </c>
      <c r="K106" s="48"/>
      <c r="L106" s="48"/>
      <c r="M106" s="48"/>
      <c r="N106" s="48"/>
      <c r="O106" s="48"/>
      <c r="P106" s="48"/>
      <c r="Q106" s="48"/>
      <c r="R106" s="48"/>
      <c r="S106" s="48"/>
      <c r="T106" s="48"/>
      <c r="U106" s="48"/>
      <c r="V106" s="48"/>
      <c r="W106" s="48"/>
      <c r="X106" s="48"/>
      <c r="Y106" s="48"/>
      <c r="Z106" s="48"/>
    </row>
    <row r="107" spans="1:26" ht="25.2" customHeight="1">
      <c r="A107" s="1754" t="s">
        <v>2134</v>
      </c>
      <c r="B107" s="1801" t="s">
        <v>456</v>
      </c>
      <c r="C107" s="1801" t="s">
        <v>2166</v>
      </c>
      <c r="D107" s="1804" t="s">
        <v>738</v>
      </c>
      <c r="E107" s="1804"/>
      <c r="F107" s="1815">
        <v>44768</v>
      </c>
      <c r="G107" s="1854">
        <v>10</v>
      </c>
      <c r="H107" s="1914">
        <v>5</v>
      </c>
      <c r="I107" s="1817">
        <v>50</v>
      </c>
      <c r="J107" s="1809" t="s">
        <v>2134</v>
      </c>
      <c r="K107" s="48"/>
      <c r="L107" s="48"/>
      <c r="M107" s="48"/>
      <c r="N107" s="48"/>
      <c r="O107" s="48"/>
      <c r="P107" s="48"/>
      <c r="Q107" s="48"/>
      <c r="R107" s="48"/>
      <c r="S107" s="48"/>
      <c r="T107" s="48"/>
      <c r="U107" s="48"/>
      <c r="V107" s="48"/>
      <c r="W107" s="48"/>
      <c r="X107" s="48"/>
      <c r="Y107" s="48"/>
      <c r="Z107" s="48"/>
    </row>
    <row r="108" spans="1:26" ht="25.2" customHeight="1">
      <c r="A108" s="1754" t="s">
        <v>2134</v>
      </c>
      <c r="B108" s="1801" t="s">
        <v>456</v>
      </c>
      <c r="C108" s="1801" t="s">
        <v>722</v>
      </c>
      <c r="D108" s="1804" t="s">
        <v>738</v>
      </c>
      <c r="E108" s="1804"/>
      <c r="F108" s="1815">
        <v>44773</v>
      </c>
      <c r="G108" s="1854">
        <v>10</v>
      </c>
      <c r="H108" s="1914">
        <v>5</v>
      </c>
      <c r="I108" s="1817">
        <v>50</v>
      </c>
      <c r="J108" s="1809" t="s">
        <v>2134</v>
      </c>
      <c r="K108" s="48"/>
      <c r="L108" s="48"/>
      <c r="M108" s="48"/>
      <c r="N108" s="48"/>
      <c r="O108" s="48"/>
      <c r="P108" s="48"/>
      <c r="Q108" s="48"/>
      <c r="R108" s="48"/>
      <c r="S108" s="48"/>
      <c r="T108" s="48"/>
      <c r="U108" s="48"/>
      <c r="V108" s="48"/>
      <c r="W108" s="48"/>
      <c r="X108" s="48"/>
      <c r="Y108" s="48"/>
      <c r="Z108" s="48"/>
    </row>
    <row r="109" spans="1:26" ht="25.2" customHeight="1">
      <c r="A109" s="1754" t="s">
        <v>2134</v>
      </c>
      <c r="B109" s="1801" t="s">
        <v>456</v>
      </c>
      <c r="C109" s="1801" t="s">
        <v>2166</v>
      </c>
      <c r="D109" s="1802" t="s">
        <v>738</v>
      </c>
      <c r="E109" s="1802"/>
      <c r="F109" s="1815">
        <v>44753</v>
      </c>
      <c r="G109" s="1926">
        <v>10</v>
      </c>
      <c r="H109" s="1836">
        <v>5</v>
      </c>
      <c r="I109" s="1817">
        <v>50</v>
      </c>
      <c r="J109" s="1809" t="s">
        <v>2134</v>
      </c>
      <c r="K109" s="48"/>
      <c r="L109" s="48"/>
      <c r="M109" s="48"/>
      <c r="N109" s="48"/>
      <c r="O109" s="48"/>
      <c r="P109" s="48"/>
      <c r="Q109" s="48"/>
      <c r="R109" s="48"/>
      <c r="S109" s="48"/>
      <c r="T109" s="48"/>
      <c r="U109" s="48"/>
      <c r="V109" s="48"/>
      <c r="W109" s="48"/>
      <c r="X109" s="48"/>
      <c r="Y109" s="48"/>
      <c r="Z109" s="48"/>
    </row>
    <row r="110" spans="1:26" ht="25.2" customHeight="1">
      <c r="A110" s="65" t="s">
        <v>420</v>
      </c>
      <c r="B110" s="1809" t="s">
        <v>456</v>
      </c>
      <c r="C110" s="1809" t="s">
        <v>1052</v>
      </c>
      <c r="D110" s="1804" t="s">
        <v>2283</v>
      </c>
      <c r="E110" s="1795" t="s">
        <v>2284</v>
      </c>
      <c r="F110" s="1804" t="s">
        <v>2285</v>
      </c>
      <c r="G110" s="1816">
        <v>100</v>
      </c>
      <c r="H110" s="1816">
        <v>100</v>
      </c>
      <c r="I110" s="1817">
        <v>100</v>
      </c>
      <c r="J110" s="1809" t="s">
        <v>420</v>
      </c>
      <c r="K110" s="48"/>
      <c r="L110" s="48"/>
      <c r="M110" s="48"/>
      <c r="N110" s="48"/>
      <c r="O110" s="48"/>
      <c r="P110" s="48"/>
      <c r="Q110" s="48"/>
      <c r="R110" s="48"/>
      <c r="S110" s="48"/>
      <c r="T110" s="48"/>
      <c r="U110" s="48"/>
      <c r="V110" s="48"/>
      <c r="W110" s="48"/>
      <c r="X110" s="48"/>
      <c r="Y110" s="48"/>
      <c r="Z110" s="48"/>
    </row>
    <row r="111" spans="1:26" ht="25.2" customHeight="1">
      <c r="A111" s="1754" t="s">
        <v>420</v>
      </c>
      <c r="B111" s="1801" t="s">
        <v>456</v>
      </c>
      <c r="C111" s="1802" t="s">
        <v>2286</v>
      </c>
      <c r="D111" s="1803" t="s">
        <v>2283</v>
      </c>
      <c r="E111" s="1794" t="s">
        <v>2287</v>
      </c>
      <c r="F111" s="1803" t="s">
        <v>2285</v>
      </c>
      <c r="G111" s="1874">
        <v>100</v>
      </c>
      <c r="H111" s="1875">
        <v>100</v>
      </c>
      <c r="I111" s="1822">
        <v>100</v>
      </c>
      <c r="J111" s="1809" t="s">
        <v>420</v>
      </c>
      <c r="K111" s="48"/>
      <c r="L111" s="48"/>
      <c r="M111" s="48"/>
      <c r="N111" s="48"/>
      <c r="O111" s="48"/>
      <c r="P111" s="48"/>
      <c r="Q111" s="48"/>
      <c r="R111" s="48"/>
      <c r="S111" s="48"/>
      <c r="T111" s="48"/>
      <c r="U111" s="48"/>
      <c r="V111" s="48"/>
      <c r="W111" s="48"/>
      <c r="X111" s="48"/>
      <c r="Y111" s="48"/>
      <c r="Z111" s="48"/>
    </row>
    <row r="112" spans="1:26" ht="25.2" customHeight="1">
      <c r="A112" s="65" t="s">
        <v>421</v>
      </c>
      <c r="B112" s="1809" t="s">
        <v>456</v>
      </c>
      <c r="C112" s="1809" t="s">
        <v>1052</v>
      </c>
      <c r="D112" s="1804" t="s">
        <v>2283</v>
      </c>
      <c r="E112" s="1927" t="s">
        <v>2284</v>
      </c>
      <c r="F112" s="1804"/>
      <c r="G112" s="1809">
        <v>100</v>
      </c>
      <c r="H112" s="1809">
        <v>100</v>
      </c>
      <c r="I112" s="1817">
        <v>100</v>
      </c>
      <c r="J112" s="1809" t="s">
        <v>421</v>
      </c>
      <c r="K112" s="48"/>
      <c r="L112" s="48"/>
      <c r="M112" s="48"/>
      <c r="N112" s="48"/>
      <c r="O112" s="48"/>
      <c r="P112" s="48"/>
      <c r="Q112" s="48"/>
      <c r="R112" s="48"/>
      <c r="S112" s="48"/>
      <c r="T112" s="48"/>
      <c r="U112" s="48"/>
      <c r="V112" s="48"/>
      <c r="W112" s="48"/>
      <c r="X112" s="48"/>
      <c r="Y112" s="48"/>
      <c r="Z112" s="48"/>
    </row>
    <row r="113" spans="1:26" ht="25.2" customHeight="1">
      <c r="A113" s="65" t="s">
        <v>422</v>
      </c>
      <c r="B113" s="1809" t="s">
        <v>456</v>
      </c>
      <c r="C113" s="1809" t="s">
        <v>2517</v>
      </c>
      <c r="D113" s="1809" t="s">
        <v>738</v>
      </c>
      <c r="E113" s="1795" t="s">
        <v>2518</v>
      </c>
      <c r="F113" s="1804"/>
      <c r="G113" s="1809" t="s">
        <v>2519</v>
      </c>
      <c r="H113" s="1949" t="s">
        <v>2520</v>
      </c>
      <c r="I113" s="1928">
        <v>200</v>
      </c>
      <c r="J113" s="1809" t="s">
        <v>422</v>
      </c>
      <c r="K113" s="48"/>
      <c r="L113" s="48"/>
      <c r="M113" s="48"/>
      <c r="N113" s="48"/>
      <c r="O113" s="48"/>
      <c r="P113" s="48"/>
      <c r="Q113" s="48"/>
      <c r="R113" s="48"/>
      <c r="S113" s="48"/>
      <c r="T113" s="48"/>
      <c r="U113" s="48"/>
      <c r="V113" s="48"/>
      <c r="W113" s="48"/>
      <c r="X113" s="48"/>
      <c r="Y113" s="48"/>
      <c r="Z113" s="48"/>
    </row>
    <row r="114" spans="1:26" ht="25.2" customHeight="1">
      <c r="A114" s="65" t="s">
        <v>422</v>
      </c>
      <c r="B114" s="1809" t="s">
        <v>456</v>
      </c>
      <c r="C114" s="1802" t="s">
        <v>2521</v>
      </c>
      <c r="D114" s="1803" t="s">
        <v>2522</v>
      </c>
      <c r="E114" s="1794" t="s">
        <v>2523</v>
      </c>
      <c r="F114" s="1803" t="s">
        <v>2524</v>
      </c>
      <c r="G114" s="1874">
        <v>10</v>
      </c>
      <c r="H114" s="1875"/>
      <c r="I114" s="1822">
        <v>10</v>
      </c>
      <c r="J114" s="1809" t="s">
        <v>422</v>
      </c>
      <c r="K114" s="48"/>
      <c r="L114" s="48"/>
      <c r="M114" s="48"/>
      <c r="N114" s="48"/>
      <c r="O114" s="48"/>
      <c r="P114" s="48"/>
      <c r="Q114" s="48"/>
      <c r="R114" s="48"/>
      <c r="S114" s="48"/>
      <c r="T114" s="48"/>
      <c r="U114" s="48"/>
      <c r="V114" s="48"/>
      <c r="W114" s="48"/>
      <c r="X114" s="48"/>
      <c r="Y114" s="48"/>
      <c r="Z114" s="48"/>
    </row>
    <row r="115" spans="1:26" ht="25.2" customHeight="1">
      <c r="A115" s="65" t="s">
        <v>422</v>
      </c>
      <c r="B115" s="1809" t="s">
        <v>456</v>
      </c>
      <c r="C115" s="1802" t="s">
        <v>2521</v>
      </c>
      <c r="D115" s="1804" t="s">
        <v>2522</v>
      </c>
      <c r="E115" s="1795" t="s">
        <v>2523</v>
      </c>
      <c r="F115" s="1819" t="s">
        <v>2525</v>
      </c>
      <c r="G115" s="1854">
        <v>10</v>
      </c>
      <c r="H115" s="1914"/>
      <c r="I115" s="1822">
        <v>10</v>
      </c>
      <c r="J115" s="1809" t="s">
        <v>441</v>
      </c>
      <c r="K115" s="48"/>
      <c r="L115" s="48"/>
      <c r="M115" s="48"/>
      <c r="N115" s="48"/>
      <c r="O115" s="48"/>
      <c r="P115" s="48"/>
      <c r="Q115" s="48"/>
      <c r="R115" s="48"/>
      <c r="S115" s="48"/>
      <c r="T115" s="48"/>
      <c r="U115" s="48"/>
      <c r="V115" s="48"/>
      <c r="W115" s="48"/>
      <c r="X115" s="48"/>
      <c r="Y115" s="48"/>
      <c r="Z115" s="48"/>
    </row>
    <row r="116" spans="1:26" ht="25.2" customHeight="1">
      <c r="A116" s="65" t="s">
        <v>422</v>
      </c>
      <c r="B116" s="1809" t="s">
        <v>456</v>
      </c>
      <c r="C116" s="1802" t="s">
        <v>2521</v>
      </c>
      <c r="D116" s="1804" t="s">
        <v>2522</v>
      </c>
      <c r="E116" s="1795" t="s">
        <v>2523</v>
      </c>
      <c r="F116" s="1804" t="s">
        <v>2526</v>
      </c>
      <c r="G116" s="1854">
        <v>10</v>
      </c>
      <c r="H116" s="1914"/>
      <c r="I116" s="1822">
        <v>10</v>
      </c>
      <c r="J116" s="1809" t="s">
        <v>441</v>
      </c>
      <c r="K116" s="48"/>
      <c r="L116" s="48"/>
      <c r="M116" s="48"/>
      <c r="N116" s="48"/>
      <c r="O116" s="48"/>
      <c r="P116" s="48"/>
      <c r="Q116" s="48"/>
      <c r="R116" s="48"/>
      <c r="S116" s="48"/>
      <c r="T116" s="48"/>
      <c r="U116" s="48"/>
      <c r="V116" s="48"/>
      <c r="W116" s="48"/>
      <c r="X116" s="48"/>
      <c r="Y116" s="48"/>
      <c r="Z116" s="48"/>
    </row>
    <row r="117" spans="1:26" ht="25.2" customHeight="1">
      <c r="A117" s="259" t="s">
        <v>441</v>
      </c>
      <c r="B117" s="1784" t="s">
        <v>456</v>
      </c>
      <c r="C117" s="1784" t="s">
        <v>2162</v>
      </c>
      <c r="D117" s="1785" t="s">
        <v>2614</v>
      </c>
      <c r="E117" s="1791" t="s">
        <v>2615</v>
      </c>
      <c r="F117" s="1784" t="s">
        <v>2616</v>
      </c>
      <c r="G117" s="1784">
        <v>50</v>
      </c>
      <c r="H117" s="1784">
        <v>6</v>
      </c>
      <c r="I117" s="1924">
        <v>300</v>
      </c>
      <c r="J117" s="1809" t="s">
        <v>441</v>
      </c>
      <c r="K117" s="342"/>
      <c r="L117" s="342"/>
      <c r="M117" s="342"/>
      <c r="N117" s="342"/>
      <c r="O117" s="342"/>
      <c r="P117" s="342"/>
      <c r="Q117" s="342"/>
      <c r="R117" s="342"/>
      <c r="S117" s="342"/>
      <c r="T117" s="342"/>
      <c r="U117" s="342"/>
      <c r="V117" s="342"/>
      <c r="W117" s="342"/>
      <c r="X117" s="342"/>
      <c r="Y117" s="342"/>
      <c r="Z117" s="342"/>
    </row>
    <row r="118" spans="1:26" ht="25.2" customHeight="1">
      <c r="A118" s="1755" t="s">
        <v>441</v>
      </c>
      <c r="B118" s="1791" t="s">
        <v>456</v>
      </c>
      <c r="C118" s="1791" t="s">
        <v>2617</v>
      </c>
      <c r="D118" s="1821" t="s">
        <v>1093</v>
      </c>
      <c r="E118" s="1791" t="s">
        <v>2618</v>
      </c>
      <c r="F118" s="1791" t="s">
        <v>2616</v>
      </c>
      <c r="G118" s="1922">
        <v>50</v>
      </c>
      <c r="H118" s="1821">
        <v>12</v>
      </c>
      <c r="I118" s="1929">
        <v>300</v>
      </c>
      <c r="J118" s="1809" t="s">
        <v>441</v>
      </c>
      <c r="K118" s="342"/>
      <c r="L118" s="342"/>
      <c r="M118" s="342"/>
      <c r="N118" s="342"/>
      <c r="O118" s="342"/>
      <c r="P118" s="342"/>
      <c r="Q118" s="342"/>
      <c r="R118" s="342"/>
      <c r="S118" s="342"/>
      <c r="T118" s="342"/>
      <c r="U118" s="342"/>
      <c r="V118" s="342"/>
      <c r="W118" s="342"/>
      <c r="X118" s="342"/>
      <c r="Y118" s="342"/>
      <c r="Z118" s="342"/>
    </row>
    <row r="119" spans="1:26" ht="25.2" customHeight="1">
      <c r="A119" s="259" t="s">
        <v>441</v>
      </c>
      <c r="B119" s="1784" t="s">
        <v>456</v>
      </c>
      <c r="C119" s="1784" t="s">
        <v>706</v>
      </c>
      <c r="D119" s="1785" t="s">
        <v>1093</v>
      </c>
      <c r="E119" s="1778" t="s">
        <v>881</v>
      </c>
      <c r="F119" s="1784" t="s">
        <v>882</v>
      </c>
      <c r="G119" s="1923">
        <v>50</v>
      </c>
      <c r="H119" s="1785">
        <v>12</v>
      </c>
      <c r="I119" s="1924">
        <v>100</v>
      </c>
      <c r="J119" s="1809" t="s">
        <v>441</v>
      </c>
      <c r="K119" s="342"/>
      <c r="L119" s="342"/>
      <c r="M119" s="342"/>
      <c r="N119" s="342"/>
      <c r="O119" s="342"/>
      <c r="P119" s="342"/>
      <c r="Q119" s="342"/>
      <c r="R119" s="342"/>
      <c r="S119" s="342"/>
      <c r="T119" s="342"/>
      <c r="U119" s="342"/>
      <c r="V119" s="342"/>
      <c r="W119" s="342"/>
      <c r="X119" s="342"/>
      <c r="Y119" s="342"/>
      <c r="Z119" s="342"/>
    </row>
    <row r="120" spans="1:26" ht="25.2" customHeight="1">
      <c r="A120" s="259" t="s">
        <v>441</v>
      </c>
      <c r="B120" s="1784" t="s">
        <v>456</v>
      </c>
      <c r="C120" s="1784" t="s">
        <v>722</v>
      </c>
      <c r="D120" s="1785" t="s">
        <v>1093</v>
      </c>
      <c r="E120" s="1784" t="s">
        <v>1545</v>
      </c>
      <c r="F120" s="1784" t="s">
        <v>882</v>
      </c>
      <c r="G120" s="1923">
        <v>50</v>
      </c>
      <c r="H120" s="1785">
        <v>12</v>
      </c>
      <c r="I120" s="1924">
        <v>100</v>
      </c>
      <c r="J120" s="1809" t="s">
        <v>441</v>
      </c>
      <c r="K120" s="342"/>
      <c r="L120" s="342"/>
      <c r="M120" s="342"/>
      <c r="N120" s="342"/>
      <c r="O120" s="342"/>
      <c r="P120" s="342"/>
      <c r="Q120" s="342"/>
      <c r="R120" s="342"/>
      <c r="S120" s="342"/>
      <c r="T120" s="342"/>
      <c r="U120" s="342"/>
      <c r="V120" s="342"/>
      <c r="W120" s="342"/>
      <c r="X120" s="342"/>
      <c r="Y120" s="342"/>
      <c r="Z120" s="342"/>
    </row>
    <row r="121" spans="1:26" ht="25.2" customHeight="1">
      <c r="A121" s="259" t="s">
        <v>441</v>
      </c>
      <c r="B121" s="1784" t="s">
        <v>456</v>
      </c>
      <c r="C121" s="1784" t="s">
        <v>2617</v>
      </c>
      <c r="D121" s="1785" t="s">
        <v>1093</v>
      </c>
      <c r="E121" s="1784" t="s">
        <v>2618</v>
      </c>
      <c r="F121" s="1784" t="s">
        <v>2619</v>
      </c>
      <c r="G121" s="1923">
        <v>10</v>
      </c>
      <c r="H121" s="1785"/>
      <c r="I121" s="1924">
        <f t="shared" ref="I121:I150" si="10">G121*5</f>
        <v>50</v>
      </c>
      <c r="J121" s="1809" t="s">
        <v>441</v>
      </c>
      <c r="K121" s="342"/>
      <c r="L121" s="342"/>
      <c r="M121" s="342"/>
      <c r="N121" s="342"/>
      <c r="O121" s="342"/>
      <c r="P121" s="342"/>
      <c r="Q121" s="342"/>
      <c r="R121" s="342"/>
      <c r="S121" s="342"/>
      <c r="T121" s="342"/>
      <c r="U121" s="342"/>
      <c r="V121" s="342"/>
      <c r="W121" s="342"/>
      <c r="X121" s="342"/>
      <c r="Y121" s="342"/>
      <c r="Z121" s="342"/>
    </row>
    <row r="122" spans="1:26" ht="25.2" customHeight="1">
      <c r="A122" s="259" t="s">
        <v>441</v>
      </c>
      <c r="B122" s="1784" t="s">
        <v>456</v>
      </c>
      <c r="C122" s="1784" t="s">
        <v>2620</v>
      </c>
      <c r="D122" s="1785" t="s">
        <v>1093</v>
      </c>
      <c r="E122" s="1784" t="s">
        <v>2621</v>
      </c>
      <c r="F122" s="1784" t="s">
        <v>2622</v>
      </c>
      <c r="G122" s="1923">
        <v>10</v>
      </c>
      <c r="H122" s="1785"/>
      <c r="I122" s="1924">
        <f t="shared" si="10"/>
        <v>50</v>
      </c>
      <c r="J122" s="1809" t="s">
        <v>441</v>
      </c>
      <c r="K122" s="342"/>
      <c r="L122" s="342"/>
      <c r="M122" s="342"/>
      <c r="N122" s="342"/>
      <c r="O122" s="342"/>
      <c r="P122" s="342"/>
      <c r="Q122" s="342"/>
      <c r="R122" s="342"/>
      <c r="S122" s="342"/>
      <c r="T122" s="342"/>
      <c r="U122" s="342"/>
      <c r="V122" s="342"/>
      <c r="W122" s="342"/>
      <c r="X122" s="342"/>
      <c r="Y122" s="342"/>
      <c r="Z122" s="342"/>
    </row>
    <row r="123" spans="1:26" ht="25.2" customHeight="1">
      <c r="A123" s="259" t="s">
        <v>441</v>
      </c>
      <c r="B123" s="1784" t="s">
        <v>456</v>
      </c>
      <c r="C123" s="1784" t="s">
        <v>2620</v>
      </c>
      <c r="D123" s="1785" t="s">
        <v>1093</v>
      </c>
      <c r="E123" s="1784" t="s">
        <v>2621</v>
      </c>
      <c r="F123" s="1784" t="s">
        <v>1736</v>
      </c>
      <c r="G123" s="1923">
        <v>10</v>
      </c>
      <c r="H123" s="1785"/>
      <c r="I123" s="1924">
        <f t="shared" si="10"/>
        <v>50</v>
      </c>
      <c r="J123" s="1809" t="s">
        <v>441</v>
      </c>
      <c r="K123" s="342"/>
      <c r="L123" s="342"/>
      <c r="M123" s="342"/>
      <c r="N123" s="342"/>
      <c r="O123" s="342"/>
      <c r="P123" s="342"/>
      <c r="Q123" s="342"/>
      <c r="R123" s="342"/>
      <c r="S123" s="342"/>
      <c r="T123" s="342"/>
      <c r="U123" s="342"/>
      <c r="V123" s="342"/>
      <c r="W123" s="342"/>
      <c r="X123" s="342"/>
      <c r="Y123" s="342"/>
      <c r="Z123" s="342"/>
    </row>
    <row r="124" spans="1:26" ht="25.2" customHeight="1">
      <c r="A124" s="259" t="s">
        <v>441</v>
      </c>
      <c r="B124" s="1784" t="s">
        <v>456</v>
      </c>
      <c r="C124" s="1784" t="s">
        <v>2623</v>
      </c>
      <c r="D124" s="1785" t="s">
        <v>1093</v>
      </c>
      <c r="E124" s="1784" t="s">
        <v>1096</v>
      </c>
      <c r="F124" s="1784" t="s">
        <v>2624</v>
      </c>
      <c r="G124" s="1923">
        <v>10</v>
      </c>
      <c r="H124" s="1785"/>
      <c r="I124" s="1924">
        <f t="shared" si="10"/>
        <v>50</v>
      </c>
      <c r="J124" s="1809" t="s">
        <v>441</v>
      </c>
      <c r="K124" s="342"/>
      <c r="L124" s="342"/>
      <c r="M124" s="342"/>
      <c r="N124" s="342"/>
      <c r="O124" s="342"/>
      <c r="P124" s="342"/>
      <c r="Q124" s="342"/>
      <c r="R124" s="342"/>
      <c r="S124" s="342"/>
      <c r="T124" s="342"/>
      <c r="U124" s="342"/>
      <c r="V124" s="342"/>
      <c r="W124" s="342"/>
      <c r="X124" s="342"/>
      <c r="Y124" s="342"/>
      <c r="Z124" s="342"/>
    </row>
    <row r="125" spans="1:26" ht="25.2" customHeight="1">
      <c r="A125" s="259" t="s">
        <v>441</v>
      </c>
      <c r="B125" s="1784" t="s">
        <v>456</v>
      </c>
      <c r="C125" s="1784" t="s">
        <v>2623</v>
      </c>
      <c r="D125" s="1785" t="s">
        <v>1093</v>
      </c>
      <c r="E125" s="1784" t="s">
        <v>1096</v>
      </c>
      <c r="F125" s="1784" t="s">
        <v>2625</v>
      </c>
      <c r="G125" s="1923">
        <v>10</v>
      </c>
      <c r="H125" s="1785"/>
      <c r="I125" s="1924">
        <f t="shared" si="10"/>
        <v>50</v>
      </c>
      <c r="J125" s="1809" t="s">
        <v>441</v>
      </c>
      <c r="K125" s="342"/>
      <c r="L125" s="342"/>
      <c r="M125" s="342"/>
      <c r="N125" s="342"/>
      <c r="O125" s="342"/>
      <c r="P125" s="342"/>
      <c r="Q125" s="342"/>
      <c r="R125" s="342"/>
      <c r="S125" s="342"/>
      <c r="T125" s="342"/>
      <c r="U125" s="342"/>
      <c r="V125" s="342"/>
      <c r="W125" s="342"/>
      <c r="X125" s="342"/>
      <c r="Y125" s="342"/>
      <c r="Z125" s="342"/>
    </row>
    <row r="126" spans="1:26" ht="25.2" customHeight="1">
      <c r="A126" s="1195" t="s">
        <v>441</v>
      </c>
      <c r="B126" s="1784" t="s">
        <v>456</v>
      </c>
      <c r="C126" s="1790" t="s">
        <v>2623</v>
      </c>
      <c r="D126" s="1785" t="s">
        <v>1093</v>
      </c>
      <c r="E126" s="1784" t="s">
        <v>1096</v>
      </c>
      <c r="F126" s="1784" t="s">
        <v>2626</v>
      </c>
      <c r="G126" s="1923">
        <v>10</v>
      </c>
      <c r="H126" s="1785"/>
      <c r="I126" s="1924">
        <f t="shared" si="10"/>
        <v>50</v>
      </c>
      <c r="J126" s="1809" t="s">
        <v>441</v>
      </c>
      <c r="K126" s="342"/>
      <c r="L126" s="342"/>
      <c r="M126" s="342"/>
      <c r="N126" s="342"/>
      <c r="O126" s="342"/>
      <c r="P126" s="342"/>
      <c r="Q126" s="342"/>
      <c r="R126" s="342"/>
      <c r="S126" s="342"/>
      <c r="T126" s="342"/>
      <c r="U126" s="342"/>
      <c r="V126" s="342"/>
      <c r="W126" s="342"/>
      <c r="X126" s="342"/>
      <c r="Y126" s="342"/>
      <c r="Z126" s="342"/>
    </row>
    <row r="127" spans="1:26" ht="25.2" customHeight="1">
      <c r="A127" s="259" t="s">
        <v>441</v>
      </c>
      <c r="B127" s="1784" t="s">
        <v>456</v>
      </c>
      <c r="C127" s="1790" t="s">
        <v>2623</v>
      </c>
      <c r="D127" s="1785" t="s">
        <v>1093</v>
      </c>
      <c r="E127" s="1784" t="s">
        <v>1096</v>
      </c>
      <c r="F127" s="1784" t="s">
        <v>2627</v>
      </c>
      <c r="G127" s="1923">
        <v>10</v>
      </c>
      <c r="H127" s="1785"/>
      <c r="I127" s="1924">
        <f t="shared" si="10"/>
        <v>50</v>
      </c>
      <c r="J127" s="1809" t="s">
        <v>441</v>
      </c>
      <c r="K127" s="342"/>
      <c r="L127" s="342"/>
      <c r="M127" s="342"/>
      <c r="N127" s="342"/>
      <c r="O127" s="342"/>
      <c r="P127" s="342"/>
      <c r="Q127" s="342"/>
      <c r="R127" s="342"/>
      <c r="S127" s="342"/>
      <c r="T127" s="342"/>
      <c r="U127" s="342"/>
      <c r="V127" s="342"/>
      <c r="W127" s="342"/>
      <c r="X127" s="342"/>
      <c r="Y127" s="342"/>
      <c r="Z127" s="342"/>
    </row>
    <row r="128" spans="1:26" ht="25.2" customHeight="1">
      <c r="A128" s="259" t="s">
        <v>441</v>
      </c>
      <c r="B128" s="1784" t="s">
        <v>456</v>
      </c>
      <c r="C128" s="1790" t="s">
        <v>2623</v>
      </c>
      <c r="D128" s="1785" t="s">
        <v>1093</v>
      </c>
      <c r="E128" s="1784" t="s">
        <v>1096</v>
      </c>
      <c r="F128" s="1784" t="s">
        <v>2628</v>
      </c>
      <c r="G128" s="1923">
        <v>10</v>
      </c>
      <c r="H128" s="1785"/>
      <c r="I128" s="1924">
        <f t="shared" si="10"/>
        <v>50</v>
      </c>
      <c r="J128" s="1809" t="s">
        <v>441</v>
      </c>
      <c r="K128" s="342"/>
      <c r="L128" s="342"/>
      <c r="M128" s="342"/>
      <c r="N128" s="342"/>
      <c r="O128" s="342"/>
      <c r="P128" s="342"/>
      <c r="Q128" s="342"/>
      <c r="R128" s="342"/>
      <c r="S128" s="342"/>
      <c r="T128" s="342"/>
      <c r="U128" s="342"/>
      <c r="V128" s="342"/>
      <c r="W128" s="342"/>
      <c r="X128" s="342"/>
      <c r="Y128" s="342"/>
      <c r="Z128" s="342"/>
    </row>
    <row r="129" spans="1:26" ht="25.2" customHeight="1">
      <c r="A129" s="259" t="s">
        <v>441</v>
      </c>
      <c r="B129" s="1784" t="s">
        <v>456</v>
      </c>
      <c r="C129" s="1790" t="s">
        <v>2493</v>
      </c>
      <c r="D129" s="1785" t="s">
        <v>1093</v>
      </c>
      <c r="E129" s="1784" t="s">
        <v>2629</v>
      </c>
      <c r="F129" s="1784" t="s">
        <v>2630</v>
      </c>
      <c r="G129" s="1923">
        <v>10</v>
      </c>
      <c r="H129" s="1785"/>
      <c r="I129" s="1924">
        <f t="shared" si="10"/>
        <v>50</v>
      </c>
      <c r="J129" s="1809" t="s">
        <v>441</v>
      </c>
      <c r="K129" s="342"/>
      <c r="L129" s="342"/>
      <c r="M129" s="342"/>
      <c r="N129" s="342"/>
      <c r="O129" s="342"/>
      <c r="P129" s="342"/>
      <c r="Q129" s="342"/>
      <c r="R129" s="342"/>
      <c r="S129" s="342"/>
      <c r="T129" s="342"/>
      <c r="U129" s="342"/>
      <c r="V129" s="342"/>
      <c r="W129" s="342"/>
      <c r="X129" s="342"/>
      <c r="Y129" s="342"/>
      <c r="Z129" s="342"/>
    </row>
    <row r="130" spans="1:26" ht="25.2" customHeight="1">
      <c r="A130" s="259" t="s">
        <v>441</v>
      </c>
      <c r="B130" s="1784" t="s">
        <v>456</v>
      </c>
      <c r="C130" s="1790" t="s">
        <v>2493</v>
      </c>
      <c r="D130" s="1785" t="s">
        <v>1093</v>
      </c>
      <c r="E130" s="1784" t="s">
        <v>2629</v>
      </c>
      <c r="F130" s="1784" t="s">
        <v>2631</v>
      </c>
      <c r="G130" s="1923">
        <v>10</v>
      </c>
      <c r="H130" s="1785"/>
      <c r="I130" s="1924">
        <f t="shared" si="10"/>
        <v>50</v>
      </c>
      <c r="J130" s="1809" t="s">
        <v>441</v>
      </c>
      <c r="K130" s="342"/>
      <c r="L130" s="342"/>
      <c r="M130" s="342"/>
      <c r="N130" s="342"/>
      <c r="O130" s="342"/>
      <c r="P130" s="342"/>
      <c r="Q130" s="342"/>
      <c r="R130" s="342"/>
      <c r="S130" s="342"/>
      <c r="T130" s="342"/>
      <c r="U130" s="342"/>
      <c r="V130" s="342"/>
      <c r="W130" s="342"/>
      <c r="X130" s="342"/>
      <c r="Y130" s="342"/>
      <c r="Z130" s="342"/>
    </row>
    <row r="131" spans="1:26" ht="25.2" customHeight="1">
      <c r="A131" s="259" t="s">
        <v>441</v>
      </c>
      <c r="B131" s="1784" t="s">
        <v>456</v>
      </c>
      <c r="C131" s="1790" t="s">
        <v>883</v>
      </c>
      <c r="D131" s="1785" t="s">
        <v>1093</v>
      </c>
      <c r="E131" s="1784" t="s">
        <v>884</v>
      </c>
      <c r="F131" s="1784" t="s">
        <v>2632</v>
      </c>
      <c r="G131" s="1923">
        <v>10</v>
      </c>
      <c r="H131" s="1785"/>
      <c r="I131" s="1924">
        <f t="shared" si="10"/>
        <v>50</v>
      </c>
      <c r="J131" s="1809" t="s">
        <v>441</v>
      </c>
      <c r="K131" s="342"/>
      <c r="L131" s="342"/>
      <c r="M131" s="342"/>
      <c r="N131" s="342"/>
      <c r="O131" s="342"/>
      <c r="P131" s="342"/>
      <c r="Q131" s="342"/>
      <c r="R131" s="342"/>
      <c r="S131" s="342"/>
      <c r="T131" s="342"/>
      <c r="U131" s="342"/>
      <c r="V131" s="342"/>
      <c r="W131" s="342"/>
      <c r="X131" s="342"/>
      <c r="Y131" s="342"/>
      <c r="Z131" s="342"/>
    </row>
    <row r="132" spans="1:26" ht="25.2" customHeight="1">
      <c r="A132" s="259" t="s">
        <v>441</v>
      </c>
      <c r="B132" s="1784" t="s">
        <v>456</v>
      </c>
      <c r="C132" s="1790" t="s">
        <v>883</v>
      </c>
      <c r="D132" s="1785" t="s">
        <v>1093</v>
      </c>
      <c r="E132" s="1784" t="s">
        <v>884</v>
      </c>
      <c r="F132" s="1784" t="s">
        <v>2633</v>
      </c>
      <c r="G132" s="1923">
        <v>10</v>
      </c>
      <c r="H132" s="1785"/>
      <c r="I132" s="1924">
        <f t="shared" si="10"/>
        <v>50</v>
      </c>
      <c r="J132" s="1809" t="s">
        <v>441</v>
      </c>
      <c r="K132" s="342"/>
      <c r="L132" s="342"/>
      <c r="M132" s="342"/>
      <c r="N132" s="342"/>
      <c r="O132" s="342"/>
      <c r="P132" s="342"/>
      <c r="Q132" s="342"/>
      <c r="R132" s="342"/>
      <c r="S132" s="342"/>
      <c r="T132" s="342"/>
      <c r="U132" s="342"/>
      <c r="V132" s="342"/>
      <c r="W132" s="342"/>
      <c r="X132" s="342"/>
      <c r="Y132" s="342"/>
      <c r="Z132" s="342"/>
    </row>
    <row r="133" spans="1:26" ht="25.2" customHeight="1">
      <c r="A133" s="259" t="s">
        <v>441</v>
      </c>
      <c r="B133" s="1784" t="s">
        <v>456</v>
      </c>
      <c r="C133" s="1790" t="s">
        <v>2634</v>
      </c>
      <c r="D133" s="1785" t="s">
        <v>1093</v>
      </c>
      <c r="E133" s="1784" t="s">
        <v>1101</v>
      </c>
      <c r="F133" s="1784" t="s">
        <v>1550</v>
      </c>
      <c r="G133" s="1923">
        <v>10</v>
      </c>
      <c r="H133" s="1785"/>
      <c r="I133" s="1924">
        <f t="shared" si="10"/>
        <v>50</v>
      </c>
      <c r="J133" s="1809" t="s">
        <v>441</v>
      </c>
      <c r="K133" s="342"/>
      <c r="L133" s="342"/>
      <c r="M133" s="342"/>
      <c r="N133" s="342"/>
      <c r="O133" s="342"/>
      <c r="P133" s="342"/>
      <c r="Q133" s="342"/>
      <c r="R133" s="342"/>
      <c r="S133" s="342"/>
      <c r="T133" s="342"/>
      <c r="U133" s="342"/>
      <c r="V133" s="342"/>
      <c r="W133" s="342"/>
      <c r="X133" s="342"/>
      <c r="Y133" s="342"/>
      <c r="Z133" s="342"/>
    </row>
    <row r="134" spans="1:26" ht="25.2" customHeight="1">
      <c r="A134" s="259" t="s">
        <v>441</v>
      </c>
      <c r="B134" s="1784" t="s">
        <v>456</v>
      </c>
      <c r="C134" s="1790" t="s">
        <v>722</v>
      </c>
      <c r="D134" s="1785" t="s">
        <v>1093</v>
      </c>
      <c r="E134" s="1784" t="s">
        <v>892</v>
      </c>
      <c r="F134" s="1784" t="s">
        <v>2635</v>
      </c>
      <c r="G134" s="1923">
        <v>10</v>
      </c>
      <c r="H134" s="1785"/>
      <c r="I134" s="1924">
        <f t="shared" si="10"/>
        <v>50</v>
      </c>
      <c r="J134" s="1809" t="s">
        <v>441</v>
      </c>
      <c r="K134" s="342"/>
      <c r="L134" s="342"/>
      <c r="M134" s="342"/>
      <c r="N134" s="342"/>
      <c r="O134" s="342"/>
      <c r="P134" s="342"/>
      <c r="Q134" s="342"/>
      <c r="R134" s="342"/>
      <c r="S134" s="342"/>
      <c r="T134" s="342"/>
      <c r="U134" s="342"/>
      <c r="V134" s="342"/>
      <c r="W134" s="342"/>
      <c r="X134" s="342"/>
      <c r="Y134" s="342"/>
      <c r="Z134" s="342"/>
    </row>
    <row r="135" spans="1:26" ht="25.2" customHeight="1">
      <c r="A135" s="259" t="s">
        <v>441</v>
      </c>
      <c r="B135" s="1784" t="s">
        <v>456</v>
      </c>
      <c r="C135" s="1790" t="s">
        <v>729</v>
      </c>
      <c r="D135" s="1785" t="s">
        <v>1093</v>
      </c>
      <c r="E135" s="1784" t="s">
        <v>2636</v>
      </c>
      <c r="F135" s="1784" t="s">
        <v>2637</v>
      </c>
      <c r="G135" s="1923">
        <v>10</v>
      </c>
      <c r="H135" s="1785"/>
      <c r="I135" s="1924">
        <f t="shared" si="10"/>
        <v>50</v>
      </c>
      <c r="J135" s="1809" t="s">
        <v>441</v>
      </c>
      <c r="K135" s="342"/>
      <c r="L135" s="342"/>
      <c r="M135" s="342"/>
      <c r="N135" s="342"/>
      <c r="O135" s="342"/>
      <c r="P135" s="342"/>
      <c r="Q135" s="342"/>
      <c r="R135" s="342"/>
      <c r="S135" s="342"/>
      <c r="T135" s="342"/>
      <c r="U135" s="342"/>
      <c r="V135" s="342"/>
      <c r="W135" s="342"/>
      <c r="X135" s="342"/>
      <c r="Y135" s="342"/>
      <c r="Z135" s="342"/>
    </row>
    <row r="136" spans="1:26" ht="25.2" customHeight="1">
      <c r="A136" s="259" t="s">
        <v>441</v>
      </c>
      <c r="B136" s="1784" t="s">
        <v>456</v>
      </c>
      <c r="C136" s="1790" t="s">
        <v>714</v>
      </c>
      <c r="D136" s="1785" t="s">
        <v>1093</v>
      </c>
      <c r="E136" s="1784" t="s">
        <v>1098</v>
      </c>
      <c r="F136" s="1784" t="s">
        <v>2638</v>
      </c>
      <c r="G136" s="1923">
        <v>10</v>
      </c>
      <c r="H136" s="1785"/>
      <c r="I136" s="1924">
        <f t="shared" si="10"/>
        <v>50</v>
      </c>
      <c r="J136" s="1809" t="s">
        <v>441</v>
      </c>
      <c r="K136" s="342"/>
      <c r="L136" s="342"/>
      <c r="M136" s="342"/>
      <c r="N136" s="342"/>
      <c r="O136" s="342"/>
      <c r="P136" s="342"/>
      <c r="Q136" s="342"/>
      <c r="R136" s="342"/>
      <c r="S136" s="342"/>
      <c r="T136" s="342"/>
      <c r="U136" s="342"/>
      <c r="V136" s="342"/>
      <c r="W136" s="342"/>
      <c r="X136" s="342"/>
      <c r="Y136" s="342"/>
      <c r="Z136" s="342"/>
    </row>
    <row r="137" spans="1:26" ht="25.2" customHeight="1">
      <c r="A137" s="259" t="s">
        <v>441</v>
      </c>
      <c r="B137" s="1784" t="s">
        <v>456</v>
      </c>
      <c r="C137" s="1790" t="s">
        <v>2639</v>
      </c>
      <c r="D137" s="1785" t="s">
        <v>1093</v>
      </c>
      <c r="E137" s="1779" t="s">
        <v>2640</v>
      </c>
      <c r="F137" s="1784" t="s">
        <v>1556</v>
      </c>
      <c r="G137" s="1923">
        <v>10</v>
      </c>
      <c r="H137" s="1785"/>
      <c r="I137" s="1924">
        <f t="shared" si="10"/>
        <v>50</v>
      </c>
      <c r="J137" s="1809" t="s">
        <v>441</v>
      </c>
      <c r="K137" s="342"/>
      <c r="L137" s="342"/>
      <c r="M137" s="342"/>
      <c r="N137" s="342"/>
      <c r="O137" s="342"/>
      <c r="P137" s="342"/>
      <c r="Q137" s="342"/>
      <c r="R137" s="342"/>
      <c r="S137" s="342"/>
      <c r="T137" s="342"/>
      <c r="U137" s="342"/>
      <c r="V137" s="342"/>
      <c r="W137" s="342"/>
      <c r="X137" s="342"/>
      <c r="Y137" s="342"/>
      <c r="Z137" s="342"/>
    </row>
    <row r="138" spans="1:26" ht="25.2" customHeight="1">
      <c r="A138" s="259" t="s">
        <v>441</v>
      </c>
      <c r="B138" s="1784" t="s">
        <v>456</v>
      </c>
      <c r="C138" s="1790" t="s">
        <v>714</v>
      </c>
      <c r="D138" s="1785" t="s">
        <v>1093</v>
      </c>
      <c r="E138" s="1784" t="s">
        <v>1098</v>
      </c>
      <c r="F138" s="1784" t="s">
        <v>2641</v>
      </c>
      <c r="G138" s="1923">
        <v>10</v>
      </c>
      <c r="H138" s="1785"/>
      <c r="I138" s="1924">
        <f t="shared" si="10"/>
        <v>50</v>
      </c>
      <c r="J138" s="1809" t="s">
        <v>441</v>
      </c>
      <c r="K138" s="342"/>
      <c r="L138" s="342"/>
      <c r="M138" s="342"/>
      <c r="N138" s="342"/>
      <c r="O138" s="342"/>
      <c r="P138" s="342"/>
      <c r="Q138" s="342"/>
      <c r="R138" s="342"/>
      <c r="S138" s="342"/>
      <c r="T138" s="342"/>
      <c r="U138" s="342"/>
      <c r="V138" s="342"/>
      <c r="W138" s="342"/>
      <c r="X138" s="342"/>
      <c r="Y138" s="342"/>
      <c r="Z138" s="342"/>
    </row>
    <row r="139" spans="1:26" ht="25.2" customHeight="1">
      <c r="A139" s="259" t="s">
        <v>441</v>
      </c>
      <c r="B139" s="1784" t="s">
        <v>456</v>
      </c>
      <c r="C139" s="1790" t="s">
        <v>729</v>
      </c>
      <c r="D139" s="1785" t="s">
        <v>1093</v>
      </c>
      <c r="E139" s="1784" t="s">
        <v>2636</v>
      </c>
      <c r="F139" s="1784" t="s">
        <v>2642</v>
      </c>
      <c r="G139" s="1923">
        <v>10</v>
      </c>
      <c r="H139" s="1785"/>
      <c r="I139" s="1924">
        <f t="shared" si="10"/>
        <v>50</v>
      </c>
      <c r="J139" s="1809" t="s">
        <v>441</v>
      </c>
      <c r="K139" s="342"/>
      <c r="L139" s="342"/>
      <c r="M139" s="342"/>
      <c r="N139" s="342"/>
      <c r="O139" s="342"/>
      <c r="P139" s="342"/>
      <c r="Q139" s="342"/>
      <c r="R139" s="342"/>
      <c r="S139" s="342"/>
      <c r="T139" s="342"/>
      <c r="U139" s="342"/>
      <c r="V139" s="342"/>
      <c r="W139" s="342"/>
      <c r="X139" s="342"/>
      <c r="Y139" s="342"/>
      <c r="Z139" s="342"/>
    </row>
    <row r="140" spans="1:26" ht="25.2" customHeight="1">
      <c r="A140" s="259" t="s">
        <v>441</v>
      </c>
      <c r="B140" s="1784" t="s">
        <v>456</v>
      </c>
      <c r="C140" s="1790" t="s">
        <v>729</v>
      </c>
      <c r="D140" s="1785" t="s">
        <v>1093</v>
      </c>
      <c r="E140" s="1784" t="s">
        <v>2636</v>
      </c>
      <c r="F140" s="1784" t="s">
        <v>1384</v>
      </c>
      <c r="G140" s="1923">
        <v>10</v>
      </c>
      <c r="H140" s="1785"/>
      <c r="I140" s="1924">
        <f t="shared" si="10"/>
        <v>50</v>
      </c>
      <c r="J140" s="1809" t="s">
        <v>441</v>
      </c>
      <c r="K140" s="342"/>
      <c r="L140" s="342"/>
      <c r="M140" s="342"/>
      <c r="N140" s="342"/>
      <c r="O140" s="342"/>
      <c r="P140" s="342"/>
      <c r="Q140" s="342"/>
      <c r="R140" s="342"/>
      <c r="S140" s="342"/>
      <c r="T140" s="342"/>
      <c r="U140" s="342"/>
      <c r="V140" s="342"/>
      <c r="W140" s="342"/>
      <c r="X140" s="342"/>
      <c r="Y140" s="342"/>
      <c r="Z140" s="342"/>
    </row>
    <row r="141" spans="1:26" ht="25.2" customHeight="1">
      <c r="A141" s="259" t="s">
        <v>441</v>
      </c>
      <c r="B141" s="1784" t="s">
        <v>456</v>
      </c>
      <c r="C141" s="1790" t="s">
        <v>2643</v>
      </c>
      <c r="D141" s="1785" t="s">
        <v>1093</v>
      </c>
      <c r="E141" s="1779" t="s">
        <v>2644</v>
      </c>
      <c r="F141" s="1784" t="s">
        <v>2645</v>
      </c>
      <c r="G141" s="1923">
        <v>10</v>
      </c>
      <c r="H141" s="1785"/>
      <c r="I141" s="1924">
        <f t="shared" si="10"/>
        <v>50</v>
      </c>
      <c r="J141" s="1809" t="s">
        <v>441</v>
      </c>
      <c r="K141" s="342"/>
      <c r="L141" s="342"/>
      <c r="M141" s="342"/>
      <c r="N141" s="342"/>
      <c r="O141" s="342"/>
      <c r="P141" s="342"/>
      <c r="Q141" s="342"/>
      <c r="R141" s="342"/>
      <c r="S141" s="342"/>
      <c r="T141" s="342"/>
      <c r="U141" s="342"/>
      <c r="V141" s="342"/>
      <c r="W141" s="342"/>
      <c r="X141" s="342"/>
      <c r="Y141" s="342"/>
      <c r="Z141" s="342"/>
    </row>
    <row r="142" spans="1:26" ht="25.2" customHeight="1">
      <c r="A142" s="259" t="s">
        <v>441</v>
      </c>
      <c r="B142" s="1784" t="s">
        <v>456</v>
      </c>
      <c r="C142" s="1790" t="s">
        <v>714</v>
      </c>
      <c r="D142" s="1785" t="s">
        <v>1093</v>
      </c>
      <c r="E142" s="1784" t="s">
        <v>1098</v>
      </c>
      <c r="F142" s="1784" t="s">
        <v>2646</v>
      </c>
      <c r="G142" s="1923">
        <v>10</v>
      </c>
      <c r="H142" s="1785"/>
      <c r="I142" s="1924">
        <f t="shared" si="10"/>
        <v>50</v>
      </c>
      <c r="J142" s="1809" t="s">
        <v>441</v>
      </c>
      <c r="K142" s="342"/>
      <c r="L142" s="342"/>
      <c r="M142" s="342"/>
      <c r="N142" s="342"/>
      <c r="O142" s="342"/>
      <c r="P142" s="342"/>
      <c r="Q142" s="342"/>
      <c r="R142" s="342"/>
      <c r="S142" s="342"/>
      <c r="T142" s="342"/>
      <c r="U142" s="342"/>
      <c r="V142" s="342"/>
      <c r="W142" s="342"/>
      <c r="X142" s="342"/>
      <c r="Y142" s="342"/>
      <c r="Z142" s="342"/>
    </row>
    <row r="143" spans="1:26" ht="25.2" customHeight="1">
      <c r="A143" s="259" t="s">
        <v>441</v>
      </c>
      <c r="B143" s="1784" t="s">
        <v>456</v>
      </c>
      <c r="C143" s="1790" t="s">
        <v>594</v>
      </c>
      <c r="D143" s="1785" t="s">
        <v>1093</v>
      </c>
      <c r="E143" s="1779" t="s">
        <v>2647</v>
      </c>
      <c r="F143" s="1784" t="s">
        <v>891</v>
      </c>
      <c r="G143" s="1923">
        <v>10</v>
      </c>
      <c r="H143" s="1785"/>
      <c r="I143" s="1924">
        <f t="shared" si="10"/>
        <v>50</v>
      </c>
      <c r="J143" s="1809" t="s">
        <v>441</v>
      </c>
      <c r="K143" s="342"/>
      <c r="L143" s="342"/>
      <c r="M143" s="342"/>
      <c r="N143" s="342"/>
      <c r="O143" s="342"/>
      <c r="P143" s="342"/>
      <c r="Q143" s="342"/>
      <c r="R143" s="342"/>
      <c r="S143" s="342"/>
      <c r="T143" s="342"/>
      <c r="U143" s="342"/>
      <c r="V143" s="342"/>
      <c r="W143" s="342"/>
      <c r="X143" s="342"/>
      <c r="Y143" s="342"/>
      <c r="Z143" s="342"/>
    </row>
    <row r="144" spans="1:26" ht="25.2" customHeight="1">
      <c r="A144" s="259" t="s">
        <v>441</v>
      </c>
      <c r="B144" s="1784" t="s">
        <v>456</v>
      </c>
      <c r="C144" s="1790" t="s">
        <v>2648</v>
      </c>
      <c r="D144" s="1785" t="s">
        <v>1093</v>
      </c>
      <c r="E144" s="1779" t="s">
        <v>2649</v>
      </c>
      <c r="F144" s="1784" t="s">
        <v>2645</v>
      </c>
      <c r="G144" s="1923">
        <v>10</v>
      </c>
      <c r="H144" s="1785"/>
      <c r="I144" s="1924">
        <f t="shared" si="10"/>
        <v>50</v>
      </c>
      <c r="J144" s="1809" t="s">
        <v>441</v>
      </c>
      <c r="K144" s="342"/>
      <c r="L144" s="342"/>
      <c r="M144" s="342"/>
      <c r="N144" s="342"/>
      <c r="O144" s="342"/>
      <c r="P144" s="342"/>
      <c r="Q144" s="342"/>
      <c r="R144" s="342"/>
      <c r="S144" s="342"/>
      <c r="T144" s="342"/>
      <c r="U144" s="342"/>
      <c r="V144" s="342"/>
      <c r="W144" s="342"/>
      <c r="X144" s="342"/>
      <c r="Y144" s="342"/>
      <c r="Z144" s="342"/>
    </row>
    <row r="145" spans="1:26" ht="25.2" customHeight="1">
      <c r="A145" s="259" t="s">
        <v>441</v>
      </c>
      <c r="B145" s="1784" t="s">
        <v>456</v>
      </c>
      <c r="C145" s="1790" t="s">
        <v>714</v>
      </c>
      <c r="D145" s="1785" t="s">
        <v>1093</v>
      </c>
      <c r="E145" s="1784" t="s">
        <v>1098</v>
      </c>
      <c r="F145" s="1784" t="s">
        <v>2650</v>
      </c>
      <c r="G145" s="1923">
        <v>10</v>
      </c>
      <c r="H145" s="1785"/>
      <c r="I145" s="1924">
        <f t="shared" si="10"/>
        <v>50</v>
      </c>
      <c r="J145" s="1809" t="s">
        <v>441</v>
      </c>
      <c r="K145" s="342"/>
      <c r="L145" s="342"/>
      <c r="M145" s="342"/>
      <c r="N145" s="342"/>
      <c r="O145" s="342"/>
      <c r="P145" s="342"/>
      <c r="Q145" s="342"/>
      <c r="R145" s="342"/>
      <c r="S145" s="342"/>
      <c r="T145" s="342"/>
      <c r="U145" s="342"/>
      <c r="V145" s="342"/>
      <c r="W145" s="342"/>
      <c r="X145" s="342"/>
      <c r="Y145" s="342"/>
      <c r="Z145" s="342"/>
    </row>
    <row r="146" spans="1:26" ht="25.2" customHeight="1">
      <c r="A146" s="259" t="s">
        <v>441</v>
      </c>
      <c r="B146" s="1784" t="s">
        <v>456</v>
      </c>
      <c r="C146" s="1790" t="s">
        <v>714</v>
      </c>
      <c r="D146" s="1785" t="s">
        <v>1093</v>
      </c>
      <c r="E146" s="1784" t="s">
        <v>1098</v>
      </c>
      <c r="F146" s="1784" t="s">
        <v>588</v>
      </c>
      <c r="G146" s="1923">
        <v>10</v>
      </c>
      <c r="H146" s="1785"/>
      <c r="I146" s="1924">
        <f t="shared" si="10"/>
        <v>50</v>
      </c>
      <c r="J146" s="1809" t="s">
        <v>441</v>
      </c>
      <c r="K146" s="342"/>
      <c r="L146" s="342"/>
      <c r="M146" s="342"/>
      <c r="N146" s="342"/>
      <c r="O146" s="342"/>
      <c r="P146" s="342"/>
      <c r="Q146" s="342"/>
      <c r="R146" s="342"/>
      <c r="S146" s="342"/>
      <c r="T146" s="342"/>
      <c r="U146" s="342"/>
      <c r="V146" s="342"/>
      <c r="W146" s="342"/>
      <c r="X146" s="342"/>
      <c r="Y146" s="342"/>
      <c r="Z146" s="342"/>
    </row>
    <row r="147" spans="1:26" ht="25.2" customHeight="1">
      <c r="A147" s="259" t="s">
        <v>441</v>
      </c>
      <c r="B147" s="1784" t="s">
        <v>456</v>
      </c>
      <c r="C147" s="1790" t="s">
        <v>714</v>
      </c>
      <c r="D147" s="1785" t="s">
        <v>1093</v>
      </c>
      <c r="E147" s="1784" t="s">
        <v>1098</v>
      </c>
      <c r="F147" s="1784" t="s">
        <v>2651</v>
      </c>
      <c r="G147" s="1923">
        <v>10</v>
      </c>
      <c r="H147" s="1785"/>
      <c r="I147" s="1924">
        <f t="shared" si="10"/>
        <v>50</v>
      </c>
      <c r="J147" s="1809" t="s">
        <v>441</v>
      </c>
      <c r="K147" s="342"/>
      <c r="L147" s="342"/>
      <c r="M147" s="342"/>
      <c r="N147" s="342"/>
      <c r="O147" s="342"/>
      <c r="P147" s="342"/>
      <c r="Q147" s="342"/>
      <c r="R147" s="342"/>
      <c r="S147" s="342"/>
      <c r="T147" s="342"/>
      <c r="U147" s="342"/>
      <c r="V147" s="342"/>
      <c r="W147" s="342"/>
      <c r="X147" s="342"/>
      <c r="Y147" s="342"/>
      <c r="Z147" s="342"/>
    </row>
    <row r="148" spans="1:26" ht="25.2" customHeight="1">
      <c r="A148" s="259" t="s">
        <v>441</v>
      </c>
      <c r="B148" s="1784" t="s">
        <v>456</v>
      </c>
      <c r="C148" s="1790" t="s">
        <v>894</v>
      </c>
      <c r="D148" s="1785" t="s">
        <v>1093</v>
      </c>
      <c r="E148" s="1779" t="s">
        <v>895</v>
      </c>
      <c r="F148" s="1784" t="s">
        <v>2652</v>
      </c>
      <c r="G148" s="1923">
        <v>10</v>
      </c>
      <c r="H148" s="1785"/>
      <c r="I148" s="1924">
        <f t="shared" si="10"/>
        <v>50</v>
      </c>
      <c r="J148" s="1809" t="s">
        <v>441</v>
      </c>
      <c r="K148" s="342"/>
      <c r="L148" s="342"/>
      <c r="M148" s="342"/>
      <c r="N148" s="342"/>
      <c r="O148" s="342"/>
      <c r="P148" s="342"/>
      <c r="Q148" s="342"/>
      <c r="R148" s="342"/>
      <c r="S148" s="342"/>
      <c r="T148" s="342"/>
      <c r="U148" s="342"/>
      <c r="V148" s="342"/>
      <c r="W148" s="342"/>
      <c r="X148" s="342"/>
      <c r="Y148" s="342"/>
      <c r="Z148" s="342"/>
    </row>
    <row r="149" spans="1:26" ht="25.2" customHeight="1">
      <c r="A149" s="259" t="s">
        <v>441</v>
      </c>
      <c r="B149" s="1784" t="s">
        <v>456</v>
      </c>
      <c r="C149" s="1790" t="s">
        <v>2617</v>
      </c>
      <c r="D149" s="1785" t="s">
        <v>1093</v>
      </c>
      <c r="E149" s="1784" t="s">
        <v>2618</v>
      </c>
      <c r="F149" s="1784" t="s">
        <v>2653</v>
      </c>
      <c r="G149" s="1923">
        <v>10</v>
      </c>
      <c r="H149" s="1785"/>
      <c r="I149" s="1924">
        <f t="shared" si="10"/>
        <v>50</v>
      </c>
      <c r="J149" s="1809" t="s">
        <v>441</v>
      </c>
      <c r="K149" s="342"/>
      <c r="L149" s="342"/>
      <c r="M149" s="342"/>
      <c r="N149" s="342"/>
      <c r="O149" s="342"/>
      <c r="P149" s="342"/>
      <c r="Q149" s="342"/>
      <c r="R149" s="342"/>
      <c r="S149" s="342"/>
      <c r="T149" s="342"/>
      <c r="U149" s="342"/>
      <c r="V149" s="342"/>
      <c r="W149" s="342"/>
      <c r="X149" s="342"/>
      <c r="Y149" s="342"/>
      <c r="Z149" s="342"/>
    </row>
    <row r="150" spans="1:26" ht="25.2" customHeight="1">
      <c r="A150" s="259" t="s">
        <v>441</v>
      </c>
      <c r="B150" s="1784" t="s">
        <v>456</v>
      </c>
      <c r="C150" s="1790" t="s">
        <v>2617</v>
      </c>
      <c r="D150" s="1785" t="s">
        <v>1093</v>
      </c>
      <c r="E150" s="1784" t="s">
        <v>2618</v>
      </c>
      <c r="F150" s="1784" t="s">
        <v>2654</v>
      </c>
      <c r="G150" s="1923">
        <v>10</v>
      </c>
      <c r="H150" s="1785"/>
      <c r="I150" s="1924">
        <f t="shared" si="10"/>
        <v>50</v>
      </c>
      <c r="J150" s="1809" t="s">
        <v>441</v>
      </c>
      <c r="K150" s="342"/>
      <c r="L150" s="342"/>
      <c r="M150" s="342"/>
      <c r="N150" s="342"/>
      <c r="O150" s="342"/>
      <c r="P150" s="342"/>
      <c r="Q150" s="342"/>
      <c r="R150" s="342"/>
      <c r="S150" s="342"/>
      <c r="T150" s="342"/>
      <c r="U150" s="342"/>
      <c r="V150" s="342"/>
      <c r="W150" s="342"/>
      <c r="X150" s="342"/>
      <c r="Y150" s="342"/>
      <c r="Z150" s="342"/>
    </row>
    <row r="151" spans="1:26" ht="25.2" customHeight="1">
      <c r="A151" s="259" t="s">
        <v>2703</v>
      </c>
      <c r="B151" s="1784" t="s">
        <v>456</v>
      </c>
      <c r="C151" s="1784" t="s">
        <v>2704</v>
      </c>
      <c r="D151" s="1784" t="s">
        <v>559</v>
      </c>
      <c r="E151" s="1784" t="s">
        <v>2705</v>
      </c>
      <c r="F151" s="1784" t="s">
        <v>597</v>
      </c>
      <c r="G151" s="1784">
        <v>50</v>
      </c>
      <c r="H151" s="1784" t="s">
        <v>2706</v>
      </c>
      <c r="I151" s="1792">
        <v>50</v>
      </c>
      <c r="J151" s="1809" t="s">
        <v>2703</v>
      </c>
      <c r="K151" s="48"/>
      <c r="L151" s="48"/>
      <c r="M151" s="48"/>
      <c r="N151" s="48"/>
      <c r="O151" s="48"/>
      <c r="P151" s="48"/>
      <c r="Q151" s="48"/>
      <c r="R151" s="48"/>
      <c r="S151" s="48"/>
      <c r="T151" s="48"/>
      <c r="U151" s="48"/>
      <c r="V151" s="48"/>
      <c r="W151" s="48"/>
      <c r="X151" s="48"/>
      <c r="Y151" s="48"/>
      <c r="Z151" s="48"/>
    </row>
    <row r="152" spans="1:26" ht="25.2" customHeight="1">
      <c r="A152" s="259" t="s">
        <v>2703</v>
      </c>
      <c r="B152" s="1784" t="s">
        <v>456</v>
      </c>
      <c r="C152" s="1784" t="s">
        <v>2704</v>
      </c>
      <c r="D152" s="1791" t="s">
        <v>559</v>
      </c>
      <c r="E152" s="1791" t="s">
        <v>2705</v>
      </c>
      <c r="F152" s="1791" t="s">
        <v>1746</v>
      </c>
      <c r="G152" s="1922">
        <v>50</v>
      </c>
      <c r="H152" s="1821" t="s">
        <v>2706</v>
      </c>
      <c r="I152" s="1792">
        <v>50</v>
      </c>
      <c r="J152" s="1809" t="s">
        <v>2703</v>
      </c>
      <c r="K152" s="48"/>
      <c r="L152" s="48"/>
      <c r="M152" s="48"/>
      <c r="N152" s="48"/>
      <c r="O152" s="48"/>
      <c r="P152" s="48"/>
      <c r="Q152" s="48"/>
      <c r="R152" s="48"/>
      <c r="S152" s="48"/>
      <c r="T152" s="48"/>
      <c r="U152" s="48"/>
      <c r="V152" s="48"/>
      <c r="W152" s="48"/>
      <c r="X152" s="48"/>
      <c r="Y152" s="48"/>
      <c r="Z152" s="48"/>
    </row>
    <row r="153" spans="1:26" ht="25.2" customHeight="1">
      <c r="A153" s="65" t="s">
        <v>2838</v>
      </c>
      <c r="B153" s="1809" t="s">
        <v>456</v>
      </c>
      <c r="C153" s="1809" t="s">
        <v>706</v>
      </c>
      <c r="D153" s="1809" t="s">
        <v>738</v>
      </c>
      <c r="E153" s="1804" t="s">
        <v>881</v>
      </c>
      <c r="F153" s="1804"/>
      <c r="G153" s="1809">
        <v>50</v>
      </c>
      <c r="H153" s="1809">
        <v>12</v>
      </c>
      <c r="I153" s="1822">
        <v>100</v>
      </c>
      <c r="J153" s="1809" t="s">
        <v>2838</v>
      </c>
      <c r="K153" s="48"/>
      <c r="L153" s="48"/>
      <c r="M153" s="48"/>
      <c r="N153" s="48"/>
      <c r="O153" s="48"/>
      <c r="P153" s="48"/>
      <c r="Q153" s="48"/>
      <c r="R153" s="48"/>
      <c r="S153" s="48"/>
      <c r="T153" s="48"/>
      <c r="U153" s="48"/>
      <c r="V153" s="48"/>
      <c r="W153" s="48"/>
      <c r="X153" s="48"/>
      <c r="Y153" s="48"/>
      <c r="Z153" s="48"/>
    </row>
    <row r="154" spans="1:26" ht="25.2" customHeight="1">
      <c r="A154" s="1754" t="s">
        <v>2838</v>
      </c>
      <c r="B154" s="1801" t="s">
        <v>456</v>
      </c>
      <c r="C154" s="1801" t="s">
        <v>2166</v>
      </c>
      <c r="D154" s="1823" t="s">
        <v>738</v>
      </c>
      <c r="E154" s="1803"/>
      <c r="F154" s="1823" t="s">
        <v>2633</v>
      </c>
      <c r="G154" s="1874">
        <v>10</v>
      </c>
      <c r="H154" s="1875"/>
      <c r="I154" s="1817">
        <v>50</v>
      </c>
      <c r="J154" s="1809" t="s">
        <v>2838</v>
      </c>
      <c r="K154" s="48"/>
      <c r="L154" s="48"/>
      <c r="M154" s="48"/>
      <c r="N154" s="48"/>
      <c r="O154" s="48"/>
      <c r="P154" s="48"/>
      <c r="Q154" s="48"/>
      <c r="R154" s="48"/>
      <c r="S154" s="48"/>
      <c r="T154" s="48"/>
      <c r="U154" s="48"/>
      <c r="V154" s="48"/>
      <c r="W154" s="48"/>
      <c r="X154" s="48"/>
      <c r="Y154" s="48"/>
      <c r="Z154" s="48"/>
    </row>
    <row r="155" spans="1:26" ht="25.2" customHeight="1">
      <c r="A155" s="1754" t="s">
        <v>2838</v>
      </c>
      <c r="B155" s="1801" t="s">
        <v>456</v>
      </c>
      <c r="C155" s="1801" t="s">
        <v>598</v>
      </c>
      <c r="D155" s="1809" t="s">
        <v>738</v>
      </c>
      <c r="E155" s="1809"/>
      <c r="F155" s="1809" t="s">
        <v>2839</v>
      </c>
      <c r="G155" s="1854">
        <v>10</v>
      </c>
      <c r="H155" s="1914"/>
      <c r="I155" s="1822">
        <v>50</v>
      </c>
      <c r="J155" s="1809" t="s">
        <v>2838</v>
      </c>
      <c r="K155" s="48"/>
      <c r="L155" s="48"/>
      <c r="M155" s="48"/>
      <c r="N155" s="48"/>
      <c r="O155" s="48"/>
      <c r="P155" s="48"/>
      <c r="Q155" s="48"/>
      <c r="R155" s="48"/>
      <c r="S155" s="48"/>
      <c r="T155" s="48"/>
      <c r="U155" s="48"/>
      <c r="V155" s="48"/>
      <c r="W155" s="48"/>
      <c r="X155" s="48"/>
      <c r="Y155" s="48"/>
      <c r="Z155" s="48"/>
    </row>
    <row r="156" spans="1:26" ht="25.2" customHeight="1">
      <c r="A156" s="321" t="s">
        <v>2838</v>
      </c>
      <c r="B156" s="1801" t="s">
        <v>456</v>
      </c>
      <c r="C156" s="1801" t="s">
        <v>894</v>
      </c>
      <c r="D156" s="1809" t="s">
        <v>738</v>
      </c>
      <c r="E156" s="1809"/>
      <c r="F156" s="1809" t="s">
        <v>2840</v>
      </c>
      <c r="G156" s="1854">
        <v>10</v>
      </c>
      <c r="H156" s="1914"/>
      <c r="I156" s="1817">
        <v>50</v>
      </c>
      <c r="J156" s="1809" t="s">
        <v>2838</v>
      </c>
      <c r="K156" s="48"/>
      <c r="L156" s="48"/>
      <c r="M156" s="48"/>
      <c r="N156" s="48"/>
      <c r="O156" s="48"/>
      <c r="P156" s="48"/>
      <c r="Q156" s="48"/>
      <c r="R156" s="48"/>
      <c r="S156" s="48"/>
      <c r="T156" s="48"/>
      <c r="U156" s="48"/>
      <c r="V156" s="48"/>
      <c r="W156" s="48"/>
      <c r="X156" s="48"/>
      <c r="Y156" s="48"/>
      <c r="Z156" s="48"/>
    </row>
    <row r="157" spans="1:26" ht="25.2" customHeight="1">
      <c r="A157" s="321" t="s">
        <v>2838</v>
      </c>
      <c r="B157" s="1801" t="s">
        <v>456</v>
      </c>
      <c r="C157" s="1801" t="s">
        <v>894</v>
      </c>
      <c r="D157" s="1801" t="s">
        <v>738</v>
      </c>
      <c r="E157" s="1801"/>
      <c r="F157" s="1801" t="s">
        <v>2841</v>
      </c>
      <c r="G157" s="1926">
        <v>10</v>
      </c>
      <c r="H157" s="1836"/>
      <c r="I157" s="1817">
        <v>50</v>
      </c>
      <c r="J157" s="1809" t="s">
        <v>2838</v>
      </c>
      <c r="K157" s="48"/>
      <c r="L157" s="48"/>
      <c r="M157" s="48"/>
      <c r="N157" s="48"/>
      <c r="O157" s="48"/>
      <c r="P157" s="48"/>
      <c r="Q157" s="48"/>
      <c r="R157" s="48"/>
      <c r="S157" s="48"/>
      <c r="T157" s="48"/>
      <c r="U157" s="48"/>
      <c r="V157" s="48"/>
      <c r="W157" s="48"/>
      <c r="X157" s="48"/>
      <c r="Y157" s="48"/>
      <c r="Z157" s="48"/>
    </row>
    <row r="158" spans="1:26" ht="25.2" customHeight="1">
      <c r="A158" s="321" t="s">
        <v>2838</v>
      </c>
      <c r="B158" s="1801" t="s">
        <v>456</v>
      </c>
      <c r="C158" s="1801" t="s">
        <v>2166</v>
      </c>
      <c r="D158" s="1801" t="s">
        <v>738</v>
      </c>
      <c r="E158" s="1801"/>
      <c r="F158" s="1801" t="s">
        <v>897</v>
      </c>
      <c r="G158" s="1926">
        <v>10</v>
      </c>
      <c r="H158" s="1836"/>
      <c r="I158" s="1817">
        <v>50</v>
      </c>
      <c r="J158" s="1809" t="s">
        <v>2838</v>
      </c>
      <c r="K158" s="48"/>
      <c r="L158" s="48"/>
      <c r="M158" s="48"/>
      <c r="N158" s="48"/>
      <c r="O158" s="48"/>
      <c r="P158" s="48"/>
      <c r="Q158" s="48"/>
      <c r="R158" s="48"/>
      <c r="S158" s="48"/>
      <c r="T158" s="48"/>
      <c r="U158" s="48"/>
      <c r="V158" s="48"/>
      <c r="W158" s="48"/>
      <c r="X158" s="48"/>
      <c r="Y158" s="48"/>
      <c r="Z158" s="48"/>
    </row>
    <row r="159" spans="1:26" ht="25.2" customHeight="1">
      <c r="A159" s="321" t="s">
        <v>2838</v>
      </c>
      <c r="B159" s="1801" t="s">
        <v>456</v>
      </c>
      <c r="C159" s="1801" t="s">
        <v>729</v>
      </c>
      <c r="D159" s="1801" t="s">
        <v>738</v>
      </c>
      <c r="E159" s="1801"/>
      <c r="F159" s="1801" t="s">
        <v>2842</v>
      </c>
      <c r="G159" s="1926">
        <v>10</v>
      </c>
      <c r="H159" s="1836"/>
      <c r="I159" s="1817">
        <v>50</v>
      </c>
      <c r="J159" s="1809" t="s">
        <v>2838</v>
      </c>
      <c r="K159" s="48"/>
      <c r="L159" s="48"/>
      <c r="M159" s="48"/>
      <c r="N159" s="48"/>
      <c r="O159" s="48"/>
      <c r="P159" s="48"/>
      <c r="Q159" s="48"/>
      <c r="R159" s="48"/>
      <c r="S159" s="48"/>
      <c r="T159" s="48"/>
      <c r="U159" s="48"/>
      <c r="V159" s="48"/>
      <c r="W159" s="48"/>
      <c r="X159" s="48"/>
      <c r="Y159" s="48"/>
      <c r="Z159" s="48"/>
    </row>
    <row r="160" spans="1:26" ht="25.2" customHeight="1">
      <c r="A160" s="321" t="s">
        <v>2838</v>
      </c>
      <c r="B160" s="1801" t="s">
        <v>456</v>
      </c>
      <c r="C160" s="1801" t="s">
        <v>894</v>
      </c>
      <c r="D160" s="1801" t="s">
        <v>738</v>
      </c>
      <c r="E160" s="1801"/>
      <c r="F160" s="1801" t="s">
        <v>2631</v>
      </c>
      <c r="G160" s="1926">
        <v>10</v>
      </c>
      <c r="H160" s="1836"/>
      <c r="I160" s="1817">
        <v>50</v>
      </c>
      <c r="J160" s="1809" t="s">
        <v>2838</v>
      </c>
      <c r="K160" s="48"/>
      <c r="L160" s="48"/>
      <c r="M160" s="48"/>
      <c r="N160" s="48"/>
      <c r="O160" s="48"/>
      <c r="P160" s="48"/>
      <c r="Q160" s="48"/>
      <c r="R160" s="48"/>
      <c r="S160" s="48"/>
      <c r="T160" s="48"/>
      <c r="U160" s="48"/>
      <c r="V160" s="48"/>
      <c r="W160" s="48"/>
      <c r="X160" s="48"/>
      <c r="Y160" s="48"/>
      <c r="Z160" s="48"/>
    </row>
    <row r="161" spans="1:26" ht="25.2" customHeight="1">
      <c r="A161" s="321" t="s">
        <v>2838</v>
      </c>
      <c r="B161" s="1801" t="s">
        <v>456</v>
      </c>
      <c r="C161" s="1801" t="s">
        <v>722</v>
      </c>
      <c r="D161" s="1801" t="s">
        <v>738</v>
      </c>
      <c r="E161" s="1801"/>
      <c r="F161" s="1801" t="s">
        <v>586</v>
      </c>
      <c r="G161" s="1926">
        <v>10</v>
      </c>
      <c r="H161" s="1836"/>
      <c r="I161" s="1817">
        <v>50</v>
      </c>
      <c r="J161" s="1809" t="s">
        <v>2838</v>
      </c>
      <c r="K161" s="48"/>
      <c r="L161" s="48"/>
      <c r="M161" s="48"/>
      <c r="N161" s="48"/>
      <c r="O161" s="48"/>
      <c r="P161" s="48"/>
      <c r="Q161" s="48"/>
      <c r="R161" s="48"/>
      <c r="S161" s="48"/>
      <c r="T161" s="48"/>
      <c r="U161" s="48"/>
      <c r="V161" s="48"/>
      <c r="W161" s="48"/>
      <c r="X161" s="48"/>
      <c r="Y161" s="48"/>
      <c r="Z161" s="48"/>
    </row>
    <row r="162" spans="1:26" ht="25.2" customHeight="1">
      <c r="A162" s="321" t="s">
        <v>2838</v>
      </c>
      <c r="B162" s="1801" t="s">
        <v>456</v>
      </c>
      <c r="C162" s="1801" t="s">
        <v>2843</v>
      </c>
      <c r="D162" s="1801" t="s">
        <v>738</v>
      </c>
      <c r="E162" s="1801"/>
      <c r="F162" s="1801" t="s">
        <v>2844</v>
      </c>
      <c r="G162" s="1926">
        <v>10</v>
      </c>
      <c r="H162" s="1836"/>
      <c r="I162" s="1822">
        <v>50</v>
      </c>
      <c r="J162" s="1809" t="s">
        <v>2838</v>
      </c>
      <c r="K162" s="48"/>
      <c r="L162" s="48"/>
      <c r="M162" s="48"/>
      <c r="N162" s="48"/>
      <c r="O162" s="48"/>
      <c r="P162" s="48"/>
      <c r="Q162" s="48"/>
      <c r="R162" s="48"/>
      <c r="S162" s="48"/>
      <c r="T162" s="48"/>
      <c r="U162" s="48"/>
      <c r="V162" s="48"/>
      <c r="W162" s="48"/>
      <c r="X162" s="48"/>
      <c r="Y162" s="48"/>
      <c r="Z162" s="48"/>
    </row>
    <row r="163" spans="1:26" ht="25.2" customHeight="1">
      <c r="A163" s="321" t="s">
        <v>2838</v>
      </c>
      <c r="B163" s="1801" t="s">
        <v>456</v>
      </c>
      <c r="C163" s="1801" t="s">
        <v>729</v>
      </c>
      <c r="D163" s="1801" t="s">
        <v>738</v>
      </c>
      <c r="E163" s="1801"/>
      <c r="F163" s="1801" t="s">
        <v>2845</v>
      </c>
      <c r="G163" s="1926">
        <v>10</v>
      </c>
      <c r="H163" s="1836"/>
      <c r="I163" s="1822">
        <v>50</v>
      </c>
      <c r="J163" s="1809" t="s">
        <v>2838</v>
      </c>
      <c r="K163" s="48"/>
      <c r="L163" s="48"/>
      <c r="M163" s="48"/>
      <c r="N163" s="48"/>
      <c r="O163" s="48"/>
      <c r="P163" s="48"/>
      <c r="Q163" s="48"/>
      <c r="R163" s="48"/>
      <c r="S163" s="48"/>
      <c r="T163" s="48"/>
      <c r="U163" s="48"/>
      <c r="V163" s="48"/>
      <c r="W163" s="48"/>
      <c r="X163" s="48"/>
      <c r="Y163" s="48"/>
      <c r="Z163" s="48"/>
    </row>
    <row r="164" spans="1:26" ht="25.2" customHeight="1">
      <c r="A164" s="321" t="s">
        <v>2838</v>
      </c>
      <c r="B164" s="1801" t="s">
        <v>456</v>
      </c>
      <c r="C164" s="1801" t="s">
        <v>894</v>
      </c>
      <c r="D164" s="1801" t="s">
        <v>738</v>
      </c>
      <c r="E164" s="1801"/>
      <c r="F164" s="1801" t="s">
        <v>2846</v>
      </c>
      <c r="G164" s="1926">
        <v>10</v>
      </c>
      <c r="H164" s="1836"/>
      <c r="I164" s="1822">
        <v>50</v>
      </c>
      <c r="J164" s="1809" t="s">
        <v>2838</v>
      </c>
      <c r="K164" s="48"/>
      <c r="L164" s="48"/>
      <c r="M164" s="48"/>
      <c r="N164" s="48"/>
      <c r="O164" s="48"/>
      <c r="P164" s="48"/>
      <c r="Q164" s="48"/>
      <c r="R164" s="48"/>
      <c r="S164" s="48"/>
      <c r="T164" s="48"/>
      <c r="U164" s="48"/>
      <c r="V164" s="48"/>
      <c r="W164" s="48"/>
      <c r="X164" s="48"/>
      <c r="Y164" s="48"/>
      <c r="Z164" s="48"/>
    </row>
    <row r="165" spans="1:26" ht="25.2" customHeight="1">
      <c r="A165" s="321" t="s">
        <v>2838</v>
      </c>
      <c r="B165" s="1801" t="s">
        <v>456</v>
      </c>
      <c r="C165" s="1801" t="s">
        <v>894</v>
      </c>
      <c r="D165" s="1801" t="s">
        <v>738</v>
      </c>
      <c r="E165" s="1801"/>
      <c r="F165" s="1801" t="s">
        <v>2847</v>
      </c>
      <c r="G165" s="1926">
        <v>10</v>
      </c>
      <c r="H165" s="1836"/>
      <c r="I165" s="1822">
        <v>50</v>
      </c>
      <c r="J165" s="1809" t="s">
        <v>2838</v>
      </c>
      <c r="K165" s="48"/>
      <c r="L165" s="48"/>
      <c r="M165" s="48"/>
      <c r="N165" s="48"/>
      <c r="O165" s="48"/>
      <c r="P165" s="48"/>
      <c r="Q165" s="48"/>
      <c r="R165" s="48"/>
      <c r="S165" s="48"/>
      <c r="T165" s="48"/>
      <c r="U165" s="48"/>
      <c r="V165" s="48"/>
      <c r="W165" s="48"/>
      <c r="X165" s="48"/>
      <c r="Y165" s="48"/>
      <c r="Z165" s="48"/>
    </row>
    <row r="166" spans="1:26" ht="25.2" customHeight="1">
      <c r="A166" s="321" t="s">
        <v>2838</v>
      </c>
      <c r="B166" s="1801" t="s">
        <v>456</v>
      </c>
      <c r="C166" s="1801" t="s">
        <v>894</v>
      </c>
      <c r="D166" s="1801" t="s">
        <v>738</v>
      </c>
      <c r="E166" s="1801"/>
      <c r="F166" s="1801" t="s">
        <v>2848</v>
      </c>
      <c r="G166" s="1926">
        <v>10</v>
      </c>
      <c r="H166" s="1836"/>
      <c r="I166" s="1822">
        <v>50</v>
      </c>
      <c r="J166" s="1809" t="s">
        <v>2838</v>
      </c>
      <c r="K166" s="48"/>
      <c r="L166" s="48"/>
      <c r="M166" s="48"/>
      <c r="N166" s="48"/>
      <c r="O166" s="48"/>
      <c r="P166" s="48"/>
      <c r="Q166" s="48"/>
      <c r="R166" s="48"/>
      <c r="S166" s="48"/>
      <c r="T166" s="48"/>
      <c r="U166" s="48"/>
      <c r="V166" s="48"/>
      <c r="W166" s="48"/>
      <c r="X166" s="48"/>
      <c r="Y166" s="48"/>
      <c r="Z166" s="48"/>
    </row>
    <row r="167" spans="1:26" ht="25.2" customHeight="1">
      <c r="A167" s="321" t="s">
        <v>2838</v>
      </c>
      <c r="B167" s="1801" t="s">
        <v>456</v>
      </c>
      <c r="C167" s="1801" t="s">
        <v>722</v>
      </c>
      <c r="D167" s="1801" t="s">
        <v>738</v>
      </c>
      <c r="E167" s="1801"/>
      <c r="F167" s="1801" t="s">
        <v>2849</v>
      </c>
      <c r="G167" s="1926">
        <v>10</v>
      </c>
      <c r="H167" s="1836"/>
      <c r="I167" s="1822">
        <v>50</v>
      </c>
      <c r="J167" s="1809" t="s">
        <v>2838</v>
      </c>
      <c r="K167" s="48"/>
      <c r="L167" s="48"/>
      <c r="M167" s="48"/>
      <c r="N167" s="48"/>
      <c r="O167" s="48"/>
      <c r="P167" s="48"/>
      <c r="Q167" s="48"/>
      <c r="R167" s="48"/>
      <c r="S167" s="48"/>
      <c r="T167" s="48"/>
      <c r="U167" s="48"/>
      <c r="V167" s="48"/>
      <c r="W167" s="48"/>
      <c r="X167" s="48"/>
      <c r="Y167" s="48"/>
      <c r="Z167" s="48"/>
    </row>
    <row r="168" spans="1:26" ht="25.2" customHeight="1">
      <c r="A168" s="321" t="s">
        <v>2838</v>
      </c>
      <c r="B168" s="1801" t="s">
        <v>456</v>
      </c>
      <c r="C168" s="1801" t="s">
        <v>722</v>
      </c>
      <c r="D168" s="1801" t="s">
        <v>738</v>
      </c>
      <c r="E168" s="1801"/>
      <c r="F168" s="1801" t="s">
        <v>2850</v>
      </c>
      <c r="G168" s="1926">
        <v>10</v>
      </c>
      <c r="H168" s="1836"/>
      <c r="I168" s="1817">
        <v>50</v>
      </c>
      <c r="J168" s="1809" t="s">
        <v>2838</v>
      </c>
      <c r="K168" s="48"/>
      <c r="L168" s="48"/>
      <c r="M168" s="48"/>
      <c r="N168" s="48"/>
      <c r="O168" s="48"/>
      <c r="P168" s="48"/>
      <c r="Q168" s="48"/>
      <c r="R168" s="48"/>
      <c r="S168" s="48"/>
      <c r="T168" s="48"/>
      <c r="U168" s="48"/>
      <c r="V168" s="48"/>
      <c r="W168" s="48"/>
      <c r="X168" s="48"/>
      <c r="Y168" s="48"/>
      <c r="Z168" s="48"/>
    </row>
    <row r="169" spans="1:26" ht="25.2" customHeight="1">
      <c r="A169" s="1754" t="s">
        <v>3057</v>
      </c>
      <c r="B169" s="1804" t="s">
        <v>456</v>
      </c>
      <c r="C169" s="1802" t="s">
        <v>3058</v>
      </c>
      <c r="D169" s="1804" t="s">
        <v>561</v>
      </c>
      <c r="E169" s="1804"/>
      <c r="F169" s="1824">
        <v>44580</v>
      </c>
      <c r="G169" s="1809">
        <v>50</v>
      </c>
      <c r="H169" s="1809"/>
      <c r="I169" s="1822">
        <v>50</v>
      </c>
      <c r="J169" s="1945" t="s">
        <v>3066</v>
      </c>
      <c r="K169" s="48"/>
      <c r="L169" s="48"/>
      <c r="M169" s="48"/>
      <c r="N169" s="48"/>
      <c r="O169" s="48"/>
      <c r="P169" s="48"/>
      <c r="Q169" s="48"/>
      <c r="R169" s="48"/>
      <c r="S169" s="48"/>
      <c r="T169" s="48"/>
      <c r="U169" s="48"/>
      <c r="V169" s="48"/>
      <c r="W169" s="48"/>
      <c r="X169" s="48"/>
      <c r="Y169" s="48"/>
      <c r="Z169" s="48"/>
    </row>
    <row r="170" spans="1:26" ht="25.2" customHeight="1">
      <c r="A170" s="317" t="s">
        <v>3057</v>
      </c>
      <c r="B170" s="1804" t="s">
        <v>456</v>
      </c>
      <c r="C170" s="1804" t="s">
        <v>3059</v>
      </c>
      <c r="D170" s="1804" t="s">
        <v>561</v>
      </c>
      <c r="E170" s="1804"/>
      <c r="F170" s="1824">
        <v>44655</v>
      </c>
      <c r="G170" s="1809">
        <v>50</v>
      </c>
      <c r="H170" s="1809"/>
      <c r="I170" s="1822">
        <v>50</v>
      </c>
      <c r="J170" s="1945" t="s">
        <v>3066</v>
      </c>
      <c r="K170" s="48"/>
      <c r="L170" s="48"/>
      <c r="M170" s="48"/>
      <c r="N170" s="48"/>
      <c r="O170" s="48"/>
      <c r="P170" s="48"/>
      <c r="Q170" s="48"/>
      <c r="R170" s="48"/>
      <c r="S170" s="48"/>
      <c r="T170" s="48"/>
      <c r="U170" s="48"/>
      <c r="V170" s="48"/>
      <c r="W170" s="48"/>
      <c r="X170" s="48"/>
      <c r="Y170" s="48"/>
      <c r="Z170" s="48"/>
    </row>
    <row r="171" spans="1:26" ht="25.2" customHeight="1">
      <c r="A171" s="317" t="s">
        <v>3057</v>
      </c>
      <c r="B171" s="1804" t="s">
        <v>456</v>
      </c>
      <c r="C171" s="1804" t="s">
        <v>2349</v>
      </c>
      <c r="D171" s="1804"/>
      <c r="E171" s="1804"/>
      <c r="F171" s="1824">
        <v>44679</v>
      </c>
      <c r="G171" s="1809">
        <v>50</v>
      </c>
      <c r="H171" s="1809"/>
      <c r="I171" s="1822">
        <v>50</v>
      </c>
      <c r="J171" s="1945" t="s">
        <v>3066</v>
      </c>
      <c r="K171" s="48"/>
      <c r="L171" s="48"/>
      <c r="M171" s="48"/>
      <c r="N171" s="48"/>
      <c r="O171" s="48"/>
      <c r="P171" s="48"/>
      <c r="Q171" s="48"/>
      <c r="R171" s="48"/>
      <c r="S171" s="48"/>
      <c r="T171" s="48"/>
      <c r="U171" s="48"/>
      <c r="V171" s="48"/>
      <c r="W171" s="48"/>
      <c r="X171" s="48"/>
      <c r="Y171" s="48"/>
      <c r="Z171" s="48"/>
    </row>
    <row r="172" spans="1:26" ht="25.2" customHeight="1">
      <c r="A172" s="321" t="s">
        <v>3057</v>
      </c>
      <c r="B172" s="1804" t="s">
        <v>456</v>
      </c>
      <c r="C172" s="1802" t="s">
        <v>3060</v>
      </c>
      <c r="D172" s="1803" t="s">
        <v>561</v>
      </c>
      <c r="E172" s="1803"/>
      <c r="F172" s="1826">
        <v>44733</v>
      </c>
      <c r="G172" s="1874">
        <v>50</v>
      </c>
      <c r="H172" s="1875"/>
      <c r="I172" s="1822">
        <v>50</v>
      </c>
      <c r="J172" s="1945" t="s">
        <v>3066</v>
      </c>
      <c r="K172" s="48"/>
      <c r="L172" s="48"/>
      <c r="M172" s="48"/>
      <c r="N172" s="48"/>
      <c r="O172" s="48"/>
      <c r="P172" s="48"/>
      <c r="Q172" s="48"/>
      <c r="R172" s="48"/>
      <c r="S172" s="48"/>
      <c r="T172" s="48"/>
      <c r="U172" s="48"/>
      <c r="V172" s="48"/>
      <c r="W172" s="48"/>
      <c r="X172" s="48"/>
      <c r="Y172" s="48"/>
      <c r="Z172" s="48"/>
    </row>
    <row r="173" spans="1:26" ht="25.2" customHeight="1">
      <c r="A173" s="1756" t="s">
        <v>3057</v>
      </c>
      <c r="B173" s="1827" t="s">
        <v>456</v>
      </c>
      <c r="C173" s="1828" t="s">
        <v>3061</v>
      </c>
      <c r="D173" s="1828" t="s">
        <v>561</v>
      </c>
      <c r="E173" s="1828"/>
      <c r="F173" s="1829">
        <v>44757</v>
      </c>
      <c r="G173" s="1854">
        <v>50</v>
      </c>
      <c r="H173" s="1914"/>
      <c r="I173" s="1822">
        <v>50</v>
      </c>
      <c r="J173" s="1945" t="s">
        <v>3066</v>
      </c>
      <c r="K173" s="48"/>
      <c r="L173" s="48"/>
      <c r="M173" s="48"/>
      <c r="N173" s="48"/>
      <c r="O173" s="48"/>
      <c r="P173" s="48"/>
      <c r="Q173" s="48"/>
      <c r="R173" s="48"/>
      <c r="S173" s="48"/>
      <c r="T173" s="48"/>
      <c r="U173" s="48"/>
      <c r="V173" s="48"/>
      <c r="W173" s="48"/>
      <c r="X173" s="48"/>
      <c r="Y173" s="48"/>
      <c r="Z173" s="48"/>
    </row>
    <row r="174" spans="1:26" ht="25.2" customHeight="1">
      <c r="A174" s="321" t="s">
        <v>3057</v>
      </c>
      <c r="B174" s="1804" t="s">
        <v>456</v>
      </c>
      <c r="C174" s="1802" t="s">
        <v>3062</v>
      </c>
      <c r="D174" s="1804" t="s">
        <v>561</v>
      </c>
      <c r="E174" s="1804"/>
      <c r="F174" s="1824">
        <v>44816</v>
      </c>
      <c r="G174" s="1854">
        <v>50</v>
      </c>
      <c r="H174" s="1914"/>
      <c r="I174" s="1822">
        <v>50</v>
      </c>
      <c r="J174" s="1945" t="s">
        <v>3066</v>
      </c>
      <c r="K174" s="48"/>
      <c r="L174" s="48"/>
      <c r="M174" s="48"/>
      <c r="N174" s="48"/>
      <c r="O174" s="48"/>
      <c r="P174" s="48"/>
      <c r="Q174" s="48"/>
      <c r="R174" s="48"/>
      <c r="S174" s="48"/>
      <c r="T174" s="48"/>
      <c r="U174" s="48"/>
      <c r="V174" s="48"/>
      <c r="W174" s="48"/>
      <c r="X174" s="48"/>
      <c r="Y174" s="48"/>
      <c r="Z174" s="48"/>
    </row>
    <row r="175" spans="1:26" ht="25.2" customHeight="1">
      <c r="A175" s="321" t="s">
        <v>3057</v>
      </c>
      <c r="B175" s="1804" t="s">
        <v>456</v>
      </c>
      <c r="C175" s="1802" t="s">
        <v>3063</v>
      </c>
      <c r="D175" s="1804" t="s">
        <v>561</v>
      </c>
      <c r="E175" s="1804"/>
      <c r="F175" s="1824">
        <v>44833</v>
      </c>
      <c r="G175" s="1854">
        <v>50</v>
      </c>
      <c r="H175" s="1914"/>
      <c r="I175" s="1822">
        <v>50</v>
      </c>
      <c r="J175" s="1945" t="s">
        <v>3066</v>
      </c>
      <c r="K175" s="48"/>
      <c r="L175" s="48"/>
      <c r="M175" s="48"/>
      <c r="N175" s="48"/>
      <c r="O175" s="48"/>
      <c r="P175" s="48"/>
      <c r="Q175" s="48"/>
      <c r="R175" s="48"/>
      <c r="S175" s="48"/>
      <c r="T175" s="48"/>
      <c r="U175" s="48"/>
      <c r="V175" s="48"/>
      <c r="W175" s="48"/>
      <c r="X175" s="48"/>
      <c r="Y175" s="48"/>
      <c r="Z175" s="48"/>
    </row>
    <row r="176" spans="1:26" ht="25.2" customHeight="1">
      <c r="A176" s="321" t="s">
        <v>3057</v>
      </c>
      <c r="B176" s="1804" t="s">
        <v>456</v>
      </c>
      <c r="C176" s="1802" t="s">
        <v>594</v>
      </c>
      <c r="D176" s="1804" t="s">
        <v>561</v>
      </c>
      <c r="E176" s="1804"/>
      <c r="F176" s="1832">
        <v>44852</v>
      </c>
      <c r="G176" s="1854">
        <v>50</v>
      </c>
      <c r="H176" s="1914"/>
      <c r="I176" s="1822">
        <v>50</v>
      </c>
      <c r="J176" s="1945" t="s">
        <v>3066</v>
      </c>
      <c r="K176" s="48"/>
      <c r="L176" s="48"/>
      <c r="M176" s="48"/>
      <c r="N176" s="48"/>
      <c r="O176" s="48"/>
      <c r="P176" s="48"/>
      <c r="Q176" s="48"/>
      <c r="R176" s="48"/>
      <c r="S176" s="48"/>
      <c r="T176" s="48"/>
      <c r="U176" s="48"/>
      <c r="V176" s="48"/>
      <c r="W176" s="48"/>
      <c r="X176" s="48"/>
      <c r="Y176" s="48"/>
      <c r="Z176" s="48"/>
    </row>
    <row r="177" spans="1:32" ht="25.2" customHeight="1">
      <c r="A177" s="321" t="s">
        <v>3057</v>
      </c>
      <c r="B177" s="1804" t="s">
        <v>456</v>
      </c>
      <c r="C177" s="1802" t="s">
        <v>589</v>
      </c>
      <c r="D177" s="1804" t="s">
        <v>561</v>
      </c>
      <c r="E177" s="1804"/>
      <c r="F177" s="1824">
        <v>44894</v>
      </c>
      <c r="G177" s="1854">
        <v>50</v>
      </c>
      <c r="H177" s="1914"/>
      <c r="I177" s="1822">
        <v>50</v>
      </c>
      <c r="J177" s="1945" t="s">
        <v>3066</v>
      </c>
      <c r="K177" s="48"/>
      <c r="L177" s="48"/>
      <c r="M177" s="48"/>
      <c r="N177" s="48"/>
      <c r="O177" s="48"/>
      <c r="P177" s="48"/>
      <c r="Q177" s="48"/>
      <c r="R177" s="48"/>
      <c r="S177" s="48"/>
      <c r="T177" s="48"/>
      <c r="U177" s="48"/>
      <c r="V177" s="48"/>
      <c r="W177" s="48"/>
      <c r="X177" s="48"/>
      <c r="Y177" s="48"/>
      <c r="Z177" s="48"/>
    </row>
    <row r="178" spans="1:32" ht="25.2" customHeight="1">
      <c r="A178" s="321" t="s">
        <v>3057</v>
      </c>
      <c r="B178" s="1804" t="s">
        <v>456</v>
      </c>
      <c r="C178" s="1802" t="s">
        <v>3061</v>
      </c>
      <c r="D178" s="1804" t="s">
        <v>561</v>
      </c>
      <c r="E178" s="1804"/>
      <c r="F178" s="1824">
        <v>44910</v>
      </c>
      <c r="G178" s="1854">
        <v>50</v>
      </c>
      <c r="H178" s="1914"/>
      <c r="I178" s="1822">
        <v>50</v>
      </c>
      <c r="J178" s="1945" t="s">
        <v>3066</v>
      </c>
      <c r="K178" s="48"/>
      <c r="L178" s="48"/>
      <c r="M178" s="48"/>
      <c r="N178" s="48"/>
      <c r="O178" s="48"/>
      <c r="P178" s="48"/>
      <c r="Q178" s="48"/>
      <c r="R178" s="48"/>
      <c r="S178" s="48"/>
      <c r="T178" s="48"/>
      <c r="U178" s="48"/>
      <c r="V178" s="48"/>
      <c r="W178" s="48"/>
      <c r="X178" s="48"/>
      <c r="Y178" s="48"/>
      <c r="Z178" s="48"/>
    </row>
    <row r="179" spans="1:32" ht="25.2" customHeight="1">
      <c r="A179" s="1754" t="s">
        <v>3057</v>
      </c>
      <c r="B179" s="1804" t="s">
        <v>456</v>
      </c>
      <c r="C179" s="1802" t="s">
        <v>911</v>
      </c>
      <c r="D179" s="1802" t="s">
        <v>606</v>
      </c>
      <c r="E179" s="1833" t="s">
        <v>3064</v>
      </c>
      <c r="F179" s="1802" t="s">
        <v>610</v>
      </c>
      <c r="G179" s="1926" t="s">
        <v>3065</v>
      </c>
      <c r="H179" s="1836"/>
      <c r="I179" s="1822">
        <v>500</v>
      </c>
      <c r="J179" s="1945" t="s">
        <v>3066</v>
      </c>
      <c r="K179" s="48"/>
      <c r="L179" s="48"/>
      <c r="M179" s="48"/>
      <c r="N179" s="48"/>
      <c r="O179" s="48"/>
      <c r="P179" s="48"/>
      <c r="Q179" s="48"/>
      <c r="R179" s="48"/>
      <c r="S179" s="48"/>
      <c r="T179" s="48"/>
      <c r="U179" s="48"/>
      <c r="V179" s="48"/>
      <c r="W179" s="48"/>
      <c r="X179" s="48"/>
      <c r="Y179" s="48"/>
      <c r="Z179" s="48"/>
    </row>
    <row r="180" spans="1:32" ht="25.2" customHeight="1">
      <c r="A180" s="1754" t="s">
        <v>3057</v>
      </c>
      <c r="B180" s="1804" t="s">
        <v>456</v>
      </c>
      <c r="C180" s="1802" t="s">
        <v>605</v>
      </c>
      <c r="D180" s="1802" t="s">
        <v>606</v>
      </c>
      <c r="E180" s="1833" t="s">
        <v>607</v>
      </c>
      <c r="F180" s="1802" t="s">
        <v>608</v>
      </c>
      <c r="G180" s="1926">
        <v>100</v>
      </c>
      <c r="H180" s="1836">
        <v>1</v>
      </c>
      <c r="I180" s="1822">
        <v>100</v>
      </c>
      <c r="J180" s="1945" t="s">
        <v>3066</v>
      </c>
      <c r="K180" s="48"/>
      <c r="L180" s="48"/>
      <c r="M180" s="48"/>
      <c r="N180" s="48"/>
      <c r="O180" s="48"/>
      <c r="P180" s="48"/>
      <c r="Q180" s="48"/>
      <c r="R180" s="48"/>
      <c r="S180" s="48"/>
      <c r="T180" s="48"/>
      <c r="U180" s="48"/>
      <c r="V180" s="48"/>
      <c r="W180" s="48"/>
      <c r="X180" s="48"/>
      <c r="Y180" s="48"/>
      <c r="Z180" s="48"/>
    </row>
    <row r="181" spans="1:32" ht="25.2" customHeight="1">
      <c r="A181" s="1754" t="s">
        <v>3057</v>
      </c>
      <c r="B181" s="1804" t="s">
        <v>456</v>
      </c>
      <c r="C181" s="1802" t="s">
        <v>605</v>
      </c>
      <c r="D181" s="1837" t="s">
        <v>606</v>
      </c>
      <c r="E181" s="1833" t="s">
        <v>607</v>
      </c>
      <c r="F181" s="1802" t="s">
        <v>610</v>
      </c>
      <c r="G181" s="1926" t="s">
        <v>611</v>
      </c>
      <c r="H181" s="1836"/>
      <c r="I181" s="1822">
        <v>240</v>
      </c>
      <c r="J181" s="1945" t="s">
        <v>3066</v>
      </c>
      <c r="K181" s="48"/>
      <c r="L181" s="48"/>
      <c r="M181" s="48"/>
      <c r="N181" s="48"/>
      <c r="O181" s="48"/>
      <c r="P181" s="48"/>
      <c r="Q181" s="48"/>
      <c r="R181" s="48"/>
      <c r="S181" s="48"/>
      <c r="T181" s="48"/>
      <c r="U181" s="48"/>
      <c r="V181" s="48"/>
      <c r="W181" s="48"/>
      <c r="X181" s="48"/>
      <c r="Y181" s="48"/>
      <c r="Z181" s="48"/>
    </row>
    <row r="182" spans="1:32" s="697" customFormat="1" ht="25.2" customHeight="1">
      <c r="A182" s="618" t="s">
        <v>4659</v>
      </c>
      <c r="B182" s="1838" t="s">
        <v>1041</v>
      </c>
      <c r="C182" s="1839" t="s">
        <v>4818</v>
      </c>
      <c r="D182" s="1838" t="s">
        <v>4819</v>
      </c>
      <c r="E182" s="1838" t="s">
        <v>4820</v>
      </c>
      <c r="F182" s="1838" t="s">
        <v>2616</v>
      </c>
      <c r="G182" s="1950" t="s">
        <v>4821</v>
      </c>
      <c r="H182" s="1950"/>
      <c r="I182" s="1951">
        <v>75</v>
      </c>
      <c r="J182" s="1809" t="s">
        <v>4822</v>
      </c>
    </row>
    <row r="183" spans="1:32" s="697" customFormat="1" ht="25.2" customHeight="1">
      <c r="A183" s="618" t="s">
        <v>4659</v>
      </c>
      <c r="B183" s="1838" t="s">
        <v>1041</v>
      </c>
      <c r="C183" s="1838" t="s">
        <v>4823</v>
      </c>
      <c r="D183" s="1838" t="s">
        <v>738</v>
      </c>
      <c r="E183" s="1838" t="s">
        <v>4824</v>
      </c>
      <c r="F183" s="1838"/>
      <c r="G183" s="1952">
        <v>25</v>
      </c>
      <c r="H183" s="1952"/>
      <c r="I183" s="1951">
        <v>25</v>
      </c>
      <c r="J183" s="1809" t="s">
        <v>4822</v>
      </c>
      <c r="K183" s="704"/>
      <c r="L183" s="696"/>
      <c r="M183" s="696"/>
      <c r="N183" s="705"/>
      <c r="O183" s="562"/>
      <c r="P183" s="562"/>
      <c r="Q183" s="562"/>
      <c r="R183" s="562"/>
      <c r="S183" s="562"/>
      <c r="T183" s="562"/>
      <c r="U183" s="562"/>
      <c r="V183" s="562"/>
      <c r="W183" s="562"/>
      <c r="X183" s="562"/>
      <c r="Y183" s="562"/>
      <c r="Z183" s="562"/>
      <c r="AA183" s="562"/>
      <c r="AB183" s="562"/>
      <c r="AC183" s="562"/>
      <c r="AD183" s="562"/>
      <c r="AE183" s="562"/>
      <c r="AF183" s="562"/>
    </row>
    <row r="184" spans="1:32" s="697" customFormat="1" ht="25.2" customHeight="1">
      <c r="A184" s="618" t="s">
        <v>4659</v>
      </c>
      <c r="B184" s="1838" t="s">
        <v>1041</v>
      </c>
      <c r="C184" s="1838" t="s">
        <v>4825</v>
      </c>
      <c r="D184" s="1838" t="s">
        <v>738</v>
      </c>
      <c r="E184" s="1838" t="s">
        <v>4826</v>
      </c>
      <c r="F184" s="1838"/>
      <c r="G184" s="1952">
        <v>50</v>
      </c>
      <c r="H184" s="1952"/>
      <c r="I184" s="1951">
        <v>50</v>
      </c>
      <c r="J184" s="1809" t="s">
        <v>4822</v>
      </c>
      <c r="K184" s="706"/>
      <c r="L184" s="559"/>
      <c r="M184" s="559"/>
      <c r="N184" s="705"/>
    </row>
    <row r="185" spans="1:32" s="697" customFormat="1" ht="25.2" customHeight="1">
      <c r="A185" s="618" t="s">
        <v>4659</v>
      </c>
      <c r="B185" s="1838" t="s">
        <v>1041</v>
      </c>
      <c r="C185" s="1838" t="s">
        <v>4827</v>
      </c>
      <c r="D185" s="1838" t="s">
        <v>738</v>
      </c>
      <c r="E185" s="1838" t="s">
        <v>4828</v>
      </c>
      <c r="F185" s="1838"/>
      <c r="G185" s="1952">
        <v>50</v>
      </c>
      <c r="H185" s="1952"/>
      <c r="I185" s="1951">
        <v>50</v>
      </c>
      <c r="J185" s="1809" t="s">
        <v>4822</v>
      </c>
      <c r="K185" s="706"/>
      <c r="L185" s="559"/>
      <c r="M185" s="559"/>
      <c r="N185" s="705"/>
    </row>
    <row r="186" spans="1:32" s="697" customFormat="1" ht="25.2" customHeight="1">
      <c r="A186" s="618" t="s">
        <v>4659</v>
      </c>
      <c r="B186" s="1838" t="s">
        <v>1041</v>
      </c>
      <c r="C186" s="1838" t="s">
        <v>3561</v>
      </c>
      <c r="D186" s="1838" t="s">
        <v>738</v>
      </c>
      <c r="E186" s="1838" t="s">
        <v>4829</v>
      </c>
      <c r="F186" s="1838"/>
      <c r="G186" s="1952">
        <v>50</v>
      </c>
      <c r="H186" s="1952"/>
      <c r="I186" s="1951">
        <v>50</v>
      </c>
      <c r="J186" s="1809" t="s">
        <v>4822</v>
      </c>
      <c r="K186" s="706"/>
      <c r="L186" s="559"/>
      <c r="M186" s="559"/>
      <c r="N186" s="705"/>
    </row>
    <row r="187" spans="1:32" s="697" customFormat="1" ht="25.2" customHeight="1">
      <c r="A187" s="618" t="s">
        <v>4659</v>
      </c>
      <c r="B187" s="1838" t="s">
        <v>1041</v>
      </c>
      <c r="C187" s="1838" t="s">
        <v>714</v>
      </c>
      <c r="D187" s="1838" t="s">
        <v>738</v>
      </c>
      <c r="E187" s="1838" t="s">
        <v>4830</v>
      </c>
      <c r="F187" s="1838"/>
      <c r="G187" s="1952">
        <v>50</v>
      </c>
      <c r="H187" s="1952"/>
      <c r="I187" s="1951">
        <v>50</v>
      </c>
      <c r="J187" s="1809" t="s">
        <v>4822</v>
      </c>
      <c r="K187" s="706"/>
      <c r="L187" s="559"/>
      <c r="M187" s="559"/>
      <c r="N187" s="705"/>
    </row>
    <row r="188" spans="1:32" s="697" customFormat="1" ht="25.2" customHeight="1">
      <c r="A188" s="618" t="s">
        <v>4831</v>
      </c>
      <c r="B188" s="1838" t="s">
        <v>1041</v>
      </c>
      <c r="C188" s="1838" t="s">
        <v>4832</v>
      </c>
      <c r="D188" s="1838" t="s">
        <v>1171</v>
      </c>
      <c r="E188" s="1842" t="s">
        <v>4833</v>
      </c>
      <c r="F188" s="1838"/>
      <c r="G188" s="1950" t="s">
        <v>2519</v>
      </c>
      <c r="H188" s="1950"/>
      <c r="I188" s="1953">
        <v>100</v>
      </c>
      <c r="J188" s="1816" t="s">
        <v>3483</v>
      </c>
    </row>
    <row r="189" spans="1:32" s="697" customFormat="1" ht="25.2" customHeight="1">
      <c r="A189" s="1757" t="s">
        <v>4831</v>
      </c>
      <c r="B189" s="1844" t="s">
        <v>1041</v>
      </c>
      <c r="C189" s="1844" t="s">
        <v>4834</v>
      </c>
      <c r="D189" s="1845" t="s">
        <v>1171</v>
      </c>
      <c r="E189" s="1846" t="s">
        <v>4835</v>
      </c>
      <c r="F189" s="1845"/>
      <c r="G189" s="1954" t="s">
        <v>2519</v>
      </c>
      <c r="H189" s="1955"/>
      <c r="I189" s="1953">
        <v>100</v>
      </c>
      <c r="J189" s="1816" t="s">
        <v>3483</v>
      </c>
    </row>
    <row r="190" spans="1:32" s="697" customFormat="1" ht="25.2" customHeight="1">
      <c r="A190" s="1757" t="s">
        <v>3569</v>
      </c>
      <c r="B190" s="1844" t="s">
        <v>1041</v>
      </c>
      <c r="C190" s="1844" t="s">
        <v>4836</v>
      </c>
      <c r="D190" s="1838"/>
      <c r="E190" s="1842" t="s">
        <v>1022</v>
      </c>
      <c r="F190" s="1838"/>
      <c r="G190" s="1952">
        <v>100</v>
      </c>
      <c r="H190" s="1951"/>
      <c r="I190" s="1951">
        <v>100</v>
      </c>
      <c r="J190" s="1801" t="s">
        <v>3569</v>
      </c>
    </row>
    <row r="191" spans="1:32" s="697" customFormat="1" ht="25.2" customHeight="1">
      <c r="A191" s="618" t="s">
        <v>3588</v>
      </c>
      <c r="B191" s="1838" t="s">
        <v>1041</v>
      </c>
      <c r="C191" s="1838" t="s">
        <v>4837</v>
      </c>
      <c r="D191" s="1838" t="s">
        <v>1540</v>
      </c>
      <c r="E191" s="1842" t="s">
        <v>4838</v>
      </c>
      <c r="F191" s="1847"/>
      <c r="G191" s="1921" t="s">
        <v>4839</v>
      </c>
      <c r="H191" s="1921">
        <v>4</v>
      </c>
      <c r="I191" s="1924">
        <v>100</v>
      </c>
      <c r="J191" s="1809" t="s">
        <v>3588</v>
      </c>
    </row>
    <row r="192" spans="1:32" s="697" customFormat="1" ht="25.2" customHeight="1">
      <c r="A192" s="618" t="s">
        <v>3588</v>
      </c>
      <c r="B192" s="1844" t="s">
        <v>1041</v>
      </c>
      <c r="C192" s="1844" t="s">
        <v>589</v>
      </c>
      <c r="D192" s="1845" t="s">
        <v>561</v>
      </c>
      <c r="E192" s="1845"/>
      <c r="F192" s="1848">
        <v>44672</v>
      </c>
      <c r="G192" s="1956">
        <v>50</v>
      </c>
      <c r="H192" s="1955"/>
      <c r="I192" s="1924">
        <v>50</v>
      </c>
      <c r="J192" s="1809" t="s">
        <v>3588</v>
      </c>
    </row>
    <row r="193" spans="1:10" s="697" customFormat="1" ht="25.2" customHeight="1">
      <c r="A193" s="618" t="s">
        <v>3588</v>
      </c>
      <c r="B193" s="1844" t="s">
        <v>1041</v>
      </c>
      <c r="C193" s="1844" t="s">
        <v>589</v>
      </c>
      <c r="D193" s="1838" t="s">
        <v>561</v>
      </c>
      <c r="E193" s="1838"/>
      <c r="F193" s="1849">
        <v>44660</v>
      </c>
      <c r="G193" s="1957">
        <v>50</v>
      </c>
      <c r="H193" s="1951"/>
      <c r="I193" s="1924">
        <v>0</v>
      </c>
      <c r="J193" s="1809" t="s">
        <v>3588</v>
      </c>
    </row>
    <row r="194" spans="1:10" s="697" customFormat="1" ht="25.2" customHeight="1">
      <c r="A194" s="618" t="s">
        <v>3588</v>
      </c>
      <c r="B194" s="1844" t="s">
        <v>1041</v>
      </c>
      <c r="C194" s="1844" t="s">
        <v>4840</v>
      </c>
      <c r="D194" s="1838" t="s">
        <v>561</v>
      </c>
      <c r="E194" s="1838"/>
      <c r="F194" s="1849">
        <v>44730</v>
      </c>
      <c r="G194" s="1957">
        <v>50</v>
      </c>
      <c r="H194" s="1951"/>
      <c r="I194" s="1924">
        <v>50</v>
      </c>
      <c r="J194" s="1809" t="s">
        <v>3588</v>
      </c>
    </row>
    <row r="195" spans="1:10" s="697" customFormat="1" ht="25.2" customHeight="1">
      <c r="A195" s="618" t="s">
        <v>3588</v>
      </c>
      <c r="B195" s="1844" t="s">
        <v>1041</v>
      </c>
      <c r="C195" s="1844" t="s">
        <v>4840</v>
      </c>
      <c r="D195" s="1838" t="s">
        <v>561</v>
      </c>
      <c r="E195" s="1838"/>
      <c r="F195" s="1849">
        <v>44698</v>
      </c>
      <c r="G195" s="1957">
        <v>50</v>
      </c>
      <c r="H195" s="1951"/>
      <c r="I195" s="1924">
        <v>0</v>
      </c>
      <c r="J195" s="1809" t="s">
        <v>3588</v>
      </c>
    </row>
    <row r="196" spans="1:10" s="697" customFormat="1" ht="25.2" customHeight="1">
      <c r="A196" s="618" t="s">
        <v>3588</v>
      </c>
      <c r="B196" s="1844" t="s">
        <v>1041</v>
      </c>
      <c r="C196" s="1844" t="s">
        <v>594</v>
      </c>
      <c r="D196" s="1838" t="s">
        <v>561</v>
      </c>
      <c r="E196" s="1838"/>
      <c r="F196" s="1849">
        <v>44632</v>
      </c>
      <c r="G196" s="1957">
        <v>50</v>
      </c>
      <c r="H196" s="1951"/>
      <c r="I196" s="1924">
        <v>50</v>
      </c>
      <c r="J196" s="1809" t="s">
        <v>3588</v>
      </c>
    </row>
    <row r="197" spans="1:10" s="697" customFormat="1" ht="25.2" customHeight="1">
      <c r="A197" s="618" t="s">
        <v>3588</v>
      </c>
      <c r="B197" s="1844" t="s">
        <v>1041</v>
      </c>
      <c r="C197" s="1844" t="s">
        <v>594</v>
      </c>
      <c r="D197" s="1838" t="s">
        <v>561</v>
      </c>
      <c r="E197" s="1838"/>
      <c r="F197" s="1849">
        <v>44619</v>
      </c>
      <c r="G197" s="1957">
        <v>50</v>
      </c>
      <c r="H197" s="1951"/>
      <c r="I197" s="1924">
        <v>50</v>
      </c>
      <c r="J197" s="1809" t="s">
        <v>3588</v>
      </c>
    </row>
    <row r="198" spans="1:10" s="697" customFormat="1" ht="25.2" customHeight="1">
      <c r="A198" s="618" t="s">
        <v>3588</v>
      </c>
      <c r="B198" s="1844" t="s">
        <v>1041</v>
      </c>
      <c r="C198" s="1844" t="s">
        <v>459</v>
      </c>
      <c r="D198" s="1838" t="s">
        <v>561</v>
      </c>
      <c r="E198" s="1838"/>
      <c r="F198" s="1849">
        <v>44591</v>
      </c>
      <c r="G198" s="1957">
        <v>50</v>
      </c>
      <c r="H198" s="1951"/>
      <c r="I198" s="1924">
        <v>50</v>
      </c>
      <c r="J198" s="1809" t="s">
        <v>3588</v>
      </c>
    </row>
    <row r="199" spans="1:10" s="697" customFormat="1" ht="25.2" customHeight="1">
      <c r="A199" s="618" t="s">
        <v>3588</v>
      </c>
      <c r="B199" s="1844" t="s">
        <v>1041</v>
      </c>
      <c r="C199" s="1844" t="s">
        <v>4841</v>
      </c>
      <c r="D199" s="1838" t="s">
        <v>559</v>
      </c>
      <c r="E199" s="1844"/>
      <c r="F199" s="1850">
        <v>44885</v>
      </c>
      <c r="G199" s="1957">
        <v>50</v>
      </c>
      <c r="H199" s="1958"/>
      <c r="I199" s="1924">
        <v>50</v>
      </c>
      <c r="J199" s="1809" t="s">
        <v>3588</v>
      </c>
    </row>
    <row r="200" spans="1:10" s="697" customFormat="1" ht="25.2" customHeight="1">
      <c r="A200" s="618" t="s">
        <v>4842</v>
      </c>
      <c r="B200" s="1838" t="s">
        <v>1041</v>
      </c>
      <c r="C200" s="1838" t="s">
        <v>4843</v>
      </c>
      <c r="D200" s="1838" t="s">
        <v>561</v>
      </c>
      <c r="E200" s="1838" t="s">
        <v>4844</v>
      </c>
      <c r="F200" s="1852">
        <v>44801</v>
      </c>
      <c r="G200" s="1950" t="s">
        <v>4845</v>
      </c>
      <c r="H200" s="1950" t="s">
        <v>4846</v>
      </c>
      <c r="I200" s="1953">
        <v>50</v>
      </c>
      <c r="J200" s="1816" t="s">
        <v>3406</v>
      </c>
    </row>
    <row r="201" spans="1:10" s="697" customFormat="1" ht="25.2" customHeight="1">
      <c r="A201" s="1757" t="s">
        <v>4847</v>
      </c>
      <c r="B201" s="1838" t="s">
        <v>1041</v>
      </c>
      <c r="C201" s="1844" t="s">
        <v>4848</v>
      </c>
      <c r="D201" s="1845" t="s">
        <v>4849</v>
      </c>
      <c r="E201" s="1845" t="s">
        <v>4850</v>
      </c>
      <c r="F201" s="1853">
        <v>44817</v>
      </c>
      <c r="G201" s="1954" t="s">
        <v>4845</v>
      </c>
      <c r="H201" s="1955" t="s">
        <v>2706</v>
      </c>
      <c r="I201" s="1953">
        <v>50</v>
      </c>
      <c r="J201" s="1816" t="s">
        <v>3406</v>
      </c>
    </row>
    <row r="202" spans="1:10" s="697" customFormat="1" ht="25.2" customHeight="1">
      <c r="A202" s="618" t="s">
        <v>3671</v>
      </c>
      <c r="B202" s="1838" t="s">
        <v>1041</v>
      </c>
      <c r="C202" s="1838" t="s">
        <v>4851</v>
      </c>
      <c r="D202" s="1838" t="s">
        <v>738</v>
      </c>
      <c r="E202" s="1842" t="s">
        <v>4852</v>
      </c>
      <c r="F202" s="1838" t="s">
        <v>893</v>
      </c>
      <c r="G202" s="1950">
        <v>50</v>
      </c>
      <c r="H202" s="1950"/>
      <c r="I202" s="1951">
        <v>50</v>
      </c>
      <c r="J202" s="1816" t="s">
        <v>3671</v>
      </c>
    </row>
    <row r="203" spans="1:10" s="697" customFormat="1" ht="25.2" customHeight="1">
      <c r="A203" s="1757" t="s">
        <v>3671</v>
      </c>
      <c r="B203" s="1844" t="s">
        <v>1041</v>
      </c>
      <c r="C203" s="1838" t="s">
        <v>3561</v>
      </c>
      <c r="D203" s="1845" t="s">
        <v>738</v>
      </c>
      <c r="E203" s="1845" t="s">
        <v>4853</v>
      </c>
      <c r="F203" s="1845" t="s">
        <v>4854</v>
      </c>
      <c r="G203" s="1954">
        <v>50</v>
      </c>
      <c r="H203" s="1955"/>
      <c r="I203" s="1951">
        <v>50</v>
      </c>
      <c r="J203" s="1816" t="s">
        <v>3671</v>
      </c>
    </row>
    <row r="204" spans="1:10" s="697" customFormat="1" ht="25.2" customHeight="1">
      <c r="A204" s="1757" t="s">
        <v>3671</v>
      </c>
      <c r="B204" s="1844" t="s">
        <v>1041</v>
      </c>
      <c r="C204" s="1838" t="s">
        <v>594</v>
      </c>
      <c r="D204" s="1838" t="s">
        <v>738</v>
      </c>
      <c r="E204" s="1842" t="s">
        <v>4855</v>
      </c>
      <c r="F204" s="1838" t="s">
        <v>4856</v>
      </c>
      <c r="G204" s="1952">
        <v>50</v>
      </c>
      <c r="H204" s="1951"/>
      <c r="I204" s="1951">
        <v>50</v>
      </c>
      <c r="J204" s="1816" t="s">
        <v>3671</v>
      </c>
    </row>
    <row r="205" spans="1:10" s="697" customFormat="1" ht="25.2" customHeight="1">
      <c r="A205" s="1757" t="s">
        <v>3671</v>
      </c>
      <c r="B205" s="1844" t="s">
        <v>1041</v>
      </c>
      <c r="C205" s="1844" t="s">
        <v>4857</v>
      </c>
      <c r="D205" s="1838"/>
      <c r="E205" s="1842" t="s">
        <v>4858</v>
      </c>
      <c r="F205" s="1838"/>
      <c r="G205" s="1952">
        <v>100</v>
      </c>
      <c r="H205" s="1951"/>
      <c r="I205" s="1951">
        <v>100</v>
      </c>
      <c r="J205" s="1816" t="s">
        <v>3671</v>
      </c>
    </row>
    <row r="206" spans="1:10" s="697" customFormat="1" ht="25.2" customHeight="1">
      <c r="A206" s="618" t="s">
        <v>4859</v>
      </c>
      <c r="B206" s="1838" t="s">
        <v>475</v>
      </c>
      <c r="C206" s="1838" t="s">
        <v>4860</v>
      </c>
      <c r="D206" s="1838" t="s">
        <v>738</v>
      </c>
      <c r="E206" s="1846" t="s">
        <v>4861</v>
      </c>
      <c r="F206" s="1845" t="s">
        <v>1733</v>
      </c>
      <c r="G206" s="1954">
        <v>50</v>
      </c>
      <c r="H206" s="1955">
        <v>6</v>
      </c>
      <c r="I206" s="1953">
        <v>50</v>
      </c>
      <c r="J206" s="1809" t="s">
        <v>4859</v>
      </c>
    </row>
    <row r="207" spans="1:10" s="697" customFormat="1" ht="25.2" customHeight="1">
      <c r="A207" s="618" t="s">
        <v>4862</v>
      </c>
      <c r="B207" s="1838" t="s">
        <v>1041</v>
      </c>
      <c r="C207" s="1838" t="s">
        <v>4863</v>
      </c>
      <c r="D207" s="1838" t="s">
        <v>738</v>
      </c>
      <c r="E207" s="1842" t="s">
        <v>4864</v>
      </c>
      <c r="F207" s="1838" t="s">
        <v>4865</v>
      </c>
      <c r="G207" s="1950">
        <v>50</v>
      </c>
      <c r="H207" s="1950"/>
      <c r="I207" s="1951">
        <v>50</v>
      </c>
      <c r="J207" s="1809" t="s">
        <v>4862</v>
      </c>
    </row>
    <row r="208" spans="1:10" s="697" customFormat="1" ht="25.2" customHeight="1">
      <c r="A208" s="618" t="s">
        <v>4862</v>
      </c>
      <c r="B208" s="1838" t="s">
        <v>1041</v>
      </c>
      <c r="C208" s="1838" t="s">
        <v>4866</v>
      </c>
      <c r="D208" s="1838" t="s">
        <v>738</v>
      </c>
      <c r="E208" s="1842" t="s">
        <v>4864</v>
      </c>
      <c r="F208" s="1838" t="s">
        <v>4867</v>
      </c>
      <c r="G208" s="1950">
        <v>50</v>
      </c>
      <c r="H208" s="1950"/>
      <c r="I208" s="1951">
        <v>50</v>
      </c>
      <c r="J208" s="1809" t="s">
        <v>4862</v>
      </c>
    </row>
    <row r="209" spans="1:26" s="697" customFormat="1" ht="25.2" customHeight="1">
      <c r="A209" s="618" t="s">
        <v>4862</v>
      </c>
      <c r="B209" s="1838" t="s">
        <v>1041</v>
      </c>
      <c r="C209" s="1838" t="s">
        <v>589</v>
      </c>
      <c r="D209" s="1838" t="s">
        <v>738</v>
      </c>
      <c r="E209" s="1842" t="s">
        <v>4864</v>
      </c>
      <c r="F209" s="1838" t="s">
        <v>4868</v>
      </c>
      <c r="G209" s="1950">
        <v>50</v>
      </c>
      <c r="H209" s="1950"/>
      <c r="I209" s="1951">
        <v>50</v>
      </c>
      <c r="J209" s="1809" t="s">
        <v>4862</v>
      </c>
    </row>
    <row r="210" spans="1:26" s="697" customFormat="1" ht="25.2" customHeight="1">
      <c r="A210" s="618" t="s">
        <v>4862</v>
      </c>
      <c r="B210" s="1838" t="s">
        <v>1041</v>
      </c>
      <c r="C210" s="1838" t="s">
        <v>4869</v>
      </c>
      <c r="D210" s="1838" t="s">
        <v>738</v>
      </c>
      <c r="E210" s="1842" t="s">
        <v>4864</v>
      </c>
      <c r="F210" s="1838" t="s">
        <v>902</v>
      </c>
      <c r="G210" s="1950">
        <v>50</v>
      </c>
      <c r="H210" s="1950"/>
      <c r="I210" s="1951">
        <v>50</v>
      </c>
      <c r="J210" s="1809" t="s">
        <v>4862</v>
      </c>
    </row>
    <row r="211" spans="1:26" s="697" customFormat="1" ht="25.2" customHeight="1">
      <c r="A211" s="618" t="s">
        <v>4862</v>
      </c>
      <c r="B211" s="1838" t="s">
        <v>1041</v>
      </c>
      <c r="C211" s="1838" t="s">
        <v>4870</v>
      </c>
      <c r="D211" s="1838" t="s">
        <v>738</v>
      </c>
      <c r="E211" s="1842" t="s">
        <v>4864</v>
      </c>
      <c r="F211" s="1838" t="s">
        <v>896</v>
      </c>
      <c r="G211" s="1950">
        <v>50</v>
      </c>
      <c r="H211" s="1950"/>
      <c r="I211" s="1951">
        <v>50</v>
      </c>
      <c r="J211" s="1809" t="s">
        <v>4862</v>
      </c>
    </row>
    <row r="212" spans="1:26" s="697" customFormat="1" ht="25.2" customHeight="1">
      <c r="A212" s="618" t="s">
        <v>4862</v>
      </c>
      <c r="B212" s="1838" t="s">
        <v>1041</v>
      </c>
      <c r="C212" s="1838" t="s">
        <v>589</v>
      </c>
      <c r="D212" s="1838" t="s">
        <v>738</v>
      </c>
      <c r="E212" s="1842" t="s">
        <v>4864</v>
      </c>
      <c r="F212" s="1838" t="s">
        <v>4871</v>
      </c>
      <c r="G212" s="1950">
        <v>50</v>
      </c>
      <c r="H212" s="1950"/>
      <c r="I212" s="1951">
        <v>50</v>
      </c>
      <c r="J212" s="1809" t="s">
        <v>4862</v>
      </c>
    </row>
    <row r="213" spans="1:26" s="697" customFormat="1" ht="25.2" customHeight="1">
      <c r="A213" s="618" t="s">
        <v>4862</v>
      </c>
      <c r="B213" s="1838" t="s">
        <v>1041</v>
      </c>
      <c r="C213" s="1838" t="s">
        <v>4872</v>
      </c>
      <c r="D213" s="1838" t="s">
        <v>738</v>
      </c>
      <c r="E213" s="1842" t="s">
        <v>4864</v>
      </c>
      <c r="F213" s="1838" t="s">
        <v>893</v>
      </c>
      <c r="G213" s="1950">
        <v>50</v>
      </c>
      <c r="H213" s="1950"/>
      <c r="I213" s="1951">
        <v>50</v>
      </c>
      <c r="J213" s="1809" t="s">
        <v>4862</v>
      </c>
    </row>
    <row r="214" spans="1:26" s="697" customFormat="1" ht="25.2" customHeight="1">
      <c r="A214" s="618" t="s">
        <v>4862</v>
      </c>
      <c r="B214" s="1838" t="s">
        <v>1041</v>
      </c>
      <c r="C214" s="1838" t="s">
        <v>729</v>
      </c>
      <c r="D214" s="1838" t="s">
        <v>738</v>
      </c>
      <c r="E214" s="1842" t="s">
        <v>4864</v>
      </c>
      <c r="F214" s="1838" t="s">
        <v>4873</v>
      </c>
      <c r="G214" s="1950">
        <v>50</v>
      </c>
      <c r="H214" s="1950"/>
      <c r="I214" s="1951">
        <v>50</v>
      </c>
      <c r="J214" s="1809" t="s">
        <v>4862</v>
      </c>
    </row>
    <row r="215" spans="1:26" s="697" customFormat="1" ht="25.2" customHeight="1">
      <c r="A215" s="618" t="s">
        <v>4862</v>
      </c>
      <c r="B215" s="1838" t="s">
        <v>1041</v>
      </c>
      <c r="C215" s="1838" t="s">
        <v>886</v>
      </c>
      <c r="D215" s="1838" t="s">
        <v>738</v>
      </c>
      <c r="E215" s="1842" t="s">
        <v>4864</v>
      </c>
      <c r="F215" s="1838" t="s">
        <v>4874</v>
      </c>
      <c r="G215" s="1950">
        <v>50</v>
      </c>
      <c r="H215" s="1950"/>
      <c r="I215" s="1951">
        <v>50</v>
      </c>
      <c r="J215" s="1809" t="s">
        <v>4862</v>
      </c>
    </row>
    <row r="216" spans="1:26" s="697" customFormat="1" ht="25.2" customHeight="1">
      <c r="A216" s="618" t="s">
        <v>4862</v>
      </c>
      <c r="B216" s="1838" t="s">
        <v>1041</v>
      </c>
      <c r="C216" s="1838" t="s">
        <v>4870</v>
      </c>
      <c r="D216" s="1838" t="s">
        <v>738</v>
      </c>
      <c r="E216" s="1842" t="s">
        <v>4864</v>
      </c>
      <c r="F216" s="1838" t="s">
        <v>4873</v>
      </c>
      <c r="G216" s="1950">
        <v>50</v>
      </c>
      <c r="H216" s="1950"/>
      <c r="I216" s="1951">
        <v>50</v>
      </c>
      <c r="J216" s="1809" t="s">
        <v>4862</v>
      </c>
    </row>
    <row r="217" spans="1:26" s="697" customFormat="1" ht="25.2" customHeight="1">
      <c r="A217" s="618" t="s">
        <v>4862</v>
      </c>
      <c r="B217" s="1838" t="s">
        <v>1041</v>
      </c>
      <c r="C217" s="1838" t="s">
        <v>4870</v>
      </c>
      <c r="D217" s="1838" t="s">
        <v>738</v>
      </c>
      <c r="E217" s="1842" t="s">
        <v>4864</v>
      </c>
      <c r="F217" s="1838" t="s">
        <v>4875</v>
      </c>
      <c r="G217" s="1950">
        <v>50</v>
      </c>
      <c r="H217" s="1950"/>
      <c r="I217" s="1951">
        <v>50</v>
      </c>
      <c r="J217" s="1809" t="s">
        <v>4862</v>
      </c>
    </row>
    <row r="218" spans="1:26" s="697" customFormat="1" ht="25.2" customHeight="1">
      <c r="A218" s="618" t="s">
        <v>4862</v>
      </c>
      <c r="B218" s="1838" t="s">
        <v>1041</v>
      </c>
      <c r="C218" s="1838" t="s">
        <v>4870</v>
      </c>
      <c r="D218" s="1838" t="s">
        <v>738</v>
      </c>
      <c r="E218" s="1842" t="s">
        <v>4864</v>
      </c>
      <c r="F218" s="1838" t="s">
        <v>4876</v>
      </c>
      <c r="G218" s="1950">
        <v>50</v>
      </c>
      <c r="H218" s="1950"/>
      <c r="I218" s="1951">
        <v>50</v>
      </c>
      <c r="J218" s="1809" t="s">
        <v>4862</v>
      </c>
    </row>
    <row r="219" spans="1:26" s="697" customFormat="1" ht="25.2" customHeight="1">
      <c r="A219" s="618" t="s">
        <v>4862</v>
      </c>
      <c r="B219" s="1838" t="s">
        <v>1041</v>
      </c>
      <c r="C219" s="1838" t="s">
        <v>4877</v>
      </c>
      <c r="D219" s="1838" t="s">
        <v>738</v>
      </c>
      <c r="E219" s="1842" t="s">
        <v>4864</v>
      </c>
      <c r="F219" s="1838" t="s">
        <v>4878</v>
      </c>
      <c r="G219" s="1950">
        <v>50</v>
      </c>
      <c r="H219" s="1950"/>
      <c r="I219" s="1951">
        <v>50</v>
      </c>
      <c r="J219" s="1809" t="s">
        <v>4862</v>
      </c>
    </row>
    <row r="220" spans="1:26" s="697" customFormat="1" ht="25.2" customHeight="1">
      <c r="A220" s="618" t="s">
        <v>4862</v>
      </c>
      <c r="B220" s="1838" t="s">
        <v>1041</v>
      </c>
      <c r="C220" s="1838" t="s">
        <v>3708</v>
      </c>
      <c r="D220" s="1838" t="s">
        <v>738</v>
      </c>
      <c r="E220" s="1842" t="s">
        <v>4864</v>
      </c>
      <c r="F220" s="1838" t="s">
        <v>4879</v>
      </c>
      <c r="G220" s="1950">
        <v>50</v>
      </c>
      <c r="H220" s="1950"/>
      <c r="I220" s="1951">
        <v>50</v>
      </c>
      <c r="J220" s="1809" t="s">
        <v>4862</v>
      </c>
    </row>
    <row r="221" spans="1:26" ht="25.2" customHeight="1">
      <c r="A221" s="296" t="s">
        <v>6524</v>
      </c>
      <c r="B221" s="1809" t="s">
        <v>475</v>
      </c>
      <c r="C221" s="1809" t="s">
        <v>6745</v>
      </c>
      <c r="D221" s="1854" t="s">
        <v>2816</v>
      </c>
      <c r="E221" s="1804" t="s">
        <v>6746</v>
      </c>
      <c r="F221" s="1766">
        <v>44879</v>
      </c>
      <c r="G221" s="1809">
        <v>50</v>
      </c>
      <c r="H221" s="1809"/>
      <c r="I221" s="1817">
        <v>50</v>
      </c>
      <c r="J221" s="1971" t="s">
        <v>5637</v>
      </c>
      <c r="K221" s="48"/>
      <c r="L221" s="48"/>
      <c r="M221" s="48"/>
      <c r="N221" s="48"/>
      <c r="O221" s="48"/>
      <c r="P221" s="48"/>
      <c r="Q221" s="48"/>
      <c r="R221" s="48"/>
      <c r="S221" s="48"/>
      <c r="T221" s="48"/>
      <c r="U221" s="48"/>
      <c r="V221" s="48"/>
      <c r="W221" s="48"/>
      <c r="X221" s="48"/>
      <c r="Y221" s="48"/>
      <c r="Z221" s="48"/>
    </row>
    <row r="222" spans="1:26" ht="25.2" customHeight="1">
      <c r="A222" s="296" t="s">
        <v>6524</v>
      </c>
      <c r="B222" s="1809" t="s">
        <v>475</v>
      </c>
      <c r="C222" s="1856" t="s">
        <v>598</v>
      </c>
      <c r="D222" s="1854" t="s">
        <v>2816</v>
      </c>
      <c r="E222" s="1803" t="s">
        <v>6747</v>
      </c>
      <c r="F222" s="1766">
        <v>44868</v>
      </c>
      <c r="G222" s="1809">
        <v>50</v>
      </c>
      <c r="H222" s="1809"/>
      <c r="I222" s="1817">
        <v>50</v>
      </c>
      <c r="J222" s="1971" t="s">
        <v>5637</v>
      </c>
      <c r="K222" s="48"/>
      <c r="L222" s="48"/>
      <c r="M222" s="48"/>
      <c r="N222" s="48"/>
      <c r="O222" s="48"/>
      <c r="P222" s="48"/>
      <c r="Q222" s="48"/>
      <c r="R222" s="48"/>
      <c r="S222" s="48"/>
      <c r="T222" s="48"/>
      <c r="U222" s="48"/>
      <c r="V222" s="48"/>
      <c r="W222" s="48"/>
      <c r="X222" s="48"/>
      <c r="Y222" s="48"/>
      <c r="Z222" s="48"/>
    </row>
    <row r="223" spans="1:26" ht="25.2" customHeight="1">
      <c r="A223" s="296" t="s">
        <v>6524</v>
      </c>
      <c r="B223" s="1809" t="s">
        <v>475</v>
      </c>
      <c r="C223" s="1856" t="s">
        <v>706</v>
      </c>
      <c r="D223" s="1854" t="s">
        <v>2816</v>
      </c>
      <c r="E223" s="1803" t="s">
        <v>6748</v>
      </c>
      <c r="F223" s="1766">
        <v>44888</v>
      </c>
      <c r="G223" s="1874">
        <v>50</v>
      </c>
      <c r="H223" s="1875"/>
      <c r="I223" s="1817">
        <v>50</v>
      </c>
      <c r="J223" s="1971" t="s">
        <v>5637</v>
      </c>
      <c r="K223" s="48"/>
      <c r="L223" s="48"/>
      <c r="M223" s="48"/>
      <c r="N223" s="48"/>
      <c r="O223" s="48"/>
      <c r="P223" s="48"/>
      <c r="Q223" s="48"/>
      <c r="R223" s="48"/>
      <c r="S223" s="48"/>
      <c r="T223" s="48"/>
      <c r="U223" s="48"/>
      <c r="V223" s="48"/>
      <c r="W223" s="48"/>
      <c r="X223" s="48"/>
      <c r="Y223" s="48"/>
      <c r="Z223" s="48"/>
    </row>
    <row r="224" spans="1:26" ht="25.2" customHeight="1">
      <c r="A224" s="296" t="s">
        <v>6524</v>
      </c>
      <c r="B224" s="1809" t="s">
        <v>475</v>
      </c>
      <c r="C224" s="1856" t="s">
        <v>6749</v>
      </c>
      <c r="D224" s="1854" t="s">
        <v>2816</v>
      </c>
      <c r="E224" s="1804" t="s">
        <v>6750</v>
      </c>
      <c r="F224" s="1766">
        <v>44807</v>
      </c>
      <c r="G224" s="1809">
        <v>50</v>
      </c>
      <c r="H224" s="1809"/>
      <c r="I224" s="1817">
        <v>50</v>
      </c>
      <c r="J224" s="1971" t="s">
        <v>5637</v>
      </c>
      <c r="K224" s="48"/>
      <c r="L224" s="48"/>
      <c r="M224" s="48"/>
      <c r="N224" s="48"/>
      <c r="O224" s="48"/>
      <c r="P224" s="48"/>
      <c r="Q224" s="48"/>
      <c r="R224" s="48"/>
      <c r="S224" s="48"/>
      <c r="T224" s="48"/>
      <c r="U224" s="48"/>
      <c r="V224" s="48"/>
      <c r="W224" s="48"/>
      <c r="X224" s="48"/>
      <c r="Y224" s="48"/>
      <c r="Z224" s="48"/>
    </row>
    <row r="225" spans="1:26" ht="25.2" customHeight="1">
      <c r="A225" s="296" t="s">
        <v>6524</v>
      </c>
      <c r="B225" s="1809" t="s">
        <v>475</v>
      </c>
      <c r="C225" s="1856" t="s">
        <v>587</v>
      </c>
      <c r="D225" s="1854" t="s">
        <v>2816</v>
      </c>
      <c r="E225" s="1804" t="s">
        <v>6751</v>
      </c>
      <c r="F225" s="1766">
        <v>44712</v>
      </c>
      <c r="G225" s="1809">
        <v>50</v>
      </c>
      <c r="H225" s="1809"/>
      <c r="I225" s="1817">
        <v>50</v>
      </c>
      <c r="J225" s="1971" t="s">
        <v>5637</v>
      </c>
      <c r="K225" s="48"/>
      <c r="L225" s="48"/>
      <c r="M225" s="48"/>
      <c r="N225" s="48"/>
      <c r="O225" s="48"/>
      <c r="P225" s="48"/>
      <c r="Q225" s="48"/>
      <c r="R225" s="48"/>
      <c r="S225" s="48"/>
      <c r="T225" s="48"/>
      <c r="U225" s="48"/>
      <c r="V225" s="48"/>
      <c r="W225" s="48"/>
      <c r="X225" s="48"/>
      <c r="Y225" s="48"/>
      <c r="Z225" s="48"/>
    </row>
    <row r="226" spans="1:26" ht="25.2" customHeight="1">
      <c r="A226" s="296" t="s">
        <v>6524</v>
      </c>
      <c r="B226" s="1809" t="s">
        <v>475</v>
      </c>
      <c r="C226" s="1856" t="s">
        <v>587</v>
      </c>
      <c r="D226" s="1854" t="s">
        <v>2816</v>
      </c>
      <c r="E226" s="1804" t="s">
        <v>6751</v>
      </c>
      <c r="F226" s="1766">
        <v>44752</v>
      </c>
      <c r="G226" s="1809">
        <v>50</v>
      </c>
      <c r="H226" s="1809"/>
      <c r="I226" s="1817">
        <v>50</v>
      </c>
      <c r="J226" s="1971" t="s">
        <v>5637</v>
      </c>
      <c r="K226" s="48"/>
      <c r="L226" s="48"/>
      <c r="M226" s="48"/>
      <c r="N226" s="48"/>
      <c r="O226" s="48"/>
      <c r="P226" s="48"/>
      <c r="Q226" s="48"/>
      <c r="R226" s="48"/>
      <c r="S226" s="48"/>
      <c r="T226" s="48"/>
      <c r="U226" s="48"/>
      <c r="V226" s="48"/>
      <c r="W226" s="48"/>
      <c r="X226" s="48"/>
      <c r="Y226" s="48"/>
      <c r="Z226" s="48"/>
    </row>
    <row r="227" spans="1:26" ht="25.2" customHeight="1">
      <c r="A227" s="296" t="s">
        <v>6524</v>
      </c>
      <c r="B227" s="1809" t="s">
        <v>475</v>
      </c>
      <c r="C227" s="1856" t="s">
        <v>600</v>
      </c>
      <c r="D227" s="1854" t="s">
        <v>2816</v>
      </c>
      <c r="E227" s="1804" t="s">
        <v>6746</v>
      </c>
      <c r="F227" s="1766">
        <v>44693</v>
      </c>
      <c r="G227" s="1809">
        <v>50</v>
      </c>
      <c r="H227" s="1809"/>
      <c r="I227" s="1817">
        <v>50</v>
      </c>
      <c r="J227" s="1971" t="s">
        <v>5637</v>
      </c>
    </row>
    <row r="228" spans="1:26" ht="25.2" customHeight="1">
      <c r="A228" s="296" t="s">
        <v>6524</v>
      </c>
      <c r="B228" s="1809" t="s">
        <v>475</v>
      </c>
      <c r="C228" s="1856" t="s">
        <v>600</v>
      </c>
      <c r="D228" s="1854" t="s">
        <v>2816</v>
      </c>
      <c r="E228" s="1804" t="s">
        <v>6746</v>
      </c>
      <c r="F228" s="1766">
        <v>44666</v>
      </c>
      <c r="G228" s="1809">
        <v>50</v>
      </c>
      <c r="H228" s="1809"/>
      <c r="I228" s="1817">
        <v>50</v>
      </c>
      <c r="J228" s="1971" t="s">
        <v>5637</v>
      </c>
      <c r="K228" s="48"/>
      <c r="L228" s="48"/>
      <c r="M228" s="48"/>
      <c r="N228" s="48"/>
      <c r="O228" s="48"/>
      <c r="P228" s="48"/>
      <c r="Q228" s="48"/>
      <c r="R228" s="48"/>
      <c r="S228" s="48"/>
      <c r="T228" s="48"/>
      <c r="U228" s="48"/>
      <c r="V228" s="48"/>
      <c r="W228" s="48"/>
      <c r="X228" s="48"/>
      <c r="Y228" s="48"/>
      <c r="Z228" s="48"/>
    </row>
    <row r="229" spans="1:26" ht="25.2" customHeight="1">
      <c r="A229" s="296" t="s">
        <v>6524</v>
      </c>
      <c r="B229" s="1809" t="s">
        <v>475</v>
      </c>
      <c r="C229" s="1856" t="s">
        <v>714</v>
      </c>
      <c r="D229" s="1854" t="s">
        <v>2816</v>
      </c>
      <c r="E229" s="1804" t="s">
        <v>1098</v>
      </c>
      <c r="F229" s="1766">
        <v>44661</v>
      </c>
      <c r="G229" s="1809">
        <v>50</v>
      </c>
      <c r="H229" s="1809"/>
      <c r="I229" s="1817">
        <v>50</v>
      </c>
      <c r="J229" s="1971" t="s">
        <v>5637</v>
      </c>
      <c r="K229" s="48"/>
      <c r="L229" s="48"/>
      <c r="M229" s="48"/>
      <c r="N229" s="48"/>
      <c r="O229" s="48"/>
      <c r="P229" s="48"/>
      <c r="Q229" s="48"/>
      <c r="R229" s="48"/>
      <c r="S229" s="48"/>
      <c r="T229" s="48"/>
      <c r="U229" s="48"/>
      <c r="V229" s="48"/>
      <c r="W229" s="48"/>
      <c r="X229" s="48"/>
      <c r="Y229" s="48"/>
      <c r="Z229" s="48"/>
    </row>
    <row r="230" spans="1:26" ht="25.2" customHeight="1">
      <c r="A230" s="296" t="s">
        <v>6524</v>
      </c>
      <c r="B230" s="1809" t="s">
        <v>475</v>
      </c>
      <c r="C230" s="1856" t="s">
        <v>594</v>
      </c>
      <c r="D230" s="1854" t="s">
        <v>2816</v>
      </c>
      <c r="E230" s="1804" t="s">
        <v>2647</v>
      </c>
      <c r="F230" s="1766">
        <v>44627</v>
      </c>
      <c r="G230" s="1809">
        <v>50</v>
      </c>
      <c r="H230" s="1809"/>
      <c r="I230" s="1817">
        <v>50</v>
      </c>
      <c r="J230" s="1971" t="s">
        <v>5637</v>
      </c>
      <c r="K230" s="48"/>
      <c r="L230" s="48"/>
      <c r="M230" s="48"/>
      <c r="N230" s="48"/>
      <c r="O230" s="48"/>
      <c r="P230" s="48"/>
      <c r="Q230" s="48"/>
      <c r="R230" s="48"/>
      <c r="S230" s="48"/>
      <c r="T230" s="48"/>
      <c r="U230" s="48"/>
      <c r="V230" s="48"/>
      <c r="W230" s="48"/>
      <c r="X230" s="48"/>
      <c r="Y230" s="48"/>
      <c r="Z230" s="48"/>
    </row>
    <row r="231" spans="1:26" ht="25.2" customHeight="1">
      <c r="A231" s="296" t="s">
        <v>6524</v>
      </c>
      <c r="B231" s="1809" t="s">
        <v>475</v>
      </c>
      <c r="C231" s="1809" t="s">
        <v>706</v>
      </c>
      <c r="D231" s="1857" t="s">
        <v>2816</v>
      </c>
      <c r="E231" s="1858" t="s">
        <v>6748</v>
      </c>
      <c r="F231" s="1859">
        <v>44593</v>
      </c>
      <c r="G231" s="1809">
        <v>50</v>
      </c>
      <c r="H231" s="1809"/>
      <c r="I231" s="1817">
        <v>50</v>
      </c>
      <c r="J231" s="1971" t="s">
        <v>5637</v>
      </c>
      <c r="K231" s="48"/>
      <c r="L231" s="48"/>
      <c r="M231" s="48"/>
      <c r="N231" s="48"/>
      <c r="O231" s="48"/>
      <c r="P231" s="48"/>
      <c r="Q231" s="48"/>
      <c r="R231" s="48"/>
      <c r="S231" s="48"/>
      <c r="T231" s="48"/>
      <c r="U231" s="48"/>
      <c r="V231" s="48"/>
      <c r="W231" s="48"/>
      <c r="X231" s="48"/>
      <c r="Y231" s="48"/>
      <c r="Z231" s="48"/>
    </row>
    <row r="232" spans="1:26" ht="25.2" customHeight="1">
      <c r="A232" s="296" t="s">
        <v>6524</v>
      </c>
      <c r="B232" s="1809" t="s">
        <v>475</v>
      </c>
      <c r="C232" s="1809" t="s">
        <v>600</v>
      </c>
      <c r="D232" s="1857" t="s">
        <v>2816</v>
      </c>
      <c r="E232" s="1858" t="s">
        <v>6746</v>
      </c>
      <c r="F232" s="1859">
        <v>44574</v>
      </c>
      <c r="G232" s="1809">
        <v>50</v>
      </c>
      <c r="H232" s="1809"/>
      <c r="I232" s="1817">
        <v>50</v>
      </c>
      <c r="J232" s="1971" t="s">
        <v>5637</v>
      </c>
      <c r="K232" s="48"/>
      <c r="L232" s="48"/>
      <c r="M232" s="48"/>
      <c r="N232" s="48"/>
      <c r="O232" s="48"/>
      <c r="P232" s="48"/>
      <c r="Q232" s="48"/>
      <c r="R232" s="48"/>
      <c r="S232" s="48"/>
      <c r="T232" s="48"/>
      <c r="U232" s="48"/>
      <c r="V232" s="48"/>
      <c r="W232" s="48"/>
      <c r="X232" s="48"/>
      <c r="Y232" s="48"/>
      <c r="Z232" s="48"/>
    </row>
    <row r="233" spans="1:26" ht="25.2" customHeight="1">
      <c r="A233" s="65" t="s">
        <v>6752</v>
      </c>
      <c r="B233" s="1809" t="s">
        <v>475</v>
      </c>
      <c r="C233" s="1809" t="s">
        <v>6753</v>
      </c>
      <c r="D233" s="1858" t="s">
        <v>738</v>
      </c>
      <c r="E233" s="1860" t="s">
        <v>6754</v>
      </c>
      <c r="F233" s="1858" t="s">
        <v>6755</v>
      </c>
      <c r="G233" s="1809">
        <v>10</v>
      </c>
      <c r="H233" s="1809" t="s">
        <v>6756</v>
      </c>
      <c r="I233" s="1817">
        <v>50</v>
      </c>
      <c r="J233" s="1971" t="s">
        <v>6752</v>
      </c>
      <c r="K233" s="48"/>
      <c r="L233" s="48"/>
      <c r="M233" s="48"/>
      <c r="N233" s="48"/>
      <c r="O233" s="48"/>
      <c r="P233" s="48"/>
      <c r="Q233" s="48"/>
      <c r="R233" s="48"/>
      <c r="S233" s="48"/>
      <c r="T233" s="48"/>
      <c r="U233" s="48"/>
      <c r="V233" s="48"/>
      <c r="W233" s="48"/>
      <c r="X233" s="48"/>
      <c r="Y233" s="48"/>
      <c r="Z233" s="48"/>
    </row>
    <row r="234" spans="1:26" ht="25.2" customHeight="1">
      <c r="A234" s="65" t="s">
        <v>6752</v>
      </c>
      <c r="B234" s="1809" t="s">
        <v>475</v>
      </c>
      <c r="C234" s="1809" t="s">
        <v>6753</v>
      </c>
      <c r="D234" s="1858" t="s">
        <v>738</v>
      </c>
      <c r="E234" s="1861" t="s">
        <v>6754</v>
      </c>
      <c r="F234" s="1862" t="s">
        <v>2641</v>
      </c>
      <c r="G234" s="1960">
        <v>10</v>
      </c>
      <c r="H234" s="1809" t="s">
        <v>6756</v>
      </c>
      <c r="I234" s="1817">
        <v>50</v>
      </c>
      <c r="J234" s="1971" t="s">
        <v>6752</v>
      </c>
      <c r="K234" s="48"/>
      <c r="L234" s="48"/>
      <c r="M234" s="48"/>
      <c r="N234" s="48"/>
      <c r="O234" s="48"/>
      <c r="P234" s="48"/>
      <c r="Q234" s="48"/>
      <c r="R234" s="48"/>
      <c r="S234" s="48"/>
      <c r="T234" s="48"/>
      <c r="U234" s="48"/>
      <c r="V234" s="48"/>
      <c r="W234" s="48"/>
      <c r="X234" s="48"/>
      <c r="Y234" s="48"/>
      <c r="Z234" s="48"/>
    </row>
    <row r="235" spans="1:26" ht="25.2" customHeight="1">
      <c r="A235" s="65" t="s">
        <v>6752</v>
      </c>
      <c r="B235" s="1809" t="s">
        <v>475</v>
      </c>
      <c r="C235" s="1809" t="s">
        <v>6753</v>
      </c>
      <c r="D235" s="1858" t="s">
        <v>738</v>
      </c>
      <c r="E235" s="1860" t="s">
        <v>6754</v>
      </c>
      <c r="F235" s="1858" t="s">
        <v>2850</v>
      </c>
      <c r="G235" s="1854">
        <v>10</v>
      </c>
      <c r="H235" s="1809" t="s">
        <v>6756</v>
      </c>
      <c r="I235" s="1817">
        <v>50</v>
      </c>
      <c r="J235" s="1971" t="s">
        <v>6752</v>
      </c>
      <c r="K235" s="48"/>
      <c r="L235" s="48"/>
      <c r="M235" s="48"/>
      <c r="N235" s="48"/>
      <c r="O235" s="48"/>
      <c r="P235" s="48"/>
      <c r="Q235" s="48"/>
      <c r="R235" s="48"/>
      <c r="S235" s="48"/>
      <c r="T235" s="48"/>
      <c r="U235" s="48"/>
      <c r="V235" s="48"/>
      <c r="W235" s="48"/>
      <c r="X235" s="48"/>
      <c r="Y235" s="48"/>
      <c r="Z235" s="48"/>
    </row>
    <row r="236" spans="1:26" ht="25.2" customHeight="1">
      <c r="A236" s="65" t="s">
        <v>6757</v>
      </c>
      <c r="B236" s="1809" t="s">
        <v>475</v>
      </c>
      <c r="C236" s="1809" t="s">
        <v>6758</v>
      </c>
      <c r="D236" s="1858" t="s">
        <v>561</v>
      </c>
      <c r="E236" s="1858" t="s">
        <v>6759</v>
      </c>
      <c r="F236" s="1858" t="s">
        <v>6760</v>
      </c>
      <c r="G236" s="1809">
        <v>10</v>
      </c>
      <c r="H236" s="1809">
        <v>50</v>
      </c>
      <c r="I236" s="1817">
        <v>50</v>
      </c>
      <c r="J236" s="1971" t="s">
        <v>5638</v>
      </c>
      <c r="K236" s="48"/>
      <c r="L236" s="48"/>
      <c r="M236" s="48"/>
      <c r="N236" s="48"/>
      <c r="O236" s="48"/>
      <c r="P236" s="48"/>
      <c r="Q236" s="48"/>
      <c r="R236" s="48"/>
      <c r="S236" s="48"/>
      <c r="T236" s="48"/>
      <c r="U236" s="48"/>
      <c r="V236" s="48"/>
      <c r="W236" s="48"/>
      <c r="X236" s="48"/>
      <c r="Y236" s="48"/>
      <c r="Z236" s="48"/>
    </row>
    <row r="237" spans="1:26" ht="25.2" customHeight="1">
      <c r="A237" s="65" t="s">
        <v>6757</v>
      </c>
      <c r="B237" s="1809" t="s">
        <v>475</v>
      </c>
      <c r="C237" s="1809" t="s">
        <v>6758</v>
      </c>
      <c r="D237" s="1858" t="s">
        <v>561</v>
      </c>
      <c r="E237" s="1858" t="s">
        <v>6759</v>
      </c>
      <c r="F237" s="1858" t="s">
        <v>6761</v>
      </c>
      <c r="G237" s="1809">
        <v>10</v>
      </c>
      <c r="H237" s="1809">
        <v>50</v>
      </c>
      <c r="I237" s="1817">
        <v>50</v>
      </c>
      <c r="J237" s="1971" t="s">
        <v>5638</v>
      </c>
      <c r="K237" s="48"/>
      <c r="L237" s="48"/>
      <c r="M237" s="48"/>
      <c r="N237" s="48"/>
      <c r="O237" s="48"/>
      <c r="P237" s="48"/>
      <c r="Q237" s="48"/>
      <c r="R237" s="48"/>
      <c r="S237" s="48"/>
      <c r="T237" s="48"/>
      <c r="U237" s="48"/>
      <c r="V237" s="48"/>
      <c r="W237" s="48"/>
      <c r="X237" s="48"/>
      <c r="Y237" s="48"/>
      <c r="Z237" s="48"/>
    </row>
    <row r="238" spans="1:26" ht="25.2" customHeight="1">
      <c r="A238" s="65" t="s">
        <v>6757</v>
      </c>
      <c r="B238" s="1809" t="s">
        <v>475</v>
      </c>
      <c r="C238" s="1809" t="s">
        <v>6758</v>
      </c>
      <c r="D238" s="1804" t="s">
        <v>561</v>
      </c>
      <c r="E238" s="1804" t="s">
        <v>6759</v>
      </c>
      <c r="F238" s="1804" t="s">
        <v>6762</v>
      </c>
      <c r="G238" s="1809">
        <v>10</v>
      </c>
      <c r="H238" s="1809">
        <v>50</v>
      </c>
      <c r="I238" s="1817">
        <v>50</v>
      </c>
      <c r="J238" s="1971" t="s">
        <v>5638</v>
      </c>
      <c r="K238" s="48"/>
      <c r="L238" s="48"/>
      <c r="M238" s="48"/>
      <c r="N238" s="48"/>
      <c r="O238" s="48"/>
      <c r="P238" s="48"/>
      <c r="Q238" s="48"/>
      <c r="R238" s="48"/>
      <c r="S238" s="48"/>
      <c r="T238" s="48"/>
      <c r="U238" s="48"/>
      <c r="V238" s="48"/>
      <c r="W238" s="48"/>
      <c r="X238" s="48"/>
      <c r="Y238" s="48"/>
      <c r="Z238" s="48"/>
    </row>
    <row r="239" spans="1:26" ht="25.2" customHeight="1">
      <c r="A239" s="65" t="s">
        <v>6757</v>
      </c>
      <c r="B239" s="1863" t="s">
        <v>475</v>
      </c>
      <c r="C239" s="1863" t="s">
        <v>6758</v>
      </c>
      <c r="D239" s="1804" t="s">
        <v>561</v>
      </c>
      <c r="E239" s="1804" t="s">
        <v>6759</v>
      </c>
      <c r="F239" s="1804" t="s">
        <v>6763</v>
      </c>
      <c r="G239" s="1809">
        <v>10</v>
      </c>
      <c r="H239" s="1809">
        <v>50</v>
      </c>
      <c r="I239" s="1817">
        <v>50</v>
      </c>
      <c r="J239" s="1971" t="s">
        <v>5638</v>
      </c>
    </row>
    <row r="240" spans="1:26" ht="25.2" customHeight="1">
      <c r="A240" s="65" t="s">
        <v>6757</v>
      </c>
      <c r="B240" s="1863" t="s">
        <v>475</v>
      </c>
      <c r="C240" s="1864" t="s">
        <v>886</v>
      </c>
      <c r="D240" s="1804" t="s">
        <v>561</v>
      </c>
      <c r="E240" s="1802" t="s">
        <v>887</v>
      </c>
      <c r="F240" s="1802" t="s">
        <v>6764</v>
      </c>
      <c r="G240" s="1809">
        <v>10</v>
      </c>
      <c r="H240" s="1809">
        <v>50</v>
      </c>
      <c r="I240" s="1817">
        <v>50</v>
      </c>
      <c r="J240" s="1971" t="s">
        <v>5638</v>
      </c>
      <c r="K240" s="48"/>
      <c r="L240" s="48"/>
      <c r="M240" s="48"/>
      <c r="N240" s="48"/>
      <c r="O240" s="48"/>
      <c r="P240" s="48"/>
      <c r="Q240" s="48"/>
      <c r="R240" s="48"/>
      <c r="S240" s="48"/>
      <c r="T240" s="48"/>
      <c r="U240" s="48"/>
      <c r="V240" s="48"/>
      <c r="W240" s="48"/>
      <c r="X240" s="48"/>
      <c r="Y240" s="48"/>
      <c r="Z240" s="48"/>
    </row>
    <row r="241" spans="1:26" ht="25.2" customHeight="1">
      <c r="A241" s="65" t="s">
        <v>6757</v>
      </c>
      <c r="B241" s="1863" t="s">
        <v>475</v>
      </c>
      <c r="C241" s="1864" t="s">
        <v>6765</v>
      </c>
      <c r="D241" s="1804" t="s">
        <v>561</v>
      </c>
      <c r="E241" s="1802" t="s">
        <v>6766</v>
      </c>
      <c r="F241" s="1802" t="s">
        <v>888</v>
      </c>
      <c r="G241" s="1809">
        <v>10</v>
      </c>
      <c r="H241" s="1809">
        <v>50</v>
      </c>
      <c r="I241" s="1817">
        <v>50</v>
      </c>
      <c r="J241" s="1971" t="s">
        <v>5638</v>
      </c>
      <c r="K241" s="48"/>
      <c r="L241" s="48"/>
      <c r="M241" s="48"/>
      <c r="N241" s="48"/>
      <c r="O241" s="48"/>
      <c r="P241" s="48"/>
      <c r="Q241" s="48"/>
      <c r="R241" s="48"/>
      <c r="S241" s="48"/>
      <c r="T241" s="48"/>
      <c r="U241" s="48"/>
      <c r="V241" s="48"/>
      <c r="W241" s="48"/>
      <c r="X241" s="48"/>
      <c r="Y241" s="48"/>
      <c r="Z241" s="48"/>
    </row>
    <row r="242" spans="1:26" ht="25.2" customHeight="1">
      <c r="A242" s="65" t="s">
        <v>6757</v>
      </c>
      <c r="B242" s="1863" t="s">
        <v>475</v>
      </c>
      <c r="C242" s="1864" t="s">
        <v>2493</v>
      </c>
      <c r="D242" s="1804" t="s">
        <v>561</v>
      </c>
      <c r="E242" s="1802" t="s">
        <v>2629</v>
      </c>
      <c r="F242" s="1802" t="s">
        <v>6767</v>
      </c>
      <c r="G242" s="1809">
        <v>10</v>
      </c>
      <c r="H242" s="1809">
        <v>50</v>
      </c>
      <c r="I242" s="1817">
        <v>50</v>
      </c>
      <c r="J242" s="1971" t="s">
        <v>5638</v>
      </c>
      <c r="K242" s="48"/>
      <c r="L242" s="48"/>
      <c r="M242" s="48"/>
      <c r="N242" s="48"/>
      <c r="O242" s="48"/>
      <c r="P242" s="48"/>
      <c r="Q242" s="48"/>
      <c r="R242" s="48"/>
      <c r="S242" s="48"/>
      <c r="T242" s="48"/>
      <c r="U242" s="48"/>
      <c r="V242" s="48"/>
      <c r="W242" s="48"/>
      <c r="X242" s="48"/>
      <c r="Y242" s="48"/>
      <c r="Z242" s="48"/>
    </row>
    <row r="243" spans="1:26" ht="25.2" customHeight="1">
      <c r="A243" s="1758" t="s">
        <v>5955</v>
      </c>
      <c r="B243" s="1865" t="s">
        <v>475</v>
      </c>
      <c r="C243" s="1866" t="s">
        <v>594</v>
      </c>
      <c r="D243" s="1866" t="s">
        <v>6768</v>
      </c>
      <c r="E243" s="1867" t="s">
        <v>6769</v>
      </c>
      <c r="F243" s="1868">
        <v>44893</v>
      </c>
      <c r="G243" s="1857">
        <v>10</v>
      </c>
      <c r="H243" s="1961">
        <v>50</v>
      </c>
      <c r="I243" s="1962">
        <v>50</v>
      </c>
      <c r="J243" s="1971" t="s">
        <v>5955</v>
      </c>
      <c r="K243" s="48"/>
      <c r="L243" s="48"/>
      <c r="M243" s="48"/>
      <c r="N243" s="48"/>
      <c r="O243" s="48"/>
      <c r="P243" s="48"/>
      <c r="Q243" s="48"/>
      <c r="R243" s="48"/>
      <c r="S243" s="48"/>
      <c r="T243" s="48"/>
      <c r="U243" s="48"/>
      <c r="V243" s="48"/>
      <c r="W243" s="48"/>
      <c r="X243" s="48"/>
      <c r="Y243" s="48"/>
      <c r="Z243" s="48"/>
    </row>
    <row r="244" spans="1:26" ht="25.2" customHeight="1">
      <c r="A244" s="1758" t="s">
        <v>5955</v>
      </c>
      <c r="B244" s="1865" t="s">
        <v>475</v>
      </c>
      <c r="C244" s="1866" t="s">
        <v>600</v>
      </c>
      <c r="D244" s="1866" t="s">
        <v>6770</v>
      </c>
      <c r="E244" s="1866" t="s">
        <v>6771</v>
      </c>
      <c r="F244" s="1868">
        <v>44844</v>
      </c>
      <c r="G244" s="1857">
        <v>10</v>
      </c>
      <c r="H244" s="1961">
        <v>50</v>
      </c>
      <c r="I244" s="1962">
        <v>50</v>
      </c>
      <c r="J244" s="1971" t="s">
        <v>5955</v>
      </c>
    </row>
    <row r="245" spans="1:26" ht="25.2" customHeight="1">
      <c r="A245" s="1758" t="s">
        <v>5955</v>
      </c>
      <c r="B245" s="1865" t="s">
        <v>475</v>
      </c>
      <c r="C245" s="1866" t="s">
        <v>6765</v>
      </c>
      <c r="D245" s="1866" t="s">
        <v>6772</v>
      </c>
      <c r="E245" s="1866" t="s">
        <v>6773</v>
      </c>
      <c r="F245" s="1869">
        <v>44794</v>
      </c>
      <c r="G245" s="1857">
        <v>10</v>
      </c>
      <c r="H245" s="1961">
        <v>50</v>
      </c>
      <c r="I245" s="1962">
        <v>50</v>
      </c>
      <c r="J245" s="1971" t="s">
        <v>5955</v>
      </c>
      <c r="K245" s="48"/>
      <c r="L245" s="48"/>
      <c r="M245" s="48"/>
      <c r="N245" s="48"/>
      <c r="O245" s="48"/>
      <c r="P245" s="48"/>
      <c r="Q245" s="48"/>
      <c r="R245" s="48"/>
      <c r="S245" s="48"/>
      <c r="T245" s="48"/>
      <c r="U245" s="48"/>
      <c r="V245" s="48"/>
      <c r="W245" s="48"/>
      <c r="X245" s="48"/>
      <c r="Y245" s="48"/>
      <c r="Z245" s="48"/>
    </row>
    <row r="246" spans="1:26" ht="25.2" customHeight="1">
      <c r="A246" s="1758" t="s">
        <v>5955</v>
      </c>
      <c r="B246" s="1865" t="s">
        <v>475</v>
      </c>
      <c r="C246" s="1866" t="s">
        <v>594</v>
      </c>
      <c r="D246" s="1866" t="s">
        <v>6774</v>
      </c>
      <c r="E246" s="1866" t="s">
        <v>6775</v>
      </c>
      <c r="F246" s="1870">
        <v>44717</v>
      </c>
      <c r="G246" s="1857">
        <v>10</v>
      </c>
      <c r="H246" s="1961">
        <v>50</v>
      </c>
      <c r="I246" s="1962">
        <v>50</v>
      </c>
      <c r="J246" s="1971" t="s">
        <v>5955</v>
      </c>
      <c r="K246" s="48"/>
      <c r="L246" s="48"/>
      <c r="M246" s="48"/>
      <c r="N246" s="48"/>
      <c r="O246" s="48"/>
      <c r="P246" s="48"/>
      <c r="Q246" s="48"/>
      <c r="R246" s="48"/>
      <c r="S246" s="48"/>
      <c r="T246" s="48"/>
      <c r="U246" s="48"/>
      <c r="V246" s="48"/>
      <c r="W246" s="48"/>
      <c r="X246" s="48"/>
      <c r="Y246" s="48"/>
      <c r="Z246" s="48"/>
    </row>
    <row r="247" spans="1:26" ht="25.2" customHeight="1">
      <c r="A247" s="1758" t="s">
        <v>5955</v>
      </c>
      <c r="B247" s="1865" t="s">
        <v>475</v>
      </c>
      <c r="C247" s="1866" t="s">
        <v>600</v>
      </c>
      <c r="D247" s="1866" t="s">
        <v>6776</v>
      </c>
      <c r="E247" s="1866" t="s">
        <v>6777</v>
      </c>
      <c r="F247" s="1869">
        <v>44702</v>
      </c>
      <c r="G247" s="1857">
        <v>10</v>
      </c>
      <c r="H247" s="1961">
        <v>50</v>
      </c>
      <c r="I247" s="1962">
        <v>50</v>
      </c>
      <c r="J247" s="1971" t="s">
        <v>5955</v>
      </c>
      <c r="K247" s="48"/>
      <c r="L247" s="48"/>
      <c r="M247" s="48"/>
      <c r="N247" s="48"/>
      <c r="O247" s="48"/>
      <c r="P247" s="48"/>
      <c r="Q247" s="48"/>
      <c r="R247" s="48"/>
      <c r="S247" s="48"/>
      <c r="T247" s="48"/>
      <c r="U247" s="48"/>
      <c r="V247" s="48"/>
      <c r="W247" s="48"/>
      <c r="X247" s="48"/>
      <c r="Y247" s="48"/>
      <c r="Z247" s="48"/>
    </row>
    <row r="248" spans="1:26" ht="25.2" customHeight="1">
      <c r="A248" s="1758" t="s">
        <v>5955</v>
      </c>
      <c r="B248" s="1865" t="s">
        <v>475</v>
      </c>
      <c r="C248" s="1866" t="s">
        <v>6778</v>
      </c>
      <c r="D248" s="1866" t="s">
        <v>6779</v>
      </c>
      <c r="E248" s="1866" t="s">
        <v>6780</v>
      </c>
      <c r="F248" s="1869">
        <v>44599</v>
      </c>
      <c r="G248" s="1857">
        <v>10</v>
      </c>
      <c r="H248" s="1961">
        <v>10</v>
      </c>
      <c r="I248" s="1962">
        <v>10</v>
      </c>
      <c r="J248" s="1971" t="s">
        <v>5955</v>
      </c>
      <c r="K248" s="48"/>
      <c r="L248" s="48"/>
      <c r="M248" s="48"/>
      <c r="N248" s="48"/>
      <c r="O248" s="48"/>
      <c r="P248" s="48"/>
      <c r="Q248" s="48"/>
      <c r="R248" s="48"/>
      <c r="S248" s="48"/>
      <c r="T248" s="48"/>
      <c r="U248" s="48"/>
      <c r="V248" s="48"/>
      <c r="W248" s="48"/>
      <c r="X248" s="48"/>
      <c r="Y248" s="48"/>
      <c r="Z248" s="48"/>
    </row>
    <row r="249" spans="1:26" ht="25.2" customHeight="1">
      <c r="A249" s="1758" t="s">
        <v>5955</v>
      </c>
      <c r="B249" s="1865" t="s">
        <v>475</v>
      </c>
      <c r="C249" s="1865" t="s">
        <v>886</v>
      </c>
      <c r="D249" s="1866" t="s">
        <v>6781</v>
      </c>
      <c r="E249" s="1866" t="s">
        <v>6782</v>
      </c>
      <c r="F249" s="1869">
        <v>44583</v>
      </c>
      <c r="G249" s="1863">
        <v>10</v>
      </c>
      <c r="H249" s="1863">
        <v>50</v>
      </c>
      <c r="I249" s="1962">
        <v>50</v>
      </c>
      <c r="J249" s="1971" t="s">
        <v>5955</v>
      </c>
      <c r="K249" s="48"/>
      <c r="L249" s="48"/>
      <c r="M249" s="48"/>
      <c r="N249" s="48"/>
      <c r="O249" s="48"/>
      <c r="P249" s="48"/>
      <c r="Q249" s="48"/>
      <c r="R249" s="48"/>
      <c r="S249" s="48"/>
      <c r="T249" s="48"/>
      <c r="U249" s="48"/>
      <c r="V249" s="48"/>
      <c r="W249" s="48"/>
      <c r="X249" s="48"/>
      <c r="Y249" s="48"/>
      <c r="Z249" s="48"/>
    </row>
    <row r="250" spans="1:26" ht="25.2" customHeight="1">
      <c r="A250" s="296" t="s">
        <v>8117</v>
      </c>
      <c r="B250" s="1809" t="s">
        <v>7696</v>
      </c>
      <c r="C250" s="1809" t="s">
        <v>4837</v>
      </c>
      <c r="D250" s="1809" t="s">
        <v>7699</v>
      </c>
      <c r="E250" s="1871" t="s">
        <v>4838</v>
      </c>
      <c r="F250" s="1809"/>
      <c r="G250" s="1809">
        <v>50</v>
      </c>
      <c r="H250" s="1809">
        <v>4</v>
      </c>
      <c r="I250" s="1822">
        <v>100</v>
      </c>
      <c r="J250" s="1945" t="s">
        <v>7234</v>
      </c>
      <c r="K250" s="48"/>
      <c r="L250" s="48"/>
      <c r="M250" s="48"/>
      <c r="N250" s="48"/>
      <c r="O250" s="48"/>
      <c r="P250" s="48"/>
      <c r="Q250" s="48"/>
      <c r="R250" s="48"/>
      <c r="S250" s="48"/>
      <c r="T250" s="48"/>
      <c r="U250" s="48"/>
      <c r="V250" s="48"/>
      <c r="W250" s="48"/>
      <c r="X250" s="48"/>
      <c r="Y250" s="48"/>
      <c r="Z250" s="48"/>
    </row>
    <row r="251" spans="1:26" ht="25.2" customHeight="1">
      <c r="A251" s="1759" t="s">
        <v>8117</v>
      </c>
      <c r="B251" s="1801" t="s">
        <v>7696</v>
      </c>
      <c r="C251" s="1801" t="s">
        <v>8118</v>
      </c>
      <c r="D251" s="1823" t="s">
        <v>561</v>
      </c>
      <c r="E251" s="1872" t="s">
        <v>8119</v>
      </c>
      <c r="F251" s="1873">
        <v>44730</v>
      </c>
      <c r="G251" s="1874">
        <v>10</v>
      </c>
      <c r="H251" s="1875"/>
      <c r="I251" s="1822">
        <v>50</v>
      </c>
      <c r="J251" s="1945" t="s">
        <v>7234</v>
      </c>
      <c r="K251" s="48"/>
      <c r="L251" s="48"/>
      <c r="M251" s="48"/>
      <c r="N251" s="48"/>
      <c r="O251" s="48"/>
      <c r="P251" s="48"/>
      <c r="Q251" s="48"/>
      <c r="R251" s="48"/>
      <c r="S251" s="48"/>
      <c r="T251" s="48"/>
      <c r="U251" s="48"/>
      <c r="V251" s="48"/>
      <c r="W251" s="48"/>
      <c r="X251" s="48"/>
      <c r="Y251" s="48"/>
      <c r="Z251" s="48"/>
    </row>
    <row r="252" spans="1:26" ht="25.2" customHeight="1">
      <c r="A252" s="259" t="s">
        <v>8120</v>
      </c>
      <c r="B252" s="1784" t="s">
        <v>1044</v>
      </c>
      <c r="C252" s="1784" t="s">
        <v>8121</v>
      </c>
      <c r="D252" s="1784"/>
      <c r="E252" s="1876" t="s">
        <v>8122</v>
      </c>
      <c r="F252" s="1784"/>
      <c r="G252" s="1784" t="s">
        <v>8123</v>
      </c>
      <c r="H252" s="1784" t="s">
        <v>8124</v>
      </c>
      <c r="I252" s="1792">
        <v>150</v>
      </c>
      <c r="J252" s="1963" t="s">
        <v>7219</v>
      </c>
      <c r="K252" s="48"/>
      <c r="L252" s="48"/>
      <c r="M252" s="48"/>
      <c r="N252" s="48"/>
      <c r="O252" s="48"/>
      <c r="P252" s="48"/>
      <c r="Q252" s="48"/>
      <c r="R252" s="48"/>
      <c r="S252" s="48"/>
      <c r="T252" s="48"/>
      <c r="U252" s="48"/>
      <c r="V252" s="48"/>
      <c r="W252" s="48"/>
      <c r="X252" s="48"/>
      <c r="Y252" s="48"/>
      <c r="Z252" s="48"/>
    </row>
    <row r="253" spans="1:26" ht="25.2" customHeight="1">
      <c r="A253" s="65" t="s">
        <v>8125</v>
      </c>
      <c r="B253" s="1809" t="s">
        <v>1044</v>
      </c>
      <c r="C253" s="1809" t="s">
        <v>8126</v>
      </c>
      <c r="D253" s="1804" t="s">
        <v>8127</v>
      </c>
      <c r="E253" s="1930" t="s">
        <v>8128</v>
      </c>
      <c r="F253" s="1804" t="s">
        <v>8129</v>
      </c>
      <c r="G253" s="1809">
        <v>50</v>
      </c>
      <c r="H253" s="1809">
        <v>4</v>
      </c>
      <c r="I253" s="1817">
        <v>100</v>
      </c>
      <c r="J253" s="1964" t="s">
        <v>7767</v>
      </c>
      <c r="K253" s="48"/>
      <c r="L253" s="48"/>
      <c r="M253" s="48"/>
      <c r="N253" s="48"/>
      <c r="O253" s="48"/>
      <c r="P253" s="48"/>
      <c r="Q253" s="48"/>
      <c r="R253" s="48"/>
      <c r="S253" s="48"/>
      <c r="T253" s="48"/>
      <c r="U253" s="48"/>
      <c r="V253" s="48"/>
      <c r="W253" s="48"/>
      <c r="X253" s="48"/>
      <c r="Y253" s="48"/>
      <c r="Z253" s="48"/>
    </row>
    <row r="254" spans="1:26" ht="25.2" customHeight="1">
      <c r="A254" s="1194" t="s">
        <v>7523</v>
      </c>
      <c r="B254" s="1879" t="s">
        <v>1044</v>
      </c>
      <c r="C254" s="1879" t="s">
        <v>8130</v>
      </c>
      <c r="D254" s="1879" t="s">
        <v>561</v>
      </c>
      <c r="E254" s="1876" t="s">
        <v>8131</v>
      </c>
      <c r="F254" s="1879" t="s">
        <v>8132</v>
      </c>
      <c r="G254" s="1879" t="s">
        <v>8133</v>
      </c>
      <c r="H254" s="1879">
        <v>4</v>
      </c>
      <c r="I254" s="1880">
        <v>200</v>
      </c>
      <c r="J254" s="1947" t="s">
        <v>7266</v>
      </c>
      <c r="K254" s="48"/>
      <c r="L254" s="48"/>
      <c r="M254" s="48"/>
      <c r="N254" s="48"/>
      <c r="O254" s="48"/>
      <c r="P254" s="48"/>
      <c r="Q254" s="48"/>
      <c r="R254" s="48"/>
      <c r="S254" s="48"/>
      <c r="T254" s="48"/>
      <c r="U254" s="48"/>
      <c r="V254" s="48"/>
      <c r="W254" s="48"/>
      <c r="X254" s="48"/>
      <c r="Y254" s="48"/>
      <c r="Z254" s="48"/>
    </row>
    <row r="255" spans="1:26" ht="25.2" customHeight="1">
      <c r="A255" s="1194" t="s">
        <v>7523</v>
      </c>
      <c r="B255" s="1879" t="s">
        <v>1044</v>
      </c>
      <c r="C255" s="1879" t="s">
        <v>8134</v>
      </c>
      <c r="D255" s="1879" t="s">
        <v>8135</v>
      </c>
      <c r="E255" s="1882" t="s">
        <v>7896</v>
      </c>
      <c r="F255" s="1879" t="s">
        <v>8136</v>
      </c>
      <c r="G255" s="1879" t="s">
        <v>8137</v>
      </c>
      <c r="H255" s="1879">
        <v>2</v>
      </c>
      <c r="I255" s="1880">
        <f>50*1.5</f>
        <v>75</v>
      </c>
      <c r="J255" s="1947" t="s">
        <v>7266</v>
      </c>
      <c r="K255" s="48"/>
      <c r="L255" s="48"/>
      <c r="M255" s="48"/>
      <c r="N255" s="48"/>
      <c r="O255" s="48"/>
      <c r="P255" s="48"/>
      <c r="Q255" s="48"/>
      <c r="R255" s="48"/>
      <c r="S255" s="48"/>
      <c r="T255" s="48"/>
      <c r="U255" s="48"/>
      <c r="V255" s="48"/>
      <c r="W255" s="48"/>
      <c r="X255" s="48"/>
      <c r="Y255" s="48"/>
      <c r="Z255" s="48"/>
    </row>
    <row r="256" spans="1:26" ht="25.2" customHeight="1">
      <c r="A256" s="1760" t="s">
        <v>7523</v>
      </c>
      <c r="B256" s="1883" t="s">
        <v>1044</v>
      </c>
      <c r="C256" s="1883" t="s">
        <v>8138</v>
      </c>
      <c r="D256" s="1884" t="s">
        <v>8139</v>
      </c>
      <c r="E256" s="1885" t="s">
        <v>8140</v>
      </c>
      <c r="F256" s="1884" t="s">
        <v>8141</v>
      </c>
      <c r="G256" s="1886" t="s">
        <v>8142</v>
      </c>
      <c r="H256" s="1879">
        <v>2</v>
      </c>
      <c r="I256" s="1880">
        <v>75</v>
      </c>
      <c r="J256" s="1947" t="s">
        <v>7266</v>
      </c>
      <c r="K256" s="48"/>
      <c r="L256" s="48"/>
      <c r="M256" s="48"/>
      <c r="N256" s="48"/>
      <c r="O256" s="48"/>
      <c r="P256" s="48"/>
      <c r="Q256" s="48"/>
      <c r="R256" s="48"/>
      <c r="S256" s="48"/>
      <c r="T256" s="48"/>
      <c r="U256" s="48"/>
      <c r="V256" s="48"/>
      <c r="W256" s="48"/>
      <c r="X256" s="48"/>
      <c r="Y256" s="48"/>
      <c r="Z256" s="48"/>
    </row>
    <row r="257" spans="1:26" ht="25.2" customHeight="1">
      <c r="A257" s="1760" t="s">
        <v>7523</v>
      </c>
      <c r="B257" s="1879" t="s">
        <v>1044</v>
      </c>
      <c r="C257" s="1883" t="s">
        <v>598</v>
      </c>
      <c r="D257" s="1879" t="s">
        <v>561</v>
      </c>
      <c r="E257" s="1876" t="s">
        <v>1096</v>
      </c>
      <c r="F257" s="1879" t="s">
        <v>8143</v>
      </c>
      <c r="G257" s="1887" t="s">
        <v>8144</v>
      </c>
      <c r="H257" s="1888"/>
      <c r="I257" s="1880">
        <v>50</v>
      </c>
      <c r="J257" s="1947" t="s">
        <v>7266</v>
      </c>
      <c r="K257" s="48"/>
      <c r="L257" s="48"/>
      <c r="M257" s="48"/>
      <c r="N257" s="48"/>
      <c r="O257" s="48"/>
      <c r="P257" s="48"/>
      <c r="Q257" s="48"/>
      <c r="R257" s="48"/>
      <c r="S257" s="48"/>
      <c r="T257" s="48"/>
      <c r="U257" s="48"/>
      <c r="V257" s="48"/>
      <c r="W257" s="48"/>
      <c r="X257" s="48"/>
      <c r="Y257" s="48"/>
      <c r="Z257" s="48"/>
    </row>
    <row r="258" spans="1:26" ht="25.2" customHeight="1">
      <c r="A258" s="1760" t="s">
        <v>7523</v>
      </c>
      <c r="B258" s="1879" t="s">
        <v>1044</v>
      </c>
      <c r="C258" s="1883" t="s">
        <v>8145</v>
      </c>
      <c r="D258" s="1879" t="s">
        <v>561</v>
      </c>
      <c r="E258" s="1876" t="s">
        <v>887</v>
      </c>
      <c r="F258" s="1879" t="s">
        <v>8146</v>
      </c>
      <c r="G258" s="1887">
        <v>50</v>
      </c>
      <c r="H258" s="1888"/>
      <c r="I258" s="1880">
        <v>50</v>
      </c>
      <c r="J258" s="1947" t="s">
        <v>7266</v>
      </c>
      <c r="K258" s="48"/>
      <c r="L258" s="48"/>
      <c r="M258" s="48"/>
      <c r="N258" s="48"/>
      <c r="O258" s="48"/>
      <c r="P258" s="48"/>
      <c r="Q258" s="48"/>
      <c r="R258" s="48"/>
      <c r="S258" s="48"/>
      <c r="T258" s="48"/>
      <c r="U258" s="48"/>
      <c r="V258" s="48"/>
      <c r="W258" s="48"/>
      <c r="X258" s="48"/>
      <c r="Y258" s="48"/>
      <c r="Z258" s="48"/>
    </row>
    <row r="259" spans="1:26" ht="25.2" customHeight="1">
      <c r="A259" s="1760" t="s">
        <v>7523</v>
      </c>
      <c r="B259" s="1883" t="s">
        <v>1044</v>
      </c>
      <c r="C259" s="1883" t="s">
        <v>8145</v>
      </c>
      <c r="D259" s="1883" t="s">
        <v>561</v>
      </c>
      <c r="E259" s="1876" t="s">
        <v>887</v>
      </c>
      <c r="F259" s="1883" t="s">
        <v>8147</v>
      </c>
      <c r="G259" s="1889">
        <v>50</v>
      </c>
      <c r="H259" s="1890"/>
      <c r="I259" s="1880">
        <v>50</v>
      </c>
      <c r="J259" s="1947" t="s">
        <v>7266</v>
      </c>
      <c r="K259" s="48"/>
      <c r="L259" s="48"/>
      <c r="M259" s="48"/>
      <c r="N259" s="48"/>
      <c r="O259" s="48"/>
      <c r="P259" s="48"/>
      <c r="Q259" s="48"/>
      <c r="R259" s="48"/>
      <c r="S259" s="48"/>
      <c r="T259" s="48"/>
      <c r="U259" s="48"/>
      <c r="V259" s="48"/>
      <c r="W259" s="48"/>
      <c r="X259" s="48"/>
      <c r="Y259" s="48"/>
      <c r="Z259" s="48"/>
    </row>
    <row r="260" spans="1:26" ht="25.2" customHeight="1">
      <c r="A260" s="1760" t="s">
        <v>7523</v>
      </c>
      <c r="B260" s="1879" t="s">
        <v>1044</v>
      </c>
      <c r="C260" s="1879" t="s">
        <v>8148</v>
      </c>
      <c r="D260" s="1879" t="s">
        <v>561</v>
      </c>
      <c r="E260" s="1876" t="s">
        <v>8149</v>
      </c>
      <c r="F260" s="1879" t="s">
        <v>8150</v>
      </c>
      <c r="G260" s="1879">
        <v>50</v>
      </c>
      <c r="H260" s="1879"/>
      <c r="I260" s="1880">
        <v>50</v>
      </c>
      <c r="J260" s="1947" t="s">
        <v>7266</v>
      </c>
      <c r="K260" s="48"/>
      <c r="L260" s="48"/>
      <c r="M260" s="48"/>
      <c r="N260" s="48"/>
      <c r="O260" s="48"/>
      <c r="P260" s="48"/>
      <c r="Q260" s="48"/>
      <c r="R260" s="48"/>
      <c r="S260" s="48"/>
      <c r="T260" s="48"/>
      <c r="U260" s="48"/>
      <c r="V260" s="48"/>
      <c r="W260" s="48"/>
      <c r="X260" s="48"/>
      <c r="Y260" s="48"/>
      <c r="Z260" s="48"/>
    </row>
    <row r="261" spans="1:26" ht="25.2" customHeight="1">
      <c r="A261" s="1760" t="s">
        <v>7523</v>
      </c>
      <c r="B261" s="1879" t="s">
        <v>1044</v>
      </c>
      <c r="C261" s="1883" t="s">
        <v>886</v>
      </c>
      <c r="D261" s="1884" t="s">
        <v>561</v>
      </c>
      <c r="E261" s="1885" t="s">
        <v>887</v>
      </c>
      <c r="F261" s="1884" t="s">
        <v>8151</v>
      </c>
      <c r="G261" s="1886">
        <v>50</v>
      </c>
      <c r="H261" s="1891"/>
      <c r="I261" s="1880">
        <v>50</v>
      </c>
      <c r="J261" s="1947" t="s">
        <v>7266</v>
      </c>
      <c r="K261" s="48"/>
      <c r="L261" s="48"/>
      <c r="M261" s="48"/>
      <c r="N261" s="48"/>
      <c r="O261" s="48"/>
      <c r="P261" s="48"/>
      <c r="Q261" s="48"/>
      <c r="R261" s="48"/>
      <c r="S261" s="48"/>
      <c r="T261" s="48"/>
      <c r="U261" s="48"/>
      <c r="V261" s="48"/>
      <c r="W261" s="48"/>
      <c r="X261" s="48"/>
      <c r="Y261" s="48"/>
      <c r="Z261" s="48"/>
    </row>
    <row r="262" spans="1:26" ht="25.2" customHeight="1">
      <c r="A262" s="1760" t="s">
        <v>7523</v>
      </c>
      <c r="B262" s="1883" t="s">
        <v>1044</v>
      </c>
      <c r="C262" s="1883" t="s">
        <v>8145</v>
      </c>
      <c r="D262" s="1879" t="s">
        <v>561</v>
      </c>
      <c r="E262" s="1876" t="s">
        <v>887</v>
      </c>
      <c r="F262" s="1879" t="s">
        <v>8152</v>
      </c>
      <c r="G262" s="1887">
        <v>50</v>
      </c>
      <c r="H262" s="1888"/>
      <c r="I262" s="1880">
        <v>50</v>
      </c>
      <c r="J262" s="1947" t="s">
        <v>7266</v>
      </c>
      <c r="K262" s="48"/>
      <c r="L262" s="48"/>
      <c r="M262" s="48"/>
      <c r="N262" s="48"/>
      <c r="O262" s="48"/>
      <c r="P262" s="48"/>
      <c r="Q262" s="48"/>
      <c r="R262" s="48"/>
      <c r="S262" s="48"/>
      <c r="T262" s="48"/>
      <c r="U262" s="48"/>
      <c r="V262" s="48"/>
      <c r="W262" s="48"/>
      <c r="X262" s="48"/>
      <c r="Y262" s="48"/>
      <c r="Z262" s="48"/>
    </row>
    <row r="263" spans="1:26" ht="25.2" customHeight="1">
      <c r="A263" s="1760" t="s">
        <v>7523</v>
      </c>
      <c r="B263" s="1879" t="s">
        <v>1044</v>
      </c>
      <c r="C263" s="1883" t="s">
        <v>8153</v>
      </c>
      <c r="D263" s="1879" t="s">
        <v>8154</v>
      </c>
      <c r="E263" s="1876" t="s">
        <v>8155</v>
      </c>
      <c r="F263" s="1879" t="s">
        <v>8156</v>
      </c>
      <c r="G263" s="1887">
        <v>10</v>
      </c>
      <c r="H263" s="1888"/>
      <c r="I263" s="1880">
        <v>10</v>
      </c>
      <c r="J263" s="1947" t="s">
        <v>7266</v>
      </c>
      <c r="K263" s="48"/>
      <c r="L263" s="48"/>
      <c r="M263" s="48"/>
      <c r="N263" s="48"/>
      <c r="O263" s="48"/>
      <c r="P263" s="48"/>
      <c r="Q263" s="48"/>
      <c r="R263" s="48"/>
      <c r="S263" s="48"/>
      <c r="T263" s="48"/>
      <c r="U263" s="48"/>
      <c r="V263" s="48"/>
      <c r="W263" s="48"/>
      <c r="X263" s="48"/>
      <c r="Y263" s="48"/>
      <c r="Z263" s="48"/>
    </row>
    <row r="264" spans="1:26" ht="25.2" customHeight="1">
      <c r="A264" s="1760" t="s">
        <v>7523</v>
      </c>
      <c r="B264" s="1879" t="s">
        <v>1044</v>
      </c>
      <c r="C264" s="1883" t="s">
        <v>8157</v>
      </c>
      <c r="D264" s="1883" t="s">
        <v>8139</v>
      </c>
      <c r="E264" s="1876" t="s">
        <v>8158</v>
      </c>
      <c r="F264" s="1883" t="s">
        <v>8156</v>
      </c>
      <c r="G264" s="1889">
        <v>10</v>
      </c>
      <c r="H264" s="1890"/>
      <c r="I264" s="1880">
        <v>10</v>
      </c>
      <c r="J264" s="1947" t="s">
        <v>7266</v>
      </c>
      <c r="K264" s="48"/>
      <c r="L264" s="48"/>
      <c r="M264" s="48"/>
      <c r="N264" s="48"/>
      <c r="O264" s="48"/>
      <c r="P264" s="48"/>
      <c r="Q264" s="48"/>
      <c r="R264" s="48"/>
      <c r="S264" s="48"/>
      <c r="T264" s="48"/>
      <c r="U264" s="48"/>
      <c r="V264" s="48"/>
      <c r="W264" s="48"/>
      <c r="X264" s="48"/>
      <c r="Y264" s="48"/>
      <c r="Z264" s="48"/>
    </row>
    <row r="265" spans="1:26" ht="25.2" customHeight="1">
      <c r="A265" s="1760" t="s">
        <v>7523</v>
      </c>
      <c r="B265" s="1883" t="s">
        <v>1044</v>
      </c>
      <c r="C265" s="1883" t="s">
        <v>8159</v>
      </c>
      <c r="D265" s="1879" t="s">
        <v>8160</v>
      </c>
      <c r="E265" s="1876" t="s">
        <v>8161</v>
      </c>
      <c r="F265" s="1879" t="s">
        <v>8151</v>
      </c>
      <c r="G265" s="1887">
        <v>10</v>
      </c>
      <c r="H265" s="1888"/>
      <c r="I265" s="1880">
        <v>10</v>
      </c>
      <c r="J265" s="1947" t="s">
        <v>7266</v>
      </c>
      <c r="K265" s="48"/>
      <c r="L265" s="48"/>
      <c r="M265" s="48"/>
      <c r="N265" s="48"/>
      <c r="O265" s="48"/>
      <c r="P265" s="48"/>
      <c r="Q265" s="48"/>
      <c r="R265" s="48"/>
      <c r="S265" s="48"/>
      <c r="T265" s="48"/>
      <c r="U265" s="48"/>
      <c r="V265" s="48"/>
      <c r="W265" s="48"/>
      <c r="X265" s="48"/>
      <c r="Y265" s="48"/>
      <c r="Z265" s="48"/>
    </row>
    <row r="266" spans="1:26" ht="25.2" customHeight="1">
      <c r="A266" s="1760" t="s">
        <v>7523</v>
      </c>
      <c r="B266" s="1879" t="s">
        <v>1044</v>
      </c>
      <c r="C266" s="1883" t="s">
        <v>8162</v>
      </c>
      <c r="D266" s="1879" t="s">
        <v>8163</v>
      </c>
      <c r="E266" s="1876" t="s">
        <v>8164</v>
      </c>
      <c r="F266" s="1879" t="s">
        <v>8165</v>
      </c>
      <c r="G266" s="1887">
        <v>10</v>
      </c>
      <c r="H266" s="1888"/>
      <c r="I266" s="1880">
        <v>10</v>
      </c>
      <c r="J266" s="1947" t="s">
        <v>7266</v>
      </c>
      <c r="K266" s="48"/>
      <c r="L266" s="48"/>
      <c r="M266" s="48"/>
      <c r="N266" s="48"/>
      <c r="O266" s="48"/>
      <c r="P266" s="48"/>
      <c r="Q266" s="48"/>
      <c r="R266" s="48"/>
      <c r="S266" s="48"/>
      <c r="T266" s="48"/>
      <c r="U266" s="48"/>
      <c r="V266" s="48"/>
      <c r="W266" s="48"/>
      <c r="X266" s="48"/>
      <c r="Y266" s="48"/>
      <c r="Z266" s="48"/>
    </row>
    <row r="267" spans="1:26" ht="25.2" customHeight="1">
      <c r="A267" s="1760" t="s">
        <v>7523</v>
      </c>
      <c r="B267" s="1879" t="s">
        <v>1044</v>
      </c>
      <c r="C267" s="1883" t="s">
        <v>8166</v>
      </c>
      <c r="D267" s="1883" t="s">
        <v>561</v>
      </c>
      <c r="E267" s="1876" t="s">
        <v>8167</v>
      </c>
      <c r="F267" s="1883" t="s">
        <v>8168</v>
      </c>
      <c r="G267" s="1889">
        <v>50</v>
      </c>
      <c r="H267" s="1890"/>
      <c r="I267" s="1880">
        <v>50</v>
      </c>
      <c r="J267" s="1947" t="s">
        <v>7266</v>
      </c>
      <c r="K267" s="48"/>
      <c r="L267" s="48"/>
      <c r="M267" s="48"/>
      <c r="N267" s="48"/>
      <c r="O267" s="48"/>
      <c r="P267" s="48"/>
      <c r="Q267" s="48"/>
      <c r="R267" s="48"/>
      <c r="S267" s="48"/>
      <c r="T267" s="48"/>
      <c r="U267" s="48"/>
      <c r="V267" s="48"/>
      <c r="W267" s="48"/>
      <c r="X267" s="48"/>
      <c r="Y267" s="48"/>
      <c r="Z267" s="48"/>
    </row>
    <row r="268" spans="1:26" ht="25.2" customHeight="1">
      <c r="A268" s="1760" t="s">
        <v>7523</v>
      </c>
      <c r="B268" s="1883" t="s">
        <v>1044</v>
      </c>
      <c r="C268" s="1879" t="s">
        <v>8166</v>
      </c>
      <c r="D268" s="1883" t="s">
        <v>561</v>
      </c>
      <c r="E268" s="1876" t="s">
        <v>8167</v>
      </c>
      <c r="F268" s="1879" t="s">
        <v>8169</v>
      </c>
      <c r="G268" s="1879">
        <v>50</v>
      </c>
      <c r="H268" s="1879"/>
      <c r="I268" s="1880">
        <v>50</v>
      </c>
      <c r="J268" s="1947" t="s">
        <v>7266</v>
      </c>
      <c r="K268" s="48"/>
      <c r="L268" s="48"/>
      <c r="M268" s="48"/>
      <c r="N268" s="48"/>
      <c r="O268" s="48"/>
      <c r="P268" s="48"/>
      <c r="Q268" s="48"/>
      <c r="R268" s="48"/>
      <c r="S268" s="48"/>
      <c r="T268" s="48"/>
      <c r="U268" s="48"/>
      <c r="V268" s="48"/>
      <c r="W268" s="48"/>
      <c r="X268" s="48"/>
      <c r="Y268" s="48"/>
      <c r="Z268" s="48"/>
    </row>
    <row r="269" spans="1:26" ht="25.2" customHeight="1">
      <c r="A269" s="1760" t="s">
        <v>7523</v>
      </c>
      <c r="B269" s="1879" t="s">
        <v>1044</v>
      </c>
      <c r="C269" s="1883" t="s">
        <v>8170</v>
      </c>
      <c r="D269" s="1883" t="s">
        <v>561</v>
      </c>
      <c r="E269" s="1885" t="s">
        <v>8167</v>
      </c>
      <c r="F269" s="1884" t="s">
        <v>8171</v>
      </c>
      <c r="G269" s="1886">
        <v>50</v>
      </c>
      <c r="H269" s="1891"/>
      <c r="I269" s="1880">
        <v>50</v>
      </c>
      <c r="J269" s="1947" t="s">
        <v>7266</v>
      </c>
      <c r="K269" s="48"/>
      <c r="L269" s="48"/>
      <c r="M269" s="48"/>
      <c r="N269" s="48"/>
      <c r="O269" s="48"/>
      <c r="P269" s="48"/>
      <c r="Q269" s="48"/>
      <c r="R269" s="48"/>
      <c r="S269" s="48"/>
      <c r="T269" s="48"/>
      <c r="U269" s="48"/>
      <c r="V269" s="48"/>
      <c r="W269" s="48"/>
      <c r="X269" s="48"/>
      <c r="Y269" s="48"/>
      <c r="Z269" s="48"/>
    </row>
    <row r="270" spans="1:26" ht="25.2" customHeight="1">
      <c r="A270" s="1760" t="s">
        <v>7523</v>
      </c>
      <c r="B270" s="1879" t="s">
        <v>1044</v>
      </c>
      <c r="C270" s="1883" t="s">
        <v>8166</v>
      </c>
      <c r="D270" s="1883" t="s">
        <v>561</v>
      </c>
      <c r="E270" s="1876" t="s">
        <v>8167</v>
      </c>
      <c r="F270" s="1879" t="s">
        <v>8168</v>
      </c>
      <c r="G270" s="1887">
        <v>50</v>
      </c>
      <c r="H270" s="1888"/>
      <c r="I270" s="1880">
        <v>50</v>
      </c>
      <c r="J270" s="1947" t="s">
        <v>7266</v>
      </c>
      <c r="K270" s="48"/>
      <c r="L270" s="48"/>
      <c r="M270" s="48"/>
      <c r="N270" s="48"/>
      <c r="O270" s="48"/>
      <c r="P270" s="48"/>
      <c r="Q270" s="48"/>
      <c r="R270" s="48"/>
      <c r="S270" s="48"/>
      <c r="T270" s="48"/>
      <c r="U270" s="48"/>
      <c r="V270" s="48"/>
      <c r="W270" s="48"/>
      <c r="X270" s="48"/>
      <c r="Y270" s="48"/>
      <c r="Z270" s="48"/>
    </row>
    <row r="271" spans="1:26" ht="25.2" customHeight="1">
      <c r="A271" s="1760" t="s">
        <v>7523</v>
      </c>
      <c r="B271" s="1883" t="s">
        <v>1044</v>
      </c>
      <c r="C271" s="1883" t="s">
        <v>8166</v>
      </c>
      <c r="D271" s="1883" t="s">
        <v>561</v>
      </c>
      <c r="E271" s="1876" t="s">
        <v>8167</v>
      </c>
      <c r="F271" s="1879" t="s">
        <v>8172</v>
      </c>
      <c r="G271" s="1887">
        <v>50</v>
      </c>
      <c r="H271" s="1888"/>
      <c r="I271" s="1880">
        <v>50</v>
      </c>
      <c r="J271" s="1947" t="s">
        <v>7266</v>
      </c>
      <c r="K271" s="48"/>
      <c r="L271" s="48"/>
      <c r="M271" s="48"/>
      <c r="N271" s="48"/>
      <c r="O271" s="48"/>
      <c r="P271" s="48"/>
      <c r="Q271" s="48"/>
      <c r="R271" s="48"/>
      <c r="S271" s="48"/>
      <c r="T271" s="48"/>
      <c r="U271" s="48"/>
      <c r="V271" s="48"/>
      <c r="W271" s="48"/>
      <c r="X271" s="48"/>
      <c r="Y271" s="48"/>
      <c r="Z271" s="48"/>
    </row>
    <row r="272" spans="1:26" ht="25.2" customHeight="1">
      <c r="A272" s="1760" t="s">
        <v>7523</v>
      </c>
      <c r="B272" s="1879" t="s">
        <v>1044</v>
      </c>
      <c r="C272" s="1883" t="s">
        <v>8166</v>
      </c>
      <c r="D272" s="1883" t="s">
        <v>561</v>
      </c>
      <c r="E272" s="1876" t="s">
        <v>8167</v>
      </c>
      <c r="F272" s="1883" t="s">
        <v>8173</v>
      </c>
      <c r="G272" s="1889">
        <v>50</v>
      </c>
      <c r="H272" s="1890"/>
      <c r="I272" s="1880">
        <v>50</v>
      </c>
      <c r="J272" s="1947" t="s">
        <v>7266</v>
      </c>
      <c r="K272" s="48"/>
      <c r="L272" s="48"/>
      <c r="M272" s="48"/>
      <c r="N272" s="48"/>
      <c r="O272" s="48"/>
      <c r="P272" s="48"/>
      <c r="Q272" s="48"/>
      <c r="R272" s="48"/>
      <c r="S272" s="48"/>
      <c r="T272" s="48"/>
      <c r="U272" s="48"/>
      <c r="V272" s="48"/>
      <c r="W272" s="48"/>
      <c r="X272" s="48"/>
      <c r="Y272" s="48"/>
      <c r="Z272" s="48"/>
    </row>
    <row r="273" spans="1:26" ht="25.2" customHeight="1">
      <c r="A273" s="1760" t="s">
        <v>7523</v>
      </c>
      <c r="B273" s="1879" t="s">
        <v>1044</v>
      </c>
      <c r="C273" s="1883" t="s">
        <v>8170</v>
      </c>
      <c r="D273" s="1883" t="s">
        <v>561</v>
      </c>
      <c r="E273" s="1885" t="s">
        <v>8167</v>
      </c>
      <c r="F273" s="1884" t="s">
        <v>8174</v>
      </c>
      <c r="G273" s="1886">
        <v>50</v>
      </c>
      <c r="H273" s="1891"/>
      <c r="I273" s="1880">
        <v>50</v>
      </c>
      <c r="J273" s="1947" t="s">
        <v>7266</v>
      </c>
      <c r="K273" s="48"/>
      <c r="L273" s="48"/>
      <c r="M273" s="48"/>
      <c r="N273" s="48"/>
      <c r="O273" s="48"/>
      <c r="P273" s="48"/>
      <c r="Q273" s="48"/>
      <c r="R273" s="48"/>
      <c r="S273" s="48"/>
      <c r="T273" s="48"/>
      <c r="U273" s="48"/>
      <c r="V273" s="48"/>
      <c r="W273" s="48"/>
      <c r="X273" s="48"/>
      <c r="Y273" s="48"/>
      <c r="Z273" s="48"/>
    </row>
    <row r="274" spans="1:26" ht="25.2" customHeight="1">
      <c r="A274" s="1760" t="s">
        <v>7523</v>
      </c>
      <c r="B274" s="1883" t="s">
        <v>1044</v>
      </c>
      <c r="C274" s="1883" t="s">
        <v>8166</v>
      </c>
      <c r="D274" s="1883" t="s">
        <v>561</v>
      </c>
      <c r="E274" s="1876" t="s">
        <v>8167</v>
      </c>
      <c r="F274" s="1879" t="s">
        <v>8175</v>
      </c>
      <c r="G274" s="1887">
        <v>50</v>
      </c>
      <c r="H274" s="1888"/>
      <c r="I274" s="1880">
        <v>50</v>
      </c>
      <c r="J274" s="1947" t="s">
        <v>7266</v>
      </c>
      <c r="K274" s="48"/>
      <c r="L274" s="48"/>
      <c r="M274" s="48"/>
      <c r="N274" s="48"/>
      <c r="O274" s="48"/>
      <c r="P274" s="48"/>
      <c r="Q274" s="48"/>
      <c r="R274" s="48"/>
      <c r="S274" s="48"/>
      <c r="T274" s="48"/>
      <c r="U274" s="48"/>
      <c r="V274" s="48"/>
      <c r="W274" s="48"/>
      <c r="X274" s="48"/>
      <c r="Y274" s="48"/>
      <c r="Z274" s="48"/>
    </row>
    <row r="275" spans="1:26" ht="25.2" customHeight="1">
      <c r="A275" s="1760" t="s">
        <v>7523</v>
      </c>
      <c r="B275" s="1879" t="s">
        <v>1044</v>
      </c>
      <c r="C275" s="1883" t="s">
        <v>8166</v>
      </c>
      <c r="D275" s="1883" t="s">
        <v>561</v>
      </c>
      <c r="E275" s="1876" t="s">
        <v>8167</v>
      </c>
      <c r="F275" s="1879" t="s">
        <v>8176</v>
      </c>
      <c r="G275" s="1887">
        <v>50</v>
      </c>
      <c r="H275" s="1888"/>
      <c r="I275" s="1880">
        <v>50</v>
      </c>
      <c r="J275" s="1947" t="s">
        <v>7266</v>
      </c>
      <c r="K275" s="48"/>
      <c r="L275" s="48"/>
      <c r="M275" s="48"/>
      <c r="N275" s="48"/>
      <c r="O275" s="48"/>
      <c r="P275" s="48"/>
      <c r="Q275" s="48"/>
      <c r="R275" s="48"/>
      <c r="S275" s="48"/>
      <c r="T275" s="48"/>
      <c r="U275" s="48"/>
      <c r="V275" s="48"/>
      <c r="W275" s="48"/>
      <c r="X275" s="48"/>
      <c r="Y275" s="48"/>
      <c r="Z275" s="48"/>
    </row>
    <row r="276" spans="1:26" ht="25.2" customHeight="1">
      <c r="A276" s="1760" t="s">
        <v>7523</v>
      </c>
      <c r="B276" s="1879" t="s">
        <v>1044</v>
      </c>
      <c r="C276" s="1883" t="s">
        <v>8177</v>
      </c>
      <c r="D276" s="1883" t="s">
        <v>1540</v>
      </c>
      <c r="E276" s="1876" t="s">
        <v>8178</v>
      </c>
      <c r="F276" s="1883" t="s">
        <v>8179</v>
      </c>
      <c r="G276" s="1889">
        <v>10</v>
      </c>
      <c r="H276" s="1890"/>
      <c r="I276" s="1880">
        <v>10</v>
      </c>
      <c r="J276" s="1947" t="s">
        <v>7266</v>
      </c>
      <c r="K276" s="48"/>
      <c r="L276" s="48"/>
      <c r="M276" s="48"/>
      <c r="N276" s="48"/>
      <c r="O276" s="48"/>
      <c r="P276" s="48"/>
      <c r="Q276" s="48"/>
      <c r="R276" s="48"/>
      <c r="S276" s="48"/>
      <c r="T276" s="48"/>
      <c r="U276" s="48"/>
      <c r="V276" s="48"/>
      <c r="W276" s="48"/>
      <c r="X276" s="48"/>
      <c r="Y276" s="48"/>
      <c r="Z276" s="48"/>
    </row>
    <row r="277" spans="1:26" ht="25.2" customHeight="1">
      <c r="A277" s="1760" t="s">
        <v>7523</v>
      </c>
      <c r="B277" s="1883" t="s">
        <v>1044</v>
      </c>
      <c r="C277" s="1879" t="s">
        <v>8166</v>
      </c>
      <c r="D277" s="1879" t="s">
        <v>561</v>
      </c>
      <c r="E277" s="1876" t="s">
        <v>8167</v>
      </c>
      <c r="F277" s="1879" t="s">
        <v>8180</v>
      </c>
      <c r="G277" s="1879">
        <v>50</v>
      </c>
      <c r="H277" s="1879"/>
      <c r="I277" s="1880">
        <v>50</v>
      </c>
      <c r="J277" s="1947" t="s">
        <v>7266</v>
      </c>
      <c r="K277" s="48"/>
      <c r="L277" s="48"/>
      <c r="M277" s="48"/>
      <c r="N277" s="48"/>
      <c r="O277" s="48"/>
      <c r="P277" s="48"/>
      <c r="Q277" s="48"/>
      <c r="R277" s="48"/>
      <c r="S277" s="48"/>
      <c r="T277" s="48"/>
      <c r="U277" s="48"/>
      <c r="V277" s="48"/>
      <c r="W277" s="48"/>
      <c r="X277" s="48"/>
      <c r="Y277" s="48"/>
      <c r="Z277" s="48"/>
    </row>
    <row r="278" spans="1:26" ht="25.2" customHeight="1">
      <c r="A278" s="1760" t="s">
        <v>7523</v>
      </c>
      <c r="B278" s="1879" t="s">
        <v>1044</v>
      </c>
      <c r="C278" s="1883" t="s">
        <v>8181</v>
      </c>
      <c r="D278" s="1884" t="s">
        <v>8182</v>
      </c>
      <c r="E278" s="1885" t="s">
        <v>8183</v>
      </c>
      <c r="F278" s="1884" t="s">
        <v>8184</v>
      </c>
      <c r="G278" s="1886">
        <v>10</v>
      </c>
      <c r="H278" s="1891"/>
      <c r="I278" s="1880">
        <v>10</v>
      </c>
      <c r="J278" s="1947" t="s">
        <v>7266</v>
      </c>
      <c r="K278" s="48"/>
      <c r="L278" s="48"/>
      <c r="M278" s="48"/>
      <c r="N278" s="48"/>
      <c r="O278" s="48"/>
      <c r="P278" s="48"/>
      <c r="Q278" s="48"/>
      <c r="R278" s="48"/>
      <c r="S278" s="48"/>
      <c r="T278" s="48"/>
      <c r="U278" s="48"/>
      <c r="V278" s="48"/>
      <c r="W278" s="48"/>
      <c r="X278" s="48"/>
      <c r="Y278" s="48"/>
      <c r="Z278" s="48"/>
    </row>
    <row r="279" spans="1:26" ht="25.2" customHeight="1">
      <c r="A279" s="1760" t="s">
        <v>7523</v>
      </c>
      <c r="B279" s="1879" t="s">
        <v>1044</v>
      </c>
      <c r="C279" s="1883" t="s">
        <v>8166</v>
      </c>
      <c r="D279" s="1879" t="s">
        <v>561</v>
      </c>
      <c r="E279" s="1876" t="s">
        <v>8167</v>
      </c>
      <c r="F279" s="1879" t="s">
        <v>8185</v>
      </c>
      <c r="G279" s="1887">
        <v>50</v>
      </c>
      <c r="H279" s="1888"/>
      <c r="I279" s="1880">
        <v>50</v>
      </c>
      <c r="J279" s="1947" t="s">
        <v>7266</v>
      </c>
      <c r="K279" s="48"/>
      <c r="L279" s="48"/>
      <c r="M279" s="48"/>
      <c r="N279" s="48"/>
      <c r="O279" s="48"/>
      <c r="P279" s="48"/>
      <c r="Q279" s="48"/>
      <c r="R279" s="48"/>
      <c r="S279" s="48"/>
      <c r="T279" s="48"/>
      <c r="U279" s="48"/>
      <c r="V279" s="48"/>
      <c r="W279" s="48"/>
      <c r="X279" s="48"/>
      <c r="Y279" s="48"/>
      <c r="Z279" s="48"/>
    </row>
    <row r="280" spans="1:26" ht="25.2" customHeight="1">
      <c r="A280" s="65" t="s">
        <v>8186</v>
      </c>
      <c r="B280" s="1809" t="s">
        <v>1044</v>
      </c>
      <c r="C280" s="1809" t="s">
        <v>8187</v>
      </c>
      <c r="D280" s="1804" t="s">
        <v>8188</v>
      </c>
      <c r="E280" s="1892" t="s">
        <v>8189</v>
      </c>
      <c r="F280" s="1813">
        <v>44702</v>
      </c>
      <c r="G280" s="1809">
        <v>10</v>
      </c>
      <c r="H280" s="1809" t="s">
        <v>8190</v>
      </c>
      <c r="I280" s="1817">
        <v>50</v>
      </c>
      <c r="J280" s="1809" t="s">
        <v>8186</v>
      </c>
      <c r="K280" s="48"/>
      <c r="L280" s="48"/>
      <c r="M280" s="48"/>
      <c r="N280" s="48"/>
      <c r="O280" s="48"/>
      <c r="P280" s="48"/>
      <c r="Q280" s="48"/>
      <c r="R280" s="48"/>
      <c r="S280" s="48"/>
      <c r="T280" s="48"/>
      <c r="U280" s="48"/>
      <c r="V280" s="48"/>
      <c r="W280" s="48"/>
      <c r="X280" s="48"/>
      <c r="Y280" s="48"/>
      <c r="Z280" s="48"/>
    </row>
    <row r="281" spans="1:26" ht="25.2" customHeight="1">
      <c r="A281" s="1761" t="s">
        <v>7332</v>
      </c>
      <c r="B281" s="1931" t="s">
        <v>1044</v>
      </c>
      <c r="C281" s="1784" t="s">
        <v>8191</v>
      </c>
      <c r="D281" s="1893" t="s">
        <v>8192</v>
      </c>
      <c r="E281" s="1894" t="s">
        <v>6842</v>
      </c>
      <c r="F281" s="1784" t="s">
        <v>6844</v>
      </c>
      <c r="G281" s="1895">
        <v>100</v>
      </c>
      <c r="H281" s="1896">
        <v>100</v>
      </c>
      <c r="I281" s="1897">
        <v>100</v>
      </c>
      <c r="J281" s="1898" t="s">
        <v>7332</v>
      </c>
      <c r="K281" s="48"/>
      <c r="L281" s="48"/>
      <c r="M281" s="48"/>
      <c r="N281" s="48"/>
      <c r="O281" s="48"/>
      <c r="P281" s="48"/>
      <c r="Q281" s="48"/>
      <c r="R281" s="48"/>
      <c r="S281" s="48"/>
      <c r="T281" s="48"/>
      <c r="U281" s="48"/>
      <c r="V281" s="48"/>
      <c r="W281" s="48"/>
      <c r="X281" s="48"/>
      <c r="Y281" s="48"/>
      <c r="Z281" s="48"/>
    </row>
    <row r="282" spans="1:26" ht="25.2" customHeight="1">
      <c r="A282" s="1761" t="s">
        <v>7332</v>
      </c>
      <c r="B282" s="1879" t="s">
        <v>1044</v>
      </c>
      <c r="C282" s="1879" t="s">
        <v>8134</v>
      </c>
      <c r="D282" s="1879" t="s">
        <v>8135</v>
      </c>
      <c r="E282" s="1899" t="s">
        <v>7896</v>
      </c>
      <c r="F282" s="1879" t="s">
        <v>8193</v>
      </c>
      <c r="G282" s="1879" t="s">
        <v>8194</v>
      </c>
      <c r="H282" s="1879">
        <v>2</v>
      </c>
      <c r="I282" s="1880">
        <f>50*1.5</f>
        <v>75</v>
      </c>
      <c r="J282" s="1898" t="s">
        <v>7332</v>
      </c>
      <c r="K282" s="48"/>
      <c r="L282" s="48"/>
      <c r="M282" s="48"/>
      <c r="N282" s="48"/>
      <c r="O282" s="48"/>
      <c r="P282" s="48"/>
      <c r="Q282" s="48"/>
      <c r="R282" s="48"/>
      <c r="S282" s="48"/>
      <c r="T282" s="48"/>
      <c r="U282" s="48"/>
      <c r="V282" s="48"/>
      <c r="W282" s="48"/>
      <c r="X282" s="48"/>
      <c r="Y282" s="48"/>
      <c r="Z282" s="48"/>
    </row>
    <row r="283" spans="1:26" ht="25.2" customHeight="1">
      <c r="A283" s="65" t="s">
        <v>8195</v>
      </c>
      <c r="B283" s="1809" t="s">
        <v>1663</v>
      </c>
      <c r="C283" s="1809" t="s">
        <v>1052</v>
      </c>
      <c r="D283" s="1804" t="s">
        <v>8196</v>
      </c>
      <c r="E283" s="1804" t="s">
        <v>8197</v>
      </c>
      <c r="F283" s="1804"/>
      <c r="G283" s="1809">
        <v>50</v>
      </c>
      <c r="H283" s="1965" t="s">
        <v>8198</v>
      </c>
      <c r="I283" s="1817">
        <v>100</v>
      </c>
      <c r="J283" s="1964" t="s">
        <v>7199</v>
      </c>
      <c r="K283" s="48"/>
      <c r="L283" s="48"/>
      <c r="M283" s="48"/>
      <c r="N283" s="48"/>
      <c r="O283" s="48"/>
      <c r="P283" s="48"/>
      <c r="Q283" s="48"/>
      <c r="R283" s="48"/>
      <c r="S283" s="48"/>
      <c r="T283" s="48"/>
      <c r="U283" s="48"/>
      <c r="V283" s="48"/>
      <c r="W283" s="48"/>
      <c r="X283" s="48"/>
      <c r="Y283" s="48"/>
      <c r="Z283" s="48"/>
    </row>
    <row r="284" spans="1:26" ht="25.2" customHeight="1">
      <c r="A284" s="1754"/>
      <c r="B284" s="1801"/>
      <c r="C284" s="1802"/>
      <c r="D284" s="1803" t="s">
        <v>7779</v>
      </c>
      <c r="E284" s="1803"/>
      <c r="F284" s="1803"/>
      <c r="G284" s="1874"/>
      <c r="H284" s="1875"/>
      <c r="I284" s="1817"/>
      <c r="J284" s="1964" t="s">
        <v>7199</v>
      </c>
      <c r="K284" s="48"/>
      <c r="L284" s="48"/>
      <c r="M284" s="48"/>
      <c r="N284" s="48"/>
      <c r="O284" s="48"/>
      <c r="P284" s="48"/>
      <c r="Q284" s="48"/>
      <c r="R284" s="48"/>
      <c r="S284" s="48"/>
      <c r="T284" s="48"/>
      <c r="U284" s="48"/>
      <c r="V284" s="48"/>
      <c r="W284" s="48"/>
      <c r="X284" s="48"/>
      <c r="Y284" s="48"/>
      <c r="Z284" s="48"/>
    </row>
    <row r="285" spans="1:26" ht="25.2" customHeight="1">
      <c r="A285" s="1761" t="s">
        <v>7338</v>
      </c>
      <c r="B285" s="1931" t="s">
        <v>1044</v>
      </c>
      <c r="C285" s="1784" t="s">
        <v>8191</v>
      </c>
      <c r="D285" s="1879" t="s">
        <v>8135</v>
      </c>
      <c r="E285" s="1894" t="s">
        <v>6842</v>
      </c>
      <c r="F285" s="1784" t="s">
        <v>6844</v>
      </c>
      <c r="G285" s="1895">
        <v>100</v>
      </c>
      <c r="H285" s="1896" t="s">
        <v>8199</v>
      </c>
      <c r="I285" s="1897">
        <v>100</v>
      </c>
      <c r="J285" s="1898" t="s">
        <v>7338</v>
      </c>
      <c r="K285" s="48"/>
      <c r="L285" s="48"/>
      <c r="M285" s="48"/>
      <c r="N285" s="48"/>
      <c r="O285" s="48"/>
      <c r="P285" s="48"/>
      <c r="Q285" s="48"/>
      <c r="R285" s="48"/>
      <c r="S285" s="48"/>
      <c r="T285" s="48"/>
      <c r="U285" s="48"/>
      <c r="V285" s="48"/>
      <c r="W285" s="48"/>
      <c r="X285" s="48"/>
      <c r="Y285" s="48"/>
      <c r="Z285" s="48"/>
    </row>
    <row r="286" spans="1:26" ht="25.2" customHeight="1">
      <c r="A286" s="1761" t="s">
        <v>7338</v>
      </c>
      <c r="B286" s="1931" t="s">
        <v>1044</v>
      </c>
      <c r="C286" s="1893" t="s">
        <v>8200</v>
      </c>
      <c r="D286" s="1893" t="s">
        <v>8201</v>
      </c>
      <c r="E286" s="1900" t="s">
        <v>8202</v>
      </c>
      <c r="F286" s="1901">
        <v>44708</v>
      </c>
      <c r="G286" s="1895">
        <v>10</v>
      </c>
      <c r="H286" s="1896" t="s">
        <v>8203</v>
      </c>
      <c r="I286" s="1897">
        <v>10</v>
      </c>
      <c r="J286" s="1898" t="s">
        <v>7338</v>
      </c>
      <c r="K286" s="48"/>
      <c r="L286" s="48"/>
      <c r="M286" s="48"/>
      <c r="N286" s="48"/>
      <c r="O286" s="48"/>
      <c r="P286" s="48"/>
      <c r="Q286" s="48"/>
      <c r="R286" s="48"/>
      <c r="S286" s="48"/>
      <c r="T286" s="48"/>
      <c r="U286" s="48"/>
      <c r="V286" s="48"/>
      <c r="W286" s="48"/>
      <c r="X286" s="48"/>
      <c r="Y286" s="48"/>
      <c r="Z286" s="48"/>
    </row>
    <row r="287" spans="1:26" ht="25.2" customHeight="1">
      <c r="A287" s="1761" t="s">
        <v>7338</v>
      </c>
      <c r="B287" s="1879" t="s">
        <v>1044</v>
      </c>
      <c r="C287" s="1879" t="s">
        <v>8134</v>
      </c>
      <c r="D287" s="1879" t="s">
        <v>8135</v>
      </c>
      <c r="E287" s="1899" t="s">
        <v>7896</v>
      </c>
      <c r="F287" s="1879" t="s">
        <v>8136</v>
      </c>
      <c r="G287" s="1879" t="s">
        <v>8194</v>
      </c>
      <c r="H287" s="1879">
        <v>2</v>
      </c>
      <c r="I287" s="1880">
        <f>50*1.5</f>
        <v>75</v>
      </c>
      <c r="J287" s="1898" t="s">
        <v>7338</v>
      </c>
      <c r="K287" s="48"/>
      <c r="L287" s="48"/>
      <c r="M287" s="48"/>
      <c r="N287" s="48"/>
      <c r="O287" s="48"/>
      <c r="P287" s="48"/>
      <c r="Q287" s="48"/>
      <c r="R287" s="48"/>
      <c r="S287" s="48"/>
      <c r="T287" s="48"/>
      <c r="U287" s="48"/>
      <c r="V287" s="48"/>
      <c r="W287" s="48"/>
      <c r="X287" s="48"/>
      <c r="Y287" s="48"/>
      <c r="Z287" s="48"/>
    </row>
    <row r="288" spans="1:26" ht="25.2" customHeight="1">
      <c r="A288" s="259" t="s">
        <v>8204</v>
      </c>
      <c r="B288" s="1784" t="s">
        <v>1044</v>
      </c>
      <c r="C288" s="1784" t="s">
        <v>7893</v>
      </c>
      <c r="D288" s="1784" t="s">
        <v>7897</v>
      </c>
      <c r="E288" s="1784" t="s">
        <v>7896</v>
      </c>
      <c r="F288" s="1784"/>
      <c r="G288" s="1784">
        <v>50</v>
      </c>
      <c r="H288" s="1784">
        <v>2</v>
      </c>
      <c r="I288" s="1792">
        <v>50</v>
      </c>
      <c r="J288" s="1947" t="s">
        <v>7208</v>
      </c>
      <c r="K288" s="48"/>
      <c r="L288" s="48"/>
      <c r="M288" s="48"/>
      <c r="N288" s="48"/>
      <c r="O288" s="48"/>
      <c r="P288" s="48"/>
      <c r="Q288" s="48"/>
      <c r="R288" s="48"/>
      <c r="S288" s="48"/>
      <c r="T288" s="48"/>
      <c r="U288" s="48"/>
      <c r="V288" s="48"/>
      <c r="W288" s="48"/>
      <c r="X288" s="48"/>
      <c r="Y288" s="48"/>
      <c r="Z288" s="48"/>
    </row>
    <row r="289" spans="1:26" ht="25.2" customHeight="1" thickBot="1">
      <c r="A289" s="65" t="s">
        <v>8205</v>
      </c>
      <c r="B289" s="1809" t="s">
        <v>1044</v>
      </c>
      <c r="C289" s="1809" t="s">
        <v>7893</v>
      </c>
      <c r="D289" s="1804" t="s">
        <v>7897</v>
      </c>
      <c r="E289" s="1804" t="s">
        <v>7896</v>
      </c>
      <c r="F289" s="1804"/>
      <c r="G289" s="1809">
        <v>50</v>
      </c>
      <c r="H289" s="1809">
        <v>2</v>
      </c>
      <c r="I289" s="1817">
        <v>50</v>
      </c>
      <c r="J289" s="1809" t="s">
        <v>7223</v>
      </c>
      <c r="K289" s="48"/>
      <c r="L289" s="48"/>
      <c r="M289" s="48"/>
      <c r="N289" s="48"/>
      <c r="O289" s="48"/>
      <c r="P289" s="48"/>
      <c r="Q289" s="48"/>
      <c r="R289" s="48"/>
      <c r="S289" s="48"/>
      <c r="T289" s="48"/>
      <c r="U289" s="48"/>
      <c r="V289" s="48"/>
      <c r="W289" s="48"/>
      <c r="X289" s="48"/>
      <c r="Y289" s="48"/>
      <c r="Z289" s="48"/>
    </row>
    <row r="290" spans="1:26" ht="25.2" customHeight="1" thickBot="1">
      <c r="A290" s="1762" t="s">
        <v>7333</v>
      </c>
      <c r="B290" s="1784" t="s">
        <v>1044</v>
      </c>
      <c r="C290" s="1784" t="s">
        <v>8134</v>
      </c>
      <c r="D290" s="1784" t="s">
        <v>8135</v>
      </c>
      <c r="E290" s="1902" t="s">
        <v>7896</v>
      </c>
      <c r="F290" s="1784" t="s">
        <v>8193</v>
      </c>
      <c r="G290" s="1784" t="s">
        <v>8194</v>
      </c>
      <c r="H290" s="1784">
        <v>2</v>
      </c>
      <c r="I290" s="1932">
        <v>75</v>
      </c>
      <c r="J290" s="1971" t="s">
        <v>7333</v>
      </c>
      <c r="K290" s="48"/>
      <c r="L290" s="48"/>
      <c r="M290" s="48"/>
      <c r="N290" s="48"/>
      <c r="O290" s="48"/>
      <c r="P290" s="48"/>
      <c r="Q290" s="48"/>
      <c r="R290" s="48"/>
      <c r="S290" s="48"/>
      <c r="T290" s="48"/>
      <c r="U290" s="48"/>
      <c r="V290" s="48"/>
      <c r="W290" s="48"/>
      <c r="X290" s="48"/>
      <c r="Y290" s="48"/>
      <c r="Z290" s="48"/>
    </row>
    <row r="291" spans="1:26" ht="25.2" customHeight="1">
      <c r="A291" s="454" t="s">
        <v>9387</v>
      </c>
      <c r="B291" s="1809" t="s">
        <v>1044</v>
      </c>
      <c r="C291" s="1809" t="s">
        <v>7762</v>
      </c>
      <c r="D291" s="1904" t="s">
        <v>9388</v>
      </c>
      <c r="E291" s="1892" t="s">
        <v>9389</v>
      </c>
      <c r="F291" s="1804"/>
      <c r="G291" s="1809">
        <v>200</v>
      </c>
      <c r="H291" s="1809" t="s">
        <v>9390</v>
      </c>
      <c r="I291" s="1822">
        <v>200</v>
      </c>
      <c r="J291" s="1809" t="s">
        <v>9387</v>
      </c>
      <c r="K291" s="455"/>
      <c r="L291" s="455"/>
      <c r="M291" s="455"/>
      <c r="N291" s="455"/>
      <c r="O291" s="455"/>
      <c r="P291" s="455"/>
      <c r="Q291" s="455"/>
      <c r="R291" s="455"/>
      <c r="S291" s="455"/>
      <c r="T291" s="455"/>
      <c r="U291" s="455"/>
      <c r="V291" s="455"/>
      <c r="W291" s="455"/>
      <c r="X291" s="455"/>
      <c r="Y291" s="455"/>
      <c r="Z291" s="455"/>
    </row>
    <row r="292" spans="1:26" ht="25.2" customHeight="1">
      <c r="A292" s="454" t="s">
        <v>9387</v>
      </c>
      <c r="B292" s="1907" t="s">
        <v>1044</v>
      </c>
      <c r="C292" s="1907" t="s">
        <v>9391</v>
      </c>
      <c r="D292" s="1933" t="s">
        <v>9392</v>
      </c>
      <c r="E292" s="1908" t="s">
        <v>9393</v>
      </c>
      <c r="F292" s="1863"/>
      <c r="G292" s="1863">
        <v>50</v>
      </c>
      <c r="H292" s="1875" t="s">
        <v>9394</v>
      </c>
      <c r="I292" s="1817">
        <v>75</v>
      </c>
      <c r="J292" s="1809" t="s">
        <v>9387</v>
      </c>
      <c r="K292" s="455"/>
      <c r="L292" s="455"/>
      <c r="M292" s="455"/>
      <c r="N292" s="455"/>
      <c r="O292" s="455"/>
      <c r="P292" s="455"/>
      <c r="Q292" s="455"/>
      <c r="R292" s="455"/>
      <c r="S292" s="455"/>
      <c r="T292" s="455"/>
      <c r="U292" s="455"/>
      <c r="V292" s="455"/>
      <c r="W292" s="455"/>
      <c r="X292" s="455"/>
      <c r="Y292" s="455"/>
      <c r="Z292" s="455"/>
    </row>
    <row r="293" spans="1:26" ht="14.4">
      <c r="A293" s="12"/>
      <c r="B293" s="269"/>
      <c r="C293" s="269"/>
      <c r="D293" s="1579"/>
      <c r="E293" s="1579"/>
      <c r="F293" s="1579"/>
      <c r="G293" s="269"/>
      <c r="H293" s="1966"/>
      <c r="I293" s="1967"/>
      <c r="J293" s="1969"/>
      <c r="K293" s="48"/>
      <c r="L293" s="48"/>
      <c r="M293" s="48"/>
      <c r="N293" s="48"/>
      <c r="O293" s="48"/>
      <c r="P293" s="48"/>
      <c r="Q293" s="48"/>
      <c r="R293" s="48"/>
      <c r="S293" s="48"/>
      <c r="T293" s="48"/>
      <c r="U293" s="48"/>
      <c r="V293" s="48"/>
      <c r="W293" s="48"/>
      <c r="X293" s="48"/>
      <c r="Y293" s="48"/>
      <c r="Z293" s="48"/>
    </row>
    <row r="294" spans="1:26" ht="14.4">
      <c r="A294" s="26"/>
      <c r="B294" s="35"/>
      <c r="C294" s="36"/>
      <c r="D294" s="37"/>
      <c r="E294" s="37"/>
      <c r="F294" s="37"/>
      <c r="G294" s="299"/>
      <c r="H294" s="38"/>
      <c r="I294" s="1743"/>
      <c r="J294" s="1969"/>
      <c r="K294" s="48"/>
      <c r="L294" s="48"/>
      <c r="M294" s="48"/>
      <c r="N294" s="48"/>
      <c r="O294" s="48"/>
      <c r="P294" s="48"/>
      <c r="Q294" s="48"/>
      <c r="R294" s="48"/>
      <c r="S294" s="48"/>
      <c r="T294" s="48"/>
      <c r="U294" s="48"/>
      <c r="V294" s="48"/>
      <c r="W294" s="48"/>
      <c r="X294" s="48"/>
      <c r="Y294" s="48"/>
      <c r="Z294" s="48"/>
    </row>
    <row r="295" spans="1:26" ht="14.4">
      <c r="A295" s="26"/>
      <c r="B295" s="35"/>
      <c r="C295" s="36"/>
      <c r="D295" s="13"/>
      <c r="E295" s="13"/>
      <c r="F295" s="13"/>
      <c r="G295" s="14"/>
      <c r="H295" s="39"/>
      <c r="I295" s="1743"/>
      <c r="J295" s="1969"/>
      <c r="K295" s="48"/>
      <c r="L295" s="48"/>
      <c r="M295" s="48"/>
      <c r="N295" s="48"/>
      <c r="O295" s="48"/>
      <c r="P295" s="48"/>
      <c r="Q295" s="48"/>
      <c r="R295" s="48"/>
      <c r="S295" s="48"/>
      <c r="T295" s="48"/>
      <c r="U295" s="48"/>
      <c r="V295" s="48"/>
      <c r="W295" s="48"/>
      <c r="X295" s="48"/>
      <c r="Y295" s="48"/>
      <c r="Z295" s="48"/>
    </row>
    <row r="296" spans="1:26" ht="14.4">
      <c r="A296" s="26"/>
      <c r="B296" s="35"/>
      <c r="C296" s="36"/>
      <c r="D296" s="13"/>
      <c r="E296" s="13"/>
      <c r="F296" s="13"/>
      <c r="G296" s="14"/>
      <c r="H296" s="39"/>
      <c r="I296" s="1743"/>
      <c r="J296" s="1969"/>
      <c r="K296" s="48"/>
      <c r="L296" s="48"/>
      <c r="M296" s="48"/>
      <c r="N296" s="48"/>
      <c r="O296" s="48"/>
      <c r="P296" s="48"/>
      <c r="Q296" s="48"/>
      <c r="R296" s="48"/>
      <c r="S296" s="48"/>
      <c r="T296" s="48"/>
      <c r="U296" s="48"/>
      <c r="V296" s="48"/>
      <c r="W296" s="48"/>
      <c r="X296" s="48"/>
      <c r="Y296" s="48"/>
      <c r="Z296" s="48"/>
    </row>
    <row r="297" spans="1:26" ht="14.4">
      <c r="A297" s="26"/>
      <c r="B297" s="35"/>
      <c r="C297" s="36"/>
      <c r="D297" s="36"/>
      <c r="E297" s="36"/>
      <c r="F297" s="36"/>
      <c r="G297" s="68"/>
      <c r="H297" s="40"/>
      <c r="I297" s="1743"/>
      <c r="J297" s="1969"/>
      <c r="K297" s="48"/>
      <c r="L297" s="48"/>
      <c r="M297" s="48"/>
      <c r="N297" s="48"/>
      <c r="O297" s="48"/>
      <c r="P297" s="48"/>
      <c r="Q297" s="48"/>
      <c r="R297" s="48"/>
      <c r="S297" s="48"/>
      <c r="T297" s="48"/>
      <c r="U297" s="48"/>
      <c r="V297" s="48"/>
      <c r="W297" s="48"/>
      <c r="X297" s="48"/>
      <c r="Y297" s="48"/>
      <c r="Z297" s="48"/>
    </row>
    <row r="298" spans="1:26" ht="15.75" customHeight="1">
      <c r="A298" s="26"/>
      <c r="B298" s="35"/>
      <c r="C298" s="36"/>
      <c r="D298" s="36"/>
      <c r="E298" s="36"/>
      <c r="F298" s="36"/>
      <c r="G298" s="68"/>
      <c r="H298" s="40"/>
      <c r="I298" s="1743"/>
      <c r="J298" s="1969"/>
      <c r="K298" s="48"/>
      <c r="L298" s="48"/>
      <c r="M298" s="48"/>
      <c r="N298" s="48"/>
      <c r="O298" s="48"/>
      <c r="P298" s="48"/>
      <c r="Q298" s="48"/>
      <c r="R298" s="48"/>
      <c r="S298" s="48"/>
      <c r="T298" s="48"/>
      <c r="U298" s="48"/>
      <c r="V298" s="48"/>
      <c r="W298" s="48"/>
      <c r="X298" s="48"/>
      <c r="Y298" s="48"/>
      <c r="Z298" s="48"/>
    </row>
    <row r="299" spans="1:26" ht="15.75" customHeight="1">
      <c r="A299" s="29" t="s">
        <v>58</v>
      </c>
      <c r="B299" s="2"/>
      <c r="C299" s="2"/>
      <c r="D299" s="2"/>
      <c r="E299" s="2"/>
      <c r="F299" s="2"/>
      <c r="G299" s="1968"/>
      <c r="H299" s="1942"/>
      <c r="I299" s="1393">
        <f>SUM(I16:I298)</f>
        <v>16820</v>
      </c>
      <c r="J299" s="1969"/>
      <c r="K299" s="48"/>
      <c r="L299" s="48"/>
      <c r="M299" s="48"/>
      <c r="N299" s="48"/>
      <c r="O299" s="48"/>
      <c r="P299" s="48"/>
      <c r="Q299" s="48"/>
      <c r="R299" s="48"/>
      <c r="S299" s="48"/>
      <c r="T299" s="48"/>
      <c r="U299" s="48"/>
      <c r="V299" s="48"/>
      <c r="W299" s="48"/>
      <c r="X299" s="48"/>
      <c r="Y299" s="48"/>
      <c r="Z299" s="48"/>
    </row>
    <row r="300" spans="1:26" ht="15.75" customHeight="1">
      <c r="A300" s="1"/>
      <c r="B300" s="2"/>
      <c r="C300" s="2"/>
      <c r="D300" s="2"/>
      <c r="E300" s="2"/>
      <c r="F300" s="2"/>
      <c r="G300" s="17"/>
      <c r="H300" s="814"/>
      <c r="I300" s="1734"/>
      <c r="J300" s="1969"/>
      <c r="K300" s="48"/>
      <c r="L300" s="48"/>
      <c r="M300" s="48"/>
      <c r="N300" s="48"/>
      <c r="O300" s="48"/>
      <c r="P300" s="48"/>
      <c r="Q300" s="48"/>
      <c r="R300" s="48"/>
      <c r="S300" s="48"/>
      <c r="T300" s="48"/>
      <c r="U300" s="48"/>
      <c r="V300" s="48"/>
      <c r="W300" s="48"/>
      <c r="X300" s="48"/>
      <c r="Y300" s="48"/>
      <c r="Z300" s="48"/>
    </row>
    <row r="301" spans="1:26" ht="15.75" customHeight="1">
      <c r="A301" s="2361" t="s">
        <v>59</v>
      </c>
      <c r="B301" s="2328"/>
      <c r="C301" s="2328"/>
      <c r="D301" s="2328"/>
      <c r="E301" s="2328"/>
      <c r="F301" s="2328"/>
      <c r="G301" s="2328"/>
      <c r="H301" s="2328"/>
      <c r="I301" s="1734"/>
      <c r="J301" s="1969"/>
      <c r="K301" s="48"/>
      <c r="L301" s="48"/>
      <c r="M301" s="48"/>
      <c r="N301" s="48"/>
      <c r="O301" s="48"/>
      <c r="P301" s="48"/>
      <c r="Q301" s="48"/>
      <c r="R301" s="48"/>
      <c r="S301" s="48"/>
      <c r="T301" s="48"/>
      <c r="U301" s="48"/>
      <c r="V301" s="48"/>
      <c r="W301" s="48"/>
      <c r="X301" s="48"/>
      <c r="Y301" s="48"/>
      <c r="Z301" s="48"/>
    </row>
    <row r="302" spans="1:26" ht="15.75" customHeight="1">
      <c r="A302" s="1"/>
      <c r="B302" s="2"/>
      <c r="C302" s="2"/>
      <c r="D302" s="2"/>
      <c r="E302" s="2"/>
      <c r="F302" s="2"/>
      <c r="G302" s="17"/>
      <c r="H302" s="814"/>
      <c r="I302" s="1734"/>
      <c r="J302" s="1969"/>
      <c r="K302" s="48"/>
      <c r="L302" s="48"/>
      <c r="M302" s="48"/>
      <c r="N302" s="48"/>
      <c r="O302" s="48"/>
      <c r="P302" s="48"/>
      <c r="Q302" s="48"/>
      <c r="R302" s="48"/>
      <c r="S302" s="48"/>
      <c r="T302" s="48"/>
      <c r="U302" s="48"/>
      <c r="V302" s="48"/>
      <c r="W302" s="48"/>
      <c r="X302" s="48"/>
      <c r="Y302" s="48"/>
      <c r="Z302" s="48"/>
    </row>
    <row r="303" spans="1:26" ht="15.75" customHeight="1">
      <c r="A303" s="1"/>
      <c r="B303" s="2"/>
      <c r="C303" s="2"/>
      <c r="D303" s="2"/>
      <c r="E303" s="2"/>
      <c r="F303" s="3"/>
      <c r="G303" s="814"/>
      <c r="H303" s="1942"/>
      <c r="I303" s="1734"/>
      <c r="J303" s="1969"/>
      <c r="K303" s="48"/>
      <c r="L303" s="48"/>
      <c r="M303" s="48"/>
      <c r="N303" s="48"/>
      <c r="O303" s="48"/>
      <c r="P303" s="48"/>
      <c r="Q303" s="48"/>
      <c r="R303" s="48"/>
      <c r="S303" s="48"/>
      <c r="T303" s="48"/>
      <c r="U303" s="48"/>
      <c r="V303" s="48"/>
      <c r="W303" s="48"/>
      <c r="X303" s="48"/>
      <c r="Y303" s="48"/>
      <c r="Z303" s="48"/>
    </row>
    <row r="304" spans="1:26" ht="15.75" customHeight="1">
      <c r="A304" s="1"/>
      <c r="B304" s="2"/>
      <c r="C304" s="2"/>
      <c r="D304" s="2"/>
      <c r="E304" s="2"/>
      <c r="F304" s="3"/>
      <c r="G304" s="814"/>
      <c r="H304" s="1942"/>
      <c r="I304" s="1734"/>
      <c r="J304" s="1969"/>
      <c r="K304" s="48"/>
      <c r="L304" s="48"/>
      <c r="M304" s="48"/>
      <c r="N304" s="48"/>
      <c r="O304" s="48"/>
      <c r="P304" s="48"/>
      <c r="Q304" s="48"/>
      <c r="R304" s="48"/>
      <c r="S304" s="48"/>
      <c r="T304" s="48"/>
      <c r="U304" s="48"/>
      <c r="V304" s="48"/>
      <c r="W304" s="48"/>
      <c r="X304" s="48"/>
      <c r="Y304" s="48"/>
      <c r="Z304" s="48"/>
    </row>
    <row r="305" spans="1:26" ht="15.75" customHeight="1">
      <c r="A305" s="1"/>
      <c r="B305" s="2"/>
      <c r="C305" s="2"/>
      <c r="D305" s="2"/>
      <c r="E305" s="2"/>
      <c r="F305" s="3"/>
      <c r="G305" s="814"/>
      <c r="H305" s="1942"/>
      <c r="I305" s="1734"/>
      <c r="J305" s="1969"/>
      <c r="K305" s="48"/>
      <c r="L305" s="48"/>
      <c r="M305" s="48"/>
      <c r="N305" s="48"/>
      <c r="O305" s="48"/>
      <c r="P305" s="48"/>
      <c r="Q305" s="48"/>
      <c r="R305" s="48"/>
      <c r="S305" s="48"/>
      <c r="T305" s="48"/>
      <c r="U305" s="48"/>
      <c r="V305" s="48"/>
      <c r="W305" s="48"/>
      <c r="X305" s="48"/>
      <c r="Y305" s="48"/>
      <c r="Z305" s="48"/>
    </row>
    <row r="306" spans="1:26" ht="15.75" customHeight="1">
      <c r="A306" s="1"/>
      <c r="B306" s="2"/>
      <c r="C306" s="2"/>
      <c r="D306" s="2"/>
      <c r="E306" s="2"/>
      <c r="F306" s="3"/>
      <c r="G306" s="814"/>
      <c r="H306" s="1942"/>
      <c r="I306" s="1734"/>
      <c r="J306" s="1969"/>
      <c r="K306" s="48"/>
      <c r="L306" s="48"/>
      <c r="M306" s="48"/>
      <c r="N306" s="48"/>
      <c r="O306" s="48"/>
      <c r="P306" s="48"/>
      <c r="Q306" s="48"/>
      <c r="R306" s="48"/>
      <c r="S306" s="48"/>
      <c r="T306" s="48"/>
      <c r="U306" s="48"/>
      <c r="V306" s="48"/>
      <c r="W306" s="48"/>
      <c r="X306" s="48"/>
      <c r="Y306" s="48"/>
      <c r="Z306" s="48"/>
    </row>
    <row r="307" spans="1:26" ht="15.75" customHeight="1">
      <c r="A307" s="1"/>
      <c r="B307" s="2"/>
      <c r="C307" s="2"/>
      <c r="D307" s="2"/>
      <c r="E307" s="2"/>
      <c r="F307" s="3"/>
      <c r="G307" s="814"/>
      <c r="H307" s="1942"/>
      <c r="I307" s="1734"/>
      <c r="J307" s="1969"/>
      <c r="K307" s="48"/>
      <c r="L307" s="48"/>
      <c r="M307" s="48"/>
      <c r="N307" s="48"/>
      <c r="O307" s="48"/>
      <c r="P307" s="48"/>
      <c r="Q307" s="48"/>
      <c r="R307" s="48"/>
      <c r="S307" s="48"/>
      <c r="T307" s="48"/>
      <c r="U307" s="48"/>
      <c r="V307" s="48"/>
      <c r="W307" s="48"/>
      <c r="X307" s="48"/>
      <c r="Y307" s="48"/>
      <c r="Z307" s="48"/>
    </row>
    <row r="308" spans="1:26" ht="15.75" customHeight="1">
      <c r="A308" s="1"/>
      <c r="B308" s="2"/>
      <c r="C308" s="2"/>
      <c r="D308" s="2"/>
      <c r="E308" s="2"/>
      <c r="F308" s="3"/>
      <c r="G308" s="814"/>
      <c r="H308" s="1942"/>
      <c r="I308" s="1734"/>
      <c r="J308" s="1969"/>
      <c r="K308" s="48"/>
      <c r="L308" s="48"/>
      <c r="M308" s="48"/>
      <c r="N308" s="48"/>
      <c r="O308" s="48"/>
      <c r="P308" s="48"/>
      <c r="Q308" s="48"/>
      <c r="R308" s="48"/>
      <c r="S308" s="48"/>
      <c r="T308" s="48"/>
      <c r="U308" s="48"/>
      <c r="V308" s="48"/>
      <c r="W308" s="48"/>
      <c r="X308" s="48"/>
      <c r="Y308" s="48"/>
      <c r="Z308" s="48"/>
    </row>
    <row r="309" spans="1:26" ht="15.75" customHeight="1">
      <c r="A309" s="1"/>
      <c r="B309" s="2"/>
      <c r="C309" s="2"/>
      <c r="D309" s="2"/>
      <c r="E309" s="2"/>
      <c r="F309" s="3"/>
      <c r="G309" s="814"/>
      <c r="H309" s="1942"/>
      <c r="I309" s="1734"/>
      <c r="J309" s="1969"/>
      <c r="K309" s="48"/>
      <c r="L309" s="48"/>
      <c r="M309" s="48"/>
      <c r="N309" s="48"/>
      <c r="O309" s="48"/>
      <c r="P309" s="48"/>
      <c r="Q309" s="48"/>
      <c r="R309" s="48"/>
      <c r="S309" s="48"/>
      <c r="T309" s="48"/>
      <c r="U309" s="48"/>
      <c r="V309" s="48"/>
      <c r="W309" s="48"/>
      <c r="X309" s="48"/>
      <c r="Y309" s="48"/>
      <c r="Z309" s="48"/>
    </row>
    <row r="310" spans="1:26" ht="15.75" customHeight="1">
      <c r="A310" s="1"/>
      <c r="B310" s="2"/>
      <c r="C310" s="2"/>
      <c r="D310" s="2"/>
      <c r="E310" s="2"/>
      <c r="F310" s="3"/>
      <c r="G310" s="814"/>
      <c r="H310" s="1942"/>
      <c r="I310" s="1734"/>
      <c r="J310" s="1969"/>
      <c r="K310" s="48"/>
      <c r="L310" s="48"/>
      <c r="M310" s="48"/>
      <c r="N310" s="48"/>
      <c r="O310" s="48"/>
      <c r="P310" s="48"/>
      <c r="Q310" s="48"/>
      <c r="R310" s="48"/>
      <c r="S310" s="48"/>
      <c r="T310" s="48"/>
      <c r="U310" s="48"/>
      <c r="V310" s="48"/>
      <c r="W310" s="48"/>
      <c r="X310" s="48"/>
      <c r="Y310" s="48"/>
      <c r="Z310" s="48"/>
    </row>
    <row r="311" spans="1:26" ht="15.75" customHeight="1">
      <c r="A311" s="1"/>
      <c r="B311" s="2"/>
      <c r="C311" s="2"/>
      <c r="D311" s="2"/>
      <c r="E311" s="2"/>
      <c r="F311" s="3"/>
      <c r="G311" s="814"/>
      <c r="H311" s="1942"/>
      <c r="I311" s="1734"/>
      <c r="J311" s="1969"/>
      <c r="K311" s="48"/>
      <c r="L311" s="48"/>
      <c r="M311" s="48"/>
      <c r="N311" s="48"/>
      <c r="O311" s="48"/>
      <c r="P311" s="48"/>
      <c r="Q311" s="48"/>
      <c r="R311" s="48"/>
      <c r="S311" s="48"/>
      <c r="T311" s="48"/>
      <c r="U311" s="48"/>
      <c r="V311" s="48"/>
      <c r="W311" s="48"/>
      <c r="X311" s="48"/>
      <c r="Y311" s="48"/>
      <c r="Z311" s="48"/>
    </row>
    <row r="312" spans="1:26" ht="15.75" customHeight="1">
      <c r="A312" s="1"/>
      <c r="B312" s="2"/>
      <c r="C312" s="2"/>
      <c r="D312" s="2"/>
      <c r="E312" s="2"/>
      <c r="F312" s="3"/>
      <c r="G312" s="814"/>
      <c r="H312" s="1942"/>
      <c r="I312" s="1734"/>
      <c r="J312" s="1969"/>
      <c r="K312" s="48"/>
      <c r="L312" s="48"/>
      <c r="M312" s="48"/>
      <c r="N312" s="48"/>
      <c r="O312" s="48"/>
      <c r="P312" s="48"/>
      <c r="Q312" s="48"/>
      <c r="R312" s="48"/>
      <c r="S312" s="48"/>
      <c r="T312" s="48"/>
      <c r="U312" s="48"/>
      <c r="V312" s="48"/>
      <c r="W312" s="48"/>
      <c r="X312" s="48"/>
      <c r="Y312" s="48"/>
      <c r="Z312" s="48"/>
    </row>
    <row r="313" spans="1:26" ht="15.75" customHeight="1">
      <c r="A313" s="1"/>
      <c r="B313" s="2"/>
      <c r="C313" s="2"/>
      <c r="D313" s="2"/>
      <c r="E313" s="2"/>
      <c r="F313" s="3"/>
      <c r="G313" s="814"/>
      <c r="H313" s="1942"/>
      <c r="I313" s="1734"/>
      <c r="J313" s="1969"/>
      <c r="K313" s="48"/>
      <c r="L313" s="48"/>
      <c r="M313" s="48"/>
      <c r="N313" s="48"/>
      <c r="O313" s="48"/>
      <c r="P313" s="48"/>
      <c r="Q313" s="48"/>
      <c r="R313" s="48"/>
      <c r="S313" s="48"/>
      <c r="T313" s="48"/>
      <c r="U313" s="48"/>
      <c r="V313" s="48"/>
      <c r="W313" s="48"/>
      <c r="X313" s="48"/>
      <c r="Y313" s="48"/>
      <c r="Z313" s="48"/>
    </row>
    <row r="314" spans="1:26" ht="15.75" customHeight="1">
      <c r="A314" s="1"/>
      <c r="B314" s="2"/>
      <c r="C314" s="2"/>
      <c r="D314" s="2"/>
      <c r="E314" s="2"/>
      <c r="F314" s="3"/>
      <c r="G314" s="814"/>
      <c r="H314" s="1942"/>
      <c r="I314" s="1734"/>
      <c r="J314" s="1969"/>
      <c r="K314" s="48"/>
      <c r="L314" s="48"/>
      <c r="M314" s="48"/>
      <c r="N314" s="48"/>
      <c r="O314" s="48"/>
      <c r="P314" s="48"/>
      <c r="Q314" s="48"/>
      <c r="R314" s="48"/>
      <c r="S314" s="48"/>
      <c r="T314" s="48"/>
      <c r="U314" s="48"/>
      <c r="V314" s="48"/>
      <c r="W314" s="48"/>
      <c r="X314" s="48"/>
      <c r="Y314" s="48"/>
      <c r="Z314" s="48"/>
    </row>
    <row r="315" spans="1:26" ht="15.75" customHeight="1">
      <c r="A315" s="1"/>
      <c r="B315" s="2"/>
      <c r="C315" s="2"/>
      <c r="D315" s="2"/>
      <c r="E315" s="2"/>
      <c r="F315" s="3"/>
      <c r="G315" s="814"/>
      <c r="H315" s="1942"/>
      <c r="I315" s="1734"/>
      <c r="J315" s="1969"/>
      <c r="K315" s="48"/>
      <c r="L315" s="48"/>
      <c r="M315" s="48"/>
      <c r="N315" s="48"/>
      <c r="O315" s="48"/>
      <c r="P315" s="48"/>
      <c r="Q315" s="48"/>
      <c r="R315" s="48"/>
      <c r="S315" s="48"/>
      <c r="T315" s="48"/>
      <c r="U315" s="48"/>
      <c r="V315" s="48"/>
      <c r="W315" s="48"/>
      <c r="X315" s="48"/>
      <c r="Y315" s="48"/>
      <c r="Z315" s="48"/>
    </row>
    <row r="316" spans="1:26" ht="15.75" customHeight="1">
      <c r="A316" s="1"/>
      <c r="B316" s="2"/>
      <c r="C316" s="2"/>
      <c r="D316" s="2"/>
      <c r="E316" s="2"/>
      <c r="F316" s="3"/>
      <c r="G316" s="814"/>
      <c r="H316" s="1942"/>
      <c r="I316" s="1734"/>
      <c r="J316" s="1969"/>
      <c r="K316" s="48"/>
      <c r="L316" s="48"/>
      <c r="M316" s="48"/>
      <c r="N316" s="48"/>
      <c r="O316" s="48"/>
      <c r="P316" s="48"/>
      <c r="Q316" s="48"/>
      <c r="R316" s="48"/>
      <c r="S316" s="48"/>
      <c r="T316" s="48"/>
      <c r="U316" s="48"/>
      <c r="V316" s="48"/>
      <c r="W316" s="48"/>
      <c r="X316" s="48"/>
      <c r="Y316" s="48"/>
      <c r="Z316" s="48"/>
    </row>
    <row r="317" spans="1:26" ht="15.75" customHeight="1">
      <c r="A317" s="1"/>
      <c r="B317" s="2"/>
      <c r="C317" s="2"/>
      <c r="D317" s="2"/>
      <c r="E317" s="2"/>
      <c r="F317" s="3"/>
      <c r="G317" s="814"/>
      <c r="H317" s="1942"/>
      <c r="I317" s="1734"/>
      <c r="J317" s="1969"/>
      <c r="K317" s="48"/>
      <c r="L317" s="48"/>
      <c r="M317" s="48"/>
      <c r="N317" s="48"/>
      <c r="O317" s="48"/>
      <c r="P317" s="48"/>
      <c r="Q317" s="48"/>
      <c r="R317" s="48"/>
      <c r="S317" s="48"/>
      <c r="T317" s="48"/>
      <c r="U317" s="48"/>
      <c r="V317" s="48"/>
      <c r="W317" s="48"/>
      <c r="X317" s="48"/>
      <c r="Y317" s="48"/>
      <c r="Z317" s="48"/>
    </row>
    <row r="318" spans="1:26" ht="15.75" customHeight="1">
      <c r="A318" s="1"/>
      <c r="B318" s="2"/>
      <c r="C318" s="2"/>
      <c r="D318" s="2"/>
      <c r="E318" s="2"/>
      <c r="F318" s="3"/>
      <c r="G318" s="814"/>
      <c r="H318" s="1942"/>
      <c r="I318" s="1734"/>
      <c r="J318" s="1969"/>
      <c r="K318" s="48"/>
      <c r="L318" s="48"/>
      <c r="M318" s="48"/>
      <c r="N318" s="48"/>
      <c r="O318" s="48"/>
      <c r="P318" s="48"/>
      <c r="Q318" s="48"/>
      <c r="R318" s="48"/>
      <c r="S318" s="48"/>
      <c r="T318" s="48"/>
      <c r="U318" s="48"/>
      <c r="V318" s="48"/>
      <c r="W318" s="48"/>
      <c r="X318" s="48"/>
      <c r="Y318" s="48"/>
      <c r="Z318" s="48"/>
    </row>
    <row r="319" spans="1:26" ht="15.75" customHeight="1">
      <c r="A319" s="1"/>
      <c r="B319" s="2"/>
      <c r="C319" s="2"/>
      <c r="D319" s="2"/>
      <c r="E319" s="2"/>
      <c r="F319" s="3"/>
      <c r="G319" s="814"/>
      <c r="H319" s="1942"/>
      <c r="I319" s="1734"/>
      <c r="J319" s="1969"/>
      <c r="K319" s="48"/>
      <c r="L319" s="48"/>
      <c r="M319" s="48"/>
      <c r="N319" s="48"/>
      <c r="O319" s="48"/>
      <c r="P319" s="48"/>
      <c r="Q319" s="48"/>
      <c r="R319" s="48"/>
      <c r="S319" s="48"/>
      <c r="T319" s="48"/>
      <c r="U319" s="48"/>
      <c r="V319" s="48"/>
      <c r="W319" s="48"/>
      <c r="X319" s="48"/>
      <c r="Y319" s="48"/>
      <c r="Z319" s="48"/>
    </row>
    <row r="320" spans="1:26" ht="15.75" customHeight="1">
      <c r="A320" s="1"/>
      <c r="B320" s="2"/>
      <c r="C320" s="2"/>
      <c r="D320" s="2"/>
      <c r="E320" s="2"/>
      <c r="F320" s="3"/>
      <c r="G320" s="814"/>
      <c r="H320" s="1942"/>
      <c r="I320" s="1734"/>
      <c r="J320" s="1969"/>
      <c r="K320" s="48"/>
      <c r="L320" s="48"/>
      <c r="M320" s="48"/>
      <c r="N320" s="48"/>
      <c r="O320" s="48"/>
      <c r="P320" s="48"/>
      <c r="Q320" s="48"/>
      <c r="R320" s="48"/>
      <c r="S320" s="48"/>
      <c r="T320" s="48"/>
      <c r="U320" s="48"/>
      <c r="V320" s="48"/>
      <c r="W320" s="48"/>
      <c r="X320" s="48"/>
      <c r="Y320" s="48"/>
      <c r="Z320" s="48"/>
    </row>
    <row r="321" spans="1:26" ht="15.75" customHeight="1">
      <c r="A321" s="1"/>
      <c r="B321" s="2"/>
      <c r="C321" s="2"/>
      <c r="D321" s="2"/>
      <c r="E321" s="2"/>
      <c r="F321" s="3"/>
      <c r="G321" s="814"/>
      <c r="H321" s="1942"/>
      <c r="I321" s="1734"/>
      <c r="J321" s="1969"/>
      <c r="K321" s="48"/>
      <c r="L321" s="48"/>
      <c r="M321" s="48"/>
      <c r="N321" s="48"/>
      <c r="O321" s="48"/>
      <c r="P321" s="48"/>
      <c r="Q321" s="48"/>
      <c r="R321" s="48"/>
      <c r="S321" s="48"/>
      <c r="T321" s="48"/>
      <c r="U321" s="48"/>
      <c r="V321" s="48"/>
      <c r="W321" s="48"/>
      <c r="X321" s="48"/>
      <c r="Y321" s="48"/>
      <c r="Z321" s="48"/>
    </row>
    <row r="322" spans="1:26" ht="15.75" customHeight="1">
      <c r="A322" s="1"/>
      <c r="B322" s="2"/>
      <c r="C322" s="2"/>
      <c r="D322" s="2"/>
      <c r="E322" s="2"/>
      <c r="F322" s="3"/>
      <c r="G322" s="814"/>
      <c r="H322" s="1942"/>
      <c r="I322" s="1734"/>
      <c r="J322" s="1969"/>
      <c r="K322" s="48"/>
      <c r="L322" s="48"/>
      <c r="M322" s="48"/>
      <c r="N322" s="48"/>
      <c r="O322" s="48"/>
      <c r="P322" s="48"/>
      <c r="Q322" s="48"/>
      <c r="R322" s="48"/>
      <c r="S322" s="48"/>
      <c r="T322" s="48"/>
      <c r="U322" s="48"/>
      <c r="V322" s="48"/>
      <c r="W322" s="48"/>
      <c r="X322" s="48"/>
      <c r="Y322" s="48"/>
      <c r="Z322" s="48"/>
    </row>
    <row r="323" spans="1:26" ht="15.75" customHeight="1">
      <c r="A323" s="1"/>
      <c r="B323" s="2"/>
      <c r="C323" s="2"/>
      <c r="D323" s="2"/>
      <c r="E323" s="2"/>
      <c r="F323" s="3"/>
      <c r="G323" s="814"/>
      <c r="H323" s="1942"/>
      <c r="I323" s="1734"/>
      <c r="J323" s="1969"/>
      <c r="K323" s="48"/>
      <c r="L323" s="48"/>
      <c r="M323" s="48"/>
      <c r="N323" s="48"/>
      <c r="O323" s="48"/>
      <c r="P323" s="48"/>
      <c r="Q323" s="48"/>
      <c r="R323" s="48"/>
      <c r="S323" s="48"/>
      <c r="T323" s="48"/>
      <c r="U323" s="48"/>
      <c r="V323" s="48"/>
      <c r="W323" s="48"/>
      <c r="X323" s="48"/>
      <c r="Y323" s="48"/>
      <c r="Z323" s="48"/>
    </row>
    <row r="324" spans="1:26" ht="15.75" customHeight="1">
      <c r="A324" s="1"/>
      <c r="B324" s="2"/>
      <c r="C324" s="2"/>
      <c r="D324" s="2"/>
      <c r="E324" s="2"/>
      <c r="F324" s="3"/>
      <c r="G324" s="814"/>
      <c r="H324" s="1942"/>
      <c r="I324" s="1734"/>
      <c r="J324" s="1969"/>
      <c r="K324" s="48"/>
      <c r="L324" s="48"/>
      <c r="M324" s="48"/>
      <c r="N324" s="48"/>
      <c r="O324" s="48"/>
      <c r="P324" s="48"/>
      <c r="Q324" s="48"/>
      <c r="R324" s="48"/>
      <c r="S324" s="48"/>
      <c r="T324" s="48"/>
      <c r="U324" s="48"/>
      <c r="V324" s="48"/>
      <c r="W324" s="48"/>
      <c r="X324" s="48"/>
      <c r="Y324" s="48"/>
      <c r="Z324" s="48"/>
    </row>
    <row r="325" spans="1:26" ht="15.75" customHeight="1">
      <c r="A325" s="1"/>
      <c r="B325" s="2"/>
      <c r="C325" s="2"/>
      <c r="D325" s="2"/>
      <c r="E325" s="2"/>
      <c r="F325" s="3"/>
      <c r="G325" s="814"/>
      <c r="H325" s="1942"/>
      <c r="I325" s="1734"/>
      <c r="J325" s="1969"/>
      <c r="K325" s="48"/>
      <c r="L325" s="48"/>
      <c r="M325" s="48"/>
      <c r="N325" s="48"/>
      <c r="O325" s="48"/>
      <c r="P325" s="48"/>
      <c r="Q325" s="48"/>
      <c r="R325" s="48"/>
      <c r="S325" s="48"/>
      <c r="T325" s="48"/>
      <c r="U325" s="48"/>
      <c r="V325" s="48"/>
      <c r="W325" s="48"/>
      <c r="X325" s="48"/>
      <c r="Y325" s="48"/>
      <c r="Z325" s="48"/>
    </row>
    <row r="326" spans="1:26" ht="15.75" customHeight="1">
      <c r="A326" s="1"/>
      <c r="B326" s="2"/>
      <c r="C326" s="2"/>
      <c r="D326" s="2"/>
      <c r="E326" s="2"/>
      <c r="F326" s="3"/>
      <c r="G326" s="814"/>
      <c r="H326" s="1942"/>
      <c r="I326" s="1734"/>
      <c r="J326" s="1969"/>
      <c r="K326" s="48"/>
      <c r="L326" s="48"/>
      <c r="M326" s="48"/>
      <c r="N326" s="48"/>
      <c r="O326" s="48"/>
      <c r="P326" s="48"/>
      <c r="Q326" s="48"/>
      <c r="R326" s="48"/>
      <c r="S326" s="48"/>
      <c r="T326" s="48"/>
      <c r="U326" s="48"/>
      <c r="V326" s="48"/>
      <c r="W326" s="48"/>
      <c r="X326" s="48"/>
      <c r="Y326" s="48"/>
      <c r="Z326" s="48"/>
    </row>
    <row r="327" spans="1:26" ht="15.75" customHeight="1">
      <c r="A327" s="1"/>
      <c r="B327" s="2"/>
      <c r="C327" s="2"/>
      <c r="D327" s="2"/>
      <c r="E327" s="2"/>
      <c r="F327" s="3"/>
      <c r="G327" s="814"/>
      <c r="H327" s="1942"/>
      <c r="I327" s="1734"/>
      <c r="J327" s="1969"/>
      <c r="K327" s="48"/>
      <c r="L327" s="48"/>
      <c r="M327" s="48"/>
      <c r="N327" s="48"/>
      <c r="O327" s="48"/>
      <c r="P327" s="48"/>
      <c r="Q327" s="48"/>
      <c r="R327" s="48"/>
      <c r="S327" s="48"/>
      <c r="T327" s="48"/>
      <c r="U327" s="48"/>
      <c r="V327" s="48"/>
      <c r="W327" s="48"/>
      <c r="X327" s="48"/>
      <c r="Y327" s="48"/>
      <c r="Z327" s="48"/>
    </row>
    <row r="328" spans="1:26" ht="15.75" customHeight="1">
      <c r="A328" s="1"/>
      <c r="B328" s="2"/>
      <c r="C328" s="2"/>
      <c r="D328" s="2"/>
      <c r="E328" s="2"/>
      <c r="F328" s="3"/>
      <c r="G328" s="814"/>
      <c r="H328" s="1942"/>
      <c r="I328" s="1734"/>
      <c r="J328" s="1969"/>
      <c r="K328" s="48"/>
      <c r="L328" s="48"/>
      <c r="M328" s="48"/>
      <c r="N328" s="48"/>
      <c r="O328" s="48"/>
      <c r="P328" s="48"/>
      <c r="Q328" s="48"/>
      <c r="R328" s="48"/>
      <c r="S328" s="48"/>
      <c r="T328" s="48"/>
      <c r="U328" s="48"/>
      <c r="V328" s="48"/>
      <c r="W328" s="48"/>
      <c r="X328" s="48"/>
      <c r="Y328" s="48"/>
      <c r="Z328" s="48"/>
    </row>
    <row r="329" spans="1:26" ht="15.75" customHeight="1">
      <c r="A329" s="1"/>
      <c r="B329" s="2"/>
      <c r="C329" s="2"/>
      <c r="D329" s="2"/>
      <c r="E329" s="2"/>
      <c r="F329" s="3"/>
      <c r="G329" s="814"/>
      <c r="H329" s="1942"/>
      <c r="I329" s="1734"/>
      <c r="J329" s="1969"/>
      <c r="K329" s="48"/>
      <c r="L329" s="48"/>
      <c r="M329" s="48"/>
      <c r="N329" s="48"/>
      <c r="O329" s="48"/>
      <c r="P329" s="48"/>
      <c r="Q329" s="48"/>
      <c r="R329" s="48"/>
      <c r="S329" s="48"/>
      <c r="T329" s="48"/>
      <c r="U329" s="48"/>
      <c r="V329" s="48"/>
      <c r="W329" s="48"/>
      <c r="X329" s="48"/>
      <c r="Y329" s="48"/>
      <c r="Z329" s="48"/>
    </row>
    <row r="330" spans="1:26" ht="15.75" customHeight="1">
      <c r="A330" s="1"/>
      <c r="B330" s="2"/>
      <c r="C330" s="2"/>
      <c r="D330" s="2"/>
      <c r="E330" s="2"/>
      <c r="F330" s="3"/>
      <c r="G330" s="814"/>
      <c r="H330" s="1942"/>
      <c r="I330" s="1734"/>
      <c r="J330" s="1969"/>
      <c r="K330" s="48"/>
      <c r="L330" s="48"/>
      <c r="M330" s="48"/>
      <c r="N330" s="48"/>
      <c r="O330" s="48"/>
      <c r="P330" s="48"/>
      <c r="Q330" s="48"/>
      <c r="R330" s="48"/>
      <c r="S330" s="48"/>
      <c r="T330" s="48"/>
      <c r="U330" s="48"/>
      <c r="V330" s="48"/>
      <c r="W330" s="48"/>
      <c r="X330" s="48"/>
      <c r="Y330" s="48"/>
      <c r="Z330" s="48"/>
    </row>
    <row r="331" spans="1:26" ht="15.75" customHeight="1">
      <c r="A331" s="1"/>
      <c r="B331" s="2"/>
      <c r="C331" s="2"/>
      <c r="D331" s="2"/>
      <c r="E331" s="2"/>
      <c r="F331" s="3"/>
      <c r="G331" s="814"/>
      <c r="H331" s="1942"/>
      <c r="I331" s="1734"/>
      <c r="J331" s="1969"/>
      <c r="K331" s="48"/>
      <c r="L331" s="48"/>
      <c r="M331" s="48"/>
      <c r="N331" s="48"/>
      <c r="O331" s="48"/>
      <c r="P331" s="48"/>
      <c r="Q331" s="48"/>
      <c r="R331" s="48"/>
      <c r="S331" s="48"/>
      <c r="T331" s="48"/>
      <c r="U331" s="48"/>
      <c r="V331" s="48"/>
      <c r="W331" s="48"/>
      <c r="X331" s="48"/>
      <c r="Y331" s="48"/>
      <c r="Z331" s="48"/>
    </row>
    <row r="332" spans="1:26" ht="15.75" customHeight="1">
      <c r="A332" s="1"/>
      <c r="B332" s="2"/>
      <c r="C332" s="2"/>
      <c r="D332" s="2"/>
      <c r="E332" s="2"/>
      <c r="F332" s="3"/>
      <c r="G332" s="814"/>
      <c r="H332" s="1942"/>
      <c r="I332" s="1734"/>
      <c r="J332" s="1969"/>
      <c r="K332" s="48"/>
      <c r="L332" s="48"/>
      <c r="M332" s="48"/>
      <c r="N332" s="48"/>
      <c r="O332" s="48"/>
      <c r="P332" s="48"/>
      <c r="Q332" s="48"/>
      <c r="R332" s="48"/>
      <c r="S332" s="48"/>
      <c r="T332" s="48"/>
      <c r="U332" s="48"/>
      <c r="V332" s="48"/>
      <c r="W332" s="48"/>
      <c r="X332" s="48"/>
      <c r="Y332" s="48"/>
      <c r="Z332" s="48"/>
    </row>
    <row r="333" spans="1:26" ht="15.75" customHeight="1">
      <c r="A333" s="1"/>
      <c r="B333" s="2"/>
      <c r="C333" s="2"/>
      <c r="D333" s="2"/>
      <c r="E333" s="2"/>
      <c r="F333" s="3"/>
      <c r="G333" s="814"/>
      <c r="H333" s="1942"/>
      <c r="I333" s="1734"/>
      <c r="J333" s="1969"/>
      <c r="K333" s="48"/>
      <c r="L333" s="48"/>
      <c r="M333" s="48"/>
      <c r="N333" s="48"/>
      <c r="O333" s="48"/>
      <c r="P333" s="48"/>
      <c r="Q333" s="48"/>
      <c r="R333" s="48"/>
      <c r="S333" s="48"/>
      <c r="T333" s="48"/>
      <c r="U333" s="48"/>
      <c r="V333" s="48"/>
      <c r="W333" s="48"/>
      <c r="X333" s="48"/>
      <c r="Y333" s="48"/>
      <c r="Z333" s="48"/>
    </row>
    <row r="334" spans="1:26" ht="15.75" customHeight="1">
      <c r="A334" s="1"/>
      <c r="B334" s="2"/>
      <c r="C334" s="2"/>
      <c r="D334" s="2"/>
      <c r="E334" s="2"/>
      <c r="F334" s="3"/>
      <c r="G334" s="814"/>
      <c r="H334" s="1942"/>
      <c r="I334" s="1734"/>
      <c r="J334" s="1969"/>
      <c r="K334" s="48"/>
      <c r="L334" s="48"/>
      <c r="M334" s="48"/>
      <c r="N334" s="48"/>
      <c r="O334" s="48"/>
      <c r="P334" s="48"/>
      <c r="Q334" s="48"/>
      <c r="R334" s="48"/>
      <c r="S334" s="48"/>
      <c r="T334" s="48"/>
      <c r="U334" s="48"/>
      <c r="V334" s="48"/>
      <c r="W334" s="48"/>
      <c r="X334" s="48"/>
      <c r="Y334" s="48"/>
      <c r="Z334" s="48"/>
    </row>
    <row r="335" spans="1:26" ht="15.75" customHeight="1">
      <c r="A335" s="1"/>
      <c r="B335" s="2"/>
      <c r="C335" s="2"/>
      <c r="D335" s="2"/>
      <c r="E335" s="2"/>
      <c r="F335" s="3"/>
      <c r="G335" s="814"/>
      <c r="H335" s="1942"/>
      <c r="I335" s="1734"/>
      <c r="J335" s="1969"/>
      <c r="K335" s="48"/>
      <c r="L335" s="48"/>
      <c r="M335" s="48"/>
      <c r="N335" s="48"/>
      <c r="O335" s="48"/>
      <c r="P335" s="48"/>
      <c r="Q335" s="48"/>
      <c r="R335" s="48"/>
      <c r="S335" s="48"/>
      <c r="T335" s="48"/>
      <c r="U335" s="48"/>
      <c r="V335" s="48"/>
      <c r="W335" s="48"/>
      <c r="X335" s="48"/>
      <c r="Y335" s="48"/>
      <c r="Z335" s="48"/>
    </row>
    <row r="336" spans="1:26" ht="15.75" customHeight="1">
      <c r="A336" s="1"/>
      <c r="B336" s="2"/>
      <c r="C336" s="2"/>
      <c r="D336" s="2"/>
      <c r="E336" s="2"/>
      <c r="F336" s="3"/>
      <c r="G336" s="814"/>
      <c r="H336" s="1942"/>
      <c r="I336" s="1734"/>
      <c r="J336" s="1969"/>
      <c r="K336" s="48"/>
      <c r="L336" s="48"/>
      <c r="M336" s="48"/>
      <c r="N336" s="48"/>
      <c r="O336" s="48"/>
      <c r="P336" s="48"/>
      <c r="Q336" s="48"/>
      <c r="R336" s="48"/>
      <c r="S336" s="48"/>
      <c r="T336" s="48"/>
      <c r="U336" s="48"/>
      <c r="V336" s="48"/>
      <c r="W336" s="48"/>
      <c r="X336" s="48"/>
      <c r="Y336" s="48"/>
      <c r="Z336" s="48"/>
    </row>
    <row r="337" spans="1:26" ht="15.75" customHeight="1">
      <c r="A337" s="1"/>
      <c r="B337" s="2"/>
      <c r="C337" s="2"/>
      <c r="D337" s="2"/>
      <c r="E337" s="2"/>
      <c r="F337" s="3"/>
      <c r="G337" s="814"/>
      <c r="H337" s="1942"/>
      <c r="I337" s="1734"/>
      <c r="J337" s="1969"/>
      <c r="K337" s="48"/>
      <c r="L337" s="48"/>
      <c r="M337" s="48"/>
      <c r="N337" s="48"/>
      <c r="O337" s="48"/>
      <c r="P337" s="48"/>
      <c r="Q337" s="48"/>
      <c r="R337" s="48"/>
      <c r="S337" s="48"/>
      <c r="T337" s="48"/>
      <c r="U337" s="48"/>
      <c r="V337" s="48"/>
      <c r="W337" s="48"/>
      <c r="X337" s="48"/>
      <c r="Y337" s="48"/>
      <c r="Z337" s="48"/>
    </row>
    <row r="338" spans="1:26" ht="15.75" customHeight="1">
      <c r="A338" s="1"/>
      <c r="B338" s="2"/>
      <c r="C338" s="2"/>
      <c r="D338" s="2"/>
      <c r="E338" s="2"/>
      <c r="F338" s="3"/>
      <c r="G338" s="814"/>
      <c r="H338" s="1942"/>
      <c r="I338" s="1734"/>
      <c r="J338" s="1969"/>
      <c r="K338" s="48"/>
      <c r="L338" s="48"/>
      <c r="M338" s="48"/>
      <c r="N338" s="48"/>
      <c r="O338" s="48"/>
      <c r="P338" s="48"/>
      <c r="Q338" s="48"/>
      <c r="R338" s="48"/>
      <c r="S338" s="48"/>
      <c r="T338" s="48"/>
      <c r="U338" s="48"/>
      <c r="V338" s="48"/>
      <c r="W338" s="48"/>
      <c r="X338" s="48"/>
      <c r="Y338" s="48"/>
      <c r="Z338" s="48"/>
    </row>
    <row r="339" spans="1:26" ht="15.75" customHeight="1">
      <c r="A339" s="1"/>
      <c r="B339" s="2"/>
      <c r="C339" s="2"/>
      <c r="D339" s="2"/>
      <c r="E339" s="2"/>
      <c r="F339" s="3"/>
      <c r="G339" s="814"/>
      <c r="H339" s="1942"/>
      <c r="I339" s="1734"/>
      <c r="J339" s="1969"/>
      <c r="K339" s="48"/>
      <c r="L339" s="48"/>
      <c r="M339" s="48"/>
      <c r="N339" s="48"/>
      <c r="O339" s="48"/>
      <c r="P339" s="48"/>
      <c r="Q339" s="48"/>
      <c r="R339" s="48"/>
      <c r="S339" s="48"/>
      <c r="T339" s="48"/>
      <c r="U339" s="48"/>
      <c r="V339" s="48"/>
      <c r="W339" s="48"/>
      <c r="X339" s="48"/>
      <c r="Y339" s="48"/>
      <c r="Z339" s="48"/>
    </row>
    <row r="340" spans="1:26" ht="15.75" customHeight="1">
      <c r="A340" s="1"/>
      <c r="B340" s="2"/>
      <c r="C340" s="2"/>
      <c r="D340" s="2"/>
      <c r="E340" s="2"/>
      <c r="F340" s="3"/>
      <c r="G340" s="814"/>
      <c r="H340" s="1942"/>
      <c r="I340" s="1734"/>
      <c r="J340" s="1969"/>
      <c r="K340" s="48"/>
      <c r="L340" s="48"/>
      <c r="M340" s="48"/>
      <c r="N340" s="48"/>
      <c r="O340" s="48"/>
      <c r="P340" s="48"/>
      <c r="Q340" s="48"/>
      <c r="R340" s="48"/>
      <c r="S340" s="48"/>
      <c r="T340" s="48"/>
      <c r="U340" s="48"/>
      <c r="V340" s="48"/>
      <c r="W340" s="48"/>
      <c r="X340" s="48"/>
      <c r="Y340" s="48"/>
      <c r="Z340" s="48"/>
    </row>
    <row r="341" spans="1:26" ht="15.75" customHeight="1">
      <c r="A341" s="1"/>
      <c r="B341" s="2"/>
      <c r="C341" s="2"/>
      <c r="D341" s="2"/>
      <c r="E341" s="2"/>
      <c r="F341" s="3"/>
      <c r="G341" s="814"/>
      <c r="H341" s="1942"/>
      <c r="I341" s="1734"/>
      <c r="J341" s="1969"/>
      <c r="K341" s="48"/>
      <c r="L341" s="48"/>
      <c r="M341" s="48"/>
      <c r="N341" s="48"/>
      <c r="O341" s="48"/>
      <c r="P341" s="48"/>
      <c r="Q341" s="48"/>
      <c r="R341" s="48"/>
      <c r="S341" s="48"/>
      <c r="T341" s="48"/>
      <c r="U341" s="48"/>
      <c r="V341" s="48"/>
      <c r="W341" s="48"/>
      <c r="X341" s="48"/>
      <c r="Y341" s="48"/>
      <c r="Z341" s="48"/>
    </row>
    <row r="342" spans="1:26" ht="15.75" customHeight="1">
      <c r="A342" s="1"/>
      <c r="B342" s="2"/>
      <c r="C342" s="2"/>
      <c r="D342" s="2"/>
      <c r="E342" s="2"/>
      <c r="F342" s="3"/>
      <c r="G342" s="814"/>
      <c r="H342" s="1942"/>
      <c r="I342" s="1734"/>
      <c r="J342" s="1969"/>
      <c r="K342" s="48"/>
      <c r="L342" s="48"/>
      <c r="M342" s="48"/>
      <c r="N342" s="48"/>
      <c r="O342" s="48"/>
      <c r="P342" s="48"/>
      <c r="Q342" s="48"/>
      <c r="R342" s="48"/>
      <c r="S342" s="48"/>
      <c r="T342" s="48"/>
      <c r="U342" s="48"/>
      <c r="V342" s="48"/>
      <c r="W342" s="48"/>
      <c r="X342" s="48"/>
      <c r="Y342" s="48"/>
      <c r="Z342" s="48"/>
    </row>
    <row r="343" spans="1:26" ht="15.75" customHeight="1">
      <c r="A343" s="1"/>
      <c r="B343" s="2"/>
      <c r="C343" s="2"/>
      <c r="D343" s="2"/>
      <c r="E343" s="2"/>
      <c r="F343" s="3"/>
      <c r="G343" s="814"/>
      <c r="H343" s="1942"/>
      <c r="I343" s="1734"/>
      <c r="J343" s="1969"/>
      <c r="K343" s="48"/>
      <c r="L343" s="48"/>
      <c r="M343" s="48"/>
      <c r="N343" s="48"/>
      <c r="O343" s="48"/>
      <c r="P343" s="48"/>
      <c r="Q343" s="48"/>
      <c r="R343" s="48"/>
      <c r="S343" s="48"/>
      <c r="T343" s="48"/>
      <c r="U343" s="48"/>
      <c r="V343" s="48"/>
      <c r="W343" s="48"/>
      <c r="X343" s="48"/>
      <c r="Y343" s="48"/>
      <c r="Z343" s="48"/>
    </row>
    <row r="344" spans="1:26" ht="15.75" customHeight="1">
      <c r="A344" s="1"/>
      <c r="B344" s="2"/>
      <c r="C344" s="2"/>
      <c r="D344" s="2"/>
      <c r="E344" s="2"/>
      <c r="F344" s="3"/>
      <c r="G344" s="814"/>
      <c r="H344" s="1942"/>
      <c r="I344" s="1734"/>
      <c r="J344" s="1969"/>
      <c r="K344" s="48"/>
      <c r="L344" s="48"/>
      <c r="M344" s="48"/>
      <c r="N344" s="48"/>
      <c r="O344" s="48"/>
      <c r="P344" s="48"/>
      <c r="Q344" s="48"/>
      <c r="R344" s="48"/>
      <c r="S344" s="48"/>
      <c r="T344" s="48"/>
      <c r="U344" s="48"/>
      <c r="V344" s="48"/>
      <c r="W344" s="48"/>
      <c r="X344" s="48"/>
      <c r="Y344" s="48"/>
      <c r="Z344" s="48"/>
    </row>
    <row r="345" spans="1:26" ht="15.75" customHeight="1">
      <c r="A345" s="1"/>
      <c r="B345" s="2"/>
      <c r="C345" s="2"/>
      <c r="D345" s="2"/>
      <c r="E345" s="2"/>
      <c r="F345" s="3"/>
      <c r="G345" s="814"/>
      <c r="H345" s="1942"/>
      <c r="I345" s="1734"/>
      <c r="J345" s="1969"/>
      <c r="K345" s="48"/>
      <c r="L345" s="48"/>
      <c r="M345" s="48"/>
      <c r="N345" s="48"/>
      <c r="O345" s="48"/>
      <c r="P345" s="48"/>
      <c r="Q345" s="48"/>
      <c r="R345" s="48"/>
      <c r="S345" s="48"/>
      <c r="T345" s="48"/>
      <c r="U345" s="48"/>
      <c r="V345" s="48"/>
      <c r="W345" s="48"/>
      <c r="X345" s="48"/>
      <c r="Y345" s="48"/>
      <c r="Z345" s="48"/>
    </row>
    <row r="346" spans="1:26" ht="15.75" customHeight="1">
      <c r="A346" s="1"/>
      <c r="B346" s="2"/>
      <c r="C346" s="2"/>
      <c r="D346" s="2"/>
      <c r="E346" s="2"/>
      <c r="F346" s="3"/>
      <c r="G346" s="814"/>
      <c r="H346" s="1942"/>
      <c r="I346" s="1734"/>
      <c r="J346" s="1969"/>
      <c r="K346" s="48"/>
      <c r="L346" s="48"/>
      <c r="M346" s="48"/>
      <c r="N346" s="48"/>
      <c r="O346" s="48"/>
      <c r="P346" s="48"/>
      <c r="Q346" s="48"/>
      <c r="R346" s="48"/>
      <c r="S346" s="48"/>
      <c r="T346" s="48"/>
      <c r="U346" s="48"/>
      <c r="V346" s="48"/>
      <c r="W346" s="48"/>
      <c r="X346" s="48"/>
      <c r="Y346" s="48"/>
      <c r="Z346" s="48"/>
    </row>
    <row r="347" spans="1:26" ht="15.75" customHeight="1">
      <c r="A347" s="1"/>
      <c r="B347" s="2"/>
      <c r="C347" s="2"/>
      <c r="D347" s="2"/>
      <c r="E347" s="2"/>
      <c r="F347" s="3"/>
      <c r="G347" s="814"/>
      <c r="H347" s="1942"/>
      <c r="I347" s="1734"/>
      <c r="J347" s="1969"/>
      <c r="K347" s="48"/>
      <c r="L347" s="48"/>
      <c r="M347" s="48"/>
      <c r="N347" s="48"/>
      <c r="O347" s="48"/>
      <c r="P347" s="48"/>
      <c r="Q347" s="48"/>
      <c r="R347" s="48"/>
      <c r="S347" s="48"/>
      <c r="T347" s="48"/>
      <c r="U347" s="48"/>
      <c r="V347" s="48"/>
      <c r="W347" s="48"/>
      <c r="X347" s="48"/>
      <c r="Y347" s="48"/>
      <c r="Z347" s="48"/>
    </row>
    <row r="348" spans="1:26" ht="15.75" customHeight="1">
      <c r="A348" s="1"/>
      <c r="B348" s="2"/>
      <c r="C348" s="2"/>
      <c r="D348" s="2"/>
      <c r="E348" s="2"/>
      <c r="F348" s="3"/>
      <c r="G348" s="814"/>
      <c r="H348" s="1942"/>
      <c r="I348" s="1734"/>
      <c r="J348" s="1969"/>
      <c r="K348" s="48"/>
      <c r="L348" s="48"/>
      <c r="M348" s="48"/>
      <c r="N348" s="48"/>
      <c r="O348" s="48"/>
      <c r="P348" s="48"/>
      <c r="Q348" s="48"/>
      <c r="R348" s="48"/>
      <c r="S348" s="48"/>
      <c r="T348" s="48"/>
      <c r="U348" s="48"/>
      <c r="V348" s="48"/>
      <c r="W348" s="48"/>
      <c r="X348" s="48"/>
      <c r="Y348" s="48"/>
      <c r="Z348" s="48"/>
    </row>
    <row r="349" spans="1:26" ht="15.75" customHeight="1">
      <c r="A349" s="1"/>
      <c r="B349" s="2"/>
      <c r="C349" s="2"/>
      <c r="D349" s="2"/>
      <c r="E349" s="2"/>
      <c r="F349" s="3"/>
      <c r="G349" s="814"/>
      <c r="H349" s="1942"/>
      <c r="I349" s="1734"/>
      <c r="J349" s="1969"/>
      <c r="K349" s="48"/>
      <c r="L349" s="48"/>
      <c r="M349" s="48"/>
      <c r="N349" s="48"/>
      <c r="O349" s="48"/>
      <c r="P349" s="48"/>
      <c r="Q349" s="48"/>
      <c r="R349" s="48"/>
      <c r="S349" s="48"/>
      <c r="T349" s="48"/>
      <c r="U349" s="48"/>
      <c r="V349" s="48"/>
      <c r="W349" s="48"/>
      <c r="X349" s="48"/>
      <c r="Y349" s="48"/>
      <c r="Z349" s="48"/>
    </row>
    <row r="350" spans="1:26" ht="15.75" customHeight="1">
      <c r="A350" s="1"/>
      <c r="B350" s="2"/>
      <c r="C350" s="2"/>
      <c r="D350" s="2"/>
      <c r="E350" s="2"/>
      <c r="F350" s="3"/>
      <c r="G350" s="814"/>
      <c r="H350" s="1942"/>
      <c r="I350" s="1734"/>
      <c r="J350" s="1969"/>
      <c r="K350" s="48"/>
      <c r="L350" s="48"/>
      <c r="M350" s="48"/>
      <c r="N350" s="48"/>
      <c r="O350" s="48"/>
      <c r="P350" s="48"/>
      <c r="Q350" s="48"/>
      <c r="R350" s="48"/>
      <c r="S350" s="48"/>
      <c r="T350" s="48"/>
      <c r="U350" s="48"/>
      <c r="V350" s="48"/>
      <c r="W350" s="48"/>
      <c r="X350" s="48"/>
      <c r="Y350" s="48"/>
      <c r="Z350" s="48"/>
    </row>
    <row r="351" spans="1:26" ht="15.75" customHeight="1">
      <c r="A351" s="1"/>
      <c r="B351" s="2"/>
      <c r="C351" s="2"/>
      <c r="D351" s="2"/>
      <c r="E351" s="2"/>
      <c r="F351" s="3"/>
      <c r="G351" s="814"/>
      <c r="H351" s="1942"/>
      <c r="I351" s="1734"/>
      <c r="J351" s="1969"/>
      <c r="K351" s="48"/>
      <c r="L351" s="48"/>
      <c r="M351" s="48"/>
      <c r="N351" s="48"/>
      <c r="O351" s="48"/>
      <c r="P351" s="48"/>
      <c r="Q351" s="48"/>
      <c r="R351" s="48"/>
      <c r="S351" s="48"/>
      <c r="T351" s="48"/>
      <c r="U351" s="48"/>
      <c r="V351" s="48"/>
      <c r="W351" s="48"/>
      <c r="X351" s="48"/>
      <c r="Y351" s="48"/>
      <c r="Z351" s="48"/>
    </row>
    <row r="352" spans="1:26" ht="15.75" customHeight="1">
      <c r="A352" s="1"/>
      <c r="B352" s="2"/>
      <c r="C352" s="2"/>
      <c r="D352" s="2"/>
      <c r="E352" s="2"/>
      <c r="F352" s="3"/>
      <c r="G352" s="814"/>
      <c r="H352" s="1942"/>
      <c r="I352" s="1734"/>
      <c r="J352" s="1969"/>
      <c r="K352" s="48"/>
      <c r="L352" s="48"/>
      <c r="M352" s="48"/>
      <c r="N352" s="48"/>
      <c r="O352" s="48"/>
      <c r="P352" s="48"/>
      <c r="Q352" s="48"/>
      <c r="R352" s="48"/>
      <c r="S352" s="48"/>
      <c r="T352" s="48"/>
      <c r="U352" s="48"/>
      <c r="V352" s="48"/>
      <c r="W352" s="48"/>
      <c r="X352" s="48"/>
      <c r="Y352" s="48"/>
      <c r="Z352" s="48"/>
    </row>
    <row r="353" spans="1:26" ht="15.75" customHeight="1">
      <c r="A353" s="1"/>
      <c r="B353" s="2"/>
      <c r="C353" s="2"/>
      <c r="D353" s="2"/>
      <c r="E353" s="2"/>
      <c r="F353" s="3"/>
      <c r="G353" s="814"/>
      <c r="H353" s="1942"/>
      <c r="I353" s="1734"/>
      <c r="J353" s="1969"/>
      <c r="K353" s="48"/>
      <c r="L353" s="48"/>
      <c r="M353" s="48"/>
      <c r="N353" s="48"/>
      <c r="O353" s="48"/>
      <c r="P353" s="48"/>
      <c r="Q353" s="48"/>
      <c r="R353" s="48"/>
      <c r="S353" s="48"/>
      <c r="T353" s="48"/>
      <c r="U353" s="48"/>
      <c r="V353" s="48"/>
      <c r="W353" s="48"/>
      <c r="X353" s="48"/>
      <c r="Y353" s="48"/>
      <c r="Z353" s="48"/>
    </row>
    <row r="354" spans="1:26" ht="15.75" customHeight="1">
      <c r="A354" s="1"/>
      <c r="B354" s="2"/>
      <c r="C354" s="2"/>
      <c r="D354" s="2"/>
      <c r="E354" s="2"/>
      <c r="F354" s="3"/>
      <c r="G354" s="814"/>
      <c r="H354" s="1942"/>
      <c r="I354" s="1734"/>
      <c r="J354" s="1969"/>
      <c r="K354" s="48"/>
      <c r="L354" s="48"/>
      <c r="M354" s="48"/>
      <c r="N354" s="48"/>
      <c r="O354" s="48"/>
      <c r="P354" s="48"/>
      <c r="Q354" s="48"/>
      <c r="R354" s="48"/>
      <c r="S354" s="48"/>
      <c r="T354" s="48"/>
      <c r="U354" s="48"/>
      <c r="V354" s="48"/>
      <c r="W354" s="48"/>
      <c r="X354" s="48"/>
      <c r="Y354" s="48"/>
      <c r="Z354" s="48"/>
    </row>
    <row r="355" spans="1:26" ht="15.75" customHeight="1">
      <c r="A355" s="1"/>
      <c r="B355" s="2"/>
      <c r="C355" s="2"/>
      <c r="D355" s="2"/>
      <c r="E355" s="2"/>
      <c r="F355" s="3"/>
      <c r="G355" s="814"/>
      <c r="H355" s="1942"/>
      <c r="I355" s="1734"/>
      <c r="J355" s="1969"/>
      <c r="K355" s="48"/>
      <c r="L355" s="48"/>
      <c r="M355" s="48"/>
      <c r="N355" s="48"/>
      <c r="O355" s="48"/>
      <c r="P355" s="48"/>
      <c r="Q355" s="48"/>
      <c r="R355" s="48"/>
      <c r="S355" s="48"/>
      <c r="T355" s="48"/>
      <c r="U355" s="48"/>
      <c r="V355" s="48"/>
      <c r="W355" s="48"/>
      <c r="X355" s="48"/>
      <c r="Y355" s="48"/>
      <c r="Z355" s="48"/>
    </row>
    <row r="356" spans="1:26" ht="15.75" customHeight="1">
      <c r="A356" s="1"/>
      <c r="B356" s="2"/>
      <c r="C356" s="2"/>
      <c r="D356" s="2"/>
      <c r="E356" s="2"/>
      <c r="F356" s="3"/>
      <c r="G356" s="814"/>
      <c r="H356" s="1942"/>
      <c r="I356" s="1734"/>
      <c r="J356" s="1969"/>
      <c r="K356" s="48"/>
      <c r="L356" s="48"/>
      <c r="M356" s="48"/>
      <c r="N356" s="48"/>
      <c r="O356" s="48"/>
      <c r="P356" s="48"/>
      <c r="Q356" s="48"/>
      <c r="R356" s="48"/>
      <c r="S356" s="48"/>
      <c r="T356" s="48"/>
      <c r="U356" s="48"/>
      <c r="V356" s="48"/>
      <c r="W356" s="48"/>
      <c r="X356" s="48"/>
      <c r="Y356" s="48"/>
      <c r="Z356" s="48"/>
    </row>
    <row r="357" spans="1:26" ht="15.75" customHeight="1">
      <c r="A357" s="1"/>
      <c r="B357" s="2"/>
      <c r="C357" s="2"/>
      <c r="D357" s="2"/>
      <c r="E357" s="2"/>
      <c r="F357" s="3"/>
      <c r="G357" s="814"/>
      <c r="H357" s="1942"/>
      <c r="I357" s="1734"/>
      <c r="J357" s="1969"/>
      <c r="K357" s="48"/>
      <c r="L357" s="48"/>
      <c r="M357" s="48"/>
      <c r="N357" s="48"/>
      <c r="O357" s="48"/>
      <c r="P357" s="48"/>
      <c r="Q357" s="48"/>
      <c r="R357" s="48"/>
      <c r="S357" s="48"/>
      <c r="T357" s="48"/>
      <c r="U357" s="48"/>
      <c r="V357" s="48"/>
      <c r="W357" s="48"/>
      <c r="X357" s="48"/>
      <c r="Y357" s="48"/>
      <c r="Z357" s="48"/>
    </row>
    <row r="358" spans="1:26" ht="15.75" customHeight="1">
      <c r="A358" s="1"/>
      <c r="B358" s="2"/>
      <c r="C358" s="2"/>
      <c r="D358" s="2"/>
      <c r="E358" s="2"/>
      <c r="F358" s="3"/>
      <c r="G358" s="814"/>
      <c r="H358" s="1942"/>
      <c r="I358" s="1734"/>
      <c r="J358" s="1969"/>
      <c r="K358" s="48"/>
      <c r="L358" s="48"/>
      <c r="M358" s="48"/>
      <c r="N358" s="48"/>
      <c r="O358" s="48"/>
      <c r="P358" s="48"/>
      <c r="Q358" s="48"/>
      <c r="R358" s="48"/>
      <c r="S358" s="48"/>
      <c r="T358" s="48"/>
      <c r="U358" s="48"/>
      <c r="V358" s="48"/>
      <c r="W358" s="48"/>
      <c r="X358" s="48"/>
      <c r="Y358" s="48"/>
      <c r="Z358" s="48"/>
    </row>
    <row r="359" spans="1:26" ht="15.75" customHeight="1">
      <c r="A359" s="1"/>
      <c r="B359" s="2"/>
      <c r="C359" s="2"/>
      <c r="D359" s="2"/>
      <c r="E359" s="2"/>
      <c r="F359" s="3"/>
      <c r="G359" s="814"/>
      <c r="H359" s="1942"/>
      <c r="I359" s="1734"/>
      <c r="J359" s="1969"/>
      <c r="K359" s="48"/>
      <c r="L359" s="48"/>
      <c r="M359" s="48"/>
      <c r="N359" s="48"/>
      <c r="O359" s="48"/>
      <c r="P359" s="48"/>
      <c r="Q359" s="48"/>
      <c r="R359" s="48"/>
      <c r="S359" s="48"/>
      <c r="T359" s="48"/>
      <c r="U359" s="48"/>
      <c r="V359" s="48"/>
      <c r="W359" s="48"/>
      <c r="X359" s="48"/>
      <c r="Y359" s="48"/>
      <c r="Z359" s="48"/>
    </row>
    <row r="360" spans="1:26" ht="15.75" customHeight="1">
      <c r="A360" s="1"/>
      <c r="B360" s="2"/>
      <c r="C360" s="2"/>
      <c r="D360" s="2"/>
      <c r="E360" s="2"/>
      <c r="F360" s="3"/>
      <c r="G360" s="814"/>
      <c r="H360" s="1942"/>
      <c r="I360" s="1734"/>
      <c r="J360" s="1969"/>
      <c r="K360" s="48"/>
      <c r="L360" s="48"/>
      <c r="M360" s="48"/>
      <c r="N360" s="48"/>
      <c r="O360" s="48"/>
      <c r="P360" s="48"/>
      <c r="Q360" s="48"/>
      <c r="R360" s="48"/>
      <c r="S360" s="48"/>
      <c r="T360" s="48"/>
      <c r="U360" s="48"/>
      <c r="V360" s="48"/>
      <c r="W360" s="48"/>
      <c r="X360" s="48"/>
      <c r="Y360" s="48"/>
      <c r="Z360" s="48"/>
    </row>
    <row r="361" spans="1:26" ht="15.75" customHeight="1">
      <c r="A361" s="1"/>
      <c r="B361" s="2"/>
      <c r="C361" s="2"/>
      <c r="D361" s="2"/>
      <c r="E361" s="2"/>
      <c r="F361" s="3"/>
      <c r="G361" s="814"/>
      <c r="H361" s="1942"/>
      <c r="I361" s="1734"/>
      <c r="J361" s="1969"/>
      <c r="K361" s="48"/>
      <c r="L361" s="48"/>
      <c r="M361" s="48"/>
      <c r="N361" s="48"/>
      <c r="O361" s="48"/>
      <c r="P361" s="48"/>
      <c r="Q361" s="48"/>
      <c r="R361" s="48"/>
      <c r="S361" s="48"/>
      <c r="T361" s="48"/>
      <c r="U361" s="48"/>
      <c r="V361" s="48"/>
      <c r="W361" s="48"/>
      <c r="X361" s="48"/>
      <c r="Y361" s="48"/>
      <c r="Z361" s="48"/>
    </row>
    <row r="362" spans="1:26" ht="15.75" customHeight="1">
      <c r="A362" s="1"/>
      <c r="B362" s="2"/>
      <c r="C362" s="2"/>
      <c r="D362" s="2"/>
      <c r="E362" s="2"/>
      <c r="F362" s="3"/>
      <c r="G362" s="814"/>
      <c r="H362" s="1942"/>
      <c r="I362" s="1734"/>
      <c r="J362" s="1969"/>
      <c r="K362" s="48"/>
      <c r="L362" s="48"/>
      <c r="M362" s="48"/>
      <c r="N362" s="48"/>
      <c r="O362" s="48"/>
      <c r="P362" s="48"/>
      <c r="Q362" s="48"/>
      <c r="R362" s="48"/>
      <c r="S362" s="48"/>
      <c r="T362" s="48"/>
      <c r="U362" s="48"/>
      <c r="V362" s="48"/>
      <c r="W362" s="48"/>
      <c r="X362" s="48"/>
      <c r="Y362" s="48"/>
      <c r="Z362" s="48"/>
    </row>
    <row r="363" spans="1:26" ht="15.75" customHeight="1">
      <c r="A363" s="1"/>
      <c r="B363" s="2"/>
      <c r="C363" s="2"/>
      <c r="D363" s="2"/>
      <c r="E363" s="2"/>
      <c r="F363" s="3"/>
      <c r="G363" s="814"/>
      <c r="H363" s="1942"/>
      <c r="I363" s="1734"/>
      <c r="J363" s="1969"/>
      <c r="K363" s="48"/>
      <c r="L363" s="48"/>
      <c r="M363" s="48"/>
      <c r="N363" s="48"/>
      <c r="O363" s="48"/>
      <c r="P363" s="48"/>
      <c r="Q363" s="48"/>
      <c r="R363" s="48"/>
      <c r="S363" s="48"/>
      <c r="T363" s="48"/>
      <c r="U363" s="48"/>
      <c r="V363" s="48"/>
      <c r="W363" s="48"/>
      <c r="X363" s="48"/>
      <c r="Y363" s="48"/>
      <c r="Z363" s="48"/>
    </row>
    <row r="364" spans="1:26" ht="15.75" customHeight="1">
      <c r="A364" s="1"/>
      <c r="B364" s="2"/>
      <c r="C364" s="2"/>
      <c r="D364" s="2"/>
      <c r="E364" s="2"/>
      <c r="F364" s="3"/>
      <c r="G364" s="814"/>
      <c r="H364" s="1942"/>
      <c r="I364" s="1734"/>
      <c r="J364" s="1969"/>
      <c r="K364" s="48"/>
      <c r="L364" s="48"/>
      <c r="M364" s="48"/>
      <c r="N364" s="48"/>
      <c r="O364" s="48"/>
      <c r="P364" s="48"/>
      <c r="Q364" s="48"/>
      <c r="R364" s="48"/>
      <c r="S364" s="48"/>
      <c r="T364" s="48"/>
      <c r="U364" s="48"/>
      <c r="V364" s="48"/>
      <c r="W364" s="48"/>
      <c r="X364" s="48"/>
      <c r="Y364" s="48"/>
      <c r="Z364" s="48"/>
    </row>
    <row r="365" spans="1:26" ht="15.75" customHeight="1">
      <c r="A365" s="1"/>
      <c r="B365" s="2"/>
      <c r="C365" s="2"/>
      <c r="D365" s="2"/>
      <c r="E365" s="2"/>
      <c r="F365" s="3"/>
      <c r="G365" s="814"/>
      <c r="H365" s="1942"/>
      <c r="I365" s="1734"/>
      <c r="J365" s="1969"/>
      <c r="K365" s="48"/>
      <c r="L365" s="48"/>
      <c r="M365" s="48"/>
      <c r="N365" s="48"/>
      <c r="O365" s="48"/>
      <c r="P365" s="48"/>
      <c r="Q365" s="48"/>
      <c r="R365" s="48"/>
      <c r="S365" s="48"/>
      <c r="T365" s="48"/>
      <c r="U365" s="48"/>
      <c r="V365" s="48"/>
      <c r="W365" s="48"/>
      <c r="X365" s="48"/>
      <c r="Y365" s="48"/>
      <c r="Z365" s="48"/>
    </row>
    <row r="366" spans="1:26" ht="15.75" customHeight="1">
      <c r="A366" s="1"/>
      <c r="B366" s="2"/>
      <c r="C366" s="2"/>
      <c r="D366" s="2"/>
      <c r="E366" s="2"/>
      <c r="F366" s="3"/>
      <c r="G366" s="814"/>
      <c r="H366" s="1942"/>
      <c r="I366" s="1734"/>
      <c r="J366" s="1969"/>
      <c r="K366" s="48"/>
      <c r="L366" s="48"/>
      <c r="M366" s="48"/>
      <c r="N366" s="48"/>
      <c r="O366" s="48"/>
      <c r="P366" s="48"/>
      <c r="Q366" s="48"/>
      <c r="R366" s="48"/>
      <c r="S366" s="48"/>
      <c r="T366" s="48"/>
      <c r="U366" s="48"/>
      <c r="V366" s="48"/>
      <c r="W366" s="48"/>
      <c r="X366" s="48"/>
      <c r="Y366" s="48"/>
      <c r="Z366" s="48"/>
    </row>
    <row r="367" spans="1:26" ht="15.75" customHeight="1">
      <c r="A367" s="1"/>
      <c r="B367" s="2"/>
      <c r="C367" s="2"/>
      <c r="D367" s="2"/>
      <c r="E367" s="2"/>
      <c r="F367" s="3"/>
      <c r="G367" s="814"/>
      <c r="H367" s="1942"/>
      <c r="I367" s="1734"/>
      <c r="J367" s="1969"/>
      <c r="K367" s="48"/>
      <c r="L367" s="48"/>
      <c r="M367" s="48"/>
      <c r="N367" s="48"/>
      <c r="O367" s="48"/>
      <c r="P367" s="48"/>
      <c r="Q367" s="48"/>
      <c r="R367" s="48"/>
      <c r="S367" s="48"/>
      <c r="T367" s="48"/>
      <c r="U367" s="48"/>
      <c r="V367" s="48"/>
      <c r="W367" s="48"/>
      <c r="X367" s="48"/>
      <c r="Y367" s="48"/>
      <c r="Z367" s="48"/>
    </row>
    <row r="368" spans="1:26" ht="15.75" customHeight="1">
      <c r="A368" s="1"/>
      <c r="B368" s="2"/>
      <c r="C368" s="2"/>
      <c r="D368" s="2"/>
      <c r="E368" s="2"/>
      <c r="F368" s="3"/>
      <c r="G368" s="814"/>
      <c r="H368" s="1942"/>
      <c r="I368" s="1734"/>
      <c r="J368" s="1969"/>
      <c r="K368" s="48"/>
      <c r="L368" s="48"/>
      <c r="M368" s="48"/>
      <c r="N368" s="48"/>
      <c r="O368" s="48"/>
      <c r="P368" s="48"/>
      <c r="Q368" s="48"/>
      <c r="R368" s="48"/>
      <c r="S368" s="48"/>
      <c r="T368" s="48"/>
      <c r="U368" s="48"/>
      <c r="V368" s="48"/>
      <c r="W368" s="48"/>
      <c r="X368" s="48"/>
      <c r="Y368" s="48"/>
      <c r="Z368" s="48"/>
    </row>
    <row r="369" spans="1:26" ht="15.75" customHeight="1">
      <c r="A369" s="1"/>
      <c r="B369" s="2"/>
      <c r="C369" s="2"/>
      <c r="D369" s="2"/>
      <c r="E369" s="2"/>
      <c r="F369" s="3"/>
      <c r="G369" s="814"/>
      <c r="H369" s="1942"/>
      <c r="I369" s="1734"/>
      <c r="J369" s="1969"/>
      <c r="K369" s="48"/>
      <c r="L369" s="48"/>
      <c r="M369" s="48"/>
      <c r="N369" s="48"/>
      <c r="O369" s="48"/>
      <c r="P369" s="48"/>
      <c r="Q369" s="48"/>
      <c r="R369" s="48"/>
      <c r="S369" s="48"/>
      <c r="T369" s="48"/>
      <c r="U369" s="48"/>
      <c r="V369" s="48"/>
      <c r="W369" s="48"/>
      <c r="X369" s="48"/>
      <c r="Y369" s="48"/>
      <c r="Z369" s="48"/>
    </row>
    <row r="370" spans="1:26" ht="15.75" customHeight="1">
      <c r="A370" s="1"/>
      <c r="B370" s="2"/>
      <c r="C370" s="2"/>
      <c r="D370" s="2"/>
      <c r="E370" s="2"/>
      <c r="F370" s="3"/>
      <c r="G370" s="814"/>
      <c r="H370" s="1942"/>
      <c r="I370" s="1734"/>
      <c r="J370" s="1969"/>
      <c r="K370" s="48"/>
      <c r="L370" s="48"/>
      <c r="M370" s="48"/>
      <c r="N370" s="48"/>
      <c r="O370" s="48"/>
      <c r="P370" s="48"/>
      <c r="Q370" s="48"/>
      <c r="R370" s="48"/>
      <c r="S370" s="48"/>
      <c r="T370" s="48"/>
      <c r="U370" s="48"/>
      <c r="V370" s="48"/>
      <c r="W370" s="48"/>
      <c r="X370" s="48"/>
      <c r="Y370" s="48"/>
      <c r="Z370" s="48"/>
    </row>
    <row r="371" spans="1:26" ht="15.75" customHeight="1">
      <c r="A371" s="1"/>
      <c r="B371" s="2"/>
      <c r="C371" s="2"/>
      <c r="D371" s="2"/>
      <c r="E371" s="2"/>
      <c r="F371" s="3"/>
      <c r="G371" s="814"/>
      <c r="H371" s="1942"/>
      <c r="I371" s="1734"/>
      <c r="J371" s="1969"/>
      <c r="K371" s="48"/>
      <c r="L371" s="48"/>
      <c r="M371" s="48"/>
      <c r="N371" s="48"/>
      <c r="O371" s="48"/>
      <c r="P371" s="48"/>
      <c r="Q371" s="48"/>
      <c r="R371" s="48"/>
      <c r="S371" s="48"/>
      <c r="T371" s="48"/>
      <c r="U371" s="48"/>
      <c r="V371" s="48"/>
      <c r="W371" s="48"/>
      <c r="X371" s="48"/>
      <c r="Y371" s="48"/>
      <c r="Z371" s="48"/>
    </row>
    <row r="372" spans="1:26" ht="15.75" customHeight="1">
      <c r="A372" s="1"/>
      <c r="B372" s="2"/>
      <c r="C372" s="2"/>
      <c r="D372" s="2"/>
      <c r="E372" s="2"/>
      <c r="F372" s="3"/>
      <c r="G372" s="814"/>
      <c r="H372" s="1942"/>
      <c r="I372" s="1734"/>
      <c r="J372" s="1969"/>
      <c r="K372" s="48"/>
      <c r="L372" s="48"/>
      <c r="M372" s="48"/>
      <c r="N372" s="48"/>
      <c r="O372" s="48"/>
      <c r="P372" s="48"/>
      <c r="Q372" s="48"/>
      <c r="R372" s="48"/>
      <c r="S372" s="48"/>
      <c r="T372" s="48"/>
      <c r="U372" s="48"/>
      <c r="V372" s="48"/>
      <c r="W372" s="48"/>
      <c r="X372" s="48"/>
      <c r="Y372" s="48"/>
      <c r="Z372" s="48"/>
    </row>
    <row r="373" spans="1:26" ht="15.75" customHeight="1">
      <c r="A373" s="1"/>
      <c r="B373" s="2"/>
      <c r="C373" s="2"/>
      <c r="D373" s="2"/>
      <c r="E373" s="2"/>
      <c r="F373" s="3"/>
      <c r="G373" s="814"/>
      <c r="H373" s="1942"/>
      <c r="I373" s="1734"/>
      <c r="J373" s="1969"/>
      <c r="K373" s="48"/>
      <c r="L373" s="48"/>
      <c r="M373" s="48"/>
      <c r="N373" s="48"/>
      <c r="O373" s="48"/>
      <c r="P373" s="48"/>
      <c r="Q373" s="48"/>
      <c r="R373" s="48"/>
      <c r="S373" s="48"/>
      <c r="T373" s="48"/>
      <c r="U373" s="48"/>
      <c r="V373" s="48"/>
      <c r="W373" s="48"/>
      <c r="X373" s="48"/>
      <c r="Y373" s="48"/>
      <c r="Z373" s="48"/>
    </row>
    <row r="374" spans="1:26" ht="15.75" customHeight="1">
      <c r="A374" s="1"/>
      <c r="B374" s="2"/>
      <c r="C374" s="2"/>
      <c r="D374" s="2"/>
      <c r="E374" s="2"/>
      <c r="F374" s="3"/>
      <c r="G374" s="814"/>
      <c r="H374" s="1942"/>
      <c r="I374" s="1734"/>
      <c r="J374" s="1969"/>
      <c r="K374" s="48"/>
      <c r="L374" s="48"/>
      <c r="M374" s="48"/>
      <c r="N374" s="48"/>
      <c r="O374" s="48"/>
      <c r="P374" s="48"/>
      <c r="Q374" s="48"/>
      <c r="R374" s="48"/>
      <c r="S374" s="48"/>
      <c r="T374" s="48"/>
      <c r="U374" s="48"/>
      <c r="V374" s="48"/>
      <c r="W374" s="48"/>
      <c r="X374" s="48"/>
      <c r="Y374" s="48"/>
      <c r="Z374" s="48"/>
    </row>
    <row r="375" spans="1:26" ht="15.75" customHeight="1">
      <c r="A375" s="1"/>
      <c r="B375" s="2"/>
      <c r="C375" s="2"/>
      <c r="D375" s="2"/>
      <c r="E375" s="2"/>
      <c r="F375" s="3"/>
      <c r="G375" s="814"/>
      <c r="H375" s="1942"/>
      <c r="I375" s="1734"/>
      <c r="J375" s="1969"/>
      <c r="K375" s="48"/>
      <c r="L375" s="48"/>
      <c r="M375" s="48"/>
      <c r="N375" s="48"/>
      <c r="O375" s="48"/>
      <c r="P375" s="48"/>
      <c r="Q375" s="48"/>
      <c r="R375" s="48"/>
      <c r="S375" s="48"/>
      <c r="T375" s="48"/>
      <c r="U375" s="48"/>
      <c r="V375" s="48"/>
      <c r="W375" s="48"/>
      <c r="X375" s="48"/>
      <c r="Y375" s="48"/>
      <c r="Z375" s="48"/>
    </row>
    <row r="376" spans="1:26" ht="15.75" customHeight="1">
      <c r="A376" s="1"/>
      <c r="B376" s="2"/>
      <c r="C376" s="2"/>
      <c r="D376" s="2"/>
      <c r="E376" s="2"/>
      <c r="F376" s="3"/>
      <c r="G376" s="814"/>
      <c r="H376" s="1942"/>
      <c r="I376" s="1734"/>
      <c r="J376" s="1969"/>
      <c r="K376" s="48"/>
      <c r="L376" s="48"/>
      <c r="M376" s="48"/>
      <c r="N376" s="48"/>
      <c r="O376" s="48"/>
      <c r="P376" s="48"/>
      <c r="Q376" s="48"/>
      <c r="R376" s="48"/>
      <c r="S376" s="48"/>
      <c r="T376" s="48"/>
      <c r="U376" s="48"/>
      <c r="V376" s="48"/>
      <c r="W376" s="48"/>
      <c r="X376" s="48"/>
      <c r="Y376" s="48"/>
      <c r="Z376" s="48"/>
    </row>
    <row r="377" spans="1:26" ht="15.75" customHeight="1">
      <c r="A377" s="1"/>
      <c r="B377" s="2"/>
      <c r="C377" s="2"/>
      <c r="D377" s="2"/>
      <c r="E377" s="2"/>
      <c r="F377" s="3"/>
      <c r="G377" s="814"/>
      <c r="H377" s="1942"/>
      <c r="I377" s="1734"/>
      <c r="J377" s="1969"/>
      <c r="K377" s="48"/>
      <c r="L377" s="48"/>
      <c r="M377" s="48"/>
      <c r="N377" s="48"/>
      <c r="O377" s="48"/>
      <c r="P377" s="48"/>
      <c r="Q377" s="48"/>
      <c r="R377" s="48"/>
      <c r="S377" s="48"/>
      <c r="T377" s="48"/>
      <c r="U377" s="48"/>
      <c r="V377" s="48"/>
      <c r="W377" s="48"/>
      <c r="X377" s="48"/>
      <c r="Y377" s="48"/>
      <c r="Z377" s="48"/>
    </row>
    <row r="378" spans="1:26" ht="15.75" customHeight="1">
      <c r="A378" s="1"/>
      <c r="B378" s="2"/>
      <c r="C378" s="2"/>
      <c r="D378" s="2"/>
      <c r="E378" s="2"/>
      <c r="F378" s="3"/>
      <c r="G378" s="814"/>
      <c r="H378" s="1942"/>
      <c r="I378" s="1734"/>
      <c r="J378" s="1969"/>
      <c r="K378" s="48"/>
      <c r="L378" s="48"/>
      <c r="M378" s="48"/>
      <c r="N378" s="48"/>
      <c r="O378" s="48"/>
      <c r="P378" s="48"/>
      <c r="Q378" s="48"/>
      <c r="R378" s="48"/>
      <c r="S378" s="48"/>
      <c r="T378" s="48"/>
      <c r="U378" s="48"/>
      <c r="V378" s="48"/>
      <c r="W378" s="48"/>
      <c r="X378" s="48"/>
      <c r="Y378" s="48"/>
      <c r="Z378" s="48"/>
    </row>
    <row r="379" spans="1:26" ht="15.75" customHeight="1">
      <c r="A379" s="1"/>
      <c r="B379" s="2"/>
      <c r="C379" s="2"/>
      <c r="D379" s="2"/>
      <c r="E379" s="2"/>
      <c r="F379" s="3"/>
      <c r="G379" s="814"/>
      <c r="H379" s="1942"/>
      <c r="I379" s="1734"/>
      <c r="J379" s="1969"/>
      <c r="K379" s="48"/>
      <c r="L379" s="48"/>
      <c r="M379" s="48"/>
      <c r="N379" s="48"/>
      <c r="O379" s="48"/>
      <c r="P379" s="48"/>
      <c r="Q379" s="48"/>
      <c r="R379" s="48"/>
      <c r="S379" s="48"/>
      <c r="T379" s="48"/>
      <c r="U379" s="48"/>
      <c r="V379" s="48"/>
      <c r="W379" s="48"/>
      <c r="X379" s="48"/>
      <c r="Y379" s="48"/>
      <c r="Z379" s="48"/>
    </row>
    <row r="380" spans="1:26" ht="15.75" customHeight="1">
      <c r="A380" s="1"/>
      <c r="B380" s="2"/>
      <c r="C380" s="2"/>
      <c r="D380" s="2"/>
      <c r="E380" s="2"/>
      <c r="F380" s="3"/>
      <c r="G380" s="814"/>
      <c r="H380" s="1942"/>
      <c r="I380" s="1734"/>
      <c r="J380" s="1969"/>
      <c r="K380" s="48"/>
      <c r="L380" s="48"/>
      <c r="M380" s="48"/>
      <c r="N380" s="48"/>
      <c r="O380" s="48"/>
      <c r="P380" s="48"/>
      <c r="Q380" s="48"/>
      <c r="R380" s="48"/>
      <c r="S380" s="48"/>
      <c r="T380" s="48"/>
      <c r="U380" s="48"/>
      <c r="V380" s="48"/>
      <c r="W380" s="48"/>
      <c r="X380" s="48"/>
      <c r="Y380" s="48"/>
      <c r="Z380" s="48"/>
    </row>
    <row r="381" spans="1:26" ht="15.75" customHeight="1">
      <c r="A381" s="1"/>
      <c r="B381" s="2"/>
      <c r="C381" s="2"/>
      <c r="D381" s="2"/>
      <c r="E381" s="2"/>
      <c r="F381" s="3"/>
      <c r="G381" s="814"/>
      <c r="H381" s="1942"/>
      <c r="I381" s="1734"/>
      <c r="J381" s="1969"/>
      <c r="K381" s="48"/>
      <c r="L381" s="48"/>
      <c r="M381" s="48"/>
      <c r="N381" s="48"/>
      <c r="O381" s="48"/>
      <c r="P381" s="48"/>
      <c r="Q381" s="48"/>
      <c r="R381" s="48"/>
      <c r="S381" s="48"/>
      <c r="T381" s="48"/>
      <c r="U381" s="48"/>
      <c r="V381" s="48"/>
      <c r="W381" s="48"/>
      <c r="X381" s="48"/>
      <c r="Y381" s="48"/>
      <c r="Z381" s="48"/>
    </row>
    <row r="382" spans="1:26" ht="15.75" customHeight="1">
      <c r="A382" s="1"/>
      <c r="B382" s="2"/>
      <c r="C382" s="2"/>
      <c r="D382" s="2"/>
      <c r="E382" s="2"/>
      <c r="F382" s="3"/>
      <c r="G382" s="814"/>
      <c r="H382" s="1942"/>
      <c r="I382" s="1734"/>
      <c r="J382" s="1969"/>
      <c r="K382" s="48"/>
      <c r="L382" s="48"/>
      <c r="M382" s="48"/>
      <c r="N382" s="48"/>
      <c r="O382" s="48"/>
      <c r="P382" s="48"/>
      <c r="Q382" s="48"/>
      <c r="R382" s="48"/>
      <c r="S382" s="48"/>
      <c r="T382" s="48"/>
      <c r="U382" s="48"/>
      <c r="V382" s="48"/>
      <c r="W382" s="48"/>
      <c r="X382" s="48"/>
      <c r="Y382" s="48"/>
      <c r="Z382" s="48"/>
    </row>
    <row r="383" spans="1:26" ht="15.75" customHeight="1">
      <c r="A383" s="1"/>
      <c r="B383" s="2"/>
      <c r="C383" s="2"/>
      <c r="D383" s="2"/>
      <c r="E383" s="2"/>
      <c r="F383" s="3"/>
      <c r="G383" s="814"/>
      <c r="H383" s="1942"/>
      <c r="I383" s="1734"/>
      <c r="J383" s="1969"/>
      <c r="K383" s="48"/>
      <c r="L383" s="48"/>
      <c r="M383" s="48"/>
      <c r="N383" s="48"/>
      <c r="O383" s="48"/>
      <c r="P383" s="48"/>
      <c r="Q383" s="48"/>
      <c r="R383" s="48"/>
      <c r="S383" s="48"/>
      <c r="T383" s="48"/>
      <c r="U383" s="48"/>
      <c r="V383" s="48"/>
      <c r="W383" s="48"/>
      <c r="X383" s="48"/>
      <c r="Y383" s="48"/>
      <c r="Z383" s="48"/>
    </row>
    <row r="384" spans="1:26" ht="15.75" customHeight="1">
      <c r="A384" s="1"/>
      <c r="B384" s="2"/>
      <c r="C384" s="2"/>
      <c r="D384" s="2"/>
      <c r="E384" s="2"/>
      <c r="F384" s="3"/>
      <c r="G384" s="814"/>
      <c r="H384" s="1942"/>
      <c r="I384" s="1734"/>
      <c r="J384" s="1969"/>
      <c r="K384" s="48"/>
      <c r="L384" s="48"/>
      <c r="M384" s="48"/>
      <c r="N384" s="48"/>
      <c r="O384" s="48"/>
      <c r="P384" s="48"/>
      <c r="Q384" s="48"/>
      <c r="R384" s="48"/>
      <c r="S384" s="48"/>
      <c r="T384" s="48"/>
      <c r="U384" s="48"/>
      <c r="V384" s="48"/>
      <c r="W384" s="48"/>
      <c r="X384" s="48"/>
      <c r="Y384" s="48"/>
      <c r="Z384" s="48"/>
    </row>
    <row r="385" spans="1:26" ht="15.75" customHeight="1">
      <c r="A385" s="1"/>
      <c r="B385" s="2"/>
      <c r="C385" s="2"/>
      <c r="D385" s="2"/>
      <c r="E385" s="2"/>
      <c r="F385" s="3"/>
      <c r="G385" s="814"/>
      <c r="H385" s="1942"/>
      <c r="I385" s="1734"/>
      <c r="J385" s="1969"/>
      <c r="K385" s="48"/>
      <c r="L385" s="48"/>
      <c r="M385" s="48"/>
      <c r="N385" s="48"/>
      <c r="O385" s="48"/>
      <c r="P385" s="48"/>
      <c r="Q385" s="48"/>
      <c r="R385" s="48"/>
      <c r="S385" s="48"/>
      <c r="T385" s="48"/>
      <c r="U385" s="48"/>
      <c r="V385" s="48"/>
      <c r="W385" s="48"/>
      <c r="X385" s="48"/>
      <c r="Y385" s="48"/>
      <c r="Z385" s="48"/>
    </row>
    <row r="386" spans="1:26" ht="15.75" customHeight="1">
      <c r="A386" s="1"/>
      <c r="B386" s="2"/>
      <c r="C386" s="2"/>
      <c r="D386" s="2"/>
      <c r="E386" s="2"/>
      <c r="F386" s="3"/>
      <c r="G386" s="814"/>
      <c r="H386" s="1942"/>
      <c r="I386" s="1734"/>
      <c r="J386" s="1969"/>
      <c r="K386" s="48"/>
      <c r="L386" s="48"/>
      <c r="M386" s="48"/>
      <c r="N386" s="48"/>
      <c r="O386" s="48"/>
      <c r="P386" s="48"/>
      <c r="Q386" s="48"/>
      <c r="R386" s="48"/>
      <c r="S386" s="48"/>
      <c r="T386" s="48"/>
      <c r="U386" s="48"/>
      <c r="V386" s="48"/>
      <c r="W386" s="48"/>
      <c r="X386" s="48"/>
      <c r="Y386" s="48"/>
      <c r="Z386" s="48"/>
    </row>
    <row r="387" spans="1:26" ht="15.75" customHeight="1">
      <c r="A387" s="1"/>
      <c r="B387" s="2"/>
      <c r="C387" s="2"/>
      <c r="D387" s="2"/>
      <c r="E387" s="2"/>
      <c r="F387" s="3"/>
      <c r="G387" s="814"/>
      <c r="H387" s="1942"/>
      <c r="I387" s="1734"/>
      <c r="J387" s="1969"/>
      <c r="K387" s="48"/>
      <c r="L387" s="48"/>
      <c r="M387" s="48"/>
      <c r="N387" s="48"/>
      <c r="O387" s="48"/>
      <c r="P387" s="48"/>
      <c r="Q387" s="48"/>
      <c r="R387" s="48"/>
      <c r="S387" s="48"/>
      <c r="T387" s="48"/>
      <c r="U387" s="48"/>
      <c r="V387" s="48"/>
      <c r="W387" s="48"/>
      <c r="X387" s="48"/>
      <c r="Y387" s="48"/>
      <c r="Z387" s="48"/>
    </row>
    <row r="388" spans="1:26" ht="15.75" customHeight="1">
      <c r="A388" s="1"/>
      <c r="B388" s="2"/>
      <c r="C388" s="2"/>
      <c r="D388" s="2"/>
      <c r="E388" s="2"/>
      <c r="F388" s="3"/>
      <c r="G388" s="814"/>
      <c r="H388" s="1942"/>
      <c r="I388" s="1734"/>
      <c r="J388" s="1969"/>
      <c r="K388" s="48"/>
      <c r="L388" s="48"/>
      <c r="M388" s="48"/>
      <c r="N388" s="48"/>
      <c r="O388" s="48"/>
      <c r="P388" s="48"/>
      <c r="Q388" s="48"/>
      <c r="R388" s="48"/>
      <c r="S388" s="48"/>
      <c r="T388" s="48"/>
      <c r="U388" s="48"/>
      <c r="V388" s="48"/>
      <c r="W388" s="48"/>
      <c r="X388" s="48"/>
      <c r="Y388" s="48"/>
      <c r="Z388" s="48"/>
    </row>
    <row r="389" spans="1:26" ht="15.75" customHeight="1">
      <c r="A389" s="1"/>
      <c r="B389" s="2"/>
      <c r="C389" s="2"/>
      <c r="D389" s="2"/>
      <c r="E389" s="2"/>
      <c r="F389" s="3"/>
      <c r="G389" s="814"/>
      <c r="H389" s="1942"/>
      <c r="I389" s="1734"/>
      <c r="J389" s="1969"/>
      <c r="K389" s="48"/>
      <c r="L389" s="48"/>
      <c r="M389" s="48"/>
      <c r="N389" s="48"/>
      <c r="O389" s="48"/>
      <c r="P389" s="48"/>
      <c r="Q389" s="48"/>
      <c r="R389" s="48"/>
      <c r="S389" s="48"/>
      <c r="T389" s="48"/>
      <c r="U389" s="48"/>
      <c r="V389" s="48"/>
      <c r="W389" s="48"/>
      <c r="X389" s="48"/>
      <c r="Y389" s="48"/>
      <c r="Z389" s="48"/>
    </row>
    <row r="390" spans="1:26" ht="15.75" customHeight="1">
      <c r="A390" s="1"/>
      <c r="B390" s="2"/>
      <c r="C390" s="2"/>
      <c r="D390" s="2"/>
      <c r="E390" s="2"/>
      <c r="F390" s="3"/>
      <c r="G390" s="814"/>
      <c r="H390" s="1942"/>
      <c r="I390" s="1734"/>
      <c r="J390" s="1969"/>
      <c r="K390" s="48"/>
      <c r="L390" s="48"/>
      <c r="M390" s="48"/>
      <c r="N390" s="48"/>
      <c r="O390" s="48"/>
      <c r="P390" s="48"/>
      <c r="Q390" s="48"/>
      <c r="R390" s="48"/>
      <c r="S390" s="48"/>
      <c r="T390" s="48"/>
      <c r="U390" s="48"/>
      <c r="V390" s="48"/>
      <c r="W390" s="48"/>
      <c r="X390" s="48"/>
      <c r="Y390" s="48"/>
      <c r="Z390" s="48"/>
    </row>
    <row r="391" spans="1:26" ht="15.75" customHeight="1">
      <c r="A391" s="1"/>
      <c r="B391" s="2"/>
      <c r="C391" s="2"/>
      <c r="D391" s="2"/>
      <c r="E391" s="2"/>
      <c r="F391" s="3"/>
      <c r="G391" s="814"/>
      <c r="H391" s="1942"/>
      <c r="I391" s="1734"/>
      <c r="J391" s="1969"/>
      <c r="K391" s="48"/>
      <c r="L391" s="48"/>
      <c r="M391" s="48"/>
      <c r="N391" s="48"/>
      <c r="O391" s="48"/>
      <c r="P391" s="48"/>
      <c r="Q391" s="48"/>
      <c r="R391" s="48"/>
      <c r="S391" s="48"/>
      <c r="T391" s="48"/>
      <c r="U391" s="48"/>
      <c r="V391" s="48"/>
      <c r="W391" s="48"/>
      <c r="X391" s="48"/>
      <c r="Y391" s="48"/>
      <c r="Z391" s="48"/>
    </row>
    <row r="392" spans="1:26" ht="15.75" customHeight="1">
      <c r="A392" s="1"/>
      <c r="B392" s="2"/>
      <c r="C392" s="2"/>
      <c r="D392" s="2"/>
      <c r="E392" s="2"/>
      <c r="F392" s="3"/>
      <c r="G392" s="814"/>
      <c r="H392" s="1942"/>
      <c r="I392" s="1734"/>
      <c r="J392" s="1969"/>
      <c r="K392" s="48"/>
      <c r="L392" s="48"/>
      <c r="M392" s="48"/>
      <c r="N392" s="48"/>
      <c r="O392" s="48"/>
      <c r="P392" s="48"/>
      <c r="Q392" s="48"/>
      <c r="R392" s="48"/>
      <c r="S392" s="48"/>
      <c r="T392" s="48"/>
      <c r="U392" s="48"/>
      <c r="V392" s="48"/>
      <c r="W392" s="48"/>
      <c r="X392" s="48"/>
      <c r="Y392" s="48"/>
      <c r="Z392" s="48"/>
    </row>
    <row r="393" spans="1:26" ht="15.75" customHeight="1">
      <c r="A393" s="1"/>
      <c r="B393" s="2"/>
      <c r="C393" s="2"/>
      <c r="D393" s="2"/>
      <c r="E393" s="2"/>
      <c r="F393" s="3"/>
      <c r="G393" s="814"/>
      <c r="H393" s="1942"/>
      <c r="I393" s="1734"/>
      <c r="J393" s="1969"/>
      <c r="K393" s="48"/>
      <c r="L393" s="48"/>
      <c r="M393" s="48"/>
      <c r="N393" s="48"/>
      <c r="O393" s="48"/>
      <c r="P393" s="48"/>
      <c r="Q393" s="48"/>
      <c r="R393" s="48"/>
      <c r="S393" s="48"/>
      <c r="T393" s="48"/>
      <c r="U393" s="48"/>
      <c r="V393" s="48"/>
      <c r="W393" s="48"/>
      <c r="X393" s="48"/>
      <c r="Y393" s="48"/>
      <c r="Z393" s="48"/>
    </row>
    <row r="394" spans="1:26" ht="15.75" customHeight="1">
      <c r="A394" s="1"/>
      <c r="B394" s="2"/>
      <c r="C394" s="2"/>
      <c r="D394" s="2"/>
      <c r="E394" s="2"/>
      <c r="F394" s="3"/>
      <c r="G394" s="814"/>
      <c r="H394" s="1942"/>
      <c r="I394" s="1734"/>
      <c r="J394" s="1969"/>
      <c r="K394" s="48"/>
      <c r="L394" s="48"/>
      <c r="M394" s="48"/>
      <c r="N394" s="48"/>
      <c r="O394" s="48"/>
      <c r="P394" s="48"/>
      <c r="Q394" s="48"/>
      <c r="R394" s="48"/>
      <c r="S394" s="48"/>
      <c r="T394" s="48"/>
      <c r="U394" s="48"/>
      <c r="V394" s="48"/>
      <c r="W394" s="48"/>
      <c r="X394" s="48"/>
      <c r="Y394" s="48"/>
      <c r="Z394" s="48"/>
    </row>
    <row r="395" spans="1:26" ht="15.75" customHeight="1">
      <c r="A395" s="1"/>
      <c r="B395" s="2"/>
      <c r="C395" s="2"/>
      <c r="D395" s="2"/>
      <c r="E395" s="2"/>
      <c r="F395" s="3"/>
      <c r="G395" s="814"/>
      <c r="H395" s="1942"/>
      <c r="I395" s="1734"/>
      <c r="J395" s="1969"/>
      <c r="K395" s="48"/>
      <c r="L395" s="48"/>
      <c r="M395" s="48"/>
      <c r="N395" s="48"/>
      <c r="O395" s="48"/>
      <c r="P395" s="48"/>
      <c r="Q395" s="48"/>
      <c r="R395" s="48"/>
      <c r="S395" s="48"/>
      <c r="T395" s="48"/>
      <c r="U395" s="48"/>
      <c r="V395" s="48"/>
      <c r="W395" s="48"/>
      <c r="X395" s="48"/>
      <c r="Y395" s="48"/>
      <c r="Z395" s="48"/>
    </row>
    <row r="396" spans="1:26" ht="15.75" customHeight="1">
      <c r="A396" s="1"/>
      <c r="B396" s="2"/>
      <c r="C396" s="2"/>
      <c r="D396" s="2"/>
      <c r="E396" s="2"/>
      <c r="F396" s="3"/>
      <c r="G396" s="814"/>
      <c r="H396" s="1942"/>
      <c r="I396" s="1734"/>
      <c r="J396" s="1969"/>
      <c r="K396" s="48"/>
      <c r="L396" s="48"/>
      <c r="M396" s="48"/>
      <c r="N396" s="48"/>
      <c r="O396" s="48"/>
      <c r="P396" s="48"/>
      <c r="Q396" s="48"/>
      <c r="R396" s="48"/>
      <c r="S396" s="48"/>
      <c r="T396" s="48"/>
      <c r="U396" s="48"/>
      <c r="V396" s="48"/>
      <c r="W396" s="48"/>
      <c r="X396" s="48"/>
      <c r="Y396" s="48"/>
      <c r="Z396" s="48"/>
    </row>
    <row r="397" spans="1:26" ht="15.75" customHeight="1">
      <c r="A397" s="1"/>
      <c r="B397" s="2"/>
      <c r="C397" s="2"/>
      <c r="D397" s="2"/>
      <c r="E397" s="2"/>
      <c r="F397" s="3"/>
      <c r="G397" s="814"/>
      <c r="H397" s="1942"/>
      <c r="I397" s="1734"/>
      <c r="J397" s="1969"/>
      <c r="K397" s="48"/>
      <c r="L397" s="48"/>
      <c r="M397" s="48"/>
      <c r="N397" s="48"/>
      <c r="O397" s="48"/>
      <c r="P397" s="48"/>
      <c r="Q397" s="48"/>
      <c r="R397" s="48"/>
      <c r="S397" s="48"/>
      <c r="T397" s="48"/>
      <c r="U397" s="48"/>
      <c r="V397" s="48"/>
      <c r="W397" s="48"/>
      <c r="X397" s="48"/>
      <c r="Y397" s="48"/>
      <c r="Z397" s="48"/>
    </row>
    <row r="398" spans="1:26" ht="15.75" customHeight="1">
      <c r="A398" s="1"/>
      <c r="B398" s="2"/>
      <c r="C398" s="2"/>
      <c r="D398" s="2"/>
      <c r="E398" s="2"/>
      <c r="F398" s="3"/>
      <c r="G398" s="814"/>
      <c r="H398" s="1942"/>
      <c r="I398" s="1734"/>
      <c r="J398" s="1969"/>
      <c r="K398" s="48"/>
      <c r="L398" s="48"/>
      <c r="M398" s="48"/>
      <c r="N398" s="48"/>
      <c r="O398" s="48"/>
      <c r="P398" s="48"/>
      <c r="Q398" s="48"/>
      <c r="R398" s="48"/>
      <c r="S398" s="48"/>
      <c r="T398" s="48"/>
      <c r="U398" s="48"/>
      <c r="V398" s="48"/>
      <c r="W398" s="48"/>
      <c r="X398" s="48"/>
      <c r="Y398" s="48"/>
      <c r="Z398" s="48"/>
    </row>
    <row r="399" spans="1:26" ht="15.75" customHeight="1">
      <c r="A399" s="1"/>
      <c r="B399" s="2"/>
      <c r="C399" s="2"/>
      <c r="D399" s="2"/>
      <c r="E399" s="2"/>
      <c r="F399" s="3"/>
      <c r="G399" s="814"/>
      <c r="H399" s="1942"/>
      <c r="I399" s="1734"/>
      <c r="J399" s="1969"/>
      <c r="K399" s="48"/>
      <c r="L399" s="48"/>
      <c r="M399" s="48"/>
      <c r="N399" s="48"/>
      <c r="O399" s="48"/>
      <c r="P399" s="48"/>
      <c r="Q399" s="48"/>
      <c r="R399" s="48"/>
      <c r="S399" s="48"/>
      <c r="T399" s="48"/>
      <c r="U399" s="48"/>
      <c r="V399" s="48"/>
      <c r="W399" s="48"/>
      <c r="X399" s="48"/>
      <c r="Y399" s="48"/>
      <c r="Z399" s="48"/>
    </row>
    <row r="400" spans="1:26" ht="15.75" customHeight="1">
      <c r="A400" s="1"/>
      <c r="B400" s="2"/>
      <c r="C400" s="2"/>
      <c r="D400" s="2"/>
      <c r="E400" s="2"/>
      <c r="F400" s="3"/>
      <c r="G400" s="814"/>
      <c r="H400" s="1942"/>
      <c r="I400" s="1734"/>
      <c r="J400" s="1969"/>
      <c r="K400" s="48"/>
      <c r="L400" s="48"/>
      <c r="M400" s="48"/>
      <c r="N400" s="48"/>
      <c r="O400" s="48"/>
      <c r="P400" s="48"/>
      <c r="Q400" s="48"/>
      <c r="R400" s="48"/>
      <c r="S400" s="48"/>
      <c r="T400" s="48"/>
      <c r="U400" s="48"/>
      <c r="V400" s="48"/>
      <c r="W400" s="48"/>
      <c r="X400" s="48"/>
      <c r="Y400" s="48"/>
      <c r="Z400" s="48"/>
    </row>
    <row r="401" spans="1:26" ht="15.75" customHeight="1">
      <c r="A401" s="1"/>
      <c r="B401" s="2"/>
      <c r="C401" s="2"/>
      <c r="D401" s="2"/>
      <c r="E401" s="2"/>
      <c r="F401" s="3"/>
      <c r="G401" s="814"/>
      <c r="H401" s="1942"/>
      <c r="I401" s="1734"/>
      <c r="J401" s="1969"/>
      <c r="K401" s="48"/>
      <c r="L401" s="48"/>
      <c r="M401" s="48"/>
      <c r="N401" s="48"/>
      <c r="O401" s="48"/>
      <c r="P401" s="48"/>
      <c r="Q401" s="48"/>
      <c r="R401" s="48"/>
      <c r="S401" s="48"/>
      <c r="T401" s="48"/>
      <c r="U401" s="48"/>
      <c r="V401" s="48"/>
      <c r="W401" s="48"/>
      <c r="X401" s="48"/>
      <c r="Y401" s="48"/>
      <c r="Z401" s="48"/>
    </row>
    <row r="402" spans="1:26" ht="15.75" customHeight="1">
      <c r="A402" s="1"/>
      <c r="B402" s="2"/>
      <c r="C402" s="2"/>
      <c r="D402" s="2"/>
      <c r="E402" s="2"/>
      <c r="F402" s="3"/>
      <c r="G402" s="814"/>
      <c r="H402" s="1942"/>
      <c r="I402" s="1734"/>
      <c r="J402" s="1969"/>
      <c r="K402" s="48"/>
      <c r="L402" s="48"/>
      <c r="M402" s="48"/>
      <c r="N402" s="48"/>
      <c r="O402" s="48"/>
      <c r="P402" s="48"/>
      <c r="Q402" s="48"/>
      <c r="R402" s="48"/>
      <c r="S402" s="48"/>
      <c r="T402" s="48"/>
      <c r="U402" s="48"/>
      <c r="V402" s="48"/>
      <c r="W402" s="48"/>
      <c r="X402" s="48"/>
      <c r="Y402" s="48"/>
      <c r="Z402" s="48"/>
    </row>
    <row r="403" spans="1:26" ht="15.75" customHeight="1">
      <c r="A403" s="1"/>
      <c r="B403" s="2"/>
      <c r="C403" s="2"/>
      <c r="D403" s="2"/>
      <c r="E403" s="2"/>
      <c r="F403" s="3"/>
      <c r="G403" s="814"/>
      <c r="H403" s="1942"/>
      <c r="I403" s="1734"/>
      <c r="J403" s="1969"/>
      <c r="K403" s="48"/>
      <c r="L403" s="48"/>
      <c r="M403" s="48"/>
      <c r="N403" s="48"/>
      <c r="O403" s="48"/>
      <c r="P403" s="48"/>
      <c r="Q403" s="48"/>
      <c r="R403" s="48"/>
      <c r="S403" s="48"/>
      <c r="T403" s="48"/>
      <c r="U403" s="48"/>
      <c r="V403" s="48"/>
      <c r="W403" s="48"/>
      <c r="X403" s="48"/>
      <c r="Y403" s="48"/>
      <c r="Z403" s="48"/>
    </row>
    <row r="404" spans="1:26" ht="15.75" customHeight="1">
      <c r="A404" s="1"/>
      <c r="B404" s="2"/>
      <c r="C404" s="2"/>
      <c r="D404" s="2"/>
      <c r="E404" s="2"/>
      <c r="F404" s="3"/>
      <c r="G404" s="814"/>
      <c r="H404" s="1942"/>
      <c r="I404" s="1734"/>
      <c r="J404" s="1969"/>
      <c r="K404" s="48"/>
      <c r="L404" s="48"/>
      <c r="M404" s="48"/>
      <c r="N404" s="48"/>
      <c r="O404" s="48"/>
      <c r="P404" s="48"/>
      <c r="Q404" s="48"/>
      <c r="R404" s="48"/>
      <c r="S404" s="48"/>
      <c r="T404" s="48"/>
      <c r="U404" s="48"/>
      <c r="V404" s="48"/>
      <c r="W404" s="48"/>
      <c r="X404" s="48"/>
      <c r="Y404" s="48"/>
      <c r="Z404" s="48"/>
    </row>
    <row r="405" spans="1:26" ht="15.75" customHeight="1">
      <c r="A405" s="1"/>
      <c r="B405" s="2"/>
      <c r="C405" s="2"/>
      <c r="D405" s="2"/>
      <c r="E405" s="2"/>
      <c r="F405" s="3"/>
      <c r="G405" s="814"/>
      <c r="H405" s="1942"/>
      <c r="I405" s="1734"/>
      <c r="J405" s="1969"/>
      <c r="K405" s="48"/>
      <c r="L405" s="48"/>
      <c r="M405" s="48"/>
      <c r="N405" s="48"/>
      <c r="O405" s="48"/>
      <c r="P405" s="48"/>
      <c r="Q405" s="48"/>
      <c r="R405" s="48"/>
      <c r="S405" s="48"/>
      <c r="T405" s="48"/>
      <c r="U405" s="48"/>
      <c r="V405" s="48"/>
      <c r="W405" s="48"/>
      <c r="X405" s="48"/>
      <c r="Y405" s="48"/>
      <c r="Z405" s="48"/>
    </row>
    <row r="406" spans="1:26" ht="15.75" customHeight="1">
      <c r="A406" s="1"/>
      <c r="B406" s="2"/>
      <c r="C406" s="2"/>
      <c r="D406" s="2"/>
      <c r="E406" s="2"/>
      <c r="F406" s="3"/>
      <c r="G406" s="814"/>
      <c r="H406" s="1942"/>
      <c r="I406" s="1734"/>
      <c r="J406" s="1969"/>
      <c r="K406" s="48"/>
      <c r="L406" s="48"/>
      <c r="M406" s="48"/>
      <c r="N406" s="48"/>
      <c r="O406" s="48"/>
      <c r="P406" s="48"/>
      <c r="Q406" s="48"/>
      <c r="R406" s="48"/>
      <c r="S406" s="48"/>
      <c r="T406" s="48"/>
      <c r="U406" s="48"/>
      <c r="V406" s="48"/>
      <c r="W406" s="48"/>
      <c r="X406" s="48"/>
      <c r="Y406" s="48"/>
      <c r="Z406" s="48"/>
    </row>
    <row r="407" spans="1:26" ht="15.75" customHeight="1">
      <c r="A407" s="1"/>
      <c r="B407" s="2"/>
      <c r="C407" s="2"/>
      <c r="D407" s="2"/>
      <c r="E407" s="2"/>
      <c r="F407" s="3"/>
      <c r="G407" s="814"/>
      <c r="H407" s="1942"/>
      <c r="I407" s="1734"/>
      <c r="J407" s="1969"/>
      <c r="K407" s="48"/>
      <c r="L407" s="48"/>
      <c r="M407" s="48"/>
      <c r="N407" s="48"/>
      <c r="O407" s="48"/>
      <c r="P407" s="48"/>
      <c r="Q407" s="48"/>
      <c r="R407" s="48"/>
      <c r="S407" s="48"/>
      <c r="T407" s="48"/>
      <c r="U407" s="48"/>
      <c r="V407" s="48"/>
      <c r="W407" s="48"/>
      <c r="X407" s="48"/>
      <c r="Y407" s="48"/>
      <c r="Z407" s="48"/>
    </row>
    <row r="408" spans="1:26" ht="15.75" customHeight="1">
      <c r="A408" s="1"/>
      <c r="B408" s="2"/>
      <c r="C408" s="2"/>
      <c r="D408" s="2"/>
      <c r="E408" s="2"/>
      <c r="F408" s="3"/>
      <c r="G408" s="814"/>
      <c r="H408" s="1942"/>
      <c r="I408" s="1734"/>
      <c r="J408" s="1969"/>
      <c r="K408" s="48"/>
      <c r="L408" s="48"/>
      <c r="M408" s="48"/>
      <c r="N408" s="48"/>
      <c r="O408" s="48"/>
      <c r="P408" s="48"/>
      <c r="Q408" s="48"/>
      <c r="R408" s="48"/>
      <c r="S408" s="48"/>
      <c r="T408" s="48"/>
      <c r="U408" s="48"/>
      <c r="V408" s="48"/>
      <c r="W408" s="48"/>
      <c r="X408" s="48"/>
      <c r="Y408" s="48"/>
      <c r="Z408" s="48"/>
    </row>
    <row r="409" spans="1:26" ht="15.75" customHeight="1">
      <c r="A409" s="1"/>
      <c r="B409" s="2"/>
      <c r="C409" s="2"/>
      <c r="D409" s="2"/>
      <c r="E409" s="2"/>
      <c r="F409" s="3"/>
      <c r="G409" s="814"/>
      <c r="H409" s="1942"/>
      <c r="I409" s="1734"/>
      <c r="J409" s="1969"/>
      <c r="K409" s="48"/>
      <c r="L409" s="48"/>
      <c r="M409" s="48"/>
      <c r="N409" s="48"/>
      <c r="O409" s="48"/>
      <c r="P409" s="48"/>
      <c r="Q409" s="48"/>
      <c r="R409" s="48"/>
      <c r="S409" s="48"/>
      <c r="T409" s="48"/>
      <c r="U409" s="48"/>
      <c r="V409" s="48"/>
      <c r="W409" s="48"/>
      <c r="X409" s="48"/>
      <c r="Y409" s="48"/>
      <c r="Z409" s="48"/>
    </row>
    <row r="410" spans="1:26" ht="15.75" customHeight="1">
      <c r="A410" s="1"/>
      <c r="B410" s="2"/>
      <c r="C410" s="2"/>
      <c r="D410" s="2"/>
      <c r="E410" s="2"/>
      <c r="F410" s="3"/>
      <c r="G410" s="814"/>
      <c r="H410" s="1942"/>
      <c r="I410" s="1734"/>
      <c r="J410" s="1969"/>
      <c r="K410" s="48"/>
      <c r="L410" s="48"/>
      <c r="M410" s="48"/>
      <c r="N410" s="48"/>
      <c r="O410" s="48"/>
      <c r="P410" s="48"/>
      <c r="Q410" s="48"/>
      <c r="R410" s="48"/>
      <c r="S410" s="48"/>
      <c r="T410" s="48"/>
      <c r="U410" s="48"/>
      <c r="V410" s="48"/>
      <c r="W410" s="48"/>
      <c r="X410" s="48"/>
      <c r="Y410" s="48"/>
      <c r="Z410" s="48"/>
    </row>
    <row r="411" spans="1:26" ht="15.75" customHeight="1">
      <c r="A411" s="1"/>
      <c r="B411" s="2"/>
      <c r="C411" s="2"/>
      <c r="D411" s="2"/>
      <c r="E411" s="2"/>
      <c r="F411" s="3"/>
      <c r="G411" s="814"/>
      <c r="H411" s="1942"/>
      <c r="I411" s="1734"/>
      <c r="J411" s="1969"/>
      <c r="K411" s="48"/>
      <c r="L411" s="48"/>
      <c r="M411" s="48"/>
      <c r="N411" s="48"/>
      <c r="O411" s="48"/>
      <c r="P411" s="48"/>
      <c r="Q411" s="48"/>
      <c r="R411" s="48"/>
      <c r="S411" s="48"/>
      <c r="T411" s="48"/>
      <c r="U411" s="48"/>
      <c r="V411" s="48"/>
      <c r="W411" s="48"/>
      <c r="X411" s="48"/>
      <c r="Y411" s="48"/>
      <c r="Z411" s="48"/>
    </row>
    <row r="412" spans="1:26" ht="15.75" customHeight="1">
      <c r="A412" s="1"/>
      <c r="B412" s="2"/>
      <c r="C412" s="2"/>
      <c r="D412" s="2"/>
      <c r="E412" s="2"/>
      <c r="F412" s="3"/>
      <c r="G412" s="814"/>
      <c r="H412" s="1942"/>
      <c r="I412" s="1734"/>
      <c r="J412" s="1969"/>
      <c r="K412" s="48"/>
      <c r="L412" s="48"/>
      <c r="M412" s="48"/>
      <c r="N412" s="48"/>
      <c r="O412" s="48"/>
      <c r="P412" s="48"/>
      <c r="Q412" s="48"/>
      <c r="R412" s="48"/>
      <c r="S412" s="48"/>
      <c r="T412" s="48"/>
      <c r="U412" s="48"/>
      <c r="V412" s="48"/>
      <c r="W412" s="48"/>
      <c r="X412" s="48"/>
      <c r="Y412" s="48"/>
      <c r="Z412" s="48"/>
    </row>
    <row r="413" spans="1:26" ht="15.75" customHeight="1">
      <c r="A413" s="1"/>
      <c r="B413" s="2"/>
      <c r="C413" s="2"/>
      <c r="D413" s="2"/>
      <c r="E413" s="2"/>
      <c r="F413" s="3"/>
      <c r="G413" s="814"/>
      <c r="H413" s="1942"/>
      <c r="I413" s="1734"/>
      <c r="J413" s="1969"/>
      <c r="K413" s="48"/>
      <c r="L413" s="48"/>
      <c r="M413" s="48"/>
      <c r="N413" s="48"/>
      <c r="O413" s="48"/>
      <c r="P413" s="48"/>
      <c r="Q413" s="48"/>
      <c r="R413" s="48"/>
      <c r="S413" s="48"/>
      <c r="T413" s="48"/>
      <c r="U413" s="48"/>
      <c r="V413" s="48"/>
      <c r="W413" s="48"/>
      <c r="X413" s="48"/>
      <c r="Y413" s="48"/>
      <c r="Z413" s="48"/>
    </row>
    <row r="414" spans="1:26" ht="15.75" customHeight="1">
      <c r="A414" s="1"/>
      <c r="B414" s="2"/>
      <c r="C414" s="2"/>
      <c r="D414" s="2"/>
      <c r="E414" s="2"/>
      <c r="F414" s="3"/>
      <c r="G414" s="814"/>
      <c r="H414" s="1942"/>
      <c r="I414" s="1734"/>
      <c r="J414" s="1969"/>
      <c r="K414" s="48"/>
      <c r="L414" s="48"/>
      <c r="M414" s="48"/>
      <c r="N414" s="48"/>
      <c r="O414" s="48"/>
      <c r="P414" s="48"/>
      <c r="Q414" s="48"/>
      <c r="R414" s="48"/>
      <c r="S414" s="48"/>
      <c r="T414" s="48"/>
      <c r="U414" s="48"/>
      <c r="V414" s="48"/>
      <c r="W414" s="48"/>
      <c r="X414" s="48"/>
      <c r="Y414" s="48"/>
      <c r="Z414" s="48"/>
    </row>
    <row r="415" spans="1:26" ht="15.75" customHeight="1">
      <c r="A415" s="1"/>
      <c r="B415" s="2"/>
      <c r="C415" s="2"/>
      <c r="D415" s="2"/>
      <c r="E415" s="2"/>
      <c r="F415" s="3"/>
      <c r="G415" s="814"/>
      <c r="H415" s="1942"/>
      <c r="I415" s="1734"/>
      <c r="J415" s="1969"/>
      <c r="K415" s="48"/>
      <c r="L415" s="48"/>
      <c r="M415" s="48"/>
      <c r="N415" s="48"/>
      <c r="O415" s="48"/>
      <c r="P415" s="48"/>
      <c r="Q415" s="48"/>
      <c r="R415" s="48"/>
      <c r="S415" s="48"/>
      <c r="T415" s="48"/>
      <c r="U415" s="48"/>
      <c r="V415" s="48"/>
      <c r="W415" s="48"/>
      <c r="X415" s="48"/>
      <c r="Y415" s="48"/>
      <c r="Z415" s="48"/>
    </row>
    <row r="416" spans="1:26" ht="15.75" customHeight="1">
      <c r="A416" s="1"/>
      <c r="B416" s="2"/>
      <c r="C416" s="2"/>
      <c r="D416" s="2"/>
      <c r="E416" s="2"/>
      <c r="F416" s="3"/>
      <c r="G416" s="814"/>
      <c r="H416" s="1942"/>
      <c r="I416" s="1734"/>
      <c r="J416" s="1969"/>
      <c r="K416" s="48"/>
      <c r="L416" s="48"/>
      <c r="M416" s="48"/>
      <c r="N416" s="48"/>
      <c r="O416" s="48"/>
      <c r="P416" s="48"/>
      <c r="Q416" s="48"/>
      <c r="R416" s="48"/>
      <c r="S416" s="48"/>
      <c r="T416" s="48"/>
      <c r="U416" s="48"/>
      <c r="V416" s="48"/>
      <c r="W416" s="48"/>
      <c r="X416" s="48"/>
      <c r="Y416" s="48"/>
      <c r="Z416" s="48"/>
    </row>
    <row r="417" spans="1:26" ht="15.75" customHeight="1">
      <c r="A417" s="1"/>
      <c r="B417" s="2"/>
      <c r="C417" s="2"/>
      <c r="D417" s="2"/>
      <c r="E417" s="2"/>
      <c r="F417" s="3"/>
      <c r="G417" s="814"/>
      <c r="H417" s="1942"/>
      <c r="I417" s="1734"/>
      <c r="J417" s="1969"/>
      <c r="K417" s="48"/>
      <c r="L417" s="48"/>
      <c r="M417" s="48"/>
      <c r="N417" s="48"/>
      <c r="O417" s="48"/>
      <c r="P417" s="48"/>
      <c r="Q417" s="48"/>
      <c r="R417" s="48"/>
      <c r="S417" s="48"/>
      <c r="T417" s="48"/>
      <c r="U417" s="48"/>
      <c r="V417" s="48"/>
      <c r="W417" s="48"/>
      <c r="X417" s="48"/>
      <c r="Y417" s="48"/>
      <c r="Z417" s="48"/>
    </row>
    <row r="418" spans="1:26" ht="15.75" customHeight="1">
      <c r="A418" s="1"/>
      <c r="B418" s="2"/>
      <c r="C418" s="2"/>
      <c r="D418" s="2"/>
      <c r="E418" s="2"/>
      <c r="F418" s="3"/>
      <c r="G418" s="814"/>
      <c r="H418" s="1942"/>
      <c r="I418" s="1734"/>
      <c r="J418" s="1969"/>
      <c r="K418" s="48"/>
      <c r="L418" s="48"/>
      <c r="M418" s="48"/>
      <c r="N418" s="48"/>
      <c r="O418" s="48"/>
      <c r="P418" s="48"/>
      <c r="Q418" s="48"/>
      <c r="R418" s="48"/>
      <c r="S418" s="48"/>
      <c r="T418" s="48"/>
      <c r="U418" s="48"/>
      <c r="V418" s="48"/>
      <c r="W418" s="48"/>
      <c r="X418" s="48"/>
      <c r="Y418" s="48"/>
      <c r="Z418" s="48"/>
    </row>
    <row r="419" spans="1:26" ht="15.75" customHeight="1">
      <c r="A419" s="1"/>
      <c r="B419" s="2"/>
      <c r="C419" s="2"/>
      <c r="D419" s="2"/>
      <c r="E419" s="2"/>
      <c r="F419" s="3"/>
      <c r="G419" s="814"/>
      <c r="H419" s="1942"/>
      <c r="I419" s="1734"/>
      <c r="J419" s="1969"/>
      <c r="K419" s="48"/>
      <c r="L419" s="48"/>
      <c r="M419" s="48"/>
      <c r="N419" s="48"/>
      <c r="O419" s="48"/>
      <c r="P419" s="48"/>
      <c r="Q419" s="48"/>
      <c r="R419" s="48"/>
      <c r="S419" s="48"/>
      <c r="T419" s="48"/>
      <c r="U419" s="48"/>
      <c r="V419" s="48"/>
      <c r="W419" s="48"/>
      <c r="X419" s="48"/>
      <c r="Y419" s="48"/>
      <c r="Z419" s="48"/>
    </row>
    <row r="420" spans="1:26" ht="15.75" customHeight="1">
      <c r="A420" s="1"/>
      <c r="B420" s="2"/>
      <c r="C420" s="2"/>
      <c r="D420" s="2"/>
      <c r="E420" s="2"/>
      <c r="F420" s="3"/>
      <c r="G420" s="814"/>
      <c r="H420" s="1942"/>
      <c r="I420" s="1734"/>
      <c r="J420" s="1969"/>
      <c r="K420" s="48"/>
      <c r="L420" s="48"/>
      <c r="M420" s="48"/>
      <c r="N420" s="48"/>
      <c r="O420" s="48"/>
      <c r="P420" s="48"/>
      <c r="Q420" s="48"/>
      <c r="R420" s="48"/>
      <c r="S420" s="48"/>
      <c r="T420" s="48"/>
      <c r="U420" s="48"/>
      <c r="V420" s="48"/>
      <c r="W420" s="48"/>
      <c r="X420" s="48"/>
      <c r="Y420" s="48"/>
      <c r="Z420" s="48"/>
    </row>
    <row r="421" spans="1:26" ht="15.75" customHeight="1">
      <c r="A421" s="1"/>
      <c r="B421" s="2"/>
      <c r="C421" s="2"/>
      <c r="D421" s="2"/>
      <c r="E421" s="2"/>
      <c r="F421" s="3"/>
      <c r="G421" s="814"/>
      <c r="H421" s="1942"/>
      <c r="I421" s="1734"/>
      <c r="J421" s="1969"/>
      <c r="K421" s="48"/>
      <c r="L421" s="48"/>
      <c r="M421" s="48"/>
      <c r="N421" s="48"/>
      <c r="O421" s="48"/>
      <c r="P421" s="48"/>
      <c r="Q421" s="48"/>
      <c r="R421" s="48"/>
      <c r="S421" s="48"/>
      <c r="T421" s="48"/>
      <c r="U421" s="48"/>
      <c r="V421" s="48"/>
      <c r="W421" s="48"/>
      <c r="X421" s="48"/>
      <c r="Y421" s="48"/>
      <c r="Z421" s="48"/>
    </row>
    <row r="422" spans="1:26" ht="15.75" customHeight="1">
      <c r="A422" s="1"/>
      <c r="B422" s="2"/>
      <c r="C422" s="2"/>
      <c r="D422" s="2"/>
      <c r="E422" s="2"/>
      <c r="F422" s="3"/>
      <c r="G422" s="814"/>
      <c r="H422" s="1942"/>
      <c r="I422" s="1734"/>
      <c r="J422" s="1969"/>
      <c r="K422" s="48"/>
      <c r="L422" s="48"/>
      <c r="M422" s="48"/>
      <c r="N422" s="48"/>
      <c r="O422" s="48"/>
      <c r="P422" s="48"/>
      <c r="Q422" s="48"/>
      <c r="R422" s="48"/>
      <c r="S422" s="48"/>
      <c r="T422" s="48"/>
      <c r="U422" s="48"/>
      <c r="V422" s="48"/>
      <c r="W422" s="48"/>
      <c r="X422" s="48"/>
      <c r="Y422" s="48"/>
      <c r="Z422" s="48"/>
    </row>
    <row r="423" spans="1:26" ht="15.75" customHeight="1">
      <c r="A423" s="1"/>
      <c r="B423" s="2"/>
      <c r="C423" s="2"/>
      <c r="D423" s="2"/>
      <c r="E423" s="2"/>
      <c r="F423" s="3"/>
      <c r="G423" s="814"/>
      <c r="H423" s="1942"/>
      <c r="I423" s="1734"/>
      <c r="J423" s="1969"/>
      <c r="K423" s="48"/>
      <c r="L423" s="48"/>
      <c r="M423" s="48"/>
      <c r="N423" s="48"/>
      <c r="O423" s="48"/>
      <c r="P423" s="48"/>
      <c r="Q423" s="48"/>
      <c r="R423" s="48"/>
      <c r="S423" s="48"/>
      <c r="T423" s="48"/>
      <c r="U423" s="48"/>
      <c r="V423" s="48"/>
      <c r="W423" s="48"/>
      <c r="X423" s="48"/>
      <c r="Y423" s="48"/>
      <c r="Z423" s="48"/>
    </row>
    <row r="424" spans="1:26" ht="15.75" customHeight="1">
      <c r="A424" s="1"/>
      <c r="B424" s="2"/>
      <c r="C424" s="2"/>
      <c r="D424" s="2"/>
      <c r="E424" s="2"/>
      <c r="F424" s="3"/>
      <c r="G424" s="814"/>
      <c r="H424" s="1942"/>
      <c r="I424" s="1734"/>
      <c r="J424" s="1969"/>
      <c r="K424" s="48"/>
      <c r="L424" s="48"/>
      <c r="M424" s="48"/>
      <c r="N424" s="48"/>
      <c r="O424" s="48"/>
      <c r="P424" s="48"/>
      <c r="Q424" s="48"/>
      <c r="R424" s="48"/>
      <c r="S424" s="48"/>
      <c r="T424" s="48"/>
      <c r="U424" s="48"/>
      <c r="V424" s="48"/>
      <c r="W424" s="48"/>
      <c r="X424" s="48"/>
      <c r="Y424" s="48"/>
      <c r="Z424" s="48"/>
    </row>
    <row r="425" spans="1:26" ht="15.75" customHeight="1">
      <c r="A425" s="1"/>
      <c r="B425" s="2"/>
      <c r="C425" s="2"/>
      <c r="D425" s="2"/>
      <c r="E425" s="2"/>
      <c r="F425" s="3"/>
      <c r="G425" s="814"/>
      <c r="H425" s="1942"/>
      <c r="I425" s="1734"/>
      <c r="J425" s="1969"/>
      <c r="K425" s="48"/>
      <c r="L425" s="48"/>
      <c r="M425" s="48"/>
      <c r="N425" s="48"/>
      <c r="O425" s="48"/>
      <c r="P425" s="48"/>
      <c r="Q425" s="48"/>
      <c r="R425" s="48"/>
      <c r="S425" s="48"/>
      <c r="T425" s="48"/>
      <c r="U425" s="48"/>
      <c r="V425" s="48"/>
      <c r="W425" s="48"/>
      <c r="X425" s="48"/>
      <c r="Y425" s="48"/>
      <c r="Z425" s="48"/>
    </row>
    <row r="426" spans="1:26" ht="15.75" customHeight="1">
      <c r="A426" s="1"/>
      <c r="B426" s="2"/>
      <c r="C426" s="2"/>
      <c r="D426" s="2"/>
      <c r="E426" s="2"/>
      <c r="F426" s="3"/>
      <c r="G426" s="814"/>
      <c r="H426" s="1942"/>
      <c r="I426" s="1734"/>
      <c r="J426" s="1969"/>
      <c r="K426" s="48"/>
      <c r="L426" s="48"/>
      <c r="M426" s="48"/>
      <c r="N426" s="48"/>
      <c r="O426" s="48"/>
      <c r="P426" s="48"/>
      <c r="Q426" s="48"/>
      <c r="R426" s="48"/>
      <c r="S426" s="48"/>
      <c r="T426" s="48"/>
      <c r="U426" s="48"/>
      <c r="V426" s="48"/>
      <c r="W426" s="48"/>
      <c r="X426" s="48"/>
      <c r="Y426" s="48"/>
      <c r="Z426" s="48"/>
    </row>
    <row r="427" spans="1:26" ht="15.75" customHeight="1">
      <c r="A427" s="1"/>
      <c r="B427" s="2"/>
      <c r="C427" s="2"/>
      <c r="D427" s="2"/>
      <c r="E427" s="2"/>
      <c r="F427" s="3"/>
      <c r="G427" s="814"/>
      <c r="H427" s="1942"/>
      <c r="I427" s="1734"/>
      <c r="J427" s="1969"/>
      <c r="K427" s="48"/>
      <c r="L427" s="48"/>
      <c r="M427" s="48"/>
      <c r="N427" s="48"/>
      <c r="O427" s="48"/>
      <c r="P427" s="48"/>
      <c r="Q427" s="48"/>
      <c r="R427" s="48"/>
      <c r="S427" s="48"/>
      <c r="T427" s="48"/>
      <c r="U427" s="48"/>
      <c r="V427" s="48"/>
      <c r="W427" s="48"/>
      <c r="X427" s="48"/>
      <c r="Y427" s="48"/>
      <c r="Z427" s="48"/>
    </row>
    <row r="428" spans="1:26" ht="15.75" customHeight="1">
      <c r="A428" s="1"/>
      <c r="B428" s="2"/>
      <c r="C428" s="2"/>
      <c r="D428" s="2"/>
      <c r="E428" s="2"/>
      <c r="F428" s="3"/>
      <c r="G428" s="814"/>
      <c r="H428" s="1942"/>
      <c r="I428" s="1734"/>
      <c r="J428" s="1969"/>
      <c r="K428" s="48"/>
      <c r="L428" s="48"/>
      <c r="M428" s="48"/>
      <c r="N428" s="48"/>
      <c r="O428" s="48"/>
      <c r="P428" s="48"/>
      <c r="Q428" s="48"/>
      <c r="R428" s="48"/>
      <c r="S428" s="48"/>
      <c r="T428" s="48"/>
      <c r="U428" s="48"/>
      <c r="V428" s="48"/>
      <c r="W428" s="48"/>
      <c r="X428" s="48"/>
      <c r="Y428" s="48"/>
      <c r="Z428" s="48"/>
    </row>
    <row r="429" spans="1:26" ht="15.75" customHeight="1">
      <c r="A429" s="1"/>
      <c r="B429" s="2"/>
      <c r="C429" s="2"/>
      <c r="D429" s="2"/>
      <c r="E429" s="2"/>
      <c r="F429" s="3"/>
      <c r="G429" s="814"/>
      <c r="H429" s="1942"/>
      <c r="I429" s="1734"/>
      <c r="J429" s="1969"/>
      <c r="K429" s="48"/>
      <c r="L429" s="48"/>
      <c r="M429" s="48"/>
      <c r="N429" s="48"/>
      <c r="O429" s="48"/>
      <c r="P429" s="48"/>
      <c r="Q429" s="48"/>
      <c r="R429" s="48"/>
      <c r="S429" s="48"/>
      <c r="T429" s="48"/>
      <c r="U429" s="48"/>
      <c r="V429" s="48"/>
      <c r="W429" s="48"/>
      <c r="X429" s="48"/>
      <c r="Y429" s="48"/>
      <c r="Z429" s="48"/>
    </row>
    <row r="430" spans="1:26" ht="15.75" customHeight="1">
      <c r="A430" s="1"/>
      <c r="B430" s="2"/>
      <c r="C430" s="2"/>
      <c r="D430" s="2"/>
      <c r="E430" s="2"/>
      <c r="F430" s="3"/>
      <c r="G430" s="814"/>
      <c r="H430" s="1942"/>
      <c r="I430" s="1734"/>
      <c r="J430" s="1969"/>
      <c r="K430" s="48"/>
      <c r="L430" s="48"/>
      <c r="M430" s="48"/>
      <c r="N430" s="48"/>
      <c r="O430" s="48"/>
      <c r="P430" s="48"/>
      <c r="Q430" s="48"/>
      <c r="R430" s="48"/>
      <c r="S430" s="48"/>
      <c r="T430" s="48"/>
      <c r="U430" s="48"/>
      <c r="V430" s="48"/>
      <c r="W430" s="48"/>
      <c r="X430" s="48"/>
      <c r="Y430" s="48"/>
      <c r="Z430" s="48"/>
    </row>
    <row r="431" spans="1:26" ht="15.75" customHeight="1">
      <c r="A431" s="1"/>
      <c r="B431" s="2"/>
      <c r="C431" s="2"/>
      <c r="D431" s="2"/>
      <c r="E431" s="2"/>
      <c r="F431" s="3"/>
      <c r="G431" s="814"/>
      <c r="H431" s="1942"/>
      <c r="I431" s="1734"/>
      <c r="J431" s="1969"/>
      <c r="K431" s="48"/>
      <c r="L431" s="48"/>
      <c r="M431" s="48"/>
      <c r="N431" s="48"/>
      <c r="O431" s="48"/>
      <c r="P431" s="48"/>
      <c r="Q431" s="48"/>
      <c r="R431" s="48"/>
      <c r="S431" s="48"/>
      <c r="T431" s="48"/>
      <c r="U431" s="48"/>
      <c r="V431" s="48"/>
      <c r="W431" s="48"/>
      <c r="X431" s="48"/>
      <c r="Y431" s="48"/>
      <c r="Z431" s="48"/>
    </row>
    <row r="432" spans="1:26" ht="15.75" customHeight="1">
      <c r="A432" s="1"/>
      <c r="B432" s="2"/>
      <c r="C432" s="2"/>
      <c r="D432" s="2"/>
      <c r="E432" s="2"/>
      <c r="F432" s="3"/>
      <c r="G432" s="814"/>
      <c r="H432" s="1942"/>
      <c r="I432" s="1734"/>
      <c r="J432" s="1969"/>
      <c r="K432" s="48"/>
      <c r="L432" s="48"/>
      <c r="M432" s="48"/>
      <c r="N432" s="48"/>
      <c r="O432" s="48"/>
      <c r="P432" s="48"/>
      <c r="Q432" s="48"/>
      <c r="R432" s="48"/>
      <c r="S432" s="48"/>
      <c r="T432" s="48"/>
      <c r="U432" s="48"/>
      <c r="V432" s="48"/>
      <c r="W432" s="48"/>
      <c r="X432" s="48"/>
      <c r="Y432" s="48"/>
      <c r="Z432" s="48"/>
    </row>
    <row r="433" spans="1:26" ht="15.75" customHeight="1">
      <c r="A433" s="1"/>
      <c r="B433" s="2"/>
      <c r="C433" s="2"/>
      <c r="D433" s="2"/>
      <c r="E433" s="2"/>
      <c r="F433" s="3"/>
      <c r="G433" s="814"/>
      <c r="H433" s="1942"/>
      <c r="I433" s="1734"/>
      <c r="J433" s="1969"/>
      <c r="K433" s="48"/>
      <c r="L433" s="48"/>
      <c r="M433" s="48"/>
      <c r="N433" s="48"/>
      <c r="O433" s="48"/>
      <c r="P433" s="48"/>
      <c r="Q433" s="48"/>
      <c r="R433" s="48"/>
      <c r="S433" s="48"/>
      <c r="T433" s="48"/>
      <c r="U433" s="48"/>
      <c r="V433" s="48"/>
      <c r="W433" s="48"/>
      <c r="X433" s="48"/>
      <c r="Y433" s="48"/>
      <c r="Z433" s="48"/>
    </row>
    <row r="434" spans="1:26" ht="15.75" customHeight="1">
      <c r="A434" s="1"/>
      <c r="B434" s="2"/>
      <c r="C434" s="2"/>
      <c r="D434" s="2"/>
      <c r="E434" s="2"/>
      <c r="F434" s="3"/>
      <c r="G434" s="814"/>
      <c r="H434" s="1942"/>
      <c r="I434" s="1734"/>
      <c r="J434" s="1969"/>
      <c r="K434" s="48"/>
      <c r="L434" s="48"/>
      <c r="M434" s="48"/>
      <c r="N434" s="48"/>
      <c r="O434" s="48"/>
      <c r="P434" s="48"/>
      <c r="Q434" s="48"/>
      <c r="R434" s="48"/>
      <c r="S434" s="48"/>
      <c r="T434" s="48"/>
      <c r="U434" s="48"/>
      <c r="V434" s="48"/>
      <c r="W434" s="48"/>
      <c r="X434" s="48"/>
      <c r="Y434" s="48"/>
      <c r="Z434" s="48"/>
    </row>
    <row r="435" spans="1:26" ht="15.75" customHeight="1">
      <c r="A435" s="1"/>
      <c r="B435" s="2"/>
      <c r="C435" s="2"/>
      <c r="D435" s="2"/>
      <c r="E435" s="2"/>
      <c r="F435" s="3"/>
      <c r="G435" s="814"/>
      <c r="H435" s="1942"/>
      <c r="I435" s="1734"/>
      <c r="J435" s="1969"/>
      <c r="K435" s="48"/>
      <c r="L435" s="48"/>
      <c r="M435" s="48"/>
      <c r="N435" s="48"/>
      <c r="O435" s="48"/>
      <c r="P435" s="48"/>
      <c r="Q435" s="48"/>
      <c r="R435" s="48"/>
      <c r="S435" s="48"/>
      <c r="T435" s="48"/>
      <c r="U435" s="48"/>
      <c r="V435" s="48"/>
      <c r="W435" s="48"/>
      <c r="X435" s="48"/>
      <c r="Y435" s="48"/>
      <c r="Z435" s="48"/>
    </row>
    <row r="436" spans="1:26" ht="15.75" customHeight="1">
      <c r="A436" s="1"/>
      <c r="B436" s="2"/>
      <c r="C436" s="2"/>
      <c r="D436" s="2"/>
      <c r="E436" s="2"/>
      <c r="F436" s="3"/>
      <c r="G436" s="814"/>
      <c r="H436" s="1942"/>
      <c r="I436" s="1734"/>
      <c r="J436" s="1969"/>
      <c r="K436" s="48"/>
      <c r="L436" s="48"/>
      <c r="M436" s="48"/>
      <c r="N436" s="48"/>
      <c r="O436" s="48"/>
      <c r="P436" s="48"/>
      <c r="Q436" s="48"/>
      <c r="R436" s="48"/>
      <c r="S436" s="48"/>
      <c r="T436" s="48"/>
      <c r="U436" s="48"/>
      <c r="V436" s="48"/>
      <c r="W436" s="48"/>
      <c r="X436" s="48"/>
      <c r="Y436" s="48"/>
      <c r="Z436" s="48"/>
    </row>
    <row r="437" spans="1:26" ht="15.75" customHeight="1">
      <c r="A437" s="1"/>
      <c r="B437" s="2"/>
      <c r="C437" s="2"/>
      <c r="D437" s="2"/>
      <c r="E437" s="2"/>
      <c r="F437" s="3"/>
      <c r="G437" s="814"/>
      <c r="H437" s="1942"/>
      <c r="I437" s="1734"/>
      <c r="J437" s="1969"/>
      <c r="K437" s="48"/>
      <c r="L437" s="48"/>
      <c r="M437" s="48"/>
      <c r="N437" s="48"/>
      <c r="O437" s="48"/>
      <c r="P437" s="48"/>
      <c r="Q437" s="48"/>
      <c r="R437" s="48"/>
      <c r="S437" s="48"/>
      <c r="T437" s="48"/>
      <c r="U437" s="48"/>
      <c r="V437" s="48"/>
      <c r="W437" s="48"/>
      <c r="X437" s="48"/>
      <c r="Y437" s="48"/>
      <c r="Z437" s="48"/>
    </row>
    <row r="438" spans="1:26" ht="15.75" customHeight="1">
      <c r="A438" s="1"/>
      <c r="B438" s="2"/>
      <c r="C438" s="2"/>
      <c r="D438" s="2"/>
      <c r="E438" s="2"/>
      <c r="F438" s="3"/>
      <c r="G438" s="814"/>
      <c r="H438" s="1942"/>
      <c r="I438" s="1734"/>
      <c r="J438" s="1969"/>
      <c r="K438" s="48"/>
      <c r="L438" s="48"/>
      <c r="M438" s="48"/>
      <c r="N438" s="48"/>
      <c r="O438" s="48"/>
      <c r="P438" s="48"/>
      <c r="Q438" s="48"/>
      <c r="R438" s="48"/>
      <c r="S438" s="48"/>
      <c r="T438" s="48"/>
      <c r="U438" s="48"/>
      <c r="V438" s="48"/>
      <c r="W438" s="48"/>
      <c r="X438" s="48"/>
      <c r="Y438" s="48"/>
      <c r="Z438" s="48"/>
    </row>
    <row r="439" spans="1:26" ht="15.75" customHeight="1">
      <c r="A439" s="1"/>
      <c r="B439" s="2"/>
      <c r="C439" s="2"/>
      <c r="D439" s="2"/>
      <c r="E439" s="2"/>
      <c r="F439" s="3"/>
      <c r="G439" s="814"/>
      <c r="H439" s="1942"/>
      <c r="I439" s="1734"/>
      <c r="J439" s="1969"/>
      <c r="K439" s="48"/>
      <c r="L439" s="48"/>
      <c r="M439" s="48"/>
      <c r="N439" s="48"/>
      <c r="O439" s="48"/>
      <c r="P439" s="48"/>
      <c r="Q439" s="48"/>
      <c r="R439" s="48"/>
      <c r="S439" s="48"/>
      <c r="T439" s="48"/>
      <c r="U439" s="48"/>
      <c r="V439" s="48"/>
      <c r="W439" s="48"/>
      <c r="X439" s="48"/>
      <c r="Y439" s="48"/>
      <c r="Z439" s="48"/>
    </row>
    <row r="440" spans="1:26" ht="15.75" customHeight="1">
      <c r="A440" s="1"/>
      <c r="B440" s="2"/>
      <c r="C440" s="2"/>
      <c r="D440" s="2"/>
      <c r="E440" s="2"/>
      <c r="F440" s="3"/>
      <c r="G440" s="814"/>
      <c r="H440" s="1942"/>
      <c r="I440" s="1734"/>
      <c r="J440" s="1969"/>
      <c r="K440" s="48"/>
      <c r="L440" s="48"/>
      <c r="M440" s="48"/>
      <c r="N440" s="48"/>
      <c r="O440" s="48"/>
      <c r="P440" s="48"/>
      <c r="Q440" s="48"/>
      <c r="R440" s="48"/>
      <c r="S440" s="48"/>
      <c r="T440" s="48"/>
      <c r="U440" s="48"/>
      <c r="V440" s="48"/>
      <c r="W440" s="48"/>
      <c r="X440" s="48"/>
      <c r="Y440" s="48"/>
      <c r="Z440" s="48"/>
    </row>
    <row r="441" spans="1:26" ht="15.75" customHeight="1">
      <c r="A441" s="1"/>
      <c r="B441" s="2"/>
      <c r="C441" s="2"/>
      <c r="D441" s="2"/>
      <c r="E441" s="2"/>
      <c r="F441" s="3"/>
      <c r="G441" s="814"/>
      <c r="H441" s="1942"/>
      <c r="I441" s="1734"/>
      <c r="J441" s="1969"/>
      <c r="K441" s="48"/>
      <c r="L441" s="48"/>
      <c r="M441" s="48"/>
      <c r="N441" s="48"/>
      <c r="O441" s="48"/>
      <c r="P441" s="48"/>
      <c r="Q441" s="48"/>
      <c r="R441" s="48"/>
      <c r="S441" s="48"/>
      <c r="T441" s="48"/>
      <c r="U441" s="48"/>
      <c r="V441" s="48"/>
      <c r="W441" s="48"/>
      <c r="X441" s="48"/>
      <c r="Y441" s="48"/>
      <c r="Z441" s="48"/>
    </row>
    <row r="442" spans="1:26" ht="15.75" customHeight="1">
      <c r="A442" s="1"/>
      <c r="B442" s="2"/>
      <c r="C442" s="2"/>
      <c r="D442" s="2"/>
      <c r="E442" s="2"/>
      <c r="F442" s="3"/>
      <c r="G442" s="814"/>
      <c r="H442" s="1942"/>
      <c r="I442" s="1734"/>
      <c r="J442" s="1969"/>
      <c r="K442" s="48"/>
      <c r="L442" s="48"/>
      <c r="M442" s="48"/>
      <c r="N442" s="48"/>
      <c r="O442" s="48"/>
      <c r="P442" s="48"/>
      <c r="Q442" s="48"/>
      <c r="R442" s="48"/>
      <c r="S442" s="48"/>
      <c r="T442" s="48"/>
      <c r="U442" s="48"/>
      <c r="V442" s="48"/>
      <c r="W442" s="48"/>
      <c r="X442" s="48"/>
      <c r="Y442" s="48"/>
      <c r="Z442" s="48"/>
    </row>
    <row r="443" spans="1:26" ht="15.75" customHeight="1">
      <c r="A443" s="1"/>
      <c r="B443" s="2"/>
      <c r="C443" s="2"/>
      <c r="D443" s="2"/>
      <c r="E443" s="2"/>
      <c r="F443" s="3"/>
      <c r="G443" s="814"/>
      <c r="H443" s="1942"/>
      <c r="I443" s="1734"/>
      <c r="J443" s="1969"/>
      <c r="K443" s="48"/>
      <c r="L443" s="48"/>
      <c r="M443" s="48"/>
      <c r="N443" s="48"/>
      <c r="O443" s="48"/>
      <c r="P443" s="48"/>
      <c r="Q443" s="48"/>
      <c r="R443" s="48"/>
      <c r="S443" s="48"/>
      <c r="T443" s="48"/>
      <c r="U443" s="48"/>
      <c r="V443" s="48"/>
      <c r="W443" s="48"/>
      <c r="X443" s="48"/>
      <c r="Y443" s="48"/>
      <c r="Z443" s="48"/>
    </row>
    <row r="444" spans="1:26" ht="15.75" customHeight="1">
      <c r="A444" s="1"/>
      <c r="B444" s="2"/>
      <c r="C444" s="2"/>
      <c r="D444" s="2"/>
      <c r="E444" s="2"/>
      <c r="F444" s="3"/>
      <c r="G444" s="814"/>
      <c r="H444" s="1942"/>
      <c r="I444" s="1734"/>
      <c r="J444" s="1969"/>
      <c r="K444" s="48"/>
      <c r="L444" s="48"/>
      <c r="M444" s="48"/>
      <c r="N444" s="48"/>
      <c r="O444" s="48"/>
      <c r="P444" s="48"/>
      <c r="Q444" s="48"/>
      <c r="R444" s="48"/>
      <c r="S444" s="48"/>
      <c r="T444" s="48"/>
      <c r="U444" s="48"/>
      <c r="V444" s="48"/>
      <c r="W444" s="48"/>
      <c r="X444" s="48"/>
      <c r="Y444" s="48"/>
      <c r="Z444" s="48"/>
    </row>
    <row r="445" spans="1:26" ht="15.75" customHeight="1">
      <c r="A445" s="1"/>
      <c r="B445" s="2"/>
      <c r="C445" s="2"/>
      <c r="D445" s="2"/>
      <c r="E445" s="2"/>
      <c r="F445" s="3"/>
      <c r="G445" s="814"/>
      <c r="H445" s="1942"/>
      <c r="I445" s="1734"/>
      <c r="J445" s="1969"/>
      <c r="K445" s="48"/>
      <c r="L445" s="48"/>
      <c r="M445" s="48"/>
      <c r="N445" s="48"/>
      <c r="O445" s="48"/>
      <c r="P445" s="48"/>
      <c r="Q445" s="48"/>
      <c r="R445" s="48"/>
      <c r="S445" s="48"/>
      <c r="T445" s="48"/>
      <c r="U445" s="48"/>
      <c r="V445" s="48"/>
      <c r="W445" s="48"/>
      <c r="X445" s="48"/>
      <c r="Y445" s="48"/>
      <c r="Z445" s="48"/>
    </row>
    <row r="446" spans="1:26" ht="15.75" customHeight="1">
      <c r="A446" s="1"/>
      <c r="B446" s="2"/>
      <c r="C446" s="2"/>
      <c r="D446" s="2"/>
      <c r="E446" s="2"/>
      <c r="F446" s="3"/>
      <c r="G446" s="814"/>
      <c r="H446" s="1942"/>
      <c r="I446" s="1734"/>
      <c r="J446" s="1969"/>
      <c r="K446" s="48"/>
      <c r="L446" s="48"/>
      <c r="M446" s="48"/>
      <c r="N446" s="48"/>
      <c r="O446" s="48"/>
      <c r="P446" s="48"/>
      <c r="Q446" s="48"/>
      <c r="R446" s="48"/>
      <c r="S446" s="48"/>
      <c r="T446" s="48"/>
      <c r="U446" s="48"/>
      <c r="V446" s="48"/>
      <c r="W446" s="48"/>
      <c r="X446" s="48"/>
      <c r="Y446" s="48"/>
      <c r="Z446" s="48"/>
    </row>
    <row r="447" spans="1:26" ht="15.75" customHeight="1">
      <c r="A447" s="1"/>
      <c r="B447" s="2"/>
      <c r="C447" s="2"/>
      <c r="D447" s="2"/>
      <c r="E447" s="2"/>
      <c r="F447" s="3"/>
      <c r="G447" s="814"/>
      <c r="H447" s="1942"/>
      <c r="I447" s="1734"/>
      <c r="J447" s="1969"/>
      <c r="K447" s="48"/>
      <c r="L447" s="48"/>
      <c r="M447" s="48"/>
      <c r="N447" s="48"/>
      <c r="O447" s="48"/>
      <c r="P447" s="48"/>
      <c r="Q447" s="48"/>
      <c r="R447" s="48"/>
      <c r="S447" s="48"/>
      <c r="T447" s="48"/>
      <c r="U447" s="48"/>
      <c r="V447" s="48"/>
      <c r="W447" s="48"/>
      <c r="X447" s="48"/>
      <c r="Y447" s="48"/>
      <c r="Z447" s="48"/>
    </row>
    <row r="448" spans="1:26" ht="15.75" customHeight="1">
      <c r="A448" s="1"/>
      <c r="B448" s="2"/>
      <c r="C448" s="2"/>
      <c r="D448" s="2"/>
      <c r="E448" s="2"/>
      <c r="F448" s="3"/>
      <c r="G448" s="814"/>
      <c r="H448" s="1942"/>
      <c r="I448" s="1734"/>
      <c r="J448" s="1969"/>
      <c r="K448" s="48"/>
      <c r="L448" s="48"/>
      <c r="M448" s="48"/>
      <c r="N448" s="48"/>
      <c r="O448" s="48"/>
      <c r="P448" s="48"/>
      <c r="Q448" s="48"/>
      <c r="R448" s="48"/>
      <c r="S448" s="48"/>
      <c r="T448" s="48"/>
      <c r="U448" s="48"/>
      <c r="V448" s="48"/>
      <c r="W448" s="48"/>
      <c r="X448" s="48"/>
      <c r="Y448" s="48"/>
      <c r="Z448" s="48"/>
    </row>
    <row r="449" spans="1:26" ht="15.75" customHeight="1">
      <c r="A449" s="1"/>
      <c r="B449" s="2"/>
      <c r="C449" s="2"/>
      <c r="D449" s="2"/>
      <c r="E449" s="2"/>
      <c r="F449" s="3"/>
      <c r="G449" s="814"/>
      <c r="H449" s="1942"/>
      <c r="I449" s="1734"/>
      <c r="J449" s="1969"/>
      <c r="K449" s="48"/>
      <c r="L449" s="48"/>
      <c r="M449" s="48"/>
      <c r="N449" s="48"/>
      <c r="O449" s="48"/>
      <c r="P449" s="48"/>
      <c r="Q449" s="48"/>
      <c r="R449" s="48"/>
      <c r="S449" s="48"/>
      <c r="T449" s="48"/>
      <c r="U449" s="48"/>
      <c r="V449" s="48"/>
      <c r="W449" s="48"/>
      <c r="X449" s="48"/>
      <c r="Y449" s="48"/>
      <c r="Z449" s="48"/>
    </row>
    <row r="450" spans="1:26" ht="15.75" customHeight="1">
      <c r="A450" s="1"/>
      <c r="B450" s="2"/>
      <c r="C450" s="2"/>
      <c r="D450" s="2"/>
      <c r="E450" s="2"/>
      <c r="F450" s="3"/>
      <c r="G450" s="814"/>
      <c r="H450" s="1942"/>
      <c r="I450" s="1734"/>
      <c r="J450" s="1969"/>
      <c r="K450" s="48"/>
      <c r="L450" s="48"/>
      <c r="M450" s="48"/>
      <c r="N450" s="48"/>
      <c r="O450" s="48"/>
      <c r="P450" s="48"/>
      <c r="Q450" s="48"/>
      <c r="R450" s="48"/>
      <c r="S450" s="48"/>
      <c r="T450" s="48"/>
      <c r="U450" s="48"/>
      <c r="V450" s="48"/>
      <c r="W450" s="48"/>
      <c r="X450" s="48"/>
      <c r="Y450" s="48"/>
      <c r="Z450" s="48"/>
    </row>
    <row r="451" spans="1:26" ht="15.75" customHeight="1">
      <c r="A451" s="1"/>
      <c r="B451" s="2"/>
      <c r="C451" s="2"/>
      <c r="D451" s="2"/>
      <c r="E451" s="2"/>
      <c r="F451" s="3"/>
      <c r="G451" s="814"/>
      <c r="H451" s="1942"/>
      <c r="I451" s="1734"/>
      <c r="J451" s="1969"/>
      <c r="K451" s="48"/>
      <c r="L451" s="48"/>
      <c r="M451" s="48"/>
      <c r="N451" s="48"/>
      <c r="O451" s="48"/>
      <c r="P451" s="48"/>
      <c r="Q451" s="48"/>
      <c r="R451" s="48"/>
      <c r="S451" s="48"/>
      <c r="T451" s="48"/>
      <c r="U451" s="48"/>
      <c r="V451" s="48"/>
      <c r="W451" s="48"/>
      <c r="X451" s="48"/>
      <c r="Y451" s="48"/>
      <c r="Z451" s="48"/>
    </row>
    <row r="452" spans="1:26" ht="15.75" customHeight="1">
      <c r="A452" s="1"/>
      <c r="B452" s="2"/>
      <c r="C452" s="2"/>
      <c r="D452" s="2"/>
      <c r="E452" s="2"/>
      <c r="F452" s="3"/>
      <c r="G452" s="814"/>
      <c r="H452" s="1942"/>
      <c r="I452" s="1734"/>
      <c r="J452" s="1969"/>
      <c r="K452" s="48"/>
      <c r="L452" s="48"/>
      <c r="M452" s="48"/>
      <c r="N452" s="48"/>
      <c r="O452" s="48"/>
      <c r="P452" s="48"/>
      <c r="Q452" s="48"/>
      <c r="R452" s="48"/>
      <c r="S452" s="48"/>
      <c r="T452" s="48"/>
      <c r="U452" s="48"/>
      <c r="V452" s="48"/>
      <c r="W452" s="48"/>
      <c r="X452" s="48"/>
      <c r="Y452" s="48"/>
      <c r="Z452" s="48"/>
    </row>
    <row r="453" spans="1:26" ht="15.75" customHeight="1">
      <c r="A453" s="1"/>
      <c r="B453" s="2"/>
      <c r="C453" s="2"/>
      <c r="D453" s="2"/>
      <c r="E453" s="2"/>
      <c r="F453" s="3"/>
      <c r="G453" s="814"/>
      <c r="H453" s="1942"/>
      <c r="I453" s="1734"/>
      <c r="J453" s="1969"/>
      <c r="K453" s="48"/>
      <c r="L453" s="48"/>
      <c r="M453" s="48"/>
      <c r="N453" s="48"/>
      <c r="O453" s="48"/>
      <c r="P453" s="48"/>
      <c r="Q453" s="48"/>
      <c r="R453" s="48"/>
      <c r="S453" s="48"/>
      <c r="T453" s="48"/>
      <c r="U453" s="48"/>
      <c r="V453" s="48"/>
      <c r="W453" s="48"/>
      <c r="X453" s="48"/>
      <c r="Y453" s="48"/>
      <c r="Z453" s="48"/>
    </row>
    <row r="454" spans="1:26" ht="15.75" customHeight="1">
      <c r="A454" s="1"/>
      <c r="B454" s="2"/>
      <c r="C454" s="2"/>
      <c r="D454" s="2"/>
      <c r="E454" s="2"/>
      <c r="F454" s="3"/>
      <c r="G454" s="814"/>
      <c r="H454" s="1942"/>
      <c r="I454" s="1734"/>
      <c r="J454" s="1969"/>
      <c r="K454" s="48"/>
      <c r="L454" s="48"/>
      <c r="M454" s="48"/>
      <c r="N454" s="48"/>
      <c r="O454" s="48"/>
      <c r="P454" s="48"/>
      <c r="Q454" s="48"/>
      <c r="R454" s="48"/>
      <c r="S454" s="48"/>
      <c r="T454" s="48"/>
      <c r="U454" s="48"/>
      <c r="V454" s="48"/>
      <c r="W454" s="48"/>
      <c r="X454" s="48"/>
      <c r="Y454" s="48"/>
      <c r="Z454" s="48"/>
    </row>
    <row r="455" spans="1:26" ht="15.75" customHeight="1">
      <c r="A455" s="1"/>
      <c r="B455" s="2"/>
      <c r="C455" s="2"/>
      <c r="D455" s="2"/>
      <c r="E455" s="2"/>
      <c r="F455" s="3"/>
      <c r="G455" s="814"/>
      <c r="H455" s="1942"/>
      <c r="I455" s="1734"/>
      <c r="J455" s="1969"/>
      <c r="K455" s="48"/>
      <c r="L455" s="48"/>
      <c r="M455" s="48"/>
      <c r="N455" s="48"/>
      <c r="O455" s="48"/>
      <c r="P455" s="48"/>
      <c r="Q455" s="48"/>
      <c r="R455" s="48"/>
      <c r="S455" s="48"/>
      <c r="T455" s="48"/>
      <c r="U455" s="48"/>
      <c r="V455" s="48"/>
      <c r="W455" s="48"/>
      <c r="X455" s="48"/>
      <c r="Y455" s="48"/>
      <c r="Z455" s="48"/>
    </row>
    <row r="456" spans="1:26" ht="15.75" customHeight="1">
      <c r="A456" s="1"/>
      <c r="B456" s="2"/>
      <c r="C456" s="2"/>
      <c r="D456" s="2"/>
      <c r="E456" s="2"/>
      <c r="F456" s="3"/>
      <c r="G456" s="814"/>
      <c r="H456" s="1942"/>
      <c r="I456" s="1734"/>
      <c r="J456" s="1969"/>
      <c r="K456" s="48"/>
      <c r="L456" s="48"/>
      <c r="M456" s="48"/>
      <c r="N456" s="48"/>
      <c r="O456" s="48"/>
      <c r="P456" s="48"/>
      <c r="Q456" s="48"/>
      <c r="R456" s="48"/>
      <c r="S456" s="48"/>
      <c r="T456" s="48"/>
      <c r="U456" s="48"/>
      <c r="V456" s="48"/>
      <c r="W456" s="48"/>
      <c r="X456" s="48"/>
      <c r="Y456" s="48"/>
      <c r="Z456" s="48"/>
    </row>
    <row r="457" spans="1:26" ht="15.75" customHeight="1">
      <c r="A457" s="1"/>
      <c r="B457" s="2"/>
      <c r="C457" s="2"/>
      <c r="D457" s="2"/>
      <c r="E457" s="2"/>
      <c r="F457" s="3"/>
      <c r="G457" s="814"/>
      <c r="H457" s="1942"/>
      <c r="I457" s="1734"/>
      <c r="J457" s="1969"/>
      <c r="K457" s="48"/>
      <c r="L457" s="48"/>
      <c r="M457" s="48"/>
      <c r="N457" s="48"/>
      <c r="O457" s="48"/>
      <c r="P457" s="48"/>
      <c r="Q457" s="48"/>
      <c r="R457" s="48"/>
      <c r="S457" s="48"/>
      <c r="T457" s="48"/>
      <c r="U457" s="48"/>
      <c r="V457" s="48"/>
      <c r="W457" s="48"/>
      <c r="X457" s="48"/>
      <c r="Y457" s="48"/>
      <c r="Z457" s="48"/>
    </row>
    <row r="458" spans="1:26" ht="15.75" customHeight="1">
      <c r="A458" s="1"/>
      <c r="B458" s="2"/>
      <c r="C458" s="2"/>
      <c r="D458" s="2"/>
      <c r="E458" s="2"/>
      <c r="F458" s="3"/>
      <c r="G458" s="814"/>
      <c r="H458" s="1942"/>
      <c r="I458" s="1734"/>
      <c r="J458" s="1969"/>
      <c r="K458" s="48"/>
      <c r="L458" s="48"/>
      <c r="M458" s="48"/>
      <c r="N458" s="48"/>
      <c r="O458" s="48"/>
      <c r="P458" s="48"/>
      <c r="Q458" s="48"/>
      <c r="R458" s="48"/>
      <c r="S458" s="48"/>
      <c r="T458" s="48"/>
      <c r="U458" s="48"/>
      <c r="V458" s="48"/>
      <c r="W458" s="48"/>
      <c r="X458" s="48"/>
      <c r="Y458" s="48"/>
      <c r="Z458" s="48"/>
    </row>
    <row r="459" spans="1:26" ht="15.75" customHeight="1">
      <c r="A459" s="1"/>
      <c r="B459" s="2"/>
      <c r="C459" s="2"/>
      <c r="D459" s="2"/>
      <c r="E459" s="2"/>
      <c r="F459" s="3"/>
      <c r="G459" s="814"/>
      <c r="H459" s="1942"/>
      <c r="I459" s="1734"/>
      <c r="J459" s="1969"/>
      <c r="K459" s="48"/>
      <c r="L459" s="48"/>
      <c r="M459" s="48"/>
      <c r="N459" s="48"/>
      <c r="O459" s="48"/>
      <c r="P459" s="48"/>
      <c r="Q459" s="48"/>
      <c r="R459" s="48"/>
      <c r="S459" s="48"/>
      <c r="T459" s="48"/>
      <c r="U459" s="48"/>
      <c r="V459" s="48"/>
      <c r="W459" s="48"/>
      <c r="X459" s="48"/>
      <c r="Y459" s="48"/>
      <c r="Z459" s="48"/>
    </row>
    <row r="460" spans="1:26" ht="15.75" customHeight="1">
      <c r="A460" s="1"/>
      <c r="B460" s="2"/>
      <c r="C460" s="2"/>
      <c r="D460" s="2"/>
      <c r="E460" s="2"/>
      <c r="F460" s="3"/>
      <c r="G460" s="814"/>
      <c r="H460" s="1942"/>
      <c r="I460" s="1734"/>
      <c r="J460" s="1969"/>
      <c r="K460" s="48"/>
      <c r="L460" s="48"/>
      <c r="M460" s="48"/>
      <c r="N460" s="48"/>
      <c r="O460" s="48"/>
      <c r="P460" s="48"/>
      <c r="Q460" s="48"/>
      <c r="R460" s="48"/>
      <c r="S460" s="48"/>
      <c r="T460" s="48"/>
      <c r="U460" s="48"/>
      <c r="V460" s="48"/>
      <c r="W460" s="48"/>
      <c r="X460" s="48"/>
      <c r="Y460" s="48"/>
      <c r="Z460" s="48"/>
    </row>
    <row r="461" spans="1:26" ht="15.75" customHeight="1">
      <c r="A461" s="1"/>
      <c r="B461" s="2"/>
      <c r="C461" s="2"/>
      <c r="D461" s="2"/>
      <c r="E461" s="2"/>
      <c r="F461" s="3"/>
      <c r="G461" s="814"/>
      <c r="H461" s="1942"/>
      <c r="I461" s="1734"/>
      <c r="J461" s="1969"/>
      <c r="K461" s="48"/>
      <c r="L461" s="48"/>
      <c r="M461" s="48"/>
      <c r="N461" s="48"/>
      <c r="O461" s="48"/>
      <c r="P461" s="48"/>
      <c r="Q461" s="48"/>
      <c r="R461" s="48"/>
      <c r="S461" s="48"/>
      <c r="T461" s="48"/>
      <c r="U461" s="48"/>
      <c r="V461" s="48"/>
      <c r="W461" s="48"/>
      <c r="X461" s="48"/>
      <c r="Y461" s="48"/>
      <c r="Z461" s="48"/>
    </row>
    <row r="462" spans="1:26" ht="15.75" customHeight="1">
      <c r="A462" s="1"/>
      <c r="B462" s="2"/>
      <c r="C462" s="2"/>
      <c r="D462" s="2"/>
      <c r="E462" s="2"/>
      <c r="F462" s="3"/>
      <c r="G462" s="814"/>
      <c r="H462" s="1942"/>
      <c r="I462" s="1734"/>
      <c r="J462" s="1969"/>
      <c r="K462" s="48"/>
      <c r="L462" s="48"/>
      <c r="M462" s="48"/>
      <c r="N462" s="48"/>
      <c r="O462" s="48"/>
      <c r="P462" s="48"/>
      <c r="Q462" s="48"/>
      <c r="R462" s="48"/>
      <c r="S462" s="48"/>
      <c r="T462" s="48"/>
      <c r="U462" s="48"/>
      <c r="V462" s="48"/>
      <c r="W462" s="48"/>
      <c r="X462" s="48"/>
      <c r="Y462" s="48"/>
      <c r="Z462" s="48"/>
    </row>
    <row r="463" spans="1:26" ht="15.75" customHeight="1">
      <c r="A463" s="1"/>
      <c r="B463" s="2"/>
      <c r="C463" s="2"/>
      <c r="D463" s="2"/>
      <c r="E463" s="2"/>
      <c r="F463" s="3"/>
      <c r="G463" s="814"/>
      <c r="H463" s="1942"/>
      <c r="I463" s="1734"/>
      <c r="J463" s="1969"/>
      <c r="K463" s="48"/>
      <c r="L463" s="48"/>
      <c r="M463" s="48"/>
      <c r="N463" s="48"/>
      <c r="O463" s="48"/>
      <c r="P463" s="48"/>
      <c r="Q463" s="48"/>
      <c r="R463" s="48"/>
      <c r="S463" s="48"/>
      <c r="T463" s="48"/>
      <c r="U463" s="48"/>
      <c r="V463" s="48"/>
      <c r="W463" s="48"/>
      <c r="X463" s="48"/>
      <c r="Y463" s="48"/>
      <c r="Z463" s="48"/>
    </row>
    <row r="464" spans="1:26" ht="15.75" customHeight="1">
      <c r="A464" s="1"/>
      <c r="B464" s="2"/>
      <c r="C464" s="2"/>
      <c r="D464" s="2"/>
      <c r="E464" s="2"/>
      <c r="F464" s="3"/>
      <c r="G464" s="814"/>
      <c r="H464" s="1942"/>
      <c r="I464" s="1734"/>
      <c r="J464" s="1969"/>
      <c r="K464" s="48"/>
      <c r="L464" s="48"/>
      <c r="M464" s="48"/>
      <c r="N464" s="48"/>
      <c r="O464" s="48"/>
      <c r="P464" s="48"/>
      <c r="Q464" s="48"/>
      <c r="R464" s="48"/>
      <c r="S464" s="48"/>
      <c r="T464" s="48"/>
      <c r="U464" s="48"/>
      <c r="V464" s="48"/>
      <c r="W464" s="48"/>
      <c r="X464" s="48"/>
      <c r="Y464" s="48"/>
      <c r="Z464" s="48"/>
    </row>
    <row r="465" spans="1:26" ht="15.75" customHeight="1">
      <c r="A465" s="1"/>
      <c r="B465" s="2"/>
      <c r="C465" s="2"/>
      <c r="D465" s="2"/>
      <c r="E465" s="2"/>
      <c r="F465" s="3"/>
      <c r="G465" s="814"/>
      <c r="H465" s="1942"/>
      <c r="I465" s="1734"/>
      <c r="J465" s="1969"/>
      <c r="K465" s="48"/>
      <c r="L465" s="48"/>
      <c r="M465" s="48"/>
      <c r="N465" s="48"/>
      <c r="O465" s="48"/>
      <c r="P465" s="48"/>
      <c r="Q465" s="48"/>
      <c r="R465" s="48"/>
      <c r="S465" s="48"/>
      <c r="T465" s="48"/>
      <c r="U465" s="48"/>
      <c r="V465" s="48"/>
      <c r="W465" s="48"/>
      <c r="X465" s="48"/>
      <c r="Y465" s="48"/>
      <c r="Z465" s="48"/>
    </row>
    <row r="466" spans="1:26" ht="15.75" customHeight="1">
      <c r="A466" s="1"/>
      <c r="B466" s="2"/>
      <c r="C466" s="2"/>
      <c r="D466" s="2"/>
      <c r="E466" s="2"/>
      <c r="F466" s="3"/>
      <c r="G466" s="814"/>
      <c r="H466" s="1942"/>
      <c r="I466" s="1734"/>
      <c r="J466" s="1969"/>
      <c r="K466" s="48"/>
      <c r="L466" s="48"/>
      <c r="M466" s="48"/>
      <c r="N466" s="48"/>
      <c r="O466" s="48"/>
      <c r="P466" s="48"/>
      <c r="Q466" s="48"/>
      <c r="R466" s="48"/>
      <c r="S466" s="48"/>
      <c r="T466" s="48"/>
      <c r="U466" s="48"/>
      <c r="V466" s="48"/>
      <c r="W466" s="48"/>
      <c r="X466" s="48"/>
      <c r="Y466" s="48"/>
      <c r="Z466" s="48"/>
    </row>
    <row r="467" spans="1:26" ht="15.75" customHeight="1">
      <c r="A467" s="1"/>
      <c r="B467" s="2"/>
      <c r="C467" s="2"/>
      <c r="D467" s="2"/>
      <c r="E467" s="2"/>
      <c r="F467" s="3"/>
      <c r="G467" s="814"/>
      <c r="H467" s="1942"/>
      <c r="I467" s="1734"/>
      <c r="J467" s="1969"/>
      <c r="K467" s="48"/>
      <c r="L467" s="48"/>
      <c r="M467" s="48"/>
      <c r="N467" s="48"/>
      <c r="O467" s="48"/>
      <c r="P467" s="48"/>
      <c r="Q467" s="48"/>
      <c r="R467" s="48"/>
      <c r="S467" s="48"/>
      <c r="T467" s="48"/>
      <c r="U467" s="48"/>
      <c r="V467" s="48"/>
      <c r="W467" s="48"/>
      <c r="X467" s="48"/>
      <c r="Y467" s="48"/>
      <c r="Z467" s="48"/>
    </row>
    <row r="468" spans="1:26" ht="15.75" customHeight="1">
      <c r="A468" s="1"/>
      <c r="B468" s="2"/>
      <c r="C468" s="2"/>
      <c r="D468" s="2"/>
      <c r="E468" s="2"/>
      <c r="F468" s="3"/>
      <c r="G468" s="814"/>
      <c r="H468" s="1942"/>
      <c r="I468" s="1734"/>
      <c r="J468" s="1969"/>
      <c r="K468" s="48"/>
      <c r="L468" s="48"/>
      <c r="M468" s="48"/>
      <c r="N468" s="48"/>
      <c r="O468" s="48"/>
      <c r="P468" s="48"/>
      <c r="Q468" s="48"/>
      <c r="R468" s="48"/>
      <c r="S468" s="48"/>
      <c r="T468" s="48"/>
      <c r="U468" s="48"/>
      <c r="V468" s="48"/>
      <c r="W468" s="48"/>
      <c r="X468" s="48"/>
      <c r="Y468" s="48"/>
      <c r="Z468" s="48"/>
    </row>
    <row r="469" spans="1:26" ht="15.75" customHeight="1">
      <c r="A469" s="1"/>
      <c r="B469" s="2"/>
      <c r="C469" s="2"/>
      <c r="D469" s="2"/>
      <c r="E469" s="2"/>
      <c r="F469" s="3"/>
      <c r="G469" s="814"/>
      <c r="H469" s="1942"/>
      <c r="I469" s="1734"/>
      <c r="J469" s="1969"/>
      <c r="K469" s="48"/>
      <c r="L469" s="48"/>
      <c r="M469" s="48"/>
      <c r="N469" s="48"/>
      <c r="O469" s="48"/>
      <c r="P469" s="48"/>
      <c r="Q469" s="48"/>
      <c r="R469" s="48"/>
      <c r="S469" s="48"/>
      <c r="T469" s="48"/>
      <c r="U469" s="48"/>
      <c r="V469" s="48"/>
      <c r="W469" s="48"/>
      <c r="X469" s="48"/>
      <c r="Y469" s="48"/>
      <c r="Z469" s="48"/>
    </row>
    <row r="470" spans="1:26" ht="15.75" customHeight="1">
      <c r="A470" s="1"/>
      <c r="B470" s="2"/>
      <c r="C470" s="2"/>
      <c r="D470" s="2"/>
      <c r="E470" s="2"/>
      <c r="F470" s="3"/>
      <c r="G470" s="814"/>
      <c r="H470" s="1942"/>
      <c r="I470" s="1734"/>
      <c r="J470" s="1969"/>
      <c r="K470" s="48"/>
      <c r="L470" s="48"/>
      <c r="M470" s="48"/>
      <c r="N470" s="48"/>
      <c r="O470" s="48"/>
      <c r="P470" s="48"/>
      <c r="Q470" s="48"/>
      <c r="R470" s="48"/>
      <c r="S470" s="48"/>
      <c r="T470" s="48"/>
      <c r="U470" s="48"/>
      <c r="V470" s="48"/>
      <c r="W470" s="48"/>
      <c r="X470" s="48"/>
      <c r="Y470" s="48"/>
      <c r="Z470" s="48"/>
    </row>
    <row r="471" spans="1:26" ht="15.75" customHeight="1">
      <c r="A471" s="1"/>
      <c r="B471" s="2"/>
      <c r="C471" s="2"/>
      <c r="D471" s="2"/>
      <c r="E471" s="2"/>
      <c r="F471" s="3"/>
      <c r="G471" s="814"/>
      <c r="H471" s="1942"/>
      <c r="I471" s="1734"/>
      <c r="J471" s="1969"/>
      <c r="K471" s="48"/>
      <c r="L471" s="48"/>
      <c r="M471" s="48"/>
      <c r="N471" s="48"/>
      <c r="O471" s="48"/>
      <c r="P471" s="48"/>
      <c r="Q471" s="48"/>
      <c r="R471" s="48"/>
      <c r="S471" s="48"/>
      <c r="T471" s="48"/>
      <c r="U471" s="48"/>
      <c r="V471" s="48"/>
      <c r="W471" s="48"/>
      <c r="X471" s="48"/>
      <c r="Y471" s="48"/>
      <c r="Z471" s="48"/>
    </row>
    <row r="472" spans="1:26" ht="15.75" customHeight="1">
      <c r="A472" s="1"/>
      <c r="B472" s="2"/>
      <c r="C472" s="2"/>
      <c r="D472" s="2"/>
      <c r="E472" s="2"/>
      <c r="F472" s="3"/>
      <c r="G472" s="814"/>
      <c r="H472" s="1942"/>
      <c r="I472" s="1734"/>
      <c r="J472" s="1969"/>
      <c r="K472" s="48"/>
      <c r="L472" s="48"/>
      <c r="M472" s="48"/>
      <c r="N472" s="48"/>
      <c r="O472" s="48"/>
      <c r="P472" s="48"/>
      <c r="Q472" s="48"/>
      <c r="R472" s="48"/>
      <c r="S472" s="48"/>
      <c r="T472" s="48"/>
      <c r="U472" s="48"/>
      <c r="V472" s="48"/>
      <c r="W472" s="48"/>
      <c r="X472" s="48"/>
      <c r="Y472" s="48"/>
      <c r="Z472" s="48"/>
    </row>
    <row r="473" spans="1:26" ht="15.75" customHeight="1">
      <c r="A473" s="1"/>
      <c r="B473" s="2"/>
      <c r="C473" s="2"/>
      <c r="D473" s="2"/>
      <c r="E473" s="2"/>
      <c r="F473" s="3"/>
      <c r="G473" s="814"/>
      <c r="H473" s="1942"/>
      <c r="I473" s="1734"/>
      <c r="J473" s="1969"/>
      <c r="K473" s="48"/>
      <c r="L473" s="48"/>
      <c r="M473" s="48"/>
      <c r="N473" s="48"/>
      <c r="O473" s="48"/>
      <c r="P473" s="48"/>
      <c r="Q473" s="48"/>
      <c r="R473" s="48"/>
      <c r="S473" s="48"/>
      <c r="T473" s="48"/>
      <c r="U473" s="48"/>
      <c r="V473" s="48"/>
      <c r="W473" s="48"/>
      <c r="X473" s="48"/>
      <c r="Y473" s="48"/>
      <c r="Z473" s="48"/>
    </row>
    <row r="474" spans="1:26" ht="15.75" customHeight="1">
      <c r="A474" s="1"/>
      <c r="B474" s="2"/>
      <c r="C474" s="2"/>
      <c r="D474" s="2"/>
      <c r="E474" s="2"/>
      <c r="F474" s="3"/>
      <c r="G474" s="814"/>
      <c r="H474" s="1942"/>
      <c r="I474" s="1734"/>
      <c r="J474" s="1969"/>
      <c r="K474" s="48"/>
      <c r="L474" s="48"/>
      <c r="M474" s="48"/>
      <c r="N474" s="48"/>
      <c r="O474" s="48"/>
      <c r="P474" s="48"/>
      <c r="Q474" s="48"/>
      <c r="R474" s="48"/>
      <c r="S474" s="48"/>
      <c r="T474" s="48"/>
      <c r="U474" s="48"/>
      <c r="V474" s="48"/>
      <c r="W474" s="48"/>
      <c r="X474" s="48"/>
      <c r="Y474" s="48"/>
      <c r="Z474" s="48"/>
    </row>
    <row r="475" spans="1:26" ht="15.75" customHeight="1">
      <c r="A475" s="1"/>
      <c r="B475" s="2"/>
      <c r="C475" s="2"/>
      <c r="D475" s="2"/>
      <c r="E475" s="2"/>
      <c r="F475" s="3"/>
      <c r="G475" s="814"/>
      <c r="H475" s="1942"/>
      <c r="I475" s="1734"/>
      <c r="J475" s="1969"/>
      <c r="K475" s="48"/>
      <c r="L475" s="48"/>
      <c r="M475" s="48"/>
      <c r="N475" s="48"/>
      <c r="O475" s="48"/>
      <c r="P475" s="48"/>
      <c r="Q475" s="48"/>
      <c r="R475" s="48"/>
      <c r="S475" s="48"/>
      <c r="T475" s="48"/>
      <c r="U475" s="48"/>
      <c r="V475" s="48"/>
      <c r="W475" s="48"/>
      <c r="X475" s="48"/>
      <c r="Y475" s="48"/>
      <c r="Z475" s="48"/>
    </row>
    <row r="476" spans="1:26" ht="15.75" customHeight="1">
      <c r="A476" s="1"/>
      <c r="B476" s="2"/>
      <c r="C476" s="2"/>
      <c r="D476" s="2"/>
      <c r="E476" s="2"/>
      <c r="F476" s="3"/>
      <c r="G476" s="814"/>
      <c r="H476" s="1942"/>
      <c r="I476" s="1734"/>
      <c r="J476" s="1969"/>
      <c r="K476" s="48"/>
      <c r="L476" s="48"/>
      <c r="M476" s="48"/>
      <c r="N476" s="48"/>
      <c r="O476" s="48"/>
      <c r="P476" s="48"/>
      <c r="Q476" s="48"/>
      <c r="R476" s="48"/>
      <c r="S476" s="48"/>
      <c r="T476" s="48"/>
      <c r="U476" s="48"/>
      <c r="V476" s="48"/>
      <c r="W476" s="48"/>
      <c r="X476" s="48"/>
      <c r="Y476" s="48"/>
      <c r="Z476" s="48"/>
    </row>
    <row r="477" spans="1:26" ht="15.75" customHeight="1">
      <c r="A477" s="1"/>
      <c r="B477" s="2"/>
      <c r="C477" s="2"/>
      <c r="D477" s="2"/>
      <c r="E477" s="2"/>
      <c r="F477" s="3"/>
      <c r="G477" s="814"/>
      <c r="H477" s="1942"/>
      <c r="I477" s="1734"/>
      <c r="J477" s="1969"/>
      <c r="K477" s="48"/>
      <c r="L477" s="48"/>
      <c r="M477" s="48"/>
      <c r="N477" s="48"/>
      <c r="O477" s="48"/>
      <c r="P477" s="48"/>
      <c r="Q477" s="48"/>
      <c r="R477" s="48"/>
      <c r="S477" s="48"/>
      <c r="T477" s="48"/>
      <c r="U477" s="48"/>
      <c r="V477" s="48"/>
      <c r="W477" s="48"/>
      <c r="X477" s="48"/>
      <c r="Y477" s="48"/>
      <c r="Z477" s="48"/>
    </row>
    <row r="478" spans="1:26" ht="15.75" customHeight="1">
      <c r="A478" s="1"/>
      <c r="B478" s="2"/>
      <c r="C478" s="2"/>
      <c r="D478" s="2"/>
      <c r="E478" s="2"/>
      <c r="F478" s="3"/>
      <c r="G478" s="814"/>
      <c r="H478" s="1942"/>
      <c r="I478" s="1734"/>
      <c r="J478" s="1969"/>
      <c r="K478" s="48"/>
      <c r="L478" s="48"/>
      <c r="M478" s="48"/>
      <c r="N478" s="48"/>
      <c r="O478" s="48"/>
      <c r="P478" s="48"/>
      <c r="Q478" s="48"/>
      <c r="R478" s="48"/>
      <c r="S478" s="48"/>
      <c r="T478" s="48"/>
      <c r="U478" s="48"/>
      <c r="V478" s="48"/>
      <c r="W478" s="48"/>
      <c r="X478" s="48"/>
      <c r="Y478" s="48"/>
      <c r="Z478" s="48"/>
    </row>
    <row r="479" spans="1:26" ht="15.75" customHeight="1">
      <c r="A479" s="1"/>
      <c r="B479" s="2"/>
      <c r="C479" s="2"/>
      <c r="D479" s="2"/>
      <c r="E479" s="2"/>
      <c r="F479" s="3"/>
      <c r="G479" s="814"/>
      <c r="H479" s="1942"/>
      <c r="I479" s="1734"/>
      <c r="J479" s="1969"/>
      <c r="K479" s="48"/>
      <c r="L479" s="48"/>
      <c r="M479" s="48"/>
      <c r="N479" s="48"/>
      <c r="O479" s="48"/>
      <c r="P479" s="48"/>
      <c r="Q479" s="48"/>
      <c r="R479" s="48"/>
      <c r="S479" s="48"/>
      <c r="T479" s="48"/>
      <c r="U479" s="48"/>
      <c r="V479" s="48"/>
      <c r="W479" s="48"/>
      <c r="X479" s="48"/>
      <c r="Y479" s="48"/>
      <c r="Z479" s="48"/>
    </row>
    <row r="480" spans="1:26" ht="15.75" customHeight="1">
      <c r="A480" s="1"/>
      <c r="B480" s="2"/>
      <c r="C480" s="2"/>
      <c r="D480" s="2"/>
      <c r="E480" s="2"/>
      <c r="F480" s="3"/>
      <c r="G480" s="814"/>
      <c r="H480" s="1942"/>
      <c r="I480" s="1734"/>
      <c r="J480" s="1969"/>
      <c r="K480" s="48"/>
      <c r="L480" s="48"/>
      <c r="M480" s="48"/>
      <c r="N480" s="48"/>
      <c r="O480" s="48"/>
      <c r="P480" s="48"/>
      <c r="Q480" s="48"/>
      <c r="R480" s="48"/>
      <c r="S480" s="48"/>
      <c r="T480" s="48"/>
      <c r="U480" s="48"/>
      <c r="V480" s="48"/>
      <c r="W480" s="48"/>
      <c r="X480" s="48"/>
      <c r="Y480" s="48"/>
      <c r="Z480" s="48"/>
    </row>
    <row r="481" spans="1:26" ht="15.75" customHeight="1">
      <c r="A481" s="1"/>
      <c r="B481" s="2"/>
      <c r="C481" s="2"/>
      <c r="D481" s="2"/>
      <c r="E481" s="2"/>
      <c r="F481" s="3"/>
      <c r="G481" s="814"/>
      <c r="H481" s="1942"/>
      <c r="I481" s="1734"/>
      <c r="J481" s="1969"/>
      <c r="K481" s="48"/>
      <c r="L481" s="48"/>
      <c r="M481" s="48"/>
      <c r="N481" s="48"/>
      <c r="O481" s="48"/>
      <c r="P481" s="48"/>
      <c r="Q481" s="48"/>
      <c r="R481" s="48"/>
      <c r="S481" s="48"/>
      <c r="T481" s="48"/>
      <c r="U481" s="48"/>
      <c r="V481" s="48"/>
      <c r="W481" s="48"/>
      <c r="X481" s="48"/>
      <c r="Y481" s="48"/>
      <c r="Z481" s="48"/>
    </row>
    <row r="482" spans="1:26" ht="15.75" customHeight="1">
      <c r="A482" s="1"/>
      <c r="B482" s="2"/>
      <c r="C482" s="2"/>
      <c r="D482" s="2"/>
      <c r="E482" s="2"/>
      <c r="F482" s="3"/>
      <c r="G482" s="814"/>
      <c r="H482" s="1942"/>
      <c r="I482" s="1734"/>
      <c r="J482" s="1969"/>
      <c r="K482" s="48"/>
      <c r="L482" s="48"/>
      <c r="M482" s="48"/>
      <c r="N482" s="48"/>
      <c r="O482" s="48"/>
      <c r="P482" s="48"/>
      <c r="Q482" s="48"/>
      <c r="R482" s="48"/>
      <c r="S482" s="48"/>
      <c r="T482" s="48"/>
      <c r="U482" s="48"/>
      <c r="V482" s="48"/>
      <c r="W482" s="48"/>
      <c r="X482" s="48"/>
      <c r="Y482" s="48"/>
      <c r="Z482" s="48"/>
    </row>
    <row r="483" spans="1:26" ht="15.75" customHeight="1">
      <c r="A483" s="1"/>
      <c r="B483" s="2"/>
      <c r="C483" s="2"/>
      <c r="D483" s="2"/>
      <c r="E483" s="2"/>
      <c r="F483" s="3"/>
      <c r="G483" s="814"/>
      <c r="H483" s="1942"/>
      <c r="I483" s="1734"/>
      <c r="J483" s="1969"/>
      <c r="K483" s="48"/>
      <c r="L483" s="48"/>
      <c r="M483" s="48"/>
      <c r="N483" s="48"/>
      <c r="O483" s="48"/>
      <c r="P483" s="48"/>
      <c r="Q483" s="48"/>
      <c r="R483" s="48"/>
      <c r="S483" s="48"/>
      <c r="T483" s="48"/>
      <c r="U483" s="48"/>
      <c r="V483" s="48"/>
      <c r="W483" s="48"/>
      <c r="X483" s="48"/>
      <c r="Y483" s="48"/>
      <c r="Z483" s="48"/>
    </row>
    <row r="484" spans="1:26" ht="15.75" customHeight="1">
      <c r="A484" s="1"/>
      <c r="B484" s="2"/>
      <c r="C484" s="2"/>
      <c r="D484" s="2"/>
      <c r="E484" s="2"/>
      <c r="F484" s="3"/>
      <c r="G484" s="814"/>
      <c r="H484" s="1942"/>
      <c r="I484" s="1734"/>
      <c r="J484" s="1969"/>
      <c r="K484" s="48"/>
      <c r="L484" s="48"/>
      <c r="M484" s="48"/>
      <c r="N484" s="48"/>
      <c r="O484" s="48"/>
      <c r="P484" s="48"/>
      <c r="Q484" s="48"/>
      <c r="R484" s="48"/>
      <c r="S484" s="48"/>
      <c r="T484" s="48"/>
      <c r="U484" s="48"/>
      <c r="V484" s="48"/>
      <c r="W484" s="48"/>
      <c r="X484" s="48"/>
      <c r="Y484" s="48"/>
      <c r="Z484" s="48"/>
    </row>
    <row r="485" spans="1:26" ht="15.75" customHeight="1">
      <c r="A485" s="1"/>
      <c r="B485" s="2"/>
      <c r="C485" s="2"/>
      <c r="D485" s="2"/>
      <c r="E485" s="2"/>
      <c r="F485" s="3"/>
      <c r="G485" s="814"/>
      <c r="H485" s="1942"/>
      <c r="I485" s="1734"/>
      <c r="J485" s="1969"/>
      <c r="K485" s="48"/>
      <c r="L485" s="48"/>
      <c r="M485" s="48"/>
      <c r="N485" s="48"/>
      <c r="O485" s="48"/>
      <c r="P485" s="48"/>
      <c r="Q485" s="48"/>
      <c r="R485" s="48"/>
      <c r="S485" s="48"/>
      <c r="T485" s="48"/>
      <c r="U485" s="48"/>
      <c r="V485" s="48"/>
      <c r="W485" s="48"/>
      <c r="X485" s="48"/>
      <c r="Y485" s="48"/>
      <c r="Z485" s="48"/>
    </row>
    <row r="486" spans="1:26" ht="15.75" customHeight="1">
      <c r="A486" s="1"/>
      <c r="B486" s="2"/>
      <c r="C486" s="2"/>
      <c r="D486" s="2"/>
      <c r="E486" s="2"/>
      <c r="F486" s="3"/>
      <c r="G486" s="814"/>
      <c r="H486" s="1942"/>
      <c r="I486" s="1734"/>
      <c r="J486" s="1969"/>
      <c r="K486" s="48"/>
      <c r="L486" s="48"/>
      <c r="M486" s="48"/>
      <c r="N486" s="48"/>
      <c r="O486" s="48"/>
      <c r="P486" s="48"/>
      <c r="Q486" s="48"/>
      <c r="R486" s="48"/>
      <c r="S486" s="48"/>
      <c r="T486" s="48"/>
      <c r="U486" s="48"/>
      <c r="V486" s="48"/>
      <c r="W486" s="48"/>
      <c r="X486" s="48"/>
      <c r="Y486" s="48"/>
      <c r="Z486" s="48"/>
    </row>
    <row r="487" spans="1:26" ht="15.75" customHeight="1">
      <c r="A487" s="1"/>
      <c r="B487" s="2"/>
      <c r="C487" s="2"/>
      <c r="D487" s="2"/>
      <c r="E487" s="2"/>
      <c r="F487" s="3"/>
      <c r="G487" s="814"/>
      <c r="H487" s="1942"/>
      <c r="I487" s="1734"/>
      <c r="J487" s="1969"/>
      <c r="K487" s="48"/>
      <c r="L487" s="48"/>
      <c r="M487" s="48"/>
      <c r="N487" s="48"/>
      <c r="O487" s="48"/>
      <c r="P487" s="48"/>
      <c r="Q487" s="48"/>
      <c r="R487" s="48"/>
      <c r="S487" s="48"/>
      <c r="T487" s="48"/>
      <c r="U487" s="48"/>
      <c r="V487" s="48"/>
      <c r="W487" s="48"/>
      <c r="X487" s="48"/>
      <c r="Y487" s="48"/>
      <c r="Z487" s="48"/>
    </row>
    <row r="488" spans="1:26" ht="15.75" customHeight="1">
      <c r="A488" s="1"/>
      <c r="B488" s="2"/>
      <c r="C488" s="2"/>
      <c r="D488" s="2"/>
      <c r="E488" s="2"/>
      <c r="F488" s="3"/>
      <c r="G488" s="814"/>
      <c r="H488" s="1942"/>
      <c r="I488" s="1734"/>
      <c r="J488" s="1969"/>
      <c r="K488" s="48"/>
      <c r="L488" s="48"/>
      <c r="M488" s="48"/>
      <c r="N488" s="48"/>
      <c r="O488" s="48"/>
      <c r="P488" s="48"/>
      <c r="Q488" s="48"/>
      <c r="R488" s="48"/>
      <c r="S488" s="48"/>
      <c r="T488" s="48"/>
      <c r="U488" s="48"/>
      <c r="V488" s="48"/>
      <c r="W488" s="48"/>
      <c r="X488" s="48"/>
      <c r="Y488" s="48"/>
      <c r="Z488" s="48"/>
    </row>
    <row r="489" spans="1:26" ht="15.75" customHeight="1">
      <c r="A489" s="1"/>
      <c r="B489" s="2"/>
      <c r="C489" s="2"/>
      <c r="D489" s="2"/>
      <c r="E489" s="2"/>
      <c r="F489" s="3"/>
      <c r="G489" s="814"/>
      <c r="H489" s="1942"/>
      <c r="I489" s="1734"/>
      <c r="J489" s="1969"/>
      <c r="K489" s="48"/>
      <c r="L489" s="48"/>
      <c r="M489" s="48"/>
      <c r="N489" s="48"/>
      <c r="O489" s="48"/>
      <c r="P489" s="48"/>
      <c r="Q489" s="48"/>
      <c r="R489" s="48"/>
      <c r="S489" s="48"/>
      <c r="T489" s="48"/>
      <c r="U489" s="48"/>
      <c r="V489" s="48"/>
      <c r="W489" s="48"/>
      <c r="X489" s="48"/>
      <c r="Y489" s="48"/>
      <c r="Z489" s="48"/>
    </row>
    <row r="490" spans="1:26" ht="15.75" customHeight="1">
      <c r="A490" s="1"/>
      <c r="B490" s="2"/>
      <c r="C490" s="2"/>
      <c r="D490" s="2"/>
      <c r="E490" s="2"/>
      <c r="F490" s="3"/>
      <c r="G490" s="814"/>
      <c r="H490" s="1942"/>
      <c r="I490" s="1734"/>
      <c r="J490" s="1969"/>
      <c r="K490" s="48"/>
      <c r="L490" s="48"/>
      <c r="M490" s="48"/>
      <c r="N490" s="48"/>
      <c r="O490" s="48"/>
      <c r="P490" s="48"/>
      <c r="Q490" s="48"/>
      <c r="R490" s="48"/>
      <c r="S490" s="48"/>
      <c r="T490" s="48"/>
      <c r="U490" s="48"/>
      <c r="V490" s="48"/>
      <c r="W490" s="48"/>
      <c r="X490" s="48"/>
      <c r="Y490" s="48"/>
      <c r="Z490" s="48"/>
    </row>
    <row r="491" spans="1:26" ht="15.75" customHeight="1">
      <c r="A491" s="1"/>
      <c r="B491" s="2"/>
      <c r="C491" s="2"/>
      <c r="D491" s="2"/>
      <c r="E491" s="2"/>
      <c r="F491" s="3"/>
      <c r="G491" s="814"/>
      <c r="H491" s="1942"/>
      <c r="I491" s="1734"/>
      <c r="J491" s="1969"/>
      <c r="K491" s="48"/>
      <c r="L491" s="48"/>
      <c r="M491" s="48"/>
      <c r="N491" s="48"/>
      <c r="O491" s="48"/>
      <c r="P491" s="48"/>
      <c r="Q491" s="48"/>
      <c r="R491" s="48"/>
      <c r="S491" s="48"/>
      <c r="T491" s="48"/>
      <c r="U491" s="48"/>
      <c r="V491" s="48"/>
      <c r="W491" s="48"/>
      <c r="X491" s="48"/>
      <c r="Y491" s="48"/>
      <c r="Z491" s="48"/>
    </row>
    <row r="492" spans="1:26" ht="15.75" customHeight="1">
      <c r="A492" s="1"/>
      <c r="B492" s="2"/>
      <c r="C492" s="2"/>
      <c r="D492" s="2"/>
      <c r="E492" s="2"/>
      <c r="F492" s="3"/>
      <c r="G492" s="814"/>
      <c r="H492" s="1942"/>
      <c r="I492" s="1734"/>
      <c r="J492" s="1969"/>
      <c r="K492" s="48"/>
      <c r="L492" s="48"/>
      <c r="M492" s="48"/>
      <c r="N492" s="48"/>
      <c r="O492" s="48"/>
      <c r="P492" s="48"/>
      <c r="Q492" s="48"/>
      <c r="R492" s="48"/>
      <c r="S492" s="48"/>
      <c r="T492" s="48"/>
      <c r="U492" s="48"/>
      <c r="V492" s="48"/>
      <c r="W492" s="48"/>
      <c r="X492" s="48"/>
      <c r="Y492" s="48"/>
      <c r="Z492" s="48"/>
    </row>
    <row r="493" spans="1:26" ht="15.75" customHeight="1">
      <c r="A493" s="1"/>
      <c r="B493" s="2"/>
      <c r="C493" s="2"/>
      <c r="D493" s="2"/>
      <c r="E493" s="2"/>
      <c r="F493" s="3"/>
      <c r="G493" s="814"/>
      <c r="H493" s="1942"/>
      <c r="I493" s="1734"/>
      <c r="J493" s="1969"/>
      <c r="K493" s="48"/>
      <c r="L493" s="48"/>
      <c r="M493" s="48"/>
      <c r="N493" s="48"/>
      <c r="O493" s="48"/>
      <c r="P493" s="48"/>
      <c r="Q493" s="48"/>
      <c r="R493" s="48"/>
      <c r="S493" s="48"/>
      <c r="T493" s="48"/>
      <c r="U493" s="48"/>
      <c r="V493" s="48"/>
      <c r="W493" s="48"/>
      <c r="X493" s="48"/>
      <c r="Y493" s="48"/>
      <c r="Z493" s="48"/>
    </row>
    <row r="494" spans="1:26" ht="15.75" customHeight="1">
      <c r="A494" s="1"/>
      <c r="B494" s="2"/>
      <c r="C494" s="2"/>
      <c r="D494" s="2"/>
      <c r="E494" s="2"/>
      <c r="F494" s="3"/>
      <c r="G494" s="814"/>
      <c r="H494" s="1942"/>
      <c r="I494" s="1734"/>
      <c r="J494" s="1969"/>
      <c r="K494" s="48"/>
      <c r="L494" s="48"/>
      <c r="M494" s="48"/>
      <c r="N494" s="48"/>
      <c r="O494" s="48"/>
      <c r="P494" s="48"/>
      <c r="Q494" s="48"/>
      <c r="R494" s="48"/>
      <c r="S494" s="48"/>
      <c r="T494" s="48"/>
      <c r="U494" s="48"/>
      <c r="V494" s="48"/>
      <c r="W494" s="48"/>
      <c r="X494" s="48"/>
      <c r="Y494" s="48"/>
      <c r="Z494" s="48"/>
    </row>
    <row r="495" spans="1:26" ht="15.75" customHeight="1">
      <c r="A495" s="1"/>
      <c r="B495" s="2"/>
      <c r="C495" s="2"/>
      <c r="D495" s="2"/>
      <c r="E495" s="2"/>
      <c r="F495" s="3"/>
      <c r="G495" s="814"/>
      <c r="H495" s="1942"/>
      <c r="I495" s="1734"/>
      <c r="J495" s="1969"/>
      <c r="K495" s="48"/>
      <c r="L495" s="48"/>
      <c r="M495" s="48"/>
      <c r="N495" s="48"/>
      <c r="O495" s="48"/>
      <c r="P495" s="48"/>
      <c r="Q495" s="48"/>
      <c r="R495" s="48"/>
      <c r="S495" s="48"/>
      <c r="T495" s="48"/>
      <c r="U495" s="48"/>
      <c r="V495" s="48"/>
      <c r="W495" s="48"/>
      <c r="X495" s="48"/>
      <c r="Y495" s="48"/>
      <c r="Z495" s="48"/>
    </row>
    <row r="496" spans="1:26" ht="15.75" customHeight="1">
      <c r="A496" s="1"/>
      <c r="B496" s="2"/>
      <c r="C496" s="2"/>
      <c r="D496" s="2"/>
      <c r="E496" s="2"/>
      <c r="F496" s="3"/>
      <c r="G496" s="814"/>
      <c r="H496" s="1942"/>
      <c r="I496" s="1734"/>
      <c r="J496" s="1969"/>
      <c r="K496" s="48"/>
      <c r="L496" s="48"/>
      <c r="M496" s="48"/>
      <c r="N496" s="48"/>
      <c r="O496" s="48"/>
      <c r="P496" s="48"/>
      <c r="Q496" s="48"/>
      <c r="R496" s="48"/>
      <c r="S496" s="48"/>
      <c r="T496" s="48"/>
      <c r="U496" s="48"/>
      <c r="V496" s="48"/>
      <c r="W496" s="48"/>
      <c r="X496" s="48"/>
      <c r="Y496" s="48"/>
      <c r="Z496" s="48"/>
    </row>
    <row r="497" spans="1:26" ht="15.75" customHeight="1">
      <c r="A497" s="1"/>
      <c r="B497" s="2"/>
      <c r="C497" s="2"/>
      <c r="D497" s="2"/>
      <c r="E497" s="2"/>
      <c r="F497" s="3"/>
      <c r="G497" s="814"/>
      <c r="H497" s="1942"/>
      <c r="I497" s="1734"/>
      <c r="J497" s="1969"/>
      <c r="K497" s="48"/>
      <c r="L497" s="48"/>
      <c r="M497" s="48"/>
      <c r="N497" s="48"/>
      <c r="O497" s="48"/>
      <c r="P497" s="48"/>
      <c r="Q497" s="48"/>
      <c r="R497" s="48"/>
      <c r="S497" s="48"/>
      <c r="T497" s="48"/>
      <c r="U497" s="48"/>
      <c r="V497" s="48"/>
      <c r="W497" s="48"/>
      <c r="X497" s="48"/>
      <c r="Y497" s="48"/>
      <c r="Z497" s="48"/>
    </row>
    <row r="498" spans="1:26" ht="15.75" customHeight="1">
      <c r="A498" s="1"/>
      <c r="B498" s="2"/>
      <c r="C498" s="2"/>
      <c r="D498" s="2"/>
      <c r="E498" s="2"/>
      <c r="F498" s="3"/>
      <c r="G498" s="814"/>
      <c r="H498" s="1942"/>
      <c r="I498" s="1734"/>
      <c r="J498" s="1969"/>
      <c r="K498" s="48"/>
      <c r="L498" s="48"/>
      <c r="M498" s="48"/>
      <c r="N498" s="48"/>
      <c r="O498" s="48"/>
      <c r="P498" s="48"/>
      <c r="Q498" s="48"/>
      <c r="R498" s="48"/>
      <c r="S498" s="48"/>
      <c r="T498" s="48"/>
      <c r="U498" s="48"/>
      <c r="V498" s="48"/>
      <c r="W498" s="48"/>
      <c r="X498" s="48"/>
      <c r="Y498" s="48"/>
      <c r="Z498" s="48"/>
    </row>
    <row r="499" spans="1:26" ht="15.75" customHeight="1">
      <c r="A499" s="1"/>
      <c r="B499" s="2"/>
      <c r="C499" s="2"/>
      <c r="D499" s="2"/>
      <c r="E499" s="2"/>
      <c r="F499" s="3"/>
      <c r="G499" s="814"/>
      <c r="H499" s="1942"/>
      <c r="I499" s="1734"/>
      <c r="J499" s="1969"/>
      <c r="K499" s="48"/>
      <c r="L499" s="48"/>
      <c r="M499" s="48"/>
      <c r="N499" s="48"/>
      <c r="O499" s="48"/>
      <c r="P499" s="48"/>
      <c r="Q499" s="48"/>
      <c r="R499" s="48"/>
      <c r="S499" s="48"/>
      <c r="T499" s="48"/>
      <c r="U499" s="48"/>
      <c r="V499" s="48"/>
      <c r="W499" s="48"/>
      <c r="X499" s="48"/>
      <c r="Y499" s="48"/>
      <c r="Z499" s="48"/>
    </row>
    <row r="500" spans="1:26" ht="15.75" customHeight="1">
      <c r="A500" s="1"/>
      <c r="B500" s="2"/>
      <c r="C500" s="2"/>
      <c r="D500" s="2"/>
      <c r="E500" s="2"/>
      <c r="F500" s="3"/>
      <c r="G500" s="814"/>
      <c r="H500" s="1942"/>
      <c r="I500" s="1734"/>
      <c r="J500" s="1969"/>
      <c r="K500" s="48"/>
      <c r="L500" s="48"/>
      <c r="M500" s="48"/>
      <c r="N500" s="48"/>
      <c r="O500" s="48"/>
      <c r="P500" s="48"/>
      <c r="Q500" s="48"/>
      <c r="R500" s="48"/>
      <c r="S500" s="48"/>
      <c r="T500" s="48"/>
      <c r="U500" s="48"/>
      <c r="V500" s="48"/>
      <c r="W500" s="48"/>
      <c r="X500" s="48"/>
      <c r="Y500" s="48"/>
      <c r="Z500" s="48"/>
    </row>
    <row r="501" spans="1:26" ht="15.75" customHeight="1">
      <c r="A501" s="1"/>
      <c r="B501" s="2"/>
      <c r="C501" s="2"/>
      <c r="D501" s="2"/>
      <c r="E501" s="2"/>
      <c r="F501" s="3"/>
      <c r="G501" s="814"/>
      <c r="H501" s="1942"/>
      <c r="I501" s="1734"/>
      <c r="J501" s="1969"/>
      <c r="K501" s="48"/>
      <c r="L501" s="48"/>
      <c r="M501" s="48"/>
      <c r="N501" s="48"/>
      <c r="O501" s="48"/>
      <c r="P501" s="48"/>
      <c r="Q501" s="48"/>
      <c r="R501" s="48"/>
      <c r="S501" s="48"/>
      <c r="T501" s="48"/>
      <c r="U501" s="48"/>
      <c r="V501" s="48"/>
      <c r="W501" s="48"/>
      <c r="X501" s="48"/>
      <c r="Y501" s="48"/>
      <c r="Z501" s="48"/>
    </row>
    <row r="502" spans="1:26" ht="15.75" customHeight="1">
      <c r="A502" s="48"/>
      <c r="B502" s="48"/>
      <c r="C502" s="48"/>
      <c r="D502" s="48"/>
      <c r="E502" s="48"/>
      <c r="F502" s="48"/>
      <c r="G502" s="1942"/>
      <c r="H502" s="1942"/>
      <c r="I502" s="1734"/>
      <c r="J502" s="1969"/>
      <c r="K502" s="48"/>
      <c r="L502" s="48"/>
      <c r="M502" s="48"/>
      <c r="N502" s="48"/>
      <c r="O502" s="48"/>
      <c r="P502" s="48"/>
      <c r="Q502" s="48"/>
      <c r="R502" s="48"/>
      <c r="S502" s="48"/>
      <c r="T502" s="48"/>
      <c r="U502" s="48"/>
      <c r="V502" s="48"/>
      <c r="W502" s="48"/>
      <c r="X502" s="48"/>
      <c r="Y502" s="48"/>
      <c r="Z502" s="48"/>
    </row>
    <row r="503" spans="1:26" ht="15.75" customHeight="1">
      <c r="A503" s="48"/>
      <c r="B503" s="48"/>
      <c r="C503" s="48"/>
      <c r="D503" s="48"/>
      <c r="E503" s="48"/>
      <c r="F503" s="48"/>
      <c r="G503" s="1942"/>
      <c r="H503" s="1942"/>
      <c r="I503" s="1734"/>
      <c r="J503" s="1969"/>
      <c r="K503" s="48"/>
      <c r="L503" s="48"/>
      <c r="M503" s="48"/>
      <c r="N503" s="48"/>
      <c r="O503" s="48"/>
      <c r="P503" s="48"/>
      <c r="Q503" s="48"/>
      <c r="R503" s="48"/>
      <c r="S503" s="48"/>
      <c r="T503" s="48"/>
      <c r="U503" s="48"/>
      <c r="V503" s="48"/>
      <c r="W503" s="48"/>
      <c r="X503" s="48"/>
      <c r="Y503" s="48"/>
      <c r="Z503" s="48"/>
    </row>
    <row r="504" spans="1:26" ht="15.75" customHeight="1">
      <c r="A504" s="48"/>
      <c r="B504" s="48"/>
      <c r="C504" s="48"/>
      <c r="D504" s="48"/>
      <c r="E504" s="48"/>
      <c r="F504" s="48"/>
      <c r="G504" s="1942"/>
      <c r="H504" s="1942"/>
      <c r="I504" s="1734"/>
      <c r="J504" s="1969"/>
      <c r="K504" s="48"/>
      <c r="L504" s="48"/>
      <c r="M504" s="48"/>
      <c r="N504" s="48"/>
      <c r="O504" s="48"/>
      <c r="P504" s="48"/>
      <c r="Q504" s="48"/>
      <c r="R504" s="48"/>
      <c r="S504" s="48"/>
      <c r="T504" s="48"/>
      <c r="U504" s="48"/>
      <c r="V504" s="48"/>
      <c r="W504" s="48"/>
      <c r="X504" s="48"/>
      <c r="Y504" s="48"/>
      <c r="Z504" s="48"/>
    </row>
    <row r="505" spans="1:26" ht="15.75" customHeight="1">
      <c r="A505" s="48"/>
      <c r="B505" s="48"/>
      <c r="C505" s="48"/>
      <c r="D505" s="48"/>
      <c r="E505" s="48"/>
      <c r="F505" s="48"/>
      <c r="G505" s="1942"/>
      <c r="H505" s="1942"/>
      <c r="I505" s="1734"/>
      <c r="J505" s="1969"/>
      <c r="K505" s="48"/>
      <c r="L505" s="48"/>
      <c r="M505" s="48"/>
      <c r="N505" s="48"/>
      <c r="O505" s="48"/>
      <c r="P505" s="48"/>
      <c r="Q505" s="48"/>
      <c r="R505" s="48"/>
      <c r="S505" s="48"/>
      <c r="T505" s="48"/>
      <c r="U505" s="48"/>
      <c r="V505" s="48"/>
      <c r="W505" s="48"/>
      <c r="X505" s="48"/>
      <c r="Y505" s="48"/>
      <c r="Z505" s="48"/>
    </row>
    <row r="506" spans="1:26" ht="15.75" customHeight="1">
      <c r="A506" s="48"/>
      <c r="B506" s="48"/>
      <c r="C506" s="48"/>
      <c r="D506" s="48"/>
      <c r="E506" s="48"/>
      <c r="F506" s="48"/>
      <c r="G506" s="1942"/>
      <c r="H506" s="1942"/>
      <c r="I506" s="1734"/>
      <c r="J506" s="1969"/>
      <c r="K506" s="48"/>
      <c r="L506" s="48"/>
      <c r="M506" s="48"/>
      <c r="N506" s="48"/>
      <c r="O506" s="48"/>
      <c r="P506" s="48"/>
      <c r="Q506" s="48"/>
      <c r="R506" s="48"/>
      <c r="S506" s="48"/>
      <c r="T506" s="48"/>
      <c r="U506" s="48"/>
      <c r="V506" s="48"/>
      <c r="W506" s="48"/>
      <c r="X506" s="48"/>
      <c r="Y506" s="48"/>
      <c r="Z506" s="48"/>
    </row>
    <row r="507" spans="1:26" ht="15.75" customHeight="1">
      <c r="A507" s="48"/>
      <c r="B507" s="48"/>
      <c r="C507" s="48"/>
      <c r="D507" s="48"/>
      <c r="E507" s="48"/>
      <c r="F507" s="48"/>
      <c r="G507" s="1942"/>
      <c r="H507" s="1942"/>
      <c r="I507" s="1734"/>
      <c r="J507" s="1969"/>
      <c r="K507" s="48"/>
      <c r="L507" s="48"/>
      <c r="M507" s="48"/>
      <c r="N507" s="48"/>
      <c r="O507" s="48"/>
      <c r="P507" s="48"/>
      <c r="Q507" s="48"/>
      <c r="R507" s="48"/>
      <c r="S507" s="48"/>
      <c r="T507" s="48"/>
      <c r="U507" s="48"/>
      <c r="V507" s="48"/>
      <c r="W507" s="48"/>
      <c r="X507" s="48"/>
      <c r="Y507" s="48"/>
      <c r="Z507" s="48"/>
    </row>
    <row r="508" spans="1:26" ht="15.75" customHeight="1">
      <c r="A508" s="48"/>
      <c r="B508" s="48"/>
      <c r="C508" s="48"/>
      <c r="D508" s="48"/>
      <c r="E508" s="48"/>
      <c r="F508" s="48"/>
      <c r="G508" s="1942"/>
      <c r="H508" s="1942"/>
      <c r="I508" s="1734"/>
      <c r="J508" s="1969"/>
      <c r="K508" s="48"/>
      <c r="L508" s="48"/>
      <c r="M508" s="48"/>
      <c r="N508" s="48"/>
      <c r="O508" s="48"/>
      <c r="P508" s="48"/>
      <c r="Q508" s="48"/>
      <c r="R508" s="48"/>
      <c r="S508" s="48"/>
      <c r="T508" s="48"/>
      <c r="U508" s="48"/>
      <c r="V508" s="48"/>
      <c r="W508" s="48"/>
      <c r="X508" s="48"/>
      <c r="Y508" s="48"/>
      <c r="Z508" s="48"/>
    </row>
    <row r="509" spans="1:26" ht="15.75" customHeight="1">
      <c r="A509" s="48"/>
      <c r="B509" s="48"/>
      <c r="C509" s="48"/>
      <c r="D509" s="48"/>
      <c r="E509" s="48"/>
      <c r="F509" s="48"/>
      <c r="G509" s="1942"/>
      <c r="H509" s="1942"/>
      <c r="I509" s="1734"/>
      <c r="J509" s="1969"/>
      <c r="K509" s="48"/>
      <c r="L509" s="48"/>
      <c r="M509" s="48"/>
      <c r="N509" s="48"/>
      <c r="O509" s="48"/>
      <c r="P509" s="48"/>
      <c r="Q509" s="48"/>
      <c r="R509" s="48"/>
      <c r="S509" s="48"/>
      <c r="T509" s="48"/>
      <c r="U509" s="48"/>
      <c r="V509" s="48"/>
      <c r="W509" s="48"/>
      <c r="X509" s="48"/>
      <c r="Y509" s="48"/>
      <c r="Z509" s="48"/>
    </row>
    <row r="510" spans="1:26" ht="15.75" customHeight="1">
      <c r="A510" s="48"/>
      <c r="B510" s="48"/>
      <c r="C510" s="48"/>
      <c r="D510" s="48"/>
      <c r="E510" s="48"/>
      <c r="F510" s="48"/>
      <c r="G510" s="1942"/>
      <c r="H510" s="1942"/>
      <c r="I510" s="1734"/>
      <c r="J510" s="1969"/>
      <c r="K510" s="48"/>
      <c r="L510" s="48"/>
      <c r="M510" s="48"/>
      <c r="N510" s="48"/>
      <c r="O510" s="48"/>
      <c r="P510" s="48"/>
      <c r="Q510" s="48"/>
      <c r="R510" s="48"/>
      <c r="S510" s="48"/>
      <c r="T510" s="48"/>
      <c r="U510" s="48"/>
      <c r="V510" s="48"/>
      <c r="W510" s="48"/>
      <c r="X510" s="48"/>
      <c r="Y510" s="48"/>
      <c r="Z510" s="48"/>
    </row>
    <row r="511" spans="1:26" ht="15.75" customHeight="1">
      <c r="A511" s="48"/>
      <c r="B511" s="48"/>
      <c r="C511" s="48"/>
      <c r="D511" s="48"/>
      <c r="E511" s="48"/>
      <c r="F511" s="48"/>
      <c r="G511" s="1942"/>
      <c r="H511" s="1942"/>
      <c r="I511" s="1734"/>
      <c r="J511" s="1969"/>
      <c r="K511" s="48"/>
      <c r="L511" s="48"/>
      <c r="M511" s="48"/>
      <c r="N511" s="48"/>
      <c r="O511" s="48"/>
      <c r="P511" s="48"/>
      <c r="Q511" s="48"/>
      <c r="R511" s="48"/>
      <c r="S511" s="48"/>
      <c r="T511" s="48"/>
      <c r="U511" s="48"/>
      <c r="V511" s="48"/>
      <c r="W511" s="48"/>
      <c r="X511" s="48"/>
      <c r="Y511" s="48"/>
      <c r="Z511" s="48"/>
    </row>
    <row r="512" spans="1:26" ht="15.75" customHeight="1">
      <c r="A512" s="48"/>
      <c r="B512" s="48"/>
      <c r="C512" s="48"/>
      <c r="D512" s="48"/>
      <c r="E512" s="48"/>
      <c r="F512" s="48"/>
      <c r="G512" s="1942"/>
      <c r="H512" s="1942"/>
      <c r="I512" s="1734"/>
      <c r="J512" s="1969"/>
      <c r="K512" s="48"/>
      <c r="L512" s="48"/>
      <c r="M512" s="48"/>
      <c r="N512" s="48"/>
      <c r="O512" s="48"/>
      <c r="P512" s="48"/>
      <c r="Q512" s="48"/>
      <c r="R512" s="48"/>
      <c r="S512" s="48"/>
      <c r="T512" s="48"/>
      <c r="U512" s="48"/>
      <c r="V512" s="48"/>
      <c r="W512" s="48"/>
      <c r="X512" s="48"/>
      <c r="Y512" s="48"/>
      <c r="Z512" s="48"/>
    </row>
    <row r="513" spans="1:26" ht="15.75" customHeight="1">
      <c r="A513" s="48"/>
      <c r="B513" s="48"/>
      <c r="C513" s="48"/>
      <c r="D513" s="48"/>
      <c r="E513" s="48"/>
      <c r="F513" s="48"/>
      <c r="G513" s="1942"/>
      <c r="H513" s="1942"/>
      <c r="I513" s="1734"/>
      <c r="J513" s="1969"/>
      <c r="K513" s="48"/>
      <c r="L513" s="48"/>
      <c r="M513" s="48"/>
      <c r="N513" s="48"/>
      <c r="O513" s="48"/>
      <c r="P513" s="48"/>
      <c r="Q513" s="48"/>
      <c r="R513" s="48"/>
      <c r="S513" s="48"/>
      <c r="T513" s="48"/>
      <c r="U513" s="48"/>
      <c r="V513" s="48"/>
      <c r="W513" s="48"/>
      <c r="X513" s="48"/>
      <c r="Y513" s="48"/>
      <c r="Z513" s="48"/>
    </row>
    <row r="514" spans="1:26" ht="15.75" customHeight="1">
      <c r="A514" s="48"/>
      <c r="B514" s="48"/>
      <c r="C514" s="48"/>
      <c r="D514" s="48"/>
      <c r="E514" s="48"/>
      <c r="F514" s="48"/>
      <c r="G514" s="1942"/>
      <c r="H514" s="1942"/>
      <c r="I514" s="1734"/>
      <c r="J514" s="1969"/>
      <c r="K514" s="48"/>
      <c r="L514" s="48"/>
      <c r="M514" s="48"/>
      <c r="N514" s="48"/>
      <c r="O514" s="48"/>
      <c r="P514" s="48"/>
      <c r="Q514" s="48"/>
      <c r="R514" s="48"/>
      <c r="S514" s="48"/>
      <c r="T514" s="48"/>
      <c r="U514" s="48"/>
      <c r="V514" s="48"/>
      <c r="W514" s="48"/>
      <c r="X514" s="48"/>
      <c r="Y514" s="48"/>
      <c r="Z514" s="48"/>
    </row>
    <row r="515" spans="1:26" ht="15.75" customHeight="1">
      <c r="A515" s="48"/>
      <c r="B515" s="48"/>
      <c r="C515" s="48"/>
      <c r="D515" s="48"/>
      <c r="E515" s="48"/>
      <c r="F515" s="48"/>
      <c r="G515" s="1942"/>
      <c r="H515" s="1942"/>
      <c r="I515" s="1734"/>
      <c r="J515" s="1969"/>
      <c r="K515" s="48"/>
      <c r="L515" s="48"/>
      <c r="M515" s="48"/>
      <c r="N515" s="48"/>
      <c r="O515" s="48"/>
      <c r="P515" s="48"/>
      <c r="Q515" s="48"/>
      <c r="R515" s="48"/>
      <c r="S515" s="48"/>
      <c r="T515" s="48"/>
      <c r="U515" s="48"/>
      <c r="V515" s="48"/>
      <c r="W515" s="48"/>
      <c r="X515" s="48"/>
      <c r="Y515" s="48"/>
      <c r="Z515" s="48"/>
    </row>
    <row r="516" spans="1:26" ht="15.75" customHeight="1">
      <c r="A516" s="48"/>
      <c r="B516" s="48"/>
      <c r="C516" s="48"/>
      <c r="D516" s="48"/>
      <c r="E516" s="48"/>
      <c r="F516" s="48"/>
      <c r="G516" s="1942"/>
      <c r="H516" s="1942"/>
      <c r="I516" s="1734"/>
      <c r="J516" s="1969"/>
      <c r="K516" s="48"/>
      <c r="L516" s="48"/>
      <c r="M516" s="48"/>
      <c r="N516" s="48"/>
      <c r="O516" s="48"/>
      <c r="P516" s="48"/>
      <c r="Q516" s="48"/>
      <c r="R516" s="48"/>
      <c r="S516" s="48"/>
      <c r="T516" s="48"/>
      <c r="U516" s="48"/>
      <c r="V516" s="48"/>
      <c r="W516" s="48"/>
      <c r="X516" s="48"/>
      <c r="Y516" s="48"/>
      <c r="Z516" s="48"/>
    </row>
    <row r="517" spans="1:26" ht="15.75" customHeight="1">
      <c r="A517" s="48"/>
      <c r="B517" s="48"/>
      <c r="C517" s="48"/>
      <c r="D517" s="48"/>
      <c r="E517" s="48"/>
      <c r="F517" s="48"/>
      <c r="G517" s="1942"/>
      <c r="H517" s="1942"/>
      <c r="I517" s="1734"/>
      <c r="J517" s="1969"/>
      <c r="K517" s="48"/>
      <c r="L517" s="48"/>
      <c r="M517" s="48"/>
      <c r="N517" s="48"/>
      <c r="O517" s="48"/>
      <c r="P517" s="48"/>
      <c r="Q517" s="48"/>
      <c r="R517" s="48"/>
      <c r="S517" s="48"/>
      <c r="T517" s="48"/>
      <c r="U517" s="48"/>
      <c r="V517" s="48"/>
      <c r="W517" s="48"/>
      <c r="X517" s="48"/>
      <c r="Y517" s="48"/>
      <c r="Z517" s="48"/>
    </row>
    <row r="518" spans="1:26" ht="15.75" customHeight="1">
      <c r="A518" s="48"/>
      <c r="B518" s="48"/>
      <c r="C518" s="48"/>
      <c r="D518" s="48"/>
      <c r="E518" s="48"/>
      <c r="F518" s="48"/>
      <c r="G518" s="1942"/>
      <c r="H518" s="1942"/>
      <c r="I518" s="1734"/>
      <c r="J518" s="1969"/>
      <c r="K518" s="48"/>
      <c r="L518" s="48"/>
      <c r="M518" s="48"/>
      <c r="N518" s="48"/>
      <c r="O518" s="48"/>
      <c r="P518" s="48"/>
      <c r="Q518" s="48"/>
      <c r="R518" s="48"/>
      <c r="S518" s="48"/>
      <c r="T518" s="48"/>
      <c r="U518" s="48"/>
      <c r="V518" s="48"/>
      <c r="W518" s="48"/>
      <c r="X518" s="48"/>
      <c r="Y518" s="48"/>
      <c r="Z518" s="48"/>
    </row>
    <row r="519" spans="1:26" ht="15.75" customHeight="1">
      <c r="A519" s="48"/>
      <c r="B519" s="48"/>
      <c r="C519" s="48"/>
      <c r="D519" s="48"/>
      <c r="E519" s="48"/>
      <c r="F519" s="48"/>
      <c r="G519" s="1942"/>
      <c r="H519" s="1942"/>
      <c r="I519" s="1734"/>
      <c r="J519" s="1969"/>
      <c r="K519" s="48"/>
      <c r="L519" s="48"/>
      <c r="M519" s="48"/>
      <c r="N519" s="48"/>
      <c r="O519" s="48"/>
      <c r="P519" s="48"/>
      <c r="Q519" s="48"/>
      <c r="R519" s="48"/>
      <c r="S519" s="48"/>
      <c r="T519" s="48"/>
      <c r="U519" s="48"/>
      <c r="V519" s="48"/>
      <c r="W519" s="48"/>
      <c r="X519" s="48"/>
      <c r="Y519" s="48"/>
      <c r="Z519" s="48"/>
    </row>
    <row r="520" spans="1:26" ht="15.75" customHeight="1">
      <c r="A520" s="48"/>
      <c r="B520" s="48"/>
      <c r="C520" s="48"/>
      <c r="D520" s="48"/>
      <c r="E520" s="48"/>
      <c r="F520" s="48"/>
      <c r="G520" s="1942"/>
      <c r="H520" s="1942"/>
      <c r="I520" s="1734"/>
      <c r="J520" s="1969"/>
      <c r="K520" s="48"/>
      <c r="L520" s="48"/>
      <c r="M520" s="48"/>
      <c r="N520" s="48"/>
      <c r="O520" s="48"/>
      <c r="P520" s="48"/>
      <c r="Q520" s="48"/>
      <c r="R520" s="48"/>
      <c r="S520" s="48"/>
      <c r="T520" s="48"/>
      <c r="U520" s="48"/>
      <c r="V520" s="48"/>
      <c r="W520" s="48"/>
      <c r="X520" s="48"/>
      <c r="Y520" s="48"/>
      <c r="Z520" s="48"/>
    </row>
    <row r="521" spans="1:26" ht="15.75" customHeight="1">
      <c r="A521" s="48"/>
      <c r="B521" s="48"/>
      <c r="C521" s="48"/>
      <c r="D521" s="48"/>
      <c r="E521" s="48"/>
      <c r="F521" s="48"/>
      <c r="G521" s="1942"/>
      <c r="H521" s="1942"/>
      <c r="I521" s="1734"/>
      <c r="J521" s="1969"/>
      <c r="K521" s="48"/>
      <c r="L521" s="48"/>
      <c r="M521" s="48"/>
      <c r="N521" s="48"/>
      <c r="O521" s="48"/>
      <c r="P521" s="48"/>
      <c r="Q521" s="48"/>
      <c r="R521" s="48"/>
      <c r="S521" s="48"/>
      <c r="T521" s="48"/>
      <c r="U521" s="48"/>
      <c r="V521" s="48"/>
      <c r="W521" s="48"/>
      <c r="X521" s="48"/>
      <c r="Y521" s="48"/>
      <c r="Z521" s="48"/>
    </row>
    <row r="522" spans="1:26" ht="15.75" customHeight="1">
      <c r="A522" s="48"/>
      <c r="B522" s="48"/>
      <c r="C522" s="48"/>
      <c r="D522" s="48"/>
      <c r="E522" s="48"/>
      <c r="F522" s="48"/>
      <c r="G522" s="1942"/>
      <c r="H522" s="1942"/>
      <c r="I522" s="1734"/>
      <c r="J522" s="1969"/>
      <c r="K522" s="48"/>
      <c r="L522" s="48"/>
      <c r="M522" s="48"/>
      <c r="N522" s="48"/>
      <c r="O522" s="48"/>
      <c r="P522" s="48"/>
      <c r="Q522" s="48"/>
      <c r="R522" s="48"/>
      <c r="S522" s="48"/>
      <c r="T522" s="48"/>
      <c r="U522" s="48"/>
      <c r="V522" s="48"/>
      <c r="W522" s="48"/>
      <c r="X522" s="48"/>
      <c r="Y522" s="48"/>
      <c r="Z522" s="48"/>
    </row>
    <row r="523" spans="1:26" ht="15.75" customHeight="1">
      <c r="A523" s="48"/>
      <c r="B523" s="48"/>
      <c r="C523" s="48"/>
      <c r="D523" s="48"/>
      <c r="E523" s="48"/>
      <c r="F523" s="48"/>
      <c r="G523" s="1942"/>
      <c r="H523" s="1942"/>
      <c r="I523" s="1734"/>
      <c r="J523" s="1969"/>
      <c r="K523" s="48"/>
      <c r="L523" s="48"/>
      <c r="M523" s="48"/>
      <c r="N523" s="48"/>
      <c r="O523" s="48"/>
      <c r="P523" s="48"/>
      <c r="Q523" s="48"/>
      <c r="R523" s="48"/>
      <c r="S523" s="48"/>
      <c r="T523" s="48"/>
      <c r="U523" s="48"/>
      <c r="V523" s="48"/>
      <c r="W523" s="48"/>
      <c r="X523" s="48"/>
      <c r="Y523" s="48"/>
      <c r="Z523" s="48"/>
    </row>
    <row r="524" spans="1:26" ht="15.75" customHeight="1">
      <c r="A524" s="48"/>
      <c r="B524" s="48"/>
      <c r="C524" s="48"/>
      <c r="D524" s="48"/>
      <c r="E524" s="48"/>
      <c r="F524" s="48"/>
      <c r="G524" s="1942"/>
      <c r="H524" s="1942"/>
      <c r="I524" s="1734"/>
      <c r="J524" s="1969"/>
      <c r="K524" s="48"/>
      <c r="L524" s="48"/>
      <c r="M524" s="48"/>
      <c r="N524" s="48"/>
      <c r="O524" s="48"/>
      <c r="P524" s="48"/>
      <c r="Q524" s="48"/>
      <c r="R524" s="48"/>
      <c r="S524" s="48"/>
      <c r="T524" s="48"/>
      <c r="U524" s="48"/>
      <c r="V524" s="48"/>
      <c r="W524" s="48"/>
      <c r="X524" s="48"/>
      <c r="Y524" s="48"/>
      <c r="Z524" s="48"/>
    </row>
    <row r="525" spans="1:26" ht="15.75" customHeight="1">
      <c r="A525" s="48"/>
      <c r="B525" s="48"/>
      <c r="C525" s="48"/>
      <c r="D525" s="48"/>
      <c r="E525" s="48"/>
      <c r="F525" s="48"/>
      <c r="G525" s="1942"/>
      <c r="H525" s="1942"/>
      <c r="I525" s="1734"/>
      <c r="J525" s="1969"/>
      <c r="K525" s="48"/>
      <c r="L525" s="48"/>
      <c r="M525" s="48"/>
      <c r="N525" s="48"/>
      <c r="O525" s="48"/>
      <c r="P525" s="48"/>
      <c r="Q525" s="48"/>
      <c r="R525" s="48"/>
      <c r="S525" s="48"/>
      <c r="T525" s="48"/>
      <c r="U525" s="48"/>
      <c r="V525" s="48"/>
      <c r="W525" s="48"/>
      <c r="X525" s="48"/>
      <c r="Y525" s="48"/>
      <c r="Z525" s="48"/>
    </row>
    <row r="526" spans="1:26" ht="15.75" customHeight="1">
      <c r="A526" s="48"/>
      <c r="B526" s="48"/>
      <c r="C526" s="48"/>
      <c r="D526" s="48"/>
      <c r="E526" s="48"/>
      <c r="F526" s="48"/>
      <c r="G526" s="1942"/>
      <c r="H526" s="1942"/>
      <c r="I526" s="1734"/>
      <c r="J526" s="1969"/>
      <c r="K526" s="48"/>
      <c r="L526" s="48"/>
      <c r="M526" s="48"/>
      <c r="N526" s="48"/>
      <c r="O526" s="48"/>
      <c r="P526" s="48"/>
      <c r="Q526" s="48"/>
      <c r="R526" s="48"/>
      <c r="S526" s="48"/>
      <c r="T526" s="48"/>
      <c r="U526" s="48"/>
      <c r="V526" s="48"/>
      <c r="W526" s="48"/>
      <c r="X526" s="48"/>
      <c r="Y526" s="48"/>
      <c r="Z526" s="48"/>
    </row>
    <row r="527" spans="1:26" ht="15.75" customHeight="1">
      <c r="A527" s="48"/>
      <c r="B527" s="48"/>
      <c r="C527" s="48"/>
      <c r="D527" s="48"/>
      <c r="E527" s="48"/>
      <c r="F527" s="48"/>
      <c r="G527" s="1942"/>
      <c r="H527" s="1942"/>
      <c r="I527" s="1734"/>
      <c r="J527" s="1969"/>
      <c r="K527" s="48"/>
      <c r="L527" s="48"/>
      <c r="M527" s="48"/>
      <c r="N527" s="48"/>
      <c r="O527" s="48"/>
      <c r="P527" s="48"/>
      <c r="Q527" s="48"/>
      <c r="R527" s="48"/>
      <c r="S527" s="48"/>
      <c r="T527" s="48"/>
      <c r="U527" s="48"/>
      <c r="V527" s="48"/>
      <c r="W527" s="48"/>
      <c r="X527" s="48"/>
      <c r="Y527" s="48"/>
      <c r="Z527" s="48"/>
    </row>
    <row r="528" spans="1:26" ht="15.75" customHeight="1">
      <c r="A528" s="48"/>
      <c r="B528" s="48"/>
      <c r="C528" s="48"/>
      <c r="D528" s="48"/>
      <c r="E528" s="48"/>
      <c r="F528" s="48"/>
      <c r="G528" s="1942"/>
      <c r="H528" s="1942"/>
      <c r="I528" s="1734"/>
      <c r="J528" s="1969"/>
      <c r="K528" s="48"/>
      <c r="L528" s="48"/>
      <c r="M528" s="48"/>
      <c r="N528" s="48"/>
      <c r="O528" s="48"/>
      <c r="P528" s="48"/>
      <c r="Q528" s="48"/>
      <c r="R528" s="48"/>
      <c r="S528" s="48"/>
      <c r="T528" s="48"/>
      <c r="U528" s="48"/>
      <c r="V528" s="48"/>
      <c r="W528" s="48"/>
      <c r="X528" s="48"/>
      <c r="Y528" s="48"/>
      <c r="Z528" s="48"/>
    </row>
    <row r="529" spans="1:26" ht="15.75" customHeight="1">
      <c r="A529" s="48"/>
      <c r="B529" s="48"/>
      <c r="C529" s="48"/>
      <c r="D529" s="48"/>
      <c r="E529" s="48"/>
      <c r="F529" s="48"/>
      <c r="G529" s="1942"/>
      <c r="H529" s="1942"/>
      <c r="I529" s="1734"/>
      <c r="J529" s="1969"/>
      <c r="K529" s="48"/>
      <c r="L529" s="48"/>
      <c r="M529" s="48"/>
      <c r="N529" s="48"/>
      <c r="O529" s="48"/>
      <c r="P529" s="48"/>
      <c r="Q529" s="48"/>
      <c r="R529" s="48"/>
      <c r="S529" s="48"/>
      <c r="T529" s="48"/>
      <c r="U529" s="48"/>
      <c r="V529" s="48"/>
      <c r="W529" s="48"/>
      <c r="X529" s="48"/>
      <c r="Y529" s="48"/>
      <c r="Z529" s="48"/>
    </row>
    <row r="530" spans="1:26" ht="15.75" customHeight="1">
      <c r="A530" s="48"/>
      <c r="B530" s="48"/>
      <c r="C530" s="48"/>
      <c r="D530" s="48"/>
      <c r="E530" s="48"/>
      <c r="F530" s="48"/>
      <c r="G530" s="1942"/>
      <c r="H530" s="1942"/>
      <c r="I530" s="1734"/>
      <c r="J530" s="1969"/>
      <c r="K530" s="48"/>
      <c r="L530" s="48"/>
      <c r="M530" s="48"/>
      <c r="N530" s="48"/>
      <c r="O530" s="48"/>
      <c r="P530" s="48"/>
      <c r="Q530" s="48"/>
      <c r="R530" s="48"/>
      <c r="S530" s="48"/>
      <c r="T530" s="48"/>
      <c r="U530" s="48"/>
      <c r="V530" s="48"/>
      <c r="W530" s="48"/>
      <c r="X530" s="48"/>
      <c r="Y530" s="48"/>
      <c r="Z530" s="48"/>
    </row>
    <row r="531" spans="1:26" ht="15.75" customHeight="1">
      <c r="A531" s="48"/>
      <c r="B531" s="48"/>
      <c r="C531" s="48"/>
      <c r="D531" s="48"/>
      <c r="E531" s="48"/>
      <c r="F531" s="48"/>
      <c r="G531" s="1942"/>
      <c r="H531" s="1942"/>
      <c r="I531" s="1734"/>
      <c r="J531" s="1969"/>
      <c r="K531" s="48"/>
      <c r="L531" s="48"/>
      <c r="M531" s="48"/>
      <c r="N531" s="48"/>
      <c r="O531" s="48"/>
      <c r="P531" s="48"/>
      <c r="Q531" s="48"/>
      <c r="R531" s="48"/>
      <c r="S531" s="48"/>
      <c r="T531" s="48"/>
      <c r="U531" s="48"/>
      <c r="V531" s="48"/>
      <c r="W531" s="48"/>
      <c r="X531" s="48"/>
      <c r="Y531" s="48"/>
      <c r="Z531" s="48"/>
    </row>
    <row r="532" spans="1:26" ht="15.75" customHeight="1">
      <c r="A532" s="48"/>
      <c r="B532" s="48"/>
      <c r="C532" s="48"/>
      <c r="D532" s="48"/>
      <c r="E532" s="48"/>
      <c r="F532" s="48"/>
      <c r="G532" s="1942"/>
      <c r="H532" s="1942"/>
      <c r="I532" s="1734"/>
      <c r="J532" s="1969"/>
      <c r="K532" s="48"/>
      <c r="L532" s="48"/>
      <c r="M532" s="48"/>
      <c r="N532" s="48"/>
      <c r="O532" s="48"/>
      <c r="P532" s="48"/>
      <c r="Q532" s="48"/>
      <c r="R532" s="48"/>
      <c r="S532" s="48"/>
      <c r="T532" s="48"/>
      <c r="U532" s="48"/>
      <c r="V532" s="48"/>
      <c r="W532" s="48"/>
      <c r="X532" s="48"/>
      <c r="Y532" s="48"/>
      <c r="Z532" s="48"/>
    </row>
    <row r="533" spans="1:26" ht="15.75" customHeight="1">
      <c r="A533" s="48"/>
      <c r="B533" s="48"/>
      <c r="C533" s="48"/>
      <c r="D533" s="48"/>
      <c r="E533" s="48"/>
      <c r="F533" s="48"/>
      <c r="G533" s="1942"/>
      <c r="H533" s="1942"/>
      <c r="I533" s="1734"/>
      <c r="J533" s="1969"/>
      <c r="K533" s="48"/>
      <c r="L533" s="48"/>
      <c r="M533" s="48"/>
      <c r="N533" s="48"/>
      <c r="O533" s="48"/>
      <c r="P533" s="48"/>
      <c r="Q533" s="48"/>
      <c r="R533" s="48"/>
      <c r="S533" s="48"/>
      <c r="T533" s="48"/>
      <c r="U533" s="48"/>
      <c r="V533" s="48"/>
      <c r="W533" s="48"/>
      <c r="X533" s="48"/>
      <c r="Y533" s="48"/>
      <c r="Z533" s="48"/>
    </row>
    <row r="534" spans="1:26" ht="15.75" customHeight="1">
      <c r="A534" s="48"/>
      <c r="B534" s="48"/>
      <c r="C534" s="48"/>
      <c r="D534" s="48"/>
      <c r="E534" s="48"/>
      <c r="F534" s="48"/>
      <c r="G534" s="1942"/>
      <c r="H534" s="1942"/>
      <c r="I534" s="1734"/>
      <c r="J534" s="1969"/>
      <c r="K534" s="48"/>
      <c r="L534" s="48"/>
      <c r="M534" s="48"/>
      <c r="N534" s="48"/>
      <c r="O534" s="48"/>
      <c r="P534" s="48"/>
      <c r="Q534" s="48"/>
      <c r="R534" s="48"/>
      <c r="S534" s="48"/>
      <c r="T534" s="48"/>
      <c r="U534" s="48"/>
      <c r="V534" s="48"/>
      <c r="W534" s="48"/>
      <c r="X534" s="48"/>
      <c r="Y534" s="48"/>
      <c r="Z534" s="48"/>
    </row>
    <row r="535" spans="1:26" ht="15.75" customHeight="1">
      <c r="A535" s="48"/>
      <c r="B535" s="48"/>
      <c r="C535" s="48"/>
      <c r="D535" s="48"/>
      <c r="E535" s="48"/>
      <c r="F535" s="48"/>
      <c r="G535" s="1942"/>
      <c r="H535" s="1942"/>
      <c r="I535" s="1734"/>
      <c r="J535" s="1969"/>
      <c r="K535" s="48"/>
      <c r="L535" s="48"/>
      <c r="M535" s="48"/>
      <c r="N535" s="48"/>
      <c r="O535" s="48"/>
      <c r="P535" s="48"/>
      <c r="Q535" s="48"/>
      <c r="R535" s="48"/>
      <c r="S535" s="48"/>
      <c r="T535" s="48"/>
      <c r="U535" s="48"/>
      <c r="V535" s="48"/>
      <c r="W535" s="48"/>
      <c r="X535" s="48"/>
      <c r="Y535" s="48"/>
      <c r="Z535" s="48"/>
    </row>
    <row r="536" spans="1:26" ht="15.75" customHeight="1">
      <c r="A536" s="48"/>
      <c r="B536" s="48"/>
      <c r="C536" s="48"/>
      <c r="D536" s="48"/>
      <c r="E536" s="48"/>
      <c r="F536" s="48"/>
      <c r="G536" s="1942"/>
      <c r="H536" s="1942"/>
      <c r="I536" s="1734"/>
      <c r="J536" s="1969"/>
      <c r="K536" s="48"/>
      <c r="L536" s="48"/>
      <c r="M536" s="48"/>
      <c r="N536" s="48"/>
      <c r="O536" s="48"/>
      <c r="P536" s="48"/>
      <c r="Q536" s="48"/>
      <c r="R536" s="48"/>
      <c r="S536" s="48"/>
      <c r="T536" s="48"/>
      <c r="U536" s="48"/>
      <c r="V536" s="48"/>
      <c r="W536" s="48"/>
      <c r="X536" s="48"/>
      <c r="Y536" s="48"/>
      <c r="Z536" s="48"/>
    </row>
    <row r="537" spans="1:26" ht="15.75" customHeight="1">
      <c r="A537" s="48"/>
      <c r="B537" s="48"/>
      <c r="C537" s="48"/>
      <c r="D537" s="48"/>
      <c r="E537" s="48"/>
      <c r="F537" s="48"/>
      <c r="G537" s="1942"/>
      <c r="H537" s="1942"/>
      <c r="I537" s="1734"/>
      <c r="J537" s="1969"/>
      <c r="K537" s="48"/>
      <c r="L537" s="48"/>
      <c r="M537" s="48"/>
      <c r="N537" s="48"/>
      <c r="O537" s="48"/>
      <c r="P537" s="48"/>
      <c r="Q537" s="48"/>
      <c r="R537" s="48"/>
      <c r="S537" s="48"/>
      <c r="T537" s="48"/>
      <c r="U537" s="48"/>
      <c r="V537" s="48"/>
      <c r="W537" s="48"/>
      <c r="X537" s="48"/>
      <c r="Y537" s="48"/>
      <c r="Z537" s="48"/>
    </row>
    <row r="538" spans="1:26" ht="15.75" customHeight="1">
      <c r="A538" s="48"/>
      <c r="B538" s="48"/>
      <c r="C538" s="48"/>
      <c r="D538" s="48"/>
      <c r="E538" s="48"/>
      <c r="F538" s="48"/>
      <c r="G538" s="1942"/>
      <c r="H538" s="1942"/>
      <c r="I538" s="1734"/>
      <c r="J538" s="1969"/>
      <c r="K538" s="48"/>
      <c r="L538" s="48"/>
      <c r="M538" s="48"/>
      <c r="N538" s="48"/>
      <c r="O538" s="48"/>
      <c r="P538" s="48"/>
      <c r="Q538" s="48"/>
      <c r="R538" s="48"/>
      <c r="S538" s="48"/>
      <c r="T538" s="48"/>
      <c r="U538" s="48"/>
      <c r="V538" s="48"/>
      <c r="W538" s="48"/>
      <c r="X538" s="48"/>
      <c r="Y538" s="48"/>
      <c r="Z538" s="48"/>
    </row>
    <row r="539" spans="1:26" ht="15.75" customHeight="1">
      <c r="A539" s="48"/>
      <c r="B539" s="48"/>
      <c r="C539" s="48"/>
      <c r="D539" s="48"/>
      <c r="E539" s="48"/>
      <c r="F539" s="48"/>
      <c r="G539" s="1942"/>
      <c r="H539" s="1942"/>
      <c r="I539" s="1734"/>
      <c r="J539" s="1969"/>
      <c r="K539" s="48"/>
      <c r="L539" s="48"/>
      <c r="M539" s="48"/>
      <c r="N539" s="48"/>
      <c r="O539" s="48"/>
      <c r="P539" s="48"/>
      <c r="Q539" s="48"/>
      <c r="R539" s="48"/>
      <c r="S539" s="48"/>
      <c r="T539" s="48"/>
      <c r="U539" s="48"/>
      <c r="V539" s="48"/>
      <c r="W539" s="48"/>
      <c r="X539" s="48"/>
      <c r="Y539" s="48"/>
      <c r="Z539" s="48"/>
    </row>
    <row r="540" spans="1:26" ht="15.75" customHeight="1">
      <c r="A540" s="48"/>
      <c r="B540" s="48"/>
      <c r="C540" s="48"/>
      <c r="D540" s="48"/>
      <c r="E540" s="48"/>
      <c r="F540" s="48"/>
      <c r="G540" s="1942"/>
      <c r="H540" s="1942"/>
      <c r="I540" s="1734"/>
      <c r="J540" s="1969"/>
      <c r="K540" s="48"/>
      <c r="L540" s="48"/>
      <c r="M540" s="48"/>
      <c r="N540" s="48"/>
      <c r="O540" s="48"/>
      <c r="P540" s="48"/>
      <c r="Q540" s="48"/>
      <c r="R540" s="48"/>
      <c r="S540" s="48"/>
      <c r="T540" s="48"/>
      <c r="U540" s="48"/>
      <c r="V540" s="48"/>
      <c r="W540" s="48"/>
      <c r="X540" s="48"/>
      <c r="Y540" s="48"/>
      <c r="Z540" s="48"/>
    </row>
    <row r="541" spans="1:26" ht="15.75" customHeight="1">
      <c r="A541" s="48"/>
      <c r="B541" s="48"/>
      <c r="C541" s="48"/>
      <c r="D541" s="48"/>
      <c r="E541" s="48"/>
      <c r="F541" s="48"/>
      <c r="G541" s="1942"/>
      <c r="H541" s="1942"/>
      <c r="I541" s="1734"/>
      <c r="J541" s="1969"/>
      <c r="K541" s="48"/>
      <c r="L541" s="48"/>
      <c r="M541" s="48"/>
      <c r="N541" s="48"/>
      <c r="O541" s="48"/>
      <c r="P541" s="48"/>
      <c r="Q541" s="48"/>
      <c r="R541" s="48"/>
      <c r="S541" s="48"/>
      <c r="T541" s="48"/>
      <c r="U541" s="48"/>
      <c r="V541" s="48"/>
      <c r="W541" s="48"/>
      <c r="X541" s="48"/>
      <c r="Y541" s="48"/>
      <c r="Z541" s="48"/>
    </row>
    <row r="542" spans="1:26" ht="15.75" customHeight="1">
      <c r="A542" s="48"/>
      <c r="B542" s="48"/>
      <c r="C542" s="48"/>
      <c r="D542" s="48"/>
      <c r="E542" s="48"/>
      <c r="F542" s="48"/>
      <c r="G542" s="1942"/>
      <c r="H542" s="1942"/>
      <c r="I542" s="1734"/>
      <c r="J542" s="1969"/>
      <c r="K542" s="48"/>
      <c r="L542" s="48"/>
      <c r="M542" s="48"/>
      <c r="N542" s="48"/>
      <c r="O542" s="48"/>
      <c r="P542" s="48"/>
      <c r="Q542" s="48"/>
      <c r="R542" s="48"/>
      <c r="S542" s="48"/>
      <c r="T542" s="48"/>
      <c r="U542" s="48"/>
      <c r="V542" s="48"/>
      <c r="W542" s="48"/>
      <c r="X542" s="48"/>
      <c r="Y542" s="48"/>
      <c r="Z542" s="48"/>
    </row>
    <row r="543" spans="1:26" ht="15.75" customHeight="1">
      <c r="A543" s="48"/>
      <c r="B543" s="48"/>
      <c r="C543" s="48"/>
      <c r="D543" s="48"/>
      <c r="E543" s="48"/>
      <c r="F543" s="48"/>
      <c r="G543" s="1942"/>
      <c r="H543" s="1942"/>
      <c r="I543" s="1734"/>
      <c r="J543" s="1969"/>
      <c r="K543" s="48"/>
      <c r="L543" s="48"/>
      <c r="M543" s="48"/>
      <c r="N543" s="48"/>
      <c r="O543" s="48"/>
      <c r="P543" s="48"/>
      <c r="Q543" s="48"/>
      <c r="R543" s="48"/>
      <c r="S543" s="48"/>
      <c r="T543" s="48"/>
      <c r="U543" s="48"/>
      <c r="V543" s="48"/>
      <c r="W543" s="48"/>
      <c r="X543" s="48"/>
      <c r="Y543" s="48"/>
      <c r="Z543" s="48"/>
    </row>
    <row r="544" spans="1:26" ht="15.75" customHeight="1">
      <c r="A544" s="48"/>
      <c r="B544" s="48"/>
      <c r="C544" s="48"/>
      <c r="D544" s="48"/>
      <c r="E544" s="48"/>
      <c r="F544" s="48"/>
      <c r="G544" s="1942"/>
      <c r="H544" s="1942"/>
      <c r="I544" s="1734"/>
      <c r="J544" s="1969"/>
      <c r="K544" s="48"/>
      <c r="L544" s="48"/>
      <c r="M544" s="48"/>
      <c r="N544" s="48"/>
      <c r="O544" s="48"/>
      <c r="P544" s="48"/>
      <c r="Q544" s="48"/>
      <c r="R544" s="48"/>
      <c r="S544" s="48"/>
      <c r="T544" s="48"/>
      <c r="U544" s="48"/>
      <c r="V544" s="48"/>
      <c r="W544" s="48"/>
      <c r="X544" s="48"/>
      <c r="Y544" s="48"/>
      <c r="Z544" s="48"/>
    </row>
    <row r="545" spans="1:26" ht="15.75" customHeight="1">
      <c r="A545" s="48"/>
      <c r="B545" s="48"/>
      <c r="C545" s="48"/>
      <c r="D545" s="48"/>
      <c r="E545" s="48"/>
      <c r="F545" s="48"/>
      <c r="G545" s="1942"/>
      <c r="H545" s="1942"/>
      <c r="I545" s="1734"/>
      <c r="J545" s="1969"/>
      <c r="K545" s="48"/>
      <c r="L545" s="48"/>
      <c r="M545" s="48"/>
      <c r="N545" s="48"/>
      <c r="O545" s="48"/>
      <c r="P545" s="48"/>
      <c r="Q545" s="48"/>
      <c r="R545" s="48"/>
      <c r="S545" s="48"/>
      <c r="T545" s="48"/>
      <c r="U545" s="48"/>
      <c r="V545" s="48"/>
      <c r="W545" s="48"/>
      <c r="X545" s="48"/>
      <c r="Y545" s="48"/>
      <c r="Z545" s="48"/>
    </row>
    <row r="546" spans="1:26" ht="15.75" customHeight="1">
      <c r="A546" s="48"/>
      <c r="B546" s="48"/>
      <c r="C546" s="48"/>
      <c r="D546" s="48"/>
      <c r="E546" s="48"/>
      <c r="F546" s="48"/>
      <c r="G546" s="1942"/>
      <c r="H546" s="1942"/>
      <c r="I546" s="1734"/>
      <c r="J546" s="1969"/>
      <c r="K546" s="48"/>
      <c r="L546" s="48"/>
      <c r="M546" s="48"/>
      <c r="N546" s="48"/>
      <c r="O546" s="48"/>
      <c r="P546" s="48"/>
      <c r="Q546" s="48"/>
      <c r="R546" s="48"/>
      <c r="S546" s="48"/>
      <c r="T546" s="48"/>
      <c r="U546" s="48"/>
      <c r="V546" s="48"/>
      <c r="W546" s="48"/>
      <c r="X546" s="48"/>
      <c r="Y546" s="48"/>
      <c r="Z546" s="48"/>
    </row>
    <row r="547" spans="1:26" ht="15.75" customHeight="1">
      <c r="A547" s="48"/>
      <c r="B547" s="48"/>
      <c r="C547" s="48"/>
      <c r="D547" s="48"/>
      <c r="E547" s="48"/>
      <c r="F547" s="48"/>
      <c r="G547" s="1942"/>
      <c r="H547" s="1942"/>
      <c r="I547" s="1734"/>
      <c r="J547" s="1969"/>
      <c r="K547" s="48"/>
      <c r="L547" s="48"/>
      <c r="M547" s="48"/>
      <c r="N547" s="48"/>
      <c r="O547" s="48"/>
      <c r="P547" s="48"/>
      <c r="Q547" s="48"/>
      <c r="R547" s="48"/>
      <c r="S547" s="48"/>
      <c r="T547" s="48"/>
      <c r="U547" s="48"/>
      <c r="V547" s="48"/>
      <c r="W547" s="48"/>
      <c r="X547" s="48"/>
      <c r="Y547" s="48"/>
      <c r="Z547" s="48"/>
    </row>
    <row r="548" spans="1:26" ht="15.75" customHeight="1">
      <c r="A548" s="48"/>
      <c r="B548" s="48"/>
      <c r="C548" s="48"/>
      <c r="D548" s="48"/>
      <c r="E548" s="48"/>
      <c r="F548" s="48"/>
      <c r="G548" s="1942"/>
      <c r="H548" s="1942"/>
      <c r="I548" s="1734"/>
      <c r="J548" s="1969"/>
      <c r="K548" s="48"/>
      <c r="L548" s="48"/>
      <c r="M548" s="48"/>
      <c r="N548" s="48"/>
      <c r="O548" s="48"/>
      <c r="P548" s="48"/>
      <c r="Q548" s="48"/>
      <c r="R548" s="48"/>
      <c r="S548" s="48"/>
      <c r="T548" s="48"/>
      <c r="U548" s="48"/>
      <c r="V548" s="48"/>
      <c r="W548" s="48"/>
      <c r="X548" s="48"/>
      <c r="Y548" s="48"/>
      <c r="Z548" s="48"/>
    </row>
    <row r="549" spans="1:26" ht="15.75" customHeight="1">
      <c r="A549" s="48"/>
      <c r="B549" s="48"/>
      <c r="C549" s="48"/>
      <c r="D549" s="48"/>
      <c r="E549" s="48"/>
      <c r="F549" s="48"/>
      <c r="G549" s="1942"/>
      <c r="H549" s="1942"/>
      <c r="I549" s="1734"/>
      <c r="J549" s="1969"/>
      <c r="K549" s="48"/>
      <c r="L549" s="48"/>
      <c r="M549" s="48"/>
      <c r="N549" s="48"/>
      <c r="O549" s="48"/>
      <c r="P549" s="48"/>
      <c r="Q549" s="48"/>
      <c r="R549" s="48"/>
      <c r="S549" s="48"/>
      <c r="T549" s="48"/>
      <c r="U549" s="48"/>
      <c r="V549" s="48"/>
      <c r="W549" s="48"/>
      <c r="X549" s="48"/>
      <c r="Y549" s="48"/>
      <c r="Z549" s="48"/>
    </row>
    <row r="550" spans="1:26" ht="15.75" customHeight="1">
      <c r="A550" s="48"/>
      <c r="B550" s="48"/>
      <c r="C550" s="48"/>
      <c r="D550" s="48"/>
      <c r="E550" s="48"/>
      <c r="F550" s="48"/>
      <c r="G550" s="1942"/>
      <c r="H550" s="1942"/>
      <c r="I550" s="1734"/>
      <c r="J550" s="1969"/>
      <c r="K550" s="48"/>
      <c r="L550" s="48"/>
      <c r="M550" s="48"/>
      <c r="N550" s="48"/>
      <c r="O550" s="48"/>
      <c r="P550" s="48"/>
      <c r="Q550" s="48"/>
      <c r="R550" s="48"/>
      <c r="S550" s="48"/>
      <c r="T550" s="48"/>
      <c r="U550" s="48"/>
      <c r="V550" s="48"/>
      <c r="W550" s="48"/>
      <c r="X550" s="48"/>
      <c r="Y550" s="48"/>
      <c r="Z550" s="48"/>
    </row>
    <row r="551" spans="1:26" ht="15.75" customHeight="1">
      <c r="A551" s="48"/>
      <c r="B551" s="48"/>
      <c r="C551" s="48"/>
      <c r="D551" s="48"/>
      <c r="E551" s="48"/>
      <c r="F551" s="48"/>
      <c r="G551" s="1942"/>
      <c r="H551" s="1942"/>
      <c r="I551" s="1734"/>
      <c r="J551" s="1969"/>
      <c r="K551" s="48"/>
      <c r="L551" s="48"/>
      <c r="M551" s="48"/>
      <c r="N551" s="48"/>
      <c r="O551" s="48"/>
      <c r="P551" s="48"/>
      <c r="Q551" s="48"/>
      <c r="R551" s="48"/>
      <c r="S551" s="48"/>
      <c r="T551" s="48"/>
      <c r="U551" s="48"/>
      <c r="V551" s="48"/>
      <c r="W551" s="48"/>
      <c r="X551" s="48"/>
      <c r="Y551" s="48"/>
      <c r="Z551" s="48"/>
    </row>
    <row r="552" spans="1:26" ht="15.75" customHeight="1">
      <c r="A552" s="48"/>
      <c r="B552" s="48"/>
      <c r="C552" s="48"/>
      <c r="D552" s="48"/>
      <c r="E552" s="48"/>
      <c r="F552" s="48"/>
      <c r="G552" s="1942"/>
      <c r="H552" s="1942"/>
      <c r="I552" s="1734"/>
      <c r="J552" s="1969"/>
      <c r="K552" s="48"/>
      <c r="L552" s="48"/>
      <c r="M552" s="48"/>
      <c r="N552" s="48"/>
      <c r="O552" s="48"/>
      <c r="P552" s="48"/>
      <c r="Q552" s="48"/>
      <c r="R552" s="48"/>
      <c r="S552" s="48"/>
      <c r="T552" s="48"/>
      <c r="U552" s="48"/>
      <c r="V552" s="48"/>
      <c r="W552" s="48"/>
      <c r="X552" s="48"/>
      <c r="Y552" s="48"/>
      <c r="Z552" s="48"/>
    </row>
    <row r="553" spans="1:26" ht="15.75" customHeight="1">
      <c r="A553" s="48"/>
      <c r="B553" s="48"/>
      <c r="C553" s="48"/>
      <c r="D553" s="48"/>
      <c r="E553" s="48"/>
      <c r="F553" s="48"/>
      <c r="G553" s="1942"/>
      <c r="H553" s="1942"/>
      <c r="I553" s="1734"/>
      <c r="J553" s="1969"/>
      <c r="K553" s="48"/>
      <c r="L553" s="48"/>
      <c r="M553" s="48"/>
      <c r="N553" s="48"/>
      <c r="O553" s="48"/>
      <c r="P553" s="48"/>
      <c r="Q553" s="48"/>
      <c r="R553" s="48"/>
      <c r="S553" s="48"/>
      <c r="T553" s="48"/>
      <c r="U553" s="48"/>
      <c r="V553" s="48"/>
      <c r="W553" s="48"/>
      <c r="X553" s="48"/>
      <c r="Y553" s="48"/>
      <c r="Z553" s="48"/>
    </row>
    <row r="554" spans="1:26" ht="15.75" customHeight="1">
      <c r="A554" s="48"/>
      <c r="B554" s="48"/>
      <c r="C554" s="48"/>
      <c r="D554" s="48"/>
      <c r="E554" s="48"/>
      <c r="F554" s="48"/>
      <c r="G554" s="1942"/>
      <c r="H554" s="1942"/>
      <c r="I554" s="1734"/>
      <c r="J554" s="1969"/>
      <c r="K554" s="48"/>
      <c r="L554" s="48"/>
      <c r="M554" s="48"/>
      <c r="N554" s="48"/>
      <c r="O554" s="48"/>
      <c r="P554" s="48"/>
      <c r="Q554" s="48"/>
      <c r="R554" s="48"/>
      <c r="S554" s="48"/>
      <c r="T554" s="48"/>
      <c r="U554" s="48"/>
      <c r="V554" s="48"/>
      <c r="W554" s="48"/>
      <c r="X554" s="48"/>
      <c r="Y554" s="48"/>
      <c r="Z554" s="48"/>
    </row>
    <row r="555" spans="1:26" ht="15.75" customHeight="1">
      <c r="A555" s="48"/>
      <c r="B555" s="48"/>
      <c r="C555" s="48"/>
      <c r="D555" s="48"/>
      <c r="E555" s="48"/>
      <c r="F555" s="48"/>
      <c r="G555" s="1942"/>
      <c r="H555" s="1942"/>
      <c r="I555" s="1734"/>
      <c r="J555" s="1969"/>
      <c r="K555" s="48"/>
      <c r="L555" s="48"/>
      <c r="M555" s="48"/>
      <c r="N555" s="48"/>
      <c r="O555" s="48"/>
      <c r="P555" s="48"/>
      <c r="Q555" s="48"/>
      <c r="R555" s="48"/>
      <c r="S555" s="48"/>
      <c r="T555" s="48"/>
      <c r="U555" s="48"/>
      <c r="V555" s="48"/>
      <c r="W555" s="48"/>
      <c r="X555" s="48"/>
      <c r="Y555" s="48"/>
      <c r="Z555" s="48"/>
    </row>
    <row r="556" spans="1:26" ht="15.75" customHeight="1">
      <c r="A556" s="48"/>
      <c r="B556" s="48"/>
      <c r="C556" s="48"/>
      <c r="D556" s="48"/>
      <c r="E556" s="48"/>
      <c r="F556" s="48"/>
      <c r="G556" s="1942"/>
      <c r="H556" s="1942"/>
      <c r="I556" s="1734"/>
      <c r="J556" s="1969"/>
      <c r="K556" s="48"/>
      <c r="L556" s="48"/>
      <c r="M556" s="48"/>
      <c r="N556" s="48"/>
      <c r="O556" s="48"/>
      <c r="P556" s="48"/>
      <c r="Q556" s="48"/>
      <c r="R556" s="48"/>
      <c r="S556" s="48"/>
      <c r="T556" s="48"/>
      <c r="U556" s="48"/>
      <c r="V556" s="48"/>
      <c r="W556" s="48"/>
      <c r="X556" s="48"/>
      <c r="Y556" s="48"/>
      <c r="Z556" s="48"/>
    </row>
    <row r="557" spans="1:26" ht="15.75" customHeight="1">
      <c r="A557" s="48"/>
      <c r="B557" s="48"/>
      <c r="C557" s="48"/>
      <c r="D557" s="48"/>
      <c r="E557" s="48"/>
      <c r="F557" s="48"/>
      <c r="G557" s="1942"/>
      <c r="H557" s="1942"/>
      <c r="I557" s="1734"/>
      <c r="J557" s="1969"/>
      <c r="K557" s="48"/>
      <c r="L557" s="48"/>
      <c r="M557" s="48"/>
      <c r="N557" s="48"/>
      <c r="O557" s="48"/>
      <c r="P557" s="48"/>
      <c r="Q557" s="48"/>
      <c r="R557" s="48"/>
      <c r="S557" s="48"/>
      <c r="T557" s="48"/>
      <c r="U557" s="48"/>
      <c r="V557" s="48"/>
      <c r="W557" s="48"/>
      <c r="X557" s="48"/>
      <c r="Y557" s="48"/>
      <c r="Z557" s="48"/>
    </row>
    <row r="558" spans="1:26" ht="15.75" customHeight="1">
      <c r="A558" s="48"/>
      <c r="B558" s="48"/>
      <c r="C558" s="48"/>
      <c r="D558" s="48"/>
      <c r="E558" s="48"/>
      <c r="F558" s="48"/>
      <c r="G558" s="1942"/>
      <c r="H558" s="1942"/>
      <c r="I558" s="1734"/>
      <c r="J558" s="1969"/>
      <c r="K558" s="48"/>
      <c r="L558" s="48"/>
      <c r="M558" s="48"/>
      <c r="N558" s="48"/>
      <c r="O558" s="48"/>
      <c r="P558" s="48"/>
      <c r="Q558" s="48"/>
      <c r="R558" s="48"/>
      <c r="S558" s="48"/>
      <c r="T558" s="48"/>
      <c r="U558" s="48"/>
      <c r="V558" s="48"/>
      <c r="W558" s="48"/>
      <c r="X558" s="48"/>
      <c r="Y558" s="48"/>
      <c r="Z558" s="48"/>
    </row>
    <row r="559" spans="1:26" ht="15.75" customHeight="1">
      <c r="A559" s="48"/>
      <c r="B559" s="48"/>
      <c r="C559" s="48"/>
      <c r="D559" s="48"/>
      <c r="E559" s="48"/>
      <c r="F559" s="48"/>
      <c r="G559" s="1942"/>
      <c r="H559" s="1942"/>
      <c r="I559" s="1734"/>
      <c r="J559" s="1969"/>
      <c r="K559" s="48"/>
      <c r="L559" s="48"/>
      <c r="M559" s="48"/>
      <c r="N559" s="48"/>
      <c r="O559" s="48"/>
      <c r="P559" s="48"/>
      <c r="Q559" s="48"/>
      <c r="R559" s="48"/>
      <c r="S559" s="48"/>
      <c r="T559" s="48"/>
      <c r="U559" s="48"/>
      <c r="V559" s="48"/>
      <c r="W559" s="48"/>
      <c r="X559" s="48"/>
      <c r="Y559" s="48"/>
      <c r="Z559" s="48"/>
    </row>
    <row r="560" spans="1:26" ht="15.75" customHeight="1">
      <c r="A560" s="48"/>
      <c r="B560" s="48"/>
      <c r="C560" s="48"/>
      <c r="D560" s="48"/>
      <c r="E560" s="48"/>
      <c r="F560" s="48"/>
      <c r="G560" s="1942"/>
      <c r="H560" s="1942"/>
      <c r="I560" s="1734"/>
      <c r="J560" s="1969"/>
      <c r="K560" s="48"/>
      <c r="L560" s="48"/>
      <c r="M560" s="48"/>
      <c r="N560" s="48"/>
      <c r="O560" s="48"/>
      <c r="P560" s="48"/>
      <c r="Q560" s="48"/>
      <c r="R560" s="48"/>
      <c r="S560" s="48"/>
      <c r="T560" s="48"/>
      <c r="U560" s="48"/>
      <c r="V560" s="48"/>
      <c r="W560" s="48"/>
      <c r="X560" s="48"/>
      <c r="Y560" s="48"/>
      <c r="Z560" s="48"/>
    </row>
    <row r="561" spans="1:26" ht="15.75" customHeight="1">
      <c r="A561" s="48"/>
      <c r="B561" s="48"/>
      <c r="C561" s="48"/>
      <c r="D561" s="48"/>
      <c r="E561" s="48"/>
      <c r="F561" s="48"/>
      <c r="G561" s="1942"/>
      <c r="H561" s="1942"/>
      <c r="I561" s="1734"/>
      <c r="J561" s="1969"/>
      <c r="K561" s="48"/>
      <c r="L561" s="48"/>
      <c r="M561" s="48"/>
      <c r="N561" s="48"/>
      <c r="O561" s="48"/>
      <c r="P561" s="48"/>
      <c r="Q561" s="48"/>
      <c r="R561" s="48"/>
      <c r="S561" s="48"/>
      <c r="T561" s="48"/>
      <c r="U561" s="48"/>
      <c r="V561" s="48"/>
      <c r="W561" s="48"/>
      <c r="X561" s="48"/>
      <c r="Y561" s="48"/>
      <c r="Z561" s="48"/>
    </row>
    <row r="562" spans="1:26" ht="15.75" customHeight="1">
      <c r="A562" s="48"/>
      <c r="B562" s="48"/>
      <c r="C562" s="48"/>
      <c r="D562" s="48"/>
      <c r="E562" s="48"/>
      <c r="F562" s="48"/>
      <c r="G562" s="1942"/>
      <c r="H562" s="1942"/>
      <c r="I562" s="1734"/>
      <c r="J562" s="1969"/>
      <c r="K562" s="48"/>
      <c r="L562" s="48"/>
      <c r="M562" s="48"/>
      <c r="N562" s="48"/>
      <c r="O562" s="48"/>
      <c r="P562" s="48"/>
      <c r="Q562" s="48"/>
      <c r="R562" s="48"/>
      <c r="S562" s="48"/>
      <c r="T562" s="48"/>
      <c r="U562" s="48"/>
      <c r="V562" s="48"/>
      <c r="W562" s="48"/>
      <c r="X562" s="48"/>
      <c r="Y562" s="48"/>
      <c r="Z562" s="48"/>
    </row>
    <row r="563" spans="1:26" ht="15.75" customHeight="1">
      <c r="A563" s="48"/>
      <c r="B563" s="48"/>
      <c r="C563" s="48"/>
      <c r="D563" s="48"/>
      <c r="E563" s="48"/>
      <c r="F563" s="48"/>
      <c r="G563" s="1942"/>
      <c r="H563" s="1942"/>
      <c r="I563" s="1734"/>
      <c r="J563" s="1969"/>
      <c r="K563" s="48"/>
      <c r="L563" s="48"/>
      <c r="M563" s="48"/>
      <c r="N563" s="48"/>
      <c r="O563" s="48"/>
      <c r="P563" s="48"/>
      <c r="Q563" s="48"/>
      <c r="R563" s="48"/>
      <c r="S563" s="48"/>
      <c r="T563" s="48"/>
      <c r="U563" s="48"/>
      <c r="V563" s="48"/>
      <c r="W563" s="48"/>
      <c r="X563" s="48"/>
      <c r="Y563" s="48"/>
      <c r="Z563" s="48"/>
    </row>
    <row r="564" spans="1:26" ht="15.75" customHeight="1">
      <c r="A564" s="48"/>
      <c r="B564" s="48"/>
      <c r="C564" s="48"/>
      <c r="D564" s="48"/>
      <c r="E564" s="48"/>
      <c r="F564" s="48"/>
      <c r="G564" s="1942"/>
      <c r="H564" s="1942"/>
      <c r="I564" s="1734"/>
      <c r="J564" s="1969"/>
      <c r="K564" s="48"/>
      <c r="L564" s="48"/>
      <c r="M564" s="48"/>
      <c r="N564" s="48"/>
      <c r="O564" s="48"/>
      <c r="P564" s="48"/>
      <c r="Q564" s="48"/>
      <c r="R564" s="48"/>
      <c r="S564" s="48"/>
      <c r="T564" s="48"/>
      <c r="U564" s="48"/>
      <c r="V564" s="48"/>
      <c r="W564" s="48"/>
      <c r="X564" s="48"/>
      <c r="Y564" s="48"/>
      <c r="Z564" s="48"/>
    </row>
    <row r="565" spans="1:26" ht="15.75" customHeight="1">
      <c r="A565" s="48"/>
      <c r="B565" s="48"/>
      <c r="C565" s="48"/>
      <c r="D565" s="48"/>
      <c r="E565" s="48"/>
      <c r="F565" s="48"/>
      <c r="G565" s="1942"/>
      <c r="H565" s="1942"/>
      <c r="I565" s="1734"/>
      <c r="J565" s="1969"/>
      <c r="K565" s="48"/>
      <c r="L565" s="48"/>
      <c r="M565" s="48"/>
      <c r="N565" s="48"/>
      <c r="O565" s="48"/>
      <c r="P565" s="48"/>
      <c r="Q565" s="48"/>
      <c r="R565" s="48"/>
      <c r="S565" s="48"/>
      <c r="T565" s="48"/>
      <c r="U565" s="48"/>
      <c r="V565" s="48"/>
      <c r="W565" s="48"/>
      <c r="X565" s="48"/>
      <c r="Y565" s="48"/>
      <c r="Z565" s="48"/>
    </row>
    <row r="566" spans="1:26" ht="15.75" customHeight="1">
      <c r="A566" s="48"/>
      <c r="B566" s="48"/>
      <c r="C566" s="48"/>
      <c r="D566" s="48"/>
      <c r="E566" s="48"/>
      <c r="F566" s="48"/>
      <c r="G566" s="1942"/>
      <c r="H566" s="1942"/>
      <c r="I566" s="1734"/>
      <c r="J566" s="1969"/>
      <c r="K566" s="48"/>
      <c r="L566" s="48"/>
      <c r="M566" s="48"/>
      <c r="N566" s="48"/>
      <c r="O566" s="48"/>
      <c r="P566" s="48"/>
      <c r="Q566" s="48"/>
      <c r="R566" s="48"/>
      <c r="S566" s="48"/>
      <c r="T566" s="48"/>
      <c r="U566" s="48"/>
      <c r="V566" s="48"/>
      <c r="W566" s="48"/>
      <c r="X566" s="48"/>
      <c r="Y566" s="48"/>
      <c r="Z566" s="48"/>
    </row>
    <row r="567" spans="1:26" ht="15.75" customHeight="1">
      <c r="A567" s="48"/>
      <c r="B567" s="48"/>
      <c r="C567" s="48"/>
      <c r="D567" s="48"/>
      <c r="E567" s="48"/>
      <c r="F567" s="48"/>
      <c r="G567" s="1942"/>
      <c r="H567" s="1942"/>
      <c r="I567" s="1734"/>
      <c r="J567" s="1969"/>
      <c r="K567" s="48"/>
      <c r="L567" s="48"/>
      <c r="M567" s="48"/>
      <c r="N567" s="48"/>
      <c r="O567" s="48"/>
      <c r="P567" s="48"/>
      <c r="Q567" s="48"/>
      <c r="R567" s="48"/>
      <c r="S567" s="48"/>
      <c r="T567" s="48"/>
      <c r="U567" s="48"/>
      <c r="V567" s="48"/>
      <c r="W567" s="48"/>
      <c r="X567" s="48"/>
      <c r="Y567" s="48"/>
      <c r="Z567" s="48"/>
    </row>
    <row r="568" spans="1:26" ht="15.75" customHeight="1">
      <c r="A568" s="48"/>
      <c r="B568" s="48"/>
      <c r="C568" s="48"/>
      <c r="D568" s="48"/>
      <c r="E568" s="48"/>
      <c r="F568" s="48"/>
      <c r="G568" s="1942"/>
      <c r="H568" s="1942"/>
      <c r="I568" s="1734"/>
      <c r="J568" s="1969"/>
      <c r="K568" s="48"/>
      <c r="L568" s="48"/>
      <c r="M568" s="48"/>
      <c r="N568" s="48"/>
      <c r="O568" s="48"/>
      <c r="P568" s="48"/>
      <c r="Q568" s="48"/>
      <c r="R568" s="48"/>
      <c r="S568" s="48"/>
      <c r="T568" s="48"/>
      <c r="U568" s="48"/>
      <c r="V568" s="48"/>
      <c r="W568" s="48"/>
      <c r="X568" s="48"/>
      <c r="Y568" s="48"/>
      <c r="Z568" s="48"/>
    </row>
    <row r="569" spans="1:26" ht="15.75" customHeight="1">
      <c r="A569" s="48"/>
      <c r="B569" s="48"/>
      <c r="C569" s="48"/>
      <c r="D569" s="48"/>
      <c r="E569" s="48"/>
      <c r="F569" s="48"/>
      <c r="G569" s="1942"/>
      <c r="H569" s="1942"/>
      <c r="I569" s="1734"/>
      <c r="J569" s="1969"/>
      <c r="K569" s="48"/>
      <c r="L569" s="48"/>
      <c r="M569" s="48"/>
      <c r="N569" s="48"/>
      <c r="O569" s="48"/>
      <c r="P569" s="48"/>
      <c r="Q569" s="48"/>
      <c r="R569" s="48"/>
      <c r="S569" s="48"/>
      <c r="T569" s="48"/>
      <c r="U569" s="48"/>
      <c r="V569" s="48"/>
      <c r="W569" s="48"/>
      <c r="X569" s="48"/>
      <c r="Y569" s="48"/>
      <c r="Z569" s="48"/>
    </row>
    <row r="570" spans="1:26" ht="15.75" customHeight="1">
      <c r="A570" s="48"/>
      <c r="B570" s="48"/>
      <c r="C570" s="48"/>
      <c r="D570" s="48"/>
      <c r="E570" s="48"/>
      <c r="F570" s="48"/>
      <c r="G570" s="1942"/>
      <c r="H570" s="1942"/>
      <c r="I570" s="1734"/>
      <c r="J570" s="1969"/>
      <c r="K570" s="48"/>
      <c r="L570" s="48"/>
      <c r="M570" s="48"/>
      <c r="N570" s="48"/>
      <c r="O570" s="48"/>
      <c r="P570" s="48"/>
      <c r="Q570" s="48"/>
      <c r="R570" s="48"/>
      <c r="S570" s="48"/>
      <c r="T570" s="48"/>
      <c r="U570" s="48"/>
      <c r="V570" s="48"/>
      <c r="W570" s="48"/>
      <c r="X570" s="48"/>
      <c r="Y570" s="48"/>
      <c r="Z570" s="48"/>
    </row>
    <row r="571" spans="1:26" ht="15.75" customHeight="1">
      <c r="A571" s="48"/>
      <c r="B571" s="48"/>
      <c r="C571" s="48"/>
      <c r="D571" s="48"/>
      <c r="E571" s="48"/>
      <c r="F571" s="48"/>
      <c r="G571" s="1942"/>
      <c r="H571" s="1942"/>
      <c r="I571" s="1734"/>
      <c r="J571" s="1969"/>
      <c r="K571" s="48"/>
      <c r="L571" s="48"/>
      <c r="M571" s="48"/>
      <c r="N571" s="48"/>
      <c r="O571" s="48"/>
      <c r="P571" s="48"/>
      <c r="Q571" s="48"/>
      <c r="R571" s="48"/>
      <c r="S571" s="48"/>
      <c r="T571" s="48"/>
      <c r="U571" s="48"/>
      <c r="V571" s="48"/>
      <c r="W571" s="48"/>
      <c r="X571" s="48"/>
      <c r="Y571" s="48"/>
      <c r="Z571" s="48"/>
    </row>
    <row r="572" spans="1:26" ht="15.75" customHeight="1">
      <c r="A572" s="48"/>
      <c r="B572" s="48"/>
      <c r="C572" s="48"/>
      <c r="D572" s="48"/>
      <c r="E572" s="48"/>
      <c r="F572" s="48"/>
      <c r="G572" s="1942"/>
      <c r="H572" s="1942"/>
      <c r="I572" s="1734"/>
      <c r="J572" s="1969"/>
      <c r="K572" s="48"/>
      <c r="L572" s="48"/>
      <c r="M572" s="48"/>
      <c r="N572" s="48"/>
      <c r="O572" s="48"/>
      <c r="P572" s="48"/>
      <c r="Q572" s="48"/>
      <c r="R572" s="48"/>
      <c r="S572" s="48"/>
      <c r="T572" s="48"/>
      <c r="U572" s="48"/>
      <c r="V572" s="48"/>
      <c r="W572" s="48"/>
      <c r="X572" s="48"/>
      <c r="Y572" s="48"/>
      <c r="Z572" s="48"/>
    </row>
    <row r="573" spans="1:26" ht="15.75" customHeight="1">
      <c r="A573" s="48"/>
      <c r="B573" s="48"/>
      <c r="C573" s="48"/>
      <c r="D573" s="48"/>
      <c r="E573" s="48"/>
      <c r="F573" s="48"/>
      <c r="G573" s="1942"/>
      <c r="H573" s="1942"/>
      <c r="I573" s="1734"/>
      <c r="J573" s="1969"/>
      <c r="K573" s="48"/>
      <c r="L573" s="48"/>
      <c r="M573" s="48"/>
      <c r="N573" s="48"/>
      <c r="O573" s="48"/>
      <c r="P573" s="48"/>
      <c r="Q573" s="48"/>
      <c r="R573" s="48"/>
      <c r="S573" s="48"/>
      <c r="T573" s="48"/>
      <c r="U573" s="48"/>
      <c r="V573" s="48"/>
      <c r="W573" s="48"/>
      <c r="X573" s="48"/>
      <c r="Y573" s="48"/>
      <c r="Z573" s="48"/>
    </row>
    <row r="574" spans="1:26" ht="15.75" customHeight="1">
      <c r="A574" s="48"/>
      <c r="B574" s="48"/>
      <c r="C574" s="48"/>
      <c r="D574" s="48"/>
      <c r="E574" s="48"/>
      <c r="F574" s="48"/>
      <c r="G574" s="1942"/>
      <c r="H574" s="1942"/>
      <c r="I574" s="1734"/>
      <c r="J574" s="1969"/>
      <c r="K574" s="48"/>
      <c r="L574" s="48"/>
      <c r="M574" s="48"/>
      <c r="N574" s="48"/>
      <c r="O574" s="48"/>
      <c r="P574" s="48"/>
      <c r="Q574" s="48"/>
      <c r="R574" s="48"/>
      <c r="S574" s="48"/>
      <c r="T574" s="48"/>
      <c r="U574" s="48"/>
      <c r="V574" s="48"/>
      <c r="W574" s="48"/>
      <c r="X574" s="48"/>
      <c r="Y574" s="48"/>
      <c r="Z574" s="48"/>
    </row>
    <row r="575" spans="1:26" ht="15.75" customHeight="1">
      <c r="A575" s="48"/>
      <c r="B575" s="48"/>
      <c r="C575" s="48"/>
      <c r="D575" s="48"/>
      <c r="E575" s="48"/>
      <c r="F575" s="48"/>
      <c r="G575" s="1942"/>
      <c r="H575" s="1942"/>
      <c r="I575" s="1734"/>
      <c r="J575" s="1969"/>
      <c r="K575" s="48"/>
      <c r="L575" s="48"/>
      <c r="M575" s="48"/>
      <c r="N575" s="48"/>
      <c r="O575" s="48"/>
      <c r="P575" s="48"/>
      <c r="Q575" s="48"/>
      <c r="R575" s="48"/>
      <c r="S575" s="48"/>
      <c r="T575" s="48"/>
      <c r="U575" s="48"/>
      <c r="V575" s="48"/>
      <c r="W575" s="48"/>
      <c r="X575" s="48"/>
      <c r="Y575" s="48"/>
      <c r="Z575" s="48"/>
    </row>
    <row r="576" spans="1:26" ht="15.75" customHeight="1">
      <c r="A576" s="48"/>
      <c r="B576" s="48"/>
      <c r="C576" s="48"/>
      <c r="D576" s="48"/>
      <c r="E576" s="48"/>
      <c r="F576" s="48"/>
      <c r="G576" s="1942"/>
      <c r="H576" s="1942"/>
      <c r="I576" s="1734"/>
      <c r="J576" s="1969"/>
      <c r="K576" s="48"/>
      <c r="L576" s="48"/>
      <c r="M576" s="48"/>
      <c r="N576" s="48"/>
      <c r="O576" s="48"/>
      <c r="P576" s="48"/>
      <c r="Q576" s="48"/>
      <c r="R576" s="48"/>
      <c r="S576" s="48"/>
      <c r="T576" s="48"/>
      <c r="U576" s="48"/>
      <c r="V576" s="48"/>
      <c r="W576" s="48"/>
      <c r="X576" s="48"/>
      <c r="Y576" s="48"/>
      <c r="Z576" s="48"/>
    </row>
    <row r="577" spans="1:26" ht="15.75" customHeight="1">
      <c r="A577" s="48"/>
      <c r="B577" s="48"/>
      <c r="C577" s="48"/>
      <c r="D577" s="48"/>
      <c r="E577" s="48"/>
      <c r="F577" s="48"/>
      <c r="G577" s="1942"/>
      <c r="H577" s="1942"/>
      <c r="I577" s="1734"/>
      <c r="J577" s="1969"/>
      <c r="K577" s="48"/>
      <c r="L577" s="48"/>
      <c r="M577" s="48"/>
      <c r="N577" s="48"/>
      <c r="O577" s="48"/>
      <c r="P577" s="48"/>
      <c r="Q577" s="48"/>
      <c r="R577" s="48"/>
      <c r="S577" s="48"/>
      <c r="T577" s="48"/>
      <c r="U577" s="48"/>
      <c r="V577" s="48"/>
      <c r="W577" s="48"/>
      <c r="X577" s="48"/>
      <c r="Y577" s="48"/>
      <c r="Z577" s="48"/>
    </row>
    <row r="578" spans="1:26" ht="15.75" customHeight="1">
      <c r="A578" s="48"/>
      <c r="B578" s="48"/>
      <c r="C578" s="48"/>
      <c r="D578" s="48"/>
      <c r="E578" s="48"/>
      <c r="F578" s="48"/>
      <c r="G578" s="1942"/>
      <c r="H578" s="1942"/>
      <c r="I578" s="1734"/>
      <c r="J578" s="1969"/>
      <c r="K578" s="48"/>
      <c r="L578" s="48"/>
      <c r="M578" s="48"/>
      <c r="N578" s="48"/>
      <c r="O578" s="48"/>
      <c r="P578" s="48"/>
      <c r="Q578" s="48"/>
      <c r="R578" s="48"/>
      <c r="S578" s="48"/>
      <c r="T578" s="48"/>
      <c r="U578" s="48"/>
      <c r="V578" s="48"/>
      <c r="W578" s="48"/>
      <c r="X578" s="48"/>
      <c r="Y578" s="48"/>
      <c r="Z578" s="48"/>
    </row>
    <row r="579" spans="1:26" ht="15.75" customHeight="1">
      <c r="A579" s="48"/>
      <c r="B579" s="48"/>
      <c r="C579" s="48"/>
      <c r="D579" s="48"/>
      <c r="E579" s="48"/>
      <c r="F579" s="48"/>
      <c r="G579" s="1942"/>
      <c r="H579" s="1942"/>
      <c r="I579" s="1734"/>
      <c r="J579" s="1969"/>
      <c r="K579" s="48"/>
      <c r="L579" s="48"/>
      <c r="M579" s="48"/>
      <c r="N579" s="48"/>
      <c r="O579" s="48"/>
      <c r="P579" s="48"/>
      <c r="Q579" s="48"/>
      <c r="R579" s="48"/>
      <c r="S579" s="48"/>
      <c r="T579" s="48"/>
      <c r="U579" s="48"/>
      <c r="V579" s="48"/>
      <c r="W579" s="48"/>
      <c r="X579" s="48"/>
      <c r="Y579" s="48"/>
      <c r="Z579" s="48"/>
    </row>
    <row r="580" spans="1:26" ht="15.75" customHeight="1">
      <c r="A580" s="48"/>
      <c r="B580" s="48"/>
      <c r="C580" s="48"/>
      <c r="D580" s="48"/>
      <c r="E580" s="48"/>
      <c r="F580" s="48"/>
      <c r="G580" s="1942"/>
      <c r="H580" s="1942"/>
      <c r="I580" s="1734"/>
      <c r="J580" s="1969"/>
      <c r="K580" s="48"/>
      <c r="L580" s="48"/>
      <c r="M580" s="48"/>
      <c r="N580" s="48"/>
      <c r="O580" s="48"/>
      <c r="P580" s="48"/>
      <c r="Q580" s="48"/>
      <c r="R580" s="48"/>
      <c r="S580" s="48"/>
      <c r="T580" s="48"/>
      <c r="U580" s="48"/>
      <c r="V580" s="48"/>
      <c r="W580" s="48"/>
      <c r="X580" s="48"/>
      <c r="Y580" s="48"/>
      <c r="Z580" s="48"/>
    </row>
    <row r="581" spans="1:26" ht="15.75" customHeight="1">
      <c r="A581" s="48"/>
      <c r="B581" s="48"/>
      <c r="C581" s="48"/>
      <c r="D581" s="48"/>
      <c r="E581" s="48"/>
      <c r="F581" s="48"/>
      <c r="G581" s="1942"/>
      <c r="H581" s="1942"/>
      <c r="I581" s="1734"/>
      <c r="J581" s="1969"/>
      <c r="K581" s="48"/>
      <c r="L581" s="48"/>
      <c r="M581" s="48"/>
      <c r="N581" s="48"/>
      <c r="O581" s="48"/>
      <c r="P581" s="48"/>
      <c r="Q581" s="48"/>
      <c r="R581" s="48"/>
      <c r="S581" s="48"/>
      <c r="T581" s="48"/>
      <c r="U581" s="48"/>
      <c r="V581" s="48"/>
      <c r="W581" s="48"/>
      <c r="X581" s="48"/>
      <c r="Y581" s="48"/>
      <c r="Z581" s="48"/>
    </row>
    <row r="582" spans="1:26" ht="15.75" customHeight="1">
      <c r="A582" s="48"/>
      <c r="B582" s="48"/>
      <c r="C582" s="48"/>
      <c r="D582" s="48"/>
      <c r="E582" s="48"/>
      <c r="F582" s="48"/>
      <c r="G582" s="1942"/>
      <c r="H582" s="1942"/>
      <c r="I582" s="1734"/>
      <c r="J582" s="1969"/>
      <c r="K582" s="48"/>
      <c r="L582" s="48"/>
      <c r="M582" s="48"/>
      <c r="N582" s="48"/>
      <c r="O582" s="48"/>
      <c r="P582" s="48"/>
      <c r="Q582" s="48"/>
      <c r="R582" s="48"/>
      <c r="S582" s="48"/>
      <c r="T582" s="48"/>
      <c r="U582" s="48"/>
      <c r="V582" s="48"/>
      <c r="W582" s="48"/>
      <c r="X582" s="48"/>
      <c r="Y582" s="48"/>
      <c r="Z582" s="48"/>
    </row>
    <row r="583" spans="1:26" ht="15.75" customHeight="1">
      <c r="A583" s="48"/>
      <c r="B583" s="48"/>
      <c r="C583" s="48"/>
      <c r="D583" s="48"/>
      <c r="E583" s="48"/>
      <c r="F583" s="48"/>
      <c r="G583" s="1942"/>
      <c r="H583" s="1942"/>
      <c r="I583" s="1734"/>
      <c r="J583" s="1969"/>
      <c r="K583" s="48"/>
      <c r="L583" s="48"/>
      <c r="M583" s="48"/>
      <c r="N583" s="48"/>
      <c r="O583" s="48"/>
      <c r="P583" s="48"/>
      <c r="Q583" s="48"/>
      <c r="R583" s="48"/>
      <c r="S583" s="48"/>
      <c r="T583" s="48"/>
      <c r="U583" s="48"/>
      <c r="V583" s="48"/>
      <c r="W583" s="48"/>
      <c r="X583" s="48"/>
      <c r="Y583" s="48"/>
      <c r="Z583" s="48"/>
    </row>
    <row r="584" spans="1:26" ht="15.75" customHeight="1">
      <c r="A584" s="48"/>
      <c r="B584" s="48"/>
      <c r="C584" s="48"/>
      <c r="D584" s="48"/>
      <c r="E584" s="48"/>
      <c r="F584" s="48"/>
      <c r="G584" s="1942"/>
      <c r="H584" s="1942"/>
      <c r="I584" s="1734"/>
      <c r="J584" s="1969"/>
      <c r="K584" s="48"/>
      <c r="L584" s="48"/>
      <c r="M584" s="48"/>
      <c r="N584" s="48"/>
      <c r="O584" s="48"/>
      <c r="P584" s="48"/>
      <c r="Q584" s="48"/>
      <c r="R584" s="48"/>
      <c r="S584" s="48"/>
      <c r="T584" s="48"/>
      <c r="U584" s="48"/>
      <c r="V584" s="48"/>
      <c r="W584" s="48"/>
      <c r="X584" s="48"/>
      <c r="Y584" s="48"/>
      <c r="Z584" s="48"/>
    </row>
    <row r="585" spans="1:26" ht="15.75" customHeight="1">
      <c r="A585" s="48"/>
      <c r="B585" s="48"/>
      <c r="C585" s="48"/>
      <c r="D585" s="48"/>
      <c r="E585" s="48"/>
      <c r="F585" s="48"/>
      <c r="G585" s="1942"/>
      <c r="H585" s="1942"/>
      <c r="I585" s="1734"/>
      <c r="J585" s="1969"/>
      <c r="K585" s="48"/>
      <c r="L585" s="48"/>
      <c r="M585" s="48"/>
      <c r="N585" s="48"/>
      <c r="O585" s="48"/>
      <c r="P585" s="48"/>
      <c r="Q585" s="48"/>
      <c r="R585" s="48"/>
      <c r="S585" s="48"/>
      <c r="T585" s="48"/>
      <c r="U585" s="48"/>
      <c r="V585" s="48"/>
      <c r="W585" s="48"/>
      <c r="X585" s="48"/>
      <c r="Y585" s="48"/>
      <c r="Z585" s="48"/>
    </row>
    <row r="586" spans="1:26" ht="15.75" customHeight="1">
      <c r="A586" s="48"/>
      <c r="B586" s="48"/>
      <c r="C586" s="48"/>
      <c r="D586" s="48"/>
      <c r="E586" s="48"/>
      <c r="F586" s="48"/>
      <c r="G586" s="1942"/>
      <c r="H586" s="1942"/>
      <c r="I586" s="1734"/>
      <c r="J586" s="1969"/>
      <c r="K586" s="48"/>
      <c r="L586" s="48"/>
      <c r="M586" s="48"/>
      <c r="N586" s="48"/>
      <c r="O586" s="48"/>
      <c r="P586" s="48"/>
      <c r="Q586" s="48"/>
      <c r="R586" s="48"/>
      <c r="S586" s="48"/>
      <c r="T586" s="48"/>
      <c r="U586" s="48"/>
      <c r="V586" s="48"/>
      <c r="W586" s="48"/>
      <c r="X586" s="48"/>
      <c r="Y586" s="48"/>
      <c r="Z586" s="48"/>
    </row>
    <row r="587" spans="1:26" ht="15.75" customHeight="1">
      <c r="A587" s="48"/>
      <c r="B587" s="48"/>
      <c r="C587" s="48"/>
      <c r="D587" s="48"/>
      <c r="E587" s="48"/>
      <c r="F587" s="48"/>
      <c r="G587" s="1942"/>
      <c r="H587" s="1942"/>
      <c r="I587" s="1734"/>
      <c r="J587" s="1969"/>
      <c r="K587" s="48"/>
      <c r="L587" s="48"/>
      <c r="M587" s="48"/>
      <c r="N587" s="48"/>
      <c r="O587" s="48"/>
      <c r="P587" s="48"/>
      <c r="Q587" s="48"/>
      <c r="R587" s="48"/>
      <c r="S587" s="48"/>
      <c r="T587" s="48"/>
      <c r="U587" s="48"/>
      <c r="V587" s="48"/>
      <c r="W587" s="48"/>
      <c r="X587" s="48"/>
      <c r="Y587" s="48"/>
      <c r="Z587" s="48"/>
    </row>
    <row r="588" spans="1:26" ht="15.75" customHeight="1">
      <c r="A588" s="48"/>
      <c r="B588" s="48"/>
      <c r="C588" s="48"/>
      <c r="D588" s="48"/>
      <c r="E588" s="48"/>
      <c r="F588" s="48"/>
      <c r="G588" s="1942"/>
      <c r="H588" s="1942"/>
      <c r="I588" s="1734"/>
      <c r="J588" s="1969"/>
      <c r="K588" s="48"/>
      <c r="L588" s="48"/>
      <c r="M588" s="48"/>
      <c r="N588" s="48"/>
      <c r="O588" s="48"/>
      <c r="P588" s="48"/>
      <c r="Q588" s="48"/>
      <c r="R588" s="48"/>
      <c r="S588" s="48"/>
      <c r="T588" s="48"/>
      <c r="U588" s="48"/>
      <c r="V588" s="48"/>
      <c r="W588" s="48"/>
      <c r="X588" s="48"/>
      <c r="Y588" s="48"/>
      <c r="Z588" s="48"/>
    </row>
    <row r="589" spans="1:26" ht="15.75" customHeight="1">
      <c r="A589" s="48"/>
      <c r="B589" s="48"/>
      <c r="C589" s="48"/>
      <c r="D589" s="48"/>
      <c r="E589" s="48"/>
      <c r="F589" s="48"/>
      <c r="G589" s="1942"/>
      <c r="H589" s="1942"/>
      <c r="I589" s="1734"/>
      <c r="J589" s="1969"/>
      <c r="K589" s="48"/>
      <c r="L589" s="48"/>
      <c r="M589" s="48"/>
      <c r="N589" s="48"/>
      <c r="O589" s="48"/>
      <c r="P589" s="48"/>
      <c r="Q589" s="48"/>
      <c r="R589" s="48"/>
      <c r="S589" s="48"/>
      <c r="T589" s="48"/>
      <c r="U589" s="48"/>
      <c r="V589" s="48"/>
      <c r="W589" s="48"/>
      <c r="X589" s="48"/>
      <c r="Y589" s="48"/>
      <c r="Z589" s="48"/>
    </row>
    <row r="590" spans="1:26" ht="15.75" customHeight="1">
      <c r="A590" s="48"/>
      <c r="B590" s="48"/>
      <c r="C590" s="48"/>
      <c r="D590" s="48"/>
      <c r="E590" s="48"/>
      <c r="F590" s="48"/>
      <c r="G590" s="1942"/>
      <c r="H590" s="1942"/>
      <c r="I590" s="1734"/>
      <c r="J590" s="1969"/>
      <c r="K590" s="48"/>
      <c r="L590" s="48"/>
      <c r="M590" s="48"/>
      <c r="N590" s="48"/>
      <c r="O590" s="48"/>
      <c r="P590" s="48"/>
      <c r="Q590" s="48"/>
      <c r="R590" s="48"/>
      <c r="S590" s="48"/>
      <c r="T590" s="48"/>
      <c r="U590" s="48"/>
      <c r="V590" s="48"/>
      <c r="W590" s="48"/>
      <c r="X590" s="48"/>
      <c r="Y590" s="48"/>
      <c r="Z590" s="48"/>
    </row>
    <row r="591" spans="1:26" ht="15.75" customHeight="1">
      <c r="A591" s="48"/>
      <c r="B591" s="48"/>
      <c r="C591" s="48"/>
      <c r="D591" s="48"/>
      <c r="E591" s="48"/>
      <c r="F591" s="48"/>
      <c r="G591" s="1942"/>
      <c r="H591" s="1942"/>
      <c r="I591" s="1734"/>
      <c r="J591" s="1969"/>
      <c r="K591" s="48"/>
      <c r="L591" s="48"/>
      <c r="M591" s="48"/>
      <c r="N591" s="48"/>
      <c r="O591" s="48"/>
      <c r="P591" s="48"/>
      <c r="Q591" s="48"/>
      <c r="R591" s="48"/>
      <c r="S591" s="48"/>
      <c r="T591" s="48"/>
      <c r="U591" s="48"/>
      <c r="V591" s="48"/>
      <c r="W591" s="48"/>
      <c r="X591" s="48"/>
      <c r="Y591" s="48"/>
      <c r="Z591" s="48"/>
    </row>
    <row r="592" spans="1:26" ht="15.75" customHeight="1">
      <c r="A592" s="48"/>
      <c r="B592" s="48"/>
      <c r="C592" s="48"/>
      <c r="D592" s="48"/>
      <c r="E592" s="48"/>
      <c r="F592" s="48"/>
      <c r="G592" s="1942"/>
      <c r="H592" s="1942"/>
      <c r="I592" s="1734"/>
      <c r="J592" s="1969"/>
      <c r="K592" s="48"/>
      <c r="L592" s="48"/>
      <c r="M592" s="48"/>
      <c r="N592" s="48"/>
      <c r="O592" s="48"/>
      <c r="P592" s="48"/>
      <c r="Q592" s="48"/>
      <c r="R592" s="48"/>
      <c r="S592" s="48"/>
      <c r="T592" s="48"/>
      <c r="U592" s="48"/>
      <c r="V592" s="48"/>
      <c r="W592" s="48"/>
      <c r="X592" s="48"/>
      <c r="Y592" s="48"/>
      <c r="Z592" s="48"/>
    </row>
    <row r="593" spans="1:26" ht="15.75" customHeight="1">
      <c r="A593" s="48"/>
      <c r="B593" s="48"/>
      <c r="C593" s="48"/>
      <c r="D593" s="48"/>
      <c r="E593" s="48"/>
      <c r="F593" s="48"/>
      <c r="G593" s="1942"/>
      <c r="H593" s="1942"/>
      <c r="I593" s="1734"/>
      <c r="J593" s="1969"/>
      <c r="K593" s="48"/>
      <c r="L593" s="48"/>
      <c r="M593" s="48"/>
      <c r="N593" s="48"/>
      <c r="O593" s="48"/>
      <c r="P593" s="48"/>
      <c r="Q593" s="48"/>
      <c r="R593" s="48"/>
      <c r="S593" s="48"/>
      <c r="T593" s="48"/>
      <c r="U593" s="48"/>
      <c r="V593" s="48"/>
      <c r="W593" s="48"/>
      <c r="X593" s="48"/>
      <c r="Y593" s="48"/>
      <c r="Z593" s="48"/>
    </row>
    <row r="594" spans="1:26" ht="15.75" customHeight="1">
      <c r="A594" s="48"/>
      <c r="B594" s="48"/>
      <c r="C594" s="48"/>
      <c r="D594" s="48"/>
      <c r="E594" s="48"/>
      <c r="F594" s="48"/>
      <c r="G594" s="1942"/>
      <c r="H594" s="1942"/>
      <c r="I594" s="1734"/>
      <c r="J594" s="1969"/>
      <c r="K594" s="48"/>
      <c r="L594" s="48"/>
      <c r="M594" s="48"/>
      <c r="N594" s="48"/>
      <c r="O594" s="48"/>
      <c r="P594" s="48"/>
      <c r="Q594" s="48"/>
      <c r="R594" s="48"/>
      <c r="S594" s="48"/>
      <c r="T594" s="48"/>
      <c r="U594" s="48"/>
      <c r="V594" s="48"/>
      <c r="W594" s="48"/>
      <c r="X594" s="48"/>
      <c r="Y594" s="48"/>
      <c r="Z594" s="48"/>
    </row>
    <row r="595" spans="1:26" ht="15.75" customHeight="1">
      <c r="A595" s="48"/>
      <c r="B595" s="48"/>
      <c r="C595" s="48"/>
      <c r="D595" s="48"/>
      <c r="E595" s="48"/>
      <c r="F595" s="48"/>
      <c r="G595" s="1942"/>
      <c r="H595" s="1942"/>
      <c r="I595" s="1734"/>
      <c r="J595" s="1969"/>
      <c r="K595" s="48"/>
      <c r="L595" s="48"/>
      <c r="M595" s="48"/>
      <c r="N595" s="48"/>
      <c r="O595" s="48"/>
      <c r="P595" s="48"/>
      <c r="Q595" s="48"/>
      <c r="R595" s="48"/>
      <c r="S595" s="48"/>
      <c r="T595" s="48"/>
      <c r="U595" s="48"/>
      <c r="V595" s="48"/>
      <c r="W595" s="48"/>
      <c r="X595" s="48"/>
      <c r="Y595" s="48"/>
      <c r="Z595" s="48"/>
    </row>
    <row r="596" spans="1:26" ht="15.75" customHeight="1">
      <c r="A596" s="48"/>
      <c r="B596" s="48"/>
      <c r="C596" s="48"/>
      <c r="D596" s="48"/>
      <c r="E596" s="48"/>
      <c r="F596" s="48"/>
      <c r="G596" s="1942"/>
      <c r="H596" s="1942"/>
      <c r="I596" s="1734"/>
      <c r="J596" s="1969"/>
      <c r="K596" s="48"/>
      <c r="L596" s="48"/>
      <c r="M596" s="48"/>
      <c r="N596" s="48"/>
      <c r="O596" s="48"/>
      <c r="P596" s="48"/>
      <c r="Q596" s="48"/>
      <c r="R596" s="48"/>
      <c r="S596" s="48"/>
      <c r="T596" s="48"/>
      <c r="U596" s="48"/>
      <c r="V596" s="48"/>
      <c r="W596" s="48"/>
      <c r="X596" s="48"/>
      <c r="Y596" s="48"/>
      <c r="Z596" s="48"/>
    </row>
    <row r="597" spans="1:26" ht="15.75" customHeight="1">
      <c r="A597" s="48"/>
      <c r="B597" s="48"/>
      <c r="C597" s="48"/>
      <c r="D597" s="48"/>
      <c r="E597" s="48"/>
      <c r="F597" s="48"/>
      <c r="G597" s="1942"/>
      <c r="H597" s="1942"/>
      <c r="I597" s="1734"/>
      <c r="J597" s="1969"/>
      <c r="K597" s="48"/>
      <c r="L597" s="48"/>
      <c r="M597" s="48"/>
      <c r="N597" s="48"/>
      <c r="O597" s="48"/>
      <c r="P597" s="48"/>
      <c r="Q597" s="48"/>
      <c r="R597" s="48"/>
      <c r="S597" s="48"/>
      <c r="T597" s="48"/>
      <c r="U597" s="48"/>
      <c r="V597" s="48"/>
      <c r="W597" s="48"/>
      <c r="X597" s="48"/>
      <c r="Y597" s="48"/>
      <c r="Z597" s="48"/>
    </row>
    <row r="598" spans="1:26" ht="15.75" customHeight="1">
      <c r="A598" s="48"/>
      <c r="B598" s="48"/>
      <c r="C598" s="48"/>
      <c r="D598" s="48"/>
      <c r="E598" s="48"/>
      <c r="F598" s="48"/>
      <c r="G598" s="1942"/>
      <c r="H598" s="1942"/>
      <c r="I598" s="1734"/>
      <c r="J598" s="1969"/>
      <c r="K598" s="48"/>
      <c r="L598" s="48"/>
      <c r="M598" s="48"/>
      <c r="N598" s="48"/>
      <c r="O598" s="48"/>
      <c r="P598" s="48"/>
      <c r="Q598" s="48"/>
      <c r="R598" s="48"/>
      <c r="S598" s="48"/>
      <c r="T598" s="48"/>
      <c r="U598" s="48"/>
      <c r="V598" s="48"/>
      <c r="W598" s="48"/>
      <c r="X598" s="48"/>
      <c r="Y598" s="48"/>
      <c r="Z598" s="48"/>
    </row>
    <row r="599" spans="1:26" ht="15.75" customHeight="1">
      <c r="A599" s="48"/>
      <c r="B599" s="48"/>
      <c r="C599" s="48"/>
      <c r="D599" s="48"/>
      <c r="E599" s="48"/>
      <c r="F599" s="48"/>
      <c r="G599" s="1942"/>
      <c r="H599" s="1942"/>
      <c r="I599" s="1734"/>
      <c r="J599" s="1969"/>
      <c r="K599" s="48"/>
      <c r="L599" s="48"/>
      <c r="M599" s="48"/>
      <c r="N599" s="48"/>
      <c r="O599" s="48"/>
      <c r="P599" s="48"/>
      <c r="Q599" s="48"/>
      <c r="R599" s="48"/>
      <c r="S599" s="48"/>
      <c r="T599" s="48"/>
      <c r="U599" s="48"/>
      <c r="V599" s="48"/>
      <c r="W599" s="48"/>
      <c r="X599" s="48"/>
      <c r="Y599" s="48"/>
      <c r="Z599" s="48"/>
    </row>
    <row r="600" spans="1:26" ht="15.75" customHeight="1">
      <c r="A600" s="48"/>
      <c r="B600" s="48"/>
      <c r="C600" s="48"/>
      <c r="D600" s="48"/>
      <c r="E600" s="48"/>
      <c r="F600" s="48"/>
      <c r="G600" s="1942"/>
      <c r="H600" s="1942"/>
      <c r="I600" s="1734"/>
      <c r="J600" s="1969"/>
      <c r="K600" s="48"/>
      <c r="L600" s="48"/>
      <c r="M600" s="48"/>
      <c r="N600" s="48"/>
      <c r="O600" s="48"/>
      <c r="P600" s="48"/>
      <c r="Q600" s="48"/>
      <c r="R600" s="48"/>
      <c r="S600" s="48"/>
      <c r="T600" s="48"/>
      <c r="U600" s="48"/>
      <c r="V600" s="48"/>
      <c r="W600" s="48"/>
      <c r="X600" s="48"/>
      <c r="Y600" s="48"/>
      <c r="Z600" s="48"/>
    </row>
    <row r="601" spans="1:26" ht="15.75" customHeight="1">
      <c r="A601" s="48"/>
      <c r="B601" s="48"/>
      <c r="C601" s="48"/>
      <c r="D601" s="48"/>
      <c r="E601" s="48"/>
      <c r="F601" s="48"/>
      <c r="G601" s="1942"/>
      <c r="H601" s="1942"/>
      <c r="I601" s="1734"/>
      <c r="J601" s="1969"/>
      <c r="K601" s="48"/>
      <c r="L601" s="48"/>
      <c r="M601" s="48"/>
      <c r="N601" s="48"/>
      <c r="O601" s="48"/>
      <c r="P601" s="48"/>
      <c r="Q601" s="48"/>
      <c r="R601" s="48"/>
      <c r="S601" s="48"/>
      <c r="T601" s="48"/>
      <c r="U601" s="48"/>
      <c r="V601" s="48"/>
      <c r="W601" s="48"/>
      <c r="X601" s="48"/>
      <c r="Y601" s="48"/>
      <c r="Z601" s="48"/>
    </row>
    <row r="602" spans="1:26" ht="15.75" customHeight="1">
      <c r="A602" s="48"/>
      <c r="B602" s="48"/>
      <c r="C602" s="48"/>
      <c r="D602" s="48"/>
      <c r="E602" s="48"/>
      <c r="F602" s="48"/>
      <c r="G602" s="1942"/>
      <c r="H602" s="1942"/>
      <c r="I602" s="1734"/>
      <c r="J602" s="1969"/>
      <c r="K602" s="48"/>
      <c r="L602" s="48"/>
      <c r="M602" s="48"/>
      <c r="N602" s="48"/>
      <c r="O602" s="48"/>
      <c r="P602" s="48"/>
      <c r="Q602" s="48"/>
      <c r="R602" s="48"/>
      <c r="S602" s="48"/>
      <c r="T602" s="48"/>
      <c r="U602" s="48"/>
      <c r="V602" s="48"/>
      <c r="W602" s="48"/>
      <c r="X602" s="48"/>
      <c r="Y602" s="48"/>
      <c r="Z602" s="48"/>
    </row>
    <row r="603" spans="1:26" ht="15.75" customHeight="1">
      <c r="A603" s="48"/>
      <c r="B603" s="48"/>
      <c r="C603" s="48"/>
      <c r="D603" s="48"/>
      <c r="E603" s="48"/>
      <c r="F603" s="48"/>
      <c r="G603" s="1942"/>
      <c r="H603" s="1942"/>
      <c r="I603" s="1734"/>
      <c r="J603" s="1969"/>
      <c r="K603" s="48"/>
      <c r="L603" s="48"/>
      <c r="M603" s="48"/>
      <c r="N603" s="48"/>
      <c r="O603" s="48"/>
      <c r="P603" s="48"/>
      <c r="Q603" s="48"/>
      <c r="R603" s="48"/>
      <c r="S603" s="48"/>
      <c r="T603" s="48"/>
      <c r="U603" s="48"/>
      <c r="V603" s="48"/>
      <c r="W603" s="48"/>
      <c r="X603" s="48"/>
      <c r="Y603" s="48"/>
      <c r="Z603" s="48"/>
    </row>
    <row r="604" spans="1:26" ht="15.75" customHeight="1">
      <c r="A604" s="48"/>
      <c r="B604" s="48"/>
      <c r="C604" s="48"/>
      <c r="D604" s="48"/>
      <c r="E604" s="48"/>
      <c r="F604" s="48"/>
      <c r="G604" s="1942"/>
      <c r="H604" s="1942"/>
      <c r="I604" s="1734"/>
      <c r="J604" s="1969"/>
      <c r="K604" s="48"/>
      <c r="L604" s="48"/>
      <c r="M604" s="48"/>
      <c r="N604" s="48"/>
      <c r="O604" s="48"/>
      <c r="P604" s="48"/>
      <c r="Q604" s="48"/>
      <c r="R604" s="48"/>
      <c r="S604" s="48"/>
      <c r="T604" s="48"/>
      <c r="U604" s="48"/>
      <c r="V604" s="48"/>
      <c r="W604" s="48"/>
      <c r="X604" s="48"/>
      <c r="Y604" s="48"/>
      <c r="Z604" s="48"/>
    </row>
    <row r="605" spans="1:26" ht="15.75" customHeight="1">
      <c r="A605" s="48"/>
      <c r="B605" s="48"/>
      <c r="C605" s="48"/>
      <c r="D605" s="48"/>
      <c r="E605" s="48"/>
      <c r="F605" s="48"/>
      <c r="G605" s="1942"/>
      <c r="H605" s="1942"/>
      <c r="I605" s="1734"/>
      <c r="J605" s="1969"/>
      <c r="K605" s="48"/>
      <c r="L605" s="48"/>
      <c r="M605" s="48"/>
      <c r="N605" s="48"/>
      <c r="O605" s="48"/>
      <c r="P605" s="48"/>
      <c r="Q605" s="48"/>
      <c r="R605" s="48"/>
      <c r="S605" s="48"/>
      <c r="T605" s="48"/>
      <c r="U605" s="48"/>
      <c r="V605" s="48"/>
      <c r="W605" s="48"/>
      <c r="X605" s="48"/>
      <c r="Y605" s="48"/>
      <c r="Z605" s="48"/>
    </row>
    <row r="606" spans="1:26" ht="15.75" customHeight="1">
      <c r="A606" s="48"/>
      <c r="B606" s="48"/>
      <c r="C606" s="48"/>
      <c r="D606" s="48"/>
      <c r="E606" s="48"/>
      <c r="F606" s="48"/>
      <c r="G606" s="1942"/>
      <c r="H606" s="1942"/>
      <c r="I606" s="1734"/>
      <c r="J606" s="1969"/>
      <c r="K606" s="48"/>
      <c r="L606" s="48"/>
      <c r="M606" s="48"/>
      <c r="N606" s="48"/>
      <c r="O606" s="48"/>
      <c r="P606" s="48"/>
      <c r="Q606" s="48"/>
      <c r="R606" s="48"/>
      <c r="S606" s="48"/>
      <c r="T606" s="48"/>
      <c r="U606" s="48"/>
      <c r="V606" s="48"/>
      <c r="W606" s="48"/>
      <c r="X606" s="48"/>
      <c r="Y606" s="48"/>
      <c r="Z606" s="48"/>
    </row>
    <row r="607" spans="1:26" ht="15.75" customHeight="1">
      <c r="A607" s="48"/>
      <c r="B607" s="48"/>
      <c r="C607" s="48"/>
      <c r="D607" s="48"/>
      <c r="E607" s="48"/>
      <c r="F607" s="48"/>
      <c r="G607" s="1942"/>
      <c r="H607" s="1942"/>
      <c r="I607" s="1734"/>
      <c r="J607" s="1969"/>
      <c r="K607" s="48"/>
      <c r="L607" s="48"/>
      <c r="M607" s="48"/>
      <c r="N607" s="48"/>
      <c r="O607" s="48"/>
      <c r="P607" s="48"/>
      <c r="Q607" s="48"/>
      <c r="R607" s="48"/>
      <c r="S607" s="48"/>
      <c r="T607" s="48"/>
      <c r="U607" s="48"/>
      <c r="V607" s="48"/>
      <c r="W607" s="48"/>
      <c r="X607" s="48"/>
      <c r="Y607" s="48"/>
      <c r="Z607" s="48"/>
    </row>
    <row r="608" spans="1:26" ht="15.75" customHeight="1">
      <c r="A608" s="48"/>
      <c r="B608" s="48"/>
      <c r="C608" s="48"/>
      <c r="D608" s="48"/>
      <c r="E608" s="48"/>
      <c r="F608" s="48"/>
      <c r="G608" s="1942"/>
      <c r="H608" s="1942"/>
      <c r="I608" s="1734"/>
      <c r="J608" s="1969"/>
      <c r="K608" s="48"/>
      <c r="L608" s="48"/>
      <c r="M608" s="48"/>
      <c r="N608" s="48"/>
      <c r="O608" s="48"/>
      <c r="P608" s="48"/>
      <c r="Q608" s="48"/>
      <c r="R608" s="48"/>
      <c r="S608" s="48"/>
      <c r="T608" s="48"/>
      <c r="U608" s="48"/>
      <c r="V608" s="48"/>
      <c r="W608" s="48"/>
      <c r="X608" s="48"/>
      <c r="Y608" s="48"/>
      <c r="Z608" s="48"/>
    </row>
    <row r="609" spans="1:26" ht="15.75" customHeight="1">
      <c r="A609" s="48"/>
      <c r="B609" s="48"/>
      <c r="C609" s="48"/>
      <c r="D609" s="48"/>
      <c r="E609" s="48"/>
      <c r="F609" s="48"/>
      <c r="G609" s="1942"/>
      <c r="H609" s="1942"/>
      <c r="I609" s="1734"/>
      <c r="J609" s="1969"/>
      <c r="K609" s="48"/>
      <c r="L609" s="48"/>
      <c r="M609" s="48"/>
      <c r="N609" s="48"/>
      <c r="O609" s="48"/>
      <c r="P609" s="48"/>
      <c r="Q609" s="48"/>
      <c r="R609" s="48"/>
      <c r="S609" s="48"/>
      <c r="T609" s="48"/>
      <c r="U609" s="48"/>
      <c r="V609" s="48"/>
      <c r="W609" s="48"/>
      <c r="X609" s="48"/>
      <c r="Y609" s="48"/>
      <c r="Z609" s="48"/>
    </row>
    <row r="610" spans="1:26" ht="15.75" customHeight="1">
      <c r="A610" s="48"/>
      <c r="B610" s="48"/>
      <c r="C610" s="48"/>
      <c r="D610" s="48"/>
      <c r="E610" s="48"/>
      <c r="F610" s="48"/>
      <c r="G610" s="1942"/>
      <c r="H610" s="1942"/>
      <c r="I610" s="1734"/>
      <c r="J610" s="1969"/>
      <c r="K610" s="48"/>
      <c r="L610" s="48"/>
      <c r="M610" s="48"/>
      <c r="N610" s="48"/>
      <c r="O610" s="48"/>
      <c r="P610" s="48"/>
      <c r="Q610" s="48"/>
      <c r="R610" s="48"/>
      <c r="S610" s="48"/>
      <c r="T610" s="48"/>
      <c r="U610" s="48"/>
      <c r="V610" s="48"/>
      <c r="W610" s="48"/>
      <c r="X610" s="48"/>
      <c r="Y610" s="48"/>
      <c r="Z610" s="48"/>
    </row>
    <row r="611" spans="1:26" ht="15.75" customHeight="1">
      <c r="A611" s="48"/>
      <c r="B611" s="48"/>
      <c r="C611" s="48"/>
      <c r="D611" s="48"/>
      <c r="E611" s="48"/>
      <c r="F611" s="48"/>
      <c r="G611" s="1942"/>
      <c r="H611" s="1942"/>
      <c r="I611" s="1734"/>
      <c r="J611" s="1969"/>
      <c r="K611" s="48"/>
      <c r="L611" s="48"/>
      <c r="M611" s="48"/>
      <c r="N611" s="48"/>
      <c r="O611" s="48"/>
      <c r="P611" s="48"/>
      <c r="Q611" s="48"/>
      <c r="R611" s="48"/>
      <c r="S611" s="48"/>
      <c r="T611" s="48"/>
      <c r="U611" s="48"/>
      <c r="V611" s="48"/>
      <c r="W611" s="48"/>
      <c r="X611" s="48"/>
      <c r="Y611" s="48"/>
      <c r="Z611" s="48"/>
    </row>
    <row r="612" spans="1:26" ht="15.75" customHeight="1">
      <c r="A612" s="48"/>
      <c r="B612" s="48"/>
      <c r="C612" s="48"/>
      <c r="D612" s="48"/>
      <c r="E612" s="48"/>
      <c r="F612" s="48"/>
      <c r="G612" s="1942"/>
      <c r="H612" s="1942"/>
      <c r="I612" s="1734"/>
      <c r="J612" s="1969"/>
      <c r="K612" s="48"/>
      <c r="L612" s="48"/>
      <c r="M612" s="48"/>
      <c r="N612" s="48"/>
      <c r="O612" s="48"/>
      <c r="P612" s="48"/>
      <c r="Q612" s="48"/>
      <c r="R612" s="48"/>
      <c r="S612" s="48"/>
      <c r="T612" s="48"/>
      <c r="U612" s="48"/>
      <c r="V612" s="48"/>
      <c r="W612" s="48"/>
      <c r="X612" s="48"/>
      <c r="Y612" s="48"/>
      <c r="Z612" s="48"/>
    </row>
    <row r="613" spans="1:26" ht="15.75" customHeight="1">
      <c r="A613" s="48"/>
      <c r="B613" s="48"/>
      <c r="C613" s="48"/>
      <c r="D613" s="48"/>
      <c r="E613" s="48"/>
      <c r="F613" s="48"/>
      <c r="G613" s="1942"/>
      <c r="H613" s="1942"/>
      <c r="I613" s="1734"/>
      <c r="J613" s="1969"/>
      <c r="K613" s="48"/>
      <c r="L613" s="48"/>
      <c r="M613" s="48"/>
      <c r="N613" s="48"/>
      <c r="O613" s="48"/>
      <c r="P613" s="48"/>
      <c r="Q613" s="48"/>
      <c r="R613" s="48"/>
      <c r="S613" s="48"/>
      <c r="T613" s="48"/>
      <c r="U613" s="48"/>
      <c r="V613" s="48"/>
      <c r="W613" s="48"/>
      <c r="X613" s="48"/>
      <c r="Y613" s="48"/>
      <c r="Z613" s="48"/>
    </row>
    <row r="614" spans="1:26" ht="15.75" customHeight="1">
      <c r="A614" s="48"/>
      <c r="B614" s="48"/>
      <c r="C614" s="48"/>
      <c r="D614" s="48"/>
      <c r="E614" s="48"/>
      <c r="F614" s="48"/>
      <c r="G614" s="1942"/>
      <c r="H614" s="1942"/>
      <c r="I614" s="1734"/>
      <c r="J614" s="1969"/>
      <c r="K614" s="48"/>
      <c r="L614" s="48"/>
      <c r="M614" s="48"/>
      <c r="N614" s="48"/>
      <c r="O614" s="48"/>
      <c r="P614" s="48"/>
      <c r="Q614" s="48"/>
      <c r="R614" s="48"/>
      <c r="S614" s="48"/>
      <c r="T614" s="48"/>
      <c r="U614" s="48"/>
      <c r="V614" s="48"/>
      <c r="W614" s="48"/>
      <c r="X614" s="48"/>
      <c r="Y614" s="48"/>
      <c r="Z614" s="48"/>
    </row>
    <row r="615" spans="1:26" ht="15.75" customHeight="1">
      <c r="A615" s="48"/>
      <c r="B615" s="48"/>
      <c r="C615" s="48"/>
      <c r="D615" s="48"/>
      <c r="E615" s="48"/>
      <c r="F615" s="48"/>
      <c r="G615" s="1942"/>
      <c r="H615" s="1942"/>
      <c r="I615" s="1734"/>
      <c r="J615" s="1969"/>
      <c r="K615" s="48"/>
      <c r="L615" s="48"/>
      <c r="M615" s="48"/>
      <c r="N615" s="48"/>
      <c r="O615" s="48"/>
      <c r="P615" s="48"/>
      <c r="Q615" s="48"/>
      <c r="R615" s="48"/>
      <c r="S615" s="48"/>
      <c r="T615" s="48"/>
      <c r="U615" s="48"/>
      <c r="V615" s="48"/>
      <c r="W615" s="48"/>
      <c r="X615" s="48"/>
      <c r="Y615" s="48"/>
      <c r="Z615" s="48"/>
    </row>
    <row r="616" spans="1:26" ht="15.75" customHeight="1">
      <c r="A616" s="48"/>
      <c r="B616" s="48"/>
      <c r="C616" s="48"/>
      <c r="D616" s="48"/>
      <c r="E616" s="48"/>
      <c r="F616" s="48"/>
      <c r="G616" s="1942"/>
      <c r="H616" s="1942"/>
      <c r="I616" s="1734"/>
      <c r="J616" s="1969"/>
      <c r="K616" s="48"/>
      <c r="L616" s="48"/>
      <c r="M616" s="48"/>
      <c r="N616" s="48"/>
      <c r="O616" s="48"/>
      <c r="P616" s="48"/>
      <c r="Q616" s="48"/>
      <c r="R616" s="48"/>
      <c r="S616" s="48"/>
      <c r="T616" s="48"/>
      <c r="U616" s="48"/>
      <c r="V616" s="48"/>
      <c r="W616" s="48"/>
      <c r="X616" s="48"/>
      <c r="Y616" s="48"/>
      <c r="Z616" s="48"/>
    </row>
    <row r="617" spans="1:26" ht="15.75" customHeight="1">
      <c r="A617" s="48"/>
      <c r="B617" s="48"/>
      <c r="C617" s="48"/>
      <c r="D617" s="48"/>
      <c r="E617" s="48"/>
      <c r="F617" s="48"/>
      <c r="G617" s="1942"/>
      <c r="H617" s="1942"/>
      <c r="I617" s="1734"/>
      <c r="J617" s="1969"/>
      <c r="K617" s="48"/>
      <c r="L617" s="48"/>
      <c r="M617" s="48"/>
      <c r="N617" s="48"/>
      <c r="O617" s="48"/>
      <c r="P617" s="48"/>
      <c r="Q617" s="48"/>
      <c r="R617" s="48"/>
      <c r="S617" s="48"/>
      <c r="T617" s="48"/>
      <c r="U617" s="48"/>
      <c r="V617" s="48"/>
      <c r="W617" s="48"/>
      <c r="X617" s="48"/>
      <c r="Y617" s="48"/>
      <c r="Z617" s="48"/>
    </row>
    <row r="618" spans="1:26" ht="15.75" customHeight="1">
      <c r="A618" s="48"/>
      <c r="B618" s="48"/>
      <c r="C618" s="48"/>
      <c r="D618" s="48"/>
      <c r="E618" s="48"/>
      <c r="F618" s="48"/>
      <c r="G618" s="1942"/>
      <c r="H618" s="1942"/>
      <c r="I618" s="1734"/>
      <c r="J618" s="1969"/>
      <c r="K618" s="48"/>
      <c r="L618" s="48"/>
      <c r="M618" s="48"/>
      <c r="N618" s="48"/>
      <c r="O618" s="48"/>
      <c r="P618" s="48"/>
      <c r="Q618" s="48"/>
      <c r="R618" s="48"/>
      <c r="S618" s="48"/>
      <c r="T618" s="48"/>
      <c r="U618" s="48"/>
      <c r="V618" s="48"/>
      <c r="W618" s="48"/>
      <c r="X618" s="48"/>
      <c r="Y618" s="48"/>
      <c r="Z618" s="48"/>
    </row>
    <row r="619" spans="1:26" ht="15.75" customHeight="1">
      <c r="A619" s="48"/>
      <c r="B619" s="48"/>
      <c r="C619" s="48"/>
      <c r="D619" s="48"/>
      <c r="E619" s="48"/>
      <c r="F619" s="48"/>
      <c r="G619" s="1942"/>
      <c r="H619" s="1942"/>
      <c r="I619" s="1734"/>
      <c r="J619" s="1969"/>
      <c r="K619" s="48"/>
      <c r="L619" s="48"/>
      <c r="M619" s="48"/>
      <c r="N619" s="48"/>
      <c r="O619" s="48"/>
      <c r="P619" s="48"/>
      <c r="Q619" s="48"/>
      <c r="R619" s="48"/>
      <c r="S619" s="48"/>
      <c r="T619" s="48"/>
      <c r="U619" s="48"/>
      <c r="V619" s="48"/>
      <c r="W619" s="48"/>
      <c r="X619" s="48"/>
      <c r="Y619" s="48"/>
      <c r="Z619" s="48"/>
    </row>
    <row r="620" spans="1:26" ht="15.75" customHeight="1">
      <c r="A620" s="48"/>
      <c r="B620" s="48"/>
      <c r="C620" s="48"/>
      <c r="D620" s="48"/>
      <c r="E620" s="48"/>
      <c r="F620" s="48"/>
      <c r="G620" s="1942"/>
      <c r="H620" s="1942"/>
      <c r="I620" s="1734"/>
      <c r="J620" s="1969"/>
      <c r="K620" s="48"/>
      <c r="L620" s="48"/>
      <c r="M620" s="48"/>
      <c r="N620" s="48"/>
      <c r="O620" s="48"/>
      <c r="P620" s="48"/>
      <c r="Q620" s="48"/>
      <c r="R620" s="48"/>
      <c r="S620" s="48"/>
      <c r="T620" s="48"/>
      <c r="U620" s="48"/>
      <c r="V620" s="48"/>
      <c r="W620" s="48"/>
      <c r="X620" s="48"/>
      <c r="Y620" s="48"/>
      <c r="Z620" s="48"/>
    </row>
    <row r="621" spans="1:26" ht="15.75" customHeight="1">
      <c r="A621" s="48"/>
      <c r="B621" s="48"/>
      <c r="C621" s="48"/>
      <c r="D621" s="48"/>
      <c r="E621" s="48"/>
      <c r="F621" s="48"/>
      <c r="G621" s="1942"/>
      <c r="H621" s="1942"/>
      <c r="I621" s="1734"/>
      <c r="J621" s="1969"/>
      <c r="K621" s="48"/>
      <c r="L621" s="48"/>
      <c r="M621" s="48"/>
      <c r="N621" s="48"/>
      <c r="O621" s="48"/>
      <c r="P621" s="48"/>
      <c r="Q621" s="48"/>
      <c r="R621" s="48"/>
      <c r="S621" s="48"/>
      <c r="T621" s="48"/>
      <c r="U621" s="48"/>
      <c r="V621" s="48"/>
      <c r="W621" s="48"/>
      <c r="X621" s="48"/>
      <c r="Y621" s="48"/>
      <c r="Z621" s="48"/>
    </row>
    <row r="622" spans="1:26" ht="15.75" customHeight="1">
      <c r="A622" s="48"/>
      <c r="B622" s="48"/>
      <c r="C622" s="48"/>
      <c r="D622" s="48"/>
      <c r="E622" s="48"/>
      <c r="F622" s="48"/>
      <c r="G622" s="1942"/>
      <c r="H622" s="1942"/>
      <c r="I622" s="1734"/>
      <c r="J622" s="1969"/>
      <c r="K622" s="48"/>
      <c r="L622" s="48"/>
      <c r="M622" s="48"/>
      <c r="N622" s="48"/>
      <c r="O622" s="48"/>
      <c r="P622" s="48"/>
      <c r="Q622" s="48"/>
      <c r="R622" s="48"/>
      <c r="S622" s="48"/>
      <c r="T622" s="48"/>
      <c r="U622" s="48"/>
      <c r="V622" s="48"/>
      <c r="W622" s="48"/>
      <c r="X622" s="48"/>
      <c r="Y622" s="48"/>
      <c r="Z622" s="48"/>
    </row>
    <row r="623" spans="1:26" ht="15.75" customHeight="1">
      <c r="A623" s="48"/>
      <c r="B623" s="48"/>
      <c r="C623" s="48"/>
      <c r="D623" s="48"/>
      <c r="E623" s="48"/>
      <c r="F623" s="48"/>
      <c r="G623" s="1942"/>
      <c r="H623" s="1942"/>
      <c r="I623" s="1734"/>
      <c r="J623" s="1969"/>
      <c r="K623" s="48"/>
      <c r="L623" s="48"/>
      <c r="M623" s="48"/>
      <c r="N623" s="48"/>
      <c r="O623" s="48"/>
      <c r="P623" s="48"/>
      <c r="Q623" s="48"/>
      <c r="R623" s="48"/>
      <c r="S623" s="48"/>
      <c r="T623" s="48"/>
      <c r="U623" s="48"/>
      <c r="V623" s="48"/>
      <c r="W623" s="48"/>
      <c r="X623" s="48"/>
      <c r="Y623" s="48"/>
      <c r="Z623" s="48"/>
    </row>
    <row r="624" spans="1:26" ht="15.75" customHeight="1">
      <c r="A624" s="48"/>
      <c r="B624" s="48"/>
      <c r="C624" s="48"/>
      <c r="D624" s="48"/>
      <c r="E624" s="48"/>
      <c r="F624" s="48"/>
      <c r="G624" s="1942"/>
      <c r="H624" s="1942"/>
      <c r="I624" s="1734"/>
      <c r="J624" s="1969"/>
      <c r="K624" s="48"/>
      <c r="L624" s="48"/>
      <c r="M624" s="48"/>
      <c r="N624" s="48"/>
      <c r="O624" s="48"/>
      <c r="P624" s="48"/>
      <c r="Q624" s="48"/>
      <c r="R624" s="48"/>
      <c r="S624" s="48"/>
      <c r="T624" s="48"/>
      <c r="U624" s="48"/>
      <c r="V624" s="48"/>
      <c r="W624" s="48"/>
      <c r="X624" s="48"/>
      <c r="Y624" s="48"/>
      <c r="Z624" s="48"/>
    </row>
    <row r="625" spans="1:26" ht="15.75" customHeight="1">
      <c r="A625" s="48"/>
      <c r="B625" s="48"/>
      <c r="C625" s="48"/>
      <c r="D625" s="48"/>
      <c r="E625" s="48"/>
      <c r="F625" s="48"/>
      <c r="G625" s="1942"/>
      <c r="H625" s="1942"/>
      <c r="I625" s="1734"/>
      <c r="J625" s="1969"/>
      <c r="K625" s="48"/>
      <c r="L625" s="48"/>
      <c r="M625" s="48"/>
      <c r="N625" s="48"/>
      <c r="O625" s="48"/>
      <c r="P625" s="48"/>
      <c r="Q625" s="48"/>
      <c r="R625" s="48"/>
      <c r="S625" s="48"/>
      <c r="T625" s="48"/>
      <c r="U625" s="48"/>
      <c r="V625" s="48"/>
      <c r="W625" s="48"/>
      <c r="X625" s="48"/>
      <c r="Y625" s="48"/>
      <c r="Z625" s="48"/>
    </row>
    <row r="626" spans="1:26" ht="15.75" customHeight="1">
      <c r="A626" s="48"/>
      <c r="B626" s="48"/>
      <c r="C626" s="48"/>
      <c r="D626" s="48"/>
      <c r="E626" s="48"/>
      <c r="F626" s="48"/>
      <c r="G626" s="1942"/>
      <c r="H626" s="1942"/>
      <c r="I626" s="1734"/>
      <c r="J626" s="1969"/>
      <c r="K626" s="48"/>
      <c r="L626" s="48"/>
      <c r="M626" s="48"/>
      <c r="N626" s="48"/>
      <c r="O626" s="48"/>
      <c r="P626" s="48"/>
      <c r="Q626" s="48"/>
      <c r="R626" s="48"/>
      <c r="S626" s="48"/>
      <c r="T626" s="48"/>
      <c r="U626" s="48"/>
      <c r="V626" s="48"/>
      <c r="W626" s="48"/>
      <c r="X626" s="48"/>
      <c r="Y626" s="48"/>
      <c r="Z626" s="48"/>
    </row>
    <row r="627" spans="1:26" ht="15.75" customHeight="1">
      <c r="A627" s="48"/>
      <c r="B627" s="48"/>
      <c r="C627" s="48"/>
      <c r="D627" s="48"/>
      <c r="E627" s="48"/>
      <c r="F627" s="48"/>
      <c r="G627" s="1942"/>
      <c r="H627" s="1942"/>
      <c r="I627" s="1734"/>
      <c r="J627" s="1969"/>
      <c r="K627" s="48"/>
      <c r="L627" s="48"/>
      <c r="M627" s="48"/>
      <c r="N627" s="48"/>
      <c r="O627" s="48"/>
      <c r="P627" s="48"/>
      <c r="Q627" s="48"/>
      <c r="R627" s="48"/>
      <c r="S627" s="48"/>
      <c r="T627" s="48"/>
      <c r="U627" s="48"/>
      <c r="V627" s="48"/>
      <c r="W627" s="48"/>
      <c r="X627" s="48"/>
      <c r="Y627" s="48"/>
      <c r="Z627" s="48"/>
    </row>
    <row r="628" spans="1:26" ht="15.75" customHeight="1">
      <c r="A628" s="48"/>
      <c r="B628" s="48"/>
      <c r="C628" s="48"/>
      <c r="D628" s="48"/>
      <c r="E628" s="48"/>
      <c r="F628" s="48"/>
      <c r="G628" s="1942"/>
      <c r="H628" s="1942"/>
      <c r="I628" s="1734"/>
      <c r="J628" s="1969"/>
      <c r="K628" s="48"/>
      <c r="L628" s="48"/>
      <c r="M628" s="48"/>
      <c r="N628" s="48"/>
      <c r="O628" s="48"/>
      <c r="P628" s="48"/>
      <c r="Q628" s="48"/>
      <c r="R628" s="48"/>
      <c r="S628" s="48"/>
      <c r="T628" s="48"/>
      <c r="U628" s="48"/>
      <c r="V628" s="48"/>
      <c r="W628" s="48"/>
      <c r="X628" s="48"/>
      <c r="Y628" s="48"/>
      <c r="Z628" s="48"/>
    </row>
    <row r="629" spans="1:26" ht="15.75" customHeight="1">
      <c r="A629" s="48"/>
      <c r="B629" s="48"/>
      <c r="C629" s="48"/>
      <c r="D629" s="48"/>
      <c r="E629" s="48"/>
      <c r="F629" s="48"/>
      <c r="G629" s="1942"/>
      <c r="H629" s="1942"/>
      <c r="I629" s="1734"/>
      <c r="J629" s="1969"/>
      <c r="K629" s="48"/>
      <c r="L629" s="48"/>
      <c r="M629" s="48"/>
      <c r="N629" s="48"/>
      <c r="O629" s="48"/>
      <c r="P629" s="48"/>
      <c r="Q629" s="48"/>
      <c r="R629" s="48"/>
      <c r="S629" s="48"/>
      <c r="T629" s="48"/>
      <c r="U629" s="48"/>
      <c r="V629" s="48"/>
      <c r="W629" s="48"/>
      <c r="X629" s="48"/>
      <c r="Y629" s="48"/>
      <c r="Z629" s="48"/>
    </row>
    <row r="630" spans="1:26" ht="15.75" customHeight="1">
      <c r="A630" s="48"/>
      <c r="B630" s="48"/>
      <c r="C630" s="48"/>
      <c r="D630" s="48"/>
      <c r="E630" s="48"/>
      <c r="F630" s="48"/>
      <c r="G630" s="1942"/>
      <c r="H630" s="1942"/>
      <c r="I630" s="1734"/>
      <c r="J630" s="1969"/>
      <c r="K630" s="48"/>
      <c r="L630" s="48"/>
      <c r="M630" s="48"/>
      <c r="N630" s="48"/>
      <c r="O630" s="48"/>
      <c r="P630" s="48"/>
      <c r="Q630" s="48"/>
      <c r="R630" s="48"/>
      <c r="S630" s="48"/>
      <c r="T630" s="48"/>
      <c r="U630" s="48"/>
      <c r="V630" s="48"/>
      <c r="W630" s="48"/>
      <c r="X630" s="48"/>
      <c r="Y630" s="48"/>
      <c r="Z630" s="48"/>
    </row>
    <row r="631" spans="1:26" ht="15.75" customHeight="1">
      <c r="A631" s="48"/>
      <c r="B631" s="48"/>
      <c r="C631" s="48"/>
      <c r="D631" s="48"/>
      <c r="E631" s="48"/>
      <c r="F631" s="48"/>
      <c r="G631" s="1942"/>
      <c r="H631" s="1942"/>
      <c r="I631" s="1734"/>
      <c r="J631" s="1969"/>
      <c r="K631" s="48"/>
      <c r="L631" s="48"/>
      <c r="M631" s="48"/>
      <c r="N631" s="48"/>
      <c r="O631" s="48"/>
      <c r="P631" s="48"/>
      <c r="Q631" s="48"/>
      <c r="R631" s="48"/>
      <c r="S631" s="48"/>
      <c r="T631" s="48"/>
      <c r="U631" s="48"/>
      <c r="V631" s="48"/>
      <c r="W631" s="48"/>
      <c r="X631" s="48"/>
      <c r="Y631" s="48"/>
      <c r="Z631" s="48"/>
    </row>
    <row r="632" spans="1:26" ht="15.75" customHeight="1">
      <c r="A632" s="48"/>
      <c r="B632" s="48"/>
      <c r="C632" s="48"/>
      <c r="D632" s="48"/>
      <c r="E632" s="48"/>
      <c r="F632" s="48"/>
      <c r="G632" s="1942"/>
      <c r="H632" s="1942"/>
      <c r="I632" s="1734"/>
      <c r="J632" s="1969"/>
      <c r="K632" s="48"/>
      <c r="L632" s="48"/>
      <c r="M632" s="48"/>
      <c r="N632" s="48"/>
      <c r="O632" s="48"/>
      <c r="P632" s="48"/>
      <c r="Q632" s="48"/>
      <c r="R632" s="48"/>
      <c r="S632" s="48"/>
      <c r="T632" s="48"/>
      <c r="U632" s="48"/>
      <c r="V632" s="48"/>
      <c r="W632" s="48"/>
      <c r="X632" s="48"/>
      <c r="Y632" s="48"/>
      <c r="Z632" s="48"/>
    </row>
    <row r="633" spans="1:26" ht="15.75" customHeight="1">
      <c r="A633" s="48"/>
      <c r="B633" s="48"/>
      <c r="C633" s="48"/>
      <c r="D633" s="48"/>
      <c r="E633" s="48"/>
      <c r="F633" s="48"/>
      <c r="G633" s="1942"/>
      <c r="H633" s="1942"/>
      <c r="I633" s="1734"/>
      <c r="J633" s="1969"/>
      <c r="K633" s="48"/>
      <c r="L633" s="48"/>
      <c r="M633" s="48"/>
      <c r="N633" s="48"/>
      <c r="O633" s="48"/>
      <c r="P633" s="48"/>
      <c r="Q633" s="48"/>
      <c r="R633" s="48"/>
      <c r="S633" s="48"/>
      <c r="T633" s="48"/>
      <c r="U633" s="48"/>
      <c r="V633" s="48"/>
      <c r="W633" s="48"/>
      <c r="X633" s="48"/>
      <c r="Y633" s="48"/>
      <c r="Z633" s="48"/>
    </row>
    <row r="634" spans="1:26" ht="15.75" customHeight="1">
      <c r="A634" s="48"/>
      <c r="B634" s="48"/>
      <c r="C634" s="48"/>
      <c r="D634" s="48"/>
      <c r="E634" s="48"/>
      <c r="F634" s="48"/>
      <c r="G634" s="1942"/>
      <c r="H634" s="1942"/>
      <c r="I634" s="1734"/>
      <c r="J634" s="1969"/>
      <c r="K634" s="48"/>
      <c r="L634" s="48"/>
      <c r="M634" s="48"/>
      <c r="N634" s="48"/>
      <c r="O634" s="48"/>
      <c r="P634" s="48"/>
      <c r="Q634" s="48"/>
      <c r="R634" s="48"/>
      <c r="S634" s="48"/>
      <c r="T634" s="48"/>
      <c r="U634" s="48"/>
      <c r="V634" s="48"/>
      <c r="W634" s="48"/>
      <c r="X634" s="48"/>
      <c r="Y634" s="48"/>
      <c r="Z634" s="48"/>
    </row>
    <row r="635" spans="1:26" ht="15.75" customHeight="1">
      <c r="A635" s="48"/>
      <c r="B635" s="48"/>
      <c r="C635" s="48"/>
      <c r="D635" s="48"/>
      <c r="E635" s="48"/>
      <c r="F635" s="48"/>
      <c r="G635" s="1942"/>
      <c r="H635" s="1942"/>
      <c r="I635" s="1734"/>
      <c r="J635" s="1969"/>
      <c r="K635" s="48"/>
      <c r="L635" s="48"/>
      <c r="M635" s="48"/>
      <c r="N635" s="48"/>
      <c r="O635" s="48"/>
      <c r="P635" s="48"/>
      <c r="Q635" s="48"/>
      <c r="R635" s="48"/>
      <c r="S635" s="48"/>
      <c r="T635" s="48"/>
      <c r="U635" s="48"/>
      <c r="V635" s="48"/>
      <c r="W635" s="48"/>
      <c r="X635" s="48"/>
      <c r="Y635" s="48"/>
      <c r="Z635" s="48"/>
    </row>
    <row r="636" spans="1:26" ht="15.75" customHeight="1">
      <c r="A636" s="48"/>
      <c r="B636" s="48"/>
      <c r="C636" s="48"/>
      <c r="D636" s="48"/>
      <c r="E636" s="48"/>
      <c r="F636" s="48"/>
      <c r="G636" s="1942"/>
      <c r="H636" s="1942"/>
      <c r="I636" s="1734"/>
      <c r="J636" s="1969"/>
      <c r="K636" s="48"/>
      <c r="L636" s="48"/>
      <c r="M636" s="48"/>
      <c r="N636" s="48"/>
      <c r="O636" s="48"/>
      <c r="P636" s="48"/>
      <c r="Q636" s="48"/>
      <c r="R636" s="48"/>
      <c r="S636" s="48"/>
      <c r="T636" s="48"/>
      <c r="U636" s="48"/>
      <c r="V636" s="48"/>
      <c r="W636" s="48"/>
      <c r="X636" s="48"/>
      <c r="Y636" s="48"/>
      <c r="Z636" s="48"/>
    </row>
    <row r="637" spans="1:26" ht="15.75" customHeight="1">
      <c r="A637" s="48"/>
      <c r="B637" s="48"/>
      <c r="C637" s="48"/>
      <c r="D637" s="48"/>
      <c r="E637" s="48"/>
      <c r="F637" s="48"/>
      <c r="G637" s="1942"/>
      <c r="H637" s="1942"/>
      <c r="I637" s="1734"/>
      <c r="J637" s="1969"/>
      <c r="K637" s="48"/>
      <c r="L637" s="48"/>
      <c r="M637" s="48"/>
      <c r="N637" s="48"/>
      <c r="O637" s="48"/>
      <c r="P637" s="48"/>
      <c r="Q637" s="48"/>
      <c r="R637" s="48"/>
      <c r="S637" s="48"/>
      <c r="T637" s="48"/>
      <c r="U637" s="48"/>
      <c r="V637" s="48"/>
      <c r="W637" s="48"/>
      <c r="X637" s="48"/>
      <c r="Y637" s="48"/>
      <c r="Z637" s="48"/>
    </row>
    <row r="638" spans="1:26" ht="15.75" customHeight="1">
      <c r="A638" s="48"/>
      <c r="B638" s="48"/>
      <c r="C638" s="48"/>
      <c r="D638" s="48"/>
      <c r="E638" s="48"/>
      <c r="F638" s="48"/>
      <c r="G638" s="1942"/>
      <c r="H638" s="1942"/>
      <c r="I638" s="1734"/>
      <c r="J638" s="1969"/>
      <c r="K638" s="48"/>
      <c r="L638" s="48"/>
      <c r="M638" s="48"/>
      <c r="N638" s="48"/>
      <c r="O638" s="48"/>
      <c r="P638" s="48"/>
      <c r="Q638" s="48"/>
      <c r="R638" s="48"/>
      <c r="S638" s="48"/>
      <c r="T638" s="48"/>
      <c r="U638" s="48"/>
      <c r="V638" s="48"/>
      <c r="W638" s="48"/>
      <c r="X638" s="48"/>
      <c r="Y638" s="48"/>
      <c r="Z638" s="48"/>
    </row>
    <row r="639" spans="1:26" ht="15.75" customHeight="1">
      <c r="A639" s="48"/>
      <c r="B639" s="48"/>
      <c r="C639" s="48"/>
      <c r="D639" s="48"/>
      <c r="E639" s="48"/>
      <c r="F639" s="48"/>
      <c r="G639" s="1942"/>
      <c r="H639" s="1942"/>
      <c r="I639" s="1734"/>
      <c r="J639" s="1969"/>
      <c r="K639" s="48"/>
      <c r="L639" s="48"/>
      <c r="M639" s="48"/>
      <c r="N639" s="48"/>
      <c r="O639" s="48"/>
      <c r="P639" s="48"/>
      <c r="Q639" s="48"/>
      <c r="R639" s="48"/>
      <c r="S639" s="48"/>
      <c r="T639" s="48"/>
      <c r="U639" s="48"/>
      <c r="V639" s="48"/>
      <c r="W639" s="48"/>
      <c r="X639" s="48"/>
      <c r="Y639" s="48"/>
      <c r="Z639" s="48"/>
    </row>
    <row r="640" spans="1:26" ht="15.75" customHeight="1">
      <c r="A640" s="48"/>
      <c r="B640" s="48"/>
      <c r="C640" s="48"/>
      <c r="D640" s="48"/>
      <c r="E640" s="48"/>
      <c r="F640" s="48"/>
      <c r="G640" s="1942"/>
      <c r="H640" s="1942"/>
      <c r="I640" s="1734"/>
      <c r="J640" s="1969"/>
      <c r="K640" s="48"/>
      <c r="L640" s="48"/>
      <c r="M640" s="48"/>
      <c r="N640" s="48"/>
      <c r="O640" s="48"/>
      <c r="P640" s="48"/>
      <c r="Q640" s="48"/>
      <c r="R640" s="48"/>
      <c r="S640" s="48"/>
      <c r="T640" s="48"/>
      <c r="U640" s="48"/>
      <c r="V640" s="48"/>
      <c r="W640" s="48"/>
      <c r="X640" s="48"/>
      <c r="Y640" s="48"/>
      <c r="Z640" s="48"/>
    </row>
    <row r="641" spans="1:26" ht="15.75" customHeight="1">
      <c r="A641" s="48"/>
      <c r="B641" s="48"/>
      <c r="C641" s="48"/>
      <c r="D641" s="48"/>
      <c r="E641" s="48"/>
      <c r="F641" s="48"/>
      <c r="G641" s="1942"/>
      <c r="H641" s="1942"/>
      <c r="I641" s="1734"/>
      <c r="J641" s="1969"/>
      <c r="K641" s="48"/>
      <c r="L641" s="48"/>
      <c r="M641" s="48"/>
      <c r="N641" s="48"/>
      <c r="O641" s="48"/>
      <c r="P641" s="48"/>
      <c r="Q641" s="48"/>
      <c r="R641" s="48"/>
      <c r="S641" s="48"/>
      <c r="T641" s="48"/>
      <c r="U641" s="48"/>
      <c r="V641" s="48"/>
      <c r="W641" s="48"/>
      <c r="X641" s="48"/>
      <c r="Y641" s="48"/>
      <c r="Z641" s="48"/>
    </row>
    <row r="642" spans="1:26" ht="15.75" customHeight="1">
      <c r="A642" s="48"/>
      <c r="B642" s="48"/>
      <c r="C642" s="48"/>
      <c r="D642" s="48"/>
      <c r="E642" s="48"/>
      <c r="F642" s="48"/>
      <c r="G642" s="1942"/>
      <c r="H642" s="1942"/>
      <c r="I642" s="1734"/>
      <c r="J642" s="1969"/>
      <c r="K642" s="48"/>
      <c r="L642" s="48"/>
      <c r="M642" s="48"/>
      <c r="N642" s="48"/>
      <c r="O642" s="48"/>
      <c r="P642" s="48"/>
      <c r="Q642" s="48"/>
      <c r="R642" s="48"/>
      <c r="S642" s="48"/>
      <c r="T642" s="48"/>
      <c r="U642" s="48"/>
      <c r="V642" s="48"/>
      <c r="W642" s="48"/>
      <c r="X642" s="48"/>
      <c r="Y642" s="48"/>
      <c r="Z642" s="48"/>
    </row>
    <row r="643" spans="1:26" ht="15.75" customHeight="1">
      <c r="A643" s="48"/>
      <c r="B643" s="48"/>
      <c r="C643" s="48"/>
      <c r="D643" s="48"/>
      <c r="E643" s="48"/>
      <c r="F643" s="48"/>
      <c r="G643" s="1942"/>
      <c r="H643" s="1942"/>
      <c r="I643" s="1734"/>
      <c r="J643" s="1969"/>
      <c r="K643" s="48"/>
      <c r="L643" s="48"/>
      <c r="M643" s="48"/>
      <c r="N643" s="48"/>
      <c r="O643" s="48"/>
      <c r="P643" s="48"/>
      <c r="Q643" s="48"/>
      <c r="R643" s="48"/>
      <c r="S643" s="48"/>
      <c r="T643" s="48"/>
      <c r="U643" s="48"/>
      <c r="V643" s="48"/>
      <c r="W643" s="48"/>
      <c r="X643" s="48"/>
      <c r="Y643" s="48"/>
      <c r="Z643" s="48"/>
    </row>
    <row r="644" spans="1:26" ht="15.75" customHeight="1">
      <c r="A644" s="48"/>
      <c r="B644" s="48"/>
      <c r="C644" s="48"/>
      <c r="D644" s="48"/>
      <c r="E644" s="48"/>
      <c r="F644" s="48"/>
      <c r="G644" s="1942"/>
      <c r="H644" s="1942"/>
      <c r="I644" s="1734"/>
      <c r="J644" s="1969"/>
      <c r="K644" s="48"/>
      <c r="L644" s="48"/>
      <c r="M644" s="48"/>
      <c r="N644" s="48"/>
      <c r="O644" s="48"/>
      <c r="P644" s="48"/>
      <c r="Q644" s="48"/>
      <c r="R644" s="48"/>
      <c r="S644" s="48"/>
      <c r="T644" s="48"/>
      <c r="U644" s="48"/>
      <c r="V644" s="48"/>
      <c r="W644" s="48"/>
      <c r="X644" s="48"/>
      <c r="Y644" s="48"/>
      <c r="Z644" s="48"/>
    </row>
    <row r="645" spans="1:26" ht="15.75" customHeight="1">
      <c r="A645" s="48"/>
      <c r="B645" s="48"/>
      <c r="C645" s="48"/>
      <c r="D645" s="48"/>
      <c r="E645" s="48"/>
      <c r="F645" s="48"/>
      <c r="G645" s="1942"/>
      <c r="H645" s="1942"/>
      <c r="I645" s="1734"/>
      <c r="J645" s="1969"/>
      <c r="K645" s="48"/>
      <c r="L645" s="48"/>
      <c r="M645" s="48"/>
      <c r="N645" s="48"/>
      <c r="O645" s="48"/>
      <c r="P645" s="48"/>
      <c r="Q645" s="48"/>
      <c r="R645" s="48"/>
      <c r="S645" s="48"/>
      <c r="T645" s="48"/>
      <c r="U645" s="48"/>
      <c r="V645" s="48"/>
      <c r="W645" s="48"/>
      <c r="X645" s="48"/>
      <c r="Y645" s="48"/>
      <c r="Z645" s="48"/>
    </row>
    <row r="646" spans="1:26" ht="15.75" customHeight="1">
      <c r="A646" s="48"/>
      <c r="B646" s="48"/>
      <c r="C646" s="48"/>
      <c r="D646" s="48"/>
      <c r="E646" s="48"/>
      <c r="F646" s="48"/>
      <c r="G646" s="1942"/>
      <c r="H646" s="1942"/>
      <c r="I646" s="1734"/>
      <c r="J646" s="1969"/>
      <c r="K646" s="48"/>
      <c r="L646" s="48"/>
      <c r="M646" s="48"/>
      <c r="N646" s="48"/>
      <c r="O646" s="48"/>
      <c r="P646" s="48"/>
      <c r="Q646" s="48"/>
      <c r="R646" s="48"/>
      <c r="S646" s="48"/>
      <c r="T646" s="48"/>
      <c r="U646" s="48"/>
      <c r="V646" s="48"/>
      <c r="W646" s="48"/>
      <c r="X646" s="48"/>
      <c r="Y646" s="48"/>
      <c r="Z646" s="48"/>
    </row>
    <row r="647" spans="1:26" ht="15.75" customHeight="1">
      <c r="A647" s="48"/>
      <c r="B647" s="48"/>
      <c r="C647" s="48"/>
      <c r="D647" s="48"/>
      <c r="E647" s="48"/>
      <c r="F647" s="48"/>
      <c r="G647" s="1942"/>
      <c r="H647" s="1942"/>
      <c r="I647" s="1734"/>
      <c r="J647" s="1969"/>
      <c r="K647" s="48"/>
      <c r="L647" s="48"/>
      <c r="M647" s="48"/>
      <c r="N647" s="48"/>
      <c r="O647" s="48"/>
      <c r="P647" s="48"/>
      <c r="Q647" s="48"/>
      <c r="R647" s="48"/>
      <c r="S647" s="48"/>
      <c r="T647" s="48"/>
      <c r="U647" s="48"/>
      <c r="V647" s="48"/>
      <c r="W647" s="48"/>
      <c r="X647" s="48"/>
      <c r="Y647" s="48"/>
      <c r="Z647" s="48"/>
    </row>
    <row r="648" spans="1:26" ht="15.75" customHeight="1">
      <c r="A648" s="48"/>
      <c r="B648" s="48"/>
      <c r="C648" s="48"/>
      <c r="D648" s="48"/>
      <c r="E648" s="48"/>
      <c r="F648" s="48"/>
      <c r="G648" s="1942"/>
      <c r="H648" s="1942"/>
      <c r="I648" s="1734"/>
      <c r="J648" s="1969"/>
      <c r="K648" s="48"/>
      <c r="L648" s="48"/>
      <c r="M648" s="48"/>
      <c r="N648" s="48"/>
      <c r="O648" s="48"/>
      <c r="P648" s="48"/>
      <c r="Q648" s="48"/>
      <c r="R648" s="48"/>
      <c r="S648" s="48"/>
      <c r="T648" s="48"/>
      <c r="U648" s="48"/>
      <c r="V648" s="48"/>
      <c r="W648" s="48"/>
      <c r="X648" s="48"/>
      <c r="Y648" s="48"/>
      <c r="Z648" s="48"/>
    </row>
    <row r="649" spans="1:26" ht="15.75" customHeight="1">
      <c r="A649" s="48"/>
      <c r="B649" s="48"/>
      <c r="C649" s="48"/>
      <c r="D649" s="48"/>
      <c r="E649" s="48"/>
      <c r="F649" s="48"/>
      <c r="G649" s="1942"/>
      <c r="H649" s="1942"/>
      <c r="I649" s="1734"/>
      <c r="J649" s="1969"/>
      <c r="K649" s="48"/>
      <c r="L649" s="48"/>
      <c r="M649" s="48"/>
      <c r="N649" s="48"/>
      <c r="O649" s="48"/>
      <c r="P649" s="48"/>
      <c r="Q649" s="48"/>
      <c r="R649" s="48"/>
      <c r="S649" s="48"/>
      <c r="T649" s="48"/>
      <c r="U649" s="48"/>
      <c r="V649" s="48"/>
      <c r="W649" s="48"/>
      <c r="X649" s="48"/>
      <c r="Y649" s="48"/>
      <c r="Z649" s="48"/>
    </row>
    <row r="650" spans="1:26" ht="15.75" customHeight="1">
      <c r="A650" s="48"/>
      <c r="B650" s="48"/>
      <c r="C650" s="48"/>
      <c r="D650" s="48"/>
      <c r="E650" s="48"/>
      <c r="F650" s="48"/>
      <c r="G650" s="1942"/>
      <c r="H650" s="1942"/>
      <c r="I650" s="1734"/>
      <c r="J650" s="1969"/>
      <c r="K650" s="48"/>
      <c r="L650" s="48"/>
      <c r="M650" s="48"/>
      <c r="N650" s="48"/>
      <c r="O650" s="48"/>
      <c r="P650" s="48"/>
      <c r="Q650" s="48"/>
      <c r="R650" s="48"/>
      <c r="S650" s="48"/>
      <c r="T650" s="48"/>
      <c r="U650" s="48"/>
      <c r="V650" s="48"/>
      <c r="W650" s="48"/>
      <c r="X650" s="48"/>
      <c r="Y650" s="48"/>
      <c r="Z650" s="48"/>
    </row>
    <row r="651" spans="1:26" ht="15.75" customHeight="1">
      <c r="A651" s="48"/>
      <c r="B651" s="48"/>
      <c r="C651" s="48"/>
      <c r="D651" s="48"/>
      <c r="E651" s="48"/>
      <c r="F651" s="48"/>
      <c r="G651" s="1942"/>
      <c r="H651" s="1942"/>
      <c r="I651" s="1734"/>
      <c r="J651" s="1969"/>
      <c r="K651" s="48"/>
      <c r="L651" s="48"/>
      <c r="M651" s="48"/>
      <c r="N651" s="48"/>
      <c r="O651" s="48"/>
      <c r="P651" s="48"/>
      <c r="Q651" s="48"/>
      <c r="R651" s="48"/>
      <c r="S651" s="48"/>
      <c r="T651" s="48"/>
      <c r="U651" s="48"/>
      <c r="V651" s="48"/>
      <c r="W651" s="48"/>
      <c r="X651" s="48"/>
      <c r="Y651" s="48"/>
      <c r="Z651" s="48"/>
    </row>
    <row r="652" spans="1:26" ht="15.75" customHeight="1">
      <c r="A652" s="48"/>
      <c r="B652" s="48"/>
      <c r="C652" s="48"/>
      <c r="D652" s="48"/>
      <c r="E652" s="48"/>
      <c r="F652" s="48"/>
      <c r="G652" s="1942"/>
      <c r="H652" s="1942"/>
      <c r="I652" s="1734"/>
      <c r="J652" s="1969"/>
      <c r="K652" s="48"/>
      <c r="L652" s="48"/>
      <c r="M652" s="48"/>
      <c r="N652" s="48"/>
      <c r="O652" s="48"/>
      <c r="P652" s="48"/>
      <c r="Q652" s="48"/>
      <c r="R652" s="48"/>
      <c r="S652" s="48"/>
      <c r="T652" s="48"/>
      <c r="U652" s="48"/>
      <c r="V652" s="48"/>
      <c r="W652" s="48"/>
      <c r="X652" s="48"/>
      <c r="Y652" s="48"/>
      <c r="Z652" s="48"/>
    </row>
    <row r="653" spans="1:26" ht="15.75" customHeight="1">
      <c r="A653" s="48"/>
      <c r="B653" s="48"/>
      <c r="C653" s="48"/>
      <c r="D653" s="48"/>
      <c r="E653" s="48"/>
      <c r="F653" s="48"/>
      <c r="G653" s="1942"/>
      <c r="H653" s="1942"/>
      <c r="I653" s="1734"/>
      <c r="J653" s="1969"/>
      <c r="K653" s="48"/>
      <c r="L653" s="48"/>
      <c r="M653" s="48"/>
      <c r="N653" s="48"/>
      <c r="O653" s="48"/>
      <c r="P653" s="48"/>
      <c r="Q653" s="48"/>
      <c r="R653" s="48"/>
      <c r="S653" s="48"/>
      <c r="T653" s="48"/>
      <c r="U653" s="48"/>
      <c r="V653" s="48"/>
      <c r="W653" s="48"/>
      <c r="X653" s="48"/>
      <c r="Y653" s="48"/>
      <c r="Z653" s="48"/>
    </row>
    <row r="654" spans="1:26" ht="15.75" customHeight="1">
      <c r="A654" s="48"/>
      <c r="B654" s="48"/>
      <c r="C654" s="48"/>
      <c r="D654" s="48"/>
      <c r="E654" s="48"/>
      <c r="F654" s="48"/>
      <c r="G654" s="1942"/>
      <c r="H654" s="1942"/>
      <c r="I654" s="1734"/>
      <c r="J654" s="1969"/>
      <c r="K654" s="48"/>
      <c r="L654" s="48"/>
      <c r="M654" s="48"/>
      <c r="N654" s="48"/>
      <c r="O654" s="48"/>
      <c r="P654" s="48"/>
      <c r="Q654" s="48"/>
      <c r="R654" s="48"/>
      <c r="S654" s="48"/>
      <c r="T654" s="48"/>
      <c r="U654" s="48"/>
      <c r="V654" s="48"/>
      <c r="W654" s="48"/>
      <c r="X654" s="48"/>
      <c r="Y654" s="48"/>
      <c r="Z654" s="48"/>
    </row>
    <row r="655" spans="1:26" ht="15.75" customHeight="1">
      <c r="A655" s="48"/>
      <c r="B655" s="48"/>
      <c r="C655" s="48"/>
      <c r="D655" s="48"/>
      <c r="E655" s="48"/>
      <c r="F655" s="48"/>
      <c r="G655" s="1942"/>
      <c r="H655" s="1942"/>
      <c r="I655" s="1734"/>
      <c r="J655" s="1969"/>
      <c r="K655" s="48"/>
      <c r="L655" s="48"/>
      <c r="M655" s="48"/>
      <c r="N655" s="48"/>
      <c r="O655" s="48"/>
      <c r="P655" s="48"/>
      <c r="Q655" s="48"/>
      <c r="R655" s="48"/>
      <c r="S655" s="48"/>
      <c r="T655" s="48"/>
      <c r="U655" s="48"/>
      <c r="V655" s="48"/>
      <c r="W655" s="48"/>
      <c r="X655" s="48"/>
      <c r="Y655" s="48"/>
      <c r="Z655" s="48"/>
    </row>
    <row r="656" spans="1:26" ht="15.75" customHeight="1">
      <c r="A656" s="48"/>
      <c r="B656" s="48"/>
      <c r="C656" s="48"/>
      <c r="D656" s="48"/>
      <c r="E656" s="48"/>
      <c r="F656" s="48"/>
      <c r="G656" s="1942"/>
      <c r="H656" s="1942"/>
      <c r="I656" s="1734"/>
      <c r="J656" s="1969"/>
      <c r="K656" s="48"/>
      <c r="L656" s="48"/>
      <c r="M656" s="48"/>
      <c r="N656" s="48"/>
      <c r="O656" s="48"/>
      <c r="P656" s="48"/>
      <c r="Q656" s="48"/>
      <c r="R656" s="48"/>
      <c r="S656" s="48"/>
      <c r="T656" s="48"/>
      <c r="U656" s="48"/>
      <c r="V656" s="48"/>
      <c r="W656" s="48"/>
      <c r="X656" s="48"/>
      <c r="Y656" s="48"/>
      <c r="Z656" s="48"/>
    </row>
    <row r="657" spans="1:26" ht="15.75" customHeight="1">
      <c r="A657" s="48"/>
      <c r="B657" s="48"/>
      <c r="C657" s="48"/>
      <c r="D657" s="48"/>
      <c r="E657" s="48"/>
      <c r="F657" s="48"/>
      <c r="G657" s="1942"/>
      <c r="H657" s="1942"/>
      <c r="I657" s="1734"/>
      <c r="J657" s="1969"/>
      <c r="K657" s="48"/>
      <c r="L657" s="48"/>
      <c r="M657" s="48"/>
      <c r="N657" s="48"/>
      <c r="O657" s="48"/>
      <c r="P657" s="48"/>
      <c r="Q657" s="48"/>
      <c r="R657" s="48"/>
      <c r="S657" s="48"/>
      <c r="T657" s="48"/>
      <c r="U657" s="48"/>
      <c r="V657" s="48"/>
      <c r="W657" s="48"/>
      <c r="X657" s="48"/>
      <c r="Y657" s="48"/>
      <c r="Z657" s="48"/>
    </row>
    <row r="658" spans="1:26" ht="15.75" customHeight="1">
      <c r="A658" s="48"/>
      <c r="B658" s="48"/>
      <c r="C658" s="48"/>
      <c r="D658" s="48"/>
      <c r="E658" s="48"/>
      <c r="F658" s="48"/>
      <c r="G658" s="1942"/>
      <c r="H658" s="1942"/>
      <c r="I658" s="1734"/>
      <c r="J658" s="1969"/>
      <c r="K658" s="48"/>
      <c r="L658" s="48"/>
      <c r="M658" s="48"/>
      <c r="N658" s="48"/>
      <c r="O658" s="48"/>
      <c r="P658" s="48"/>
      <c r="Q658" s="48"/>
      <c r="R658" s="48"/>
      <c r="S658" s="48"/>
      <c r="T658" s="48"/>
      <c r="U658" s="48"/>
      <c r="V658" s="48"/>
      <c r="W658" s="48"/>
      <c r="X658" s="48"/>
      <c r="Y658" s="48"/>
      <c r="Z658" s="48"/>
    </row>
    <row r="659" spans="1:26" ht="15.75" customHeight="1">
      <c r="A659" s="48"/>
      <c r="B659" s="48"/>
      <c r="C659" s="48"/>
      <c r="D659" s="48"/>
      <c r="E659" s="48"/>
      <c r="F659" s="48"/>
      <c r="G659" s="1942"/>
      <c r="H659" s="1942"/>
      <c r="I659" s="1734"/>
      <c r="J659" s="1969"/>
      <c r="K659" s="48"/>
      <c r="L659" s="48"/>
      <c r="M659" s="48"/>
      <c r="N659" s="48"/>
      <c r="O659" s="48"/>
      <c r="P659" s="48"/>
      <c r="Q659" s="48"/>
      <c r="R659" s="48"/>
      <c r="S659" s="48"/>
      <c r="T659" s="48"/>
      <c r="U659" s="48"/>
      <c r="V659" s="48"/>
      <c r="W659" s="48"/>
      <c r="X659" s="48"/>
      <c r="Y659" s="48"/>
      <c r="Z659" s="48"/>
    </row>
    <row r="660" spans="1:26" ht="15.75" customHeight="1">
      <c r="A660" s="48"/>
      <c r="B660" s="48"/>
      <c r="C660" s="48"/>
      <c r="D660" s="48"/>
      <c r="E660" s="48"/>
      <c r="F660" s="48"/>
      <c r="G660" s="1942"/>
      <c r="H660" s="1942"/>
      <c r="I660" s="1734"/>
      <c r="J660" s="1969"/>
      <c r="K660" s="48"/>
      <c r="L660" s="48"/>
      <c r="M660" s="48"/>
      <c r="N660" s="48"/>
      <c r="O660" s="48"/>
      <c r="P660" s="48"/>
      <c r="Q660" s="48"/>
      <c r="R660" s="48"/>
      <c r="S660" s="48"/>
      <c r="T660" s="48"/>
      <c r="U660" s="48"/>
      <c r="V660" s="48"/>
      <c r="W660" s="48"/>
      <c r="X660" s="48"/>
      <c r="Y660" s="48"/>
      <c r="Z660" s="48"/>
    </row>
    <row r="661" spans="1:26" ht="15.75" customHeight="1">
      <c r="A661" s="48"/>
      <c r="B661" s="48"/>
      <c r="C661" s="48"/>
      <c r="D661" s="48"/>
      <c r="E661" s="48"/>
      <c r="F661" s="48"/>
      <c r="G661" s="1942"/>
      <c r="H661" s="1942"/>
      <c r="I661" s="1734"/>
      <c r="J661" s="1969"/>
      <c r="K661" s="48"/>
      <c r="L661" s="48"/>
      <c r="M661" s="48"/>
      <c r="N661" s="48"/>
      <c r="O661" s="48"/>
      <c r="P661" s="48"/>
      <c r="Q661" s="48"/>
      <c r="R661" s="48"/>
      <c r="S661" s="48"/>
      <c r="T661" s="48"/>
      <c r="U661" s="48"/>
      <c r="V661" s="48"/>
      <c r="W661" s="48"/>
      <c r="X661" s="48"/>
      <c r="Y661" s="48"/>
      <c r="Z661" s="48"/>
    </row>
    <row r="662" spans="1:26" ht="15.75" customHeight="1">
      <c r="A662" s="48"/>
      <c r="B662" s="48"/>
      <c r="C662" s="48"/>
      <c r="D662" s="48"/>
      <c r="E662" s="48"/>
      <c r="F662" s="48"/>
      <c r="G662" s="1942"/>
      <c r="H662" s="1942"/>
      <c r="I662" s="1734"/>
      <c r="J662" s="1969"/>
      <c r="K662" s="48"/>
      <c r="L662" s="48"/>
      <c r="M662" s="48"/>
      <c r="N662" s="48"/>
      <c r="O662" s="48"/>
      <c r="P662" s="48"/>
      <c r="Q662" s="48"/>
      <c r="R662" s="48"/>
      <c r="S662" s="48"/>
      <c r="T662" s="48"/>
      <c r="U662" s="48"/>
      <c r="V662" s="48"/>
      <c r="W662" s="48"/>
      <c r="X662" s="48"/>
      <c r="Y662" s="48"/>
      <c r="Z662" s="48"/>
    </row>
    <row r="663" spans="1:26" ht="15.75" customHeight="1">
      <c r="A663" s="48"/>
      <c r="B663" s="48"/>
      <c r="C663" s="48"/>
      <c r="D663" s="48"/>
      <c r="E663" s="48"/>
      <c r="F663" s="48"/>
      <c r="G663" s="1942"/>
      <c r="H663" s="1942"/>
      <c r="I663" s="1734"/>
      <c r="J663" s="1969"/>
      <c r="K663" s="48"/>
      <c r="L663" s="48"/>
      <c r="M663" s="48"/>
      <c r="N663" s="48"/>
      <c r="O663" s="48"/>
      <c r="P663" s="48"/>
      <c r="Q663" s="48"/>
      <c r="R663" s="48"/>
      <c r="S663" s="48"/>
      <c r="T663" s="48"/>
      <c r="U663" s="48"/>
      <c r="V663" s="48"/>
      <c r="W663" s="48"/>
      <c r="X663" s="48"/>
      <c r="Y663" s="48"/>
      <c r="Z663" s="48"/>
    </row>
    <row r="664" spans="1:26" ht="15.75" customHeight="1">
      <c r="A664" s="48"/>
      <c r="B664" s="48"/>
      <c r="C664" s="48"/>
      <c r="D664" s="48"/>
      <c r="E664" s="48"/>
      <c r="F664" s="48"/>
      <c r="G664" s="1942"/>
      <c r="H664" s="1942"/>
      <c r="I664" s="1734"/>
      <c r="J664" s="1969"/>
      <c r="K664" s="48"/>
      <c r="L664" s="48"/>
      <c r="M664" s="48"/>
      <c r="N664" s="48"/>
      <c r="O664" s="48"/>
      <c r="P664" s="48"/>
      <c r="Q664" s="48"/>
      <c r="R664" s="48"/>
      <c r="S664" s="48"/>
      <c r="T664" s="48"/>
      <c r="U664" s="48"/>
      <c r="V664" s="48"/>
      <c r="W664" s="48"/>
      <c r="X664" s="48"/>
      <c r="Y664" s="48"/>
      <c r="Z664" s="48"/>
    </row>
    <row r="665" spans="1:26" ht="15.75" customHeight="1">
      <c r="A665" s="48"/>
      <c r="B665" s="48"/>
      <c r="C665" s="48"/>
      <c r="D665" s="48"/>
      <c r="E665" s="48"/>
      <c r="F665" s="48"/>
      <c r="G665" s="1942"/>
      <c r="H665" s="1942"/>
      <c r="I665" s="1734"/>
      <c r="J665" s="1969"/>
      <c r="K665" s="48"/>
      <c r="L665" s="48"/>
      <c r="M665" s="48"/>
      <c r="N665" s="48"/>
      <c r="O665" s="48"/>
      <c r="P665" s="48"/>
      <c r="Q665" s="48"/>
      <c r="R665" s="48"/>
      <c r="S665" s="48"/>
      <c r="T665" s="48"/>
      <c r="U665" s="48"/>
      <c r="V665" s="48"/>
      <c r="W665" s="48"/>
      <c r="X665" s="48"/>
      <c r="Y665" s="48"/>
      <c r="Z665" s="48"/>
    </row>
    <row r="666" spans="1:26" ht="15.75" customHeight="1">
      <c r="A666" s="48"/>
      <c r="B666" s="48"/>
      <c r="C666" s="48"/>
      <c r="D666" s="48"/>
      <c r="E666" s="48"/>
      <c r="F666" s="48"/>
      <c r="G666" s="1942"/>
      <c r="H666" s="1942"/>
      <c r="I666" s="1734"/>
      <c r="J666" s="1969"/>
      <c r="K666" s="48"/>
      <c r="L666" s="48"/>
      <c r="M666" s="48"/>
      <c r="N666" s="48"/>
      <c r="O666" s="48"/>
      <c r="P666" s="48"/>
      <c r="Q666" s="48"/>
      <c r="R666" s="48"/>
      <c r="S666" s="48"/>
      <c r="T666" s="48"/>
      <c r="U666" s="48"/>
      <c r="V666" s="48"/>
      <c r="W666" s="48"/>
      <c r="X666" s="48"/>
      <c r="Y666" s="48"/>
      <c r="Z666" s="48"/>
    </row>
    <row r="667" spans="1:26" ht="15.75" customHeight="1">
      <c r="A667" s="48"/>
      <c r="B667" s="48"/>
      <c r="C667" s="48"/>
      <c r="D667" s="48"/>
      <c r="E667" s="48"/>
      <c r="F667" s="48"/>
      <c r="G667" s="1942"/>
      <c r="H667" s="1942"/>
      <c r="I667" s="1734"/>
      <c r="J667" s="1969"/>
      <c r="K667" s="48"/>
      <c r="L667" s="48"/>
      <c r="M667" s="48"/>
      <c r="N667" s="48"/>
      <c r="O667" s="48"/>
      <c r="P667" s="48"/>
      <c r="Q667" s="48"/>
      <c r="R667" s="48"/>
      <c r="S667" s="48"/>
      <c r="T667" s="48"/>
      <c r="U667" s="48"/>
      <c r="V667" s="48"/>
      <c r="W667" s="48"/>
      <c r="X667" s="48"/>
      <c r="Y667" s="48"/>
      <c r="Z667" s="48"/>
    </row>
    <row r="668" spans="1:26" ht="15.75" customHeight="1">
      <c r="A668" s="48"/>
      <c r="B668" s="48"/>
      <c r="C668" s="48"/>
      <c r="D668" s="48"/>
      <c r="E668" s="48"/>
      <c r="F668" s="48"/>
      <c r="G668" s="1942"/>
      <c r="H668" s="1942"/>
      <c r="I668" s="1734"/>
      <c r="J668" s="1969"/>
      <c r="K668" s="48"/>
      <c r="L668" s="48"/>
      <c r="M668" s="48"/>
      <c r="N668" s="48"/>
      <c r="O668" s="48"/>
      <c r="P668" s="48"/>
      <c r="Q668" s="48"/>
      <c r="R668" s="48"/>
      <c r="S668" s="48"/>
      <c r="T668" s="48"/>
      <c r="U668" s="48"/>
      <c r="V668" s="48"/>
      <c r="W668" s="48"/>
      <c r="X668" s="48"/>
      <c r="Y668" s="48"/>
      <c r="Z668" s="48"/>
    </row>
    <row r="669" spans="1:26" ht="15.75" customHeight="1">
      <c r="A669" s="48"/>
      <c r="B669" s="48"/>
      <c r="C669" s="48"/>
      <c r="D669" s="48"/>
      <c r="E669" s="48"/>
      <c r="F669" s="48"/>
      <c r="G669" s="1942"/>
      <c r="H669" s="1942"/>
      <c r="I669" s="1734"/>
      <c r="J669" s="1969"/>
      <c r="K669" s="48"/>
      <c r="L669" s="48"/>
      <c r="M669" s="48"/>
      <c r="N669" s="48"/>
      <c r="O669" s="48"/>
      <c r="P669" s="48"/>
      <c r="Q669" s="48"/>
      <c r="R669" s="48"/>
      <c r="S669" s="48"/>
      <c r="T669" s="48"/>
      <c r="U669" s="48"/>
      <c r="V669" s="48"/>
      <c r="W669" s="48"/>
      <c r="X669" s="48"/>
      <c r="Y669" s="48"/>
      <c r="Z669" s="48"/>
    </row>
    <row r="670" spans="1:26" ht="15.75" customHeight="1">
      <c r="A670" s="48"/>
      <c r="B670" s="48"/>
      <c r="C670" s="48"/>
      <c r="D670" s="48"/>
      <c r="E670" s="48"/>
      <c r="F670" s="48"/>
      <c r="G670" s="1942"/>
      <c r="H670" s="1942"/>
      <c r="I670" s="1734"/>
      <c r="J670" s="1969"/>
      <c r="K670" s="48"/>
      <c r="L670" s="48"/>
      <c r="M670" s="48"/>
      <c r="N670" s="48"/>
      <c r="O670" s="48"/>
      <c r="P670" s="48"/>
      <c r="Q670" s="48"/>
      <c r="R670" s="48"/>
      <c r="S670" s="48"/>
      <c r="T670" s="48"/>
      <c r="U670" s="48"/>
      <c r="V670" s="48"/>
      <c r="W670" s="48"/>
      <c r="X670" s="48"/>
      <c r="Y670" s="48"/>
      <c r="Z670" s="48"/>
    </row>
    <row r="671" spans="1:26" ht="15.75" customHeight="1">
      <c r="A671" s="48"/>
      <c r="B671" s="48"/>
      <c r="C671" s="48"/>
      <c r="D671" s="48"/>
      <c r="E671" s="48"/>
      <c r="F671" s="48"/>
      <c r="G671" s="1942"/>
      <c r="H671" s="1942"/>
      <c r="I671" s="1734"/>
      <c r="J671" s="1969"/>
      <c r="K671" s="48"/>
      <c r="L671" s="48"/>
      <c r="M671" s="48"/>
      <c r="N671" s="48"/>
      <c r="O671" s="48"/>
      <c r="P671" s="48"/>
      <c r="Q671" s="48"/>
      <c r="R671" s="48"/>
      <c r="S671" s="48"/>
      <c r="T671" s="48"/>
      <c r="U671" s="48"/>
      <c r="V671" s="48"/>
      <c r="W671" s="48"/>
      <c r="X671" s="48"/>
      <c r="Y671" s="48"/>
      <c r="Z671" s="48"/>
    </row>
    <row r="672" spans="1:26" ht="15.75" customHeight="1">
      <c r="A672" s="48"/>
      <c r="B672" s="48"/>
      <c r="C672" s="48"/>
      <c r="D672" s="48"/>
      <c r="E672" s="48"/>
      <c r="F672" s="48"/>
      <c r="G672" s="1942"/>
      <c r="H672" s="1942"/>
      <c r="I672" s="1734"/>
      <c r="J672" s="1969"/>
      <c r="K672" s="48"/>
      <c r="L672" s="48"/>
      <c r="M672" s="48"/>
      <c r="N672" s="48"/>
      <c r="O672" s="48"/>
      <c r="P672" s="48"/>
      <c r="Q672" s="48"/>
      <c r="R672" s="48"/>
      <c r="S672" s="48"/>
      <c r="T672" s="48"/>
      <c r="U672" s="48"/>
      <c r="V672" s="48"/>
      <c r="W672" s="48"/>
      <c r="X672" s="48"/>
      <c r="Y672" s="48"/>
      <c r="Z672" s="48"/>
    </row>
    <row r="673" spans="1:26" ht="15.75" customHeight="1">
      <c r="A673" s="48"/>
      <c r="B673" s="48"/>
      <c r="C673" s="48"/>
      <c r="D673" s="48"/>
      <c r="E673" s="48"/>
      <c r="F673" s="48"/>
      <c r="G673" s="1942"/>
      <c r="H673" s="1942"/>
      <c r="I673" s="1734"/>
      <c r="J673" s="1969"/>
      <c r="K673" s="48"/>
      <c r="L673" s="48"/>
      <c r="M673" s="48"/>
      <c r="N673" s="48"/>
      <c r="O673" s="48"/>
      <c r="P673" s="48"/>
      <c r="Q673" s="48"/>
      <c r="R673" s="48"/>
      <c r="S673" s="48"/>
      <c r="T673" s="48"/>
      <c r="U673" s="48"/>
      <c r="V673" s="48"/>
      <c r="W673" s="48"/>
      <c r="X673" s="48"/>
      <c r="Y673" s="48"/>
      <c r="Z673" s="48"/>
    </row>
    <row r="674" spans="1:26" ht="15.75" customHeight="1">
      <c r="A674" s="48"/>
      <c r="B674" s="48"/>
      <c r="C674" s="48"/>
      <c r="D674" s="48"/>
      <c r="E674" s="48"/>
      <c r="F674" s="48"/>
      <c r="G674" s="1942"/>
      <c r="H674" s="1942"/>
      <c r="I674" s="1734"/>
      <c r="J674" s="1969"/>
      <c r="K674" s="48"/>
      <c r="L674" s="48"/>
      <c r="M674" s="48"/>
      <c r="N674" s="48"/>
      <c r="O674" s="48"/>
      <c r="P674" s="48"/>
      <c r="Q674" s="48"/>
      <c r="R674" s="48"/>
      <c r="S674" s="48"/>
      <c r="T674" s="48"/>
      <c r="U674" s="48"/>
      <c r="V674" s="48"/>
      <c r="W674" s="48"/>
      <c r="X674" s="48"/>
      <c r="Y674" s="48"/>
      <c r="Z674" s="48"/>
    </row>
    <row r="675" spans="1:26" ht="15.75" customHeight="1">
      <c r="A675" s="48"/>
      <c r="B675" s="48"/>
      <c r="C675" s="48"/>
      <c r="D675" s="48"/>
      <c r="E675" s="48"/>
      <c r="F675" s="48"/>
      <c r="G675" s="1942"/>
      <c r="H675" s="1942"/>
      <c r="I675" s="1734"/>
      <c r="J675" s="1969"/>
      <c r="K675" s="48"/>
      <c r="L675" s="48"/>
      <c r="M675" s="48"/>
      <c r="N675" s="48"/>
      <c r="O675" s="48"/>
      <c r="P675" s="48"/>
      <c r="Q675" s="48"/>
      <c r="R675" s="48"/>
      <c r="S675" s="48"/>
      <c r="T675" s="48"/>
      <c r="U675" s="48"/>
      <c r="V675" s="48"/>
      <c r="W675" s="48"/>
      <c r="X675" s="48"/>
      <c r="Y675" s="48"/>
      <c r="Z675" s="48"/>
    </row>
    <row r="676" spans="1:26" ht="15.75" customHeight="1">
      <c r="A676" s="48"/>
      <c r="B676" s="48"/>
      <c r="C676" s="48"/>
      <c r="D676" s="48"/>
      <c r="E676" s="48"/>
      <c r="F676" s="48"/>
      <c r="G676" s="1942"/>
      <c r="H676" s="1942"/>
      <c r="I676" s="1734"/>
      <c r="J676" s="1969"/>
      <c r="K676" s="48"/>
      <c r="L676" s="48"/>
      <c r="M676" s="48"/>
      <c r="N676" s="48"/>
      <c r="O676" s="48"/>
      <c r="P676" s="48"/>
      <c r="Q676" s="48"/>
      <c r="R676" s="48"/>
      <c r="S676" s="48"/>
      <c r="T676" s="48"/>
      <c r="U676" s="48"/>
      <c r="V676" s="48"/>
      <c r="W676" s="48"/>
      <c r="X676" s="48"/>
      <c r="Y676" s="48"/>
      <c r="Z676" s="48"/>
    </row>
    <row r="677" spans="1:26" ht="15.75" customHeight="1">
      <c r="A677" s="48"/>
      <c r="B677" s="48"/>
      <c r="C677" s="48"/>
      <c r="D677" s="48"/>
      <c r="E677" s="48"/>
      <c r="F677" s="48"/>
      <c r="G677" s="1942"/>
      <c r="H677" s="1942"/>
      <c r="I677" s="1734"/>
      <c r="J677" s="1969"/>
      <c r="K677" s="48"/>
      <c r="L677" s="48"/>
      <c r="M677" s="48"/>
      <c r="N677" s="48"/>
      <c r="O677" s="48"/>
      <c r="P677" s="48"/>
      <c r="Q677" s="48"/>
      <c r="R677" s="48"/>
      <c r="S677" s="48"/>
      <c r="T677" s="48"/>
      <c r="U677" s="48"/>
      <c r="V677" s="48"/>
      <c r="W677" s="48"/>
      <c r="X677" s="48"/>
      <c r="Y677" s="48"/>
      <c r="Z677" s="48"/>
    </row>
    <row r="678" spans="1:26" ht="15.75" customHeight="1">
      <c r="A678" s="48"/>
      <c r="B678" s="48"/>
      <c r="C678" s="48"/>
      <c r="D678" s="48"/>
      <c r="E678" s="48"/>
      <c r="F678" s="48"/>
      <c r="G678" s="1942"/>
      <c r="H678" s="1942"/>
      <c r="I678" s="1734"/>
      <c r="J678" s="1969"/>
      <c r="K678" s="48"/>
      <c r="L678" s="48"/>
      <c r="M678" s="48"/>
      <c r="N678" s="48"/>
      <c r="O678" s="48"/>
      <c r="P678" s="48"/>
      <c r="Q678" s="48"/>
      <c r="R678" s="48"/>
      <c r="S678" s="48"/>
      <c r="T678" s="48"/>
      <c r="U678" s="48"/>
      <c r="V678" s="48"/>
      <c r="W678" s="48"/>
      <c r="X678" s="48"/>
      <c r="Y678" s="48"/>
      <c r="Z678" s="48"/>
    </row>
    <row r="679" spans="1:26" ht="15.75" customHeight="1">
      <c r="A679" s="48"/>
      <c r="B679" s="48"/>
      <c r="C679" s="48"/>
      <c r="D679" s="48"/>
      <c r="E679" s="48"/>
      <c r="F679" s="48"/>
      <c r="G679" s="1942"/>
      <c r="H679" s="1942"/>
      <c r="I679" s="1734"/>
      <c r="J679" s="1969"/>
      <c r="K679" s="48"/>
      <c r="L679" s="48"/>
      <c r="M679" s="48"/>
      <c r="N679" s="48"/>
      <c r="O679" s="48"/>
      <c r="P679" s="48"/>
      <c r="Q679" s="48"/>
      <c r="R679" s="48"/>
      <c r="S679" s="48"/>
      <c r="T679" s="48"/>
      <c r="U679" s="48"/>
      <c r="V679" s="48"/>
      <c r="W679" s="48"/>
      <c r="X679" s="48"/>
      <c r="Y679" s="48"/>
      <c r="Z679" s="48"/>
    </row>
    <row r="680" spans="1:26" ht="15.75" customHeight="1">
      <c r="A680" s="48"/>
      <c r="B680" s="48"/>
      <c r="C680" s="48"/>
      <c r="D680" s="48"/>
      <c r="E680" s="48"/>
      <c r="F680" s="48"/>
      <c r="G680" s="1942"/>
      <c r="H680" s="1942"/>
      <c r="I680" s="1734"/>
      <c r="J680" s="1969"/>
      <c r="K680" s="48"/>
      <c r="L680" s="48"/>
      <c r="M680" s="48"/>
      <c r="N680" s="48"/>
      <c r="O680" s="48"/>
      <c r="P680" s="48"/>
      <c r="Q680" s="48"/>
      <c r="R680" s="48"/>
      <c r="S680" s="48"/>
      <c r="T680" s="48"/>
      <c r="U680" s="48"/>
      <c r="V680" s="48"/>
      <c r="W680" s="48"/>
      <c r="X680" s="48"/>
      <c r="Y680" s="48"/>
      <c r="Z680" s="48"/>
    </row>
    <row r="681" spans="1:26" ht="15.75" customHeight="1">
      <c r="A681" s="48"/>
      <c r="B681" s="48"/>
      <c r="C681" s="48"/>
      <c r="D681" s="48"/>
      <c r="E681" s="48"/>
      <c r="F681" s="48"/>
      <c r="G681" s="1942"/>
      <c r="H681" s="1942"/>
      <c r="I681" s="1734"/>
      <c r="J681" s="1969"/>
      <c r="K681" s="48"/>
      <c r="L681" s="48"/>
      <c r="M681" s="48"/>
      <c r="N681" s="48"/>
      <c r="O681" s="48"/>
      <c r="P681" s="48"/>
      <c r="Q681" s="48"/>
      <c r="R681" s="48"/>
      <c r="S681" s="48"/>
      <c r="T681" s="48"/>
      <c r="U681" s="48"/>
      <c r="V681" s="48"/>
      <c r="W681" s="48"/>
      <c r="X681" s="48"/>
      <c r="Y681" s="48"/>
      <c r="Z681" s="48"/>
    </row>
    <row r="682" spans="1:26" ht="15.75" customHeight="1">
      <c r="A682" s="48"/>
      <c r="B682" s="48"/>
      <c r="C682" s="48"/>
      <c r="D682" s="48"/>
      <c r="E682" s="48"/>
      <c r="F682" s="48"/>
      <c r="G682" s="1942"/>
      <c r="H682" s="1942"/>
      <c r="I682" s="1734"/>
      <c r="J682" s="1969"/>
      <c r="K682" s="48"/>
      <c r="L682" s="48"/>
      <c r="M682" s="48"/>
      <c r="N682" s="48"/>
      <c r="O682" s="48"/>
      <c r="P682" s="48"/>
      <c r="Q682" s="48"/>
      <c r="R682" s="48"/>
      <c r="S682" s="48"/>
      <c r="T682" s="48"/>
      <c r="U682" s="48"/>
      <c r="V682" s="48"/>
      <c r="W682" s="48"/>
      <c r="X682" s="48"/>
      <c r="Y682" s="48"/>
      <c r="Z682" s="48"/>
    </row>
    <row r="683" spans="1:26" ht="15.75" customHeight="1">
      <c r="A683" s="48"/>
      <c r="B683" s="48"/>
      <c r="C683" s="48"/>
      <c r="D683" s="48"/>
      <c r="E683" s="48"/>
      <c r="F683" s="48"/>
      <c r="G683" s="1942"/>
      <c r="H683" s="1942"/>
      <c r="I683" s="1734"/>
      <c r="J683" s="1969"/>
      <c r="K683" s="48"/>
      <c r="L683" s="48"/>
      <c r="M683" s="48"/>
      <c r="N683" s="48"/>
      <c r="O683" s="48"/>
      <c r="P683" s="48"/>
      <c r="Q683" s="48"/>
      <c r="R683" s="48"/>
      <c r="S683" s="48"/>
      <c r="T683" s="48"/>
      <c r="U683" s="48"/>
      <c r="V683" s="48"/>
      <c r="W683" s="48"/>
      <c r="X683" s="48"/>
      <c r="Y683" s="48"/>
      <c r="Z683" s="48"/>
    </row>
    <row r="684" spans="1:26" ht="15.75" customHeight="1">
      <c r="A684" s="48"/>
      <c r="B684" s="48"/>
      <c r="C684" s="48"/>
      <c r="D684" s="48"/>
      <c r="E684" s="48"/>
      <c r="F684" s="48"/>
      <c r="G684" s="1942"/>
      <c r="H684" s="1942"/>
      <c r="I684" s="1734"/>
      <c r="J684" s="1969"/>
      <c r="K684" s="48"/>
      <c r="L684" s="48"/>
      <c r="M684" s="48"/>
      <c r="N684" s="48"/>
      <c r="O684" s="48"/>
      <c r="P684" s="48"/>
      <c r="Q684" s="48"/>
      <c r="R684" s="48"/>
      <c r="S684" s="48"/>
      <c r="T684" s="48"/>
      <c r="U684" s="48"/>
      <c r="V684" s="48"/>
      <c r="W684" s="48"/>
      <c r="X684" s="48"/>
      <c r="Y684" s="48"/>
      <c r="Z684" s="48"/>
    </row>
    <row r="685" spans="1:26" ht="15.75" customHeight="1">
      <c r="A685" s="48"/>
      <c r="B685" s="48"/>
      <c r="C685" s="48"/>
      <c r="D685" s="48"/>
      <c r="E685" s="48"/>
      <c r="F685" s="48"/>
      <c r="G685" s="1942"/>
      <c r="H685" s="1942"/>
      <c r="I685" s="1734"/>
      <c r="J685" s="1969"/>
      <c r="K685" s="48"/>
      <c r="L685" s="48"/>
      <c r="M685" s="48"/>
      <c r="N685" s="48"/>
      <c r="O685" s="48"/>
      <c r="P685" s="48"/>
      <c r="Q685" s="48"/>
      <c r="R685" s="48"/>
      <c r="S685" s="48"/>
      <c r="T685" s="48"/>
      <c r="U685" s="48"/>
      <c r="V685" s="48"/>
      <c r="W685" s="48"/>
      <c r="X685" s="48"/>
      <c r="Y685" s="48"/>
      <c r="Z685" s="48"/>
    </row>
    <row r="686" spans="1:26" ht="15.75" customHeight="1">
      <c r="A686" s="48"/>
      <c r="B686" s="48"/>
      <c r="C686" s="48"/>
      <c r="D686" s="48"/>
      <c r="E686" s="48"/>
      <c r="F686" s="48"/>
      <c r="G686" s="1942"/>
      <c r="H686" s="1942"/>
      <c r="I686" s="1734"/>
      <c r="J686" s="1969"/>
      <c r="K686" s="48"/>
      <c r="L686" s="48"/>
      <c r="M686" s="48"/>
      <c r="N686" s="48"/>
      <c r="O686" s="48"/>
      <c r="P686" s="48"/>
      <c r="Q686" s="48"/>
      <c r="R686" s="48"/>
      <c r="S686" s="48"/>
      <c r="T686" s="48"/>
      <c r="U686" s="48"/>
      <c r="V686" s="48"/>
      <c r="W686" s="48"/>
      <c r="X686" s="48"/>
      <c r="Y686" s="48"/>
      <c r="Z686" s="48"/>
    </row>
    <row r="687" spans="1:26" ht="15.75" customHeight="1">
      <c r="A687" s="48"/>
      <c r="B687" s="48"/>
      <c r="C687" s="48"/>
      <c r="D687" s="48"/>
      <c r="E687" s="48"/>
      <c r="F687" s="48"/>
      <c r="G687" s="1942"/>
      <c r="H687" s="1942"/>
      <c r="I687" s="1734"/>
      <c r="J687" s="1969"/>
      <c r="K687" s="48"/>
      <c r="L687" s="48"/>
      <c r="M687" s="48"/>
      <c r="N687" s="48"/>
      <c r="O687" s="48"/>
      <c r="P687" s="48"/>
      <c r="Q687" s="48"/>
      <c r="R687" s="48"/>
      <c r="S687" s="48"/>
      <c r="T687" s="48"/>
      <c r="U687" s="48"/>
      <c r="V687" s="48"/>
      <c r="W687" s="48"/>
      <c r="X687" s="48"/>
      <c r="Y687" s="48"/>
      <c r="Z687" s="48"/>
    </row>
    <row r="688" spans="1:26" ht="15.75" customHeight="1">
      <c r="A688" s="48"/>
      <c r="B688" s="48"/>
      <c r="C688" s="48"/>
      <c r="D688" s="48"/>
      <c r="E688" s="48"/>
      <c r="F688" s="48"/>
      <c r="G688" s="1942"/>
      <c r="H688" s="1942"/>
      <c r="I688" s="1734"/>
      <c r="J688" s="1969"/>
      <c r="K688" s="48"/>
      <c r="L688" s="48"/>
      <c r="M688" s="48"/>
      <c r="N688" s="48"/>
      <c r="O688" s="48"/>
      <c r="P688" s="48"/>
      <c r="Q688" s="48"/>
      <c r="R688" s="48"/>
      <c r="S688" s="48"/>
      <c r="T688" s="48"/>
      <c r="U688" s="48"/>
      <c r="V688" s="48"/>
      <c r="W688" s="48"/>
      <c r="X688" s="48"/>
      <c r="Y688" s="48"/>
      <c r="Z688" s="48"/>
    </row>
    <row r="689" spans="1:26" ht="15.75" customHeight="1">
      <c r="A689" s="48"/>
      <c r="B689" s="48"/>
      <c r="C689" s="48"/>
      <c r="D689" s="48"/>
      <c r="E689" s="48"/>
      <c r="F689" s="48"/>
      <c r="G689" s="1942"/>
      <c r="H689" s="1942"/>
      <c r="I689" s="1734"/>
      <c r="J689" s="1969"/>
      <c r="K689" s="48"/>
      <c r="L689" s="48"/>
      <c r="M689" s="48"/>
      <c r="N689" s="48"/>
      <c r="O689" s="48"/>
      <c r="P689" s="48"/>
      <c r="Q689" s="48"/>
      <c r="R689" s="48"/>
      <c r="S689" s="48"/>
      <c r="T689" s="48"/>
      <c r="U689" s="48"/>
      <c r="V689" s="48"/>
      <c r="W689" s="48"/>
      <c r="X689" s="48"/>
      <c r="Y689" s="48"/>
      <c r="Z689" s="48"/>
    </row>
    <row r="690" spans="1:26" ht="15.75" customHeight="1">
      <c r="A690" s="48"/>
      <c r="B690" s="48"/>
      <c r="C690" s="48"/>
      <c r="D690" s="48"/>
      <c r="E690" s="48"/>
      <c r="F690" s="48"/>
      <c r="G690" s="1942"/>
      <c r="H690" s="1942"/>
      <c r="I690" s="1734"/>
      <c r="J690" s="1969"/>
      <c r="K690" s="48"/>
      <c r="L690" s="48"/>
      <c r="M690" s="48"/>
      <c r="N690" s="48"/>
      <c r="O690" s="48"/>
      <c r="P690" s="48"/>
      <c r="Q690" s="48"/>
      <c r="R690" s="48"/>
      <c r="S690" s="48"/>
      <c r="T690" s="48"/>
      <c r="U690" s="48"/>
      <c r="V690" s="48"/>
      <c r="W690" s="48"/>
      <c r="X690" s="48"/>
      <c r="Y690" s="48"/>
      <c r="Z690" s="48"/>
    </row>
    <row r="691" spans="1:26" ht="15.75" customHeight="1">
      <c r="A691" s="48"/>
      <c r="B691" s="48"/>
      <c r="C691" s="48"/>
      <c r="D691" s="48"/>
      <c r="E691" s="48"/>
      <c r="F691" s="48"/>
      <c r="G691" s="1942"/>
      <c r="H691" s="1942"/>
      <c r="I691" s="1734"/>
      <c r="J691" s="1969"/>
      <c r="K691" s="48"/>
      <c r="L691" s="48"/>
      <c r="M691" s="48"/>
      <c r="N691" s="48"/>
      <c r="O691" s="48"/>
      <c r="P691" s="48"/>
      <c r="Q691" s="48"/>
      <c r="R691" s="48"/>
      <c r="S691" s="48"/>
      <c r="T691" s="48"/>
      <c r="U691" s="48"/>
      <c r="V691" s="48"/>
      <c r="W691" s="48"/>
      <c r="X691" s="48"/>
      <c r="Y691" s="48"/>
      <c r="Z691" s="48"/>
    </row>
    <row r="692" spans="1:26" ht="15.75" customHeight="1">
      <c r="A692" s="48"/>
      <c r="B692" s="48"/>
      <c r="C692" s="48"/>
      <c r="D692" s="48"/>
      <c r="E692" s="48"/>
      <c r="F692" s="48"/>
      <c r="G692" s="1942"/>
      <c r="H692" s="1942"/>
      <c r="I692" s="1734"/>
      <c r="J692" s="1969"/>
      <c r="K692" s="48"/>
      <c r="L692" s="48"/>
      <c r="M692" s="48"/>
      <c r="N692" s="48"/>
      <c r="O692" s="48"/>
      <c r="P692" s="48"/>
      <c r="Q692" s="48"/>
      <c r="R692" s="48"/>
      <c r="S692" s="48"/>
      <c r="T692" s="48"/>
      <c r="U692" s="48"/>
      <c r="V692" s="48"/>
      <c r="W692" s="48"/>
      <c r="X692" s="48"/>
      <c r="Y692" s="48"/>
      <c r="Z692" s="48"/>
    </row>
    <row r="693" spans="1:26" ht="15.75" customHeight="1">
      <c r="A693" s="48"/>
      <c r="B693" s="48"/>
      <c r="C693" s="48"/>
      <c r="D693" s="48"/>
      <c r="E693" s="48"/>
      <c r="F693" s="48"/>
      <c r="G693" s="1942"/>
      <c r="H693" s="1942"/>
      <c r="I693" s="1734"/>
      <c r="J693" s="1969"/>
      <c r="K693" s="48"/>
      <c r="L693" s="48"/>
      <c r="M693" s="48"/>
      <c r="N693" s="48"/>
      <c r="O693" s="48"/>
      <c r="P693" s="48"/>
      <c r="Q693" s="48"/>
      <c r="R693" s="48"/>
      <c r="S693" s="48"/>
      <c r="T693" s="48"/>
      <c r="U693" s="48"/>
      <c r="V693" s="48"/>
      <c r="W693" s="48"/>
      <c r="X693" s="48"/>
      <c r="Y693" s="48"/>
      <c r="Z693" s="48"/>
    </row>
    <row r="694" spans="1:26" ht="15.75" customHeight="1">
      <c r="A694" s="48"/>
      <c r="B694" s="48"/>
      <c r="C694" s="48"/>
      <c r="D694" s="48"/>
      <c r="E694" s="48"/>
      <c r="F694" s="48"/>
      <c r="G694" s="1942"/>
      <c r="H694" s="1942"/>
      <c r="I694" s="1734"/>
      <c r="J694" s="1969"/>
      <c r="K694" s="48"/>
      <c r="L694" s="48"/>
      <c r="M694" s="48"/>
      <c r="N694" s="48"/>
      <c r="O694" s="48"/>
      <c r="P694" s="48"/>
      <c r="Q694" s="48"/>
      <c r="R694" s="48"/>
      <c r="S694" s="48"/>
      <c r="T694" s="48"/>
      <c r="U694" s="48"/>
      <c r="V694" s="48"/>
      <c r="W694" s="48"/>
      <c r="X694" s="48"/>
      <c r="Y694" s="48"/>
      <c r="Z694" s="48"/>
    </row>
    <row r="695" spans="1:26" ht="15.75" customHeight="1">
      <c r="A695" s="48"/>
      <c r="B695" s="48"/>
      <c r="C695" s="48"/>
      <c r="D695" s="48"/>
      <c r="E695" s="48"/>
      <c r="F695" s="48"/>
      <c r="G695" s="1942"/>
      <c r="H695" s="1942"/>
      <c r="I695" s="1734"/>
      <c r="J695" s="1969"/>
      <c r="K695" s="48"/>
      <c r="L695" s="48"/>
      <c r="M695" s="48"/>
      <c r="N695" s="48"/>
      <c r="O695" s="48"/>
      <c r="P695" s="48"/>
      <c r="Q695" s="48"/>
      <c r="R695" s="48"/>
      <c r="S695" s="48"/>
      <c r="T695" s="48"/>
      <c r="U695" s="48"/>
      <c r="V695" s="48"/>
      <c r="W695" s="48"/>
      <c r="X695" s="48"/>
      <c r="Y695" s="48"/>
      <c r="Z695" s="48"/>
    </row>
    <row r="696" spans="1:26" ht="15.75" customHeight="1">
      <c r="A696" s="48"/>
      <c r="B696" s="48"/>
      <c r="C696" s="48"/>
      <c r="D696" s="48"/>
      <c r="E696" s="48"/>
      <c r="F696" s="48"/>
      <c r="G696" s="1942"/>
      <c r="H696" s="1942"/>
      <c r="I696" s="1734"/>
      <c r="J696" s="1969"/>
      <c r="K696" s="48"/>
      <c r="L696" s="48"/>
      <c r="M696" s="48"/>
      <c r="N696" s="48"/>
      <c r="O696" s="48"/>
      <c r="P696" s="48"/>
      <c r="Q696" s="48"/>
      <c r="R696" s="48"/>
      <c r="S696" s="48"/>
      <c r="T696" s="48"/>
      <c r="U696" s="48"/>
      <c r="V696" s="48"/>
      <c r="W696" s="48"/>
      <c r="X696" s="48"/>
      <c r="Y696" s="48"/>
      <c r="Z696" s="48"/>
    </row>
    <row r="697" spans="1:26" ht="15.75" customHeight="1">
      <c r="A697" s="48"/>
      <c r="B697" s="48"/>
      <c r="C697" s="48"/>
      <c r="D697" s="48"/>
      <c r="E697" s="48"/>
      <c r="F697" s="48"/>
      <c r="G697" s="1942"/>
      <c r="H697" s="1942"/>
      <c r="I697" s="1734"/>
      <c r="J697" s="1969"/>
      <c r="K697" s="48"/>
      <c r="L697" s="48"/>
      <c r="M697" s="48"/>
      <c r="N697" s="48"/>
      <c r="O697" s="48"/>
      <c r="P697" s="48"/>
      <c r="Q697" s="48"/>
      <c r="R697" s="48"/>
      <c r="S697" s="48"/>
      <c r="T697" s="48"/>
      <c r="U697" s="48"/>
      <c r="V697" s="48"/>
      <c r="W697" s="48"/>
      <c r="X697" s="48"/>
      <c r="Y697" s="48"/>
      <c r="Z697" s="48"/>
    </row>
    <row r="698" spans="1:26" ht="15.75" customHeight="1">
      <c r="A698" s="48"/>
      <c r="B698" s="48"/>
      <c r="C698" s="48"/>
      <c r="D698" s="48"/>
      <c r="E698" s="48"/>
      <c r="F698" s="48"/>
      <c r="G698" s="1942"/>
      <c r="H698" s="1942"/>
      <c r="I698" s="1734"/>
      <c r="J698" s="1969"/>
      <c r="K698" s="48"/>
      <c r="L698" s="48"/>
      <c r="M698" s="48"/>
      <c r="N698" s="48"/>
      <c r="O698" s="48"/>
      <c r="P698" s="48"/>
      <c r="Q698" s="48"/>
      <c r="R698" s="48"/>
      <c r="S698" s="48"/>
      <c r="T698" s="48"/>
      <c r="U698" s="48"/>
      <c r="V698" s="48"/>
      <c r="W698" s="48"/>
      <c r="X698" s="48"/>
      <c r="Y698" s="48"/>
      <c r="Z698" s="48"/>
    </row>
    <row r="699" spans="1:26" ht="15.75" customHeight="1">
      <c r="A699" s="48"/>
      <c r="B699" s="48"/>
      <c r="C699" s="48"/>
      <c r="D699" s="48"/>
      <c r="E699" s="48"/>
      <c r="F699" s="48"/>
      <c r="G699" s="1942"/>
      <c r="H699" s="1942"/>
      <c r="I699" s="1734"/>
      <c r="J699" s="1969"/>
      <c r="K699" s="48"/>
      <c r="L699" s="48"/>
      <c r="M699" s="48"/>
      <c r="N699" s="48"/>
      <c r="O699" s="48"/>
      <c r="P699" s="48"/>
      <c r="Q699" s="48"/>
      <c r="R699" s="48"/>
      <c r="S699" s="48"/>
      <c r="T699" s="48"/>
      <c r="U699" s="48"/>
      <c r="V699" s="48"/>
      <c r="W699" s="48"/>
      <c r="X699" s="48"/>
      <c r="Y699" s="48"/>
      <c r="Z699" s="48"/>
    </row>
    <row r="700" spans="1:26" ht="15.75" customHeight="1">
      <c r="A700" s="48"/>
      <c r="B700" s="48"/>
      <c r="C700" s="48"/>
      <c r="D700" s="48"/>
      <c r="E700" s="48"/>
      <c r="F700" s="48"/>
      <c r="G700" s="1942"/>
      <c r="H700" s="1942"/>
      <c r="I700" s="1734"/>
      <c r="J700" s="1969"/>
      <c r="K700" s="48"/>
      <c r="L700" s="48"/>
      <c r="M700" s="48"/>
      <c r="N700" s="48"/>
      <c r="O700" s="48"/>
      <c r="P700" s="48"/>
      <c r="Q700" s="48"/>
      <c r="R700" s="48"/>
      <c r="S700" s="48"/>
      <c r="T700" s="48"/>
      <c r="U700" s="48"/>
      <c r="V700" s="48"/>
      <c r="W700" s="48"/>
      <c r="X700" s="48"/>
      <c r="Y700" s="48"/>
      <c r="Z700" s="48"/>
    </row>
    <row r="701" spans="1:26" ht="15.75" customHeight="1">
      <c r="A701" s="48"/>
      <c r="B701" s="48"/>
      <c r="C701" s="48"/>
      <c r="D701" s="48"/>
      <c r="E701" s="48"/>
      <c r="F701" s="48"/>
      <c r="G701" s="1942"/>
      <c r="H701" s="1942"/>
      <c r="I701" s="1734"/>
      <c r="J701" s="1969"/>
      <c r="K701" s="48"/>
      <c r="L701" s="48"/>
      <c r="M701" s="48"/>
      <c r="N701" s="48"/>
      <c r="O701" s="48"/>
      <c r="P701" s="48"/>
      <c r="Q701" s="48"/>
      <c r="R701" s="48"/>
      <c r="S701" s="48"/>
      <c r="T701" s="48"/>
      <c r="U701" s="48"/>
      <c r="V701" s="48"/>
      <c r="W701" s="48"/>
      <c r="X701" s="48"/>
      <c r="Y701" s="48"/>
      <c r="Z701" s="48"/>
    </row>
    <row r="702" spans="1:26" ht="15.75" customHeight="1">
      <c r="A702" s="48"/>
      <c r="B702" s="48"/>
      <c r="C702" s="48"/>
      <c r="D702" s="48"/>
      <c r="E702" s="48"/>
      <c r="F702" s="48"/>
      <c r="G702" s="1942"/>
      <c r="H702" s="1942"/>
      <c r="I702" s="1734"/>
      <c r="J702" s="1969"/>
      <c r="K702" s="48"/>
      <c r="L702" s="48"/>
      <c r="M702" s="48"/>
      <c r="N702" s="48"/>
      <c r="O702" s="48"/>
      <c r="P702" s="48"/>
      <c r="Q702" s="48"/>
      <c r="R702" s="48"/>
      <c r="S702" s="48"/>
      <c r="T702" s="48"/>
      <c r="U702" s="48"/>
      <c r="V702" s="48"/>
      <c r="W702" s="48"/>
      <c r="X702" s="48"/>
      <c r="Y702" s="48"/>
      <c r="Z702" s="48"/>
    </row>
    <row r="703" spans="1:26" ht="15.75" customHeight="1">
      <c r="A703" s="48"/>
      <c r="B703" s="48"/>
      <c r="C703" s="48"/>
      <c r="D703" s="48"/>
      <c r="E703" s="48"/>
      <c r="F703" s="48"/>
      <c r="G703" s="1942"/>
      <c r="H703" s="1942"/>
      <c r="I703" s="1734"/>
      <c r="J703" s="1969"/>
      <c r="K703" s="48"/>
      <c r="L703" s="48"/>
      <c r="M703" s="48"/>
      <c r="N703" s="48"/>
      <c r="O703" s="48"/>
      <c r="P703" s="48"/>
      <c r="Q703" s="48"/>
      <c r="R703" s="48"/>
      <c r="S703" s="48"/>
      <c r="T703" s="48"/>
      <c r="U703" s="48"/>
      <c r="V703" s="48"/>
      <c r="W703" s="48"/>
      <c r="X703" s="48"/>
      <c r="Y703" s="48"/>
      <c r="Z703" s="48"/>
    </row>
    <row r="704" spans="1:26" ht="15.75" customHeight="1">
      <c r="A704" s="48"/>
      <c r="B704" s="48"/>
      <c r="C704" s="48"/>
      <c r="D704" s="48"/>
      <c r="E704" s="48"/>
      <c r="F704" s="48"/>
      <c r="G704" s="1942"/>
      <c r="H704" s="1942"/>
      <c r="I704" s="1734"/>
      <c r="J704" s="1969"/>
      <c r="K704" s="48"/>
      <c r="L704" s="48"/>
      <c r="M704" s="48"/>
      <c r="N704" s="48"/>
      <c r="O704" s="48"/>
      <c r="P704" s="48"/>
      <c r="Q704" s="48"/>
      <c r="R704" s="48"/>
      <c r="S704" s="48"/>
      <c r="T704" s="48"/>
      <c r="U704" s="48"/>
      <c r="V704" s="48"/>
      <c r="W704" s="48"/>
      <c r="X704" s="48"/>
      <c r="Y704" s="48"/>
      <c r="Z704" s="48"/>
    </row>
    <row r="705" spans="1:26" ht="15.75" customHeight="1">
      <c r="A705" s="48"/>
      <c r="B705" s="48"/>
      <c r="C705" s="48"/>
      <c r="D705" s="48"/>
      <c r="E705" s="48"/>
      <c r="F705" s="48"/>
      <c r="G705" s="1942"/>
      <c r="H705" s="1942"/>
      <c r="I705" s="1734"/>
      <c r="J705" s="1969"/>
      <c r="K705" s="48"/>
      <c r="L705" s="48"/>
      <c r="M705" s="48"/>
      <c r="N705" s="48"/>
      <c r="O705" s="48"/>
      <c r="P705" s="48"/>
      <c r="Q705" s="48"/>
      <c r="R705" s="48"/>
      <c r="S705" s="48"/>
      <c r="T705" s="48"/>
      <c r="U705" s="48"/>
      <c r="V705" s="48"/>
      <c r="W705" s="48"/>
      <c r="X705" s="48"/>
      <c r="Y705" s="48"/>
      <c r="Z705" s="48"/>
    </row>
    <row r="706" spans="1:26" ht="15.75" customHeight="1">
      <c r="A706" s="48"/>
      <c r="B706" s="48"/>
      <c r="C706" s="48"/>
      <c r="D706" s="48"/>
      <c r="E706" s="48"/>
      <c r="F706" s="48"/>
      <c r="G706" s="1942"/>
      <c r="H706" s="1942"/>
      <c r="I706" s="1734"/>
      <c r="J706" s="1969"/>
      <c r="K706" s="48"/>
      <c r="L706" s="48"/>
      <c r="M706" s="48"/>
      <c r="N706" s="48"/>
      <c r="O706" s="48"/>
      <c r="P706" s="48"/>
      <c r="Q706" s="48"/>
      <c r="R706" s="48"/>
      <c r="S706" s="48"/>
      <c r="T706" s="48"/>
      <c r="U706" s="48"/>
      <c r="V706" s="48"/>
      <c r="W706" s="48"/>
      <c r="X706" s="48"/>
      <c r="Y706" s="48"/>
      <c r="Z706" s="48"/>
    </row>
    <row r="707" spans="1:26" ht="15.75" customHeight="1">
      <c r="A707" s="48"/>
      <c r="B707" s="48"/>
      <c r="C707" s="48"/>
      <c r="D707" s="48"/>
      <c r="E707" s="48"/>
      <c r="F707" s="48"/>
      <c r="G707" s="1942"/>
      <c r="H707" s="1942"/>
      <c r="I707" s="1734"/>
      <c r="J707" s="1969"/>
      <c r="K707" s="48"/>
      <c r="L707" s="48"/>
      <c r="M707" s="48"/>
      <c r="N707" s="48"/>
      <c r="O707" s="48"/>
      <c r="P707" s="48"/>
      <c r="Q707" s="48"/>
      <c r="R707" s="48"/>
      <c r="S707" s="48"/>
      <c r="T707" s="48"/>
      <c r="U707" s="48"/>
      <c r="V707" s="48"/>
      <c r="W707" s="48"/>
      <c r="X707" s="48"/>
      <c r="Y707" s="48"/>
      <c r="Z707" s="48"/>
    </row>
    <row r="708" spans="1:26" ht="15.75" customHeight="1">
      <c r="A708" s="48"/>
      <c r="B708" s="48"/>
      <c r="C708" s="48"/>
      <c r="D708" s="48"/>
      <c r="E708" s="48"/>
      <c r="F708" s="48"/>
      <c r="G708" s="1942"/>
      <c r="H708" s="1942"/>
      <c r="I708" s="1734"/>
      <c r="J708" s="1969"/>
      <c r="K708" s="48"/>
      <c r="L708" s="48"/>
      <c r="M708" s="48"/>
      <c r="N708" s="48"/>
      <c r="O708" s="48"/>
      <c r="P708" s="48"/>
      <c r="Q708" s="48"/>
      <c r="R708" s="48"/>
      <c r="S708" s="48"/>
      <c r="T708" s="48"/>
      <c r="U708" s="48"/>
      <c r="V708" s="48"/>
      <c r="W708" s="48"/>
      <c r="X708" s="48"/>
      <c r="Y708" s="48"/>
      <c r="Z708" s="48"/>
    </row>
    <row r="709" spans="1:26" ht="15.75" customHeight="1">
      <c r="A709" s="48"/>
      <c r="B709" s="48"/>
      <c r="C709" s="48"/>
      <c r="D709" s="48"/>
      <c r="E709" s="48"/>
      <c r="F709" s="48"/>
      <c r="G709" s="1942"/>
      <c r="H709" s="1942"/>
      <c r="I709" s="1734"/>
      <c r="J709" s="1969"/>
      <c r="K709" s="48"/>
      <c r="L709" s="48"/>
      <c r="M709" s="48"/>
      <c r="N709" s="48"/>
      <c r="O709" s="48"/>
      <c r="P709" s="48"/>
      <c r="Q709" s="48"/>
      <c r="R709" s="48"/>
      <c r="S709" s="48"/>
      <c r="T709" s="48"/>
      <c r="U709" s="48"/>
      <c r="V709" s="48"/>
      <c r="W709" s="48"/>
      <c r="X709" s="48"/>
      <c r="Y709" s="48"/>
      <c r="Z709" s="48"/>
    </row>
    <row r="710" spans="1:26" ht="15.75" customHeight="1">
      <c r="A710" s="48"/>
      <c r="B710" s="48"/>
      <c r="C710" s="48"/>
      <c r="D710" s="48"/>
      <c r="E710" s="48"/>
      <c r="F710" s="48"/>
      <c r="G710" s="1942"/>
      <c r="H710" s="1942"/>
      <c r="I710" s="1734"/>
      <c r="J710" s="1969"/>
      <c r="K710" s="48"/>
      <c r="L710" s="48"/>
      <c r="M710" s="48"/>
      <c r="N710" s="48"/>
      <c r="O710" s="48"/>
      <c r="P710" s="48"/>
      <c r="Q710" s="48"/>
      <c r="R710" s="48"/>
      <c r="S710" s="48"/>
      <c r="T710" s="48"/>
      <c r="U710" s="48"/>
      <c r="V710" s="48"/>
      <c r="W710" s="48"/>
      <c r="X710" s="48"/>
      <c r="Y710" s="48"/>
      <c r="Z710" s="48"/>
    </row>
    <row r="711" spans="1:26" ht="15.75" customHeight="1">
      <c r="A711" s="48"/>
      <c r="B711" s="48"/>
      <c r="C711" s="48"/>
      <c r="D711" s="48"/>
      <c r="E711" s="48"/>
      <c r="F711" s="48"/>
      <c r="G711" s="1942"/>
      <c r="H711" s="1942"/>
      <c r="I711" s="1734"/>
      <c r="J711" s="1969"/>
      <c r="K711" s="48"/>
      <c r="L711" s="48"/>
      <c r="M711" s="48"/>
      <c r="N711" s="48"/>
      <c r="O711" s="48"/>
      <c r="P711" s="48"/>
      <c r="Q711" s="48"/>
      <c r="R711" s="48"/>
      <c r="S711" s="48"/>
      <c r="T711" s="48"/>
      <c r="U711" s="48"/>
      <c r="V711" s="48"/>
      <c r="W711" s="48"/>
      <c r="X711" s="48"/>
      <c r="Y711" s="48"/>
      <c r="Z711" s="48"/>
    </row>
    <row r="712" spans="1:26" ht="15.75" customHeight="1">
      <c r="A712" s="48"/>
      <c r="B712" s="48"/>
      <c r="C712" s="48"/>
      <c r="D712" s="48"/>
      <c r="E712" s="48"/>
      <c r="F712" s="48"/>
      <c r="G712" s="1942"/>
      <c r="H712" s="1942"/>
      <c r="I712" s="1734"/>
      <c r="J712" s="1969"/>
      <c r="K712" s="48"/>
      <c r="L712" s="48"/>
      <c r="M712" s="48"/>
      <c r="N712" s="48"/>
      <c r="O712" s="48"/>
      <c r="P712" s="48"/>
      <c r="Q712" s="48"/>
      <c r="R712" s="48"/>
      <c r="S712" s="48"/>
      <c r="T712" s="48"/>
      <c r="U712" s="48"/>
      <c r="V712" s="48"/>
      <c r="W712" s="48"/>
      <c r="X712" s="48"/>
      <c r="Y712" s="48"/>
      <c r="Z712" s="48"/>
    </row>
    <row r="713" spans="1:26" ht="15.75" customHeight="1">
      <c r="A713" s="48"/>
      <c r="B713" s="48"/>
      <c r="C713" s="48"/>
      <c r="D713" s="48"/>
      <c r="E713" s="48"/>
      <c r="F713" s="48"/>
      <c r="G713" s="1942"/>
      <c r="H713" s="1942"/>
      <c r="I713" s="1734"/>
      <c r="J713" s="1969"/>
      <c r="K713" s="48"/>
      <c r="L713" s="48"/>
      <c r="M713" s="48"/>
      <c r="N713" s="48"/>
      <c r="O713" s="48"/>
      <c r="P713" s="48"/>
      <c r="Q713" s="48"/>
      <c r="R713" s="48"/>
      <c r="S713" s="48"/>
      <c r="T713" s="48"/>
      <c r="U713" s="48"/>
      <c r="V713" s="48"/>
      <c r="W713" s="48"/>
      <c r="X713" s="48"/>
      <c r="Y713" s="48"/>
      <c r="Z713" s="48"/>
    </row>
    <row r="714" spans="1:26" ht="15.75" customHeight="1">
      <c r="A714" s="48"/>
      <c r="B714" s="48"/>
      <c r="C714" s="48"/>
      <c r="D714" s="48"/>
      <c r="E714" s="48"/>
      <c r="F714" s="48"/>
      <c r="G714" s="1942"/>
      <c r="H714" s="1942"/>
      <c r="I714" s="1734"/>
      <c r="J714" s="1969"/>
      <c r="K714" s="48"/>
      <c r="L714" s="48"/>
      <c r="M714" s="48"/>
      <c r="N714" s="48"/>
      <c r="O714" s="48"/>
      <c r="P714" s="48"/>
      <c r="Q714" s="48"/>
      <c r="R714" s="48"/>
      <c r="S714" s="48"/>
      <c r="T714" s="48"/>
      <c r="U714" s="48"/>
      <c r="V714" s="48"/>
      <c r="W714" s="48"/>
      <c r="X714" s="48"/>
      <c r="Y714" s="48"/>
      <c r="Z714" s="48"/>
    </row>
    <row r="715" spans="1:26" ht="15.75" customHeight="1">
      <c r="A715" s="48"/>
      <c r="B715" s="48"/>
      <c r="C715" s="48"/>
      <c r="D715" s="48"/>
      <c r="E715" s="48"/>
      <c r="F715" s="48"/>
      <c r="G715" s="1942"/>
      <c r="H715" s="1942"/>
      <c r="I715" s="1734"/>
      <c r="J715" s="1969"/>
      <c r="K715" s="48"/>
      <c r="L715" s="48"/>
      <c r="M715" s="48"/>
      <c r="N715" s="48"/>
      <c r="O715" s="48"/>
      <c r="P715" s="48"/>
      <c r="Q715" s="48"/>
      <c r="R715" s="48"/>
      <c r="S715" s="48"/>
      <c r="T715" s="48"/>
      <c r="U715" s="48"/>
      <c r="V715" s="48"/>
      <c r="W715" s="48"/>
      <c r="X715" s="48"/>
      <c r="Y715" s="48"/>
      <c r="Z715" s="48"/>
    </row>
    <row r="716" spans="1:26" ht="15.75" customHeight="1">
      <c r="A716" s="48"/>
      <c r="B716" s="48"/>
      <c r="C716" s="48"/>
      <c r="D716" s="48"/>
      <c r="E716" s="48"/>
      <c r="F716" s="48"/>
      <c r="G716" s="1942"/>
      <c r="H716" s="1942"/>
      <c r="I716" s="1734"/>
      <c r="J716" s="1969"/>
      <c r="K716" s="48"/>
      <c r="L716" s="48"/>
      <c r="M716" s="48"/>
      <c r="N716" s="48"/>
      <c r="O716" s="48"/>
      <c r="P716" s="48"/>
      <c r="Q716" s="48"/>
      <c r="R716" s="48"/>
      <c r="S716" s="48"/>
      <c r="T716" s="48"/>
      <c r="U716" s="48"/>
      <c r="V716" s="48"/>
      <c r="W716" s="48"/>
      <c r="X716" s="48"/>
      <c r="Y716" s="48"/>
      <c r="Z716" s="48"/>
    </row>
    <row r="717" spans="1:26" ht="15.75" customHeight="1">
      <c r="A717" s="48"/>
      <c r="B717" s="48"/>
      <c r="C717" s="48"/>
      <c r="D717" s="48"/>
      <c r="E717" s="48"/>
      <c r="F717" s="48"/>
      <c r="G717" s="1942"/>
      <c r="H717" s="1942"/>
      <c r="I717" s="1734"/>
      <c r="J717" s="1969"/>
      <c r="K717" s="48"/>
      <c r="L717" s="48"/>
      <c r="M717" s="48"/>
      <c r="N717" s="48"/>
      <c r="O717" s="48"/>
      <c r="P717" s="48"/>
      <c r="Q717" s="48"/>
      <c r="R717" s="48"/>
      <c r="S717" s="48"/>
      <c r="T717" s="48"/>
      <c r="U717" s="48"/>
      <c r="V717" s="48"/>
      <c r="W717" s="48"/>
      <c r="X717" s="48"/>
      <c r="Y717" s="48"/>
      <c r="Z717" s="48"/>
    </row>
    <row r="718" spans="1:26" ht="15.75" customHeight="1">
      <c r="A718" s="48"/>
      <c r="B718" s="48"/>
      <c r="C718" s="48"/>
      <c r="D718" s="48"/>
      <c r="E718" s="48"/>
      <c r="F718" s="48"/>
      <c r="G718" s="1942"/>
      <c r="H718" s="1942"/>
      <c r="I718" s="1734"/>
      <c r="J718" s="1969"/>
      <c r="K718" s="48"/>
      <c r="L718" s="48"/>
      <c r="M718" s="48"/>
      <c r="N718" s="48"/>
      <c r="O718" s="48"/>
      <c r="P718" s="48"/>
      <c r="Q718" s="48"/>
      <c r="R718" s="48"/>
      <c r="S718" s="48"/>
      <c r="T718" s="48"/>
      <c r="U718" s="48"/>
      <c r="V718" s="48"/>
      <c r="W718" s="48"/>
      <c r="X718" s="48"/>
      <c r="Y718" s="48"/>
      <c r="Z718" s="48"/>
    </row>
    <row r="719" spans="1:26" ht="15.75" customHeight="1">
      <c r="A719" s="48"/>
      <c r="B719" s="48"/>
      <c r="C719" s="48"/>
      <c r="D719" s="48"/>
      <c r="E719" s="48"/>
      <c r="F719" s="48"/>
      <c r="G719" s="1942"/>
      <c r="H719" s="1942"/>
      <c r="I719" s="1734"/>
      <c r="J719" s="1969"/>
      <c r="K719" s="48"/>
      <c r="L719" s="48"/>
      <c r="M719" s="48"/>
      <c r="N719" s="48"/>
      <c r="O719" s="48"/>
      <c r="P719" s="48"/>
      <c r="Q719" s="48"/>
      <c r="R719" s="48"/>
      <c r="S719" s="48"/>
      <c r="T719" s="48"/>
      <c r="U719" s="48"/>
      <c r="V719" s="48"/>
      <c r="W719" s="48"/>
      <c r="X719" s="48"/>
      <c r="Y719" s="48"/>
      <c r="Z719" s="48"/>
    </row>
    <row r="720" spans="1:26" ht="15.75" customHeight="1">
      <c r="A720" s="48"/>
      <c r="B720" s="48"/>
      <c r="C720" s="48"/>
      <c r="D720" s="48"/>
      <c r="E720" s="48"/>
      <c r="F720" s="48"/>
      <c r="G720" s="1942"/>
      <c r="H720" s="1942"/>
      <c r="I720" s="1734"/>
      <c r="J720" s="1969"/>
      <c r="K720" s="48"/>
      <c r="L720" s="48"/>
      <c r="M720" s="48"/>
      <c r="N720" s="48"/>
      <c r="O720" s="48"/>
      <c r="P720" s="48"/>
      <c r="Q720" s="48"/>
      <c r="R720" s="48"/>
      <c r="S720" s="48"/>
      <c r="T720" s="48"/>
      <c r="U720" s="48"/>
      <c r="V720" s="48"/>
      <c r="W720" s="48"/>
      <c r="X720" s="48"/>
      <c r="Y720" s="48"/>
      <c r="Z720" s="48"/>
    </row>
    <row r="721" spans="1:26" ht="15.75" customHeight="1">
      <c r="A721" s="48"/>
      <c r="B721" s="48"/>
      <c r="C721" s="48"/>
      <c r="D721" s="48"/>
      <c r="E721" s="48"/>
      <c r="F721" s="48"/>
      <c r="G721" s="1942"/>
      <c r="H721" s="1942"/>
      <c r="I721" s="1734"/>
      <c r="J721" s="1969"/>
      <c r="K721" s="48"/>
      <c r="L721" s="48"/>
      <c r="M721" s="48"/>
      <c r="N721" s="48"/>
      <c r="O721" s="48"/>
      <c r="P721" s="48"/>
      <c r="Q721" s="48"/>
      <c r="R721" s="48"/>
      <c r="S721" s="48"/>
      <c r="T721" s="48"/>
      <c r="U721" s="48"/>
      <c r="V721" s="48"/>
      <c r="W721" s="48"/>
      <c r="X721" s="48"/>
      <c r="Y721" s="48"/>
      <c r="Z721" s="48"/>
    </row>
    <row r="722" spans="1:26" ht="15.75" customHeight="1">
      <c r="A722" s="48"/>
      <c r="B722" s="48"/>
      <c r="C722" s="48"/>
      <c r="D722" s="48"/>
      <c r="E722" s="48"/>
      <c r="F722" s="48"/>
      <c r="G722" s="1942"/>
      <c r="H722" s="1942"/>
      <c r="I722" s="1734"/>
      <c r="J722" s="1969"/>
      <c r="K722" s="48"/>
      <c r="L722" s="48"/>
      <c r="M722" s="48"/>
      <c r="N722" s="48"/>
      <c r="O722" s="48"/>
      <c r="P722" s="48"/>
      <c r="Q722" s="48"/>
      <c r="R722" s="48"/>
      <c r="S722" s="48"/>
      <c r="T722" s="48"/>
      <c r="U722" s="48"/>
      <c r="V722" s="48"/>
      <c r="W722" s="48"/>
      <c r="X722" s="48"/>
      <c r="Y722" s="48"/>
      <c r="Z722" s="48"/>
    </row>
    <row r="723" spans="1:26" ht="15.75" customHeight="1">
      <c r="A723" s="48"/>
      <c r="B723" s="48"/>
      <c r="C723" s="48"/>
      <c r="D723" s="48"/>
      <c r="E723" s="48"/>
      <c r="F723" s="48"/>
      <c r="G723" s="1942"/>
      <c r="H723" s="1942"/>
      <c r="I723" s="1734"/>
      <c r="J723" s="1969"/>
      <c r="K723" s="48"/>
      <c r="L723" s="48"/>
      <c r="M723" s="48"/>
      <c r="N723" s="48"/>
      <c r="O723" s="48"/>
      <c r="P723" s="48"/>
      <c r="Q723" s="48"/>
      <c r="R723" s="48"/>
      <c r="S723" s="48"/>
      <c r="T723" s="48"/>
      <c r="U723" s="48"/>
      <c r="V723" s="48"/>
      <c r="W723" s="48"/>
      <c r="X723" s="48"/>
      <c r="Y723" s="48"/>
      <c r="Z723" s="48"/>
    </row>
    <row r="724" spans="1:26" ht="15.75" customHeight="1">
      <c r="A724" s="48"/>
      <c r="B724" s="48"/>
      <c r="C724" s="48"/>
      <c r="D724" s="48"/>
      <c r="E724" s="48"/>
      <c r="F724" s="48"/>
      <c r="G724" s="1942"/>
      <c r="H724" s="1942"/>
      <c r="I724" s="1734"/>
      <c r="J724" s="1969"/>
      <c r="K724" s="48"/>
      <c r="L724" s="48"/>
      <c r="M724" s="48"/>
      <c r="N724" s="48"/>
      <c r="O724" s="48"/>
      <c r="P724" s="48"/>
      <c r="Q724" s="48"/>
      <c r="R724" s="48"/>
      <c r="S724" s="48"/>
      <c r="T724" s="48"/>
      <c r="U724" s="48"/>
      <c r="V724" s="48"/>
      <c r="W724" s="48"/>
      <c r="X724" s="48"/>
      <c r="Y724" s="48"/>
      <c r="Z724" s="48"/>
    </row>
    <row r="725" spans="1:26" ht="15.75" customHeight="1">
      <c r="A725" s="48"/>
      <c r="B725" s="48"/>
      <c r="C725" s="48"/>
      <c r="D725" s="48"/>
      <c r="E725" s="48"/>
      <c r="F725" s="48"/>
      <c r="G725" s="1942"/>
      <c r="H725" s="1942"/>
      <c r="I725" s="1734"/>
      <c r="J725" s="1969"/>
      <c r="K725" s="48"/>
      <c r="L725" s="48"/>
      <c r="M725" s="48"/>
      <c r="N725" s="48"/>
      <c r="O725" s="48"/>
      <c r="P725" s="48"/>
      <c r="Q725" s="48"/>
      <c r="R725" s="48"/>
      <c r="S725" s="48"/>
      <c r="T725" s="48"/>
      <c r="U725" s="48"/>
      <c r="V725" s="48"/>
      <c r="W725" s="48"/>
      <c r="X725" s="48"/>
      <c r="Y725" s="48"/>
      <c r="Z725" s="48"/>
    </row>
    <row r="726" spans="1:26" ht="15.75" customHeight="1">
      <c r="A726" s="48"/>
      <c r="B726" s="48"/>
      <c r="C726" s="48"/>
      <c r="D726" s="48"/>
      <c r="E726" s="48"/>
      <c r="F726" s="48"/>
      <c r="G726" s="1942"/>
      <c r="H726" s="1942"/>
      <c r="I726" s="1734"/>
      <c r="J726" s="1969"/>
      <c r="K726" s="48"/>
      <c r="L726" s="48"/>
      <c r="M726" s="48"/>
      <c r="N726" s="48"/>
      <c r="O726" s="48"/>
      <c r="P726" s="48"/>
      <c r="Q726" s="48"/>
      <c r="R726" s="48"/>
      <c r="S726" s="48"/>
      <c r="T726" s="48"/>
      <c r="U726" s="48"/>
      <c r="V726" s="48"/>
      <c r="W726" s="48"/>
      <c r="X726" s="48"/>
      <c r="Y726" s="48"/>
      <c r="Z726" s="48"/>
    </row>
    <row r="727" spans="1:26" ht="15.75" customHeight="1">
      <c r="A727" s="48"/>
      <c r="B727" s="48"/>
      <c r="C727" s="48"/>
      <c r="D727" s="48"/>
      <c r="E727" s="48"/>
      <c r="F727" s="48"/>
      <c r="G727" s="1942"/>
      <c r="H727" s="1942"/>
      <c r="I727" s="1734"/>
      <c r="J727" s="1969"/>
      <c r="K727" s="48"/>
      <c r="L727" s="48"/>
      <c r="M727" s="48"/>
      <c r="N727" s="48"/>
      <c r="O727" s="48"/>
      <c r="P727" s="48"/>
      <c r="Q727" s="48"/>
      <c r="R727" s="48"/>
      <c r="S727" s="48"/>
      <c r="T727" s="48"/>
      <c r="U727" s="48"/>
      <c r="V727" s="48"/>
      <c r="W727" s="48"/>
      <c r="X727" s="48"/>
      <c r="Y727" s="48"/>
      <c r="Z727" s="48"/>
    </row>
    <row r="728" spans="1:26" ht="15.75" customHeight="1">
      <c r="A728" s="48"/>
      <c r="B728" s="48"/>
      <c r="C728" s="48"/>
      <c r="D728" s="48"/>
      <c r="E728" s="48"/>
      <c r="F728" s="48"/>
      <c r="G728" s="1942"/>
      <c r="H728" s="1942"/>
      <c r="I728" s="1734"/>
      <c r="J728" s="1969"/>
      <c r="K728" s="48"/>
      <c r="L728" s="48"/>
      <c r="M728" s="48"/>
      <c r="N728" s="48"/>
      <c r="O728" s="48"/>
      <c r="P728" s="48"/>
      <c r="Q728" s="48"/>
      <c r="R728" s="48"/>
      <c r="S728" s="48"/>
      <c r="T728" s="48"/>
      <c r="U728" s="48"/>
      <c r="V728" s="48"/>
      <c r="W728" s="48"/>
      <c r="X728" s="48"/>
      <c r="Y728" s="48"/>
      <c r="Z728" s="48"/>
    </row>
    <row r="729" spans="1:26" ht="15.75" customHeight="1">
      <c r="A729" s="48"/>
      <c r="B729" s="48"/>
      <c r="C729" s="48"/>
      <c r="D729" s="48"/>
      <c r="E729" s="48"/>
      <c r="F729" s="48"/>
      <c r="G729" s="1942"/>
      <c r="H729" s="1942"/>
      <c r="I729" s="1734"/>
      <c r="J729" s="1969"/>
      <c r="K729" s="48"/>
      <c r="L729" s="48"/>
      <c r="M729" s="48"/>
      <c r="N729" s="48"/>
      <c r="O729" s="48"/>
      <c r="P729" s="48"/>
      <c r="Q729" s="48"/>
      <c r="R729" s="48"/>
      <c r="S729" s="48"/>
      <c r="T729" s="48"/>
      <c r="U729" s="48"/>
      <c r="V729" s="48"/>
      <c r="W729" s="48"/>
      <c r="X729" s="48"/>
      <c r="Y729" s="48"/>
      <c r="Z729" s="48"/>
    </row>
    <row r="730" spans="1:26" ht="15.75" customHeight="1">
      <c r="A730" s="48"/>
      <c r="B730" s="48"/>
      <c r="C730" s="48"/>
      <c r="D730" s="48"/>
      <c r="E730" s="48"/>
      <c r="F730" s="48"/>
      <c r="G730" s="1942"/>
      <c r="H730" s="1942"/>
      <c r="I730" s="1734"/>
      <c r="J730" s="1969"/>
      <c r="K730" s="48"/>
      <c r="L730" s="48"/>
      <c r="M730" s="48"/>
      <c r="N730" s="48"/>
      <c r="O730" s="48"/>
      <c r="P730" s="48"/>
      <c r="Q730" s="48"/>
      <c r="R730" s="48"/>
      <c r="S730" s="48"/>
      <c r="T730" s="48"/>
      <c r="U730" s="48"/>
      <c r="V730" s="48"/>
      <c r="W730" s="48"/>
      <c r="X730" s="48"/>
      <c r="Y730" s="48"/>
      <c r="Z730" s="48"/>
    </row>
    <row r="731" spans="1:26" ht="15.75" customHeight="1">
      <c r="A731" s="48"/>
      <c r="B731" s="48"/>
      <c r="C731" s="48"/>
      <c r="D731" s="48"/>
      <c r="E731" s="48"/>
      <c r="F731" s="48"/>
      <c r="G731" s="1942"/>
      <c r="H731" s="1942"/>
      <c r="I731" s="1734"/>
      <c r="J731" s="1969"/>
      <c r="K731" s="48"/>
      <c r="L731" s="48"/>
      <c r="M731" s="48"/>
      <c r="N731" s="48"/>
      <c r="O731" s="48"/>
      <c r="P731" s="48"/>
      <c r="Q731" s="48"/>
      <c r="R731" s="48"/>
      <c r="S731" s="48"/>
      <c r="T731" s="48"/>
      <c r="U731" s="48"/>
      <c r="V731" s="48"/>
      <c r="W731" s="48"/>
      <c r="X731" s="48"/>
      <c r="Y731" s="48"/>
      <c r="Z731" s="48"/>
    </row>
    <row r="732" spans="1:26" ht="15.75" customHeight="1">
      <c r="A732" s="48"/>
      <c r="B732" s="48"/>
      <c r="C732" s="48"/>
      <c r="D732" s="48"/>
      <c r="E732" s="48"/>
      <c r="F732" s="48"/>
      <c r="G732" s="1942"/>
      <c r="H732" s="1942"/>
      <c r="I732" s="1734"/>
      <c r="J732" s="1969"/>
      <c r="K732" s="48"/>
      <c r="L732" s="48"/>
      <c r="M732" s="48"/>
      <c r="N732" s="48"/>
      <c r="O732" s="48"/>
      <c r="P732" s="48"/>
      <c r="Q732" s="48"/>
      <c r="R732" s="48"/>
      <c r="S732" s="48"/>
      <c r="T732" s="48"/>
      <c r="U732" s="48"/>
      <c r="V732" s="48"/>
      <c r="W732" s="48"/>
      <c r="X732" s="48"/>
      <c r="Y732" s="48"/>
      <c r="Z732" s="48"/>
    </row>
    <row r="733" spans="1:26" ht="15.75" customHeight="1">
      <c r="A733" s="48"/>
      <c r="B733" s="48"/>
      <c r="C733" s="48"/>
      <c r="D733" s="48"/>
      <c r="E733" s="48"/>
      <c r="F733" s="48"/>
      <c r="G733" s="1942"/>
      <c r="H733" s="1942"/>
      <c r="I733" s="1734"/>
      <c r="J733" s="1969"/>
      <c r="K733" s="48"/>
      <c r="L733" s="48"/>
      <c r="M733" s="48"/>
      <c r="N733" s="48"/>
      <c r="O733" s="48"/>
      <c r="P733" s="48"/>
      <c r="Q733" s="48"/>
      <c r="R733" s="48"/>
      <c r="S733" s="48"/>
      <c r="T733" s="48"/>
      <c r="U733" s="48"/>
      <c r="V733" s="48"/>
      <c r="W733" s="48"/>
      <c r="X733" s="48"/>
      <c r="Y733" s="48"/>
      <c r="Z733" s="48"/>
    </row>
    <row r="734" spans="1:26" ht="15.75" customHeight="1">
      <c r="A734" s="48"/>
      <c r="B734" s="48"/>
      <c r="C734" s="48"/>
      <c r="D734" s="48"/>
      <c r="E734" s="48"/>
      <c r="F734" s="48"/>
      <c r="G734" s="1942"/>
      <c r="H734" s="1942"/>
      <c r="I734" s="1734"/>
      <c r="J734" s="1969"/>
      <c r="K734" s="48"/>
      <c r="L734" s="48"/>
      <c r="M734" s="48"/>
      <c r="N734" s="48"/>
      <c r="O734" s="48"/>
      <c r="P734" s="48"/>
      <c r="Q734" s="48"/>
      <c r="R734" s="48"/>
      <c r="S734" s="48"/>
      <c r="T734" s="48"/>
      <c r="U734" s="48"/>
      <c r="V734" s="48"/>
      <c r="W734" s="48"/>
      <c r="X734" s="48"/>
      <c r="Y734" s="48"/>
      <c r="Z734" s="48"/>
    </row>
    <row r="735" spans="1:26" ht="15.75" customHeight="1">
      <c r="A735" s="48"/>
      <c r="B735" s="48"/>
      <c r="C735" s="48"/>
      <c r="D735" s="48"/>
      <c r="E735" s="48"/>
      <c r="F735" s="48"/>
      <c r="G735" s="1942"/>
      <c r="H735" s="1942"/>
      <c r="I735" s="1734"/>
      <c r="J735" s="1969"/>
      <c r="K735" s="48"/>
      <c r="L735" s="48"/>
      <c r="M735" s="48"/>
      <c r="N735" s="48"/>
      <c r="O735" s="48"/>
      <c r="P735" s="48"/>
      <c r="Q735" s="48"/>
      <c r="R735" s="48"/>
      <c r="S735" s="48"/>
      <c r="T735" s="48"/>
      <c r="U735" s="48"/>
      <c r="V735" s="48"/>
      <c r="W735" s="48"/>
      <c r="X735" s="48"/>
      <c r="Y735" s="48"/>
      <c r="Z735" s="48"/>
    </row>
    <row r="736" spans="1:26" ht="15.75" customHeight="1">
      <c r="A736" s="48"/>
      <c r="B736" s="48"/>
      <c r="C736" s="48"/>
      <c r="D736" s="48"/>
      <c r="E736" s="48"/>
      <c r="F736" s="48"/>
      <c r="G736" s="1942"/>
      <c r="H736" s="1942"/>
      <c r="I736" s="1734"/>
      <c r="J736" s="1969"/>
      <c r="K736" s="48"/>
      <c r="L736" s="48"/>
      <c r="M736" s="48"/>
      <c r="N736" s="48"/>
      <c r="O736" s="48"/>
      <c r="P736" s="48"/>
      <c r="Q736" s="48"/>
      <c r="R736" s="48"/>
      <c r="S736" s="48"/>
      <c r="T736" s="48"/>
      <c r="U736" s="48"/>
      <c r="V736" s="48"/>
      <c r="W736" s="48"/>
      <c r="X736" s="48"/>
      <c r="Y736" s="48"/>
      <c r="Z736" s="48"/>
    </row>
    <row r="737" spans="1:26" ht="15.75" customHeight="1">
      <c r="A737" s="48"/>
      <c r="B737" s="48"/>
      <c r="C737" s="48"/>
      <c r="D737" s="48"/>
      <c r="E737" s="48"/>
      <c r="F737" s="48"/>
      <c r="G737" s="1942"/>
      <c r="H737" s="1942"/>
      <c r="I737" s="1734"/>
      <c r="J737" s="1969"/>
      <c r="K737" s="48"/>
      <c r="L737" s="48"/>
      <c r="M737" s="48"/>
      <c r="N737" s="48"/>
      <c r="O737" s="48"/>
      <c r="P737" s="48"/>
      <c r="Q737" s="48"/>
      <c r="R737" s="48"/>
      <c r="S737" s="48"/>
      <c r="T737" s="48"/>
      <c r="U737" s="48"/>
      <c r="V737" s="48"/>
      <c r="W737" s="48"/>
      <c r="X737" s="48"/>
      <c r="Y737" s="48"/>
      <c r="Z737" s="48"/>
    </row>
    <row r="738" spans="1:26" ht="15.75" customHeight="1">
      <c r="A738" s="48"/>
      <c r="B738" s="48"/>
      <c r="C738" s="48"/>
      <c r="D738" s="48"/>
      <c r="E738" s="48"/>
      <c r="F738" s="48"/>
      <c r="G738" s="1942"/>
      <c r="H738" s="1942"/>
      <c r="I738" s="1734"/>
      <c r="J738" s="1969"/>
      <c r="K738" s="48"/>
      <c r="L738" s="48"/>
      <c r="M738" s="48"/>
      <c r="N738" s="48"/>
      <c r="O738" s="48"/>
      <c r="P738" s="48"/>
      <c r="Q738" s="48"/>
      <c r="R738" s="48"/>
      <c r="S738" s="48"/>
      <c r="T738" s="48"/>
      <c r="U738" s="48"/>
      <c r="V738" s="48"/>
      <c r="W738" s="48"/>
      <c r="X738" s="48"/>
      <c r="Y738" s="48"/>
      <c r="Z738" s="48"/>
    </row>
    <row r="739" spans="1:26" ht="15.75" customHeight="1">
      <c r="A739" s="48"/>
      <c r="B739" s="48"/>
      <c r="C739" s="48"/>
      <c r="D739" s="48"/>
      <c r="E739" s="48"/>
      <c r="F739" s="48"/>
      <c r="G739" s="1942"/>
      <c r="H739" s="1942"/>
      <c r="I739" s="1734"/>
      <c r="J739" s="1969"/>
      <c r="K739" s="48"/>
      <c r="L739" s="48"/>
      <c r="M739" s="48"/>
      <c r="N739" s="48"/>
      <c r="O739" s="48"/>
      <c r="P739" s="48"/>
      <c r="Q739" s="48"/>
      <c r="R739" s="48"/>
      <c r="S739" s="48"/>
      <c r="T739" s="48"/>
      <c r="U739" s="48"/>
      <c r="V739" s="48"/>
      <c r="W739" s="48"/>
      <c r="X739" s="48"/>
      <c r="Y739" s="48"/>
      <c r="Z739" s="48"/>
    </row>
    <row r="740" spans="1:26" ht="15.75" customHeight="1">
      <c r="A740" s="48"/>
      <c r="B740" s="48"/>
      <c r="C740" s="48"/>
      <c r="D740" s="48"/>
      <c r="E740" s="48"/>
      <c r="F740" s="48"/>
      <c r="G740" s="1942"/>
      <c r="H740" s="1942"/>
      <c r="I740" s="1734"/>
      <c r="J740" s="1969"/>
      <c r="K740" s="48"/>
      <c r="L740" s="48"/>
      <c r="M740" s="48"/>
      <c r="N740" s="48"/>
      <c r="O740" s="48"/>
      <c r="P740" s="48"/>
      <c r="Q740" s="48"/>
      <c r="R740" s="48"/>
      <c r="S740" s="48"/>
      <c r="T740" s="48"/>
      <c r="U740" s="48"/>
      <c r="V740" s="48"/>
      <c r="W740" s="48"/>
      <c r="X740" s="48"/>
      <c r="Y740" s="48"/>
      <c r="Z740" s="48"/>
    </row>
    <row r="741" spans="1:26" ht="15.75" customHeight="1">
      <c r="A741" s="48"/>
      <c r="B741" s="48"/>
      <c r="C741" s="48"/>
      <c r="D741" s="48"/>
      <c r="E741" s="48"/>
      <c r="F741" s="48"/>
      <c r="G741" s="1942"/>
      <c r="H741" s="1942"/>
      <c r="I741" s="1734"/>
      <c r="J741" s="1969"/>
      <c r="K741" s="48"/>
      <c r="L741" s="48"/>
      <c r="M741" s="48"/>
      <c r="N741" s="48"/>
      <c r="O741" s="48"/>
      <c r="P741" s="48"/>
      <c r="Q741" s="48"/>
      <c r="R741" s="48"/>
      <c r="S741" s="48"/>
      <c r="T741" s="48"/>
      <c r="U741" s="48"/>
      <c r="V741" s="48"/>
      <c r="W741" s="48"/>
      <c r="X741" s="48"/>
      <c r="Y741" s="48"/>
      <c r="Z741" s="48"/>
    </row>
    <row r="742" spans="1:26" ht="15.75" customHeight="1">
      <c r="A742" s="48"/>
      <c r="B742" s="48"/>
      <c r="C742" s="48"/>
      <c r="D742" s="48"/>
      <c r="E742" s="48"/>
      <c r="F742" s="48"/>
      <c r="G742" s="1942"/>
      <c r="H742" s="1942"/>
      <c r="I742" s="1734"/>
      <c r="J742" s="1969"/>
      <c r="K742" s="48"/>
      <c r="L742" s="48"/>
      <c r="M742" s="48"/>
      <c r="N742" s="48"/>
      <c r="O742" s="48"/>
      <c r="P742" s="48"/>
      <c r="Q742" s="48"/>
      <c r="R742" s="48"/>
      <c r="S742" s="48"/>
      <c r="T742" s="48"/>
      <c r="U742" s="48"/>
      <c r="V742" s="48"/>
      <c r="W742" s="48"/>
      <c r="X742" s="48"/>
      <c r="Y742" s="48"/>
      <c r="Z742" s="48"/>
    </row>
    <row r="743" spans="1:26" ht="15.75" customHeight="1">
      <c r="A743" s="48"/>
      <c r="B743" s="48"/>
      <c r="C743" s="48"/>
      <c r="D743" s="48"/>
      <c r="E743" s="48"/>
      <c r="F743" s="48"/>
      <c r="G743" s="1942"/>
      <c r="H743" s="1942"/>
      <c r="I743" s="1734"/>
      <c r="J743" s="1969"/>
      <c r="K743" s="48"/>
      <c r="L743" s="48"/>
      <c r="M743" s="48"/>
      <c r="N743" s="48"/>
      <c r="O743" s="48"/>
      <c r="P743" s="48"/>
      <c r="Q743" s="48"/>
      <c r="R743" s="48"/>
      <c r="S743" s="48"/>
      <c r="T743" s="48"/>
      <c r="U743" s="48"/>
      <c r="V743" s="48"/>
      <c r="W743" s="48"/>
      <c r="X743" s="48"/>
      <c r="Y743" s="48"/>
      <c r="Z743" s="48"/>
    </row>
    <row r="744" spans="1:26" ht="15.75" customHeight="1">
      <c r="A744" s="48"/>
      <c r="B744" s="48"/>
      <c r="C744" s="48"/>
      <c r="D744" s="48"/>
      <c r="E744" s="48"/>
      <c r="F744" s="48"/>
      <c r="G744" s="1942"/>
      <c r="H744" s="1942"/>
      <c r="I744" s="1734"/>
      <c r="J744" s="1969"/>
      <c r="K744" s="48"/>
      <c r="L744" s="48"/>
      <c r="M744" s="48"/>
      <c r="N744" s="48"/>
      <c r="O744" s="48"/>
      <c r="P744" s="48"/>
      <c r="Q744" s="48"/>
      <c r="R744" s="48"/>
      <c r="S744" s="48"/>
      <c r="T744" s="48"/>
      <c r="U744" s="48"/>
      <c r="V744" s="48"/>
      <c r="W744" s="48"/>
      <c r="X744" s="48"/>
      <c r="Y744" s="48"/>
      <c r="Z744" s="48"/>
    </row>
    <row r="745" spans="1:26" ht="15.75" customHeight="1">
      <c r="A745" s="48"/>
      <c r="B745" s="48"/>
      <c r="C745" s="48"/>
      <c r="D745" s="48"/>
      <c r="E745" s="48"/>
      <c r="F745" s="48"/>
      <c r="G745" s="1942"/>
      <c r="H745" s="1942"/>
      <c r="I745" s="1734"/>
      <c r="J745" s="1969"/>
      <c r="K745" s="48"/>
      <c r="L745" s="48"/>
      <c r="M745" s="48"/>
      <c r="N745" s="48"/>
      <c r="O745" s="48"/>
      <c r="P745" s="48"/>
      <c r="Q745" s="48"/>
      <c r="R745" s="48"/>
      <c r="S745" s="48"/>
      <c r="T745" s="48"/>
      <c r="U745" s="48"/>
      <c r="V745" s="48"/>
      <c r="W745" s="48"/>
      <c r="X745" s="48"/>
      <c r="Y745" s="48"/>
      <c r="Z745" s="48"/>
    </row>
    <row r="746" spans="1:26" ht="15.75" customHeight="1">
      <c r="A746" s="48"/>
      <c r="B746" s="48"/>
      <c r="C746" s="48"/>
      <c r="D746" s="48"/>
      <c r="E746" s="48"/>
      <c r="F746" s="48"/>
      <c r="G746" s="1942"/>
      <c r="H746" s="1942"/>
      <c r="I746" s="1734"/>
      <c r="J746" s="1969"/>
      <c r="K746" s="48"/>
      <c r="L746" s="48"/>
      <c r="M746" s="48"/>
      <c r="N746" s="48"/>
      <c r="O746" s="48"/>
      <c r="P746" s="48"/>
      <c r="Q746" s="48"/>
      <c r="R746" s="48"/>
      <c r="S746" s="48"/>
      <c r="T746" s="48"/>
      <c r="U746" s="48"/>
      <c r="V746" s="48"/>
      <c r="W746" s="48"/>
      <c r="X746" s="48"/>
      <c r="Y746" s="48"/>
      <c r="Z746" s="48"/>
    </row>
    <row r="747" spans="1:26" ht="15.75" customHeight="1">
      <c r="A747" s="48"/>
      <c r="B747" s="48"/>
      <c r="C747" s="48"/>
      <c r="D747" s="48"/>
      <c r="E747" s="48"/>
      <c r="F747" s="48"/>
      <c r="G747" s="1942"/>
      <c r="H747" s="1942"/>
      <c r="I747" s="1734"/>
      <c r="J747" s="1969"/>
      <c r="K747" s="48"/>
      <c r="L747" s="48"/>
      <c r="M747" s="48"/>
      <c r="N747" s="48"/>
      <c r="O747" s="48"/>
      <c r="P747" s="48"/>
      <c r="Q747" s="48"/>
      <c r="R747" s="48"/>
      <c r="S747" s="48"/>
      <c r="T747" s="48"/>
      <c r="U747" s="48"/>
      <c r="V747" s="48"/>
      <c r="W747" s="48"/>
      <c r="X747" s="48"/>
      <c r="Y747" s="48"/>
      <c r="Z747" s="48"/>
    </row>
    <row r="748" spans="1:26" ht="15.75" customHeight="1">
      <c r="A748" s="48"/>
      <c r="B748" s="48"/>
      <c r="C748" s="48"/>
      <c r="D748" s="48"/>
      <c r="E748" s="48"/>
      <c r="F748" s="48"/>
      <c r="G748" s="1942"/>
      <c r="H748" s="1942"/>
      <c r="I748" s="1734"/>
      <c r="J748" s="1969"/>
      <c r="K748" s="48"/>
      <c r="L748" s="48"/>
      <c r="M748" s="48"/>
      <c r="N748" s="48"/>
      <c r="O748" s="48"/>
      <c r="P748" s="48"/>
      <c r="Q748" s="48"/>
      <c r="R748" s="48"/>
      <c r="S748" s="48"/>
      <c r="T748" s="48"/>
      <c r="U748" s="48"/>
      <c r="V748" s="48"/>
      <c r="W748" s="48"/>
      <c r="X748" s="48"/>
      <c r="Y748" s="48"/>
      <c r="Z748" s="48"/>
    </row>
    <row r="749" spans="1:26" ht="15.75" customHeight="1">
      <c r="A749" s="48"/>
      <c r="B749" s="48"/>
      <c r="C749" s="48"/>
      <c r="D749" s="48"/>
      <c r="E749" s="48"/>
      <c r="F749" s="48"/>
      <c r="G749" s="1942"/>
      <c r="H749" s="1942"/>
      <c r="I749" s="1734"/>
      <c r="J749" s="1969"/>
      <c r="K749" s="48"/>
      <c r="L749" s="48"/>
      <c r="M749" s="48"/>
      <c r="N749" s="48"/>
      <c r="O749" s="48"/>
      <c r="P749" s="48"/>
      <c r="Q749" s="48"/>
      <c r="R749" s="48"/>
      <c r="S749" s="48"/>
      <c r="T749" s="48"/>
      <c r="U749" s="48"/>
      <c r="V749" s="48"/>
      <c r="W749" s="48"/>
      <c r="X749" s="48"/>
      <c r="Y749" s="48"/>
      <c r="Z749" s="48"/>
    </row>
    <row r="750" spans="1:26" ht="15.75" customHeight="1">
      <c r="A750" s="48"/>
      <c r="B750" s="48"/>
      <c r="C750" s="48"/>
      <c r="D750" s="48"/>
      <c r="E750" s="48"/>
      <c r="F750" s="48"/>
      <c r="G750" s="1942"/>
      <c r="H750" s="1942"/>
      <c r="I750" s="1734"/>
      <c r="J750" s="1969"/>
      <c r="K750" s="48"/>
      <c r="L750" s="48"/>
      <c r="M750" s="48"/>
      <c r="N750" s="48"/>
      <c r="O750" s="48"/>
      <c r="P750" s="48"/>
      <c r="Q750" s="48"/>
      <c r="R750" s="48"/>
      <c r="S750" s="48"/>
      <c r="T750" s="48"/>
      <c r="U750" s="48"/>
      <c r="V750" s="48"/>
      <c r="W750" s="48"/>
      <c r="X750" s="48"/>
      <c r="Y750" s="48"/>
      <c r="Z750" s="48"/>
    </row>
    <row r="751" spans="1:26" ht="15.75" customHeight="1">
      <c r="A751" s="48"/>
      <c r="B751" s="48"/>
      <c r="C751" s="48"/>
      <c r="D751" s="48"/>
      <c r="E751" s="48"/>
      <c r="F751" s="48"/>
      <c r="G751" s="1942"/>
      <c r="H751" s="1942"/>
      <c r="I751" s="1734"/>
      <c r="J751" s="1969"/>
      <c r="K751" s="48"/>
      <c r="L751" s="48"/>
      <c r="M751" s="48"/>
      <c r="N751" s="48"/>
      <c r="O751" s="48"/>
      <c r="P751" s="48"/>
      <c r="Q751" s="48"/>
      <c r="R751" s="48"/>
      <c r="S751" s="48"/>
      <c r="T751" s="48"/>
      <c r="U751" s="48"/>
      <c r="V751" s="48"/>
      <c r="W751" s="48"/>
      <c r="X751" s="48"/>
      <c r="Y751" s="48"/>
      <c r="Z751" s="48"/>
    </row>
    <row r="752" spans="1:26" ht="15.75" customHeight="1">
      <c r="A752" s="48"/>
      <c r="B752" s="48"/>
      <c r="C752" s="48"/>
      <c r="D752" s="48"/>
      <c r="E752" s="48"/>
      <c r="F752" s="48"/>
      <c r="G752" s="1942"/>
      <c r="H752" s="1942"/>
      <c r="I752" s="1734"/>
      <c r="J752" s="1969"/>
      <c r="K752" s="48"/>
      <c r="L752" s="48"/>
      <c r="M752" s="48"/>
      <c r="N752" s="48"/>
      <c r="O752" s="48"/>
      <c r="P752" s="48"/>
      <c r="Q752" s="48"/>
      <c r="R752" s="48"/>
      <c r="S752" s="48"/>
      <c r="T752" s="48"/>
      <c r="U752" s="48"/>
      <c r="V752" s="48"/>
      <c r="W752" s="48"/>
      <c r="X752" s="48"/>
      <c r="Y752" s="48"/>
      <c r="Z752" s="48"/>
    </row>
    <row r="753" spans="1:26" ht="15.75" customHeight="1">
      <c r="A753" s="48"/>
      <c r="B753" s="48"/>
      <c r="C753" s="48"/>
      <c r="D753" s="48"/>
      <c r="E753" s="48"/>
      <c r="F753" s="48"/>
      <c r="G753" s="1942"/>
      <c r="H753" s="1942"/>
      <c r="I753" s="1734"/>
      <c r="J753" s="1969"/>
      <c r="K753" s="48"/>
      <c r="L753" s="48"/>
      <c r="M753" s="48"/>
      <c r="N753" s="48"/>
      <c r="O753" s="48"/>
      <c r="P753" s="48"/>
      <c r="Q753" s="48"/>
      <c r="R753" s="48"/>
      <c r="S753" s="48"/>
      <c r="T753" s="48"/>
      <c r="U753" s="48"/>
      <c r="V753" s="48"/>
      <c r="W753" s="48"/>
      <c r="X753" s="48"/>
      <c r="Y753" s="48"/>
      <c r="Z753" s="48"/>
    </row>
    <row r="754" spans="1:26" ht="15.75" customHeight="1">
      <c r="A754" s="48"/>
      <c r="B754" s="48"/>
      <c r="C754" s="48"/>
      <c r="D754" s="48"/>
      <c r="E754" s="48"/>
      <c r="F754" s="48"/>
      <c r="G754" s="1942"/>
      <c r="H754" s="1942"/>
      <c r="I754" s="1734"/>
      <c r="J754" s="1969"/>
      <c r="K754" s="48"/>
      <c r="L754" s="48"/>
      <c r="M754" s="48"/>
      <c r="N754" s="48"/>
      <c r="O754" s="48"/>
      <c r="P754" s="48"/>
      <c r="Q754" s="48"/>
      <c r="R754" s="48"/>
      <c r="S754" s="48"/>
      <c r="T754" s="48"/>
      <c r="U754" s="48"/>
      <c r="V754" s="48"/>
      <c r="W754" s="48"/>
      <c r="X754" s="48"/>
      <c r="Y754" s="48"/>
      <c r="Z754" s="48"/>
    </row>
    <row r="755" spans="1:26" ht="15.75" customHeight="1">
      <c r="A755" s="48"/>
      <c r="B755" s="48"/>
      <c r="C755" s="48"/>
      <c r="D755" s="48"/>
      <c r="E755" s="48"/>
      <c r="F755" s="48"/>
      <c r="G755" s="1942"/>
      <c r="H755" s="1942"/>
      <c r="I755" s="1734"/>
      <c r="J755" s="1969"/>
      <c r="K755" s="48"/>
      <c r="L755" s="48"/>
      <c r="M755" s="48"/>
      <c r="N755" s="48"/>
      <c r="O755" s="48"/>
      <c r="P755" s="48"/>
      <c r="Q755" s="48"/>
      <c r="R755" s="48"/>
      <c r="S755" s="48"/>
      <c r="T755" s="48"/>
      <c r="U755" s="48"/>
      <c r="V755" s="48"/>
      <c r="W755" s="48"/>
      <c r="X755" s="48"/>
      <c r="Y755" s="48"/>
      <c r="Z755" s="48"/>
    </row>
    <row r="756" spans="1:26" ht="15.75" customHeight="1">
      <c r="A756" s="48"/>
      <c r="B756" s="48"/>
      <c r="C756" s="48"/>
      <c r="D756" s="48"/>
      <c r="E756" s="48"/>
      <c r="F756" s="48"/>
      <c r="G756" s="1942"/>
      <c r="H756" s="1942"/>
      <c r="I756" s="1734"/>
      <c r="J756" s="1969"/>
      <c r="K756" s="48"/>
      <c r="L756" s="48"/>
      <c r="M756" s="48"/>
      <c r="N756" s="48"/>
      <c r="O756" s="48"/>
      <c r="P756" s="48"/>
      <c r="Q756" s="48"/>
      <c r="R756" s="48"/>
      <c r="S756" s="48"/>
      <c r="T756" s="48"/>
      <c r="U756" s="48"/>
      <c r="V756" s="48"/>
      <c r="W756" s="48"/>
      <c r="X756" s="48"/>
      <c r="Y756" s="48"/>
      <c r="Z756" s="48"/>
    </row>
    <row r="757" spans="1:26" ht="15.75" customHeight="1">
      <c r="A757" s="48"/>
      <c r="B757" s="48"/>
      <c r="C757" s="48"/>
      <c r="D757" s="48"/>
      <c r="E757" s="48"/>
      <c r="F757" s="48"/>
      <c r="G757" s="1942"/>
      <c r="H757" s="1942"/>
      <c r="I757" s="1734"/>
      <c r="J757" s="1969"/>
      <c r="K757" s="48"/>
      <c r="L757" s="48"/>
      <c r="M757" s="48"/>
      <c r="N757" s="48"/>
      <c r="O757" s="48"/>
      <c r="P757" s="48"/>
      <c r="Q757" s="48"/>
      <c r="R757" s="48"/>
      <c r="S757" s="48"/>
      <c r="T757" s="48"/>
      <c r="U757" s="48"/>
      <c r="V757" s="48"/>
      <c r="W757" s="48"/>
      <c r="X757" s="48"/>
      <c r="Y757" s="48"/>
      <c r="Z757" s="48"/>
    </row>
    <row r="758" spans="1:26" ht="15.75" customHeight="1">
      <c r="A758" s="48"/>
      <c r="B758" s="48"/>
      <c r="C758" s="48"/>
      <c r="D758" s="48"/>
      <c r="E758" s="48"/>
      <c r="F758" s="48"/>
      <c r="G758" s="1942"/>
      <c r="H758" s="1942"/>
      <c r="I758" s="1734"/>
      <c r="J758" s="1969"/>
      <c r="K758" s="48"/>
      <c r="L758" s="48"/>
      <c r="M758" s="48"/>
      <c r="N758" s="48"/>
      <c r="O758" s="48"/>
      <c r="P758" s="48"/>
      <c r="Q758" s="48"/>
      <c r="R758" s="48"/>
      <c r="S758" s="48"/>
      <c r="T758" s="48"/>
      <c r="U758" s="48"/>
      <c r="V758" s="48"/>
      <c r="W758" s="48"/>
      <c r="X758" s="48"/>
      <c r="Y758" s="48"/>
      <c r="Z758" s="48"/>
    </row>
    <row r="759" spans="1:26" ht="15.75" customHeight="1">
      <c r="A759" s="48"/>
      <c r="B759" s="48"/>
      <c r="C759" s="48"/>
      <c r="D759" s="48"/>
      <c r="E759" s="48"/>
      <c r="F759" s="48"/>
      <c r="G759" s="1942"/>
      <c r="H759" s="1942"/>
      <c r="I759" s="1734"/>
      <c r="J759" s="1969"/>
      <c r="K759" s="48"/>
      <c r="L759" s="48"/>
      <c r="M759" s="48"/>
      <c r="N759" s="48"/>
      <c r="O759" s="48"/>
      <c r="P759" s="48"/>
      <c r="Q759" s="48"/>
      <c r="R759" s="48"/>
      <c r="S759" s="48"/>
      <c r="T759" s="48"/>
      <c r="U759" s="48"/>
      <c r="V759" s="48"/>
      <c r="W759" s="48"/>
      <c r="X759" s="48"/>
      <c r="Y759" s="48"/>
      <c r="Z759" s="48"/>
    </row>
    <row r="760" spans="1:26" ht="15.75" customHeight="1">
      <c r="A760" s="48"/>
      <c r="B760" s="48"/>
      <c r="C760" s="48"/>
      <c r="D760" s="48"/>
      <c r="E760" s="48"/>
      <c r="F760" s="48"/>
      <c r="G760" s="1942"/>
      <c r="H760" s="1942"/>
      <c r="I760" s="1734"/>
      <c r="J760" s="1969"/>
      <c r="K760" s="48"/>
      <c r="L760" s="48"/>
      <c r="M760" s="48"/>
      <c r="N760" s="48"/>
      <c r="O760" s="48"/>
      <c r="P760" s="48"/>
      <c r="Q760" s="48"/>
      <c r="R760" s="48"/>
      <c r="S760" s="48"/>
      <c r="T760" s="48"/>
      <c r="U760" s="48"/>
      <c r="V760" s="48"/>
      <c r="W760" s="48"/>
      <c r="X760" s="48"/>
      <c r="Y760" s="48"/>
      <c r="Z760" s="48"/>
    </row>
    <row r="761" spans="1:26" ht="15.75" customHeight="1">
      <c r="A761" s="48"/>
      <c r="B761" s="48"/>
      <c r="C761" s="48"/>
      <c r="D761" s="48"/>
      <c r="E761" s="48"/>
      <c r="F761" s="48"/>
      <c r="G761" s="1942"/>
      <c r="H761" s="1942"/>
      <c r="I761" s="1734"/>
      <c r="J761" s="1969"/>
      <c r="K761" s="48"/>
      <c r="L761" s="48"/>
      <c r="M761" s="48"/>
      <c r="N761" s="48"/>
      <c r="O761" s="48"/>
      <c r="P761" s="48"/>
      <c r="Q761" s="48"/>
      <c r="R761" s="48"/>
      <c r="S761" s="48"/>
      <c r="T761" s="48"/>
      <c r="U761" s="48"/>
      <c r="V761" s="48"/>
      <c r="W761" s="48"/>
      <c r="X761" s="48"/>
      <c r="Y761" s="48"/>
      <c r="Z761" s="48"/>
    </row>
    <row r="762" spans="1:26" ht="15.75" customHeight="1">
      <c r="A762" s="48"/>
      <c r="B762" s="48"/>
      <c r="C762" s="48"/>
      <c r="D762" s="48"/>
      <c r="E762" s="48"/>
      <c r="F762" s="48"/>
      <c r="G762" s="1942"/>
      <c r="H762" s="1942"/>
      <c r="I762" s="1734"/>
      <c r="J762" s="1969"/>
      <c r="K762" s="48"/>
      <c r="L762" s="48"/>
      <c r="M762" s="48"/>
      <c r="N762" s="48"/>
      <c r="O762" s="48"/>
      <c r="P762" s="48"/>
      <c r="Q762" s="48"/>
      <c r="R762" s="48"/>
      <c r="S762" s="48"/>
      <c r="T762" s="48"/>
      <c r="U762" s="48"/>
      <c r="V762" s="48"/>
      <c r="W762" s="48"/>
      <c r="X762" s="48"/>
      <c r="Y762" s="48"/>
      <c r="Z762" s="48"/>
    </row>
    <row r="763" spans="1:26" ht="15.75" customHeight="1">
      <c r="A763" s="48"/>
      <c r="B763" s="48"/>
      <c r="C763" s="48"/>
      <c r="D763" s="48"/>
      <c r="E763" s="48"/>
      <c r="F763" s="48"/>
      <c r="G763" s="1942"/>
      <c r="H763" s="1942"/>
      <c r="I763" s="1734"/>
      <c r="J763" s="1969"/>
      <c r="K763" s="48"/>
      <c r="L763" s="48"/>
      <c r="M763" s="48"/>
      <c r="N763" s="48"/>
      <c r="O763" s="48"/>
      <c r="P763" s="48"/>
      <c r="Q763" s="48"/>
      <c r="R763" s="48"/>
      <c r="S763" s="48"/>
      <c r="T763" s="48"/>
      <c r="U763" s="48"/>
      <c r="V763" s="48"/>
      <c r="W763" s="48"/>
      <c r="X763" s="48"/>
      <c r="Y763" s="48"/>
      <c r="Z763" s="48"/>
    </row>
    <row r="764" spans="1:26" ht="15.75" customHeight="1">
      <c r="A764" s="48"/>
      <c r="B764" s="48"/>
      <c r="C764" s="48"/>
      <c r="D764" s="48"/>
      <c r="E764" s="48"/>
      <c r="F764" s="48"/>
      <c r="G764" s="1942"/>
      <c r="H764" s="1942"/>
      <c r="I764" s="1734"/>
      <c r="J764" s="1969"/>
      <c r="K764" s="48"/>
      <c r="L764" s="48"/>
      <c r="M764" s="48"/>
      <c r="N764" s="48"/>
      <c r="O764" s="48"/>
      <c r="P764" s="48"/>
      <c r="Q764" s="48"/>
      <c r="R764" s="48"/>
      <c r="S764" s="48"/>
      <c r="T764" s="48"/>
      <c r="U764" s="48"/>
      <c r="V764" s="48"/>
      <c r="W764" s="48"/>
      <c r="X764" s="48"/>
      <c r="Y764" s="48"/>
      <c r="Z764" s="48"/>
    </row>
    <row r="765" spans="1:26" ht="15.75" customHeight="1">
      <c r="A765" s="48"/>
      <c r="B765" s="48"/>
      <c r="C765" s="48"/>
      <c r="D765" s="48"/>
      <c r="E765" s="48"/>
      <c r="F765" s="48"/>
      <c r="G765" s="1942"/>
      <c r="H765" s="1942"/>
      <c r="I765" s="1734"/>
      <c r="J765" s="1969"/>
      <c r="K765" s="48"/>
      <c r="L765" s="48"/>
      <c r="M765" s="48"/>
      <c r="N765" s="48"/>
      <c r="O765" s="48"/>
      <c r="P765" s="48"/>
      <c r="Q765" s="48"/>
      <c r="R765" s="48"/>
      <c r="S765" s="48"/>
      <c r="T765" s="48"/>
      <c r="U765" s="48"/>
      <c r="V765" s="48"/>
      <c r="W765" s="48"/>
      <c r="X765" s="48"/>
      <c r="Y765" s="48"/>
      <c r="Z765" s="48"/>
    </row>
    <row r="766" spans="1:26" ht="15.75" customHeight="1">
      <c r="A766" s="48"/>
      <c r="B766" s="48"/>
      <c r="C766" s="48"/>
      <c r="D766" s="48"/>
      <c r="E766" s="48"/>
      <c r="F766" s="48"/>
      <c r="G766" s="1942"/>
      <c r="H766" s="1942"/>
      <c r="I766" s="1734"/>
      <c r="J766" s="1969"/>
      <c r="K766" s="48"/>
      <c r="L766" s="48"/>
      <c r="M766" s="48"/>
      <c r="N766" s="48"/>
      <c r="O766" s="48"/>
      <c r="P766" s="48"/>
      <c r="Q766" s="48"/>
      <c r="R766" s="48"/>
      <c r="S766" s="48"/>
      <c r="T766" s="48"/>
      <c r="U766" s="48"/>
      <c r="V766" s="48"/>
      <c r="W766" s="48"/>
      <c r="X766" s="48"/>
      <c r="Y766" s="48"/>
      <c r="Z766" s="48"/>
    </row>
    <row r="767" spans="1:26" ht="15.75" customHeight="1">
      <c r="A767" s="48"/>
      <c r="B767" s="48"/>
      <c r="C767" s="48"/>
      <c r="D767" s="48"/>
      <c r="E767" s="48"/>
      <c r="F767" s="48"/>
      <c r="G767" s="1942"/>
      <c r="H767" s="1942"/>
      <c r="I767" s="1734"/>
      <c r="J767" s="1969"/>
      <c r="K767" s="48"/>
      <c r="L767" s="48"/>
      <c r="M767" s="48"/>
      <c r="N767" s="48"/>
      <c r="O767" s="48"/>
      <c r="P767" s="48"/>
      <c r="Q767" s="48"/>
      <c r="R767" s="48"/>
      <c r="S767" s="48"/>
      <c r="T767" s="48"/>
      <c r="U767" s="48"/>
      <c r="V767" s="48"/>
      <c r="W767" s="48"/>
      <c r="X767" s="48"/>
      <c r="Y767" s="48"/>
      <c r="Z767" s="48"/>
    </row>
    <row r="768" spans="1:26" ht="15.75" customHeight="1">
      <c r="A768" s="48"/>
      <c r="B768" s="48"/>
      <c r="C768" s="48"/>
      <c r="D768" s="48"/>
      <c r="E768" s="48"/>
      <c r="F768" s="48"/>
      <c r="G768" s="1942"/>
      <c r="H768" s="1942"/>
      <c r="I768" s="1734"/>
      <c r="J768" s="1969"/>
      <c r="K768" s="48"/>
      <c r="L768" s="48"/>
      <c r="M768" s="48"/>
      <c r="N768" s="48"/>
      <c r="O768" s="48"/>
      <c r="P768" s="48"/>
      <c r="Q768" s="48"/>
      <c r="R768" s="48"/>
      <c r="S768" s="48"/>
      <c r="T768" s="48"/>
      <c r="U768" s="48"/>
      <c r="V768" s="48"/>
      <c r="W768" s="48"/>
      <c r="X768" s="48"/>
      <c r="Y768" s="48"/>
      <c r="Z768" s="48"/>
    </row>
    <row r="769" spans="1:26" ht="15.75" customHeight="1">
      <c r="A769" s="48"/>
      <c r="B769" s="48"/>
      <c r="C769" s="48"/>
      <c r="D769" s="48"/>
      <c r="E769" s="48"/>
      <c r="F769" s="48"/>
      <c r="G769" s="1942"/>
      <c r="H769" s="1942"/>
      <c r="I769" s="1734"/>
      <c r="J769" s="1969"/>
      <c r="K769" s="48"/>
      <c r="L769" s="48"/>
      <c r="M769" s="48"/>
      <c r="N769" s="48"/>
      <c r="O769" s="48"/>
      <c r="P769" s="48"/>
      <c r="Q769" s="48"/>
      <c r="R769" s="48"/>
      <c r="S769" s="48"/>
      <c r="T769" s="48"/>
      <c r="U769" s="48"/>
      <c r="V769" s="48"/>
      <c r="W769" s="48"/>
      <c r="X769" s="48"/>
      <c r="Y769" s="48"/>
      <c r="Z769" s="48"/>
    </row>
    <row r="770" spans="1:26" ht="15.75" customHeight="1">
      <c r="A770" s="48"/>
      <c r="B770" s="48"/>
      <c r="C770" s="48"/>
      <c r="D770" s="48"/>
      <c r="E770" s="48"/>
      <c r="F770" s="48"/>
      <c r="G770" s="1942"/>
      <c r="H770" s="1942"/>
      <c r="I770" s="1734"/>
      <c r="J770" s="1969"/>
      <c r="K770" s="48"/>
      <c r="L770" s="48"/>
      <c r="M770" s="48"/>
      <c r="N770" s="48"/>
      <c r="O770" s="48"/>
      <c r="P770" s="48"/>
      <c r="Q770" s="48"/>
      <c r="R770" s="48"/>
      <c r="S770" s="48"/>
      <c r="T770" s="48"/>
      <c r="U770" s="48"/>
      <c r="V770" s="48"/>
      <c r="W770" s="48"/>
      <c r="X770" s="48"/>
      <c r="Y770" s="48"/>
      <c r="Z770" s="48"/>
    </row>
    <row r="771" spans="1:26" ht="15.75" customHeight="1">
      <c r="A771" s="48"/>
      <c r="B771" s="48"/>
      <c r="C771" s="48"/>
      <c r="D771" s="48"/>
      <c r="E771" s="48"/>
      <c r="F771" s="48"/>
      <c r="G771" s="1942"/>
      <c r="H771" s="1942"/>
      <c r="I771" s="1734"/>
      <c r="J771" s="1969"/>
      <c r="K771" s="48"/>
      <c r="L771" s="48"/>
      <c r="M771" s="48"/>
      <c r="N771" s="48"/>
      <c r="O771" s="48"/>
      <c r="P771" s="48"/>
      <c r="Q771" s="48"/>
      <c r="R771" s="48"/>
      <c r="S771" s="48"/>
      <c r="T771" s="48"/>
      <c r="U771" s="48"/>
      <c r="V771" s="48"/>
      <c r="W771" s="48"/>
      <c r="X771" s="48"/>
      <c r="Y771" s="48"/>
      <c r="Z771" s="48"/>
    </row>
    <row r="772" spans="1:26" ht="15.75" customHeight="1">
      <c r="A772" s="48"/>
      <c r="B772" s="48"/>
      <c r="C772" s="48"/>
      <c r="D772" s="48"/>
      <c r="E772" s="48"/>
      <c r="F772" s="48"/>
      <c r="G772" s="1942"/>
      <c r="H772" s="1942"/>
      <c r="I772" s="1734"/>
      <c r="J772" s="1969"/>
      <c r="K772" s="48"/>
      <c r="L772" s="48"/>
      <c r="M772" s="48"/>
      <c r="N772" s="48"/>
      <c r="O772" s="48"/>
      <c r="P772" s="48"/>
      <c r="Q772" s="48"/>
      <c r="R772" s="48"/>
      <c r="S772" s="48"/>
      <c r="T772" s="48"/>
      <c r="U772" s="48"/>
      <c r="V772" s="48"/>
      <c r="W772" s="48"/>
      <c r="X772" s="48"/>
      <c r="Y772" s="48"/>
      <c r="Z772" s="48"/>
    </row>
    <row r="773" spans="1:26" ht="15.75" customHeight="1">
      <c r="A773" s="48"/>
      <c r="B773" s="48"/>
      <c r="C773" s="48"/>
      <c r="D773" s="48"/>
      <c r="E773" s="48"/>
      <c r="F773" s="48"/>
      <c r="G773" s="1942"/>
      <c r="H773" s="1942"/>
      <c r="I773" s="1734"/>
      <c r="J773" s="1969"/>
      <c r="K773" s="48"/>
      <c r="L773" s="48"/>
      <c r="M773" s="48"/>
      <c r="N773" s="48"/>
      <c r="O773" s="48"/>
      <c r="P773" s="48"/>
      <c r="Q773" s="48"/>
      <c r="R773" s="48"/>
      <c r="S773" s="48"/>
      <c r="T773" s="48"/>
      <c r="U773" s="48"/>
      <c r="V773" s="48"/>
      <c r="W773" s="48"/>
      <c r="X773" s="48"/>
      <c r="Y773" s="48"/>
      <c r="Z773" s="48"/>
    </row>
    <row r="774" spans="1:26" ht="15.75" customHeight="1">
      <c r="A774" s="48"/>
      <c r="B774" s="48"/>
      <c r="C774" s="48"/>
      <c r="D774" s="48"/>
      <c r="E774" s="48"/>
      <c r="F774" s="48"/>
      <c r="G774" s="1942"/>
      <c r="H774" s="1942"/>
      <c r="I774" s="1734"/>
      <c r="J774" s="1969"/>
      <c r="K774" s="48"/>
      <c r="L774" s="48"/>
      <c r="M774" s="48"/>
      <c r="N774" s="48"/>
      <c r="O774" s="48"/>
      <c r="P774" s="48"/>
      <c r="Q774" s="48"/>
      <c r="R774" s="48"/>
      <c r="S774" s="48"/>
      <c r="T774" s="48"/>
      <c r="U774" s="48"/>
      <c r="V774" s="48"/>
      <c r="W774" s="48"/>
      <c r="X774" s="48"/>
      <c r="Y774" s="48"/>
      <c r="Z774" s="48"/>
    </row>
    <row r="775" spans="1:26" ht="15.75" customHeight="1">
      <c r="A775" s="48"/>
      <c r="B775" s="48"/>
      <c r="C775" s="48"/>
      <c r="D775" s="48"/>
      <c r="E775" s="48"/>
      <c r="F775" s="48"/>
      <c r="G775" s="1942"/>
      <c r="H775" s="1942"/>
      <c r="I775" s="1734"/>
      <c r="J775" s="1969"/>
      <c r="K775" s="48"/>
      <c r="L775" s="48"/>
      <c r="M775" s="48"/>
      <c r="N775" s="48"/>
      <c r="O775" s="48"/>
      <c r="P775" s="48"/>
      <c r="Q775" s="48"/>
      <c r="R775" s="48"/>
      <c r="S775" s="48"/>
      <c r="T775" s="48"/>
      <c r="U775" s="48"/>
      <c r="V775" s="48"/>
      <c r="W775" s="48"/>
      <c r="X775" s="48"/>
      <c r="Y775" s="48"/>
      <c r="Z775" s="48"/>
    </row>
    <row r="776" spans="1:26" ht="15.75" customHeight="1">
      <c r="A776" s="48"/>
      <c r="B776" s="48"/>
      <c r="C776" s="48"/>
      <c r="D776" s="48"/>
      <c r="E776" s="48"/>
      <c r="F776" s="48"/>
      <c r="G776" s="1942"/>
      <c r="H776" s="1942"/>
      <c r="I776" s="1734"/>
      <c r="J776" s="1969"/>
      <c r="K776" s="48"/>
      <c r="L776" s="48"/>
      <c r="M776" s="48"/>
      <c r="N776" s="48"/>
      <c r="O776" s="48"/>
      <c r="P776" s="48"/>
      <c r="Q776" s="48"/>
      <c r="R776" s="48"/>
      <c r="S776" s="48"/>
      <c r="T776" s="48"/>
      <c r="U776" s="48"/>
      <c r="V776" s="48"/>
      <c r="W776" s="48"/>
      <c r="X776" s="48"/>
      <c r="Y776" s="48"/>
      <c r="Z776" s="48"/>
    </row>
    <row r="777" spans="1:26" ht="15.75" customHeight="1">
      <c r="A777" s="48"/>
      <c r="B777" s="48"/>
      <c r="C777" s="48"/>
      <c r="D777" s="48"/>
      <c r="E777" s="48"/>
      <c r="F777" s="48"/>
      <c r="G777" s="1942"/>
      <c r="H777" s="1942"/>
      <c r="I777" s="1734"/>
      <c r="J777" s="1969"/>
      <c r="K777" s="48"/>
      <c r="L777" s="48"/>
      <c r="M777" s="48"/>
      <c r="N777" s="48"/>
      <c r="O777" s="48"/>
      <c r="P777" s="48"/>
      <c r="Q777" s="48"/>
      <c r="R777" s="48"/>
      <c r="S777" s="48"/>
      <c r="T777" s="48"/>
      <c r="U777" s="48"/>
      <c r="V777" s="48"/>
      <c r="W777" s="48"/>
      <c r="X777" s="48"/>
      <c r="Y777" s="48"/>
      <c r="Z777" s="48"/>
    </row>
    <row r="778" spans="1:26" ht="15.75" customHeight="1">
      <c r="A778" s="48"/>
      <c r="B778" s="48"/>
      <c r="C778" s="48"/>
      <c r="D778" s="48"/>
      <c r="E778" s="48"/>
      <c r="F778" s="48"/>
      <c r="G778" s="1942"/>
      <c r="H778" s="1942"/>
      <c r="I778" s="1734"/>
      <c r="J778" s="1969"/>
      <c r="K778" s="48"/>
      <c r="L778" s="48"/>
      <c r="M778" s="48"/>
      <c r="N778" s="48"/>
      <c r="O778" s="48"/>
      <c r="P778" s="48"/>
      <c r="Q778" s="48"/>
      <c r="R778" s="48"/>
      <c r="S778" s="48"/>
      <c r="T778" s="48"/>
      <c r="U778" s="48"/>
      <c r="V778" s="48"/>
      <c r="W778" s="48"/>
      <c r="X778" s="48"/>
      <c r="Y778" s="48"/>
      <c r="Z778" s="48"/>
    </row>
    <row r="779" spans="1:26" ht="15.75" customHeight="1">
      <c r="A779" s="48"/>
      <c r="B779" s="48"/>
      <c r="C779" s="48"/>
      <c r="D779" s="48"/>
      <c r="E779" s="48"/>
      <c r="F779" s="48"/>
      <c r="G779" s="1942"/>
      <c r="H779" s="1942"/>
      <c r="I779" s="1734"/>
      <c r="J779" s="1969"/>
      <c r="K779" s="48"/>
      <c r="L779" s="48"/>
      <c r="M779" s="48"/>
      <c r="N779" s="48"/>
      <c r="O779" s="48"/>
      <c r="P779" s="48"/>
      <c r="Q779" s="48"/>
      <c r="R779" s="48"/>
      <c r="S779" s="48"/>
      <c r="T779" s="48"/>
      <c r="U779" s="48"/>
      <c r="V779" s="48"/>
      <c r="W779" s="48"/>
      <c r="X779" s="48"/>
      <c r="Y779" s="48"/>
      <c r="Z779" s="48"/>
    </row>
    <row r="780" spans="1:26" ht="15.75" customHeight="1">
      <c r="A780" s="48"/>
      <c r="B780" s="48"/>
      <c r="C780" s="48"/>
      <c r="D780" s="48"/>
      <c r="E780" s="48"/>
      <c r="F780" s="48"/>
      <c r="G780" s="1942"/>
      <c r="H780" s="1942"/>
      <c r="I780" s="1734"/>
      <c r="J780" s="1969"/>
      <c r="K780" s="48"/>
      <c r="L780" s="48"/>
      <c r="M780" s="48"/>
      <c r="N780" s="48"/>
      <c r="O780" s="48"/>
      <c r="P780" s="48"/>
      <c r="Q780" s="48"/>
      <c r="R780" s="48"/>
      <c r="S780" s="48"/>
      <c r="T780" s="48"/>
      <c r="U780" s="48"/>
      <c r="V780" s="48"/>
      <c r="W780" s="48"/>
      <c r="X780" s="48"/>
      <c r="Y780" s="48"/>
      <c r="Z780" s="48"/>
    </row>
    <row r="781" spans="1:26" ht="15.75" customHeight="1">
      <c r="A781" s="48"/>
      <c r="B781" s="48"/>
      <c r="C781" s="48"/>
      <c r="D781" s="48"/>
      <c r="E781" s="48"/>
      <c r="F781" s="48"/>
      <c r="G781" s="1942"/>
      <c r="H781" s="1942"/>
      <c r="I781" s="1734"/>
      <c r="J781" s="1969"/>
      <c r="K781" s="48"/>
      <c r="L781" s="48"/>
      <c r="M781" s="48"/>
      <c r="N781" s="48"/>
      <c r="O781" s="48"/>
      <c r="P781" s="48"/>
      <c r="Q781" s="48"/>
      <c r="R781" s="48"/>
      <c r="S781" s="48"/>
      <c r="T781" s="48"/>
      <c r="U781" s="48"/>
      <c r="V781" s="48"/>
      <c r="W781" s="48"/>
      <c r="X781" s="48"/>
      <c r="Y781" s="48"/>
      <c r="Z781" s="48"/>
    </row>
    <row r="782" spans="1:26" ht="15.75" customHeight="1">
      <c r="A782" s="48"/>
      <c r="B782" s="48"/>
      <c r="C782" s="48"/>
      <c r="D782" s="48"/>
      <c r="E782" s="48"/>
      <c r="F782" s="48"/>
      <c r="G782" s="1942"/>
      <c r="H782" s="1942"/>
      <c r="I782" s="1734"/>
      <c r="J782" s="1969"/>
      <c r="K782" s="48"/>
      <c r="L782" s="48"/>
      <c r="M782" s="48"/>
      <c r="N782" s="48"/>
      <c r="O782" s="48"/>
      <c r="P782" s="48"/>
      <c r="Q782" s="48"/>
      <c r="R782" s="48"/>
      <c r="S782" s="48"/>
      <c r="T782" s="48"/>
      <c r="U782" s="48"/>
      <c r="V782" s="48"/>
      <c r="W782" s="48"/>
      <c r="X782" s="48"/>
      <c r="Y782" s="48"/>
      <c r="Z782" s="48"/>
    </row>
    <row r="783" spans="1:26" ht="15.75" customHeight="1">
      <c r="A783" s="48"/>
      <c r="B783" s="48"/>
      <c r="C783" s="48"/>
      <c r="D783" s="48"/>
      <c r="E783" s="48"/>
      <c r="F783" s="48"/>
      <c r="G783" s="1942"/>
      <c r="H783" s="1942"/>
      <c r="I783" s="1734"/>
      <c r="J783" s="1969"/>
      <c r="K783" s="48"/>
      <c r="L783" s="48"/>
      <c r="M783" s="48"/>
      <c r="N783" s="48"/>
      <c r="O783" s="48"/>
      <c r="P783" s="48"/>
      <c r="Q783" s="48"/>
      <c r="R783" s="48"/>
      <c r="S783" s="48"/>
      <c r="T783" s="48"/>
      <c r="U783" s="48"/>
      <c r="V783" s="48"/>
      <c r="W783" s="48"/>
      <c r="X783" s="48"/>
      <c r="Y783" s="48"/>
      <c r="Z783" s="48"/>
    </row>
    <row r="784" spans="1:26" ht="15.75" customHeight="1">
      <c r="A784" s="48"/>
      <c r="B784" s="48"/>
      <c r="C784" s="48"/>
      <c r="D784" s="48"/>
      <c r="E784" s="48"/>
      <c r="F784" s="48"/>
      <c r="G784" s="1942"/>
      <c r="H784" s="1942"/>
      <c r="I784" s="1734"/>
      <c r="J784" s="1969"/>
      <c r="K784" s="48"/>
      <c r="L784" s="48"/>
      <c r="M784" s="48"/>
      <c r="N784" s="48"/>
      <c r="O784" s="48"/>
      <c r="P784" s="48"/>
      <c r="Q784" s="48"/>
      <c r="R784" s="48"/>
      <c r="S784" s="48"/>
      <c r="T784" s="48"/>
      <c r="U784" s="48"/>
      <c r="V784" s="48"/>
      <c r="W784" s="48"/>
      <c r="X784" s="48"/>
      <c r="Y784" s="48"/>
      <c r="Z784" s="48"/>
    </row>
    <row r="785" spans="1:26" ht="15.75" customHeight="1">
      <c r="A785" s="48"/>
      <c r="B785" s="48"/>
      <c r="C785" s="48"/>
      <c r="D785" s="48"/>
      <c r="E785" s="48"/>
      <c r="F785" s="48"/>
      <c r="G785" s="1942"/>
      <c r="H785" s="1942"/>
      <c r="I785" s="1734"/>
      <c r="J785" s="1969"/>
      <c r="K785" s="48"/>
      <c r="L785" s="48"/>
      <c r="M785" s="48"/>
      <c r="N785" s="48"/>
      <c r="O785" s="48"/>
      <c r="P785" s="48"/>
      <c r="Q785" s="48"/>
      <c r="R785" s="48"/>
      <c r="S785" s="48"/>
      <c r="T785" s="48"/>
      <c r="U785" s="48"/>
      <c r="V785" s="48"/>
      <c r="W785" s="48"/>
      <c r="X785" s="48"/>
      <c r="Y785" s="48"/>
      <c r="Z785" s="48"/>
    </row>
    <row r="786" spans="1:26" ht="15.75" customHeight="1">
      <c r="A786" s="48"/>
      <c r="B786" s="48"/>
      <c r="C786" s="48"/>
      <c r="D786" s="48"/>
      <c r="E786" s="48"/>
      <c r="F786" s="48"/>
      <c r="G786" s="1942"/>
      <c r="H786" s="1942"/>
      <c r="I786" s="1734"/>
      <c r="J786" s="1969"/>
      <c r="K786" s="48"/>
      <c r="L786" s="48"/>
      <c r="M786" s="48"/>
      <c r="N786" s="48"/>
      <c r="O786" s="48"/>
      <c r="P786" s="48"/>
      <c r="Q786" s="48"/>
      <c r="R786" s="48"/>
      <c r="S786" s="48"/>
      <c r="T786" s="48"/>
      <c r="U786" s="48"/>
      <c r="V786" s="48"/>
      <c r="W786" s="48"/>
      <c r="X786" s="48"/>
      <c r="Y786" s="48"/>
      <c r="Z786" s="48"/>
    </row>
    <row r="787" spans="1:26" ht="15.75" customHeight="1">
      <c r="A787" s="48"/>
      <c r="B787" s="48"/>
      <c r="C787" s="48"/>
      <c r="D787" s="48"/>
      <c r="E787" s="48"/>
      <c r="F787" s="48"/>
      <c r="G787" s="1942"/>
      <c r="H787" s="1942"/>
      <c r="I787" s="1734"/>
      <c r="J787" s="1969"/>
      <c r="K787" s="48"/>
      <c r="L787" s="48"/>
      <c r="M787" s="48"/>
      <c r="N787" s="48"/>
      <c r="O787" s="48"/>
      <c r="P787" s="48"/>
      <c r="Q787" s="48"/>
      <c r="R787" s="48"/>
      <c r="S787" s="48"/>
      <c r="T787" s="48"/>
      <c r="U787" s="48"/>
      <c r="V787" s="48"/>
      <c r="W787" s="48"/>
      <c r="X787" s="48"/>
      <c r="Y787" s="48"/>
      <c r="Z787" s="48"/>
    </row>
    <row r="788" spans="1:26" ht="15.75" customHeight="1">
      <c r="A788" s="48"/>
      <c r="B788" s="48"/>
      <c r="C788" s="48"/>
      <c r="D788" s="48"/>
      <c r="E788" s="48"/>
      <c r="F788" s="48"/>
      <c r="G788" s="1942"/>
      <c r="H788" s="1942"/>
      <c r="I788" s="1734"/>
      <c r="J788" s="1969"/>
      <c r="K788" s="48"/>
      <c r="L788" s="48"/>
      <c r="M788" s="48"/>
      <c r="N788" s="48"/>
      <c r="O788" s="48"/>
      <c r="P788" s="48"/>
      <c r="Q788" s="48"/>
      <c r="R788" s="48"/>
      <c r="S788" s="48"/>
      <c r="T788" s="48"/>
      <c r="U788" s="48"/>
      <c r="V788" s="48"/>
      <c r="W788" s="48"/>
      <c r="X788" s="48"/>
      <c r="Y788" s="48"/>
      <c r="Z788" s="48"/>
    </row>
    <row r="789" spans="1:26" ht="15.75" customHeight="1">
      <c r="A789" s="48"/>
      <c r="B789" s="48"/>
      <c r="C789" s="48"/>
      <c r="D789" s="48"/>
      <c r="E789" s="48"/>
      <c r="F789" s="48"/>
      <c r="G789" s="1942"/>
      <c r="H789" s="1942"/>
      <c r="I789" s="1734"/>
      <c r="J789" s="1969"/>
      <c r="K789" s="48"/>
      <c r="L789" s="48"/>
      <c r="M789" s="48"/>
      <c r="N789" s="48"/>
      <c r="O789" s="48"/>
      <c r="P789" s="48"/>
      <c r="Q789" s="48"/>
      <c r="R789" s="48"/>
      <c r="S789" s="48"/>
      <c r="T789" s="48"/>
      <c r="U789" s="48"/>
      <c r="V789" s="48"/>
      <c r="W789" s="48"/>
      <c r="X789" s="48"/>
      <c r="Y789" s="48"/>
      <c r="Z789" s="48"/>
    </row>
    <row r="790" spans="1:26" ht="15.75" customHeight="1">
      <c r="A790" s="48"/>
      <c r="B790" s="48"/>
      <c r="C790" s="48"/>
      <c r="D790" s="48"/>
      <c r="E790" s="48"/>
      <c r="F790" s="48"/>
      <c r="G790" s="1942"/>
      <c r="H790" s="1942"/>
      <c r="I790" s="1734"/>
      <c r="J790" s="1969"/>
      <c r="K790" s="48"/>
      <c r="L790" s="48"/>
      <c r="M790" s="48"/>
      <c r="N790" s="48"/>
      <c r="O790" s="48"/>
      <c r="P790" s="48"/>
      <c r="Q790" s="48"/>
      <c r="R790" s="48"/>
      <c r="S790" s="48"/>
      <c r="T790" s="48"/>
      <c r="U790" s="48"/>
      <c r="V790" s="48"/>
      <c r="W790" s="48"/>
      <c r="X790" s="48"/>
      <c r="Y790" s="48"/>
      <c r="Z790" s="48"/>
    </row>
    <row r="791" spans="1:26" ht="15.75" customHeight="1">
      <c r="A791" s="48"/>
      <c r="B791" s="48"/>
      <c r="C791" s="48"/>
      <c r="D791" s="48"/>
      <c r="E791" s="48"/>
      <c r="F791" s="48"/>
      <c r="G791" s="1942"/>
      <c r="H791" s="1942"/>
      <c r="I791" s="1734"/>
      <c r="J791" s="1969"/>
      <c r="K791" s="48"/>
      <c r="L791" s="48"/>
      <c r="M791" s="48"/>
      <c r="N791" s="48"/>
      <c r="O791" s="48"/>
      <c r="P791" s="48"/>
      <c r="Q791" s="48"/>
      <c r="R791" s="48"/>
      <c r="S791" s="48"/>
      <c r="T791" s="48"/>
      <c r="U791" s="48"/>
      <c r="V791" s="48"/>
      <c r="W791" s="48"/>
      <c r="X791" s="48"/>
      <c r="Y791" s="48"/>
      <c r="Z791" s="48"/>
    </row>
    <row r="792" spans="1:26" ht="15.75" customHeight="1">
      <c r="A792" s="48"/>
      <c r="B792" s="48"/>
      <c r="C792" s="48"/>
      <c r="D792" s="48"/>
      <c r="E792" s="48"/>
      <c r="F792" s="48"/>
      <c r="G792" s="1942"/>
      <c r="H792" s="1942"/>
      <c r="I792" s="1734"/>
      <c r="J792" s="1969"/>
      <c r="K792" s="48"/>
      <c r="L792" s="48"/>
      <c r="M792" s="48"/>
      <c r="N792" s="48"/>
      <c r="O792" s="48"/>
      <c r="P792" s="48"/>
      <c r="Q792" s="48"/>
      <c r="R792" s="48"/>
      <c r="S792" s="48"/>
      <c r="T792" s="48"/>
      <c r="U792" s="48"/>
      <c r="V792" s="48"/>
      <c r="W792" s="48"/>
      <c r="X792" s="48"/>
      <c r="Y792" s="48"/>
      <c r="Z792" s="48"/>
    </row>
    <row r="793" spans="1:26" ht="15.75" customHeight="1">
      <c r="A793" s="48"/>
      <c r="B793" s="48"/>
      <c r="C793" s="48"/>
      <c r="D793" s="48"/>
      <c r="E793" s="48"/>
      <c r="F793" s="48"/>
      <c r="G793" s="1942"/>
      <c r="H793" s="1942"/>
      <c r="I793" s="1734"/>
      <c r="J793" s="1969"/>
      <c r="K793" s="48"/>
      <c r="L793" s="48"/>
      <c r="M793" s="48"/>
      <c r="N793" s="48"/>
      <c r="O793" s="48"/>
      <c r="P793" s="48"/>
      <c r="Q793" s="48"/>
      <c r="R793" s="48"/>
      <c r="S793" s="48"/>
      <c r="T793" s="48"/>
      <c r="U793" s="48"/>
      <c r="V793" s="48"/>
      <c r="W793" s="48"/>
      <c r="X793" s="48"/>
      <c r="Y793" s="48"/>
      <c r="Z793" s="48"/>
    </row>
    <row r="794" spans="1:26" ht="15.75" customHeight="1">
      <c r="A794" s="48"/>
      <c r="B794" s="48"/>
      <c r="C794" s="48"/>
      <c r="D794" s="48"/>
      <c r="E794" s="48"/>
      <c r="F794" s="48"/>
      <c r="G794" s="1942"/>
      <c r="H794" s="1942"/>
      <c r="I794" s="1734"/>
      <c r="J794" s="1969"/>
      <c r="K794" s="48"/>
      <c r="L794" s="48"/>
      <c r="M794" s="48"/>
      <c r="N794" s="48"/>
      <c r="O794" s="48"/>
      <c r="P794" s="48"/>
      <c r="Q794" s="48"/>
      <c r="R794" s="48"/>
      <c r="S794" s="48"/>
      <c r="T794" s="48"/>
      <c r="U794" s="48"/>
      <c r="V794" s="48"/>
      <c r="W794" s="48"/>
      <c r="X794" s="48"/>
      <c r="Y794" s="48"/>
      <c r="Z794" s="48"/>
    </row>
    <row r="795" spans="1:26" ht="15.75" customHeight="1">
      <c r="A795" s="48"/>
      <c r="B795" s="48"/>
      <c r="C795" s="48"/>
      <c r="D795" s="48"/>
      <c r="E795" s="48"/>
      <c r="F795" s="48"/>
      <c r="G795" s="1942"/>
      <c r="H795" s="1942"/>
      <c r="I795" s="1734"/>
      <c r="J795" s="1969"/>
      <c r="K795" s="48"/>
      <c r="L795" s="48"/>
      <c r="M795" s="48"/>
      <c r="N795" s="48"/>
      <c r="O795" s="48"/>
      <c r="P795" s="48"/>
      <c r="Q795" s="48"/>
      <c r="R795" s="48"/>
      <c r="S795" s="48"/>
      <c r="T795" s="48"/>
      <c r="U795" s="48"/>
      <c r="V795" s="48"/>
      <c r="W795" s="48"/>
      <c r="X795" s="48"/>
      <c r="Y795" s="48"/>
      <c r="Z795" s="48"/>
    </row>
    <row r="796" spans="1:26" ht="15.75" customHeight="1">
      <c r="A796" s="48"/>
      <c r="B796" s="48"/>
      <c r="C796" s="48"/>
      <c r="D796" s="48"/>
      <c r="E796" s="48"/>
      <c r="F796" s="48"/>
      <c r="G796" s="1942"/>
      <c r="H796" s="1942"/>
      <c r="I796" s="1734"/>
      <c r="J796" s="1969"/>
      <c r="K796" s="48"/>
      <c r="L796" s="48"/>
      <c r="M796" s="48"/>
      <c r="N796" s="48"/>
      <c r="O796" s="48"/>
      <c r="P796" s="48"/>
      <c r="Q796" s="48"/>
      <c r="R796" s="48"/>
      <c r="S796" s="48"/>
      <c r="T796" s="48"/>
      <c r="U796" s="48"/>
      <c r="V796" s="48"/>
      <c r="W796" s="48"/>
      <c r="X796" s="48"/>
      <c r="Y796" s="48"/>
      <c r="Z796" s="48"/>
    </row>
    <row r="797" spans="1:26" ht="15.75" customHeight="1">
      <c r="A797" s="48"/>
      <c r="B797" s="48"/>
      <c r="C797" s="48"/>
      <c r="D797" s="48"/>
      <c r="E797" s="48"/>
      <c r="F797" s="48"/>
      <c r="G797" s="1942"/>
      <c r="H797" s="1942"/>
      <c r="I797" s="1734"/>
      <c r="J797" s="1969"/>
      <c r="K797" s="48"/>
      <c r="L797" s="48"/>
      <c r="M797" s="48"/>
      <c r="N797" s="48"/>
      <c r="O797" s="48"/>
      <c r="P797" s="48"/>
      <c r="Q797" s="48"/>
      <c r="R797" s="48"/>
      <c r="S797" s="48"/>
      <c r="T797" s="48"/>
      <c r="U797" s="48"/>
      <c r="V797" s="48"/>
      <c r="W797" s="48"/>
      <c r="X797" s="48"/>
      <c r="Y797" s="48"/>
      <c r="Z797" s="48"/>
    </row>
    <row r="798" spans="1:26" ht="15.75" customHeight="1">
      <c r="A798" s="48"/>
      <c r="B798" s="48"/>
      <c r="C798" s="48"/>
      <c r="D798" s="48"/>
      <c r="E798" s="48"/>
      <c r="F798" s="48"/>
      <c r="G798" s="1942"/>
      <c r="H798" s="1942"/>
      <c r="I798" s="1734"/>
      <c r="J798" s="1969"/>
      <c r="K798" s="48"/>
      <c r="L798" s="48"/>
      <c r="M798" s="48"/>
      <c r="N798" s="48"/>
      <c r="O798" s="48"/>
      <c r="P798" s="48"/>
      <c r="Q798" s="48"/>
      <c r="R798" s="48"/>
      <c r="S798" s="48"/>
      <c r="T798" s="48"/>
      <c r="U798" s="48"/>
      <c r="V798" s="48"/>
      <c r="W798" s="48"/>
      <c r="X798" s="48"/>
      <c r="Y798" s="48"/>
      <c r="Z798" s="48"/>
    </row>
    <row r="799" spans="1:26" ht="15.75" customHeight="1">
      <c r="A799" s="48"/>
      <c r="B799" s="48"/>
      <c r="C799" s="48"/>
      <c r="D799" s="48"/>
      <c r="E799" s="48"/>
      <c r="F799" s="48"/>
      <c r="G799" s="1942"/>
      <c r="H799" s="1942"/>
      <c r="I799" s="1734"/>
      <c r="J799" s="1969"/>
      <c r="K799" s="48"/>
      <c r="L799" s="48"/>
      <c r="M799" s="48"/>
      <c r="N799" s="48"/>
      <c r="O799" s="48"/>
      <c r="P799" s="48"/>
      <c r="Q799" s="48"/>
      <c r="R799" s="48"/>
      <c r="S799" s="48"/>
      <c r="T799" s="48"/>
      <c r="U799" s="48"/>
      <c r="V799" s="48"/>
      <c r="W799" s="48"/>
      <c r="X799" s="48"/>
      <c r="Y799" s="48"/>
      <c r="Z799" s="48"/>
    </row>
    <row r="800" spans="1:26" ht="15.75" customHeight="1">
      <c r="A800" s="48"/>
      <c r="B800" s="48"/>
      <c r="C800" s="48"/>
      <c r="D800" s="48"/>
      <c r="E800" s="48"/>
      <c r="F800" s="48"/>
      <c r="G800" s="1942"/>
      <c r="H800" s="1942"/>
      <c r="I800" s="1734"/>
      <c r="J800" s="1969"/>
      <c r="K800" s="48"/>
      <c r="L800" s="48"/>
      <c r="M800" s="48"/>
      <c r="N800" s="48"/>
      <c r="O800" s="48"/>
      <c r="P800" s="48"/>
      <c r="Q800" s="48"/>
      <c r="R800" s="48"/>
      <c r="S800" s="48"/>
      <c r="T800" s="48"/>
      <c r="U800" s="48"/>
      <c r="V800" s="48"/>
      <c r="W800" s="48"/>
      <c r="X800" s="48"/>
      <c r="Y800" s="48"/>
      <c r="Z800" s="48"/>
    </row>
    <row r="801" spans="1:26" ht="15.75" customHeight="1">
      <c r="A801" s="48"/>
      <c r="B801" s="48"/>
      <c r="C801" s="48"/>
      <c r="D801" s="48"/>
      <c r="E801" s="48"/>
      <c r="F801" s="48"/>
      <c r="G801" s="1942"/>
      <c r="H801" s="1942"/>
      <c r="I801" s="1734"/>
      <c r="J801" s="1969"/>
      <c r="K801" s="48"/>
      <c r="L801" s="48"/>
      <c r="M801" s="48"/>
      <c r="N801" s="48"/>
      <c r="O801" s="48"/>
      <c r="P801" s="48"/>
      <c r="Q801" s="48"/>
      <c r="R801" s="48"/>
      <c r="S801" s="48"/>
      <c r="T801" s="48"/>
      <c r="U801" s="48"/>
      <c r="V801" s="48"/>
      <c r="W801" s="48"/>
      <c r="X801" s="48"/>
      <c r="Y801" s="48"/>
      <c r="Z801" s="48"/>
    </row>
    <row r="802" spans="1:26" ht="15.75" customHeight="1">
      <c r="A802" s="48"/>
      <c r="B802" s="48"/>
      <c r="C802" s="48"/>
      <c r="D802" s="48"/>
      <c r="E802" s="48"/>
      <c r="F802" s="48"/>
      <c r="G802" s="1942"/>
      <c r="H802" s="1942"/>
      <c r="I802" s="1734"/>
      <c r="J802" s="1969"/>
      <c r="K802" s="48"/>
      <c r="L802" s="48"/>
      <c r="M802" s="48"/>
      <c r="N802" s="48"/>
      <c r="O802" s="48"/>
      <c r="P802" s="48"/>
      <c r="Q802" s="48"/>
      <c r="R802" s="48"/>
      <c r="S802" s="48"/>
      <c r="T802" s="48"/>
      <c r="U802" s="48"/>
      <c r="V802" s="48"/>
      <c r="W802" s="48"/>
      <c r="X802" s="48"/>
      <c r="Y802" s="48"/>
      <c r="Z802" s="48"/>
    </row>
    <row r="803" spans="1:26" ht="15.75" customHeight="1">
      <c r="A803" s="48"/>
      <c r="B803" s="48"/>
      <c r="C803" s="48"/>
      <c r="D803" s="48"/>
      <c r="E803" s="48"/>
      <c r="F803" s="48"/>
      <c r="G803" s="1942"/>
      <c r="H803" s="1942"/>
      <c r="I803" s="1734"/>
      <c r="J803" s="1969"/>
      <c r="K803" s="48"/>
      <c r="L803" s="48"/>
      <c r="M803" s="48"/>
      <c r="N803" s="48"/>
      <c r="O803" s="48"/>
      <c r="P803" s="48"/>
      <c r="Q803" s="48"/>
      <c r="R803" s="48"/>
      <c r="S803" s="48"/>
      <c r="T803" s="48"/>
      <c r="U803" s="48"/>
      <c r="V803" s="48"/>
      <c r="W803" s="48"/>
      <c r="X803" s="48"/>
      <c r="Y803" s="48"/>
      <c r="Z803" s="48"/>
    </row>
    <row r="804" spans="1:26" ht="15.75" customHeight="1">
      <c r="A804" s="48"/>
      <c r="B804" s="48"/>
      <c r="C804" s="48"/>
      <c r="D804" s="48"/>
      <c r="E804" s="48"/>
      <c r="F804" s="48"/>
      <c r="G804" s="1942"/>
      <c r="H804" s="1942"/>
      <c r="I804" s="1734"/>
      <c r="J804" s="1969"/>
      <c r="K804" s="48"/>
      <c r="L804" s="48"/>
      <c r="M804" s="48"/>
      <c r="N804" s="48"/>
      <c r="O804" s="48"/>
      <c r="P804" s="48"/>
      <c r="Q804" s="48"/>
      <c r="R804" s="48"/>
      <c r="S804" s="48"/>
      <c r="T804" s="48"/>
      <c r="U804" s="48"/>
      <c r="V804" s="48"/>
      <c r="W804" s="48"/>
      <c r="X804" s="48"/>
      <c r="Y804" s="48"/>
      <c r="Z804" s="48"/>
    </row>
    <row r="805" spans="1:26" ht="15.75" customHeight="1">
      <c r="A805" s="48"/>
      <c r="B805" s="48"/>
      <c r="C805" s="48"/>
      <c r="D805" s="48"/>
      <c r="E805" s="48"/>
      <c r="F805" s="48"/>
      <c r="G805" s="1942"/>
      <c r="H805" s="1942"/>
      <c r="I805" s="1734"/>
      <c r="J805" s="1969"/>
      <c r="K805" s="48"/>
      <c r="L805" s="48"/>
      <c r="M805" s="48"/>
      <c r="N805" s="48"/>
      <c r="O805" s="48"/>
      <c r="P805" s="48"/>
      <c r="Q805" s="48"/>
      <c r="R805" s="48"/>
      <c r="S805" s="48"/>
      <c r="T805" s="48"/>
      <c r="U805" s="48"/>
      <c r="V805" s="48"/>
      <c r="W805" s="48"/>
      <c r="X805" s="48"/>
      <c r="Y805" s="48"/>
      <c r="Z805" s="48"/>
    </row>
    <row r="806" spans="1:26" ht="15.75" customHeight="1">
      <c r="A806" s="48"/>
      <c r="B806" s="48"/>
      <c r="C806" s="48"/>
      <c r="D806" s="48"/>
      <c r="E806" s="48"/>
      <c r="F806" s="48"/>
      <c r="G806" s="1942"/>
      <c r="H806" s="1942"/>
      <c r="I806" s="1734"/>
      <c r="J806" s="1969"/>
      <c r="K806" s="48"/>
      <c r="L806" s="48"/>
      <c r="M806" s="48"/>
      <c r="N806" s="48"/>
      <c r="O806" s="48"/>
      <c r="P806" s="48"/>
      <c r="Q806" s="48"/>
      <c r="R806" s="48"/>
      <c r="S806" s="48"/>
      <c r="T806" s="48"/>
      <c r="U806" s="48"/>
      <c r="V806" s="48"/>
      <c r="W806" s="48"/>
      <c r="X806" s="48"/>
      <c r="Y806" s="48"/>
      <c r="Z806" s="48"/>
    </row>
    <row r="807" spans="1:26" ht="15.75" customHeight="1">
      <c r="A807" s="48"/>
      <c r="B807" s="48"/>
      <c r="C807" s="48"/>
      <c r="D807" s="48"/>
      <c r="E807" s="48"/>
      <c r="F807" s="48"/>
      <c r="G807" s="1942"/>
      <c r="H807" s="1942"/>
      <c r="I807" s="1734"/>
      <c r="J807" s="1969"/>
      <c r="K807" s="48"/>
      <c r="L807" s="48"/>
      <c r="M807" s="48"/>
      <c r="N807" s="48"/>
      <c r="O807" s="48"/>
      <c r="P807" s="48"/>
      <c r="Q807" s="48"/>
      <c r="R807" s="48"/>
      <c r="S807" s="48"/>
      <c r="T807" s="48"/>
      <c r="U807" s="48"/>
      <c r="V807" s="48"/>
      <c r="W807" s="48"/>
      <c r="X807" s="48"/>
      <c r="Y807" s="48"/>
      <c r="Z807" s="48"/>
    </row>
    <row r="808" spans="1:26" ht="15.75" customHeight="1">
      <c r="A808" s="48"/>
      <c r="B808" s="48"/>
      <c r="C808" s="48"/>
      <c r="D808" s="48"/>
      <c r="E808" s="48"/>
      <c r="F808" s="48"/>
      <c r="G808" s="1942"/>
      <c r="H808" s="1942"/>
      <c r="I808" s="1734"/>
      <c r="J808" s="1969"/>
      <c r="K808" s="48"/>
      <c r="L808" s="48"/>
      <c r="M808" s="48"/>
      <c r="N808" s="48"/>
      <c r="O808" s="48"/>
      <c r="P808" s="48"/>
      <c r="Q808" s="48"/>
      <c r="R808" s="48"/>
      <c r="S808" s="48"/>
      <c r="T808" s="48"/>
      <c r="U808" s="48"/>
      <c r="V808" s="48"/>
      <c r="W808" s="48"/>
      <c r="X808" s="48"/>
      <c r="Y808" s="48"/>
      <c r="Z808" s="48"/>
    </row>
    <row r="809" spans="1:26" ht="15.75" customHeight="1">
      <c r="A809" s="48"/>
      <c r="B809" s="48"/>
      <c r="C809" s="48"/>
      <c r="D809" s="48"/>
      <c r="E809" s="48"/>
      <c r="F809" s="48"/>
      <c r="G809" s="1942"/>
      <c r="H809" s="1942"/>
      <c r="I809" s="1734"/>
      <c r="J809" s="1969"/>
      <c r="K809" s="48"/>
      <c r="L809" s="48"/>
      <c r="M809" s="48"/>
      <c r="N809" s="48"/>
      <c r="O809" s="48"/>
      <c r="P809" s="48"/>
      <c r="Q809" s="48"/>
      <c r="R809" s="48"/>
      <c r="S809" s="48"/>
      <c r="T809" s="48"/>
      <c r="U809" s="48"/>
      <c r="V809" s="48"/>
      <c r="W809" s="48"/>
      <c r="X809" s="48"/>
      <c r="Y809" s="48"/>
      <c r="Z809" s="48"/>
    </row>
    <row r="810" spans="1:26" ht="15.75" customHeight="1">
      <c r="A810" s="48"/>
      <c r="B810" s="48"/>
      <c r="C810" s="48"/>
      <c r="D810" s="48"/>
      <c r="E810" s="48"/>
      <c r="F810" s="48"/>
      <c r="G810" s="1942"/>
      <c r="H810" s="1942"/>
      <c r="I810" s="1734"/>
      <c r="J810" s="1969"/>
      <c r="K810" s="48"/>
      <c r="L810" s="48"/>
      <c r="M810" s="48"/>
      <c r="N810" s="48"/>
      <c r="O810" s="48"/>
      <c r="P810" s="48"/>
      <c r="Q810" s="48"/>
      <c r="R810" s="48"/>
      <c r="S810" s="48"/>
      <c r="T810" s="48"/>
      <c r="U810" s="48"/>
      <c r="V810" s="48"/>
      <c r="W810" s="48"/>
      <c r="X810" s="48"/>
      <c r="Y810" s="48"/>
      <c r="Z810" s="48"/>
    </row>
    <row r="811" spans="1:26" ht="15.75" customHeight="1">
      <c r="A811" s="48"/>
      <c r="B811" s="48"/>
      <c r="C811" s="48"/>
      <c r="D811" s="48"/>
      <c r="E811" s="48"/>
      <c r="F811" s="48"/>
      <c r="G811" s="1942"/>
      <c r="H811" s="1942"/>
      <c r="I811" s="1734"/>
      <c r="J811" s="1969"/>
      <c r="K811" s="48"/>
      <c r="L811" s="48"/>
      <c r="M811" s="48"/>
      <c r="N811" s="48"/>
      <c r="O811" s="48"/>
      <c r="P811" s="48"/>
      <c r="Q811" s="48"/>
      <c r="R811" s="48"/>
      <c r="S811" s="48"/>
      <c r="T811" s="48"/>
      <c r="U811" s="48"/>
      <c r="V811" s="48"/>
      <c r="W811" s="48"/>
      <c r="X811" s="48"/>
      <c r="Y811" s="48"/>
      <c r="Z811" s="48"/>
    </row>
    <row r="812" spans="1:26" ht="15.75" customHeight="1">
      <c r="A812" s="48"/>
      <c r="B812" s="48"/>
      <c r="C812" s="48"/>
      <c r="D812" s="48"/>
      <c r="E812" s="48"/>
      <c r="F812" s="48"/>
      <c r="G812" s="1942"/>
      <c r="H812" s="1942"/>
      <c r="I812" s="1734"/>
      <c r="J812" s="1969"/>
      <c r="K812" s="48"/>
      <c r="L812" s="48"/>
      <c r="M812" s="48"/>
      <c r="N812" s="48"/>
      <c r="O812" s="48"/>
      <c r="P812" s="48"/>
      <c r="Q812" s="48"/>
      <c r="R812" s="48"/>
      <c r="S812" s="48"/>
      <c r="T812" s="48"/>
      <c r="U812" s="48"/>
      <c r="V812" s="48"/>
      <c r="W812" s="48"/>
      <c r="X812" s="48"/>
      <c r="Y812" s="48"/>
      <c r="Z812" s="48"/>
    </row>
    <row r="813" spans="1:26" ht="15.75" customHeight="1">
      <c r="A813" s="48"/>
      <c r="B813" s="48"/>
      <c r="C813" s="48"/>
      <c r="D813" s="48"/>
      <c r="E813" s="48"/>
      <c r="F813" s="48"/>
      <c r="G813" s="1942"/>
      <c r="H813" s="1942"/>
      <c r="I813" s="1734"/>
      <c r="J813" s="1969"/>
      <c r="K813" s="48"/>
      <c r="L813" s="48"/>
      <c r="M813" s="48"/>
      <c r="N813" s="48"/>
      <c r="O813" s="48"/>
      <c r="P813" s="48"/>
      <c r="Q813" s="48"/>
      <c r="R813" s="48"/>
      <c r="S813" s="48"/>
      <c r="T813" s="48"/>
      <c r="U813" s="48"/>
      <c r="V813" s="48"/>
      <c r="W813" s="48"/>
      <c r="X813" s="48"/>
      <c r="Y813" s="48"/>
      <c r="Z813" s="48"/>
    </row>
    <row r="814" spans="1:26" ht="15.75" customHeight="1">
      <c r="A814" s="48"/>
      <c r="B814" s="48"/>
      <c r="C814" s="48"/>
      <c r="D814" s="48"/>
      <c r="E814" s="48"/>
      <c r="F814" s="48"/>
      <c r="G814" s="1942"/>
      <c r="H814" s="1942"/>
      <c r="I814" s="1734"/>
      <c r="J814" s="1969"/>
      <c r="K814" s="48"/>
      <c r="L814" s="48"/>
      <c r="M814" s="48"/>
      <c r="N814" s="48"/>
      <c r="O814" s="48"/>
      <c r="P814" s="48"/>
      <c r="Q814" s="48"/>
      <c r="R814" s="48"/>
      <c r="S814" s="48"/>
      <c r="T814" s="48"/>
      <c r="U814" s="48"/>
      <c r="V814" s="48"/>
      <c r="W814" s="48"/>
      <c r="X814" s="48"/>
      <c r="Y814" s="48"/>
      <c r="Z814" s="48"/>
    </row>
    <row r="815" spans="1:26" ht="15.75" customHeight="1">
      <c r="A815" s="48"/>
      <c r="B815" s="48"/>
      <c r="C815" s="48"/>
      <c r="D815" s="48"/>
      <c r="E815" s="48"/>
      <c r="F815" s="48"/>
      <c r="G815" s="1942"/>
      <c r="H815" s="1942"/>
      <c r="I815" s="1734"/>
      <c r="J815" s="1969"/>
      <c r="K815" s="48"/>
      <c r="L815" s="48"/>
      <c r="M815" s="48"/>
      <c r="N815" s="48"/>
      <c r="O815" s="48"/>
      <c r="P815" s="48"/>
      <c r="Q815" s="48"/>
      <c r="R815" s="48"/>
      <c r="S815" s="48"/>
      <c r="T815" s="48"/>
      <c r="U815" s="48"/>
      <c r="V815" s="48"/>
      <c r="W815" s="48"/>
      <c r="X815" s="48"/>
      <c r="Y815" s="48"/>
      <c r="Z815" s="48"/>
    </row>
    <row r="816" spans="1:26" ht="15.75" customHeight="1">
      <c r="A816" s="48"/>
      <c r="B816" s="48"/>
      <c r="C816" s="48"/>
      <c r="D816" s="48"/>
      <c r="E816" s="48"/>
      <c r="F816" s="48"/>
      <c r="G816" s="1942"/>
      <c r="H816" s="1942"/>
      <c r="I816" s="1734"/>
      <c r="J816" s="1969"/>
      <c r="K816" s="48"/>
      <c r="L816" s="48"/>
      <c r="M816" s="48"/>
      <c r="N816" s="48"/>
      <c r="O816" s="48"/>
      <c r="P816" s="48"/>
      <c r="Q816" s="48"/>
      <c r="R816" s="48"/>
      <c r="S816" s="48"/>
      <c r="T816" s="48"/>
      <c r="U816" s="48"/>
      <c r="V816" s="48"/>
      <c r="W816" s="48"/>
      <c r="X816" s="48"/>
      <c r="Y816" s="48"/>
      <c r="Z816" s="48"/>
    </row>
    <row r="817" spans="1:26" ht="15.75" customHeight="1">
      <c r="A817" s="48"/>
      <c r="B817" s="48"/>
      <c r="C817" s="48"/>
      <c r="D817" s="48"/>
      <c r="E817" s="48"/>
      <c r="F817" s="48"/>
      <c r="G817" s="1942"/>
      <c r="H817" s="1942"/>
      <c r="I817" s="1734"/>
      <c r="J817" s="1969"/>
      <c r="K817" s="48"/>
      <c r="L817" s="48"/>
      <c r="M817" s="48"/>
      <c r="N817" s="48"/>
      <c r="O817" s="48"/>
      <c r="P817" s="48"/>
      <c r="Q817" s="48"/>
      <c r="R817" s="48"/>
      <c r="S817" s="48"/>
      <c r="T817" s="48"/>
      <c r="U817" s="48"/>
      <c r="V817" s="48"/>
      <c r="W817" s="48"/>
      <c r="X817" s="48"/>
      <c r="Y817" s="48"/>
      <c r="Z817" s="48"/>
    </row>
    <row r="818" spans="1:26" ht="15.75" customHeight="1">
      <c r="A818" s="48"/>
      <c r="B818" s="48"/>
      <c r="C818" s="48"/>
      <c r="D818" s="48"/>
      <c r="E818" s="48"/>
      <c r="F818" s="48"/>
      <c r="G818" s="1942"/>
      <c r="H818" s="1942"/>
      <c r="I818" s="1734"/>
      <c r="J818" s="1969"/>
      <c r="K818" s="48"/>
      <c r="L818" s="48"/>
      <c r="M818" s="48"/>
      <c r="N818" s="48"/>
      <c r="O818" s="48"/>
      <c r="P818" s="48"/>
      <c r="Q818" s="48"/>
      <c r="R818" s="48"/>
      <c r="S818" s="48"/>
      <c r="T818" s="48"/>
      <c r="U818" s="48"/>
      <c r="V818" s="48"/>
      <c r="W818" s="48"/>
      <c r="X818" s="48"/>
      <c r="Y818" s="48"/>
      <c r="Z818" s="48"/>
    </row>
    <row r="819" spans="1:26" ht="15.75" customHeight="1">
      <c r="A819" s="48"/>
      <c r="B819" s="48"/>
      <c r="C819" s="48"/>
      <c r="D819" s="48"/>
      <c r="E819" s="48"/>
      <c r="F819" s="48"/>
      <c r="G819" s="1942"/>
      <c r="H819" s="1942"/>
      <c r="I819" s="1734"/>
      <c r="J819" s="1969"/>
      <c r="K819" s="48"/>
      <c r="L819" s="48"/>
      <c r="M819" s="48"/>
      <c r="N819" s="48"/>
      <c r="O819" s="48"/>
      <c r="P819" s="48"/>
      <c r="Q819" s="48"/>
      <c r="R819" s="48"/>
      <c r="S819" s="48"/>
      <c r="T819" s="48"/>
      <c r="U819" s="48"/>
      <c r="V819" s="48"/>
      <c r="W819" s="48"/>
      <c r="X819" s="48"/>
      <c r="Y819" s="48"/>
      <c r="Z819" s="48"/>
    </row>
    <row r="820" spans="1:26" ht="15.75" customHeight="1">
      <c r="A820" s="48"/>
      <c r="B820" s="48"/>
      <c r="C820" s="48"/>
      <c r="D820" s="48"/>
      <c r="E820" s="48"/>
      <c r="F820" s="48"/>
      <c r="G820" s="1942"/>
      <c r="H820" s="1942"/>
      <c r="I820" s="1734"/>
      <c r="J820" s="1969"/>
      <c r="K820" s="48"/>
      <c r="L820" s="48"/>
      <c r="M820" s="48"/>
      <c r="N820" s="48"/>
      <c r="O820" s="48"/>
      <c r="P820" s="48"/>
      <c r="Q820" s="48"/>
      <c r="R820" s="48"/>
      <c r="S820" s="48"/>
      <c r="T820" s="48"/>
      <c r="U820" s="48"/>
      <c r="V820" s="48"/>
      <c r="W820" s="48"/>
      <c r="X820" s="48"/>
      <c r="Y820" s="48"/>
      <c r="Z820" s="48"/>
    </row>
    <row r="821" spans="1:26" ht="15.75" customHeight="1">
      <c r="A821" s="48"/>
      <c r="B821" s="48"/>
      <c r="C821" s="48"/>
      <c r="D821" s="48"/>
      <c r="E821" s="48"/>
      <c r="F821" s="48"/>
      <c r="G821" s="1942"/>
      <c r="H821" s="1942"/>
      <c r="I821" s="1734"/>
      <c r="J821" s="1969"/>
      <c r="K821" s="48"/>
      <c r="L821" s="48"/>
      <c r="M821" s="48"/>
      <c r="N821" s="48"/>
      <c r="O821" s="48"/>
      <c r="P821" s="48"/>
      <c r="Q821" s="48"/>
      <c r="R821" s="48"/>
      <c r="S821" s="48"/>
      <c r="T821" s="48"/>
      <c r="U821" s="48"/>
      <c r="V821" s="48"/>
      <c r="W821" s="48"/>
      <c r="X821" s="48"/>
      <c r="Y821" s="48"/>
      <c r="Z821" s="48"/>
    </row>
    <row r="822" spans="1:26" ht="15.75" customHeight="1">
      <c r="A822" s="48"/>
      <c r="B822" s="48"/>
      <c r="C822" s="48"/>
      <c r="D822" s="48"/>
      <c r="E822" s="48"/>
      <c r="F822" s="48"/>
      <c r="G822" s="1942"/>
      <c r="H822" s="1942"/>
      <c r="I822" s="1734"/>
      <c r="J822" s="1969"/>
      <c r="K822" s="48"/>
      <c r="L822" s="48"/>
      <c r="M822" s="48"/>
      <c r="N822" s="48"/>
      <c r="O822" s="48"/>
      <c r="P822" s="48"/>
      <c r="Q822" s="48"/>
      <c r="R822" s="48"/>
      <c r="S822" s="48"/>
      <c r="T822" s="48"/>
      <c r="U822" s="48"/>
      <c r="V822" s="48"/>
      <c r="W822" s="48"/>
      <c r="X822" s="48"/>
      <c r="Y822" s="48"/>
      <c r="Z822" s="48"/>
    </row>
    <row r="823" spans="1:26" ht="15.75" customHeight="1">
      <c r="A823" s="48"/>
      <c r="B823" s="48"/>
      <c r="C823" s="48"/>
      <c r="D823" s="48"/>
      <c r="E823" s="48"/>
      <c r="F823" s="48"/>
      <c r="G823" s="1942"/>
      <c r="H823" s="1942"/>
      <c r="I823" s="1734"/>
      <c r="J823" s="1969"/>
      <c r="K823" s="48"/>
      <c r="L823" s="48"/>
      <c r="M823" s="48"/>
      <c r="N823" s="48"/>
      <c r="O823" s="48"/>
      <c r="P823" s="48"/>
      <c r="Q823" s="48"/>
      <c r="R823" s="48"/>
      <c r="S823" s="48"/>
      <c r="T823" s="48"/>
      <c r="U823" s="48"/>
      <c r="V823" s="48"/>
      <c r="W823" s="48"/>
      <c r="X823" s="48"/>
      <c r="Y823" s="48"/>
      <c r="Z823" s="48"/>
    </row>
    <row r="824" spans="1:26" ht="15.75" customHeight="1">
      <c r="A824" s="48"/>
      <c r="B824" s="48"/>
      <c r="C824" s="48"/>
      <c r="D824" s="48"/>
      <c r="E824" s="48"/>
      <c r="F824" s="48"/>
      <c r="G824" s="1942"/>
      <c r="H824" s="1942"/>
      <c r="I824" s="1734"/>
      <c r="J824" s="1969"/>
      <c r="K824" s="48"/>
      <c r="L824" s="48"/>
      <c r="M824" s="48"/>
      <c r="N824" s="48"/>
      <c r="O824" s="48"/>
      <c r="P824" s="48"/>
      <c r="Q824" s="48"/>
      <c r="R824" s="48"/>
      <c r="S824" s="48"/>
      <c r="T824" s="48"/>
      <c r="U824" s="48"/>
      <c r="V824" s="48"/>
      <c r="W824" s="48"/>
      <c r="X824" s="48"/>
      <c r="Y824" s="48"/>
      <c r="Z824" s="48"/>
    </row>
    <row r="825" spans="1:26" ht="15.75" customHeight="1">
      <c r="A825" s="48"/>
      <c r="B825" s="48"/>
      <c r="C825" s="48"/>
      <c r="D825" s="48"/>
      <c r="E825" s="48"/>
      <c r="F825" s="48"/>
      <c r="G825" s="1942"/>
      <c r="H825" s="1942"/>
      <c r="I825" s="1734"/>
      <c r="J825" s="1969"/>
      <c r="K825" s="48"/>
      <c r="L825" s="48"/>
      <c r="M825" s="48"/>
      <c r="N825" s="48"/>
      <c r="O825" s="48"/>
      <c r="P825" s="48"/>
      <c r="Q825" s="48"/>
      <c r="R825" s="48"/>
      <c r="S825" s="48"/>
      <c r="T825" s="48"/>
      <c r="U825" s="48"/>
      <c r="V825" s="48"/>
      <c r="W825" s="48"/>
      <c r="X825" s="48"/>
      <c r="Y825" s="48"/>
      <c r="Z825" s="48"/>
    </row>
    <row r="826" spans="1:26" ht="15.75" customHeight="1">
      <c r="A826" s="48"/>
      <c r="B826" s="48"/>
      <c r="C826" s="48"/>
      <c r="D826" s="48"/>
      <c r="E826" s="48"/>
      <c r="F826" s="48"/>
      <c r="G826" s="1942"/>
      <c r="H826" s="1942"/>
      <c r="I826" s="1734"/>
      <c r="J826" s="1969"/>
      <c r="K826" s="48"/>
      <c r="L826" s="48"/>
      <c r="M826" s="48"/>
      <c r="N826" s="48"/>
      <c r="O826" s="48"/>
      <c r="P826" s="48"/>
      <c r="Q826" s="48"/>
      <c r="R826" s="48"/>
      <c r="S826" s="48"/>
      <c r="T826" s="48"/>
      <c r="U826" s="48"/>
      <c r="V826" s="48"/>
      <c r="W826" s="48"/>
      <c r="X826" s="48"/>
      <c r="Y826" s="48"/>
      <c r="Z826" s="48"/>
    </row>
    <row r="827" spans="1:26" ht="15.75" customHeight="1">
      <c r="A827" s="48"/>
      <c r="B827" s="48"/>
      <c r="C827" s="48"/>
      <c r="D827" s="48"/>
      <c r="E827" s="48"/>
      <c r="F827" s="48"/>
      <c r="G827" s="1942"/>
      <c r="H827" s="1942"/>
      <c r="I827" s="1734"/>
      <c r="J827" s="1969"/>
      <c r="K827" s="48"/>
      <c r="L827" s="48"/>
      <c r="M827" s="48"/>
      <c r="N827" s="48"/>
      <c r="O827" s="48"/>
      <c r="P827" s="48"/>
      <c r="Q827" s="48"/>
      <c r="R827" s="48"/>
      <c r="S827" s="48"/>
      <c r="T827" s="48"/>
      <c r="U827" s="48"/>
      <c r="V827" s="48"/>
      <c r="W827" s="48"/>
      <c r="X827" s="48"/>
      <c r="Y827" s="48"/>
      <c r="Z827" s="48"/>
    </row>
    <row r="828" spans="1:26" ht="15.75" customHeight="1">
      <c r="A828" s="48"/>
      <c r="B828" s="48"/>
      <c r="C828" s="48"/>
      <c r="D828" s="48"/>
      <c r="E828" s="48"/>
      <c r="F828" s="48"/>
      <c r="G828" s="1942"/>
      <c r="H828" s="1942"/>
      <c r="I828" s="1734"/>
      <c r="J828" s="1969"/>
      <c r="K828" s="48"/>
      <c r="L828" s="48"/>
      <c r="M828" s="48"/>
      <c r="N828" s="48"/>
      <c r="O828" s="48"/>
      <c r="P828" s="48"/>
      <c r="Q828" s="48"/>
      <c r="R828" s="48"/>
      <c r="S828" s="48"/>
      <c r="T828" s="48"/>
      <c r="U828" s="48"/>
      <c r="V828" s="48"/>
      <c r="W828" s="48"/>
      <c r="X828" s="48"/>
      <c r="Y828" s="48"/>
      <c r="Z828" s="48"/>
    </row>
    <row r="829" spans="1:26" ht="15.75" customHeight="1">
      <c r="A829" s="48"/>
      <c r="B829" s="48"/>
      <c r="C829" s="48"/>
      <c r="D829" s="48"/>
      <c r="E829" s="48"/>
      <c r="F829" s="48"/>
      <c r="G829" s="1942"/>
      <c r="H829" s="1942"/>
      <c r="I829" s="1734"/>
      <c r="J829" s="1969"/>
      <c r="K829" s="48"/>
      <c r="L829" s="48"/>
      <c r="M829" s="48"/>
      <c r="N829" s="48"/>
      <c r="O829" s="48"/>
      <c r="P829" s="48"/>
      <c r="Q829" s="48"/>
      <c r="R829" s="48"/>
      <c r="S829" s="48"/>
      <c r="T829" s="48"/>
      <c r="U829" s="48"/>
      <c r="V829" s="48"/>
      <c r="W829" s="48"/>
      <c r="X829" s="48"/>
      <c r="Y829" s="48"/>
      <c r="Z829" s="48"/>
    </row>
    <row r="830" spans="1:26" ht="15.75" customHeight="1">
      <c r="A830" s="48"/>
      <c r="B830" s="48"/>
      <c r="C830" s="48"/>
      <c r="D830" s="48"/>
      <c r="E830" s="48"/>
      <c r="F830" s="48"/>
      <c r="G830" s="1942"/>
      <c r="H830" s="1942"/>
      <c r="I830" s="1734"/>
      <c r="J830" s="1969"/>
      <c r="K830" s="48"/>
      <c r="L830" s="48"/>
      <c r="M830" s="48"/>
      <c r="N830" s="48"/>
      <c r="O830" s="48"/>
      <c r="P830" s="48"/>
      <c r="Q830" s="48"/>
      <c r="R830" s="48"/>
      <c r="S830" s="48"/>
      <c r="T830" s="48"/>
      <c r="U830" s="48"/>
      <c r="V830" s="48"/>
      <c r="W830" s="48"/>
      <c r="X830" s="48"/>
      <c r="Y830" s="48"/>
      <c r="Z830" s="48"/>
    </row>
    <row r="831" spans="1:26" ht="15.75" customHeight="1">
      <c r="A831" s="48"/>
      <c r="B831" s="48"/>
      <c r="C831" s="48"/>
      <c r="D831" s="48"/>
      <c r="E831" s="48"/>
      <c r="F831" s="48"/>
      <c r="G831" s="1942"/>
      <c r="H831" s="1942"/>
      <c r="I831" s="1734"/>
      <c r="J831" s="1969"/>
      <c r="K831" s="48"/>
      <c r="L831" s="48"/>
      <c r="M831" s="48"/>
      <c r="N831" s="48"/>
      <c r="O831" s="48"/>
      <c r="P831" s="48"/>
      <c r="Q831" s="48"/>
      <c r="R831" s="48"/>
      <c r="S831" s="48"/>
      <c r="T831" s="48"/>
      <c r="U831" s="48"/>
      <c r="V831" s="48"/>
      <c r="W831" s="48"/>
      <c r="X831" s="48"/>
      <c r="Y831" s="48"/>
      <c r="Z831" s="48"/>
    </row>
    <row r="832" spans="1:26" ht="15.75" customHeight="1">
      <c r="A832" s="48"/>
      <c r="B832" s="48"/>
      <c r="C832" s="48"/>
      <c r="D832" s="48"/>
      <c r="E832" s="48"/>
      <c r="F832" s="48"/>
      <c r="G832" s="1942"/>
      <c r="H832" s="1942"/>
      <c r="I832" s="1734"/>
      <c r="J832" s="1969"/>
      <c r="K832" s="48"/>
      <c r="L832" s="48"/>
      <c r="M832" s="48"/>
      <c r="N832" s="48"/>
      <c r="O832" s="48"/>
      <c r="P832" s="48"/>
      <c r="Q832" s="48"/>
      <c r="R832" s="48"/>
      <c r="S832" s="48"/>
      <c r="T832" s="48"/>
      <c r="U832" s="48"/>
      <c r="V832" s="48"/>
      <c r="W832" s="48"/>
      <c r="X832" s="48"/>
      <c r="Y832" s="48"/>
      <c r="Z832" s="48"/>
    </row>
    <row r="833" spans="1:26" ht="15.75" customHeight="1">
      <c r="A833" s="48"/>
      <c r="B833" s="48"/>
      <c r="C833" s="48"/>
      <c r="D833" s="48"/>
      <c r="E833" s="48"/>
      <c r="F833" s="48"/>
      <c r="G833" s="1942"/>
      <c r="H833" s="1942"/>
      <c r="I833" s="1734"/>
      <c r="J833" s="1969"/>
      <c r="K833" s="48"/>
      <c r="L833" s="48"/>
      <c r="M833" s="48"/>
      <c r="N833" s="48"/>
      <c r="O833" s="48"/>
      <c r="P833" s="48"/>
      <c r="Q833" s="48"/>
      <c r="R833" s="48"/>
      <c r="S833" s="48"/>
      <c r="T833" s="48"/>
      <c r="U833" s="48"/>
      <c r="V833" s="48"/>
      <c r="W833" s="48"/>
      <c r="X833" s="48"/>
      <c r="Y833" s="48"/>
      <c r="Z833" s="48"/>
    </row>
    <row r="834" spans="1:26" ht="15.75" customHeight="1">
      <c r="A834" s="48"/>
      <c r="B834" s="48"/>
      <c r="C834" s="48"/>
      <c r="D834" s="48"/>
      <c r="E834" s="48"/>
      <c r="F834" s="48"/>
      <c r="G834" s="1942"/>
      <c r="H834" s="1942"/>
      <c r="I834" s="1734"/>
      <c r="J834" s="1969"/>
      <c r="K834" s="48"/>
      <c r="L834" s="48"/>
      <c r="M834" s="48"/>
      <c r="N834" s="48"/>
      <c r="O834" s="48"/>
      <c r="P834" s="48"/>
      <c r="Q834" s="48"/>
      <c r="R834" s="48"/>
      <c r="S834" s="48"/>
      <c r="T834" s="48"/>
      <c r="U834" s="48"/>
      <c r="V834" s="48"/>
      <c r="W834" s="48"/>
      <c r="X834" s="48"/>
      <c r="Y834" s="48"/>
      <c r="Z834" s="48"/>
    </row>
    <row r="835" spans="1:26" ht="15.75" customHeight="1">
      <c r="A835" s="48"/>
      <c r="B835" s="48"/>
      <c r="C835" s="48"/>
      <c r="D835" s="48"/>
      <c r="E835" s="48"/>
      <c r="F835" s="48"/>
      <c r="G835" s="1942"/>
      <c r="H835" s="1942"/>
      <c r="I835" s="1734"/>
      <c r="J835" s="1969"/>
      <c r="K835" s="48"/>
      <c r="L835" s="48"/>
      <c r="M835" s="48"/>
      <c r="N835" s="48"/>
      <c r="O835" s="48"/>
      <c r="P835" s="48"/>
      <c r="Q835" s="48"/>
      <c r="R835" s="48"/>
      <c r="S835" s="48"/>
      <c r="T835" s="48"/>
      <c r="U835" s="48"/>
      <c r="V835" s="48"/>
      <c r="W835" s="48"/>
      <c r="X835" s="48"/>
      <c r="Y835" s="48"/>
      <c r="Z835" s="48"/>
    </row>
    <row r="836" spans="1:26" ht="15.75" customHeight="1">
      <c r="A836" s="48"/>
      <c r="B836" s="48"/>
      <c r="C836" s="48"/>
      <c r="D836" s="48"/>
      <c r="E836" s="48"/>
      <c r="F836" s="48"/>
      <c r="G836" s="1942"/>
      <c r="H836" s="1942"/>
      <c r="I836" s="1734"/>
      <c r="J836" s="1969"/>
      <c r="K836" s="48"/>
      <c r="L836" s="48"/>
      <c r="M836" s="48"/>
      <c r="N836" s="48"/>
      <c r="O836" s="48"/>
      <c r="P836" s="48"/>
      <c r="Q836" s="48"/>
      <c r="R836" s="48"/>
      <c r="S836" s="48"/>
      <c r="T836" s="48"/>
      <c r="U836" s="48"/>
      <c r="V836" s="48"/>
      <c r="W836" s="48"/>
      <c r="X836" s="48"/>
      <c r="Y836" s="48"/>
      <c r="Z836" s="48"/>
    </row>
    <row r="837" spans="1:26" ht="15.75" customHeight="1">
      <c r="A837" s="48"/>
      <c r="B837" s="48"/>
      <c r="C837" s="48"/>
      <c r="D837" s="48"/>
      <c r="E837" s="48"/>
      <c r="F837" s="48"/>
      <c r="G837" s="1942"/>
      <c r="H837" s="1942"/>
      <c r="I837" s="1734"/>
      <c r="J837" s="1969"/>
      <c r="K837" s="48"/>
      <c r="L837" s="48"/>
      <c r="M837" s="48"/>
      <c r="N837" s="48"/>
      <c r="O837" s="48"/>
      <c r="P837" s="48"/>
      <c r="Q837" s="48"/>
      <c r="R837" s="48"/>
      <c r="S837" s="48"/>
      <c r="T837" s="48"/>
      <c r="U837" s="48"/>
      <c r="V837" s="48"/>
      <c r="W837" s="48"/>
      <c r="X837" s="48"/>
      <c r="Y837" s="48"/>
      <c r="Z837" s="48"/>
    </row>
    <row r="838" spans="1:26" ht="15.75" customHeight="1">
      <c r="A838" s="48"/>
      <c r="B838" s="48"/>
      <c r="C838" s="48"/>
      <c r="D838" s="48"/>
      <c r="E838" s="48"/>
      <c r="F838" s="48"/>
      <c r="G838" s="1942"/>
      <c r="H838" s="1942"/>
      <c r="I838" s="1734"/>
      <c r="J838" s="1969"/>
      <c r="K838" s="48"/>
      <c r="L838" s="48"/>
      <c r="M838" s="48"/>
      <c r="N838" s="48"/>
      <c r="O838" s="48"/>
      <c r="P838" s="48"/>
      <c r="Q838" s="48"/>
      <c r="R838" s="48"/>
      <c r="S838" s="48"/>
      <c r="T838" s="48"/>
      <c r="U838" s="48"/>
      <c r="V838" s="48"/>
      <c r="W838" s="48"/>
      <c r="X838" s="48"/>
      <c r="Y838" s="48"/>
      <c r="Z838" s="48"/>
    </row>
    <row r="839" spans="1:26" ht="15.75" customHeight="1">
      <c r="A839" s="48"/>
      <c r="B839" s="48"/>
      <c r="C839" s="48"/>
      <c r="D839" s="48"/>
      <c r="E839" s="48"/>
      <c r="F839" s="48"/>
      <c r="G839" s="1942"/>
      <c r="H839" s="1942"/>
      <c r="I839" s="1734"/>
      <c r="J839" s="1969"/>
      <c r="K839" s="48"/>
      <c r="L839" s="48"/>
      <c r="M839" s="48"/>
      <c r="N839" s="48"/>
      <c r="O839" s="48"/>
      <c r="P839" s="48"/>
      <c r="Q839" s="48"/>
      <c r="R839" s="48"/>
      <c r="S839" s="48"/>
      <c r="T839" s="48"/>
      <c r="U839" s="48"/>
      <c r="V839" s="48"/>
      <c r="W839" s="48"/>
      <c r="X839" s="48"/>
      <c r="Y839" s="48"/>
      <c r="Z839" s="48"/>
    </row>
    <row r="840" spans="1:26" ht="15.75" customHeight="1">
      <c r="A840" s="48"/>
      <c r="B840" s="48"/>
      <c r="C840" s="48"/>
      <c r="D840" s="48"/>
      <c r="E840" s="48"/>
      <c r="F840" s="48"/>
      <c r="G840" s="1942"/>
      <c r="H840" s="1942"/>
      <c r="I840" s="1734"/>
      <c r="J840" s="1969"/>
      <c r="K840" s="48"/>
      <c r="L840" s="48"/>
      <c r="M840" s="48"/>
      <c r="N840" s="48"/>
      <c r="O840" s="48"/>
      <c r="P840" s="48"/>
      <c r="Q840" s="48"/>
      <c r="R840" s="48"/>
      <c r="S840" s="48"/>
      <c r="T840" s="48"/>
      <c r="U840" s="48"/>
      <c r="V840" s="48"/>
      <c r="W840" s="48"/>
      <c r="X840" s="48"/>
      <c r="Y840" s="48"/>
      <c r="Z840" s="48"/>
    </row>
    <row r="841" spans="1:26" ht="15.75" customHeight="1">
      <c r="A841" s="48"/>
      <c r="B841" s="48"/>
      <c r="C841" s="48"/>
      <c r="D841" s="48"/>
      <c r="E841" s="48"/>
      <c r="F841" s="48"/>
      <c r="G841" s="1942"/>
      <c r="H841" s="1942"/>
      <c r="I841" s="1734"/>
      <c r="J841" s="1969"/>
      <c r="K841" s="48"/>
      <c r="L841" s="48"/>
      <c r="M841" s="48"/>
      <c r="N841" s="48"/>
      <c r="O841" s="48"/>
      <c r="P841" s="48"/>
      <c r="Q841" s="48"/>
      <c r="R841" s="48"/>
      <c r="S841" s="48"/>
      <c r="T841" s="48"/>
      <c r="U841" s="48"/>
      <c r="V841" s="48"/>
      <c r="W841" s="48"/>
      <c r="X841" s="48"/>
      <c r="Y841" s="48"/>
      <c r="Z841" s="48"/>
    </row>
    <row r="842" spans="1:26" ht="15.75" customHeight="1">
      <c r="A842" s="48"/>
      <c r="B842" s="48"/>
      <c r="C842" s="48"/>
      <c r="D842" s="48"/>
      <c r="E842" s="48"/>
      <c r="F842" s="48"/>
      <c r="G842" s="1942"/>
      <c r="H842" s="1942"/>
      <c r="I842" s="1734"/>
      <c r="J842" s="1969"/>
      <c r="K842" s="48"/>
      <c r="L842" s="48"/>
      <c r="M842" s="48"/>
      <c r="N842" s="48"/>
      <c r="O842" s="48"/>
      <c r="P842" s="48"/>
      <c r="Q842" s="48"/>
      <c r="R842" s="48"/>
      <c r="S842" s="48"/>
      <c r="T842" s="48"/>
      <c r="U842" s="48"/>
      <c r="V842" s="48"/>
      <c r="W842" s="48"/>
      <c r="X842" s="48"/>
      <c r="Y842" s="48"/>
      <c r="Z842" s="48"/>
    </row>
    <row r="843" spans="1:26" ht="15.75" customHeight="1">
      <c r="A843" s="48"/>
      <c r="B843" s="48"/>
      <c r="C843" s="48"/>
      <c r="D843" s="48"/>
      <c r="E843" s="48"/>
      <c r="F843" s="48"/>
      <c r="G843" s="1942"/>
      <c r="H843" s="1942"/>
      <c r="I843" s="1734"/>
      <c r="J843" s="1969"/>
      <c r="K843" s="48"/>
      <c r="L843" s="48"/>
      <c r="M843" s="48"/>
      <c r="N843" s="48"/>
      <c r="O843" s="48"/>
      <c r="P843" s="48"/>
      <c r="Q843" s="48"/>
      <c r="R843" s="48"/>
      <c r="S843" s="48"/>
      <c r="T843" s="48"/>
      <c r="U843" s="48"/>
      <c r="V843" s="48"/>
      <c r="W843" s="48"/>
      <c r="X843" s="48"/>
      <c r="Y843" s="48"/>
      <c r="Z843" s="48"/>
    </row>
    <row r="844" spans="1:26" ht="15.75" customHeight="1">
      <c r="A844" s="48"/>
      <c r="B844" s="48"/>
      <c r="C844" s="48"/>
      <c r="D844" s="48"/>
      <c r="E844" s="48"/>
      <c r="F844" s="48"/>
      <c r="G844" s="1942"/>
      <c r="H844" s="1942"/>
      <c r="I844" s="1734"/>
      <c r="J844" s="1969"/>
      <c r="K844" s="48"/>
      <c r="L844" s="48"/>
      <c r="M844" s="48"/>
      <c r="N844" s="48"/>
      <c r="O844" s="48"/>
      <c r="P844" s="48"/>
      <c r="Q844" s="48"/>
      <c r="R844" s="48"/>
      <c r="S844" s="48"/>
      <c r="T844" s="48"/>
      <c r="U844" s="48"/>
      <c r="V844" s="48"/>
      <c r="W844" s="48"/>
      <c r="X844" s="48"/>
      <c r="Y844" s="48"/>
      <c r="Z844" s="48"/>
    </row>
    <row r="845" spans="1:26" ht="15.75" customHeight="1">
      <c r="A845" s="48"/>
      <c r="B845" s="48"/>
      <c r="C845" s="48"/>
      <c r="D845" s="48"/>
      <c r="E845" s="48"/>
      <c r="F845" s="48"/>
      <c r="G845" s="1942"/>
      <c r="H845" s="1942"/>
      <c r="I845" s="1734"/>
      <c r="J845" s="1969"/>
      <c r="K845" s="48"/>
      <c r="L845" s="48"/>
      <c r="M845" s="48"/>
      <c r="N845" s="48"/>
      <c r="O845" s="48"/>
      <c r="P845" s="48"/>
      <c r="Q845" s="48"/>
      <c r="R845" s="48"/>
      <c r="S845" s="48"/>
      <c r="T845" s="48"/>
      <c r="U845" s="48"/>
      <c r="V845" s="48"/>
      <c r="W845" s="48"/>
      <c r="X845" s="48"/>
      <c r="Y845" s="48"/>
      <c r="Z845" s="48"/>
    </row>
    <row r="846" spans="1:26" ht="15.75" customHeight="1">
      <c r="A846" s="48"/>
      <c r="B846" s="48"/>
      <c r="C846" s="48"/>
      <c r="D846" s="48"/>
      <c r="E846" s="48"/>
      <c r="F846" s="48"/>
      <c r="G846" s="1942"/>
      <c r="H846" s="1942"/>
      <c r="I846" s="1734"/>
      <c r="J846" s="1969"/>
      <c r="K846" s="48"/>
      <c r="L846" s="48"/>
      <c r="M846" s="48"/>
      <c r="N846" s="48"/>
      <c r="O846" s="48"/>
      <c r="P846" s="48"/>
      <c r="Q846" s="48"/>
      <c r="R846" s="48"/>
      <c r="S846" s="48"/>
      <c r="T846" s="48"/>
      <c r="U846" s="48"/>
      <c r="V846" s="48"/>
      <c r="W846" s="48"/>
      <c r="X846" s="48"/>
      <c r="Y846" s="48"/>
      <c r="Z846" s="48"/>
    </row>
    <row r="847" spans="1:26" ht="15.75" customHeight="1">
      <c r="A847" s="48"/>
      <c r="B847" s="48"/>
      <c r="C847" s="48"/>
      <c r="D847" s="48"/>
      <c r="E847" s="48"/>
      <c r="F847" s="48"/>
      <c r="G847" s="1942"/>
      <c r="H847" s="1942"/>
      <c r="I847" s="1734"/>
      <c r="J847" s="1969"/>
      <c r="K847" s="48"/>
      <c r="L847" s="48"/>
      <c r="M847" s="48"/>
      <c r="N847" s="48"/>
      <c r="O847" s="48"/>
      <c r="P847" s="48"/>
      <c r="Q847" s="48"/>
      <c r="R847" s="48"/>
      <c r="S847" s="48"/>
      <c r="T847" s="48"/>
      <c r="U847" s="48"/>
      <c r="V847" s="48"/>
      <c r="W847" s="48"/>
      <c r="X847" s="48"/>
      <c r="Y847" s="48"/>
      <c r="Z847" s="48"/>
    </row>
    <row r="848" spans="1:26" ht="15.75" customHeight="1">
      <c r="A848" s="48"/>
      <c r="B848" s="48"/>
      <c r="C848" s="48"/>
      <c r="D848" s="48"/>
      <c r="E848" s="48"/>
      <c r="F848" s="48"/>
      <c r="G848" s="1942"/>
      <c r="H848" s="1942"/>
      <c r="I848" s="1734"/>
      <c r="J848" s="1969"/>
      <c r="K848" s="48"/>
      <c r="L848" s="48"/>
      <c r="M848" s="48"/>
      <c r="N848" s="48"/>
      <c r="O848" s="48"/>
      <c r="P848" s="48"/>
      <c r="Q848" s="48"/>
      <c r="R848" s="48"/>
      <c r="S848" s="48"/>
      <c r="T848" s="48"/>
      <c r="U848" s="48"/>
      <c r="V848" s="48"/>
      <c r="W848" s="48"/>
      <c r="X848" s="48"/>
      <c r="Y848" s="48"/>
      <c r="Z848" s="48"/>
    </row>
    <row r="849" spans="1:26" ht="15.75" customHeight="1">
      <c r="A849" s="48"/>
      <c r="B849" s="48"/>
      <c r="C849" s="48"/>
      <c r="D849" s="48"/>
      <c r="E849" s="48"/>
      <c r="F849" s="48"/>
      <c r="G849" s="1942"/>
      <c r="H849" s="1942"/>
      <c r="I849" s="1734"/>
      <c r="J849" s="1969"/>
      <c r="K849" s="48"/>
      <c r="L849" s="48"/>
      <c r="M849" s="48"/>
      <c r="N849" s="48"/>
      <c r="O849" s="48"/>
      <c r="P849" s="48"/>
      <c r="Q849" s="48"/>
      <c r="R849" s="48"/>
      <c r="S849" s="48"/>
      <c r="T849" s="48"/>
      <c r="U849" s="48"/>
      <c r="V849" s="48"/>
      <c r="W849" s="48"/>
      <c r="X849" s="48"/>
      <c r="Y849" s="48"/>
      <c r="Z849" s="48"/>
    </row>
    <row r="850" spans="1:26" ht="15.75" customHeight="1">
      <c r="A850" s="48"/>
      <c r="B850" s="48"/>
      <c r="C850" s="48"/>
      <c r="D850" s="48"/>
      <c r="E850" s="48"/>
      <c r="F850" s="48"/>
      <c r="G850" s="1942"/>
      <c r="H850" s="1942"/>
      <c r="I850" s="1734"/>
      <c r="J850" s="1969"/>
      <c r="K850" s="48"/>
      <c r="L850" s="48"/>
      <c r="M850" s="48"/>
      <c r="N850" s="48"/>
      <c r="O850" s="48"/>
      <c r="P850" s="48"/>
      <c r="Q850" s="48"/>
      <c r="R850" s="48"/>
      <c r="S850" s="48"/>
      <c r="T850" s="48"/>
      <c r="U850" s="48"/>
      <c r="V850" s="48"/>
      <c r="W850" s="48"/>
      <c r="X850" s="48"/>
      <c r="Y850" s="48"/>
      <c r="Z850" s="48"/>
    </row>
    <row r="851" spans="1:26" ht="15.75" customHeight="1">
      <c r="A851" s="48"/>
      <c r="B851" s="48"/>
      <c r="C851" s="48"/>
      <c r="D851" s="48"/>
      <c r="E851" s="48"/>
      <c r="F851" s="48"/>
      <c r="G851" s="1942"/>
      <c r="H851" s="1942"/>
      <c r="I851" s="1734"/>
      <c r="J851" s="1969"/>
      <c r="K851" s="48"/>
      <c r="L851" s="48"/>
      <c r="M851" s="48"/>
      <c r="N851" s="48"/>
      <c r="O851" s="48"/>
      <c r="P851" s="48"/>
      <c r="Q851" s="48"/>
      <c r="R851" s="48"/>
      <c r="S851" s="48"/>
      <c r="T851" s="48"/>
      <c r="U851" s="48"/>
      <c r="V851" s="48"/>
      <c r="W851" s="48"/>
      <c r="X851" s="48"/>
      <c r="Y851" s="48"/>
      <c r="Z851" s="48"/>
    </row>
    <row r="852" spans="1:26" ht="15.75" customHeight="1">
      <c r="A852" s="48"/>
      <c r="B852" s="48"/>
      <c r="C852" s="48"/>
      <c r="D852" s="48"/>
      <c r="E852" s="48"/>
      <c r="F852" s="48"/>
      <c r="G852" s="1942"/>
      <c r="H852" s="1942"/>
      <c r="I852" s="1734"/>
      <c r="J852" s="1969"/>
      <c r="K852" s="48"/>
      <c r="L852" s="48"/>
      <c r="M852" s="48"/>
      <c r="N852" s="48"/>
      <c r="O852" s="48"/>
      <c r="P852" s="48"/>
      <c r="Q852" s="48"/>
      <c r="R852" s="48"/>
      <c r="S852" s="48"/>
      <c r="T852" s="48"/>
      <c r="U852" s="48"/>
      <c r="V852" s="48"/>
      <c r="W852" s="48"/>
      <c r="X852" s="48"/>
      <c r="Y852" s="48"/>
      <c r="Z852" s="48"/>
    </row>
    <row r="853" spans="1:26" ht="15.75" customHeight="1">
      <c r="A853" s="48"/>
      <c r="B853" s="48"/>
      <c r="C853" s="48"/>
      <c r="D853" s="48"/>
      <c r="E853" s="48"/>
      <c r="F853" s="48"/>
      <c r="G853" s="1942"/>
      <c r="H853" s="1942"/>
      <c r="I853" s="1734"/>
      <c r="J853" s="1969"/>
      <c r="K853" s="48"/>
      <c r="L853" s="48"/>
      <c r="M853" s="48"/>
      <c r="N853" s="48"/>
      <c r="O853" s="48"/>
      <c r="P853" s="48"/>
      <c r="Q853" s="48"/>
      <c r="R853" s="48"/>
      <c r="S853" s="48"/>
      <c r="T853" s="48"/>
      <c r="U853" s="48"/>
      <c r="V853" s="48"/>
      <c r="W853" s="48"/>
      <c r="X853" s="48"/>
      <c r="Y853" s="48"/>
      <c r="Z853" s="48"/>
    </row>
    <row r="854" spans="1:26" ht="15.75" customHeight="1">
      <c r="A854" s="48"/>
      <c r="B854" s="48"/>
      <c r="C854" s="48"/>
      <c r="D854" s="48"/>
      <c r="E854" s="48"/>
      <c r="F854" s="48"/>
      <c r="G854" s="1942"/>
      <c r="H854" s="1942"/>
      <c r="I854" s="1734"/>
      <c r="J854" s="1969"/>
      <c r="K854" s="48"/>
      <c r="L854" s="48"/>
      <c r="M854" s="48"/>
      <c r="N854" s="48"/>
      <c r="O854" s="48"/>
      <c r="P854" s="48"/>
      <c r="Q854" s="48"/>
      <c r="R854" s="48"/>
      <c r="S854" s="48"/>
      <c r="T854" s="48"/>
      <c r="U854" s="48"/>
      <c r="V854" s="48"/>
      <c r="W854" s="48"/>
      <c r="X854" s="48"/>
      <c r="Y854" s="48"/>
      <c r="Z854" s="48"/>
    </row>
    <row r="855" spans="1:26" ht="15.75" customHeight="1">
      <c r="A855" s="48"/>
      <c r="B855" s="48"/>
      <c r="C855" s="48"/>
      <c r="D855" s="48"/>
      <c r="E855" s="48"/>
      <c r="F855" s="48"/>
      <c r="G855" s="1942"/>
      <c r="H855" s="1942"/>
      <c r="I855" s="1734"/>
      <c r="J855" s="1969"/>
      <c r="K855" s="48"/>
      <c r="L855" s="48"/>
      <c r="M855" s="48"/>
      <c r="N855" s="48"/>
      <c r="O855" s="48"/>
      <c r="P855" s="48"/>
      <c r="Q855" s="48"/>
      <c r="R855" s="48"/>
      <c r="S855" s="48"/>
      <c r="T855" s="48"/>
      <c r="U855" s="48"/>
      <c r="V855" s="48"/>
      <c r="W855" s="48"/>
      <c r="X855" s="48"/>
      <c r="Y855" s="48"/>
      <c r="Z855" s="48"/>
    </row>
    <row r="856" spans="1:26" ht="15.75" customHeight="1">
      <c r="A856" s="48"/>
      <c r="B856" s="48"/>
      <c r="C856" s="48"/>
      <c r="D856" s="48"/>
      <c r="E856" s="48"/>
      <c r="F856" s="48"/>
      <c r="G856" s="1942"/>
      <c r="H856" s="1942"/>
      <c r="I856" s="1734"/>
      <c r="J856" s="1969"/>
      <c r="K856" s="48"/>
      <c r="L856" s="48"/>
      <c r="M856" s="48"/>
      <c r="N856" s="48"/>
      <c r="O856" s="48"/>
      <c r="P856" s="48"/>
      <c r="Q856" s="48"/>
      <c r="R856" s="48"/>
      <c r="S856" s="48"/>
      <c r="T856" s="48"/>
      <c r="U856" s="48"/>
      <c r="V856" s="48"/>
      <c r="W856" s="48"/>
      <c r="X856" s="48"/>
      <c r="Y856" s="48"/>
      <c r="Z856" s="48"/>
    </row>
    <row r="857" spans="1:26" ht="15.75" customHeight="1">
      <c r="A857" s="48"/>
      <c r="B857" s="48"/>
      <c r="C857" s="48"/>
      <c r="D857" s="48"/>
      <c r="E857" s="48"/>
      <c r="F857" s="48"/>
      <c r="G857" s="1942"/>
      <c r="H857" s="1942"/>
      <c r="I857" s="1734"/>
      <c r="J857" s="1969"/>
      <c r="K857" s="48"/>
      <c r="L857" s="48"/>
      <c r="M857" s="48"/>
      <c r="N857" s="48"/>
      <c r="O857" s="48"/>
      <c r="P857" s="48"/>
      <c r="Q857" s="48"/>
      <c r="R857" s="48"/>
      <c r="S857" s="48"/>
      <c r="T857" s="48"/>
      <c r="U857" s="48"/>
      <c r="V857" s="48"/>
      <c r="W857" s="48"/>
      <c r="X857" s="48"/>
      <c r="Y857" s="48"/>
      <c r="Z857" s="48"/>
    </row>
    <row r="858" spans="1:26" ht="15.75" customHeight="1">
      <c r="A858" s="48"/>
      <c r="B858" s="48"/>
      <c r="C858" s="48"/>
      <c r="D858" s="48"/>
      <c r="E858" s="48"/>
      <c r="F858" s="48"/>
      <c r="G858" s="1942"/>
      <c r="H858" s="1942"/>
      <c r="I858" s="1734"/>
      <c r="J858" s="1969"/>
      <c r="K858" s="48"/>
      <c r="L858" s="48"/>
      <c r="M858" s="48"/>
      <c r="N858" s="48"/>
      <c r="O858" s="48"/>
      <c r="P858" s="48"/>
      <c r="Q858" s="48"/>
      <c r="R858" s="48"/>
      <c r="S858" s="48"/>
      <c r="T858" s="48"/>
      <c r="U858" s="48"/>
      <c r="V858" s="48"/>
      <c r="W858" s="48"/>
      <c r="X858" s="48"/>
      <c r="Y858" s="48"/>
      <c r="Z858" s="48"/>
    </row>
    <row r="859" spans="1:26" ht="15.75" customHeight="1">
      <c r="A859" s="48"/>
      <c r="B859" s="48"/>
      <c r="C859" s="48"/>
      <c r="D859" s="48"/>
      <c r="E859" s="48"/>
      <c r="F859" s="48"/>
      <c r="G859" s="1942"/>
      <c r="H859" s="1942"/>
      <c r="I859" s="1734"/>
      <c r="J859" s="1969"/>
      <c r="K859" s="48"/>
      <c r="L859" s="48"/>
      <c r="M859" s="48"/>
      <c r="N859" s="48"/>
      <c r="O859" s="48"/>
      <c r="P859" s="48"/>
      <c r="Q859" s="48"/>
      <c r="R859" s="48"/>
      <c r="S859" s="48"/>
      <c r="T859" s="48"/>
      <c r="U859" s="48"/>
      <c r="V859" s="48"/>
      <c r="W859" s="48"/>
      <c r="X859" s="48"/>
      <c r="Y859" s="48"/>
      <c r="Z859" s="48"/>
    </row>
    <row r="860" spans="1:26" ht="15.75" customHeight="1">
      <c r="A860" s="48"/>
      <c r="B860" s="48"/>
      <c r="C860" s="48"/>
      <c r="D860" s="48"/>
      <c r="E860" s="48"/>
      <c r="F860" s="48"/>
      <c r="G860" s="1942"/>
      <c r="H860" s="1942"/>
      <c r="I860" s="1734"/>
      <c r="J860" s="1969"/>
      <c r="K860" s="48"/>
      <c r="L860" s="48"/>
      <c r="M860" s="48"/>
      <c r="N860" s="48"/>
      <c r="O860" s="48"/>
      <c r="P860" s="48"/>
      <c r="Q860" s="48"/>
      <c r="R860" s="48"/>
      <c r="S860" s="48"/>
      <c r="T860" s="48"/>
      <c r="U860" s="48"/>
      <c r="V860" s="48"/>
      <c r="W860" s="48"/>
      <c r="X860" s="48"/>
      <c r="Y860" s="48"/>
      <c r="Z860" s="48"/>
    </row>
    <row r="861" spans="1:26" ht="15.75" customHeight="1">
      <c r="A861" s="48"/>
      <c r="B861" s="48"/>
      <c r="C861" s="48"/>
      <c r="D861" s="48"/>
      <c r="E861" s="48"/>
      <c r="F861" s="48"/>
      <c r="G861" s="1942"/>
      <c r="H861" s="1942"/>
      <c r="I861" s="1734"/>
      <c r="J861" s="1969"/>
      <c r="K861" s="48"/>
      <c r="L861" s="48"/>
      <c r="M861" s="48"/>
      <c r="N861" s="48"/>
      <c r="O861" s="48"/>
      <c r="P861" s="48"/>
      <c r="Q861" s="48"/>
      <c r="R861" s="48"/>
      <c r="S861" s="48"/>
      <c r="T861" s="48"/>
      <c r="U861" s="48"/>
      <c r="V861" s="48"/>
      <c r="W861" s="48"/>
      <c r="X861" s="48"/>
      <c r="Y861" s="48"/>
      <c r="Z861" s="48"/>
    </row>
    <row r="862" spans="1:26" ht="15.75" customHeight="1">
      <c r="A862" s="48"/>
      <c r="B862" s="48"/>
      <c r="C862" s="48"/>
      <c r="D862" s="48"/>
      <c r="E862" s="48"/>
      <c r="F862" s="48"/>
      <c r="G862" s="1942"/>
      <c r="H862" s="1942"/>
      <c r="I862" s="1734"/>
      <c r="J862" s="1969"/>
      <c r="K862" s="48"/>
      <c r="L862" s="48"/>
      <c r="M862" s="48"/>
      <c r="N862" s="48"/>
      <c r="O862" s="48"/>
      <c r="P862" s="48"/>
      <c r="Q862" s="48"/>
      <c r="R862" s="48"/>
      <c r="S862" s="48"/>
      <c r="T862" s="48"/>
      <c r="U862" s="48"/>
      <c r="V862" s="48"/>
      <c r="W862" s="48"/>
      <c r="X862" s="48"/>
      <c r="Y862" s="48"/>
      <c r="Z862" s="48"/>
    </row>
    <row r="863" spans="1:26" ht="15.75" customHeight="1">
      <c r="A863" s="48"/>
      <c r="B863" s="48"/>
      <c r="C863" s="48"/>
      <c r="D863" s="48"/>
      <c r="E863" s="48"/>
      <c r="F863" s="48"/>
      <c r="G863" s="1942"/>
      <c r="H863" s="1942"/>
      <c r="I863" s="1734"/>
      <c r="J863" s="1969"/>
      <c r="K863" s="48"/>
      <c r="L863" s="48"/>
      <c r="M863" s="48"/>
      <c r="N863" s="48"/>
      <c r="O863" s="48"/>
      <c r="P863" s="48"/>
      <c r="Q863" s="48"/>
      <c r="R863" s="48"/>
      <c r="S863" s="48"/>
      <c r="T863" s="48"/>
      <c r="U863" s="48"/>
      <c r="V863" s="48"/>
      <c r="W863" s="48"/>
      <c r="X863" s="48"/>
      <c r="Y863" s="48"/>
      <c r="Z863" s="48"/>
    </row>
    <row r="864" spans="1:26" ht="15.75" customHeight="1">
      <c r="A864" s="48"/>
      <c r="B864" s="48"/>
      <c r="C864" s="48"/>
      <c r="D864" s="48"/>
      <c r="E864" s="48"/>
      <c r="F864" s="48"/>
      <c r="G864" s="1942"/>
      <c r="H864" s="1942"/>
      <c r="I864" s="1734"/>
      <c r="J864" s="1969"/>
      <c r="K864" s="48"/>
      <c r="L864" s="48"/>
      <c r="M864" s="48"/>
      <c r="N864" s="48"/>
      <c r="O864" s="48"/>
      <c r="P864" s="48"/>
      <c r="Q864" s="48"/>
      <c r="R864" s="48"/>
      <c r="S864" s="48"/>
      <c r="T864" s="48"/>
      <c r="U864" s="48"/>
      <c r="V864" s="48"/>
      <c r="W864" s="48"/>
      <c r="X864" s="48"/>
      <c r="Y864" s="48"/>
      <c r="Z864" s="48"/>
    </row>
    <row r="865" spans="1:26" ht="15.75" customHeight="1">
      <c r="A865" s="48"/>
      <c r="B865" s="48"/>
      <c r="C865" s="48"/>
      <c r="D865" s="48"/>
      <c r="E865" s="48"/>
      <c r="F865" s="48"/>
      <c r="G865" s="1942"/>
      <c r="H865" s="1942"/>
      <c r="I865" s="1734"/>
      <c r="J865" s="1969"/>
      <c r="K865" s="48"/>
      <c r="L865" s="48"/>
      <c r="M865" s="48"/>
      <c r="N865" s="48"/>
      <c r="O865" s="48"/>
      <c r="P865" s="48"/>
      <c r="Q865" s="48"/>
      <c r="R865" s="48"/>
      <c r="S865" s="48"/>
      <c r="T865" s="48"/>
      <c r="U865" s="48"/>
      <c r="V865" s="48"/>
      <c r="W865" s="48"/>
      <c r="X865" s="48"/>
      <c r="Y865" s="48"/>
      <c r="Z865" s="48"/>
    </row>
    <row r="866" spans="1:26" ht="15.75" customHeight="1">
      <c r="A866" s="48"/>
      <c r="B866" s="48"/>
      <c r="C866" s="48"/>
      <c r="D866" s="48"/>
      <c r="E866" s="48"/>
      <c r="F866" s="48"/>
      <c r="G866" s="1942"/>
      <c r="H866" s="1942"/>
      <c r="I866" s="1734"/>
      <c r="J866" s="1969"/>
      <c r="K866" s="48"/>
      <c r="L866" s="48"/>
      <c r="M866" s="48"/>
      <c r="N866" s="48"/>
      <c r="O866" s="48"/>
      <c r="P866" s="48"/>
      <c r="Q866" s="48"/>
      <c r="R866" s="48"/>
      <c r="S866" s="48"/>
      <c r="T866" s="48"/>
      <c r="U866" s="48"/>
      <c r="V866" s="48"/>
      <c r="W866" s="48"/>
      <c r="X866" s="48"/>
      <c r="Y866" s="48"/>
      <c r="Z866" s="48"/>
    </row>
    <row r="867" spans="1:26" ht="15.75" customHeight="1">
      <c r="A867" s="48"/>
      <c r="B867" s="48"/>
      <c r="C867" s="48"/>
      <c r="D867" s="48"/>
      <c r="E867" s="48"/>
      <c r="F867" s="48"/>
      <c r="G867" s="1942"/>
      <c r="H867" s="1942"/>
      <c r="I867" s="1734"/>
      <c r="J867" s="1969"/>
      <c r="K867" s="48"/>
      <c r="L867" s="48"/>
      <c r="M867" s="48"/>
      <c r="N867" s="48"/>
      <c r="O867" s="48"/>
      <c r="P867" s="48"/>
      <c r="Q867" s="48"/>
      <c r="R867" s="48"/>
      <c r="S867" s="48"/>
      <c r="T867" s="48"/>
      <c r="U867" s="48"/>
      <c r="V867" s="48"/>
      <c r="W867" s="48"/>
      <c r="X867" s="48"/>
      <c r="Y867" s="48"/>
      <c r="Z867" s="48"/>
    </row>
    <row r="868" spans="1:26" ht="15.75" customHeight="1">
      <c r="A868" s="48"/>
      <c r="B868" s="48"/>
      <c r="C868" s="48"/>
      <c r="D868" s="48"/>
      <c r="E868" s="48"/>
      <c r="F868" s="48"/>
      <c r="G868" s="1942"/>
      <c r="H868" s="1942"/>
      <c r="I868" s="1734"/>
      <c r="J868" s="1969"/>
      <c r="K868" s="48"/>
      <c r="L868" s="48"/>
      <c r="M868" s="48"/>
      <c r="N868" s="48"/>
      <c r="O868" s="48"/>
      <c r="P868" s="48"/>
      <c r="Q868" s="48"/>
      <c r="R868" s="48"/>
      <c r="S868" s="48"/>
      <c r="T868" s="48"/>
      <c r="U868" s="48"/>
      <c r="V868" s="48"/>
      <c r="W868" s="48"/>
      <c r="X868" s="48"/>
      <c r="Y868" s="48"/>
      <c r="Z868" s="48"/>
    </row>
    <row r="869" spans="1:26" ht="15.75" customHeight="1">
      <c r="A869" s="48"/>
      <c r="B869" s="48"/>
      <c r="C869" s="48"/>
      <c r="D869" s="48"/>
      <c r="E869" s="48"/>
      <c r="F869" s="48"/>
      <c r="G869" s="1942"/>
      <c r="H869" s="1942"/>
      <c r="I869" s="1734"/>
      <c r="J869" s="1969"/>
      <c r="K869" s="48"/>
      <c r="L869" s="48"/>
      <c r="M869" s="48"/>
      <c r="N869" s="48"/>
      <c r="O869" s="48"/>
      <c r="P869" s="48"/>
      <c r="Q869" s="48"/>
      <c r="R869" s="48"/>
      <c r="S869" s="48"/>
      <c r="T869" s="48"/>
      <c r="U869" s="48"/>
      <c r="V869" s="48"/>
      <c r="W869" s="48"/>
      <c r="X869" s="48"/>
      <c r="Y869" s="48"/>
      <c r="Z869" s="48"/>
    </row>
    <row r="870" spans="1:26" ht="15.75" customHeight="1">
      <c r="A870" s="48"/>
      <c r="B870" s="48"/>
      <c r="C870" s="48"/>
      <c r="D870" s="48"/>
      <c r="E870" s="48"/>
      <c r="F870" s="48"/>
      <c r="G870" s="1942"/>
      <c r="H870" s="1942"/>
      <c r="I870" s="1734"/>
      <c r="J870" s="1969"/>
      <c r="K870" s="48"/>
      <c r="L870" s="48"/>
      <c r="M870" s="48"/>
      <c r="N870" s="48"/>
      <c r="O870" s="48"/>
      <c r="P870" s="48"/>
      <c r="Q870" s="48"/>
      <c r="R870" s="48"/>
      <c r="S870" s="48"/>
      <c r="T870" s="48"/>
      <c r="U870" s="48"/>
      <c r="V870" s="48"/>
      <c r="W870" s="48"/>
      <c r="X870" s="48"/>
      <c r="Y870" s="48"/>
      <c r="Z870" s="48"/>
    </row>
    <row r="871" spans="1:26" ht="15.75" customHeight="1">
      <c r="A871" s="48"/>
      <c r="B871" s="48"/>
      <c r="C871" s="48"/>
      <c r="D871" s="48"/>
      <c r="E871" s="48"/>
      <c r="F871" s="48"/>
      <c r="G871" s="1942"/>
      <c r="H871" s="1942"/>
      <c r="I871" s="1734"/>
      <c r="J871" s="1969"/>
      <c r="K871" s="48"/>
      <c r="L871" s="48"/>
      <c r="M871" s="48"/>
      <c r="N871" s="48"/>
      <c r="O871" s="48"/>
      <c r="P871" s="48"/>
      <c r="Q871" s="48"/>
      <c r="R871" s="48"/>
      <c r="S871" s="48"/>
      <c r="T871" s="48"/>
      <c r="U871" s="48"/>
      <c r="V871" s="48"/>
      <c r="W871" s="48"/>
      <c r="X871" s="48"/>
      <c r="Y871" s="48"/>
      <c r="Z871" s="48"/>
    </row>
    <row r="872" spans="1:26" ht="15.75" customHeight="1">
      <c r="A872" s="48"/>
      <c r="B872" s="48"/>
      <c r="C872" s="48"/>
      <c r="D872" s="48"/>
      <c r="E872" s="48"/>
      <c r="F872" s="48"/>
      <c r="G872" s="1942"/>
      <c r="H872" s="1942"/>
      <c r="I872" s="1734"/>
      <c r="J872" s="1969"/>
      <c r="K872" s="48"/>
      <c r="L872" s="48"/>
      <c r="M872" s="48"/>
      <c r="N872" s="48"/>
      <c r="O872" s="48"/>
      <c r="P872" s="48"/>
      <c r="Q872" s="48"/>
      <c r="R872" s="48"/>
      <c r="S872" s="48"/>
      <c r="T872" s="48"/>
      <c r="U872" s="48"/>
      <c r="V872" s="48"/>
      <c r="W872" s="48"/>
      <c r="X872" s="48"/>
      <c r="Y872" s="48"/>
      <c r="Z872" s="48"/>
    </row>
    <row r="873" spans="1:26" ht="15.75" customHeight="1">
      <c r="A873" s="48"/>
      <c r="B873" s="48"/>
      <c r="C873" s="48"/>
      <c r="D873" s="48"/>
      <c r="E873" s="48"/>
      <c r="F873" s="48"/>
      <c r="G873" s="1942"/>
      <c r="H873" s="1942"/>
      <c r="I873" s="1734"/>
      <c r="J873" s="1969"/>
      <c r="K873" s="48"/>
      <c r="L873" s="48"/>
      <c r="M873" s="48"/>
      <c r="N873" s="48"/>
      <c r="O873" s="48"/>
      <c r="P873" s="48"/>
      <c r="Q873" s="48"/>
      <c r="R873" s="48"/>
      <c r="S873" s="48"/>
      <c r="T873" s="48"/>
      <c r="U873" s="48"/>
      <c r="V873" s="48"/>
      <c r="W873" s="48"/>
      <c r="X873" s="48"/>
      <c r="Y873" s="48"/>
      <c r="Z873" s="48"/>
    </row>
    <row r="874" spans="1:26" ht="15.75" customHeight="1">
      <c r="A874" s="48"/>
      <c r="B874" s="48"/>
      <c r="C874" s="48"/>
      <c r="D874" s="48"/>
      <c r="E874" s="48"/>
      <c r="F874" s="48"/>
      <c r="G874" s="1942"/>
      <c r="H874" s="1942"/>
      <c r="I874" s="1734"/>
      <c r="J874" s="1969"/>
      <c r="K874" s="48"/>
      <c r="L874" s="48"/>
      <c r="M874" s="48"/>
      <c r="N874" s="48"/>
      <c r="O874" s="48"/>
      <c r="P874" s="48"/>
      <c r="Q874" s="48"/>
      <c r="R874" s="48"/>
      <c r="S874" s="48"/>
      <c r="T874" s="48"/>
      <c r="U874" s="48"/>
      <c r="V874" s="48"/>
      <c r="W874" s="48"/>
      <c r="X874" s="48"/>
      <c r="Y874" s="48"/>
      <c r="Z874" s="48"/>
    </row>
    <row r="875" spans="1:26" ht="15.75" customHeight="1">
      <c r="A875" s="48"/>
      <c r="B875" s="48"/>
      <c r="C875" s="48"/>
      <c r="D875" s="48"/>
      <c r="E875" s="48"/>
      <c r="F875" s="48"/>
      <c r="G875" s="1942"/>
      <c r="H875" s="1942"/>
      <c r="I875" s="1734"/>
      <c r="J875" s="1969"/>
      <c r="K875" s="48"/>
      <c r="L875" s="48"/>
      <c r="M875" s="48"/>
      <c r="N875" s="48"/>
      <c r="O875" s="48"/>
      <c r="P875" s="48"/>
      <c r="Q875" s="48"/>
      <c r="R875" s="48"/>
      <c r="S875" s="48"/>
      <c r="T875" s="48"/>
      <c r="U875" s="48"/>
      <c r="V875" s="48"/>
      <c r="W875" s="48"/>
      <c r="X875" s="48"/>
      <c r="Y875" s="48"/>
      <c r="Z875" s="48"/>
    </row>
    <row r="876" spans="1:26" ht="15.75" customHeight="1">
      <c r="A876" s="48"/>
      <c r="B876" s="48"/>
      <c r="C876" s="48"/>
      <c r="D876" s="48"/>
      <c r="E876" s="48"/>
      <c r="F876" s="48"/>
      <c r="G876" s="1942"/>
      <c r="H876" s="1942"/>
      <c r="I876" s="1734"/>
      <c r="J876" s="1969"/>
      <c r="K876" s="48"/>
      <c r="L876" s="48"/>
      <c r="M876" s="48"/>
      <c r="N876" s="48"/>
      <c r="O876" s="48"/>
      <c r="P876" s="48"/>
      <c r="Q876" s="48"/>
      <c r="R876" s="48"/>
      <c r="S876" s="48"/>
      <c r="T876" s="48"/>
      <c r="U876" s="48"/>
      <c r="V876" s="48"/>
      <c r="W876" s="48"/>
      <c r="X876" s="48"/>
      <c r="Y876" s="48"/>
      <c r="Z876" s="48"/>
    </row>
    <row r="877" spans="1:26" ht="15.75" customHeight="1">
      <c r="A877" s="48"/>
      <c r="B877" s="48"/>
      <c r="C877" s="48"/>
      <c r="D877" s="48"/>
      <c r="E877" s="48"/>
      <c r="F877" s="48"/>
      <c r="G877" s="1942"/>
      <c r="H877" s="1942"/>
      <c r="I877" s="1734"/>
      <c r="J877" s="1969"/>
      <c r="K877" s="48"/>
      <c r="L877" s="48"/>
      <c r="M877" s="48"/>
      <c r="N877" s="48"/>
      <c r="O877" s="48"/>
      <c r="P877" s="48"/>
      <c r="Q877" s="48"/>
      <c r="R877" s="48"/>
      <c r="S877" s="48"/>
      <c r="T877" s="48"/>
      <c r="U877" s="48"/>
      <c r="V877" s="48"/>
      <c r="W877" s="48"/>
      <c r="X877" s="48"/>
      <c r="Y877" s="48"/>
      <c r="Z877" s="48"/>
    </row>
    <row r="878" spans="1:26" ht="15.75" customHeight="1">
      <c r="A878" s="48"/>
      <c r="B878" s="48"/>
      <c r="C878" s="48"/>
      <c r="D878" s="48"/>
      <c r="E878" s="48"/>
      <c r="F878" s="48"/>
      <c r="G878" s="1942"/>
      <c r="H878" s="1942"/>
      <c r="I878" s="1734"/>
      <c r="J878" s="1969"/>
      <c r="K878" s="48"/>
      <c r="L878" s="48"/>
      <c r="M878" s="48"/>
      <c r="N878" s="48"/>
      <c r="O878" s="48"/>
      <c r="P878" s="48"/>
      <c r="Q878" s="48"/>
      <c r="R878" s="48"/>
      <c r="S878" s="48"/>
      <c r="T878" s="48"/>
      <c r="U878" s="48"/>
      <c r="V878" s="48"/>
      <c r="W878" s="48"/>
      <c r="X878" s="48"/>
      <c r="Y878" s="48"/>
      <c r="Z878" s="48"/>
    </row>
    <row r="879" spans="1:26" ht="15.75" customHeight="1">
      <c r="A879" s="48"/>
      <c r="B879" s="48"/>
      <c r="C879" s="48"/>
      <c r="D879" s="48"/>
      <c r="E879" s="48"/>
      <c r="F879" s="48"/>
      <c r="G879" s="1942"/>
      <c r="H879" s="1942"/>
      <c r="I879" s="1734"/>
      <c r="J879" s="1969"/>
      <c r="K879" s="48"/>
      <c r="L879" s="48"/>
      <c r="M879" s="48"/>
      <c r="N879" s="48"/>
      <c r="O879" s="48"/>
      <c r="P879" s="48"/>
      <c r="Q879" s="48"/>
      <c r="R879" s="48"/>
      <c r="S879" s="48"/>
      <c r="T879" s="48"/>
      <c r="U879" s="48"/>
      <c r="V879" s="48"/>
      <c r="W879" s="48"/>
      <c r="X879" s="48"/>
      <c r="Y879" s="48"/>
      <c r="Z879" s="48"/>
    </row>
    <row r="880" spans="1:26" ht="15.75" customHeight="1">
      <c r="A880" s="48"/>
      <c r="B880" s="48"/>
      <c r="C880" s="48"/>
      <c r="D880" s="48"/>
      <c r="E880" s="48"/>
      <c r="F880" s="48"/>
      <c r="G880" s="1942"/>
      <c r="H880" s="1942"/>
      <c r="I880" s="1734"/>
      <c r="J880" s="1969"/>
      <c r="K880" s="48"/>
      <c r="L880" s="48"/>
      <c r="M880" s="48"/>
      <c r="N880" s="48"/>
      <c r="O880" s="48"/>
      <c r="P880" s="48"/>
      <c r="Q880" s="48"/>
      <c r="R880" s="48"/>
      <c r="S880" s="48"/>
      <c r="T880" s="48"/>
      <c r="U880" s="48"/>
      <c r="V880" s="48"/>
      <c r="W880" s="48"/>
      <c r="X880" s="48"/>
      <c r="Y880" s="48"/>
      <c r="Z880" s="48"/>
    </row>
    <row r="881" spans="1:26" ht="15.75" customHeight="1">
      <c r="A881" s="48"/>
      <c r="B881" s="48"/>
      <c r="C881" s="48"/>
      <c r="D881" s="48"/>
      <c r="E881" s="48"/>
      <c r="F881" s="48"/>
      <c r="G881" s="1942"/>
      <c r="H881" s="1942"/>
      <c r="I881" s="1734"/>
      <c r="J881" s="1969"/>
      <c r="K881" s="48"/>
      <c r="L881" s="48"/>
      <c r="M881" s="48"/>
      <c r="N881" s="48"/>
      <c r="O881" s="48"/>
      <c r="P881" s="48"/>
      <c r="Q881" s="48"/>
      <c r="R881" s="48"/>
      <c r="S881" s="48"/>
      <c r="T881" s="48"/>
      <c r="U881" s="48"/>
      <c r="V881" s="48"/>
      <c r="W881" s="48"/>
      <c r="X881" s="48"/>
      <c r="Y881" s="48"/>
      <c r="Z881" s="48"/>
    </row>
    <row r="882" spans="1:26" ht="15.75" customHeight="1">
      <c r="A882" s="48"/>
      <c r="B882" s="48"/>
      <c r="C882" s="48"/>
      <c r="D882" s="48"/>
      <c r="E882" s="48"/>
      <c r="F882" s="48"/>
      <c r="G882" s="1942"/>
      <c r="H882" s="1942"/>
      <c r="I882" s="1734"/>
      <c r="J882" s="1969"/>
      <c r="K882" s="48"/>
      <c r="L882" s="48"/>
      <c r="M882" s="48"/>
      <c r="N882" s="48"/>
      <c r="O882" s="48"/>
      <c r="P882" s="48"/>
      <c r="Q882" s="48"/>
      <c r="R882" s="48"/>
      <c r="S882" s="48"/>
      <c r="T882" s="48"/>
      <c r="U882" s="48"/>
      <c r="V882" s="48"/>
      <c r="W882" s="48"/>
      <c r="X882" s="48"/>
      <c r="Y882" s="48"/>
      <c r="Z882" s="48"/>
    </row>
    <row r="883" spans="1:26" ht="15.75" customHeight="1">
      <c r="A883" s="48"/>
      <c r="B883" s="48"/>
      <c r="C883" s="48"/>
      <c r="D883" s="48"/>
      <c r="E883" s="48"/>
      <c r="F883" s="48"/>
      <c r="G883" s="1942"/>
      <c r="H883" s="1942"/>
      <c r="I883" s="1734"/>
      <c r="J883" s="1969"/>
      <c r="K883" s="48"/>
      <c r="L883" s="48"/>
      <c r="M883" s="48"/>
      <c r="N883" s="48"/>
      <c r="O883" s="48"/>
      <c r="P883" s="48"/>
      <c r="Q883" s="48"/>
      <c r="R883" s="48"/>
      <c r="S883" s="48"/>
      <c r="T883" s="48"/>
      <c r="U883" s="48"/>
      <c r="V883" s="48"/>
      <c r="W883" s="48"/>
      <c r="X883" s="48"/>
      <c r="Y883" s="48"/>
      <c r="Z883" s="48"/>
    </row>
    <row r="884" spans="1:26" ht="15.75" customHeight="1">
      <c r="A884" s="48"/>
      <c r="B884" s="48"/>
      <c r="C884" s="48"/>
      <c r="D884" s="48"/>
      <c r="E884" s="48"/>
      <c r="F884" s="48"/>
      <c r="G884" s="1942"/>
      <c r="H884" s="1942"/>
      <c r="I884" s="1734"/>
      <c r="J884" s="1969"/>
      <c r="K884" s="48"/>
      <c r="L884" s="48"/>
      <c r="M884" s="48"/>
      <c r="N884" s="48"/>
      <c r="O884" s="48"/>
      <c r="P884" s="48"/>
      <c r="Q884" s="48"/>
      <c r="R884" s="48"/>
      <c r="S884" s="48"/>
      <c r="T884" s="48"/>
      <c r="U884" s="48"/>
      <c r="V884" s="48"/>
      <c r="W884" s="48"/>
      <c r="X884" s="48"/>
      <c r="Y884" s="48"/>
      <c r="Z884" s="48"/>
    </row>
    <row r="885" spans="1:26" ht="15.75" customHeight="1">
      <c r="A885" s="48"/>
      <c r="B885" s="48"/>
      <c r="C885" s="48"/>
      <c r="D885" s="48"/>
      <c r="E885" s="48"/>
      <c r="F885" s="48"/>
      <c r="G885" s="1942"/>
      <c r="H885" s="1942"/>
      <c r="I885" s="1734"/>
      <c r="J885" s="1969"/>
      <c r="K885" s="48"/>
      <c r="L885" s="48"/>
      <c r="M885" s="48"/>
      <c r="N885" s="48"/>
      <c r="O885" s="48"/>
      <c r="P885" s="48"/>
      <c r="Q885" s="48"/>
      <c r="R885" s="48"/>
      <c r="S885" s="48"/>
      <c r="T885" s="48"/>
      <c r="U885" s="48"/>
      <c r="V885" s="48"/>
      <c r="W885" s="48"/>
      <c r="X885" s="48"/>
      <c r="Y885" s="48"/>
      <c r="Z885" s="48"/>
    </row>
    <row r="886" spans="1:26" ht="15.75" customHeight="1">
      <c r="A886" s="48"/>
      <c r="B886" s="48"/>
      <c r="C886" s="48"/>
      <c r="D886" s="48"/>
      <c r="E886" s="48"/>
      <c r="F886" s="48"/>
      <c r="G886" s="1942"/>
      <c r="H886" s="1942"/>
      <c r="I886" s="1734"/>
      <c r="J886" s="1969"/>
      <c r="K886" s="48"/>
      <c r="L886" s="48"/>
      <c r="M886" s="48"/>
      <c r="N886" s="48"/>
      <c r="O886" s="48"/>
      <c r="P886" s="48"/>
      <c r="Q886" s="48"/>
      <c r="R886" s="48"/>
      <c r="S886" s="48"/>
      <c r="T886" s="48"/>
      <c r="U886" s="48"/>
      <c r="V886" s="48"/>
      <c r="W886" s="48"/>
      <c r="X886" s="48"/>
      <c r="Y886" s="48"/>
      <c r="Z886" s="48"/>
    </row>
    <row r="887" spans="1:26" ht="15.75" customHeight="1">
      <c r="A887" s="48"/>
      <c r="B887" s="48"/>
      <c r="C887" s="48"/>
      <c r="D887" s="48"/>
      <c r="E887" s="48"/>
      <c r="F887" s="48"/>
      <c r="G887" s="1942"/>
      <c r="H887" s="1942"/>
      <c r="I887" s="1734"/>
      <c r="J887" s="1969"/>
      <c r="K887" s="48"/>
      <c r="L887" s="48"/>
      <c r="M887" s="48"/>
      <c r="N887" s="48"/>
      <c r="O887" s="48"/>
      <c r="P887" s="48"/>
      <c r="Q887" s="48"/>
      <c r="R887" s="48"/>
      <c r="S887" s="48"/>
      <c r="T887" s="48"/>
      <c r="U887" s="48"/>
      <c r="V887" s="48"/>
      <c r="W887" s="48"/>
      <c r="X887" s="48"/>
      <c r="Y887" s="48"/>
      <c r="Z887" s="48"/>
    </row>
    <row r="888" spans="1:26" ht="15.75" customHeight="1">
      <c r="A888" s="48"/>
      <c r="B888" s="48"/>
      <c r="C888" s="48"/>
      <c r="D888" s="48"/>
      <c r="E888" s="48"/>
      <c r="F888" s="48"/>
      <c r="G888" s="1942"/>
      <c r="H888" s="1942"/>
      <c r="I888" s="1734"/>
      <c r="J888" s="1969"/>
      <c r="K888" s="48"/>
      <c r="L888" s="48"/>
      <c r="M888" s="48"/>
      <c r="N888" s="48"/>
      <c r="O888" s="48"/>
      <c r="P888" s="48"/>
      <c r="Q888" s="48"/>
      <c r="R888" s="48"/>
      <c r="S888" s="48"/>
      <c r="T888" s="48"/>
      <c r="U888" s="48"/>
      <c r="V888" s="48"/>
      <c r="W888" s="48"/>
      <c r="X888" s="48"/>
      <c r="Y888" s="48"/>
      <c r="Z888" s="48"/>
    </row>
    <row r="889" spans="1:26" ht="15.75" customHeight="1">
      <c r="A889" s="48"/>
      <c r="B889" s="48"/>
      <c r="C889" s="48"/>
      <c r="D889" s="48"/>
      <c r="E889" s="48"/>
      <c r="F889" s="48"/>
      <c r="G889" s="1942"/>
      <c r="H889" s="1942"/>
      <c r="I889" s="1734"/>
      <c r="J889" s="1969"/>
      <c r="K889" s="48"/>
      <c r="L889" s="48"/>
      <c r="M889" s="48"/>
      <c r="N889" s="48"/>
      <c r="O889" s="48"/>
      <c r="P889" s="48"/>
      <c r="Q889" s="48"/>
      <c r="R889" s="48"/>
      <c r="S889" s="48"/>
      <c r="T889" s="48"/>
      <c r="U889" s="48"/>
      <c r="V889" s="48"/>
      <c r="W889" s="48"/>
      <c r="X889" s="48"/>
      <c r="Y889" s="48"/>
      <c r="Z889" s="48"/>
    </row>
    <row r="890" spans="1:26" ht="15.75" customHeight="1">
      <c r="A890" s="48"/>
      <c r="B890" s="48"/>
      <c r="C890" s="48"/>
      <c r="D890" s="48"/>
      <c r="E890" s="48"/>
      <c r="F890" s="48"/>
      <c r="G890" s="1942"/>
      <c r="H890" s="1942"/>
      <c r="I890" s="1734"/>
      <c r="J890" s="1969"/>
      <c r="K890" s="48"/>
      <c r="L890" s="48"/>
      <c r="M890" s="48"/>
      <c r="N890" s="48"/>
      <c r="O890" s="48"/>
      <c r="P890" s="48"/>
      <c r="Q890" s="48"/>
      <c r="R890" s="48"/>
      <c r="S890" s="48"/>
      <c r="T890" s="48"/>
      <c r="U890" s="48"/>
      <c r="V890" s="48"/>
      <c r="W890" s="48"/>
      <c r="X890" s="48"/>
      <c r="Y890" s="48"/>
      <c r="Z890" s="48"/>
    </row>
    <row r="891" spans="1:26" ht="15.75" customHeight="1">
      <c r="A891" s="48"/>
      <c r="B891" s="48"/>
      <c r="C891" s="48"/>
      <c r="D891" s="48"/>
      <c r="E891" s="48"/>
      <c r="F891" s="48"/>
      <c r="G891" s="1942"/>
      <c r="H891" s="1942"/>
      <c r="I891" s="1734"/>
      <c r="J891" s="1969"/>
      <c r="K891" s="48"/>
      <c r="L891" s="48"/>
      <c r="M891" s="48"/>
      <c r="N891" s="48"/>
      <c r="O891" s="48"/>
      <c r="P891" s="48"/>
      <c r="Q891" s="48"/>
      <c r="R891" s="48"/>
      <c r="S891" s="48"/>
      <c r="T891" s="48"/>
      <c r="U891" s="48"/>
      <c r="V891" s="48"/>
      <c r="W891" s="48"/>
      <c r="X891" s="48"/>
      <c r="Y891" s="48"/>
      <c r="Z891" s="48"/>
    </row>
    <row r="892" spans="1:26" ht="15.75" customHeight="1">
      <c r="A892" s="48"/>
      <c r="B892" s="48"/>
      <c r="C892" s="48"/>
      <c r="D892" s="48"/>
      <c r="E892" s="48"/>
      <c r="F892" s="48"/>
      <c r="G892" s="1942"/>
      <c r="H892" s="1942"/>
      <c r="I892" s="1734"/>
      <c r="J892" s="1969"/>
      <c r="K892" s="48"/>
      <c r="L892" s="48"/>
      <c r="M892" s="48"/>
      <c r="N892" s="48"/>
      <c r="O892" s="48"/>
      <c r="P892" s="48"/>
      <c r="Q892" s="48"/>
      <c r="R892" s="48"/>
      <c r="S892" s="48"/>
      <c r="T892" s="48"/>
      <c r="U892" s="48"/>
      <c r="V892" s="48"/>
      <c r="W892" s="48"/>
      <c r="X892" s="48"/>
      <c r="Y892" s="48"/>
      <c r="Z892" s="48"/>
    </row>
    <row r="893" spans="1:26" ht="15.75" customHeight="1">
      <c r="A893" s="48"/>
      <c r="B893" s="48"/>
      <c r="C893" s="48"/>
      <c r="D893" s="48"/>
      <c r="E893" s="48"/>
      <c r="F893" s="48"/>
      <c r="G893" s="1942"/>
      <c r="H893" s="1942"/>
      <c r="I893" s="1734"/>
      <c r="J893" s="1969"/>
      <c r="K893" s="48"/>
      <c r="L893" s="48"/>
      <c r="M893" s="48"/>
      <c r="N893" s="48"/>
      <c r="O893" s="48"/>
      <c r="P893" s="48"/>
      <c r="Q893" s="48"/>
      <c r="R893" s="48"/>
      <c r="S893" s="48"/>
      <c r="T893" s="48"/>
      <c r="U893" s="48"/>
      <c r="V893" s="48"/>
      <c r="W893" s="48"/>
      <c r="X893" s="48"/>
      <c r="Y893" s="48"/>
      <c r="Z893" s="48"/>
    </row>
    <row r="894" spans="1:26" ht="15.75" customHeight="1">
      <c r="A894" s="48"/>
      <c r="B894" s="48"/>
      <c r="C894" s="48"/>
      <c r="D894" s="48"/>
      <c r="E894" s="48"/>
      <c r="F894" s="48"/>
      <c r="G894" s="1942"/>
      <c r="H894" s="1942"/>
      <c r="I894" s="1734"/>
      <c r="J894" s="1969"/>
      <c r="K894" s="48"/>
      <c r="L894" s="48"/>
      <c r="M894" s="48"/>
      <c r="N894" s="48"/>
      <c r="O894" s="48"/>
      <c r="P894" s="48"/>
      <c r="Q894" s="48"/>
      <c r="R894" s="48"/>
      <c r="S894" s="48"/>
      <c r="T894" s="48"/>
      <c r="U894" s="48"/>
      <c r="V894" s="48"/>
      <c r="W894" s="48"/>
      <c r="X894" s="48"/>
      <c r="Y894" s="48"/>
      <c r="Z894" s="48"/>
    </row>
    <row r="895" spans="1:26" ht="15.75" customHeight="1">
      <c r="A895" s="48"/>
      <c r="B895" s="48"/>
      <c r="C895" s="48"/>
      <c r="D895" s="48"/>
      <c r="E895" s="48"/>
      <c r="F895" s="48"/>
      <c r="G895" s="1942"/>
      <c r="H895" s="1942"/>
      <c r="I895" s="1734"/>
      <c r="J895" s="1969"/>
      <c r="K895" s="48"/>
      <c r="L895" s="48"/>
      <c r="M895" s="48"/>
      <c r="N895" s="48"/>
      <c r="O895" s="48"/>
      <c r="P895" s="48"/>
      <c r="Q895" s="48"/>
      <c r="R895" s="48"/>
      <c r="S895" s="48"/>
      <c r="T895" s="48"/>
      <c r="U895" s="48"/>
      <c r="V895" s="48"/>
      <c r="W895" s="48"/>
      <c r="X895" s="48"/>
      <c r="Y895" s="48"/>
      <c r="Z895" s="48"/>
    </row>
    <row r="896" spans="1:26" ht="15.75" customHeight="1">
      <c r="A896" s="48"/>
      <c r="B896" s="48"/>
      <c r="C896" s="48"/>
      <c r="D896" s="48"/>
      <c r="E896" s="48"/>
      <c r="F896" s="48"/>
      <c r="G896" s="1942"/>
      <c r="H896" s="1942"/>
      <c r="I896" s="1734"/>
      <c r="J896" s="1969"/>
      <c r="K896" s="48"/>
      <c r="L896" s="48"/>
      <c r="M896" s="48"/>
      <c r="N896" s="48"/>
      <c r="O896" s="48"/>
      <c r="P896" s="48"/>
      <c r="Q896" s="48"/>
      <c r="R896" s="48"/>
      <c r="S896" s="48"/>
      <c r="T896" s="48"/>
      <c r="U896" s="48"/>
      <c r="V896" s="48"/>
      <c r="W896" s="48"/>
      <c r="X896" s="48"/>
      <c r="Y896" s="48"/>
      <c r="Z896" s="48"/>
    </row>
    <row r="897" spans="1:26" ht="15.75" customHeight="1">
      <c r="A897" s="48"/>
      <c r="B897" s="48"/>
      <c r="C897" s="48"/>
      <c r="D897" s="48"/>
      <c r="E897" s="48"/>
      <c r="F897" s="48"/>
      <c r="G897" s="1942"/>
      <c r="H897" s="1942"/>
      <c r="I897" s="1734"/>
      <c r="J897" s="1969"/>
      <c r="K897" s="48"/>
      <c r="L897" s="48"/>
      <c r="M897" s="48"/>
      <c r="N897" s="48"/>
      <c r="O897" s="48"/>
      <c r="P897" s="48"/>
      <c r="Q897" s="48"/>
      <c r="R897" s="48"/>
      <c r="S897" s="48"/>
      <c r="T897" s="48"/>
      <c r="U897" s="48"/>
      <c r="V897" s="48"/>
      <c r="W897" s="48"/>
      <c r="X897" s="48"/>
      <c r="Y897" s="48"/>
      <c r="Z897" s="48"/>
    </row>
    <row r="898" spans="1:26" ht="15.75" customHeight="1">
      <c r="A898" s="48"/>
      <c r="B898" s="48"/>
      <c r="C898" s="48"/>
      <c r="D898" s="48"/>
      <c r="E898" s="48"/>
      <c r="F898" s="48"/>
      <c r="G898" s="1942"/>
      <c r="H898" s="1942"/>
      <c r="I898" s="1734"/>
      <c r="J898" s="1969"/>
      <c r="K898" s="48"/>
      <c r="L898" s="48"/>
      <c r="M898" s="48"/>
      <c r="N898" s="48"/>
      <c r="O898" s="48"/>
      <c r="P898" s="48"/>
      <c r="Q898" s="48"/>
      <c r="R898" s="48"/>
      <c r="S898" s="48"/>
      <c r="T898" s="48"/>
      <c r="U898" s="48"/>
      <c r="V898" s="48"/>
      <c r="W898" s="48"/>
      <c r="X898" s="48"/>
      <c r="Y898" s="48"/>
      <c r="Z898" s="48"/>
    </row>
    <row r="899" spans="1:26" ht="15.75" customHeight="1">
      <c r="A899" s="48"/>
      <c r="B899" s="48"/>
      <c r="C899" s="48"/>
      <c r="D899" s="48"/>
      <c r="E899" s="48"/>
      <c r="F899" s="48"/>
      <c r="G899" s="1942"/>
      <c r="H899" s="1942"/>
      <c r="I899" s="1734"/>
      <c r="J899" s="1969"/>
      <c r="K899" s="48"/>
      <c r="L899" s="48"/>
      <c r="M899" s="48"/>
      <c r="N899" s="48"/>
      <c r="O899" s="48"/>
      <c r="P899" s="48"/>
      <c r="Q899" s="48"/>
      <c r="R899" s="48"/>
      <c r="S899" s="48"/>
      <c r="T899" s="48"/>
      <c r="U899" s="48"/>
      <c r="V899" s="48"/>
      <c r="W899" s="48"/>
      <c r="X899" s="48"/>
      <c r="Y899" s="48"/>
      <c r="Z899" s="48"/>
    </row>
    <row r="900" spans="1:26" ht="15.75" customHeight="1">
      <c r="A900" s="48"/>
      <c r="B900" s="48"/>
      <c r="C900" s="48"/>
      <c r="D900" s="48"/>
      <c r="E900" s="48"/>
      <c r="F900" s="48"/>
      <c r="G900" s="1942"/>
      <c r="H900" s="1942"/>
      <c r="I900" s="1734"/>
      <c r="J900" s="1969"/>
      <c r="K900" s="48"/>
      <c r="L900" s="48"/>
      <c r="M900" s="48"/>
      <c r="N900" s="48"/>
      <c r="O900" s="48"/>
      <c r="P900" s="48"/>
      <c r="Q900" s="48"/>
      <c r="R900" s="48"/>
      <c r="S900" s="48"/>
      <c r="T900" s="48"/>
      <c r="U900" s="48"/>
      <c r="V900" s="48"/>
      <c r="W900" s="48"/>
      <c r="X900" s="48"/>
      <c r="Y900" s="48"/>
      <c r="Z900" s="48"/>
    </row>
    <row r="901" spans="1:26" ht="15.75" customHeight="1">
      <c r="A901" s="48"/>
      <c r="B901" s="48"/>
      <c r="C901" s="48"/>
      <c r="D901" s="48"/>
      <c r="E901" s="48"/>
      <c r="F901" s="48"/>
      <c r="G901" s="1942"/>
      <c r="H901" s="1942"/>
      <c r="I901" s="1734"/>
      <c r="J901" s="1969"/>
      <c r="K901" s="48"/>
      <c r="L901" s="48"/>
      <c r="M901" s="48"/>
      <c r="N901" s="48"/>
      <c r="O901" s="48"/>
      <c r="P901" s="48"/>
      <c r="Q901" s="48"/>
      <c r="R901" s="48"/>
      <c r="S901" s="48"/>
      <c r="T901" s="48"/>
      <c r="U901" s="48"/>
      <c r="V901" s="48"/>
      <c r="W901" s="48"/>
      <c r="X901" s="48"/>
      <c r="Y901" s="48"/>
      <c r="Z901" s="48"/>
    </row>
    <row r="902" spans="1:26" ht="15.75" customHeight="1">
      <c r="A902" s="48"/>
      <c r="B902" s="48"/>
      <c r="C902" s="48"/>
      <c r="D902" s="48"/>
      <c r="E902" s="48"/>
      <c r="F902" s="48"/>
      <c r="G902" s="1942"/>
      <c r="H902" s="1942"/>
      <c r="I902" s="1734"/>
      <c r="J902" s="1969"/>
      <c r="K902" s="48"/>
      <c r="L902" s="48"/>
      <c r="M902" s="48"/>
      <c r="N902" s="48"/>
      <c r="O902" s="48"/>
      <c r="P902" s="48"/>
      <c r="Q902" s="48"/>
      <c r="R902" s="48"/>
      <c r="S902" s="48"/>
      <c r="T902" s="48"/>
      <c r="U902" s="48"/>
      <c r="V902" s="48"/>
      <c r="W902" s="48"/>
      <c r="X902" s="48"/>
      <c r="Y902" s="48"/>
      <c r="Z902" s="48"/>
    </row>
    <row r="903" spans="1:26" ht="15.75" customHeight="1">
      <c r="A903" s="48"/>
      <c r="B903" s="48"/>
      <c r="C903" s="48"/>
      <c r="D903" s="48"/>
      <c r="E903" s="48"/>
      <c r="F903" s="48"/>
      <c r="G903" s="1942"/>
      <c r="H903" s="1942"/>
      <c r="I903" s="1734"/>
      <c r="J903" s="1969"/>
      <c r="K903" s="48"/>
      <c r="L903" s="48"/>
      <c r="M903" s="48"/>
      <c r="N903" s="48"/>
      <c r="O903" s="48"/>
      <c r="P903" s="48"/>
      <c r="Q903" s="48"/>
      <c r="R903" s="48"/>
      <c r="S903" s="48"/>
      <c r="T903" s="48"/>
      <c r="U903" s="48"/>
      <c r="V903" s="48"/>
      <c r="W903" s="48"/>
      <c r="X903" s="48"/>
      <c r="Y903" s="48"/>
      <c r="Z903" s="48"/>
    </row>
    <row r="904" spans="1:26" ht="15.75" customHeight="1">
      <c r="A904" s="48"/>
      <c r="B904" s="48"/>
      <c r="C904" s="48"/>
      <c r="D904" s="48"/>
      <c r="E904" s="48"/>
      <c r="F904" s="48"/>
      <c r="G904" s="1942"/>
      <c r="H904" s="1942"/>
      <c r="I904" s="1734"/>
      <c r="J904" s="1969"/>
      <c r="K904" s="48"/>
      <c r="L904" s="48"/>
      <c r="M904" s="48"/>
      <c r="N904" s="48"/>
      <c r="O904" s="48"/>
      <c r="P904" s="48"/>
      <c r="Q904" s="48"/>
      <c r="R904" s="48"/>
      <c r="S904" s="48"/>
      <c r="T904" s="48"/>
      <c r="U904" s="48"/>
      <c r="V904" s="48"/>
      <c r="W904" s="48"/>
      <c r="X904" s="48"/>
      <c r="Y904" s="48"/>
      <c r="Z904" s="48"/>
    </row>
    <row r="905" spans="1:26" ht="15.75" customHeight="1">
      <c r="A905" s="48"/>
      <c r="B905" s="48"/>
      <c r="C905" s="48"/>
      <c r="D905" s="48"/>
      <c r="E905" s="48"/>
      <c r="F905" s="48"/>
      <c r="G905" s="1942"/>
      <c r="H905" s="1942"/>
      <c r="I905" s="1734"/>
      <c r="J905" s="1969"/>
      <c r="K905" s="48"/>
      <c r="L905" s="48"/>
      <c r="M905" s="48"/>
      <c r="N905" s="48"/>
      <c r="O905" s="48"/>
      <c r="P905" s="48"/>
      <c r="Q905" s="48"/>
      <c r="R905" s="48"/>
      <c r="S905" s="48"/>
      <c r="T905" s="48"/>
      <c r="U905" s="48"/>
      <c r="V905" s="48"/>
      <c r="W905" s="48"/>
      <c r="X905" s="48"/>
      <c r="Y905" s="48"/>
      <c r="Z905" s="48"/>
    </row>
    <row r="906" spans="1:26" ht="15.75" customHeight="1">
      <c r="A906" s="48"/>
      <c r="B906" s="48"/>
      <c r="C906" s="48"/>
      <c r="D906" s="48"/>
      <c r="E906" s="48"/>
      <c r="F906" s="48"/>
      <c r="G906" s="1942"/>
      <c r="H906" s="1942"/>
      <c r="I906" s="1734"/>
      <c r="J906" s="1969"/>
      <c r="K906" s="48"/>
      <c r="L906" s="48"/>
      <c r="M906" s="48"/>
      <c r="N906" s="48"/>
      <c r="O906" s="48"/>
      <c r="P906" s="48"/>
      <c r="Q906" s="48"/>
      <c r="R906" s="48"/>
      <c r="S906" s="48"/>
      <c r="T906" s="48"/>
      <c r="U906" s="48"/>
      <c r="V906" s="48"/>
      <c r="W906" s="48"/>
      <c r="X906" s="48"/>
      <c r="Y906" s="48"/>
      <c r="Z906" s="48"/>
    </row>
    <row r="907" spans="1:26" ht="15.75" customHeight="1">
      <c r="A907" s="48"/>
      <c r="B907" s="48"/>
      <c r="C907" s="48"/>
      <c r="D907" s="48"/>
      <c r="E907" s="48"/>
      <c r="F907" s="48"/>
      <c r="G907" s="1942"/>
      <c r="H907" s="1942"/>
      <c r="I907" s="1734"/>
      <c r="J907" s="1969"/>
      <c r="K907" s="48"/>
      <c r="L907" s="48"/>
      <c r="M907" s="48"/>
      <c r="N907" s="48"/>
      <c r="O907" s="48"/>
      <c r="P907" s="48"/>
      <c r="Q907" s="48"/>
      <c r="R907" s="48"/>
      <c r="S907" s="48"/>
      <c r="T907" s="48"/>
      <c r="U907" s="48"/>
      <c r="V907" s="48"/>
      <c r="W907" s="48"/>
      <c r="X907" s="48"/>
      <c r="Y907" s="48"/>
      <c r="Z907" s="48"/>
    </row>
    <row r="908" spans="1:26" ht="15.75" customHeight="1">
      <c r="A908" s="48"/>
      <c r="B908" s="48"/>
      <c r="C908" s="48"/>
      <c r="D908" s="48"/>
      <c r="E908" s="48"/>
      <c r="F908" s="48"/>
      <c r="G908" s="1942"/>
      <c r="H908" s="1942"/>
      <c r="I908" s="1734"/>
      <c r="J908" s="1969"/>
      <c r="K908" s="48"/>
      <c r="L908" s="48"/>
      <c r="M908" s="48"/>
      <c r="N908" s="48"/>
      <c r="O908" s="48"/>
      <c r="P908" s="48"/>
      <c r="Q908" s="48"/>
      <c r="R908" s="48"/>
      <c r="S908" s="48"/>
      <c r="T908" s="48"/>
      <c r="U908" s="48"/>
      <c r="V908" s="48"/>
      <c r="W908" s="48"/>
      <c r="X908" s="48"/>
      <c r="Y908" s="48"/>
      <c r="Z908" s="48"/>
    </row>
    <row r="909" spans="1:26" ht="15.75" customHeight="1">
      <c r="A909" s="48"/>
      <c r="B909" s="48"/>
      <c r="C909" s="48"/>
      <c r="D909" s="48"/>
      <c r="E909" s="48"/>
      <c r="F909" s="48"/>
      <c r="G909" s="1942"/>
      <c r="H909" s="1942"/>
      <c r="I909" s="1734"/>
      <c r="J909" s="1969"/>
      <c r="K909" s="48"/>
      <c r="L909" s="48"/>
      <c r="M909" s="48"/>
      <c r="N909" s="48"/>
      <c r="O909" s="48"/>
      <c r="P909" s="48"/>
      <c r="Q909" s="48"/>
      <c r="R909" s="48"/>
      <c r="S909" s="48"/>
      <c r="T909" s="48"/>
      <c r="U909" s="48"/>
      <c r="V909" s="48"/>
      <c r="W909" s="48"/>
      <c r="X909" s="48"/>
      <c r="Y909" s="48"/>
      <c r="Z909" s="48"/>
    </row>
    <row r="910" spans="1:26" ht="15.75" customHeight="1">
      <c r="A910" s="48"/>
      <c r="B910" s="48"/>
      <c r="C910" s="48"/>
      <c r="D910" s="48"/>
      <c r="E910" s="48"/>
      <c r="F910" s="48"/>
      <c r="G910" s="1942"/>
      <c r="H910" s="1942"/>
      <c r="I910" s="1734"/>
      <c r="J910" s="1969"/>
      <c r="K910" s="48"/>
      <c r="L910" s="48"/>
      <c r="M910" s="48"/>
      <c r="N910" s="48"/>
      <c r="O910" s="48"/>
      <c r="P910" s="48"/>
      <c r="Q910" s="48"/>
      <c r="R910" s="48"/>
      <c r="S910" s="48"/>
      <c r="T910" s="48"/>
      <c r="U910" s="48"/>
      <c r="V910" s="48"/>
      <c r="W910" s="48"/>
      <c r="X910" s="48"/>
      <c r="Y910" s="48"/>
      <c r="Z910" s="48"/>
    </row>
    <row r="911" spans="1:26" ht="15.75" customHeight="1">
      <c r="A911" s="48"/>
      <c r="B911" s="48"/>
      <c r="C911" s="48"/>
      <c r="D911" s="48"/>
      <c r="E911" s="48"/>
      <c r="F911" s="48"/>
      <c r="G911" s="1942"/>
      <c r="H911" s="1942"/>
      <c r="I911" s="1734"/>
      <c r="J911" s="1969"/>
      <c r="K911" s="48"/>
      <c r="L911" s="48"/>
      <c r="M911" s="48"/>
      <c r="N911" s="48"/>
      <c r="O911" s="48"/>
      <c r="P911" s="48"/>
      <c r="Q911" s="48"/>
      <c r="R911" s="48"/>
      <c r="S911" s="48"/>
      <c r="T911" s="48"/>
      <c r="U911" s="48"/>
      <c r="V911" s="48"/>
      <c r="W911" s="48"/>
      <c r="X911" s="48"/>
      <c r="Y911" s="48"/>
      <c r="Z911" s="48"/>
    </row>
    <row r="912" spans="1:26" ht="15.75" customHeight="1">
      <c r="A912" s="48"/>
      <c r="B912" s="48"/>
      <c r="C912" s="48"/>
      <c r="D912" s="48"/>
      <c r="E912" s="48"/>
      <c r="F912" s="48"/>
      <c r="G912" s="1942"/>
      <c r="H912" s="1942"/>
      <c r="I912" s="1734"/>
      <c r="J912" s="1969"/>
      <c r="K912" s="48"/>
      <c r="L912" s="48"/>
      <c r="M912" s="48"/>
      <c r="N912" s="48"/>
      <c r="O912" s="48"/>
      <c r="P912" s="48"/>
      <c r="Q912" s="48"/>
      <c r="R912" s="48"/>
      <c r="S912" s="48"/>
      <c r="T912" s="48"/>
      <c r="U912" s="48"/>
      <c r="V912" s="48"/>
      <c r="W912" s="48"/>
      <c r="X912" s="48"/>
      <c r="Y912" s="48"/>
      <c r="Z912" s="48"/>
    </row>
    <row r="913" spans="1:26" ht="15.75" customHeight="1">
      <c r="A913" s="48"/>
      <c r="B913" s="48"/>
      <c r="C913" s="48"/>
      <c r="D913" s="48"/>
      <c r="E913" s="48"/>
      <c r="F913" s="48"/>
      <c r="G913" s="1942"/>
      <c r="H913" s="1942"/>
      <c r="I913" s="1734"/>
      <c r="J913" s="1969"/>
      <c r="K913" s="48"/>
      <c r="L913" s="48"/>
      <c r="M913" s="48"/>
      <c r="N913" s="48"/>
      <c r="O913" s="48"/>
      <c r="P913" s="48"/>
      <c r="Q913" s="48"/>
      <c r="R913" s="48"/>
      <c r="S913" s="48"/>
      <c r="T913" s="48"/>
      <c r="U913" s="48"/>
      <c r="V913" s="48"/>
      <c r="W913" s="48"/>
      <c r="X913" s="48"/>
      <c r="Y913" s="48"/>
      <c r="Z913" s="48"/>
    </row>
    <row r="914" spans="1:26" ht="15.75" customHeight="1">
      <c r="A914" s="48"/>
      <c r="B914" s="48"/>
      <c r="C914" s="48"/>
      <c r="D914" s="48"/>
      <c r="E914" s="48"/>
      <c r="F914" s="48"/>
      <c r="G914" s="1942"/>
      <c r="H914" s="1942"/>
      <c r="I914" s="1734"/>
      <c r="J914" s="1969"/>
      <c r="K914" s="48"/>
      <c r="L914" s="48"/>
      <c r="M914" s="48"/>
      <c r="N914" s="48"/>
      <c r="O914" s="48"/>
      <c r="P914" s="48"/>
      <c r="Q914" s="48"/>
      <c r="R914" s="48"/>
      <c r="S914" s="48"/>
      <c r="T914" s="48"/>
      <c r="U914" s="48"/>
      <c r="V914" s="48"/>
      <c r="W914" s="48"/>
      <c r="X914" s="48"/>
      <c r="Y914" s="48"/>
      <c r="Z914" s="48"/>
    </row>
    <row r="915" spans="1:26" ht="15.75" customHeight="1">
      <c r="A915" s="48"/>
      <c r="B915" s="48"/>
      <c r="C915" s="48"/>
      <c r="D915" s="48"/>
      <c r="E915" s="48"/>
      <c r="F915" s="48"/>
      <c r="G915" s="1942"/>
      <c r="H915" s="1942"/>
      <c r="I915" s="1734"/>
      <c r="J915" s="1969"/>
      <c r="K915" s="48"/>
      <c r="L915" s="48"/>
      <c r="M915" s="48"/>
      <c r="N915" s="48"/>
      <c r="O915" s="48"/>
      <c r="P915" s="48"/>
      <c r="Q915" s="48"/>
      <c r="R915" s="48"/>
      <c r="S915" s="48"/>
      <c r="T915" s="48"/>
      <c r="U915" s="48"/>
      <c r="V915" s="48"/>
      <c r="W915" s="48"/>
      <c r="X915" s="48"/>
      <c r="Y915" s="48"/>
      <c r="Z915" s="48"/>
    </row>
    <row r="916" spans="1:26" ht="15.75" customHeight="1">
      <c r="A916" s="48"/>
      <c r="B916" s="48"/>
      <c r="C916" s="48"/>
      <c r="D916" s="48"/>
      <c r="E916" s="48"/>
      <c r="F916" s="48"/>
      <c r="G916" s="1942"/>
      <c r="H916" s="1942"/>
      <c r="I916" s="1734"/>
      <c r="J916" s="1969"/>
      <c r="K916" s="48"/>
      <c r="L916" s="48"/>
      <c r="M916" s="48"/>
      <c r="N916" s="48"/>
      <c r="O916" s="48"/>
      <c r="P916" s="48"/>
      <c r="Q916" s="48"/>
      <c r="R916" s="48"/>
      <c r="S916" s="48"/>
      <c r="T916" s="48"/>
      <c r="U916" s="48"/>
      <c r="V916" s="48"/>
      <c r="W916" s="48"/>
      <c r="X916" s="48"/>
      <c r="Y916" s="48"/>
      <c r="Z916" s="48"/>
    </row>
    <row r="917" spans="1:26" ht="15.75" customHeight="1">
      <c r="A917" s="48"/>
      <c r="B917" s="48"/>
      <c r="C917" s="48"/>
      <c r="D917" s="48"/>
      <c r="E917" s="48"/>
      <c r="F917" s="48"/>
      <c r="G917" s="1942"/>
      <c r="H917" s="1942"/>
      <c r="I917" s="1734"/>
      <c r="J917" s="1969"/>
      <c r="K917" s="48"/>
      <c r="L917" s="48"/>
      <c r="M917" s="48"/>
      <c r="N917" s="48"/>
      <c r="O917" s="48"/>
      <c r="P917" s="48"/>
      <c r="Q917" s="48"/>
      <c r="R917" s="48"/>
      <c r="S917" s="48"/>
      <c r="T917" s="48"/>
      <c r="U917" s="48"/>
      <c r="V917" s="48"/>
      <c r="W917" s="48"/>
      <c r="X917" s="48"/>
      <c r="Y917" s="48"/>
      <c r="Z917" s="48"/>
    </row>
    <row r="918" spans="1:26" ht="15.75" customHeight="1">
      <c r="A918" s="48"/>
      <c r="B918" s="48"/>
      <c r="C918" s="48"/>
      <c r="D918" s="48"/>
      <c r="E918" s="48"/>
      <c r="F918" s="48"/>
      <c r="G918" s="1942"/>
      <c r="H918" s="1942"/>
      <c r="I918" s="1734"/>
      <c r="J918" s="1969"/>
      <c r="K918" s="48"/>
      <c r="L918" s="48"/>
      <c r="M918" s="48"/>
      <c r="N918" s="48"/>
      <c r="O918" s="48"/>
      <c r="P918" s="48"/>
      <c r="Q918" s="48"/>
      <c r="R918" s="48"/>
      <c r="S918" s="48"/>
      <c r="T918" s="48"/>
      <c r="U918" s="48"/>
      <c r="V918" s="48"/>
      <c r="W918" s="48"/>
      <c r="X918" s="48"/>
      <c r="Y918" s="48"/>
      <c r="Z918" s="48"/>
    </row>
    <row r="919" spans="1:26" ht="15.75" customHeight="1">
      <c r="A919" s="48"/>
      <c r="B919" s="48"/>
      <c r="C919" s="48"/>
      <c r="D919" s="48"/>
      <c r="E919" s="48"/>
      <c r="F919" s="48"/>
      <c r="G919" s="1942"/>
      <c r="H919" s="1942"/>
      <c r="I919" s="1734"/>
      <c r="J919" s="1969"/>
      <c r="K919" s="48"/>
      <c r="L919" s="48"/>
      <c r="M919" s="48"/>
      <c r="N919" s="48"/>
      <c r="O919" s="48"/>
      <c r="P919" s="48"/>
      <c r="Q919" s="48"/>
      <c r="R919" s="48"/>
      <c r="S919" s="48"/>
      <c r="T919" s="48"/>
      <c r="U919" s="48"/>
      <c r="V919" s="48"/>
      <c r="W919" s="48"/>
      <c r="X919" s="48"/>
      <c r="Y919" s="48"/>
      <c r="Z919" s="48"/>
    </row>
    <row r="920" spans="1:26" ht="15.75" customHeight="1">
      <c r="A920" s="48"/>
      <c r="B920" s="48"/>
      <c r="C920" s="48"/>
      <c r="D920" s="48"/>
      <c r="E920" s="48"/>
      <c r="F920" s="48"/>
      <c r="G920" s="1942"/>
      <c r="H920" s="1942"/>
      <c r="I920" s="1734"/>
      <c r="J920" s="1969"/>
      <c r="K920" s="48"/>
      <c r="L920" s="48"/>
      <c r="M920" s="48"/>
      <c r="N920" s="48"/>
      <c r="O920" s="48"/>
      <c r="P920" s="48"/>
      <c r="Q920" s="48"/>
      <c r="R920" s="48"/>
      <c r="S920" s="48"/>
      <c r="T920" s="48"/>
      <c r="U920" s="48"/>
      <c r="V920" s="48"/>
      <c r="W920" s="48"/>
      <c r="X920" s="48"/>
      <c r="Y920" s="48"/>
      <c r="Z920" s="48"/>
    </row>
    <row r="921" spans="1:26" ht="15.75" customHeight="1">
      <c r="A921" s="48"/>
      <c r="B921" s="48"/>
      <c r="C921" s="48"/>
      <c r="D921" s="48"/>
      <c r="E921" s="48"/>
      <c r="F921" s="48"/>
      <c r="G921" s="1942"/>
      <c r="H921" s="1942"/>
      <c r="I921" s="1734"/>
      <c r="J921" s="1969"/>
      <c r="K921" s="48"/>
      <c r="L921" s="48"/>
      <c r="M921" s="48"/>
      <c r="N921" s="48"/>
      <c r="O921" s="48"/>
      <c r="P921" s="48"/>
      <c r="Q921" s="48"/>
      <c r="R921" s="48"/>
      <c r="S921" s="48"/>
      <c r="T921" s="48"/>
      <c r="U921" s="48"/>
      <c r="V921" s="48"/>
      <c r="W921" s="48"/>
      <c r="X921" s="48"/>
      <c r="Y921" s="48"/>
      <c r="Z921" s="48"/>
    </row>
    <row r="922" spans="1:26" ht="15.75" customHeight="1">
      <c r="A922" s="48"/>
      <c r="B922" s="48"/>
      <c r="C922" s="48"/>
      <c r="D922" s="48"/>
      <c r="E922" s="48"/>
      <c r="F922" s="48"/>
      <c r="G922" s="1942"/>
      <c r="H922" s="1942"/>
      <c r="I922" s="1734"/>
      <c r="J922" s="1969"/>
      <c r="K922" s="48"/>
      <c r="L922" s="48"/>
      <c r="M922" s="48"/>
      <c r="N922" s="48"/>
      <c r="O922" s="48"/>
      <c r="P922" s="48"/>
      <c r="Q922" s="48"/>
      <c r="R922" s="48"/>
      <c r="S922" s="48"/>
      <c r="T922" s="48"/>
      <c r="U922" s="48"/>
      <c r="V922" s="48"/>
      <c r="W922" s="48"/>
      <c r="X922" s="48"/>
      <c r="Y922" s="48"/>
      <c r="Z922" s="48"/>
    </row>
    <row r="923" spans="1:26" ht="15.75" customHeight="1">
      <c r="A923" s="48"/>
      <c r="B923" s="48"/>
      <c r="C923" s="48"/>
      <c r="D923" s="48"/>
      <c r="E923" s="48"/>
      <c r="F923" s="48"/>
      <c r="G923" s="1942"/>
      <c r="H923" s="1942"/>
      <c r="I923" s="1734"/>
      <c r="J923" s="1969"/>
      <c r="K923" s="48"/>
      <c r="L923" s="48"/>
      <c r="M923" s="48"/>
      <c r="N923" s="48"/>
      <c r="O923" s="48"/>
      <c r="P923" s="48"/>
      <c r="Q923" s="48"/>
      <c r="R923" s="48"/>
      <c r="S923" s="48"/>
      <c r="T923" s="48"/>
      <c r="U923" s="48"/>
      <c r="V923" s="48"/>
      <c r="W923" s="48"/>
      <c r="X923" s="48"/>
      <c r="Y923" s="48"/>
      <c r="Z923" s="48"/>
    </row>
    <row r="924" spans="1:26" ht="15.75" customHeight="1">
      <c r="A924" s="48"/>
      <c r="B924" s="48"/>
      <c r="C924" s="48"/>
      <c r="D924" s="48"/>
      <c r="E924" s="48"/>
      <c r="F924" s="48"/>
      <c r="G924" s="1942"/>
      <c r="H924" s="1942"/>
      <c r="I924" s="1734"/>
      <c r="J924" s="1969"/>
      <c r="K924" s="48"/>
      <c r="L924" s="48"/>
      <c r="M924" s="48"/>
      <c r="N924" s="48"/>
      <c r="O924" s="48"/>
      <c r="P924" s="48"/>
      <c r="Q924" s="48"/>
      <c r="R924" s="48"/>
      <c r="S924" s="48"/>
      <c r="T924" s="48"/>
      <c r="U924" s="48"/>
      <c r="V924" s="48"/>
      <c r="W924" s="48"/>
      <c r="X924" s="48"/>
      <c r="Y924" s="48"/>
      <c r="Z924" s="48"/>
    </row>
    <row r="925" spans="1:26" ht="15.75" customHeight="1">
      <c r="A925" s="48"/>
      <c r="B925" s="48"/>
      <c r="C925" s="48"/>
      <c r="D925" s="48"/>
      <c r="E925" s="48"/>
      <c r="F925" s="48"/>
      <c r="G925" s="1942"/>
      <c r="H925" s="1942"/>
      <c r="I925" s="1734"/>
      <c r="J925" s="1969"/>
      <c r="K925" s="48"/>
      <c r="L925" s="48"/>
      <c r="M925" s="48"/>
      <c r="N925" s="48"/>
      <c r="O925" s="48"/>
      <c r="P925" s="48"/>
      <c r="Q925" s="48"/>
      <c r="R925" s="48"/>
      <c r="S925" s="48"/>
      <c r="T925" s="48"/>
      <c r="U925" s="48"/>
      <c r="V925" s="48"/>
      <c r="W925" s="48"/>
      <c r="X925" s="48"/>
      <c r="Y925" s="48"/>
      <c r="Z925" s="48"/>
    </row>
    <row r="926" spans="1:26" ht="15.75" customHeight="1">
      <c r="A926" s="48"/>
      <c r="B926" s="48"/>
      <c r="C926" s="48"/>
      <c r="D926" s="48"/>
      <c r="E926" s="48"/>
      <c r="F926" s="48"/>
      <c r="G926" s="1942"/>
      <c r="H926" s="1942"/>
      <c r="I926" s="1734"/>
      <c r="J926" s="1969"/>
      <c r="K926" s="48"/>
      <c r="L926" s="48"/>
      <c r="M926" s="48"/>
      <c r="N926" s="48"/>
      <c r="O926" s="48"/>
      <c r="P926" s="48"/>
      <c r="Q926" s="48"/>
      <c r="R926" s="48"/>
      <c r="S926" s="48"/>
      <c r="T926" s="48"/>
      <c r="U926" s="48"/>
      <c r="V926" s="48"/>
      <c r="W926" s="48"/>
      <c r="X926" s="48"/>
      <c r="Y926" s="48"/>
      <c r="Z926" s="48"/>
    </row>
    <row r="927" spans="1:26" ht="15.75" customHeight="1">
      <c r="A927" s="48"/>
      <c r="B927" s="48"/>
      <c r="C927" s="48"/>
      <c r="D927" s="48"/>
      <c r="E927" s="48"/>
      <c r="F927" s="48"/>
      <c r="G927" s="1942"/>
      <c r="H927" s="1942"/>
      <c r="I927" s="1734"/>
      <c r="J927" s="1969"/>
      <c r="K927" s="48"/>
      <c r="L927" s="48"/>
      <c r="M927" s="48"/>
      <c r="N927" s="48"/>
      <c r="O927" s="48"/>
      <c r="P927" s="48"/>
      <c r="Q927" s="48"/>
      <c r="R927" s="48"/>
      <c r="S927" s="48"/>
      <c r="T927" s="48"/>
      <c r="U927" s="48"/>
      <c r="V927" s="48"/>
      <c r="W927" s="48"/>
      <c r="X927" s="48"/>
      <c r="Y927" s="48"/>
      <c r="Z927" s="48"/>
    </row>
    <row r="928" spans="1:26" ht="15.75" customHeight="1">
      <c r="A928" s="48"/>
      <c r="B928" s="48"/>
      <c r="C928" s="48"/>
      <c r="D928" s="48"/>
      <c r="E928" s="48"/>
      <c r="F928" s="48"/>
      <c r="G928" s="1942"/>
      <c r="H928" s="1942"/>
      <c r="I928" s="1734"/>
      <c r="J928" s="1969"/>
      <c r="K928" s="48"/>
      <c r="L928" s="48"/>
      <c r="M928" s="48"/>
      <c r="N928" s="48"/>
      <c r="O928" s="48"/>
      <c r="P928" s="48"/>
      <c r="Q928" s="48"/>
      <c r="R928" s="48"/>
      <c r="S928" s="48"/>
      <c r="T928" s="48"/>
      <c r="U928" s="48"/>
      <c r="V928" s="48"/>
      <c r="W928" s="48"/>
      <c r="X928" s="48"/>
      <c r="Y928" s="48"/>
      <c r="Z928" s="48"/>
    </row>
    <row r="929" spans="1:26" ht="15.75" customHeight="1">
      <c r="A929" s="48"/>
      <c r="B929" s="48"/>
      <c r="C929" s="48"/>
      <c r="D929" s="48"/>
      <c r="E929" s="48"/>
      <c r="F929" s="48"/>
      <c r="G929" s="1942"/>
      <c r="H929" s="1942"/>
      <c r="I929" s="1734"/>
      <c r="J929" s="1969"/>
      <c r="K929" s="48"/>
      <c r="L929" s="48"/>
      <c r="M929" s="48"/>
      <c r="N929" s="48"/>
      <c r="O929" s="48"/>
      <c r="P929" s="48"/>
      <c r="Q929" s="48"/>
      <c r="R929" s="48"/>
      <c r="S929" s="48"/>
      <c r="T929" s="48"/>
      <c r="U929" s="48"/>
      <c r="V929" s="48"/>
      <c r="W929" s="48"/>
      <c r="X929" s="48"/>
      <c r="Y929" s="48"/>
      <c r="Z929" s="48"/>
    </row>
    <row r="930" spans="1:26" ht="15.75" customHeight="1">
      <c r="A930" s="48"/>
      <c r="B930" s="48"/>
      <c r="C930" s="48"/>
      <c r="D930" s="48"/>
      <c r="E930" s="48"/>
      <c r="F930" s="48"/>
      <c r="G930" s="1942"/>
      <c r="H930" s="1942"/>
      <c r="I930" s="1734"/>
      <c r="J930" s="1969"/>
      <c r="K930" s="48"/>
      <c r="L930" s="48"/>
      <c r="M930" s="48"/>
      <c r="N930" s="48"/>
      <c r="O930" s="48"/>
      <c r="P930" s="48"/>
      <c r="Q930" s="48"/>
      <c r="R930" s="48"/>
      <c r="S930" s="48"/>
      <c r="T930" s="48"/>
      <c r="U930" s="48"/>
      <c r="V930" s="48"/>
      <c r="W930" s="48"/>
      <c r="X930" s="48"/>
      <c r="Y930" s="48"/>
      <c r="Z930" s="48"/>
    </row>
    <row r="931" spans="1:26" ht="15.75" customHeight="1">
      <c r="A931" s="48"/>
      <c r="B931" s="48"/>
      <c r="C931" s="48"/>
      <c r="D931" s="48"/>
      <c r="E931" s="48"/>
      <c r="F931" s="48"/>
      <c r="G931" s="1942"/>
      <c r="H931" s="1942"/>
      <c r="I931" s="1734"/>
      <c r="J931" s="1969"/>
      <c r="K931" s="48"/>
      <c r="L931" s="48"/>
      <c r="M931" s="48"/>
      <c r="N931" s="48"/>
      <c r="O931" s="48"/>
      <c r="P931" s="48"/>
      <c r="Q931" s="48"/>
      <c r="R931" s="48"/>
      <c r="S931" s="48"/>
      <c r="T931" s="48"/>
      <c r="U931" s="48"/>
      <c r="V931" s="48"/>
      <c r="W931" s="48"/>
      <c r="X931" s="48"/>
      <c r="Y931" s="48"/>
      <c r="Z931" s="48"/>
    </row>
    <row r="932" spans="1:26" ht="15.75" customHeight="1">
      <c r="A932" s="48"/>
      <c r="B932" s="48"/>
      <c r="C932" s="48"/>
      <c r="D932" s="48"/>
      <c r="E932" s="48"/>
      <c r="F932" s="48"/>
      <c r="G932" s="1942"/>
      <c r="H932" s="1942"/>
      <c r="I932" s="1734"/>
      <c r="J932" s="1969"/>
      <c r="K932" s="48"/>
      <c r="L932" s="48"/>
      <c r="M932" s="48"/>
      <c r="N932" s="48"/>
      <c r="O932" s="48"/>
      <c r="P932" s="48"/>
      <c r="Q932" s="48"/>
      <c r="R932" s="48"/>
      <c r="S932" s="48"/>
      <c r="T932" s="48"/>
      <c r="U932" s="48"/>
      <c r="V932" s="48"/>
      <c r="W932" s="48"/>
      <c r="X932" s="48"/>
      <c r="Y932" s="48"/>
      <c r="Z932" s="48"/>
    </row>
    <row r="933" spans="1:26" ht="15.75" customHeight="1">
      <c r="A933" s="48"/>
      <c r="B933" s="48"/>
      <c r="C933" s="48"/>
      <c r="D933" s="48"/>
      <c r="E933" s="48"/>
      <c r="F933" s="48"/>
      <c r="G933" s="1942"/>
      <c r="H933" s="1942"/>
      <c r="I933" s="1734"/>
      <c r="J933" s="1969"/>
      <c r="K933" s="48"/>
      <c r="L933" s="48"/>
      <c r="M933" s="48"/>
      <c r="N933" s="48"/>
      <c r="O933" s="48"/>
      <c r="P933" s="48"/>
      <c r="Q933" s="48"/>
      <c r="R933" s="48"/>
      <c r="S933" s="48"/>
      <c r="T933" s="48"/>
      <c r="U933" s="48"/>
      <c r="V933" s="48"/>
      <c r="W933" s="48"/>
      <c r="X933" s="48"/>
      <c r="Y933" s="48"/>
      <c r="Z933" s="48"/>
    </row>
    <row r="934" spans="1:26" ht="15.75" customHeight="1">
      <c r="A934" s="48"/>
      <c r="B934" s="48"/>
      <c r="C934" s="48"/>
      <c r="D934" s="48"/>
      <c r="E934" s="48"/>
      <c r="F934" s="48"/>
      <c r="G934" s="1942"/>
      <c r="H934" s="1942"/>
      <c r="I934" s="1734"/>
      <c r="J934" s="1969"/>
      <c r="K934" s="48"/>
      <c r="L934" s="48"/>
      <c r="M934" s="48"/>
      <c r="N934" s="48"/>
      <c r="O934" s="48"/>
      <c r="P934" s="48"/>
      <c r="Q934" s="48"/>
      <c r="R934" s="48"/>
      <c r="S934" s="48"/>
      <c r="T934" s="48"/>
      <c r="U934" s="48"/>
      <c r="V934" s="48"/>
      <c r="W934" s="48"/>
      <c r="X934" s="48"/>
      <c r="Y934" s="48"/>
      <c r="Z934" s="48"/>
    </row>
    <row r="935" spans="1:26" ht="15.75" customHeight="1">
      <c r="A935" s="48"/>
      <c r="B935" s="48"/>
      <c r="C935" s="48"/>
      <c r="D935" s="48"/>
      <c r="E935" s="48"/>
      <c r="F935" s="48"/>
      <c r="G935" s="1942"/>
      <c r="H935" s="1942"/>
      <c r="I935" s="1734"/>
      <c r="J935" s="1969"/>
      <c r="K935" s="48"/>
      <c r="L935" s="48"/>
      <c r="M935" s="48"/>
      <c r="N935" s="48"/>
      <c r="O935" s="48"/>
      <c r="P935" s="48"/>
      <c r="Q935" s="48"/>
      <c r="R935" s="48"/>
      <c r="S935" s="48"/>
      <c r="T935" s="48"/>
      <c r="U935" s="48"/>
      <c r="V935" s="48"/>
      <c r="W935" s="48"/>
      <c r="X935" s="48"/>
      <c r="Y935" s="48"/>
      <c r="Z935" s="48"/>
    </row>
    <row r="936" spans="1:26" ht="15.75" customHeight="1">
      <c r="A936" s="48"/>
      <c r="B936" s="48"/>
      <c r="C936" s="48"/>
      <c r="D936" s="48"/>
      <c r="E936" s="48"/>
      <c r="F936" s="48"/>
      <c r="G936" s="1942"/>
      <c r="H936" s="1942"/>
      <c r="I936" s="1734"/>
      <c r="J936" s="1969"/>
      <c r="K936" s="48"/>
      <c r="L936" s="48"/>
      <c r="M936" s="48"/>
      <c r="N936" s="48"/>
      <c r="O936" s="48"/>
      <c r="P936" s="48"/>
      <c r="Q936" s="48"/>
      <c r="R936" s="48"/>
      <c r="S936" s="48"/>
      <c r="T936" s="48"/>
      <c r="U936" s="48"/>
      <c r="V936" s="48"/>
      <c r="W936" s="48"/>
      <c r="X936" s="48"/>
      <c r="Y936" s="48"/>
      <c r="Z936" s="48"/>
    </row>
    <row r="937" spans="1:26" ht="15.75" customHeight="1">
      <c r="A937" s="48"/>
      <c r="B937" s="48"/>
      <c r="C937" s="48"/>
      <c r="D937" s="48"/>
      <c r="E937" s="48"/>
      <c r="F937" s="48"/>
      <c r="G937" s="1942"/>
      <c r="H937" s="1942"/>
      <c r="I937" s="1734"/>
      <c r="J937" s="1969"/>
      <c r="K937" s="48"/>
      <c r="L937" s="48"/>
      <c r="M937" s="48"/>
      <c r="N937" s="48"/>
      <c r="O937" s="48"/>
      <c r="P937" s="48"/>
      <c r="Q937" s="48"/>
      <c r="R937" s="48"/>
      <c r="S937" s="48"/>
      <c r="T937" s="48"/>
      <c r="U937" s="48"/>
      <c r="V937" s="48"/>
      <c r="W937" s="48"/>
      <c r="X937" s="48"/>
      <c r="Y937" s="48"/>
      <c r="Z937" s="48"/>
    </row>
    <row r="938" spans="1:26" ht="15.75" customHeight="1">
      <c r="A938" s="48"/>
      <c r="B938" s="48"/>
      <c r="C938" s="48"/>
      <c r="D938" s="48"/>
      <c r="E938" s="48"/>
      <c r="F938" s="48"/>
      <c r="G938" s="1942"/>
      <c r="H938" s="1942"/>
      <c r="I938" s="1734"/>
      <c r="J938" s="1969"/>
      <c r="K938" s="48"/>
      <c r="L938" s="48"/>
      <c r="M938" s="48"/>
      <c r="N938" s="48"/>
      <c r="O938" s="48"/>
      <c r="P938" s="48"/>
      <c r="Q938" s="48"/>
      <c r="R938" s="48"/>
      <c r="S938" s="48"/>
      <c r="T938" s="48"/>
      <c r="U938" s="48"/>
      <c r="V938" s="48"/>
      <c r="W938" s="48"/>
      <c r="X938" s="48"/>
      <c r="Y938" s="48"/>
      <c r="Z938" s="48"/>
    </row>
    <row r="939" spans="1:26" ht="15.75" customHeight="1">
      <c r="A939" s="48"/>
      <c r="B939" s="48"/>
      <c r="C939" s="48"/>
      <c r="D939" s="48"/>
      <c r="E939" s="48"/>
      <c r="F939" s="48"/>
      <c r="G939" s="1942"/>
      <c r="H939" s="1942"/>
      <c r="I939" s="1734"/>
      <c r="J939" s="1969"/>
      <c r="K939" s="48"/>
      <c r="L939" s="48"/>
      <c r="M939" s="48"/>
      <c r="N939" s="48"/>
      <c r="O939" s="48"/>
      <c r="P939" s="48"/>
      <c r="Q939" s="48"/>
      <c r="R939" s="48"/>
      <c r="S939" s="48"/>
      <c r="T939" s="48"/>
      <c r="U939" s="48"/>
      <c r="V939" s="48"/>
      <c r="W939" s="48"/>
      <c r="X939" s="48"/>
      <c r="Y939" s="48"/>
      <c r="Z939" s="48"/>
    </row>
    <row r="940" spans="1:26" ht="15.75" customHeight="1">
      <c r="A940" s="48"/>
      <c r="B940" s="48"/>
      <c r="C940" s="48"/>
      <c r="D940" s="48"/>
      <c r="E940" s="48"/>
      <c r="F940" s="48"/>
      <c r="G940" s="1942"/>
      <c r="H940" s="1942"/>
      <c r="I940" s="1734"/>
      <c r="J940" s="1969"/>
      <c r="K940" s="48"/>
      <c r="L940" s="48"/>
      <c r="M940" s="48"/>
      <c r="N940" s="48"/>
      <c r="O940" s="48"/>
      <c r="P940" s="48"/>
      <c r="Q940" s="48"/>
      <c r="R940" s="48"/>
      <c r="S940" s="48"/>
      <c r="T940" s="48"/>
      <c r="U940" s="48"/>
      <c r="V940" s="48"/>
      <c r="W940" s="48"/>
      <c r="X940" s="48"/>
      <c r="Y940" s="48"/>
      <c r="Z940" s="48"/>
    </row>
    <row r="941" spans="1:26" ht="15.75" customHeight="1">
      <c r="A941" s="48"/>
      <c r="B941" s="48"/>
      <c r="C941" s="48"/>
      <c r="D941" s="48"/>
      <c r="E941" s="48"/>
      <c r="F941" s="48"/>
      <c r="G941" s="1942"/>
      <c r="H941" s="1942"/>
      <c r="I941" s="1734"/>
      <c r="J941" s="1969"/>
      <c r="K941" s="48"/>
      <c r="L941" s="48"/>
      <c r="M941" s="48"/>
      <c r="N941" s="48"/>
      <c r="O941" s="48"/>
      <c r="P941" s="48"/>
      <c r="Q941" s="48"/>
      <c r="R941" s="48"/>
      <c r="S941" s="48"/>
      <c r="T941" s="48"/>
      <c r="U941" s="48"/>
      <c r="V941" s="48"/>
      <c r="W941" s="48"/>
      <c r="X941" s="48"/>
      <c r="Y941" s="48"/>
      <c r="Z941" s="48"/>
    </row>
    <row r="942" spans="1:26" ht="15.75" customHeight="1">
      <c r="A942" s="48"/>
      <c r="B942" s="48"/>
      <c r="C942" s="48"/>
      <c r="D942" s="48"/>
      <c r="E942" s="48"/>
      <c r="F942" s="48"/>
      <c r="G942" s="1942"/>
      <c r="H942" s="1942"/>
      <c r="I942" s="1734"/>
      <c r="J942" s="1969"/>
      <c r="K942" s="48"/>
      <c r="L942" s="48"/>
      <c r="M942" s="48"/>
      <c r="N942" s="48"/>
      <c r="O942" s="48"/>
      <c r="P942" s="48"/>
      <c r="Q942" s="48"/>
      <c r="R942" s="48"/>
      <c r="S942" s="48"/>
      <c r="T942" s="48"/>
      <c r="U942" s="48"/>
      <c r="V942" s="48"/>
      <c r="W942" s="48"/>
      <c r="X942" s="48"/>
      <c r="Y942" s="48"/>
      <c r="Z942" s="48"/>
    </row>
    <row r="943" spans="1:26" ht="15.75" customHeight="1">
      <c r="A943" s="48"/>
      <c r="B943" s="48"/>
      <c r="C943" s="48"/>
      <c r="D943" s="48"/>
      <c r="E943" s="48"/>
      <c r="F943" s="48"/>
      <c r="G943" s="1942"/>
      <c r="H943" s="1942"/>
      <c r="I943" s="1734"/>
      <c r="J943" s="1969"/>
      <c r="K943" s="48"/>
      <c r="L943" s="48"/>
      <c r="M943" s="48"/>
      <c r="N943" s="48"/>
      <c r="O943" s="48"/>
      <c r="P943" s="48"/>
      <c r="Q943" s="48"/>
      <c r="R943" s="48"/>
      <c r="S943" s="48"/>
      <c r="T943" s="48"/>
      <c r="U943" s="48"/>
      <c r="V943" s="48"/>
      <c r="W943" s="48"/>
      <c r="X943" s="48"/>
      <c r="Y943" s="48"/>
      <c r="Z943" s="48"/>
    </row>
    <row r="944" spans="1:26" ht="15.75" customHeight="1">
      <c r="A944" s="48"/>
      <c r="B944" s="48"/>
      <c r="C944" s="48"/>
      <c r="D944" s="48"/>
      <c r="E944" s="48"/>
      <c r="F944" s="48"/>
      <c r="G944" s="1942"/>
      <c r="H944" s="1942"/>
      <c r="I944" s="1734"/>
      <c r="J944" s="1969"/>
      <c r="K944" s="48"/>
      <c r="L944" s="48"/>
      <c r="M944" s="48"/>
      <c r="N944" s="48"/>
      <c r="O944" s="48"/>
      <c r="P944" s="48"/>
      <c r="Q944" s="48"/>
      <c r="R944" s="48"/>
      <c r="S944" s="48"/>
      <c r="T944" s="48"/>
      <c r="U944" s="48"/>
      <c r="V944" s="48"/>
      <c r="W944" s="48"/>
      <c r="X944" s="48"/>
      <c r="Y944" s="48"/>
      <c r="Z944" s="48"/>
    </row>
    <row r="945" spans="1:26" ht="15.75" customHeight="1">
      <c r="A945" s="48"/>
      <c r="B945" s="48"/>
      <c r="C945" s="48"/>
      <c r="D945" s="48"/>
      <c r="E945" s="48"/>
      <c r="F945" s="48"/>
      <c r="G945" s="1942"/>
      <c r="H945" s="1942"/>
      <c r="I945" s="1734"/>
      <c r="J945" s="1969"/>
      <c r="K945" s="48"/>
      <c r="L945" s="48"/>
      <c r="M945" s="48"/>
      <c r="N945" s="48"/>
      <c r="O945" s="48"/>
      <c r="P945" s="48"/>
      <c r="Q945" s="48"/>
      <c r="R945" s="48"/>
      <c r="S945" s="48"/>
      <c r="T945" s="48"/>
      <c r="U945" s="48"/>
      <c r="V945" s="48"/>
      <c r="W945" s="48"/>
      <c r="X945" s="48"/>
      <c r="Y945" s="48"/>
      <c r="Z945" s="48"/>
    </row>
    <row r="946" spans="1:26" ht="15.75" customHeight="1">
      <c r="A946" s="48"/>
      <c r="B946" s="48"/>
      <c r="C946" s="48"/>
      <c r="D946" s="48"/>
      <c r="E946" s="48"/>
      <c r="F946" s="48"/>
      <c r="G946" s="1942"/>
      <c r="H946" s="1942"/>
      <c r="I946" s="1734"/>
      <c r="J946" s="1969"/>
      <c r="K946" s="48"/>
      <c r="L946" s="48"/>
      <c r="M946" s="48"/>
      <c r="N946" s="48"/>
      <c r="O946" s="48"/>
      <c r="P946" s="48"/>
      <c r="Q946" s="48"/>
      <c r="R946" s="48"/>
      <c r="S946" s="48"/>
      <c r="T946" s="48"/>
      <c r="U946" s="48"/>
      <c r="V946" s="48"/>
      <c r="W946" s="48"/>
      <c r="X946" s="48"/>
      <c r="Y946" s="48"/>
      <c r="Z946" s="48"/>
    </row>
    <row r="947" spans="1:26" ht="15.75" customHeight="1">
      <c r="A947" s="48"/>
      <c r="B947" s="48"/>
      <c r="C947" s="48"/>
      <c r="D947" s="48"/>
      <c r="E947" s="48"/>
      <c r="F947" s="48"/>
      <c r="G947" s="1942"/>
      <c r="H947" s="1942"/>
      <c r="I947" s="1734"/>
      <c r="J947" s="1969"/>
      <c r="K947" s="48"/>
      <c r="L947" s="48"/>
      <c r="M947" s="48"/>
      <c r="N947" s="48"/>
      <c r="O947" s="48"/>
      <c r="P947" s="48"/>
      <c r="Q947" s="48"/>
      <c r="R947" s="48"/>
      <c r="S947" s="48"/>
      <c r="T947" s="48"/>
      <c r="U947" s="48"/>
      <c r="V947" s="48"/>
      <c r="W947" s="48"/>
      <c r="X947" s="48"/>
      <c r="Y947" s="48"/>
      <c r="Z947" s="48"/>
    </row>
    <row r="948" spans="1:26" ht="15.75" customHeight="1">
      <c r="A948" s="48"/>
      <c r="B948" s="48"/>
      <c r="C948" s="48"/>
      <c r="D948" s="48"/>
      <c r="E948" s="48"/>
      <c r="F948" s="48"/>
      <c r="G948" s="1942"/>
      <c r="H948" s="1942"/>
      <c r="I948" s="1734"/>
      <c r="J948" s="1969"/>
      <c r="K948" s="48"/>
      <c r="L948" s="48"/>
      <c r="M948" s="48"/>
      <c r="N948" s="48"/>
      <c r="O948" s="48"/>
      <c r="P948" s="48"/>
      <c r="Q948" s="48"/>
      <c r="R948" s="48"/>
      <c r="S948" s="48"/>
      <c r="T948" s="48"/>
      <c r="U948" s="48"/>
      <c r="V948" s="48"/>
      <c r="W948" s="48"/>
      <c r="X948" s="48"/>
      <c r="Y948" s="48"/>
      <c r="Z948" s="48"/>
    </row>
    <row r="949" spans="1:26" ht="15.75" customHeight="1">
      <c r="A949" s="48"/>
      <c r="B949" s="48"/>
      <c r="C949" s="48"/>
      <c r="D949" s="48"/>
      <c r="E949" s="48"/>
      <c r="F949" s="48"/>
      <c r="G949" s="1942"/>
      <c r="H949" s="1942"/>
      <c r="I949" s="1734"/>
      <c r="J949" s="1969"/>
      <c r="K949" s="48"/>
      <c r="L949" s="48"/>
      <c r="M949" s="48"/>
      <c r="N949" s="48"/>
      <c r="O949" s="48"/>
      <c r="P949" s="48"/>
      <c r="Q949" s="48"/>
      <c r="R949" s="48"/>
      <c r="S949" s="48"/>
      <c r="T949" s="48"/>
      <c r="U949" s="48"/>
      <c r="V949" s="48"/>
      <c r="W949" s="48"/>
      <c r="X949" s="48"/>
      <c r="Y949" s="48"/>
      <c r="Z949" s="48"/>
    </row>
    <row r="950" spans="1:26" ht="15.75" customHeight="1">
      <c r="A950" s="48"/>
      <c r="B950" s="48"/>
      <c r="C950" s="48"/>
      <c r="D950" s="48"/>
      <c r="E950" s="48"/>
      <c r="F950" s="48"/>
      <c r="G950" s="1942"/>
      <c r="H950" s="1942"/>
      <c r="I950" s="1734"/>
      <c r="J950" s="1969"/>
      <c r="K950" s="48"/>
      <c r="L950" s="48"/>
      <c r="M950" s="48"/>
      <c r="N950" s="48"/>
      <c r="O950" s="48"/>
      <c r="P950" s="48"/>
      <c r="Q950" s="48"/>
      <c r="R950" s="48"/>
      <c r="S950" s="48"/>
      <c r="T950" s="48"/>
      <c r="U950" s="48"/>
      <c r="V950" s="48"/>
      <c r="W950" s="48"/>
      <c r="X950" s="48"/>
      <c r="Y950" s="48"/>
      <c r="Z950" s="48"/>
    </row>
    <row r="951" spans="1:26" ht="15.75" customHeight="1">
      <c r="A951" s="48"/>
      <c r="B951" s="48"/>
      <c r="C951" s="48"/>
      <c r="D951" s="48"/>
      <c r="E951" s="48"/>
      <c r="F951" s="48"/>
      <c r="G951" s="1942"/>
      <c r="H951" s="1942"/>
      <c r="I951" s="1734"/>
      <c r="J951" s="1969"/>
      <c r="K951" s="48"/>
      <c r="L951" s="48"/>
      <c r="M951" s="48"/>
      <c r="N951" s="48"/>
      <c r="O951" s="48"/>
      <c r="P951" s="48"/>
      <c r="Q951" s="48"/>
      <c r="R951" s="48"/>
      <c r="S951" s="48"/>
      <c r="T951" s="48"/>
      <c r="U951" s="48"/>
      <c r="V951" s="48"/>
      <c r="W951" s="48"/>
      <c r="X951" s="48"/>
      <c r="Y951" s="48"/>
      <c r="Z951" s="48"/>
    </row>
    <row r="952" spans="1:26" ht="15.75" customHeight="1">
      <c r="A952" s="48"/>
      <c r="B952" s="48"/>
      <c r="C952" s="48"/>
      <c r="D952" s="48"/>
      <c r="E952" s="48"/>
      <c r="F952" s="48"/>
      <c r="G952" s="1942"/>
      <c r="H952" s="1942"/>
      <c r="I952" s="1734"/>
      <c r="J952" s="1969"/>
      <c r="K952" s="48"/>
      <c r="L952" s="48"/>
      <c r="M952" s="48"/>
      <c r="N952" s="48"/>
      <c r="O952" s="48"/>
      <c r="P952" s="48"/>
      <c r="Q952" s="48"/>
      <c r="R952" s="48"/>
      <c r="S952" s="48"/>
      <c r="T952" s="48"/>
      <c r="U952" s="48"/>
      <c r="V952" s="48"/>
      <c r="W952" s="48"/>
      <c r="X952" s="48"/>
      <c r="Y952" s="48"/>
      <c r="Z952" s="48"/>
    </row>
    <row r="953" spans="1:26" ht="15.75" customHeight="1">
      <c r="A953" s="48"/>
      <c r="B953" s="48"/>
      <c r="C953" s="48"/>
      <c r="D953" s="48"/>
      <c r="E953" s="48"/>
      <c r="F953" s="48"/>
      <c r="G953" s="1942"/>
      <c r="H953" s="1942"/>
      <c r="I953" s="1734"/>
      <c r="J953" s="1969"/>
      <c r="K953" s="48"/>
      <c r="L953" s="48"/>
      <c r="M953" s="48"/>
      <c r="N953" s="48"/>
      <c r="O953" s="48"/>
      <c r="P953" s="48"/>
      <c r="Q953" s="48"/>
      <c r="R953" s="48"/>
      <c r="S953" s="48"/>
      <c r="T953" s="48"/>
      <c r="U953" s="48"/>
      <c r="V953" s="48"/>
      <c r="W953" s="48"/>
      <c r="X953" s="48"/>
      <c r="Y953" s="48"/>
      <c r="Z953" s="48"/>
    </row>
    <row r="954" spans="1:26" ht="15.75" customHeight="1">
      <c r="A954" s="48"/>
      <c r="B954" s="48"/>
      <c r="C954" s="48"/>
      <c r="D954" s="48"/>
      <c r="E954" s="48"/>
      <c r="F954" s="48"/>
      <c r="G954" s="1942"/>
      <c r="H954" s="1942"/>
      <c r="I954" s="1734"/>
      <c r="J954" s="1969"/>
      <c r="K954" s="48"/>
      <c r="L954" s="48"/>
      <c r="M954" s="48"/>
      <c r="N954" s="48"/>
      <c r="O954" s="48"/>
      <c r="P954" s="48"/>
      <c r="Q954" s="48"/>
      <c r="R954" s="48"/>
      <c r="S954" s="48"/>
      <c r="T954" s="48"/>
      <c r="U954" s="48"/>
      <c r="V954" s="48"/>
      <c r="W954" s="48"/>
      <c r="X954" s="48"/>
      <c r="Y954" s="48"/>
      <c r="Z954" s="48"/>
    </row>
    <row r="955" spans="1:26" ht="15.75" customHeight="1">
      <c r="A955" s="48"/>
      <c r="B955" s="48"/>
      <c r="C955" s="48"/>
      <c r="D955" s="48"/>
      <c r="E955" s="48"/>
      <c r="F955" s="48"/>
      <c r="G955" s="1942"/>
      <c r="H955" s="1942"/>
      <c r="I955" s="1734"/>
      <c r="J955" s="1969"/>
      <c r="K955" s="48"/>
      <c r="L955" s="48"/>
      <c r="M955" s="48"/>
      <c r="N955" s="48"/>
      <c r="O955" s="48"/>
      <c r="P955" s="48"/>
      <c r="Q955" s="48"/>
      <c r="R955" s="48"/>
      <c r="S955" s="48"/>
      <c r="T955" s="48"/>
      <c r="U955" s="48"/>
      <c r="V955" s="48"/>
      <c r="W955" s="48"/>
      <c r="X955" s="48"/>
      <c r="Y955" s="48"/>
      <c r="Z955" s="48"/>
    </row>
    <row r="956" spans="1:26" ht="15.75" customHeight="1">
      <c r="A956" s="48"/>
      <c r="B956" s="48"/>
      <c r="C956" s="48"/>
      <c r="D956" s="48"/>
      <c r="E956" s="48"/>
      <c r="F956" s="48"/>
      <c r="G956" s="1942"/>
      <c r="H956" s="1942"/>
      <c r="I956" s="1734"/>
      <c r="J956" s="1969"/>
      <c r="K956" s="48"/>
      <c r="L956" s="48"/>
      <c r="M956" s="48"/>
      <c r="N956" s="48"/>
      <c r="O956" s="48"/>
      <c r="P956" s="48"/>
      <c r="Q956" s="48"/>
      <c r="R956" s="48"/>
      <c r="S956" s="48"/>
      <c r="T956" s="48"/>
      <c r="U956" s="48"/>
      <c r="V956" s="48"/>
      <c r="W956" s="48"/>
      <c r="X956" s="48"/>
      <c r="Y956" s="48"/>
      <c r="Z956" s="48"/>
    </row>
    <row r="957" spans="1:26" ht="15.75" customHeight="1">
      <c r="A957" s="48"/>
      <c r="B957" s="48"/>
      <c r="C957" s="48"/>
      <c r="D957" s="48"/>
      <c r="E957" s="48"/>
      <c r="F957" s="48"/>
      <c r="G957" s="1942"/>
      <c r="H957" s="1942"/>
      <c r="I957" s="1734"/>
      <c r="J957" s="1969"/>
      <c r="K957" s="48"/>
      <c r="L957" s="48"/>
      <c r="M957" s="48"/>
      <c r="N957" s="48"/>
      <c r="O957" s="48"/>
      <c r="P957" s="48"/>
      <c r="Q957" s="48"/>
      <c r="R957" s="48"/>
      <c r="S957" s="48"/>
      <c r="T957" s="48"/>
      <c r="U957" s="48"/>
      <c r="V957" s="48"/>
      <c r="W957" s="48"/>
      <c r="X957" s="48"/>
      <c r="Y957" s="48"/>
      <c r="Z957" s="48"/>
    </row>
    <row r="958" spans="1:26" ht="15.75" customHeight="1">
      <c r="A958" s="48"/>
      <c r="B958" s="48"/>
      <c r="C958" s="48"/>
      <c r="D958" s="48"/>
      <c r="E958" s="48"/>
      <c r="F958" s="48"/>
      <c r="G958" s="1942"/>
      <c r="H958" s="1942"/>
      <c r="I958" s="1734"/>
      <c r="J958" s="1969"/>
      <c r="K958" s="48"/>
      <c r="L958" s="48"/>
      <c r="M958" s="48"/>
      <c r="N958" s="48"/>
      <c r="O958" s="48"/>
      <c r="P958" s="48"/>
      <c r="Q958" s="48"/>
      <c r="R958" s="48"/>
      <c r="S958" s="48"/>
      <c r="T958" s="48"/>
      <c r="U958" s="48"/>
      <c r="V958" s="48"/>
      <c r="W958" s="48"/>
      <c r="X958" s="48"/>
      <c r="Y958" s="48"/>
      <c r="Z958" s="48"/>
    </row>
    <row r="959" spans="1:26" ht="15.75" customHeight="1">
      <c r="A959" s="48"/>
      <c r="B959" s="48"/>
      <c r="C959" s="48"/>
      <c r="D959" s="48"/>
      <c r="E959" s="48"/>
      <c r="F959" s="48"/>
      <c r="G959" s="1942"/>
      <c r="H959" s="1942"/>
      <c r="I959" s="1734"/>
      <c r="J959" s="1969"/>
      <c r="K959" s="48"/>
      <c r="L959" s="48"/>
      <c r="M959" s="48"/>
      <c r="N959" s="48"/>
      <c r="O959" s="48"/>
      <c r="P959" s="48"/>
      <c r="Q959" s="48"/>
      <c r="R959" s="48"/>
      <c r="S959" s="48"/>
      <c r="T959" s="48"/>
      <c r="U959" s="48"/>
      <c r="V959" s="48"/>
      <c r="W959" s="48"/>
      <c r="X959" s="48"/>
      <c r="Y959" s="48"/>
      <c r="Z959" s="48"/>
    </row>
    <row r="960" spans="1:26" ht="15.75" customHeight="1">
      <c r="A960" s="48"/>
      <c r="B960" s="48"/>
      <c r="C960" s="48"/>
      <c r="D960" s="48"/>
      <c r="E960" s="48"/>
      <c r="F960" s="48"/>
      <c r="G960" s="1942"/>
      <c r="H960" s="1942"/>
      <c r="I960" s="1734"/>
      <c r="J960" s="1969"/>
      <c r="K960" s="48"/>
      <c r="L960" s="48"/>
      <c r="M960" s="48"/>
      <c r="N960" s="48"/>
      <c r="O960" s="48"/>
      <c r="P960" s="48"/>
      <c r="Q960" s="48"/>
      <c r="R960" s="48"/>
      <c r="S960" s="48"/>
      <c r="T960" s="48"/>
      <c r="U960" s="48"/>
      <c r="V960" s="48"/>
      <c r="W960" s="48"/>
      <c r="X960" s="48"/>
      <c r="Y960" s="48"/>
      <c r="Z960" s="48"/>
    </row>
    <row r="961" spans="1:26" ht="15.75" customHeight="1">
      <c r="A961" s="48"/>
      <c r="B961" s="48"/>
      <c r="C961" s="48"/>
      <c r="D961" s="48"/>
      <c r="E961" s="48"/>
      <c r="F961" s="48"/>
      <c r="G961" s="1942"/>
      <c r="H961" s="1942"/>
      <c r="I961" s="1734"/>
      <c r="J961" s="1969"/>
      <c r="K961" s="48"/>
      <c r="L961" s="48"/>
      <c r="M961" s="48"/>
      <c r="N961" s="48"/>
      <c r="O961" s="48"/>
      <c r="P961" s="48"/>
      <c r="Q961" s="48"/>
      <c r="R961" s="48"/>
      <c r="S961" s="48"/>
      <c r="T961" s="48"/>
      <c r="U961" s="48"/>
      <c r="V961" s="48"/>
      <c r="W961" s="48"/>
      <c r="X961" s="48"/>
      <c r="Y961" s="48"/>
      <c r="Z961" s="48"/>
    </row>
    <row r="962" spans="1:26" ht="15.75" customHeight="1">
      <c r="A962" s="48"/>
      <c r="B962" s="48"/>
      <c r="C962" s="48"/>
      <c r="D962" s="48"/>
      <c r="E962" s="48"/>
      <c r="F962" s="48"/>
      <c r="G962" s="1942"/>
      <c r="H962" s="1942"/>
      <c r="I962" s="1734"/>
      <c r="J962" s="1969"/>
      <c r="K962" s="48"/>
      <c r="L962" s="48"/>
      <c r="M962" s="48"/>
      <c r="N962" s="48"/>
      <c r="O962" s="48"/>
      <c r="P962" s="48"/>
      <c r="Q962" s="48"/>
      <c r="R962" s="48"/>
      <c r="S962" s="48"/>
      <c r="T962" s="48"/>
      <c r="U962" s="48"/>
      <c r="V962" s="48"/>
      <c r="W962" s="48"/>
      <c r="X962" s="48"/>
      <c r="Y962" s="48"/>
      <c r="Z962" s="48"/>
    </row>
    <row r="963" spans="1:26" ht="15.75" customHeight="1">
      <c r="A963" s="48"/>
      <c r="B963" s="48"/>
      <c r="C963" s="48"/>
      <c r="D963" s="48"/>
      <c r="E963" s="48"/>
      <c r="F963" s="48"/>
      <c r="G963" s="1942"/>
      <c r="H963" s="1942"/>
      <c r="I963" s="1734"/>
      <c r="J963" s="1969"/>
      <c r="K963" s="48"/>
      <c r="L963" s="48"/>
      <c r="M963" s="48"/>
      <c r="N963" s="48"/>
      <c r="O963" s="48"/>
      <c r="P963" s="48"/>
      <c r="Q963" s="48"/>
      <c r="R963" s="48"/>
      <c r="S963" s="48"/>
      <c r="T963" s="48"/>
      <c r="U963" s="48"/>
      <c r="V963" s="48"/>
      <c r="W963" s="48"/>
      <c r="X963" s="48"/>
      <c r="Y963" s="48"/>
      <c r="Z963" s="48"/>
    </row>
    <row r="964" spans="1:26" ht="15.75" customHeight="1">
      <c r="A964" s="48"/>
      <c r="B964" s="48"/>
      <c r="C964" s="48"/>
      <c r="D964" s="48"/>
      <c r="E964" s="48"/>
      <c r="F964" s="48"/>
      <c r="G964" s="1942"/>
      <c r="H964" s="1942"/>
      <c r="I964" s="1734"/>
      <c r="J964" s="1969"/>
      <c r="K964" s="48"/>
      <c r="L964" s="48"/>
      <c r="M964" s="48"/>
      <c r="N964" s="48"/>
      <c r="O964" s="48"/>
      <c r="P964" s="48"/>
      <c r="Q964" s="48"/>
      <c r="R964" s="48"/>
      <c r="S964" s="48"/>
      <c r="T964" s="48"/>
      <c r="U964" s="48"/>
      <c r="V964" s="48"/>
      <c r="W964" s="48"/>
      <c r="X964" s="48"/>
      <c r="Y964" s="48"/>
      <c r="Z964" s="48"/>
    </row>
    <row r="965" spans="1:26" ht="15.75" customHeight="1">
      <c r="A965" s="48"/>
      <c r="B965" s="48"/>
      <c r="C965" s="48"/>
      <c r="D965" s="48"/>
      <c r="E965" s="48"/>
      <c r="F965" s="48"/>
      <c r="G965" s="1942"/>
      <c r="H965" s="1942"/>
      <c r="I965" s="1734"/>
      <c r="J965" s="1969"/>
      <c r="K965" s="48"/>
      <c r="L965" s="48"/>
      <c r="M965" s="48"/>
      <c r="N965" s="48"/>
      <c r="O965" s="48"/>
      <c r="P965" s="48"/>
      <c r="Q965" s="48"/>
      <c r="R965" s="48"/>
      <c r="S965" s="48"/>
      <c r="T965" s="48"/>
      <c r="U965" s="48"/>
      <c r="V965" s="48"/>
      <c r="W965" s="48"/>
      <c r="X965" s="48"/>
      <c r="Y965" s="48"/>
      <c r="Z965" s="48"/>
    </row>
    <row r="966" spans="1:26" ht="15.75" customHeight="1">
      <c r="A966" s="48"/>
      <c r="B966" s="48"/>
      <c r="C966" s="48"/>
      <c r="D966" s="48"/>
      <c r="E966" s="48"/>
      <c r="F966" s="48"/>
      <c r="G966" s="1942"/>
      <c r="H966" s="1942"/>
      <c r="I966" s="1734"/>
      <c r="J966" s="1969"/>
      <c r="K966" s="48"/>
      <c r="L966" s="48"/>
      <c r="M966" s="48"/>
      <c r="N966" s="48"/>
      <c r="O966" s="48"/>
      <c r="P966" s="48"/>
      <c r="Q966" s="48"/>
      <c r="R966" s="48"/>
      <c r="S966" s="48"/>
      <c r="T966" s="48"/>
      <c r="U966" s="48"/>
      <c r="V966" s="48"/>
      <c r="W966" s="48"/>
      <c r="X966" s="48"/>
      <c r="Y966" s="48"/>
      <c r="Z966" s="48"/>
    </row>
    <row r="967" spans="1:26" ht="15.75" customHeight="1">
      <c r="A967" s="48"/>
      <c r="B967" s="48"/>
      <c r="C967" s="48"/>
      <c r="D967" s="48"/>
      <c r="E967" s="48"/>
      <c r="F967" s="48"/>
      <c r="G967" s="1942"/>
      <c r="H967" s="1942"/>
      <c r="I967" s="1734"/>
      <c r="J967" s="1969"/>
      <c r="K967" s="48"/>
      <c r="L967" s="48"/>
      <c r="M967" s="48"/>
      <c r="N967" s="48"/>
      <c r="O967" s="48"/>
      <c r="P967" s="48"/>
      <c r="Q967" s="48"/>
      <c r="R967" s="48"/>
      <c r="S967" s="48"/>
      <c r="T967" s="48"/>
      <c r="U967" s="48"/>
      <c r="V967" s="48"/>
      <c r="W967" s="48"/>
      <c r="X967" s="48"/>
      <c r="Y967" s="48"/>
      <c r="Z967" s="48"/>
    </row>
    <row r="968" spans="1:26" ht="15.75" customHeight="1">
      <c r="A968" s="48"/>
      <c r="B968" s="48"/>
      <c r="C968" s="48"/>
      <c r="D968" s="48"/>
      <c r="E968" s="48"/>
      <c r="F968" s="48"/>
      <c r="G968" s="1942"/>
      <c r="H968" s="1942"/>
      <c r="I968" s="1734"/>
      <c r="J968" s="1969"/>
      <c r="K968" s="48"/>
      <c r="L968" s="48"/>
      <c r="M968" s="48"/>
      <c r="N968" s="48"/>
      <c r="O968" s="48"/>
      <c r="P968" s="48"/>
      <c r="Q968" s="48"/>
      <c r="R968" s="48"/>
      <c r="S968" s="48"/>
      <c r="T968" s="48"/>
      <c r="U968" s="48"/>
      <c r="V968" s="48"/>
      <c r="W968" s="48"/>
      <c r="X968" s="48"/>
      <c r="Y968" s="48"/>
      <c r="Z968" s="48"/>
    </row>
    <row r="969" spans="1:26" ht="15.75" customHeight="1">
      <c r="A969" s="48"/>
      <c r="B969" s="48"/>
      <c r="C969" s="48"/>
      <c r="D969" s="48"/>
      <c r="E969" s="48"/>
      <c r="F969" s="48"/>
      <c r="G969" s="1942"/>
      <c r="H969" s="1942"/>
      <c r="I969" s="1734"/>
      <c r="J969" s="1969"/>
      <c r="K969" s="48"/>
      <c r="L969" s="48"/>
      <c r="M969" s="48"/>
      <c r="N969" s="48"/>
      <c r="O969" s="48"/>
      <c r="P969" s="48"/>
      <c r="Q969" s="48"/>
      <c r="R969" s="48"/>
      <c r="S969" s="48"/>
      <c r="T969" s="48"/>
      <c r="U969" s="48"/>
      <c r="V969" s="48"/>
      <c r="W969" s="48"/>
      <c r="X969" s="48"/>
      <c r="Y969" s="48"/>
      <c r="Z969" s="48"/>
    </row>
    <row r="970" spans="1:26" ht="15.75" customHeight="1">
      <c r="A970" s="48"/>
      <c r="B970" s="48"/>
      <c r="C970" s="48"/>
      <c r="D970" s="48"/>
      <c r="E970" s="48"/>
      <c r="F970" s="48"/>
      <c r="G970" s="1942"/>
      <c r="H970" s="1942"/>
      <c r="I970" s="1734"/>
      <c r="J970" s="1969"/>
      <c r="K970" s="48"/>
      <c r="L970" s="48"/>
      <c r="M970" s="48"/>
      <c r="N970" s="48"/>
      <c r="O970" s="48"/>
      <c r="P970" s="48"/>
      <c r="Q970" s="48"/>
      <c r="R970" s="48"/>
      <c r="S970" s="48"/>
      <c r="T970" s="48"/>
      <c r="U970" s="48"/>
      <c r="V970" s="48"/>
      <c r="W970" s="48"/>
      <c r="X970" s="48"/>
      <c r="Y970" s="48"/>
      <c r="Z970" s="48"/>
    </row>
    <row r="971" spans="1:26" ht="15.75" customHeight="1">
      <c r="A971" s="48"/>
      <c r="B971" s="48"/>
      <c r="C971" s="48"/>
      <c r="D971" s="48"/>
      <c r="E971" s="48"/>
      <c r="F971" s="48"/>
      <c r="G971" s="1942"/>
      <c r="H971" s="1942"/>
      <c r="I971" s="1734"/>
      <c r="J971" s="1969"/>
      <c r="K971" s="48"/>
      <c r="L971" s="48"/>
      <c r="M971" s="48"/>
      <c r="N971" s="48"/>
      <c r="O971" s="48"/>
      <c r="P971" s="48"/>
      <c r="Q971" s="48"/>
      <c r="R971" s="48"/>
      <c r="S971" s="48"/>
      <c r="T971" s="48"/>
      <c r="U971" s="48"/>
      <c r="V971" s="48"/>
      <c r="W971" s="48"/>
      <c r="X971" s="48"/>
      <c r="Y971" s="48"/>
      <c r="Z971" s="48"/>
    </row>
    <row r="972" spans="1:26" ht="15.75" customHeight="1">
      <c r="A972" s="48"/>
      <c r="B972" s="48"/>
      <c r="C972" s="48"/>
      <c r="D972" s="48"/>
      <c r="E972" s="48"/>
      <c r="F972" s="48"/>
      <c r="G972" s="1942"/>
      <c r="H972" s="1942"/>
      <c r="I972" s="1734"/>
      <c r="J972" s="1969"/>
      <c r="K972" s="48"/>
      <c r="L972" s="48"/>
      <c r="M972" s="48"/>
      <c r="N972" s="48"/>
      <c r="O972" s="48"/>
      <c r="P972" s="48"/>
      <c r="Q972" s="48"/>
      <c r="R972" s="48"/>
      <c r="S972" s="48"/>
      <c r="T972" s="48"/>
      <c r="U972" s="48"/>
      <c r="V972" s="48"/>
      <c r="W972" s="48"/>
      <c r="X972" s="48"/>
      <c r="Y972" s="48"/>
      <c r="Z972" s="48"/>
    </row>
    <row r="973" spans="1:26" ht="15.75" customHeight="1">
      <c r="A973" s="48"/>
      <c r="B973" s="48"/>
      <c r="C973" s="48"/>
      <c r="D973" s="48"/>
      <c r="E973" s="48"/>
      <c r="F973" s="48"/>
      <c r="G973" s="1942"/>
      <c r="H973" s="1942"/>
      <c r="I973" s="1734"/>
      <c r="J973" s="1969"/>
      <c r="K973" s="48"/>
      <c r="L973" s="48"/>
      <c r="M973" s="48"/>
      <c r="N973" s="48"/>
      <c r="O973" s="48"/>
      <c r="P973" s="48"/>
      <c r="Q973" s="48"/>
      <c r="R973" s="48"/>
      <c r="S973" s="48"/>
      <c r="T973" s="48"/>
      <c r="U973" s="48"/>
      <c r="V973" s="48"/>
      <c r="W973" s="48"/>
      <c r="X973" s="48"/>
      <c r="Y973" s="48"/>
      <c r="Z973" s="48"/>
    </row>
    <row r="974" spans="1:26" ht="15.75" customHeight="1">
      <c r="A974" s="48"/>
      <c r="B974" s="48"/>
      <c r="C974" s="48"/>
      <c r="D974" s="48"/>
      <c r="E974" s="48"/>
      <c r="F974" s="48"/>
      <c r="G974" s="1942"/>
      <c r="H974" s="1942"/>
      <c r="I974" s="1734"/>
      <c r="J974" s="1969"/>
      <c r="K974" s="48"/>
      <c r="L974" s="48"/>
      <c r="M974" s="48"/>
      <c r="N974" s="48"/>
      <c r="O974" s="48"/>
      <c r="P974" s="48"/>
      <c r="Q974" s="48"/>
      <c r="R974" s="48"/>
      <c r="S974" s="48"/>
      <c r="T974" s="48"/>
      <c r="U974" s="48"/>
      <c r="V974" s="48"/>
      <c r="W974" s="48"/>
      <c r="X974" s="48"/>
      <c r="Y974" s="48"/>
      <c r="Z974" s="48"/>
    </row>
    <row r="975" spans="1:26" ht="15.75" customHeight="1">
      <c r="A975" s="48"/>
      <c r="B975" s="48"/>
      <c r="C975" s="48"/>
      <c r="D975" s="48"/>
      <c r="E975" s="48"/>
      <c r="F975" s="48"/>
      <c r="G975" s="1942"/>
      <c r="H975" s="1942"/>
      <c r="I975" s="1734"/>
      <c r="J975" s="1969"/>
      <c r="K975" s="48"/>
      <c r="L975" s="48"/>
      <c r="M975" s="48"/>
      <c r="N975" s="48"/>
      <c r="O975" s="48"/>
      <c r="P975" s="48"/>
      <c r="Q975" s="48"/>
      <c r="R975" s="48"/>
      <c r="S975" s="48"/>
      <c r="T975" s="48"/>
      <c r="U975" s="48"/>
      <c r="V975" s="48"/>
      <c r="W975" s="48"/>
      <c r="X975" s="48"/>
      <c r="Y975" s="48"/>
      <c r="Z975" s="48"/>
    </row>
    <row r="976" spans="1:26" ht="15.75" customHeight="1">
      <c r="A976" s="48"/>
      <c r="B976" s="48"/>
      <c r="C976" s="48"/>
      <c r="D976" s="48"/>
      <c r="E976" s="48"/>
      <c r="F976" s="48"/>
      <c r="G976" s="1942"/>
      <c r="H976" s="1942"/>
      <c r="I976" s="1734"/>
      <c r="J976" s="1969"/>
      <c r="K976" s="48"/>
      <c r="L976" s="48"/>
      <c r="M976" s="48"/>
      <c r="N976" s="48"/>
      <c r="O976" s="48"/>
      <c r="P976" s="48"/>
      <c r="Q976" s="48"/>
      <c r="R976" s="48"/>
      <c r="S976" s="48"/>
      <c r="T976" s="48"/>
      <c r="U976" s="48"/>
      <c r="V976" s="48"/>
      <c r="W976" s="48"/>
      <c r="X976" s="48"/>
      <c r="Y976" s="48"/>
      <c r="Z976" s="48"/>
    </row>
    <row r="977" spans="1:26" ht="15.75" customHeight="1">
      <c r="A977" s="48"/>
      <c r="B977" s="48"/>
      <c r="C977" s="48"/>
      <c r="D977" s="48"/>
      <c r="E977" s="48"/>
      <c r="F977" s="48"/>
      <c r="G977" s="1942"/>
      <c r="H977" s="1942"/>
      <c r="I977" s="1734"/>
      <c r="J977" s="1969"/>
      <c r="K977" s="48"/>
      <c r="L977" s="48"/>
      <c r="M977" s="48"/>
      <c r="N977" s="48"/>
      <c r="O977" s="48"/>
      <c r="P977" s="48"/>
      <c r="Q977" s="48"/>
      <c r="R977" s="48"/>
      <c r="S977" s="48"/>
      <c r="T977" s="48"/>
      <c r="U977" s="48"/>
      <c r="V977" s="48"/>
      <c r="W977" s="48"/>
      <c r="X977" s="48"/>
      <c r="Y977" s="48"/>
      <c r="Z977" s="48"/>
    </row>
    <row r="978" spans="1:26" ht="15.75" customHeight="1">
      <c r="A978" s="48"/>
      <c r="B978" s="48"/>
      <c r="C978" s="48"/>
      <c r="D978" s="48"/>
      <c r="E978" s="48"/>
      <c r="F978" s="48"/>
      <c r="G978" s="1942"/>
      <c r="H978" s="1942"/>
      <c r="I978" s="1734"/>
      <c r="J978" s="1969"/>
      <c r="K978" s="48"/>
      <c r="L978" s="48"/>
      <c r="M978" s="48"/>
      <c r="N978" s="48"/>
      <c r="O978" s="48"/>
      <c r="P978" s="48"/>
      <c r="Q978" s="48"/>
      <c r="R978" s="48"/>
      <c r="S978" s="48"/>
      <c r="T978" s="48"/>
      <c r="U978" s="48"/>
      <c r="V978" s="48"/>
      <c r="W978" s="48"/>
      <c r="X978" s="48"/>
      <c r="Y978" s="48"/>
      <c r="Z978" s="48"/>
    </row>
    <row r="979" spans="1:26" ht="15.75" customHeight="1">
      <c r="A979" s="48"/>
      <c r="B979" s="48"/>
      <c r="C979" s="48"/>
      <c r="D979" s="48"/>
      <c r="E979" s="48"/>
      <c r="F979" s="48"/>
      <c r="G979" s="1942"/>
      <c r="H979" s="1942"/>
      <c r="I979" s="1734"/>
      <c r="J979" s="1969"/>
      <c r="K979" s="48"/>
      <c r="L979" s="48"/>
      <c r="M979" s="48"/>
      <c r="N979" s="48"/>
      <c r="O979" s="48"/>
      <c r="P979" s="48"/>
      <c r="Q979" s="48"/>
      <c r="R979" s="48"/>
      <c r="S979" s="48"/>
      <c r="T979" s="48"/>
      <c r="U979" s="48"/>
      <c r="V979" s="48"/>
      <c r="W979" s="48"/>
      <c r="X979" s="48"/>
      <c r="Y979" s="48"/>
      <c r="Z979" s="48"/>
    </row>
    <row r="980" spans="1:26" ht="15.75" customHeight="1">
      <c r="A980" s="48"/>
      <c r="B980" s="48"/>
      <c r="C980" s="48"/>
      <c r="D980" s="48"/>
      <c r="E980" s="48"/>
      <c r="F980" s="48"/>
      <c r="G980" s="1942"/>
      <c r="H980" s="1942"/>
      <c r="I980" s="1734"/>
      <c r="J980" s="1969"/>
      <c r="K980" s="48"/>
      <c r="L980" s="48"/>
      <c r="M980" s="48"/>
      <c r="N980" s="48"/>
      <c r="O980" s="48"/>
      <c r="P980" s="48"/>
      <c r="Q980" s="48"/>
      <c r="R980" s="48"/>
      <c r="S980" s="48"/>
      <c r="T980" s="48"/>
      <c r="U980" s="48"/>
      <c r="V980" s="48"/>
      <c r="W980" s="48"/>
      <c r="X980" s="48"/>
      <c r="Y980" s="48"/>
      <c r="Z980" s="48"/>
    </row>
    <row r="981" spans="1:26" ht="15.75" customHeight="1">
      <c r="A981" s="48"/>
      <c r="B981" s="48"/>
      <c r="C981" s="48"/>
      <c r="D981" s="48"/>
      <c r="E981" s="48"/>
      <c r="F981" s="48"/>
      <c r="G981" s="1942"/>
      <c r="H981" s="1942"/>
      <c r="I981" s="1734"/>
      <c r="J981" s="1969"/>
      <c r="K981" s="48"/>
      <c r="L981" s="48"/>
      <c r="M981" s="48"/>
      <c r="N981" s="48"/>
      <c r="O981" s="48"/>
      <c r="P981" s="48"/>
      <c r="Q981" s="48"/>
      <c r="R981" s="48"/>
      <c r="S981" s="48"/>
      <c r="T981" s="48"/>
      <c r="U981" s="48"/>
      <c r="V981" s="48"/>
      <c r="W981" s="48"/>
      <c r="X981" s="48"/>
      <c r="Y981" s="48"/>
      <c r="Z981" s="48"/>
    </row>
    <row r="982" spans="1:26" ht="15.75" customHeight="1">
      <c r="A982" s="48"/>
      <c r="B982" s="48"/>
      <c r="C982" s="48"/>
      <c r="D982" s="48"/>
      <c r="E982" s="48"/>
      <c r="F982" s="48"/>
      <c r="G982" s="1942"/>
      <c r="H982" s="1942"/>
      <c r="I982" s="1734"/>
      <c r="J982" s="1969"/>
      <c r="K982" s="48"/>
      <c r="L982" s="48"/>
      <c r="M982" s="48"/>
      <c r="N982" s="48"/>
      <c r="O982" s="48"/>
      <c r="P982" s="48"/>
      <c r="Q982" s="48"/>
      <c r="R982" s="48"/>
      <c r="S982" s="48"/>
      <c r="T982" s="48"/>
      <c r="U982" s="48"/>
      <c r="V982" s="48"/>
      <c r="W982" s="48"/>
      <c r="X982" s="48"/>
      <c r="Y982" s="48"/>
      <c r="Z982" s="48"/>
    </row>
    <row r="983" spans="1:26" ht="15.75" customHeight="1">
      <c r="A983" s="48"/>
      <c r="B983" s="48"/>
      <c r="C983" s="48"/>
      <c r="D983" s="48"/>
      <c r="E983" s="48"/>
      <c r="F983" s="48"/>
      <c r="G983" s="1942"/>
      <c r="H983" s="1942"/>
      <c r="I983" s="1734"/>
      <c r="J983" s="1969"/>
      <c r="K983" s="48"/>
      <c r="L983" s="48"/>
      <c r="M983" s="48"/>
      <c r="N983" s="48"/>
      <c r="O983" s="48"/>
      <c r="P983" s="48"/>
      <c r="Q983" s="48"/>
      <c r="R983" s="48"/>
      <c r="S983" s="48"/>
      <c r="T983" s="48"/>
      <c r="U983" s="48"/>
      <c r="V983" s="48"/>
      <c r="W983" s="48"/>
      <c r="X983" s="48"/>
      <c r="Y983" s="48"/>
      <c r="Z983" s="48"/>
    </row>
    <row r="984" spans="1:26" ht="15.75" customHeight="1">
      <c r="A984" s="48"/>
      <c r="B984" s="48"/>
      <c r="C984" s="48"/>
      <c r="D984" s="48"/>
      <c r="E984" s="48"/>
      <c r="F984" s="48"/>
      <c r="G984" s="1942"/>
      <c r="H984" s="1942"/>
      <c r="I984" s="1734"/>
      <c r="J984" s="1969"/>
      <c r="K984" s="48"/>
      <c r="L984" s="48"/>
      <c r="M984" s="48"/>
      <c r="N984" s="48"/>
      <c r="O984" s="48"/>
      <c r="P984" s="48"/>
      <c r="Q984" s="48"/>
      <c r="R984" s="48"/>
      <c r="S984" s="48"/>
      <c r="T984" s="48"/>
      <c r="U984" s="48"/>
      <c r="V984" s="48"/>
      <c r="W984" s="48"/>
      <c r="X984" s="48"/>
      <c r="Y984" s="48"/>
      <c r="Z984" s="48"/>
    </row>
    <row r="985" spans="1:26" ht="15.75" customHeight="1">
      <c r="A985" s="48"/>
      <c r="B985" s="48"/>
      <c r="C985" s="48"/>
      <c r="D985" s="48"/>
      <c r="E985" s="48"/>
      <c r="F985" s="48"/>
      <c r="G985" s="1942"/>
      <c r="H985" s="1942"/>
      <c r="I985" s="1734"/>
      <c r="J985" s="1969"/>
      <c r="K985" s="48"/>
      <c r="L985" s="48"/>
      <c r="M985" s="48"/>
      <c r="N985" s="48"/>
      <c r="O985" s="48"/>
      <c r="P985" s="48"/>
      <c r="Q985" s="48"/>
      <c r="R985" s="48"/>
      <c r="S985" s="48"/>
      <c r="T985" s="48"/>
      <c r="U985" s="48"/>
      <c r="V985" s="48"/>
      <c r="W985" s="48"/>
      <c r="X985" s="48"/>
      <c r="Y985" s="48"/>
      <c r="Z985" s="48"/>
    </row>
    <row r="986" spans="1:26" ht="15.75" customHeight="1">
      <c r="A986" s="48"/>
      <c r="B986" s="48"/>
      <c r="C986" s="48"/>
      <c r="D986" s="48"/>
      <c r="E986" s="48"/>
      <c r="F986" s="48"/>
      <c r="G986" s="1942"/>
      <c r="H986" s="1942"/>
      <c r="I986" s="1734"/>
      <c r="J986" s="1969"/>
      <c r="K986" s="48"/>
      <c r="L986" s="48"/>
      <c r="M986" s="48"/>
      <c r="N986" s="48"/>
      <c r="O986" s="48"/>
      <c r="P986" s="48"/>
      <c r="Q986" s="48"/>
      <c r="R986" s="48"/>
      <c r="S986" s="48"/>
      <c r="T986" s="48"/>
      <c r="U986" s="48"/>
      <c r="V986" s="48"/>
      <c r="W986" s="48"/>
      <c r="X986" s="48"/>
      <c r="Y986" s="48"/>
      <c r="Z986" s="48"/>
    </row>
    <row r="987" spans="1:26" ht="15.75" customHeight="1">
      <c r="A987" s="48"/>
      <c r="B987" s="48"/>
      <c r="C987" s="48"/>
      <c r="D987" s="48"/>
      <c r="E987" s="48"/>
      <c r="F987" s="48"/>
      <c r="G987" s="1942"/>
      <c r="H987" s="1942"/>
      <c r="I987" s="1734"/>
      <c r="J987" s="1969"/>
      <c r="K987" s="48"/>
      <c r="L987" s="48"/>
      <c r="M987" s="48"/>
      <c r="N987" s="48"/>
      <c r="O987" s="48"/>
      <c r="P987" s="48"/>
      <c r="Q987" s="48"/>
      <c r="R987" s="48"/>
      <c r="S987" s="48"/>
      <c r="T987" s="48"/>
      <c r="U987" s="48"/>
      <c r="V987" s="48"/>
      <c r="W987" s="48"/>
      <c r="X987" s="48"/>
      <c r="Y987" s="48"/>
      <c r="Z987" s="48"/>
    </row>
    <row r="988" spans="1:26" ht="15.75" customHeight="1">
      <c r="A988" s="48"/>
      <c r="B988" s="48"/>
      <c r="C988" s="48"/>
      <c r="D988" s="48"/>
      <c r="E988" s="48"/>
      <c r="F988" s="48"/>
      <c r="G988" s="1942"/>
      <c r="H988" s="1942"/>
      <c r="I988" s="1734"/>
      <c r="J988" s="1969"/>
      <c r="K988" s="48"/>
      <c r="L988" s="48"/>
      <c r="M988" s="48"/>
      <c r="N988" s="48"/>
      <c r="O988" s="48"/>
      <c r="P988" s="48"/>
      <c r="Q988" s="48"/>
      <c r="R988" s="48"/>
      <c r="S988" s="48"/>
      <c r="T988" s="48"/>
      <c r="U988" s="48"/>
      <c r="V988" s="48"/>
      <c r="W988" s="48"/>
      <c r="X988" s="48"/>
      <c r="Y988" s="48"/>
      <c r="Z988" s="48"/>
    </row>
    <row r="989" spans="1:26" ht="15.75" customHeight="1">
      <c r="A989" s="48"/>
      <c r="B989" s="48"/>
      <c r="C989" s="48"/>
      <c r="D989" s="48"/>
      <c r="E989" s="48"/>
      <c r="F989" s="48"/>
      <c r="G989" s="1942"/>
      <c r="H989" s="1942"/>
      <c r="I989" s="1734"/>
      <c r="J989" s="1969"/>
      <c r="K989" s="48"/>
      <c r="L989" s="48"/>
      <c r="M989" s="48"/>
      <c r="N989" s="48"/>
      <c r="O989" s="48"/>
      <c r="P989" s="48"/>
      <c r="Q989" s="48"/>
      <c r="R989" s="48"/>
      <c r="S989" s="48"/>
      <c r="T989" s="48"/>
      <c r="U989" s="48"/>
      <c r="V989" s="48"/>
      <c r="W989" s="48"/>
      <c r="X989" s="48"/>
      <c r="Y989" s="48"/>
      <c r="Z989" s="48"/>
    </row>
    <row r="990" spans="1:26" ht="15.75" customHeight="1">
      <c r="A990" s="48"/>
      <c r="B990" s="48"/>
      <c r="C990" s="48"/>
      <c r="D990" s="48"/>
      <c r="E990" s="48"/>
      <c r="F990" s="48"/>
      <c r="G990" s="1942"/>
      <c r="H990" s="1942"/>
      <c r="I990" s="1734"/>
      <c r="J990" s="1969"/>
      <c r="K990" s="48"/>
      <c r="L990" s="48"/>
      <c r="M990" s="48"/>
      <c r="N990" s="48"/>
      <c r="O990" s="48"/>
      <c r="P990" s="48"/>
      <c r="Q990" s="48"/>
      <c r="R990" s="48"/>
      <c r="S990" s="48"/>
      <c r="T990" s="48"/>
      <c r="U990" s="48"/>
      <c r="V990" s="48"/>
      <c r="W990" s="48"/>
      <c r="X990" s="48"/>
      <c r="Y990" s="48"/>
      <c r="Z990" s="48"/>
    </row>
    <row r="991" spans="1:26" ht="15.75" customHeight="1">
      <c r="A991" s="48"/>
      <c r="B991" s="48"/>
      <c r="C991" s="48"/>
      <c r="D991" s="48"/>
      <c r="E991" s="48"/>
      <c r="F991" s="48"/>
      <c r="G991" s="1942"/>
      <c r="H991" s="1942"/>
      <c r="I991" s="1734"/>
      <c r="J991" s="1969"/>
      <c r="K991" s="48"/>
      <c r="L991" s="48"/>
      <c r="M991" s="48"/>
      <c r="N991" s="48"/>
      <c r="O991" s="48"/>
      <c r="P991" s="48"/>
      <c r="Q991" s="48"/>
      <c r="R991" s="48"/>
      <c r="S991" s="48"/>
      <c r="T991" s="48"/>
      <c r="U991" s="48"/>
      <c r="V991" s="48"/>
      <c r="W991" s="48"/>
      <c r="X991" s="48"/>
      <c r="Y991" s="48"/>
      <c r="Z991" s="48"/>
    </row>
    <row r="992" spans="1:26" ht="15.75" customHeight="1">
      <c r="A992" s="48"/>
      <c r="B992" s="48"/>
      <c r="C992" s="48"/>
      <c r="D992" s="48"/>
      <c r="E992" s="48"/>
      <c r="F992" s="48"/>
      <c r="G992" s="1942"/>
      <c r="H992" s="1942"/>
      <c r="I992" s="1734"/>
      <c r="J992" s="1969"/>
      <c r="K992" s="48"/>
      <c r="L992" s="48"/>
      <c r="M992" s="48"/>
      <c r="N992" s="48"/>
      <c r="O992" s="48"/>
      <c r="P992" s="48"/>
      <c r="Q992" s="48"/>
      <c r="R992" s="48"/>
      <c r="S992" s="48"/>
      <c r="T992" s="48"/>
      <c r="U992" s="48"/>
      <c r="V992" s="48"/>
      <c r="W992" s="48"/>
      <c r="X992" s="48"/>
      <c r="Y992" s="48"/>
      <c r="Z992" s="48"/>
    </row>
    <row r="993" spans="1:26" ht="15.75" customHeight="1">
      <c r="A993" s="48"/>
      <c r="B993" s="48"/>
      <c r="C993" s="48"/>
      <c r="D993" s="48"/>
      <c r="E993" s="48"/>
      <c r="F993" s="48"/>
      <c r="G993" s="1942"/>
      <c r="H993" s="1942"/>
      <c r="I993" s="1734"/>
      <c r="J993" s="1969"/>
      <c r="K993" s="48"/>
      <c r="L993" s="48"/>
      <c r="M993" s="48"/>
      <c r="N993" s="48"/>
      <c r="O993" s="48"/>
      <c r="P993" s="48"/>
      <c r="Q993" s="48"/>
      <c r="R993" s="48"/>
      <c r="S993" s="48"/>
      <c r="T993" s="48"/>
      <c r="U993" s="48"/>
      <c r="V993" s="48"/>
      <c r="W993" s="48"/>
      <c r="X993" s="48"/>
      <c r="Y993" s="48"/>
      <c r="Z993" s="48"/>
    </row>
    <row r="994" spans="1:26" ht="15.75" customHeight="1">
      <c r="A994" s="48"/>
      <c r="B994" s="48"/>
      <c r="C994" s="48"/>
      <c r="D994" s="48"/>
      <c r="E994" s="48"/>
      <c r="F994" s="48"/>
      <c r="G994" s="1942"/>
      <c r="H994" s="1942"/>
      <c r="I994" s="1734"/>
      <c r="J994" s="1969"/>
      <c r="K994" s="48"/>
      <c r="L994" s="48"/>
      <c r="M994" s="48"/>
      <c r="N994" s="48"/>
      <c r="O994" s="48"/>
      <c r="P994" s="48"/>
      <c r="Q994" s="48"/>
      <c r="R994" s="48"/>
      <c r="S994" s="48"/>
      <c r="T994" s="48"/>
      <c r="U994" s="48"/>
      <c r="V994" s="48"/>
      <c r="W994" s="48"/>
      <c r="X994" s="48"/>
      <c r="Y994" s="48"/>
      <c r="Z994" s="48"/>
    </row>
    <row r="995" spans="1:26" ht="15.75" customHeight="1">
      <c r="A995" s="48"/>
      <c r="B995" s="48"/>
      <c r="C995" s="48"/>
      <c r="D995" s="48"/>
      <c r="E995" s="48"/>
      <c r="F995" s="48"/>
      <c r="G995" s="1942"/>
      <c r="H995" s="1942"/>
      <c r="I995" s="1734"/>
      <c r="J995" s="1969"/>
      <c r="K995" s="48"/>
      <c r="L995" s="48"/>
      <c r="M995" s="48"/>
      <c r="N995" s="48"/>
      <c r="O995" s="48"/>
      <c r="P995" s="48"/>
      <c r="Q995" s="48"/>
      <c r="R995" s="48"/>
      <c r="S995" s="48"/>
      <c r="T995" s="48"/>
      <c r="U995" s="48"/>
      <c r="V995" s="48"/>
      <c r="W995" s="48"/>
      <c r="X995" s="48"/>
      <c r="Y995" s="48"/>
      <c r="Z995" s="48"/>
    </row>
    <row r="996" spans="1:26" ht="15.75" customHeight="1">
      <c r="A996" s="48"/>
      <c r="B996" s="48"/>
      <c r="C996" s="48"/>
      <c r="D996" s="48"/>
      <c r="E996" s="48"/>
      <c r="F996" s="48"/>
      <c r="G996" s="1942"/>
      <c r="H996" s="1942"/>
      <c r="I996" s="1734"/>
      <c r="J996" s="1969"/>
      <c r="K996" s="48"/>
      <c r="L996" s="48"/>
      <c r="M996" s="48"/>
      <c r="N996" s="48"/>
      <c r="O996" s="48"/>
      <c r="P996" s="48"/>
      <c r="Q996" s="48"/>
      <c r="R996" s="48"/>
      <c r="S996" s="48"/>
      <c r="T996" s="48"/>
      <c r="U996" s="48"/>
      <c r="V996" s="48"/>
      <c r="W996" s="48"/>
      <c r="X996" s="48"/>
      <c r="Y996" s="48"/>
      <c r="Z996" s="48"/>
    </row>
    <row r="997" spans="1:26" ht="15.75" customHeight="1">
      <c r="A997" s="48"/>
      <c r="B997" s="48"/>
      <c r="C997" s="48"/>
      <c r="D997" s="48"/>
      <c r="E997" s="48"/>
      <c r="F997" s="48"/>
      <c r="G997" s="1942"/>
      <c r="H997" s="1942"/>
      <c r="I997" s="1734"/>
      <c r="J997" s="1969"/>
      <c r="K997" s="48"/>
      <c r="L997" s="48"/>
      <c r="M997" s="48"/>
      <c r="N997" s="48"/>
      <c r="O997" s="48"/>
      <c r="P997" s="48"/>
      <c r="Q997" s="48"/>
      <c r="R997" s="48"/>
      <c r="S997" s="48"/>
      <c r="T997" s="48"/>
      <c r="U997" s="48"/>
      <c r="V997" s="48"/>
      <c r="W997" s="48"/>
      <c r="X997" s="48"/>
      <c r="Y997" s="48"/>
      <c r="Z997" s="48"/>
    </row>
    <row r="998" spans="1:26" ht="15.75" customHeight="1">
      <c r="A998" s="48"/>
      <c r="B998" s="48"/>
      <c r="C998" s="48"/>
      <c r="D998" s="48"/>
      <c r="E998" s="48"/>
      <c r="F998" s="48"/>
      <c r="G998" s="1942"/>
      <c r="H998" s="1942"/>
      <c r="I998" s="1734"/>
      <c r="J998" s="1969"/>
      <c r="K998" s="48"/>
      <c r="L998" s="48"/>
      <c r="M998" s="48"/>
      <c r="N998" s="48"/>
      <c r="O998" s="48"/>
      <c r="P998" s="48"/>
      <c r="Q998" s="48"/>
      <c r="R998" s="48"/>
      <c r="S998" s="48"/>
      <c r="T998" s="48"/>
      <c r="U998" s="48"/>
      <c r="V998" s="48"/>
      <c r="W998" s="48"/>
      <c r="X998" s="48"/>
      <c r="Y998" s="48"/>
      <c r="Z998" s="48"/>
    </row>
    <row r="999" spans="1:26" ht="15.75" customHeight="1">
      <c r="A999" s="48"/>
      <c r="B999" s="48"/>
      <c r="C999" s="48"/>
      <c r="D999" s="48"/>
      <c r="E999" s="48"/>
      <c r="F999" s="48"/>
      <c r="G999" s="1942"/>
      <c r="H999" s="1942"/>
      <c r="I999" s="1734"/>
      <c r="J999" s="1969"/>
      <c r="K999" s="48"/>
      <c r="L999" s="48"/>
      <c r="M999" s="48"/>
      <c r="N999" s="48"/>
      <c r="O999" s="48"/>
      <c r="P999" s="48"/>
      <c r="Q999" s="48"/>
      <c r="R999" s="48"/>
      <c r="S999" s="48"/>
      <c r="T999" s="48"/>
      <c r="U999" s="48"/>
      <c r="V999" s="48"/>
      <c r="W999" s="48"/>
      <c r="X999" s="48"/>
      <c r="Y999" s="48"/>
      <c r="Z999" s="48"/>
    </row>
    <row r="1000" spans="1:26" ht="15.75" customHeight="1">
      <c r="A1000" s="48"/>
      <c r="B1000" s="48"/>
      <c r="C1000" s="48"/>
      <c r="D1000" s="48"/>
      <c r="E1000" s="48"/>
      <c r="F1000" s="48"/>
      <c r="G1000" s="1942"/>
      <c r="H1000" s="1942"/>
      <c r="I1000" s="1734"/>
      <c r="J1000" s="1969"/>
      <c r="K1000" s="48"/>
      <c r="L1000" s="48"/>
      <c r="M1000" s="48"/>
      <c r="N1000" s="48"/>
      <c r="O1000" s="48"/>
      <c r="P1000" s="48"/>
      <c r="Q1000" s="48"/>
      <c r="R1000" s="48"/>
      <c r="S1000" s="48"/>
      <c r="T1000" s="48"/>
      <c r="U1000" s="48"/>
      <c r="V1000" s="48"/>
      <c r="W1000" s="48"/>
      <c r="X1000" s="48"/>
      <c r="Y1000" s="48"/>
      <c r="Z1000" s="48"/>
    </row>
    <row r="1001" spans="1:26" ht="15.75" customHeight="1">
      <c r="A1001" s="48"/>
      <c r="B1001" s="48"/>
      <c r="C1001" s="48"/>
      <c r="D1001" s="48"/>
      <c r="E1001" s="48"/>
      <c r="F1001" s="48"/>
      <c r="G1001" s="1942"/>
      <c r="H1001" s="1942"/>
      <c r="I1001" s="1734"/>
      <c r="J1001" s="1969"/>
      <c r="K1001" s="48"/>
      <c r="L1001" s="48"/>
      <c r="M1001" s="48"/>
      <c r="N1001" s="48"/>
      <c r="O1001" s="48"/>
      <c r="P1001" s="48"/>
      <c r="Q1001" s="48"/>
      <c r="R1001" s="48"/>
      <c r="S1001" s="48"/>
      <c r="T1001" s="48"/>
      <c r="U1001" s="48"/>
      <c r="V1001" s="48"/>
      <c r="W1001" s="48"/>
      <c r="X1001" s="48"/>
      <c r="Y1001" s="48"/>
      <c r="Z1001" s="48"/>
    </row>
    <row r="1002" spans="1:26" ht="15.75" customHeight="1">
      <c r="A1002" s="48"/>
      <c r="B1002" s="48"/>
      <c r="C1002" s="48"/>
      <c r="D1002" s="48"/>
      <c r="E1002" s="48"/>
      <c r="F1002" s="48"/>
      <c r="G1002" s="1942"/>
      <c r="H1002" s="1942"/>
      <c r="I1002" s="1734"/>
      <c r="J1002" s="1969"/>
      <c r="K1002" s="48"/>
      <c r="L1002" s="48"/>
      <c r="M1002" s="48"/>
      <c r="N1002" s="48"/>
      <c r="O1002" s="48"/>
      <c r="P1002" s="48"/>
      <c r="Q1002" s="48"/>
      <c r="R1002" s="48"/>
      <c r="S1002" s="48"/>
      <c r="T1002" s="48"/>
      <c r="U1002" s="48"/>
      <c r="V1002" s="48"/>
      <c r="W1002" s="48"/>
      <c r="X1002" s="48"/>
      <c r="Y1002" s="48"/>
      <c r="Z1002" s="48"/>
    </row>
    <row r="1003" spans="1:26" ht="15.75" customHeight="1">
      <c r="A1003" s="48"/>
      <c r="B1003" s="48"/>
      <c r="C1003" s="48"/>
      <c r="D1003" s="48"/>
      <c r="E1003" s="48"/>
      <c r="F1003" s="48"/>
      <c r="G1003" s="1942"/>
      <c r="H1003" s="1942"/>
      <c r="I1003" s="1734"/>
      <c r="J1003" s="1969"/>
      <c r="K1003" s="48"/>
      <c r="L1003" s="48"/>
      <c r="M1003" s="48"/>
      <c r="N1003" s="48"/>
      <c r="O1003" s="48"/>
      <c r="P1003" s="48"/>
      <c r="Q1003" s="48"/>
      <c r="R1003" s="48"/>
      <c r="S1003" s="48"/>
      <c r="T1003" s="48"/>
      <c r="U1003" s="48"/>
      <c r="V1003" s="48"/>
      <c r="W1003" s="48"/>
      <c r="X1003" s="48"/>
      <c r="Y1003" s="48"/>
      <c r="Z1003" s="48"/>
    </row>
    <row r="1004" spans="1:26" ht="15.75" customHeight="1">
      <c r="A1004" s="48"/>
      <c r="B1004" s="48"/>
      <c r="C1004" s="48"/>
      <c r="D1004" s="48"/>
      <c r="E1004" s="48"/>
      <c r="F1004" s="48"/>
      <c r="G1004" s="1942"/>
      <c r="H1004" s="1942"/>
      <c r="I1004" s="1734"/>
      <c r="J1004" s="1969"/>
      <c r="K1004" s="48"/>
      <c r="L1004" s="48"/>
      <c r="M1004" s="48"/>
      <c r="N1004" s="48"/>
      <c r="O1004" s="48"/>
      <c r="P1004" s="48"/>
      <c r="Q1004" s="48"/>
      <c r="R1004" s="48"/>
      <c r="S1004" s="48"/>
      <c r="T1004" s="48"/>
      <c r="U1004" s="48"/>
      <c r="V1004" s="48"/>
      <c r="W1004" s="48"/>
      <c r="X1004" s="48"/>
      <c r="Y1004" s="48"/>
      <c r="Z1004" s="48"/>
    </row>
    <row r="1005" spans="1:26" ht="15.75" customHeight="1">
      <c r="A1005" s="48"/>
      <c r="B1005" s="48"/>
      <c r="C1005" s="48"/>
      <c r="D1005" s="48"/>
      <c r="E1005" s="48"/>
      <c r="F1005" s="48"/>
      <c r="G1005" s="1942"/>
      <c r="H1005" s="1942"/>
      <c r="I1005" s="1734"/>
      <c r="J1005" s="1969"/>
      <c r="K1005" s="48"/>
      <c r="L1005" s="48"/>
      <c r="M1005" s="48"/>
      <c r="N1005" s="48"/>
      <c r="O1005" s="48"/>
      <c r="P1005" s="48"/>
      <c r="Q1005" s="48"/>
      <c r="R1005" s="48"/>
      <c r="S1005" s="48"/>
      <c r="T1005" s="48"/>
      <c r="U1005" s="48"/>
      <c r="V1005" s="48"/>
      <c r="W1005" s="48"/>
      <c r="X1005" s="48"/>
      <c r="Y1005" s="48"/>
      <c r="Z1005" s="48"/>
    </row>
    <row r="1006" spans="1:26" ht="15.75" customHeight="1">
      <c r="A1006" s="48"/>
      <c r="B1006" s="48"/>
      <c r="C1006" s="48"/>
      <c r="D1006" s="48"/>
      <c r="E1006" s="48"/>
      <c r="F1006" s="48"/>
      <c r="G1006" s="1942"/>
      <c r="H1006" s="1942"/>
      <c r="I1006" s="1734"/>
      <c r="J1006" s="1969"/>
      <c r="K1006" s="48"/>
      <c r="L1006" s="48"/>
      <c r="M1006" s="48"/>
      <c r="N1006" s="48"/>
      <c r="O1006" s="48"/>
      <c r="P1006" s="48"/>
      <c r="Q1006" s="48"/>
      <c r="R1006" s="48"/>
      <c r="S1006" s="48"/>
      <c r="T1006" s="48"/>
      <c r="U1006" s="48"/>
      <c r="V1006" s="48"/>
      <c r="W1006" s="48"/>
      <c r="X1006" s="48"/>
      <c r="Y1006" s="48"/>
      <c r="Z1006" s="48"/>
    </row>
    <row r="1007" spans="1:26" ht="15.75" customHeight="1">
      <c r="A1007" s="48"/>
      <c r="B1007" s="48"/>
      <c r="C1007" s="48"/>
      <c r="D1007" s="48"/>
      <c r="E1007" s="48"/>
      <c r="F1007" s="48"/>
      <c r="G1007" s="1942"/>
      <c r="H1007" s="1942"/>
      <c r="I1007" s="1734"/>
      <c r="J1007" s="1969"/>
      <c r="K1007" s="48"/>
      <c r="L1007" s="48"/>
      <c r="M1007" s="48"/>
      <c r="N1007" s="48"/>
      <c r="O1007" s="48"/>
      <c r="P1007" s="48"/>
      <c r="Q1007" s="48"/>
      <c r="R1007" s="48"/>
      <c r="S1007" s="48"/>
      <c r="T1007" s="48"/>
      <c r="U1007" s="48"/>
      <c r="V1007" s="48"/>
      <c r="W1007" s="48"/>
      <c r="X1007" s="48"/>
      <c r="Y1007" s="48"/>
      <c r="Z1007" s="48"/>
    </row>
    <row r="1008" spans="1:26" ht="15.75" customHeight="1">
      <c r="A1008" s="48"/>
      <c r="B1008" s="48"/>
      <c r="C1008" s="48"/>
      <c r="D1008" s="48"/>
      <c r="E1008" s="48"/>
      <c r="F1008" s="48"/>
      <c r="G1008" s="1942"/>
      <c r="H1008" s="1942"/>
      <c r="I1008" s="1734"/>
      <c r="J1008" s="1969"/>
      <c r="K1008" s="48"/>
      <c r="L1008" s="48"/>
      <c r="M1008" s="48"/>
      <c r="N1008" s="48"/>
      <c r="O1008" s="48"/>
      <c r="P1008" s="48"/>
      <c r="Q1008" s="48"/>
      <c r="R1008" s="48"/>
      <c r="S1008" s="48"/>
      <c r="T1008" s="48"/>
      <c r="U1008" s="48"/>
      <c r="V1008" s="48"/>
      <c r="W1008" s="48"/>
      <c r="X1008" s="48"/>
      <c r="Y1008" s="48"/>
      <c r="Z1008" s="48"/>
    </row>
    <row r="1009" spans="1:26" ht="15.75" customHeight="1">
      <c r="A1009" s="48"/>
      <c r="B1009" s="48"/>
      <c r="C1009" s="48"/>
      <c r="D1009" s="48"/>
      <c r="E1009" s="48"/>
      <c r="F1009" s="48"/>
      <c r="G1009" s="1942"/>
      <c r="H1009" s="1942"/>
      <c r="I1009" s="1734"/>
      <c r="J1009" s="1969"/>
      <c r="K1009" s="48"/>
      <c r="L1009" s="48"/>
      <c r="M1009" s="48"/>
      <c r="N1009" s="48"/>
      <c r="O1009" s="48"/>
      <c r="P1009" s="48"/>
      <c r="Q1009" s="48"/>
      <c r="R1009" s="48"/>
      <c r="S1009" s="48"/>
      <c r="T1009" s="48"/>
      <c r="U1009" s="48"/>
      <c r="V1009" s="48"/>
      <c r="W1009" s="48"/>
      <c r="X1009" s="48"/>
      <c r="Y1009" s="48"/>
      <c r="Z1009" s="48"/>
    </row>
    <row r="1010" spans="1:26" ht="15.75" customHeight="1">
      <c r="A1010" s="48"/>
      <c r="B1010" s="48"/>
      <c r="C1010" s="48"/>
      <c r="D1010" s="48"/>
      <c r="E1010" s="48"/>
      <c r="F1010" s="48"/>
      <c r="G1010" s="1942"/>
      <c r="H1010" s="1942"/>
      <c r="I1010" s="1734"/>
      <c r="J1010" s="1969"/>
      <c r="K1010" s="48"/>
      <c r="L1010" s="48"/>
      <c r="M1010" s="48"/>
      <c r="N1010" s="48"/>
      <c r="O1010" s="48"/>
      <c r="P1010" s="48"/>
      <c r="Q1010" s="48"/>
      <c r="R1010" s="48"/>
      <c r="S1010" s="48"/>
      <c r="T1010" s="48"/>
      <c r="U1010" s="48"/>
      <c r="V1010" s="48"/>
      <c r="W1010" s="48"/>
      <c r="X1010" s="48"/>
      <c r="Y1010" s="48"/>
      <c r="Z1010" s="48"/>
    </row>
    <row r="1011" spans="1:26" ht="15.75" customHeight="1">
      <c r="A1011" s="48"/>
      <c r="B1011" s="48"/>
      <c r="C1011" s="48"/>
      <c r="D1011" s="48"/>
      <c r="E1011" s="48"/>
      <c r="F1011" s="48"/>
      <c r="G1011" s="1942"/>
      <c r="H1011" s="1942"/>
      <c r="I1011" s="1734"/>
      <c r="J1011" s="1969"/>
      <c r="K1011" s="48"/>
      <c r="L1011" s="48"/>
      <c r="M1011" s="48"/>
      <c r="N1011" s="48"/>
      <c r="O1011" s="48"/>
      <c r="P1011" s="48"/>
      <c r="Q1011" s="48"/>
      <c r="R1011" s="48"/>
      <c r="S1011" s="48"/>
      <c r="T1011" s="48"/>
      <c r="U1011" s="48"/>
      <c r="V1011" s="48"/>
      <c r="W1011" s="48"/>
      <c r="X1011" s="48"/>
      <c r="Y1011" s="48"/>
      <c r="Z1011" s="48"/>
    </row>
    <row r="1012" spans="1:26" ht="15.75" customHeight="1">
      <c r="A1012" s="48"/>
      <c r="B1012" s="48"/>
      <c r="C1012" s="48"/>
      <c r="D1012" s="48"/>
      <c r="E1012" s="48"/>
      <c r="F1012" s="48"/>
      <c r="G1012" s="1942"/>
      <c r="H1012" s="1942"/>
      <c r="I1012" s="1734"/>
      <c r="J1012" s="1969"/>
      <c r="K1012" s="48"/>
      <c r="L1012" s="48"/>
      <c r="M1012" s="48"/>
      <c r="N1012" s="48"/>
      <c r="O1012" s="48"/>
      <c r="P1012" s="48"/>
      <c r="Q1012" s="48"/>
      <c r="R1012" s="48"/>
      <c r="S1012" s="48"/>
      <c r="T1012" s="48"/>
      <c r="U1012" s="48"/>
      <c r="V1012" s="48"/>
      <c r="W1012" s="48"/>
      <c r="X1012" s="48"/>
      <c r="Y1012" s="48"/>
      <c r="Z1012" s="48"/>
    </row>
    <row r="1013" spans="1:26" ht="15.75" customHeight="1">
      <c r="A1013" s="48"/>
      <c r="B1013" s="48"/>
      <c r="C1013" s="48"/>
      <c r="D1013" s="48"/>
      <c r="E1013" s="48"/>
      <c r="F1013" s="48"/>
      <c r="G1013" s="1942"/>
      <c r="H1013" s="1942"/>
      <c r="I1013" s="1734"/>
      <c r="J1013" s="1969"/>
      <c r="K1013" s="48"/>
      <c r="L1013" s="48"/>
      <c r="M1013" s="48"/>
      <c r="N1013" s="48"/>
      <c r="O1013" s="48"/>
      <c r="P1013" s="48"/>
      <c r="Q1013" s="48"/>
      <c r="R1013" s="48"/>
      <c r="S1013" s="48"/>
      <c r="T1013" s="48"/>
      <c r="U1013" s="48"/>
      <c r="V1013" s="48"/>
      <c r="W1013" s="48"/>
      <c r="X1013" s="48"/>
      <c r="Y1013" s="48"/>
      <c r="Z1013" s="48"/>
    </row>
    <row r="1014" spans="1:26" ht="15.75" customHeight="1">
      <c r="A1014" s="48"/>
      <c r="B1014" s="48"/>
      <c r="C1014" s="48"/>
      <c r="D1014" s="48"/>
      <c r="E1014" s="48"/>
      <c r="F1014" s="48"/>
      <c r="G1014" s="1942"/>
      <c r="H1014" s="1942"/>
      <c r="I1014" s="1734"/>
      <c r="J1014" s="1969"/>
      <c r="K1014" s="48"/>
      <c r="L1014" s="48"/>
      <c r="M1014" s="48"/>
      <c r="N1014" s="48"/>
      <c r="O1014" s="48"/>
      <c r="P1014" s="48"/>
      <c r="Q1014" s="48"/>
      <c r="R1014" s="48"/>
      <c r="S1014" s="48"/>
      <c r="T1014" s="48"/>
      <c r="U1014" s="48"/>
      <c r="V1014" s="48"/>
      <c r="W1014" s="48"/>
      <c r="X1014" s="48"/>
      <c r="Y1014" s="48"/>
      <c r="Z1014" s="48"/>
    </row>
    <row r="1015" spans="1:26" ht="15.75" customHeight="1">
      <c r="A1015" s="48"/>
      <c r="B1015" s="48"/>
      <c r="C1015" s="48"/>
      <c r="D1015" s="48"/>
      <c r="E1015" s="48"/>
      <c r="F1015" s="48"/>
      <c r="G1015" s="1942"/>
      <c r="H1015" s="1942"/>
      <c r="I1015" s="1734"/>
      <c r="J1015" s="1969"/>
      <c r="K1015" s="48"/>
      <c r="L1015" s="48"/>
      <c r="M1015" s="48"/>
      <c r="N1015" s="48"/>
      <c r="O1015" s="48"/>
      <c r="P1015" s="48"/>
      <c r="Q1015" s="48"/>
      <c r="R1015" s="48"/>
      <c r="S1015" s="48"/>
      <c r="T1015" s="48"/>
      <c r="U1015" s="48"/>
      <c r="V1015" s="48"/>
      <c r="W1015" s="48"/>
      <c r="X1015" s="48"/>
      <c r="Y1015" s="48"/>
      <c r="Z1015" s="48"/>
    </row>
    <row r="1016" spans="1:26" ht="15.75" customHeight="1">
      <c r="A1016" s="48"/>
      <c r="B1016" s="48"/>
      <c r="C1016" s="48"/>
      <c r="D1016" s="48"/>
      <c r="E1016" s="48"/>
      <c r="F1016" s="48"/>
      <c r="G1016" s="1942"/>
      <c r="H1016" s="1942"/>
      <c r="I1016" s="1734"/>
      <c r="J1016" s="1969"/>
      <c r="K1016" s="48"/>
      <c r="L1016" s="48"/>
      <c r="M1016" s="48"/>
      <c r="N1016" s="48"/>
      <c r="O1016" s="48"/>
      <c r="P1016" s="48"/>
      <c r="Q1016" s="48"/>
      <c r="R1016" s="48"/>
      <c r="S1016" s="48"/>
      <c r="T1016" s="48"/>
      <c r="U1016" s="48"/>
      <c r="V1016" s="48"/>
      <c r="W1016" s="48"/>
      <c r="X1016" s="48"/>
      <c r="Y1016" s="48"/>
      <c r="Z1016" s="48"/>
    </row>
    <row r="1017" spans="1:26" ht="15.75" customHeight="1">
      <c r="A1017" s="48"/>
      <c r="B1017" s="48"/>
      <c r="C1017" s="48"/>
      <c r="D1017" s="48"/>
      <c r="E1017" s="48"/>
      <c r="F1017" s="48"/>
      <c r="G1017" s="1942"/>
      <c r="H1017" s="1942"/>
      <c r="I1017" s="1734"/>
      <c r="J1017" s="1969"/>
      <c r="K1017" s="48"/>
      <c r="L1017" s="48"/>
      <c r="M1017" s="48"/>
      <c r="N1017" s="48"/>
      <c r="O1017" s="48"/>
      <c r="P1017" s="48"/>
      <c r="Q1017" s="48"/>
      <c r="R1017" s="48"/>
      <c r="S1017" s="48"/>
      <c r="T1017" s="48"/>
      <c r="U1017" s="48"/>
      <c r="V1017" s="48"/>
      <c r="W1017" s="48"/>
      <c r="X1017" s="48"/>
      <c r="Y1017" s="48"/>
      <c r="Z1017" s="48"/>
    </row>
    <row r="1018" spans="1:26" ht="15.75" customHeight="1">
      <c r="A1018" s="48"/>
      <c r="B1018" s="48"/>
      <c r="C1018" s="48"/>
      <c r="D1018" s="48"/>
      <c r="E1018" s="48"/>
      <c r="F1018" s="48"/>
      <c r="G1018" s="1942"/>
      <c r="H1018" s="1942"/>
      <c r="I1018" s="1734"/>
      <c r="J1018" s="1969"/>
      <c r="K1018" s="48"/>
      <c r="L1018" s="48"/>
      <c r="M1018" s="48"/>
      <c r="N1018" s="48"/>
      <c r="O1018" s="48"/>
      <c r="P1018" s="48"/>
      <c r="Q1018" s="48"/>
      <c r="R1018" s="48"/>
      <c r="S1018" s="48"/>
      <c r="T1018" s="48"/>
      <c r="U1018" s="48"/>
      <c r="V1018" s="48"/>
      <c r="W1018" s="48"/>
      <c r="X1018" s="48"/>
      <c r="Y1018" s="48"/>
      <c r="Z1018" s="48"/>
    </row>
    <row r="1019" spans="1:26" ht="15.75" customHeight="1">
      <c r="A1019" s="48"/>
      <c r="B1019" s="48"/>
      <c r="C1019" s="48"/>
      <c r="D1019" s="48"/>
      <c r="E1019" s="48"/>
      <c r="F1019" s="48"/>
      <c r="G1019" s="1942"/>
      <c r="H1019" s="1942"/>
      <c r="I1019" s="1734"/>
      <c r="J1019" s="1969"/>
      <c r="K1019" s="48"/>
      <c r="L1019" s="48"/>
      <c r="M1019" s="48"/>
      <c r="N1019" s="48"/>
      <c r="O1019" s="48"/>
      <c r="P1019" s="48"/>
      <c r="Q1019" s="48"/>
      <c r="R1019" s="48"/>
      <c r="S1019" s="48"/>
      <c r="T1019" s="48"/>
      <c r="U1019" s="48"/>
      <c r="V1019" s="48"/>
      <c r="W1019" s="48"/>
      <c r="X1019" s="48"/>
      <c r="Y1019" s="48"/>
      <c r="Z1019" s="48"/>
    </row>
    <row r="1020" spans="1:26" ht="15.75" customHeight="1">
      <c r="A1020" s="48"/>
      <c r="B1020" s="48"/>
      <c r="C1020" s="48"/>
      <c r="D1020" s="48"/>
      <c r="E1020" s="48"/>
      <c r="F1020" s="48"/>
      <c r="G1020" s="1942"/>
      <c r="H1020" s="1942"/>
      <c r="I1020" s="1734"/>
      <c r="J1020" s="1969"/>
      <c r="K1020" s="48"/>
      <c r="L1020" s="48"/>
      <c r="M1020" s="48"/>
      <c r="N1020" s="48"/>
      <c r="O1020" s="48"/>
      <c r="P1020" s="48"/>
      <c r="Q1020" s="48"/>
      <c r="R1020" s="48"/>
      <c r="S1020" s="48"/>
      <c r="T1020" s="48"/>
      <c r="U1020" s="48"/>
      <c r="V1020" s="48"/>
      <c r="W1020" s="48"/>
      <c r="X1020" s="48"/>
      <c r="Y1020" s="48"/>
      <c r="Z1020" s="48"/>
    </row>
    <row r="1021" spans="1:26" ht="15.75" customHeight="1">
      <c r="A1021" s="48"/>
      <c r="B1021" s="48"/>
      <c r="C1021" s="48"/>
      <c r="D1021" s="48"/>
      <c r="E1021" s="48"/>
      <c r="F1021" s="48"/>
      <c r="G1021" s="1942"/>
      <c r="H1021" s="1942"/>
      <c r="I1021" s="1734"/>
      <c r="J1021" s="1969"/>
      <c r="K1021" s="48"/>
      <c r="L1021" s="48"/>
      <c r="M1021" s="48"/>
      <c r="N1021" s="48"/>
      <c r="O1021" s="48"/>
      <c r="P1021" s="48"/>
      <c r="Q1021" s="48"/>
      <c r="R1021" s="48"/>
      <c r="S1021" s="48"/>
      <c r="T1021" s="48"/>
      <c r="U1021" s="48"/>
      <c r="V1021" s="48"/>
      <c r="W1021" s="48"/>
      <c r="X1021" s="48"/>
      <c r="Y1021" s="48"/>
      <c r="Z1021" s="48"/>
    </row>
    <row r="1022" spans="1:26" ht="15.75" customHeight="1">
      <c r="A1022" s="48"/>
      <c r="B1022" s="48"/>
      <c r="C1022" s="48"/>
      <c r="D1022" s="48"/>
      <c r="E1022" s="48"/>
      <c r="F1022" s="48"/>
      <c r="G1022" s="1942"/>
      <c r="H1022" s="1942"/>
      <c r="I1022" s="1734"/>
      <c r="J1022" s="1969"/>
      <c r="K1022" s="48"/>
      <c r="L1022" s="48"/>
      <c r="M1022" s="48"/>
      <c r="N1022" s="48"/>
      <c r="O1022" s="48"/>
      <c r="P1022" s="48"/>
      <c r="Q1022" s="48"/>
      <c r="R1022" s="48"/>
      <c r="S1022" s="48"/>
      <c r="T1022" s="48"/>
      <c r="U1022" s="48"/>
      <c r="V1022" s="48"/>
      <c r="W1022" s="48"/>
      <c r="X1022" s="48"/>
      <c r="Y1022" s="48"/>
      <c r="Z1022" s="48"/>
    </row>
    <row r="1023" spans="1:26" ht="15.75" customHeight="1">
      <c r="A1023" s="48"/>
      <c r="B1023" s="48"/>
      <c r="C1023" s="48"/>
      <c r="D1023" s="48"/>
      <c r="E1023" s="48"/>
      <c r="F1023" s="48"/>
      <c r="G1023" s="1942"/>
      <c r="H1023" s="1942"/>
      <c r="I1023" s="1734"/>
      <c r="J1023" s="1969"/>
      <c r="K1023" s="48"/>
      <c r="L1023" s="48"/>
      <c r="M1023" s="48"/>
      <c r="N1023" s="48"/>
      <c r="O1023" s="48"/>
      <c r="P1023" s="48"/>
      <c r="Q1023" s="48"/>
      <c r="R1023" s="48"/>
      <c r="S1023" s="48"/>
      <c r="T1023" s="48"/>
      <c r="U1023" s="48"/>
      <c r="V1023" s="48"/>
      <c r="W1023" s="48"/>
      <c r="X1023" s="48"/>
      <c r="Y1023" s="48"/>
      <c r="Z1023" s="48"/>
    </row>
    <row r="1024" spans="1:26" ht="15.75" customHeight="1">
      <c r="A1024" s="48"/>
      <c r="B1024" s="48"/>
      <c r="C1024" s="48"/>
      <c r="D1024" s="48"/>
      <c r="E1024" s="48"/>
      <c r="F1024" s="48"/>
      <c r="G1024" s="1942"/>
      <c r="H1024" s="1942"/>
      <c r="I1024" s="1734"/>
      <c r="J1024" s="1969"/>
      <c r="K1024" s="48"/>
      <c r="L1024" s="48"/>
      <c r="M1024" s="48"/>
      <c r="N1024" s="48"/>
      <c r="O1024" s="48"/>
      <c r="P1024" s="48"/>
      <c r="Q1024" s="48"/>
      <c r="R1024" s="48"/>
      <c r="S1024" s="48"/>
      <c r="T1024" s="48"/>
      <c r="U1024" s="48"/>
      <c r="V1024" s="48"/>
      <c r="W1024" s="48"/>
      <c r="X1024" s="48"/>
      <c r="Y1024" s="48"/>
      <c r="Z1024" s="48"/>
    </row>
    <row r="1025" spans="1:26" ht="15.75" customHeight="1">
      <c r="A1025" s="48"/>
      <c r="B1025" s="48"/>
      <c r="C1025" s="48"/>
      <c r="D1025" s="48"/>
      <c r="E1025" s="48"/>
      <c r="F1025" s="48"/>
      <c r="G1025" s="1942"/>
      <c r="H1025" s="1942"/>
      <c r="I1025" s="1734"/>
      <c r="J1025" s="1969"/>
      <c r="K1025" s="48"/>
      <c r="L1025" s="48"/>
      <c r="M1025" s="48"/>
      <c r="N1025" s="48"/>
      <c r="O1025" s="48"/>
      <c r="P1025" s="48"/>
      <c r="Q1025" s="48"/>
      <c r="R1025" s="48"/>
      <c r="S1025" s="48"/>
      <c r="T1025" s="48"/>
      <c r="U1025" s="48"/>
      <c r="V1025" s="48"/>
      <c r="W1025" s="48"/>
      <c r="X1025" s="48"/>
      <c r="Y1025" s="48"/>
      <c r="Z1025" s="48"/>
    </row>
    <row r="1026" spans="1:26" ht="15.75" customHeight="1">
      <c r="A1026" s="48"/>
      <c r="B1026" s="48"/>
      <c r="C1026" s="48"/>
      <c r="D1026" s="48"/>
      <c r="E1026" s="48"/>
      <c r="F1026" s="48"/>
      <c r="G1026" s="1942"/>
      <c r="H1026" s="1942"/>
      <c r="I1026" s="1734"/>
      <c r="J1026" s="1969"/>
      <c r="K1026" s="48"/>
      <c r="L1026" s="48"/>
      <c r="M1026" s="48"/>
      <c r="N1026" s="48"/>
      <c r="O1026" s="48"/>
      <c r="P1026" s="48"/>
      <c r="Q1026" s="48"/>
      <c r="R1026" s="48"/>
      <c r="S1026" s="48"/>
      <c r="T1026" s="48"/>
      <c r="U1026" s="48"/>
      <c r="V1026" s="48"/>
      <c r="W1026" s="48"/>
      <c r="X1026" s="48"/>
      <c r="Y1026" s="48"/>
      <c r="Z1026" s="48"/>
    </row>
    <row r="1027" spans="1:26" ht="15.75" customHeight="1">
      <c r="A1027" s="48"/>
      <c r="B1027" s="48"/>
      <c r="C1027" s="48"/>
      <c r="D1027" s="48"/>
      <c r="E1027" s="48"/>
      <c r="F1027" s="48"/>
      <c r="G1027" s="1942"/>
      <c r="H1027" s="1942"/>
      <c r="I1027" s="1734"/>
      <c r="J1027" s="1969"/>
      <c r="K1027" s="48"/>
      <c r="L1027" s="48"/>
      <c r="M1027" s="48"/>
      <c r="N1027" s="48"/>
      <c r="O1027" s="48"/>
      <c r="P1027" s="48"/>
      <c r="Q1027" s="48"/>
      <c r="R1027" s="48"/>
      <c r="S1027" s="48"/>
      <c r="T1027" s="48"/>
      <c r="U1027" s="48"/>
      <c r="V1027" s="48"/>
      <c r="W1027" s="48"/>
      <c r="X1027" s="48"/>
      <c r="Y1027" s="48"/>
      <c r="Z1027" s="48"/>
    </row>
    <row r="1028" spans="1:26" ht="15.75" customHeight="1">
      <c r="A1028" s="48"/>
      <c r="B1028" s="48"/>
      <c r="C1028" s="48"/>
      <c r="D1028" s="48"/>
      <c r="E1028" s="48"/>
      <c r="F1028" s="48"/>
      <c r="G1028" s="1942"/>
      <c r="H1028" s="1942"/>
      <c r="I1028" s="1734"/>
      <c r="J1028" s="1969"/>
      <c r="K1028" s="48"/>
      <c r="L1028" s="48"/>
      <c r="M1028" s="48"/>
      <c r="N1028" s="48"/>
      <c r="O1028" s="48"/>
      <c r="P1028" s="48"/>
      <c r="Q1028" s="48"/>
      <c r="R1028" s="48"/>
      <c r="S1028" s="48"/>
      <c r="T1028" s="48"/>
      <c r="U1028" s="48"/>
      <c r="V1028" s="48"/>
      <c r="W1028" s="48"/>
      <c r="X1028" s="48"/>
      <c r="Y1028" s="48"/>
      <c r="Z1028" s="48"/>
    </row>
    <row r="1029" spans="1:26" ht="15.75" customHeight="1">
      <c r="A1029" s="48"/>
      <c r="B1029" s="48"/>
      <c r="C1029" s="48"/>
      <c r="D1029" s="48"/>
      <c r="E1029" s="48"/>
      <c r="F1029" s="48"/>
      <c r="G1029" s="1942"/>
      <c r="H1029" s="1942"/>
      <c r="I1029" s="1734"/>
      <c r="J1029" s="1969"/>
      <c r="K1029" s="48"/>
      <c r="L1029" s="48"/>
      <c r="M1029" s="48"/>
      <c r="N1029" s="48"/>
      <c r="O1029" s="48"/>
      <c r="P1029" s="48"/>
      <c r="Q1029" s="48"/>
      <c r="R1029" s="48"/>
      <c r="S1029" s="48"/>
      <c r="T1029" s="48"/>
      <c r="U1029" s="48"/>
      <c r="V1029" s="48"/>
      <c r="W1029" s="48"/>
      <c r="X1029" s="48"/>
      <c r="Y1029" s="48"/>
      <c r="Z1029" s="48"/>
    </row>
    <row r="1030" spans="1:26" ht="15.75" customHeight="1">
      <c r="A1030" s="48"/>
      <c r="B1030" s="48"/>
      <c r="C1030" s="48"/>
      <c r="D1030" s="48"/>
      <c r="E1030" s="48"/>
      <c r="F1030" s="48"/>
      <c r="G1030" s="1942"/>
      <c r="H1030" s="1942"/>
      <c r="I1030" s="1734"/>
      <c r="J1030" s="1969"/>
      <c r="K1030" s="48"/>
      <c r="L1030" s="48"/>
      <c r="M1030" s="48"/>
      <c r="N1030" s="48"/>
      <c r="O1030" s="48"/>
      <c r="P1030" s="48"/>
      <c r="Q1030" s="48"/>
      <c r="R1030" s="48"/>
      <c r="S1030" s="48"/>
      <c r="T1030" s="48"/>
      <c r="U1030" s="48"/>
      <c r="V1030" s="48"/>
      <c r="W1030" s="48"/>
      <c r="X1030" s="48"/>
      <c r="Y1030" s="48"/>
      <c r="Z1030" s="48"/>
    </row>
    <row r="1031" spans="1:26" ht="15.75" customHeight="1">
      <c r="A1031" s="48"/>
      <c r="B1031" s="48"/>
      <c r="C1031" s="48"/>
      <c r="D1031" s="48"/>
      <c r="E1031" s="48"/>
      <c r="F1031" s="48"/>
      <c r="G1031" s="1942"/>
      <c r="H1031" s="1942"/>
      <c r="I1031" s="1734"/>
      <c r="J1031" s="1969"/>
      <c r="K1031" s="48"/>
      <c r="L1031" s="48"/>
      <c r="M1031" s="48"/>
      <c r="N1031" s="48"/>
      <c r="O1031" s="48"/>
      <c r="P1031" s="48"/>
      <c r="Q1031" s="48"/>
      <c r="R1031" s="48"/>
      <c r="S1031" s="48"/>
      <c r="T1031" s="48"/>
      <c r="U1031" s="48"/>
      <c r="V1031" s="48"/>
      <c r="W1031" s="48"/>
      <c r="X1031" s="48"/>
      <c r="Y1031" s="48"/>
      <c r="Z1031" s="48"/>
    </row>
    <row r="1032" spans="1:26" ht="15.75" customHeight="1">
      <c r="A1032" s="48"/>
      <c r="B1032" s="48"/>
      <c r="C1032" s="48"/>
      <c r="D1032" s="48"/>
      <c r="E1032" s="48"/>
      <c r="F1032" s="48"/>
      <c r="G1032" s="1942"/>
      <c r="H1032" s="1942"/>
      <c r="I1032" s="1734"/>
      <c r="J1032" s="1969"/>
      <c r="K1032" s="48"/>
      <c r="L1032" s="48"/>
      <c r="M1032" s="48"/>
      <c r="N1032" s="48"/>
      <c r="O1032" s="48"/>
      <c r="P1032" s="48"/>
      <c r="Q1032" s="48"/>
      <c r="R1032" s="48"/>
      <c r="S1032" s="48"/>
      <c r="T1032" s="48"/>
      <c r="U1032" s="48"/>
      <c r="V1032" s="48"/>
      <c r="W1032" s="48"/>
      <c r="X1032" s="48"/>
      <c r="Y1032" s="48"/>
      <c r="Z1032" s="48"/>
    </row>
    <row r="1033" spans="1:26" ht="15.75" customHeight="1">
      <c r="A1033" s="48"/>
      <c r="B1033" s="48"/>
      <c r="C1033" s="48"/>
      <c r="D1033" s="48"/>
      <c r="E1033" s="48"/>
      <c r="F1033" s="48"/>
      <c r="G1033" s="1942"/>
      <c r="H1033" s="1942"/>
      <c r="I1033" s="1734"/>
      <c r="J1033" s="1969"/>
      <c r="K1033" s="48"/>
      <c r="L1033" s="48"/>
      <c r="M1033" s="48"/>
      <c r="N1033" s="48"/>
      <c r="O1033" s="48"/>
      <c r="P1033" s="48"/>
      <c r="Q1033" s="48"/>
      <c r="R1033" s="48"/>
      <c r="S1033" s="48"/>
      <c r="T1033" s="48"/>
      <c r="U1033" s="48"/>
      <c r="V1033" s="48"/>
      <c r="W1033" s="48"/>
      <c r="X1033" s="48"/>
      <c r="Y1033" s="48"/>
      <c r="Z1033" s="48"/>
    </row>
    <row r="1034" spans="1:26" ht="15.75" customHeight="1">
      <c r="A1034" s="48"/>
      <c r="B1034" s="48"/>
      <c r="C1034" s="48"/>
      <c r="D1034" s="48"/>
      <c r="E1034" s="48"/>
      <c r="F1034" s="48"/>
      <c r="G1034" s="1942"/>
      <c r="H1034" s="1942"/>
      <c r="I1034" s="1734"/>
      <c r="J1034" s="1969"/>
      <c r="K1034" s="48"/>
      <c r="L1034" s="48"/>
      <c r="M1034" s="48"/>
      <c r="N1034" s="48"/>
      <c r="O1034" s="48"/>
      <c r="P1034" s="48"/>
      <c r="Q1034" s="48"/>
      <c r="R1034" s="48"/>
      <c r="S1034" s="48"/>
      <c r="T1034" s="48"/>
      <c r="U1034" s="48"/>
      <c r="V1034" s="48"/>
      <c r="W1034" s="48"/>
      <c r="X1034" s="48"/>
      <c r="Y1034" s="48"/>
      <c r="Z1034" s="48"/>
    </row>
    <row r="1035" spans="1:26" ht="15.75" customHeight="1">
      <c r="A1035" s="48"/>
      <c r="B1035" s="48"/>
      <c r="C1035" s="48"/>
      <c r="D1035" s="48"/>
      <c r="E1035" s="48"/>
      <c r="F1035" s="48"/>
      <c r="G1035" s="1942"/>
      <c r="H1035" s="1942"/>
      <c r="I1035" s="1734"/>
      <c r="J1035" s="1969"/>
      <c r="K1035" s="48"/>
      <c r="L1035" s="48"/>
      <c r="M1035" s="48"/>
      <c r="N1035" s="48"/>
      <c r="O1035" s="48"/>
      <c r="P1035" s="48"/>
      <c r="Q1035" s="48"/>
      <c r="R1035" s="48"/>
      <c r="S1035" s="48"/>
      <c r="T1035" s="48"/>
      <c r="U1035" s="48"/>
      <c r="V1035" s="48"/>
      <c r="W1035" s="48"/>
      <c r="X1035" s="48"/>
      <c r="Y1035" s="48"/>
      <c r="Z1035" s="48"/>
    </row>
    <row r="1036" spans="1:26" ht="15.75" customHeight="1">
      <c r="A1036" s="48"/>
      <c r="B1036" s="48"/>
      <c r="C1036" s="48"/>
      <c r="D1036" s="48"/>
      <c r="E1036" s="48"/>
      <c r="F1036" s="48"/>
      <c r="G1036" s="1942"/>
      <c r="H1036" s="1942"/>
      <c r="I1036" s="1734"/>
      <c r="J1036" s="1969"/>
      <c r="K1036" s="48"/>
      <c r="L1036" s="48"/>
      <c r="M1036" s="48"/>
      <c r="N1036" s="48"/>
      <c r="O1036" s="48"/>
      <c r="P1036" s="48"/>
      <c r="Q1036" s="48"/>
      <c r="R1036" s="48"/>
      <c r="S1036" s="48"/>
      <c r="T1036" s="48"/>
      <c r="U1036" s="48"/>
      <c r="V1036" s="48"/>
      <c r="W1036" s="48"/>
      <c r="X1036" s="48"/>
      <c r="Y1036" s="48"/>
      <c r="Z1036" s="48"/>
    </row>
    <row r="1037" spans="1:26" ht="15.75" customHeight="1">
      <c r="A1037" s="48"/>
      <c r="B1037" s="48"/>
      <c r="C1037" s="48"/>
      <c r="D1037" s="48"/>
      <c r="E1037" s="48"/>
      <c r="F1037" s="48"/>
      <c r="G1037" s="1942"/>
      <c r="H1037" s="1942"/>
      <c r="I1037" s="1734"/>
      <c r="J1037" s="1969"/>
      <c r="K1037" s="48"/>
      <c r="L1037" s="48"/>
      <c r="M1037" s="48"/>
      <c r="N1037" s="48"/>
      <c r="O1037" s="48"/>
      <c r="P1037" s="48"/>
      <c r="Q1037" s="48"/>
      <c r="R1037" s="48"/>
      <c r="S1037" s="48"/>
      <c r="T1037" s="48"/>
      <c r="U1037" s="48"/>
      <c r="V1037" s="48"/>
      <c r="W1037" s="48"/>
      <c r="X1037" s="48"/>
      <c r="Y1037" s="48"/>
      <c r="Z1037" s="48"/>
    </row>
    <row r="1038" spans="1:26" ht="15.75" customHeight="1">
      <c r="A1038" s="48"/>
      <c r="B1038" s="48"/>
      <c r="C1038" s="48"/>
      <c r="D1038" s="48"/>
      <c r="E1038" s="48"/>
      <c r="F1038" s="48"/>
      <c r="G1038" s="1942"/>
      <c r="H1038" s="1942"/>
      <c r="I1038" s="1734"/>
      <c r="J1038" s="1969"/>
      <c r="K1038" s="48"/>
      <c r="L1038" s="48"/>
      <c r="M1038" s="48"/>
      <c r="N1038" s="48"/>
      <c r="O1038" s="48"/>
      <c r="P1038" s="48"/>
      <c r="Q1038" s="48"/>
      <c r="R1038" s="48"/>
      <c r="S1038" s="48"/>
      <c r="T1038" s="48"/>
      <c r="U1038" s="48"/>
      <c r="V1038" s="48"/>
      <c r="W1038" s="48"/>
      <c r="X1038" s="48"/>
      <c r="Y1038" s="48"/>
      <c r="Z1038" s="48"/>
    </row>
    <row r="1039" spans="1:26" ht="15.75" customHeight="1">
      <c r="A1039" s="48"/>
      <c r="B1039" s="48"/>
      <c r="C1039" s="48"/>
      <c r="D1039" s="48"/>
      <c r="E1039" s="48"/>
      <c r="F1039" s="48"/>
      <c r="G1039" s="1942"/>
      <c r="H1039" s="1942"/>
      <c r="I1039" s="1734"/>
      <c r="J1039" s="1969"/>
      <c r="K1039" s="48"/>
      <c r="L1039" s="48"/>
      <c r="M1039" s="48"/>
      <c r="N1039" s="48"/>
      <c r="O1039" s="48"/>
      <c r="P1039" s="48"/>
      <c r="Q1039" s="48"/>
      <c r="R1039" s="48"/>
      <c r="S1039" s="48"/>
      <c r="T1039" s="48"/>
      <c r="U1039" s="48"/>
      <c r="V1039" s="48"/>
      <c r="W1039" s="48"/>
      <c r="X1039" s="48"/>
      <c r="Y1039" s="48"/>
      <c r="Z1039" s="48"/>
    </row>
    <row r="1040" spans="1:26" ht="15.75" customHeight="1">
      <c r="A1040" s="48"/>
      <c r="B1040" s="48"/>
      <c r="C1040" s="48"/>
      <c r="D1040" s="48"/>
      <c r="E1040" s="48"/>
      <c r="F1040" s="48"/>
      <c r="G1040" s="1942"/>
      <c r="H1040" s="1942"/>
      <c r="I1040" s="1734"/>
      <c r="J1040" s="1969"/>
      <c r="K1040" s="48"/>
      <c r="L1040" s="48"/>
      <c r="M1040" s="48"/>
      <c r="N1040" s="48"/>
      <c r="O1040" s="48"/>
      <c r="P1040" s="48"/>
      <c r="Q1040" s="48"/>
      <c r="R1040" s="48"/>
      <c r="S1040" s="48"/>
      <c r="T1040" s="48"/>
      <c r="U1040" s="48"/>
      <c r="V1040" s="48"/>
      <c r="W1040" s="48"/>
      <c r="X1040" s="48"/>
      <c r="Y1040" s="48"/>
      <c r="Z1040" s="48"/>
    </row>
    <row r="1041" spans="1:26" ht="15.75" customHeight="1">
      <c r="A1041" s="48"/>
      <c r="B1041" s="48"/>
      <c r="C1041" s="48"/>
      <c r="D1041" s="48"/>
      <c r="E1041" s="48"/>
      <c r="F1041" s="48"/>
      <c r="G1041" s="1942"/>
      <c r="H1041" s="1942"/>
      <c r="I1041" s="1734"/>
      <c r="J1041" s="1969"/>
      <c r="K1041" s="48"/>
      <c r="L1041" s="48"/>
      <c r="M1041" s="48"/>
      <c r="N1041" s="48"/>
      <c r="O1041" s="48"/>
      <c r="P1041" s="48"/>
      <c r="Q1041" s="48"/>
      <c r="R1041" s="48"/>
      <c r="S1041" s="48"/>
      <c r="T1041" s="48"/>
      <c r="U1041" s="48"/>
      <c r="V1041" s="48"/>
      <c r="W1041" s="48"/>
      <c r="X1041" s="48"/>
      <c r="Y1041" s="48"/>
      <c r="Z1041" s="48"/>
    </row>
    <row r="1042" spans="1:26" ht="15.75" customHeight="1">
      <c r="A1042" s="48"/>
      <c r="B1042" s="48"/>
      <c r="C1042" s="48"/>
      <c r="D1042" s="48"/>
      <c r="E1042" s="48"/>
      <c r="F1042" s="48"/>
      <c r="G1042" s="1942"/>
      <c r="H1042" s="1942"/>
      <c r="I1042" s="1734"/>
      <c r="J1042" s="1969"/>
      <c r="K1042" s="48"/>
      <c r="L1042" s="48"/>
      <c r="M1042" s="48"/>
      <c r="N1042" s="48"/>
      <c r="O1042" s="48"/>
      <c r="P1042" s="48"/>
      <c r="Q1042" s="48"/>
      <c r="R1042" s="48"/>
      <c r="S1042" s="48"/>
      <c r="T1042" s="48"/>
      <c r="U1042" s="48"/>
      <c r="V1042" s="48"/>
      <c r="W1042" s="48"/>
      <c r="X1042" s="48"/>
      <c r="Y1042" s="48"/>
      <c r="Z1042" s="48"/>
    </row>
    <row r="1043" spans="1:26" ht="15.75" customHeight="1">
      <c r="A1043" s="48"/>
      <c r="B1043" s="48"/>
      <c r="C1043" s="48"/>
      <c r="D1043" s="48"/>
      <c r="E1043" s="48"/>
      <c r="F1043" s="48"/>
      <c r="G1043" s="1942"/>
      <c r="H1043" s="1942"/>
      <c r="I1043" s="1734"/>
      <c r="J1043" s="1969"/>
      <c r="K1043" s="48"/>
      <c r="L1043" s="48"/>
      <c r="M1043" s="48"/>
      <c r="N1043" s="48"/>
      <c r="O1043" s="48"/>
      <c r="P1043" s="48"/>
      <c r="Q1043" s="48"/>
      <c r="R1043" s="48"/>
      <c r="S1043" s="48"/>
      <c r="T1043" s="48"/>
      <c r="U1043" s="48"/>
      <c r="V1043" s="48"/>
      <c r="W1043" s="48"/>
      <c r="X1043" s="48"/>
      <c r="Y1043" s="48"/>
      <c r="Z1043" s="48"/>
    </row>
    <row r="1044" spans="1:26" ht="15.75" customHeight="1">
      <c r="A1044" s="48"/>
      <c r="B1044" s="48"/>
      <c r="C1044" s="48"/>
      <c r="D1044" s="48"/>
      <c r="E1044" s="48"/>
      <c r="F1044" s="48"/>
      <c r="G1044" s="1942"/>
      <c r="H1044" s="1942"/>
      <c r="I1044" s="1734"/>
      <c r="J1044" s="1969"/>
      <c r="K1044" s="48"/>
      <c r="L1044" s="48"/>
      <c r="M1044" s="48"/>
      <c r="N1044" s="48"/>
      <c r="O1044" s="48"/>
      <c r="P1044" s="48"/>
      <c r="Q1044" s="48"/>
      <c r="R1044" s="48"/>
      <c r="S1044" s="48"/>
      <c r="T1044" s="48"/>
      <c r="U1044" s="48"/>
      <c r="V1044" s="48"/>
      <c r="W1044" s="48"/>
      <c r="X1044" s="48"/>
      <c r="Y1044" s="48"/>
      <c r="Z1044" s="48"/>
    </row>
    <row r="1045" spans="1:26" ht="15.75" customHeight="1">
      <c r="A1045" s="48"/>
      <c r="B1045" s="48"/>
      <c r="C1045" s="48"/>
      <c r="D1045" s="48"/>
      <c r="E1045" s="48"/>
      <c r="F1045" s="48"/>
      <c r="G1045" s="1942"/>
      <c r="H1045" s="1942"/>
      <c r="I1045" s="1734"/>
      <c r="J1045" s="1969"/>
      <c r="K1045" s="48"/>
      <c r="L1045" s="48"/>
      <c r="M1045" s="48"/>
      <c r="N1045" s="48"/>
      <c r="O1045" s="48"/>
      <c r="P1045" s="48"/>
      <c r="Q1045" s="48"/>
      <c r="R1045" s="48"/>
      <c r="S1045" s="48"/>
      <c r="T1045" s="48"/>
      <c r="U1045" s="48"/>
      <c r="V1045" s="48"/>
      <c r="W1045" s="48"/>
      <c r="X1045" s="48"/>
      <c r="Y1045" s="48"/>
      <c r="Z1045" s="48"/>
    </row>
    <row r="1046" spans="1:26" ht="15.75" customHeight="1">
      <c r="A1046" s="48"/>
      <c r="B1046" s="48"/>
      <c r="C1046" s="48"/>
      <c r="D1046" s="48"/>
      <c r="E1046" s="48"/>
      <c r="F1046" s="48"/>
      <c r="G1046" s="1942"/>
      <c r="H1046" s="1942"/>
      <c r="I1046" s="1734"/>
      <c r="J1046" s="1969"/>
      <c r="K1046" s="48"/>
      <c r="L1046" s="48"/>
      <c r="M1046" s="48"/>
      <c r="N1046" s="48"/>
      <c r="O1046" s="48"/>
      <c r="P1046" s="48"/>
      <c r="Q1046" s="48"/>
      <c r="R1046" s="48"/>
      <c r="S1046" s="48"/>
      <c r="T1046" s="48"/>
      <c r="U1046" s="48"/>
      <c r="V1046" s="48"/>
      <c r="W1046" s="48"/>
      <c r="X1046" s="48"/>
      <c r="Y1046" s="48"/>
      <c r="Z1046" s="48"/>
    </row>
    <row r="1047" spans="1:26" ht="15.75" customHeight="1">
      <c r="A1047" s="48"/>
      <c r="B1047" s="48"/>
      <c r="C1047" s="48"/>
      <c r="D1047" s="48"/>
      <c r="E1047" s="48"/>
      <c r="F1047" s="48"/>
      <c r="G1047" s="1942"/>
      <c r="H1047" s="1942"/>
      <c r="I1047" s="1734"/>
      <c r="J1047" s="1969"/>
      <c r="K1047" s="48"/>
      <c r="L1047" s="48"/>
      <c r="M1047" s="48"/>
      <c r="N1047" s="48"/>
      <c r="O1047" s="48"/>
      <c r="P1047" s="48"/>
      <c r="Q1047" s="48"/>
      <c r="R1047" s="48"/>
      <c r="S1047" s="48"/>
      <c r="T1047" s="48"/>
      <c r="U1047" s="48"/>
      <c r="V1047" s="48"/>
      <c r="W1047" s="48"/>
      <c r="X1047" s="48"/>
      <c r="Y1047" s="48"/>
      <c r="Z1047" s="48"/>
    </row>
    <row r="1048" spans="1:26" ht="15.75" customHeight="1">
      <c r="A1048" s="48"/>
      <c r="B1048" s="48"/>
      <c r="C1048" s="48"/>
      <c r="D1048" s="48"/>
      <c r="E1048" s="48"/>
      <c r="F1048" s="48"/>
      <c r="G1048" s="1942"/>
      <c r="H1048" s="1942"/>
      <c r="I1048" s="1734"/>
      <c r="J1048" s="1969"/>
      <c r="K1048" s="48"/>
      <c r="L1048" s="48"/>
      <c r="M1048" s="48"/>
      <c r="N1048" s="48"/>
      <c r="O1048" s="48"/>
      <c r="P1048" s="48"/>
      <c r="Q1048" s="48"/>
      <c r="R1048" s="48"/>
      <c r="S1048" s="48"/>
      <c r="T1048" s="48"/>
      <c r="U1048" s="48"/>
      <c r="V1048" s="48"/>
      <c r="W1048" s="48"/>
      <c r="X1048" s="48"/>
      <c r="Y1048" s="48"/>
      <c r="Z1048" s="48"/>
    </row>
    <row r="1049" spans="1:26" ht="15.75" customHeight="1">
      <c r="A1049" s="48"/>
      <c r="B1049" s="48"/>
      <c r="C1049" s="48"/>
      <c r="D1049" s="48"/>
      <c r="E1049" s="48"/>
      <c r="F1049" s="48"/>
      <c r="G1049" s="1942"/>
      <c r="H1049" s="1942"/>
      <c r="I1049" s="1734"/>
      <c r="J1049" s="1969"/>
      <c r="K1049" s="48"/>
      <c r="L1049" s="48"/>
      <c r="M1049" s="48"/>
      <c r="N1049" s="48"/>
      <c r="O1049" s="48"/>
      <c r="P1049" s="48"/>
      <c r="Q1049" s="48"/>
      <c r="R1049" s="48"/>
      <c r="S1049" s="48"/>
      <c r="T1049" s="48"/>
      <c r="U1049" s="48"/>
      <c r="V1049" s="48"/>
      <c r="W1049" s="48"/>
      <c r="X1049" s="48"/>
      <c r="Y1049" s="48"/>
      <c r="Z1049" s="48"/>
    </row>
    <row r="1050" spans="1:26" ht="15.75" customHeight="1">
      <c r="A1050" s="48"/>
      <c r="B1050" s="48"/>
      <c r="C1050" s="48"/>
      <c r="D1050" s="48"/>
      <c r="E1050" s="48"/>
      <c r="F1050" s="48"/>
      <c r="G1050" s="1942"/>
      <c r="H1050" s="1942"/>
      <c r="I1050" s="1734"/>
      <c r="J1050" s="1969"/>
      <c r="K1050" s="48"/>
      <c r="L1050" s="48"/>
      <c r="M1050" s="48"/>
      <c r="N1050" s="48"/>
      <c r="O1050" s="48"/>
      <c r="P1050" s="48"/>
      <c r="Q1050" s="48"/>
      <c r="R1050" s="48"/>
      <c r="S1050" s="48"/>
      <c r="T1050" s="48"/>
      <c r="U1050" s="48"/>
      <c r="V1050" s="48"/>
      <c r="W1050" s="48"/>
      <c r="X1050" s="48"/>
      <c r="Y1050" s="48"/>
      <c r="Z1050" s="48"/>
    </row>
    <row r="1051" spans="1:26" ht="15.75" customHeight="1">
      <c r="A1051" s="48"/>
      <c r="B1051" s="48"/>
      <c r="C1051" s="48"/>
      <c r="D1051" s="48"/>
      <c r="E1051" s="48"/>
      <c r="F1051" s="48"/>
      <c r="G1051" s="1942"/>
      <c r="H1051" s="1942"/>
      <c r="I1051" s="1734"/>
      <c r="J1051" s="1969"/>
      <c r="K1051" s="48"/>
      <c r="L1051" s="48"/>
      <c r="M1051" s="48"/>
      <c r="N1051" s="48"/>
      <c r="O1051" s="48"/>
      <c r="P1051" s="48"/>
      <c r="Q1051" s="48"/>
      <c r="R1051" s="48"/>
      <c r="S1051" s="48"/>
      <c r="T1051" s="48"/>
      <c r="U1051" s="48"/>
      <c r="V1051" s="48"/>
      <c r="W1051" s="48"/>
      <c r="X1051" s="48"/>
      <c r="Y1051" s="48"/>
      <c r="Z1051" s="48"/>
    </row>
    <row r="1052" spans="1:26" ht="15.75" customHeight="1">
      <c r="A1052" s="48"/>
      <c r="B1052" s="48"/>
      <c r="C1052" s="48"/>
      <c r="D1052" s="48"/>
      <c r="E1052" s="48"/>
      <c r="F1052" s="48"/>
      <c r="G1052" s="1942"/>
      <c r="H1052" s="1942"/>
      <c r="I1052" s="1734"/>
      <c r="J1052" s="1969"/>
      <c r="K1052" s="48"/>
      <c r="L1052" s="48"/>
      <c r="M1052" s="48"/>
      <c r="N1052" s="48"/>
      <c r="O1052" s="48"/>
      <c r="P1052" s="48"/>
      <c r="Q1052" s="48"/>
      <c r="R1052" s="48"/>
      <c r="S1052" s="48"/>
      <c r="T1052" s="48"/>
      <c r="U1052" s="48"/>
      <c r="V1052" s="48"/>
      <c r="W1052" s="48"/>
      <c r="X1052" s="48"/>
      <c r="Y1052" s="48"/>
      <c r="Z1052" s="48"/>
    </row>
    <row r="1053" spans="1:26" ht="15.75" customHeight="1">
      <c r="A1053" s="48"/>
      <c r="B1053" s="48"/>
      <c r="C1053" s="48"/>
      <c r="D1053" s="48"/>
      <c r="E1053" s="48"/>
      <c r="F1053" s="48"/>
      <c r="G1053" s="1942"/>
      <c r="H1053" s="1942"/>
      <c r="I1053" s="1734"/>
      <c r="J1053" s="1969"/>
      <c r="K1053" s="48"/>
      <c r="L1053" s="48"/>
      <c r="M1053" s="48"/>
      <c r="N1053" s="48"/>
      <c r="O1053" s="48"/>
      <c r="P1053" s="48"/>
      <c r="Q1053" s="48"/>
      <c r="R1053" s="48"/>
      <c r="S1053" s="48"/>
      <c r="T1053" s="48"/>
      <c r="U1053" s="48"/>
      <c r="V1053" s="48"/>
      <c r="W1053" s="48"/>
      <c r="X1053" s="48"/>
      <c r="Y1053" s="48"/>
      <c r="Z1053" s="48"/>
    </row>
    <row r="1054" spans="1:26" ht="15.75" customHeight="1">
      <c r="A1054" s="48"/>
      <c r="B1054" s="48"/>
      <c r="C1054" s="48"/>
      <c r="D1054" s="48"/>
      <c r="E1054" s="48"/>
      <c r="F1054" s="48"/>
      <c r="G1054" s="1942"/>
      <c r="H1054" s="1942"/>
      <c r="I1054" s="1734"/>
      <c r="J1054" s="1969"/>
      <c r="K1054" s="48"/>
      <c r="L1054" s="48"/>
      <c r="M1054" s="48"/>
      <c r="N1054" s="48"/>
      <c r="O1054" s="48"/>
      <c r="P1054" s="48"/>
      <c r="Q1054" s="48"/>
      <c r="R1054" s="48"/>
      <c r="S1054" s="48"/>
      <c r="T1054" s="48"/>
      <c r="U1054" s="48"/>
      <c r="V1054" s="48"/>
      <c r="W1054" s="48"/>
      <c r="X1054" s="48"/>
      <c r="Y1054" s="48"/>
      <c r="Z1054" s="48"/>
    </row>
    <row r="1055" spans="1:26" ht="15.75" customHeight="1">
      <c r="A1055" s="48"/>
      <c r="B1055" s="48"/>
      <c r="C1055" s="48"/>
      <c r="D1055" s="48"/>
      <c r="E1055" s="48"/>
      <c r="F1055" s="48"/>
      <c r="G1055" s="1942"/>
      <c r="H1055" s="1942"/>
      <c r="I1055" s="1734"/>
      <c r="J1055" s="1969"/>
      <c r="K1055" s="48"/>
      <c r="L1055" s="48"/>
      <c r="M1055" s="48"/>
      <c r="N1055" s="48"/>
      <c r="O1055" s="48"/>
      <c r="P1055" s="48"/>
      <c r="Q1055" s="48"/>
      <c r="R1055" s="48"/>
      <c r="S1055" s="48"/>
      <c r="T1055" s="48"/>
      <c r="U1055" s="48"/>
      <c r="V1055" s="48"/>
      <c r="W1055" s="48"/>
      <c r="X1055" s="48"/>
      <c r="Y1055" s="48"/>
      <c r="Z1055" s="48"/>
    </row>
    <row r="1056" spans="1:26" ht="15.75" customHeight="1">
      <c r="A1056" s="48"/>
      <c r="B1056" s="48"/>
      <c r="C1056" s="48"/>
      <c r="D1056" s="48"/>
      <c r="E1056" s="48"/>
      <c r="F1056" s="48"/>
      <c r="G1056" s="1942"/>
      <c r="H1056" s="1942"/>
      <c r="I1056" s="1734"/>
      <c r="J1056" s="1969"/>
      <c r="K1056" s="48"/>
      <c r="L1056" s="48"/>
      <c r="M1056" s="48"/>
      <c r="N1056" s="48"/>
      <c r="O1056" s="48"/>
      <c r="P1056" s="48"/>
      <c r="Q1056" s="48"/>
      <c r="R1056" s="48"/>
      <c r="S1056" s="48"/>
      <c r="T1056" s="48"/>
      <c r="U1056" s="48"/>
      <c r="V1056" s="48"/>
      <c r="W1056" s="48"/>
      <c r="X1056" s="48"/>
      <c r="Y1056" s="48"/>
      <c r="Z1056" s="48"/>
    </row>
    <row r="1057" spans="1:26" ht="15.75" customHeight="1">
      <c r="A1057" s="48"/>
      <c r="B1057" s="48"/>
      <c r="C1057" s="48"/>
      <c r="D1057" s="48"/>
      <c r="E1057" s="48"/>
      <c r="F1057" s="48"/>
      <c r="G1057" s="1942"/>
      <c r="H1057" s="1942"/>
      <c r="I1057" s="1734"/>
      <c r="J1057" s="1969"/>
      <c r="K1057" s="48"/>
      <c r="L1057" s="48"/>
      <c r="M1057" s="48"/>
      <c r="N1057" s="48"/>
      <c r="O1057" s="48"/>
      <c r="P1057" s="48"/>
      <c r="Q1057" s="48"/>
      <c r="R1057" s="48"/>
      <c r="S1057" s="48"/>
      <c r="T1057" s="48"/>
      <c r="U1057" s="48"/>
      <c r="V1057" s="48"/>
      <c r="W1057" s="48"/>
      <c r="X1057" s="48"/>
      <c r="Y1057" s="48"/>
      <c r="Z1057" s="48"/>
    </row>
    <row r="1058" spans="1:26" ht="15.75" customHeight="1">
      <c r="A1058" s="48"/>
      <c r="B1058" s="48"/>
      <c r="C1058" s="48"/>
      <c r="D1058" s="48"/>
      <c r="E1058" s="48"/>
      <c r="F1058" s="48"/>
      <c r="G1058" s="1942"/>
      <c r="H1058" s="1942"/>
      <c r="I1058" s="1734"/>
      <c r="J1058" s="1969"/>
      <c r="K1058" s="48"/>
      <c r="L1058" s="48"/>
      <c r="M1058" s="48"/>
      <c r="N1058" s="48"/>
      <c r="O1058" s="48"/>
      <c r="P1058" s="48"/>
      <c r="Q1058" s="48"/>
      <c r="R1058" s="48"/>
      <c r="S1058" s="48"/>
      <c r="T1058" s="48"/>
      <c r="U1058" s="48"/>
      <c r="V1058" s="48"/>
      <c r="W1058" s="48"/>
      <c r="X1058" s="48"/>
      <c r="Y1058" s="48"/>
      <c r="Z1058" s="48"/>
    </row>
    <row r="1059" spans="1:26" ht="15.75" customHeight="1">
      <c r="A1059" s="48"/>
      <c r="B1059" s="48"/>
      <c r="C1059" s="48"/>
      <c r="D1059" s="48"/>
      <c r="E1059" s="48"/>
      <c r="F1059" s="48"/>
      <c r="G1059" s="1942"/>
      <c r="H1059" s="1942"/>
      <c r="I1059" s="1734"/>
      <c r="J1059" s="1969"/>
      <c r="K1059" s="48"/>
      <c r="L1059" s="48"/>
      <c r="M1059" s="48"/>
      <c r="N1059" s="48"/>
      <c r="O1059" s="48"/>
      <c r="P1059" s="48"/>
      <c r="Q1059" s="48"/>
      <c r="R1059" s="48"/>
      <c r="S1059" s="48"/>
      <c r="T1059" s="48"/>
      <c r="U1059" s="48"/>
      <c r="V1059" s="48"/>
      <c r="W1059" s="48"/>
      <c r="X1059" s="48"/>
      <c r="Y1059" s="48"/>
      <c r="Z1059" s="48"/>
    </row>
    <row r="1060" spans="1:26" ht="15.75" customHeight="1">
      <c r="A1060" s="48"/>
      <c r="B1060" s="48"/>
      <c r="C1060" s="48"/>
      <c r="D1060" s="48"/>
      <c r="E1060" s="48"/>
      <c r="F1060" s="48"/>
      <c r="G1060" s="1942"/>
      <c r="H1060" s="1942"/>
      <c r="I1060" s="1734"/>
      <c r="J1060" s="1969"/>
      <c r="K1060" s="48"/>
      <c r="L1060" s="48"/>
      <c r="M1060" s="48"/>
      <c r="N1060" s="48"/>
      <c r="O1060" s="48"/>
      <c r="P1060" s="48"/>
      <c r="Q1060" s="48"/>
      <c r="R1060" s="48"/>
      <c r="S1060" s="48"/>
      <c r="T1060" s="48"/>
      <c r="U1060" s="48"/>
      <c r="V1060" s="48"/>
      <c r="W1060" s="48"/>
      <c r="X1060" s="48"/>
      <c r="Y1060" s="48"/>
      <c r="Z1060" s="48"/>
    </row>
    <row r="1061" spans="1:26" ht="15.75" customHeight="1">
      <c r="A1061" s="48"/>
      <c r="B1061" s="48"/>
      <c r="C1061" s="48"/>
      <c r="D1061" s="48"/>
      <c r="E1061" s="48"/>
      <c r="F1061" s="48"/>
      <c r="G1061" s="1942"/>
      <c r="H1061" s="1942"/>
      <c r="I1061" s="1734"/>
      <c r="J1061" s="1969"/>
      <c r="K1061" s="48"/>
      <c r="L1061" s="48"/>
      <c r="M1061" s="48"/>
      <c r="N1061" s="48"/>
      <c r="O1061" s="48"/>
      <c r="P1061" s="48"/>
      <c r="Q1061" s="48"/>
      <c r="R1061" s="48"/>
      <c r="S1061" s="48"/>
      <c r="T1061" s="48"/>
      <c r="U1061" s="48"/>
      <c r="V1061" s="48"/>
      <c r="W1061" s="48"/>
      <c r="X1061" s="48"/>
      <c r="Y1061" s="48"/>
      <c r="Z1061" s="48"/>
    </row>
    <row r="1062" spans="1:26" ht="15.75" customHeight="1">
      <c r="A1062" s="48"/>
      <c r="B1062" s="48"/>
      <c r="C1062" s="48"/>
      <c r="D1062" s="48"/>
      <c r="E1062" s="48"/>
      <c r="F1062" s="48"/>
      <c r="G1062" s="1942"/>
      <c r="H1062" s="1942"/>
      <c r="I1062" s="1734"/>
      <c r="J1062" s="1969"/>
      <c r="K1062" s="48"/>
      <c r="L1062" s="48"/>
      <c r="M1062" s="48"/>
      <c r="N1062" s="48"/>
      <c r="O1062" s="48"/>
      <c r="P1062" s="48"/>
      <c r="Q1062" s="48"/>
      <c r="R1062" s="48"/>
      <c r="S1062" s="48"/>
      <c r="T1062" s="48"/>
      <c r="U1062" s="48"/>
      <c r="V1062" s="48"/>
      <c r="W1062" s="48"/>
      <c r="X1062" s="48"/>
      <c r="Y1062" s="48"/>
      <c r="Z1062" s="48"/>
    </row>
    <row r="1063" spans="1:26" ht="15.75" customHeight="1">
      <c r="A1063" s="48"/>
      <c r="B1063" s="48"/>
      <c r="C1063" s="48"/>
      <c r="D1063" s="48"/>
      <c r="E1063" s="48"/>
      <c r="F1063" s="48"/>
      <c r="G1063" s="1942"/>
      <c r="H1063" s="1942"/>
      <c r="I1063" s="1734"/>
      <c r="J1063" s="1969"/>
      <c r="K1063" s="48"/>
      <c r="L1063" s="48"/>
      <c r="M1063" s="48"/>
      <c r="N1063" s="48"/>
      <c r="O1063" s="48"/>
      <c r="P1063" s="48"/>
      <c r="Q1063" s="48"/>
      <c r="R1063" s="48"/>
      <c r="S1063" s="48"/>
      <c r="T1063" s="48"/>
      <c r="U1063" s="48"/>
      <c r="V1063" s="48"/>
      <c r="W1063" s="48"/>
      <c r="X1063" s="48"/>
      <c r="Y1063" s="48"/>
      <c r="Z1063" s="48"/>
    </row>
    <row r="1064" spans="1:26" ht="15.75" customHeight="1">
      <c r="A1064" s="48"/>
      <c r="B1064" s="48"/>
      <c r="C1064" s="48"/>
      <c r="D1064" s="48"/>
      <c r="E1064" s="48"/>
      <c r="F1064" s="48"/>
      <c r="G1064" s="1942"/>
      <c r="H1064" s="1942"/>
      <c r="I1064" s="1734"/>
      <c r="J1064" s="1969"/>
      <c r="K1064" s="48"/>
      <c r="L1064" s="48"/>
      <c r="M1064" s="48"/>
      <c r="N1064" s="48"/>
      <c r="O1064" s="48"/>
      <c r="P1064" s="48"/>
      <c r="Q1064" s="48"/>
      <c r="R1064" s="48"/>
      <c r="S1064" s="48"/>
      <c r="T1064" s="48"/>
      <c r="U1064" s="48"/>
      <c r="V1064" s="48"/>
      <c r="W1064" s="48"/>
      <c r="X1064" s="48"/>
      <c r="Y1064" s="48"/>
      <c r="Z1064" s="48"/>
    </row>
    <row r="1065" spans="1:26" ht="15.75" customHeight="1">
      <c r="A1065" s="48"/>
      <c r="B1065" s="48"/>
      <c r="C1065" s="48"/>
      <c r="D1065" s="48"/>
      <c r="E1065" s="48"/>
      <c r="F1065" s="48"/>
      <c r="G1065" s="1942"/>
      <c r="H1065" s="1942"/>
      <c r="I1065" s="1734"/>
      <c r="J1065" s="1969"/>
      <c r="K1065" s="48"/>
      <c r="L1065" s="48"/>
      <c r="M1065" s="48"/>
      <c r="N1065" s="48"/>
      <c r="O1065" s="48"/>
      <c r="P1065" s="48"/>
      <c r="Q1065" s="48"/>
      <c r="R1065" s="48"/>
      <c r="S1065" s="48"/>
      <c r="T1065" s="48"/>
      <c r="U1065" s="48"/>
      <c r="V1065" s="48"/>
      <c r="W1065" s="48"/>
      <c r="X1065" s="48"/>
      <c r="Y1065" s="48"/>
      <c r="Z1065" s="48"/>
    </row>
    <row r="1066" spans="1:26" ht="15.75" customHeight="1">
      <c r="A1066" s="48"/>
      <c r="B1066" s="48"/>
      <c r="C1066" s="48"/>
      <c r="D1066" s="48"/>
      <c r="E1066" s="48"/>
      <c r="F1066" s="48"/>
      <c r="G1066" s="1942"/>
      <c r="H1066" s="1942"/>
      <c r="I1066" s="1734"/>
      <c r="J1066" s="1969"/>
      <c r="K1066" s="48"/>
      <c r="L1066" s="48"/>
      <c r="M1066" s="48"/>
      <c r="N1066" s="48"/>
      <c r="O1066" s="48"/>
      <c r="P1066" s="48"/>
      <c r="Q1066" s="48"/>
      <c r="R1066" s="48"/>
      <c r="S1066" s="48"/>
      <c r="T1066" s="48"/>
      <c r="U1066" s="48"/>
      <c r="V1066" s="48"/>
      <c r="W1066" s="48"/>
      <c r="X1066" s="48"/>
      <c r="Y1066" s="48"/>
      <c r="Z1066" s="48"/>
    </row>
    <row r="1067" spans="1:26" ht="15.75" customHeight="1">
      <c r="A1067" s="48"/>
      <c r="B1067" s="48"/>
      <c r="C1067" s="48"/>
      <c r="D1067" s="48"/>
      <c r="E1067" s="48"/>
      <c r="F1067" s="48"/>
      <c r="G1067" s="1942"/>
      <c r="H1067" s="1942"/>
      <c r="I1067" s="1734"/>
      <c r="J1067" s="1969"/>
      <c r="K1067" s="48"/>
      <c r="L1067" s="48"/>
      <c r="M1067" s="48"/>
      <c r="N1067" s="48"/>
      <c r="O1067" s="48"/>
      <c r="P1067" s="48"/>
      <c r="Q1067" s="48"/>
      <c r="R1067" s="48"/>
      <c r="S1067" s="48"/>
      <c r="T1067" s="48"/>
      <c r="U1067" s="48"/>
      <c r="V1067" s="48"/>
      <c r="W1067" s="48"/>
      <c r="X1067" s="48"/>
      <c r="Y1067" s="48"/>
      <c r="Z1067" s="48"/>
    </row>
    <row r="1068" spans="1:26" ht="15.75" customHeight="1">
      <c r="A1068" s="48"/>
      <c r="B1068" s="48"/>
      <c r="C1068" s="48"/>
      <c r="D1068" s="48"/>
      <c r="E1068" s="48"/>
      <c r="F1068" s="48"/>
      <c r="G1068" s="1942"/>
      <c r="H1068" s="1942"/>
      <c r="I1068" s="1734"/>
      <c r="J1068" s="1969"/>
      <c r="K1068" s="48"/>
      <c r="L1068" s="48"/>
      <c r="M1068" s="48"/>
      <c r="N1068" s="48"/>
      <c r="O1068" s="48"/>
      <c r="P1068" s="48"/>
      <c r="Q1068" s="48"/>
      <c r="R1068" s="48"/>
      <c r="S1068" s="48"/>
      <c r="T1068" s="48"/>
      <c r="U1068" s="48"/>
      <c r="V1068" s="48"/>
      <c r="W1068" s="48"/>
      <c r="X1068" s="48"/>
      <c r="Y1068" s="48"/>
      <c r="Z1068" s="48"/>
    </row>
    <row r="1069" spans="1:26" ht="15.75" customHeight="1">
      <c r="A1069" s="48"/>
      <c r="B1069" s="48"/>
      <c r="C1069" s="48"/>
      <c r="D1069" s="48"/>
      <c r="E1069" s="48"/>
      <c r="F1069" s="48"/>
      <c r="G1069" s="1942"/>
      <c r="H1069" s="1942"/>
      <c r="I1069" s="1734"/>
      <c r="J1069" s="1969"/>
      <c r="K1069" s="48"/>
      <c r="L1069" s="48"/>
      <c r="M1069" s="48"/>
      <c r="N1069" s="48"/>
      <c r="O1069" s="48"/>
      <c r="P1069" s="48"/>
      <c r="Q1069" s="48"/>
      <c r="R1069" s="48"/>
      <c r="S1069" s="48"/>
      <c r="T1069" s="48"/>
      <c r="U1069" s="48"/>
      <c r="V1069" s="48"/>
      <c r="W1069" s="48"/>
      <c r="X1069" s="48"/>
      <c r="Y1069" s="48"/>
      <c r="Z1069" s="48"/>
    </row>
    <row r="1070" spans="1:26" ht="15.75" customHeight="1">
      <c r="A1070" s="48"/>
      <c r="B1070" s="48"/>
      <c r="C1070" s="48"/>
      <c r="D1070" s="48"/>
      <c r="E1070" s="48"/>
      <c r="F1070" s="48"/>
      <c r="G1070" s="1942"/>
      <c r="H1070" s="1942"/>
      <c r="I1070" s="1734"/>
      <c r="J1070" s="1969"/>
      <c r="K1070" s="48"/>
      <c r="L1070" s="48"/>
      <c r="M1070" s="48"/>
      <c r="N1070" s="48"/>
      <c r="O1070" s="48"/>
      <c r="P1070" s="48"/>
      <c r="Q1070" s="48"/>
      <c r="R1070" s="48"/>
      <c r="S1070" s="48"/>
      <c r="T1070" s="48"/>
      <c r="U1070" s="48"/>
      <c r="V1070" s="48"/>
      <c r="W1070" s="48"/>
      <c r="X1070" s="48"/>
      <c r="Y1070" s="48"/>
      <c r="Z1070" s="48"/>
    </row>
    <row r="1071" spans="1:26" ht="15.75" customHeight="1">
      <c r="A1071" s="48"/>
      <c r="B1071" s="48"/>
      <c r="C1071" s="48"/>
      <c r="D1071" s="48"/>
      <c r="E1071" s="48"/>
      <c r="F1071" s="48"/>
      <c r="G1071" s="1942"/>
      <c r="H1071" s="1942"/>
      <c r="I1071" s="1734"/>
      <c r="J1071" s="1969"/>
      <c r="K1071" s="48"/>
      <c r="L1071" s="48"/>
      <c r="M1071" s="48"/>
      <c r="N1071" s="48"/>
      <c r="O1071" s="48"/>
      <c r="P1071" s="48"/>
      <c r="Q1071" s="48"/>
      <c r="R1071" s="48"/>
      <c r="S1071" s="48"/>
      <c r="T1071" s="48"/>
      <c r="U1071" s="48"/>
      <c r="V1071" s="48"/>
      <c r="W1071" s="48"/>
      <c r="X1071" s="48"/>
      <c r="Y1071" s="48"/>
      <c r="Z1071" s="48"/>
    </row>
    <row r="1072" spans="1:26" ht="15.75" customHeight="1">
      <c r="A1072" s="48"/>
      <c r="B1072" s="48"/>
      <c r="C1072" s="48"/>
      <c r="D1072" s="48"/>
      <c r="E1072" s="48"/>
      <c r="F1072" s="48"/>
      <c r="G1072" s="1942"/>
      <c r="H1072" s="1942"/>
      <c r="I1072" s="1734"/>
      <c r="J1072" s="1969"/>
      <c r="K1072" s="48"/>
      <c r="L1072" s="48"/>
      <c r="M1072" s="48"/>
      <c r="N1072" s="48"/>
      <c r="O1072" s="48"/>
      <c r="P1072" s="48"/>
      <c r="Q1072" s="48"/>
      <c r="R1072" s="48"/>
      <c r="S1072" s="48"/>
      <c r="T1072" s="48"/>
      <c r="U1072" s="48"/>
      <c r="V1072" s="48"/>
      <c r="W1072" s="48"/>
      <c r="X1072" s="48"/>
      <c r="Y1072" s="48"/>
      <c r="Z1072" s="48"/>
    </row>
    <row r="1073" spans="1:26" ht="15.75" customHeight="1">
      <c r="A1073" s="48"/>
      <c r="B1073" s="48"/>
      <c r="C1073" s="48"/>
      <c r="D1073" s="48"/>
      <c r="E1073" s="48"/>
      <c r="F1073" s="48"/>
      <c r="G1073" s="1942"/>
      <c r="H1073" s="1942"/>
      <c r="I1073" s="1734"/>
      <c r="J1073" s="1969"/>
      <c r="K1073" s="48"/>
      <c r="L1073" s="48"/>
      <c r="M1073" s="48"/>
      <c r="N1073" s="48"/>
      <c r="O1073" s="48"/>
      <c r="P1073" s="48"/>
      <c r="Q1073" s="48"/>
      <c r="R1073" s="48"/>
      <c r="S1073" s="48"/>
      <c r="T1073" s="48"/>
      <c r="U1073" s="48"/>
      <c r="V1073" s="48"/>
      <c r="W1073" s="48"/>
      <c r="X1073" s="48"/>
      <c r="Y1073" s="48"/>
      <c r="Z1073" s="48"/>
    </row>
    <row r="1074" spans="1:26" ht="15.75" customHeight="1">
      <c r="A1074" s="48"/>
      <c r="B1074" s="48"/>
      <c r="C1074" s="48"/>
      <c r="D1074" s="48"/>
      <c r="E1074" s="48"/>
      <c r="F1074" s="48"/>
      <c r="G1074" s="1942"/>
      <c r="H1074" s="1942"/>
      <c r="I1074" s="1734"/>
      <c r="J1074" s="1969"/>
      <c r="K1074" s="48"/>
      <c r="L1074" s="48"/>
      <c r="M1074" s="48"/>
      <c r="N1074" s="48"/>
      <c r="O1074" s="48"/>
      <c r="P1074" s="48"/>
      <c r="Q1074" s="48"/>
      <c r="R1074" s="48"/>
      <c r="S1074" s="48"/>
      <c r="T1074" s="48"/>
      <c r="U1074" s="48"/>
      <c r="V1074" s="48"/>
      <c r="W1074" s="48"/>
      <c r="X1074" s="48"/>
      <c r="Y1074" s="48"/>
      <c r="Z1074" s="48"/>
    </row>
    <row r="1075" spans="1:26" ht="15.75" customHeight="1">
      <c r="A1075" s="48"/>
      <c r="B1075" s="48"/>
      <c r="C1075" s="48"/>
      <c r="D1075" s="48"/>
      <c r="E1075" s="48"/>
      <c r="F1075" s="48"/>
      <c r="G1075" s="1942"/>
      <c r="H1075" s="1942"/>
      <c r="I1075" s="1734"/>
      <c r="J1075" s="1969"/>
      <c r="K1075" s="48"/>
      <c r="L1075" s="48"/>
      <c r="M1075" s="48"/>
      <c r="N1075" s="48"/>
      <c r="O1075" s="48"/>
      <c r="P1075" s="48"/>
      <c r="Q1075" s="48"/>
      <c r="R1075" s="48"/>
      <c r="S1075" s="48"/>
      <c r="T1075" s="48"/>
      <c r="U1075" s="48"/>
      <c r="V1075" s="48"/>
      <c r="W1075" s="48"/>
      <c r="X1075" s="48"/>
      <c r="Y1075" s="48"/>
      <c r="Z1075" s="48"/>
    </row>
    <row r="1076" spans="1:26" ht="15.75" customHeight="1">
      <c r="A1076" s="48"/>
      <c r="B1076" s="48"/>
      <c r="C1076" s="48"/>
      <c r="D1076" s="48"/>
      <c r="E1076" s="48"/>
      <c r="F1076" s="48"/>
      <c r="G1076" s="1942"/>
      <c r="H1076" s="1942"/>
      <c r="I1076" s="1734"/>
      <c r="J1076" s="1969"/>
      <c r="K1076" s="48"/>
      <c r="L1076" s="48"/>
      <c r="M1076" s="48"/>
      <c r="N1076" s="48"/>
      <c r="O1076" s="48"/>
      <c r="P1076" s="48"/>
      <c r="Q1076" s="48"/>
      <c r="R1076" s="48"/>
      <c r="S1076" s="48"/>
      <c r="T1076" s="48"/>
      <c r="U1076" s="48"/>
      <c r="V1076" s="48"/>
      <c r="W1076" s="48"/>
      <c r="X1076" s="48"/>
      <c r="Y1076" s="48"/>
      <c r="Z1076" s="48"/>
    </row>
    <row r="1077" spans="1:26" ht="15.75" customHeight="1">
      <c r="A1077" s="48"/>
      <c r="B1077" s="48"/>
      <c r="C1077" s="48"/>
      <c r="D1077" s="48"/>
      <c r="E1077" s="48"/>
      <c r="F1077" s="48"/>
      <c r="G1077" s="1942"/>
      <c r="H1077" s="1942"/>
      <c r="I1077" s="1734"/>
      <c r="J1077" s="1969"/>
      <c r="K1077" s="48"/>
      <c r="L1077" s="48"/>
      <c r="M1077" s="48"/>
      <c r="N1077" s="48"/>
      <c r="O1077" s="48"/>
      <c r="P1077" s="48"/>
      <c r="Q1077" s="48"/>
      <c r="R1077" s="48"/>
      <c r="S1077" s="48"/>
      <c r="T1077" s="48"/>
      <c r="U1077" s="48"/>
      <c r="V1077" s="48"/>
      <c r="W1077" s="48"/>
      <c r="X1077" s="48"/>
      <c r="Y1077" s="48"/>
      <c r="Z1077" s="48"/>
    </row>
    <row r="1078" spans="1:26" ht="15.75" customHeight="1">
      <c r="A1078" s="48"/>
      <c r="B1078" s="48"/>
      <c r="C1078" s="48"/>
      <c r="D1078" s="48"/>
      <c r="E1078" s="48"/>
      <c r="F1078" s="48"/>
      <c r="G1078" s="1942"/>
      <c r="H1078" s="1942"/>
      <c r="I1078" s="1734"/>
      <c r="J1078" s="1969"/>
      <c r="K1078" s="48"/>
      <c r="L1078" s="48"/>
      <c r="M1078" s="48"/>
      <c r="N1078" s="48"/>
      <c r="O1078" s="48"/>
      <c r="P1078" s="48"/>
      <c r="Q1078" s="48"/>
      <c r="R1078" s="48"/>
      <c r="S1078" s="48"/>
      <c r="T1078" s="48"/>
      <c r="U1078" s="48"/>
      <c r="V1078" s="48"/>
      <c r="W1078" s="48"/>
      <c r="X1078" s="48"/>
      <c r="Y1078" s="48"/>
      <c r="Z1078" s="48"/>
    </row>
    <row r="1079" spans="1:26" ht="15.75" customHeight="1">
      <c r="A1079" s="48"/>
      <c r="B1079" s="48"/>
      <c r="C1079" s="48"/>
      <c r="D1079" s="48"/>
      <c r="E1079" s="48"/>
      <c r="F1079" s="48"/>
      <c r="G1079" s="1942"/>
      <c r="H1079" s="1942"/>
      <c r="I1079" s="1734"/>
      <c r="J1079" s="1969"/>
      <c r="K1079" s="48"/>
      <c r="L1079" s="48"/>
      <c r="M1079" s="48"/>
      <c r="N1079" s="48"/>
      <c r="O1079" s="48"/>
      <c r="P1079" s="48"/>
      <c r="Q1079" s="48"/>
      <c r="R1079" s="48"/>
      <c r="S1079" s="48"/>
      <c r="T1079" s="48"/>
      <c r="U1079" s="48"/>
      <c r="V1079" s="48"/>
      <c r="W1079" s="48"/>
      <c r="X1079" s="48"/>
      <c r="Y1079" s="48"/>
      <c r="Z1079" s="48"/>
    </row>
    <row r="1080" spans="1:26" ht="15.75" customHeight="1">
      <c r="A1080" s="48"/>
      <c r="B1080" s="48"/>
      <c r="C1080" s="48"/>
      <c r="D1080" s="48"/>
      <c r="E1080" s="48"/>
      <c r="F1080" s="48"/>
      <c r="G1080" s="1942"/>
      <c r="H1080" s="1942"/>
      <c r="I1080" s="1734"/>
      <c r="J1080" s="1969"/>
      <c r="K1080" s="48"/>
      <c r="L1080" s="48"/>
      <c r="M1080" s="48"/>
      <c r="N1080" s="48"/>
      <c r="O1080" s="48"/>
      <c r="P1080" s="48"/>
      <c r="Q1080" s="48"/>
      <c r="R1080" s="48"/>
      <c r="S1080" s="48"/>
      <c r="T1080" s="48"/>
      <c r="U1080" s="48"/>
      <c r="V1080" s="48"/>
      <c r="W1080" s="48"/>
      <c r="X1080" s="48"/>
      <c r="Y1080" s="48"/>
      <c r="Z1080" s="48"/>
    </row>
    <row r="1081" spans="1:26" ht="15.75" customHeight="1">
      <c r="A1081" s="48"/>
      <c r="B1081" s="48"/>
      <c r="C1081" s="48"/>
      <c r="D1081" s="48"/>
      <c r="E1081" s="48"/>
      <c r="F1081" s="48"/>
      <c r="G1081" s="1942"/>
      <c r="H1081" s="1942"/>
      <c r="I1081" s="1734"/>
      <c r="J1081" s="1969"/>
      <c r="K1081" s="48"/>
      <c r="L1081" s="48"/>
      <c r="M1081" s="48"/>
      <c r="N1081" s="48"/>
      <c r="O1081" s="48"/>
      <c r="P1081" s="48"/>
      <c r="Q1081" s="48"/>
      <c r="R1081" s="48"/>
      <c r="S1081" s="48"/>
      <c r="T1081" s="48"/>
      <c r="U1081" s="48"/>
      <c r="V1081" s="48"/>
      <c r="W1081" s="48"/>
      <c r="X1081" s="48"/>
      <c r="Y1081" s="48"/>
      <c r="Z1081" s="48"/>
    </row>
    <row r="1082" spans="1:26" ht="15.75" customHeight="1">
      <c r="A1082" s="48"/>
      <c r="B1082" s="48"/>
      <c r="C1082" s="48"/>
      <c r="D1082" s="48"/>
      <c r="E1082" s="48"/>
      <c r="F1082" s="48"/>
      <c r="G1082" s="1942"/>
      <c r="H1082" s="1942"/>
      <c r="I1082" s="1734"/>
      <c r="J1082" s="1969"/>
      <c r="K1082" s="48"/>
      <c r="L1082" s="48"/>
      <c r="M1082" s="48"/>
      <c r="N1082" s="48"/>
      <c r="O1082" s="48"/>
      <c r="P1082" s="48"/>
      <c r="Q1082" s="48"/>
      <c r="R1082" s="48"/>
      <c r="S1082" s="48"/>
      <c r="T1082" s="48"/>
      <c r="U1082" s="48"/>
      <c r="V1082" s="48"/>
      <c r="W1082" s="48"/>
      <c r="X1082" s="48"/>
      <c r="Y1082" s="48"/>
      <c r="Z1082" s="48"/>
    </row>
    <row r="1083" spans="1:26" ht="15.75" customHeight="1">
      <c r="A1083" s="48"/>
      <c r="B1083" s="48"/>
      <c r="C1083" s="48"/>
      <c r="D1083" s="48"/>
      <c r="E1083" s="48"/>
      <c r="F1083" s="48"/>
      <c r="G1083" s="1942"/>
      <c r="H1083" s="1942"/>
      <c r="I1083" s="1734"/>
      <c r="J1083" s="1969"/>
      <c r="K1083" s="48"/>
      <c r="L1083" s="48"/>
      <c r="M1083" s="48"/>
      <c r="N1083" s="48"/>
      <c r="O1083" s="48"/>
      <c r="P1083" s="48"/>
      <c r="Q1083" s="48"/>
      <c r="R1083" s="48"/>
      <c r="S1083" s="48"/>
      <c r="T1083" s="48"/>
      <c r="U1083" s="48"/>
      <c r="V1083" s="48"/>
      <c r="W1083" s="48"/>
      <c r="X1083" s="48"/>
      <c r="Y1083" s="48"/>
      <c r="Z1083" s="48"/>
    </row>
    <row r="1084" spans="1:26" ht="15.75" customHeight="1">
      <c r="A1084" s="48"/>
      <c r="B1084" s="48"/>
      <c r="C1084" s="48"/>
      <c r="D1084" s="48"/>
      <c r="E1084" s="48"/>
      <c r="F1084" s="48"/>
      <c r="G1084" s="1942"/>
      <c r="H1084" s="1942"/>
      <c r="I1084" s="1734"/>
      <c r="J1084" s="1969"/>
      <c r="K1084" s="48"/>
      <c r="L1084" s="48"/>
      <c r="M1084" s="48"/>
      <c r="N1084" s="48"/>
      <c r="O1084" s="48"/>
      <c r="P1084" s="48"/>
      <c r="Q1084" s="48"/>
      <c r="R1084" s="48"/>
      <c r="S1084" s="48"/>
      <c r="T1084" s="48"/>
      <c r="U1084" s="48"/>
      <c r="V1084" s="48"/>
      <c r="W1084" s="48"/>
      <c r="X1084" s="48"/>
      <c r="Y1084" s="48"/>
      <c r="Z1084" s="48"/>
    </row>
    <row r="1085" spans="1:26" ht="15.75" customHeight="1">
      <c r="A1085" s="48"/>
      <c r="B1085" s="48"/>
      <c r="C1085" s="48"/>
      <c r="D1085" s="48"/>
      <c r="E1085" s="48"/>
      <c r="F1085" s="48"/>
      <c r="G1085" s="1942"/>
      <c r="H1085" s="1942"/>
      <c r="I1085" s="1734"/>
      <c r="J1085" s="1969"/>
      <c r="K1085" s="48"/>
      <c r="L1085" s="48"/>
      <c r="M1085" s="48"/>
      <c r="N1085" s="48"/>
      <c r="O1085" s="48"/>
      <c r="P1085" s="48"/>
      <c r="Q1085" s="48"/>
      <c r="R1085" s="48"/>
      <c r="S1085" s="48"/>
      <c r="T1085" s="48"/>
      <c r="U1085" s="48"/>
      <c r="V1085" s="48"/>
      <c r="W1085" s="48"/>
      <c r="X1085" s="48"/>
      <c r="Y1085" s="48"/>
      <c r="Z1085" s="48"/>
    </row>
    <row r="1086" spans="1:26" ht="15.75" customHeight="1">
      <c r="A1086" s="48"/>
      <c r="B1086" s="48"/>
      <c r="C1086" s="48"/>
      <c r="D1086" s="48"/>
      <c r="E1086" s="48"/>
      <c r="F1086" s="48"/>
      <c r="G1086" s="1942"/>
      <c r="H1086" s="1942"/>
      <c r="I1086" s="1734"/>
      <c r="J1086" s="1969"/>
      <c r="K1086" s="48"/>
      <c r="L1086" s="48"/>
      <c r="M1086" s="48"/>
      <c r="N1086" s="48"/>
      <c r="O1086" s="48"/>
      <c r="P1086" s="48"/>
      <c r="Q1086" s="48"/>
      <c r="R1086" s="48"/>
      <c r="S1086" s="48"/>
      <c r="T1086" s="48"/>
      <c r="U1086" s="48"/>
      <c r="V1086" s="48"/>
      <c r="W1086" s="48"/>
      <c r="X1086" s="48"/>
      <c r="Y1086" s="48"/>
      <c r="Z1086" s="48"/>
    </row>
    <row r="1087" spans="1:26" ht="15.75" customHeight="1">
      <c r="A1087" s="48"/>
      <c r="B1087" s="48"/>
      <c r="C1087" s="48"/>
      <c r="D1087" s="48"/>
      <c r="E1087" s="48"/>
      <c r="F1087" s="48"/>
      <c r="G1087" s="1942"/>
      <c r="H1087" s="1942"/>
      <c r="I1087" s="1734"/>
      <c r="J1087" s="1969"/>
      <c r="K1087" s="48"/>
      <c r="L1087" s="48"/>
      <c r="M1087" s="48"/>
      <c r="N1087" s="48"/>
      <c r="O1087" s="48"/>
      <c r="P1087" s="48"/>
      <c r="Q1087" s="48"/>
      <c r="R1087" s="48"/>
      <c r="S1087" s="48"/>
      <c r="T1087" s="48"/>
      <c r="U1087" s="48"/>
      <c r="V1087" s="48"/>
      <c r="W1087" s="48"/>
      <c r="X1087" s="48"/>
      <c r="Y1087" s="48"/>
      <c r="Z1087" s="48"/>
    </row>
    <row r="1088" spans="1:26" ht="15.75" customHeight="1">
      <c r="A1088" s="48"/>
      <c r="B1088" s="48"/>
      <c r="C1088" s="48"/>
      <c r="D1088" s="48"/>
      <c r="E1088" s="48"/>
      <c r="F1088" s="48"/>
      <c r="G1088" s="1942"/>
      <c r="H1088" s="1942"/>
      <c r="I1088" s="1734"/>
      <c r="J1088" s="1969"/>
      <c r="K1088" s="48"/>
      <c r="L1088" s="48"/>
      <c r="M1088" s="48"/>
      <c r="N1088" s="48"/>
      <c r="O1088" s="48"/>
      <c r="P1088" s="48"/>
      <c r="Q1088" s="48"/>
      <c r="R1088" s="48"/>
      <c r="S1088" s="48"/>
      <c r="T1088" s="48"/>
      <c r="U1088" s="48"/>
      <c r="V1088" s="48"/>
      <c r="W1088" s="48"/>
      <c r="X1088" s="48"/>
      <c r="Y1088" s="48"/>
      <c r="Z1088" s="48"/>
    </row>
    <row r="1089" spans="1:26" ht="15.75" customHeight="1">
      <c r="A1089" s="48"/>
      <c r="B1089" s="48"/>
      <c r="C1089" s="48"/>
      <c r="D1089" s="48"/>
      <c r="E1089" s="48"/>
      <c r="F1089" s="48"/>
      <c r="G1089" s="1942"/>
      <c r="H1089" s="1942"/>
      <c r="I1089" s="1734"/>
      <c r="J1089" s="1969"/>
      <c r="K1089" s="48"/>
      <c r="L1089" s="48"/>
      <c r="M1089" s="48"/>
      <c r="N1089" s="48"/>
      <c r="O1089" s="48"/>
      <c r="P1089" s="48"/>
      <c r="Q1089" s="48"/>
      <c r="R1089" s="48"/>
      <c r="S1089" s="48"/>
      <c r="T1089" s="48"/>
      <c r="U1089" s="48"/>
      <c r="V1089" s="48"/>
      <c r="W1089" s="48"/>
      <c r="X1089" s="48"/>
      <c r="Y1089" s="48"/>
      <c r="Z1089" s="48"/>
    </row>
    <row r="1090" spans="1:26" ht="15.75" customHeight="1">
      <c r="A1090" s="48"/>
      <c r="B1090" s="48"/>
      <c r="C1090" s="48"/>
      <c r="D1090" s="48"/>
      <c r="E1090" s="48"/>
      <c r="F1090" s="48"/>
      <c r="G1090" s="1942"/>
      <c r="H1090" s="1942"/>
      <c r="I1090" s="1734"/>
      <c r="J1090" s="1969"/>
      <c r="K1090" s="48"/>
      <c r="L1090" s="48"/>
      <c r="M1090" s="48"/>
      <c r="N1090" s="48"/>
      <c r="O1090" s="48"/>
      <c r="P1090" s="48"/>
      <c r="Q1090" s="48"/>
      <c r="R1090" s="48"/>
      <c r="S1090" s="48"/>
      <c r="T1090" s="48"/>
      <c r="U1090" s="48"/>
      <c r="V1090" s="48"/>
      <c r="W1090" s="48"/>
      <c r="X1090" s="48"/>
      <c r="Y1090" s="48"/>
      <c r="Z1090" s="48"/>
    </row>
    <row r="1091" spans="1:26" ht="15.75" customHeight="1">
      <c r="A1091" s="48"/>
      <c r="B1091" s="48"/>
      <c r="C1091" s="48"/>
      <c r="D1091" s="48"/>
      <c r="E1091" s="48"/>
      <c r="F1091" s="48"/>
      <c r="G1091" s="1942"/>
      <c r="H1091" s="1942"/>
      <c r="I1091" s="1734"/>
      <c r="J1091" s="1969"/>
      <c r="K1091" s="48"/>
      <c r="L1091" s="48"/>
      <c r="M1091" s="48"/>
      <c r="N1091" s="48"/>
      <c r="O1091" s="48"/>
      <c r="P1091" s="48"/>
      <c r="Q1091" s="48"/>
      <c r="R1091" s="48"/>
      <c r="S1091" s="48"/>
      <c r="T1091" s="48"/>
      <c r="U1091" s="48"/>
      <c r="V1091" s="48"/>
      <c r="W1091" s="48"/>
      <c r="X1091" s="48"/>
      <c r="Y1091" s="48"/>
      <c r="Z1091" s="48"/>
    </row>
    <row r="1092" spans="1:26" ht="15.75" customHeight="1">
      <c r="A1092" s="48"/>
      <c r="B1092" s="48"/>
      <c r="C1092" s="48"/>
      <c r="D1092" s="48"/>
      <c r="E1092" s="48"/>
      <c r="F1092" s="48"/>
      <c r="G1092" s="1942"/>
      <c r="H1092" s="1942"/>
      <c r="I1092" s="1734"/>
      <c r="J1092" s="1969"/>
      <c r="K1092" s="48"/>
      <c r="L1092" s="48"/>
      <c r="M1092" s="48"/>
      <c r="N1092" s="48"/>
      <c r="O1092" s="48"/>
      <c r="P1092" s="48"/>
      <c r="Q1092" s="48"/>
      <c r="R1092" s="48"/>
      <c r="S1092" s="48"/>
      <c r="T1092" s="48"/>
      <c r="U1092" s="48"/>
      <c r="V1092" s="48"/>
      <c r="W1092" s="48"/>
      <c r="X1092" s="48"/>
      <c r="Y1092" s="48"/>
      <c r="Z1092" s="48"/>
    </row>
    <row r="1093" spans="1:26" ht="15.75" customHeight="1">
      <c r="A1093" s="48"/>
      <c r="B1093" s="48"/>
      <c r="C1093" s="48"/>
      <c r="D1093" s="48"/>
      <c r="E1093" s="48"/>
      <c r="F1093" s="48"/>
      <c r="G1093" s="1942"/>
      <c r="H1093" s="1942"/>
      <c r="I1093" s="1734"/>
      <c r="J1093" s="1969"/>
      <c r="K1093" s="48"/>
      <c r="L1093" s="48"/>
      <c r="M1093" s="48"/>
      <c r="N1093" s="48"/>
      <c r="O1093" s="48"/>
      <c r="P1093" s="48"/>
      <c r="Q1093" s="48"/>
      <c r="R1093" s="48"/>
      <c r="S1093" s="48"/>
      <c r="T1093" s="48"/>
      <c r="U1093" s="48"/>
      <c r="V1093" s="48"/>
      <c r="W1093" s="48"/>
      <c r="X1093" s="48"/>
      <c r="Y1093" s="48"/>
      <c r="Z1093" s="48"/>
    </row>
    <row r="1094" spans="1:26" ht="15.75" customHeight="1">
      <c r="A1094" s="48"/>
      <c r="B1094" s="48"/>
      <c r="C1094" s="48"/>
      <c r="D1094" s="48"/>
      <c r="E1094" s="48"/>
      <c r="F1094" s="48"/>
      <c r="G1094" s="1942"/>
      <c r="H1094" s="1942"/>
      <c r="I1094" s="1734"/>
      <c r="J1094" s="1969"/>
      <c r="K1094" s="48"/>
      <c r="L1094" s="48"/>
      <c r="M1094" s="48"/>
      <c r="N1094" s="48"/>
      <c r="O1094" s="48"/>
      <c r="P1094" s="48"/>
      <c r="Q1094" s="48"/>
      <c r="R1094" s="48"/>
      <c r="S1094" s="48"/>
      <c r="T1094" s="48"/>
      <c r="U1094" s="48"/>
      <c r="V1094" s="48"/>
      <c r="W1094" s="48"/>
      <c r="X1094" s="48"/>
      <c r="Y1094" s="48"/>
      <c r="Z1094" s="48"/>
    </row>
    <row r="1095" spans="1:26" ht="15.75" customHeight="1">
      <c r="A1095" s="48"/>
      <c r="B1095" s="48"/>
      <c r="C1095" s="48"/>
      <c r="D1095" s="48"/>
      <c r="E1095" s="48"/>
      <c r="F1095" s="48"/>
      <c r="G1095" s="1942"/>
      <c r="H1095" s="1942"/>
      <c r="I1095" s="1734"/>
      <c r="J1095" s="1969"/>
      <c r="K1095" s="48"/>
      <c r="L1095" s="48"/>
      <c r="M1095" s="48"/>
      <c r="N1095" s="48"/>
      <c r="O1095" s="48"/>
      <c r="P1095" s="48"/>
      <c r="Q1095" s="48"/>
      <c r="R1095" s="48"/>
      <c r="S1095" s="48"/>
      <c r="T1095" s="48"/>
      <c r="U1095" s="48"/>
      <c r="V1095" s="48"/>
      <c r="W1095" s="48"/>
      <c r="X1095" s="48"/>
      <c r="Y1095" s="48"/>
      <c r="Z1095" s="48"/>
    </row>
    <row r="1096" spans="1:26" ht="15.75" customHeight="1">
      <c r="A1096" s="48"/>
      <c r="B1096" s="48"/>
      <c r="C1096" s="48"/>
      <c r="D1096" s="48"/>
      <c r="E1096" s="48"/>
      <c r="F1096" s="48"/>
      <c r="G1096" s="1942"/>
      <c r="H1096" s="1942"/>
      <c r="I1096" s="1734"/>
      <c r="J1096" s="1969"/>
      <c r="K1096" s="48"/>
      <c r="L1096" s="48"/>
      <c r="M1096" s="48"/>
      <c r="N1096" s="48"/>
      <c r="O1096" s="48"/>
      <c r="P1096" s="48"/>
      <c r="Q1096" s="48"/>
      <c r="R1096" s="48"/>
      <c r="S1096" s="48"/>
      <c r="T1096" s="48"/>
      <c r="U1096" s="48"/>
      <c r="V1096" s="48"/>
      <c r="W1096" s="48"/>
      <c r="X1096" s="48"/>
      <c r="Y1096" s="48"/>
      <c r="Z1096" s="48"/>
    </row>
    <row r="1097" spans="1:26" ht="15.75" customHeight="1">
      <c r="A1097" s="48"/>
      <c r="B1097" s="48"/>
      <c r="C1097" s="48"/>
      <c r="D1097" s="48"/>
      <c r="E1097" s="48"/>
      <c r="F1097" s="48"/>
      <c r="G1097" s="1942"/>
      <c r="H1097" s="1942"/>
      <c r="I1097" s="1734"/>
      <c r="J1097" s="1969"/>
      <c r="K1097" s="48"/>
      <c r="L1097" s="48"/>
      <c r="M1097" s="48"/>
      <c r="N1097" s="48"/>
      <c r="O1097" s="48"/>
      <c r="P1097" s="48"/>
      <c r="Q1097" s="48"/>
      <c r="R1097" s="48"/>
      <c r="S1097" s="48"/>
      <c r="T1097" s="48"/>
      <c r="U1097" s="48"/>
      <c r="V1097" s="48"/>
      <c r="W1097" s="48"/>
      <c r="X1097" s="48"/>
      <c r="Y1097" s="48"/>
      <c r="Z1097" s="48"/>
    </row>
    <row r="1098" spans="1:26" ht="15.75" customHeight="1">
      <c r="A1098" s="48"/>
      <c r="B1098" s="48"/>
      <c r="C1098" s="48"/>
      <c r="D1098" s="48"/>
      <c r="E1098" s="48"/>
      <c r="F1098" s="48"/>
      <c r="G1098" s="1942"/>
      <c r="H1098" s="1942"/>
      <c r="I1098" s="1734"/>
      <c r="J1098" s="1969"/>
      <c r="K1098" s="48"/>
      <c r="L1098" s="48"/>
      <c r="M1098" s="48"/>
      <c r="N1098" s="48"/>
      <c r="O1098" s="48"/>
      <c r="P1098" s="48"/>
      <c r="Q1098" s="48"/>
      <c r="R1098" s="48"/>
      <c r="S1098" s="48"/>
      <c r="T1098" s="48"/>
      <c r="U1098" s="48"/>
      <c r="V1098" s="48"/>
      <c r="W1098" s="48"/>
      <c r="X1098" s="48"/>
      <c r="Y1098" s="48"/>
      <c r="Z1098" s="48"/>
    </row>
    <row r="1099" spans="1:26" ht="15.75" customHeight="1">
      <c r="A1099" s="48"/>
      <c r="B1099" s="48"/>
      <c r="C1099" s="48"/>
      <c r="D1099" s="48"/>
      <c r="E1099" s="48"/>
      <c r="F1099" s="48"/>
      <c r="G1099" s="1942"/>
      <c r="H1099" s="1942"/>
      <c r="I1099" s="1734"/>
      <c r="J1099" s="1969"/>
      <c r="K1099" s="48"/>
      <c r="L1099" s="48"/>
      <c r="M1099" s="48"/>
      <c r="N1099" s="48"/>
      <c r="O1099" s="48"/>
      <c r="P1099" s="48"/>
      <c r="Q1099" s="48"/>
      <c r="R1099" s="48"/>
      <c r="S1099" s="48"/>
      <c r="T1099" s="48"/>
      <c r="U1099" s="48"/>
      <c r="V1099" s="48"/>
      <c r="W1099" s="48"/>
      <c r="X1099" s="48"/>
      <c r="Y1099" s="48"/>
      <c r="Z1099" s="48"/>
    </row>
    <row r="1100" spans="1:26" ht="15.75" customHeight="1">
      <c r="A1100" s="48"/>
      <c r="B1100" s="48"/>
      <c r="C1100" s="48"/>
      <c r="D1100" s="48"/>
      <c r="E1100" s="48"/>
      <c r="F1100" s="48"/>
      <c r="G1100" s="1942"/>
      <c r="H1100" s="1942"/>
      <c r="I1100" s="1734"/>
      <c r="J1100" s="1969"/>
      <c r="K1100" s="48"/>
      <c r="L1100" s="48"/>
      <c r="M1100" s="48"/>
      <c r="N1100" s="48"/>
      <c r="O1100" s="48"/>
      <c r="P1100" s="48"/>
      <c r="Q1100" s="48"/>
      <c r="R1100" s="48"/>
      <c r="S1100" s="48"/>
      <c r="T1100" s="48"/>
      <c r="U1100" s="48"/>
      <c r="V1100" s="48"/>
      <c r="W1100" s="48"/>
      <c r="X1100" s="48"/>
      <c r="Y1100" s="48"/>
      <c r="Z1100" s="48"/>
    </row>
    <row r="1101" spans="1:26" ht="15.75" customHeight="1">
      <c r="A1101" s="48"/>
      <c r="B1101" s="48"/>
      <c r="C1101" s="48"/>
      <c r="D1101" s="48"/>
      <c r="E1101" s="48"/>
      <c r="F1101" s="48"/>
      <c r="G1101" s="1942"/>
      <c r="H1101" s="1942"/>
      <c r="I1101" s="1734"/>
      <c r="J1101" s="1969"/>
      <c r="K1101" s="48"/>
      <c r="L1101" s="48"/>
      <c r="M1101" s="48"/>
      <c r="N1101" s="48"/>
      <c r="O1101" s="48"/>
      <c r="P1101" s="48"/>
      <c r="Q1101" s="48"/>
      <c r="R1101" s="48"/>
      <c r="S1101" s="48"/>
      <c r="T1101" s="48"/>
      <c r="U1101" s="48"/>
      <c r="V1101" s="48"/>
      <c r="W1101" s="48"/>
      <c r="X1101" s="48"/>
      <c r="Y1101" s="48"/>
      <c r="Z1101" s="48"/>
    </row>
    <row r="1102" spans="1:26" ht="15.75" customHeight="1">
      <c r="A1102" s="48"/>
      <c r="B1102" s="48"/>
      <c r="C1102" s="48"/>
      <c r="D1102" s="48"/>
      <c r="E1102" s="48"/>
      <c r="F1102" s="48"/>
      <c r="G1102" s="1942"/>
      <c r="H1102" s="1942"/>
      <c r="I1102" s="1734"/>
      <c r="J1102" s="1969"/>
      <c r="K1102" s="48"/>
      <c r="L1102" s="48"/>
      <c r="M1102" s="48"/>
      <c r="N1102" s="48"/>
      <c r="O1102" s="48"/>
      <c r="P1102" s="48"/>
      <c r="Q1102" s="48"/>
      <c r="R1102" s="48"/>
      <c r="S1102" s="48"/>
      <c r="T1102" s="48"/>
      <c r="U1102" s="48"/>
      <c r="V1102" s="48"/>
      <c r="W1102" s="48"/>
      <c r="X1102" s="48"/>
      <c r="Y1102" s="48"/>
      <c r="Z1102" s="48"/>
    </row>
    <row r="1103" spans="1:26" ht="15.75" customHeight="1">
      <c r="A1103" s="48"/>
      <c r="B1103" s="48"/>
      <c r="C1103" s="48"/>
      <c r="D1103" s="48"/>
      <c r="E1103" s="48"/>
      <c r="F1103" s="48"/>
      <c r="G1103" s="1942"/>
      <c r="H1103" s="1942"/>
      <c r="I1103" s="1734"/>
      <c r="J1103" s="1969"/>
      <c r="K1103" s="48"/>
      <c r="L1103" s="48"/>
      <c r="M1103" s="48"/>
      <c r="N1103" s="48"/>
      <c r="O1103" s="48"/>
      <c r="P1103" s="48"/>
      <c r="Q1103" s="48"/>
      <c r="R1103" s="48"/>
      <c r="S1103" s="48"/>
      <c r="T1103" s="48"/>
      <c r="U1103" s="48"/>
      <c r="V1103" s="48"/>
      <c r="W1103" s="48"/>
      <c r="X1103" s="48"/>
      <c r="Y1103" s="48"/>
      <c r="Z1103" s="48"/>
    </row>
    <row r="1104" spans="1:26" ht="15.75" customHeight="1">
      <c r="A1104" s="48"/>
      <c r="B1104" s="48"/>
      <c r="C1104" s="48"/>
      <c r="D1104" s="48"/>
      <c r="E1104" s="48"/>
      <c r="F1104" s="48"/>
      <c r="G1104" s="1942"/>
      <c r="H1104" s="1942"/>
      <c r="I1104" s="1734"/>
      <c r="J1104" s="1969"/>
      <c r="K1104" s="48"/>
      <c r="L1104" s="48"/>
      <c r="M1104" s="48"/>
      <c r="N1104" s="48"/>
      <c r="O1104" s="48"/>
      <c r="P1104" s="48"/>
      <c r="Q1104" s="48"/>
      <c r="R1104" s="48"/>
      <c r="S1104" s="48"/>
      <c r="T1104" s="48"/>
      <c r="U1104" s="48"/>
      <c r="V1104" s="48"/>
      <c r="W1104" s="48"/>
      <c r="X1104" s="48"/>
      <c r="Y1104" s="48"/>
      <c r="Z1104" s="48"/>
    </row>
    <row r="1105" spans="1:26" ht="15.75" customHeight="1">
      <c r="A1105" s="48"/>
      <c r="B1105" s="48"/>
      <c r="C1105" s="48"/>
      <c r="D1105" s="48"/>
      <c r="E1105" s="48"/>
      <c r="F1105" s="48"/>
      <c r="G1105" s="1942"/>
      <c r="H1105" s="1942"/>
      <c r="I1105" s="1734"/>
      <c r="J1105" s="1969"/>
      <c r="K1105" s="48"/>
      <c r="L1105" s="48"/>
      <c r="M1105" s="48"/>
      <c r="N1105" s="48"/>
      <c r="O1105" s="48"/>
      <c r="P1105" s="48"/>
      <c r="Q1105" s="48"/>
      <c r="R1105" s="48"/>
      <c r="S1105" s="48"/>
      <c r="T1105" s="48"/>
      <c r="U1105" s="48"/>
      <c r="V1105" s="48"/>
      <c r="W1105" s="48"/>
      <c r="X1105" s="48"/>
      <c r="Y1105" s="48"/>
      <c r="Z1105" s="48"/>
    </row>
    <row r="1106" spans="1:26" ht="15.75" customHeight="1">
      <c r="A1106" s="48"/>
      <c r="B1106" s="48"/>
      <c r="C1106" s="48"/>
      <c r="D1106" s="48"/>
      <c r="E1106" s="48"/>
      <c r="F1106" s="48"/>
      <c r="G1106" s="1942"/>
      <c r="H1106" s="1942"/>
      <c r="I1106" s="1734"/>
      <c r="J1106" s="1969"/>
      <c r="K1106" s="48"/>
      <c r="L1106" s="48"/>
      <c r="M1106" s="48"/>
      <c r="N1106" s="48"/>
      <c r="O1106" s="48"/>
      <c r="P1106" s="48"/>
      <c r="Q1106" s="48"/>
      <c r="R1106" s="48"/>
      <c r="S1106" s="48"/>
      <c r="T1106" s="48"/>
      <c r="U1106" s="48"/>
      <c r="V1106" s="48"/>
      <c r="W1106" s="48"/>
      <c r="X1106" s="48"/>
      <c r="Y1106" s="48"/>
      <c r="Z1106" s="48"/>
    </row>
    <row r="1107" spans="1:26" ht="15.75" customHeight="1">
      <c r="A1107" s="48"/>
      <c r="B1107" s="48"/>
      <c r="C1107" s="48"/>
      <c r="D1107" s="48"/>
      <c r="E1107" s="48"/>
      <c r="F1107" s="48"/>
      <c r="G1107" s="1942"/>
      <c r="H1107" s="1942"/>
      <c r="I1107" s="1734"/>
      <c r="J1107" s="1969"/>
      <c r="K1107" s="48"/>
      <c r="L1107" s="48"/>
      <c r="M1107" s="48"/>
      <c r="N1107" s="48"/>
      <c r="O1107" s="48"/>
      <c r="P1107" s="48"/>
      <c r="Q1107" s="48"/>
      <c r="R1107" s="48"/>
      <c r="S1107" s="48"/>
      <c r="T1107" s="48"/>
      <c r="U1107" s="48"/>
      <c r="V1107" s="48"/>
      <c r="W1107" s="48"/>
      <c r="X1107" s="48"/>
      <c r="Y1107" s="48"/>
      <c r="Z1107" s="48"/>
    </row>
    <row r="1108" spans="1:26" ht="15.75" customHeight="1">
      <c r="A1108" s="48"/>
      <c r="B1108" s="48"/>
      <c r="C1108" s="48"/>
      <c r="D1108" s="48"/>
      <c r="E1108" s="48"/>
      <c r="F1108" s="48"/>
      <c r="G1108" s="1942"/>
      <c r="H1108" s="1942"/>
      <c r="I1108" s="1734"/>
      <c r="J1108" s="1969"/>
      <c r="K1108" s="48"/>
      <c r="L1108" s="48"/>
      <c r="M1108" s="48"/>
      <c r="N1108" s="48"/>
      <c r="O1108" s="48"/>
      <c r="P1108" s="48"/>
      <c r="Q1108" s="48"/>
      <c r="R1108" s="48"/>
      <c r="S1108" s="48"/>
      <c r="T1108" s="48"/>
      <c r="U1108" s="48"/>
      <c r="V1108" s="48"/>
      <c r="W1108" s="48"/>
      <c r="X1108" s="48"/>
      <c r="Y1108" s="48"/>
      <c r="Z1108" s="48"/>
    </row>
    <row r="1109" spans="1:26" ht="15.75" customHeight="1">
      <c r="A1109" s="48"/>
      <c r="B1109" s="48"/>
      <c r="C1109" s="48"/>
      <c r="D1109" s="48"/>
      <c r="E1109" s="48"/>
      <c r="F1109" s="48"/>
      <c r="G1109" s="1942"/>
      <c r="H1109" s="1942"/>
      <c r="I1109" s="1734"/>
      <c r="J1109" s="1969"/>
      <c r="K1109" s="48"/>
      <c r="L1109" s="48"/>
      <c r="M1109" s="48"/>
      <c r="N1109" s="48"/>
      <c r="O1109" s="48"/>
      <c r="P1109" s="48"/>
      <c r="Q1109" s="48"/>
      <c r="R1109" s="48"/>
      <c r="S1109" s="48"/>
      <c r="T1109" s="48"/>
      <c r="U1109" s="48"/>
      <c r="V1109" s="48"/>
      <c r="W1109" s="48"/>
      <c r="X1109" s="48"/>
      <c r="Y1109" s="48"/>
      <c r="Z1109" s="48"/>
    </row>
    <row r="1110" spans="1:26" ht="15.75" customHeight="1">
      <c r="A1110" s="48"/>
      <c r="B1110" s="48"/>
      <c r="C1110" s="48"/>
      <c r="D1110" s="48"/>
      <c r="E1110" s="48"/>
      <c r="F1110" s="48"/>
      <c r="G1110" s="1942"/>
      <c r="H1110" s="1942"/>
      <c r="I1110" s="1734"/>
      <c r="J1110" s="1969"/>
      <c r="K1110" s="48"/>
      <c r="L1110" s="48"/>
      <c r="M1110" s="48"/>
      <c r="N1110" s="48"/>
      <c r="O1110" s="48"/>
      <c r="P1110" s="48"/>
      <c r="Q1110" s="48"/>
      <c r="R1110" s="48"/>
      <c r="S1110" s="48"/>
      <c r="T1110" s="48"/>
      <c r="U1110" s="48"/>
      <c r="V1110" s="48"/>
      <c r="W1110" s="48"/>
      <c r="X1110" s="48"/>
      <c r="Y1110" s="48"/>
      <c r="Z1110" s="48"/>
    </row>
    <row r="1111" spans="1:26" ht="15.75" customHeight="1">
      <c r="A1111" s="48"/>
      <c r="B1111" s="48"/>
      <c r="C1111" s="48"/>
      <c r="D1111" s="48"/>
      <c r="E1111" s="48"/>
      <c r="F1111" s="48"/>
      <c r="G1111" s="1942"/>
      <c r="H1111" s="1942"/>
      <c r="I1111" s="1734"/>
      <c r="J1111" s="1969"/>
      <c r="K1111" s="48"/>
      <c r="L1111" s="48"/>
      <c r="M1111" s="48"/>
      <c r="N1111" s="48"/>
      <c r="O1111" s="48"/>
      <c r="P1111" s="48"/>
      <c r="Q1111" s="48"/>
      <c r="R1111" s="48"/>
      <c r="S1111" s="48"/>
      <c r="T1111" s="48"/>
      <c r="U1111" s="48"/>
      <c r="V1111" s="48"/>
      <c r="W1111" s="48"/>
      <c r="X1111" s="48"/>
      <c r="Y1111" s="48"/>
      <c r="Z1111" s="48"/>
    </row>
    <row r="1112" spans="1:26" ht="15.75" customHeight="1">
      <c r="A1112" s="48"/>
      <c r="B1112" s="48"/>
      <c r="C1112" s="48"/>
      <c r="D1112" s="48"/>
      <c r="E1112" s="48"/>
      <c r="F1112" s="48"/>
      <c r="G1112" s="1942"/>
      <c r="H1112" s="1942"/>
      <c r="I1112" s="1734"/>
      <c r="J1112" s="1969"/>
      <c r="K1112" s="48"/>
      <c r="L1112" s="48"/>
      <c r="M1112" s="48"/>
      <c r="N1112" s="48"/>
      <c r="O1112" s="48"/>
      <c r="P1112" s="48"/>
      <c r="Q1112" s="48"/>
      <c r="R1112" s="48"/>
      <c r="S1112" s="48"/>
      <c r="T1112" s="48"/>
      <c r="U1112" s="48"/>
      <c r="V1112" s="48"/>
      <c r="W1112" s="48"/>
      <c r="X1112" s="48"/>
      <c r="Y1112" s="48"/>
      <c r="Z1112" s="48"/>
    </row>
    <row r="1113" spans="1:26" ht="15.75" customHeight="1">
      <c r="A1113" s="48"/>
      <c r="B1113" s="48"/>
      <c r="C1113" s="48"/>
      <c r="D1113" s="48"/>
      <c r="E1113" s="48"/>
      <c r="F1113" s="48"/>
      <c r="G1113" s="1942"/>
      <c r="H1113" s="1942"/>
      <c r="I1113" s="1734"/>
      <c r="J1113" s="1969"/>
      <c r="K1113" s="48"/>
      <c r="L1113" s="48"/>
      <c r="M1113" s="48"/>
      <c r="N1113" s="48"/>
      <c r="O1113" s="48"/>
      <c r="P1113" s="48"/>
      <c r="Q1113" s="48"/>
      <c r="R1113" s="48"/>
      <c r="S1113" s="48"/>
      <c r="T1113" s="48"/>
      <c r="U1113" s="48"/>
      <c r="V1113" s="48"/>
      <c r="W1113" s="48"/>
      <c r="X1113" s="48"/>
      <c r="Y1113" s="48"/>
      <c r="Z1113" s="48"/>
    </row>
    <row r="1114" spans="1:26" ht="15.75" customHeight="1">
      <c r="A1114" s="48"/>
      <c r="B1114" s="48"/>
      <c r="C1114" s="48"/>
      <c r="D1114" s="48"/>
      <c r="E1114" s="48"/>
      <c r="F1114" s="48"/>
      <c r="G1114" s="1942"/>
      <c r="H1114" s="1942"/>
      <c r="I1114" s="1734"/>
      <c r="J1114" s="1969"/>
      <c r="K1114" s="48"/>
      <c r="L1114" s="48"/>
      <c r="M1114" s="48"/>
      <c r="N1114" s="48"/>
      <c r="O1114" s="48"/>
      <c r="P1114" s="48"/>
      <c r="Q1114" s="48"/>
      <c r="R1114" s="48"/>
      <c r="S1114" s="48"/>
      <c r="T1114" s="48"/>
      <c r="U1114" s="48"/>
      <c r="V1114" s="48"/>
      <c r="W1114" s="48"/>
      <c r="X1114" s="48"/>
      <c r="Y1114" s="48"/>
      <c r="Z1114" s="48"/>
    </row>
    <row r="1115" spans="1:26" ht="15.75" customHeight="1">
      <c r="A1115" s="48"/>
      <c r="B1115" s="48"/>
      <c r="C1115" s="48"/>
      <c r="D1115" s="48"/>
      <c r="E1115" s="48"/>
      <c r="F1115" s="48"/>
      <c r="G1115" s="1942"/>
      <c r="H1115" s="1942"/>
      <c r="I1115" s="1734"/>
      <c r="J1115" s="1969"/>
      <c r="K1115" s="48"/>
      <c r="L1115" s="48"/>
      <c r="M1115" s="48"/>
      <c r="N1115" s="48"/>
      <c r="O1115" s="48"/>
      <c r="P1115" s="48"/>
      <c r="Q1115" s="48"/>
      <c r="R1115" s="48"/>
      <c r="S1115" s="48"/>
      <c r="T1115" s="48"/>
      <c r="U1115" s="48"/>
      <c r="V1115" s="48"/>
      <c r="W1115" s="48"/>
      <c r="X1115" s="48"/>
      <c r="Y1115" s="48"/>
      <c r="Z1115" s="48"/>
    </row>
    <row r="1116" spans="1:26" ht="15.75" customHeight="1">
      <c r="A1116" s="48"/>
      <c r="B1116" s="48"/>
      <c r="C1116" s="48"/>
      <c r="D1116" s="48"/>
      <c r="E1116" s="48"/>
      <c r="F1116" s="48"/>
      <c r="G1116" s="1942"/>
      <c r="H1116" s="1942"/>
      <c r="I1116" s="1734"/>
      <c r="J1116" s="1969"/>
      <c r="K1116" s="48"/>
      <c r="L1116" s="48"/>
      <c r="M1116" s="48"/>
      <c r="N1116" s="48"/>
      <c r="O1116" s="48"/>
      <c r="P1116" s="48"/>
      <c r="Q1116" s="48"/>
      <c r="R1116" s="48"/>
      <c r="S1116" s="48"/>
      <c r="T1116" s="48"/>
      <c r="U1116" s="48"/>
      <c r="V1116" s="48"/>
      <c r="W1116" s="48"/>
      <c r="X1116" s="48"/>
      <c r="Y1116" s="48"/>
      <c r="Z1116" s="48"/>
    </row>
    <row r="1117" spans="1:26" ht="15.75" customHeight="1">
      <c r="A1117" s="48"/>
      <c r="B1117" s="48"/>
      <c r="C1117" s="48"/>
      <c r="D1117" s="48"/>
      <c r="E1117" s="48"/>
      <c r="F1117" s="48"/>
      <c r="G1117" s="1942"/>
      <c r="H1117" s="1942"/>
      <c r="I1117" s="1734"/>
      <c r="J1117" s="1969"/>
      <c r="K1117" s="48"/>
      <c r="L1117" s="48"/>
      <c r="M1117" s="48"/>
      <c r="N1117" s="48"/>
      <c r="O1117" s="48"/>
      <c r="P1117" s="48"/>
      <c r="Q1117" s="48"/>
      <c r="R1117" s="48"/>
      <c r="S1117" s="48"/>
      <c r="T1117" s="48"/>
      <c r="U1117" s="48"/>
      <c r="V1117" s="48"/>
      <c r="W1117" s="48"/>
      <c r="X1117" s="48"/>
      <c r="Y1117" s="48"/>
      <c r="Z1117" s="48"/>
    </row>
    <row r="1118" spans="1:26" ht="15.75" customHeight="1">
      <c r="A1118" s="48"/>
      <c r="B1118" s="48"/>
      <c r="C1118" s="48"/>
      <c r="D1118" s="48"/>
      <c r="E1118" s="48"/>
      <c r="F1118" s="48"/>
      <c r="G1118" s="1942"/>
      <c r="H1118" s="1942"/>
      <c r="I1118" s="1734"/>
      <c r="J1118" s="1969"/>
      <c r="K1118" s="48"/>
      <c r="L1118" s="48"/>
      <c r="M1118" s="48"/>
      <c r="N1118" s="48"/>
      <c r="O1118" s="48"/>
      <c r="P1118" s="48"/>
      <c r="Q1118" s="48"/>
      <c r="R1118" s="48"/>
      <c r="S1118" s="48"/>
      <c r="T1118" s="48"/>
      <c r="U1118" s="48"/>
      <c r="V1118" s="48"/>
      <c r="W1118" s="48"/>
      <c r="X1118" s="48"/>
      <c r="Y1118" s="48"/>
      <c r="Z1118" s="48"/>
    </row>
    <row r="1119" spans="1:26" ht="15.75" customHeight="1">
      <c r="A1119" s="48"/>
      <c r="B1119" s="48"/>
      <c r="C1119" s="48"/>
      <c r="D1119" s="48"/>
      <c r="E1119" s="48"/>
      <c r="F1119" s="48"/>
      <c r="G1119" s="1942"/>
      <c r="H1119" s="1942"/>
      <c r="I1119" s="1734"/>
      <c r="J1119" s="1969"/>
      <c r="K1119" s="48"/>
      <c r="L1119" s="48"/>
      <c r="M1119" s="48"/>
      <c r="N1119" s="48"/>
      <c r="O1119" s="48"/>
      <c r="P1119" s="48"/>
      <c r="Q1119" s="48"/>
      <c r="R1119" s="48"/>
      <c r="S1119" s="48"/>
      <c r="T1119" s="48"/>
      <c r="U1119" s="48"/>
      <c r="V1119" s="48"/>
      <c r="W1119" s="48"/>
      <c r="X1119" s="48"/>
      <c r="Y1119" s="48"/>
      <c r="Z1119" s="48"/>
    </row>
    <row r="1120" spans="1:26" ht="15.75" customHeight="1">
      <c r="A1120" s="48"/>
      <c r="B1120" s="48"/>
      <c r="C1120" s="48"/>
      <c r="D1120" s="48"/>
      <c r="E1120" s="48"/>
      <c r="F1120" s="48"/>
      <c r="G1120" s="1942"/>
      <c r="H1120" s="1942"/>
      <c r="I1120" s="1734"/>
      <c r="J1120" s="1969"/>
      <c r="K1120" s="48"/>
      <c r="L1120" s="48"/>
      <c r="M1120" s="48"/>
      <c r="N1120" s="48"/>
      <c r="O1120" s="48"/>
      <c r="P1120" s="48"/>
      <c r="Q1120" s="48"/>
      <c r="R1120" s="48"/>
      <c r="S1120" s="48"/>
      <c r="T1120" s="48"/>
      <c r="U1120" s="48"/>
      <c r="V1120" s="48"/>
      <c r="W1120" s="48"/>
      <c r="X1120" s="48"/>
      <c r="Y1120" s="48"/>
      <c r="Z1120" s="48"/>
    </row>
    <row r="1121" spans="1:26" ht="15.75" customHeight="1">
      <c r="A1121" s="48"/>
      <c r="B1121" s="48"/>
      <c r="C1121" s="48"/>
      <c r="D1121" s="48"/>
      <c r="E1121" s="48"/>
      <c r="F1121" s="48"/>
      <c r="G1121" s="1942"/>
      <c r="H1121" s="1942"/>
      <c r="I1121" s="1734"/>
      <c r="J1121" s="1969"/>
      <c r="K1121" s="48"/>
      <c r="L1121" s="48"/>
      <c r="M1121" s="48"/>
      <c r="N1121" s="48"/>
      <c r="O1121" s="48"/>
      <c r="P1121" s="48"/>
      <c r="Q1121" s="48"/>
      <c r="R1121" s="48"/>
      <c r="S1121" s="48"/>
      <c r="T1121" s="48"/>
      <c r="U1121" s="48"/>
      <c r="V1121" s="48"/>
      <c r="W1121" s="48"/>
      <c r="X1121" s="48"/>
      <c r="Y1121" s="48"/>
      <c r="Z1121" s="48"/>
    </row>
    <row r="1122" spans="1:26" ht="15.75" customHeight="1">
      <c r="A1122" s="48"/>
      <c r="B1122" s="48"/>
      <c r="C1122" s="48"/>
      <c r="D1122" s="48"/>
      <c r="E1122" s="48"/>
      <c r="F1122" s="48"/>
      <c r="G1122" s="1942"/>
      <c r="H1122" s="1942"/>
      <c r="I1122" s="1734"/>
      <c r="J1122" s="1969"/>
      <c r="K1122" s="48"/>
      <c r="L1122" s="48"/>
      <c r="M1122" s="48"/>
      <c r="N1122" s="48"/>
      <c r="O1122" s="48"/>
      <c r="P1122" s="48"/>
      <c r="Q1122" s="48"/>
      <c r="R1122" s="48"/>
      <c r="S1122" s="48"/>
      <c r="T1122" s="48"/>
      <c r="U1122" s="48"/>
      <c r="V1122" s="48"/>
      <c r="W1122" s="48"/>
      <c r="X1122" s="48"/>
      <c r="Y1122" s="48"/>
      <c r="Z1122" s="48"/>
    </row>
    <row r="1123" spans="1:26" ht="15.75" customHeight="1">
      <c r="A1123" s="48"/>
      <c r="B1123" s="48"/>
      <c r="C1123" s="48"/>
      <c r="D1123" s="48"/>
      <c r="E1123" s="48"/>
      <c r="F1123" s="48"/>
      <c r="G1123" s="1942"/>
      <c r="H1123" s="1942"/>
      <c r="I1123" s="1734"/>
      <c r="J1123" s="1969"/>
      <c r="K1123" s="48"/>
      <c r="L1123" s="48"/>
      <c r="M1123" s="48"/>
      <c r="N1123" s="48"/>
      <c r="O1123" s="48"/>
      <c r="P1123" s="48"/>
      <c r="Q1123" s="48"/>
      <c r="R1123" s="48"/>
      <c r="S1123" s="48"/>
      <c r="T1123" s="48"/>
      <c r="U1123" s="48"/>
      <c r="V1123" s="48"/>
      <c r="W1123" s="48"/>
      <c r="X1123" s="48"/>
      <c r="Y1123" s="48"/>
      <c r="Z1123" s="48"/>
    </row>
    <row r="1124" spans="1:26" ht="15.75" customHeight="1">
      <c r="A1124" s="48"/>
      <c r="B1124" s="48"/>
      <c r="C1124" s="48"/>
      <c r="D1124" s="48"/>
      <c r="E1124" s="48"/>
      <c r="F1124" s="48"/>
      <c r="G1124" s="1942"/>
      <c r="H1124" s="1942"/>
      <c r="I1124" s="1734"/>
      <c r="J1124" s="1969"/>
      <c r="K1124" s="48"/>
      <c r="L1124" s="48"/>
      <c r="M1124" s="48"/>
      <c r="N1124" s="48"/>
      <c r="O1124" s="48"/>
      <c r="P1124" s="48"/>
      <c r="Q1124" s="48"/>
      <c r="R1124" s="48"/>
      <c r="S1124" s="48"/>
      <c r="T1124" s="48"/>
      <c r="U1124" s="48"/>
      <c r="V1124" s="48"/>
      <c r="W1124" s="48"/>
      <c r="X1124" s="48"/>
      <c r="Y1124" s="48"/>
      <c r="Z1124" s="48"/>
    </row>
    <row r="1125" spans="1:26" ht="15.75" customHeight="1">
      <c r="A1125" s="48"/>
      <c r="B1125" s="48"/>
      <c r="C1125" s="48"/>
      <c r="D1125" s="48"/>
      <c r="E1125" s="48"/>
      <c r="F1125" s="48"/>
      <c r="G1125" s="1942"/>
      <c r="H1125" s="1942"/>
      <c r="I1125" s="1734"/>
      <c r="J1125" s="1969"/>
      <c r="K1125" s="48"/>
      <c r="L1125" s="48"/>
      <c r="M1125" s="48"/>
      <c r="N1125" s="48"/>
      <c r="O1125" s="48"/>
      <c r="P1125" s="48"/>
      <c r="Q1125" s="48"/>
      <c r="R1125" s="48"/>
      <c r="S1125" s="48"/>
      <c r="T1125" s="48"/>
      <c r="U1125" s="48"/>
      <c r="V1125" s="48"/>
      <c r="W1125" s="48"/>
      <c r="X1125" s="48"/>
      <c r="Y1125" s="48"/>
      <c r="Z1125" s="48"/>
    </row>
    <row r="1126" spans="1:26" ht="15.75" customHeight="1">
      <c r="A1126" s="48"/>
      <c r="B1126" s="48"/>
      <c r="C1126" s="48"/>
      <c r="D1126" s="48"/>
      <c r="E1126" s="48"/>
      <c r="F1126" s="48"/>
      <c r="G1126" s="1942"/>
      <c r="H1126" s="1942"/>
      <c r="I1126" s="1734"/>
      <c r="J1126" s="1969"/>
      <c r="K1126" s="48"/>
      <c r="L1126" s="48"/>
      <c r="M1126" s="48"/>
      <c r="N1126" s="48"/>
      <c r="O1126" s="48"/>
      <c r="P1126" s="48"/>
      <c r="Q1126" s="48"/>
      <c r="R1126" s="48"/>
      <c r="S1126" s="48"/>
      <c r="T1126" s="48"/>
      <c r="U1126" s="48"/>
      <c r="V1126" s="48"/>
      <c r="W1126" s="48"/>
      <c r="X1126" s="48"/>
      <c r="Y1126" s="48"/>
      <c r="Z1126" s="48"/>
    </row>
    <row r="1127" spans="1:26" ht="15.75" customHeight="1">
      <c r="A1127" s="48"/>
      <c r="B1127" s="48"/>
      <c r="C1127" s="48"/>
      <c r="D1127" s="48"/>
      <c r="E1127" s="48"/>
      <c r="F1127" s="48"/>
      <c r="G1127" s="1942"/>
      <c r="H1127" s="1942"/>
      <c r="I1127" s="1734"/>
      <c r="J1127" s="1969"/>
      <c r="K1127" s="48"/>
      <c r="L1127" s="48"/>
      <c r="M1127" s="48"/>
      <c r="N1127" s="48"/>
      <c r="O1127" s="48"/>
      <c r="P1127" s="48"/>
      <c r="Q1127" s="48"/>
      <c r="R1127" s="48"/>
      <c r="S1127" s="48"/>
      <c r="T1127" s="48"/>
      <c r="U1127" s="48"/>
      <c r="V1127" s="48"/>
      <c r="W1127" s="48"/>
      <c r="X1127" s="48"/>
      <c r="Y1127" s="48"/>
      <c r="Z1127" s="48"/>
    </row>
    <row r="1128" spans="1:26" ht="15.75" customHeight="1">
      <c r="A1128" s="48"/>
      <c r="B1128" s="48"/>
      <c r="C1128" s="48"/>
      <c r="D1128" s="48"/>
      <c r="E1128" s="48"/>
      <c r="F1128" s="48"/>
      <c r="G1128" s="1942"/>
      <c r="H1128" s="1942"/>
      <c r="I1128" s="1734"/>
      <c r="J1128" s="1969"/>
      <c r="K1128" s="48"/>
      <c r="L1128" s="48"/>
      <c r="M1128" s="48"/>
      <c r="N1128" s="48"/>
      <c r="O1128" s="48"/>
      <c r="P1128" s="48"/>
      <c r="Q1128" s="48"/>
      <c r="R1128" s="48"/>
      <c r="S1128" s="48"/>
      <c r="T1128" s="48"/>
      <c r="U1128" s="48"/>
      <c r="V1128" s="48"/>
      <c r="W1128" s="48"/>
      <c r="X1128" s="48"/>
      <c r="Y1128" s="48"/>
      <c r="Z1128" s="48"/>
    </row>
    <row r="1129" spans="1:26" ht="15.75" customHeight="1">
      <c r="A1129" s="48"/>
      <c r="B1129" s="48"/>
      <c r="C1129" s="48"/>
      <c r="D1129" s="48"/>
      <c r="E1129" s="48"/>
      <c r="F1129" s="48"/>
      <c r="G1129" s="1942"/>
      <c r="H1129" s="1942"/>
      <c r="I1129" s="1734"/>
      <c r="J1129" s="1969"/>
      <c r="K1129" s="48"/>
      <c r="L1129" s="48"/>
      <c r="M1129" s="48"/>
      <c r="N1129" s="48"/>
      <c r="O1129" s="48"/>
      <c r="P1129" s="48"/>
      <c r="Q1129" s="48"/>
      <c r="R1129" s="48"/>
      <c r="S1129" s="48"/>
      <c r="T1129" s="48"/>
      <c r="U1129" s="48"/>
      <c r="V1129" s="48"/>
      <c r="W1129" s="48"/>
      <c r="X1129" s="48"/>
      <c r="Y1129" s="48"/>
      <c r="Z1129" s="48"/>
    </row>
    <row r="1130" spans="1:26" ht="15.75" customHeight="1">
      <c r="A1130" s="48"/>
      <c r="B1130" s="48"/>
      <c r="C1130" s="48"/>
      <c r="D1130" s="48"/>
      <c r="E1130" s="48"/>
      <c r="F1130" s="48"/>
      <c r="G1130" s="1942"/>
      <c r="H1130" s="1942"/>
      <c r="I1130" s="1734"/>
      <c r="J1130" s="1969"/>
      <c r="K1130" s="48"/>
      <c r="L1130" s="48"/>
      <c r="M1130" s="48"/>
      <c r="N1130" s="48"/>
      <c r="O1130" s="48"/>
      <c r="P1130" s="48"/>
      <c r="Q1130" s="48"/>
      <c r="R1130" s="48"/>
      <c r="S1130" s="48"/>
      <c r="T1130" s="48"/>
      <c r="U1130" s="48"/>
      <c r="V1130" s="48"/>
      <c r="W1130" s="48"/>
      <c r="X1130" s="48"/>
      <c r="Y1130" s="48"/>
      <c r="Z1130" s="48"/>
    </row>
    <row r="1131" spans="1:26" ht="15.75" customHeight="1">
      <c r="A1131" s="48"/>
      <c r="B1131" s="48"/>
      <c r="C1131" s="48"/>
      <c r="D1131" s="48"/>
      <c r="E1131" s="48"/>
      <c r="F1131" s="48"/>
      <c r="G1131" s="1942"/>
      <c r="H1131" s="1942"/>
      <c r="I1131" s="1734"/>
      <c r="J1131" s="1969"/>
      <c r="K1131" s="48"/>
      <c r="L1131" s="48"/>
      <c r="M1131" s="48"/>
      <c r="N1131" s="48"/>
      <c r="O1131" s="48"/>
      <c r="P1131" s="48"/>
      <c r="Q1131" s="48"/>
      <c r="R1131" s="48"/>
      <c r="S1131" s="48"/>
      <c r="T1131" s="48"/>
      <c r="U1131" s="48"/>
      <c r="V1131" s="48"/>
      <c r="W1131" s="48"/>
      <c r="X1131" s="48"/>
      <c r="Y1131" s="48"/>
      <c r="Z1131" s="48"/>
    </row>
    <row r="1132" spans="1:26" ht="15.75" customHeight="1">
      <c r="A1132" s="48"/>
      <c r="B1132" s="48"/>
      <c r="C1132" s="48"/>
      <c r="D1132" s="48"/>
      <c r="E1132" s="48"/>
      <c r="F1132" s="48"/>
      <c r="G1132" s="1942"/>
      <c r="H1132" s="1942"/>
      <c r="I1132" s="1734"/>
      <c r="J1132" s="1969"/>
      <c r="K1132" s="48"/>
      <c r="L1132" s="48"/>
      <c r="M1132" s="48"/>
      <c r="N1132" s="48"/>
      <c r="O1132" s="48"/>
      <c r="P1132" s="48"/>
      <c r="Q1132" s="48"/>
      <c r="R1132" s="48"/>
      <c r="S1132" s="48"/>
      <c r="T1132" s="48"/>
      <c r="U1132" s="48"/>
      <c r="V1132" s="48"/>
      <c r="W1132" s="48"/>
      <c r="X1132" s="48"/>
      <c r="Y1132" s="48"/>
      <c r="Z1132" s="48"/>
    </row>
    <row r="1133" spans="1:26" ht="15.75" customHeight="1">
      <c r="A1133" s="48"/>
      <c r="B1133" s="48"/>
      <c r="C1133" s="48"/>
      <c r="D1133" s="48"/>
      <c r="E1133" s="48"/>
      <c r="F1133" s="48"/>
      <c r="G1133" s="1942"/>
      <c r="H1133" s="1942"/>
      <c r="I1133" s="1734"/>
      <c r="J1133" s="1969"/>
      <c r="K1133" s="48"/>
      <c r="L1133" s="48"/>
      <c r="M1133" s="48"/>
      <c r="N1133" s="48"/>
      <c r="O1133" s="48"/>
      <c r="P1133" s="48"/>
      <c r="Q1133" s="48"/>
      <c r="R1133" s="48"/>
      <c r="S1133" s="48"/>
      <c r="T1133" s="48"/>
      <c r="U1133" s="48"/>
      <c r="V1133" s="48"/>
      <c r="W1133" s="48"/>
      <c r="X1133" s="48"/>
      <c r="Y1133" s="48"/>
      <c r="Z1133" s="48"/>
    </row>
    <row r="1134" spans="1:26" ht="15.75" customHeight="1">
      <c r="A1134" s="48"/>
      <c r="B1134" s="48"/>
      <c r="C1134" s="48"/>
      <c r="D1134" s="48"/>
      <c r="E1134" s="48"/>
      <c r="F1134" s="48"/>
      <c r="G1134" s="1942"/>
      <c r="H1134" s="1942"/>
      <c r="I1134" s="1734"/>
      <c r="J1134" s="1969"/>
      <c r="K1134" s="48"/>
      <c r="L1134" s="48"/>
      <c r="M1134" s="48"/>
      <c r="N1134" s="48"/>
      <c r="O1134" s="48"/>
      <c r="P1134" s="48"/>
      <c r="Q1134" s="48"/>
      <c r="R1134" s="48"/>
      <c r="S1134" s="48"/>
      <c r="T1134" s="48"/>
      <c r="U1134" s="48"/>
      <c r="V1134" s="48"/>
      <c r="W1134" s="48"/>
      <c r="X1134" s="48"/>
      <c r="Y1134" s="48"/>
      <c r="Z1134" s="48"/>
    </row>
    <row r="1135" spans="1:26" ht="15.75" customHeight="1">
      <c r="A1135" s="48"/>
      <c r="B1135" s="48"/>
      <c r="C1135" s="48"/>
      <c r="D1135" s="48"/>
      <c r="E1135" s="48"/>
      <c r="F1135" s="48"/>
      <c r="G1135" s="1942"/>
      <c r="H1135" s="1942"/>
      <c r="I1135" s="1734"/>
      <c r="J1135" s="1969"/>
      <c r="K1135" s="48"/>
      <c r="L1135" s="48"/>
      <c r="M1135" s="48"/>
      <c r="N1135" s="48"/>
      <c r="O1135" s="48"/>
      <c r="P1135" s="48"/>
      <c r="Q1135" s="48"/>
      <c r="R1135" s="48"/>
      <c r="S1135" s="48"/>
      <c r="T1135" s="48"/>
      <c r="U1135" s="48"/>
      <c r="V1135" s="48"/>
      <c r="W1135" s="48"/>
      <c r="X1135" s="48"/>
      <c r="Y1135" s="48"/>
      <c r="Z1135" s="48"/>
    </row>
    <row r="1136" spans="1:26" ht="15.75" customHeight="1">
      <c r="A1136" s="48"/>
      <c r="B1136" s="48"/>
      <c r="C1136" s="48"/>
      <c r="D1136" s="48"/>
      <c r="E1136" s="48"/>
      <c r="F1136" s="48"/>
      <c r="G1136" s="1942"/>
      <c r="H1136" s="1942"/>
      <c r="I1136" s="1734"/>
      <c r="J1136" s="1969"/>
      <c r="K1136" s="48"/>
      <c r="L1136" s="48"/>
      <c r="M1136" s="48"/>
      <c r="N1136" s="48"/>
      <c r="O1136" s="48"/>
      <c r="P1136" s="48"/>
      <c r="Q1136" s="48"/>
      <c r="R1136" s="48"/>
      <c r="S1136" s="48"/>
      <c r="T1136" s="48"/>
      <c r="U1136" s="48"/>
      <c r="V1136" s="48"/>
      <c r="W1136" s="48"/>
      <c r="X1136" s="48"/>
      <c r="Y1136" s="48"/>
      <c r="Z1136" s="48"/>
    </row>
    <row r="1137" spans="1:26" ht="15.75" customHeight="1">
      <c r="A1137" s="48"/>
      <c r="B1137" s="48"/>
      <c r="C1137" s="48"/>
      <c r="D1137" s="48"/>
      <c r="E1137" s="48"/>
      <c r="F1137" s="48"/>
      <c r="G1137" s="1942"/>
      <c r="H1137" s="1942"/>
      <c r="I1137" s="1734"/>
      <c r="J1137" s="1969"/>
      <c r="K1137" s="48"/>
      <c r="L1137" s="48"/>
      <c r="M1137" s="48"/>
      <c r="N1137" s="48"/>
      <c r="O1137" s="48"/>
      <c r="P1137" s="48"/>
      <c r="Q1137" s="48"/>
      <c r="R1137" s="48"/>
      <c r="S1137" s="48"/>
      <c r="T1137" s="48"/>
      <c r="U1137" s="48"/>
      <c r="V1137" s="48"/>
      <c r="W1137" s="48"/>
      <c r="X1137" s="48"/>
      <c r="Y1137" s="48"/>
      <c r="Z1137" s="48"/>
    </row>
    <row r="1138" spans="1:26" ht="15.75" customHeight="1">
      <c r="A1138" s="48"/>
      <c r="B1138" s="48"/>
      <c r="C1138" s="48"/>
      <c r="D1138" s="48"/>
      <c r="E1138" s="48"/>
      <c r="F1138" s="48"/>
      <c r="G1138" s="1942"/>
      <c r="H1138" s="1942"/>
      <c r="I1138" s="1734"/>
      <c r="J1138" s="1969"/>
      <c r="K1138" s="48"/>
      <c r="L1138" s="48"/>
      <c r="M1138" s="48"/>
      <c r="N1138" s="48"/>
      <c r="O1138" s="48"/>
      <c r="P1138" s="48"/>
      <c r="Q1138" s="48"/>
      <c r="R1138" s="48"/>
      <c r="S1138" s="48"/>
      <c r="T1138" s="48"/>
      <c r="U1138" s="48"/>
      <c r="V1138" s="48"/>
      <c r="W1138" s="48"/>
      <c r="X1138" s="48"/>
      <c r="Y1138" s="48"/>
      <c r="Z1138" s="48"/>
    </row>
    <row r="1139" spans="1:26" ht="15.75" customHeight="1">
      <c r="A1139" s="48"/>
      <c r="B1139" s="48"/>
      <c r="C1139" s="48"/>
      <c r="D1139" s="48"/>
      <c r="E1139" s="48"/>
      <c r="F1139" s="48"/>
      <c r="G1139" s="1942"/>
      <c r="H1139" s="1942"/>
      <c r="I1139" s="1734"/>
      <c r="J1139" s="1969"/>
      <c r="K1139" s="48"/>
      <c r="L1139" s="48"/>
      <c r="M1139" s="48"/>
      <c r="N1139" s="48"/>
      <c r="O1139" s="48"/>
      <c r="P1139" s="48"/>
      <c r="Q1139" s="48"/>
      <c r="R1139" s="48"/>
      <c r="S1139" s="48"/>
      <c r="T1139" s="48"/>
      <c r="U1139" s="48"/>
      <c r="V1139" s="48"/>
      <c r="W1139" s="48"/>
      <c r="X1139" s="48"/>
      <c r="Y1139" s="48"/>
      <c r="Z1139" s="48"/>
    </row>
    <row r="1140" spans="1:26" ht="15.75" customHeight="1">
      <c r="A1140" s="48"/>
      <c r="B1140" s="48"/>
      <c r="C1140" s="48"/>
      <c r="D1140" s="48"/>
      <c r="E1140" s="48"/>
      <c r="F1140" s="48"/>
      <c r="G1140" s="1942"/>
      <c r="H1140" s="1942"/>
      <c r="I1140" s="1734"/>
      <c r="J1140" s="1969"/>
      <c r="K1140" s="48"/>
      <c r="L1140" s="48"/>
      <c r="M1140" s="48"/>
      <c r="N1140" s="48"/>
      <c r="O1140" s="48"/>
      <c r="P1140" s="48"/>
      <c r="Q1140" s="48"/>
      <c r="R1140" s="48"/>
      <c r="S1140" s="48"/>
      <c r="T1140" s="48"/>
      <c r="U1140" s="48"/>
      <c r="V1140" s="48"/>
      <c r="W1140" s="48"/>
      <c r="X1140" s="48"/>
      <c r="Y1140" s="48"/>
      <c r="Z1140" s="48"/>
    </row>
    <row r="1141" spans="1:26" ht="15.75" customHeight="1">
      <c r="A1141" s="48"/>
      <c r="B1141" s="48"/>
      <c r="C1141" s="48"/>
      <c r="D1141" s="48"/>
      <c r="E1141" s="48"/>
      <c r="F1141" s="48"/>
      <c r="G1141" s="1942"/>
      <c r="H1141" s="1942"/>
      <c r="I1141" s="1734"/>
      <c r="J1141" s="1969"/>
      <c r="K1141" s="48"/>
      <c r="L1141" s="48"/>
      <c r="M1141" s="48"/>
      <c r="N1141" s="48"/>
      <c r="O1141" s="48"/>
      <c r="P1141" s="48"/>
      <c r="Q1141" s="48"/>
      <c r="R1141" s="48"/>
      <c r="S1141" s="48"/>
      <c r="T1141" s="48"/>
      <c r="U1141" s="48"/>
      <c r="V1141" s="48"/>
      <c r="W1141" s="48"/>
      <c r="X1141" s="48"/>
      <c r="Y1141" s="48"/>
      <c r="Z1141" s="48"/>
    </row>
    <row r="1142" spans="1:26" ht="15.75" customHeight="1">
      <c r="A1142" s="48"/>
      <c r="B1142" s="48"/>
      <c r="C1142" s="48"/>
      <c r="D1142" s="48"/>
      <c r="E1142" s="48"/>
      <c r="F1142" s="48"/>
      <c r="G1142" s="1942"/>
      <c r="H1142" s="1942"/>
      <c r="I1142" s="1734"/>
      <c r="J1142" s="1969"/>
      <c r="K1142" s="48"/>
      <c r="L1142" s="48"/>
      <c r="M1142" s="48"/>
      <c r="N1142" s="48"/>
      <c r="O1142" s="48"/>
      <c r="P1142" s="48"/>
      <c r="Q1142" s="48"/>
      <c r="R1142" s="48"/>
      <c r="S1142" s="48"/>
      <c r="T1142" s="48"/>
      <c r="U1142" s="48"/>
      <c r="V1142" s="48"/>
      <c r="W1142" s="48"/>
      <c r="X1142" s="48"/>
      <c r="Y1142" s="48"/>
      <c r="Z1142" s="48"/>
    </row>
    <row r="1143" spans="1:26" ht="15.75" customHeight="1">
      <c r="A1143" s="48"/>
      <c r="B1143" s="48"/>
      <c r="C1143" s="48"/>
      <c r="D1143" s="48"/>
      <c r="E1143" s="48"/>
      <c r="F1143" s="48"/>
      <c r="G1143" s="1942"/>
      <c r="H1143" s="1942"/>
      <c r="I1143" s="1734"/>
      <c r="J1143" s="1969"/>
      <c r="K1143" s="48"/>
      <c r="L1143" s="48"/>
      <c r="M1143" s="48"/>
      <c r="N1143" s="48"/>
      <c r="O1143" s="48"/>
      <c r="P1143" s="48"/>
      <c r="Q1143" s="48"/>
      <c r="R1143" s="48"/>
      <c r="S1143" s="48"/>
      <c r="T1143" s="48"/>
      <c r="U1143" s="48"/>
      <c r="V1143" s="48"/>
      <c r="W1143" s="48"/>
      <c r="X1143" s="48"/>
      <c r="Y1143" s="48"/>
      <c r="Z1143" s="48"/>
    </row>
    <row r="1144" spans="1:26" ht="15.75" customHeight="1">
      <c r="A1144" s="48"/>
      <c r="B1144" s="48"/>
      <c r="C1144" s="48"/>
      <c r="D1144" s="48"/>
      <c r="E1144" s="48"/>
      <c r="F1144" s="48"/>
      <c r="G1144" s="1942"/>
      <c r="H1144" s="1942"/>
      <c r="I1144" s="1734"/>
      <c r="J1144" s="1969"/>
      <c r="K1144" s="48"/>
      <c r="L1144" s="48"/>
      <c r="M1144" s="48"/>
      <c r="N1144" s="48"/>
      <c r="O1144" s="48"/>
      <c r="P1144" s="48"/>
      <c r="Q1144" s="48"/>
      <c r="R1144" s="48"/>
      <c r="S1144" s="48"/>
      <c r="T1144" s="48"/>
      <c r="U1144" s="48"/>
      <c r="V1144" s="48"/>
      <c r="W1144" s="48"/>
      <c r="X1144" s="48"/>
      <c r="Y1144" s="48"/>
      <c r="Z1144" s="48"/>
    </row>
    <row r="1145" spans="1:26" ht="15.75" customHeight="1">
      <c r="A1145" s="48"/>
      <c r="B1145" s="48"/>
      <c r="C1145" s="48"/>
      <c r="D1145" s="48"/>
      <c r="E1145" s="48"/>
      <c r="F1145" s="48"/>
      <c r="G1145" s="1942"/>
      <c r="H1145" s="1942"/>
      <c r="I1145" s="1734"/>
      <c r="J1145" s="1969"/>
      <c r="K1145" s="48"/>
      <c r="L1145" s="48"/>
      <c r="M1145" s="48"/>
      <c r="N1145" s="48"/>
      <c r="O1145" s="48"/>
      <c r="P1145" s="48"/>
      <c r="Q1145" s="48"/>
      <c r="R1145" s="48"/>
      <c r="S1145" s="48"/>
      <c r="T1145" s="48"/>
      <c r="U1145" s="48"/>
      <c r="V1145" s="48"/>
      <c r="W1145" s="48"/>
      <c r="X1145" s="48"/>
      <c r="Y1145" s="48"/>
      <c r="Z1145" s="48"/>
    </row>
    <row r="1146" spans="1:26" ht="15.75" customHeight="1">
      <c r="A1146" s="48"/>
      <c r="B1146" s="48"/>
      <c r="C1146" s="48"/>
      <c r="D1146" s="48"/>
      <c r="E1146" s="48"/>
      <c r="F1146" s="48"/>
      <c r="G1146" s="1942"/>
      <c r="H1146" s="1942"/>
      <c r="I1146" s="1734"/>
      <c r="J1146" s="1969"/>
      <c r="K1146" s="48"/>
      <c r="L1146" s="48"/>
      <c r="M1146" s="48"/>
      <c r="N1146" s="48"/>
      <c r="O1146" s="48"/>
      <c r="P1146" s="48"/>
      <c r="Q1146" s="48"/>
      <c r="R1146" s="48"/>
      <c r="S1146" s="48"/>
      <c r="T1146" s="48"/>
      <c r="U1146" s="48"/>
      <c r="V1146" s="48"/>
      <c r="W1146" s="48"/>
      <c r="X1146" s="48"/>
      <c r="Y1146" s="48"/>
      <c r="Z1146" s="48"/>
    </row>
    <row r="1147" spans="1:26" ht="15.75" customHeight="1">
      <c r="A1147" s="48"/>
      <c r="B1147" s="48"/>
      <c r="C1147" s="48"/>
      <c r="D1147" s="48"/>
      <c r="E1147" s="48"/>
      <c r="F1147" s="48"/>
      <c r="G1147" s="1942"/>
      <c r="H1147" s="1942"/>
      <c r="I1147" s="1734"/>
      <c r="J1147" s="1969"/>
      <c r="K1147" s="48"/>
      <c r="L1147" s="48"/>
      <c r="M1147" s="48"/>
      <c r="N1147" s="48"/>
      <c r="O1147" s="48"/>
      <c r="P1147" s="48"/>
      <c r="Q1147" s="48"/>
      <c r="R1147" s="48"/>
      <c r="S1147" s="48"/>
      <c r="T1147" s="48"/>
      <c r="U1147" s="48"/>
      <c r="V1147" s="48"/>
      <c r="W1147" s="48"/>
      <c r="X1147" s="48"/>
      <c r="Y1147" s="48"/>
      <c r="Z1147" s="48"/>
    </row>
    <row r="1148" spans="1:26" ht="15.75" customHeight="1">
      <c r="A1148" s="48"/>
      <c r="B1148" s="48"/>
      <c r="C1148" s="48"/>
      <c r="D1148" s="48"/>
      <c r="E1148" s="48"/>
      <c r="F1148" s="48"/>
      <c r="G1148" s="1942"/>
      <c r="H1148" s="1942"/>
      <c r="I1148" s="1734"/>
      <c r="J1148" s="1969"/>
      <c r="K1148" s="48"/>
      <c r="L1148" s="48"/>
      <c r="M1148" s="48"/>
      <c r="N1148" s="48"/>
      <c r="O1148" s="48"/>
      <c r="P1148" s="48"/>
      <c r="Q1148" s="48"/>
      <c r="R1148" s="48"/>
      <c r="S1148" s="48"/>
      <c r="T1148" s="48"/>
      <c r="U1148" s="48"/>
      <c r="V1148" s="48"/>
      <c r="W1148" s="48"/>
      <c r="X1148" s="48"/>
      <c r="Y1148" s="48"/>
      <c r="Z1148" s="48"/>
    </row>
    <row r="1149" spans="1:26" ht="15.75" customHeight="1">
      <c r="A1149" s="48"/>
      <c r="B1149" s="48"/>
      <c r="C1149" s="48"/>
      <c r="D1149" s="48"/>
      <c r="E1149" s="48"/>
      <c r="F1149" s="48"/>
      <c r="G1149" s="1942"/>
      <c r="H1149" s="1942"/>
      <c r="I1149" s="1734"/>
      <c r="J1149" s="1969"/>
      <c r="K1149" s="48"/>
      <c r="L1149" s="48"/>
      <c r="M1149" s="48"/>
      <c r="N1149" s="48"/>
      <c r="O1149" s="48"/>
      <c r="P1149" s="48"/>
      <c r="Q1149" s="48"/>
      <c r="R1149" s="48"/>
      <c r="S1149" s="48"/>
      <c r="T1149" s="48"/>
      <c r="U1149" s="48"/>
      <c r="V1149" s="48"/>
      <c r="W1149" s="48"/>
      <c r="X1149" s="48"/>
      <c r="Y1149" s="48"/>
      <c r="Z1149" s="48"/>
    </row>
    <row r="1150" spans="1:26" ht="15.75" customHeight="1">
      <c r="A1150" s="48"/>
      <c r="B1150" s="48"/>
      <c r="C1150" s="48"/>
      <c r="D1150" s="48"/>
      <c r="E1150" s="48"/>
      <c r="F1150" s="48"/>
      <c r="G1150" s="1942"/>
      <c r="H1150" s="1942"/>
      <c r="I1150" s="1734"/>
      <c r="J1150" s="1969"/>
      <c r="K1150" s="48"/>
      <c r="L1150" s="48"/>
      <c r="M1150" s="48"/>
      <c r="N1150" s="48"/>
      <c r="O1150" s="48"/>
      <c r="P1150" s="48"/>
      <c r="Q1150" s="48"/>
      <c r="R1150" s="48"/>
      <c r="S1150" s="48"/>
      <c r="T1150" s="48"/>
      <c r="U1150" s="48"/>
      <c r="V1150" s="48"/>
      <c r="W1150" s="48"/>
      <c r="X1150" s="48"/>
      <c r="Y1150" s="48"/>
      <c r="Z1150" s="48"/>
    </row>
    <row r="1151" spans="1:26" ht="15.75" customHeight="1">
      <c r="A1151" s="48"/>
      <c r="B1151" s="48"/>
      <c r="C1151" s="48"/>
      <c r="D1151" s="48"/>
      <c r="E1151" s="48"/>
      <c r="F1151" s="48"/>
      <c r="G1151" s="1942"/>
      <c r="H1151" s="1942"/>
      <c r="I1151" s="1734"/>
      <c r="J1151" s="1969"/>
      <c r="K1151" s="48"/>
      <c r="L1151" s="48"/>
      <c r="M1151" s="48"/>
      <c r="N1151" s="48"/>
      <c r="O1151" s="48"/>
      <c r="P1151" s="48"/>
      <c r="Q1151" s="48"/>
      <c r="R1151" s="48"/>
      <c r="S1151" s="48"/>
      <c r="T1151" s="48"/>
      <c r="U1151" s="48"/>
      <c r="V1151" s="48"/>
      <c r="W1151" s="48"/>
      <c r="X1151" s="48"/>
      <c r="Y1151" s="48"/>
      <c r="Z1151" s="48"/>
    </row>
    <row r="1152" spans="1:26" ht="15.75" customHeight="1">
      <c r="A1152" s="48"/>
      <c r="B1152" s="48"/>
      <c r="C1152" s="48"/>
      <c r="D1152" s="48"/>
      <c r="E1152" s="48"/>
      <c r="F1152" s="48"/>
      <c r="G1152" s="1942"/>
      <c r="H1152" s="1942"/>
      <c r="I1152" s="1734"/>
      <c r="J1152" s="1969"/>
      <c r="K1152" s="48"/>
      <c r="L1152" s="48"/>
      <c r="M1152" s="48"/>
      <c r="N1152" s="48"/>
      <c r="O1152" s="48"/>
      <c r="P1152" s="48"/>
      <c r="Q1152" s="48"/>
      <c r="R1152" s="48"/>
      <c r="S1152" s="48"/>
      <c r="T1152" s="48"/>
      <c r="U1152" s="48"/>
      <c r="V1152" s="48"/>
      <c r="W1152" s="48"/>
      <c r="X1152" s="48"/>
      <c r="Y1152" s="48"/>
      <c r="Z1152" s="48"/>
    </row>
    <row r="1153" spans="1:26" ht="15.75" customHeight="1">
      <c r="A1153" s="48"/>
      <c r="B1153" s="48"/>
      <c r="C1153" s="48"/>
      <c r="D1153" s="48"/>
      <c r="E1153" s="48"/>
      <c r="F1153" s="48"/>
      <c r="G1153" s="1942"/>
      <c r="H1153" s="1942"/>
      <c r="I1153" s="1734"/>
      <c r="J1153" s="1969"/>
      <c r="K1153" s="48"/>
      <c r="L1153" s="48"/>
      <c r="M1153" s="48"/>
      <c r="N1153" s="48"/>
      <c r="O1153" s="48"/>
      <c r="P1153" s="48"/>
      <c r="Q1153" s="48"/>
      <c r="R1153" s="48"/>
      <c r="S1153" s="48"/>
      <c r="T1153" s="48"/>
      <c r="U1153" s="48"/>
      <c r="V1153" s="48"/>
      <c r="W1153" s="48"/>
      <c r="X1153" s="48"/>
      <c r="Y1153" s="48"/>
      <c r="Z1153" s="48"/>
    </row>
    <row r="1154" spans="1:26" ht="15.75" customHeight="1">
      <c r="A1154" s="48"/>
      <c r="B1154" s="48"/>
      <c r="C1154" s="48"/>
      <c r="D1154" s="48"/>
      <c r="E1154" s="48"/>
      <c r="F1154" s="48"/>
      <c r="G1154" s="1942"/>
      <c r="H1154" s="1942"/>
      <c r="I1154" s="1734"/>
      <c r="J1154" s="1969"/>
      <c r="K1154" s="48"/>
      <c r="L1154" s="48"/>
      <c r="M1154" s="48"/>
      <c r="N1154" s="48"/>
      <c r="O1154" s="48"/>
      <c r="P1154" s="48"/>
      <c r="Q1154" s="48"/>
      <c r="R1154" s="48"/>
      <c r="S1154" s="48"/>
      <c r="T1154" s="48"/>
      <c r="U1154" s="48"/>
      <c r="V1154" s="48"/>
      <c r="W1154" s="48"/>
      <c r="X1154" s="48"/>
      <c r="Y1154" s="48"/>
      <c r="Z1154" s="48"/>
    </row>
    <row r="1155" spans="1:26" ht="15.75" customHeight="1">
      <c r="A1155" s="48"/>
      <c r="B1155" s="48"/>
      <c r="C1155" s="48"/>
      <c r="D1155" s="48"/>
      <c r="E1155" s="48"/>
      <c r="F1155" s="48"/>
      <c r="G1155" s="1942"/>
      <c r="H1155" s="1942"/>
      <c r="I1155" s="1734"/>
      <c r="J1155" s="1969"/>
      <c r="K1155" s="48"/>
      <c r="L1155" s="48"/>
      <c r="M1155" s="48"/>
      <c r="N1155" s="48"/>
      <c r="O1155" s="48"/>
      <c r="P1155" s="48"/>
      <c r="Q1155" s="48"/>
      <c r="R1155" s="48"/>
      <c r="S1155" s="48"/>
      <c r="T1155" s="48"/>
      <c r="U1155" s="48"/>
      <c r="V1155" s="48"/>
      <c r="W1155" s="48"/>
      <c r="X1155" s="48"/>
      <c r="Y1155" s="48"/>
      <c r="Z1155" s="48"/>
    </row>
    <row r="1156" spans="1:26" ht="15.75" customHeight="1">
      <c r="A1156" s="48"/>
      <c r="B1156" s="48"/>
      <c r="C1156" s="48"/>
      <c r="D1156" s="48"/>
      <c r="E1156" s="48"/>
      <c r="F1156" s="48"/>
      <c r="G1156" s="1942"/>
      <c r="H1156" s="1942"/>
      <c r="I1156" s="1734"/>
      <c r="J1156" s="1969"/>
      <c r="K1156" s="48"/>
      <c r="L1156" s="48"/>
      <c r="M1156" s="48"/>
      <c r="N1156" s="48"/>
      <c r="O1156" s="48"/>
      <c r="P1156" s="48"/>
      <c r="Q1156" s="48"/>
      <c r="R1156" s="48"/>
      <c r="S1156" s="48"/>
      <c r="T1156" s="48"/>
      <c r="U1156" s="48"/>
      <c r="V1156" s="48"/>
      <c r="W1156" s="48"/>
      <c r="X1156" s="48"/>
      <c r="Y1156" s="48"/>
      <c r="Z1156" s="48"/>
    </row>
    <row r="1157" spans="1:26" ht="15.75" customHeight="1">
      <c r="A1157" s="48"/>
      <c r="B1157" s="48"/>
      <c r="C1157" s="48"/>
      <c r="D1157" s="48"/>
      <c r="E1157" s="48"/>
      <c r="F1157" s="48"/>
      <c r="G1157" s="1942"/>
      <c r="H1157" s="1942"/>
      <c r="I1157" s="1734"/>
      <c r="J1157" s="1969"/>
      <c r="K1157" s="48"/>
      <c r="L1157" s="48"/>
      <c r="M1157" s="48"/>
      <c r="N1157" s="48"/>
      <c r="O1157" s="48"/>
      <c r="P1157" s="48"/>
      <c r="Q1157" s="48"/>
      <c r="R1157" s="48"/>
      <c r="S1157" s="48"/>
      <c r="T1157" s="48"/>
      <c r="U1157" s="48"/>
      <c r="V1157" s="48"/>
      <c r="W1157" s="48"/>
      <c r="X1157" s="48"/>
      <c r="Y1157" s="48"/>
      <c r="Z1157" s="48"/>
    </row>
    <row r="1158" spans="1:26" ht="15.75" customHeight="1">
      <c r="A1158" s="48"/>
      <c r="B1158" s="48"/>
      <c r="C1158" s="48"/>
      <c r="D1158" s="48"/>
      <c r="E1158" s="48"/>
      <c r="F1158" s="48"/>
      <c r="G1158" s="1942"/>
      <c r="H1158" s="1942"/>
      <c r="I1158" s="1734"/>
      <c r="J1158" s="1969"/>
      <c r="K1158" s="48"/>
      <c r="L1158" s="48"/>
      <c r="M1158" s="48"/>
      <c r="N1158" s="48"/>
      <c r="O1158" s="48"/>
      <c r="P1158" s="48"/>
      <c r="Q1158" s="48"/>
      <c r="R1158" s="48"/>
      <c r="S1158" s="48"/>
      <c r="T1158" s="48"/>
      <c r="U1158" s="48"/>
      <c r="V1158" s="48"/>
      <c r="W1158" s="48"/>
      <c r="X1158" s="48"/>
      <c r="Y1158" s="48"/>
      <c r="Z1158" s="48"/>
    </row>
    <row r="1159" spans="1:26" ht="15.75" customHeight="1">
      <c r="A1159" s="48"/>
      <c r="B1159" s="48"/>
      <c r="C1159" s="48"/>
      <c r="D1159" s="48"/>
      <c r="E1159" s="48"/>
      <c r="F1159" s="48"/>
      <c r="G1159" s="1942"/>
      <c r="H1159" s="1942"/>
      <c r="I1159" s="1734"/>
      <c r="J1159" s="1969"/>
      <c r="K1159" s="48"/>
      <c r="L1159" s="48"/>
      <c r="M1159" s="48"/>
      <c r="N1159" s="48"/>
      <c r="O1159" s="48"/>
      <c r="P1159" s="48"/>
      <c r="Q1159" s="48"/>
      <c r="R1159" s="48"/>
      <c r="S1159" s="48"/>
      <c r="T1159" s="48"/>
      <c r="U1159" s="48"/>
      <c r="V1159" s="48"/>
      <c r="W1159" s="48"/>
      <c r="X1159" s="48"/>
      <c r="Y1159" s="48"/>
      <c r="Z1159" s="48"/>
    </row>
    <row r="1160" spans="1:26" ht="15.75" customHeight="1">
      <c r="A1160" s="48"/>
      <c r="B1160" s="48"/>
      <c r="C1160" s="48"/>
      <c r="D1160" s="48"/>
      <c r="E1160" s="48"/>
      <c r="F1160" s="48"/>
      <c r="G1160" s="1942"/>
      <c r="H1160" s="1942"/>
      <c r="I1160" s="1734"/>
      <c r="J1160" s="1969"/>
      <c r="K1160" s="48"/>
      <c r="L1160" s="48"/>
      <c r="M1160" s="48"/>
      <c r="N1160" s="48"/>
      <c r="O1160" s="48"/>
      <c r="P1160" s="48"/>
      <c r="Q1160" s="48"/>
      <c r="R1160" s="48"/>
      <c r="S1160" s="48"/>
      <c r="T1160" s="48"/>
      <c r="U1160" s="48"/>
      <c r="V1160" s="48"/>
      <c r="W1160" s="48"/>
      <c r="X1160" s="48"/>
      <c r="Y1160" s="48"/>
      <c r="Z1160" s="48"/>
    </row>
    <row r="1161" spans="1:26" ht="15.75" customHeight="1">
      <c r="A1161" s="48"/>
      <c r="B1161" s="48"/>
      <c r="C1161" s="48"/>
      <c r="D1161" s="48"/>
      <c r="E1161" s="48"/>
      <c r="F1161" s="48"/>
      <c r="G1161" s="1942"/>
      <c r="H1161" s="1942"/>
      <c r="I1161" s="1734"/>
      <c r="J1161" s="1969"/>
      <c r="K1161" s="48"/>
      <c r="L1161" s="48"/>
      <c r="M1161" s="48"/>
      <c r="N1161" s="48"/>
      <c r="O1161" s="48"/>
      <c r="P1161" s="48"/>
      <c r="Q1161" s="48"/>
      <c r="R1161" s="48"/>
      <c r="S1161" s="48"/>
      <c r="T1161" s="48"/>
      <c r="U1161" s="48"/>
      <c r="V1161" s="48"/>
      <c r="W1161" s="48"/>
      <c r="X1161" s="48"/>
      <c r="Y1161" s="48"/>
      <c r="Z1161" s="48"/>
    </row>
    <row r="1162" spans="1:26" ht="15.75" customHeight="1">
      <c r="A1162" s="48"/>
      <c r="B1162" s="48"/>
      <c r="C1162" s="48"/>
      <c r="D1162" s="48"/>
      <c r="E1162" s="48"/>
      <c r="F1162" s="48"/>
      <c r="G1162" s="1942"/>
      <c r="H1162" s="1942"/>
      <c r="I1162" s="1734"/>
      <c r="J1162" s="1969"/>
      <c r="K1162" s="48"/>
      <c r="L1162" s="48"/>
      <c r="M1162" s="48"/>
      <c r="N1162" s="48"/>
      <c r="O1162" s="48"/>
      <c r="P1162" s="48"/>
      <c r="Q1162" s="48"/>
      <c r="R1162" s="48"/>
      <c r="S1162" s="48"/>
      <c r="T1162" s="48"/>
      <c r="U1162" s="48"/>
      <c r="V1162" s="48"/>
      <c r="W1162" s="48"/>
      <c r="X1162" s="48"/>
      <c r="Y1162" s="48"/>
      <c r="Z1162" s="48"/>
    </row>
    <row r="1163" spans="1:26" ht="15.75" customHeight="1">
      <c r="A1163" s="48"/>
      <c r="B1163" s="48"/>
      <c r="C1163" s="48"/>
      <c r="D1163" s="48"/>
      <c r="E1163" s="48"/>
      <c r="F1163" s="48"/>
      <c r="G1163" s="1942"/>
      <c r="H1163" s="1942"/>
      <c r="I1163" s="1734"/>
      <c r="J1163" s="1969"/>
      <c r="K1163" s="48"/>
      <c r="L1163" s="48"/>
      <c r="M1163" s="48"/>
      <c r="N1163" s="48"/>
      <c r="O1163" s="48"/>
      <c r="P1163" s="48"/>
      <c r="Q1163" s="48"/>
      <c r="R1163" s="48"/>
      <c r="S1163" s="48"/>
      <c r="T1163" s="48"/>
      <c r="U1163" s="48"/>
      <c r="V1163" s="48"/>
      <c r="W1163" s="48"/>
      <c r="X1163" s="48"/>
      <c r="Y1163" s="48"/>
      <c r="Z1163" s="48"/>
    </row>
    <row r="1164" spans="1:26" ht="15.75" customHeight="1">
      <c r="A1164" s="48"/>
      <c r="B1164" s="48"/>
      <c r="C1164" s="48"/>
      <c r="D1164" s="48"/>
      <c r="E1164" s="48"/>
      <c r="F1164" s="48"/>
      <c r="G1164" s="1942"/>
      <c r="H1164" s="1942"/>
      <c r="I1164" s="1734"/>
      <c r="J1164" s="1969"/>
      <c r="K1164" s="48"/>
      <c r="L1164" s="48"/>
      <c r="M1164" s="48"/>
      <c r="N1164" s="48"/>
      <c r="O1164" s="48"/>
      <c r="P1164" s="48"/>
      <c r="Q1164" s="48"/>
      <c r="R1164" s="48"/>
      <c r="S1164" s="48"/>
      <c r="T1164" s="48"/>
      <c r="U1164" s="48"/>
      <c r="V1164" s="48"/>
      <c r="W1164" s="48"/>
      <c r="X1164" s="48"/>
      <c r="Y1164" s="48"/>
      <c r="Z1164" s="48"/>
    </row>
    <row r="1165" spans="1:26" ht="15.75" customHeight="1">
      <c r="A1165" s="48"/>
      <c r="B1165" s="48"/>
      <c r="C1165" s="48"/>
      <c r="D1165" s="48"/>
      <c r="E1165" s="48"/>
      <c r="F1165" s="48"/>
      <c r="G1165" s="1942"/>
      <c r="H1165" s="1942"/>
      <c r="I1165" s="1734"/>
      <c r="J1165" s="1969"/>
      <c r="K1165" s="48"/>
      <c r="L1165" s="48"/>
      <c r="M1165" s="48"/>
      <c r="N1165" s="48"/>
      <c r="O1165" s="48"/>
      <c r="P1165" s="48"/>
      <c r="Q1165" s="48"/>
      <c r="R1165" s="48"/>
      <c r="S1165" s="48"/>
      <c r="T1165" s="48"/>
      <c r="U1165" s="48"/>
      <c r="V1165" s="48"/>
      <c r="W1165" s="48"/>
      <c r="X1165" s="48"/>
      <c r="Y1165" s="48"/>
      <c r="Z1165" s="48"/>
    </row>
    <row r="1166" spans="1:26" ht="15.75" customHeight="1">
      <c r="A1166" s="48"/>
      <c r="B1166" s="48"/>
      <c r="C1166" s="48"/>
      <c r="D1166" s="48"/>
      <c r="E1166" s="48"/>
      <c r="F1166" s="48"/>
      <c r="G1166" s="1942"/>
      <c r="H1166" s="1942"/>
      <c r="I1166" s="1734"/>
      <c r="J1166" s="1969"/>
      <c r="K1166" s="48"/>
      <c r="L1166" s="48"/>
      <c r="M1166" s="48"/>
      <c r="N1166" s="48"/>
      <c r="O1166" s="48"/>
      <c r="P1166" s="48"/>
      <c r="Q1166" s="48"/>
      <c r="R1166" s="48"/>
      <c r="S1166" s="48"/>
      <c r="T1166" s="48"/>
      <c r="U1166" s="48"/>
      <c r="V1166" s="48"/>
      <c r="W1166" s="48"/>
      <c r="X1166" s="48"/>
      <c r="Y1166" s="48"/>
      <c r="Z1166" s="48"/>
    </row>
    <row r="1167" spans="1:26" ht="15.75" customHeight="1">
      <c r="A1167" s="48"/>
      <c r="B1167" s="48"/>
      <c r="C1167" s="48"/>
      <c r="D1167" s="48"/>
      <c r="E1167" s="48"/>
      <c r="F1167" s="48"/>
      <c r="G1167" s="1942"/>
      <c r="H1167" s="1942"/>
      <c r="I1167" s="1734"/>
      <c r="J1167" s="1969"/>
      <c r="K1167" s="48"/>
      <c r="L1167" s="48"/>
      <c r="M1167" s="48"/>
      <c r="N1167" s="48"/>
      <c r="O1167" s="48"/>
      <c r="P1167" s="48"/>
      <c r="Q1167" s="48"/>
      <c r="R1167" s="48"/>
      <c r="S1167" s="48"/>
      <c r="T1167" s="48"/>
      <c r="U1167" s="48"/>
      <c r="V1167" s="48"/>
      <c r="W1167" s="48"/>
      <c r="X1167" s="48"/>
      <c r="Y1167" s="48"/>
      <c r="Z1167" s="48"/>
    </row>
    <row r="1168" spans="1:26" ht="15.75" customHeight="1">
      <c r="A1168" s="48"/>
      <c r="B1168" s="48"/>
      <c r="C1168" s="48"/>
      <c r="D1168" s="48"/>
      <c r="E1168" s="48"/>
      <c r="F1168" s="48"/>
      <c r="G1168" s="1942"/>
      <c r="H1168" s="1942"/>
      <c r="I1168" s="1734"/>
      <c r="J1168" s="1969"/>
      <c r="K1168" s="48"/>
      <c r="L1168" s="48"/>
      <c r="M1168" s="48"/>
      <c r="N1168" s="48"/>
      <c r="O1168" s="48"/>
      <c r="P1168" s="48"/>
      <c r="Q1168" s="48"/>
      <c r="R1168" s="48"/>
      <c r="S1168" s="48"/>
      <c r="T1168" s="48"/>
      <c r="U1168" s="48"/>
      <c r="V1168" s="48"/>
      <c r="W1168" s="48"/>
      <c r="X1168" s="48"/>
      <c r="Y1168" s="48"/>
      <c r="Z1168" s="48"/>
    </row>
    <row r="1169" spans="1:26" ht="15.75" customHeight="1">
      <c r="A1169" s="48"/>
      <c r="B1169" s="48"/>
      <c r="C1169" s="48"/>
      <c r="D1169" s="48"/>
      <c r="E1169" s="48"/>
      <c r="F1169" s="48"/>
      <c r="G1169" s="1942"/>
      <c r="H1169" s="1942"/>
      <c r="I1169" s="1734"/>
      <c r="J1169" s="1969"/>
      <c r="K1169" s="48"/>
      <c r="L1169" s="48"/>
      <c r="M1169" s="48"/>
      <c r="N1169" s="48"/>
      <c r="O1169" s="48"/>
      <c r="P1169" s="48"/>
      <c r="Q1169" s="48"/>
      <c r="R1169" s="48"/>
      <c r="S1169" s="48"/>
      <c r="T1169" s="48"/>
      <c r="U1169" s="48"/>
      <c r="V1169" s="48"/>
      <c r="W1169" s="48"/>
      <c r="X1169" s="48"/>
      <c r="Y1169" s="48"/>
      <c r="Z1169" s="48"/>
    </row>
    <row r="1170" spans="1:26" ht="15.75" customHeight="1">
      <c r="A1170" s="48"/>
      <c r="B1170" s="48"/>
      <c r="C1170" s="48"/>
      <c r="D1170" s="48"/>
      <c r="E1170" s="48"/>
      <c r="F1170" s="48"/>
      <c r="G1170" s="1942"/>
      <c r="H1170" s="1942"/>
      <c r="I1170" s="1734"/>
      <c r="J1170" s="1969"/>
      <c r="K1170" s="48"/>
      <c r="L1170" s="48"/>
      <c r="M1170" s="48"/>
      <c r="N1170" s="48"/>
      <c r="O1170" s="48"/>
      <c r="P1170" s="48"/>
      <c r="Q1170" s="48"/>
      <c r="R1170" s="48"/>
      <c r="S1170" s="48"/>
      <c r="T1170" s="48"/>
      <c r="U1170" s="48"/>
      <c r="V1170" s="48"/>
      <c r="W1170" s="48"/>
      <c r="X1170" s="48"/>
      <c r="Y1170" s="48"/>
      <c r="Z1170" s="48"/>
    </row>
    <row r="1171" spans="1:26" ht="15.75" customHeight="1">
      <c r="A1171" s="48"/>
      <c r="B1171" s="48"/>
      <c r="C1171" s="48"/>
      <c r="D1171" s="48"/>
      <c r="E1171" s="48"/>
      <c r="F1171" s="48"/>
      <c r="G1171" s="1942"/>
      <c r="H1171" s="1942"/>
      <c r="I1171" s="1734"/>
      <c r="J1171" s="1969"/>
      <c r="K1171" s="48"/>
      <c r="L1171" s="48"/>
      <c r="M1171" s="48"/>
      <c r="N1171" s="48"/>
      <c r="O1171" s="48"/>
      <c r="P1171" s="48"/>
      <c r="Q1171" s="48"/>
      <c r="R1171" s="48"/>
      <c r="S1171" s="48"/>
      <c r="T1171" s="48"/>
      <c r="U1171" s="48"/>
      <c r="V1171" s="48"/>
      <c r="W1171" s="48"/>
      <c r="X1171" s="48"/>
      <c r="Y1171" s="48"/>
      <c r="Z1171" s="48"/>
    </row>
    <row r="1172" spans="1:26" ht="15.75" customHeight="1">
      <c r="A1172" s="48"/>
      <c r="B1172" s="48"/>
      <c r="C1172" s="48"/>
      <c r="D1172" s="48"/>
      <c r="E1172" s="48"/>
      <c r="F1172" s="48"/>
      <c r="G1172" s="1942"/>
      <c r="H1172" s="1942"/>
      <c r="I1172" s="1734"/>
      <c r="J1172" s="1969"/>
      <c r="K1172" s="48"/>
      <c r="L1172" s="48"/>
      <c r="M1172" s="48"/>
      <c r="N1172" s="48"/>
      <c r="O1172" s="48"/>
      <c r="P1172" s="48"/>
      <c r="Q1172" s="48"/>
      <c r="R1172" s="48"/>
      <c r="S1172" s="48"/>
      <c r="T1172" s="48"/>
      <c r="U1172" s="48"/>
      <c r="V1172" s="48"/>
      <c r="W1172" s="48"/>
      <c r="X1172" s="48"/>
      <c r="Y1172" s="48"/>
      <c r="Z1172" s="48"/>
    </row>
    <row r="1173" spans="1:26" ht="15.75" customHeight="1">
      <c r="A1173" s="48"/>
      <c r="B1173" s="48"/>
      <c r="C1173" s="48"/>
      <c r="D1173" s="48"/>
      <c r="E1173" s="48"/>
      <c r="F1173" s="48"/>
      <c r="G1173" s="1942"/>
      <c r="H1173" s="1942"/>
      <c r="I1173" s="1734"/>
      <c r="J1173" s="1969"/>
      <c r="K1173" s="48"/>
      <c r="L1173" s="48"/>
      <c r="M1173" s="48"/>
      <c r="N1173" s="48"/>
      <c r="O1173" s="48"/>
      <c r="P1173" s="48"/>
      <c r="Q1173" s="48"/>
      <c r="R1173" s="48"/>
      <c r="S1173" s="48"/>
      <c r="T1173" s="48"/>
      <c r="U1173" s="48"/>
      <c r="V1173" s="48"/>
      <c r="W1173" s="48"/>
      <c r="X1173" s="48"/>
      <c r="Y1173" s="48"/>
      <c r="Z1173" s="48"/>
    </row>
    <row r="1174" spans="1:26" ht="15.75" customHeight="1">
      <c r="A1174" s="48"/>
      <c r="B1174" s="48"/>
      <c r="C1174" s="48"/>
      <c r="D1174" s="48"/>
      <c r="E1174" s="48"/>
      <c r="F1174" s="48"/>
      <c r="G1174" s="1942"/>
      <c r="H1174" s="1942"/>
      <c r="I1174" s="1734"/>
      <c r="J1174" s="1969"/>
      <c r="K1174" s="48"/>
      <c r="L1174" s="48"/>
      <c r="M1174" s="48"/>
      <c r="N1174" s="48"/>
      <c r="O1174" s="48"/>
      <c r="P1174" s="48"/>
      <c r="Q1174" s="48"/>
      <c r="R1174" s="48"/>
      <c r="S1174" s="48"/>
      <c r="T1174" s="48"/>
      <c r="U1174" s="48"/>
      <c r="V1174" s="48"/>
      <c r="W1174" s="48"/>
      <c r="X1174" s="48"/>
      <c r="Y1174" s="48"/>
      <c r="Z1174" s="48"/>
    </row>
    <row r="1175" spans="1:26" ht="15.75" customHeight="1">
      <c r="A1175" s="48"/>
      <c r="B1175" s="48"/>
      <c r="C1175" s="48"/>
      <c r="D1175" s="48"/>
      <c r="E1175" s="48"/>
      <c r="F1175" s="48"/>
      <c r="G1175" s="1942"/>
      <c r="H1175" s="1942"/>
      <c r="I1175" s="1734"/>
      <c r="J1175" s="1969"/>
      <c r="K1175" s="48"/>
      <c r="L1175" s="48"/>
      <c r="M1175" s="48"/>
      <c r="N1175" s="48"/>
      <c r="O1175" s="48"/>
      <c r="P1175" s="48"/>
      <c r="Q1175" s="48"/>
      <c r="R1175" s="48"/>
      <c r="S1175" s="48"/>
      <c r="T1175" s="48"/>
      <c r="U1175" s="48"/>
      <c r="V1175" s="48"/>
      <c r="W1175" s="48"/>
      <c r="X1175" s="48"/>
      <c r="Y1175" s="48"/>
      <c r="Z1175" s="48"/>
    </row>
    <row r="1176" spans="1:26" ht="15.75" customHeight="1">
      <c r="A1176" s="48"/>
      <c r="B1176" s="48"/>
      <c r="C1176" s="48"/>
      <c r="D1176" s="48"/>
      <c r="E1176" s="48"/>
      <c r="F1176" s="48"/>
      <c r="G1176" s="1942"/>
      <c r="H1176" s="1942"/>
      <c r="I1176" s="1734"/>
      <c r="J1176" s="1969"/>
      <c r="K1176" s="48"/>
      <c r="L1176" s="48"/>
      <c r="M1176" s="48"/>
      <c r="N1176" s="48"/>
      <c r="O1176" s="48"/>
      <c r="P1176" s="48"/>
      <c r="Q1176" s="48"/>
      <c r="R1176" s="48"/>
      <c r="S1176" s="48"/>
      <c r="T1176" s="48"/>
      <c r="U1176" s="48"/>
      <c r="V1176" s="48"/>
      <c r="W1176" s="48"/>
      <c r="X1176" s="48"/>
      <c r="Y1176" s="48"/>
      <c r="Z1176" s="48"/>
    </row>
    <row r="1177" spans="1:26" ht="15.75" customHeight="1">
      <c r="A1177" s="48"/>
      <c r="B1177" s="48"/>
      <c r="C1177" s="48"/>
      <c r="D1177" s="48"/>
      <c r="E1177" s="48"/>
      <c r="F1177" s="48"/>
      <c r="G1177" s="1942"/>
      <c r="H1177" s="1942"/>
      <c r="I1177" s="1734"/>
      <c r="J1177" s="1969"/>
      <c r="K1177" s="48"/>
      <c r="L1177" s="48"/>
      <c r="M1177" s="48"/>
      <c r="N1177" s="48"/>
      <c r="O1177" s="48"/>
      <c r="P1177" s="48"/>
      <c r="Q1177" s="48"/>
      <c r="R1177" s="48"/>
      <c r="S1177" s="48"/>
      <c r="T1177" s="48"/>
      <c r="U1177" s="48"/>
      <c r="V1177" s="48"/>
      <c r="W1177" s="48"/>
      <c r="X1177" s="48"/>
      <c r="Y1177" s="48"/>
      <c r="Z1177" s="48"/>
    </row>
    <row r="1178" spans="1:26" ht="15.75" customHeight="1">
      <c r="A1178" s="48"/>
      <c r="B1178" s="48"/>
      <c r="C1178" s="48"/>
      <c r="D1178" s="48"/>
      <c r="E1178" s="48"/>
      <c r="F1178" s="48"/>
      <c r="G1178" s="1942"/>
      <c r="H1178" s="1942"/>
      <c r="I1178" s="1734"/>
      <c r="J1178" s="1969"/>
      <c r="K1178" s="48"/>
      <c r="L1178" s="48"/>
      <c r="M1178" s="48"/>
      <c r="N1178" s="48"/>
      <c r="O1178" s="48"/>
      <c r="P1178" s="48"/>
      <c r="Q1178" s="48"/>
      <c r="R1178" s="48"/>
      <c r="S1178" s="48"/>
      <c r="T1178" s="48"/>
      <c r="U1178" s="48"/>
      <c r="V1178" s="48"/>
      <c r="W1178" s="48"/>
      <c r="X1178" s="48"/>
      <c r="Y1178" s="48"/>
      <c r="Z1178" s="48"/>
    </row>
    <row r="1179" spans="1:26" ht="15.75" customHeight="1">
      <c r="A1179" s="48"/>
      <c r="B1179" s="48"/>
      <c r="C1179" s="48"/>
      <c r="D1179" s="48"/>
      <c r="E1179" s="48"/>
      <c r="F1179" s="48"/>
      <c r="G1179" s="1942"/>
      <c r="H1179" s="1942"/>
      <c r="I1179" s="1734"/>
      <c r="J1179" s="1969"/>
      <c r="K1179" s="48"/>
      <c r="L1179" s="48"/>
      <c r="M1179" s="48"/>
      <c r="N1179" s="48"/>
      <c r="O1179" s="48"/>
      <c r="P1179" s="48"/>
      <c r="Q1179" s="48"/>
      <c r="R1179" s="48"/>
      <c r="S1179" s="48"/>
      <c r="T1179" s="48"/>
      <c r="U1179" s="48"/>
      <c r="V1179" s="48"/>
      <c r="W1179" s="48"/>
      <c r="X1179" s="48"/>
      <c r="Y1179" s="48"/>
      <c r="Z1179" s="48"/>
    </row>
    <row r="1180" spans="1:26" ht="15.75" customHeight="1">
      <c r="A1180" s="48"/>
      <c r="B1180" s="48"/>
      <c r="C1180" s="48"/>
      <c r="D1180" s="48"/>
      <c r="E1180" s="48"/>
      <c r="F1180" s="48"/>
      <c r="G1180" s="1942"/>
      <c r="H1180" s="1942"/>
      <c r="I1180" s="1734"/>
      <c r="J1180" s="1969"/>
      <c r="K1180" s="48"/>
      <c r="L1180" s="48"/>
      <c r="M1180" s="48"/>
      <c r="N1180" s="48"/>
      <c r="O1180" s="48"/>
      <c r="P1180" s="48"/>
      <c r="Q1180" s="48"/>
      <c r="R1180" s="48"/>
      <c r="S1180" s="48"/>
      <c r="T1180" s="48"/>
      <c r="U1180" s="48"/>
      <c r="V1180" s="48"/>
      <c r="W1180" s="48"/>
      <c r="X1180" s="48"/>
      <c r="Y1180" s="48"/>
      <c r="Z1180" s="48"/>
    </row>
    <row r="1181" spans="1:26" ht="15.75" customHeight="1">
      <c r="A1181" s="48"/>
      <c r="B1181" s="48"/>
      <c r="C1181" s="48"/>
      <c r="D1181" s="48"/>
      <c r="E1181" s="48"/>
      <c r="F1181" s="48"/>
      <c r="G1181" s="1942"/>
      <c r="H1181" s="1942"/>
      <c r="I1181" s="1734"/>
      <c r="J1181" s="1969"/>
      <c r="K1181" s="48"/>
      <c r="L1181" s="48"/>
      <c r="M1181" s="48"/>
      <c r="N1181" s="48"/>
      <c r="O1181" s="48"/>
      <c r="P1181" s="48"/>
      <c r="Q1181" s="48"/>
      <c r="R1181" s="48"/>
      <c r="S1181" s="48"/>
      <c r="T1181" s="48"/>
      <c r="U1181" s="48"/>
      <c r="V1181" s="48"/>
      <c r="W1181" s="48"/>
      <c r="X1181" s="48"/>
      <c r="Y1181" s="48"/>
      <c r="Z1181" s="48"/>
    </row>
    <row r="1182" spans="1:26" ht="15.75" customHeight="1">
      <c r="A1182" s="48"/>
      <c r="B1182" s="48"/>
      <c r="C1182" s="48"/>
      <c r="D1182" s="48"/>
      <c r="E1182" s="48"/>
      <c r="F1182" s="48"/>
      <c r="G1182" s="1942"/>
      <c r="H1182" s="1942"/>
      <c r="I1182" s="1734"/>
      <c r="J1182" s="1969"/>
      <c r="K1182" s="48"/>
      <c r="L1182" s="48"/>
      <c r="M1182" s="48"/>
      <c r="N1182" s="48"/>
      <c r="O1182" s="48"/>
      <c r="P1182" s="48"/>
      <c r="Q1182" s="48"/>
      <c r="R1182" s="48"/>
      <c r="S1182" s="48"/>
      <c r="T1182" s="48"/>
      <c r="U1182" s="48"/>
      <c r="V1182" s="48"/>
      <c r="W1182" s="48"/>
      <c r="X1182" s="48"/>
      <c r="Y1182" s="48"/>
      <c r="Z1182" s="48"/>
    </row>
    <row r="1183" spans="1:26" ht="15.75" customHeight="1">
      <c r="A1183" s="48"/>
      <c r="B1183" s="48"/>
      <c r="C1183" s="48"/>
      <c r="D1183" s="48"/>
      <c r="E1183" s="48"/>
      <c r="F1183" s="48"/>
      <c r="G1183" s="1942"/>
      <c r="H1183" s="1942"/>
      <c r="I1183" s="1734"/>
      <c r="J1183" s="1969"/>
      <c r="K1183" s="48"/>
      <c r="L1183" s="48"/>
      <c r="M1183" s="48"/>
      <c r="N1183" s="48"/>
      <c r="O1183" s="48"/>
      <c r="P1183" s="48"/>
      <c r="Q1183" s="48"/>
      <c r="R1183" s="48"/>
      <c r="S1183" s="48"/>
      <c r="T1183" s="48"/>
      <c r="U1183" s="48"/>
      <c r="V1183" s="48"/>
      <c r="W1183" s="48"/>
      <c r="X1183" s="48"/>
      <c r="Y1183" s="48"/>
      <c r="Z1183" s="48"/>
    </row>
    <row r="1184" spans="1:26" ht="15.75" customHeight="1">
      <c r="A1184" s="48"/>
      <c r="B1184" s="48"/>
      <c r="C1184" s="48"/>
      <c r="D1184" s="48"/>
      <c r="E1184" s="48"/>
      <c r="F1184" s="48"/>
      <c r="G1184" s="1942"/>
      <c r="H1184" s="1942"/>
      <c r="I1184" s="1734"/>
      <c r="J1184" s="1969"/>
      <c r="K1184" s="48"/>
      <c r="L1184" s="48"/>
      <c r="M1184" s="48"/>
      <c r="N1184" s="48"/>
      <c r="O1184" s="48"/>
      <c r="P1184" s="48"/>
      <c r="Q1184" s="48"/>
      <c r="R1184" s="48"/>
      <c r="S1184" s="48"/>
      <c r="T1184" s="48"/>
      <c r="U1184" s="48"/>
      <c r="V1184" s="48"/>
      <c r="W1184" s="48"/>
      <c r="X1184" s="48"/>
      <c r="Y1184" s="48"/>
      <c r="Z1184" s="48"/>
    </row>
    <row r="1185" spans="1:26" ht="15.75" customHeight="1">
      <c r="A1185" s="48"/>
      <c r="B1185" s="48"/>
      <c r="C1185" s="48"/>
      <c r="D1185" s="48"/>
      <c r="E1185" s="48"/>
      <c r="F1185" s="48"/>
      <c r="G1185" s="1942"/>
      <c r="H1185" s="1942"/>
      <c r="I1185" s="1734"/>
      <c r="J1185" s="1969"/>
      <c r="K1185" s="48"/>
      <c r="L1185" s="48"/>
      <c r="M1185" s="48"/>
      <c r="N1185" s="48"/>
      <c r="O1185" s="48"/>
      <c r="P1185" s="48"/>
      <c r="Q1185" s="48"/>
      <c r="R1185" s="48"/>
      <c r="S1185" s="48"/>
      <c r="T1185" s="48"/>
      <c r="U1185" s="48"/>
      <c r="V1185" s="48"/>
      <c r="W1185" s="48"/>
      <c r="X1185" s="48"/>
      <c r="Y1185" s="48"/>
      <c r="Z1185" s="48"/>
    </row>
    <row r="1186" spans="1:26" ht="15.75" customHeight="1">
      <c r="A1186" s="48"/>
      <c r="B1186" s="48"/>
      <c r="C1186" s="48"/>
      <c r="D1186" s="48"/>
      <c r="E1186" s="48"/>
      <c r="F1186" s="48"/>
      <c r="G1186" s="1942"/>
      <c r="H1186" s="1942"/>
      <c r="I1186" s="1734"/>
      <c r="J1186" s="1969"/>
      <c r="K1186" s="48"/>
      <c r="L1186" s="48"/>
      <c r="M1186" s="48"/>
      <c r="N1186" s="48"/>
      <c r="O1186" s="48"/>
      <c r="P1186" s="48"/>
      <c r="Q1186" s="48"/>
      <c r="R1186" s="48"/>
      <c r="S1186" s="48"/>
      <c r="T1186" s="48"/>
      <c r="U1186" s="48"/>
      <c r="V1186" s="48"/>
      <c r="W1186" s="48"/>
      <c r="X1186" s="48"/>
      <c r="Y1186" s="48"/>
      <c r="Z1186" s="48"/>
    </row>
    <row r="1187" spans="1:26" ht="15.75" customHeight="1">
      <c r="A1187" s="48"/>
      <c r="B1187" s="48"/>
      <c r="C1187" s="48"/>
      <c r="D1187" s="48"/>
      <c r="E1187" s="48"/>
      <c r="F1187" s="48"/>
      <c r="G1187" s="1942"/>
      <c r="H1187" s="1942"/>
      <c r="I1187" s="1734"/>
      <c r="J1187" s="1969"/>
      <c r="K1187" s="48"/>
      <c r="L1187" s="48"/>
      <c r="M1187" s="48"/>
      <c r="N1187" s="48"/>
      <c r="O1187" s="48"/>
      <c r="P1187" s="48"/>
      <c r="Q1187" s="48"/>
      <c r="R1187" s="48"/>
      <c r="S1187" s="48"/>
      <c r="T1187" s="48"/>
      <c r="U1187" s="48"/>
      <c r="V1187" s="48"/>
      <c r="W1187" s="48"/>
      <c r="X1187" s="48"/>
      <c r="Y1187" s="48"/>
      <c r="Z1187" s="48"/>
    </row>
    <row r="1188" spans="1:26" ht="15.75" customHeight="1">
      <c r="A1188" s="48"/>
      <c r="B1188" s="48"/>
      <c r="C1188" s="48"/>
      <c r="D1188" s="48"/>
      <c r="E1188" s="48"/>
      <c r="F1188" s="48"/>
      <c r="G1188" s="1942"/>
      <c r="H1188" s="1942"/>
      <c r="I1188" s="1734"/>
      <c r="J1188" s="1969"/>
      <c r="K1188" s="48"/>
      <c r="L1188" s="48"/>
      <c r="M1188" s="48"/>
      <c r="N1188" s="48"/>
      <c r="O1188" s="48"/>
      <c r="P1188" s="48"/>
      <c r="Q1188" s="48"/>
      <c r="R1188" s="48"/>
      <c r="S1188" s="48"/>
      <c r="T1188" s="48"/>
      <c r="U1188" s="48"/>
      <c r="V1188" s="48"/>
      <c r="W1188" s="48"/>
      <c r="X1188" s="48"/>
      <c r="Y1188" s="48"/>
      <c r="Z1188" s="48"/>
    </row>
    <row r="1189" spans="1:26" ht="15.75" customHeight="1">
      <c r="A1189" s="48"/>
      <c r="B1189" s="48"/>
      <c r="C1189" s="48"/>
      <c r="D1189" s="48"/>
      <c r="E1189" s="48"/>
      <c r="F1189" s="48"/>
      <c r="G1189" s="1942"/>
      <c r="H1189" s="1942"/>
      <c r="I1189" s="1734"/>
      <c r="J1189" s="1969"/>
      <c r="K1189" s="48"/>
      <c r="L1189" s="48"/>
      <c r="M1189" s="48"/>
      <c r="N1189" s="48"/>
      <c r="O1189" s="48"/>
      <c r="P1189" s="48"/>
      <c r="Q1189" s="48"/>
      <c r="R1189" s="48"/>
      <c r="S1189" s="48"/>
      <c r="T1189" s="48"/>
      <c r="U1189" s="48"/>
      <c r="V1189" s="48"/>
      <c r="W1189" s="48"/>
      <c r="X1189" s="48"/>
      <c r="Y1189" s="48"/>
      <c r="Z1189" s="48"/>
    </row>
    <row r="1190" spans="1:26" ht="15.75" customHeight="1">
      <c r="A1190" s="48"/>
      <c r="B1190" s="48"/>
      <c r="C1190" s="48"/>
      <c r="D1190" s="48"/>
      <c r="E1190" s="48"/>
      <c r="F1190" s="48"/>
      <c r="G1190" s="1942"/>
      <c r="H1190" s="1942"/>
      <c r="I1190" s="1734"/>
      <c r="J1190" s="1969"/>
      <c r="K1190" s="48"/>
      <c r="L1190" s="48"/>
      <c r="M1190" s="48"/>
      <c r="N1190" s="48"/>
      <c r="O1190" s="48"/>
      <c r="P1190" s="48"/>
      <c r="Q1190" s="48"/>
      <c r="R1190" s="48"/>
      <c r="S1190" s="48"/>
      <c r="T1190" s="48"/>
      <c r="U1190" s="48"/>
      <c r="V1190" s="48"/>
      <c r="W1190" s="48"/>
      <c r="X1190" s="48"/>
      <c r="Y1190" s="48"/>
      <c r="Z1190" s="48"/>
    </row>
    <row r="1191" spans="1:26" ht="15.75" customHeight="1">
      <c r="A1191" s="48"/>
      <c r="B1191" s="48"/>
      <c r="C1191" s="48"/>
      <c r="D1191" s="48"/>
      <c r="E1191" s="48"/>
      <c r="F1191" s="48"/>
      <c r="G1191" s="1942"/>
      <c r="H1191" s="1942"/>
      <c r="I1191" s="1734"/>
      <c r="J1191" s="1969"/>
      <c r="K1191" s="48"/>
      <c r="L1191" s="48"/>
      <c r="M1191" s="48"/>
      <c r="N1191" s="48"/>
      <c r="O1191" s="48"/>
      <c r="P1191" s="48"/>
      <c r="Q1191" s="48"/>
      <c r="R1191" s="48"/>
      <c r="S1191" s="48"/>
      <c r="T1191" s="48"/>
      <c r="U1191" s="48"/>
      <c r="V1191" s="48"/>
      <c r="W1191" s="48"/>
      <c r="X1191" s="48"/>
      <c r="Y1191" s="48"/>
      <c r="Z1191" s="48"/>
    </row>
    <row r="1192" spans="1:26" ht="15.75" customHeight="1">
      <c r="A1192" s="48"/>
      <c r="B1192" s="48"/>
      <c r="C1192" s="48"/>
      <c r="D1192" s="48"/>
      <c r="E1192" s="48"/>
      <c r="F1192" s="48"/>
      <c r="G1192" s="1942"/>
      <c r="H1192" s="1942"/>
      <c r="I1192" s="1734"/>
      <c r="J1192" s="1969"/>
      <c r="K1192" s="48"/>
      <c r="L1192" s="48"/>
      <c r="M1192" s="48"/>
      <c r="N1192" s="48"/>
      <c r="O1192" s="48"/>
      <c r="P1192" s="48"/>
      <c r="Q1192" s="48"/>
      <c r="R1192" s="48"/>
      <c r="S1192" s="48"/>
      <c r="T1192" s="48"/>
      <c r="U1192" s="48"/>
      <c r="V1192" s="48"/>
      <c r="W1192" s="48"/>
      <c r="X1192" s="48"/>
      <c r="Y1192" s="48"/>
      <c r="Z1192" s="48"/>
    </row>
    <row r="1193" spans="1:26" ht="15.75" customHeight="1">
      <c r="A1193" s="48"/>
      <c r="B1193" s="48"/>
      <c r="C1193" s="48"/>
      <c r="D1193" s="48"/>
      <c r="E1193" s="48"/>
      <c r="F1193" s="48"/>
      <c r="G1193" s="1942"/>
      <c r="H1193" s="1942"/>
      <c r="I1193" s="1734"/>
      <c r="J1193" s="1969"/>
      <c r="K1193" s="48"/>
      <c r="L1193" s="48"/>
      <c r="M1193" s="48"/>
      <c r="N1193" s="48"/>
      <c r="O1193" s="48"/>
      <c r="P1193" s="48"/>
      <c r="Q1193" s="48"/>
      <c r="R1193" s="48"/>
      <c r="S1193" s="48"/>
      <c r="T1193" s="48"/>
      <c r="U1193" s="48"/>
      <c r="V1193" s="48"/>
      <c r="W1193" s="48"/>
      <c r="X1193" s="48"/>
      <c r="Y1193" s="48"/>
      <c r="Z1193" s="48"/>
    </row>
    <row r="1194" spans="1:26" ht="15.75" customHeight="1">
      <c r="A1194" s="48"/>
      <c r="B1194" s="48"/>
      <c r="C1194" s="48"/>
      <c r="D1194" s="48"/>
      <c r="E1194" s="48"/>
      <c r="F1194" s="48"/>
      <c r="G1194" s="1942"/>
      <c r="H1194" s="1942"/>
      <c r="I1194" s="1734"/>
      <c r="J1194" s="1969"/>
      <c r="K1194" s="48"/>
      <c r="L1194" s="48"/>
      <c r="M1194" s="48"/>
      <c r="N1194" s="48"/>
      <c r="O1194" s="48"/>
      <c r="P1194" s="48"/>
      <c r="Q1194" s="48"/>
      <c r="R1194" s="48"/>
      <c r="S1194" s="48"/>
      <c r="T1194" s="48"/>
      <c r="U1194" s="48"/>
      <c r="V1194" s="48"/>
      <c r="W1194" s="48"/>
      <c r="X1194" s="48"/>
      <c r="Y1194" s="48"/>
      <c r="Z1194" s="48"/>
    </row>
    <row r="1195" spans="1:26" ht="15.75" customHeight="1">
      <c r="A1195" s="48"/>
      <c r="B1195" s="48"/>
      <c r="C1195" s="48"/>
      <c r="D1195" s="48"/>
      <c r="E1195" s="48"/>
      <c r="F1195" s="48"/>
      <c r="G1195" s="1942"/>
      <c r="H1195" s="1942"/>
      <c r="I1195" s="1734"/>
      <c r="J1195" s="1969"/>
      <c r="K1195" s="48"/>
      <c r="L1195" s="48"/>
      <c r="M1195" s="48"/>
      <c r="N1195" s="48"/>
      <c r="O1195" s="48"/>
      <c r="P1195" s="48"/>
      <c r="Q1195" s="48"/>
      <c r="R1195" s="48"/>
      <c r="S1195" s="48"/>
      <c r="T1195" s="48"/>
      <c r="U1195" s="48"/>
      <c r="V1195" s="48"/>
      <c r="W1195" s="48"/>
      <c r="X1195" s="48"/>
      <c r="Y1195" s="48"/>
      <c r="Z1195" s="48"/>
    </row>
    <row r="1196" spans="1:26" ht="15.75" customHeight="1">
      <c r="A1196" s="48"/>
      <c r="B1196" s="48"/>
      <c r="C1196" s="48"/>
      <c r="D1196" s="48"/>
      <c r="E1196" s="48"/>
      <c r="F1196" s="48"/>
      <c r="G1196" s="1942"/>
      <c r="H1196" s="1942"/>
      <c r="I1196" s="1734"/>
      <c r="J1196" s="1969"/>
      <c r="K1196" s="48"/>
      <c r="L1196" s="48"/>
      <c r="M1196" s="48"/>
      <c r="N1196" s="48"/>
      <c r="O1196" s="48"/>
      <c r="P1196" s="48"/>
      <c r="Q1196" s="48"/>
      <c r="R1196" s="48"/>
      <c r="S1196" s="48"/>
      <c r="T1196" s="48"/>
      <c r="U1196" s="48"/>
      <c r="V1196" s="48"/>
      <c r="W1196" s="48"/>
      <c r="X1196" s="48"/>
      <c r="Y1196" s="48"/>
      <c r="Z1196" s="48"/>
    </row>
    <row r="1197" spans="1:26" ht="15.75" customHeight="1">
      <c r="A1197" s="48"/>
      <c r="B1197" s="48"/>
      <c r="C1197" s="48"/>
      <c r="D1197" s="48"/>
      <c r="E1197" s="48"/>
      <c r="F1197" s="48"/>
      <c r="G1197" s="1942"/>
      <c r="H1197" s="1942"/>
      <c r="I1197" s="1734"/>
      <c r="J1197" s="1969"/>
      <c r="K1197" s="48"/>
      <c r="L1197" s="48"/>
      <c r="M1197" s="48"/>
      <c r="N1197" s="48"/>
      <c r="O1197" s="48"/>
      <c r="P1197" s="48"/>
      <c r="Q1197" s="48"/>
      <c r="R1197" s="48"/>
      <c r="S1197" s="48"/>
      <c r="T1197" s="48"/>
      <c r="U1197" s="48"/>
      <c r="V1197" s="48"/>
      <c r="W1197" s="48"/>
      <c r="X1197" s="48"/>
      <c r="Y1197" s="48"/>
      <c r="Z1197" s="48"/>
    </row>
    <row r="1198" spans="1:26" ht="15.75" customHeight="1">
      <c r="A1198" s="48"/>
      <c r="B1198" s="48"/>
      <c r="C1198" s="48"/>
      <c r="D1198" s="48"/>
      <c r="E1198" s="48"/>
      <c r="F1198" s="48"/>
      <c r="G1198" s="1942"/>
      <c r="H1198" s="1942"/>
      <c r="I1198" s="1734"/>
      <c r="J1198" s="1969"/>
      <c r="K1198" s="48"/>
      <c r="L1198" s="48"/>
      <c r="M1198" s="48"/>
      <c r="N1198" s="48"/>
      <c r="O1198" s="48"/>
      <c r="P1198" s="48"/>
      <c r="Q1198" s="48"/>
      <c r="R1198" s="48"/>
      <c r="S1198" s="48"/>
      <c r="T1198" s="48"/>
      <c r="U1198" s="48"/>
      <c r="V1198" s="48"/>
      <c r="W1198" s="48"/>
      <c r="X1198" s="48"/>
      <c r="Y1198" s="48"/>
      <c r="Z1198" s="48"/>
    </row>
    <row r="1199" spans="1:26" ht="15.75" customHeight="1">
      <c r="A1199" s="48"/>
      <c r="B1199" s="48"/>
      <c r="C1199" s="48"/>
      <c r="D1199" s="48"/>
      <c r="E1199" s="48"/>
      <c r="F1199" s="48"/>
      <c r="G1199" s="1942"/>
      <c r="H1199" s="1942"/>
      <c r="I1199" s="1734"/>
      <c r="J1199" s="1969"/>
      <c r="K1199" s="48"/>
      <c r="L1199" s="48"/>
      <c r="M1199" s="48"/>
      <c r="N1199" s="48"/>
      <c r="O1199" s="48"/>
      <c r="P1199" s="48"/>
      <c r="Q1199" s="48"/>
      <c r="R1199" s="48"/>
      <c r="S1199" s="48"/>
      <c r="T1199" s="48"/>
      <c r="U1199" s="48"/>
      <c r="V1199" s="48"/>
      <c r="W1199" s="48"/>
      <c r="X1199" s="48"/>
      <c r="Y1199" s="48"/>
      <c r="Z1199" s="48"/>
    </row>
    <row r="1200" spans="1:26" ht="15.75" customHeight="1">
      <c r="A1200" s="48"/>
      <c r="B1200" s="48"/>
      <c r="C1200" s="48"/>
      <c r="D1200" s="48"/>
      <c r="E1200" s="48"/>
      <c r="F1200" s="48"/>
      <c r="G1200" s="1942"/>
      <c r="H1200" s="1942"/>
      <c r="I1200" s="1734"/>
      <c r="J1200" s="1969"/>
      <c r="K1200" s="48"/>
      <c r="L1200" s="48"/>
      <c r="M1200" s="48"/>
      <c r="N1200" s="48"/>
      <c r="O1200" s="48"/>
      <c r="P1200" s="48"/>
      <c r="Q1200" s="48"/>
      <c r="R1200" s="48"/>
      <c r="S1200" s="48"/>
      <c r="T1200" s="48"/>
      <c r="U1200" s="48"/>
      <c r="V1200" s="48"/>
      <c r="W1200" s="48"/>
      <c r="X1200" s="48"/>
      <c r="Y1200" s="48"/>
      <c r="Z1200" s="48"/>
    </row>
    <row r="1201" spans="1:26" ht="15.75" customHeight="1">
      <c r="A1201" s="48"/>
      <c r="B1201" s="48"/>
      <c r="C1201" s="48"/>
      <c r="D1201" s="48"/>
      <c r="E1201" s="48"/>
      <c r="F1201" s="48"/>
      <c r="G1201" s="1942"/>
      <c r="H1201" s="1942"/>
      <c r="I1201" s="1734"/>
      <c r="J1201" s="1969"/>
      <c r="K1201" s="48"/>
      <c r="L1201" s="48"/>
      <c r="M1201" s="48"/>
      <c r="N1201" s="48"/>
      <c r="O1201" s="48"/>
      <c r="P1201" s="48"/>
      <c r="Q1201" s="48"/>
      <c r="R1201" s="48"/>
      <c r="S1201" s="48"/>
      <c r="T1201" s="48"/>
      <c r="U1201" s="48"/>
      <c r="V1201" s="48"/>
      <c r="W1201" s="48"/>
      <c r="X1201" s="48"/>
      <c r="Y1201" s="48"/>
      <c r="Z1201" s="48"/>
    </row>
    <row r="1202" spans="1:26" ht="15.75" customHeight="1">
      <c r="A1202" s="48"/>
      <c r="B1202" s="48"/>
      <c r="C1202" s="48"/>
      <c r="D1202" s="48"/>
      <c r="E1202" s="48"/>
      <c r="F1202" s="48"/>
      <c r="G1202" s="1942"/>
      <c r="H1202" s="1942"/>
      <c r="I1202" s="1734"/>
      <c r="J1202" s="1969"/>
      <c r="K1202" s="48"/>
      <c r="L1202" s="48"/>
      <c r="M1202" s="48"/>
      <c r="N1202" s="48"/>
      <c r="O1202" s="48"/>
      <c r="P1202" s="48"/>
      <c r="Q1202" s="48"/>
      <c r="R1202" s="48"/>
      <c r="S1202" s="48"/>
      <c r="T1202" s="48"/>
      <c r="U1202" s="48"/>
      <c r="V1202" s="48"/>
      <c r="W1202" s="48"/>
      <c r="X1202" s="48"/>
      <c r="Y1202" s="48"/>
      <c r="Z1202" s="48"/>
    </row>
    <row r="1203" spans="1:26" ht="15.75" customHeight="1">
      <c r="A1203" s="48"/>
      <c r="B1203" s="48"/>
      <c r="C1203" s="48"/>
      <c r="D1203" s="48"/>
      <c r="E1203" s="48"/>
      <c r="F1203" s="48"/>
      <c r="G1203" s="1942"/>
      <c r="H1203" s="1942"/>
      <c r="I1203" s="1734"/>
      <c r="J1203" s="1969"/>
      <c r="K1203" s="48"/>
      <c r="L1203" s="48"/>
      <c r="M1203" s="48"/>
      <c r="N1203" s="48"/>
      <c r="O1203" s="48"/>
      <c r="P1203" s="48"/>
      <c r="Q1203" s="48"/>
      <c r="R1203" s="48"/>
      <c r="S1203" s="48"/>
      <c r="T1203" s="48"/>
      <c r="U1203" s="48"/>
      <c r="V1203" s="48"/>
      <c r="W1203" s="48"/>
      <c r="X1203" s="48"/>
      <c r="Y1203" s="48"/>
      <c r="Z1203" s="48"/>
    </row>
    <row r="1204" spans="1:26" ht="15.75" customHeight="1">
      <c r="A1204" s="48"/>
      <c r="B1204" s="48"/>
      <c r="C1204" s="48"/>
      <c r="D1204" s="48"/>
      <c r="E1204" s="48"/>
      <c r="F1204" s="48"/>
      <c r="G1204" s="1942"/>
      <c r="H1204" s="1942"/>
      <c r="I1204" s="1734"/>
      <c r="J1204" s="1969"/>
      <c r="K1204" s="48"/>
      <c r="L1204" s="48"/>
      <c r="M1204" s="48"/>
      <c r="N1204" s="48"/>
      <c r="O1204" s="48"/>
      <c r="P1204" s="48"/>
      <c r="Q1204" s="48"/>
      <c r="R1204" s="48"/>
      <c r="S1204" s="48"/>
      <c r="T1204" s="48"/>
      <c r="U1204" s="48"/>
      <c r="V1204" s="48"/>
      <c r="W1204" s="48"/>
      <c r="X1204" s="48"/>
      <c r="Y1204" s="48"/>
      <c r="Z1204" s="48"/>
    </row>
    <row r="1205" spans="1:26" ht="15.75" customHeight="1">
      <c r="A1205" s="48"/>
      <c r="B1205" s="48"/>
      <c r="C1205" s="48"/>
      <c r="D1205" s="48"/>
      <c r="E1205" s="48"/>
      <c r="F1205" s="48"/>
      <c r="G1205" s="1942"/>
      <c r="H1205" s="1942"/>
      <c r="I1205" s="1734"/>
      <c r="J1205" s="1969"/>
      <c r="K1205" s="48"/>
      <c r="L1205" s="48"/>
      <c r="M1205" s="48"/>
      <c r="N1205" s="48"/>
      <c r="O1205" s="48"/>
      <c r="P1205" s="48"/>
      <c r="Q1205" s="48"/>
      <c r="R1205" s="48"/>
      <c r="S1205" s="48"/>
      <c r="T1205" s="48"/>
      <c r="U1205" s="48"/>
      <c r="V1205" s="48"/>
      <c r="W1205" s="48"/>
      <c r="X1205" s="48"/>
      <c r="Y1205" s="48"/>
      <c r="Z1205" s="48"/>
    </row>
    <row r="1206" spans="1:26" ht="15.75" customHeight="1">
      <c r="A1206" s="48"/>
      <c r="B1206" s="48"/>
      <c r="C1206" s="48"/>
      <c r="D1206" s="48"/>
      <c r="E1206" s="48"/>
      <c r="F1206" s="48"/>
      <c r="G1206" s="1942"/>
      <c r="H1206" s="1942"/>
      <c r="I1206" s="1734"/>
      <c r="J1206" s="1969"/>
      <c r="K1206" s="48"/>
      <c r="L1206" s="48"/>
      <c r="M1206" s="48"/>
      <c r="N1206" s="48"/>
      <c r="O1206" s="48"/>
      <c r="P1206" s="48"/>
      <c r="Q1206" s="48"/>
      <c r="R1206" s="48"/>
      <c r="S1206" s="48"/>
      <c r="T1206" s="48"/>
      <c r="U1206" s="48"/>
      <c r="V1206" s="48"/>
      <c r="W1206" s="48"/>
      <c r="X1206" s="48"/>
      <c r="Y1206" s="48"/>
      <c r="Z1206" s="48"/>
    </row>
    <row r="1207" spans="1:26" ht="15.75" customHeight="1">
      <c r="A1207" s="48"/>
      <c r="B1207" s="48"/>
      <c r="C1207" s="48"/>
      <c r="D1207" s="48"/>
      <c r="E1207" s="48"/>
      <c r="F1207" s="48"/>
      <c r="G1207" s="1942"/>
      <c r="H1207" s="1942"/>
      <c r="I1207" s="1734"/>
      <c r="J1207" s="1969"/>
      <c r="K1207" s="48"/>
      <c r="L1207" s="48"/>
      <c r="M1207" s="48"/>
      <c r="N1207" s="48"/>
      <c r="O1207" s="48"/>
      <c r="P1207" s="48"/>
      <c r="Q1207" s="48"/>
      <c r="R1207" s="48"/>
      <c r="S1207" s="48"/>
      <c r="T1207" s="48"/>
      <c r="U1207" s="48"/>
      <c r="V1207" s="48"/>
      <c r="W1207" s="48"/>
      <c r="X1207" s="48"/>
      <c r="Y1207" s="48"/>
      <c r="Z1207" s="48"/>
    </row>
    <row r="1208" spans="1:26" ht="15.75" customHeight="1">
      <c r="A1208" s="48"/>
      <c r="B1208" s="48"/>
      <c r="C1208" s="48"/>
      <c r="D1208" s="48"/>
      <c r="E1208" s="48"/>
      <c r="F1208" s="48"/>
      <c r="G1208" s="1942"/>
      <c r="H1208" s="1942"/>
      <c r="I1208" s="1734"/>
      <c r="J1208" s="1969"/>
      <c r="K1208" s="48"/>
      <c r="L1208" s="48"/>
      <c r="M1208" s="48"/>
      <c r="N1208" s="48"/>
      <c r="O1208" s="48"/>
      <c r="P1208" s="48"/>
      <c r="Q1208" s="48"/>
      <c r="R1208" s="48"/>
      <c r="S1208" s="48"/>
      <c r="T1208" s="48"/>
      <c r="U1208" s="48"/>
      <c r="V1208" s="48"/>
      <c r="W1208" s="48"/>
      <c r="X1208" s="48"/>
      <c r="Y1208" s="48"/>
      <c r="Z1208" s="48"/>
    </row>
    <row r="1209" spans="1:26" ht="15.75" customHeight="1">
      <c r="A1209" s="48"/>
      <c r="B1209" s="48"/>
      <c r="C1209" s="48"/>
      <c r="D1209" s="48"/>
      <c r="E1209" s="48"/>
      <c r="F1209" s="48"/>
      <c r="G1209" s="1942"/>
      <c r="H1209" s="1942"/>
      <c r="I1209" s="1734"/>
      <c r="J1209" s="1969"/>
      <c r="K1209" s="48"/>
      <c r="L1209" s="48"/>
      <c r="M1209" s="48"/>
      <c r="N1209" s="48"/>
      <c r="O1209" s="48"/>
      <c r="P1209" s="48"/>
      <c r="Q1209" s="48"/>
      <c r="R1209" s="48"/>
      <c r="S1209" s="48"/>
      <c r="T1209" s="48"/>
      <c r="U1209" s="48"/>
      <c r="V1209" s="48"/>
      <c r="W1209" s="48"/>
      <c r="X1209" s="48"/>
      <c r="Y1209" s="48"/>
      <c r="Z1209" s="48"/>
    </row>
    <row r="1210" spans="1:26" ht="15.75" customHeight="1">
      <c r="A1210" s="48"/>
      <c r="B1210" s="48"/>
      <c r="C1210" s="48"/>
      <c r="D1210" s="48"/>
      <c r="E1210" s="48"/>
      <c r="F1210" s="48"/>
      <c r="G1210" s="1942"/>
      <c r="H1210" s="1942"/>
      <c r="I1210" s="1734"/>
      <c r="J1210" s="1969"/>
      <c r="K1210" s="48"/>
      <c r="L1210" s="48"/>
      <c r="M1210" s="48"/>
      <c r="N1210" s="48"/>
      <c r="O1210" s="48"/>
      <c r="P1210" s="48"/>
      <c r="Q1210" s="48"/>
      <c r="R1210" s="48"/>
      <c r="S1210" s="48"/>
      <c r="T1210" s="48"/>
      <c r="U1210" s="48"/>
      <c r="V1210" s="48"/>
      <c r="W1210" s="48"/>
      <c r="X1210" s="48"/>
      <c r="Y1210" s="48"/>
      <c r="Z1210" s="48"/>
    </row>
    <row r="1211" spans="1:26" ht="15.75" customHeight="1">
      <c r="A1211" s="48"/>
      <c r="B1211" s="48"/>
      <c r="C1211" s="48"/>
      <c r="D1211" s="48"/>
      <c r="E1211" s="48"/>
      <c r="F1211" s="48"/>
      <c r="G1211" s="1942"/>
      <c r="H1211" s="1942"/>
      <c r="I1211" s="1734"/>
      <c r="J1211" s="1969"/>
      <c r="K1211" s="48"/>
      <c r="L1211" s="48"/>
      <c r="M1211" s="48"/>
      <c r="N1211" s="48"/>
      <c r="O1211" s="48"/>
      <c r="P1211" s="48"/>
      <c r="Q1211" s="48"/>
      <c r="R1211" s="48"/>
      <c r="S1211" s="48"/>
      <c r="T1211" s="48"/>
      <c r="U1211" s="48"/>
      <c r="V1211" s="48"/>
      <c r="W1211" s="48"/>
      <c r="X1211" s="48"/>
      <c r="Y1211" s="48"/>
      <c r="Z1211" s="48"/>
    </row>
    <row r="1212" spans="1:26" ht="15.75" customHeight="1">
      <c r="A1212" s="48"/>
      <c r="B1212" s="48"/>
      <c r="C1212" s="48"/>
      <c r="D1212" s="48"/>
      <c r="E1212" s="48"/>
      <c r="F1212" s="48"/>
      <c r="G1212" s="1942"/>
      <c r="H1212" s="1942"/>
      <c r="I1212" s="1734"/>
      <c r="J1212" s="1969"/>
      <c r="K1212" s="48"/>
      <c r="L1212" s="48"/>
      <c r="M1212" s="48"/>
      <c r="N1212" s="48"/>
      <c r="O1212" s="48"/>
      <c r="P1212" s="48"/>
      <c r="Q1212" s="48"/>
      <c r="R1212" s="48"/>
      <c r="S1212" s="48"/>
      <c r="T1212" s="48"/>
      <c r="U1212" s="48"/>
      <c r="V1212" s="48"/>
      <c r="W1212" s="48"/>
      <c r="X1212" s="48"/>
      <c r="Y1212" s="48"/>
      <c r="Z1212" s="48"/>
    </row>
    <row r="1213" spans="1:26" ht="15.75" customHeight="1">
      <c r="A1213" s="48"/>
      <c r="B1213" s="48"/>
      <c r="C1213" s="48"/>
      <c r="D1213" s="48"/>
      <c r="E1213" s="48"/>
      <c r="F1213" s="48"/>
      <c r="G1213" s="1942"/>
      <c r="H1213" s="1942"/>
      <c r="I1213" s="1734"/>
      <c r="J1213" s="1969"/>
      <c r="K1213" s="48"/>
      <c r="L1213" s="48"/>
      <c r="M1213" s="48"/>
      <c r="N1213" s="48"/>
      <c r="O1213" s="48"/>
      <c r="P1213" s="48"/>
      <c r="Q1213" s="48"/>
      <c r="R1213" s="48"/>
      <c r="S1213" s="48"/>
      <c r="T1213" s="48"/>
      <c r="U1213" s="48"/>
      <c r="V1213" s="48"/>
      <c r="W1213" s="48"/>
      <c r="X1213" s="48"/>
      <c r="Y1213" s="48"/>
      <c r="Z1213" s="48"/>
    </row>
    <row r="1214" spans="1:26" ht="15.75" customHeight="1">
      <c r="A1214" s="48"/>
      <c r="B1214" s="48"/>
      <c r="C1214" s="48"/>
      <c r="D1214" s="48"/>
      <c r="E1214" s="48"/>
      <c r="F1214" s="48"/>
      <c r="G1214" s="1942"/>
      <c r="H1214" s="1942"/>
      <c r="I1214" s="1734"/>
      <c r="J1214" s="1969"/>
      <c r="K1214" s="48"/>
      <c r="L1214" s="48"/>
      <c r="M1214" s="48"/>
      <c r="N1214" s="48"/>
      <c r="O1214" s="48"/>
      <c r="P1214" s="48"/>
      <c r="Q1214" s="48"/>
      <c r="R1214" s="48"/>
      <c r="S1214" s="48"/>
      <c r="T1214" s="48"/>
      <c r="U1214" s="48"/>
      <c r="V1214" s="48"/>
      <c r="W1214" s="48"/>
      <c r="X1214" s="48"/>
      <c r="Y1214" s="48"/>
      <c r="Z1214" s="48"/>
    </row>
    <row r="1215" spans="1:26" ht="15.75" customHeight="1">
      <c r="A1215" s="48"/>
      <c r="B1215" s="48"/>
      <c r="C1215" s="48"/>
      <c r="D1215" s="48"/>
      <c r="E1215" s="48"/>
      <c r="F1215" s="48"/>
      <c r="G1215" s="1942"/>
      <c r="H1215" s="1942"/>
      <c r="I1215" s="1734"/>
      <c r="J1215" s="1969"/>
      <c r="K1215" s="48"/>
      <c r="L1215" s="48"/>
      <c r="M1215" s="48"/>
      <c r="N1215" s="48"/>
      <c r="O1215" s="48"/>
      <c r="P1215" s="48"/>
      <c r="Q1215" s="48"/>
      <c r="R1215" s="48"/>
      <c r="S1215" s="48"/>
      <c r="T1215" s="48"/>
      <c r="U1215" s="48"/>
      <c r="V1215" s="48"/>
      <c r="W1215" s="48"/>
      <c r="X1215" s="48"/>
      <c r="Y1215" s="48"/>
      <c r="Z1215" s="48"/>
    </row>
    <row r="1216" spans="1:26" ht="15.75" customHeight="1">
      <c r="A1216" s="48"/>
      <c r="B1216" s="48"/>
      <c r="C1216" s="48"/>
      <c r="D1216" s="48"/>
      <c r="E1216" s="48"/>
      <c r="F1216" s="48"/>
      <c r="G1216" s="1942"/>
      <c r="H1216" s="1942"/>
      <c r="I1216" s="1734"/>
      <c r="J1216" s="1969"/>
      <c r="K1216" s="48"/>
      <c r="L1216" s="48"/>
      <c r="M1216" s="48"/>
      <c r="N1216" s="48"/>
      <c r="O1216" s="48"/>
      <c r="P1216" s="48"/>
      <c r="Q1216" s="48"/>
      <c r="R1216" s="48"/>
      <c r="S1216" s="48"/>
      <c r="T1216" s="48"/>
      <c r="U1216" s="48"/>
      <c r="V1216" s="48"/>
      <c r="W1216" s="48"/>
      <c r="X1216" s="48"/>
      <c r="Y1216" s="48"/>
      <c r="Z1216" s="48"/>
    </row>
    <row r="1217" spans="1:26" ht="15.75" customHeight="1">
      <c r="A1217" s="48"/>
      <c r="B1217" s="48"/>
      <c r="C1217" s="48"/>
      <c r="D1217" s="48"/>
      <c r="E1217" s="48"/>
      <c r="F1217" s="48"/>
      <c r="G1217" s="1942"/>
      <c r="H1217" s="1942"/>
      <c r="I1217" s="1734"/>
      <c r="J1217" s="1969"/>
      <c r="K1217" s="48"/>
      <c r="L1217" s="48"/>
      <c r="M1217" s="48"/>
      <c r="N1217" s="48"/>
      <c r="O1217" s="48"/>
      <c r="P1217" s="48"/>
      <c r="Q1217" s="48"/>
      <c r="R1217" s="48"/>
      <c r="S1217" s="48"/>
      <c r="T1217" s="48"/>
      <c r="U1217" s="48"/>
      <c r="V1217" s="48"/>
      <c r="W1217" s="48"/>
      <c r="X1217" s="48"/>
      <c r="Y1217" s="48"/>
      <c r="Z1217" s="48"/>
    </row>
    <row r="1218" spans="1:26" ht="15.75" customHeight="1">
      <c r="A1218" s="48"/>
      <c r="B1218" s="48"/>
      <c r="C1218" s="48"/>
      <c r="D1218" s="48"/>
      <c r="E1218" s="48"/>
      <c r="F1218" s="48"/>
      <c r="G1218" s="1942"/>
      <c r="H1218" s="1942"/>
      <c r="I1218" s="1734"/>
      <c r="J1218" s="1969"/>
      <c r="K1218" s="48"/>
      <c r="L1218" s="48"/>
      <c r="M1218" s="48"/>
      <c r="N1218" s="48"/>
      <c r="O1218" s="48"/>
      <c r="P1218" s="48"/>
      <c r="Q1218" s="48"/>
      <c r="R1218" s="48"/>
      <c r="S1218" s="48"/>
      <c r="T1218" s="48"/>
      <c r="U1218" s="48"/>
      <c r="V1218" s="48"/>
      <c r="W1218" s="48"/>
      <c r="X1218" s="48"/>
      <c r="Y1218" s="48"/>
      <c r="Z1218" s="48"/>
    </row>
    <row r="1219" spans="1:26" ht="15.75" customHeight="1">
      <c r="A1219" s="48"/>
      <c r="B1219" s="48"/>
      <c r="C1219" s="48"/>
      <c r="D1219" s="48"/>
      <c r="E1219" s="48"/>
      <c r="F1219" s="48"/>
      <c r="G1219" s="1942"/>
      <c r="H1219" s="1942"/>
      <c r="I1219" s="1734"/>
      <c r="J1219" s="1969"/>
      <c r="K1219" s="48"/>
      <c r="L1219" s="48"/>
      <c r="M1219" s="48"/>
      <c r="N1219" s="48"/>
      <c r="O1219" s="48"/>
      <c r="P1219" s="48"/>
      <c r="Q1219" s="48"/>
      <c r="R1219" s="48"/>
      <c r="S1219" s="48"/>
      <c r="T1219" s="48"/>
      <c r="U1219" s="48"/>
      <c r="V1219" s="48"/>
      <c r="W1219" s="48"/>
      <c r="X1219" s="48"/>
      <c r="Y1219" s="48"/>
      <c r="Z1219" s="48"/>
    </row>
    <row r="1220" spans="1:26" ht="15.75" customHeight="1">
      <c r="A1220" s="48"/>
      <c r="B1220" s="48"/>
      <c r="C1220" s="48"/>
      <c r="D1220" s="48"/>
      <c r="E1220" s="48"/>
      <c r="F1220" s="48"/>
      <c r="G1220" s="1942"/>
      <c r="H1220" s="1942"/>
      <c r="I1220" s="1734"/>
      <c r="J1220" s="1969"/>
      <c r="K1220" s="48"/>
      <c r="L1220" s="48"/>
      <c r="M1220" s="48"/>
      <c r="N1220" s="48"/>
      <c r="O1220" s="48"/>
      <c r="P1220" s="48"/>
      <c r="Q1220" s="48"/>
      <c r="R1220" s="48"/>
      <c r="S1220" s="48"/>
      <c r="T1220" s="48"/>
      <c r="U1220" s="48"/>
      <c r="V1220" s="48"/>
      <c r="W1220" s="48"/>
      <c r="X1220" s="48"/>
      <c r="Y1220" s="48"/>
      <c r="Z1220" s="48"/>
    </row>
    <row r="1221" spans="1:26" ht="15.75" customHeight="1">
      <c r="A1221" s="48"/>
      <c r="B1221" s="48"/>
      <c r="C1221" s="48"/>
      <c r="D1221" s="48"/>
      <c r="E1221" s="48"/>
      <c r="F1221" s="48"/>
      <c r="G1221" s="1942"/>
      <c r="H1221" s="1942"/>
      <c r="I1221" s="1734"/>
      <c r="J1221" s="1969"/>
      <c r="K1221" s="48"/>
      <c r="L1221" s="48"/>
      <c r="M1221" s="48"/>
      <c r="N1221" s="48"/>
      <c r="O1221" s="48"/>
      <c r="P1221" s="48"/>
      <c r="Q1221" s="48"/>
      <c r="R1221" s="48"/>
      <c r="S1221" s="48"/>
      <c r="T1221" s="48"/>
      <c r="U1221" s="48"/>
      <c r="V1221" s="48"/>
      <c r="W1221" s="48"/>
      <c r="X1221" s="48"/>
      <c r="Y1221" s="48"/>
      <c r="Z1221" s="48"/>
    </row>
    <row r="1222" spans="1:26" ht="15.75" customHeight="1">
      <c r="A1222" s="48"/>
      <c r="B1222" s="48"/>
      <c r="C1222" s="48"/>
      <c r="D1222" s="48"/>
      <c r="E1222" s="48"/>
      <c r="F1222" s="48"/>
      <c r="G1222" s="1942"/>
      <c r="H1222" s="1942"/>
      <c r="I1222" s="1734"/>
      <c r="J1222" s="1969"/>
      <c r="K1222" s="48"/>
      <c r="L1222" s="48"/>
      <c r="M1222" s="48"/>
      <c r="N1222" s="48"/>
      <c r="O1222" s="48"/>
      <c r="P1222" s="48"/>
      <c r="Q1222" s="48"/>
      <c r="R1222" s="48"/>
      <c r="S1222" s="48"/>
      <c r="T1222" s="48"/>
      <c r="U1222" s="48"/>
      <c r="V1222" s="48"/>
      <c r="W1222" s="48"/>
      <c r="X1222" s="48"/>
      <c r="Y1222" s="48"/>
      <c r="Z1222" s="48"/>
    </row>
    <row r="1223" spans="1:26" ht="15.75" customHeight="1">
      <c r="A1223" s="48"/>
      <c r="B1223" s="48"/>
      <c r="C1223" s="48"/>
      <c r="D1223" s="48"/>
      <c r="E1223" s="48"/>
      <c r="F1223" s="48"/>
      <c r="G1223" s="1942"/>
      <c r="H1223" s="1942"/>
      <c r="I1223" s="1734"/>
      <c r="J1223" s="1969"/>
      <c r="K1223" s="48"/>
      <c r="L1223" s="48"/>
      <c r="M1223" s="48"/>
      <c r="N1223" s="48"/>
      <c r="O1223" s="48"/>
      <c r="P1223" s="48"/>
      <c r="Q1223" s="48"/>
      <c r="R1223" s="48"/>
      <c r="S1223" s="48"/>
      <c r="T1223" s="48"/>
      <c r="U1223" s="48"/>
      <c r="V1223" s="48"/>
      <c r="W1223" s="48"/>
      <c r="X1223" s="48"/>
      <c r="Y1223" s="48"/>
      <c r="Z1223" s="48"/>
    </row>
    <row r="1224" spans="1:26" ht="15.75" customHeight="1">
      <c r="A1224" s="48"/>
      <c r="B1224" s="48"/>
      <c r="C1224" s="48"/>
      <c r="D1224" s="48"/>
      <c r="E1224" s="48"/>
      <c r="F1224" s="48"/>
      <c r="G1224" s="1942"/>
      <c r="H1224" s="1942"/>
      <c r="I1224" s="1734"/>
      <c r="J1224" s="1969"/>
      <c r="K1224" s="48"/>
      <c r="L1224" s="48"/>
      <c r="M1224" s="48"/>
      <c r="N1224" s="48"/>
      <c r="O1224" s="48"/>
      <c r="P1224" s="48"/>
      <c r="Q1224" s="48"/>
      <c r="R1224" s="48"/>
      <c r="S1224" s="48"/>
      <c r="T1224" s="48"/>
      <c r="U1224" s="48"/>
      <c r="V1224" s="48"/>
      <c r="W1224" s="48"/>
      <c r="X1224" s="48"/>
      <c r="Y1224" s="48"/>
      <c r="Z1224" s="48"/>
    </row>
    <row r="1225" spans="1:26" ht="15.75" customHeight="1">
      <c r="A1225" s="48"/>
      <c r="B1225" s="48"/>
      <c r="C1225" s="48"/>
      <c r="D1225" s="48"/>
      <c r="E1225" s="48"/>
      <c r="F1225" s="48"/>
      <c r="G1225" s="1942"/>
      <c r="H1225" s="1942"/>
      <c r="I1225" s="1734"/>
      <c r="J1225" s="1969"/>
      <c r="K1225" s="48"/>
      <c r="L1225" s="48"/>
      <c r="M1225" s="48"/>
      <c r="N1225" s="48"/>
      <c r="O1225" s="48"/>
      <c r="P1225" s="48"/>
      <c r="Q1225" s="48"/>
      <c r="R1225" s="48"/>
      <c r="S1225" s="48"/>
      <c r="T1225" s="48"/>
      <c r="U1225" s="48"/>
      <c r="V1225" s="48"/>
      <c r="W1225" s="48"/>
      <c r="X1225" s="48"/>
      <c r="Y1225" s="48"/>
      <c r="Z1225" s="48"/>
    </row>
    <row r="1226" spans="1:26" ht="15.75" customHeight="1">
      <c r="A1226" s="48"/>
      <c r="B1226" s="48"/>
      <c r="C1226" s="48"/>
      <c r="D1226" s="48"/>
      <c r="E1226" s="48"/>
      <c r="F1226" s="48"/>
      <c r="G1226" s="1942"/>
      <c r="H1226" s="1942"/>
      <c r="I1226" s="1734"/>
      <c r="J1226" s="1969"/>
      <c r="K1226" s="48"/>
      <c r="L1226" s="48"/>
      <c r="M1226" s="48"/>
      <c r="N1226" s="48"/>
      <c r="O1226" s="48"/>
      <c r="P1226" s="48"/>
      <c r="Q1226" s="48"/>
      <c r="R1226" s="48"/>
      <c r="S1226" s="48"/>
      <c r="T1226" s="48"/>
      <c r="U1226" s="48"/>
      <c r="V1226" s="48"/>
      <c r="W1226" s="48"/>
      <c r="X1226" s="48"/>
      <c r="Y1226" s="48"/>
      <c r="Z1226" s="48"/>
    </row>
    <row r="1227" spans="1:26" ht="15.75" customHeight="1">
      <c r="A1227" s="48"/>
      <c r="B1227" s="48"/>
      <c r="C1227" s="48"/>
      <c r="D1227" s="48"/>
      <c r="E1227" s="48"/>
      <c r="F1227" s="48"/>
      <c r="G1227" s="1942"/>
      <c r="H1227" s="1942"/>
      <c r="I1227" s="1734"/>
      <c r="J1227" s="1969"/>
      <c r="K1227" s="48"/>
      <c r="L1227" s="48"/>
      <c r="M1227" s="48"/>
      <c r="N1227" s="48"/>
      <c r="O1227" s="48"/>
      <c r="P1227" s="48"/>
      <c r="Q1227" s="48"/>
      <c r="R1227" s="48"/>
      <c r="S1227" s="48"/>
      <c r="T1227" s="48"/>
      <c r="U1227" s="48"/>
      <c r="V1227" s="48"/>
      <c r="W1227" s="48"/>
      <c r="X1227" s="48"/>
      <c r="Y1227" s="48"/>
      <c r="Z1227" s="48"/>
    </row>
    <row r="1228" spans="1:26" ht="15.75" customHeight="1">
      <c r="A1228" s="48"/>
      <c r="B1228" s="48"/>
      <c r="C1228" s="48"/>
      <c r="D1228" s="48"/>
      <c r="E1228" s="48"/>
      <c r="F1228" s="48"/>
      <c r="G1228" s="1942"/>
      <c r="H1228" s="1942"/>
      <c r="I1228" s="1734"/>
      <c r="J1228" s="1969"/>
      <c r="K1228" s="48"/>
      <c r="L1228" s="48"/>
      <c r="M1228" s="48"/>
      <c r="N1228" s="48"/>
      <c r="O1228" s="48"/>
      <c r="P1228" s="48"/>
      <c r="Q1228" s="48"/>
      <c r="R1228" s="48"/>
      <c r="S1228" s="48"/>
      <c r="T1228" s="48"/>
      <c r="U1228" s="48"/>
      <c r="V1228" s="48"/>
      <c r="W1228" s="48"/>
      <c r="X1228" s="48"/>
      <c r="Y1228" s="48"/>
      <c r="Z1228" s="48"/>
    </row>
    <row r="1229" spans="1:26" ht="15.75" customHeight="1">
      <c r="A1229" s="48"/>
      <c r="B1229" s="48"/>
      <c r="C1229" s="48"/>
      <c r="D1229" s="48"/>
      <c r="E1229" s="48"/>
      <c r="F1229" s="48"/>
      <c r="G1229" s="1942"/>
      <c r="H1229" s="1942"/>
      <c r="I1229" s="1734"/>
      <c r="J1229" s="1969"/>
      <c r="K1229" s="48"/>
      <c r="L1229" s="48"/>
      <c r="M1229" s="48"/>
      <c r="N1229" s="48"/>
      <c r="O1229" s="48"/>
      <c r="P1229" s="48"/>
      <c r="Q1229" s="48"/>
      <c r="R1229" s="48"/>
      <c r="S1229" s="48"/>
      <c r="T1229" s="48"/>
      <c r="U1229" s="48"/>
      <c r="V1229" s="48"/>
      <c r="W1229" s="48"/>
      <c r="X1229" s="48"/>
      <c r="Y1229" s="48"/>
      <c r="Z1229" s="48"/>
    </row>
    <row r="1230" spans="1:26" ht="15.75" customHeight="1">
      <c r="A1230" s="48"/>
      <c r="B1230" s="48"/>
      <c r="C1230" s="48"/>
      <c r="D1230" s="48"/>
      <c r="E1230" s="48"/>
      <c r="F1230" s="48"/>
      <c r="G1230" s="1942"/>
      <c r="H1230" s="1942"/>
      <c r="I1230" s="1734"/>
      <c r="J1230" s="1969"/>
      <c r="K1230" s="48"/>
      <c r="L1230" s="48"/>
      <c r="M1230" s="48"/>
      <c r="N1230" s="48"/>
      <c r="O1230" s="48"/>
      <c r="P1230" s="48"/>
      <c r="Q1230" s="48"/>
      <c r="R1230" s="48"/>
      <c r="S1230" s="48"/>
      <c r="T1230" s="48"/>
      <c r="U1230" s="48"/>
      <c r="V1230" s="48"/>
      <c r="W1230" s="48"/>
      <c r="X1230" s="48"/>
      <c r="Y1230" s="48"/>
      <c r="Z1230" s="48"/>
    </row>
    <row r="1231" spans="1:26" ht="15.75" customHeight="1">
      <c r="A1231" s="48"/>
      <c r="B1231" s="48"/>
      <c r="C1231" s="48"/>
      <c r="D1231" s="48"/>
      <c r="E1231" s="48"/>
      <c r="F1231" s="48"/>
      <c r="G1231" s="1942"/>
      <c r="H1231" s="1942"/>
      <c r="I1231" s="1734"/>
      <c r="J1231" s="1969"/>
      <c r="K1231" s="48"/>
      <c r="L1231" s="48"/>
      <c r="M1231" s="48"/>
      <c r="N1231" s="48"/>
      <c r="O1231" s="48"/>
      <c r="P1231" s="48"/>
      <c r="Q1231" s="48"/>
      <c r="R1231" s="48"/>
      <c r="S1231" s="48"/>
      <c r="T1231" s="48"/>
      <c r="U1231" s="48"/>
      <c r="V1231" s="48"/>
      <c r="W1231" s="48"/>
      <c r="X1231" s="48"/>
      <c r="Y1231" s="48"/>
      <c r="Z1231" s="48"/>
    </row>
    <row r="1232" spans="1:26" ht="15.75" customHeight="1">
      <c r="A1232" s="48"/>
      <c r="B1232" s="48"/>
      <c r="C1232" s="48"/>
      <c r="D1232" s="48"/>
      <c r="E1232" s="48"/>
      <c r="F1232" s="48"/>
      <c r="G1232" s="1942"/>
      <c r="H1232" s="1942"/>
      <c r="I1232" s="1734"/>
      <c r="J1232" s="1969"/>
      <c r="K1232" s="48"/>
      <c r="L1232" s="48"/>
      <c r="M1232" s="48"/>
      <c r="N1232" s="48"/>
      <c r="O1232" s="48"/>
      <c r="P1232" s="48"/>
      <c r="Q1232" s="48"/>
      <c r="R1232" s="48"/>
      <c r="S1232" s="48"/>
      <c r="T1232" s="48"/>
      <c r="U1232" s="48"/>
      <c r="V1232" s="48"/>
      <c r="W1232" s="48"/>
      <c r="X1232" s="48"/>
      <c r="Y1232" s="48"/>
      <c r="Z1232" s="48"/>
    </row>
    <row r="1233" spans="1:26" ht="15.75" customHeight="1">
      <c r="A1233" s="48"/>
      <c r="B1233" s="48"/>
      <c r="C1233" s="48"/>
      <c r="D1233" s="48"/>
      <c r="E1233" s="48"/>
      <c r="F1233" s="48"/>
      <c r="G1233" s="1942"/>
      <c r="H1233" s="1942"/>
      <c r="I1233" s="1734"/>
      <c r="J1233" s="1969"/>
      <c r="K1233" s="48"/>
      <c r="L1233" s="48"/>
      <c r="M1233" s="48"/>
      <c r="N1233" s="48"/>
      <c r="O1233" s="48"/>
      <c r="P1233" s="48"/>
      <c r="Q1233" s="48"/>
      <c r="R1233" s="48"/>
      <c r="S1233" s="48"/>
      <c r="T1233" s="48"/>
      <c r="U1233" s="48"/>
      <c r="V1233" s="48"/>
      <c r="W1233" s="48"/>
      <c r="X1233" s="48"/>
      <c r="Y1233" s="48"/>
      <c r="Z1233" s="48"/>
    </row>
    <row r="1234" spans="1:26" ht="15.75" customHeight="1">
      <c r="A1234" s="48"/>
      <c r="B1234" s="48"/>
      <c r="C1234" s="48"/>
      <c r="D1234" s="48"/>
      <c r="E1234" s="48"/>
      <c r="F1234" s="48"/>
      <c r="G1234" s="1942"/>
      <c r="H1234" s="1942"/>
      <c r="I1234" s="1734"/>
      <c r="J1234" s="1969"/>
      <c r="K1234" s="48"/>
      <c r="L1234" s="48"/>
      <c r="M1234" s="48"/>
      <c r="N1234" s="48"/>
      <c r="O1234" s="48"/>
      <c r="P1234" s="48"/>
      <c r="Q1234" s="48"/>
      <c r="R1234" s="48"/>
      <c r="S1234" s="48"/>
      <c r="T1234" s="48"/>
      <c r="U1234" s="48"/>
      <c r="V1234" s="48"/>
      <c r="W1234" s="48"/>
      <c r="X1234" s="48"/>
      <c r="Y1234" s="48"/>
      <c r="Z1234" s="48"/>
    </row>
    <row r="1235" spans="1:26" ht="15.75" customHeight="1">
      <c r="A1235" s="48"/>
      <c r="B1235" s="48"/>
      <c r="C1235" s="48"/>
      <c r="D1235" s="48"/>
      <c r="E1235" s="48"/>
      <c r="F1235" s="48"/>
      <c r="G1235" s="1942"/>
      <c r="H1235" s="1942"/>
      <c r="I1235" s="1734"/>
      <c r="J1235" s="1969"/>
      <c r="K1235" s="48"/>
      <c r="L1235" s="48"/>
      <c r="M1235" s="48"/>
      <c r="N1235" s="48"/>
      <c r="O1235" s="48"/>
      <c r="P1235" s="48"/>
      <c r="Q1235" s="48"/>
      <c r="R1235" s="48"/>
      <c r="S1235" s="48"/>
      <c r="T1235" s="48"/>
      <c r="U1235" s="48"/>
      <c r="V1235" s="48"/>
      <c r="W1235" s="48"/>
      <c r="X1235" s="48"/>
      <c r="Y1235" s="48"/>
      <c r="Z1235" s="48"/>
    </row>
    <row r="1236" spans="1:26" ht="15.75" customHeight="1">
      <c r="A1236" s="48"/>
      <c r="B1236" s="48"/>
      <c r="C1236" s="48"/>
      <c r="D1236" s="48"/>
      <c r="E1236" s="48"/>
      <c r="F1236" s="48"/>
      <c r="G1236" s="1942"/>
      <c r="H1236" s="1942"/>
      <c r="I1236" s="1734"/>
      <c r="J1236" s="1969"/>
      <c r="K1236" s="48"/>
      <c r="L1236" s="48"/>
      <c r="M1236" s="48"/>
      <c r="N1236" s="48"/>
      <c r="O1236" s="48"/>
      <c r="P1236" s="48"/>
      <c r="Q1236" s="48"/>
      <c r="R1236" s="48"/>
      <c r="S1236" s="48"/>
      <c r="T1236" s="48"/>
      <c r="U1236" s="48"/>
      <c r="V1236" s="48"/>
      <c r="W1236" s="48"/>
      <c r="X1236" s="48"/>
      <c r="Y1236" s="48"/>
      <c r="Z1236" s="48"/>
    </row>
    <row r="1237" spans="1:26" ht="15.75" customHeight="1">
      <c r="A1237" s="48"/>
      <c r="B1237" s="48"/>
      <c r="C1237" s="48"/>
      <c r="D1237" s="48"/>
      <c r="E1237" s="48"/>
      <c r="F1237" s="48"/>
      <c r="G1237" s="1942"/>
      <c r="H1237" s="1942"/>
      <c r="I1237" s="1734"/>
      <c r="J1237" s="1969"/>
      <c r="K1237" s="48"/>
      <c r="L1237" s="48"/>
      <c r="M1237" s="48"/>
      <c r="N1237" s="48"/>
      <c r="O1237" s="48"/>
      <c r="P1237" s="48"/>
      <c r="Q1237" s="48"/>
      <c r="R1237" s="48"/>
      <c r="S1237" s="48"/>
      <c r="T1237" s="48"/>
      <c r="U1237" s="48"/>
      <c r="V1237" s="48"/>
      <c r="W1237" s="48"/>
      <c r="X1237" s="48"/>
      <c r="Y1237" s="48"/>
      <c r="Z1237" s="48"/>
    </row>
    <row r="1238" spans="1:26" ht="15.75" customHeight="1">
      <c r="A1238" s="48"/>
      <c r="B1238" s="48"/>
      <c r="C1238" s="48"/>
      <c r="D1238" s="48"/>
      <c r="E1238" s="48"/>
      <c r="F1238" s="48"/>
      <c r="G1238" s="1942"/>
      <c r="H1238" s="1942"/>
      <c r="I1238" s="1734"/>
      <c r="J1238" s="1969"/>
      <c r="K1238" s="48"/>
      <c r="L1238" s="48"/>
      <c r="M1238" s="48"/>
      <c r="N1238" s="48"/>
      <c r="O1238" s="48"/>
      <c r="P1238" s="48"/>
      <c r="Q1238" s="48"/>
      <c r="R1238" s="48"/>
      <c r="S1238" s="48"/>
      <c r="T1238" s="48"/>
      <c r="U1238" s="48"/>
      <c r="V1238" s="48"/>
      <c r="W1238" s="48"/>
      <c r="X1238" s="48"/>
      <c r="Y1238" s="48"/>
      <c r="Z1238" s="48"/>
    </row>
    <row r="1239" spans="1:26" ht="15.75" customHeight="1">
      <c r="A1239" s="48"/>
      <c r="B1239" s="48"/>
      <c r="C1239" s="48"/>
      <c r="D1239" s="48"/>
      <c r="E1239" s="48"/>
      <c r="F1239" s="48"/>
      <c r="G1239" s="1942"/>
      <c r="H1239" s="1942"/>
      <c r="I1239" s="1734"/>
      <c r="J1239" s="1969"/>
      <c r="K1239" s="48"/>
      <c r="L1239" s="48"/>
      <c r="M1239" s="48"/>
      <c r="N1239" s="48"/>
      <c r="O1239" s="48"/>
      <c r="P1239" s="48"/>
      <c r="Q1239" s="48"/>
      <c r="R1239" s="48"/>
      <c r="S1239" s="48"/>
      <c r="T1239" s="48"/>
      <c r="U1239" s="48"/>
      <c r="V1239" s="48"/>
      <c r="W1239" s="48"/>
      <c r="X1239" s="48"/>
      <c r="Y1239" s="48"/>
      <c r="Z1239" s="48"/>
    </row>
    <row r="1240" spans="1:26" ht="15.75" customHeight="1">
      <c r="A1240" s="48"/>
      <c r="B1240" s="48"/>
      <c r="C1240" s="48"/>
      <c r="D1240" s="48"/>
      <c r="E1240" s="48"/>
      <c r="F1240" s="48"/>
      <c r="G1240" s="1942"/>
      <c r="H1240" s="1942"/>
      <c r="I1240" s="1734"/>
      <c r="J1240" s="1969"/>
      <c r="K1240" s="48"/>
      <c r="L1240" s="48"/>
      <c r="M1240" s="48"/>
      <c r="N1240" s="48"/>
      <c r="O1240" s="48"/>
      <c r="P1240" s="48"/>
      <c r="Q1240" s="48"/>
      <c r="R1240" s="48"/>
      <c r="S1240" s="48"/>
      <c r="T1240" s="48"/>
      <c r="U1240" s="48"/>
      <c r="V1240" s="48"/>
      <c r="W1240" s="48"/>
      <c r="X1240" s="48"/>
      <c r="Y1240" s="48"/>
      <c r="Z1240" s="48"/>
    </row>
    <row r="1241" spans="1:26" ht="15.75" customHeight="1">
      <c r="A1241" s="48"/>
      <c r="B1241" s="48"/>
      <c r="C1241" s="48"/>
      <c r="D1241" s="48"/>
      <c r="E1241" s="48"/>
      <c r="F1241" s="48"/>
      <c r="G1241" s="1942"/>
      <c r="H1241" s="1942"/>
      <c r="I1241" s="1734"/>
      <c r="J1241" s="1969"/>
      <c r="K1241" s="48"/>
      <c r="L1241" s="48"/>
      <c r="M1241" s="48"/>
      <c r="N1241" s="48"/>
      <c r="O1241" s="48"/>
      <c r="P1241" s="48"/>
      <c r="Q1241" s="48"/>
      <c r="R1241" s="48"/>
      <c r="S1241" s="48"/>
      <c r="T1241" s="48"/>
      <c r="U1241" s="48"/>
      <c r="V1241" s="48"/>
      <c r="W1241" s="48"/>
      <c r="X1241" s="48"/>
      <c r="Y1241" s="48"/>
      <c r="Z1241" s="48"/>
    </row>
    <row r="1242" spans="1:26" ht="15.75" customHeight="1">
      <c r="A1242" s="48"/>
      <c r="B1242" s="48"/>
      <c r="C1242" s="48"/>
      <c r="D1242" s="48"/>
      <c r="E1242" s="48"/>
      <c r="F1242" s="48"/>
      <c r="G1242" s="1942"/>
      <c r="H1242" s="1942"/>
      <c r="I1242" s="1734"/>
      <c r="J1242" s="1969"/>
      <c r="K1242" s="48"/>
      <c r="L1242" s="48"/>
      <c r="M1242" s="48"/>
      <c r="N1242" s="48"/>
      <c r="O1242" s="48"/>
      <c r="P1242" s="48"/>
      <c r="Q1242" s="48"/>
      <c r="R1242" s="48"/>
      <c r="S1242" s="48"/>
      <c r="T1242" s="48"/>
      <c r="U1242" s="48"/>
      <c r="V1242" s="48"/>
      <c r="W1242" s="48"/>
      <c r="X1242" s="48"/>
      <c r="Y1242" s="48"/>
      <c r="Z1242" s="48"/>
    </row>
    <row r="1243" spans="1:26" ht="15.75" customHeight="1">
      <c r="A1243" s="48"/>
      <c r="B1243" s="48"/>
      <c r="C1243" s="48"/>
      <c r="D1243" s="48"/>
      <c r="E1243" s="48"/>
      <c r="F1243" s="48"/>
      <c r="G1243" s="1942"/>
      <c r="H1243" s="1942"/>
      <c r="I1243" s="1734"/>
      <c r="J1243" s="1969"/>
      <c r="K1243" s="48"/>
      <c r="L1243" s="48"/>
      <c r="M1243" s="48"/>
      <c r="N1243" s="48"/>
      <c r="O1243" s="48"/>
      <c r="P1243" s="48"/>
      <c r="Q1243" s="48"/>
      <c r="R1243" s="48"/>
      <c r="S1243" s="48"/>
      <c r="T1243" s="48"/>
      <c r="U1243" s="48"/>
      <c r="V1243" s="48"/>
      <c r="W1243" s="48"/>
      <c r="X1243" s="48"/>
      <c r="Y1243" s="48"/>
      <c r="Z1243" s="48"/>
    </row>
    <row r="1244" spans="1:26" ht="15.75" customHeight="1">
      <c r="A1244" s="48"/>
      <c r="B1244" s="48"/>
      <c r="C1244" s="48"/>
      <c r="D1244" s="48"/>
      <c r="E1244" s="48"/>
      <c r="F1244" s="48"/>
      <c r="G1244" s="1942"/>
      <c r="H1244" s="1942"/>
      <c r="I1244" s="1734"/>
      <c r="J1244" s="1969"/>
      <c r="K1244" s="48"/>
      <c r="L1244" s="48"/>
      <c r="M1244" s="48"/>
      <c r="N1244" s="48"/>
      <c r="O1244" s="48"/>
      <c r="P1244" s="48"/>
      <c r="Q1244" s="48"/>
      <c r="R1244" s="48"/>
      <c r="S1244" s="48"/>
      <c r="T1244" s="48"/>
      <c r="U1244" s="48"/>
      <c r="V1244" s="48"/>
      <c r="W1244" s="48"/>
      <c r="X1244" s="48"/>
      <c r="Y1244" s="48"/>
      <c r="Z1244" s="48"/>
    </row>
    <row r="1245" spans="1:26" ht="15.75" customHeight="1">
      <c r="A1245" s="48"/>
      <c r="B1245" s="48"/>
      <c r="C1245" s="48"/>
      <c r="D1245" s="48"/>
      <c r="E1245" s="48"/>
      <c r="F1245" s="48"/>
      <c r="G1245" s="1942"/>
      <c r="H1245" s="1942"/>
      <c r="I1245" s="1734"/>
      <c r="J1245" s="1969"/>
      <c r="K1245" s="48"/>
      <c r="L1245" s="48"/>
      <c r="M1245" s="48"/>
      <c r="N1245" s="48"/>
      <c r="O1245" s="48"/>
      <c r="P1245" s="48"/>
      <c r="Q1245" s="48"/>
      <c r="R1245" s="48"/>
      <c r="S1245" s="48"/>
      <c r="T1245" s="48"/>
      <c r="U1245" s="48"/>
      <c r="V1245" s="48"/>
      <c r="W1245" s="48"/>
      <c r="X1245" s="48"/>
      <c r="Y1245" s="48"/>
      <c r="Z1245" s="48"/>
    </row>
    <row r="1246" spans="1:26" ht="15.75" customHeight="1">
      <c r="A1246" s="48"/>
      <c r="B1246" s="48"/>
      <c r="C1246" s="48"/>
      <c r="D1246" s="48"/>
      <c r="E1246" s="48"/>
      <c r="F1246" s="48"/>
      <c r="G1246" s="1942"/>
      <c r="H1246" s="1942"/>
      <c r="I1246" s="1734"/>
      <c r="J1246" s="1969"/>
      <c r="K1246" s="48"/>
      <c r="L1246" s="48"/>
      <c r="M1246" s="48"/>
      <c r="N1246" s="48"/>
      <c r="O1246" s="48"/>
      <c r="P1246" s="48"/>
      <c r="Q1246" s="48"/>
      <c r="R1246" s="48"/>
      <c r="S1246" s="48"/>
      <c r="T1246" s="48"/>
      <c r="U1246" s="48"/>
      <c r="V1246" s="48"/>
      <c r="W1246" s="48"/>
      <c r="X1246" s="48"/>
      <c r="Y1246" s="48"/>
      <c r="Z1246" s="48"/>
    </row>
    <row r="1247" spans="1:26" ht="15.75" customHeight="1">
      <c r="A1247" s="48"/>
      <c r="B1247" s="48"/>
      <c r="C1247" s="48"/>
      <c r="D1247" s="48"/>
      <c r="E1247" s="48"/>
      <c r="F1247" s="48"/>
      <c r="G1247" s="1942"/>
      <c r="H1247" s="1942"/>
      <c r="I1247" s="1734"/>
      <c r="J1247" s="1969"/>
      <c r="K1247" s="48"/>
      <c r="L1247" s="48"/>
      <c r="M1247" s="48"/>
      <c r="N1247" s="48"/>
      <c r="O1247" s="48"/>
      <c r="P1247" s="48"/>
      <c r="Q1247" s="48"/>
      <c r="R1247" s="48"/>
      <c r="S1247" s="48"/>
      <c r="T1247" s="48"/>
      <c r="U1247" s="48"/>
      <c r="V1247" s="48"/>
      <c r="W1247" s="48"/>
      <c r="X1247" s="48"/>
      <c r="Y1247" s="48"/>
      <c r="Z1247" s="48"/>
    </row>
    <row r="1248" spans="1:26" ht="15.75" customHeight="1">
      <c r="A1248" s="48"/>
      <c r="B1248" s="48"/>
      <c r="C1248" s="48"/>
      <c r="D1248" s="48"/>
      <c r="E1248" s="48"/>
      <c r="F1248" s="48"/>
      <c r="G1248" s="1942"/>
      <c r="H1248" s="1942"/>
      <c r="I1248" s="1734"/>
      <c r="J1248" s="1969"/>
      <c r="K1248" s="48"/>
      <c r="L1248" s="48"/>
      <c r="M1248" s="48"/>
      <c r="N1248" s="48"/>
      <c r="O1248" s="48"/>
      <c r="P1248" s="48"/>
      <c r="Q1248" s="48"/>
      <c r="R1248" s="48"/>
      <c r="S1248" s="48"/>
      <c r="T1248" s="48"/>
      <c r="U1248" s="48"/>
      <c r="V1248" s="48"/>
      <c r="W1248" s="48"/>
      <c r="X1248" s="48"/>
      <c r="Y1248" s="48"/>
      <c r="Z1248" s="48"/>
    </row>
    <row r="1249" spans="1:26" ht="15.75" customHeight="1">
      <c r="A1249" s="48"/>
      <c r="B1249" s="48"/>
      <c r="C1249" s="48"/>
      <c r="D1249" s="48"/>
      <c r="E1249" s="48"/>
      <c r="F1249" s="48"/>
      <c r="G1249" s="1942"/>
      <c r="H1249" s="1942"/>
      <c r="I1249" s="1734"/>
      <c r="J1249" s="1969"/>
      <c r="K1249" s="48"/>
      <c r="L1249" s="48"/>
      <c r="M1249" s="48"/>
      <c r="N1249" s="48"/>
      <c r="O1249" s="48"/>
      <c r="P1249" s="48"/>
      <c r="Q1249" s="48"/>
      <c r="R1249" s="48"/>
      <c r="S1249" s="48"/>
      <c r="T1249" s="48"/>
      <c r="U1249" s="48"/>
      <c r="V1249" s="48"/>
      <c r="W1249" s="48"/>
      <c r="X1249" s="48"/>
      <c r="Y1249" s="48"/>
      <c r="Z1249" s="48"/>
    </row>
    <row r="1250" spans="1:26" ht="15.75" customHeight="1">
      <c r="A1250" s="48"/>
      <c r="B1250" s="48"/>
      <c r="C1250" s="48"/>
      <c r="D1250" s="48"/>
      <c r="E1250" s="48"/>
      <c r="F1250" s="48"/>
      <c r="G1250" s="1942"/>
      <c r="H1250" s="1942"/>
      <c r="I1250" s="1734"/>
      <c r="J1250" s="1969"/>
      <c r="K1250" s="48"/>
      <c r="L1250" s="48"/>
      <c r="M1250" s="48"/>
      <c r="N1250" s="48"/>
      <c r="O1250" s="48"/>
      <c r="P1250" s="48"/>
      <c r="Q1250" s="48"/>
      <c r="R1250" s="48"/>
      <c r="S1250" s="48"/>
      <c r="T1250" s="48"/>
      <c r="U1250" s="48"/>
      <c r="V1250" s="48"/>
      <c r="W1250" s="48"/>
      <c r="X1250" s="48"/>
      <c r="Y1250" s="48"/>
      <c r="Z1250" s="48"/>
    </row>
    <row r="1251" spans="1:26" ht="15.75" customHeight="1">
      <c r="A1251" s="48"/>
      <c r="B1251" s="48"/>
      <c r="C1251" s="48"/>
      <c r="D1251" s="48"/>
      <c r="E1251" s="48"/>
      <c r="F1251" s="48"/>
      <c r="G1251" s="1942"/>
      <c r="H1251" s="1942"/>
      <c r="I1251" s="1734"/>
      <c r="J1251" s="1969"/>
      <c r="K1251" s="48"/>
      <c r="L1251" s="48"/>
      <c r="M1251" s="48"/>
      <c r="N1251" s="48"/>
      <c r="O1251" s="48"/>
      <c r="P1251" s="48"/>
      <c r="Q1251" s="48"/>
      <c r="R1251" s="48"/>
      <c r="S1251" s="48"/>
      <c r="T1251" s="48"/>
      <c r="U1251" s="48"/>
      <c r="V1251" s="48"/>
      <c r="W1251" s="48"/>
      <c r="X1251" s="48"/>
      <c r="Y1251" s="48"/>
      <c r="Z1251" s="48"/>
    </row>
    <row r="1252" spans="1:26" ht="15.75" customHeight="1">
      <c r="A1252" s="48"/>
      <c r="B1252" s="48"/>
      <c r="C1252" s="48"/>
      <c r="D1252" s="48"/>
      <c r="E1252" s="48"/>
      <c r="F1252" s="48"/>
      <c r="G1252" s="1942"/>
      <c r="H1252" s="1942"/>
      <c r="I1252" s="1734"/>
      <c r="J1252" s="1969"/>
      <c r="K1252" s="48"/>
      <c r="L1252" s="48"/>
      <c r="M1252" s="48"/>
      <c r="N1252" s="48"/>
      <c r="O1252" s="48"/>
      <c r="P1252" s="48"/>
      <c r="Q1252" s="48"/>
      <c r="R1252" s="48"/>
      <c r="S1252" s="48"/>
      <c r="T1252" s="48"/>
      <c r="U1252" s="48"/>
      <c r="V1252" s="48"/>
      <c r="W1252" s="48"/>
      <c r="X1252" s="48"/>
      <c r="Y1252" s="48"/>
      <c r="Z1252" s="48"/>
    </row>
    <row r="1253" spans="1:26" ht="15.75" customHeight="1">
      <c r="A1253" s="48"/>
      <c r="B1253" s="48"/>
      <c r="C1253" s="48"/>
      <c r="D1253" s="48"/>
      <c r="E1253" s="48"/>
      <c r="F1253" s="48"/>
      <c r="G1253" s="1942"/>
      <c r="H1253" s="1942"/>
      <c r="I1253" s="1734"/>
      <c r="J1253" s="1969"/>
      <c r="K1253" s="48"/>
      <c r="L1253" s="48"/>
      <c r="M1253" s="48"/>
      <c r="N1253" s="48"/>
      <c r="O1253" s="48"/>
      <c r="P1253" s="48"/>
      <c r="Q1253" s="48"/>
      <c r="R1253" s="48"/>
      <c r="S1253" s="48"/>
      <c r="T1253" s="48"/>
      <c r="U1253" s="48"/>
      <c r="V1253" s="48"/>
      <c r="W1253" s="48"/>
      <c r="X1253" s="48"/>
      <c r="Y1253" s="48"/>
      <c r="Z1253" s="48"/>
    </row>
    <row r="1254" spans="1:26" ht="15.75" customHeight="1">
      <c r="A1254" s="48"/>
      <c r="B1254" s="48"/>
      <c r="C1254" s="48"/>
      <c r="D1254" s="48"/>
      <c r="E1254" s="48"/>
      <c r="F1254" s="48"/>
      <c r="G1254" s="1942"/>
      <c r="H1254" s="1942"/>
      <c r="I1254" s="1734"/>
      <c r="J1254" s="1969"/>
      <c r="K1254" s="48"/>
      <c r="L1254" s="48"/>
      <c r="M1254" s="48"/>
      <c r="N1254" s="48"/>
      <c r="O1254" s="48"/>
      <c r="P1254" s="48"/>
      <c r="Q1254" s="48"/>
      <c r="R1254" s="48"/>
      <c r="S1254" s="48"/>
      <c r="T1254" s="48"/>
      <c r="U1254" s="48"/>
      <c r="V1254" s="48"/>
      <c r="W1254" s="48"/>
      <c r="X1254" s="48"/>
      <c r="Y1254" s="48"/>
      <c r="Z1254" s="48"/>
    </row>
    <row r="1255" spans="1:26" ht="15.75" customHeight="1">
      <c r="A1255" s="48"/>
      <c r="B1255" s="48"/>
      <c r="C1255" s="48"/>
      <c r="D1255" s="48"/>
      <c r="E1255" s="48"/>
      <c r="F1255" s="48"/>
      <c r="G1255" s="1942"/>
      <c r="H1255" s="1942"/>
      <c r="I1255" s="1734"/>
      <c r="J1255" s="1969"/>
      <c r="K1255" s="48"/>
      <c r="L1255" s="48"/>
      <c r="M1255" s="48"/>
      <c r="N1255" s="48"/>
      <c r="O1255" s="48"/>
      <c r="P1255" s="48"/>
      <c r="Q1255" s="48"/>
      <c r="R1255" s="48"/>
      <c r="S1255" s="48"/>
      <c r="T1255" s="48"/>
      <c r="U1255" s="48"/>
      <c r="V1255" s="48"/>
      <c r="W1255" s="48"/>
      <c r="X1255" s="48"/>
      <c r="Y1255" s="48"/>
      <c r="Z1255" s="48"/>
    </row>
    <row r="1256" spans="1:26" ht="15.75" customHeight="1">
      <c r="A1256" s="48"/>
      <c r="B1256" s="48"/>
      <c r="C1256" s="48"/>
      <c r="D1256" s="48"/>
      <c r="E1256" s="48"/>
      <c r="F1256" s="48"/>
      <c r="G1256" s="1942"/>
      <c r="H1256" s="1942"/>
      <c r="I1256" s="1734"/>
      <c r="J1256" s="1969"/>
      <c r="K1256" s="48"/>
      <c r="L1256" s="48"/>
      <c r="M1256" s="48"/>
      <c r="N1256" s="48"/>
      <c r="O1256" s="48"/>
      <c r="P1256" s="48"/>
      <c r="Q1256" s="48"/>
      <c r="R1256" s="48"/>
      <c r="S1256" s="48"/>
      <c r="T1256" s="48"/>
      <c r="U1256" s="48"/>
      <c r="V1256" s="48"/>
      <c r="W1256" s="48"/>
      <c r="X1256" s="48"/>
      <c r="Y1256" s="48"/>
      <c r="Z1256" s="48"/>
    </row>
    <row r="1257" spans="1:26" ht="15.75" customHeight="1">
      <c r="A1257" s="48"/>
      <c r="B1257" s="48"/>
      <c r="C1257" s="48"/>
      <c r="D1257" s="48"/>
      <c r="E1257" s="48"/>
      <c r="F1257" s="48"/>
      <c r="G1257" s="1942"/>
      <c r="H1257" s="1942"/>
      <c r="I1257" s="1734"/>
      <c r="J1257" s="1969"/>
      <c r="K1257" s="48"/>
      <c r="L1257" s="48"/>
      <c r="M1257" s="48"/>
      <c r="N1257" s="48"/>
      <c r="O1257" s="48"/>
      <c r="P1257" s="48"/>
      <c r="Q1257" s="48"/>
      <c r="R1257" s="48"/>
      <c r="S1257" s="48"/>
      <c r="T1257" s="48"/>
      <c r="U1257" s="48"/>
      <c r="V1257" s="48"/>
      <c r="W1257" s="48"/>
      <c r="X1257" s="48"/>
      <c r="Y1257" s="48"/>
      <c r="Z1257" s="48"/>
    </row>
    <row r="1258" spans="1:26" ht="15.75" customHeight="1">
      <c r="A1258" s="48"/>
      <c r="B1258" s="48"/>
      <c r="C1258" s="48"/>
      <c r="D1258" s="48"/>
      <c r="E1258" s="48"/>
      <c r="F1258" s="48"/>
      <c r="G1258" s="1942"/>
      <c r="H1258" s="1942"/>
      <c r="I1258" s="1734"/>
      <c r="J1258" s="1969"/>
      <c r="K1258" s="48"/>
      <c r="L1258" s="48"/>
      <c r="M1258" s="48"/>
      <c r="N1258" s="48"/>
      <c r="O1258" s="48"/>
      <c r="P1258" s="48"/>
      <c r="Q1258" s="48"/>
      <c r="R1258" s="48"/>
      <c r="S1258" s="48"/>
      <c r="T1258" s="48"/>
      <c r="U1258" s="48"/>
      <c r="V1258" s="48"/>
      <c r="W1258" s="48"/>
      <c r="X1258" s="48"/>
      <c r="Y1258" s="48"/>
      <c r="Z1258" s="48"/>
    </row>
    <row r="1259" spans="1:26" ht="15.75" customHeight="1">
      <c r="A1259" s="48"/>
      <c r="B1259" s="48"/>
      <c r="C1259" s="48"/>
      <c r="D1259" s="48"/>
      <c r="E1259" s="48"/>
      <c r="F1259" s="48"/>
      <c r="G1259" s="1942"/>
      <c r="H1259" s="1942"/>
      <c r="I1259" s="1734"/>
      <c r="J1259" s="1969"/>
      <c r="K1259" s="48"/>
      <c r="L1259" s="48"/>
      <c r="M1259" s="48"/>
      <c r="N1259" s="48"/>
      <c r="O1259" s="48"/>
      <c r="P1259" s="48"/>
      <c r="Q1259" s="48"/>
      <c r="R1259" s="48"/>
      <c r="S1259" s="48"/>
      <c r="T1259" s="48"/>
      <c r="U1259" s="48"/>
      <c r="V1259" s="48"/>
      <c r="W1259" s="48"/>
      <c r="X1259" s="48"/>
      <c r="Y1259" s="48"/>
      <c r="Z1259" s="48"/>
    </row>
    <row r="1260" spans="1:26" ht="15.75" customHeight="1">
      <c r="A1260" s="48"/>
      <c r="B1260" s="48"/>
      <c r="C1260" s="48"/>
      <c r="D1260" s="48"/>
      <c r="E1260" s="48"/>
      <c r="F1260" s="48"/>
      <c r="G1260" s="1942"/>
      <c r="H1260" s="1942"/>
      <c r="I1260" s="1734"/>
      <c r="J1260" s="1969"/>
      <c r="K1260" s="48"/>
      <c r="L1260" s="48"/>
      <c r="M1260" s="48"/>
      <c r="N1260" s="48"/>
      <c r="O1260" s="48"/>
      <c r="P1260" s="48"/>
      <c r="Q1260" s="48"/>
      <c r="R1260" s="48"/>
      <c r="S1260" s="48"/>
      <c r="T1260" s="48"/>
      <c r="U1260" s="48"/>
      <c r="V1260" s="48"/>
      <c r="W1260" s="48"/>
      <c r="X1260" s="48"/>
      <c r="Y1260" s="48"/>
      <c r="Z1260" s="48"/>
    </row>
    <row r="1261" spans="1:26" ht="15.75" customHeight="1">
      <c r="A1261" s="48"/>
      <c r="B1261" s="48"/>
      <c r="C1261" s="48"/>
      <c r="D1261" s="48"/>
      <c r="E1261" s="48"/>
      <c r="F1261" s="48"/>
      <c r="G1261" s="1942"/>
      <c r="H1261" s="1942"/>
      <c r="I1261" s="1734"/>
      <c r="J1261" s="1969"/>
      <c r="K1261" s="48"/>
      <c r="L1261" s="48"/>
      <c r="M1261" s="48"/>
      <c r="N1261" s="48"/>
      <c r="O1261" s="48"/>
      <c r="P1261" s="48"/>
      <c r="Q1261" s="48"/>
      <c r="R1261" s="48"/>
      <c r="S1261" s="48"/>
      <c r="T1261" s="48"/>
      <c r="U1261" s="48"/>
      <c r="V1261" s="48"/>
      <c r="W1261" s="48"/>
      <c r="X1261" s="48"/>
      <c r="Y1261" s="48"/>
      <c r="Z1261" s="48"/>
    </row>
    <row r="1262" spans="1:26" ht="15.75" customHeight="1">
      <c r="A1262" s="48"/>
      <c r="B1262" s="48"/>
      <c r="C1262" s="48"/>
      <c r="D1262" s="48"/>
      <c r="E1262" s="48"/>
      <c r="F1262" s="48"/>
      <c r="G1262" s="1942"/>
      <c r="H1262" s="1942"/>
      <c r="I1262" s="1734"/>
      <c r="J1262" s="1969"/>
      <c r="K1262" s="48"/>
      <c r="L1262" s="48"/>
      <c r="M1262" s="48"/>
      <c r="N1262" s="48"/>
      <c r="O1262" s="48"/>
      <c r="P1262" s="48"/>
      <c r="Q1262" s="48"/>
      <c r="R1262" s="48"/>
      <c r="S1262" s="48"/>
      <c r="T1262" s="48"/>
      <c r="U1262" s="48"/>
      <c r="V1262" s="48"/>
      <c r="W1262" s="48"/>
      <c r="X1262" s="48"/>
      <c r="Y1262" s="48"/>
      <c r="Z1262" s="48"/>
    </row>
    <row r="1263" spans="1:26" ht="15.75" customHeight="1">
      <c r="A1263" s="48"/>
      <c r="B1263" s="48"/>
      <c r="C1263" s="48"/>
      <c r="D1263" s="48"/>
      <c r="E1263" s="48"/>
      <c r="F1263" s="48"/>
      <c r="G1263" s="1942"/>
      <c r="H1263" s="1942"/>
      <c r="I1263" s="1734"/>
      <c r="J1263" s="1969"/>
      <c r="K1263" s="48"/>
      <c r="L1263" s="48"/>
      <c r="M1263" s="48"/>
      <c r="N1263" s="48"/>
      <c r="O1263" s="48"/>
      <c r="P1263" s="48"/>
      <c r="Q1263" s="48"/>
      <c r="R1263" s="48"/>
      <c r="S1263" s="48"/>
      <c r="T1263" s="48"/>
      <c r="U1263" s="48"/>
      <c r="V1263" s="48"/>
      <c r="W1263" s="48"/>
      <c r="X1263" s="48"/>
      <c r="Y1263" s="48"/>
      <c r="Z1263" s="48"/>
    </row>
    <row r="1264" spans="1:26" ht="15.75" customHeight="1">
      <c r="A1264" s="48"/>
      <c r="B1264" s="48"/>
      <c r="C1264" s="48"/>
      <c r="D1264" s="48"/>
      <c r="E1264" s="48"/>
      <c r="F1264" s="48"/>
      <c r="G1264" s="1942"/>
      <c r="H1264" s="1942"/>
      <c r="I1264" s="1734"/>
      <c r="J1264" s="1969"/>
      <c r="K1264" s="48"/>
      <c r="L1264" s="48"/>
      <c r="M1264" s="48"/>
      <c r="N1264" s="48"/>
      <c r="O1264" s="48"/>
      <c r="P1264" s="48"/>
      <c r="Q1264" s="48"/>
      <c r="R1264" s="48"/>
      <c r="S1264" s="48"/>
      <c r="T1264" s="48"/>
      <c r="U1264" s="48"/>
      <c r="V1264" s="48"/>
      <c r="W1264" s="48"/>
      <c r="X1264" s="48"/>
      <c r="Y1264" s="48"/>
      <c r="Z1264" s="48"/>
    </row>
    <row r="1265" spans="1:26" ht="15.75" customHeight="1">
      <c r="A1265" s="48"/>
      <c r="B1265" s="48"/>
      <c r="C1265" s="48"/>
      <c r="D1265" s="48"/>
      <c r="E1265" s="48"/>
      <c r="F1265" s="48"/>
      <c r="G1265" s="1942"/>
      <c r="H1265" s="1942"/>
      <c r="I1265" s="1734"/>
      <c r="J1265" s="1969"/>
      <c r="K1265" s="48"/>
      <c r="L1265" s="48"/>
      <c r="M1265" s="48"/>
      <c r="N1265" s="48"/>
      <c r="O1265" s="48"/>
      <c r="P1265" s="48"/>
      <c r="Q1265" s="48"/>
      <c r="R1265" s="48"/>
      <c r="S1265" s="48"/>
      <c r="T1265" s="48"/>
      <c r="U1265" s="48"/>
      <c r="V1265" s="48"/>
      <c r="W1265" s="48"/>
      <c r="X1265" s="48"/>
      <c r="Y1265" s="48"/>
      <c r="Z1265" s="48"/>
    </row>
    <row r="1266" spans="1:26" ht="15.75" customHeight="1">
      <c r="A1266" s="48"/>
      <c r="B1266" s="48"/>
      <c r="C1266" s="48"/>
      <c r="D1266" s="48"/>
      <c r="E1266" s="48"/>
      <c r="F1266" s="48"/>
      <c r="G1266" s="1942"/>
      <c r="H1266" s="1942"/>
      <c r="I1266" s="1734"/>
      <c r="J1266" s="1969"/>
      <c r="K1266" s="48"/>
      <c r="L1266" s="48"/>
      <c r="M1266" s="48"/>
      <c r="N1266" s="48"/>
      <c r="O1266" s="48"/>
      <c r="P1266" s="48"/>
      <c r="Q1266" s="48"/>
      <c r="R1266" s="48"/>
      <c r="S1266" s="48"/>
      <c r="T1266" s="48"/>
      <c r="U1266" s="48"/>
      <c r="V1266" s="48"/>
      <c r="W1266" s="48"/>
      <c r="X1266" s="48"/>
      <c r="Y1266" s="48"/>
      <c r="Z1266" s="48"/>
    </row>
    <row r="1267" spans="1:26" ht="15.75" customHeight="1">
      <c r="A1267" s="48"/>
      <c r="B1267" s="48"/>
      <c r="C1267" s="48"/>
      <c r="D1267" s="48"/>
      <c r="E1267" s="48"/>
      <c r="F1267" s="48"/>
      <c r="G1267" s="1942"/>
      <c r="H1267" s="1942"/>
      <c r="I1267" s="1734"/>
      <c r="J1267" s="1969"/>
      <c r="K1267" s="48"/>
      <c r="L1267" s="48"/>
      <c r="M1267" s="48"/>
      <c r="N1267" s="48"/>
      <c r="O1267" s="48"/>
      <c r="P1267" s="48"/>
      <c r="Q1267" s="48"/>
      <c r="R1267" s="48"/>
      <c r="S1267" s="48"/>
      <c r="T1267" s="48"/>
      <c r="U1267" s="48"/>
      <c r="V1267" s="48"/>
      <c r="W1267" s="48"/>
      <c r="X1267" s="48"/>
      <c r="Y1267" s="48"/>
      <c r="Z1267" s="48"/>
    </row>
    <row r="1268" spans="1:26" ht="15.75" customHeight="1">
      <c r="A1268" s="48"/>
      <c r="B1268" s="48"/>
      <c r="C1268" s="48"/>
      <c r="D1268" s="48"/>
      <c r="E1268" s="48"/>
      <c r="F1268" s="48"/>
      <c r="G1268" s="1942"/>
      <c r="H1268" s="1942"/>
      <c r="I1268" s="1734"/>
      <c r="J1268" s="1969"/>
      <c r="K1268" s="48"/>
      <c r="L1268" s="48"/>
      <c r="M1268" s="48"/>
      <c r="N1268" s="48"/>
      <c r="O1268" s="48"/>
      <c r="P1268" s="48"/>
      <c r="Q1268" s="48"/>
      <c r="R1268" s="48"/>
      <c r="S1268" s="48"/>
      <c r="T1268" s="48"/>
      <c r="U1268" s="48"/>
      <c r="V1268" s="48"/>
      <c r="W1268" s="48"/>
      <c r="X1268" s="48"/>
      <c r="Y1268" s="48"/>
      <c r="Z1268" s="48"/>
    </row>
    <row r="1269" spans="1:26" ht="15.75" customHeight="1">
      <c r="A1269" s="48"/>
      <c r="B1269" s="48"/>
      <c r="C1269" s="48"/>
      <c r="D1269" s="48"/>
      <c r="E1269" s="48"/>
      <c r="F1269" s="48"/>
      <c r="G1269" s="1942"/>
      <c r="H1269" s="1942"/>
      <c r="I1269" s="1734"/>
      <c r="J1269" s="1969"/>
      <c r="K1269" s="48"/>
      <c r="L1269" s="48"/>
      <c r="M1269" s="48"/>
      <c r="N1269" s="48"/>
      <c r="O1269" s="48"/>
      <c r="P1269" s="48"/>
      <c r="Q1269" s="48"/>
      <c r="R1269" s="48"/>
      <c r="S1269" s="48"/>
      <c r="T1269" s="48"/>
      <c r="U1269" s="48"/>
      <c r="V1269" s="48"/>
      <c r="W1269" s="48"/>
      <c r="X1269" s="48"/>
      <c r="Y1269" s="48"/>
      <c r="Z1269" s="48"/>
    </row>
    <row r="1270" spans="1:26" ht="15.75" customHeight="1">
      <c r="A1270" s="48"/>
      <c r="B1270" s="48"/>
      <c r="C1270" s="48"/>
      <c r="D1270" s="48"/>
      <c r="E1270" s="48"/>
      <c r="F1270" s="48"/>
      <c r="G1270" s="1942"/>
      <c r="H1270" s="1942"/>
      <c r="I1270" s="1734"/>
      <c r="J1270" s="1969"/>
      <c r="K1270" s="48"/>
      <c r="L1270" s="48"/>
      <c r="M1270" s="48"/>
      <c r="N1270" s="48"/>
      <c r="O1270" s="48"/>
      <c r="P1270" s="48"/>
      <c r="Q1270" s="48"/>
      <c r="R1270" s="48"/>
      <c r="S1270" s="48"/>
      <c r="T1270" s="48"/>
      <c r="U1270" s="48"/>
      <c r="V1270" s="48"/>
      <c r="W1270" s="48"/>
      <c r="X1270" s="48"/>
      <c r="Y1270" s="48"/>
      <c r="Z1270" s="48"/>
    </row>
    <row r="1271" spans="1:26" ht="15.75" customHeight="1">
      <c r="A1271" s="48"/>
      <c r="B1271" s="48"/>
      <c r="C1271" s="48"/>
      <c r="D1271" s="48"/>
      <c r="E1271" s="48"/>
      <c r="F1271" s="48"/>
      <c r="G1271" s="1942"/>
      <c r="H1271" s="1942"/>
      <c r="I1271" s="1734"/>
      <c r="J1271" s="1969"/>
      <c r="K1271" s="48"/>
      <c r="L1271" s="48"/>
      <c r="M1271" s="48"/>
      <c r="N1271" s="48"/>
      <c r="O1271" s="48"/>
      <c r="P1271" s="48"/>
      <c r="Q1271" s="48"/>
      <c r="R1271" s="48"/>
      <c r="S1271" s="48"/>
      <c r="T1271" s="48"/>
      <c r="U1271" s="48"/>
      <c r="V1271" s="48"/>
      <c r="W1271" s="48"/>
      <c r="X1271" s="48"/>
      <c r="Y1271" s="48"/>
      <c r="Z1271" s="48"/>
    </row>
    <row r="1272" spans="1:26" ht="15.75" customHeight="1">
      <c r="A1272" s="48"/>
      <c r="B1272" s="48"/>
      <c r="C1272" s="48"/>
      <c r="D1272" s="48"/>
      <c r="E1272" s="48"/>
      <c r="F1272" s="48"/>
      <c r="G1272" s="1942"/>
      <c r="H1272" s="1942"/>
      <c r="I1272" s="1734"/>
      <c r="J1272" s="1969"/>
      <c r="K1272" s="48"/>
      <c r="L1272" s="48"/>
      <c r="M1272" s="48"/>
      <c r="N1272" s="48"/>
      <c r="O1272" s="48"/>
      <c r="P1272" s="48"/>
      <c r="Q1272" s="48"/>
      <c r="R1272" s="48"/>
      <c r="S1272" s="48"/>
      <c r="T1272" s="48"/>
      <c r="U1272" s="48"/>
      <c r="V1272" s="48"/>
      <c r="W1272" s="48"/>
      <c r="X1272" s="48"/>
      <c r="Y1272" s="48"/>
      <c r="Z1272" s="48"/>
    </row>
    <row r="1273" spans="1:26" ht="15.75" customHeight="1">
      <c r="A1273" s="48"/>
      <c r="B1273" s="48"/>
      <c r="C1273" s="48"/>
      <c r="D1273" s="48"/>
      <c r="E1273" s="48"/>
      <c r="F1273" s="48"/>
      <c r="G1273" s="1942"/>
      <c r="H1273" s="1942"/>
      <c r="I1273" s="1734"/>
      <c r="J1273" s="1969"/>
      <c r="K1273" s="48"/>
      <c r="L1273" s="48"/>
      <c r="M1273" s="48"/>
      <c r="N1273" s="48"/>
      <c r="O1273" s="48"/>
      <c r="P1273" s="48"/>
      <c r="Q1273" s="48"/>
      <c r="R1273" s="48"/>
      <c r="S1273" s="48"/>
      <c r="T1273" s="48"/>
      <c r="U1273" s="48"/>
      <c r="V1273" s="48"/>
      <c r="W1273" s="48"/>
      <c r="X1273" s="48"/>
      <c r="Y1273" s="48"/>
      <c r="Z1273" s="48"/>
    </row>
    <row r="1274" spans="1:26" ht="15.75" customHeight="1">
      <c r="A1274" s="48"/>
      <c r="B1274" s="48"/>
      <c r="C1274" s="48"/>
      <c r="D1274" s="48"/>
      <c r="E1274" s="48"/>
      <c r="F1274" s="48"/>
      <c r="G1274" s="1942"/>
      <c r="H1274" s="1942"/>
      <c r="I1274" s="1734"/>
      <c r="J1274" s="1969"/>
      <c r="K1274" s="48"/>
      <c r="L1274" s="48"/>
      <c r="M1274" s="48"/>
      <c r="N1274" s="48"/>
      <c r="O1274" s="48"/>
      <c r="P1274" s="48"/>
      <c r="Q1274" s="48"/>
      <c r="R1274" s="48"/>
      <c r="S1274" s="48"/>
      <c r="T1274" s="48"/>
      <c r="U1274" s="48"/>
      <c r="V1274" s="48"/>
      <c r="W1274" s="48"/>
      <c r="X1274" s="48"/>
      <c r="Y1274" s="48"/>
      <c r="Z1274" s="48"/>
    </row>
    <row r="1275" spans="1:26" ht="15.75" customHeight="1">
      <c r="A1275" s="48"/>
      <c r="B1275" s="48"/>
      <c r="C1275" s="48"/>
      <c r="D1275" s="48"/>
      <c r="E1275" s="48"/>
      <c r="F1275" s="48"/>
      <c r="G1275" s="1942"/>
      <c r="H1275" s="1942"/>
      <c r="I1275" s="1734"/>
      <c r="J1275" s="1969"/>
      <c r="K1275" s="48"/>
      <c r="L1275" s="48"/>
      <c r="M1275" s="48"/>
      <c r="N1275" s="48"/>
      <c r="O1275" s="48"/>
      <c r="P1275" s="48"/>
      <c r="Q1275" s="48"/>
      <c r="R1275" s="48"/>
      <c r="S1275" s="48"/>
      <c r="T1275" s="48"/>
      <c r="U1275" s="48"/>
      <c r="V1275" s="48"/>
      <c r="W1275" s="48"/>
      <c r="X1275" s="48"/>
      <c r="Y1275" s="48"/>
      <c r="Z1275" s="48"/>
    </row>
    <row r="1276" spans="1:26" ht="15.75" customHeight="1">
      <c r="A1276" s="48"/>
      <c r="B1276" s="48"/>
      <c r="C1276" s="48"/>
      <c r="D1276" s="48"/>
      <c r="E1276" s="48"/>
      <c r="F1276" s="48"/>
      <c r="G1276" s="1942"/>
      <c r="H1276" s="1942"/>
      <c r="I1276" s="1734"/>
      <c r="J1276" s="1969"/>
      <c r="K1276" s="48"/>
      <c r="L1276" s="48"/>
      <c r="M1276" s="48"/>
      <c r="N1276" s="48"/>
      <c r="O1276" s="48"/>
      <c r="P1276" s="48"/>
      <c r="Q1276" s="48"/>
      <c r="R1276" s="48"/>
      <c r="S1276" s="48"/>
      <c r="T1276" s="48"/>
      <c r="U1276" s="48"/>
      <c r="V1276" s="48"/>
      <c r="W1276" s="48"/>
      <c r="X1276" s="48"/>
      <c r="Y1276" s="48"/>
      <c r="Z1276" s="48"/>
    </row>
    <row r="1277" spans="1:26" ht="15.75" customHeight="1">
      <c r="A1277" s="48"/>
      <c r="B1277" s="48"/>
      <c r="C1277" s="48"/>
      <c r="D1277" s="48"/>
      <c r="E1277" s="48"/>
      <c r="F1277" s="48"/>
      <c r="G1277" s="1942"/>
      <c r="H1277" s="1942"/>
      <c r="I1277" s="1734"/>
      <c r="J1277" s="1969"/>
      <c r="K1277" s="48"/>
      <c r="L1277" s="48"/>
      <c r="M1277" s="48"/>
      <c r="N1277" s="48"/>
      <c r="O1277" s="48"/>
      <c r="P1277" s="48"/>
      <c r="Q1277" s="48"/>
      <c r="R1277" s="48"/>
      <c r="S1277" s="48"/>
      <c r="T1277" s="48"/>
      <c r="U1277" s="48"/>
      <c r="V1277" s="48"/>
      <c r="W1277" s="48"/>
      <c r="X1277" s="48"/>
      <c r="Y1277" s="48"/>
      <c r="Z1277" s="48"/>
    </row>
  </sheetData>
  <mergeCells count="12">
    <mergeCell ref="A301:H301"/>
    <mergeCell ref="A2:I2"/>
    <mergeCell ref="A4:I4"/>
    <mergeCell ref="A5:I5"/>
    <mergeCell ref="A6:I6"/>
    <mergeCell ref="A7:I7"/>
    <mergeCell ref="A8:I8"/>
    <mergeCell ref="A9:I9"/>
    <mergeCell ref="A10:I10"/>
    <mergeCell ref="A11:I11"/>
    <mergeCell ref="A12:I12"/>
    <mergeCell ref="A13:I13"/>
  </mergeCells>
  <hyperlinks>
    <hyperlink ref="E33" r:id="rId1" xr:uid="{3C2F4765-A1D2-4784-96E8-061076A793DE}"/>
    <hyperlink ref="E35" r:id="rId2" xr:uid="{C7C8AF18-FE99-4E50-9D28-2B3B62E3AEB8}"/>
    <hyperlink ref="E48" r:id="rId3" xr:uid="{A99AC97D-8E4C-4604-B1BE-C8347311F859}"/>
    <hyperlink ref="E65" r:id="rId4" xr:uid="{7F3C9641-9829-4133-A0F2-BFC49E2482F4}"/>
    <hyperlink ref="E66" r:id="rId5" xr:uid="{274E4EA6-6C45-433A-9326-8D014B26FA33}"/>
    <hyperlink ref="E67" r:id="rId6" xr:uid="{0EAADAC1-84FE-4A29-8AA4-5C76BB751DB6}"/>
    <hyperlink ref="E68" r:id="rId7" xr:uid="{4AC7001E-4154-43FB-B505-BFC06B7CA935}"/>
    <hyperlink ref="E69" r:id="rId8" xr:uid="{06C1888F-DF70-47ED-B7E8-238E8F10E57A}"/>
    <hyperlink ref="E70" r:id="rId9" xr:uid="{B8399B65-524C-4EA1-8793-ADBAA7093FBA}"/>
    <hyperlink ref="E71" r:id="rId10" xr:uid="{984BC947-C639-4A99-919A-BF9514CADA03}"/>
    <hyperlink ref="E72" r:id="rId11" xr:uid="{F09C1318-4CCD-41D6-896C-85D6BAF58CCD}"/>
    <hyperlink ref="E73" r:id="rId12" xr:uid="{EFAD229F-B02A-45E8-91AD-A9F071B335C0}"/>
    <hyperlink ref="E74" r:id="rId13" xr:uid="{ABC3E36B-47B2-4B14-A664-1F42D3319F08}"/>
    <hyperlink ref="E75" r:id="rId14" xr:uid="{EE0FF244-CE4C-45FA-AA35-35FC15581501}"/>
    <hyperlink ref="E76" r:id="rId15" xr:uid="{6F9554BE-2773-455F-BB40-FA102B396171}"/>
    <hyperlink ref="E77" r:id="rId16" xr:uid="{CB5F72A5-25D3-4489-A77B-BD0C35D4AED4}"/>
    <hyperlink ref="E78" r:id="rId17" xr:uid="{C5BC20B6-F5AF-4A72-8E81-B8C53C5D93BB}"/>
    <hyperlink ref="E79" r:id="rId18" xr:uid="{1BBD0891-61F3-4245-9105-C83E54070A28}"/>
    <hyperlink ref="E80" r:id="rId19" xr:uid="{9EAA22B7-2AD8-45B4-BF01-0AABE654AC10}"/>
    <hyperlink ref="E81" r:id="rId20" xr:uid="{A4A860AA-5216-455D-B724-FA97389739FD}"/>
    <hyperlink ref="E82" r:id="rId21" xr:uid="{EF7AF54C-A7F3-44F6-B8BF-F375F0C52A55}"/>
    <hyperlink ref="E83" r:id="rId22" xr:uid="{A10D90F6-A3CD-45BC-8E69-194518352342}"/>
    <hyperlink ref="E84" r:id="rId23" xr:uid="{DA11EEE8-3A1C-4836-BF84-17DCA9CFE086}"/>
    <hyperlink ref="E85" r:id="rId24" xr:uid="{C74151EE-7D45-4DF8-B09F-94BF06B72EDA}"/>
    <hyperlink ref="E86" r:id="rId25" xr:uid="{9FA95267-11E3-4D0D-ACBE-36956A7B460D}"/>
    <hyperlink ref="E87" r:id="rId26" xr:uid="{6955CE9D-27E8-4430-9BFF-96C78E54E2C2}"/>
    <hyperlink ref="E88" r:id="rId27" xr:uid="{5108147D-21C9-479A-B257-5949B8597CAE}"/>
    <hyperlink ref="E89" r:id="rId28" xr:uid="{9AD57ADA-D201-44D4-84DC-AAA1D21BA3B4}"/>
    <hyperlink ref="E90" r:id="rId29" xr:uid="{E4B531CB-3D1A-432D-9FEF-418278E52BFE}"/>
    <hyperlink ref="E91" r:id="rId30" xr:uid="{4D519D07-1A35-438D-B3A7-DAF7F5F2A2F2}"/>
    <hyperlink ref="E92" r:id="rId31" xr:uid="{8ADBEFAF-BA26-482A-B7E0-C029B6234EBE}"/>
    <hyperlink ref="E93" r:id="rId32" xr:uid="{88B00698-D9BA-4087-B872-739655D30640}"/>
    <hyperlink ref="E100" r:id="rId33" xr:uid="{BFA8718A-EF21-4B99-9017-066BED3918F5}"/>
    <hyperlink ref="E101" r:id="rId34" xr:uid="{016ADF1E-439F-4394-B94C-BF4F2EA3DD04}"/>
    <hyperlink ref="E102" r:id="rId35" xr:uid="{40FE8979-5D04-4E69-AAC5-FB6C11A0FAB0}"/>
    <hyperlink ref="E110" r:id="rId36" xr:uid="{25E7B2C1-1E68-4181-ADAA-DB5A22AA85D9}"/>
    <hyperlink ref="E111" r:id="rId37" xr:uid="{E36AD735-9191-4107-98AB-771640274ABB}"/>
    <hyperlink ref="E112" r:id="rId38" xr:uid="{8C13C5E4-E9D2-4368-83A3-6A71621455F8}"/>
    <hyperlink ref="E113" r:id="rId39" xr:uid="{99D85FC9-0226-4381-BD61-F21E5B7FB88E}"/>
    <hyperlink ref="E114" r:id="rId40" xr:uid="{01D70CE3-418E-4EE1-AEE8-EFF8AD450D9A}"/>
    <hyperlink ref="E115" r:id="rId41" xr:uid="{087BA8D8-E36E-4C3F-914C-504FBF92170F}"/>
    <hyperlink ref="E116" r:id="rId42" xr:uid="{4B328CE2-88C0-4557-8DBE-FBE8435EF9D2}"/>
    <hyperlink ref="E119" r:id="rId43" xr:uid="{34D48E6B-CF5F-4349-85A6-9872773D61D1}"/>
    <hyperlink ref="E137" r:id="rId44" xr:uid="{6CFEAE6A-9817-4BB2-9E93-8AA92656C22D}"/>
    <hyperlink ref="E141" r:id="rId45" xr:uid="{5F1E51F7-38D1-465F-A3F4-1B18D0661E0D}"/>
    <hyperlink ref="E143" r:id="rId46" xr:uid="{FAF8AAF4-8AC7-4714-834A-1FDBAE4821E9}"/>
    <hyperlink ref="E144" r:id="rId47" xr:uid="{E7A2010A-C00D-4092-A9BC-9E063EF79067}"/>
    <hyperlink ref="E148" r:id="rId48" xr:uid="{8FE15475-0238-4EC0-974B-F9E3F756CFB6}"/>
    <hyperlink ref="E179" r:id="rId49" xr:uid="{E268CDD6-CF3B-4070-B17F-398A1737E0C6}"/>
    <hyperlink ref="E180" r:id="rId50" xr:uid="{9E06151D-530A-4194-BFE5-1277F363C140}"/>
    <hyperlink ref="E181" r:id="rId51" xr:uid="{3183135C-D018-4CA0-B8EF-68D191D92561}"/>
    <hyperlink ref="E204" r:id="rId52" xr:uid="{2586C866-7109-49BE-A440-6B46BCE752DE}"/>
    <hyperlink ref="E202" r:id="rId53" xr:uid="{68CA37B3-5FAE-4EE0-816E-850AEAA8C831}"/>
    <hyperlink ref="E205" r:id="rId54" xr:uid="{6D120B90-B76B-44BB-9FE9-C6BE019A23B6}"/>
    <hyperlink ref="C182" r:id="rId55" xr:uid="{4C51C82C-5486-47F1-86F5-D249BE8C2389}"/>
    <hyperlink ref="E189" r:id="rId56" xr:uid="{A4CFC2BA-0EF4-4DB9-B4F6-12D1387C2BCB}"/>
    <hyperlink ref="E188" r:id="rId57" xr:uid="{43888AA4-FD3B-488D-A4BD-173571906CF5}"/>
    <hyperlink ref="E190" r:id="rId58" xr:uid="{AA9CE550-C8F3-4745-8B26-3F3F89B9B98E}"/>
    <hyperlink ref="E191" r:id="rId59" xr:uid="{47CF907D-F01B-45B5-B47C-5911D8DC3F1A}"/>
    <hyperlink ref="E206" r:id="rId60" xr:uid="{957635B7-0B70-45ED-8918-145C707CF28C}"/>
    <hyperlink ref="E207" r:id="rId61" xr:uid="{633BC00E-EE77-4A48-847F-D6BD8D68F263}"/>
    <hyperlink ref="E208:E220" r:id="rId62" display="https://orcid.org/0000-0003-2573-621X" xr:uid="{D591CBD9-A0FC-45AF-8E64-038B1ACA0A75}"/>
    <hyperlink ref="E233" r:id="rId63" xr:uid="{8370F162-1A60-4750-A216-4509A423974B}"/>
    <hyperlink ref="E234" r:id="rId64" xr:uid="{0EEF92AE-F3A5-4F80-9C87-1DFB5C41BFB7}"/>
    <hyperlink ref="E235" r:id="rId65" xr:uid="{FDB0385D-6917-4F9B-A277-D9F0C8B23E87}"/>
    <hyperlink ref="C240" r:id="rId66" display="https://www.mdpi.com/journal/applsci" xr:uid="{F5E178FF-9ACE-4079-BAC7-0DA5C27C1EC4}"/>
    <hyperlink ref="C241" r:id="rId67" display="https://www.mdpi.com/journal/biomechanics" xr:uid="{1F0C905C-2230-476D-B874-5EA5285548FA}"/>
    <hyperlink ref="C242" r:id="rId68" display="https://www.mdpi.com/journal/healthcare" xr:uid="{D5AAB499-EFF2-4611-9BAE-37C6975E22A8}"/>
    <hyperlink ref="D243" r:id="rId69" display="https://www.mdpi.com/journal/jcm" xr:uid="{36CB124E-45AE-42CD-A32A-5E2810AE7743}"/>
    <hyperlink ref="D244" r:id="rId70" display="https://www.mdpi.com/journal/diagnostics" xr:uid="{2B046093-9FDC-41CA-B882-0C58D9A02C41}"/>
    <hyperlink ref="E244" r:id="rId71" display="https://www.mdpi.com/2075-4418/12/10/2546" xr:uid="{559B19F4-7563-46A6-BC15-7AD0F8C97FFB}"/>
    <hyperlink ref="D245" r:id="rId72" display="https://www.mdpi.com/journal/biomechanics/indexing" xr:uid="{7295217E-43AB-433C-8A41-24C981D6BBB5}"/>
    <hyperlink ref="E245" r:id="rId73" display="https://www.mdpi.com/2673-7078/2/4/44" xr:uid="{E0FE7D54-5A95-4723-A47A-AA1F72627F74}"/>
    <hyperlink ref="D246" r:id="rId74" display="https://www.mdpi.com/journal/jcm" xr:uid="{46AB9AAC-A379-4015-9BCF-6C8655CB8E8E}"/>
    <hyperlink ref="E246" r:id="rId75" display="https://www.mdpi.com/2077-0383/11/13/3618" xr:uid="{143E483B-AE55-46AB-943A-76F99AA225D9}"/>
    <hyperlink ref="D247" r:id="rId76" display="https://www.mdpi.com/journal/diagnostics" xr:uid="{8F6132CC-27CB-4ACE-BC45-E27889E01C91}"/>
    <hyperlink ref="E247" r:id="rId77" display="https://www.mdpi.com/2075-4418/12/6/1346" xr:uid="{E54FEF9F-6399-4371-9648-5F482F23D87E}"/>
    <hyperlink ref="D248" r:id="rId78" display="https://www.mdpi.com/journal/jfmk/indexing" xr:uid="{360BA146-4B7E-4EFB-BA8B-F44DC4037814}"/>
    <hyperlink ref="E248" r:id="rId79" xr:uid="{9AAE0748-A63A-421B-82BA-748D405B0CF1}"/>
    <hyperlink ref="D249" r:id="rId80" display="https://www.mdpi.com/journal/applsci" xr:uid="{CA6898F1-31AC-4702-8127-AF03DEBFB940}"/>
    <hyperlink ref="E250" r:id="rId81" xr:uid="{531C5423-13F2-492D-B488-A3FC1236CC0D}"/>
    <hyperlink ref="E251" r:id="rId82" xr:uid="{F5861310-72DB-4D86-80BA-5E2356ED2745}"/>
    <hyperlink ref="E252" r:id="rId83" xr:uid="{DD2ABDEA-D4BC-44AC-A410-739A9DBC4949}"/>
    <hyperlink ref="E253" r:id="rId84" xr:uid="{48F9F36B-8195-4CCE-ACC9-6C2ACD36EDC5}"/>
    <hyperlink ref="E254" r:id="rId85" xr:uid="{70C88DE0-47C3-423C-A824-6962E11BFAB0}"/>
    <hyperlink ref="E256" r:id="rId86" xr:uid="{E5C4EF9C-197D-4E51-A259-54BDB78F356E}"/>
    <hyperlink ref="E257" r:id="rId87" xr:uid="{50999727-828A-4774-8137-C83F23E92331}"/>
    <hyperlink ref="E258" r:id="rId88" xr:uid="{089C1743-1326-412E-B938-6BBB523881BA}"/>
    <hyperlink ref="E259" r:id="rId89" xr:uid="{CB7469C6-E372-4677-92E5-6D397883E110}"/>
    <hyperlink ref="E260" r:id="rId90" xr:uid="{B4A9F6EB-54A6-49CA-ADDA-E88EAC59F176}"/>
    <hyperlink ref="E261" r:id="rId91" xr:uid="{4A65371C-78CE-4F54-AAA9-D1AFF605C6B1}"/>
    <hyperlink ref="E262" r:id="rId92" xr:uid="{84BBACC4-8DFC-4B7F-BD2E-6FBD8758F4AB}"/>
    <hyperlink ref="E263" r:id="rId93" xr:uid="{9E4ED6D3-4AAB-4091-800A-80352C3CA64B}"/>
    <hyperlink ref="E264" r:id="rId94" xr:uid="{24BF979E-5940-44B0-B8A8-A6D4A4D1FA4D}"/>
    <hyperlink ref="E265" r:id="rId95" xr:uid="{DDDE58D0-B24F-48EE-89EE-D33F3E5A37CE}"/>
    <hyperlink ref="E266" r:id="rId96" xr:uid="{1D2F2271-DE4F-486A-B30E-5F474EFB38F1}"/>
    <hyperlink ref="E267" r:id="rId97" xr:uid="{233ED205-487B-499F-A3F9-5F6096DCB01C}"/>
    <hyperlink ref="E268" r:id="rId98" xr:uid="{0198519B-D4B9-4BF7-A799-7B5B322D14D9}"/>
    <hyperlink ref="E269" r:id="rId99" xr:uid="{77CC4FCA-E6D3-4A3C-BB1E-3BA69D828B4D}"/>
    <hyperlink ref="E270" r:id="rId100" xr:uid="{F4162FAF-D7A6-4B90-A3F3-887D59D475DB}"/>
    <hyperlink ref="E271" r:id="rId101" xr:uid="{5BAEB1AA-342C-484E-BEEE-3FEE12B95CAD}"/>
    <hyperlink ref="E272" r:id="rId102" xr:uid="{81D5D2DB-C35D-4C48-A643-47FE4B751DA1}"/>
    <hyperlink ref="E273" r:id="rId103" xr:uid="{F335E747-37A7-4F6A-B0B1-A8C52F14234E}"/>
    <hyperlink ref="E274" r:id="rId104" xr:uid="{3EAD8D6E-476D-4BD6-BBBF-4C9B9F75601F}"/>
    <hyperlink ref="E275" r:id="rId105" xr:uid="{2AD5DB1A-75B2-4CBF-9ADB-ED59299DB58D}"/>
    <hyperlink ref="E276" r:id="rId106" xr:uid="{1F5B8D8D-64E6-4FB7-B460-BFBBF868A665}"/>
    <hyperlink ref="E277" r:id="rId107" xr:uid="{FC9B59D8-F4DC-4BF9-9B2E-67332A9BC1DF}"/>
    <hyperlink ref="E278" r:id="rId108" xr:uid="{05988F4A-5AB9-4B93-95B0-66C96DF56FB5}"/>
    <hyperlink ref="E279" r:id="rId109" xr:uid="{9207B8EF-89AD-4626-B6AE-A1D8F4F63A63}"/>
    <hyperlink ref="E280" r:id="rId110" xr:uid="{B558F5C6-B8A0-4DC5-BD6C-CCF292178D0F}"/>
    <hyperlink ref="E281" r:id="rId111" xr:uid="{ADFF8B06-8FFD-468A-87DC-C3388187DD2A}"/>
    <hyperlink ref="E285" r:id="rId112" xr:uid="{DA922D11-C323-479D-804F-B64448E6BFEB}"/>
    <hyperlink ref="E286" r:id="rId113" xr:uid="{F61EF841-80FA-4CE2-A000-18DA9A1BDC8E}"/>
    <hyperlink ref="E291" r:id="rId114" xr:uid="{ABDAC307-C071-46D1-92D7-F990E7CBD886}"/>
    <hyperlink ref="D292" r:id="rId115" xr:uid="{7955A3EA-5726-4AC2-98CB-A66238F41C9C}"/>
    <hyperlink ref="E292" r:id="rId116" xr:uid="{D96C43B1-9D04-4BFA-9D7A-F6F9DF241F0D}"/>
  </hyperlinks>
  <pageMargins left="0.75" right="0.75" top="1" bottom="1"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sheetPr>
  <dimension ref="A1:AA1543"/>
  <sheetViews>
    <sheetView topLeftCell="O546" zoomScale="90" zoomScaleNormal="90" workbookViewId="0">
      <selection activeCell="P550" sqref="P550:P556"/>
    </sheetView>
  </sheetViews>
  <sheetFormatPr defaultColWidth="14.44140625" defaultRowHeight="15" customHeight="1"/>
  <cols>
    <col min="1" max="1" width="23.6640625" customWidth="1"/>
    <col min="2" max="2" width="11.6640625" customWidth="1"/>
    <col min="3" max="3" width="22.44140625" customWidth="1"/>
    <col min="4" max="7" width="23.88671875" customWidth="1"/>
    <col min="8" max="8" width="23.44140625" customWidth="1"/>
    <col min="9" max="9" width="26.44140625" customWidth="1"/>
    <col min="10" max="13" width="8.88671875" customWidth="1"/>
    <col min="14" max="14" width="8" customWidth="1"/>
    <col min="15" max="15" width="27.33203125" style="1422" customWidth="1"/>
    <col min="16" max="16" width="14.44140625" style="142"/>
  </cols>
  <sheetData>
    <row r="1" spans="1:26" ht="14.4">
      <c r="A1" s="1"/>
      <c r="B1" s="2"/>
      <c r="C1" s="2"/>
      <c r="D1" s="2"/>
      <c r="E1" s="2"/>
      <c r="F1" s="2"/>
      <c r="G1" s="2"/>
      <c r="H1" s="3"/>
      <c r="I1" s="48"/>
      <c r="J1" s="48"/>
      <c r="K1" s="48"/>
      <c r="L1" s="48"/>
      <c r="M1" s="48"/>
      <c r="N1" s="48"/>
      <c r="O1" s="1734"/>
      <c r="P1" s="45"/>
      <c r="Q1" s="48"/>
      <c r="R1" s="48"/>
      <c r="S1" s="48"/>
      <c r="T1" s="48"/>
      <c r="U1" s="48"/>
      <c r="V1" s="48"/>
      <c r="W1" s="48"/>
      <c r="X1" s="48"/>
      <c r="Y1" s="48"/>
      <c r="Z1" s="48"/>
    </row>
    <row r="2" spans="1:26" ht="15.75" customHeight="1">
      <c r="A2" s="2359" t="s">
        <v>203</v>
      </c>
      <c r="B2" s="2360"/>
      <c r="C2" s="2360"/>
      <c r="D2" s="2360"/>
      <c r="E2" s="2360"/>
      <c r="F2" s="2360"/>
      <c r="G2" s="2360"/>
      <c r="H2" s="2360"/>
      <c r="I2" s="2360"/>
      <c r="J2" s="2360"/>
      <c r="K2" s="2360"/>
      <c r="L2" s="2360"/>
      <c r="M2" s="2360"/>
      <c r="N2" s="2360"/>
      <c r="O2" s="2360"/>
      <c r="P2" s="45"/>
      <c r="Q2" s="48"/>
      <c r="R2" s="48"/>
      <c r="S2" s="48"/>
      <c r="T2" s="48"/>
      <c r="U2" s="48"/>
      <c r="V2" s="48"/>
      <c r="W2" s="48"/>
      <c r="X2" s="48"/>
      <c r="Y2" s="48"/>
      <c r="Z2" s="48"/>
    </row>
    <row r="3" spans="1:26" ht="14.4">
      <c r="A3" s="22"/>
      <c r="B3" s="22"/>
      <c r="C3" s="22"/>
      <c r="D3" s="22"/>
      <c r="E3" s="22"/>
      <c r="F3" s="22"/>
      <c r="G3" s="22"/>
      <c r="H3" s="22"/>
      <c r="I3" s="48"/>
      <c r="J3" s="48"/>
      <c r="K3" s="48"/>
      <c r="L3" s="48"/>
      <c r="M3" s="48"/>
      <c r="N3" s="48"/>
      <c r="O3" s="1734"/>
      <c r="P3" s="45"/>
      <c r="Q3" s="48"/>
      <c r="R3" s="48"/>
      <c r="S3" s="48"/>
      <c r="T3" s="48"/>
      <c r="U3" s="48"/>
      <c r="V3" s="48"/>
      <c r="W3" s="48"/>
      <c r="X3" s="48"/>
      <c r="Y3" s="48"/>
      <c r="Z3" s="48"/>
    </row>
    <row r="4" spans="1:26" ht="21.75" customHeight="1">
      <c r="A4" s="2365" t="s">
        <v>153</v>
      </c>
      <c r="B4" s="2365"/>
      <c r="C4" s="2365"/>
      <c r="D4" s="2365"/>
      <c r="E4" s="2365"/>
      <c r="F4" s="2365"/>
      <c r="G4" s="2365"/>
      <c r="H4" s="2365"/>
      <c r="I4" s="2365"/>
      <c r="J4" s="2365"/>
      <c r="K4" s="2365"/>
      <c r="L4" s="2365"/>
      <c r="M4" s="2365"/>
      <c r="N4" s="2365"/>
      <c r="O4" s="2365"/>
      <c r="P4" s="45"/>
      <c r="Q4" s="48"/>
      <c r="R4" s="48"/>
      <c r="S4" s="48"/>
      <c r="T4" s="48"/>
      <c r="U4" s="48"/>
      <c r="V4" s="48"/>
      <c r="W4" s="48"/>
      <c r="X4" s="48"/>
      <c r="Y4" s="48"/>
      <c r="Z4" s="48"/>
    </row>
    <row r="5" spans="1:26" ht="17.25" customHeight="1">
      <c r="A5" s="2365" t="s">
        <v>204</v>
      </c>
      <c r="B5" s="2365"/>
      <c r="C5" s="2365"/>
      <c r="D5" s="2365"/>
      <c r="E5" s="2365"/>
      <c r="F5" s="2365"/>
      <c r="G5" s="2365"/>
      <c r="H5" s="2365"/>
      <c r="I5" s="2365"/>
      <c r="J5" s="2365"/>
      <c r="K5" s="2365"/>
      <c r="L5" s="2365"/>
      <c r="M5" s="2365"/>
      <c r="N5" s="2365"/>
      <c r="O5" s="2365"/>
      <c r="P5" s="45"/>
      <c r="Q5" s="48"/>
      <c r="R5" s="48"/>
      <c r="S5" s="48"/>
      <c r="T5" s="48"/>
      <c r="U5" s="48"/>
      <c r="V5" s="48"/>
      <c r="W5" s="48"/>
      <c r="X5" s="48"/>
      <c r="Y5" s="48"/>
      <c r="Z5" s="48"/>
    </row>
    <row r="6" spans="1:26" ht="26.25" customHeight="1">
      <c r="A6" s="2366" t="s">
        <v>205</v>
      </c>
      <c r="B6" s="2366"/>
      <c r="C6" s="2366"/>
      <c r="D6" s="2366"/>
      <c r="E6" s="2366"/>
      <c r="F6" s="2366"/>
      <c r="G6" s="2366"/>
      <c r="H6" s="2366"/>
      <c r="I6" s="2366"/>
      <c r="J6" s="2366"/>
      <c r="K6" s="2366"/>
      <c r="L6" s="2366"/>
      <c r="M6" s="2366"/>
      <c r="N6" s="2366"/>
      <c r="O6" s="2366"/>
      <c r="P6" s="45"/>
      <c r="Q6" s="48"/>
      <c r="R6" s="48"/>
      <c r="S6" s="48"/>
      <c r="T6" s="48"/>
      <c r="U6" s="48"/>
      <c r="V6" s="48"/>
      <c r="W6" s="48"/>
      <c r="X6" s="48"/>
      <c r="Y6" s="48"/>
      <c r="Z6" s="48"/>
    </row>
    <row r="7" spans="1:26" ht="38.25" customHeight="1">
      <c r="A7" s="2366" t="s">
        <v>206</v>
      </c>
      <c r="B7" s="2366"/>
      <c r="C7" s="2366"/>
      <c r="D7" s="2366"/>
      <c r="E7" s="2366"/>
      <c r="F7" s="2366"/>
      <c r="G7" s="2366"/>
      <c r="H7" s="2366"/>
      <c r="I7" s="2366"/>
      <c r="J7" s="2366"/>
      <c r="K7" s="2366"/>
      <c r="L7" s="2366"/>
      <c r="M7" s="2366"/>
      <c r="N7" s="2366"/>
      <c r="O7" s="2366"/>
      <c r="P7" s="45"/>
      <c r="Q7" s="48"/>
      <c r="R7" s="48"/>
      <c r="S7" s="48"/>
      <c r="T7" s="48"/>
      <c r="U7" s="48"/>
      <c r="V7" s="48"/>
      <c r="W7" s="48"/>
      <c r="X7" s="48"/>
      <c r="Y7" s="48"/>
      <c r="Z7" s="48"/>
    </row>
    <row r="8" spans="1:26" ht="14.25" customHeight="1">
      <c r="A8" s="2366" t="s">
        <v>207</v>
      </c>
      <c r="B8" s="2366"/>
      <c r="C8" s="2366"/>
      <c r="D8" s="2366"/>
      <c r="E8" s="2366"/>
      <c r="F8" s="2366"/>
      <c r="G8" s="2366"/>
      <c r="H8" s="2366"/>
      <c r="I8" s="2366"/>
      <c r="J8" s="2366"/>
      <c r="K8" s="2366"/>
      <c r="L8" s="2366"/>
      <c r="M8" s="2366"/>
      <c r="N8" s="2366"/>
      <c r="O8" s="2366"/>
      <c r="P8" s="45"/>
      <c r="Q8" s="48"/>
      <c r="R8" s="48"/>
      <c r="S8" s="48"/>
      <c r="T8" s="48"/>
      <c r="U8" s="48"/>
      <c r="V8" s="48"/>
      <c r="W8" s="48"/>
      <c r="X8" s="48"/>
      <c r="Y8" s="48"/>
      <c r="Z8" s="48"/>
    </row>
    <row r="9" spans="1:26" ht="14.25" customHeight="1">
      <c r="A9" s="2366" t="s">
        <v>208</v>
      </c>
      <c r="B9" s="2366"/>
      <c r="C9" s="2366"/>
      <c r="D9" s="2366"/>
      <c r="E9" s="2366"/>
      <c r="F9" s="2366"/>
      <c r="G9" s="2366"/>
      <c r="H9" s="2366"/>
      <c r="I9" s="2366"/>
      <c r="J9" s="2366"/>
      <c r="K9" s="2366"/>
      <c r="L9" s="2366"/>
      <c r="M9" s="2366"/>
      <c r="N9" s="2366"/>
      <c r="O9" s="2366"/>
      <c r="P9" s="45"/>
      <c r="Q9" s="48"/>
      <c r="R9" s="48"/>
      <c r="S9" s="48"/>
      <c r="T9" s="48"/>
      <c r="U9" s="48"/>
      <c r="V9" s="48"/>
      <c r="W9" s="48"/>
      <c r="X9" s="48"/>
      <c r="Y9" s="48"/>
      <c r="Z9" s="48"/>
    </row>
    <row r="10" spans="1:26" ht="14.25" customHeight="1">
      <c r="A10" s="2366" t="s">
        <v>209</v>
      </c>
      <c r="B10" s="2366"/>
      <c r="C10" s="2366"/>
      <c r="D10" s="2366"/>
      <c r="E10" s="2366"/>
      <c r="F10" s="2366"/>
      <c r="G10" s="2366"/>
      <c r="H10" s="2366"/>
      <c r="I10" s="2366"/>
      <c r="J10" s="2366"/>
      <c r="K10" s="2366"/>
      <c r="L10" s="2366"/>
      <c r="M10" s="2366"/>
      <c r="N10" s="2366"/>
      <c r="O10" s="2366"/>
      <c r="P10" s="45"/>
      <c r="Q10" s="48"/>
      <c r="R10" s="48"/>
      <c r="S10" s="48"/>
      <c r="T10" s="48"/>
      <c r="U10" s="48"/>
      <c r="V10" s="48"/>
      <c r="W10" s="48"/>
      <c r="X10" s="48"/>
      <c r="Y10" s="48"/>
      <c r="Z10" s="48"/>
    </row>
    <row r="11" spans="1:26" ht="240" customHeight="1">
      <c r="A11" s="2367" t="s">
        <v>210</v>
      </c>
      <c r="B11" s="2367"/>
      <c r="C11" s="2367"/>
      <c r="D11" s="2367"/>
      <c r="E11" s="2367"/>
      <c r="F11" s="2367"/>
      <c r="G11" s="2367"/>
      <c r="H11" s="2367"/>
      <c r="I11" s="2367"/>
      <c r="J11" s="2367"/>
      <c r="K11" s="2367"/>
      <c r="L11" s="2367"/>
      <c r="M11" s="2367"/>
      <c r="N11" s="2367"/>
      <c r="O11" s="2367"/>
      <c r="P11" s="45"/>
      <c r="Q11" s="48"/>
      <c r="R11" s="48"/>
      <c r="S11" s="48"/>
      <c r="T11" s="48"/>
      <c r="U11" s="48"/>
      <c r="V11" s="48"/>
      <c r="W11" s="48"/>
      <c r="X11" s="48"/>
      <c r="Y11" s="48"/>
      <c r="Z11" s="48"/>
    </row>
    <row r="12" spans="1:26" ht="14.4">
      <c r="A12" s="7"/>
      <c r="B12" s="8"/>
      <c r="C12" s="8"/>
      <c r="D12" s="8"/>
      <c r="E12" s="8"/>
      <c r="F12" s="8"/>
      <c r="G12" s="8"/>
      <c r="H12" s="7"/>
      <c r="I12" s="48"/>
      <c r="J12" s="48"/>
      <c r="K12" s="48"/>
      <c r="L12" s="48"/>
      <c r="M12" s="48"/>
      <c r="N12" s="48"/>
      <c r="O12" s="1734"/>
      <c r="P12" s="45"/>
      <c r="Q12" s="48"/>
      <c r="R12" s="48"/>
      <c r="S12" s="48"/>
      <c r="T12" s="48"/>
      <c r="U12" s="48"/>
      <c r="V12" s="48"/>
      <c r="W12" s="48"/>
      <c r="X12" s="48"/>
      <c r="Y12" s="48"/>
      <c r="Z12" s="48"/>
    </row>
    <row r="13" spans="1:26" ht="61.5" customHeight="1">
      <c r="A13" s="11" t="s">
        <v>80</v>
      </c>
      <c r="B13" s="10" t="s">
        <v>85</v>
      </c>
      <c r="C13" s="11" t="s">
        <v>211</v>
      </c>
      <c r="D13" s="11" t="s">
        <v>212</v>
      </c>
      <c r="E13" s="11" t="s">
        <v>213</v>
      </c>
      <c r="F13" s="11" t="s">
        <v>214</v>
      </c>
      <c r="G13" s="11" t="s">
        <v>215</v>
      </c>
      <c r="H13" s="11" t="s">
        <v>216</v>
      </c>
      <c r="I13" s="131" t="s">
        <v>390</v>
      </c>
      <c r="J13" s="11" t="s">
        <v>217</v>
      </c>
      <c r="K13" s="20" t="s">
        <v>54</v>
      </c>
      <c r="L13" s="20" t="s">
        <v>55</v>
      </c>
      <c r="M13" s="20" t="s">
        <v>56</v>
      </c>
      <c r="N13" s="11" t="s">
        <v>71</v>
      </c>
      <c r="O13" s="1390" t="s">
        <v>57</v>
      </c>
      <c r="P13" s="138" t="s">
        <v>393</v>
      </c>
      <c r="Q13" s="48"/>
      <c r="R13" s="48"/>
      <c r="S13" s="48"/>
      <c r="T13" s="48"/>
      <c r="U13" s="48"/>
      <c r="V13" s="48"/>
      <c r="W13" s="48"/>
      <c r="X13" s="48"/>
      <c r="Y13" s="48"/>
      <c r="Z13" s="48"/>
    </row>
    <row r="14" spans="1:26" ht="25.2" customHeight="1">
      <c r="A14" s="1775" t="s">
        <v>423</v>
      </c>
      <c r="B14" s="1775" t="s">
        <v>456</v>
      </c>
      <c r="C14" s="1769" t="s">
        <v>612</v>
      </c>
      <c r="D14" s="1987" t="s">
        <v>613</v>
      </c>
      <c r="E14" s="1987" t="s">
        <v>614</v>
      </c>
      <c r="F14" s="1987" t="s">
        <v>615</v>
      </c>
      <c r="G14" s="1988" t="s">
        <v>616</v>
      </c>
      <c r="H14" s="1989" t="s">
        <v>617</v>
      </c>
      <c r="I14" s="1764" t="s">
        <v>618</v>
      </c>
      <c r="J14" s="1775" t="s">
        <v>619</v>
      </c>
      <c r="K14" s="1990"/>
      <c r="L14" s="1990"/>
      <c r="M14" s="1991"/>
      <c r="N14" s="1992">
        <v>100</v>
      </c>
      <c r="O14" s="1781">
        <v>150</v>
      </c>
      <c r="P14" s="1767" t="s">
        <v>423</v>
      </c>
      <c r="Q14" s="152"/>
      <c r="R14" s="152"/>
      <c r="S14" s="152"/>
      <c r="T14" s="152"/>
      <c r="U14" s="152"/>
      <c r="V14" s="152"/>
      <c r="W14" s="152"/>
      <c r="X14" s="152"/>
      <c r="Y14" s="152"/>
      <c r="Z14" s="152"/>
    </row>
    <row r="15" spans="1:26" ht="25.2" customHeight="1">
      <c r="A15" s="1775" t="str">
        <f t="shared" ref="A15:D15" si="0">A14</f>
        <v>Antonescu Elisabeta</v>
      </c>
      <c r="B15" s="1775" t="str">
        <f t="shared" si="0"/>
        <v>FMED2</v>
      </c>
      <c r="C15" s="1769" t="str">
        <f t="shared" si="0"/>
        <v>METODE MODERNE DE DIAGNOSTIC ȘI TRATAMENT ÎN PATOLOGIA PEDIATRICĂ</v>
      </c>
      <c r="D15" s="1987" t="str">
        <f t="shared" si="0"/>
        <v>Nationala</v>
      </c>
      <c r="E15" s="1987" t="s">
        <v>620</v>
      </c>
      <c r="F15" s="1987" t="str">
        <f t="shared" ref="F15:F17" si="1">$F$14</f>
        <v>Sibiu/Romania</v>
      </c>
      <c r="G15" s="1988"/>
      <c r="H15" s="1989" t="s">
        <v>617</v>
      </c>
      <c r="I15" s="1764" t="s">
        <v>621</v>
      </c>
      <c r="J15" s="1775" t="str">
        <f t="shared" ref="J15:J17" si="2">$J$14</f>
        <v>24-25 noiembrie 2022</v>
      </c>
      <c r="K15" s="1993">
        <v>2</v>
      </c>
      <c r="L15" s="1993">
        <v>2</v>
      </c>
      <c r="M15" s="1768">
        <v>2</v>
      </c>
      <c r="N15" s="1992">
        <v>30</v>
      </c>
      <c r="O15" s="1781">
        <v>15</v>
      </c>
      <c r="P15" s="1767" t="s">
        <v>423</v>
      </c>
      <c r="Q15" s="152"/>
      <c r="R15" s="152"/>
      <c r="S15" s="152"/>
      <c r="T15" s="152"/>
      <c r="U15" s="152"/>
      <c r="V15" s="152"/>
      <c r="W15" s="152"/>
      <c r="X15" s="152"/>
      <c r="Y15" s="152"/>
      <c r="Z15" s="152"/>
    </row>
    <row r="16" spans="1:26" ht="25.2" customHeight="1">
      <c r="A16" s="1775" t="s">
        <v>584</v>
      </c>
      <c r="B16" s="1765" t="s">
        <v>456</v>
      </c>
      <c r="C16" s="1775" t="str">
        <f t="shared" ref="C16:C17" si="3">$C$14</f>
        <v>METODE MODERNE DE DIAGNOSTIC ȘI TRATAMENT ÎN PATOLOGIA PEDIATRICĂ</v>
      </c>
      <c r="D16" s="1987" t="s">
        <v>622</v>
      </c>
      <c r="E16" s="1987" t="s">
        <v>620</v>
      </c>
      <c r="F16" s="1987" t="str">
        <f t="shared" si="1"/>
        <v>Sibiu/Romania</v>
      </c>
      <c r="G16" s="1987"/>
      <c r="H16" s="1994" t="s">
        <v>623</v>
      </c>
      <c r="I16" s="1995" t="s">
        <v>624</v>
      </c>
      <c r="J16" s="1775" t="str">
        <f t="shared" si="2"/>
        <v>24-25 noiembrie 2022</v>
      </c>
      <c r="K16" s="1993">
        <v>1</v>
      </c>
      <c r="L16" s="1993">
        <v>1</v>
      </c>
      <c r="M16" s="1768">
        <v>1</v>
      </c>
      <c r="N16" s="1992">
        <v>30</v>
      </c>
      <c r="O16" s="1781">
        <v>30</v>
      </c>
      <c r="P16" s="1767" t="s">
        <v>423</v>
      </c>
      <c r="Q16" s="152"/>
      <c r="R16" s="152"/>
      <c r="S16" s="152"/>
      <c r="T16" s="152"/>
      <c r="U16" s="152"/>
      <c r="V16" s="152"/>
      <c r="W16" s="152"/>
      <c r="X16" s="152"/>
      <c r="Y16" s="152"/>
      <c r="Z16" s="152"/>
    </row>
    <row r="17" spans="1:26" ht="25.2" customHeight="1">
      <c r="A17" s="1775" t="str">
        <f t="shared" ref="A17:B17" si="4">A14</f>
        <v>Antonescu Elisabeta</v>
      </c>
      <c r="B17" s="1775" t="str">
        <f t="shared" si="4"/>
        <v>FMED2</v>
      </c>
      <c r="C17" s="1775" t="str">
        <f t="shared" si="3"/>
        <v>METODE MODERNE DE DIAGNOSTIC ȘI TRATAMENT ÎN PATOLOGIA PEDIATRICĂ</v>
      </c>
      <c r="D17" s="1987" t="s">
        <v>622</v>
      </c>
      <c r="E17" s="1987" t="s">
        <v>625</v>
      </c>
      <c r="F17" s="1987" t="str">
        <f t="shared" si="1"/>
        <v>Sibiu/Romania</v>
      </c>
      <c r="G17" s="1987">
        <v>100</v>
      </c>
      <c r="H17" s="1994" t="s">
        <v>623</v>
      </c>
      <c r="I17" s="1995" t="s">
        <v>625</v>
      </c>
      <c r="J17" s="1775" t="str">
        <f t="shared" si="2"/>
        <v>24-25 noiembrie 2022</v>
      </c>
      <c r="K17" s="1993"/>
      <c r="L17" s="1993"/>
      <c r="M17" s="1768"/>
      <c r="N17" s="1992">
        <v>50</v>
      </c>
      <c r="O17" s="1781">
        <v>75</v>
      </c>
      <c r="P17" s="1767" t="s">
        <v>423</v>
      </c>
      <c r="Q17" s="152"/>
      <c r="R17" s="152"/>
      <c r="S17" s="152"/>
      <c r="T17" s="152"/>
      <c r="U17" s="152"/>
      <c r="V17" s="152"/>
      <c r="W17" s="152"/>
      <c r="X17" s="152"/>
      <c r="Y17" s="152"/>
      <c r="Z17" s="152"/>
    </row>
    <row r="18" spans="1:26" ht="25.2" customHeight="1">
      <c r="A18" s="1775" t="s">
        <v>584</v>
      </c>
      <c r="B18" s="1775" t="s">
        <v>456</v>
      </c>
      <c r="C18" s="1775" t="s">
        <v>626</v>
      </c>
      <c r="D18" s="1987" t="s">
        <v>622</v>
      </c>
      <c r="E18" s="1987" t="s">
        <v>620</v>
      </c>
      <c r="F18" s="1987" t="s">
        <v>615</v>
      </c>
      <c r="G18" s="1988"/>
      <c r="H18" s="1994" t="s">
        <v>627</v>
      </c>
      <c r="I18" s="1764" t="s">
        <v>628</v>
      </c>
      <c r="J18" s="1775" t="s">
        <v>629</v>
      </c>
      <c r="K18" s="1993">
        <v>2</v>
      </c>
      <c r="L18" s="1993">
        <v>2</v>
      </c>
      <c r="M18" s="1768">
        <v>2</v>
      </c>
      <c r="N18" s="1992">
        <v>20</v>
      </c>
      <c r="O18" s="1781">
        <v>20</v>
      </c>
      <c r="P18" s="1767" t="s">
        <v>423</v>
      </c>
      <c r="Q18" s="152"/>
      <c r="R18" s="152"/>
      <c r="S18" s="152"/>
      <c r="T18" s="152"/>
      <c r="U18" s="152"/>
      <c r="V18" s="152"/>
      <c r="W18" s="152"/>
      <c r="X18" s="152"/>
      <c r="Y18" s="152"/>
      <c r="Z18" s="152"/>
    </row>
    <row r="19" spans="1:26" ht="25.2" customHeight="1">
      <c r="A19" s="1775" t="s">
        <v>584</v>
      </c>
      <c r="B19" s="1765" t="s">
        <v>456</v>
      </c>
      <c r="C19" s="1775" t="s">
        <v>630</v>
      </c>
      <c r="D19" s="1996" t="s">
        <v>631</v>
      </c>
      <c r="E19" s="1996" t="str">
        <f>$E$14</f>
        <v>Organizator</v>
      </c>
      <c r="F19" s="1996" t="s">
        <v>632</v>
      </c>
      <c r="G19" s="1997" t="s">
        <v>633</v>
      </c>
      <c r="H19" s="1994" t="s">
        <v>634</v>
      </c>
      <c r="I19" s="1998" t="s">
        <v>635</v>
      </c>
      <c r="J19" s="1995" t="s">
        <v>636</v>
      </c>
      <c r="K19" s="1999"/>
      <c r="L19" s="1999"/>
      <c r="M19" s="1768"/>
      <c r="N19" s="1992">
        <v>50</v>
      </c>
      <c r="O19" s="1781">
        <v>100</v>
      </c>
      <c r="P19" s="1767" t="s">
        <v>423</v>
      </c>
      <c r="Q19" s="152"/>
      <c r="R19" s="152"/>
      <c r="S19" s="152"/>
      <c r="T19" s="152"/>
      <c r="U19" s="152"/>
      <c r="V19" s="152"/>
      <c r="W19" s="152"/>
      <c r="X19" s="152"/>
      <c r="Y19" s="152"/>
      <c r="Z19" s="152"/>
    </row>
    <row r="20" spans="1:26" ht="25.2" customHeight="1">
      <c r="A20" s="1775" t="str">
        <f t="shared" ref="A20:B20" si="5">A18</f>
        <v>ANTONESCU ELISABETA</v>
      </c>
      <c r="B20" s="1765" t="str">
        <f t="shared" si="5"/>
        <v>FMED2</v>
      </c>
      <c r="C20" s="1775" t="s">
        <v>637</v>
      </c>
      <c r="D20" s="1996" t="str">
        <f>$D$19</f>
        <v>Internationala</v>
      </c>
      <c r="E20" s="1996" t="str">
        <f>$E$17</f>
        <v>Membru in comitetul stiintific</v>
      </c>
      <c r="F20" s="1996" t="str">
        <f>$F$19</f>
        <v>Targu Mures/Romania</v>
      </c>
      <c r="G20" s="2000"/>
      <c r="H20" s="1994" t="str">
        <f>$H$19</f>
        <v>https://biofiz.umfst.ro/</v>
      </c>
      <c r="I20" s="1998" t="s">
        <v>638</v>
      </c>
      <c r="J20" s="1995" t="str">
        <f t="shared" ref="J20:J21" si="6">$J$19</f>
        <v>23-25 sept 2022</v>
      </c>
      <c r="K20" s="1999">
        <v>4</v>
      </c>
      <c r="L20" s="1999">
        <v>1</v>
      </c>
      <c r="M20" s="1768">
        <v>4</v>
      </c>
      <c r="N20" s="1992">
        <v>20</v>
      </c>
      <c r="O20" s="1781">
        <v>5</v>
      </c>
      <c r="P20" s="1767" t="s">
        <v>423</v>
      </c>
      <c r="Q20" s="152"/>
      <c r="R20" s="152"/>
      <c r="S20" s="152"/>
      <c r="T20" s="152"/>
      <c r="U20" s="152"/>
      <c r="V20" s="152"/>
      <c r="W20" s="152"/>
      <c r="X20" s="152"/>
      <c r="Y20" s="152"/>
      <c r="Z20" s="152"/>
    </row>
    <row r="21" spans="1:26" ht="25.2" customHeight="1">
      <c r="A21" s="1775" t="str">
        <f t="shared" ref="A21:D21" si="7">A20</f>
        <v>ANTONESCU ELISABETA</v>
      </c>
      <c r="B21" s="1765" t="str">
        <f t="shared" si="7"/>
        <v>FMED2</v>
      </c>
      <c r="C21" s="1775" t="str">
        <f t="shared" si="7"/>
        <v>17th National Conference of Biophysics with International Participation (CNB 2022)</v>
      </c>
      <c r="D21" s="1996" t="str">
        <f t="shared" si="7"/>
        <v>Internationala</v>
      </c>
      <c r="E21" s="1996" t="s">
        <v>639</v>
      </c>
      <c r="F21" s="1996" t="str">
        <f>F20</f>
        <v>Targu Mures/Romania</v>
      </c>
      <c r="G21" s="1997"/>
      <c r="H21" s="1994" t="s">
        <v>634</v>
      </c>
      <c r="I21" s="1998" t="s">
        <v>640</v>
      </c>
      <c r="J21" s="1995" t="str">
        <f t="shared" si="6"/>
        <v>23-25 sept 2022</v>
      </c>
      <c r="K21" s="1999">
        <v>3</v>
      </c>
      <c r="L21" s="1999">
        <v>1</v>
      </c>
      <c r="M21" s="1768">
        <v>3</v>
      </c>
      <c r="N21" s="1992">
        <v>20</v>
      </c>
      <c r="O21" s="1781">
        <v>6.66</v>
      </c>
      <c r="P21" s="1767" t="s">
        <v>423</v>
      </c>
      <c r="Q21" s="152"/>
      <c r="R21" s="152"/>
      <c r="S21" s="152"/>
      <c r="T21" s="152"/>
      <c r="U21" s="152"/>
      <c r="V21" s="152"/>
      <c r="W21" s="152"/>
      <c r="X21" s="152"/>
      <c r="Y21" s="152"/>
      <c r="Z21" s="152"/>
    </row>
    <row r="22" spans="1:26" ht="25.2" customHeight="1">
      <c r="A22" s="1769" t="s">
        <v>880</v>
      </c>
      <c r="B22" s="1769" t="s">
        <v>456</v>
      </c>
      <c r="C22" s="1769" t="s">
        <v>905</v>
      </c>
      <c r="D22" s="1777" t="s">
        <v>613</v>
      </c>
      <c r="E22" s="1777" t="s">
        <v>625</v>
      </c>
      <c r="F22" s="1777" t="s">
        <v>906</v>
      </c>
      <c r="G22" s="1777" t="s">
        <v>907</v>
      </c>
      <c r="H22" s="1783" t="s">
        <v>908</v>
      </c>
      <c r="I22" s="1780" t="s">
        <v>909</v>
      </c>
      <c r="J22" s="1769" t="s">
        <v>910</v>
      </c>
      <c r="K22" s="1769"/>
      <c r="L22" s="1769"/>
      <c r="M22" s="1769"/>
      <c r="N22" s="2001">
        <v>75</v>
      </c>
      <c r="O22" s="1781">
        <v>75</v>
      </c>
      <c r="P22" s="1772" t="s">
        <v>703</v>
      </c>
      <c r="Q22" s="152"/>
      <c r="R22" s="152"/>
      <c r="S22" s="152"/>
      <c r="T22" s="152"/>
      <c r="U22" s="152"/>
      <c r="V22" s="152"/>
      <c r="W22" s="152"/>
      <c r="X22" s="152"/>
      <c r="Y22" s="152"/>
      <c r="Z22" s="152"/>
    </row>
    <row r="23" spans="1:26" ht="25.2" customHeight="1">
      <c r="A23" s="1769" t="s">
        <v>880</v>
      </c>
      <c r="B23" s="1769" t="s">
        <v>456</v>
      </c>
      <c r="C23" s="1769" t="s">
        <v>911</v>
      </c>
      <c r="D23" s="1777" t="s">
        <v>912</v>
      </c>
      <c r="E23" s="1777" t="s">
        <v>913</v>
      </c>
      <c r="F23" s="1777" t="s">
        <v>906</v>
      </c>
      <c r="G23" s="1777" t="s">
        <v>907</v>
      </c>
      <c r="H23" s="2002" t="s">
        <v>914</v>
      </c>
      <c r="I23" s="1769"/>
      <c r="J23" s="1769" t="s">
        <v>915</v>
      </c>
      <c r="K23" s="1769">
        <v>7</v>
      </c>
      <c r="L23" s="1769">
        <v>7</v>
      </c>
      <c r="M23" s="1769">
        <v>7</v>
      </c>
      <c r="N23" s="2001">
        <v>30</v>
      </c>
      <c r="O23" s="1781">
        <v>4.29</v>
      </c>
      <c r="P23" s="1772" t="s">
        <v>703</v>
      </c>
      <c r="Q23" s="152"/>
      <c r="R23" s="152"/>
      <c r="S23" s="152"/>
      <c r="T23" s="152"/>
      <c r="U23" s="152"/>
      <c r="V23" s="152"/>
      <c r="W23" s="152"/>
      <c r="X23" s="152"/>
      <c r="Y23" s="152"/>
      <c r="Z23" s="152"/>
    </row>
    <row r="24" spans="1:26" ht="25.2" customHeight="1">
      <c r="A24" s="1769" t="s">
        <v>880</v>
      </c>
      <c r="B24" s="1769" t="s">
        <v>456</v>
      </c>
      <c r="C24" s="1769" t="s">
        <v>911</v>
      </c>
      <c r="D24" s="1777" t="s">
        <v>912</v>
      </c>
      <c r="E24" s="1777" t="s">
        <v>913</v>
      </c>
      <c r="F24" s="1777" t="s">
        <v>906</v>
      </c>
      <c r="G24" s="1777" t="s">
        <v>907</v>
      </c>
      <c r="H24" s="2002" t="s">
        <v>914</v>
      </c>
      <c r="I24" s="1769"/>
      <c r="J24" s="1769" t="s">
        <v>915</v>
      </c>
      <c r="K24" s="1769">
        <v>6</v>
      </c>
      <c r="L24" s="1769">
        <v>6</v>
      </c>
      <c r="M24" s="1769">
        <v>6</v>
      </c>
      <c r="N24" s="2001">
        <v>30</v>
      </c>
      <c r="O24" s="1781">
        <f>30/6</f>
        <v>5</v>
      </c>
      <c r="P24" s="1772" t="s">
        <v>703</v>
      </c>
      <c r="Q24" s="152"/>
      <c r="R24" s="152"/>
      <c r="S24" s="152"/>
      <c r="T24" s="152"/>
      <c r="U24" s="152"/>
      <c r="V24" s="152"/>
      <c r="W24" s="152"/>
      <c r="X24" s="152"/>
      <c r="Y24" s="152"/>
      <c r="Z24" s="152"/>
    </row>
    <row r="25" spans="1:26" ht="25.2" customHeight="1">
      <c r="A25" s="1769" t="s">
        <v>880</v>
      </c>
      <c r="B25" s="1769" t="s">
        <v>456</v>
      </c>
      <c r="C25" s="1769" t="s">
        <v>916</v>
      </c>
      <c r="D25" s="1777" t="s">
        <v>631</v>
      </c>
      <c r="E25" s="1777" t="s">
        <v>917</v>
      </c>
      <c r="F25" s="1777" t="s">
        <v>918</v>
      </c>
      <c r="G25" s="1777" t="s">
        <v>919</v>
      </c>
      <c r="H25" s="2002" t="s">
        <v>920</v>
      </c>
      <c r="I25" s="1769"/>
      <c r="J25" s="1769" t="s">
        <v>921</v>
      </c>
      <c r="K25" s="1769">
        <v>10</v>
      </c>
      <c r="L25" s="1769">
        <v>9</v>
      </c>
      <c r="M25" s="1769">
        <v>10</v>
      </c>
      <c r="N25" s="2001">
        <v>30</v>
      </c>
      <c r="O25" s="1781">
        <f t="shared" ref="O25:O26" si="8">N25/10</f>
        <v>3</v>
      </c>
      <c r="P25" s="1772" t="s">
        <v>703</v>
      </c>
      <c r="Q25" s="152"/>
      <c r="R25" s="152"/>
      <c r="S25" s="152"/>
      <c r="T25" s="152"/>
      <c r="U25" s="152"/>
      <c r="V25" s="152"/>
      <c r="W25" s="152"/>
      <c r="X25" s="152"/>
      <c r="Y25" s="152"/>
      <c r="Z25" s="152"/>
    </row>
    <row r="26" spans="1:26" ht="25.2" customHeight="1">
      <c r="A26" s="1769" t="s">
        <v>880</v>
      </c>
      <c r="B26" s="1769" t="s">
        <v>456</v>
      </c>
      <c r="C26" s="1769" t="s">
        <v>916</v>
      </c>
      <c r="D26" s="1777" t="s">
        <v>631</v>
      </c>
      <c r="E26" s="1777" t="s">
        <v>917</v>
      </c>
      <c r="F26" s="1777" t="s">
        <v>918</v>
      </c>
      <c r="G26" s="1777" t="s">
        <v>919</v>
      </c>
      <c r="H26" s="2002" t="s">
        <v>920</v>
      </c>
      <c r="I26" s="1769"/>
      <c r="J26" s="1769" t="s">
        <v>921</v>
      </c>
      <c r="K26" s="2003">
        <v>10</v>
      </c>
      <c r="L26" s="2003">
        <v>10</v>
      </c>
      <c r="M26" s="2003">
        <v>10</v>
      </c>
      <c r="N26" s="2001">
        <v>30</v>
      </c>
      <c r="O26" s="1781">
        <f t="shared" si="8"/>
        <v>3</v>
      </c>
      <c r="P26" s="1772" t="s">
        <v>703</v>
      </c>
      <c r="Q26" s="152"/>
      <c r="R26" s="152"/>
      <c r="S26" s="152"/>
      <c r="T26" s="152"/>
      <c r="U26" s="152"/>
      <c r="V26" s="152"/>
      <c r="W26" s="152"/>
      <c r="X26" s="152"/>
      <c r="Y26" s="152"/>
      <c r="Z26" s="152"/>
    </row>
    <row r="27" spans="1:26" ht="25.2" customHeight="1">
      <c r="A27" s="1775" t="s">
        <v>966</v>
      </c>
      <c r="B27" s="1775" t="s">
        <v>456</v>
      </c>
      <c r="C27" s="1775" t="s">
        <v>626</v>
      </c>
      <c r="D27" s="1987" t="s">
        <v>622</v>
      </c>
      <c r="E27" s="1987" t="s">
        <v>967</v>
      </c>
      <c r="F27" s="1987" t="s">
        <v>906</v>
      </c>
      <c r="G27" s="1987" t="s">
        <v>919</v>
      </c>
      <c r="H27" s="1989" t="s">
        <v>627</v>
      </c>
      <c r="I27" s="2004" t="s">
        <v>635</v>
      </c>
      <c r="J27" s="2005">
        <v>44834</v>
      </c>
      <c r="K27" s="1775"/>
      <c r="L27" s="1775"/>
      <c r="M27" s="1775"/>
      <c r="N27" s="1992">
        <v>100</v>
      </c>
      <c r="O27" s="1781">
        <v>100</v>
      </c>
      <c r="P27" s="1774" t="s">
        <v>446</v>
      </c>
      <c r="Q27" s="152"/>
      <c r="R27" s="152"/>
      <c r="S27" s="152"/>
      <c r="T27" s="152"/>
      <c r="U27" s="152"/>
      <c r="V27" s="152"/>
      <c r="W27" s="152"/>
      <c r="X27" s="152"/>
      <c r="Y27" s="152"/>
      <c r="Z27" s="152"/>
    </row>
    <row r="28" spans="1:26" ht="25.2" customHeight="1">
      <c r="A28" s="1775" t="s">
        <v>434</v>
      </c>
      <c r="B28" s="1775" t="s">
        <v>456</v>
      </c>
      <c r="C28" s="1775" t="s">
        <v>1019</v>
      </c>
      <c r="D28" s="1987" t="s">
        <v>1020</v>
      </c>
      <c r="E28" s="1987" t="s">
        <v>620</v>
      </c>
      <c r="F28" s="1987" t="s">
        <v>906</v>
      </c>
      <c r="G28" s="1987" t="s">
        <v>1021</v>
      </c>
      <c r="H28" s="1989" t="s">
        <v>1022</v>
      </c>
      <c r="I28" s="2004" t="s">
        <v>620</v>
      </c>
      <c r="J28" s="2006" t="s">
        <v>1023</v>
      </c>
      <c r="K28" s="1769">
        <v>2</v>
      </c>
      <c r="L28" s="1769">
        <v>2</v>
      </c>
      <c r="M28" s="1769">
        <v>2</v>
      </c>
      <c r="N28" s="1992">
        <v>30</v>
      </c>
      <c r="O28" s="1781">
        <v>15</v>
      </c>
      <c r="P28" s="1775" t="s">
        <v>1046</v>
      </c>
      <c r="Q28" s="152"/>
      <c r="R28" s="152"/>
      <c r="S28" s="152"/>
      <c r="T28" s="152"/>
      <c r="U28" s="152"/>
      <c r="V28" s="152"/>
      <c r="W28" s="152"/>
      <c r="X28" s="152"/>
      <c r="Y28" s="152"/>
      <c r="Z28" s="152"/>
    </row>
    <row r="29" spans="1:26" ht="25.2" customHeight="1">
      <c r="A29" s="1775" t="s">
        <v>434</v>
      </c>
      <c r="B29" s="1775" t="s">
        <v>456</v>
      </c>
      <c r="C29" s="1775" t="s">
        <v>911</v>
      </c>
      <c r="D29" s="1987" t="s">
        <v>1020</v>
      </c>
      <c r="E29" s="1987" t="s">
        <v>1024</v>
      </c>
      <c r="F29" s="1987" t="s">
        <v>906</v>
      </c>
      <c r="G29" s="1987" t="s">
        <v>1025</v>
      </c>
      <c r="H29" s="1764" t="s">
        <v>914</v>
      </c>
      <c r="I29" s="1764" t="s">
        <v>1026</v>
      </c>
      <c r="J29" s="2007">
        <v>44912</v>
      </c>
      <c r="K29" s="1775"/>
      <c r="L29" s="1775"/>
      <c r="M29" s="1775"/>
      <c r="N29" s="1992" t="s">
        <v>1027</v>
      </c>
      <c r="O29" s="1781">
        <v>75</v>
      </c>
      <c r="P29" s="1775" t="s">
        <v>1046</v>
      </c>
      <c r="Q29" s="152"/>
      <c r="R29" s="152"/>
      <c r="S29" s="152"/>
      <c r="T29" s="152"/>
      <c r="U29" s="152"/>
      <c r="V29" s="152"/>
      <c r="W29" s="152"/>
      <c r="X29" s="152"/>
      <c r="Y29" s="152"/>
      <c r="Z29" s="152"/>
    </row>
    <row r="30" spans="1:26" ht="25.2" customHeight="1">
      <c r="A30" s="1770" t="s">
        <v>434</v>
      </c>
      <c r="B30" s="1770" t="s">
        <v>456</v>
      </c>
      <c r="C30" s="1769" t="s">
        <v>916</v>
      </c>
      <c r="D30" s="1777" t="s">
        <v>631</v>
      </c>
      <c r="E30" s="1777" t="s">
        <v>639</v>
      </c>
      <c r="F30" s="1777" t="s">
        <v>918</v>
      </c>
      <c r="G30" s="1777" t="s">
        <v>919</v>
      </c>
      <c r="H30" s="2002" t="s">
        <v>920</v>
      </c>
      <c r="I30" s="1769" t="s">
        <v>620</v>
      </c>
      <c r="J30" s="1769" t="s">
        <v>921</v>
      </c>
      <c r="K30" s="1777">
        <v>10</v>
      </c>
      <c r="L30" s="1777">
        <v>10</v>
      </c>
      <c r="M30" s="1777">
        <v>10</v>
      </c>
      <c r="N30" s="2001">
        <v>30</v>
      </c>
      <c r="O30" s="1781">
        <v>3</v>
      </c>
      <c r="P30" s="1775" t="s">
        <v>1046</v>
      </c>
      <c r="Q30" s="152"/>
      <c r="R30" s="152"/>
      <c r="S30" s="152"/>
      <c r="T30" s="152"/>
      <c r="U30" s="152"/>
      <c r="V30" s="152"/>
      <c r="W30" s="152"/>
      <c r="X30" s="152"/>
      <c r="Y30" s="152"/>
      <c r="Z30" s="152"/>
    </row>
    <row r="31" spans="1:26" ht="25.2" customHeight="1">
      <c r="A31" s="1770" t="s">
        <v>434</v>
      </c>
      <c r="B31" s="1769" t="s">
        <v>456</v>
      </c>
      <c r="C31" s="1769" t="s">
        <v>911</v>
      </c>
      <c r="D31" s="1987" t="s">
        <v>1020</v>
      </c>
      <c r="E31" s="1777" t="s">
        <v>639</v>
      </c>
      <c r="F31" s="1777" t="s">
        <v>906</v>
      </c>
      <c r="G31" s="1777" t="s">
        <v>907</v>
      </c>
      <c r="H31" s="2002" t="s">
        <v>914</v>
      </c>
      <c r="I31" s="1769" t="s">
        <v>620</v>
      </c>
      <c r="J31" s="1769" t="s">
        <v>915</v>
      </c>
      <c r="K31" s="1769">
        <v>5</v>
      </c>
      <c r="L31" s="1769">
        <v>5</v>
      </c>
      <c r="M31" s="1769">
        <v>5</v>
      </c>
      <c r="N31" s="2001">
        <v>30</v>
      </c>
      <c r="O31" s="1781">
        <v>6</v>
      </c>
      <c r="P31" s="1775" t="s">
        <v>1046</v>
      </c>
      <c r="Q31" s="210"/>
      <c r="R31" s="210"/>
      <c r="S31" s="210"/>
      <c r="T31" s="210"/>
      <c r="U31" s="210"/>
      <c r="V31" s="210"/>
      <c r="W31" s="210"/>
      <c r="X31" s="210"/>
      <c r="Y31" s="210"/>
      <c r="Z31" s="210"/>
    </row>
    <row r="32" spans="1:26" ht="25.2" customHeight="1">
      <c r="A32" s="1775" t="s">
        <v>1091</v>
      </c>
      <c r="B32" s="1769" t="s">
        <v>456</v>
      </c>
      <c r="C32" s="1769" t="s">
        <v>916</v>
      </c>
      <c r="D32" s="1777" t="s">
        <v>631</v>
      </c>
      <c r="E32" s="1777" t="s">
        <v>639</v>
      </c>
      <c r="F32" s="1777" t="s">
        <v>918</v>
      </c>
      <c r="G32" s="1777" t="s">
        <v>919</v>
      </c>
      <c r="H32" s="2002" t="s">
        <v>920</v>
      </c>
      <c r="I32" s="1769" t="s">
        <v>620</v>
      </c>
      <c r="J32" s="1769" t="s">
        <v>921</v>
      </c>
      <c r="K32" s="1769">
        <v>10</v>
      </c>
      <c r="L32" s="1769">
        <v>9</v>
      </c>
      <c r="M32" s="1769">
        <v>10</v>
      </c>
      <c r="N32" s="2001">
        <v>30</v>
      </c>
      <c r="O32" s="1781">
        <f t="shared" ref="O32:O33" si="9">N32/10</f>
        <v>3</v>
      </c>
      <c r="P32" s="1769" t="s">
        <v>1110</v>
      </c>
      <c r="Q32" s="152"/>
      <c r="R32" s="152"/>
      <c r="S32" s="152"/>
      <c r="T32" s="152"/>
      <c r="U32" s="152"/>
      <c r="V32" s="152"/>
      <c r="W32" s="152"/>
      <c r="X32" s="152"/>
      <c r="Y32" s="152"/>
      <c r="Z32" s="152"/>
    </row>
    <row r="33" spans="1:26" ht="25.2" customHeight="1">
      <c r="A33" s="1775" t="s">
        <v>1091</v>
      </c>
      <c r="B33" s="1769" t="s">
        <v>456</v>
      </c>
      <c r="C33" s="1769" t="s">
        <v>916</v>
      </c>
      <c r="D33" s="1777" t="s">
        <v>631</v>
      </c>
      <c r="E33" s="1777" t="s">
        <v>639</v>
      </c>
      <c r="F33" s="1777" t="s">
        <v>918</v>
      </c>
      <c r="G33" s="1777" t="s">
        <v>919</v>
      </c>
      <c r="H33" s="2002" t="s">
        <v>920</v>
      </c>
      <c r="I33" s="1769" t="s">
        <v>620</v>
      </c>
      <c r="J33" s="1769" t="s">
        <v>921</v>
      </c>
      <c r="K33" s="1777">
        <v>10</v>
      </c>
      <c r="L33" s="1777">
        <v>10</v>
      </c>
      <c r="M33" s="1777">
        <v>10</v>
      </c>
      <c r="N33" s="2001">
        <v>30</v>
      </c>
      <c r="O33" s="1781">
        <f t="shared" si="9"/>
        <v>3</v>
      </c>
      <c r="P33" s="1769" t="s">
        <v>1110</v>
      </c>
      <c r="Q33" s="152"/>
      <c r="R33" s="152"/>
      <c r="S33" s="152"/>
      <c r="T33" s="152"/>
      <c r="U33" s="152"/>
      <c r="V33" s="152"/>
      <c r="W33" s="152"/>
      <c r="X33" s="152"/>
      <c r="Y33" s="152"/>
      <c r="Z33" s="152"/>
    </row>
    <row r="34" spans="1:26" ht="25.2" customHeight="1">
      <c r="A34" s="1775" t="s">
        <v>1091</v>
      </c>
      <c r="B34" s="1769" t="s">
        <v>456</v>
      </c>
      <c r="C34" s="1769" t="s">
        <v>911</v>
      </c>
      <c r="D34" s="1777" t="s">
        <v>1102</v>
      </c>
      <c r="E34" s="1777" t="s">
        <v>1103</v>
      </c>
      <c r="F34" s="1777" t="s">
        <v>906</v>
      </c>
      <c r="G34" s="1777" t="s">
        <v>1104</v>
      </c>
      <c r="H34" s="2008" t="s">
        <v>1105</v>
      </c>
      <c r="I34" s="1777" t="s">
        <v>625</v>
      </c>
      <c r="J34" s="1769" t="s">
        <v>1106</v>
      </c>
      <c r="K34" s="1769"/>
      <c r="L34" s="1769"/>
      <c r="M34" s="1769"/>
      <c r="N34" s="2001">
        <v>50</v>
      </c>
      <c r="O34" s="1781">
        <f>N34*1.5</f>
        <v>75</v>
      </c>
      <c r="P34" s="1769" t="s">
        <v>1110</v>
      </c>
      <c r="Q34" s="152"/>
      <c r="R34" s="152"/>
      <c r="S34" s="152"/>
      <c r="T34" s="152"/>
      <c r="U34" s="152"/>
      <c r="V34" s="152"/>
      <c r="W34" s="152"/>
      <c r="X34" s="152"/>
      <c r="Y34" s="152"/>
      <c r="Z34" s="152"/>
    </row>
    <row r="35" spans="1:26" ht="25.2" customHeight="1">
      <c r="A35" s="1775" t="s">
        <v>1091</v>
      </c>
      <c r="B35" s="1769" t="s">
        <v>456</v>
      </c>
      <c r="C35" s="1769" t="s">
        <v>911</v>
      </c>
      <c r="D35" s="1777" t="s">
        <v>1102</v>
      </c>
      <c r="E35" s="1777" t="s">
        <v>639</v>
      </c>
      <c r="F35" s="1777" t="s">
        <v>906</v>
      </c>
      <c r="G35" s="1777" t="s">
        <v>1104</v>
      </c>
      <c r="H35" s="2008" t="s">
        <v>1105</v>
      </c>
      <c r="I35" s="1769" t="s">
        <v>639</v>
      </c>
      <c r="J35" s="1769" t="s">
        <v>1106</v>
      </c>
      <c r="K35" s="1769">
        <v>7</v>
      </c>
      <c r="L35" s="1769">
        <v>7</v>
      </c>
      <c r="M35" s="1769">
        <v>7</v>
      </c>
      <c r="N35" s="2001">
        <v>30</v>
      </c>
      <c r="O35" s="1781">
        <v>4.28</v>
      </c>
      <c r="P35" s="1769" t="s">
        <v>1110</v>
      </c>
      <c r="Q35" s="152"/>
      <c r="R35" s="152"/>
      <c r="S35" s="152"/>
      <c r="T35" s="152"/>
      <c r="U35" s="152"/>
      <c r="V35" s="152"/>
      <c r="W35" s="152"/>
      <c r="X35" s="152"/>
      <c r="Y35" s="152"/>
      <c r="Z35" s="152"/>
    </row>
    <row r="36" spans="1:26" ht="25.2" customHeight="1">
      <c r="A36" s="1775" t="s">
        <v>1091</v>
      </c>
      <c r="B36" s="1769" t="s">
        <v>456</v>
      </c>
      <c r="C36" s="1769" t="s">
        <v>911</v>
      </c>
      <c r="D36" s="1777" t="s">
        <v>1102</v>
      </c>
      <c r="E36" s="1777" t="s">
        <v>639</v>
      </c>
      <c r="F36" s="1777" t="s">
        <v>906</v>
      </c>
      <c r="G36" s="1777" t="s">
        <v>1104</v>
      </c>
      <c r="H36" s="2008" t="s">
        <v>1105</v>
      </c>
      <c r="I36" s="1769" t="s">
        <v>639</v>
      </c>
      <c r="J36" s="1769" t="s">
        <v>1106</v>
      </c>
      <c r="K36" s="1769">
        <v>6</v>
      </c>
      <c r="L36" s="1769">
        <v>6</v>
      </c>
      <c r="M36" s="1769">
        <v>6</v>
      </c>
      <c r="N36" s="2001">
        <v>30</v>
      </c>
      <c r="O36" s="1781">
        <f>N36/M36</f>
        <v>5</v>
      </c>
      <c r="P36" s="1769" t="s">
        <v>1110</v>
      </c>
      <c r="Q36" s="152"/>
      <c r="R36" s="152"/>
      <c r="S36" s="152"/>
      <c r="T36" s="152"/>
      <c r="U36" s="152"/>
      <c r="V36" s="152"/>
      <c r="W36" s="152"/>
      <c r="X36" s="152"/>
      <c r="Y36" s="152"/>
      <c r="Z36" s="152"/>
    </row>
    <row r="37" spans="1:26" ht="25.2" customHeight="1">
      <c r="A37" s="1775" t="s">
        <v>1091</v>
      </c>
      <c r="B37" s="1769" t="s">
        <v>456</v>
      </c>
      <c r="C37" s="1769" t="s">
        <v>911</v>
      </c>
      <c r="D37" s="1777" t="s">
        <v>1102</v>
      </c>
      <c r="E37" s="1777" t="s">
        <v>639</v>
      </c>
      <c r="F37" s="1777" t="s">
        <v>906</v>
      </c>
      <c r="G37" s="1777" t="s">
        <v>1104</v>
      </c>
      <c r="H37" s="2008" t="s">
        <v>1105</v>
      </c>
      <c r="I37" s="1769" t="s">
        <v>639</v>
      </c>
      <c r="J37" s="1769" t="s">
        <v>1106</v>
      </c>
      <c r="K37" s="1769">
        <v>9</v>
      </c>
      <c r="L37" s="1769">
        <v>9</v>
      </c>
      <c r="M37" s="1769">
        <v>9</v>
      </c>
      <c r="N37" s="2001">
        <v>30</v>
      </c>
      <c r="O37" s="1781">
        <v>3.33</v>
      </c>
      <c r="P37" s="1769" t="s">
        <v>1110</v>
      </c>
      <c r="Q37" s="152"/>
      <c r="R37" s="152"/>
      <c r="S37" s="152"/>
      <c r="T37" s="152"/>
      <c r="U37" s="152"/>
      <c r="V37" s="152"/>
      <c r="W37" s="152"/>
      <c r="X37" s="152"/>
      <c r="Y37" s="152"/>
      <c r="Z37" s="152"/>
    </row>
    <row r="38" spans="1:26" ht="25.2" customHeight="1">
      <c r="A38" s="1775" t="s">
        <v>1091</v>
      </c>
      <c r="B38" s="1769" t="s">
        <v>456</v>
      </c>
      <c r="C38" s="1769" t="s">
        <v>1107</v>
      </c>
      <c r="D38" s="1777" t="s">
        <v>1102</v>
      </c>
      <c r="E38" s="1777" t="s">
        <v>639</v>
      </c>
      <c r="F38" s="1777" t="s">
        <v>906</v>
      </c>
      <c r="G38" s="1777" t="s">
        <v>1104</v>
      </c>
      <c r="H38" s="2002" t="s">
        <v>1108</v>
      </c>
      <c r="I38" s="1769" t="s">
        <v>639</v>
      </c>
      <c r="J38" s="1769" t="s">
        <v>1109</v>
      </c>
      <c r="K38" s="1769">
        <v>2</v>
      </c>
      <c r="L38" s="1769">
        <v>2</v>
      </c>
      <c r="M38" s="1769">
        <v>2</v>
      </c>
      <c r="N38" s="2001">
        <v>30</v>
      </c>
      <c r="O38" s="1781">
        <f>N38/M38*1.5</f>
        <v>22.5</v>
      </c>
      <c r="P38" s="1769" t="s">
        <v>1110</v>
      </c>
      <c r="Q38" s="152"/>
      <c r="R38" s="152"/>
      <c r="S38" s="152"/>
      <c r="T38" s="152"/>
      <c r="U38" s="152"/>
      <c r="V38" s="152"/>
      <c r="W38" s="152"/>
      <c r="X38" s="152"/>
      <c r="Y38" s="152"/>
      <c r="Z38" s="152"/>
    </row>
    <row r="39" spans="1:26" ht="25.2" customHeight="1">
      <c r="A39" s="1775" t="s">
        <v>425</v>
      </c>
      <c r="B39" s="1775" t="s">
        <v>456</v>
      </c>
      <c r="C39" s="1775" t="s">
        <v>1377</v>
      </c>
      <c r="D39" s="1987" t="s">
        <v>613</v>
      </c>
      <c r="E39" s="1987" t="s">
        <v>1378</v>
      </c>
      <c r="F39" s="1987" t="s">
        <v>906</v>
      </c>
      <c r="G39" s="1987" t="s">
        <v>1379</v>
      </c>
      <c r="H39" s="2009" t="s">
        <v>1380</v>
      </c>
      <c r="I39" s="2004"/>
      <c r="J39" s="1775" t="s">
        <v>1109</v>
      </c>
      <c r="K39" s="1775">
        <v>1</v>
      </c>
      <c r="L39" s="1775">
        <v>1</v>
      </c>
      <c r="M39" s="1775">
        <v>1</v>
      </c>
      <c r="N39" s="1992">
        <v>30</v>
      </c>
      <c r="O39" s="1781">
        <v>15</v>
      </c>
      <c r="P39" s="1775" t="s">
        <v>1402</v>
      </c>
      <c r="Q39" s="152"/>
      <c r="R39" s="152"/>
      <c r="S39" s="152"/>
      <c r="T39" s="152"/>
      <c r="U39" s="152"/>
      <c r="V39" s="152"/>
      <c r="W39" s="152"/>
      <c r="X39" s="152"/>
      <c r="Y39" s="152"/>
      <c r="Z39" s="152"/>
    </row>
    <row r="40" spans="1:26" ht="25.2" customHeight="1">
      <c r="A40" s="1775" t="s">
        <v>425</v>
      </c>
      <c r="B40" s="1775" t="s">
        <v>456</v>
      </c>
      <c r="C40" s="1775" t="s">
        <v>1381</v>
      </c>
      <c r="D40" s="1987" t="s">
        <v>613</v>
      </c>
      <c r="E40" s="1987" t="s">
        <v>1382</v>
      </c>
      <c r="F40" s="1987" t="s">
        <v>906</v>
      </c>
      <c r="G40" s="1987" t="s">
        <v>1379</v>
      </c>
      <c r="H40" s="1764" t="s">
        <v>1383</v>
      </c>
      <c r="I40" s="1764"/>
      <c r="J40" s="1775" t="s">
        <v>1384</v>
      </c>
      <c r="K40" s="1775">
        <v>1</v>
      </c>
      <c r="L40" s="1775">
        <v>1</v>
      </c>
      <c r="M40" s="1775">
        <v>1</v>
      </c>
      <c r="N40" s="1992">
        <v>30</v>
      </c>
      <c r="O40" s="1781">
        <v>30</v>
      </c>
      <c r="P40" s="1775" t="s">
        <v>1402</v>
      </c>
      <c r="Q40" s="152"/>
      <c r="R40" s="152"/>
      <c r="S40" s="152"/>
      <c r="T40" s="152"/>
      <c r="U40" s="152"/>
      <c r="V40" s="152"/>
      <c r="W40" s="152"/>
      <c r="X40" s="152"/>
      <c r="Y40" s="152"/>
      <c r="Z40" s="152"/>
    </row>
    <row r="41" spans="1:26" ht="25.2" customHeight="1">
      <c r="A41" s="1775" t="s">
        <v>425</v>
      </c>
      <c r="B41" s="1775" t="s">
        <v>456</v>
      </c>
      <c r="C41" s="1776" t="s">
        <v>1381</v>
      </c>
      <c r="D41" s="1987" t="s">
        <v>613</v>
      </c>
      <c r="E41" s="2010" t="s">
        <v>614</v>
      </c>
      <c r="F41" s="2010" t="s">
        <v>906</v>
      </c>
      <c r="G41" s="2010" t="s">
        <v>1385</v>
      </c>
      <c r="H41" s="2011" t="s">
        <v>1383</v>
      </c>
      <c r="I41" s="1764" t="s">
        <v>909</v>
      </c>
      <c r="J41" s="1775" t="s">
        <v>1384</v>
      </c>
      <c r="K41" s="1775"/>
      <c r="L41" s="1775"/>
      <c r="M41" s="1775"/>
      <c r="N41" s="1992">
        <v>50</v>
      </c>
      <c r="O41" s="1781">
        <v>50</v>
      </c>
      <c r="P41" s="1775" t="s">
        <v>1402</v>
      </c>
      <c r="Q41" s="152"/>
      <c r="R41" s="152"/>
      <c r="S41" s="152"/>
      <c r="T41" s="152"/>
      <c r="U41" s="152"/>
      <c r="V41" s="152"/>
      <c r="W41" s="152"/>
      <c r="X41" s="152"/>
      <c r="Y41" s="152"/>
      <c r="Z41" s="152"/>
    </row>
    <row r="42" spans="1:26" ht="25.2" customHeight="1">
      <c r="A42" s="1769" t="s">
        <v>1467</v>
      </c>
      <c r="B42" s="1769" t="s">
        <v>456</v>
      </c>
      <c r="C42" s="1769" t="s">
        <v>911</v>
      </c>
      <c r="D42" s="1777" t="s">
        <v>912</v>
      </c>
      <c r="E42" s="1777" t="s">
        <v>1468</v>
      </c>
      <c r="F42" s="1777" t="s">
        <v>906</v>
      </c>
      <c r="G42" s="1777" t="s">
        <v>907</v>
      </c>
      <c r="H42" s="1989" t="s">
        <v>914</v>
      </c>
      <c r="I42" s="2004"/>
      <c r="J42" s="1775" t="s">
        <v>1106</v>
      </c>
      <c r="K42" s="1775"/>
      <c r="L42" s="1775"/>
      <c r="M42" s="1775"/>
      <c r="N42" s="2001">
        <v>30</v>
      </c>
      <c r="O42" s="1781">
        <v>45</v>
      </c>
      <c r="P42" s="1775" t="s">
        <v>1469</v>
      </c>
      <c r="Q42" s="152"/>
      <c r="R42" s="152"/>
      <c r="S42" s="152"/>
      <c r="T42" s="152"/>
      <c r="U42" s="152"/>
      <c r="V42" s="152"/>
      <c r="W42" s="152"/>
      <c r="X42" s="152"/>
      <c r="Y42" s="152"/>
      <c r="Z42" s="152"/>
    </row>
    <row r="43" spans="1:26" ht="25.2" customHeight="1">
      <c r="A43" s="1769" t="s">
        <v>1467</v>
      </c>
      <c r="B43" s="1769" t="s">
        <v>456</v>
      </c>
      <c r="C43" s="1769" t="s">
        <v>911</v>
      </c>
      <c r="D43" s="1777" t="s">
        <v>912</v>
      </c>
      <c r="E43" s="1987" t="s">
        <v>625</v>
      </c>
      <c r="F43" s="1777" t="s">
        <v>906</v>
      </c>
      <c r="G43" s="1777" t="s">
        <v>907</v>
      </c>
      <c r="H43" s="1764" t="s">
        <v>914</v>
      </c>
      <c r="I43" s="1764" t="s">
        <v>1103</v>
      </c>
      <c r="J43" s="1775" t="s">
        <v>1106</v>
      </c>
      <c r="K43" s="1775"/>
      <c r="L43" s="1775"/>
      <c r="M43" s="1775"/>
      <c r="N43" s="1992">
        <v>50</v>
      </c>
      <c r="O43" s="1781">
        <v>75</v>
      </c>
      <c r="P43" s="1775" t="s">
        <v>1469</v>
      </c>
      <c r="Q43" s="152"/>
      <c r="R43" s="152"/>
      <c r="S43" s="152"/>
      <c r="T43" s="152"/>
      <c r="U43" s="152"/>
      <c r="V43" s="152"/>
      <c r="W43" s="152"/>
      <c r="X43" s="152"/>
      <c r="Y43" s="152"/>
      <c r="Z43" s="152"/>
    </row>
    <row r="44" spans="1:26" ht="25.2" customHeight="1">
      <c r="A44" s="1769" t="s">
        <v>1467</v>
      </c>
      <c r="B44" s="1769" t="s">
        <v>456</v>
      </c>
      <c r="C44" s="1769" t="s">
        <v>911</v>
      </c>
      <c r="D44" s="1777" t="s">
        <v>912</v>
      </c>
      <c r="E44" s="2010" t="s">
        <v>639</v>
      </c>
      <c r="F44" s="1777" t="s">
        <v>906</v>
      </c>
      <c r="G44" s="1777" t="s">
        <v>907</v>
      </c>
      <c r="H44" s="1994" t="s">
        <v>914</v>
      </c>
      <c r="I44" s="1764" t="s">
        <v>620</v>
      </c>
      <c r="J44" s="1775" t="s">
        <v>1106</v>
      </c>
      <c r="K44" s="1775">
        <v>1</v>
      </c>
      <c r="L44" s="1775">
        <v>1</v>
      </c>
      <c r="M44" s="1775">
        <v>1</v>
      </c>
      <c r="N44" s="1992">
        <v>30</v>
      </c>
      <c r="O44" s="1781">
        <v>30</v>
      </c>
      <c r="P44" s="1775" t="s">
        <v>1469</v>
      </c>
      <c r="Q44" s="152"/>
      <c r="R44" s="152"/>
      <c r="S44" s="152"/>
      <c r="T44" s="152"/>
      <c r="U44" s="152"/>
      <c r="V44" s="152"/>
      <c r="W44" s="152"/>
      <c r="X44" s="152"/>
      <c r="Y44" s="152"/>
      <c r="Z44" s="152"/>
    </row>
    <row r="45" spans="1:26" ht="25.2" customHeight="1">
      <c r="A45" s="1784" t="s">
        <v>437</v>
      </c>
      <c r="B45" s="1784" t="s">
        <v>456</v>
      </c>
      <c r="C45" s="1784" t="s">
        <v>911</v>
      </c>
      <c r="D45" s="1785" t="s">
        <v>1102</v>
      </c>
      <c r="E45" s="1785" t="s">
        <v>614</v>
      </c>
      <c r="F45" s="1785" t="s">
        <v>906</v>
      </c>
      <c r="G45" s="1785" t="s">
        <v>1104</v>
      </c>
      <c r="H45" s="1797" t="s">
        <v>1105</v>
      </c>
      <c r="I45" s="1785" t="s">
        <v>625</v>
      </c>
      <c r="J45" s="1784" t="s">
        <v>1106</v>
      </c>
      <c r="K45" s="1784"/>
      <c r="L45" s="1784"/>
      <c r="M45" s="1784"/>
      <c r="N45" s="1796">
        <v>50</v>
      </c>
      <c r="O45" s="1792">
        <f>N45*1.5</f>
        <v>75</v>
      </c>
      <c r="P45" s="1789" t="s">
        <v>437</v>
      </c>
      <c r="Q45" s="48"/>
      <c r="R45" s="48"/>
      <c r="S45" s="48"/>
      <c r="T45" s="48"/>
      <c r="U45" s="48"/>
      <c r="V45" s="48"/>
      <c r="W45" s="48"/>
      <c r="X45" s="48"/>
      <c r="Y45" s="48"/>
      <c r="Z45" s="48"/>
    </row>
    <row r="46" spans="1:26" ht="25.2" customHeight="1">
      <c r="A46" s="1784" t="s">
        <v>437</v>
      </c>
      <c r="B46" s="1784" t="s">
        <v>456</v>
      </c>
      <c r="C46" s="1784" t="s">
        <v>1107</v>
      </c>
      <c r="D46" s="1785" t="s">
        <v>1102</v>
      </c>
      <c r="E46" s="1785" t="s">
        <v>639</v>
      </c>
      <c r="F46" s="1785" t="s">
        <v>906</v>
      </c>
      <c r="G46" s="1785" t="s">
        <v>1104</v>
      </c>
      <c r="H46" s="1786" t="s">
        <v>1108</v>
      </c>
      <c r="I46" s="1784" t="s">
        <v>639</v>
      </c>
      <c r="J46" s="1784" t="s">
        <v>1109</v>
      </c>
      <c r="K46" s="1784">
        <v>2</v>
      </c>
      <c r="L46" s="1784">
        <v>2</v>
      </c>
      <c r="M46" s="1784">
        <v>2</v>
      </c>
      <c r="N46" s="1796">
        <v>30</v>
      </c>
      <c r="O46" s="1792">
        <f>N46/M46*1.5</f>
        <v>22.5</v>
      </c>
      <c r="P46" s="1789" t="s">
        <v>437</v>
      </c>
      <c r="Q46" s="48"/>
      <c r="R46" s="48"/>
      <c r="S46" s="48"/>
      <c r="T46" s="48"/>
      <c r="U46" s="48"/>
      <c r="V46" s="48"/>
      <c r="W46" s="48"/>
      <c r="X46" s="48"/>
      <c r="Y46" s="48"/>
      <c r="Z46" s="48"/>
    </row>
    <row r="47" spans="1:26" ht="25.2" customHeight="1">
      <c r="A47" s="1784" t="s">
        <v>437</v>
      </c>
      <c r="B47" s="1784" t="s">
        <v>456</v>
      </c>
      <c r="C47" s="1784" t="s">
        <v>911</v>
      </c>
      <c r="D47" s="1785" t="s">
        <v>1102</v>
      </c>
      <c r="E47" s="1785" t="s">
        <v>639</v>
      </c>
      <c r="F47" s="1785" t="s">
        <v>906</v>
      </c>
      <c r="G47" s="1785" t="s">
        <v>1104</v>
      </c>
      <c r="H47" s="1797" t="s">
        <v>1105</v>
      </c>
      <c r="I47" s="1784" t="s">
        <v>639</v>
      </c>
      <c r="J47" s="1784" t="s">
        <v>1106</v>
      </c>
      <c r="K47" s="1784">
        <v>7</v>
      </c>
      <c r="L47" s="1784">
        <v>7</v>
      </c>
      <c r="M47" s="1784">
        <v>7</v>
      </c>
      <c r="N47" s="1796">
        <v>30</v>
      </c>
      <c r="O47" s="1792">
        <v>4.29</v>
      </c>
      <c r="P47" s="1789" t="s">
        <v>437</v>
      </c>
      <c r="Q47" s="48"/>
      <c r="R47" s="48"/>
      <c r="S47" s="48"/>
      <c r="T47" s="48"/>
      <c r="U47" s="48"/>
      <c r="V47" s="48"/>
      <c r="W47" s="48"/>
      <c r="X47" s="48"/>
      <c r="Y47" s="48"/>
      <c r="Z47" s="48"/>
    </row>
    <row r="48" spans="1:26" ht="25.2" customHeight="1">
      <c r="A48" s="1784" t="s">
        <v>437</v>
      </c>
      <c r="B48" s="1784" t="s">
        <v>456</v>
      </c>
      <c r="C48" s="1784" t="s">
        <v>911</v>
      </c>
      <c r="D48" s="1785" t="s">
        <v>1102</v>
      </c>
      <c r="E48" s="1785" t="s">
        <v>639</v>
      </c>
      <c r="F48" s="1785" t="s">
        <v>906</v>
      </c>
      <c r="G48" s="1785" t="s">
        <v>1104</v>
      </c>
      <c r="H48" s="1797" t="s">
        <v>1105</v>
      </c>
      <c r="I48" s="1784" t="s">
        <v>639</v>
      </c>
      <c r="J48" s="1784" t="s">
        <v>1106</v>
      </c>
      <c r="K48" s="1784">
        <v>6</v>
      </c>
      <c r="L48" s="1784">
        <v>6</v>
      </c>
      <c r="M48" s="1784">
        <v>6</v>
      </c>
      <c r="N48" s="1796">
        <v>30</v>
      </c>
      <c r="O48" s="1792">
        <f t="shared" ref="O48" si="10">N48/M48</f>
        <v>5</v>
      </c>
      <c r="P48" s="1789" t="s">
        <v>437</v>
      </c>
      <c r="Q48" s="48"/>
      <c r="R48" s="48"/>
      <c r="S48" s="48"/>
      <c r="T48" s="48"/>
      <c r="U48" s="48"/>
      <c r="V48" s="48"/>
      <c r="W48" s="48"/>
      <c r="X48" s="48"/>
      <c r="Y48" s="48"/>
      <c r="Z48" s="48"/>
    </row>
    <row r="49" spans="1:26" ht="25.2" customHeight="1">
      <c r="A49" s="1784" t="s">
        <v>437</v>
      </c>
      <c r="B49" s="1784" t="s">
        <v>456</v>
      </c>
      <c r="C49" s="1784" t="s">
        <v>911</v>
      </c>
      <c r="D49" s="1785" t="s">
        <v>1102</v>
      </c>
      <c r="E49" s="1785" t="s">
        <v>639</v>
      </c>
      <c r="F49" s="1785" t="s">
        <v>906</v>
      </c>
      <c r="G49" s="1785" t="s">
        <v>1104</v>
      </c>
      <c r="H49" s="1797" t="s">
        <v>1105</v>
      </c>
      <c r="I49" s="1784" t="s">
        <v>639</v>
      </c>
      <c r="J49" s="1784" t="s">
        <v>1106</v>
      </c>
      <c r="K49" s="1784">
        <v>9</v>
      </c>
      <c r="L49" s="1784">
        <v>9</v>
      </c>
      <c r="M49" s="1784">
        <v>9</v>
      </c>
      <c r="N49" s="1796">
        <v>30</v>
      </c>
      <c r="O49" s="1792">
        <v>3.33</v>
      </c>
      <c r="P49" s="1789" t="s">
        <v>437</v>
      </c>
      <c r="Q49" s="48"/>
      <c r="R49" s="48"/>
      <c r="S49" s="48"/>
      <c r="T49" s="48"/>
      <c r="U49" s="48"/>
      <c r="V49" s="48"/>
      <c r="W49" s="48"/>
      <c r="X49" s="48"/>
      <c r="Y49" s="48"/>
      <c r="Z49" s="48"/>
    </row>
    <row r="50" spans="1:26" ht="25.2" customHeight="1">
      <c r="A50" s="1784" t="s">
        <v>437</v>
      </c>
      <c r="B50" s="1784" t="s">
        <v>456</v>
      </c>
      <c r="C50" s="1784" t="s">
        <v>911</v>
      </c>
      <c r="D50" s="1785" t="s">
        <v>1102</v>
      </c>
      <c r="E50" s="1785" t="s">
        <v>639</v>
      </c>
      <c r="F50" s="1785" t="s">
        <v>906</v>
      </c>
      <c r="G50" s="1785" t="s">
        <v>1104</v>
      </c>
      <c r="H50" s="1797" t="s">
        <v>1105</v>
      </c>
      <c r="I50" s="1784" t="s">
        <v>639</v>
      </c>
      <c r="J50" s="1784" t="s">
        <v>1106</v>
      </c>
      <c r="K50" s="1784">
        <v>9</v>
      </c>
      <c r="L50" s="1784">
        <v>9</v>
      </c>
      <c r="M50" s="1784">
        <v>9</v>
      </c>
      <c r="N50" s="1796">
        <v>30</v>
      </c>
      <c r="O50" s="1792">
        <v>3.33</v>
      </c>
      <c r="P50" s="1789" t="s">
        <v>437</v>
      </c>
      <c r="Q50" s="48"/>
      <c r="R50" s="48"/>
      <c r="S50" s="48"/>
      <c r="T50" s="48"/>
      <c r="U50" s="48"/>
      <c r="V50" s="48"/>
      <c r="W50" s="48"/>
      <c r="X50" s="48"/>
      <c r="Y50" s="48"/>
      <c r="Z50" s="48"/>
    </row>
    <row r="51" spans="1:26" ht="25.2" customHeight="1">
      <c r="A51" s="1784" t="s">
        <v>437</v>
      </c>
      <c r="B51" s="1784" t="s">
        <v>456</v>
      </c>
      <c r="C51" s="1784" t="s">
        <v>916</v>
      </c>
      <c r="D51" s="1785" t="s">
        <v>631</v>
      </c>
      <c r="E51" s="1785" t="s">
        <v>639</v>
      </c>
      <c r="F51" s="1785" t="s">
        <v>918</v>
      </c>
      <c r="G51" s="1785" t="s">
        <v>919</v>
      </c>
      <c r="H51" s="1786" t="s">
        <v>920</v>
      </c>
      <c r="I51" s="1784" t="s">
        <v>620</v>
      </c>
      <c r="J51" s="1784" t="s">
        <v>921</v>
      </c>
      <c r="K51" s="1784">
        <v>10</v>
      </c>
      <c r="L51" s="1784">
        <v>9</v>
      </c>
      <c r="M51" s="1784">
        <v>10</v>
      </c>
      <c r="N51" s="1796">
        <v>30</v>
      </c>
      <c r="O51" s="1792">
        <f t="shared" ref="O51:O52" si="11">N51/10</f>
        <v>3</v>
      </c>
      <c r="P51" s="1789" t="s">
        <v>437</v>
      </c>
      <c r="Q51" s="48"/>
      <c r="R51" s="48"/>
      <c r="S51" s="48"/>
      <c r="T51" s="48"/>
      <c r="U51" s="48"/>
      <c r="V51" s="48"/>
      <c r="W51" s="48"/>
      <c r="X51" s="48"/>
      <c r="Y51" s="48"/>
      <c r="Z51" s="48"/>
    </row>
    <row r="52" spans="1:26" ht="25.2" customHeight="1">
      <c r="A52" s="1784" t="s">
        <v>437</v>
      </c>
      <c r="B52" s="1784" t="s">
        <v>456</v>
      </c>
      <c r="C52" s="1784" t="s">
        <v>916</v>
      </c>
      <c r="D52" s="1785" t="s">
        <v>631</v>
      </c>
      <c r="E52" s="1785" t="s">
        <v>639</v>
      </c>
      <c r="F52" s="1785" t="s">
        <v>918</v>
      </c>
      <c r="G52" s="1785" t="s">
        <v>919</v>
      </c>
      <c r="H52" s="1786" t="s">
        <v>920</v>
      </c>
      <c r="I52" s="1784" t="s">
        <v>620</v>
      </c>
      <c r="J52" s="1784" t="s">
        <v>921</v>
      </c>
      <c r="K52" s="1785">
        <v>10</v>
      </c>
      <c r="L52" s="1785">
        <v>10</v>
      </c>
      <c r="M52" s="1785">
        <v>10</v>
      </c>
      <c r="N52" s="1796">
        <v>30</v>
      </c>
      <c r="O52" s="1792">
        <f t="shared" si="11"/>
        <v>3</v>
      </c>
      <c r="P52" s="1789" t="s">
        <v>437</v>
      </c>
      <c r="Q52" s="48"/>
      <c r="R52" s="48"/>
      <c r="S52" s="48"/>
      <c r="T52" s="48"/>
      <c r="U52" s="48"/>
      <c r="V52" s="48"/>
      <c r="W52" s="48"/>
      <c r="X52" s="48"/>
      <c r="Y52" s="48"/>
      <c r="Z52" s="48"/>
    </row>
    <row r="53" spans="1:26" ht="25.2" customHeight="1">
      <c r="A53" s="1789" t="s">
        <v>1649</v>
      </c>
      <c r="B53" s="1789" t="s">
        <v>456</v>
      </c>
      <c r="C53" s="1784" t="s">
        <v>612</v>
      </c>
      <c r="D53" s="1935" t="s">
        <v>613</v>
      </c>
      <c r="E53" s="1935" t="s">
        <v>625</v>
      </c>
      <c r="F53" s="1935" t="s">
        <v>615</v>
      </c>
      <c r="G53" s="2012">
        <f>$G$15</f>
        <v>0</v>
      </c>
      <c r="H53" s="2013" t="s">
        <v>617</v>
      </c>
      <c r="I53" s="1914" t="s">
        <v>625</v>
      </c>
      <c r="J53" s="1789" t="s">
        <v>619</v>
      </c>
      <c r="K53" s="1934"/>
      <c r="L53" s="1934"/>
      <c r="M53" s="1913"/>
      <c r="N53" s="1855">
        <v>50</v>
      </c>
      <c r="O53" s="1792">
        <v>75</v>
      </c>
      <c r="P53" s="1767" t="s">
        <v>427</v>
      </c>
      <c r="Q53" s="48"/>
      <c r="R53" s="48"/>
      <c r="S53" s="48"/>
      <c r="T53" s="48"/>
      <c r="U53" s="48"/>
      <c r="V53" s="48"/>
      <c r="W53" s="48"/>
      <c r="X53" s="48"/>
      <c r="Y53" s="48"/>
      <c r="Z53" s="48"/>
    </row>
    <row r="54" spans="1:26" ht="25.2" customHeight="1">
      <c r="A54" s="1789" t="str">
        <f t="shared" ref="A54:B56" si="12">A53</f>
        <v>DURA HORATIU</v>
      </c>
      <c r="B54" s="1789" t="str">
        <f t="shared" si="12"/>
        <v>FMED2</v>
      </c>
      <c r="C54" s="2014" t="s">
        <v>1650</v>
      </c>
      <c r="D54" s="1935" t="s">
        <v>1651</v>
      </c>
      <c r="E54" s="1935" t="s">
        <v>1652</v>
      </c>
      <c r="F54" s="1935" t="s">
        <v>615</v>
      </c>
      <c r="G54" s="2012" t="s">
        <v>1653</v>
      </c>
      <c r="H54" s="2013" t="s">
        <v>1654</v>
      </c>
      <c r="I54" s="1809" t="s">
        <v>618</v>
      </c>
      <c r="J54" s="1789" t="s">
        <v>1655</v>
      </c>
      <c r="K54" s="2015"/>
      <c r="L54" s="2015"/>
      <c r="M54" s="1814"/>
      <c r="N54" s="1855">
        <v>100</v>
      </c>
      <c r="O54" s="1792">
        <v>150</v>
      </c>
      <c r="P54" s="1767" t="s">
        <v>427</v>
      </c>
      <c r="Q54" s="48"/>
      <c r="R54" s="48"/>
      <c r="S54" s="48"/>
      <c r="T54" s="48"/>
      <c r="U54" s="48"/>
      <c r="V54" s="48"/>
      <c r="W54" s="48"/>
      <c r="X54" s="48"/>
      <c r="Y54" s="48"/>
      <c r="Z54" s="48"/>
    </row>
    <row r="55" spans="1:26" ht="25.2" customHeight="1">
      <c r="A55" s="1789" t="str">
        <f t="shared" si="12"/>
        <v>DURA HORATIU</v>
      </c>
      <c r="B55" s="1804" t="str">
        <f t="shared" si="12"/>
        <v>FMED2</v>
      </c>
      <c r="C55" s="2014" t="s">
        <v>1650</v>
      </c>
      <c r="D55" s="1935" t="s">
        <v>1651</v>
      </c>
      <c r="E55" s="1935" t="s">
        <v>639</v>
      </c>
      <c r="F55" s="1935" t="s">
        <v>615</v>
      </c>
      <c r="G55" s="2012" t="s">
        <v>1653</v>
      </c>
      <c r="H55" s="2016" t="s">
        <v>1654</v>
      </c>
      <c r="I55" s="2017" t="s">
        <v>1656</v>
      </c>
      <c r="J55" s="1789" t="s">
        <v>1655</v>
      </c>
      <c r="K55" s="2015">
        <v>2</v>
      </c>
      <c r="L55" s="2015">
        <v>2</v>
      </c>
      <c r="M55" s="1814">
        <v>2</v>
      </c>
      <c r="N55" s="1855" t="s">
        <v>1657</v>
      </c>
      <c r="O55" s="1792">
        <v>22.5</v>
      </c>
      <c r="P55" s="1767" t="s">
        <v>427</v>
      </c>
      <c r="Q55" s="48"/>
      <c r="R55" s="48"/>
      <c r="S55" s="48"/>
      <c r="T55" s="48"/>
      <c r="U55" s="48"/>
      <c r="V55" s="48"/>
      <c r="W55" s="48"/>
      <c r="X55" s="48"/>
      <c r="Y55" s="48"/>
      <c r="Z55" s="48"/>
    </row>
    <row r="56" spans="1:26" ht="25.2" customHeight="1">
      <c r="A56" s="1789" t="str">
        <f t="shared" si="12"/>
        <v>DURA HORATIU</v>
      </c>
      <c r="B56" s="1789" t="str">
        <f t="shared" si="12"/>
        <v>FMED2</v>
      </c>
      <c r="C56" s="1789" t="s">
        <v>1658</v>
      </c>
      <c r="D56" s="1935" t="str">
        <f>$D$16</f>
        <v>nationala</v>
      </c>
      <c r="E56" s="1935" t="str">
        <f>$E$15</f>
        <v>participant</v>
      </c>
      <c r="F56" s="1935" t="str">
        <f>$F$16</f>
        <v>Sibiu/Romania</v>
      </c>
      <c r="G56" s="1935">
        <f>$G$16</f>
        <v>0</v>
      </c>
      <c r="H56" s="2016" t="s">
        <v>1659</v>
      </c>
      <c r="I56" s="2017" t="s">
        <v>635</v>
      </c>
      <c r="J56" s="1789" t="s">
        <v>1660</v>
      </c>
      <c r="K56" s="2015"/>
      <c r="L56" s="2015"/>
      <c r="M56" s="1814"/>
      <c r="N56" s="1855">
        <v>50</v>
      </c>
      <c r="O56" s="1792">
        <v>75</v>
      </c>
      <c r="P56" s="1767" t="s">
        <v>427</v>
      </c>
      <c r="Q56" s="48"/>
      <c r="R56" s="48"/>
      <c r="S56" s="48"/>
      <c r="T56" s="48"/>
      <c r="U56" s="48"/>
      <c r="V56" s="48"/>
      <c r="W56" s="48"/>
      <c r="X56" s="48"/>
      <c r="Y56" s="48"/>
      <c r="Z56" s="48"/>
    </row>
    <row r="57" spans="1:26" ht="25.2" customHeight="1">
      <c r="A57" s="1784" t="s">
        <v>438</v>
      </c>
      <c r="B57" s="1784" t="s">
        <v>456</v>
      </c>
      <c r="C57" s="1784" t="s">
        <v>911</v>
      </c>
      <c r="D57" s="1785" t="s">
        <v>912</v>
      </c>
      <c r="E57" s="1785" t="s">
        <v>635</v>
      </c>
      <c r="F57" s="1785" t="s">
        <v>906</v>
      </c>
      <c r="G57" s="1785" t="s">
        <v>907</v>
      </c>
      <c r="H57" s="1797" t="s">
        <v>914</v>
      </c>
      <c r="I57" s="1784" t="s">
        <v>1103</v>
      </c>
      <c r="J57" s="1784" t="s">
        <v>1106</v>
      </c>
      <c r="K57" s="1784"/>
      <c r="L57" s="1784"/>
      <c r="M57" s="1784"/>
      <c r="N57" s="1796">
        <v>50</v>
      </c>
      <c r="O57" s="1792">
        <v>75</v>
      </c>
      <c r="P57" s="1789" t="s">
        <v>438</v>
      </c>
      <c r="Q57" s="257"/>
      <c r="R57" s="257"/>
      <c r="S57" s="257"/>
      <c r="T57" s="257"/>
      <c r="U57" s="257"/>
      <c r="V57" s="257"/>
      <c r="W57" s="257"/>
      <c r="X57" s="257"/>
      <c r="Y57" s="257"/>
      <c r="Z57" s="257"/>
    </row>
    <row r="58" spans="1:26" ht="25.2" customHeight="1">
      <c r="A58" s="1784" t="s">
        <v>438</v>
      </c>
      <c r="B58" s="1784" t="s">
        <v>456</v>
      </c>
      <c r="C58" s="1784" t="s">
        <v>911</v>
      </c>
      <c r="D58" s="1785" t="s">
        <v>912</v>
      </c>
      <c r="E58" s="1785" t="s">
        <v>625</v>
      </c>
      <c r="F58" s="1785" t="s">
        <v>906</v>
      </c>
      <c r="G58" s="1785" t="s">
        <v>907</v>
      </c>
      <c r="H58" s="1786" t="s">
        <v>914</v>
      </c>
      <c r="I58" s="1784" t="s">
        <v>1103</v>
      </c>
      <c r="J58" s="1784" t="s">
        <v>1106</v>
      </c>
      <c r="K58" s="1784"/>
      <c r="L58" s="1784"/>
      <c r="M58" s="1784"/>
      <c r="N58" s="1796">
        <v>50</v>
      </c>
      <c r="O58" s="1792">
        <v>75</v>
      </c>
      <c r="P58" s="1789" t="s">
        <v>438</v>
      </c>
      <c r="Q58" s="257"/>
      <c r="R58" s="257"/>
      <c r="S58" s="257"/>
      <c r="T58" s="257"/>
      <c r="U58" s="257"/>
      <c r="V58" s="257"/>
      <c r="W58" s="257"/>
      <c r="X58" s="257"/>
      <c r="Y58" s="257"/>
      <c r="Z58" s="257"/>
    </row>
    <row r="59" spans="1:26" ht="25.2" customHeight="1">
      <c r="A59" s="1784" t="s">
        <v>438</v>
      </c>
      <c r="B59" s="1784" t="s">
        <v>456</v>
      </c>
      <c r="C59" s="1784" t="s">
        <v>911</v>
      </c>
      <c r="D59" s="1785" t="s">
        <v>912</v>
      </c>
      <c r="E59" s="1785" t="s">
        <v>639</v>
      </c>
      <c r="F59" s="1785" t="s">
        <v>906</v>
      </c>
      <c r="G59" s="1785" t="s">
        <v>907</v>
      </c>
      <c r="H59" s="1786" t="s">
        <v>914</v>
      </c>
      <c r="I59" s="1784" t="s">
        <v>620</v>
      </c>
      <c r="J59" s="1784" t="s">
        <v>915</v>
      </c>
      <c r="K59" s="1784">
        <v>7</v>
      </c>
      <c r="L59" s="1784">
        <v>7</v>
      </c>
      <c r="M59" s="1784">
        <v>7</v>
      </c>
      <c r="N59" s="1796">
        <v>30</v>
      </c>
      <c r="O59" s="1792">
        <v>4.29</v>
      </c>
      <c r="P59" s="1789" t="s">
        <v>438</v>
      </c>
      <c r="Q59" s="257"/>
      <c r="R59" s="257"/>
      <c r="S59" s="257"/>
      <c r="T59" s="257"/>
      <c r="U59" s="257"/>
      <c r="V59" s="257"/>
      <c r="W59" s="257"/>
      <c r="X59" s="257"/>
      <c r="Y59" s="257"/>
      <c r="Z59" s="257"/>
    </row>
    <row r="60" spans="1:26" ht="25.2" customHeight="1">
      <c r="A60" s="1784" t="s">
        <v>438</v>
      </c>
      <c r="B60" s="1784" t="s">
        <v>456</v>
      </c>
      <c r="C60" s="1784" t="s">
        <v>911</v>
      </c>
      <c r="D60" s="1785" t="s">
        <v>912</v>
      </c>
      <c r="E60" s="1785" t="s">
        <v>639</v>
      </c>
      <c r="F60" s="1785" t="s">
        <v>906</v>
      </c>
      <c r="G60" s="1785" t="s">
        <v>907</v>
      </c>
      <c r="H60" s="1786" t="s">
        <v>914</v>
      </c>
      <c r="I60" s="1784" t="s">
        <v>620</v>
      </c>
      <c r="J60" s="1784" t="s">
        <v>915</v>
      </c>
      <c r="K60" s="1784">
        <v>6</v>
      </c>
      <c r="L60" s="1784">
        <v>6</v>
      </c>
      <c r="M60" s="1784">
        <v>6</v>
      </c>
      <c r="N60" s="1796">
        <v>30</v>
      </c>
      <c r="O60" s="1792">
        <f>30/6</f>
        <v>5</v>
      </c>
      <c r="P60" s="1789" t="s">
        <v>438</v>
      </c>
      <c r="Q60" s="257"/>
      <c r="R60" s="257"/>
      <c r="S60" s="257"/>
      <c r="T60" s="257"/>
      <c r="U60" s="257"/>
      <c r="V60" s="257"/>
      <c r="W60" s="257"/>
      <c r="X60" s="257"/>
      <c r="Y60" s="257"/>
      <c r="Z60" s="257"/>
    </row>
    <row r="61" spans="1:26" ht="25.2" customHeight="1">
      <c r="A61" s="1784" t="s">
        <v>438</v>
      </c>
      <c r="B61" s="1784" t="s">
        <v>456</v>
      </c>
      <c r="C61" s="1784" t="s">
        <v>911</v>
      </c>
      <c r="D61" s="1785" t="s">
        <v>912</v>
      </c>
      <c r="E61" s="1785" t="s">
        <v>639</v>
      </c>
      <c r="F61" s="1785" t="s">
        <v>906</v>
      </c>
      <c r="G61" s="1785" t="s">
        <v>907</v>
      </c>
      <c r="H61" s="1786" t="s">
        <v>914</v>
      </c>
      <c r="I61" s="1784" t="s">
        <v>620</v>
      </c>
      <c r="J61" s="1784" t="s">
        <v>915</v>
      </c>
      <c r="K61" s="1784">
        <v>9</v>
      </c>
      <c r="L61" s="1784">
        <v>8</v>
      </c>
      <c r="M61" s="1784">
        <v>9</v>
      </c>
      <c r="N61" s="1796">
        <v>30</v>
      </c>
      <c r="O61" s="1792">
        <v>3.33</v>
      </c>
      <c r="P61" s="1789" t="s">
        <v>438</v>
      </c>
      <c r="Q61" s="257"/>
      <c r="R61" s="257"/>
      <c r="S61" s="257"/>
      <c r="T61" s="257"/>
      <c r="U61" s="257"/>
      <c r="V61" s="257"/>
      <c r="W61" s="257"/>
      <c r="X61" s="257"/>
      <c r="Y61" s="257"/>
      <c r="Z61" s="257"/>
    </row>
    <row r="62" spans="1:26" ht="25.2" customHeight="1">
      <c r="A62" s="1784" t="s">
        <v>438</v>
      </c>
      <c r="B62" s="1784" t="s">
        <v>456</v>
      </c>
      <c r="C62" s="1784" t="s">
        <v>911</v>
      </c>
      <c r="D62" s="1785" t="s">
        <v>912</v>
      </c>
      <c r="E62" s="1785" t="s">
        <v>639</v>
      </c>
      <c r="F62" s="1785" t="s">
        <v>906</v>
      </c>
      <c r="G62" s="1785" t="s">
        <v>907</v>
      </c>
      <c r="H62" s="1786" t="s">
        <v>914</v>
      </c>
      <c r="I62" s="1784" t="s">
        <v>620</v>
      </c>
      <c r="J62" s="1784" t="s">
        <v>915</v>
      </c>
      <c r="K62" s="1784">
        <v>2</v>
      </c>
      <c r="L62" s="1784">
        <v>2</v>
      </c>
      <c r="M62" s="1784">
        <v>2</v>
      </c>
      <c r="N62" s="1796">
        <v>30</v>
      </c>
      <c r="O62" s="1792">
        <f>30/2</f>
        <v>15</v>
      </c>
      <c r="P62" s="1789" t="s">
        <v>438</v>
      </c>
      <c r="Q62" s="257"/>
      <c r="R62" s="257"/>
      <c r="S62" s="257"/>
      <c r="T62" s="257"/>
      <c r="U62" s="257"/>
      <c r="V62" s="257"/>
      <c r="W62" s="257"/>
      <c r="X62" s="257"/>
      <c r="Y62" s="257"/>
      <c r="Z62" s="257"/>
    </row>
    <row r="63" spans="1:26" ht="25.2" customHeight="1">
      <c r="A63" s="1784" t="s">
        <v>438</v>
      </c>
      <c r="B63" s="1784" t="s">
        <v>456</v>
      </c>
      <c r="C63" s="1784" t="s">
        <v>911</v>
      </c>
      <c r="D63" s="1785" t="s">
        <v>912</v>
      </c>
      <c r="E63" s="1785" t="s">
        <v>639</v>
      </c>
      <c r="F63" s="1785" t="s">
        <v>906</v>
      </c>
      <c r="G63" s="1785" t="s">
        <v>907</v>
      </c>
      <c r="H63" s="1786" t="s">
        <v>914</v>
      </c>
      <c r="I63" s="1784" t="s">
        <v>620</v>
      </c>
      <c r="J63" s="1784" t="s">
        <v>915</v>
      </c>
      <c r="K63" s="1784">
        <v>5</v>
      </c>
      <c r="L63" s="1784">
        <v>3</v>
      </c>
      <c r="M63" s="1784">
        <v>5</v>
      </c>
      <c r="N63" s="1796">
        <v>30</v>
      </c>
      <c r="O63" s="1792">
        <f t="shared" ref="O63:O64" si="13">30/5</f>
        <v>6</v>
      </c>
      <c r="P63" s="1789" t="s">
        <v>438</v>
      </c>
      <c r="Q63" s="257"/>
      <c r="R63" s="257"/>
      <c r="S63" s="257"/>
      <c r="T63" s="257"/>
      <c r="U63" s="257"/>
      <c r="V63" s="257"/>
      <c r="W63" s="257"/>
      <c r="X63" s="257"/>
      <c r="Y63" s="257"/>
      <c r="Z63" s="257"/>
    </row>
    <row r="64" spans="1:26" ht="25.2" customHeight="1">
      <c r="A64" s="1784" t="s">
        <v>438</v>
      </c>
      <c r="B64" s="1784" t="s">
        <v>456</v>
      </c>
      <c r="C64" s="1784" t="s">
        <v>911</v>
      </c>
      <c r="D64" s="1785" t="s">
        <v>912</v>
      </c>
      <c r="E64" s="1785" t="s">
        <v>639</v>
      </c>
      <c r="F64" s="1785" t="s">
        <v>906</v>
      </c>
      <c r="G64" s="1785" t="s">
        <v>907</v>
      </c>
      <c r="H64" s="1786" t="s">
        <v>914</v>
      </c>
      <c r="I64" s="1784" t="s">
        <v>620</v>
      </c>
      <c r="J64" s="1784" t="s">
        <v>915</v>
      </c>
      <c r="K64" s="1784">
        <v>5</v>
      </c>
      <c r="L64" s="1784">
        <v>5</v>
      </c>
      <c r="M64" s="1784">
        <v>5</v>
      </c>
      <c r="N64" s="1796">
        <v>30</v>
      </c>
      <c r="O64" s="1792">
        <f t="shared" si="13"/>
        <v>6</v>
      </c>
      <c r="P64" s="1789" t="s">
        <v>438</v>
      </c>
      <c r="Q64" s="257"/>
      <c r="R64" s="257"/>
      <c r="S64" s="257"/>
      <c r="T64" s="257"/>
      <c r="U64" s="257"/>
      <c r="V64" s="257"/>
      <c r="W64" s="257"/>
      <c r="X64" s="257"/>
      <c r="Y64" s="257"/>
      <c r="Z64" s="257"/>
    </row>
    <row r="65" spans="1:26" ht="25.2" customHeight="1">
      <c r="A65" s="1784" t="s">
        <v>438</v>
      </c>
      <c r="B65" s="1784" t="s">
        <v>456</v>
      </c>
      <c r="C65" s="1784" t="s">
        <v>1019</v>
      </c>
      <c r="D65" s="1785" t="s">
        <v>912</v>
      </c>
      <c r="E65" s="1785" t="s">
        <v>639</v>
      </c>
      <c r="F65" s="1785" t="s">
        <v>906</v>
      </c>
      <c r="G65" s="1785" t="s">
        <v>919</v>
      </c>
      <c r="H65" s="1786" t="s">
        <v>1022</v>
      </c>
      <c r="I65" s="1784" t="s">
        <v>620</v>
      </c>
      <c r="J65" s="1784" t="s">
        <v>1751</v>
      </c>
      <c r="K65" s="1784">
        <v>2</v>
      </c>
      <c r="L65" s="1784">
        <v>2</v>
      </c>
      <c r="M65" s="1784">
        <v>2</v>
      </c>
      <c r="N65" s="1796">
        <f>30*2</f>
        <v>60</v>
      </c>
      <c r="O65" s="1792">
        <f>60/2</f>
        <v>30</v>
      </c>
      <c r="P65" s="1789" t="s">
        <v>438</v>
      </c>
      <c r="Q65" s="257"/>
      <c r="R65" s="257"/>
      <c r="S65" s="257"/>
      <c r="T65" s="257"/>
      <c r="U65" s="257"/>
      <c r="V65" s="257"/>
      <c r="W65" s="257"/>
      <c r="X65" s="257"/>
      <c r="Y65" s="257"/>
      <c r="Z65" s="257"/>
    </row>
    <row r="66" spans="1:26" ht="25.2" customHeight="1">
      <c r="A66" s="1784" t="s">
        <v>438</v>
      </c>
      <c r="B66" s="1784" t="s">
        <v>456</v>
      </c>
      <c r="C66" s="1784" t="s">
        <v>916</v>
      </c>
      <c r="D66" s="1785" t="s">
        <v>631</v>
      </c>
      <c r="E66" s="1785" t="s">
        <v>639</v>
      </c>
      <c r="F66" s="1785" t="s">
        <v>918</v>
      </c>
      <c r="G66" s="1785" t="s">
        <v>919</v>
      </c>
      <c r="H66" s="1786" t="s">
        <v>920</v>
      </c>
      <c r="I66" s="1784" t="s">
        <v>620</v>
      </c>
      <c r="J66" s="1784" t="s">
        <v>921</v>
      </c>
      <c r="K66" s="1784">
        <v>10</v>
      </c>
      <c r="L66" s="1784">
        <v>9</v>
      </c>
      <c r="M66" s="1784">
        <v>10</v>
      </c>
      <c r="N66" s="1796">
        <v>30</v>
      </c>
      <c r="O66" s="1792">
        <f>N66/10</f>
        <v>3</v>
      </c>
      <c r="P66" s="1789" t="s">
        <v>438</v>
      </c>
      <c r="Q66" s="257"/>
      <c r="R66" s="257"/>
      <c r="S66" s="257"/>
      <c r="T66" s="257"/>
      <c r="U66" s="257"/>
      <c r="V66" s="257"/>
      <c r="W66" s="257"/>
      <c r="X66" s="257"/>
      <c r="Y66" s="257"/>
      <c r="Z66" s="257"/>
    </row>
    <row r="67" spans="1:26" ht="25.2" customHeight="1">
      <c r="A67" s="1784" t="s">
        <v>438</v>
      </c>
      <c r="B67" s="1784" t="s">
        <v>456</v>
      </c>
      <c r="C67" s="1784" t="s">
        <v>916</v>
      </c>
      <c r="D67" s="1785" t="s">
        <v>631</v>
      </c>
      <c r="E67" s="1785" t="s">
        <v>639</v>
      </c>
      <c r="F67" s="1785" t="s">
        <v>918</v>
      </c>
      <c r="G67" s="1785" t="s">
        <v>919</v>
      </c>
      <c r="H67" s="1786" t="s">
        <v>920</v>
      </c>
      <c r="I67" s="1784" t="s">
        <v>620</v>
      </c>
      <c r="J67" s="1784" t="s">
        <v>921</v>
      </c>
      <c r="K67" s="1785">
        <v>6</v>
      </c>
      <c r="L67" s="1785">
        <v>6</v>
      </c>
      <c r="M67" s="1785">
        <v>6</v>
      </c>
      <c r="N67" s="1796">
        <v>30</v>
      </c>
      <c r="O67" s="1792">
        <v>5</v>
      </c>
      <c r="P67" s="1789" t="s">
        <v>438</v>
      </c>
      <c r="Q67" s="257"/>
      <c r="R67" s="257"/>
      <c r="S67" s="257"/>
      <c r="T67" s="257"/>
      <c r="U67" s="257"/>
      <c r="V67" s="257"/>
      <c r="W67" s="257"/>
      <c r="X67" s="257"/>
      <c r="Y67" s="257"/>
      <c r="Z67" s="257"/>
    </row>
    <row r="68" spans="1:26" ht="25.2" customHeight="1">
      <c r="A68" s="1784" t="s">
        <v>438</v>
      </c>
      <c r="B68" s="1784" t="s">
        <v>456</v>
      </c>
      <c r="C68" s="1784" t="s">
        <v>916</v>
      </c>
      <c r="D68" s="1785" t="s">
        <v>631</v>
      </c>
      <c r="E68" s="1785" t="s">
        <v>639</v>
      </c>
      <c r="F68" s="1785" t="s">
        <v>918</v>
      </c>
      <c r="G68" s="1785" t="s">
        <v>919</v>
      </c>
      <c r="H68" s="1786" t="s">
        <v>920</v>
      </c>
      <c r="I68" s="1784" t="s">
        <v>620</v>
      </c>
      <c r="J68" s="1784" t="s">
        <v>921</v>
      </c>
      <c r="K68" s="1785">
        <v>10</v>
      </c>
      <c r="L68" s="1785">
        <v>10</v>
      </c>
      <c r="M68" s="1785">
        <v>10</v>
      </c>
      <c r="N68" s="1796">
        <v>30</v>
      </c>
      <c r="O68" s="1792">
        <f>N68/10</f>
        <v>3</v>
      </c>
      <c r="P68" s="1789" t="s">
        <v>438</v>
      </c>
      <c r="Q68" s="257"/>
      <c r="R68" s="257"/>
      <c r="S68" s="257"/>
      <c r="T68" s="257"/>
      <c r="U68" s="257"/>
      <c r="V68" s="257"/>
      <c r="W68" s="257"/>
      <c r="X68" s="257"/>
      <c r="Y68" s="257"/>
      <c r="Z68" s="257"/>
    </row>
    <row r="69" spans="1:26" ht="25.2" customHeight="1">
      <c r="A69" s="1789" t="s">
        <v>2021</v>
      </c>
      <c r="B69" s="1784" t="s">
        <v>456</v>
      </c>
      <c r="C69" s="1784" t="s">
        <v>911</v>
      </c>
      <c r="D69" s="1785" t="s">
        <v>912</v>
      </c>
      <c r="E69" s="1785" t="s">
        <v>2029</v>
      </c>
      <c r="F69" s="1785" t="s">
        <v>906</v>
      </c>
      <c r="G69" s="1785" t="s">
        <v>907</v>
      </c>
      <c r="H69" s="1797" t="s">
        <v>914</v>
      </c>
      <c r="I69" s="1784" t="s">
        <v>2030</v>
      </c>
      <c r="J69" s="1784" t="s">
        <v>1106</v>
      </c>
      <c r="K69" s="1784"/>
      <c r="L69" s="1784"/>
      <c r="M69" s="1784"/>
      <c r="N69" s="1796">
        <v>100</v>
      </c>
      <c r="O69" s="1792">
        <v>150</v>
      </c>
      <c r="P69" s="1789" t="s">
        <v>2021</v>
      </c>
      <c r="Q69" s="48"/>
      <c r="R69" s="48"/>
      <c r="S69" s="48"/>
      <c r="T69" s="48"/>
      <c r="U69" s="48"/>
      <c r="V69" s="48"/>
      <c r="W69" s="48"/>
      <c r="X69" s="48"/>
      <c r="Y69" s="48"/>
      <c r="Z69" s="48"/>
    </row>
    <row r="70" spans="1:26" ht="25.2" customHeight="1">
      <c r="A70" s="1789" t="s">
        <v>2021</v>
      </c>
      <c r="B70" s="1784" t="s">
        <v>456</v>
      </c>
      <c r="C70" s="1784" t="s">
        <v>911</v>
      </c>
      <c r="D70" s="1785" t="s">
        <v>912</v>
      </c>
      <c r="E70" s="1785" t="s">
        <v>967</v>
      </c>
      <c r="F70" s="1785" t="s">
        <v>906</v>
      </c>
      <c r="G70" s="1785" t="s">
        <v>907</v>
      </c>
      <c r="H70" s="1786" t="s">
        <v>914</v>
      </c>
      <c r="I70" s="1784" t="s">
        <v>2030</v>
      </c>
      <c r="J70" s="1784" t="s">
        <v>1106</v>
      </c>
      <c r="K70" s="1784"/>
      <c r="L70" s="1784"/>
      <c r="M70" s="1784"/>
      <c r="N70" s="1796">
        <v>100</v>
      </c>
      <c r="O70" s="1792">
        <v>150</v>
      </c>
      <c r="P70" s="1789" t="s">
        <v>2021</v>
      </c>
      <c r="Q70" s="48"/>
      <c r="R70" s="48"/>
      <c r="S70" s="48"/>
      <c r="T70" s="48"/>
      <c r="U70" s="48"/>
      <c r="V70" s="48"/>
      <c r="W70" s="48"/>
      <c r="X70" s="48"/>
      <c r="Y70" s="48"/>
      <c r="Z70" s="48"/>
    </row>
    <row r="71" spans="1:26" ht="25.2" customHeight="1">
      <c r="A71" s="1789" t="s">
        <v>2021</v>
      </c>
      <c r="B71" s="1784" t="s">
        <v>456</v>
      </c>
      <c r="C71" s="1784" t="s">
        <v>911</v>
      </c>
      <c r="D71" s="1785" t="s">
        <v>912</v>
      </c>
      <c r="E71" s="1785" t="s">
        <v>639</v>
      </c>
      <c r="F71" s="1785" t="s">
        <v>906</v>
      </c>
      <c r="G71" s="1785" t="s">
        <v>907</v>
      </c>
      <c r="H71" s="1786" t="s">
        <v>914</v>
      </c>
      <c r="I71" s="1784" t="s">
        <v>620</v>
      </c>
      <c r="J71" s="1784" t="s">
        <v>915</v>
      </c>
      <c r="K71" s="1784">
        <v>7</v>
      </c>
      <c r="L71" s="1784">
        <v>7</v>
      </c>
      <c r="M71" s="1784">
        <v>7</v>
      </c>
      <c r="N71" s="1796">
        <v>30</v>
      </c>
      <c r="O71" s="1792">
        <v>4.29</v>
      </c>
      <c r="P71" s="1789" t="s">
        <v>2021</v>
      </c>
      <c r="Q71" s="48"/>
      <c r="R71" s="48"/>
      <c r="S71" s="48"/>
      <c r="T71" s="48"/>
      <c r="U71" s="48"/>
      <c r="V71" s="48"/>
      <c r="W71" s="48"/>
      <c r="X71" s="48"/>
      <c r="Y71" s="48"/>
      <c r="Z71" s="48"/>
    </row>
    <row r="72" spans="1:26" ht="25.2" customHeight="1">
      <c r="A72" s="1789" t="s">
        <v>2021</v>
      </c>
      <c r="B72" s="1784" t="s">
        <v>456</v>
      </c>
      <c r="C72" s="1784" t="s">
        <v>911</v>
      </c>
      <c r="D72" s="1785" t="s">
        <v>912</v>
      </c>
      <c r="E72" s="1785" t="s">
        <v>639</v>
      </c>
      <c r="F72" s="1785" t="s">
        <v>906</v>
      </c>
      <c r="G72" s="1785" t="s">
        <v>907</v>
      </c>
      <c r="H72" s="1800" t="s">
        <v>914</v>
      </c>
      <c r="I72" s="1784" t="s">
        <v>620</v>
      </c>
      <c r="J72" s="1784" t="s">
        <v>915</v>
      </c>
      <c r="K72" s="1784">
        <v>4</v>
      </c>
      <c r="L72" s="1784">
        <v>4</v>
      </c>
      <c r="M72" s="1784">
        <v>4</v>
      </c>
      <c r="N72" s="1796">
        <v>30</v>
      </c>
      <c r="O72" s="1792">
        <v>7.5</v>
      </c>
      <c r="P72" s="1789" t="s">
        <v>2021</v>
      </c>
      <c r="Q72" s="48"/>
      <c r="R72" s="48"/>
      <c r="S72" s="48"/>
      <c r="T72" s="48"/>
      <c r="U72" s="48"/>
      <c r="V72" s="48"/>
      <c r="W72" s="48"/>
      <c r="X72" s="48"/>
      <c r="Y72" s="48"/>
      <c r="Z72" s="48"/>
    </row>
    <row r="73" spans="1:26" ht="25.2" customHeight="1">
      <c r="A73" s="1789" t="s">
        <v>2021</v>
      </c>
      <c r="B73" s="1784" t="s">
        <v>456</v>
      </c>
      <c r="C73" s="1784" t="s">
        <v>911</v>
      </c>
      <c r="D73" s="1785" t="s">
        <v>912</v>
      </c>
      <c r="E73" s="1785" t="s">
        <v>639</v>
      </c>
      <c r="F73" s="1785" t="s">
        <v>906</v>
      </c>
      <c r="G73" s="1785" t="s">
        <v>907</v>
      </c>
      <c r="H73" s="1786" t="s">
        <v>914</v>
      </c>
      <c r="I73" s="1784" t="s">
        <v>620</v>
      </c>
      <c r="J73" s="1784" t="s">
        <v>915</v>
      </c>
      <c r="K73" s="1784">
        <v>5</v>
      </c>
      <c r="L73" s="1784">
        <v>5</v>
      </c>
      <c r="M73" s="1784">
        <v>5</v>
      </c>
      <c r="N73" s="1796">
        <v>30</v>
      </c>
      <c r="O73" s="1792">
        <v>6</v>
      </c>
      <c r="P73" s="1789" t="s">
        <v>2021</v>
      </c>
      <c r="Q73" s="48"/>
      <c r="R73" s="48"/>
      <c r="S73" s="48"/>
      <c r="T73" s="48"/>
      <c r="U73" s="48"/>
      <c r="V73" s="48"/>
      <c r="W73" s="48"/>
      <c r="X73" s="48"/>
      <c r="Y73" s="48"/>
      <c r="Z73" s="48"/>
    </row>
    <row r="74" spans="1:26" ht="25.2" customHeight="1">
      <c r="A74" s="1789" t="s">
        <v>2021</v>
      </c>
      <c r="B74" s="1784" t="s">
        <v>456</v>
      </c>
      <c r="C74" s="1784" t="s">
        <v>911</v>
      </c>
      <c r="D74" s="1785" t="s">
        <v>912</v>
      </c>
      <c r="E74" s="1785" t="s">
        <v>639</v>
      </c>
      <c r="F74" s="1785" t="s">
        <v>906</v>
      </c>
      <c r="G74" s="1785" t="s">
        <v>907</v>
      </c>
      <c r="H74" s="1786" t="s">
        <v>914</v>
      </c>
      <c r="I74" s="1784" t="s">
        <v>620</v>
      </c>
      <c r="J74" s="1784" t="s">
        <v>915</v>
      </c>
      <c r="K74" s="1784">
        <v>2</v>
      </c>
      <c r="L74" s="1784">
        <v>2</v>
      </c>
      <c r="M74" s="1784">
        <v>2</v>
      </c>
      <c r="N74" s="1796">
        <v>30</v>
      </c>
      <c r="O74" s="1792">
        <f>30/2</f>
        <v>15</v>
      </c>
      <c r="P74" s="1789" t="s">
        <v>2021</v>
      </c>
      <c r="Q74" s="48"/>
      <c r="R74" s="48"/>
      <c r="S74" s="48"/>
      <c r="T74" s="48"/>
      <c r="U74" s="48"/>
      <c r="V74" s="48"/>
      <c r="W74" s="48"/>
      <c r="X74" s="48"/>
      <c r="Y74" s="48"/>
      <c r="Z74" s="48"/>
    </row>
    <row r="75" spans="1:26" ht="25.2" customHeight="1">
      <c r="A75" s="1789" t="s">
        <v>2021</v>
      </c>
      <c r="B75" s="1784" t="s">
        <v>456</v>
      </c>
      <c r="C75" s="1784" t="s">
        <v>911</v>
      </c>
      <c r="D75" s="1785" t="s">
        <v>912</v>
      </c>
      <c r="E75" s="1785" t="s">
        <v>639</v>
      </c>
      <c r="F75" s="1785" t="s">
        <v>906</v>
      </c>
      <c r="G75" s="1785" t="s">
        <v>907</v>
      </c>
      <c r="H75" s="1786" t="s">
        <v>914</v>
      </c>
      <c r="I75" s="1784" t="s">
        <v>620</v>
      </c>
      <c r="J75" s="1784" t="s">
        <v>915</v>
      </c>
      <c r="K75" s="1784">
        <v>5</v>
      </c>
      <c r="L75" s="1784">
        <v>3</v>
      </c>
      <c r="M75" s="1784">
        <v>5</v>
      </c>
      <c r="N75" s="1796">
        <v>30</v>
      </c>
      <c r="O75" s="1792">
        <f>30/5</f>
        <v>6</v>
      </c>
      <c r="P75" s="1789" t="s">
        <v>2021</v>
      </c>
      <c r="Q75" s="48"/>
      <c r="R75" s="48"/>
      <c r="S75" s="48"/>
      <c r="T75" s="48"/>
      <c r="U75" s="48"/>
      <c r="V75" s="48"/>
      <c r="W75" s="48"/>
      <c r="X75" s="48"/>
      <c r="Y75" s="48"/>
      <c r="Z75" s="48"/>
    </row>
    <row r="76" spans="1:26" ht="25.2" customHeight="1">
      <c r="A76" s="1789" t="s">
        <v>2021</v>
      </c>
      <c r="B76" s="1784" t="s">
        <v>456</v>
      </c>
      <c r="C76" s="1784" t="s">
        <v>911</v>
      </c>
      <c r="D76" s="1785" t="s">
        <v>912</v>
      </c>
      <c r="E76" s="1785" t="s">
        <v>639</v>
      </c>
      <c r="F76" s="1785" t="s">
        <v>906</v>
      </c>
      <c r="G76" s="1785" t="s">
        <v>907</v>
      </c>
      <c r="H76" s="1786" t="s">
        <v>2031</v>
      </c>
      <c r="I76" s="1784" t="s">
        <v>620</v>
      </c>
      <c r="J76" s="1784" t="s">
        <v>2032</v>
      </c>
      <c r="K76" s="1789">
        <v>2</v>
      </c>
      <c r="L76" s="1789">
        <v>2</v>
      </c>
      <c r="M76" s="1789">
        <v>2</v>
      </c>
      <c r="N76" s="1855">
        <v>30</v>
      </c>
      <c r="O76" s="1792">
        <v>15</v>
      </c>
      <c r="P76" s="1789" t="s">
        <v>2021</v>
      </c>
      <c r="Q76" s="48"/>
      <c r="R76" s="48"/>
      <c r="S76" s="48"/>
      <c r="T76" s="48"/>
      <c r="U76" s="48"/>
      <c r="V76" s="48"/>
      <c r="W76" s="48"/>
      <c r="X76" s="48"/>
      <c r="Y76" s="48"/>
      <c r="Z76" s="48"/>
    </row>
    <row r="77" spans="1:26" ht="25.2" customHeight="1">
      <c r="A77" s="1789" t="s">
        <v>2021</v>
      </c>
      <c r="B77" s="1784" t="s">
        <v>456</v>
      </c>
      <c r="C77" s="1784" t="s">
        <v>911</v>
      </c>
      <c r="D77" s="1785" t="s">
        <v>912</v>
      </c>
      <c r="E77" s="1785" t="s">
        <v>639</v>
      </c>
      <c r="F77" s="1785" t="s">
        <v>906</v>
      </c>
      <c r="G77" s="1785" t="s">
        <v>907</v>
      </c>
      <c r="H77" s="1786" t="s">
        <v>2033</v>
      </c>
      <c r="I77" s="1784" t="s">
        <v>620</v>
      </c>
      <c r="J77" s="1784" t="s">
        <v>2034</v>
      </c>
      <c r="K77" s="1789">
        <v>5</v>
      </c>
      <c r="L77" s="1789">
        <v>5</v>
      </c>
      <c r="M77" s="1789">
        <v>5</v>
      </c>
      <c r="N77" s="1855">
        <v>30</v>
      </c>
      <c r="O77" s="1792">
        <v>7.5</v>
      </c>
      <c r="P77" s="1789" t="s">
        <v>2021</v>
      </c>
      <c r="Q77" s="48"/>
      <c r="R77" s="48"/>
      <c r="S77" s="48"/>
      <c r="T77" s="48"/>
      <c r="U77" s="48"/>
      <c r="V77" s="48"/>
      <c r="W77" s="48"/>
      <c r="X77" s="48"/>
      <c r="Y77" s="48"/>
      <c r="Z77" s="48"/>
    </row>
    <row r="78" spans="1:26" ht="25.2" customHeight="1">
      <c r="A78" s="1789" t="s">
        <v>2021</v>
      </c>
      <c r="B78" s="1784" t="s">
        <v>456</v>
      </c>
      <c r="C78" s="1784" t="s">
        <v>911</v>
      </c>
      <c r="D78" s="1785" t="s">
        <v>912</v>
      </c>
      <c r="E78" s="1785" t="s">
        <v>639</v>
      </c>
      <c r="F78" s="1785" t="s">
        <v>906</v>
      </c>
      <c r="G78" s="1785" t="s">
        <v>907</v>
      </c>
      <c r="H78" s="1800" t="s">
        <v>2035</v>
      </c>
      <c r="I78" s="1784" t="s">
        <v>620</v>
      </c>
      <c r="J78" s="1784" t="s">
        <v>2036</v>
      </c>
      <c r="K78" s="1789">
        <v>3</v>
      </c>
      <c r="L78" s="1789">
        <v>2</v>
      </c>
      <c r="M78" s="1789">
        <v>3</v>
      </c>
      <c r="N78" s="1855">
        <v>30</v>
      </c>
      <c r="O78" s="1792">
        <v>10</v>
      </c>
      <c r="P78" s="1789" t="s">
        <v>2021</v>
      </c>
      <c r="Q78" s="48"/>
      <c r="R78" s="48"/>
      <c r="S78" s="48"/>
      <c r="T78" s="48"/>
      <c r="U78" s="48"/>
      <c r="V78" s="48"/>
      <c r="W78" s="48"/>
      <c r="X78" s="48"/>
      <c r="Y78" s="48"/>
      <c r="Z78" s="48"/>
    </row>
    <row r="79" spans="1:26" ht="25.2" customHeight="1">
      <c r="A79" s="1789" t="s">
        <v>2021</v>
      </c>
      <c r="B79" s="1784" t="s">
        <v>456</v>
      </c>
      <c r="C79" s="1784" t="s">
        <v>916</v>
      </c>
      <c r="D79" s="1785" t="s">
        <v>631</v>
      </c>
      <c r="E79" s="1785" t="s">
        <v>639</v>
      </c>
      <c r="F79" s="1785" t="s">
        <v>918</v>
      </c>
      <c r="G79" s="1785" t="s">
        <v>919</v>
      </c>
      <c r="H79" s="1786" t="s">
        <v>920</v>
      </c>
      <c r="I79" s="1784" t="s">
        <v>620</v>
      </c>
      <c r="J79" s="1784" t="s">
        <v>921</v>
      </c>
      <c r="K79" s="1784">
        <v>10</v>
      </c>
      <c r="L79" s="1784">
        <v>9</v>
      </c>
      <c r="M79" s="1784">
        <v>10</v>
      </c>
      <c r="N79" s="1796">
        <v>30</v>
      </c>
      <c r="O79" s="1792">
        <f>N79/10</f>
        <v>3</v>
      </c>
      <c r="P79" s="1789" t="s">
        <v>2021</v>
      </c>
      <c r="Q79" s="48"/>
      <c r="R79" s="48"/>
      <c r="S79" s="48"/>
      <c r="T79" s="48"/>
      <c r="U79" s="48"/>
      <c r="V79" s="48"/>
      <c r="W79" s="48"/>
      <c r="X79" s="48"/>
      <c r="Y79" s="48"/>
      <c r="Z79" s="48"/>
    </row>
    <row r="80" spans="1:26" ht="25.2" customHeight="1">
      <c r="A80" s="1789" t="s">
        <v>2021</v>
      </c>
      <c r="B80" s="1784" t="s">
        <v>456</v>
      </c>
      <c r="C80" s="1784" t="s">
        <v>916</v>
      </c>
      <c r="D80" s="1785" t="s">
        <v>631</v>
      </c>
      <c r="E80" s="1785" t="s">
        <v>639</v>
      </c>
      <c r="F80" s="1785" t="s">
        <v>918</v>
      </c>
      <c r="G80" s="1785" t="s">
        <v>919</v>
      </c>
      <c r="H80" s="1786" t="s">
        <v>920</v>
      </c>
      <c r="I80" s="1784" t="s">
        <v>620</v>
      </c>
      <c r="J80" s="1784" t="s">
        <v>921</v>
      </c>
      <c r="K80" s="1785">
        <v>6</v>
      </c>
      <c r="L80" s="1785">
        <v>6</v>
      </c>
      <c r="M80" s="1785">
        <v>6</v>
      </c>
      <c r="N80" s="1796">
        <v>30</v>
      </c>
      <c r="O80" s="1792">
        <f>N80/6</f>
        <v>5</v>
      </c>
      <c r="P80" s="1789" t="s">
        <v>2021</v>
      </c>
      <c r="Q80" s="48"/>
      <c r="R80" s="48"/>
      <c r="S80" s="48"/>
      <c r="T80" s="48"/>
      <c r="U80" s="48"/>
      <c r="V80" s="48"/>
      <c r="W80" s="48"/>
      <c r="X80" s="48"/>
      <c r="Y80" s="48"/>
      <c r="Z80" s="48"/>
    </row>
    <row r="81" spans="1:26" ht="25.2" customHeight="1">
      <c r="A81" s="1789" t="s">
        <v>2021</v>
      </c>
      <c r="B81" s="1784" t="s">
        <v>456</v>
      </c>
      <c r="C81" s="1784" t="s">
        <v>916</v>
      </c>
      <c r="D81" s="1785" t="s">
        <v>631</v>
      </c>
      <c r="E81" s="1785" t="s">
        <v>639</v>
      </c>
      <c r="F81" s="1785" t="s">
        <v>918</v>
      </c>
      <c r="G81" s="1785" t="s">
        <v>919</v>
      </c>
      <c r="H81" s="1786" t="s">
        <v>920</v>
      </c>
      <c r="I81" s="1784" t="s">
        <v>620</v>
      </c>
      <c r="J81" s="1784" t="s">
        <v>921</v>
      </c>
      <c r="K81" s="1785">
        <v>10</v>
      </c>
      <c r="L81" s="1785">
        <v>10</v>
      </c>
      <c r="M81" s="1785">
        <v>10</v>
      </c>
      <c r="N81" s="1796">
        <v>30</v>
      </c>
      <c r="O81" s="1792">
        <f>N81/10</f>
        <v>3</v>
      </c>
      <c r="P81" s="1789" t="s">
        <v>2021</v>
      </c>
      <c r="Q81" s="48"/>
      <c r="R81" s="48"/>
      <c r="S81" s="48"/>
      <c r="T81" s="48"/>
      <c r="U81" s="48"/>
      <c r="V81" s="48"/>
      <c r="W81" s="48"/>
      <c r="X81" s="48"/>
      <c r="Y81" s="48"/>
      <c r="Z81" s="48"/>
    </row>
    <row r="82" spans="1:26" ht="25.2" customHeight="1">
      <c r="A82" s="1789" t="s">
        <v>428</v>
      </c>
      <c r="B82" s="1789" t="s">
        <v>456</v>
      </c>
      <c r="C82" s="1789" t="s">
        <v>2073</v>
      </c>
      <c r="D82" s="1935" t="s">
        <v>2074</v>
      </c>
      <c r="E82" s="1935" t="s">
        <v>2075</v>
      </c>
      <c r="F82" s="1935" t="s">
        <v>2076</v>
      </c>
      <c r="G82" s="1935" t="s">
        <v>2077</v>
      </c>
      <c r="H82" s="2018" t="s">
        <v>2078</v>
      </c>
      <c r="I82" s="1935" t="s">
        <v>620</v>
      </c>
      <c r="J82" s="1789" t="s">
        <v>2079</v>
      </c>
      <c r="K82" s="1789">
        <v>2</v>
      </c>
      <c r="L82" s="1789">
        <v>2</v>
      </c>
      <c r="M82" s="1789">
        <v>7</v>
      </c>
      <c r="N82" s="1855">
        <v>40</v>
      </c>
      <c r="O82" s="1792">
        <v>20</v>
      </c>
      <c r="P82" s="2019" t="s">
        <v>428</v>
      </c>
      <c r="Q82" s="48"/>
      <c r="R82" s="48"/>
      <c r="S82" s="48"/>
      <c r="T82" s="48"/>
      <c r="U82" s="48"/>
      <c r="V82" s="48"/>
      <c r="W82" s="48"/>
      <c r="X82" s="48"/>
      <c r="Y82" s="48"/>
      <c r="Z82" s="48"/>
    </row>
    <row r="83" spans="1:26" ht="25.2" customHeight="1">
      <c r="A83" s="1789" t="s">
        <v>428</v>
      </c>
      <c r="B83" s="1789" t="s">
        <v>456</v>
      </c>
      <c r="C83" s="1789" t="s">
        <v>2073</v>
      </c>
      <c r="D83" s="1935" t="s">
        <v>2074</v>
      </c>
      <c r="E83" s="1935" t="s">
        <v>2080</v>
      </c>
      <c r="F83" s="1935" t="s">
        <v>2076</v>
      </c>
      <c r="G83" s="1935" t="s">
        <v>2077</v>
      </c>
      <c r="H83" s="2018" t="s">
        <v>2078</v>
      </c>
      <c r="I83" s="1935" t="s">
        <v>620</v>
      </c>
      <c r="J83" s="1789" t="s">
        <v>2079</v>
      </c>
      <c r="K83" s="1789">
        <v>2</v>
      </c>
      <c r="L83" s="1789">
        <v>2</v>
      </c>
      <c r="M83" s="1789">
        <v>10</v>
      </c>
      <c r="N83" s="1855">
        <v>40</v>
      </c>
      <c r="O83" s="1792">
        <v>20</v>
      </c>
      <c r="P83" s="2019" t="s">
        <v>428</v>
      </c>
      <c r="Q83" s="48"/>
      <c r="R83" s="48"/>
      <c r="S83" s="48"/>
      <c r="T83" s="48"/>
      <c r="U83" s="48"/>
      <c r="V83" s="48"/>
      <c r="W83" s="48"/>
      <c r="X83" s="48"/>
      <c r="Y83" s="48"/>
      <c r="Z83" s="48"/>
    </row>
    <row r="84" spans="1:26" ht="25.2" customHeight="1">
      <c r="A84" s="1789" t="s">
        <v>2081</v>
      </c>
      <c r="B84" s="1789" t="s">
        <v>456</v>
      </c>
      <c r="C84" s="1789" t="s">
        <v>2073</v>
      </c>
      <c r="D84" s="1935" t="s">
        <v>2074</v>
      </c>
      <c r="E84" s="2020" t="s">
        <v>2082</v>
      </c>
      <c r="F84" s="1935" t="s">
        <v>2076</v>
      </c>
      <c r="G84" s="1935" t="s">
        <v>2077</v>
      </c>
      <c r="H84" s="2018" t="s">
        <v>2078</v>
      </c>
      <c r="I84" s="1935" t="s">
        <v>620</v>
      </c>
      <c r="J84" s="1789" t="s">
        <v>2079</v>
      </c>
      <c r="K84" s="1789">
        <v>4</v>
      </c>
      <c r="L84" s="1789">
        <v>4</v>
      </c>
      <c r="M84" s="1789">
        <v>7</v>
      </c>
      <c r="N84" s="1855">
        <v>40</v>
      </c>
      <c r="O84" s="1792">
        <v>10</v>
      </c>
      <c r="P84" s="2019" t="s">
        <v>428</v>
      </c>
      <c r="Q84" s="48"/>
      <c r="R84" s="48"/>
      <c r="S84" s="48"/>
      <c r="T84" s="48"/>
      <c r="U84" s="48"/>
      <c r="V84" s="48"/>
      <c r="W84" s="48"/>
      <c r="X84" s="48"/>
      <c r="Y84" s="48"/>
      <c r="Z84" s="48"/>
    </row>
    <row r="85" spans="1:26" ht="25.2" customHeight="1">
      <c r="A85" s="1789" t="s">
        <v>2081</v>
      </c>
      <c r="B85" s="1789" t="s">
        <v>456</v>
      </c>
      <c r="C85" s="1789" t="s">
        <v>2073</v>
      </c>
      <c r="D85" s="1935" t="s">
        <v>2074</v>
      </c>
      <c r="E85" s="2020" t="s">
        <v>2083</v>
      </c>
      <c r="F85" s="1935" t="s">
        <v>2076</v>
      </c>
      <c r="G85" s="1935" t="s">
        <v>2077</v>
      </c>
      <c r="H85" s="2018" t="s">
        <v>2078</v>
      </c>
      <c r="I85" s="1935" t="s">
        <v>620</v>
      </c>
      <c r="J85" s="1789" t="s">
        <v>2079</v>
      </c>
      <c r="K85" s="1789">
        <v>1</v>
      </c>
      <c r="L85" s="1789">
        <v>1</v>
      </c>
      <c r="M85" s="1789">
        <v>9</v>
      </c>
      <c r="N85" s="1855">
        <v>40</v>
      </c>
      <c r="O85" s="1792">
        <v>40</v>
      </c>
      <c r="P85" s="2019" t="s">
        <v>428</v>
      </c>
      <c r="Q85" s="48"/>
      <c r="R85" s="48"/>
      <c r="S85" s="48"/>
      <c r="T85" s="48"/>
      <c r="U85" s="48"/>
      <c r="V85" s="48"/>
      <c r="W85" s="48"/>
      <c r="X85" s="48"/>
      <c r="Y85" s="48"/>
      <c r="Z85" s="48"/>
    </row>
    <row r="86" spans="1:26" ht="25.2" customHeight="1">
      <c r="A86" s="1789" t="s">
        <v>2081</v>
      </c>
      <c r="B86" s="1789" t="s">
        <v>456</v>
      </c>
      <c r="C86" s="1789" t="s">
        <v>2073</v>
      </c>
      <c r="D86" s="1935" t="s">
        <v>2074</v>
      </c>
      <c r="E86" s="2021" t="s">
        <v>2084</v>
      </c>
      <c r="F86" s="1935" t="s">
        <v>2076</v>
      </c>
      <c r="G86" s="1935" t="s">
        <v>2077</v>
      </c>
      <c r="H86" s="2018" t="s">
        <v>2078</v>
      </c>
      <c r="I86" s="1935" t="s">
        <v>620</v>
      </c>
      <c r="J86" s="1789" t="s">
        <v>2079</v>
      </c>
      <c r="K86" s="1789">
        <v>1</v>
      </c>
      <c r="L86" s="1789">
        <v>1</v>
      </c>
      <c r="M86" s="1789">
        <v>6</v>
      </c>
      <c r="N86" s="1855">
        <v>40</v>
      </c>
      <c r="O86" s="1792">
        <v>40</v>
      </c>
      <c r="P86" s="2019" t="s">
        <v>428</v>
      </c>
      <c r="Q86" s="48"/>
      <c r="R86" s="48"/>
      <c r="S86" s="48"/>
      <c r="T86" s="48"/>
      <c r="U86" s="48"/>
      <c r="V86" s="48"/>
      <c r="W86" s="48"/>
      <c r="X86" s="48"/>
      <c r="Y86" s="48"/>
      <c r="Z86" s="48"/>
    </row>
    <row r="87" spans="1:26" ht="25.2" customHeight="1">
      <c r="A87" s="1789" t="s">
        <v>2081</v>
      </c>
      <c r="B87" s="1789" t="s">
        <v>456</v>
      </c>
      <c r="C87" s="1789" t="s">
        <v>2073</v>
      </c>
      <c r="D87" s="1935" t="s">
        <v>2074</v>
      </c>
      <c r="E87" s="2021" t="s">
        <v>2085</v>
      </c>
      <c r="F87" s="1935" t="s">
        <v>2076</v>
      </c>
      <c r="G87" s="1935" t="s">
        <v>2077</v>
      </c>
      <c r="H87" s="2018" t="s">
        <v>2078</v>
      </c>
      <c r="I87" s="1935" t="s">
        <v>620</v>
      </c>
      <c r="J87" s="1789" t="s">
        <v>2079</v>
      </c>
      <c r="K87" s="1789">
        <v>3</v>
      </c>
      <c r="L87" s="1789">
        <v>3</v>
      </c>
      <c r="M87" s="1789">
        <v>8</v>
      </c>
      <c r="N87" s="1855">
        <v>40</v>
      </c>
      <c r="O87" s="1792">
        <v>13.3</v>
      </c>
      <c r="P87" s="2019" t="s">
        <v>428</v>
      </c>
      <c r="Q87" s="48"/>
      <c r="R87" s="48"/>
      <c r="S87" s="48"/>
      <c r="T87" s="48"/>
      <c r="U87" s="48"/>
      <c r="V87" s="48"/>
      <c r="W87" s="48"/>
      <c r="X87" s="48"/>
      <c r="Y87" s="48"/>
      <c r="Z87" s="48"/>
    </row>
    <row r="88" spans="1:26" ht="25.2" customHeight="1">
      <c r="A88" s="1789" t="s">
        <v>2081</v>
      </c>
      <c r="B88" s="1789" t="s">
        <v>456</v>
      </c>
      <c r="C88" s="1789" t="s">
        <v>2073</v>
      </c>
      <c r="D88" s="1935" t="s">
        <v>2074</v>
      </c>
      <c r="E88" s="2022" t="s">
        <v>2086</v>
      </c>
      <c r="F88" s="1935" t="s">
        <v>2076</v>
      </c>
      <c r="G88" s="1935" t="s">
        <v>2077</v>
      </c>
      <c r="H88" s="2018" t="s">
        <v>2078</v>
      </c>
      <c r="I88" s="1935" t="s">
        <v>620</v>
      </c>
      <c r="J88" s="1789" t="s">
        <v>2079</v>
      </c>
      <c r="K88" s="1789">
        <v>4</v>
      </c>
      <c r="L88" s="1789">
        <v>4</v>
      </c>
      <c r="M88" s="1789">
        <v>8</v>
      </c>
      <c r="N88" s="1855"/>
      <c r="O88" s="1792">
        <v>10</v>
      </c>
      <c r="P88" s="2019" t="s">
        <v>428</v>
      </c>
      <c r="Q88" s="48"/>
      <c r="R88" s="48"/>
      <c r="S88" s="48"/>
      <c r="T88" s="48"/>
      <c r="U88" s="48"/>
      <c r="V88" s="48"/>
      <c r="W88" s="48"/>
      <c r="X88" s="48"/>
      <c r="Y88" s="48"/>
      <c r="Z88" s="48"/>
    </row>
    <row r="89" spans="1:26" ht="25.2" customHeight="1">
      <c r="A89" s="1789" t="s">
        <v>2148</v>
      </c>
      <c r="B89" s="1789" t="s">
        <v>456</v>
      </c>
      <c r="C89" s="1789" t="s">
        <v>2149</v>
      </c>
      <c r="D89" s="1935" t="s">
        <v>2150</v>
      </c>
      <c r="E89" s="1935" t="s">
        <v>614</v>
      </c>
      <c r="F89" s="1935" t="s">
        <v>2151</v>
      </c>
      <c r="G89" s="1935" t="s">
        <v>2152</v>
      </c>
      <c r="H89" s="2013" t="s">
        <v>914</v>
      </c>
      <c r="I89" s="1818" t="s">
        <v>909</v>
      </c>
      <c r="J89" s="1789" t="s">
        <v>910</v>
      </c>
      <c r="K89" s="1789"/>
      <c r="L89" s="1789"/>
      <c r="M89" s="1789"/>
      <c r="N89" s="1855">
        <v>50</v>
      </c>
      <c r="O89" s="1792">
        <v>50</v>
      </c>
      <c r="P89" s="1789" t="s">
        <v>2134</v>
      </c>
      <c r="Q89" s="48"/>
      <c r="R89" s="48"/>
      <c r="S89" s="48"/>
      <c r="T89" s="48"/>
      <c r="U89" s="48"/>
      <c r="V89" s="48"/>
      <c r="W89" s="48"/>
      <c r="X89" s="48"/>
      <c r="Y89" s="48"/>
      <c r="Z89" s="48"/>
    </row>
    <row r="90" spans="1:26" ht="25.2" customHeight="1">
      <c r="A90" s="1789" t="s">
        <v>2148</v>
      </c>
      <c r="B90" s="1789" t="s">
        <v>456</v>
      </c>
      <c r="C90" s="1789" t="s">
        <v>2149</v>
      </c>
      <c r="D90" s="1935" t="s">
        <v>2150</v>
      </c>
      <c r="E90" s="1935" t="s">
        <v>639</v>
      </c>
      <c r="F90" s="1935" t="s">
        <v>2151</v>
      </c>
      <c r="G90" s="1935" t="s">
        <v>2152</v>
      </c>
      <c r="H90" s="2016" t="s">
        <v>914</v>
      </c>
      <c r="I90" s="1809"/>
      <c r="J90" s="1789" t="s">
        <v>910</v>
      </c>
      <c r="K90" s="1789">
        <v>1</v>
      </c>
      <c r="L90" s="1789">
        <v>1</v>
      </c>
      <c r="M90" s="1789">
        <v>1</v>
      </c>
      <c r="N90" s="2023">
        <v>30</v>
      </c>
      <c r="O90" s="1792">
        <v>30</v>
      </c>
      <c r="P90" s="1789" t="s">
        <v>2134</v>
      </c>
      <c r="Q90" s="48"/>
      <c r="R90" s="48"/>
      <c r="S90" s="48"/>
      <c r="T90" s="48"/>
      <c r="U90" s="48"/>
      <c r="V90" s="48"/>
      <c r="W90" s="48"/>
      <c r="X90" s="48"/>
      <c r="Y90" s="48"/>
      <c r="Z90" s="48"/>
    </row>
    <row r="91" spans="1:26" ht="25.2" customHeight="1">
      <c r="A91" s="1789" t="s">
        <v>2148</v>
      </c>
      <c r="B91" s="1789" t="s">
        <v>456</v>
      </c>
      <c r="C91" s="1920" t="s">
        <v>2153</v>
      </c>
      <c r="D91" s="1935" t="s">
        <v>2150</v>
      </c>
      <c r="E91" s="1935" t="s">
        <v>639</v>
      </c>
      <c r="F91" s="1935" t="s">
        <v>2151</v>
      </c>
      <c r="G91" s="1935" t="s">
        <v>2152</v>
      </c>
      <c r="H91" s="2016" t="s">
        <v>2154</v>
      </c>
      <c r="I91" s="1809"/>
      <c r="J91" s="1789" t="s">
        <v>2155</v>
      </c>
      <c r="K91" s="1789">
        <v>1</v>
      </c>
      <c r="L91" s="1789">
        <v>1</v>
      </c>
      <c r="M91" s="1789">
        <v>1</v>
      </c>
      <c r="N91" s="2024">
        <v>30</v>
      </c>
      <c r="O91" s="1792">
        <v>30</v>
      </c>
      <c r="P91" s="1789" t="s">
        <v>2134</v>
      </c>
      <c r="Q91" s="48"/>
      <c r="R91" s="48"/>
      <c r="S91" s="48"/>
      <c r="T91" s="48"/>
      <c r="U91" s="48"/>
      <c r="V91" s="48"/>
      <c r="W91" s="48"/>
      <c r="X91" s="48"/>
      <c r="Y91" s="48"/>
      <c r="Z91" s="48"/>
    </row>
    <row r="92" spans="1:26" ht="25.2" customHeight="1">
      <c r="A92" s="1789" t="s">
        <v>2148</v>
      </c>
      <c r="B92" s="1789" t="s">
        <v>456</v>
      </c>
      <c r="C92" s="1789" t="s">
        <v>2153</v>
      </c>
      <c r="D92" s="1935" t="s">
        <v>2150</v>
      </c>
      <c r="E92" s="1935" t="s">
        <v>639</v>
      </c>
      <c r="F92" s="1935" t="s">
        <v>2151</v>
      </c>
      <c r="G92" s="1935" t="s">
        <v>2152</v>
      </c>
      <c r="H92" s="2016" t="s">
        <v>2156</v>
      </c>
      <c r="I92" s="1809"/>
      <c r="J92" s="1789" t="s">
        <v>2155</v>
      </c>
      <c r="K92" s="1789">
        <v>1</v>
      </c>
      <c r="L92" s="1789">
        <v>1</v>
      </c>
      <c r="M92" s="1789">
        <v>1</v>
      </c>
      <c r="N92" s="2024">
        <v>30</v>
      </c>
      <c r="O92" s="1792">
        <v>30</v>
      </c>
      <c r="P92" s="1789" t="s">
        <v>2134</v>
      </c>
      <c r="Q92" s="48"/>
      <c r="R92" s="48"/>
      <c r="S92" s="48"/>
      <c r="T92" s="48"/>
      <c r="U92" s="48"/>
      <c r="V92" s="48"/>
      <c r="W92" s="48"/>
      <c r="X92" s="48"/>
      <c r="Y92" s="48"/>
      <c r="Z92" s="48"/>
    </row>
    <row r="93" spans="1:26" ht="25.2" customHeight="1">
      <c r="A93" s="1789" t="s">
        <v>420</v>
      </c>
      <c r="B93" s="1789" t="s">
        <v>456</v>
      </c>
      <c r="C93" s="1789" t="s">
        <v>2288</v>
      </c>
      <c r="D93" s="1935" t="s">
        <v>2289</v>
      </c>
      <c r="E93" s="1935" t="s">
        <v>967</v>
      </c>
      <c r="F93" s="1935" t="s">
        <v>2290</v>
      </c>
      <c r="G93" s="1935" t="s">
        <v>2077</v>
      </c>
      <c r="H93" s="2013" t="s">
        <v>2291</v>
      </c>
      <c r="I93" s="2025" t="s">
        <v>1103</v>
      </c>
      <c r="J93" s="1789" t="s">
        <v>2292</v>
      </c>
      <c r="K93" s="1789"/>
      <c r="L93" s="1789"/>
      <c r="M93" s="1789"/>
      <c r="N93" s="2024">
        <v>100</v>
      </c>
      <c r="O93" s="1792">
        <v>100</v>
      </c>
      <c r="P93" s="1789" t="s">
        <v>420</v>
      </c>
      <c r="Q93" s="48"/>
      <c r="R93" s="48"/>
      <c r="S93" s="48"/>
      <c r="T93" s="48"/>
      <c r="U93" s="48"/>
      <c r="V93" s="48"/>
      <c r="W93" s="48"/>
      <c r="X93" s="48"/>
      <c r="Y93" s="48"/>
      <c r="Z93" s="48"/>
    </row>
    <row r="94" spans="1:26" ht="25.2" customHeight="1">
      <c r="A94" s="1789" t="s">
        <v>420</v>
      </c>
      <c r="B94" s="1789" t="s">
        <v>456</v>
      </c>
      <c r="C94" s="1789" t="s">
        <v>2288</v>
      </c>
      <c r="D94" s="1935" t="s">
        <v>2293</v>
      </c>
      <c r="E94" s="1935" t="s">
        <v>2294</v>
      </c>
      <c r="F94" s="1935" t="s">
        <v>2290</v>
      </c>
      <c r="G94" s="1935"/>
      <c r="H94" s="2016" t="s">
        <v>2291</v>
      </c>
      <c r="I94" s="1809" t="s">
        <v>2295</v>
      </c>
      <c r="J94" s="1789" t="s">
        <v>2292</v>
      </c>
      <c r="K94" s="1789"/>
      <c r="L94" s="1789">
        <v>6</v>
      </c>
      <c r="M94" s="1789">
        <v>6</v>
      </c>
      <c r="N94" s="2024">
        <v>30</v>
      </c>
      <c r="O94" s="1792">
        <v>5</v>
      </c>
      <c r="P94" s="1789" t="s">
        <v>420</v>
      </c>
      <c r="Q94" s="48"/>
      <c r="R94" s="48"/>
      <c r="S94" s="48"/>
      <c r="T94" s="48"/>
      <c r="U94" s="48"/>
      <c r="V94" s="48"/>
      <c r="W94" s="48"/>
      <c r="X94" s="48"/>
      <c r="Y94" s="48"/>
      <c r="Z94" s="48"/>
    </row>
    <row r="95" spans="1:26" ht="25.2" customHeight="1">
      <c r="A95" s="1789" t="s">
        <v>420</v>
      </c>
      <c r="B95" s="1789" t="s">
        <v>456</v>
      </c>
      <c r="C95" s="1920" t="s">
        <v>2288</v>
      </c>
      <c r="D95" s="1935" t="s">
        <v>2296</v>
      </c>
      <c r="E95" s="1935" t="s">
        <v>2294</v>
      </c>
      <c r="F95" s="1935" t="s">
        <v>2290</v>
      </c>
      <c r="G95" s="2020"/>
      <c r="H95" s="2016" t="s">
        <v>2291</v>
      </c>
      <c r="I95" s="1809" t="s">
        <v>2295</v>
      </c>
      <c r="J95" s="1789" t="s">
        <v>2292</v>
      </c>
      <c r="K95" s="1789"/>
      <c r="L95" s="1789">
        <v>6</v>
      </c>
      <c r="M95" s="1789">
        <v>6</v>
      </c>
      <c r="N95" s="2024">
        <v>30</v>
      </c>
      <c r="O95" s="1792">
        <v>5</v>
      </c>
      <c r="P95" s="1789" t="s">
        <v>420</v>
      </c>
      <c r="Q95" s="48"/>
      <c r="R95" s="48"/>
      <c r="S95" s="48"/>
      <c r="T95" s="48"/>
      <c r="U95" s="48"/>
      <c r="V95" s="48"/>
      <c r="W95" s="48"/>
      <c r="X95" s="48"/>
      <c r="Y95" s="48"/>
      <c r="Z95" s="48"/>
    </row>
    <row r="96" spans="1:26" ht="25.2" customHeight="1">
      <c r="A96" s="1789" t="s">
        <v>420</v>
      </c>
      <c r="B96" s="1789" t="s">
        <v>456</v>
      </c>
      <c r="C96" s="1789" t="s">
        <v>605</v>
      </c>
      <c r="D96" s="1935" t="s">
        <v>622</v>
      </c>
      <c r="E96" s="1935" t="s">
        <v>2297</v>
      </c>
      <c r="F96" s="1935" t="s">
        <v>2298</v>
      </c>
      <c r="G96" s="1935"/>
      <c r="H96" s="2016" t="s">
        <v>2299</v>
      </c>
      <c r="I96" s="1809" t="s">
        <v>1103</v>
      </c>
      <c r="J96" s="1789" t="s">
        <v>2300</v>
      </c>
      <c r="K96" s="1789"/>
      <c r="L96" s="1789"/>
      <c r="M96" s="1789"/>
      <c r="N96" s="1855">
        <v>50</v>
      </c>
      <c r="O96" s="1792">
        <v>50</v>
      </c>
      <c r="P96" s="1789" t="s">
        <v>420</v>
      </c>
      <c r="Q96" s="48"/>
      <c r="R96" s="48"/>
      <c r="S96" s="48"/>
      <c r="T96" s="48"/>
      <c r="U96" s="48"/>
      <c r="V96" s="48"/>
      <c r="W96" s="48"/>
      <c r="X96" s="48"/>
      <c r="Y96" s="48"/>
      <c r="Z96" s="48"/>
    </row>
    <row r="97" spans="1:26" ht="25.2" customHeight="1">
      <c r="A97" s="1789"/>
      <c r="B97" s="1809"/>
      <c r="C97" s="1789" t="s">
        <v>605</v>
      </c>
      <c r="D97" s="2026" t="s">
        <v>2301</v>
      </c>
      <c r="E97" s="2027"/>
      <c r="F97" s="2026" t="s">
        <v>2298</v>
      </c>
      <c r="G97" s="2027"/>
      <c r="H97" s="2016" t="s">
        <v>2299</v>
      </c>
      <c r="I97" s="1805" t="s">
        <v>2302</v>
      </c>
      <c r="J97" s="1806" t="s">
        <v>2300</v>
      </c>
      <c r="K97" s="1806"/>
      <c r="L97" s="1806">
        <v>2</v>
      </c>
      <c r="M97" s="1806">
        <v>2</v>
      </c>
      <c r="N97" s="1855">
        <v>30</v>
      </c>
      <c r="O97" s="1792">
        <v>15</v>
      </c>
      <c r="P97" s="1789" t="s">
        <v>420</v>
      </c>
      <c r="Q97" s="48"/>
      <c r="R97" s="48"/>
      <c r="S97" s="48"/>
      <c r="T97" s="48"/>
      <c r="U97" s="48"/>
      <c r="V97" s="48"/>
      <c r="W97" s="48"/>
      <c r="X97" s="48"/>
      <c r="Y97" s="48"/>
      <c r="Z97" s="48"/>
    </row>
    <row r="98" spans="1:26" ht="25.2" customHeight="1">
      <c r="A98" s="1789" t="s">
        <v>2472</v>
      </c>
      <c r="B98" s="1789" t="s">
        <v>456</v>
      </c>
      <c r="C98" s="1789" t="s">
        <v>2473</v>
      </c>
      <c r="D98" s="1935" t="s">
        <v>622</v>
      </c>
      <c r="E98" s="1935" t="s">
        <v>2474</v>
      </c>
      <c r="F98" s="1935"/>
      <c r="G98" s="1935"/>
      <c r="H98" s="2018"/>
      <c r="I98" s="1818" t="s">
        <v>1103</v>
      </c>
      <c r="J98" s="1789" t="s">
        <v>2475</v>
      </c>
      <c r="K98" s="1789"/>
      <c r="L98" s="1789"/>
      <c r="M98" s="1789"/>
      <c r="N98" s="1855">
        <v>50</v>
      </c>
      <c r="O98" s="1792">
        <v>50</v>
      </c>
      <c r="P98" s="2028" t="s">
        <v>2480</v>
      </c>
      <c r="Q98" s="48"/>
      <c r="R98" s="48"/>
      <c r="S98" s="48"/>
      <c r="T98" s="48"/>
      <c r="U98" s="48"/>
      <c r="V98" s="48"/>
      <c r="W98" s="48"/>
      <c r="X98" s="48"/>
      <c r="Y98" s="48"/>
      <c r="Z98" s="48"/>
    </row>
    <row r="99" spans="1:26" ht="25.2" customHeight="1">
      <c r="A99" s="1789" t="s">
        <v>422</v>
      </c>
      <c r="B99" s="1789" t="s">
        <v>456</v>
      </c>
      <c r="C99" s="1789" t="s">
        <v>2527</v>
      </c>
      <c r="D99" s="1935" t="s">
        <v>622</v>
      </c>
      <c r="E99" s="1935" t="s">
        <v>2528</v>
      </c>
      <c r="F99" s="1935" t="s">
        <v>2529</v>
      </c>
      <c r="G99" s="1935" t="s">
        <v>2077</v>
      </c>
      <c r="H99" s="2013" t="s">
        <v>2530</v>
      </c>
      <c r="I99" s="1818"/>
      <c r="J99" s="1789" t="s">
        <v>1023</v>
      </c>
      <c r="K99" s="1789">
        <v>3</v>
      </c>
      <c r="L99" s="1789">
        <v>3</v>
      </c>
      <c r="M99" s="1789">
        <v>3</v>
      </c>
      <c r="N99" s="1855">
        <v>30</v>
      </c>
      <c r="O99" s="1792">
        <v>10</v>
      </c>
      <c r="P99" s="1789" t="s">
        <v>422</v>
      </c>
      <c r="Q99" s="48"/>
      <c r="R99" s="48"/>
      <c r="S99" s="48"/>
      <c r="T99" s="48"/>
      <c r="U99" s="48"/>
      <c r="V99" s="48"/>
      <c r="W99" s="48"/>
      <c r="X99" s="48"/>
      <c r="Y99" s="48"/>
      <c r="Z99" s="48"/>
    </row>
    <row r="100" spans="1:26" ht="25.2" customHeight="1">
      <c r="A100" s="1789" t="s">
        <v>422</v>
      </c>
      <c r="B100" s="1789" t="s">
        <v>456</v>
      </c>
      <c r="C100" s="1789" t="s">
        <v>2527</v>
      </c>
      <c r="D100" s="1935" t="s">
        <v>622</v>
      </c>
      <c r="E100" s="1935" t="s">
        <v>2531</v>
      </c>
      <c r="F100" s="1935" t="s">
        <v>2529</v>
      </c>
      <c r="G100" s="1935" t="s">
        <v>2077</v>
      </c>
      <c r="H100" s="2013" t="s">
        <v>2530</v>
      </c>
      <c r="I100" s="1809"/>
      <c r="J100" s="1789" t="s">
        <v>1023</v>
      </c>
      <c r="K100" s="1789">
        <v>3</v>
      </c>
      <c r="L100" s="1789">
        <v>3</v>
      </c>
      <c r="M100" s="1789">
        <v>3</v>
      </c>
      <c r="N100" s="1855">
        <v>30</v>
      </c>
      <c r="O100" s="1792">
        <v>10</v>
      </c>
      <c r="P100" s="1789" t="s">
        <v>422</v>
      </c>
      <c r="Q100" s="48"/>
      <c r="R100" s="48"/>
      <c r="S100" s="48"/>
      <c r="T100" s="48"/>
      <c r="U100" s="48"/>
      <c r="V100" s="48"/>
      <c r="W100" s="48"/>
      <c r="X100" s="48"/>
      <c r="Y100" s="48"/>
      <c r="Z100" s="48"/>
    </row>
    <row r="101" spans="1:26" ht="25.2" customHeight="1">
      <c r="A101" s="1789" t="s">
        <v>422</v>
      </c>
      <c r="B101" s="1789" t="s">
        <v>456</v>
      </c>
      <c r="C101" s="1789" t="s">
        <v>2527</v>
      </c>
      <c r="D101" s="1935" t="s">
        <v>622</v>
      </c>
      <c r="E101" s="1935" t="s">
        <v>2532</v>
      </c>
      <c r="F101" s="1935" t="s">
        <v>2529</v>
      </c>
      <c r="G101" s="1935" t="s">
        <v>2077</v>
      </c>
      <c r="H101" s="2013" t="s">
        <v>2530</v>
      </c>
      <c r="I101" s="1809"/>
      <c r="J101" s="1789" t="s">
        <v>1023</v>
      </c>
      <c r="K101" s="1789">
        <v>3</v>
      </c>
      <c r="L101" s="1789">
        <v>3</v>
      </c>
      <c r="M101" s="1789">
        <v>3</v>
      </c>
      <c r="N101" s="1855">
        <v>30</v>
      </c>
      <c r="O101" s="1792">
        <v>10</v>
      </c>
      <c r="P101" s="1789" t="s">
        <v>422</v>
      </c>
      <c r="Q101" s="48"/>
      <c r="R101" s="48"/>
      <c r="S101" s="48"/>
      <c r="T101" s="48"/>
      <c r="U101" s="48"/>
      <c r="V101" s="48"/>
      <c r="W101" s="48"/>
      <c r="X101" s="48"/>
      <c r="Y101" s="48"/>
      <c r="Z101" s="48"/>
    </row>
    <row r="102" spans="1:26" ht="25.2" customHeight="1">
      <c r="A102" s="1789" t="s">
        <v>422</v>
      </c>
      <c r="B102" s="1789" t="s">
        <v>456</v>
      </c>
      <c r="C102" s="1789" t="s">
        <v>2527</v>
      </c>
      <c r="D102" s="1935" t="s">
        <v>622</v>
      </c>
      <c r="E102" s="1935" t="s">
        <v>2533</v>
      </c>
      <c r="F102" s="1935" t="s">
        <v>2529</v>
      </c>
      <c r="G102" s="1935" t="s">
        <v>2077</v>
      </c>
      <c r="H102" s="2013" t="s">
        <v>2530</v>
      </c>
      <c r="I102" s="1809"/>
      <c r="J102" s="1789" t="s">
        <v>1023</v>
      </c>
      <c r="K102" s="1789">
        <v>4</v>
      </c>
      <c r="L102" s="1789">
        <v>4</v>
      </c>
      <c r="M102" s="1789">
        <v>4</v>
      </c>
      <c r="N102" s="1855">
        <v>30</v>
      </c>
      <c r="O102" s="1792">
        <v>7.5</v>
      </c>
      <c r="P102" s="1789" t="s">
        <v>422</v>
      </c>
      <c r="Q102" s="48"/>
      <c r="R102" s="48"/>
      <c r="S102" s="48"/>
      <c r="T102" s="48"/>
      <c r="U102" s="48"/>
      <c r="V102" s="48"/>
      <c r="W102" s="48"/>
      <c r="X102" s="48"/>
      <c r="Y102" s="48"/>
      <c r="Z102" s="48"/>
    </row>
    <row r="103" spans="1:26" ht="25.2" customHeight="1">
      <c r="A103" s="1789" t="s">
        <v>422</v>
      </c>
      <c r="B103" s="1789" t="s">
        <v>456</v>
      </c>
      <c r="C103" s="1789" t="s">
        <v>2534</v>
      </c>
      <c r="D103" s="1935" t="s">
        <v>622</v>
      </c>
      <c r="E103" s="1935" t="s">
        <v>2535</v>
      </c>
      <c r="F103" s="2026" t="s">
        <v>2536</v>
      </c>
      <c r="G103" s="2026" t="s">
        <v>2152</v>
      </c>
      <c r="H103" s="2029" t="s">
        <v>2537</v>
      </c>
      <c r="I103" s="1805"/>
      <c r="J103" s="1789" t="s">
        <v>2538</v>
      </c>
      <c r="K103" s="1789">
        <v>3</v>
      </c>
      <c r="L103" s="1789">
        <v>3</v>
      </c>
      <c r="M103" s="1789">
        <v>3</v>
      </c>
      <c r="N103" s="1855">
        <v>30</v>
      </c>
      <c r="O103" s="1792">
        <v>10</v>
      </c>
      <c r="P103" s="1789" t="s">
        <v>422</v>
      </c>
      <c r="Q103" s="48"/>
      <c r="R103" s="48"/>
      <c r="S103" s="48"/>
      <c r="T103" s="48"/>
      <c r="U103" s="48"/>
      <c r="V103" s="48"/>
      <c r="W103" s="48"/>
      <c r="X103" s="48"/>
      <c r="Y103" s="48"/>
      <c r="Z103" s="48"/>
    </row>
    <row r="104" spans="1:26" ht="25.2" customHeight="1">
      <c r="A104" s="1789" t="s">
        <v>422</v>
      </c>
      <c r="B104" s="1789" t="s">
        <v>456</v>
      </c>
      <c r="C104" s="1789" t="s">
        <v>2539</v>
      </c>
      <c r="D104" s="1935" t="s">
        <v>622</v>
      </c>
      <c r="E104" s="2027" t="s">
        <v>2540</v>
      </c>
      <c r="F104" s="2026" t="s">
        <v>2541</v>
      </c>
      <c r="G104" s="2026" t="s">
        <v>2077</v>
      </c>
      <c r="H104" s="1795" t="s">
        <v>2542</v>
      </c>
      <c r="I104" s="1805"/>
      <c r="J104" s="1804" t="s">
        <v>2543</v>
      </c>
      <c r="K104" s="1806"/>
      <c r="L104" s="1806"/>
      <c r="M104" s="1806"/>
      <c r="N104" s="1855">
        <v>50</v>
      </c>
      <c r="O104" s="1792">
        <v>100</v>
      </c>
      <c r="P104" s="1789" t="s">
        <v>422</v>
      </c>
      <c r="Q104" s="48"/>
      <c r="R104" s="48"/>
      <c r="S104" s="48"/>
      <c r="T104" s="48"/>
      <c r="U104" s="48"/>
      <c r="V104" s="48"/>
      <c r="W104" s="48"/>
      <c r="X104" s="48"/>
      <c r="Y104" s="48"/>
      <c r="Z104" s="48"/>
    </row>
    <row r="105" spans="1:26" ht="25.2" customHeight="1">
      <c r="A105" s="1789" t="s">
        <v>422</v>
      </c>
      <c r="B105" s="1789" t="s">
        <v>456</v>
      </c>
      <c r="C105" s="1789" t="s">
        <v>2539</v>
      </c>
      <c r="D105" s="1935" t="s">
        <v>622</v>
      </c>
      <c r="E105" s="1935" t="s">
        <v>2544</v>
      </c>
      <c r="F105" s="2026" t="s">
        <v>2541</v>
      </c>
      <c r="G105" s="2026" t="s">
        <v>2077</v>
      </c>
      <c r="H105" s="1795" t="s">
        <v>2542</v>
      </c>
      <c r="I105" s="1805"/>
      <c r="J105" s="1804" t="s">
        <v>2543</v>
      </c>
      <c r="K105" s="1789">
        <v>2</v>
      </c>
      <c r="L105" s="1789">
        <v>2</v>
      </c>
      <c r="M105" s="1789">
        <v>2</v>
      </c>
      <c r="N105" s="1855">
        <v>30</v>
      </c>
      <c r="O105" s="1792">
        <v>15</v>
      </c>
      <c r="P105" s="1789" t="s">
        <v>422</v>
      </c>
      <c r="Q105" s="48"/>
      <c r="R105" s="48"/>
      <c r="S105" s="48"/>
      <c r="T105" s="48"/>
      <c r="U105" s="48"/>
      <c r="V105" s="48"/>
      <c r="W105" s="48"/>
      <c r="X105" s="48"/>
      <c r="Y105" s="48"/>
      <c r="Z105" s="48"/>
    </row>
    <row r="106" spans="1:26" ht="25.2" customHeight="1">
      <c r="A106" s="1789" t="s">
        <v>422</v>
      </c>
      <c r="B106" s="1789" t="s">
        <v>456</v>
      </c>
      <c r="C106" s="1804" t="s">
        <v>2545</v>
      </c>
      <c r="D106" s="1935" t="s">
        <v>622</v>
      </c>
      <c r="E106" s="2027" t="s">
        <v>2546</v>
      </c>
      <c r="F106" s="1935" t="s">
        <v>2529</v>
      </c>
      <c r="G106" s="2026" t="s">
        <v>2152</v>
      </c>
      <c r="H106" s="2016" t="s">
        <v>1659</v>
      </c>
      <c r="I106" s="1854" t="s">
        <v>2547</v>
      </c>
      <c r="J106" s="1914" t="s">
        <v>2548</v>
      </c>
      <c r="K106" s="1806"/>
      <c r="L106" s="1806"/>
      <c r="M106" s="1806"/>
      <c r="N106" s="1855">
        <v>100</v>
      </c>
      <c r="O106" s="1792">
        <v>150</v>
      </c>
      <c r="P106" s="1789" t="s">
        <v>422</v>
      </c>
      <c r="Q106" s="48"/>
      <c r="R106" s="48"/>
      <c r="S106" s="48"/>
      <c r="T106" s="48"/>
      <c r="U106" s="48"/>
      <c r="V106" s="48"/>
      <c r="W106" s="48"/>
      <c r="X106" s="48"/>
      <c r="Y106" s="48"/>
      <c r="Z106" s="48"/>
    </row>
    <row r="107" spans="1:26" ht="25.2" customHeight="1">
      <c r="A107" s="1789" t="s">
        <v>422</v>
      </c>
      <c r="B107" s="1789" t="s">
        <v>456</v>
      </c>
      <c r="C107" s="1804" t="s">
        <v>2545</v>
      </c>
      <c r="D107" s="1935" t="s">
        <v>622</v>
      </c>
      <c r="E107" s="2027" t="s">
        <v>2540</v>
      </c>
      <c r="F107" s="1935" t="s">
        <v>2529</v>
      </c>
      <c r="G107" s="2026" t="s">
        <v>2152</v>
      </c>
      <c r="H107" s="2016" t="s">
        <v>1659</v>
      </c>
      <c r="I107" s="1805"/>
      <c r="J107" s="1914" t="s">
        <v>2548</v>
      </c>
      <c r="K107" s="1806"/>
      <c r="L107" s="1806"/>
      <c r="M107" s="1806"/>
      <c r="N107" s="1855">
        <v>50</v>
      </c>
      <c r="O107" s="1792">
        <v>75</v>
      </c>
      <c r="P107" s="1789" t="s">
        <v>422</v>
      </c>
      <c r="Q107" s="48"/>
      <c r="R107" s="48"/>
      <c r="S107" s="48"/>
      <c r="T107" s="48"/>
      <c r="U107" s="48"/>
      <c r="V107" s="48"/>
      <c r="W107" s="48"/>
      <c r="X107" s="48"/>
      <c r="Y107" s="48"/>
      <c r="Z107" s="48"/>
    </row>
    <row r="108" spans="1:26" ht="25.2" customHeight="1">
      <c r="A108" s="1789" t="s">
        <v>422</v>
      </c>
      <c r="B108" s="1789" t="s">
        <v>456</v>
      </c>
      <c r="C108" s="1804" t="s">
        <v>2545</v>
      </c>
      <c r="D108" s="1935" t="s">
        <v>622</v>
      </c>
      <c r="E108" s="1935" t="s">
        <v>2549</v>
      </c>
      <c r="F108" s="1935" t="s">
        <v>2529</v>
      </c>
      <c r="G108" s="2026" t="s">
        <v>2152</v>
      </c>
      <c r="H108" s="2016" t="s">
        <v>1659</v>
      </c>
      <c r="I108" s="1805"/>
      <c r="J108" s="1914" t="s">
        <v>2548</v>
      </c>
      <c r="K108" s="1789">
        <v>3</v>
      </c>
      <c r="L108" s="1789">
        <v>3</v>
      </c>
      <c r="M108" s="1789">
        <v>3</v>
      </c>
      <c r="N108" s="1855">
        <v>30</v>
      </c>
      <c r="O108" s="1792">
        <v>10</v>
      </c>
      <c r="P108" s="1789" t="s">
        <v>422</v>
      </c>
      <c r="Q108" s="48"/>
      <c r="R108" s="48"/>
      <c r="S108" s="48"/>
      <c r="T108" s="48"/>
      <c r="U108" s="48"/>
      <c r="V108" s="48"/>
      <c r="W108" s="48"/>
      <c r="X108" s="48"/>
      <c r="Y108" s="48"/>
      <c r="Z108" s="48"/>
    </row>
    <row r="109" spans="1:26" ht="25.2" customHeight="1">
      <c r="A109" s="1789" t="s">
        <v>422</v>
      </c>
      <c r="B109" s="1789" t="s">
        <v>456</v>
      </c>
      <c r="C109" s="1804" t="s">
        <v>2545</v>
      </c>
      <c r="D109" s="1935" t="s">
        <v>622</v>
      </c>
      <c r="E109" s="1935" t="s">
        <v>2550</v>
      </c>
      <c r="F109" s="1935" t="s">
        <v>2529</v>
      </c>
      <c r="G109" s="2026" t="s">
        <v>2152</v>
      </c>
      <c r="H109" s="2016" t="s">
        <v>1659</v>
      </c>
      <c r="I109" s="1805"/>
      <c r="J109" s="1914" t="s">
        <v>2548</v>
      </c>
      <c r="K109" s="1789">
        <v>3</v>
      </c>
      <c r="L109" s="1789">
        <v>3</v>
      </c>
      <c r="M109" s="1789">
        <v>3</v>
      </c>
      <c r="N109" s="1855">
        <v>30</v>
      </c>
      <c r="O109" s="1792">
        <v>10</v>
      </c>
      <c r="P109" s="1789" t="s">
        <v>422</v>
      </c>
      <c r="Q109" s="48"/>
      <c r="R109" s="48"/>
      <c r="S109" s="48"/>
      <c r="T109" s="48"/>
      <c r="U109" s="48"/>
      <c r="V109" s="48"/>
      <c r="W109" s="48"/>
      <c r="X109" s="48"/>
      <c r="Y109" s="48"/>
      <c r="Z109" s="48"/>
    </row>
    <row r="110" spans="1:26" ht="25.2" customHeight="1">
      <c r="A110" s="1789" t="s">
        <v>422</v>
      </c>
      <c r="B110" s="1789" t="s">
        <v>456</v>
      </c>
      <c r="C110" s="1804" t="s">
        <v>2545</v>
      </c>
      <c r="D110" s="1935" t="s">
        <v>622</v>
      </c>
      <c r="E110" s="1935" t="s">
        <v>2551</v>
      </c>
      <c r="F110" s="1935" t="s">
        <v>2529</v>
      </c>
      <c r="G110" s="2026" t="s">
        <v>2152</v>
      </c>
      <c r="H110" s="2016" t="s">
        <v>1659</v>
      </c>
      <c r="I110" s="1805"/>
      <c r="J110" s="1914" t="s">
        <v>2548</v>
      </c>
      <c r="K110" s="1789">
        <v>3</v>
      </c>
      <c r="L110" s="1789">
        <v>3</v>
      </c>
      <c r="M110" s="1789">
        <v>3</v>
      </c>
      <c r="N110" s="1855">
        <v>30</v>
      </c>
      <c r="O110" s="1792">
        <v>10</v>
      </c>
      <c r="P110" s="1789" t="s">
        <v>422</v>
      </c>
      <c r="Q110" s="48"/>
      <c r="R110" s="48"/>
      <c r="S110" s="48"/>
      <c r="T110" s="48"/>
      <c r="U110" s="48"/>
      <c r="V110" s="48"/>
      <c r="W110" s="48"/>
      <c r="X110" s="48"/>
      <c r="Y110" s="48"/>
      <c r="Z110" s="48"/>
    </row>
    <row r="111" spans="1:26" ht="25.2" customHeight="1">
      <c r="A111" s="1789" t="s">
        <v>422</v>
      </c>
      <c r="B111" s="1789" t="s">
        <v>456</v>
      </c>
      <c r="C111" s="1804" t="s">
        <v>2552</v>
      </c>
      <c r="D111" s="1935" t="s">
        <v>622</v>
      </c>
      <c r="E111" s="2027" t="s">
        <v>2540</v>
      </c>
      <c r="F111" s="2027" t="s">
        <v>2553</v>
      </c>
      <c r="G111" s="2027" t="s">
        <v>2152</v>
      </c>
      <c r="H111" s="2016" t="s">
        <v>2554</v>
      </c>
      <c r="I111" s="1805"/>
      <c r="J111" s="1804" t="s">
        <v>2555</v>
      </c>
      <c r="K111" s="1806"/>
      <c r="L111" s="1806"/>
      <c r="M111" s="1806"/>
      <c r="N111" s="1855">
        <v>50</v>
      </c>
      <c r="O111" s="1792">
        <v>75</v>
      </c>
      <c r="P111" s="1789" t="s">
        <v>422</v>
      </c>
      <c r="Q111" s="48"/>
      <c r="R111" s="48"/>
      <c r="S111" s="48"/>
      <c r="T111" s="48"/>
      <c r="U111" s="48"/>
      <c r="V111" s="48"/>
      <c r="W111" s="48"/>
      <c r="X111" s="48"/>
      <c r="Y111" s="48"/>
      <c r="Z111" s="48"/>
    </row>
    <row r="112" spans="1:26" ht="25.2" customHeight="1">
      <c r="A112" s="1789" t="s">
        <v>422</v>
      </c>
      <c r="B112" s="1789" t="s">
        <v>456</v>
      </c>
      <c r="C112" s="1804" t="s">
        <v>2552</v>
      </c>
      <c r="D112" s="1935" t="s">
        <v>622</v>
      </c>
      <c r="E112" s="1935" t="s">
        <v>2556</v>
      </c>
      <c r="F112" s="2027" t="s">
        <v>2553</v>
      </c>
      <c r="G112" s="2027" t="s">
        <v>2152</v>
      </c>
      <c r="H112" s="2016" t="s">
        <v>2557</v>
      </c>
      <c r="I112" s="1805"/>
      <c r="J112" s="1804" t="s">
        <v>2555</v>
      </c>
      <c r="K112" s="1789">
        <v>2</v>
      </c>
      <c r="L112" s="1789">
        <v>2</v>
      </c>
      <c r="M112" s="1789">
        <v>2</v>
      </c>
      <c r="N112" s="1855">
        <v>30</v>
      </c>
      <c r="O112" s="1792">
        <v>15</v>
      </c>
      <c r="P112" s="1789" t="s">
        <v>422</v>
      </c>
      <c r="Q112" s="48"/>
      <c r="R112" s="48"/>
      <c r="S112" s="48"/>
      <c r="T112" s="48"/>
      <c r="U112" s="48"/>
      <c r="V112" s="48"/>
      <c r="W112" s="48"/>
      <c r="X112" s="48"/>
      <c r="Y112" s="48"/>
      <c r="Z112" s="48"/>
    </row>
    <row r="113" spans="1:26" ht="25.2" customHeight="1">
      <c r="A113" s="1789" t="s">
        <v>422</v>
      </c>
      <c r="B113" s="1789" t="s">
        <v>456</v>
      </c>
      <c r="C113" s="1802" t="s">
        <v>2558</v>
      </c>
      <c r="D113" s="1935" t="s">
        <v>622</v>
      </c>
      <c r="E113" s="2027" t="s">
        <v>2546</v>
      </c>
      <c r="F113" s="1935" t="s">
        <v>2529</v>
      </c>
      <c r="G113" s="2026" t="s">
        <v>2077</v>
      </c>
      <c r="H113" s="2016" t="s">
        <v>2559</v>
      </c>
      <c r="I113" s="1854" t="s">
        <v>2547</v>
      </c>
      <c r="J113" s="1801" t="s">
        <v>2555</v>
      </c>
      <c r="K113" s="1789"/>
      <c r="L113" s="1789"/>
      <c r="M113" s="1789"/>
      <c r="N113" s="1855">
        <v>100</v>
      </c>
      <c r="O113" s="1792">
        <v>200</v>
      </c>
      <c r="P113" s="1789" t="s">
        <v>422</v>
      </c>
      <c r="Q113" s="48"/>
      <c r="R113" s="48"/>
      <c r="S113" s="48"/>
      <c r="T113" s="48"/>
      <c r="U113" s="48"/>
      <c r="V113" s="48"/>
      <c r="W113" s="48"/>
      <c r="X113" s="48"/>
      <c r="Y113" s="48"/>
      <c r="Z113" s="48"/>
    </row>
    <row r="114" spans="1:26" ht="25.2" customHeight="1">
      <c r="A114" s="1789" t="s">
        <v>422</v>
      </c>
      <c r="B114" s="1789" t="s">
        <v>456</v>
      </c>
      <c r="C114" s="1802" t="s">
        <v>2558</v>
      </c>
      <c r="D114" s="1935" t="s">
        <v>622</v>
      </c>
      <c r="E114" s="2027" t="s">
        <v>2540</v>
      </c>
      <c r="F114" s="1935" t="s">
        <v>2529</v>
      </c>
      <c r="G114" s="2026" t="s">
        <v>2077</v>
      </c>
      <c r="H114" s="2016" t="s">
        <v>2559</v>
      </c>
      <c r="I114" s="1805"/>
      <c r="J114" s="1801" t="s">
        <v>2555</v>
      </c>
      <c r="K114" s="1789"/>
      <c r="L114" s="1789"/>
      <c r="M114" s="1789"/>
      <c r="N114" s="1855">
        <v>50</v>
      </c>
      <c r="O114" s="1792">
        <v>100</v>
      </c>
      <c r="P114" s="1789" t="s">
        <v>422</v>
      </c>
      <c r="Q114" s="48"/>
      <c r="R114" s="48"/>
      <c r="S114" s="48"/>
      <c r="T114" s="48"/>
      <c r="U114" s="48"/>
      <c r="V114" s="48"/>
      <c r="W114" s="48"/>
      <c r="X114" s="48"/>
      <c r="Y114" s="48"/>
      <c r="Z114" s="48"/>
    </row>
    <row r="115" spans="1:26" ht="25.2" customHeight="1">
      <c r="A115" s="1789" t="s">
        <v>422</v>
      </c>
      <c r="B115" s="1789" t="s">
        <v>456</v>
      </c>
      <c r="C115" s="1802" t="s">
        <v>2558</v>
      </c>
      <c r="D115" s="1935" t="s">
        <v>622</v>
      </c>
      <c r="E115" s="1935" t="s">
        <v>2560</v>
      </c>
      <c r="F115" s="1935" t="s">
        <v>2529</v>
      </c>
      <c r="G115" s="2026" t="s">
        <v>2077</v>
      </c>
      <c r="H115" s="2016" t="s">
        <v>2559</v>
      </c>
      <c r="I115" s="1805"/>
      <c r="J115" s="1801" t="s">
        <v>2555</v>
      </c>
      <c r="K115" s="1789">
        <v>3</v>
      </c>
      <c r="L115" s="1789">
        <v>3</v>
      </c>
      <c r="M115" s="1789">
        <v>3</v>
      </c>
      <c r="N115" s="1855">
        <v>30</v>
      </c>
      <c r="O115" s="1792">
        <v>10</v>
      </c>
      <c r="P115" s="1789" t="s">
        <v>422</v>
      </c>
      <c r="Q115" s="48"/>
      <c r="R115" s="48"/>
      <c r="S115" s="48"/>
      <c r="T115" s="48"/>
      <c r="U115" s="48"/>
      <c r="V115" s="48"/>
      <c r="W115" s="48"/>
      <c r="X115" s="48"/>
      <c r="Y115" s="48"/>
      <c r="Z115" s="48"/>
    </row>
    <row r="116" spans="1:26" ht="25.2" customHeight="1">
      <c r="A116" s="1789" t="s">
        <v>422</v>
      </c>
      <c r="B116" s="1789" t="s">
        <v>456</v>
      </c>
      <c r="C116" s="1802" t="s">
        <v>2558</v>
      </c>
      <c r="D116" s="1935" t="s">
        <v>622</v>
      </c>
      <c r="E116" s="1935" t="s">
        <v>2561</v>
      </c>
      <c r="F116" s="1935" t="s">
        <v>2529</v>
      </c>
      <c r="G116" s="2026" t="s">
        <v>2077</v>
      </c>
      <c r="H116" s="2016" t="s">
        <v>2559</v>
      </c>
      <c r="I116" s="1805"/>
      <c r="J116" s="1801" t="s">
        <v>2555</v>
      </c>
      <c r="K116" s="1789">
        <v>3</v>
      </c>
      <c r="L116" s="1789">
        <v>3</v>
      </c>
      <c r="M116" s="1789">
        <v>3</v>
      </c>
      <c r="N116" s="1855">
        <v>30</v>
      </c>
      <c r="O116" s="1792">
        <v>10</v>
      </c>
      <c r="P116" s="1789" t="s">
        <v>422</v>
      </c>
      <c r="Q116" s="48"/>
      <c r="R116" s="48"/>
      <c r="S116" s="48"/>
      <c r="T116" s="48"/>
      <c r="U116" s="48"/>
      <c r="V116" s="48"/>
      <c r="W116" s="48"/>
      <c r="X116" s="48"/>
      <c r="Y116" s="48"/>
      <c r="Z116" s="48"/>
    </row>
    <row r="117" spans="1:26" ht="25.2" customHeight="1">
      <c r="A117" s="1789" t="s">
        <v>422</v>
      </c>
      <c r="B117" s="1789" t="s">
        <v>456</v>
      </c>
      <c r="C117" s="1802" t="s">
        <v>2558</v>
      </c>
      <c r="D117" s="1935" t="s">
        <v>622</v>
      </c>
      <c r="E117" s="1935" t="s">
        <v>2562</v>
      </c>
      <c r="F117" s="1935" t="s">
        <v>2529</v>
      </c>
      <c r="G117" s="2026" t="s">
        <v>2077</v>
      </c>
      <c r="H117" s="2016" t="s">
        <v>2559</v>
      </c>
      <c r="I117" s="1805"/>
      <c r="J117" s="1801" t="s">
        <v>2555</v>
      </c>
      <c r="K117" s="1789">
        <v>3</v>
      </c>
      <c r="L117" s="1789">
        <v>3</v>
      </c>
      <c r="M117" s="1789">
        <v>3</v>
      </c>
      <c r="N117" s="1855">
        <v>30</v>
      </c>
      <c r="O117" s="1792">
        <v>10</v>
      </c>
      <c r="P117" s="1789" t="s">
        <v>422</v>
      </c>
      <c r="Q117" s="48"/>
      <c r="R117" s="48"/>
      <c r="S117" s="48"/>
      <c r="T117" s="48"/>
      <c r="U117" s="48"/>
      <c r="V117" s="48"/>
      <c r="W117" s="48"/>
      <c r="X117" s="48"/>
      <c r="Y117" s="48"/>
      <c r="Z117" s="48"/>
    </row>
    <row r="118" spans="1:26" ht="25.2" customHeight="1">
      <c r="A118" s="1789" t="s">
        <v>422</v>
      </c>
      <c r="B118" s="1789" t="s">
        <v>456</v>
      </c>
      <c r="C118" s="1802" t="s">
        <v>2558</v>
      </c>
      <c r="D118" s="1935" t="s">
        <v>622</v>
      </c>
      <c r="E118" s="1935" t="s">
        <v>2563</v>
      </c>
      <c r="F118" s="1935" t="s">
        <v>2529</v>
      </c>
      <c r="G118" s="2026" t="s">
        <v>2077</v>
      </c>
      <c r="H118" s="2016" t="s">
        <v>2559</v>
      </c>
      <c r="I118" s="1805"/>
      <c r="J118" s="1801" t="s">
        <v>2555</v>
      </c>
      <c r="K118" s="1789"/>
      <c r="L118" s="1789"/>
      <c r="M118" s="1789"/>
      <c r="N118" s="1855">
        <v>50</v>
      </c>
      <c r="O118" s="1792">
        <v>50</v>
      </c>
      <c r="P118" s="1789" t="s">
        <v>422</v>
      </c>
      <c r="Q118" s="48"/>
      <c r="R118" s="48"/>
      <c r="S118" s="48"/>
      <c r="T118" s="48"/>
      <c r="U118" s="48"/>
      <c r="V118" s="48"/>
      <c r="W118" s="48"/>
      <c r="X118" s="48"/>
      <c r="Y118" s="48"/>
      <c r="Z118" s="48"/>
    </row>
    <row r="119" spans="1:26" ht="25.2" customHeight="1">
      <c r="A119" s="1789" t="s">
        <v>422</v>
      </c>
      <c r="B119" s="1789" t="s">
        <v>456</v>
      </c>
      <c r="C119" s="1802" t="s">
        <v>2558</v>
      </c>
      <c r="D119" s="1935" t="s">
        <v>622</v>
      </c>
      <c r="E119" s="1935" t="s">
        <v>2564</v>
      </c>
      <c r="F119" s="1935" t="s">
        <v>2529</v>
      </c>
      <c r="G119" s="2026" t="s">
        <v>2077</v>
      </c>
      <c r="H119" s="2016" t="s">
        <v>2559</v>
      </c>
      <c r="I119" s="1805"/>
      <c r="J119" s="1801" t="s">
        <v>2555</v>
      </c>
      <c r="K119" s="1789">
        <v>4</v>
      </c>
      <c r="L119" s="1789">
        <v>4</v>
      </c>
      <c r="M119" s="1789">
        <v>4</v>
      </c>
      <c r="N119" s="1855">
        <v>30</v>
      </c>
      <c r="O119" s="1792">
        <v>7.5</v>
      </c>
      <c r="P119" s="1789" t="s">
        <v>422</v>
      </c>
      <c r="Q119" s="48"/>
      <c r="R119" s="48"/>
      <c r="S119" s="48"/>
      <c r="T119" s="48"/>
      <c r="U119" s="48"/>
      <c r="V119" s="48"/>
      <c r="W119" s="48"/>
      <c r="X119" s="48"/>
      <c r="Y119" s="48"/>
      <c r="Z119" s="48"/>
    </row>
    <row r="120" spans="1:26" ht="25.2" customHeight="1">
      <c r="A120" s="1784" t="s">
        <v>441</v>
      </c>
      <c r="B120" s="1784" t="s">
        <v>456</v>
      </c>
      <c r="C120" s="1784" t="s">
        <v>2610</v>
      </c>
      <c r="D120" s="1785" t="s">
        <v>613</v>
      </c>
      <c r="E120" s="1785" t="s">
        <v>635</v>
      </c>
      <c r="F120" s="1785" t="s">
        <v>906</v>
      </c>
      <c r="G120" s="1785" t="s">
        <v>907</v>
      </c>
      <c r="H120" s="1791" t="s">
        <v>914</v>
      </c>
      <c r="I120" s="1820" t="s">
        <v>909</v>
      </c>
      <c r="J120" s="1784" t="s">
        <v>910</v>
      </c>
      <c r="K120" s="1784"/>
      <c r="L120" s="1784"/>
      <c r="M120" s="1784"/>
      <c r="N120" s="1796">
        <v>50</v>
      </c>
      <c r="O120" s="1798">
        <v>75</v>
      </c>
      <c r="P120" s="1789" t="s">
        <v>441</v>
      </c>
      <c r="Q120" s="257"/>
      <c r="R120" s="257"/>
      <c r="S120" s="257"/>
      <c r="T120" s="257"/>
      <c r="U120" s="257"/>
      <c r="V120" s="257"/>
      <c r="W120" s="257"/>
      <c r="X120" s="257"/>
      <c r="Y120" s="257"/>
      <c r="Z120" s="257"/>
    </row>
    <row r="121" spans="1:26" ht="25.2" customHeight="1">
      <c r="A121" s="1784" t="s">
        <v>441</v>
      </c>
      <c r="B121" s="1784" t="s">
        <v>456</v>
      </c>
      <c r="C121" s="1784" t="s">
        <v>905</v>
      </c>
      <c r="D121" s="1785" t="s">
        <v>613</v>
      </c>
      <c r="E121" s="1785" t="s">
        <v>625</v>
      </c>
      <c r="F121" s="1785" t="s">
        <v>906</v>
      </c>
      <c r="G121" s="1785" t="s">
        <v>907</v>
      </c>
      <c r="H121" s="1791" t="s">
        <v>914</v>
      </c>
      <c r="I121" s="1820" t="s">
        <v>909</v>
      </c>
      <c r="J121" s="1784" t="s">
        <v>910</v>
      </c>
      <c r="K121" s="1784"/>
      <c r="L121" s="1784"/>
      <c r="M121" s="1784"/>
      <c r="N121" s="1796">
        <v>50</v>
      </c>
      <c r="O121" s="1798">
        <v>75</v>
      </c>
      <c r="P121" s="1789" t="s">
        <v>441</v>
      </c>
      <c r="Q121" s="257"/>
      <c r="R121" s="257"/>
      <c r="S121" s="257"/>
      <c r="T121" s="257"/>
      <c r="U121" s="257"/>
      <c r="V121" s="257"/>
      <c r="W121" s="257"/>
      <c r="X121" s="257"/>
      <c r="Y121" s="257"/>
      <c r="Z121" s="257"/>
    </row>
    <row r="122" spans="1:26" ht="25.2" customHeight="1">
      <c r="A122" s="1784" t="s">
        <v>441</v>
      </c>
      <c r="B122" s="1784" t="s">
        <v>456</v>
      </c>
      <c r="C122" s="1784" t="s">
        <v>2611</v>
      </c>
      <c r="D122" s="1785" t="s">
        <v>631</v>
      </c>
      <c r="E122" s="1785" t="s">
        <v>639</v>
      </c>
      <c r="F122" s="1785" t="s">
        <v>918</v>
      </c>
      <c r="G122" s="1785" t="s">
        <v>919</v>
      </c>
      <c r="H122" s="1791" t="s">
        <v>2612</v>
      </c>
      <c r="I122" s="1820"/>
      <c r="J122" s="1784" t="s">
        <v>2613</v>
      </c>
      <c r="K122" s="1784">
        <v>6</v>
      </c>
      <c r="L122" s="1784">
        <v>6</v>
      </c>
      <c r="M122" s="1784">
        <v>6</v>
      </c>
      <c r="N122" s="1796">
        <v>30</v>
      </c>
      <c r="O122" s="1798">
        <v>5</v>
      </c>
      <c r="P122" s="1789" t="s">
        <v>441</v>
      </c>
      <c r="Q122" s="257"/>
      <c r="R122" s="257"/>
      <c r="S122" s="257"/>
      <c r="T122" s="257"/>
      <c r="U122" s="257"/>
      <c r="V122" s="257"/>
      <c r="W122" s="257"/>
      <c r="X122" s="257"/>
      <c r="Y122" s="257"/>
      <c r="Z122" s="257"/>
    </row>
    <row r="123" spans="1:26" ht="25.2" customHeight="1">
      <c r="A123" s="1784" t="s">
        <v>441</v>
      </c>
      <c r="B123" s="1784" t="s">
        <v>456</v>
      </c>
      <c r="C123" s="1784" t="s">
        <v>2611</v>
      </c>
      <c r="D123" s="1785" t="s">
        <v>631</v>
      </c>
      <c r="E123" s="1785" t="s">
        <v>639</v>
      </c>
      <c r="F123" s="1785" t="s">
        <v>918</v>
      </c>
      <c r="G123" s="1785" t="s">
        <v>919</v>
      </c>
      <c r="H123" s="1791" t="s">
        <v>2612</v>
      </c>
      <c r="I123" s="1820"/>
      <c r="J123" s="1784" t="s">
        <v>2613</v>
      </c>
      <c r="K123" s="1784">
        <v>10</v>
      </c>
      <c r="L123" s="1784">
        <v>9</v>
      </c>
      <c r="M123" s="1784">
        <v>10</v>
      </c>
      <c r="N123" s="1796">
        <v>30</v>
      </c>
      <c r="O123" s="1798">
        <f t="shared" ref="O123:O128" si="14">N123/K123</f>
        <v>3</v>
      </c>
      <c r="P123" s="1789" t="s">
        <v>441</v>
      </c>
      <c r="Q123" s="257"/>
      <c r="R123" s="257"/>
      <c r="S123" s="257"/>
      <c r="T123" s="257"/>
      <c r="U123" s="257"/>
      <c r="V123" s="257"/>
      <c r="W123" s="257"/>
      <c r="X123" s="257"/>
      <c r="Y123" s="257"/>
      <c r="Z123" s="257"/>
    </row>
    <row r="124" spans="1:26" ht="25.2" customHeight="1">
      <c r="A124" s="1784" t="s">
        <v>441</v>
      </c>
      <c r="B124" s="1784" t="s">
        <v>456</v>
      </c>
      <c r="C124" s="1784" t="s">
        <v>2611</v>
      </c>
      <c r="D124" s="1785" t="s">
        <v>631</v>
      </c>
      <c r="E124" s="1785" t="s">
        <v>639</v>
      </c>
      <c r="F124" s="1785" t="s">
        <v>918</v>
      </c>
      <c r="G124" s="1785" t="s">
        <v>919</v>
      </c>
      <c r="H124" s="1791" t="s">
        <v>2612</v>
      </c>
      <c r="I124" s="1820"/>
      <c r="J124" s="1784" t="s">
        <v>2613</v>
      </c>
      <c r="K124" s="1784">
        <v>10</v>
      </c>
      <c r="L124" s="1784">
        <v>9</v>
      </c>
      <c r="M124" s="1784">
        <v>10</v>
      </c>
      <c r="N124" s="1796">
        <v>30</v>
      </c>
      <c r="O124" s="1798">
        <f t="shared" si="14"/>
        <v>3</v>
      </c>
      <c r="P124" s="1789" t="s">
        <v>441</v>
      </c>
      <c r="Q124" s="257"/>
      <c r="R124" s="257"/>
      <c r="S124" s="257"/>
      <c r="T124" s="257"/>
      <c r="U124" s="257"/>
      <c r="V124" s="257"/>
      <c r="W124" s="257"/>
      <c r="X124" s="257"/>
      <c r="Y124" s="257"/>
      <c r="Z124" s="257"/>
    </row>
    <row r="125" spans="1:26" ht="25.2" customHeight="1">
      <c r="A125" s="1784" t="s">
        <v>441</v>
      </c>
      <c r="B125" s="1784" t="s">
        <v>456</v>
      </c>
      <c r="C125" s="1784" t="s">
        <v>2610</v>
      </c>
      <c r="D125" s="1785" t="s">
        <v>613</v>
      </c>
      <c r="E125" s="1785" t="s">
        <v>639</v>
      </c>
      <c r="F125" s="1785" t="s">
        <v>906</v>
      </c>
      <c r="G125" s="1785" t="s">
        <v>907</v>
      </c>
      <c r="H125" s="1791" t="s">
        <v>914</v>
      </c>
      <c r="I125" s="1784"/>
      <c r="J125" s="1784" t="s">
        <v>910</v>
      </c>
      <c r="K125" s="1784">
        <v>7</v>
      </c>
      <c r="L125" s="1784">
        <v>7</v>
      </c>
      <c r="M125" s="1784">
        <v>7</v>
      </c>
      <c r="N125" s="1796">
        <v>30</v>
      </c>
      <c r="O125" s="1798">
        <v>4.29</v>
      </c>
      <c r="P125" s="1789" t="s">
        <v>441</v>
      </c>
      <c r="Q125" s="257"/>
      <c r="R125" s="257"/>
      <c r="S125" s="257"/>
      <c r="T125" s="257"/>
      <c r="U125" s="257"/>
      <c r="V125" s="257"/>
      <c r="W125" s="257"/>
      <c r="X125" s="257"/>
      <c r="Y125" s="257"/>
      <c r="Z125" s="257"/>
    </row>
    <row r="126" spans="1:26" ht="25.2" customHeight="1">
      <c r="A126" s="1784" t="s">
        <v>441</v>
      </c>
      <c r="B126" s="1784" t="s">
        <v>456</v>
      </c>
      <c r="C126" s="1784" t="s">
        <v>2610</v>
      </c>
      <c r="D126" s="1785" t="s">
        <v>613</v>
      </c>
      <c r="E126" s="1785" t="s">
        <v>639</v>
      </c>
      <c r="F126" s="1785" t="s">
        <v>906</v>
      </c>
      <c r="G126" s="1785" t="s">
        <v>907</v>
      </c>
      <c r="H126" s="1791" t="s">
        <v>914</v>
      </c>
      <c r="I126" s="1784"/>
      <c r="J126" s="1784" t="s">
        <v>910</v>
      </c>
      <c r="K126" s="1784">
        <v>6</v>
      </c>
      <c r="L126" s="1784">
        <v>6</v>
      </c>
      <c r="M126" s="1784">
        <v>6</v>
      </c>
      <c r="N126" s="1796">
        <v>30</v>
      </c>
      <c r="O126" s="1798">
        <f t="shared" si="14"/>
        <v>5</v>
      </c>
      <c r="P126" s="1789" t="s">
        <v>441</v>
      </c>
      <c r="Q126" s="257"/>
      <c r="R126" s="257"/>
      <c r="S126" s="257"/>
      <c r="T126" s="257"/>
      <c r="U126" s="257"/>
      <c r="V126" s="257"/>
      <c r="W126" s="257"/>
      <c r="X126" s="257"/>
      <c r="Y126" s="257"/>
      <c r="Z126" s="257"/>
    </row>
    <row r="127" spans="1:26" ht="25.2" customHeight="1">
      <c r="A127" s="1784" t="s">
        <v>441</v>
      </c>
      <c r="B127" s="1784" t="s">
        <v>456</v>
      </c>
      <c r="C127" s="1784" t="s">
        <v>2610</v>
      </c>
      <c r="D127" s="1785" t="s">
        <v>613</v>
      </c>
      <c r="E127" s="1785" t="s">
        <v>639</v>
      </c>
      <c r="F127" s="1785" t="s">
        <v>906</v>
      </c>
      <c r="G127" s="1785" t="s">
        <v>907</v>
      </c>
      <c r="H127" s="1791" t="s">
        <v>914</v>
      </c>
      <c r="I127" s="1784"/>
      <c r="J127" s="1784" t="s">
        <v>910</v>
      </c>
      <c r="K127" s="1784">
        <v>9</v>
      </c>
      <c r="L127" s="1784">
        <v>9</v>
      </c>
      <c r="M127" s="1784">
        <v>9</v>
      </c>
      <c r="N127" s="1796">
        <v>30</v>
      </c>
      <c r="O127" s="1798">
        <v>3.33</v>
      </c>
      <c r="P127" s="1789" t="s">
        <v>441</v>
      </c>
      <c r="Q127" s="257"/>
      <c r="R127" s="257"/>
      <c r="S127" s="257"/>
      <c r="T127" s="257"/>
      <c r="U127" s="257"/>
      <c r="V127" s="257"/>
      <c r="W127" s="257"/>
      <c r="X127" s="257"/>
      <c r="Y127" s="257"/>
      <c r="Z127" s="257"/>
    </row>
    <row r="128" spans="1:26" ht="25.2" customHeight="1">
      <c r="A128" s="1784" t="s">
        <v>441</v>
      </c>
      <c r="B128" s="1784" t="s">
        <v>456</v>
      </c>
      <c r="C128" s="1784" t="s">
        <v>2610</v>
      </c>
      <c r="D128" s="1785" t="s">
        <v>613</v>
      </c>
      <c r="E128" s="1785" t="s">
        <v>639</v>
      </c>
      <c r="F128" s="1785" t="s">
        <v>906</v>
      </c>
      <c r="G128" s="1785" t="s">
        <v>907</v>
      </c>
      <c r="H128" s="1791" t="s">
        <v>914</v>
      </c>
      <c r="I128" s="1784"/>
      <c r="J128" s="1784" t="s">
        <v>910</v>
      </c>
      <c r="K128" s="1784">
        <v>5</v>
      </c>
      <c r="L128" s="1784">
        <v>5</v>
      </c>
      <c r="M128" s="1784">
        <v>5</v>
      </c>
      <c r="N128" s="1796">
        <v>30</v>
      </c>
      <c r="O128" s="1798">
        <f t="shared" si="14"/>
        <v>6</v>
      </c>
      <c r="P128" s="1789" t="s">
        <v>441</v>
      </c>
      <c r="Q128" s="257"/>
      <c r="R128" s="257"/>
      <c r="S128" s="257"/>
      <c r="T128" s="257"/>
      <c r="U128" s="257"/>
      <c r="V128" s="257"/>
      <c r="W128" s="257"/>
      <c r="X128" s="257"/>
      <c r="Y128" s="257"/>
      <c r="Z128" s="257"/>
    </row>
    <row r="129" spans="1:26" ht="25.2" customHeight="1">
      <c r="A129" s="1789" t="s">
        <v>442</v>
      </c>
      <c r="B129" s="1784" t="s">
        <v>456</v>
      </c>
      <c r="C129" s="1789" t="s">
        <v>2737</v>
      </c>
      <c r="D129" s="1935" t="s">
        <v>2738</v>
      </c>
      <c r="E129" s="1935" t="s">
        <v>620</v>
      </c>
      <c r="F129" s="1935" t="s">
        <v>2151</v>
      </c>
      <c r="G129" s="1935" t="s">
        <v>2152</v>
      </c>
      <c r="H129" s="2018" t="s">
        <v>2739</v>
      </c>
      <c r="I129" s="1818"/>
      <c r="J129" s="1789" t="s">
        <v>2740</v>
      </c>
      <c r="K129" s="1789">
        <v>1</v>
      </c>
      <c r="L129" s="1789">
        <v>1</v>
      </c>
      <c r="M129" s="1789">
        <v>1</v>
      </c>
      <c r="N129" s="1855">
        <v>30</v>
      </c>
      <c r="O129" s="1792">
        <v>30</v>
      </c>
      <c r="P129" s="2030" t="s">
        <v>442</v>
      </c>
      <c r="Q129" s="48"/>
      <c r="R129" s="48"/>
      <c r="S129" s="48"/>
      <c r="T129" s="48"/>
      <c r="U129" s="48"/>
      <c r="V129" s="48"/>
      <c r="W129" s="48"/>
      <c r="X129" s="48"/>
      <c r="Y129" s="48"/>
      <c r="Z129" s="48"/>
    </row>
    <row r="130" spans="1:26" ht="25.2" customHeight="1">
      <c r="A130" s="1789" t="s">
        <v>442</v>
      </c>
      <c r="B130" s="1784" t="s">
        <v>456</v>
      </c>
      <c r="C130" s="1789" t="s">
        <v>2741</v>
      </c>
      <c r="D130" s="1935" t="s">
        <v>2738</v>
      </c>
      <c r="E130" s="1935" t="s">
        <v>620</v>
      </c>
      <c r="F130" s="1935" t="s">
        <v>2151</v>
      </c>
      <c r="G130" s="1935" t="s">
        <v>2077</v>
      </c>
      <c r="H130" s="1809" t="s">
        <v>2742</v>
      </c>
      <c r="I130" s="1809"/>
      <c r="J130" s="1789" t="s">
        <v>2743</v>
      </c>
      <c r="K130" s="1789">
        <v>3</v>
      </c>
      <c r="L130" s="1789">
        <v>3</v>
      </c>
      <c r="M130" s="1789">
        <v>3</v>
      </c>
      <c r="N130" s="1855">
        <v>30</v>
      </c>
      <c r="O130" s="1792">
        <v>10</v>
      </c>
      <c r="P130" s="2030" t="s">
        <v>442</v>
      </c>
      <c r="Q130" s="48"/>
      <c r="R130" s="48"/>
      <c r="S130" s="48"/>
      <c r="T130" s="48"/>
      <c r="U130" s="48"/>
      <c r="V130" s="48"/>
      <c r="W130" s="48"/>
      <c r="X130" s="48"/>
      <c r="Y130" s="48"/>
      <c r="Z130" s="48"/>
    </row>
    <row r="131" spans="1:26" ht="25.2" customHeight="1">
      <c r="A131" s="1789" t="s">
        <v>442</v>
      </c>
      <c r="B131" s="1784" t="s">
        <v>456</v>
      </c>
      <c r="C131" s="1920" t="s">
        <v>2744</v>
      </c>
      <c r="D131" s="1935" t="s">
        <v>2150</v>
      </c>
      <c r="E131" s="1935" t="s">
        <v>620</v>
      </c>
      <c r="F131" s="1935" t="s">
        <v>2151</v>
      </c>
      <c r="G131" s="1935" t="s">
        <v>2077</v>
      </c>
      <c r="H131" s="1908" t="s">
        <v>2745</v>
      </c>
      <c r="I131" s="1809"/>
      <c r="J131" s="1789" t="s">
        <v>2746</v>
      </c>
      <c r="K131" s="1789"/>
      <c r="L131" s="1789"/>
      <c r="M131" s="1789"/>
      <c r="N131" s="1855">
        <v>20</v>
      </c>
      <c r="O131" s="1792">
        <v>20</v>
      </c>
      <c r="P131" s="2030" t="s">
        <v>442</v>
      </c>
      <c r="Q131" s="48"/>
      <c r="R131" s="48"/>
      <c r="S131" s="48"/>
      <c r="T131" s="48"/>
      <c r="U131" s="48"/>
      <c r="V131" s="48"/>
      <c r="W131" s="48"/>
      <c r="X131" s="48"/>
      <c r="Y131" s="48"/>
      <c r="Z131" s="48"/>
    </row>
    <row r="132" spans="1:26" ht="25.2" customHeight="1">
      <c r="A132" s="1789" t="s">
        <v>442</v>
      </c>
      <c r="B132" s="1784" t="s">
        <v>456</v>
      </c>
      <c r="C132" s="1789" t="s">
        <v>911</v>
      </c>
      <c r="D132" s="1935" t="s">
        <v>2150</v>
      </c>
      <c r="E132" s="1935" t="s">
        <v>2747</v>
      </c>
      <c r="F132" s="1935" t="s">
        <v>2151</v>
      </c>
      <c r="G132" s="1935" t="s">
        <v>2152</v>
      </c>
      <c r="H132" s="1908" t="s">
        <v>2748</v>
      </c>
      <c r="I132" s="1809"/>
      <c r="J132" s="1789" t="s">
        <v>1106</v>
      </c>
      <c r="K132" s="1789"/>
      <c r="L132" s="1789"/>
      <c r="M132" s="1789"/>
      <c r="N132" s="1855">
        <v>50</v>
      </c>
      <c r="O132" s="1792">
        <v>75</v>
      </c>
      <c r="P132" s="2030" t="s">
        <v>442</v>
      </c>
      <c r="Q132" s="48"/>
      <c r="R132" s="48"/>
      <c r="S132" s="48"/>
      <c r="T132" s="48"/>
      <c r="U132" s="48"/>
      <c r="V132" s="48"/>
      <c r="W132" s="48"/>
      <c r="X132" s="48"/>
      <c r="Y132" s="48"/>
      <c r="Z132" s="48"/>
    </row>
    <row r="133" spans="1:26" ht="25.2" customHeight="1">
      <c r="A133" s="1789" t="s">
        <v>442</v>
      </c>
      <c r="B133" s="1784" t="s">
        <v>456</v>
      </c>
      <c r="C133" s="1789" t="s">
        <v>911</v>
      </c>
      <c r="D133" s="1935" t="s">
        <v>2150</v>
      </c>
      <c r="E133" s="2027" t="s">
        <v>620</v>
      </c>
      <c r="F133" s="2027" t="s">
        <v>2151</v>
      </c>
      <c r="G133" s="1935" t="s">
        <v>2152</v>
      </c>
      <c r="H133" s="1908" t="s">
        <v>2748</v>
      </c>
      <c r="I133" s="1805"/>
      <c r="J133" s="1806" t="s">
        <v>1106</v>
      </c>
      <c r="K133" s="1805">
        <v>2</v>
      </c>
      <c r="L133" s="1805">
        <v>2</v>
      </c>
      <c r="M133" s="1805">
        <v>2</v>
      </c>
      <c r="N133" s="1855">
        <v>30</v>
      </c>
      <c r="O133" s="1792">
        <v>15</v>
      </c>
      <c r="P133" s="2030" t="s">
        <v>442</v>
      </c>
      <c r="Q133" s="48"/>
      <c r="R133" s="48"/>
      <c r="S133" s="48"/>
      <c r="T133" s="48"/>
      <c r="U133" s="48"/>
      <c r="V133" s="48"/>
      <c r="W133" s="48"/>
      <c r="X133" s="48"/>
      <c r="Y133" s="48"/>
      <c r="Z133" s="48"/>
    </row>
    <row r="134" spans="1:26" ht="25.2" customHeight="1">
      <c r="A134" s="1789" t="s">
        <v>442</v>
      </c>
      <c r="B134" s="1784" t="s">
        <v>456</v>
      </c>
      <c r="C134" s="1789" t="s">
        <v>911</v>
      </c>
      <c r="D134" s="1935" t="s">
        <v>2150</v>
      </c>
      <c r="E134" s="2027" t="s">
        <v>620</v>
      </c>
      <c r="F134" s="2027" t="s">
        <v>2151</v>
      </c>
      <c r="G134" s="1935" t="s">
        <v>2152</v>
      </c>
      <c r="H134" s="1908" t="s">
        <v>2748</v>
      </c>
      <c r="I134" s="1805"/>
      <c r="J134" s="1806" t="s">
        <v>915</v>
      </c>
      <c r="K134" s="1806">
        <v>9</v>
      </c>
      <c r="L134" s="1806">
        <v>9</v>
      </c>
      <c r="M134" s="1806">
        <v>9</v>
      </c>
      <c r="N134" s="1855">
        <v>30</v>
      </c>
      <c r="O134" s="1792">
        <v>3.33</v>
      </c>
      <c r="P134" s="2030" t="s">
        <v>442</v>
      </c>
      <c r="Q134" s="48"/>
      <c r="R134" s="48"/>
      <c r="S134" s="48"/>
      <c r="T134" s="48"/>
      <c r="U134" s="48"/>
      <c r="V134" s="48"/>
      <c r="W134" s="48"/>
      <c r="X134" s="48"/>
      <c r="Y134" s="48"/>
      <c r="Z134" s="48"/>
    </row>
    <row r="135" spans="1:26" ht="25.2" customHeight="1">
      <c r="A135" s="1789" t="s">
        <v>2838</v>
      </c>
      <c r="B135" s="1789" t="s">
        <v>456</v>
      </c>
      <c r="C135" s="1789" t="s">
        <v>911</v>
      </c>
      <c r="D135" s="1935" t="s">
        <v>912</v>
      </c>
      <c r="E135" s="1935" t="s">
        <v>625</v>
      </c>
      <c r="F135" s="1935" t="s">
        <v>906</v>
      </c>
      <c r="G135" s="1935" t="s">
        <v>907</v>
      </c>
      <c r="H135" s="2018" t="s">
        <v>914</v>
      </c>
      <c r="I135" s="1818" t="s">
        <v>1103</v>
      </c>
      <c r="J135" s="1789" t="s">
        <v>1106</v>
      </c>
      <c r="K135" s="1789"/>
      <c r="L135" s="1789"/>
      <c r="M135" s="1789"/>
      <c r="N135" s="1855">
        <v>50</v>
      </c>
      <c r="O135" s="1792">
        <v>75</v>
      </c>
      <c r="P135" s="1789" t="s">
        <v>2838</v>
      </c>
      <c r="Q135" s="48"/>
      <c r="R135" s="48"/>
      <c r="S135" s="48"/>
      <c r="T135" s="48"/>
      <c r="U135" s="48"/>
      <c r="V135" s="48"/>
      <c r="W135" s="48"/>
      <c r="X135" s="48"/>
      <c r="Y135" s="48"/>
      <c r="Z135" s="48"/>
    </row>
    <row r="136" spans="1:26" ht="25.2" customHeight="1">
      <c r="A136" s="1789" t="s">
        <v>2838</v>
      </c>
      <c r="B136" s="1789" t="s">
        <v>456</v>
      </c>
      <c r="C136" s="1789" t="s">
        <v>911</v>
      </c>
      <c r="D136" s="1935" t="s">
        <v>912</v>
      </c>
      <c r="E136" s="1935" t="s">
        <v>639</v>
      </c>
      <c r="F136" s="1935" t="s">
        <v>906</v>
      </c>
      <c r="G136" s="1935" t="s">
        <v>907</v>
      </c>
      <c r="H136" s="1809" t="s">
        <v>914</v>
      </c>
      <c r="I136" s="1809" t="s">
        <v>620</v>
      </c>
      <c r="J136" s="1789" t="s">
        <v>1106</v>
      </c>
      <c r="K136" s="1789">
        <v>7</v>
      </c>
      <c r="L136" s="1789">
        <v>7</v>
      </c>
      <c r="M136" s="1789">
        <v>7</v>
      </c>
      <c r="N136" s="1855">
        <v>30</v>
      </c>
      <c r="O136" s="1792">
        <v>4.29</v>
      </c>
      <c r="P136" s="1789" t="s">
        <v>2838</v>
      </c>
      <c r="Q136" s="48"/>
      <c r="R136" s="48"/>
      <c r="S136" s="48"/>
      <c r="T136" s="48"/>
      <c r="U136" s="48"/>
      <c r="V136" s="48"/>
      <c r="W136" s="48"/>
      <c r="X136" s="48"/>
      <c r="Y136" s="48"/>
      <c r="Z136" s="48"/>
    </row>
    <row r="137" spans="1:26" ht="25.2" customHeight="1">
      <c r="A137" s="1789" t="s">
        <v>2838</v>
      </c>
      <c r="B137" s="1789" t="s">
        <v>456</v>
      </c>
      <c r="C137" s="1920" t="s">
        <v>911</v>
      </c>
      <c r="D137" s="1935" t="s">
        <v>912</v>
      </c>
      <c r="E137" s="1935" t="s">
        <v>639</v>
      </c>
      <c r="F137" s="1935" t="s">
        <v>906</v>
      </c>
      <c r="G137" s="1935" t="s">
        <v>907</v>
      </c>
      <c r="H137" s="2016" t="s">
        <v>914</v>
      </c>
      <c r="I137" s="1809" t="s">
        <v>620</v>
      </c>
      <c r="J137" s="1789" t="s">
        <v>1106</v>
      </c>
      <c r="K137" s="1789">
        <v>6</v>
      </c>
      <c r="L137" s="1789">
        <v>6</v>
      </c>
      <c r="M137" s="1789">
        <v>6</v>
      </c>
      <c r="N137" s="1855">
        <v>30</v>
      </c>
      <c r="O137" s="1792">
        <f>30/6</f>
        <v>5</v>
      </c>
      <c r="P137" s="1789" t="s">
        <v>2838</v>
      </c>
      <c r="Q137" s="48"/>
      <c r="R137" s="48"/>
      <c r="S137" s="48"/>
      <c r="T137" s="48"/>
      <c r="U137" s="48"/>
      <c r="V137" s="48"/>
      <c r="W137" s="48"/>
      <c r="X137" s="48"/>
      <c r="Y137" s="48"/>
      <c r="Z137" s="48"/>
    </row>
    <row r="138" spans="1:26" ht="25.2" customHeight="1">
      <c r="A138" s="1789" t="s">
        <v>2838</v>
      </c>
      <c r="B138" s="1789" t="s">
        <v>456</v>
      </c>
      <c r="C138" s="1789" t="s">
        <v>911</v>
      </c>
      <c r="D138" s="1935" t="s">
        <v>912</v>
      </c>
      <c r="E138" s="1935" t="s">
        <v>639</v>
      </c>
      <c r="F138" s="1935" t="s">
        <v>906</v>
      </c>
      <c r="G138" s="1935" t="s">
        <v>907</v>
      </c>
      <c r="H138" s="1809" t="s">
        <v>914</v>
      </c>
      <c r="I138" s="1809" t="s">
        <v>620</v>
      </c>
      <c r="J138" s="1789" t="s">
        <v>1106</v>
      </c>
      <c r="K138" s="1789">
        <v>9</v>
      </c>
      <c r="L138" s="1789">
        <v>8</v>
      </c>
      <c r="M138" s="1789">
        <v>9</v>
      </c>
      <c r="N138" s="1855">
        <v>30</v>
      </c>
      <c r="O138" s="1792">
        <v>3.33</v>
      </c>
      <c r="P138" s="1789" t="s">
        <v>2838</v>
      </c>
      <c r="Q138" s="48"/>
      <c r="R138" s="48"/>
      <c r="S138" s="48"/>
      <c r="T138" s="48"/>
      <c r="U138" s="48"/>
      <c r="V138" s="48"/>
      <c r="W138" s="48"/>
      <c r="X138" s="48"/>
      <c r="Y138" s="48"/>
      <c r="Z138" s="48"/>
    </row>
    <row r="139" spans="1:26" ht="25.2" customHeight="1">
      <c r="A139" s="1789" t="s">
        <v>2838</v>
      </c>
      <c r="B139" s="1804" t="s">
        <v>456</v>
      </c>
      <c r="C139" s="1789" t="s">
        <v>911</v>
      </c>
      <c r="D139" s="2026" t="s">
        <v>912</v>
      </c>
      <c r="E139" s="2026" t="s">
        <v>639</v>
      </c>
      <c r="F139" s="2026" t="s">
        <v>906</v>
      </c>
      <c r="G139" s="2026" t="s">
        <v>907</v>
      </c>
      <c r="H139" s="1809" t="s">
        <v>914</v>
      </c>
      <c r="I139" s="1854" t="s">
        <v>620</v>
      </c>
      <c r="J139" s="1914" t="s">
        <v>1106</v>
      </c>
      <c r="K139" s="1935">
        <v>2</v>
      </c>
      <c r="L139" s="1935">
        <v>2</v>
      </c>
      <c r="M139" s="1935">
        <v>2</v>
      </c>
      <c r="N139" s="2024">
        <v>30</v>
      </c>
      <c r="O139" s="1792">
        <f>30/2</f>
        <v>15</v>
      </c>
      <c r="P139" s="1789" t="s">
        <v>2838</v>
      </c>
      <c r="Q139" s="48"/>
      <c r="R139" s="48"/>
      <c r="S139" s="48"/>
      <c r="T139" s="48"/>
      <c r="U139" s="48"/>
      <c r="V139" s="48"/>
      <c r="W139" s="48"/>
      <c r="X139" s="48"/>
      <c r="Y139" s="48"/>
      <c r="Z139" s="48"/>
    </row>
    <row r="140" spans="1:26" ht="25.2" customHeight="1">
      <c r="A140" s="2031" t="s">
        <v>453</v>
      </c>
      <c r="B140" s="2031" t="s">
        <v>456</v>
      </c>
      <c r="C140" s="2031" t="s">
        <v>2527</v>
      </c>
      <c r="D140" s="2032" t="s">
        <v>622</v>
      </c>
      <c r="E140" s="2032" t="s">
        <v>2528</v>
      </c>
      <c r="F140" s="2032" t="s">
        <v>2529</v>
      </c>
      <c r="G140" s="2032" t="s">
        <v>2077</v>
      </c>
      <c r="H140" s="2033" t="s">
        <v>2530</v>
      </c>
      <c r="I140" s="2034"/>
      <c r="J140" s="2031" t="s">
        <v>1023</v>
      </c>
      <c r="K140" s="2031">
        <v>3</v>
      </c>
      <c r="L140" s="2031">
        <v>3</v>
      </c>
      <c r="M140" s="2031">
        <v>3</v>
      </c>
      <c r="N140" s="2035">
        <v>30</v>
      </c>
      <c r="O140" s="2036">
        <v>10</v>
      </c>
      <c r="P140" s="2031" t="s">
        <v>2908</v>
      </c>
      <c r="Q140" s="375"/>
      <c r="R140" s="375"/>
      <c r="S140" s="375"/>
      <c r="T140" s="375"/>
      <c r="U140" s="375"/>
      <c r="V140" s="375"/>
      <c r="W140" s="375"/>
      <c r="X140" s="375"/>
      <c r="Y140" s="375"/>
      <c r="Z140" s="375"/>
    </row>
    <row r="141" spans="1:26" ht="25.2" customHeight="1">
      <c r="A141" s="2031" t="s">
        <v>453</v>
      </c>
      <c r="B141" s="2031" t="s">
        <v>456</v>
      </c>
      <c r="C141" s="2031" t="s">
        <v>2527</v>
      </c>
      <c r="D141" s="2032" t="s">
        <v>622</v>
      </c>
      <c r="E141" s="2032" t="s">
        <v>2531</v>
      </c>
      <c r="F141" s="2032" t="s">
        <v>2529</v>
      </c>
      <c r="G141" s="2032" t="s">
        <v>2077</v>
      </c>
      <c r="H141" s="2033" t="s">
        <v>2530</v>
      </c>
      <c r="I141" s="2037"/>
      <c r="J141" s="2031" t="s">
        <v>1023</v>
      </c>
      <c r="K141" s="2031">
        <v>3</v>
      </c>
      <c r="L141" s="2031">
        <v>3</v>
      </c>
      <c r="M141" s="2031">
        <v>3</v>
      </c>
      <c r="N141" s="2035">
        <v>30</v>
      </c>
      <c r="O141" s="2036">
        <v>10</v>
      </c>
      <c r="P141" s="2031" t="s">
        <v>2908</v>
      </c>
      <c r="Q141" s="375"/>
      <c r="R141" s="375"/>
      <c r="S141" s="375"/>
      <c r="T141" s="375"/>
      <c r="U141" s="375"/>
      <c r="V141" s="375"/>
      <c r="W141" s="375"/>
      <c r="X141" s="375"/>
      <c r="Y141" s="375"/>
      <c r="Z141" s="375"/>
    </row>
    <row r="142" spans="1:26" ht="25.2" customHeight="1">
      <c r="A142" s="2031" t="s">
        <v>453</v>
      </c>
      <c r="B142" s="2031" t="s">
        <v>456</v>
      </c>
      <c r="C142" s="2031" t="s">
        <v>2527</v>
      </c>
      <c r="D142" s="2032" t="s">
        <v>622</v>
      </c>
      <c r="E142" s="2032" t="s">
        <v>2532</v>
      </c>
      <c r="F142" s="2032" t="s">
        <v>2529</v>
      </c>
      <c r="G142" s="2032" t="s">
        <v>2077</v>
      </c>
      <c r="H142" s="2033" t="s">
        <v>2530</v>
      </c>
      <c r="I142" s="2037"/>
      <c r="J142" s="2031" t="s">
        <v>1023</v>
      </c>
      <c r="K142" s="2031">
        <v>3</v>
      </c>
      <c r="L142" s="2031">
        <v>3</v>
      </c>
      <c r="M142" s="2031">
        <v>3</v>
      </c>
      <c r="N142" s="2035">
        <v>30</v>
      </c>
      <c r="O142" s="2036">
        <v>10</v>
      </c>
      <c r="P142" s="2031" t="s">
        <v>2908</v>
      </c>
      <c r="Q142" s="375"/>
      <c r="R142" s="375"/>
      <c r="S142" s="375"/>
      <c r="T142" s="375"/>
      <c r="U142" s="375"/>
      <c r="V142" s="375"/>
      <c r="W142" s="375"/>
      <c r="X142" s="375"/>
      <c r="Y142" s="375"/>
      <c r="Z142" s="375"/>
    </row>
    <row r="143" spans="1:26" ht="25.2" customHeight="1">
      <c r="A143" s="2031" t="s">
        <v>453</v>
      </c>
      <c r="B143" s="2031" t="s">
        <v>456</v>
      </c>
      <c r="C143" s="2031" t="s">
        <v>2527</v>
      </c>
      <c r="D143" s="2032" t="s">
        <v>622</v>
      </c>
      <c r="E143" s="2032" t="s">
        <v>2533</v>
      </c>
      <c r="F143" s="2032" t="s">
        <v>2529</v>
      </c>
      <c r="G143" s="2032" t="s">
        <v>2077</v>
      </c>
      <c r="H143" s="2033" t="s">
        <v>2530</v>
      </c>
      <c r="I143" s="2037"/>
      <c r="J143" s="2031" t="s">
        <v>1023</v>
      </c>
      <c r="K143" s="2031">
        <v>4</v>
      </c>
      <c r="L143" s="2031">
        <v>4</v>
      </c>
      <c r="M143" s="2031">
        <v>4</v>
      </c>
      <c r="N143" s="2035">
        <v>30</v>
      </c>
      <c r="O143" s="2036">
        <v>7.5</v>
      </c>
      <c r="P143" s="2031" t="s">
        <v>2908</v>
      </c>
      <c r="Q143" s="375"/>
      <c r="R143" s="375"/>
      <c r="S143" s="375"/>
      <c r="T143" s="375"/>
      <c r="U143" s="375"/>
      <c r="V143" s="375"/>
      <c r="W143" s="375"/>
      <c r="X143" s="375"/>
      <c r="Y143" s="375"/>
      <c r="Z143" s="375"/>
    </row>
    <row r="144" spans="1:26" ht="25.2" customHeight="1">
      <c r="A144" s="2031" t="s">
        <v>453</v>
      </c>
      <c r="B144" s="2031" t="s">
        <v>456</v>
      </c>
      <c r="C144" s="2031" t="s">
        <v>2534</v>
      </c>
      <c r="D144" s="2032" t="s">
        <v>622</v>
      </c>
      <c r="E144" s="2032" t="s">
        <v>2535</v>
      </c>
      <c r="F144" s="2038" t="s">
        <v>2536</v>
      </c>
      <c r="G144" s="2038" t="s">
        <v>2152</v>
      </c>
      <c r="H144" s="2039" t="s">
        <v>2537</v>
      </c>
      <c r="I144" s="2040"/>
      <c r="J144" s="2031" t="s">
        <v>2538</v>
      </c>
      <c r="K144" s="2031">
        <v>3</v>
      </c>
      <c r="L144" s="2031">
        <v>3</v>
      </c>
      <c r="M144" s="2031">
        <v>3</v>
      </c>
      <c r="N144" s="2035">
        <v>30</v>
      </c>
      <c r="O144" s="2036">
        <v>10</v>
      </c>
      <c r="P144" s="2031" t="s">
        <v>2908</v>
      </c>
      <c r="Q144" s="375"/>
      <c r="R144" s="375"/>
      <c r="S144" s="375"/>
      <c r="T144" s="375"/>
      <c r="U144" s="375"/>
      <c r="V144" s="375"/>
      <c r="W144" s="375"/>
      <c r="X144" s="375"/>
      <c r="Y144" s="375"/>
      <c r="Z144" s="375"/>
    </row>
    <row r="145" spans="1:26" ht="25.2" customHeight="1">
      <c r="A145" s="2031" t="s">
        <v>453</v>
      </c>
      <c r="B145" s="2031" t="s">
        <v>456</v>
      </c>
      <c r="C145" s="2031" t="s">
        <v>2539</v>
      </c>
      <c r="D145" s="2032" t="s">
        <v>622</v>
      </c>
      <c r="E145" s="2032" t="s">
        <v>2544</v>
      </c>
      <c r="F145" s="2038" t="s">
        <v>2541</v>
      </c>
      <c r="G145" s="2038" t="s">
        <v>2077</v>
      </c>
      <c r="H145" s="2041" t="s">
        <v>2542</v>
      </c>
      <c r="I145" s="2040"/>
      <c r="J145" s="2042" t="s">
        <v>2543</v>
      </c>
      <c r="K145" s="2031">
        <v>2</v>
      </c>
      <c r="L145" s="2031">
        <v>2</v>
      </c>
      <c r="M145" s="2031">
        <v>2</v>
      </c>
      <c r="N145" s="2035">
        <v>30</v>
      </c>
      <c r="O145" s="2036">
        <v>15</v>
      </c>
      <c r="P145" s="2031" t="s">
        <v>2908</v>
      </c>
      <c r="Q145" s="375"/>
      <c r="R145" s="375"/>
      <c r="S145" s="375"/>
      <c r="T145" s="375"/>
      <c r="U145" s="375"/>
      <c r="V145" s="375"/>
      <c r="W145" s="375"/>
      <c r="X145" s="375"/>
      <c r="Y145" s="375"/>
      <c r="Z145" s="375"/>
    </row>
    <row r="146" spans="1:26" ht="25.2" customHeight="1">
      <c r="A146" s="2031" t="s">
        <v>453</v>
      </c>
      <c r="B146" s="2031" t="s">
        <v>456</v>
      </c>
      <c r="C146" s="2042" t="s">
        <v>2545</v>
      </c>
      <c r="D146" s="2032" t="s">
        <v>622</v>
      </c>
      <c r="E146" s="2043" t="s">
        <v>2540</v>
      </c>
      <c r="F146" s="2032" t="s">
        <v>2529</v>
      </c>
      <c r="G146" s="2038" t="s">
        <v>2152</v>
      </c>
      <c r="H146" s="2044" t="s">
        <v>1659</v>
      </c>
      <c r="I146" s="2040"/>
      <c r="J146" s="2045" t="s">
        <v>2548</v>
      </c>
      <c r="K146" s="2046"/>
      <c r="L146" s="2046"/>
      <c r="M146" s="2046"/>
      <c r="N146" s="2035">
        <v>50</v>
      </c>
      <c r="O146" s="2036">
        <v>75</v>
      </c>
      <c r="P146" s="2031" t="s">
        <v>2908</v>
      </c>
      <c r="Q146" s="375"/>
      <c r="R146" s="375"/>
      <c r="S146" s="375"/>
      <c r="T146" s="375"/>
      <c r="U146" s="375"/>
      <c r="V146" s="375"/>
      <c r="W146" s="375"/>
      <c r="X146" s="375"/>
      <c r="Y146" s="375"/>
      <c r="Z146" s="375"/>
    </row>
    <row r="147" spans="1:26" ht="25.2" customHeight="1">
      <c r="A147" s="2031" t="s">
        <v>453</v>
      </c>
      <c r="B147" s="2031" t="s">
        <v>456</v>
      </c>
      <c r="C147" s="2042" t="s">
        <v>2545</v>
      </c>
      <c r="D147" s="2032" t="s">
        <v>622</v>
      </c>
      <c r="E147" s="2032" t="s">
        <v>2549</v>
      </c>
      <c r="F147" s="2032" t="s">
        <v>2529</v>
      </c>
      <c r="G147" s="2038" t="s">
        <v>2152</v>
      </c>
      <c r="H147" s="2044" t="s">
        <v>1659</v>
      </c>
      <c r="I147" s="2040"/>
      <c r="J147" s="2045" t="s">
        <v>2548</v>
      </c>
      <c r="K147" s="2031">
        <v>3</v>
      </c>
      <c r="L147" s="2031">
        <v>3</v>
      </c>
      <c r="M147" s="2031">
        <v>3</v>
      </c>
      <c r="N147" s="2035">
        <v>30</v>
      </c>
      <c r="O147" s="2036">
        <v>10</v>
      </c>
      <c r="P147" s="2031" t="s">
        <v>2908</v>
      </c>
      <c r="Q147" s="375"/>
      <c r="R147" s="375"/>
      <c r="S147" s="375"/>
      <c r="T147" s="375"/>
      <c r="U147" s="375"/>
      <c r="V147" s="375"/>
      <c r="W147" s="375"/>
      <c r="X147" s="375"/>
      <c r="Y147" s="375"/>
      <c r="Z147" s="375"/>
    </row>
    <row r="148" spans="1:26" ht="25.2" customHeight="1">
      <c r="A148" s="2031" t="s">
        <v>453</v>
      </c>
      <c r="B148" s="2031" t="s">
        <v>456</v>
      </c>
      <c r="C148" s="2042" t="s">
        <v>2545</v>
      </c>
      <c r="D148" s="2032" t="s">
        <v>622</v>
      </c>
      <c r="E148" s="2032" t="s">
        <v>2550</v>
      </c>
      <c r="F148" s="2032" t="s">
        <v>2529</v>
      </c>
      <c r="G148" s="2038" t="s">
        <v>2152</v>
      </c>
      <c r="H148" s="2044" t="s">
        <v>1659</v>
      </c>
      <c r="I148" s="2040"/>
      <c r="J148" s="2045" t="s">
        <v>2548</v>
      </c>
      <c r="K148" s="2031">
        <v>3</v>
      </c>
      <c r="L148" s="2031">
        <v>3</v>
      </c>
      <c r="M148" s="2031">
        <v>3</v>
      </c>
      <c r="N148" s="2035">
        <v>30</v>
      </c>
      <c r="O148" s="2036">
        <v>10</v>
      </c>
      <c r="P148" s="2031" t="s">
        <v>2908</v>
      </c>
      <c r="Q148" s="375"/>
      <c r="R148" s="375"/>
      <c r="S148" s="375"/>
      <c r="T148" s="375"/>
      <c r="U148" s="375"/>
      <c r="V148" s="375"/>
      <c r="W148" s="375"/>
      <c r="X148" s="375"/>
      <c r="Y148" s="375"/>
      <c r="Z148" s="375"/>
    </row>
    <row r="149" spans="1:26" ht="25.2" customHeight="1">
      <c r="A149" s="2031" t="s">
        <v>453</v>
      </c>
      <c r="B149" s="2031" t="s">
        <v>456</v>
      </c>
      <c r="C149" s="2042" t="s">
        <v>2545</v>
      </c>
      <c r="D149" s="2032" t="s">
        <v>622</v>
      </c>
      <c r="E149" s="2032" t="s">
        <v>2551</v>
      </c>
      <c r="F149" s="2032" t="s">
        <v>2529</v>
      </c>
      <c r="G149" s="2038" t="s">
        <v>2152</v>
      </c>
      <c r="H149" s="2044" t="s">
        <v>1659</v>
      </c>
      <c r="I149" s="2040"/>
      <c r="J149" s="2045" t="s">
        <v>2548</v>
      </c>
      <c r="K149" s="2031">
        <v>3</v>
      </c>
      <c r="L149" s="2031">
        <v>3</v>
      </c>
      <c r="M149" s="2031">
        <v>3</v>
      </c>
      <c r="N149" s="2035">
        <v>30</v>
      </c>
      <c r="O149" s="2036">
        <v>10</v>
      </c>
      <c r="P149" s="2031" t="s">
        <v>2908</v>
      </c>
      <c r="Q149" s="375"/>
      <c r="R149" s="375"/>
      <c r="S149" s="375"/>
      <c r="T149" s="375"/>
      <c r="U149" s="375"/>
      <c r="V149" s="375"/>
      <c r="W149" s="375"/>
      <c r="X149" s="375"/>
      <c r="Y149" s="375"/>
      <c r="Z149" s="375"/>
    </row>
    <row r="150" spans="1:26" ht="25.2" customHeight="1">
      <c r="A150" s="2031" t="s">
        <v>453</v>
      </c>
      <c r="B150" s="2031" t="s">
        <v>456</v>
      </c>
      <c r="C150" s="2042" t="s">
        <v>2552</v>
      </c>
      <c r="D150" s="2032" t="s">
        <v>622</v>
      </c>
      <c r="E150" s="2032" t="s">
        <v>2556</v>
      </c>
      <c r="F150" s="2043" t="s">
        <v>2553</v>
      </c>
      <c r="G150" s="2043" t="s">
        <v>2152</v>
      </c>
      <c r="H150" s="2044" t="s">
        <v>2557</v>
      </c>
      <c r="I150" s="2040"/>
      <c r="J150" s="2042" t="s">
        <v>2555</v>
      </c>
      <c r="K150" s="2031">
        <v>2</v>
      </c>
      <c r="L150" s="2031">
        <v>2</v>
      </c>
      <c r="M150" s="2031">
        <v>2</v>
      </c>
      <c r="N150" s="2035">
        <v>30</v>
      </c>
      <c r="O150" s="2036">
        <v>15</v>
      </c>
      <c r="P150" s="2031" t="s">
        <v>2908</v>
      </c>
      <c r="Q150" s="375"/>
      <c r="R150" s="375"/>
      <c r="S150" s="375"/>
      <c r="T150" s="375"/>
      <c r="U150" s="375"/>
      <c r="V150" s="375"/>
      <c r="W150" s="375"/>
      <c r="X150" s="375"/>
      <c r="Y150" s="375"/>
      <c r="Z150" s="375"/>
    </row>
    <row r="151" spans="1:26" ht="25.2" customHeight="1">
      <c r="A151" s="2031" t="s">
        <v>453</v>
      </c>
      <c r="B151" s="2031" t="s">
        <v>456</v>
      </c>
      <c r="C151" s="2047" t="s">
        <v>2558</v>
      </c>
      <c r="D151" s="2032" t="s">
        <v>622</v>
      </c>
      <c r="E151" s="2043" t="s">
        <v>2546</v>
      </c>
      <c r="F151" s="2032" t="s">
        <v>2529</v>
      </c>
      <c r="G151" s="2038" t="s">
        <v>2077</v>
      </c>
      <c r="H151" s="2044" t="s">
        <v>2559</v>
      </c>
      <c r="I151" s="2048" t="s">
        <v>2547</v>
      </c>
      <c r="J151" s="2049" t="s">
        <v>2555</v>
      </c>
      <c r="K151" s="2031"/>
      <c r="L151" s="2031"/>
      <c r="M151" s="2031"/>
      <c r="N151" s="2035">
        <v>100</v>
      </c>
      <c r="O151" s="2036">
        <v>200</v>
      </c>
      <c r="P151" s="2031" t="s">
        <v>2908</v>
      </c>
      <c r="Q151" s="375"/>
      <c r="R151" s="375"/>
      <c r="S151" s="375"/>
      <c r="T151" s="375"/>
      <c r="U151" s="375"/>
      <c r="V151" s="375"/>
      <c r="W151" s="375"/>
      <c r="X151" s="375"/>
      <c r="Y151" s="375"/>
      <c r="Z151" s="375"/>
    </row>
    <row r="152" spans="1:26" ht="25.2" customHeight="1">
      <c r="A152" s="2031" t="s">
        <v>453</v>
      </c>
      <c r="B152" s="2031" t="s">
        <v>456</v>
      </c>
      <c r="C152" s="2047" t="s">
        <v>2558</v>
      </c>
      <c r="D152" s="2032" t="s">
        <v>622</v>
      </c>
      <c r="E152" s="2043" t="s">
        <v>2540</v>
      </c>
      <c r="F152" s="2032" t="s">
        <v>2529</v>
      </c>
      <c r="G152" s="2038" t="s">
        <v>2077</v>
      </c>
      <c r="H152" s="2044" t="s">
        <v>2559</v>
      </c>
      <c r="I152" s="2040"/>
      <c r="J152" s="2049" t="s">
        <v>2555</v>
      </c>
      <c r="K152" s="2031"/>
      <c r="L152" s="2031"/>
      <c r="M152" s="2031"/>
      <c r="N152" s="2035">
        <v>50</v>
      </c>
      <c r="O152" s="2036">
        <v>100</v>
      </c>
      <c r="P152" s="2031" t="s">
        <v>2908</v>
      </c>
      <c r="Q152" s="375"/>
      <c r="R152" s="375"/>
      <c r="S152" s="375"/>
      <c r="T152" s="375"/>
      <c r="U152" s="375"/>
      <c r="V152" s="375"/>
      <c r="W152" s="375"/>
      <c r="X152" s="375"/>
      <c r="Y152" s="375"/>
      <c r="Z152" s="375"/>
    </row>
    <row r="153" spans="1:26" ht="25.2" customHeight="1">
      <c r="A153" s="2031" t="s">
        <v>453</v>
      </c>
      <c r="B153" s="2031" t="s">
        <v>456</v>
      </c>
      <c r="C153" s="2047" t="s">
        <v>2558</v>
      </c>
      <c r="D153" s="2032" t="s">
        <v>622</v>
      </c>
      <c r="E153" s="2032" t="s">
        <v>2560</v>
      </c>
      <c r="F153" s="2032" t="s">
        <v>2529</v>
      </c>
      <c r="G153" s="2038" t="s">
        <v>2077</v>
      </c>
      <c r="H153" s="2044" t="s">
        <v>2559</v>
      </c>
      <c r="I153" s="2040"/>
      <c r="J153" s="2049" t="s">
        <v>2555</v>
      </c>
      <c r="K153" s="2031">
        <v>3</v>
      </c>
      <c r="L153" s="2031">
        <v>3</v>
      </c>
      <c r="M153" s="2031">
        <v>3</v>
      </c>
      <c r="N153" s="2035">
        <v>30</v>
      </c>
      <c r="O153" s="2036">
        <v>10</v>
      </c>
      <c r="P153" s="2031" t="s">
        <v>2908</v>
      </c>
      <c r="Q153" s="375"/>
      <c r="R153" s="375"/>
      <c r="S153" s="375"/>
      <c r="T153" s="375"/>
      <c r="U153" s="375"/>
      <c r="V153" s="375"/>
      <c r="W153" s="375"/>
      <c r="X153" s="375"/>
      <c r="Y153" s="375"/>
      <c r="Z153" s="375"/>
    </row>
    <row r="154" spans="1:26" ht="25.2" customHeight="1">
      <c r="A154" s="2031" t="s">
        <v>453</v>
      </c>
      <c r="B154" s="2031" t="s">
        <v>456</v>
      </c>
      <c r="C154" s="2047" t="s">
        <v>2558</v>
      </c>
      <c r="D154" s="2032" t="s">
        <v>622</v>
      </c>
      <c r="E154" s="2032" t="s">
        <v>2561</v>
      </c>
      <c r="F154" s="2032" t="s">
        <v>2529</v>
      </c>
      <c r="G154" s="2038" t="s">
        <v>2077</v>
      </c>
      <c r="H154" s="2044" t="s">
        <v>2559</v>
      </c>
      <c r="I154" s="2040"/>
      <c r="J154" s="2049" t="s">
        <v>2555</v>
      </c>
      <c r="K154" s="2031">
        <v>3</v>
      </c>
      <c r="L154" s="2031">
        <v>3</v>
      </c>
      <c r="M154" s="2031">
        <v>3</v>
      </c>
      <c r="N154" s="2035">
        <v>30</v>
      </c>
      <c r="O154" s="2036">
        <v>10</v>
      </c>
      <c r="P154" s="2031" t="s">
        <v>2908</v>
      </c>
      <c r="Q154" s="375"/>
      <c r="R154" s="375"/>
      <c r="S154" s="375"/>
      <c r="T154" s="375"/>
      <c r="U154" s="375"/>
      <c r="V154" s="375"/>
      <c r="W154" s="375"/>
      <c r="X154" s="375"/>
      <c r="Y154" s="375"/>
      <c r="Z154" s="375"/>
    </row>
    <row r="155" spans="1:26" ht="25.2" customHeight="1">
      <c r="A155" s="2031" t="s">
        <v>453</v>
      </c>
      <c r="B155" s="2031" t="s">
        <v>456</v>
      </c>
      <c r="C155" s="2047" t="s">
        <v>2558</v>
      </c>
      <c r="D155" s="2032" t="s">
        <v>622</v>
      </c>
      <c r="E155" s="2032" t="s">
        <v>2562</v>
      </c>
      <c r="F155" s="2032" t="s">
        <v>2529</v>
      </c>
      <c r="G155" s="2038" t="s">
        <v>2077</v>
      </c>
      <c r="H155" s="2044" t="s">
        <v>2559</v>
      </c>
      <c r="I155" s="2040"/>
      <c r="J155" s="2049" t="s">
        <v>2555</v>
      </c>
      <c r="K155" s="2031">
        <v>3</v>
      </c>
      <c r="L155" s="2031">
        <v>3</v>
      </c>
      <c r="M155" s="2031">
        <v>3</v>
      </c>
      <c r="N155" s="2035">
        <v>30</v>
      </c>
      <c r="O155" s="2036">
        <v>10</v>
      </c>
      <c r="P155" s="2031" t="s">
        <v>2908</v>
      </c>
      <c r="Q155" s="375"/>
      <c r="R155" s="375"/>
      <c r="S155" s="375"/>
      <c r="T155" s="375"/>
      <c r="U155" s="375"/>
      <c r="V155" s="375"/>
      <c r="W155" s="375"/>
      <c r="X155" s="375"/>
      <c r="Y155" s="375"/>
      <c r="Z155" s="375"/>
    </row>
    <row r="156" spans="1:26" ht="25.2" customHeight="1">
      <c r="A156" s="2031" t="s">
        <v>453</v>
      </c>
      <c r="B156" s="2031" t="s">
        <v>456</v>
      </c>
      <c r="C156" s="2047" t="s">
        <v>2558</v>
      </c>
      <c r="D156" s="2032" t="s">
        <v>622</v>
      </c>
      <c r="E156" s="2032" t="s">
        <v>2904</v>
      </c>
      <c r="F156" s="2032" t="s">
        <v>2529</v>
      </c>
      <c r="G156" s="2038" t="s">
        <v>2077</v>
      </c>
      <c r="H156" s="2044" t="s">
        <v>2559</v>
      </c>
      <c r="I156" s="2040"/>
      <c r="J156" s="2049" t="s">
        <v>2555</v>
      </c>
      <c r="K156" s="2031"/>
      <c r="L156" s="2031"/>
      <c r="M156" s="2031"/>
      <c r="N156" s="2035">
        <v>30</v>
      </c>
      <c r="O156" s="2036">
        <v>10</v>
      </c>
      <c r="P156" s="2031" t="s">
        <v>2908</v>
      </c>
      <c r="Q156" s="375"/>
      <c r="R156" s="375"/>
      <c r="S156" s="375"/>
      <c r="T156" s="375"/>
      <c r="U156" s="375"/>
      <c r="V156" s="375"/>
      <c r="W156" s="375"/>
      <c r="X156" s="375"/>
      <c r="Y156" s="375"/>
      <c r="Z156" s="375"/>
    </row>
    <row r="157" spans="1:26" ht="25.2" customHeight="1">
      <c r="A157" s="2031" t="s">
        <v>453</v>
      </c>
      <c r="B157" s="2031" t="s">
        <v>456</v>
      </c>
      <c r="C157" s="2047" t="s">
        <v>2558</v>
      </c>
      <c r="D157" s="2032" t="s">
        <v>622</v>
      </c>
      <c r="E157" s="2032" t="s">
        <v>2564</v>
      </c>
      <c r="F157" s="2032" t="s">
        <v>2529</v>
      </c>
      <c r="G157" s="2038" t="s">
        <v>2077</v>
      </c>
      <c r="H157" s="2044" t="s">
        <v>2559</v>
      </c>
      <c r="I157" s="2040"/>
      <c r="J157" s="2049" t="s">
        <v>2555</v>
      </c>
      <c r="K157" s="2031">
        <v>4</v>
      </c>
      <c r="L157" s="2031">
        <v>4</v>
      </c>
      <c r="M157" s="2031">
        <v>4</v>
      </c>
      <c r="N157" s="2035">
        <v>30</v>
      </c>
      <c r="O157" s="2036">
        <v>7.5</v>
      </c>
      <c r="P157" s="2031" t="s">
        <v>2908</v>
      </c>
      <c r="Q157" s="375"/>
      <c r="R157" s="375"/>
      <c r="S157" s="375"/>
      <c r="T157" s="375"/>
      <c r="U157" s="375"/>
      <c r="V157" s="375"/>
      <c r="W157" s="375"/>
      <c r="X157" s="375"/>
      <c r="Y157" s="375"/>
      <c r="Z157" s="375"/>
    </row>
    <row r="158" spans="1:26" ht="25.2" customHeight="1">
      <c r="A158" s="2050" t="s">
        <v>3066</v>
      </c>
      <c r="B158" s="1804" t="s">
        <v>456</v>
      </c>
      <c r="C158" s="2050" t="s">
        <v>3067</v>
      </c>
      <c r="D158" s="2050" t="s">
        <v>613</v>
      </c>
      <c r="E158" s="1804" t="s">
        <v>618</v>
      </c>
      <c r="F158" s="1804" t="s">
        <v>3068</v>
      </c>
      <c r="G158" s="1831" t="s">
        <v>3069</v>
      </c>
      <c r="H158" s="2051" t="s">
        <v>607</v>
      </c>
      <c r="I158" s="1804" t="s">
        <v>3070</v>
      </c>
      <c r="J158" s="2052" t="s">
        <v>3071</v>
      </c>
      <c r="K158" s="1804"/>
      <c r="L158" s="1804"/>
      <c r="M158" s="1804"/>
      <c r="N158" s="1827">
        <v>100</v>
      </c>
      <c r="O158" s="1792">
        <v>150</v>
      </c>
      <c r="P158" s="2053" t="s">
        <v>3066</v>
      </c>
      <c r="Q158" s="48"/>
      <c r="R158" s="48"/>
      <c r="S158" s="48"/>
      <c r="T158" s="48"/>
      <c r="U158" s="48"/>
      <c r="V158" s="48"/>
      <c r="W158" s="48"/>
      <c r="X158" s="48"/>
      <c r="Y158" s="48"/>
      <c r="Z158" s="48"/>
    </row>
    <row r="159" spans="1:26" ht="25.2" customHeight="1">
      <c r="A159" s="1804" t="s">
        <v>3066</v>
      </c>
      <c r="B159" s="1804" t="s">
        <v>456</v>
      </c>
      <c r="C159" s="1804" t="s">
        <v>911</v>
      </c>
      <c r="D159" s="1804" t="s">
        <v>613</v>
      </c>
      <c r="E159" s="1804" t="s">
        <v>3072</v>
      </c>
      <c r="F159" s="1804" t="s">
        <v>3068</v>
      </c>
      <c r="G159" s="1831" t="s">
        <v>3069</v>
      </c>
      <c r="H159" s="1795" t="s">
        <v>914</v>
      </c>
      <c r="I159" s="1804" t="s">
        <v>3073</v>
      </c>
      <c r="J159" s="1804" t="s">
        <v>3074</v>
      </c>
      <c r="K159" s="1804"/>
      <c r="L159" s="1804"/>
      <c r="M159" s="1804"/>
      <c r="N159" s="1827">
        <v>50</v>
      </c>
      <c r="O159" s="1792">
        <v>75</v>
      </c>
      <c r="P159" s="2053" t="s">
        <v>3066</v>
      </c>
      <c r="Q159" s="48"/>
      <c r="R159" s="48"/>
      <c r="S159" s="48"/>
      <c r="T159" s="48"/>
      <c r="U159" s="48"/>
      <c r="V159" s="48"/>
      <c r="W159" s="48"/>
      <c r="X159" s="48"/>
      <c r="Y159" s="48"/>
      <c r="Z159" s="48"/>
    </row>
    <row r="160" spans="1:26" ht="25.2" customHeight="1">
      <c r="A160" s="2050" t="s">
        <v>3066</v>
      </c>
      <c r="B160" s="1804" t="s">
        <v>456</v>
      </c>
      <c r="C160" s="2050" t="s">
        <v>3067</v>
      </c>
      <c r="D160" s="2050" t="s">
        <v>613</v>
      </c>
      <c r="E160" s="1831" t="s">
        <v>3072</v>
      </c>
      <c r="F160" s="1804" t="s">
        <v>3068</v>
      </c>
      <c r="G160" s="1831" t="s">
        <v>3069</v>
      </c>
      <c r="H160" s="2054" t="s">
        <v>607</v>
      </c>
      <c r="I160" s="1804" t="s">
        <v>3073</v>
      </c>
      <c r="J160" s="2052" t="s">
        <v>3071</v>
      </c>
      <c r="K160" s="1804"/>
      <c r="L160" s="1804"/>
      <c r="M160" s="1804"/>
      <c r="N160" s="1827">
        <v>50</v>
      </c>
      <c r="O160" s="1792">
        <v>75</v>
      </c>
      <c r="P160" s="2053" t="s">
        <v>3066</v>
      </c>
      <c r="Q160" s="48"/>
      <c r="R160" s="48"/>
      <c r="S160" s="48"/>
      <c r="T160" s="48"/>
      <c r="U160" s="48"/>
      <c r="V160" s="48"/>
      <c r="W160" s="48"/>
      <c r="X160" s="48"/>
      <c r="Y160" s="48"/>
      <c r="Z160" s="48"/>
    </row>
    <row r="161" spans="1:26" ht="25.2" customHeight="1">
      <c r="A161" s="1804" t="s">
        <v>3066</v>
      </c>
      <c r="B161" s="1804" t="s">
        <v>456</v>
      </c>
      <c r="C161" s="2055" t="s">
        <v>3075</v>
      </c>
      <c r="D161" s="1831" t="s">
        <v>631</v>
      </c>
      <c r="E161" s="1831" t="s">
        <v>639</v>
      </c>
      <c r="F161" s="1831" t="s">
        <v>3068</v>
      </c>
      <c r="G161" s="1831" t="s">
        <v>3069</v>
      </c>
      <c r="H161" s="1795" t="s">
        <v>3076</v>
      </c>
      <c r="I161" s="1804" t="s">
        <v>3077</v>
      </c>
      <c r="J161" s="1804" t="s">
        <v>3078</v>
      </c>
      <c r="K161" s="1804">
        <v>4</v>
      </c>
      <c r="L161" s="1804">
        <v>4</v>
      </c>
      <c r="M161" s="1804">
        <v>4</v>
      </c>
      <c r="N161" s="1827">
        <v>90</v>
      </c>
      <c r="O161" s="1792">
        <v>22.5</v>
      </c>
      <c r="P161" s="2053" t="s">
        <v>3066</v>
      </c>
      <c r="Q161" s="48"/>
      <c r="R161" s="48"/>
      <c r="S161" s="48"/>
      <c r="T161" s="48"/>
      <c r="U161" s="48"/>
      <c r="V161" s="48"/>
      <c r="W161" s="48"/>
      <c r="X161" s="48"/>
      <c r="Y161" s="48"/>
      <c r="Z161" s="48"/>
    </row>
    <row r="162" spans="1:26" ht="25.2" customHeight="1">
      <c r="A162" s="1804" t="s">
        <v>3066</v>
      </c>
      <c r="B162" s="1804" t="s">
        <v>456</v>
      </c>
      <c r="C162" s="1804" t="s">
        <v>3079</v>
      </c>
      <c r="D162" s="1831" t="s">
        <v>3080</v>
      </c>
      <c r="E162" s="1831" t="s">
        <v>639</v>
      </c>
      <c r="F162" s="1831" t="s">
        <v>3068</v>
      </c>
      <c r="G162" s="1831" t="s">
        <v>3069</v>
      </c>
      <c r="H162" s="1795" t="s">
        <v>3081</v>
      </c>
      <c r="I162" s="1804" t="s">
        <v>3082</v>
      </c>
      <c r="J162" s="1804" t="s">
        <v>3083</v>
      </c>
      <c r="K162" s="1804">
        <v>4</v>
      </c>
      <c r="L162" s="1804">
        <v>4</v>
      </c>
      <c r="M162" s="1804">
        <v>4</v>
      </c>
      <c r="N162" s="1827">
        <v>90</v>
      </c>
      <c r="O162" s="1792">
        <v>22.5</v>
      </c>
      <c r="P162" s="2053" t="s">
        <v>3066</v>
      </c>
      <c r="Q162" s="48"/>
      <c r="R162" s="48"/>
      <c r="S162" s="48"/>
      <c r="T162" s="48"/>
      <c r="U162" s="48"/>
      <c r="V162" s="48"/>
      <c r="W162" s="48"/>
      <c r="X162" s="48"/>
      <c r="Y162" s="48"/>
      <c r="Z162" s="48"/>
    </row>
    <row r="163" spans="1:26" ht="25.2" customHeight="1">
      <c r="A163" s="1804" t="s">
        <v>3066</v>
      </c>
      <c r="B163" s="1804" t="s">
        <v>456</v>
      </c>
      <c r="C163" s="1804" t="s">
        <v>3084</v>
      </c>
      <c r="D163" s="1831" t="s">
        <v>631</v>
      </c>
      <c r="E163" s="1831" t="s">
        <v>639</v>
      </c>
      <c r="F163" s="1831" t="s">
        <v>3068</v>
      </c>
      <c r="G163" s="1831" t="s">
        <v>3085</v>
      </c>
      <c r="H163" s="1795" t="s">
        <v>3086</v>
      </c>
      <c r="I163" s="1804" t="s">
        <v>3087</v>
      </c>
      <c r="J163" s="1804" t="s">
        <v>3088</v>
      </c>
      <c r="K163" s="1804">
        <v>3</v>
      </c>
      <c r="L163" s="1804">
        <v>2</v>
      </c>
      <c r="M163" s="1804">
        <v>3</v>
      </c>
      <c r="N163" s="1827">
        <v>60</v>
      </c>
      <c r="O163" s="1792">
        <v>30</v>
      </c>
      <c r="P163" s="2053" t="s">
        <v>3066</v>
      </c>
      <c r="Q163" s="48"/>
      <c r="R163" s="48"/>
      <c r="S163" s="48"/>
      <c r="T163" s="48"/>
      <c r="U163" s="48"/>
      <c r="V163" s="48"/>
      <c r="W163" s="48"/>
      <c r="X163" s="48"/>
      <c r="Y163" s="48"/>
      <c r="Z163" s="48"/>
    </row>
    <row r="164" spans="1:26" ht="25.2" customHeight="1">
      <c r="A164" s="1804" t="s">
        <v>3066</v>
      </c>
      <c r="B164" s="1804" t="s">
        <v>456</v>
      </c>
      <c r="C164" s="1804" t="s">
        <v>3089</v>
      </c>
      <c r="D164" s="1831" t="s">
        <v>613</v>
      </c>
      <c r="E164" s="1831" t="s">
        <v>639</v>
      </c>
      <c r="F164" s="1831" t="s">
        <v>3068</v>
      </c>
      <c r="G164" s="1831" t="s">
        <v>3085</v>
      </c>
      <c r="H164" s="1795" t="s">
        <v>3090</v>
      </c>
      <c r="I164" s="1804" t="s">
        <v>3091</v>
      </c>
      <c r="J164" s="1804" t="s">
        <v>3092</v>
      </c>
      <c r="K164" s="1804">
        <v>4</v>
      </c>
      <c r="L164" s="1804">
        <v>2</v>
      </c>
      <c r="M164" s="1804">
        <v>4</v>
      </c>
      <c r="N164" s="1827">
        <v>40</v>
      </c>
      <c r="O164" s="1792">
        <v>20</v>
      </c>
      <c r="P164" s="2053" t="s">
        <v>3066</v>
      </c>
      <c r="Q164" s="48"/>
      <c r="R164" s="48"/>
      <c r="S164" s="48"/>
      <c r="T164" s="48"/>
      <c r="U164" s="48"/>
      <c r="V164" s="48"/>
      <c r="W164" s="48"/>
      <c r="X164" s="48"/>
      <c r="Y164" s="48"/>
      <c r="Z164" s="48"/>
    </row>
    <row r="165" spans="1:26" ht="25.2" customHeight="1">
      <c r="A165" s="1804" t="s">
        <v>3066</v>
      </c>
      <c r="B165" s="1804" t="s">
        <v>456</v>
      </c>
      <c r="C165" s="1804" t="s">
        <v>3089</v>
      </c>
      <c r="D165" s="1831" t="s">
        <v>613</v>
      </c>
      <c r="E165" s="1831" t="s">
        <v>639</v>
      </c>
      <c r="F165" s="1831" t="s">
        <v>3068</v>
      </c>
      <c r="G165" s="1831" t="s">
        <v>3085</v>
      </c>
      <c r="H165" s="1795" t="s">
        <v>3090</v>
      </c>
      <c r="I165" s="1804" t="s">
        <v>3093</v>
      </c>
      <c r="J165" s="1804" t="s">
        <v>3092</v>
      </c>
      <c r="K165" s="1804">
        <v>4</v>
      </c>
      <c r="L165" s="1804">
        <v>2</v>
      </c>
      <c r="M165" s="1804">
        <v>4</v>
      </c>
      <c r="N165" s="1827">
        <v>40</v>
      </c>
      <c r="O165" s="1792">
        <v>20</v>
      </c>
      <c r="P165" s="2053" t="s">
        <v>3066</v>
      </c>
      <c r="Q165" s="48"/>
      <c r="R165" s="48"/>
      <c r="S165" s="48"/>
      <c r="T165" s="48"/>
      <c r="U165" s="48"/>
      <c r="V165" s="48"/>
      <c r="W165" s="48"/>
      <c r="X165" s="48"/>
      <c r="Y165" s="48"/>
      <c r="Z165" s="48"/>
    </row>
    <row r="166" spans="1:26" ht="25.2" customHeight="1">
      <c r="A166" s="1804" t="s">
        <v>3066</v>
      </c>
      <c r="B166" s="1804" t="s">
        <v>456</v>
      </c>
      <c r="C166" s="1804" t="s">
        <v>3067</v>
      </c>
      <c r="D166" s="1831" t="s">
        <v>613</v>
      </c>
      <c r="E166" s="1831" t="s">
        <v>639</v>
      </c>
      <c r="F166" s="1831" t="s">
        <v>3068</v>
      </c>
      <c r="G166" s="1831" t="s">
        <v>3069</v>
      </c>
      <c r="H166" s="1773" t="s">
        <v>607</v>
      </c>
      <c r="I166" s="1804" t="s">
        <v>3094</v>
      </c>
      <c r="J166" s="1804" t="s">
        <v>3095</v>
      </c>
      <c r="K166" s="1804">
        <v>2</v>
      </c>
      <c r="L166" s="1804">
        <v>2</v>
      </c>
      <c r="M166" s="1804">
        <v>2</v>
      </c>
      <c r="N166" s="1827">
        <v>45</v>
      </c>
      <c r="O166" s="1792">
        <v>22.5</v>
      </c>
      <c r="P166" s="2053" t="s">
        <v>3066</v>
      </c>
      <c r="Q166" s="48"/>
      <c r="R166" s="48"/>
      <c r="S166" s="48"/>
      <c r="T166" s="48"/>
      <c r="U166" s="48"/>
      <c r="V166" s="48"/>
      <c r="W166" s="48"/>
      <c r="X166" s="48"/>
      <c r="Y166" s="48"/>
      <c r="Z166" s="48"/>
    </row>
    <row r="167" spans="1:26" ht="25.2" customHeight="1">
      <c r="A167" s="1804" t="s">
        <v>3066</v>
      </c>
      <c r="B167" s="1804"/>
      <c r="C167" s="1804" t="s">
        <v>3067</v>
      </c>
      <c r="D167" s="2026" t="s">
        <v>613</v>
      </c>
      <c r="E167" s="1831" t="s">
        <v>639</v>
      </c>
      <c r="F167" s="2026" t="s">
        <v>3068</v>
      </c>
      <c r="G167" s="2026" t="s">
        <v>3069</v>
      </c>
      <c r="H167" s="1773" t="s">
        <v>607</v>
      </c>
      <c r="I167" s="1804" t="s">
        <v>3096</v>
      </c>
      <c r="J167" s="1831" t="s">
        <v>3095</v>
      </c>
      <c r="K167" s="1830">
        <v>2</v>
      </c>
      <c r="L167" s="1830">
        <v>1</v>
      </c>
      <c r="M167" s="1830">
        <v>2</v>
      </c>
      <c r="N167" s="1827">
        <v>45</v>
      </c>
      <c r="O167" s="1792">
        <v>45</v>
      </c>
      <c r="P167" s="2053" t="s">
        <v>3066</v>
      </c>
      <c r="Q167" s="48"/>
      <c r="R167" s="48"/>
      <c r="S167" s="48"/>
      <c r="T167" s="48"/>
      <c r="U167" s="48"/>
      <c r="V167" s="48"/>
      <c r="W167" s="48"/>
      <c r="X167" s="48"/>
      <c r="Y167" s="48"/>
      <c r="Z167" s="48"/>
    </row>
    <row r="168" spans="1:26" ht="25.2" customHeight="1">
      <c r="A168" s="1804" t="s">
        <v>3066</v>
      </c>
      <c r="B168" s="1804" t="s">
        <v>456</v>
      </c>
      <c r="C168" s="1804" t="s">
        <v>3097</v>
      </c>
      <c r="D168" s="2026" t="s">
        <v>613</v>
      </c>
      <c r="E168" s="1831" t="s">
        <v>639</v>
      </c>
      <c r="F168" s="2026" t="s">
        <v>3068</v>
      </c>
      <c r="G168" s="1831" t="s">
        <v>3098</v>
      </c>
      <c r="H168" s="1795" t="s">
        <v>3099</v>
      </c>
      <c r="I168" s="1804" t="s">
        <v>3100</v>
      </c>
      <c r="J168" s="1831" t="s">
        <v>3101</v>
      </c>
      <c r="K168" s="1830">
        <v>4</v>
      </c>
      <c r="L168" s="1830">
        <v>2</v>
      </c>
      <c r="M168" s="1830">
        <v>4</v>
      </c>
      <c r="N168" s="1827">
        <v>60</v>
      </c>
      <c r="O168" s="1792">
        <v>30</v>
      </c>
      <c r="P168" s="2053" t="s">
        <v>3066</v>
      </c>
      <c r="Q168" s="48"/>
      <c r="R168" s="48"/>
      <c r="S168" s="48"/>
      <c r="T168" s="48"/>
      <c r="U168" s="48"/>
      <c r="V168" s="48"/>
      <c r="W168" s="48"/>
      <c r="X168" s="48"/>
      <c r="Y168" s="48"/>
      <c r="Z168" s="48"/>
    </row>
    <row r="169" spans="1:26" ht="25.2" customHeight="1">
      <c r="A169" s="1804" t="s">
        <v>3066</v>
      </c>
      <c r="B169" s="1804" t="s">
        <v>456</v>
      </c>
      <c r="C169" s="1804" t="s">
        <v>3097</v>
      </c>
      <c r="D169" s="2026" t="s">
        <v>613</v>
      </c>
      <c r="E169" s="1831" t="s">
        <v>639</v>
      </c>
      <c r="F169" s="2026" t="s">
        <v>3068</v>
      </c>
      <c r="G169" s="1831" t="s">
        <v>3098</v>
      </c>
      <c r="H169" s="1795" t="s">
        <v>3099</v>
      </c>
      <c r="I169" s="1830" t="s">
        <v>3102</v>
      </c>
      <c r="J169" s="1831" t="s">
        <v>3101</v>
      </c>
      <c r="K169" s="1830">
        <v>3</v>
      </c>
      <c r="L169" s="1830">
        <v>1</v>
      </c>
      <c r="M169" s="1830">
        <v>3</v>
      </c>
      <c r="N169" s="1827">
        <v>40</v>
      </c>
      <c r="O169" s="1792">
        <v>40</v>
      </c>
      <c r="P169" s="2053" t="s">
        <v>3066</v>
      </c>
      <c r="Q169" s="48"/>
      <c r="R169" s="48"/>
      <c r="S169" s="48"/>
      <c r="T169" s="48"/>
      <c r="U169" s="48"/>
      <c r="V169" s="48"/>
      <c r="W169" s="48"/>
      <c r="X169" s="48"/>
      <c r="Y169" s="48"/>
      <c r="Z169" s="48"/>
    </row>
    <row r="170" spans="1:26" ht="25.2" customHeight="1">
      <c r="A170" s="1804" t="s">
        <v>3066</v>
      </c>
      <c r="B170" s="1804" t="s">
        <v>456</v>
      </c>
      <c r="C170" s="1804" t="s">
        <v>3103</v>
      </c>
      <c r="D170" s="2026" t="s">
        <v>613</v>
      </c>
      <c r="E170" s="1831" t="s">
        <v>639</v>
      </c>
      <c r="F170" s="2026" t="s">
        <v>3068</v>
      </c>
      <c r="G170" s="1831" t="s">
        <v>3098</v>
      </c>
      <c r="H170" s="1773" t="s">
        <v>3104</v>
      </c>
      <c r="I170" s="1830" t="s">
        <v>3105</v>
      </c>
      <c r="J170" s="2056">
        <v>44834</v>
      </c>
      <c r="K170" s="1830">
        <v>4</v>
      </c>
      <c r="L170" s="1830">
        <v>4</v>
      </c>
      <c r="M170" s="1830">
        <v>4</v>
      </c>
      <c r="N170" s="1827">
        <v>20</v>
      </c>
      <c r="O170" s="1792">
        <v>20</v>
      </c>
      <c r="P170" s="2053" t="s">
        <v>3066</v>
      </c>
      <c r="Q170" s="48"/>
      <c r="R170" s="48"/>
      <c r="S170" s="48"/>
      <c r="T170" s="48"/>
      <c r="U170" s="48"/>
      <c r="V170" s="48"/>
      <c r="W170" s="48"/>
      <c r="X170" s="48"/>
      <c r="Y170" s="48"/>
      <c r="Z170" s="48"/>
    </row>
    <row r="171" spans="1:26" ht="25.2" customHeight="1">
      <c r="A171" s="1804" t="s">
        <v>3066</v>
      </c>
      <c r="B171" s="1804" t="s">
        <v>456</v>
      </c>
      <c r="C171" s="2057" t="s">
        <v>911</v>
      </c>
      <c r="D171" s="2026" t="s">
        <v>613</v>
      </c>
      <c r="E171" s="2026" t="s">
        <v>639</v>
      </c>
      <c r="F171" s="2026" t="s">
        <v>3068</v>
      </c>
      <c r="G171" s="2026" t="s">
        <v>3069</v>
      </c>
      <c r="H171" s="1773" t="s">
        <v>914</v>
      </c>
      <c r="I171" s="1830" t="s">
        <v>3106</v>
      </c>
      <c r="J171" s="1830" t="s">
        <v>915</v>
      </c>
      <c r="K171" s="1830">
        <v>4</v>
      </c>
      <c r="L171" s="1830">
        <v>4</v>
      </c>
      <c r="M171" s="1830">
        <v>4</v>
      </c>
      <c r="N171" s="1830">
        <v>30</v>
      </c>
      <c r="O171" s="1792">
        <v>7.5</v>
      </c>
      <c r="P171" s="2053" t="s">
        <v>3066</v>
      </c>
      <c r="Q171" s="48"/>
      <c r="R171" s="48"/>
      <c r="S171" s="48"/>
      <c r="T171" s="48"/>
      <c r="U171" s="48"/>
      <c r="V171" s="48"/>
      <c r="W171" s="48"/>
      <c r="X171" s="48"/>
      <c r="Y171" s="48"/>
      <c r="Z171" s="48"/>
    </row>
    <row r="172" spans="1:26" ht="25.2" customHeight="1">
      <c r="A172" s="1789" t="s">
        <v>454</v>
      </c>
      <c r="B172" s="1789" t="s">
        <v>456</v>
      </c>
      <c r="C172" s="1789" t="s">
        <v>3186</v>
      </c>
      <c r="D172" s="1935" t="s">
        <v>3187</v>
      </c>
      <c r="E172" s="1935" t="s">
        <v>620</v>
      </c>
      <c r="F172" s="1935" t="s">
        <v>3188</v>
      </c>
      <c r="G172" s="1935" t="s">
        <v>2077</v>
      </c>
      <c r="H172" s="2013" t="s">
        <v>3189</v>
      </c>
      <c r="I172" s="1818" t="s">
        <v>620</v>
      </c>
      <c r="J172" s="1855" t="s">
        <v>3190</v>
      </c>
      <c r="K172" s="1789">
        <v>2</v>
      </c>
      <c r="L172" s="1789">
        <v>2</v>
      </c>
      <c r="M172" s="1789">
        <v>3</v>
      </c>
      <c r="N172" s="1855">
        <v>30</v>
      </c>
      <c r="O172" s="1792">
        <v>30</v>
      </c>
      <c r="P172" s="1789" t="s">
        <v>454</v>
      </c>
      <c r="Q172" s="48"/>
      <c r="R172" s="48"/>
      <c r="S172" s="48"/>
      <c r="T172" s="48"/>
      <c r="U172" s="48"/>
      <c r="V172" s="48"/>
      <c r="W172" s="48"/>
      <c r="X172" s="48"/>
      <c r="Y172" s="48"/>
      <c r="Z172" s="48"/>
    </row>
    <row r="173" spans="1:26" ht="25.2" customHeight="1">
      <c r="A173" s="1789" t="s">
        <v>454</v>
      </c>
      <c r="B173" s="1789" t="s">
        <v>456</v>
      </c>
      <c r="C173" s="1789" t="s">
        <v>3191</v>
      </c>
      <c r="D173" s="1935" t="s">
        <v>3187</v>
      </c>
      <c r="E173" s="1935" t="s">
        <v>620</v>
      </c>
      <c r="F173" s="2058" t="s">
        <v>3192</v>
      </c>
      <c r="G173" s="1935" t="s">
        <v>2077</v>
      </c>
      <c r="H173" s="2016" t="s">
        <v>3193</v>
      </c>
      <c r="I173" s="1809" t="s">
        <v>620</v>
      </c>
      <c r="J173" s="1855" t="s">
        <v>3194</v>
      </c>
      <c r="K173" s="1789">
        <v>2</v>
      </c>
      <c r="L173" s="1789">
        <v>2</v>
      </c>
      <c r="M173" s="1789">
        <v>3</v>
      </c>
      <c r="N173" s="1855">
        <v>20</v>
      </c>
      <c r="O173" s="1792">
        <v>20</v>
      </c>
      <c r="P173" s="1789" t="s">
        <v>454</v>
      </c>
      <c r="Q173" s="48"/>
      <c r="R173" s="48"/>
      <c r="S173" s="48"/>
      <c r="T173" s="48"/>
      <c r="U173" s="48"/>
      <c r="V173" s="48"/>
      <c r="W173" s="48"/>
      <c r="X173" s="48"/>
      <c r="Y173" s="48"/>
      <c r="Z173" s="48"/>
    </row>
    <row r="174" spans="1:26" ht="25.2" customHeight="1">
      <c r="A174" s="1789" t="s">
        <v>454</v>
      </c>
      <c r="B174" s="1789" t="s">
        <v>456</v>
      </c>
      <c r="C174" s="1920" t="s">
        <v>3195</v>
      </c>
      <c r="D174" s="2020" t="s">
        <v>622</v>
      </c>
      <c r="E174" s="2020" t="s">
        <v>620</v>
      </c>
      <c r="F174" s="2020" t="s">
        <v>906</v>
      </c>
      <c r="G174" s="2020" t="s">
        <v>2077</v>
      </c>
      <c r="H174" s="2016" t="s">
        <v>3196</v>
      </c>
      <c r="I174" s="1809" t="s">
        <v>620</v>
      </c>
      <c r="J174" s="1855" t="s">
        <v>3197</v>
      </c>
      <c r="K174" s="1789">
        <v>2</v>
      </c>
      <c r="L174" s="1789">
        <v>2</v>
      </c>
      <c r="M174" s="1789">
        <v>3</v>
      </c>
      <c r="N174" s="1855">
        <v>20</v>
      </c>
      <c r="O174" s="1792">
        <v>20</v>
      </c>
      <c r="P174" s="1789" t="s">
        <v>454</v>
      </c>
      <c r="Q174" s="48"/>
      <c r="R174" s="48"/>
      <c r="S174" s="48"/>
      <c r="T174" s="48"/>
      <c r="U174" s="48"/>
      <c r="V174" s="48"/>
      <c r="W174" s="48"/>
      <c r="X174" s="48"/>
      <c r="Y174" s="48"/>
      <c r="Z174" s="48"/>
    </row>
    <row r="175" spans="1:26" ht="25.2" customHeight="1">
      <c r="A175" s="1789" t="s">
        <v>454</v>
      </c>
      <c r="B175" s="1789" t="s">
        <v>456</v>
      </c>
      <c r="C175" s="1789" t="s">
        <v>3198</v>
      </c>
      <c r="D175" s="1935" t="s">
        <v>622</v>
      </c>
      <c r="E175" s="1935" t="s">
        <v>620</v>
      </c>
      <c r="F175" s="1935" t="s">
        <v>906</v>
      </c>
      <c r="G175" s="1935" t="s">
        <v>2077</v>
      </c>
      <c r="H175" s="2059" t="s">
        <v>3199</v>
      </c>
      <c r="I175" s="1809" t="s">
        <v>620</v>
      </c>
      <c r="J175" s="2060" t="s">
        <v>3200</v>
      </c>
      <c r="K175" s="1789">
        <v>2</v>
      </c>
      <c r="L175" s="1789">
        <v>2</v>
      </c>
      <c r="M175" s="1789">
        <v>3</v>
      </c>
      <c r="N175" s="1855">
        <v>20</v>
      </c>
      <c r="O175" s="1792">
        <v>20</v>
      </c>
      <c r="P175" s="1789" t="s">
        <v>454</v>
      </c>
      <c r="Q175" s="48"/>
      <c r="R175" s="48"/>
      <c r="S175" s="48"/>
      <c r="T175" s="48"/>
      <c r="U175" s="48"/>
      <c r="V175" s="48"/>
      <c r="W175" s="48"/>
      <c r="X175" s="48"/>
      <c r="Y175" s="48"/>
      <c r="Z175" s="48"/>
    </row>
    <row r="176" spans="1:26" ht="25.2" customHeight="1">
      <c r="A176" s="1789" t="s">
        <v>454</v>
      </c>
      <c r="B176" s="1804" t="s">
        <v>456</v>
      </c>
      <c r="C176" s="1855" t="s">
        <v>3201</v>
      </c>
      <c r="D176" s="2026" t="s">
        <v>622</v>
      </c>
      <c r="E176" s="2026" t="s">
        <v>620</v>
      </c>
      <c r="F176" s="2026" t="s">
        <v>906</v>
      </c>
      <c r="G176" s="2026" t="s">
        <v>2077</v>
      </c>
      <c r="H176" s="2059" t="s">
        <v>3202</v>
      </c>
      <c r="I176" s="1805" t="s">
        <v>620</v>
      </c>
      <c r="J176" s="1855" t="s">
        <v>3203</v>
      </c>
      <c r="K176" s="2061">
        <v>2</v>
      </c>
      <c r="L176" s="1810">
        <v>2</v>
      </c>
      <c r="M176" s="1810">
        <v>3</v>
      </c>
      <c r="N176" s="1855">
        <v>20</v>
      </c>
      <c r="O176" s="1792">
        <v>20</v>
      </c>
      <c r="P176" s="1789" t="s">
        <v>454</v>
      </c>
      <c r="Q176" s="48"/>
      <c r="R176" s="48"/>
      <c r="S176" s="48"/>
      <c r="T176" s="48"/>
      <c r="U176" s="48"/>
      <c r="V176" s="48"/>
      <c r="W176" s="48"/>
      <c r="X176" s="48"/>
      <c r="Y176" s="48"/>
      <c r="Z176" s="48"/>
    </row>
    <row r="177" spans="1:26" ht="25.2" customHeight="1">
      <c r="A177" s="1789" t="s">
        <v>3354</v>
      </c>
      <c r="B177" s="1789" t="s">
        <v>456</v>
      </c>
      <c r="C177" s="1789" t="s">
        <v>3097</v>
      </c>
      <c r="D177" s="1935" t="s">
        <v>2150</v>
      </c>
      <c r="E177" s="1935" t="s">
        <v>620</v>
      </c>
      <c r="F177" s="1935" t="s">
        <v>2151</v>
      </c>
      <c r="G177" s="1935" t="s">
        <v>1025</v>
      </c>
      <c r="H177" s="2062" t="s">
        <v>3355</v>
      </c>
      <c r="I177" s="1818" t="s">
        <v>2294</v>
      </c>
      <c r="J177" s="1789" t="s">
        <v>3356</v>
      </c>
      <c r="K177" s="1789">
        <v>2</v>
      </c>
      <c r="L177" s="1789">
        <v>2</v>
      </c>
      <c r="M177" s="1789">
        <v>2</v>
      </c>
      <c r="N177" s="1855">
        <v>30</v>
      </c>
      <c r="O177" s="1792">
        <v>22.5</v>
      </c>
      <c r="P177" s="1789" t="s">
        <v>3354</v>
      </c>
      <c r="Q177" s="48"/>
      <c r="R177" s="48"/>
      <c r="S177" s="48"/>
      <c r="T177" s="48"/>
      <c r="U177" s="48"/>
      <c r="V177" s="48"/>
      <c r="W177" s="48"/>
      <c r="X177" s="48"/>
      <c r="Y177" s="48"/>
      <c r="Z177" s="48"/>
    </row>
    <row r="178" spans="1:26" ht="25.2" customHeight="1">
      <c r="A178" s="1789" t="s">
        <v>3354</v>
      </c>
      <c r="B178" s="1804" t="s">
        <v>456</v>
      </c>
      <c r="C178" s="1789" t="s">
        <v>3357</v>
      </c>
      <c r="D178" s="1935" t="s">
        <v>2150</v>
      </c>
      <c r="E178" s="1935" t="s">
        <v>3358</v>
      </c>
      <c r="F178" s="1935" t="s">
        <v>2151</v>
      </c>
      <c r="G178" s="1935" t="s">
        <v>1025</v>
      </c>
      <c r="H178" s="1871" t="s">
        <v>914</v>
      </c>
      <c r="I178" s="1809" t="s">
        <v>1103</v>
      </c>
      <c r="J178" s="1789" t="s">
        <v>3359</v>
      </c>
      <c r="K178" s="1789"/>
      <c r="L178" s="1789"/>
      <c r="M178" s="1789"/>
      <c r="N178" s="1855">
        <v>50</v>
      </c>
      <c r="O178" s="1792">
        <v>75</v>
      </c>
      <c r="P178" s="1789" t="s">
        <v>3354</v>
      </c>
      <c r="Q178" s="48"/>
      <c r="R178" s="48"/>
      <c r="S178" s="48"/>
      <c r="T178" s="48"/>
      <c r="U178" s="48"/>
      <c r="V178" s="48"/>
      <c r="W178" s="48"/>
      <c r="X178" s="48"/>
      <c r="Y178" s="48"/>
      <c r="Z178" s="48"/>
    </row>
    <row r="179" spans="1:26" ht="25.2" customHeight="1">
      <c r="A179" s="1906" t="s">
        <v>436</v>
      </c>
      <c r="B179" s="1906" t="s">
        <v>456</v>
      </c>
      <c r="C179" s="1906" t="s">
        <v>2527</v>
      </c>
      <c r="D179" s="2063" t="s">
        <v>622</v>
      </c>
      <c r="E179" s="2063" t="s">
        <v>2528</v>
      </c>
      <c r="F179" s="2063" t="s">
        <v>2529</v>
      </c>
      <c r="G179" s="2063" t="s">
        <v>2077</v>
      </c>
      <c r="H179" s="2062" t="s">
        <v>2530</v>
      </c>
      <c r="I179" s="2064"/>
      <c r="J179" s="1906" t="s">
        <v>1023</v>
      </c>
      <c r="K179" s="1906">
        <v>3</v>
      </c>
      <c r="L179" s="1906">
        <v>3</v>
      </c>
      <c r="M179" s="1906">
        <v>3</v>
      </c>
      <c r="N179" s="2065">
        <v>30</v>
      </c>
      <c r="O179" s="2066">
        <v>10</v>
      </c>
      <c r="P179" s="1789" t="s">
        <v>436</v>
      </c>
      <c r="Q179" s="455"/>
      <c r="R179" s="455"/>
      <c r="S179" s="455"/>
      <c r="T179" s="455"/>
      <c r="U179" s="455"/>
      <c r="V179" s="455"/>
      <c r="W179" s="455"/>
      <c r="X179" s="455"/>
      <c r="Y179" s="455"/>
      <c r="Z179" s="455"/>
    </row>
    <row r="180" spans="1:26" ht="25.2" customHeight="1">
      <c r="A180" s="1906" t="s">
        <v>436</v>
      </c>
      <c r="B180" s="1906" t="s">
        <v>456</v>
      </c>
      <c r="C180" s="1906" t="s">
        <v>2527</v>
      </c>
      <c r="D180" s="2063" t="s">
        <v>622</v>
      </c>
      <c r="E180" s="2063" t="s">
        <v>2531</v>
      </c>
      <c r="F180" s="2063" t="s">
        <v>2529</v>
      </c>
      <c r="G180" s="2063" t="s">
        <v>2077</v>
      </c>
      <c r="H180" s="2062" t="s">
        <v>2530</v>
      </c>
      <c r="I180" s="1903"/>
      <c r="J180" s="1906" t="s">
        <v>1023</v>
      </c>
      <c r="K180" s="1906">
        <v>3</v>
      </c>
      <c r="L180" s="1906">
        <v>3</v>
      </c>
      <c r="M180" s="1906">
        <v>3</v>
      </c>
      <c r="N180" s="2065">
        <v>30</v>
      </c>
      <c r="O180" s="2066">
        <v>10</v>
      </c>
      <c r="P180" s="1789" t="s">
        <v>436</v>
      </c>
      <c r="Q180" s="455"/>
      <c r="R180" s="455"/>
      <c r="S180" s="455"/>
      <c r="T180" s="455"/>
      <c r="U180" s="455"/>
      <c r="V180" s="455"/>
      <c r="W180" s="455"/>
      <c r="X180" s="455"/>
      <c r="Y180" s="455"/>
      <c r="Z180" s="455"/>
    </row>
    <row r="181" spans="1:26" ht="25.2" customHeight="1">
      <c r="A181" s="1906" t="s">
        <v>436</v>
      </c>
      <c r="B181" s="1906" t="s">
        <v>456</v>
      </c>
      <c r="C181" s="1906" t="s">
        <v>2527</v>
      </c>
      <c r="D181" s="2063" t="s">
        <v>622</v>
      </c>
      <c r="E181" s="2063" t="s">
        <v>2532</v>
      </c>
      <c r="F181" s="2063" t="s">
        <v>2529</v>
      </c>
      <c r="G181" s="2063" t="s">
        <v>2077</v>
      </c>
      <c r="H181" s="2062" t="s">
        <v>2530</v>
      </c>
      <c r="I181" s="1903"/>
      <c r="J181" s="1906" t="s">
        <v>1023</v>
      </c>
      <c r="K181" s="1906">
        <v>3</v>
      </c>
      <c r="L181" s="1906">
        <v>3</v>
      </c>
      <c r="M181" s="1906">
        <v>3</v>
      </c>
      <c r="N181" s="2065">
        <v>30</v>
      </c>
      <c r="O181" s="2066">
        <v>10</v>
      </c>
      <c r="P181" s="1789" t="s">
        <v>436</v>
      </c>
      <c r="Q181" s="455"/>
      <c r="R181" s="455"/>
      <c r="S181" s="455"/>
      <c r="T181" s="455"/>
      <c r="U181" s="455"/>
      <c r="V181" s="455"/>
      <c r="W181" s="455"/>
      <c r="X181" s="455"/>
      <c r="Y181" s="455"/>
      <c r="Z181" s="455"/>
    </row>
    <row r="182" spans="1:26" ht="25.2" customHeight="1">
      <c r="A182" s="1906" t="s">
        <v>436</v>
      </c>
      <c r="B182" s="1906" t="s">
        <v>456</v>
      </c>
      <c r="C182" s="1906" t="s">
        <v>2527</v>
      </c>
      <c r="D182" s="2063" t="s">
        <v>622</v>
      </c>
      <c r="E182" s="2063" t="s">
        <v>2533</v>
      </c>
      <c r="F182" s="2063" t="s">
        <v>2529</v>
      </c>
      <c r="G182" s="2063" t="s">
        <v>2077</v>
      </c>
      <c r="H182" s="2062" t="s">
        <v>2530</v>
      </c>
      <c r="I182" s="1903"/>
      <c r="J182" s="1906" t="s">
        <v>1023</v>
      </c>
      <c r="K182" s="1906">
        <v>4</v>
      </c>
      <c r="L182" s="1906">
        <v>4</v>
      </c>
      <c r="M182" s="1906">
        <v>4</v>
      </c>
      <c r="N182" s="2065">
        <v>30</v>
      </c>
      <c r="O182" s="2066">
        <v>7.5</v>
      </c>
      <c r="P182" s="1789" t="s">
        <v>436</v>
      </c>
      <c r="Q182" s="455"/>
      <c r="R182" s="455"/>
      <c r="S182" s="455"/>
      <c r="T182" s="455"/>
      <c r="U182" s="455"/>
      <c r="V182" s="455"/>
      <c r="W182" s="455"/>
      <c r="X182" s="455"/>
      <c r="Y182" s="455"/>
      <c r="Z182" s="455"/>
    </row>
    <row r="183" spans="1:26" ht="25.2" customHeight="1">
      <c r="A183" s="1906" t="s">
        <v>436</v>
      </c>
      <c r="B183" s="1906" t="s">
        <v>456</v>
      </c>
      <c r="C183" s="1804" t="s">
        <v>2545</v>
      </c>
      <c r="D183" s="2063" t="s">
        <v>622</v>
      </c>
      <c r="E183" s="1935" t="s">
        <v>2549</v>
      </c>
      <c r="F183" s="1935" t="s">
        <v>2529</v>
      </c>
      <c r="G183" s="2026" t="s">
        <v>2152</v>
      </c>
      <c r="H183" s="1871" t="s">
        <v>1659</v>
      </c>
      <c r="I183" s="2067"/>
      <c r="J183" s="1914" t="s">
        <v>2548</v>
      </c>
      <c r="K183" s="1906">
        <v>3</v>
      </c>
      <c r="L183" s="1906">
        <v>3</v>
      </c>
      <c r="M183" s="1906">
        <v>3</v>
      </c>
      <c r="N183" s="2065">
        <v>30</v>
      </c>
      <c r="O183" s="2066">
        <v>10</v>
      </c>
      <c r="P183" s="1789" t="s">
        <v>436</v>
      </c>
      <c r="Q183" s="455"/>
      <c r="R183" s="455"/>
      <c r="S183" s="455"/>
      <c r="T183" s="455"/>
      <c r="U183" s="455"/>
      <c r="V183" s="455"/>
      <c r="W183" s="455"/>
      <c r="X183" s="455"/>
      <c r="Y183" s="455"/>
      <c r="Z183" s="455"/>
    </row>
    <row r="184" spans="1:26" ht="25.2" customHeight="1">
      <c r="A184" s="1906" t="s">
        <v>436</v>
      </c>
      <c r="B184" s="1906" t="s">
        <v>456</v>
      </c>
      <c r="C184" s="1804" t="s">
        <v>2545</v>
      </c>
      <c r="D184" s="2063" t="s">
        <v>622</v>
      </c>
      <c r="E184" s="1935" t="s">
        <v>2550</v>
      </c>
      <c r="F184" s="1935" t="s">
        <v>2529</v>
      </c>
      <c r="G184" s="2026" t="s">
        <v>2152</v>
      </c>
      <c r="H184" s="1871" t="s">
        <v>1659</v>
      </c>
      <c r="I184" s="2067"/>
      <c r="J184" s="1914" t="s">
        <v>2548</v>
      </c>
      <c r="K184" s="1906">
        <v>3</v>
      </c>
      <c r="L184" s="1906">
        <v>3</v>
      </c>
      <c r="M184" s="1906">
        <v>3</v>
      </c>
      <c r="N184" s="2065">
        <v>30</v>
      </c>
      <c r="O184" s="2066">
        <v>10</v>
      </c>
      <c r="P184" s="1789" t="s">
        <v>436</v>
      </c>
      <c r="Q184" s="455"/>
      <c r="R184" s="455"/>
      <c r="S184" s="455"/>
      <c r="T184" s="455"/>
      <c r="U184" s="455"/>
      <c r="V184" s="455"/>
      <c r="W184" s="455"/>
      <c r="X184" s="455"/>
      <c r="Y184" s="455"/>
      <c r="Z184" s="455"/>
    </row>
    <row r="185" spans="1:26" ht="25.2" customHeight="1">
      <c r="A185" s="1906" t="s">
        <v>436</v>
      </c>
      <c r="B185" s="1906" t="s">
        <v>456</v>
      </c>
      <c r="C185" s="1804" t="s">
        <v>2545</v>
      </c>
      <c r="D185" s="2063" t="s">
        <v>622</v>
      </c>
      <c r="E185" s="1935" t="s">
        <v>2551</v>
      </c>
      <c r="F185" s="1935" t="s">
        <v>2529</v>
      </c>
      <c r="G185" s="2026" t="s">
        <v>2152</v>
      </c>
      <c r="H185" s="1871" t="s">
        <v>1659</v>
      </c>
      <c r="I185" s="2067"/>
      <c r="J185" s="1914" t="s">
        <v>2548</v>
      </c>
      <c r="K185" s="1906">
        <v>3</v>
      </c>
      <c r="L185" s="1906">
        <v>3</v>
      </c>
      <c r="M185" s="1906">
        <v>3</v>
      </c>
      <c r="N185" s="2065">
        <v>30</v>
      </c>
      <c r="O185" s="2066">
        <v>10</v>
      </c>
      <c r="P185" s="1789" t="s">
        <v>436</v>
      </c>
      <c r="Q185" s="455"/>
      <c r="R185" s="455"/>
      <c r="S185" s="455"/>
      <c r="T185" s="455"/>
      <c r="U185" s="455"/>
      <c r="V185" s="455"/>
      <c r="W185" s="455"/>
      <c r="X185" s="455"/>
      <c r="Y185" s="455"/>
      <c r="Z185" s="455"/>
    </row>
    <row r="186" spans="1:26" ht="25.2" customHeight="1">
      <c r="A186" s="1906" t="s">
        <v>436</v>
      </c>
      <c r="B186" s="1906" t="s">
        <v>456</v>
      </c>
      <c r="C186" s="1802" t="s">
        <v>2558</v>
      </c>
      <c r="D186" s="2063" t="s">
        <v>622</v>
      </c>
      <c r="E186" s="2027" t="s">
        <v>2546</v>
      </c>
      <c r="F186" s="1935" t="s">
        <v>2529</v>
      </c>
      <c r="G186" s="2026" t="s">
        <v>2077</v>
      </c>
      <c r="H186" s="1871" t="s">
        <v>2559</v>
      </c>
      <c r="I186" s="1854" t="s">
        <v>2547</v>
      </c>
      <c r="J186" s="1801" t="s">
        <v>2555</v>
      </c>
      <c r="K186" s="1906"/>
      <c r="L186" s="1906"/>
      <c r="M186" s="1906"/>
      <c r="N186" s="1855">
        <v>100</v>
      </c>
      <c r="O186" s="1792">
        <v>200</v>
      </c>
      <c r="P186" s="1789" t="s">
        <v>436</v>
      </c>
      <c r="Q186" s="455"/>
      <c r="R186" s="455"/>
      <c r="S186" s="455"/>
      <c r="T186" s="455"/>
      <c r="U186" s="455"/>
      <c r="V186" s="455"/>
      <c r="W186" s="455"/>
      <c r="X186" s="455"/>
      <c r="Y186" s="455"/>
      <c r="Z186" s="455"/>
    </row>
    <row r="187" spans="1:26" ht="25.2" customHeight="1">
      <c r="A187" s="1906" t="s">
        <v>436</v>
      </c>
      <c r="B187" s="1906" t="s">
        <v>456</v>
      </c>
      <c r="C187" s="1802" t="s">
        <v>2558</v>
      </c>
      <c r="D187" s="2063" t="s">
        <v>622</v>
      </c>
      <c r="E187" s="2027" t="s">
        <v>2540</v>
      </c>
      <c r="F187" s="1935" t="s">
        <v>2529</v>
      </c>
      <c r="G187" s="2026" t="s">
        <v>2077</v>
      </c>
      <c r="H187" s="1871" t="s">
        <v>2559</v>
      </c>
      <c r="I187" s="2067"/>
      <c r="J187" s="1801" t="s">
        <v>2555</v>
      </c>
      <c r="K187" s="1906"/>
      <c r="L187" s="1906"/>
      <c r="M187" s="1906"/>
      <c r="N187" s="1855">
        <v>50</v>
      </c>
      <c r="O187" s="1792">
        <v>100</v>
      </c>
      <c r="P187" s="1789" t="s">
        <v>436</v>
      </c>
      <c r="Q187" s="455"/>
      <c r="R187" s="455"/>
      <c r="S187" s="455"/>
      <c r="T187" s="455"/>
      <c r="U187" s="455"/>
      <c r="V187" s="455"/>
      <c r="W187" s="455"/>
      <c r="X187" s="455"/>
      <c r="Y187" s="455"/>
      <c r="Z187" s="455"/>
    </row>
    <row r="188" spans="1:26" ht="25.2" customHeight="1">
      <c r="A188" s="1906" t="s">
        <v>436</v>
      </c>
      <c r="B188" s="1906" t="s">
        <v>456</v>
      </c>
      <c r="C188" s="1802" t="s">
        <v>2558</v>
      </c>
      <c r="D188" s="2063" t="s">
        <v>622</v>
      </c>
      <c r="E188" s="1935" t="s">
        <v>2560</v>
      </c>
      <c r="F188" s="1935" t="s">
        <v>2529</v>
      </c>
      <c r="G188" s="2026" t="s">
        <v>2077</v>
      </c>
      <c r="H188" s="1871" t="s">
        <v>2559</v>
      </c>
      <c r="I188" s="2067"/>
      <c r="J188" s="1801" t="s">
        <v>2555</v>
      </c>
      <c r="K188" s="1906">
        <v>3</v>
      </c>
      <c r="L188" s="1906">
        <v>3</v>
      </c>
      <c r="M188" s="1906">
        <v>3</v>
      </c>
      <c r="N188" s="1855">
        <v>30</v>
      </c>
      <c r="O188" s="1792">
        <v>10</v>
      </c>
      <c r="P188" s="1789" t="s">
        <v>436</v>
      </c>
      <c r="Q188" s="455"/>
      <c r="R188" s="455"/>
      <c r="S188" s="455"/>
      <c r="T188" s="455"/>
      <c r="U188" s="455"/>
      <c r="V188" s="455"/>
      <c r="W188" s="455"/>
      <c r="X188" s="455"/>
      <c r="Y188" s="455"/>
      <c r="Z188" s="455"/>
    </row>
    <row r="189" spans="1:26" ht="25.2" customHeight="1">
      <c r="A189" s="1906" t="s">
        <v>436</v>
      </c>
      <c r="B189" s="1906" t="s">
        <v>456</v>
      </c>
      <c r="C189" s="1802" t="s">
        <v>2558</v>
      </c>
      <c r="D189" s="2063" t="s">
        <v>622</v>
      </c>
      <c r="E189" s="1935" t="s">
        <v>2561</v>
      </c>
      <c r="F189" s="1935" t="s">
        <v>2529</v>
      </c>
      <c r="G189" s="2026" t="s">
        <v>2077</v>
      </c>
      <c r="H189" s="1871" t="s">
        <v>2559</v>
      </c>
      <c r="I189" s="2067"/>
      <c r="J189" s="1801" t="s">
        <v>2555</v>
      </c>
      <c r="K189" s="1906">
        <v>3</v>
      </c>
      <c r="L189" s="1906">
        <v>3</v>
      </c>
      <c r="M189" s="1906">
        <v>3</v>
      </c>
      <c r="N189" s="1855">
        <v>30</v>
      </c>
      <c r="O189" s="1792">
        <v>10</v>
      </c>
      <c r="P189" s="1789" t="s">
        <v>436</v>
      </c>
      <c r="Q189" s="455"/>
      <c r="R189" s="455"/>
      <c r="S189" s="455"/>
      <c r="T189" s="455"/>
      <c r="U189" s="455"/>
      <c r="V189" s="455"/>
      <c r="W189" s="455"/>
      <c r="X189" s="455"/>
      <c r="Y189" s="455"/>
      <c r="Z189" s="455"/>
    </row>
    <row r="190" spans="1:26" ht="25.2" customHeight="1">
      <c r="A190" s="1906" t="s">
        <v>436</v>
      </c>
      <c r="B190" s="1906" t="s">
        <v>456</v>
      </c>
      <c r="C190" s="1802" t="s">
        <v>2558</v>
      </c>
      <c r="D190" s="2063" t="s">
        <v>622</v>
      </c>
      <c r="E190" s="1935" t="s">
        <v>2562</v>
      </c>
      <c r="F190" s="1935" t="s">
        <v>2529</v>
      </c>
      <c r="G190" s="2026" t="s">
        <v>2077</v>
      </c>
      <c r="H190" s="1871" t="s">
        <v>2559</v>
      </c>
      <c r="I190" s="2067"/>
      <c r="J190" s="1801" t="s">
        <v>2555</v>
      </c>
      <c r="K190" s="1906">
        <v>3</v>
      </c>
      <c r="L190" s="1906">
        <v>3</v>
      </c>
      <c r="M190" s="1906">
        <v>3</v>
      </c>
      <c r="N190" s="1855">
        <v>30</v>
      </c>
      <c r="O190" s="1792">
        <v>10</v>
      </c>
      <c r="P190" s="1789" t="s">
        <v>436</v>
      </c>
      <c r="Q190" s="455"/>
      <c r="R190" s="455"/>
      <c r="S190" s="455"/>
      <c r="T190" s="455"/>
      <c r="U190" s="455"/>
      <c r="V190" s="455"/>
      <c r="W190" s="455"/>
      <c r="X190" s="455"/>
      <c r="Y190" s="455"/>
      <c r="Z190" s="455"/>
    </row>
    <row r="191" spans="1:26" ht="25.2" customHeight="1">
      <c r="A191" s="1906" t="s">
        <v>436</v>
      </c>
      <c r="B191" s="1906" t="s">
        <v>456</v>
      </c>
      <c r="C191" s="1802" t="s">
        <v>2558</v>
      </c>
      <c r="D191" s="2063" t="s">
        <v>622</v>
      </c>
      <c r="E191" s="1935" t="s">
        <v>2564</v>
      </c>
      <c r="F191" s="1935" t="s">
        <v>2529</v>
      </c>
      <c r="G191" s="2026" t="s">
        <v>2077</v>
      </c>
      <c r="H191" s="1871" t="s">
        <v>2559</v>
      </c>
      <c r="I191" s="2067"/>
      <c r="J191" s="1801" t="s">
        <v>2555</v>
      </c>
      <c r="K191" s="1906">
        <v>4</v>
      </c>
      <c r="L191" s="1906">
        <v>4</v>
      </c>
      <c r="M191" s="1906">
        <v>4</v>
      </c>
      <c r="N191" s="1855">
        <v>30</v>
      </c>
      <c r="O191" s="2066">
        <v>7.5</v>
      </c>
      <c r="P191" s="1789" t="s">
        <v>436</v>
      </c>
      <c r="Q191" s="455"/>
      <c r="R191" s="455"/>
      <c r="S191" s="455"/>
      <c r="T191" s="455"/>
      <c r="U191" s="455"/>
      <c r="V191" s="455"/>
      <c r="W191" s="455"/>
      <c r="X191" s="455"/>
      <c r="Y191" s="455"/>
      <c r="Z191" s="455"/>
    </row>
    <row r="192" spans="1:26" s="697" customFormat="1" ht="25.2" customHeight="1">
      <c r="A192" s="1838" t="s">
        <v>4659</v>
      </c>
      <c r="B192" s="1838" t="s">
        <v>1041</v>
      </c>
      <c r="C192" s="1838" t="s">
        <v>4880</v>
      </c>
      <c r="D192" s="1840" t="s">
        <v>4881</v>
      </c>
      <c r="E192" s="1840" t="s">
        <v>620</v>
      </c>
      <c r="F192" s="1840" t="s">
        <v>4882</v>
      </c>
      <c r="G192" s="1840" t="s">
        <v>1021</v>
      </c>
      <c r="H192" s="2068" t="s">
        <v>4883</v>
      </c>
      <c r="I192" s="1838" t="s">
        <v>4560</v>
      </c>
      <c r="J192" s="1838" t="s">
        <v>4884</v>
      </c>
      <c r="K192" s="1838">
        <v>1</v>
      </c>
      <c r="L192" s="1838">
        <v>1</v>
      </c>
      <c r="M192" s="1838">
        <v>1</v>
      </c>
      <c r="N192" s="1843" t="s">
        <v>4885</v>
      </c>
      <c r="O192" s="1924">
        <v>60</v>
      </c>
      <c r="P192" s="2069" t="s">
        <v>3440</v>
      </c>
    </row>
    <row r="193" spans="1:16" s="697" customFormat="1" ht="25.2" customHeight="1">
      <c r="A193" s="1838" t="s">
        <v>4659</v>
      </c>
      <c r="B193" s="1838" t="s">
        <v>1041</v>
      </c>
      <c r="C193" s="1838" t="s">
        <v>4886</v>
      </c>
      <c r="D193" s="1840" t="s">
        <v>4887</v>
      </c>
      <c r="E193" s="1840" t="s">
        <v>620</v>
      </c>
      <c r="F193" s="1840" t="s">
        <v>4882</v>
      </c>
      <c r="G193" s="1840" t="s">
        <v>1021</v>
      </c>
      <c r="H193" s="2068" t="s">
        <v>4883</v>
      </c>
      <c r="I193" s="1838" t="s">
        <v>4560</v>
      </c>
      <c r="J193" s="1838" t="s">
        <v>4888</v>
      </c>
      <c r="K193" s="1838">
        <v>1</v>
      </c>
      <c r="L193" s="1838">
        <v>1</v>
      </c>
      <c r="M193" s="1838">
        <v>1</v>
      </c>
      <c r="N193" s="1843" t="s">
        <v>4885</v>
      </c>
      <c r="O193" s="1924">
        <v>60</v>
      </c>
      <c r="P193" s="2069" t="s">
        <v>3440</v>
      </c>
    </row>
    <row r="194" spans="1:16" s="697" customFormat="1" ht="25.2" customHeight="1">
      <c r="A194" s="1838" t="s">
        <v>4659</v>
      </c>
      <c r="B194" s="1838" t="s">
        <v>1041</v>
      </c>
      <c r="C194" s="1844" t="s">
        <v>4889</v>
      </c>
      <c r="D194" s="1840" t="s">
        <v>4890</v>
      </c>
      <c r="E194" s="1840" t="s">
        <v>620</v>
      </c>
      <c r="F194" s="1840" t="s">
        <v>2298</v>
      </c>
      <c r="G194" s="1840" t="s">
        <v>1021</v>
      </c>
      <c r="H194" s="2070" t="s">
        <v>4891</v>
      </c>
      <c r="I194" s="1838" t="s">
        <v>4560</v>
      </c>
      <c r="J194" s="1838" t="s">
        <v>1109</v>
      </c>
      <c r="K194" s="1838">
        <v>1</v>
      </c>
      <c r="L194" s="1838">
        <v>1</v>
      </c>
      <c r="M194" s="1838">
        <v>1</v>
      </c>
      <c r="N194" s="1843" t="s">
        <v>4885</v>
      </c>
      <c r="O194" s="1924">
        <v>60</v>
      </c>
      <c r="P194" s="2069" t="s">
        <v>3440</v>
      </c>
    </row>
    <row r="195" spans="1:16" s="697" customFormat="1" ht="25.2" customHeight="1">
      <c r="A195" s="1838" t="s">
        <v>3396</v>
      </c>
      <c r="B195" s="1838" t="s">
        <v>1041</v>
      </c>
      <c r="C195" s="1838" t="s">
        <v>3097</v>
      </c>
      <c r="D195" s="1840" t="s">
        <v>613</v>
      </c>
      <c r="E195" s="1840" t="s">
        <v>614</v>
      </c>
      <c r="F195" s="1840" t="s">
        <v>4892</v>
      </c>
      <c r="G195" s="1840" t="s">
        <v>4893</v>
      </c>
      <c r="H195" s="1846" t="s">
        <v>1022</v>
      </c>
      <c r="I195" s="1838" t="s">
        <v>909</v>
      </c>
      <c r="J195" s="1838" t="s">
        <v>1109</v>
      </c>
      <c r="K195" s="1838">
        <v>1</v>
      </c>
      <c r="L195" s="1838">
        <v>1</v>
      </c>
      <c r="M195" s="1838">
        <v>1</v>
      </c>
      <c r="N195" s="1838" t="s">
        <v>2519</v>
      </c>
      <c r="O195" s="1924">
        <v>100</v>
      </c>
      <c r="P195" s="1804" t="s">
        <v>3396</v>
      </c>
    </row>
    <row r="196" spans="1:16" s="697" customFormat="1" ht="25.2" customHeight="1">
      <c r="A196" s="1838" t="s">
        <v>3396</v>
      </c>
      <c r="B196" s="1838" t="s">
        <v>1041</v>
      </c>
      <c r="C196" s="1838" t="s">
        <v>4894</v>
      </c>
      <c r="D196" s="1840" t="s">
        <v>613</v>
      </c>
      <c r="E196" s="1840" t="s">
        <v>614</v>
      </c>
      <c r="F196" s="1840" t="s">
        <v>4892</v>
      </c>
      <c r="G196" s="1840" t="s">
        <v>4893</v>
      </c>
      <c r="H196" s="1846" t="s">
        <v>4858</v>
      </c>
      <c r="I196" s="1838" t="s">
        <v>618</v>
      </c>
      <c r="J196" s="1838" t="s">
        <v>4895</v>
      </c>
      <c r="K196" s="1838">
        <v>1</v>
      </c>
      <c r="L196" s="1838">
        <v>1</v>
      </c>
      <c r="M196" s="1838">
        <v>1</v>
      </c>
      <c r="N196" s="1838" t="s">
        <v>4896</v>
      </c>
      <c r="O196" s="1924">
        <v>200</v>
      </c>
      <c r="P196" s="1804" t="s">
        <v>3396</v>
      </c>
    </row>
    <row r="197" spans="1:16" s="697" customFormat="1" ht="25.2" customHeight="1">
      <c r="A197" s="1838" t="s">
        <v>4897</v>
      </c>
      <c r="B197" s="1838" t="s">
        <v>1041</v>
      </c>
      <c r="C197" s="1838" t="s">
        <v>4894</v>
      </c>
      <c r="D197" s="1840" t="s">
        <v>613</v>
      </c>
      <c r="E197" s="1840" t="s">
        <v>4898</v>
      </c>
      <c r="F197" s="1840" t="s">
        <v>4892</v>
      </c>
      <c r="G197" s="1840" t="s">
        <v>4893</v>
      </c>
      <c r="H197" s="1846" t="s">
        <v>4858</v>
      </c>
      <c r="I197" s="1838" t="s">
        <v>4899</v>
      </c>
      <c r="J197" s="1838" t="s">
        <v>4895</v>
      </c>
      <c r="K197" s="1838">
        <v>2</v>
      </c>
      <c r="L197" s="1838">
        <v>2</v>
      </c>
      <c r="M197" s="1838">
        <v>2</v>
      </c>
      <c r="N197" s="1838" t="s">
        <v>4885</v>
      </c>
      <c r="O197" s="1924">
        <v>30</v>
      </c>
      <c r="P197" s="1804" t="s">
        <v>3396</v>
      </c>
    </row>
    <row r="198" spans="1:16" s="697" customFormat="1" ht="25.2" customHeight="1">
      <c r="A198" s="1838" t="s">
        <v>4900</v>
      </c>
      <c r="B198" s="1838" t="s">
        <v>1041</v>
      </c>
      <c r="C198" s="1838" t="s">
        <v>4894</v>
      </c>
      <c r="D198" s="1840" t="s">
        <v>613</v>
      </c>
      <c r="E198" s="1840" t="s">
        <v>4901</v>
      </c>
      <c r="F198" s="1840" t="s">
        <v>4892</v>
      </c>
      <c r="G198" s="1840" t="s">
        <v>4893</v>
      </c>
      <c r="H198" s="1842" t="s">
        <v>4858</v>
      </c>
      <c r="I198" s="1838" t="s">
        <v>4899</v>
      </c>
      <c r="J198" s="1838" t="s">
        <v>4895</v>
      </c>
      <c r="K198" s="1838">
        <v>1</v>
      </c>
      <c r="L198" s="1838">
        <v>1</v>
      </c>
      <c r="M198" s="1838">
        <v>2</v>
      </c>
      <c r="N198" s="1838" t="s">
        <v>4885</v>
      </c>
      <c r="O198" s="1924">
        <v>30</v>
      </c>
      <c r="P198" s="1804" t="s">
        <v>3396</v>
      </c>
    </row>
    <row r="199" spans="1:16" s="697" customFormat="1" ht="25.2" customHeight="1">
      <c r="A199" s="1838" t="s">
        <v>4897</v>
      </c>
      <c r="B199" s="1838" t="s">
        <v>1041</v>
      </c>
      <c r="C199" s="1838" t="s">
        <v>4902</v>
      </c>
      <c r="D199" s="1840" t="s">
        <v>613</v>
      </c>
      <c r="E199" s="1840" t="s">
        <v>4903</v>
      </c>
      <c r="F199" s="1840" t="s">
        <v>4904</v>
      </c>
      <c r="G199" s="1840" t="s">
        <v>4893</v>
      </c>
      <c r="H199" s="1842" t="s">
        <v>4905</v>
      </c>
      <c r="I199" s="1838" t="s">
        <v>4899</v>
      </c>
      <c r="J199" s="1838" t="s">
        <v>4906</v>
      </c>
      <c r="K199" s="1838">
        <v>2</v>
      </c>
      <c r="L199" s="1838">
        <v>2</v>
      </c>
      <c r="M199" s="1838">
        <v>2</v>
      </c>
      <c r="N199" s="1843" t="s">
        <v>4885</v>
      </c>
      <c r="O199" s="1924">
        <v>30</v>
      </c>
      <c r="P199" s="1804" t="s">
        <v>3396</v>
      </c>
    </row>
    <row r="200" spans="1:16" s="697" customFormat="1" ht="25.2" customHeight="1">
      <c r="A200" s="1838" t="s">
        <v>4907</v>
      </c>
      <c r="B200" s="1838" t="s">
        <v>1041</v>
      </c>
      <c r="C200" s="1844" t="s">
        <v>4908</v>
      </c>
      <c r="D200" s="1840" t="s">
        <v>613</v>
      </c>
      <c r="E200" s="1840" t="s">
        <v>4909</v>
      </c>
      <c r="F200" s="1840" t="s">
        <v>4910</v>
      </c>
      <c r="G200" s="1840" t="s">
        <v>4893</v>
      </c>
      <c r="H200" s="1842" t="s">
        <v>4911</v>
      </c>
      <c r="I200" s="1838" t="s">
        <v>4899</v>
      </c>
      <c r="J200" s="1838" t="s">
        <v>4912</v>
      </c>
      <c r="K200" s="1838">
        <v>2</v>
      </c>
      <c r="L200" s="1838">
        <v>2</v>
      </c>
      <c r="M200" s="1838">
        <v>3</v>
      </c>
      <c r="N200" s="1838" t="s">
        <v>4885</v>
      </c>
      <c r="O200" s="1924">
        <v>30</v>
      </c>
      <c r="P200" s="1804" t="s">
        <v>3396</v>
      </c>
    </row>
    <row r="201" spans="1:16" s="697" customFormat="1" ht="25.2" customHeight="1">
      <c r="A201" s="1838" t="s">
        <v>4913</v>
      </c>
      <c r="B201" s="1838" t="s">
        <v>1041</v>
      </c>
      <c r="C201" s="1838" t="s">
        <v>4914</v>
      </c>
      <c r="D201" s="1840" t="s">
        <v>613</v>
      </c>
      <c r="E201" s="1840" t="s">
        <v>4915</v>
      </c>
      <c r="F201" s="1840" t="s">
        <v>4916</v>
      </c>
      <c r="G201" s="1840" t="s">
        <v>4893</v>
      </c>
      <c r="H201" s="1842" t="s">
        <v>4911</v>
      </c>
      <c r="I201" s="1838" t="s">
        <v>4899</v>
      </c>
      <c r="J201" s="1838" t="s">
        <v>4917</v>
      </c>
      <c r="K201" s="1838">
        <v>2</v>
      </c>
      <c r="L201" s="1838">
        <v>2</v>
      </c>
      <c r="M201" s="1838">
        <v>3</v>
      </c>
      <c r="N201" s="1838" t="s">
        <v>4885</v>
      </c>
      <c r="O201" s="1924">
        <v>30</v>
      </c>
      <c r="P201" s="1804" t="s">
        <v>3396</v>
      </c>
    </row>
    <row r="202" spans="1:16" s="697" customFormat="1" ht="25.2" customHeight="1">
      <c r="A202" s="1838" t="s">
        <v>4907</v>
      </c>
      <c r="B202" s="1838" t="s">
        <v>1041</v>
      </c>
      <c r="C202" s="1838" t="s">
        <v>4914</v>
      </c>
      <c r="D202" s="1840" t="s">
        <v>613</v>
      </c>
      <c r="E202" s="1840" t="s">
        <v>4918</v>
      </c>
      <c r="F202" s="1840" t="s">
        <v>4916</v>
      </c>
      <c r="G202" s="1840" t="s">
        <v>4893</v>
      </c>
      <c r="H202" s="1842" t="s">
        <v>4911</v>
      </c>
      <c r="I202" s="1838" t="s">
        <v>4899</v>
      </c>
      <c r="J202" s="1838" t="s">
        <v>4917</v>
      </c>
      <c r="K202" s="1838">
        <v>2</v>
      </c>
      <c r="L202" s="1838">
        <v>2</v>
      </c>
      <c r="M202" s="1838">
        <v>3</v>
      </c>
      <c r="N202" s="1838" t="s">
        <v>4885</v>
      </c>
      <c r="O202" s="1924">
        <v>30</v>
      </c>
      <c r="P202" s="1804" t="s">
        <v>3396</v>
      </c>
    </row>
    <row r="203" spans="1:16" s="697" customFormat="1" ht="25.2" customHeight="1">
      <c r="A203" s="1838" t="s">
        <v>4919</v>
      </c>
      <c r="B203" s="1838" t="s">
        <v>1041</v>
      </c>
      <c r="C203" s="1838" t="s">
        <v>4920</v>
      </c>
      <c r="D203" s="1840" t="s">
        <v>631</v>
      </c>
      <c r="E203" s="1840" t="s">
        <v>4921</v>
      </c>
      <c r="F203" s="1840" t="s">
        <v>4922</v>
      </c>
      <c r="G203" s="1840" t="s">
        <v>4893</v>
      </c>
      <c r="H203" s="1842" t="s">
        <v>4923</v>
      </c>
      <c r="I203" s="1838" t="s">
        <v>4899</v>
      </c>
      <c r="J203" s="1838" t="s">
        <v>4924</v>
      </c>
      <c r="K203" s="1838">
        <v>2</v>
      </c>
      <c r="L203" s="1838">
        <v>2</v>
      </c>
      <c r="M203" s="1838">
        <v>3</v>
      </c>
      <c r="N203" s="1838" t="s">
        <v>4885</v>
      </c>
      <c r="O203" s="1924">
        <v>30</v>
      </c>
      <c r="P203" s="1804" t="s">
        <v>3396</v>
      </c>
    </row>
    <row r="204" spans="1:16" s="697" customFormat="1" ht="25.2" customHeight="1">
      <c r="A204" s="1838" t="s">
        <v>4925</v>
      </c>
      <c r="B204" s="1838" t="s">
        <v>1041</v>
      </c>
      <c r="C204" s="1838" t="s">
        <v>4926</v>
      </c>
      <c r="D204" s="1840" t="s">
        <v>613</v>
      </c>
      <c r="E204" s="1840" t="s">
        <v>4927</v>
      </c>
      <c r="F204" s="1840" t="s">
        <v>4928</v>
      </c>
      <c r="G204" s="1840" t="s">
        <v>4893</v>
      </c>
      <c r="H204" s="1845" t="s">
        <v>4929</v>
      </c>
      <c r="I204" s="1838"/>
      <c r="J204" s="1838" t="s">
        <v>4930</v>
      </c>
      <c r="K204" s="1838">
        <v>3</v>
      </c>
      <c r="L204" s="1838">
        <v>3</v>
      </c>
      <c r="M204" s="1838">
        <v>4</v>
      </c>
      <c r="N204" s="1843" t="s">
        <v>4885</v>
      </c>
      <c r="O204" s="1924">
        <v>20</v>
      </c>
      <c r="P204" s="2069" t="s">
        <v>3483</v>
      </c>
    </row>
    <row r="205" spans="1:16" s="697" customFormat="1" ht="25.2" customHeight="1">
      <c r="A205" s="1838" t="s">
        <v>4931</v>
      </c>
      <c r="B205" s="1838" t="s">
        <v>1041</v>
      </c>
      <c r="C205" s="1838" t="s">
        <v>4926</v>
      </c>
      <c r="D205" s="1840" t="s">
        <v>613</v>
      </c>
      <c r="E205" s="1840" t="s">
        <v>4932</v>
      </c>
      <c r="F205" s="1840" t="s">
        <v>4928</v>
      </c>
      <c r="G205" s="1840" t="s">
        <v>4893</v>
      </c>
      <c r="H205" s="1838" t="s">
        <v>4933</v>
      </c>
      <c r="I205" s="1838"/>
      <c r="J205" s="1838" t="s">
        <v>4930</v>
      </c>
      <c r="K205" s="1838">
        <v>3</v>
      </c>
      <c r="L205" s="1838">
        <v>3</v>
      </c>
      <c r="M205" s="1838">
        <v>5</v>
      </c>
      <c r="N205" s="1843" t="s">
        <v>4885</v>
      </c>
      <c r="O205" s="1924">
        <v>20</v>
      </c>
      <c r="P205" s="2069" t="s">
        <v>3483</v>
      </c>
    </row>
    <row r="206" spans="1:16" s="697" customFormat="1" ht="25.2" customHeight="1">
      <c r="A206" s="1838" t="s">
        <v>4934</v>
      </c>
      <c r="B206" s="1838" t="s">
        <v>1041</v>
      </c>
      <c r="C206" s="1844" t="s">
        <v>4935</v>
      </c>
      <c r="D206" s="1840" t="s">
        <v>613</v>
      </c>
      <c r="E206" s="1840" t="s">
        <v>4936</v>
      </c>
      <c r="F206" s="1840" t="s">
        <v>4937</v>
      </c>
      <c r="G206" s="1840" t="s">
        <v>4893</v>
      </c>
      <c r="H206" s="2071"/>
      <c r="I206" s="1838"/>
      <c r="J206" s="1838" t="s">
        <v>4938</v>
      </c>
      <c r="K206" s="1838">
        <v>4</v>
      </c>
      <c r="L206" s="1838">
        <v>4</v>
      </c>
      <c r="M206" s="1838">
        <v>6</v>
      </c>
      <c r="N206" s="1843" t="s">
        <v>4885</v>
      </c>
      <c r="O206" s="1924">
        <v>15</v>
      </c>
      <c r="P206" s="2069" t="s">
        <v>3483</v>
      </c>
    </row>
    <row r="207" spans="1:16" s="697" customFormat="1" ht="25.2" customHeight="1">
      <c r="A207" s="1838" t="s">
        <v>4939</v>
      </c>
      <c r="B207" s="1838" t="s">
        <v>1041</v>
      </c>
      <c r="C207" s="1844" t="s">
        <v>4935</v>
      </c>
      <c r="D207" s="1840" t="s">
        <v>613</v>
      </c>
      <c r="E207" s="1840" t="s">
        <v>4940</v>
      </c>
      <c r="F207" s="1840" t="s">
        <v>4937</v>
      </c>
      <c r="G207" s="1840" t="s">
        <v>4893</v>
      </c>
      <c r="H207" s="2071"/>
      <c r="I207" s="1838"/>
      <c r="J207" s="1838" t="s">
        <v>4938</v>
      </c>
      <c r="K207" s="1838">
        <v>2</v>
      </c>
      <c r="L207" s="1838">
        <v>2</v>
      </c>
      <c r="M207" s="1838">
        <v>4</v>
      </c>
      <c r="N207" s="1843" t="s">
        <v>4885</v>
      </c>
      <c r="O207" s="1924">
        <v>30</v>
      </c>
      <c r="P207" s="2069" t="s">
        <v>3483</v>
      </c>
    </row>
    <row r="208" spans="1:16" s="697" customFormat="1" ht="25.2" customHeight="1">
      <c r="A208" s="1838" t="s">
        <v>4941</v>
      </c>
      <c r="B208" s="1838" t="s">
        <v>1041</v>
      </c>
      <c r="C208" s="1838" t="s">
        <v>4935</v>
      </c>
      <c r="D208" s="1840" t="s">
        <v>613</v>
      </c>
      <c r="E208" s="1840" t="s">
        <v>4942</v>
      </c>
      <c r="F208" s="1840" t="s">
        <v>4943</v>
      </c>
      <c r="G208" s="1840" t="s">
        <v>4893</v>
      </c>
      <c r="H208" s="1838"/>
      <c r="I208" s="1838"/>
      <c r="J208" s="1838" t="s">
        <v>4944</v>
      </c>
      <c r="K208" s="1838">
        <v>2</v>
      </c>
      <c r="L208" s="1838">
        <v>2</v>
      </c>
      <c r="M208" s="1838">
        <v>4</v>
      </c>
      <c r="N208" s="1843" t="s">
        <v>4885</v>
      </c>
      <c r="O208" s="1924">
        <v>30</v>
      </c>
      <c r="P208" s="2069" t="s">
        <v>3483</v>
      </c>
    </row>
    <row r="209" spans="1:16" s="697" customFormat="1" ht="25.2" customHeight="1">
      <c r="A209" s="1838" t="s">
        <v>4941</v>
      </c>
      <c r="B209" s="1838" t="s">
        <v>1041</v>
      </c>
      <c r="C209" s="1838" t="s">
        <v>4935</v>
      </c>
      <c r="D209" s="1840" t="s">
        <v>613</v>
      </c>
      <c r="E209" s="1840" t="s">
        <v>4945</v>
      </c>
      <c r="F209" s="1840" t="s">
        <v>4946</v>
      </c>
      <c r="G209" s="1840" t="s">
        <v>4893</v>
      </c>
      <c r="H209" s="1838"/>
      <c r="I209" s="1838"/>
      <c r="J209" s="1838" t="s">
        <v>4947</v>
      </c>
      <c r="K209" s="1838">
        <v>2</v>
      </c>
      <c r="L209" s="1838">
        <v>2</v>
      </c>
      <c r="M209" s="1838">
        <v>4</v>
      </c>
      <c r="N209" s="1843" t="s">
        <v>4885</v>
      </c>
      <c r="O209" s="1924">
        <v>30</v>
      </c>
      <c r="P209" s="2069" t="s">
        <v>3483</v>
      </c>
    </row>
    <row r="210" spans="1:16" s="697" customFormat="1" ht="25.2" customHeight="1">
      <c r="A210" s="1838" t="s">
        <v>4941</v>
      </c>
      <c r="B210" s="1838" t="s">
        <v>1041</v>
      </c>
      <c r="C210" s="1838" t="s">
        <v>4935</v>
      </c>
      <c r="D210" s="1840" t="s">
        <v>613</v>
      </c>
      <c r="E210" s="1840" t="s">
        <v>4948</v>
      </c>
      <c r="F210" s="1840" t="s">
        <v>4946</v>
      </c>
      <c r="G210" s="1840" t="s">
        <v>4893</v>
      </c>
      <c r="H210" s="1838"/>
      <c r="I210" s="1838"/>
      <c r="J210" s="1838" t="s">
        <v>4947</v>
      </c>
      <c r="K210" s="1838">
        <v>2</v>
      </c>
      <c r="L210" s="1838">
        <v>2</v>
      </c>
      <c r="M210" s="1838">
        <v>4</v>
      </c>
      <c r="N210" s="1843" t="s">
        <v>4885</v>
      </c>
      <c r="O210" s="1924">
        <v>30</v>
      </c>
      <c r="P210" s="2069" t="s">
        <v>3483</v>
      </c>
    </row>
    <row r="211" spans="1:16" s="697" customFormat="1" ht="25.2" customHeight="1">
      <c r="A211" s="1838" t="s">
        <v>4949</v>
      </c>
      <c r="B211" s="1838" t="s">
        <v>1041</v>
      </c>
      <c r="C211" s="1838" t="s">
        <v>4926</v>
      </c>
      <c r="D211" s="2072" t="s">
        <v>613</v>
      </c>
      <c r="E211" s="2072" t="s">
        <v>4950</v>
      </c>
      <c r="F211" s="2072" t="s">
        <v>4928</v>
      </c>
      <c r="G211" s="2072" t="s">
        <v>4893</v>
      </c>
      <c r="H211" s="1838"/>
      <c r="I211" s="1841" t="s">
        <v>1103</v>
      </c>
      <c r="J211" s="1840" t="s">
        <v>4930</v>
      </c>
      <c r="K211" s="1840"/>
      <c r="L211" s="1840"/>
      <c r="M211" s="1840"/>
      <c r="N211" s="1843" t="s">
        <v>2519</v>
      </c>
      <c r="O211" s="1924">
        <v>100</v>
      </c>
      <c r="P211" s="2069" t="s">
        <v>3483</v>
      </c>
    </row>
    <row r="212" spans="1:16" s="697" customFormat="1" ht="25.2" customHeight="1">
      <c r="A212" s="1838" t="s">
        <v>3569</v>
      </c>
      <c r="B212" s="1838" t="s">
        <v>1041</v>
      </c>
      <c r="C212" s="1838" t="s">
        <v>3097</v>
      </c>
      <c r="D212" s="1840" t="s">
        <v>613</v>
      </c>
      <c r="E212" s="1840" t="s">
        <v>614</v>
      </c>
      <c r="F212" s="1840" t="s">
        <v>4892</v>
      </c>
      <c r="G212" s="1840" t="s">
        <v>4893</v>
      </c>
      <c r="H212" s="1846" t="s">
        <v>1022</v>
      </c>
      <c r="I212" s="1838" t="s">
        <v>618</v>
      </c>
      <c r="J212" s="1838" t="s">
        <v>1109</v>
      </c>
      <c r="K212" s="1838">
        <v>1</v>
      </c>
      <c r="L212" s="1838">
        <v>1</v>
      </c>
      <c r="M212" s="1838">
        <v>1</v>
      </c>
      <c r="N212" s="1838" t="s">
        <v>4896</v>
      </c>
      <c r="O212" s="1924">
        <v>200</v>
      </c>
      <c r="P212" s="2069" t="s">
        <v>3569</v>
      </c>
    </row>
    <row r="213" spans="1:16" s="697" customFormat="1" ht="25.2" customHeight="1">
      <c r="A213" s="1838" t="s">
        <v>3569</v>
      </c>
      <c r="B213" s="1838" t="s">
        <v>1041</v>
      </c>
      <c r="C213" s="1838" t="s">
        <v>4894</v>
      </c>
      <c r="D213" s="1840" t="s">
        <v>613</v>
      </c>
      <c r="E213" s="1840" t="s">
        <v>614</v>
      </c>
      <c r="F213" s="1840" t="s">
        <v>4892</v>
      </c>
      <c r="G213" s="1840" t="s">
        <v>4893</v>
      </c>
      <c r="H213" s="1846" t="s">
        <v>4858</v>
      </c>
      <c r="I213" s="1838" t="s">
        <v>909</v>
      </c>
      <c r="J213" s="1838" t="s">
        <v>4895</v>
      </c>
      <c r="K213" s="1838">
        <v>1</v>
      </c>
      <c r="L213" s="1838">
        <v>1</v>
      </c>
      <c r="M213" s="1838">
        <v>1</v>
      </c>
      <c r="N213" s="1838" t="s">
        <v>2519</v>
      </c>
      <c r="O213" s="1924">
        <v>100</v>
      </c>
      <c r="P213" s="2069" t="s">
        <v>3569</v>
      </c>
    </row>
    <row r="214" spans="1:16" s="697" customFormat="1" ht="25.2" customHeight="1">
      <c r="A214" s="1838" t="s">
        <v>3569</v>
      </c>
      <c r="B214" s="1838" t="s">
        <v>1041</v>
      </c>
      <c r="C214" s="1838" t="s">
        <v>3097</v>
      </c>
      <c r="D214" s="1840" t="s">
        <v>613</v>
      </c>
      <c r="E214" s="1840" t="s">
        <v>4951</v>
      </c>
      <c r="F214" s="1840" t="s">
        <v>4892</v>
      </c>
      <c r="G214" s="1840" t="s">
        <v>4893</v>
      </c>
      <c r="H214" s="1846" t="s">
        <v>1022</v>
      </c>
      <c r="I214" s="1838" t="s">
        <v>4899</v>
      </c>
      <c r="J214" s="1838" t="s">
        <v>1109</v>
      </c>
      <c r="K214" s="1838">
        <v>1</v>
      </c>
      <c r="L214" s="1838">
        <v>1</v>
      </c>
      <c r="M214" s="1838">
        <v>1</v>
      </c>
      <c r="N214" s="1838" t="s">
        <v>4885</v>
      </c>
      <c r="O214" s="1924">
        <v>60</v>
      </c>
      <c r="P214" s="2069" t="s">
        <v>3569</v>
      </c>
    </row>
    <row r="215" spans="1:16" s="697" customFormat="1" ht="25.2" customHeight="1">
      <c r="A215" s="1838" t="s">
        <v>3569</v>
      </c>
      <c r="B215" s="1838" t="s">
        <v>1041</v>
      </c>
      <c r="C215" s="1838" t="s">
        <v>4952</v>
      </c>
      <c r="D215" s="1840" t="s">
        <v>613</v>
      </c>
      <c r="E215" s="1840" t="s">
        <v>4953</v>
      </c>
      <c r="F215" s="1840" t="s">
        <v>4954</v>
      </c>
      <c r="G215" s="1840" t="s">
        <v>4893</v>
      </c>
      <c r="H215" s="1846" t="s">
        <v>4955</v>
      </c>
      <c r="I215" s="1838" t="s">
        <v>4899</v>
      </c>
      <c r="J215" s="1838" t="s">
        <v>4956</v>
      </c>
      <c r="K215" s="1838">
        <v>1</v>
      </c>
      <c r="L215" s="1838">
        <v>1</v>
      </c>
      <c r="M215" s="1838">
        <v>1</v>
      </c>
      <c r="N215" s="1838" t="s">
        <v>4885</v>
      </c>
      <c r="O215" s="1924">
        <v>60</v>
      </c>
      <c r="P215" s="2069" t="s">
        <v>3569</v>
      </c>
    </row>
    <row r="216" spans="1:16" s="697" customFormat="1" ht="25.2" customHeight="1">
      <c r="A216" s="1838" t="s">
        <v>3569</v>
      </c>
      <c r="B216" s="1838" t="s">
        <v>1041</v>
      </c>
      <c r="C216" s="1838" t="s">
        <v>4952</v>
      </c>
      <c r="D216" s="1840" t="s">
        <v>613</v>
      </c>
      <c r="E216" s="1840" t="s">
        <v>614</v>
      </c>
      <c r="F216" s="1840" t="s">
        <v>4954</v>
      </c>
      <c r="G216" s="1840" t="s">
        <v>4893</v>
      </c>
      <c r="H216" s="1846" t="s">
        <v>4955</v>
      </c>
      <c r="I216" s="1838" t="s">
        <v>909</v>
      </c>
      <c r="J216" s="1838" t="s">
        <v>4956</v>
      </c>
      <c r="K216" s="1838">
        <v>1</v>
      </c>
      <c r="L216" s="1838">
        <v>1</v>
      </c>
      <c r="M216" s="1838">
        <v>1</v>
      </c>
      <c r="N216" s="1838" t="s">
        <v>2519</v>
      </c>
      <c r="O216" s="1924">
        <v>100</v>
      </c>
      <c r="P216" s="2069" t="s">
        <v>3569</v>
      </c>
    </row>
    <row r="217" spans="1:16" s="697" customFormat="1" ht="25.2" customHeight="1">
      <c r="A217" s="1838" t="s">
        <v>4957</v>
      </c>
      <c r="B217" s="1838" t="s">
        <v>1041</v>
      </c>
      <c r="C217" s="1838" t="s">
        <v>4958</v>
      </c>
      <c r="D217" s="1840" t="s">
        <v>613</v>
      </c>
      <c r="E217" s="1840" t="s">
        <v>4959</v>
      </c>
      <c r="F217" s="1840" t="s">
        <v>4960</v>
      </c>
      <c r="G217" s="1840" t="s">
        <v>2077</v>
      </c>
      <c r="H217" s="1846" t="s">
        <v>4961</v>
      </c>
      <c r="I217" s="1838"/>
      <c r="J217" s="1838" t="s">
        <v>1023</v>
      </c>
      <c r="K217" s="1847">
        <v>1</v>
      </c>
      <c r="L217" s="1847">
        <v>1</v>
      </c>
      <c r="M217" s="1847">
        <v>1</v>
      </c>
      <c r="N217" s="1847">
        <v>30</v>
      </c>
      <c r="O217" s="1924">
        <v>30</v>
      </c>
      <c r="P217" s="2069" t="s">
        <v>3588</v>
      </c>
    </row>
    <row r="218" spans="1:16" s="697" customFormat="1" ht="25.2" customHeight="1">
      <c r="A218" s="1838" t="s">
        <v>4957</v>
      </c>
      <c r="B218" s="1838" t="s">
        <v>1041</v>
      </c>
      <c r="C218" s="1838" t="s">
        <v>4962</v>
      </c>
      <c r="D218" s="1840" t="s">
        <v>631</v>
      </c>
      <c r="E218" s="1840" t="s">
        <v>625</v>
      </c>
      <c r="F218" s="1851" t="s">
        <v>4963</v>
      </c>
      <c r="G218" s="1840" t="s">
        <v>2077</v>
      </c>
      <c r="H218" s="1846" t="s">
        <v>4964</v>
      </c>
      <c r="I218" s="1851" t="s">
        <v>625</v>
      </c>
      <c r="J218" s="1838" t="s">
        <v>4965</v>
      </c>
      <c r="K218" s="1847"/>
      <c r="L218" s="1847"/>
      <c r="M218" s="1847"/>
      <c r="N218" s="1847" t="s">
        <v>4839</v>
      </c>
      <c r="O218" s="1924">
        <v>100</v>
      </c>
      <c r="P218" s="2069" t="s">
        <v>3588</v>
      </c>
    </row>
    <row r="219" spans="1:16" s="697" customFormat="1" ht="25.2" customHeight="1">
      <c r="A219" s="1838" t="s">
        <v>4957</v>
      </c>
      <c r="B219" s="1838" t="s">
        <v>1041</v>
      </c>
      <c r="C219" s="1838" t="s">
        <v>4962</v>
      </c>
      <c r="D219" s="1840" t="s">
        <v>631</v>
      </c>
      <c r="E219" s="1840" t="s">
        <v>4966</v>
      </c>
      <c r="F219" s="1840" t="s">
        <v>4963</v>
      </c>
      <c r="G219" s="1840" t="s">
        <v>2077</v>
      </c>
      <c r="H219" s="1846" t="s">
        <v>4964</v>
      </c>
      <c r="I219" s="1838"/>
      <c r="J219" s="1838" t="s">
        <v>4965</v>
      </c>
      <c r="K219" s="1847">
        <v>1</v>
      </c>
      <c r="L219" s="1847">
        <v>1</v>
      </c>
      <c r="M219" s="1847">
        <v>1</v>
      </c>
      <c r="N219" s="1847">
        <v>30</v>
      </c>
      <c r="O219" s="1924">
        <v>30</v>
      </c>
      <c r="P219" s="2069" t="s">
        <v>3588</v>
      </c>
    </row>
    <row r="220" spans="1:16" s="697" customFormat="1" ht="25.2" customHeight="1">
      <c r="A220" s="1838" t="s">
        <v>4967</v>
      </c>
      <c r="B220" s="1838" t="s">
        <v>1041</v>
      </c>
      <c r="C220" s="1838" t="s">
        <v>4968</v>
      </c>
      <c r="D220" s="1840" t="s">
        <v>613</v>
      </c>
      <c r="E220" s="1840" t="s">
        <v>625</v>
      </c>
      <c r="F220" s="1840" t="s">
        <v>4904</v>
      </c>
      <c r="G220" s="1840" t="s">
        <v>2077</v>
      </c>
      <c r="H220" s="1846" t="s">
        <v>4969</v>
      </c>
      <c r="I220" s="1838" t="s">
        <v>625</v>
      </c>
      <c r="J220" s="1838" t="s">
        <v>4970</v>
      </c>
      <c r="K220" s="1847"/>
      <c r="L220" s="1847"/>
      <c r="M220" s="1847"/>
      <c r="N220" s="1847" t="s">
        <v>4839</v>
      </c>
      <c r="O220" s="1924">
        <v>100</v>
      </c>
      <c r="P220" s="2069" t="s">
        <v>3588</v>
      </c>
    </row>
    <row r="221" spans="1:16" s="697" customFormat="1" ht="25.2" customHeight="1">
      <c r="A221" s="1838" t="s">
        <v>4967</v>
      </c>
      <c r="B221" s="1838" t="s">
        <v>1041</v>
      </c>
      <c r="C221" s="1838" t="s">
        <v>4968</v>
      </c>
      <c r="D221" s="1840" t="s">
        <v>613</v>
      </c>
      <c r="E221" s="1840" t="s">
        <v>4971</v>
      </c>
      <c r="F221" s="1840" t="s">
        <v>4904</v>
      </c>
      <c r="G221" s="1840" t="s">
        <v>2077</v>
      </c>
      <c r="H221" s="1846" t="s">
        <v>4972</v>
      </c>
      <c r="I221" s="1838"/>
      <c r="J221" s="1838" t="s">
        <v>4970</v>
      </c>
      <c r="K221" s="1847">
        <v>1</v>
      </c>
      <c r="L221" s="1847">
        <v>1</v>
      </c>
      <c r="M221" s="1847">
        <v>1</v>
      </c>
      <c r="N221" s="1847">
        <v>30</v>
      </c>
      <c r="O221" s="1924">
        <v>30</v>
      </c>
      <c r="P221" s="2069" t="s">
        <v>3588</v>
      </c>
    </row>
    <row r="222" spans="1:16" s="697" customFormat="1" ht="25.2" customHeight="1">
      <c r="A222" s="1838" t="s">
        <v>4973</v>
      </c>
      <c r="B222" s="1844" t="s">
        <v>1041</v>
      </c>
      <c r="C222" s="1838" t="s">
        <v>4968</v>
      </c>
      <c r="D222" s="1840" t="s">
        <v>613</v>
      </c>
      <c r="E222" s="1840" t="s">
        <v>4974</v>
      </c>
      <c r="F222" s="1840" t="s">
        <v>4975</v>
      </c>
      <c r="G222" s="1840" t="s">
        <v>2077</v>
      </c>
      <c r="H222" s="1846" t="s">
        <v>4972</v>
      </c>
      <c r="I222" s="1838"/>
      <c r="J222" s="1838" t="s">
        <v>4970</v>
      </c>
      <c r="K222" s="1847">
        <v>1</v>
      </c>
      <c r="L222" s="1847">
        <v>1</v>
      </c>
      <c r="M222" s="1847">
        <v>2</v>
      </c>
      <c r="N222" s="1847">
        <v>30</v>
      </c>
      <c r="O222" s="1924">
        <v>30</v>
      </c>
      <c r="P222" s="2069" t="s">
        <v>3588</v>
      </c>
    </row>
    <row r="223" spans="1:16" s="697" customFormat="1" ht="25.2" customHeight="1">
      <c r="A223" s="1838" t="s">
        <v>4976</v>
      </c>
      <c r="B223" s="1844" t="s">
        <v>1041</v>
      </c>
      <c r="C223" s="1844" t="s">
        <v>4968</v>
      </c>
      <c r="D223" s="1840" t="s">
        <v>613</v>
      </c>
      <c r="E223" s="1840" t="s">
        <v>4977</v>
      </c>
      <c r="F223" s="1840" t="s">
        <v>4904</v>
      </c>
      <c r="G223" s="1840" t="s">
        <v>2077</v>
      </c>
      <c r="H223" s="1846" t="s">
        <v>4972</v>
      </c>
      <c r="I223" s="1838"/>
      <c r="J223" s="1838" t="s">
        <v>4970</v>
      </c>
      <c r="K223" s="1847">
        <v>1</v>
      </c>
      <c r="L223" s="1847">
        <v>1</v>
      </c>
      <c r="M223" s="1847">
        <v>2</v>
      </c>
      <c r="N223" s="1847">
        <v>30</v>
      </c>
      <c r="O223" s="1924">
        <v>0</v>
      </c>
      <c r="P223" s="2069" t="s">
        <v>3588</v>
      </c>
    </row>
    <row r="224" spans="1:16" s="697" customFormat="1" ht="25.2" customHeight="1">
      <c r="A224" s="1838" t="s">
        <v>4978</v>
      </c>
      <c r="B224" s="1844" t="s">
        <v>1041</v>
      </c>
      <c r="C224" s="1838" t="s">
        <v>4968</v>
      </c>
      <c r="D224" s="1840" t="s">
        <v>613</v>
      </c>
      <c r="E224" s="1840" t="s">
        <v>4979</v>
      </c>
      <c r="F224" s="1840" t="s">
        <v>4904</v>
      </c>
      <c r="G224" s="1840" t="s">
        <v>2077</v>
      </c>
      <c r="H224" s="1846" t="s">
        <v>4972</v>
      </c>
      <c r="I224" s="1838"/>
      <c r="J224" s="1838" t="s">
        <v>4970</v>
      </c>
      <c r="K224" s="1847">
        <v>1</v>
      </c>
      <c r="L224" s="1847">
        <v>1</v>
      </c>
      <c r="M224" s="1847">
        <v>2</v>
      </c>
      <c r="N224" s="1847">
        <v>30</v>
      </c>
      <c r="O224" s="1924">
        <v>0</v>
      </c>
      <c r="P224" s="2069" t="s">
        <v>3588</v>
      </c>
    </row>
    <row r="225" spans="1:16" s="697" customFormat="1" ht="25.2" customHeight="1">
      <c r="A225" s="1838" t="s">
        <v>4980</v>
      </c>
      <c r="B225" s="1844" t="s">
        <v>1041</v>
      </c>
      <c r="C225" s="1838" t="s">
        <v>4968</v>
      </c>
      <c r="D225" s="1840" t="s">
        <v>613</v>
      </c>
      <c r="E225" s="1840" t="s">
        <v>4981</v>
      </c>
      <c r="F225" s="1840" t="s">
        <v>4904</v>
      </c>
      <c r="G225" s="1840" t="s">
        <v>2077</v>
      </c>
      <c r="H225" s="1846" t="s">
        <v>4972</v>
      </c>
      <c r="I225" s="1838"/>
      <c r="J225" s="1838" t="s">
        <v>4970</v>
      </c>
      <c r="K225" s="1847">
        <v>1</v>
      </c>
      <c r="L225" s="1847">
        <v>1</v>
      </c>
      <c r="M225" s="1847">
        <v>2</v>
      </c>
      <c r="N225" s="1847">
        <v>30</v>
      </c>
      <c r="O225" s="1924">
        <v>0</v>
      </c>
      <c r="P225" s="2069" t="s">
        <v>3588</v>
      </c>
    </row>
    <row r="226" spans="1:16" s="697" customFormat="1" ht="25.2" customHeight="1">
      <c r="A226" s="1838" t="s">
        <v>4982</v>
      </c>
      <c r="B226" s="1844" t="s">
        <v>1041</v>
      </c>
      <c r="C226" s="1838" t="s">
        <v>4983</v>
      </c>
      <c r="D226" s="1840" t="s">
        <v>4984</v>
      </c>
      <c r="E226" s="1840" t="s">
        <v>4985</v>
      </c>
      <c r="F226" s="1840" t="s">
        <v>4904</v>
      </c>
      <c r="G226" s="1840" t="s">
        <v>2152</v>
      </c>
      <c r="H226" s="1846" t="s">
        <v>4986</v>
      </c>
      <c r="I226" s="1838"/>
      <c r="J226" s="1838" t="s">
        <v>4987</v>
      </c>
      <c r="K226" s="1847">
        <v>1</v>
      </c>
      <c r="L226" s="1847">
        <v>1</v>
      </c>
      <c r="M226" s="1847">
        <v>2</v>
      </c>
      <c r="N226" s="1847">
        <v>30</v>
      </c>
      <c r="O226" s="1924">
        <v>30</v>
      </c>
      <c r="P226" s="2069" t="s">
        <v>3588</v>
      </c>
    </row>
    <row r="227" spans="1:16" s="697" customFormat="1" ht="25.2" customHeight="1">
      <c r="A227" s="1838" t="s">
        <v>4957</v>
      </c>
      <c r="B227" s="1844" t="s">
        <v>1041</v>
      </c>
      <c r="C227" s="1838" t="s">
        <v>4988</v>
      </c>
      <c r="D227" s="1840" t="s">
        <v>613</v>
      </c>
      <c r="E227" s="1840" t="s">
        <v>4989</v>
      </c>
      <c r="F227" s="1840" t="s">
        <v>4990</v>
      </c>
      <c r="G227" s="1840" t="s">
        <v>2152</v>
      </c>
      <c r="H227" s="1846" t="s">
        <v>4991</v>
      </c>
      <c r="I227" s="1838"/>
      <c r="J227" s="1838" t="s">
        <v>4992</v>
      </c>
      <c r="K227" s="1847">
        <v>1</v>
      </c>
      <c r="L227" s="1847">
        <v>1</v>
      </c>
      <c r="M227" s="1847">
        <v>1</v>
      </c>
      <c r="N227" s="1847">
        <v>30</v>
      </c>
      <c r="O227" s="1924">
        <v>30</v>
      </c>
      <c r="P227" s="2069" t="s">
        <v>3588</v>
      </c>
    </row>
    <row r="228" spans="1:16" s="697" customFormat="1" ht="25.2" customHeight="1">
      <c r="A228" s="1838" t="s">
        <v>4957</v>
      </c>
      <c r="B228" s="1844" t="s">
        <v>1041</v>
      </c>
      <c r="C228" s="1838" t="s">
        <v>4993</v>
      </c>
      <c r="D228" s="1840" t="s">
        <v>613</v>
      </c>
      <c r="E228" s="1840" t="s">
        <v>625</v>
      </c>
      <c r="F228" s="1840" t="s">
        <v>4994</v>
      </c>
      <c r="G228" s="1840" t="s">
        <v>2077</v>
      </c>
      <c r="H228" s="1846" t="s">
        <v>4995</v>
      </c>
      <c r="I228" s="1838" t="s">
        <v>625</v>
      </c>
      <c r="J228" s="1838" t="s">
        <v>4996</v>
      </c>
      <c r="K228" s="1847"/>
      <c r="L228" s="1847"/>
      <c r="M228" s="1847"/>
      <c r="N228" s="1847" t="s">
        <v>4839</v>
      </c>
      <c r="O228" s="1924">
        <v>100</v>
      </c>
      <c r="P228" s="2069" t="s">
        <v>3588</v>
      </c>
    </row>
    <row r="229" spans="1:16" s="697" customFormat="1" ht="25.2" customHeight="1">
      <c r="A229" s="1838" t="s">
        <v>4957</v>
      </c>
      <c r="B229" s="1844" t="s">
        <v>1041</v>
      </c>
      <c r="C229" s="1838" t="s">
        <v>4993</v>
      </c>
      <c r="D229" s="1840" t="s">
        <v>613</v>
      </c>
      <c r="E229" s="1840" t="s">
        <v>4997</v>
      </c>
      <c r="F229" s="1840" t="s">
        <v>4994</v>
      </c>
      <c r="G229" s="1840" t="s">
        <v>2077</v>
      </c>
      <c r="H229" s="1846" t="s">
        <v>4995</v>
      </c>
      <c r="I229" s="1838"/>
      <c r="J229" s="1838" t="s">
        <v>4996</v>
      </c>
      <c r="K229" s="1847">
        <v>1</v>
      </c>
      <c r="L229" s="1847">
        <v>1</v>
      </c>
      <c r="M229" s="1847">
        <v>1</v>
      </c>
      <c r="N229" s="1847">
        <v>30</v>
      </c>
      <c r="O229" s="1924">
        <v>30</v>
      </c>
      <c r="P229" s="2069" t="s">
        <v>3588</v>
      </c>
    </row>
    <row r="230" spans="1:16" s="697" customFormat="1" ht="25.2" customHeight="1">
      <c r="A230" s="1838" t="s">
        <v>4957</v>
      </c>
      <c r="B230" s="1844" t="s">
        <v>1041</v>
      </c>
      <c r="C230" s="1838" t="s">
        <v>4998</v>
      </c>
      <c r="D230" s="1840" t="s">
        <v>631</v>
      </c>
      <c r="E230" s="1840" t="s">
        <v>635</v>
      </c>
      <c r="F230" s="1840" t="s">
        <v>4999</v>
      </c>
      <c r="G230" s="1840" t="s">
        <v>2077</v>
      </c>
      <c r="H230" s="1846" t="s">
        <v>5000</v>
      </c>
      <c r="I230" s="1838" t="s">
        <v>635</v>
      </c>
      <c r="J230" s="1838" t="s">
        <v>5001</v>
      </c>
      <c r="K230" s="1847"/>
      <c r="L230" s="1847"/>
      <c r="M230" s="1847"/>
      <c r="N230" s="1847" t="s">
        <v>4839</v>
      </c>
      <c r="O230" s="1924">
        <v>100</v>
      </c>
      <c r="P230" s="2069" t="s">
        <v>3588</v>
      </c>
    </row>
    <row r="231" spans="1:16" s="697" customFormat="1" ht="25.2" customHeight="1">
      <c r="A231" s="1838" t="s">
        <v>4957</v>
      </c>
      <c r="B231" s="1844" t="s">
        <v>1041</v>
      </c>
      <c r="C231" s="1838" t="s">
        <v>4998</v>
      </c>
      <c r="D231" s="1840" t="s">
        <v>631</v>
      </c>
      <c r="E231" s="1840" t="s">
        <v>5002</v>
      </c>
      <c r="F231" s="1840" t="s">
        <v>4999</v>
      </c>
      <c r="G231" s="1840" t="s">
        <v>2077</v>
      </c>
      <c r="H231" s="1846" t="s">
        <v>5003</v>
      </c>
      <c r="I231" s="1838"/>
      <c r="J231" s="1838" t="s">
        <v>5001</v>
      </c>
      <c r="K231" s="1847">
        <v>1</v>
      </c>
      <c r="L231" s="1847">
        <v>1</v>
      </c>
      <c r="M231" s="1847">
        <v>1</v>
      </c>
      <c r="N231" s="1847" t="s">
        <v>5004</v>
      </c>
      <c r="O231" s="1924">
        <v>60</v>
      </c>
      <c r="P231" s="2069" t="s">
        <v>3588</v>
      </c>
    </row>
    <row r="232" spans="1:16" s="697" customFormat="1" ht="25.2" customHeight="1">
      <c r="A232" s="1838" t="s">
        <v>4957</v>
      </c>
      <c r="B232" s="1844" t="s">
        <v>1041</v>
      </c>
      <c r="C232" s="1838" t="s">
        <v>5005</v>
      </c>
      <c r="D232" s="1840" t="s">
        <v>613</v>
      </c>
      <c r="E232" s="1840" t="s">
        <v>625</v>
      </c>
      <c r="F232" s="1840" t="s">
        <v>4960</v>
      </c>
      <c r="G232" s="1840" t="s">
        <v>2077</v>
      </c>
      <c r="H232" s="1846" t="s">
        <v>607</v>
      </c>
      <c r="I232" s="1838" t="s">
        <v>625</v>
      </c>
      <c r="J232" s="1838" t="s">
        <v>5006</v>
      </c>
      <c r="K232" s="1847"/>
      <c r="L232" s="1847"/>
      <c r="M232" s="1847"/>
      <c r="N232" s="1847" t="s">
        <v>4839</v>
      </c>
      <c r="O232" s="1924">
        <v>100</v>
      </c>
      <c r="P232" s="2069" t="s">
        <v>3588</v>
      </c>
    </row>
    <row r="233" spans="1:16" s="697" customFormat="1" ht="25.2" customHeight="1">
      <c r="A233" s="1838" t="s">
        <v>4957</v>
      </c>
      <c r="B233" s="1844" t="s">
        <v>1041</v>
      </c>
      <c r="C233" s="1838" t="s">
        <v>5005</v>
      </c>
      <c r="D233" s="1840" t="s">
        <v>613</v>
      </c>
      <c r="E233" s="1840" t="s">
        <v>5007</v>
      </c>
      <c r="F233" s="1840" t="s">
        <v>4960</v>
      </c>
      <c r="G233" s="1840" t="s">
        <v>2152</v>
      </c>
      <c r="H233" s="1846" t="s">
        <v>607</v>
      </c>
      <c r="I233" s="1838"/>
      <c r="J233" s="1838" t="s">
        <v>5006</v>
      </c>
      <c r="K233" s="1847">
        <v>1</v>
      </c>
      <c r="L233" s="1847">
        <v>1</v>
      </c>
      <c r="M233" s="1847">
        <v>1</v>
      </c>
      <c r="N233" s="1847">
        <v>30</v>
      </c>
      <c r="O233" s="1924">
        <v>30</v>
      </c>
      <c r="P233" s="2069" t="s">
        <v>3588</v>
      </c>
    </row>
    <row r="234" spans="1:16" s="697" customFormat="1" ht="25.2" customHeight="1">
      <c r="A234" s="1838" t="s">
        <v>4957</v>
      </c>
      <c r="B234" s="1844" t="s">
        <v>1041</v>
      </c>
      <c r="C234" s="1838" t="s">
        <v>5005</v>
      </c>
      <c r="D234" s="1840" t="s">
        <v>613</v>
      </c>
      <c r="E234" s="1840" t="s">
        <v>5008</v>
      </c>
      <c r="F234" s="1840" t="s">
        <v>4960</v>
      </c>
      <c r="G234" s="1840" t="s">
        <v>2152</v>
      </c>
      <c r="H234" s="1846" t="s">
        <v>607</v>
      </c>
      <c r="I234" s="1838"/>
      <c r="J234" s="1838" t="s">
        <v>5006</v>
      </c>
      <c r="K234" s="1847">
        <v>1</v>
      </c>
      <c r="L234" s="1847">
        <v>1</v>
      </c>
      <c r="M234" s="1847">
        <v>1</v>
      </c>
      <c r="N234" s="1847">
        <v>30</v>
      </c>
      <c r="O234" s="1924">
        <v>30</v>
      </c>
      <c r="P234" s="2069" t="s">
        <v>3588</v>
      </c>
    </row>
    <row r="235" spans="1:16" s="697" customFormat="1" ht="25.2" customHeight="1">
      <c r="A235" s="1838" t="s">
        <v>4957</v>
      </c>
      <c r="B235" s="1844" t="s">
        <v>1041</v>
      </c>
      <c r="C235" s="1838" t="s">
        <v>5009</v>
      </c>
      <c r="D235" s="1840" t="s">
        <v>613</v>
      </c>
      <c r="E235" s="1840" t="s">
        <v>5010</v>
      </c>
      <c r="F235" s="1840" t="s">
        <v>4960</v>
      </c>
      <c r="G235" s="1840" t="s">
        <v>2077</v>
      </c>
      <c r="H235" s="1846" t="s">
        <v>5011</v>
      </c>
      <c r="I235" s="1838"/>
      <c r="J235" s="1838" t="s">
        <v>5012</v>
      </c>
      <c r="K235" s="1847">
        <v>1</v>
      </c>
      <c r="L235" s="1847">
        <v>1</v>
      </c>
      <c r="M235" s="1847">
        <v>1</v>
      </c>
      <c r="N235" s="1847">
        <v>30</v>
      </c>
      <c r="O235" s="1924">
        <v>30</v>
      </c>
      <c r="P235" s="2069" t="s">
        <v>3588</v>
      </c>
    </row>
    <row r="236" spans="1:16" s="697" customFormat="1" ht="25.2" customHeight="1">
      <c r="A236" s="1838" t="s">
        <v>3405</v>
      </c>
      <c r="B236" s="1838" t="s">
        <v>1041</v>
      </c>
      <c r="C236" s="1838" t="s">
        <v>5013</v>
      </c>
      <c r="D236" s="1840" t="s">
        <v>5014</v>
      </c>
      <c r="E236" s="1840" t="s">
        <v>614</v>
      </c>
      <c r="F236" s="1840" t="s">
        <v>5015</v>
      </c>
      <c r="G236" s="1840" t="s">
        <v>5016</v>
      </c>
      <c r="H236" s="1846" t="s">
        <v>5017</v>
      </c>
      <c r="I236" s="1838" t="s">
        <v>5018</v>
      </c>
      <c r="J236" s="1838" t="s">
        <v>5019</v>
      </c>
      <c r="K236" s="1838"/>
      <c r="L236" s="1838"/>
      <c r="M236" s="1838"/>
      <c r="N236" s="1843">
        <v>100</v>
      </c>
      <c r="O236" s="1924">
        <v>100</v>
      </c>
      <c r="P236" s="2069" t="s">
        <v>3599</v>
      </c>
    </row>
    <row r="237" spans="1:16" s="697" customFormat="1" ht="25.2" customHeight="1">
      <c r="A237" s="1838" t="s">
        <v>3405</v>
      </c>
      <c r="B237" s="1838" t="s">
        <v>1041</v>
      </c>
      <c r="C237" s="1838" t="s">
        <v>5013</v>
      </c>
      <c r="D237" s="1840" t="s">
        <v>5014</v>
      </c>
      <c r="E237" s="1840" t="s">
        <v>614</v>
      </c>
      <c r="F237" s="1840" t="s">
        <v>5015</v>
      </c>
      <c r="G237" s="1840" t="s">
        <v>5016</v>
      </c>
      <c r="H237" s="1842" t="s">
        <v>5017</v>
      </c>
      <c r="I237" s="1838" t="s">
        <v>5020</v>
      </c>
      <c r="J237" s="1838" t="s">
        <v>5019</v>
      </c>
      <c r="K237" s="1838"/>
      <c r="L237" s="1838"/>
      <c r="M237" s="1838"/>
      <c r="N237" s="1843">
        <v>100</v>
      </c>
      <c r="O237" s="1924">
        <v>100</v>
      </c>
      <c r="P237" s="2069" t="s">
        <v>3599</v>
      </c>
    </row>
    <row r="238" spans="1:16" s="697" customFormat="1" ht="25.2" customHeight="1">
      <c r="A238" s="1838" t="s">
        <v>5021</v>
      </c>
      <c r="B238" s="1838" t="s">
        <v>1041</v>
      </c>
      <c r="C238" s="1844" t="s">
        <v>5013</v>
      </c>
      <c r="D238" s="1840" t="s">
        <v>5014</v>
      </c>
      <c r="E238" s="1840" t="s">
        <v>5022</v>
      </c>
      <c r="F238" s="1840" t="s">
        <v>5015</v>
      </c>
      <c r="G238" s="1840" t="s">
        <v>5016</v>
      </c>
      <c r="H238" s="1842" t="s">
        <v>5017</v>
      </c>
      <c r="I238" s="1838"/>
      <c r="J238" s="1838" t="s">
        <v>5019</v>
      </c>
      <c r="K238" s="1838">
        <v>2</v>
      </c>
      <c r="L238" s="1838">
        <v>1</v>
      </c>
      <c r="M238" s="1838">
        <v>2</v>
      </c>
      <c r="N238" s="1843">
        <v>30</v>
      </c>
      <c r="O238" s="1924">
        <v>7.5</v>
      </c>
      <c r="P238" s="2069" t="s">
        <v>3599</v>
      </c>
    </row>
    <row r="239" spans="1:16" s="697" customFormat="1" ht="25.2" customHeight="1">
      <c r="A239" s="1838" t="s">
        <v>5023</v>
      </c>
      <c r="B239" s="1838" t="s">
        <v>1041</v>
      </c>
      <c r="C239" s="1838" t="s">
        <v>5013</v>
      </c>
      <c r="D239" s="1840" t="s">
        <v>5014</v>
      </c>
      <c r="E239" s="1840" t="s">
        <v>5024</v>
      </c>
      <c r="F239" s="1840" t="s">
        <v>5015</v>
      </c>
      <c r="G239" s="1840" t="s">
        <v>5016</v>
      </c>
      <c r="H239" s="1842" t="s">
        <v>5017</v>
      </c>
      <c r="I239" s="1838"/>
      <c r="J239" s="1838" t="s">
        <v>5019</v>
      </c>
      <c r="K239" s="1838">
        <v>4</v>
      </c>
      <c r="L239" s="1838">
        <v>3</v>
      </c>
      <c r="M239" s="1838">
        <v>4</v>
      </c>
      <c r="N239" s="1843">
        <v>20</v>
      </c>
      <c r="O239" s="1924">
        <v>3.33</v>
      </c>
      <c r="P239" s="2069" t="s">
        <v>3599</v>
      </c>
    </row>
    <row r="240" spans="1:16" s="697" customFormat="1" ht="25.2" customHeight="1">
      <c r="A240" s="1838" t="s">
        <v>5025</v>
      </c>
      <c r="B240" s="1838" t="s">
        <v>1041</v>
      </c>
      <c r="C240" s="1838" t="s">
        <v>5026</v>
      </c>
      <c r="D240" s="1840" t="s">
        <v>613</v>
      </c>
      <c r="E240" s="1840" t="s">
        <v>5027</v>
      </c>
      <c r="F240" s="1840" t="s">
        <v>2076</v>
      </c>
      <c r="G240" s="1840" t="s">
        <v>5028</v>
      </c>
      <c r="H240" s="1842" t="s">
        <v>5029</v>
      </c>
      <c r="I240" s="1838"/>
      <c r="J240" s="1838" t="s">
        <v>5030</v>
      </c>
      <c r="K240" s="1838">
        <v>1</v>
      </c>
      <c r="L240" s="1838">
        <v>1</v>
      </c>
      <c r="M240" s="1838">
        <v>1</v>
      </c>
      <c r="N240" s="1843" t="s">
        <v>5031</v>
      </c>
      <c r="O240" s="1924">
        <v>60</v>
      </c>
      <c r="P240" s="2069" t="s">
        <v>3406</v>
      </c>
    </row>
    <row r="241" spans="1:16" s="697" customFormat="1" ht="25.2" customHeight="1">
      <c r="A241" s="1838" t="s">
        <v>5032</v>
      </c>
      <c r="B241" s="1838" t="s">
        <v>1041</v>
      </c>
      <c r="C241" s="1844" t="s">
        <v>1377</v>
      </c>
      <c r="D241" s="1840" t="s">
        <v>613</v>
      </c>
      <c r="E241" s="1840" t="s">
        <v>5033</v>
      </c>
      <c r="F241" s="1840" t="s">
        <v>5034</v>
      </c>
      <c r="G241" s="1840" t="s">
        <v>919</v>
      </c>
      <c r="H241" s="1842" t="s">
        <v>5035</v>
      </c>
      <c r="I241" s="1838"/>
      <c r="J241" s="1838" t="s">
        <v>5036</v>
      </c>
      <c r="K241" s="1838"/>
      <c r="L241" s="1838"/>
      <c r="M241" s="1838"/>
      <c r="N241" s="1843" t="s">
        <v>5031</v>
      </c>
      <c r="O241" s="1924">
        <v>60</v>
      </c>
      <c r="P241" s="2069" t="s">
        <v>3406</v>
      </c>
    </row>
    <row r="242" spans="1:16" s="697" customFormat="1" ht="25.2" customHeight="1">
      <c r="A242" s="1838" t="s">
        <v>5032</v>
      </c>
      <c r="B242" s="1838" t="s">
        <v>1041</v>
      </c>
      <c r="C242" s="1838" t="s">
        <v>5037</v>
      </c>
      <c r="D242" s="1840" t="s">
        <v>613</v>
      </c>
      <c r="E242" s="1840" t="s">
        <v>5038</v>
      </c>
      <c r="F242" s="1840" t="s">
        <v>5039</v>
      </c>
      <c r="G242" s="1840" t="s">
        <v>5040</v>
      </c>
      <c r="H242" s="1842" t="s">
        <v>5041</v>
      </c>
      <c r="I242" s="1838"/>
      <c r="J242" s="1838" t="s">
        <v>5042</v>
      </c>
      <c r="K242" s="1838"/>
      <c r="L242" s="1838"/>
      <c r="M242" s="1838"/>
      <c r="N242" s="1843" t="s">
        <v>5031</v>
      </c>
      <c r="O242" s="1924">
        <v>60</v>
      </c>
      <c r="P242" s="2069" t="s">
        <v>3406</v>
      </c>
    </row>
    <row r="243" spans="1:16" s="697" customFormat="1" ht="25.2" customHeight="1">
      <c r="A243" s="1838" t="s">
        <v>5043</v>
      </c>
      <c r="B243" s="1838" t="s">
        <v>1041</v>
      </c>
      <c r="C243" s="1838" t="s">
        <v>5037</v>
      </c>
      <c r="D243" s="1840" t="s">
        <v>613</v>
      </c>
      <c r="E243" s="1840" t="s">
        <v>5044</v>
      </c>
      <c r="F243" s="1840" t="s">
        <v>5039</v>
      </c>
      <c r="G243" s="1840" t="s">
        <v>5040</v>
      </c>
      <c r="H243" s="1842" t="s">
        <v>5041</v>
      </c>
      <c r="I243" s="1841"/>
      <c r="J243" s="1838" t="s">
        <v>5042</v>
      </c>
      <c r="K243" s="1840"/>
      <c r="L243" s="1840"/>
      <c r="M243" s="1840"/>
      <c r="N243" s="1843" t="s">
        <v>5031</v>
      </c>
      <c r="O243" s="1924">
        <v>30</v>
      </c>
      <c r="P243" s="2069" t="s">
        <v>3406</v>
      </c>
    </row>
    <row r="244" spans="1:16" s="697" customFormat="1" ht="25.2" customHeight="1">
      <c r="A244" s="1838" t="s">
        <v>5045</v>
      </c>
      <c r="B244" s="1838" t="s">
        <v>1041</v>
      </c>
      <c r="C244" s="1838" t="s">
        <v>5046</v>
      </c>
      <c r="D244" s="1840" t="s">
        <v>3187</v>
      </c>
      <c r="E244" s="1840" t="s">
        <v>5047</v>
      </c>
      <c r="F244" s="1840" t="s">
        <v>5048</v>
      </c>
      <c r="G244" s="1840" t="s">
        <v>5028</v>
      </c>
      <c r="H244" s="1842" t="s">
        <v>5049</v>
      </c>
      <c r="I244" s="1841"/>
      <c r="J244" s="1838" t="s">
        <v>5050</v>
      </c>
      <c r="K244" s="1840"/>
      <c r="L244" s="1840"/>
      <c r="M244" s="1840"/>
      <c r="N244" s="1843" t="s">
        <v>5051</v>
      </c>
      <c r="O244" s="1924">
        <v>40</v>
      </c>
      <c r="P244" s="2069" t="s">
        <v>3406</v>
      </c>
    </row>
    <row r="245" spans="1:16" s="697" customFormat="1" ht="25.2" customHeight="1">
      <c r="A245" s="1838" t="s">
        <v>5052</v>
      </c>
      <c r="B245" s="1838" t="s">
        <v>1041</v>
      </c>
      <c r="C245" s="1838" t="s">
        <v>5046</v>
      </c>
      <c r="D245" s="1840" t="s">
        <v>3187</v>
      </c>
      <c r="E245" s="1840" t="s">
        <v>5053</v>
      </c>
      <c r="F245" s="1840" t="s">
        <v>5048</v>
      </c>
      <c r="G245" s="1840" t="s">
        <v>5028</v>
      </c>
      <c r="H245" s="1842" t="s">
        <v>5054</v>
      </c>
      <c r="I245" s="1841"/>
      <c r="J245" s="1838" t="s">
        <v>5050</v>
      </c>
      <c r="K245" s="1840"/>
      <c r="L245" s="1840"/>
      <c r="M245" s="1840"/>
      <c r="N245" s="1843" t="s">
        <v>5051</v>
      </c>
      <c r="O245" s="1924">
        <v>40</v>
      </c>
      <c r="P245" s="2069" t="s">
        <v>3406</v>
      </c>
    </row>
    <row r="246" spans="1:16" s="697" customFormat="1" ht="25.2" customHeight="1">
      <c r="A246" s="1838" t="s">
        <v>5025</v>
      </c>
      <c r="B246" s="1838" t="s">
        <v>1041</v>
      </c>
      <c r="C246" s="1838" t="s">
        <v>5055</v>
      </c>
      <c r="D246" s="1840" t="s">
        <v>613</v>
      </c>
      <c r="E246" s="1840" t="s">
        <v>5056</v>
      </c>
      <c r="F246" s="2072" t="s">
        <v>2076</v>
      </c>
      <c r="G246" s="1840" t="s">
        <v>919</v>
      </c>
      <c r="H246" s="1842" t="s">
        <v>5057</v>
      </c>
      <c r="I246" s="1841"/>
      <c r="J246" s="1840" t="s">
        <v>5058</v>
      </c>
      <c r="K246" s="1840"/>
      <c r="L246" s="1840"/>
      <c r="M246" s="1840"/>
      <c r="N246" s="1843" t="s">
        <v>5031</v>
      </c>
      <c r="O246" s="1924">
        <v>60</v>
      </c>
      <c r="P246" s="2069" t="s">
        <v>3406</v>
      </c>
    </row>
    <row r="247" spans="1:16" s="697" customFormat="1" ht="25.2" customHeight="1">
      <c r="A247" s="1838" t="s">
        <v>5059</v>
      </c>
      <c r="B247" s="1838" t="s">
        <v>1041</v>
      </c>
      <c r="C247" s="1838" t="s">
        <v>5060</v>
      </c>
      <c r="D247" s="1840" t="s">
        <v>613</v>
      </c>
      <c r="E247" s="1840" t="s">
        <v>5061</v>
      </c>
      <c r="F247" s="2072" t="s">
        <v>4882</v>
      </c>
      <c r="G247" s="1840" t="s">
        <v>919</v>
      </c>
      <c r="H247" s="1842" t="s">
        <v>5062</v>
      </c>
      <c r="I247" s="1841"/>
      <c r="J247" s="1840" t="s">
        <v>5063</v>
      </c>
      <c r="K247" s="1840"/>
      <c r="L247" s="1840"/>
      <c r="M247" s="1840"/>
      <c r="N247" s="1843" t="s">
        <v>5031</v>
      </c>
      <c r="O247" s="1924">
        <v>60</v>
      </c>
      <c r="P247" s="2069" t="s">
        <v>3406</v>
      </c>
    </row>
    <row r="248" spans="1:16" s="697" customFormat="1" ht="25.2" customHeight="1">
      <c r="A248" s="1843" t="s">
        <v>3407</v>
      </c>
      <c r="B248" s="1838" t="s">
        <v>4193</v>
      </c>
      <c r="C248" s="1838" t="s">
        <v>5064</v>
      </c>
      <c r="D248" s="1840" t="s">
        <v>613</v>
      </c>
      <c r="E248" s="1840" t="s">
        <v>967</v>
      </c>
      <c r="F248" s="1840" t="s">
        <v>906</v>
      </c>
      <c r="G248" s="1840" t="s">
        <v>1653</v>
      </c>
      <c r="H248" s="1845" t="s">
        <v>5065</v>
      </c>
      <c r="I248" s="1838" t="s">
        <v>625</v>
      </c>
      <c r="J248" s="1838" t="s">
        <v>5066</v>
      </c>
      <c r="K248" s="1838"/>
      <c r="L248" s="1838"/>
      <c r="M248" s="1838"/>
      <c r="N248" s="1843" t="s">
        <v>5067</v>
      </c>
      <c r="O248" s="1924">
        <v>75</v>
      </c>
      <c r="P248" s="2069" t="s">
        <v>3407</v>
      </c>
    </row>
    <row r="249" spans="1:16" s="697" customFormat="1" ht="25.2" customHeight="1">
      <c r="A249" s="1843" t="s">
        <v>3407</v>
      </c>
      <c r="B249" s="1838" t="s">
        <v>4193</v>
      </c>
      <c r="C249" s="1838" t="s">
        <v>5064</v>
      </c>
      <c r="D249" s="1840" t="s">
        <v>613</v>
      </c>
      <c r="E249" s="1840" t="s">
        <v>639</v>
      </c>
      <c r="F249" s="1840" t="s">
        <v>906</v>
      </c>
      <c r="G249" s="1840" t="s">
        <v>1653</v>
      </c>
      <c r="H249" s="1838" t="s">
        <v>5065</v>
      </c>
      <c r="I249" s="1838"/>
      <c r="J249" s="1838" t="s">
        <v>5068</v>
      </c>
      <c r="K249" s="1838"/>
      <c r="L249" s="1838">
        <v>1</v>
      </c>
      <c r="M249" s="1838">
        <v>1</v>
      </c>
      <c r="N249" s="1843">
        <v>30</v>
      </c>
      <c r="O249" s="1924">
        <v>30</v>
      </c>
      <c r="P249" s="2069" t="s">
        <v>3407</v>
      </c>
    </row>
    <row r="250" spans="1:16" s="697" customFormat="1" ht="25.2" customHeight="1">
      <c r="A250" s="1843" t="s">
        <v>3407</v>
      </c>
      <c r="B250" s="1838" t="s">
        <v>4193</v>
      </c>
      <c r="C250" s="1843" t="s">
        <v>5069</v>
      </c>
      <c r="D250" s="1840" t="s">
        <v>5070</v>
      </c>
      <c r="E250" s="1840" t="s">
        <v>967</v>
      </c>
      <c r="F250" s="1840" t="s">
        <v>906</v>
      </c>
      <c r="G250" s="1840" t="s">
        <v>2152</v>
      </c>
      <c r="H250" s="2071" t="s">
        <v>5071</v>
      </c>
      <c r="I250" s="1838" t="s">
        <v>625</v>
      </c>
      <c r="J250" s="1838" t="s">
        <v>5072</v>
      </c>
      <c r="K250" s="1838"/>
      <c r="L250" s="1838">
        <v>1</v>
      </c>
      <c r="M250" s="1838">
        <v>1</v>
      </c>
      <c r="N250" s="1843" t="s">
        <v>5067</v>
      </c>
      <c r="O250" s="1924">
        <v>75</v>
      </c>
      <c r="P250" s="2069" t="s">
        <v>3407</v>
      </c>
    </row>
    <row r="251" spans="1:16" s="697" customFormat="1" ht="25.2" customHeight="1">
      <c r="A251" s="1843" t="s">
        <v>3407</v>
      </c>
      <c r="B251" s="1838" t="s">
        <v>4193</v>
      </c>
      <c r="C251" s="1843" t="s">
        <v>5069</v>
      </c>
      <c r="D251" s="1840" t="s">
        <v>5070</v>
      </c>
      <c r="E251" s="1840" t="s">
        <v>639</v>
      </c>
      <c r="F251" s="1840" t="s">
        <v>906</v>
      </c>
      <c r="G251" s="1840" t="s">
        <v>2152</v>
      </c>
      <c r="H251" s="1838" t="s">
        <v>5071</v>
      </c>
      <c r="I251" s="1838"/>
      <c r="J251" s="1838" t="s">
        <v>5072</v>
      </c>
      <c r="K251" s="1838"/>
      <c r="L251" s="1838">
        <v>2</v>
      </c>
      <c r="M251" s="1838">
        <v>2</v>
      </c>
      <c r="N251" s="1843">
        <v>20</v>
      </c>
      <c r="O251" s="1924">
        <v>10</v>
      </c>
      <c r="P251" s="2069" t="s">
        <v>3407</v>
      </c>
    </row>
    <row r="252" spans="1:16" s="697" customFormat="1" ht="25.2" customHeight="1">
      <c r="A252" s="1838" t="s">
        <v>3409</v>
      </c>
      <c r="B252" s="1838" t="s">
        <v>1041</v>
      </c>
      <c r="C252" s="1838" t="s">
        <v>3097</v>
      </c>
      <c r="D252" s="1840" t="s">
        <v>622</v>
      </c>
      <c r="E252" s="1840" t="s">
        <v>620</v>
      </c>
      <c r="F252" s="1840" t="s">
        <v>906</v>
      </c>
      <c r="G252" s="1840" t="s">
        <v>919</v>
      </c>
      <c r="H252" s="1842" t="s">
        <v>1380</v>
      </c>
      <c r="I252" s="1838" t="s">
        <v>5073</v>
      </c>
      <c r="J252" s="1838" t="s">
        <v>1109</v>
      </c>
      <c r="K252" s="1838">
        <v>1</v>
      </c>
      <c r="L252" s="1838">
        <v>1</v>
      </c>
      <c r="M252" s="1838">
        <v>1</v>
      </c>
      <c r="N252" s="1843">
        <v>30</v>
      </c>
      <c r="O252" s="1924">
        <v>30</v>
      </c>
      <c r="P252" s="2069" t="s">
        <v>3409</v>
      </c>
    </row>
    <row r="253" spans="1:16" s="697" customFormat="1" ht="25.2" customHeight="1">
      <c r="A253" s="1838" t="s">
        <v>4224</v>
      </c>
      <c r="B253" s="1838" t="s">
        <v>1041</v>
      </c>
      <c r="C253" s="1838" t="s">
        <v>3097</v>
      </c>
      <c r="D253" s="1840" t="s">
        <v>622</v>
      </c>
      <c r="E253" s="1840" t="s">
        <v>5074</v>
      </c>
      <c r="F253" s="1840" t="s">
        <v>906</v>
      </c>
      <c r="G253" s="1840" t="s">
        <v>919</v>
      </c>
      <c r="H253" s="1846" t="s">
        <v>1380</v>
      </c>
      <c r="I253" s="1838" t="s">
        <v>1103</v>
      </c>
      <c r="J253" s="1838" t="s">
        <v>1109</v>
      </c>
      <c r="K253" s="1838"/>
      <c r="L253" s="1838"/>
      <c r="M253" s="1838"/>
      <c r="N253" s="1843">
        <v>50</v>
      </c>
      <c r="O253" s="1924">
        <v>100</v>
      </c>
      <c r="P253" s="1804" t="s">
        <v>4224</v>
      </c>
    </row>
    <row r="254" spans="1:16" s="697" customFormat="1" ht="25.2" customHeight="1">
      <c r="A254" s="1838" t="s">
        <v>4224</v>
      </c>
      <c r="B254" s="1838" t="s">
        <v>1041</v>
      </c>
      <c r="C254" s="1838" t="s">
        <v>3097</v>
      </c>
      <c r="D254" s="1840" t="s">
        <v>622</v>
      </c>
      <c r="E254" s="1840" t="s">
        <v>620</v>
      </c>
      <c r="F254" s="1840" t="s">
        <v>906</v>
      </c>
      <c r="G254" s="1840" t="s">
        <v>919</v>
      </c>
      <c r="H254" s="1842" t="s">
        <v>1380</v>
      </c>
      <c r="I254" s="1838" t="s">
        <v>5073</v>
      </c>
      <c r="J254" s="1838" t="s">
        <v>1109</v>
      </c>
      <c r="K254" s="1838">
        <v>1</v>
      </c>
      <c r="L254" s="1838">
        <v>1</v>
      </c>
      <c r="M254" s="1838">
        <v>1</v>
      </c>
      <c r="N254" s="1843">
        <v>30</v>
      </c>
      <c r="O254" s="1924">
        <v>30</v>
      </c>
      <c r="P254" s="1804" t="s">
        <v>4224</v>
      </c>
    </row>
    <row r="255" spans="1:16" s="697" customFormat="1" ht="25.2" customHeight="1">
      <c r="A255" s="1838" t="s">
        <v>4224</v>
      </c>
      <c r="B255" s="1838" t="s">
        <v>1041</v>
      </c>
      <c r="C255" s="1844" t="s">
        <v>5075</v>
      </c>
      <c r="D255" s="1840" t="s">
        <v>2289</v>
      </c>
      <c r="E255" s="1840" t="s">
        <v>5076</v>
      </c>
      <c r="F255" s="1840" t="s">
        <v>5077</v>
      </c>
      <c r="G255" s="1840" t="s">
        <v>919</v>
      </c>
      <c r="H255" s="1842" t="s">
        <v>5078</v>
      </c>
      <c r="I255" s="1838" t="s">
        <v>1103</v>
      </c>
      <c r="J255" s="1838" t="s">
        <v>5079</v>
      </c>
      <c r="K255" s="1838"/>
      <c r="L255" s="1838"/>
      <c r="M255" s="1838"/>
      <c r="N255" s="1843">
        <v>50</v>
      </c>
      <c r="O255" s="1924">
        <v>100</v>
      </c>
      <c r="P255" s="1804" t="s">
        <v>4224</v>
      </c>
    </row>
    <row r="256" spans="1:16" s="697" customFormat="1" ht="25.2" customHeight="1">
      <c r="A256" s="1838" t="s">
        <v>5080</v>
      </c>
      <c r="B256" s="1838" t="s">
        <v>1041</v>
      </c>
      <c r="C256" s="1838" t="s">
        <v>5075</v>
      </c>
      <c r="D256" s="1840" t="s">
        <v>2289</v>
      </c>
      <c r="E256" s="1840" t="s">
        <v>5081</v>
      </c>
      <c r="F256" s="1840" t="s">
        <v>5077</v>
      </c>
      <c r="G256" s="1840" t="s">
        <v>919</v>
      </c>
      <c r="H256" s="1842" t="s">
        <v>5078</v>
      </c>
      <c r="I256" s="1838" t="s">
        <v>5073</v>
      </c>
      <c r="J256" s="1838" t="s">
        <v>5079</v>
      </c>
      <c r="K256" s="1838">
        <v>2</v>
      </c>
      <c r="L256" s="1838">
        <v>2</v>
      </c>
      <c r="M256" s="1838">
        <v>2</v>
      </c>
      <c r="N256" s="1838">
        <v>30</v>
      </c>
      <c r="O256" s="1924">
        <v>15</v>
      </c>
      <c r="P256" s="1804" t="s">
        <v>4224</v>
      </c>
    </row>
    <row r="257" spans="1:16" s="697" customFormat="1" ht="25.2" customHeight="1">
      <c r="A257" s="1838" t="s">
        <v>5082</v>
      </c>
      <c r="B257" s="1838" t="s">
        <v>1041</v>
      </c>
      <c r="C257" s="1838" t="s">
        <v>5075</v>
      </c>
      <c r="D257" s="1840" t="s">
        <v>2289</v>
      </c>
      <c r="E257" s="1840" t="s">
        <v>5083</v>
      </c>
      <c r="F257" s="2072" t="s">
        <v>5077</v>
      </c>
      <c r="G257" s="2072" t="s">
        <v>919</v>
      </c>
      <c r="H257" s="1842" t="s">
        <v>5078</v>
      </c>
      <c r="I257" s="1841" t="s">
        <v>5073</v>
      </c>
      <c r="J257" s="1840" t="s">
        <v>5079</v>
      </c>
      <c r="K257" s="1840">
        <v>2</v>
      </c>
      <c r="L257" s="1840">
        <v>2</v>
      </c>
      <c r="M257" s="1840">
        <v>2</v>
      </c>
      <c r="N257" s="1838">
        <v>30</v>
      </c>
      <c r="O257" s="1924">
        <v>15</v>
      </c>
      <c r="P257" s="1804" t="s">
        <v>4224</v>
      </c>
    </row>
    <row r="258" spans="1:16" s="697" customFormat="1" ht="25.2" customHeight="1">
      <c r="A258" s="1838" t="s">
        <v>3671</v>
      </c>
      <c r="B258" s="1838" t="s">
        <v>1041</v>
      </c>
      <c r="C258" s="1838" t="s">
        <v>3097</v>
      </c>
      <c r="D258" s="1840" t="s">
        <v>613</v>
      </c>
      <c r="E258" s="1840" t="s">
        <v>614</v>
      </c>
      <c r="F258" s="1840" t="s">
        <v>4892</v>
      </c>
      <c r="G258" s="1840" t="s">
        <v>4893</v>
      </c>
      <c r="H258" s="1846" t="s">
        <v>1022</v>
      </c>
      <c r="I258" s="1838" t="s">
        <v>909</v>
      </c>
      <c r="J258" s="1838" t="s">
        <v>1109</v>
      </c>
      <c r="K258" s="1838">
        <v>1</v>
      </c>
      <c r="L258" s="1838">
        <v>1</v>
      </c>
      <c r="M258" s="1838">
        <v>1</v>
      </c>
      <c r="N258" s="1838" t="s">
        <v>2519</v>
      </c>
      <c r="O258" s="1924">
        <v>100</v>
      </c>
      <c r="P258" s="2069" t="s">
        <v>3671</v>
      </c>
    </row>
    <row r="259" spans="1:16" s="697" customFormat="1" ht="25.2" customHeight="1">
      <c r="A259" s="1838" t="s">
        <v>3671</v>
      </c>
      <c r="B259" s="1838" t="s">
        <v>1041</v>
      </c>
      <c r="C259" s="1838" t="s">
        <v>4894</v>
      </c>
      <c r="D259" s="1840" t="s">
        <v>613</v>
      </c>
      <c r="E259" s="1840" t="s">
        <v>614</v>
      </c>
      <c r="F259" s="1840" t="s">
        <v>4892</v>
      </c>
      <c r="G259" s="1840" t="s">
        <v>4893</v>
      </c>
      <c r="H259" s="1846" t="s">
        <v>4858</v>
      </c>
      <c r="I259" s="1838" t="s">
        <v>618</v>
      </c>
      <c r="J259" s="1838" t="s">
        <v>4895</v>
      </c>
      <c r="K259" s="1838">
        <v>1</v>
      </c>
      <c r="L259" s="1838">
        <v>1</v>
      </c>
      <c r="M259" s="1838">
        <v>1</v>
      </c>
      <c r="N259" s="1838" t="s">
        <v>4896</v>
      </c>
      <c r="O259" s="1924">
        <v>200</v>
      </c>
      <c r="P259" s="2069" t="s">
        <v>3671</v>
      </c>
    </row>
    <row r="260" spans="1:16" s="697" customFormat="1" ht="25.2" customHeight="1">
      <c r="A260" s="1838" t="s">
        <v>3671</v>
      </c>
      <c r="B260" s="1838" t="s">
        <v>1041</v>
      </c>
      <c r="C260" s="1838" t="s">
        <v>3097</v>
      </c>
      <c r="D260" s="1840" t="s">
        <v>613</v>
      </c>
      <c r="E260" s="1840" t="s">
        <v>5084</v>
      </c>
      <c r="F260" s="1840" t="s">
        <v>4892</v>
      </c>
      <c r="G260" s="1840" t="s">
        <v>4893</v>
      </c>
      <c r="H260" s="1846" t="s">
        <v>1022</v>
      </c>
      <c r="I260" s="1838" t="s">
        <v>4899</v>
      </c>
      <c r="J260" s="1838" t="s">
        <v>1109</v>
      </c>
      <c r="K260" s="1838">
        <v>1</v>
      </c>
      <c r="L260" s="1838">
        <v>1</v>
      </c>
      <c r="M260" s="1838">
        <v>1</v>
      </c>
      <c r="N260" s="1838" t="s">
        <v>4885</v>
      </c>
      <c r="O260" s="1924">
        <v>60</v>
      </c>
      <c r="P260" s="2069" t="s">
        <v>3671</v>
      </c>
    </row>
    <row r="261" spans="1:16" s="697" customFormat="1" ht="25.2" customHeight="1">
      <c r="A261" s="1838" t="s">
        <v>3671</v>
      </c>
      <c r="B261" s="1838" t="s">
        <v>1041</v>
      </c>
      <c r="C261" s="1838" t="s">
        <v>3097</v>
      </c>
      <c r="D261" s="1840" t="s">
        <v>613</v>
      </c>
      <c r="E261" s="1840" t="s">
        <v>5085</v>
      </c>
      <c r="F261" s="1840" t="s">
        <v>4892</v>
      </c>
      <c r="G261" s="1840" t="s">
        <v>4893</v>
      </c>
      <c r="H261" s="1846" t="s">
        <v>1022</v>
      </c>
      <c r="I261" s="1838" t="s">
        <v>4899</v>
      </c>
      <c r="J261" s="1838" t="s">
        <v>1109</v>
      </c>
      <c r="K261" s="1838">
        <v>1</v>
      </c>
      <c r="L261" s="1838">
        <v>1</v>
      </c>
      <c r="M261" s="1838">
        <v>1</v>
      </c>
      <c r="N261" s="1838" t="s">
        <v>4885</v>
      </c>
      <c r="O261" s="1924">
        <v>60</v>
      </c>
      <c r="P261" s="2069" t="s">
        <v>3671</v>
      </c>
    </row>
    <row r="262" spans="1:16" s="697" customFormat="1" ht="25.2" customHeight="1">
      <c r="A262" s="1838" t="s">
        <v>5086</v>
      </c>
      <c r="B262" s="1838" t="s">
        <v>1041</v>
      </c>
      <c r="C262" s="1838" t="s">
        <v>4894</v>
      </c>
      <c r="D262" s="1840" t="s">
        <v>613</v>
      </c>
      <c r="E262" s="1840" t="s">
        <v>5087</v>
      </c>
      <c r="F262" s="1840" t="s">
        <v>4892</v>
      </c>
      <c r="G262" s="1840" t="s">
        <v>4893</v>
      </c>
      <c r="H262" s="1846" t="s">
        <v>4858</v>
      </c>
      <c r="I262" s="1838" t="s">
        <v>4899</v>
      </c>
      <c r="J262" s="1838" t="s">
        <v>4895</v>
      </c>
      <c r="K262" s="1838">
        <v>2</v>
      </c>
      <c r="L262" s="1838">
        <v>2</v>
      </c>
      <c r="M262" s="1838">
        <v>2</v>
      </c>
      <c r="N262" s="1838" t="s">
        <v>4885</v>
      </c>
      <c r="O262" s="1924">
        <v>60</v>
      </c>
      <c r="P262" s="2069" t="s">
        <v>3671</v>
      </c>
    </row>
    <row r="263" spans="1:16" s="697" customFormat="1" ht="25.2" customHeight="1">
      <c r="A263" s="1838" t="s">
        <v>5086</v>
      </c>
      <c r="B263" s="1838" t="s">
        <v>1041</v>
      </c>
      <c r="C263" s="1838" t="s">
        <v>4894</v>
      </c>
      <c r="D263" s="1840" t="s">
        <v>613</v>
      </c>
      <c r="E263" s="1840" t="s">
        <v>5088</v>
      </c>
      <c r="F263" s="1840" t="s">
        <v>4892</v>
      </c>
      <c r="G263" s="1840" t="s">
        <v>4893</v>
      </c>
      <c r="H263" s="1842" t="s">
        <v>4858</v>
      </c>
      <c r="I263" s="1838" t="s">
        <v>4899</v>
      </c>
      <c r="J263" s="1838" t="s">
        <v>4895</v>
      </c>
      <c r="K263" s="1838">
        <v>1</v>
      </c>
      <c r="L263" s="1838">
        <v>1</v>
      </c>
      <c r="M263" s="1838">
        <v>2</v>
      </c>
      <c r="N263" s="1838" t="s">
        <v>4885</v>
      </c>
      <c r="O263" s="1924">
        <v>60</v>
      </c>
      <c r="P263" s="2069" t="s">
        <v>3671</v>
      </c>
    </row>
    <row r="264" spans="1:16" s="697" customFormat="1" ht="25.2" customHeight="1">
      <c r="A264" s="1838" t="s">
        <v>4897</v>
      </c>
      <c r="B264" s="1838" t="s">
        <v>1041</v>
      </c>
      <c r="C264" s="1838" t="s">
        <v>4902</v>
      </c>
      <c r="D264" s="1840" t="s">
        <v>613</v>
      </c>
      <c r="E264" s="1840" t="s">
        <v>4903</v>
      </c>
      <c r="F264" s="1840" t="s">
        <v>4904</v>
      </c>
      <c r="G264" s="1840" t="s">
        <v>4893</v>
      </c>
      <c r="H264" s="1842" t="s">
        <v>4905</v>
      </c>
      <c r="I264" s="1838" t="s">
        <v>4899</v>
      </c>
      <c r="J264" s="1838" t="s">
        <v>4906</v>
      </c>
      <c r="K264" s="1838">
        <v>2</v>
      </c>
      <c r="L264" s="1838">
        <v>2</v>
      </c>
      <c r="M264" s="1838">
        <v>2</v>
      </c>
      <c r="N264" s="1843" t="s">
        <v>4885</v>
      </c>
      <c r="O264" s="1924">
        <v>30</v>
      </c>
      <c r="P264" s="2069" t="s">
        <v>3671</v>
      </c>
    </row>
    <row r="265" spans="1:16" s="697" customFormat="1" ht="25.2" customHeight="1">
      <c r="A265" s="1838" t="s">
        <v>3671</v>
      </c>
      <c r="B265" s="1838" t="s">
        <v>1041</v>
      </c>
      <c r="C265" s="1844" t="s">
        <v>4908</v>
      </c>
      <c r="D265" s="1840" t="s">
        <v>613</v>
      </c>
      <c r="E265" s="1840" t="s">
        <v>5089</v>
      </c>
      <c r="F265" s="1840" t="s">
        <v>4910</v>
      </c>
      <c r="G265" s="1840" t="s">
        <v>4893</v>
      </c>
      <c r="H265" s="1842" t="s">
        <v>4911</v>
      </c>
      <c r="I265" s="1838" t="s">
        <v>4899</v>
      </c>
      <c r="J265" s="1838" t="s">
        <v>4912</v>
      </c>
      <c r="K265" s="1838">
        <v>1</v>
      </c>
      <c r="L265" s="1838">
        <v>1</v>
      </c>
      <c r="M265" s="1838">
        <v>1</v>
      </c>
      <c r="N265" s="1838" t="s">
        <v>4885</v>
      </c>
      <c r="O265" s="1924">
        <v>60</v>
      </c>
      <c r="P265" s="2069" t="s">
        <v>3671</v>
      </c>
    </row>
    <row r="266" spans="1:16" s="697" customFormat="1" ht="25.2" customHeight="1">
      <c r="A266" s="1838" t="s">
        <v>4907</v>
      </c>
      <c r="B266" s="1838" t="s">
        <v>1041</v>
      </c>
      <c r="C266" s="1844" t="s">
        <v>4908</v>
      </c>
      <c r="D266" s="1840" t="s">
        <v>613</v>
      </c>
      <c r="E266" s="1840" t="s">
        <v>4909</v>
      </c>
      <c r="F266" s="1840" t="s">
        <v>4910</v>
      </c>
      <c r="G266" s="1840" t="s">
        <v>4893</v>
      </c>
      <c r="H266" s="1842" t="s">
        <v>4911</v>
      </c>
      <c r="I266" s="1838" t="s">
        <v>4899</v>
      </c>
      <c r="J266" s="1838" t="s">
        <v>4912</v>
      </c>
      <c r="K266" s="1838">
        <v>2</v>
      </c>
      <c r="L266" s="1838">
        <v>2</v>
      </c>
      <c r="M266" s="1838">
        <v>3</v>
      </c>
      <c r="N266" s="1838" t="s">
        <v>4885</v>
      </c>
      <c r="O266" s="1924">
        <v>30</v>
      </c>
      <c r="P266" s="2069" t="s">
        <v>3671</v>
      </c>
    </row>
    <row r="267" spans="1:16" s="697" customFormat="1" ht="25.2" customHeight="1">
      <c r="A267" s="1838" t="s">
        <v>4913</v>
      </c>
      <c r="B267" s="1838" t="s">
        <v>1041</v>
      </c>
      <c r="C267" s="1838" t="s">
        <v>4914</v>
      </c>
      <c r="D267" s="1840" t="s">
        <v>613</v>
      </c>
      <c r="E267" s="1840" t="s">
        <v>4915</v>
      </c>
      <c r="F267" s="1840" t="s">
        <v>4916</v>
      </c>
      <c r="G267" s="1840" t="s">
        <v>4893</v>
      </c>
      <c r="H267" s="1842" t="s">
        <v>4911</v>
      </c>
      <c r="I267" s="1838" t="s">
        <v>4899</v>
      </c>
      <c r="J267" s="1838" t="s">
        <v>4917</v>
      </c>
      <c r="K267" s="1838">
        <v>2</v>
      </c>
      <c r="L267" s="1838">
        <v>2</v>
      </c>
      <c r="M267" s="1838">
        <v>3</v>
      </c>
      <c r="N267" s="1838" t="s">
        <v>4885</v>
      </c>
      <c r="O267" s="1924">
        <v>30</v>
      </c>
      <c r="P267" s="2069" t="s">
        <v>3671</v>
      </c>
    </row>
    <row r="268" spans="1:16" s="697" customFormat="1" ht="25.2" customHeight="1">
      <c r="A268" s="1838" t="s">
        <v>4907</v>
      </c>
      <c r="B268" s="1838" t="s">
        <v>1041</v>
      </c>
      <c r="C268" s="1838" t="s">
        <v>4914</v>
      </c>
      <c r="D268" s="1840" t="s">
        <v>613</v>
      </c>
      <c r="E268" s="1840" t="s">
        <v>4918</v>
      </c>
      <c r="F268" s="1840" t="s">
        <v>4916</v>
      </c>
      <c r="G268" s="1840" t="s">
        <v>4893</v>
      </c>
      <c r="H268" s="1842" t="s">
        <v>4911</v>
      </c>
      <c r="I268" s="1838" t="s">
        <v>4899</v>
      </c>
      <c r="J268" s="1838" t="s">
        <v>4917</v>
      </c>
      <c r="K268" s="1838">
        <v>2</v>
      </c>
      <c r="L268" s="1838">
        <v>2</v>
      </c>
      <c r="M268" s="1838">
        <v>3</v>
      </c>
      <c r="N268" s="1838" t="s">
        <v>4885</v>
      </c>
      <c r="O268" s="1924">
        <v>30</v>
      </c>
      <c r="P268" s="2069" t="s">
        <v>3671</v>
      </c>
    </row>
    <row r="269" spans="1:16" s="697" customFormat="1" ht="25.2" customHeight="1">
      <c r="A269" s="1838" t="s">
        <v>4919</v>
      </c>
      <c r="B269" s="1838" t="s">
        <v>1041</v>
      </c>
      <c r="C269" s="1838" t="s">
        <v>4920</v>
      </c>
      <c r="D269" s="1840" t="s">
        <v>631</v>
      </c>
      <c r="E269" s="1840" t="s">
        <v>4921</v>
      </c>
      <c r="F269" s="1840" t="s">
        <v>4922</v>
      </c>
      <c r="G269" s="1840" t="s">
        <v>4893</v>
      </c>
      <c r="H269" s="1842" t="s">
        <v>4923</v>
      </c>
      <c r="I269" s="1838" t="s">
        <v>4899</v>
      </c>
      <c r="J269" s="1838" t="s">
        <v>4924</v>
      </c>
      <c r="K269" s="1838">
        <v>2</v>
      </c>
      <c r="L269" s="1838">
        <v>2</v>
      </c>
      <c r="M269" s="1838">
        <v>3</v>
      </c>
      <c r="N269" s="1838" t="s">
        <v>4885</v>
      </c>
      <c r="O269" s="1924">
        <v>30</v>
      </c>
      <c r="P269" s="2069" t="s">
        <v>3671</v>
      </c>
    </row>
    <row r="270" spans="1:16" s="697" customFormat="1" ht="25.2" customHeight="1">
      <c r="A270" s="1838" t="s">
        <v>5090</v>
      </c>
      <c r="B270" s="1838" t="s">
        <v>1041</v>
      </c>
      <c r="C270" s="1838" t="s">
        <v>5091</v>
      </c>
      <c r="D270" s="1840" t="s">
        <v>631</v>
      </c>
      <c r="E270" s="1840" t="s">
        <v>5092</v>
      </c>
      <c r="F270" s="1840" t="s">
        <v>4892</v>
      </c>
      <c r="G270" s="1840" t="s">
        <v>4893</v>
      </c>
      <c r="H270" s="1842" t="s">
        <v>2879</v>
      </c>
      <c r="I270" s="1838" t="s">
        <v>4899</v>
      </c>
      <c r="J270" s="1838" t="s">
        <v>5093</v>
      </c>
      <c r="K270" s="1838">
        <v>2</v>
      </c>
      <c r="L270" s="1838">
        <v>2</v>
      </c>
      <c r="M270" s="1838">
        <v>2</v>
      </c>
      <c r="N270" s="1838" t="s">
        <v>4885</v>
      </c>
      <c r="O270" s="1924">
        <v>30</v>
      </c>
      <c r="P270" s="2069" t="s">
        <v>3671</v>
      </c>
    </row>
    <row r="271" spans="1:16" s="697" customFormat="1" ht="25.2" customHeight="1">
      <c r="A271" s="1838" t="s">
        <v>4859</v>
      </c>
      <c r="B271" s="1838" t="s">
        <v>1041</v>
      </c>
      <c r="C271" s="1838" t="s">
        <v>3097</v>
      </c>
      <c r="D271" s="1840" t="s">
        <v>2150</v>
      </c>
      <c r="E271" s="1840" t="s">
        <v>620</v>
      </c>
      <c r="F271" s="1840" t="s">
        <v>2151</v>
      </c>
      <c r="G271" s="1840" t="s">
        <v>4560</v>
      </c>
      <c r="H271" s="1846" t="s">
        <v>5094</v>
      </c>
      <c r="I271" s="1838"/>
      <c r="J271" s="1838" t="s">
        <v>5095</v>
      </c>
      <c r="K271" s="1838">
        <v>1</v>
      </c>
      <c r="L271" s="1838">
        <v>1</v>
      </c>
      <c r="M271" s="1838">
        <v>1</v>
      </c>
      <c r="N271" s="1843">
        <v>30</v>
      </c>
      <c r="O271" s="1924">
        <v>30</v>
      </c>
      <c r="P271" s="1804" t="s">
        <v>4859</v>
      </c>
    </row>
    <row r="272" spans="1:16" s="697" customFormat="1" ht="25.2" customHeight="1">
      <c r="A272" s="1838" t="s">
        <v>5096</v>
      </c>
      <c r="B272" s="1838" t="s">
        <v>1041</v>
      </c>
      <c r="C272" s="1838" t="s">
        <v>5097</v>
      </c>
      <c r="D272" s="1840" t="s">
        <v>3187</v>
      </c>
      <c r="E272" s="1840" t="s">
        <v>620</v>
      </c>
      <c r="F272" s="1840" t="s">
        <v>5098</v>
      </c>
      <c r="G272" s="1840" t="s">
        <v>2077</v>
      </c>
      <c r="H272" s="1845" t="s">
        <v>5099</v>
      </c>
      <c r="I272" s="1838"/>
      <c r="J272" s="1838" t="s">
        <v>5100</v>
      </c>
      <c r="K272" s="1838">
        <v>2</v>
      </c>
      <c r="L272" s="1838">
        <v>2</v>
      </c>
      <c r="M272" s="1838">
        <v>2</v>
      </c>
      <c r="N272" s="1843">
        <v>40</v>
      </c>
      <c r="O272" s="1924">
        <v>20</v>
      </c>
      <c r="P272" s="2069" t="s">
        <v>5101</v>
      </c>
    </row>
    <row r="273" spans="1:17" s="697" customFormat="1" ht="25.2" customHeight="1">
      <c r="A273" s="1838" t="s">
        <v>5102</v>
      </c>
      <c r="B273" s="1838" t="s">
        <v>1041</v>
      </c>
      <c r="C273" s="1838" t="s">
        <v>4894</v>
      </c>
      <c r="D273" s="1840" t="s">
        <v>5103</v>
      </c>
      <c r="E273" s="1840" t="s">
        <v>620</v>
      </c>
      <c r="F273" s="1840" t="s">
        <v>906</v>
      </c>
      <c r="G273" s="1840" t="s">
        <v>2077</v>
      </c>
      <c r="H273" s="1838" t="s">
        <v>5104</v>
      </c>
      <c r="I273" s="1838"/>
      <c r="J273" s="1838" t="s">
        <v>5105</v>
      </c>
      <c r="K273" s="1838">
        <v>3</v>
      </c>
      <c r="L273" s="1838">
        <v>3</v>
      </c>
      <c r="M273" s="1838">
        <v>3</v>
      </c>
      <c r="N273" s="1843" t="s">
        <v>5106</v>
      </c>
      <c r="O273" s="1924">
        <v>13.33</v>
      </c>
      <c r="P273" s="2069" t="s">
        <v>5101</v>
      </c>
    </row>
    <row r="274" spans="1:17" s="697" customFormat="1" ht="25.2" customHeight="1">
      <c r="A274" s="1838" t="s">
        <v>5107</v>
      </c>
      <c r="B274" s="1838" t="s">
        <v>1041</v>
      </c>
      <c r="C274" s="1844" t="s">
        <v>4894</v>
      </c>
      <c r="D274" s="1840" t="s">
        <v>622</v>
      </c>
      <c r="E274" s="1840" t="s">
        <v>620</v>
      </c>
      <c r="F274" s="1840" t="s">
        <v>906</v>
      </c>
      <c r="G274" s="1840" t="s">
        <v>2077</v>
      </c>
      <c r="H274" s="2071" t="s">
        <v>5104</v>
      </c>
      <c r="I274" s="1838"/>
      <c r="J274" s="1838" t="s">
        <v>5105</v>
      </c>
      <c r="K274" s="1838">
        <v>3</v>
      </c>
      <c r="L274" s="1838">
        <v>3</v>
      </c>
      <c r="M274" s="1838">
        <v>3</v>
      </c>
      <c r="N274" s="1843" t="s">
        <v>5106</v>
      </c>
      <c r="O274" s="1924">
        <v>13.33</v>
      </c>
      <c r="P274" s="2069" t="s">
        <v>5101</v>
      </c>
    </row>
    <row r="275" spans="1:17" s="697" customFormat="1" ht="25.2" customHeight="1">
      <c r="A275" s="1838" t="s">
        <v>5108</v>
      </c>
      <c r="B275" s="1838" t="s">
        <v>1041</v>
      </c>
      <c r="C275" s="1838" t="s">
        <v>5109</v>
      </c>
      <c r="D275" s="1840" t="s">
        <v>631</v>
      </c>
      <c r="E275" s="1840" t="s">
        <v>639</v>
      </c>
      <c r="F275" s="1840" t="s">
        <v>5110</v>
      </c>
      <c r="G275" s="1840" t="s">
        <v>5111</v>
      </c>
      <c r="H275" s="1846" t="s">
        <v>5112</v>
      </c>
      <c r="I275" s="1838"/>
      <c r="J275" s="1838" t="s">
        <v>5113</v>
      </c>
      <c r="K275" s="1838"/>
      <c r="L275" s="1838">
        <v>1</v>
      </c>
      <c r="M275" s="1838">
        <v>1</v>
      </c>
      <c r="N275" s="1838" t="s">
        <v>5114</v>
      </c>
      <c r="O275" s="1924">
        <v>40</v>
      </c>
      <c r="P275" s="1804" t="s">
        <v>5108</v>
      </c>
    </row>
    <row r="276" spans="1:17" s="577" customFormat="1" ht="25.2" customHeight="1">
      <c r="A276" s="1838" t="s">
        <v>5115</v>
      </c>
      <c r="B276" s="1838" t="s">
        <v>1041</v>
      </c>
      <c r="C276" s="1838" t="s">
        <v>3097</v>
      </c>
      <c r="D276" s="1840" t="s">
        <v>622</v>
      </c>
      <c r="E276" s="1840" t="s">
        <v>5116</v>
      </c>
      <c r="F276" s="1840" t="s">
        <v>5117</v>
      </c>
      <c r="G276" s="1840" t="s">
        <v>5118</v>
      </c>
      <c r="H276" s="1846" t="s">
        <v>5119</v>
      </c>
      <c r="I276" s="1838" t="s">
        <v>5120</v>
      </c>
      <c r="J276" s="1838" t="s">
        <v>5121</v>
      </c>
      <c r="K276" s="1838">
        <v>1</v>
      </c>
      <c r="L276" s="1838">
        <v>1</v>
      </c>
      <c r="M276" s="1838">
        <v>1</v>
      </c>
      <c r="N276" s="1843">
        <v>30</v>
      </c>
      <c r="O276" s="1924">
        <v>60</v>
      </c>
      <c r="P276" s="1804" t="s">
        <v>5115</v>
      </c>
      <c r="Q276" s="1983"/>
    </row>
    <row r="277" spans="1:17" s="577" customFormat="1" ht="25.2" customHeight="1">
      <c r="A277" s="1838" t="s">
        <v>5115</v>
      </c>
      <c r="B277" s="1838" t="s">
        <v>1041</v>
      </c>
      <c r="C277" s="1838" t="s">
        <v>5122</v>
      </c>
      <c r="D277" s="1840" t="s">
        <v>622</v>
      </c>
      <c r="E277" s="1840" t="s">
        <v>5123</v>
      </c>
      <c r="F277" s="1840" t="s">
        <v>5117</v>
      </c>
      <c r="G277" s="1840" t="s">
        <v>5118</v>
      </c>
      <c r="H277" s="1842" t="s">
        <v>5124</v>
      </c>
      <c r="I277" s="1838" t="s">
        <v>5125</v>
      </c>
      <c r="J277" s="1838" t="s">
        <v>5126</v>
      </c>
      <c r="K277" s="1838">
        <v>1</v>
      </c>
      <c r="L277" s="1838">
        <v>1</v>
      </c>
      <c r="M277" s="1838">
        <v>1</v>
      </c>
      <c r="N277" s="1843">
        <v>30</v>
      </c>
      <c r="O277" s="1924">
        <v>60</v>
      </c>
      <c r="P277" s="1804" t="s">
        <v>5115</v>
      </c>
      <c r="Q277" s="1983"/>
    </row>
    <row r="278" spans="1:17" s="577" customFormat="1" ht="25.2" customHeight="1">
      <c r="A278" s="1843" t="s">
        <v>5115</v>
      </c>
      <c r="B278" s="1843" t="s">
        <v>1041</v>
      </c>
      <c r="C278" s="1843" t="s">
        <v>5122</v>
      </c>
      <c r="D278" s="1843" t="s">
        <v>622</v>
      </c>
      <c r="E278" s="1843" t="s">
        <v>5127</v>
      </c>
      <c r="F278" s="1843" t="s">
        <v>5117</v>
      </c>
      <c r="G278" s="1843" t="s">
        <v>5118</v>
      </c>
      <c r="H278" s="2073" t="s">
        <v>5124</v>
      </c>
      <c r="I278" s="1843" t="s">
        <v>5128</v>
      </c>
      <c r="J278" s="1843" t="s">
        <v>5126</v>
      </c>
      <c r="K278" s="1843">
        <v>1</v>
      </c>
      <c r="L278" s="1843">
        <v>1</v>
      </c>
      <c r="M278" s="1843">
        <v>1</v>
      </c>
      <c r="N278" s="1843">
        <v>30</v>
      </c>
      <c r="O278" s="1924">
        <v>60</v>
      </c>
      <c r="P278" s="1804" t="s">
        <v>5115</v>
      </c>
      <c r="Q278" s="1983"/>
    </row>
    <row r="279" spans="1:17" s="577" customFormat="1" ht="25.2" customHeight="1">
      <c r="A279" s="1838" t="s">
        <v>5115</v>
      </c>
      <c r="B279" s="1844" t="s">
        <v>1041</v>
      </c>
      <c r="C279" s="1844" t="s">
        <v>5129</v>
      </c>
      <c r="D279" s="1844" t="s">
        <v>631</v>
      </c>
      <c r="E279" s="1844" t="s">
        <v>5130</v>
      </c>
      <c r="F279" s="1844" t="s">
        <v>5131</v>
      </c>
      <c r="G279" s="1844" t="s">
        <v>5118</v>
      </c>
      <c r="H279" s="1842" t="s">
        <v>5132</v>
      </c>
      <c r="I279" s="1844" t="s">
        <v>5125</v>
      </c>
      <c r="J279" s="2074" t="s">
        <v>5133</v>
      </c>
      <c r="K279" s="2074">
        <v>1</v>
      </c>
      <c r="L279" s="2074">
        <v>1</v>
      </c>
      <c r="M279" s="2074">
        <v>1</v>
      </c>
      <c r="N279" s="2074">
        <v>20</v>
      </c>
      <c r="O279" s="2075">
        <v>40</v>
      </c>
      <c r="P279" s="1804" t="s">
        <v>5115</v>
      </c>
      <c r="Q279" s="1983"/>
    </row>
    <row r="280" spans="1:17" s="577" customFormat="1" ht="25.2" customHeight="1">
      <c r="A280" s="1838" t="s">
        <v>5115</v>
      </c>
      <c r="B280" s="1844" t="s">
        <v>1041</v>
      </c>
      <c r="C280" s="1844" t="s">
        <v>5129</v>
      </c>
      <c r="D280" s="1844" t="s">
        <v>631</v>
      </c>
      <c r="E280" s="1844" t="s">
        <v>5134</v>
      </c>
      <c r="F280" s="1844" t="s">
        <v>5131</v>
      </c>
      <c r="G280" s="1844" t="s">
        <v>5118</v>
      </c>
      <c r="H280" s="1842" t="s">
        <v>5132</v>
      </c>
      <c r="I280" s="1844" t="s">
        <v>5125</v>
      </c>
      <c r="J280" s="2074" t="s">
        <v>5133</v>
      </c>
      <c r="K280" s="2074">
        <v>1</v>
      </c>
      <c r="L280" s="2074">
        <v>1</v>
      </c>
      <c r="M280" s="2074">
        <v>1</v>
      </c>
      <c r="N280" s="2074">
        <v>20</v>
      </c>
      <c r="O280" s="2075">
        <v>40</v>
      </c>
      <c r="P280" s="1804" t="s">
        <v>5115</v>
      </c>
      <c r="Q280" s="1983"/>
    </row>
    <row r="281" spans="1:17" s="577" customFormat="1" ht="25.2" customHeight="1">
      <c r="A281" s="1838" t="s">
        <v>5115</v>
      </c>
      <c r="B281" s="1844" t="s">
        <v>1041</v>
      </c>
      <c r="C281" s="1844" t="s">
        <v>5135</v>
      </c>
      <c r="D281" s="1844" t="s">
        <v>613</v>
      </c>
      <c r="E281" s="1844" t="s">
        <v>5136</v>
      </c>
      <c r="F281" s="1844" t="s">
        <v>5137</v>
      </c>
      <c r="G281" s="1844" t="s">
        <v>5118</v>
      </c>
      <c r="H281" s="2073" t="s">
        <v>5138</v>
      </c>
      <c r="I281" s="1843" t="s">
        <v>5125</v>
      </c>
      <c r="J281" s="1843" t="s">
        <v>5139</v>
      </c>
      <c r="K281" s="1843">
        <v>1</v>
      </c>
      <c r="L281" s="1843">
        <v>1</v>
      </c>
      <c r="M281" s="1843">
        <v>1</v>
      </c>
      <c r="N281" s="1843">
        <v>20</v>
      </c>
      <c r="O281" s="1924">
        <v>40</v>
      </c>
      <c r="P281" s="1804" t="s">
        <v>5115</v>
      </c>
      <c r="Q281" s="1983"/>
    </row>
    <row r="282" spans="1:17" s="577" customFormat="1" ht="25.2" customHeight="1">
      <c r="A282" s="1838" t="s">
        <v>5115</v>
      </c>
      <c r="B282" s="1844" t="s">
        <v>1041</v>
      </c>
      <c r="C282" s="1844" t="s">
        <v>5140</v>
      </c>
      <c r="D282" s="1844" t="s">
        <v>613</v>
      </c>
      <c r="E282" s="1844" t="s">
        <v>5141</v>
      </c>
      <c r="F282" s="1844" t="s">
        <v>5142</v>
      </c>
      <c r="G282" s="1844" t="s">
        <v>5118</v>
      </c>
      <c r="H282" s="2073" t="s">
        <v>5143</v>
      </c>
      <c r="I282" s="1843" t="s">
        <v>5125</v>
      </c>
      <c r="J282" s="1843" t="s">
        <v>5144</v>
      </c>
      <c r="K282" s="1843">
        <v>1</v>
      </c>
      <c r="L282" s="1843">
        <v>1</v>
      </c>
      <c r="M282" s="1843">
        <v>1</v>
      </c>
      <c r="N282" s="1843">
        <v>20</v>
      </c>
      <c r="O282" s="1924">
        <v>40</v>
      </c>
      <c r="P282" s="1804" t="s">
        <v>5115</v>
      </c>
      <c r="Q282" s="1983"/>
    </row>
    <row r="283" spans="1:17" s="577" customFormat="1" ht="25.2" customHeight="1">
      <c r="A283" s="1838" t="s">
        <v>5115</v>
      </c>
      <c r="B283" s="1844" t="s">
        <v>1041</v>
      </c>
      <c r="C283" s="1844" t="s">
        <v>5140</v>
      </c>
      <c r="D283" s="1844" t="s">
        <v>613</v>
      </c>
      <c r="E283" s="1844" t="s">
        <v>5145</v>
      </c>
      <c r="F283" s="1844" t="s">
        <v>5142</v>
      </c>
      <c r="G283" s="1844" t="s">
        <v>5118</v>
      </c>
      <c r="H283" s="2073" t="s">
        <v>5143</v>
      </c>
      <c r="I283" s="1843" t="s">
        <v>5125</v>
      </c>
      <c r="J283" s="1843" t="s">
        <v>5144</v>
      </c>
      <c r="K283" s="1843">
        <v>1</v>
      </c>
      <c r="L283" s="1843">
        <v>1</v>
      </c>
      <c r="M283" s="1843">
        <v>1</v>
      </c>
      <c r="N283" s="1843">
        <v>20</v>
      </c>
      <c r="O283" s="1924">
        <v>40</v>
      </c>
      <c r="P283" s="1804" t="s">
        <v>5115</v>
      </c>
      <c r="Q283" s="1983"/>
    </row>
    <row r="284" spans="1:17" s="577" customFormat="1" ht="25.2" customHeight="1">
      <c r="A284" s="1838" t="s">
        <v>5115</v>
      </c>
      <c r="B284" s="1844" t="s">
        <v>1041</v>
      </c>
      <c r="C284" s="1844" t="s">
        <v>5146</v>
      </c>
      <c r="D284" s="1844" t="s">
        <v>5147</v>
      </c>
      <c r="E284" s="1844" t="s">
        <v>5148</v>
      </c>
      <c r="F284" s="1844" t="s">
        <v>5117</v>
      </c>
      <c r="G284" s="1844" t="s">
        <v>5118</v>
      </c>
      <c r="H284" s="2073" t="s">
        <v>5149</v>
      </c>
      <c r="I284" s="1843" t="s">
        <v>5125</v>
      </c>
      <c r="J284" s="1843" t="s">
        <v>5150</v>
      </c>
      <c r="K284" s="1843">
        <v>1</v>
      </c>
      <c r="L284" s="1843">
        <v>1</v>
      </c>
      <c r="M284" s="1843">
        <v>1</v>
      </c>
      <c r="N284" s="1843">
        <v>30</v>
      </c>
      <c r="O284" s="1924">
        <v>60</v>
      </c>
      <c r="P284" s="1804" t="s">
        <v>5115</v>
      </c>
      <c r="Q284" s="1983"/>
    </row>
    <row r="285" spans="1:17" s="577" customFormat="1" ht="25.2" customHeight="1">
      <c r="A285" s="1838" t="s">
        <v>5115</v>
      </c>
      <c r="B285" s="1844" t="s">
        <v>1041</v>
      </c>
      <c r="C285" s="1844" t="s">
        <v>5151</v>
      </c>
      <c r="D285" s="1844" t="s">
        <v>613</v>
      </c>
      <c r="E285" s="1844" t="s">
        <v>5152</v>
      </c>
      <c r="F285" s="1844" t="s">
        <v>5153</v>
      </c>
      <c r="G285" s="1844" t="s">
        <v>5118</v>
      </c>
      <c r="H285" s="2074" t="s">
        <v>5154</v>
      </c>
      <c r="I285" s="1843" t="s">
        <v>5125</v>
      </c>
      <c r="J285" s="1843" t="s">
        <v>5155</v>
      </c>
      <c r="K285" s="1843">
        <v>1</v>
      </c>
      <c r="L285" s="1843">
        <v>1</v>
      </c>
      <c r="M285" s="1843">
        <v>1</v>
      </c>
      <c r="N285" s="1843">
        <v>30</v>
      </c>
      <c r="O285" s="1924">
        <v>60</v>
      </c>
      <c r="P285" s="1804" t="s">
        <v>5115</v>
      </c>
      <c r="Q285" s="1983"/>
    </row>
    <row r="286" spans="1:17" s="577" customFormat="1" ht="25.2" customHeight="1">
      <c r="A286" s="1838" t="s">
        <v>5115</v>
      </c>
      <c r="B286" s="1838" t="s">
        <v>1041</v>
      </c>
      <c r="C286" s="2076" t="s">
        <v>5156</v>
      </c>
      <c r="D286" s="2072" t="s">
        <v>631</v>
      </c>
      <c r="E286" s="2072" t="s">
        <v>5157</v>
      </c>
      <c r="F286" s="2072" t="s">
        <v>5158</v>
      </c>
      <c r="G286" s="2072" t="s">
        <v>5118</v>
      </c>
      <c r="H286" s="1838" t="s">
        <v>5159</v>
      </c>
      <c r="I286" s="1841" t="s">
        <v>5125</v>
      </c>
      <c r="J286" s="1840" t="s">
        <v>1660</v>
      </c>
      <c r="K286" s="1840">
        <v>1</v>
      </c>
      <c r="L286" s="1840">
        <v>1</v>
      </c>
      <c r="M286" s="1840">
        <v>1</v>
      </c>
      <c r="N286" s="1843">
        <v>30</v>
      </c>
      <c r="O286" s="1924">
        <v>60</v>
      </c>
      <c r="P286" s="1804" t="s">
        <v>5115</v>
      </c>
      <c r="Q286" s="1983"/>
    </row>
    <row r="287" spans="1:17" s="577" customFormat="1" ht="25.2" customHeight="1">
      <c r="A287" s="1838" t="s">
        <v>5115</v>
      </c>
      <c r="B287" s="1838" t="s">
        <v>1041</v>
      </c>
      <c r="C287" s="2076" t="s">
        <v>5156</v>
      </c>
      <c r="D287" s="2072" t="s">
        <v>631</v>
      </c>
      <c r="E287" s="2072" t="s">
        <v>5160</v>
      </c>
      <c r="F287" s="2072" t="s">
        <v>5158</v>
      </c>
      <c r="G287" s="2072" t="s">
        <v>5118</v>
      </c>
      <c r="H287" s="1838" t="s">
        <v>5159</v>
      </c>
      <c r="I287" s="1841" t="s">
        <v>5125</v>
      </c>
      <c r="J287" s="1840" t="s">
        <v>1660</v>
      </c>
      <c r="K287" s="1840">
        <v>1</v>
      </c>
      <c r="L287" s="1840">
        <v>1</v>
      </c>
      <c r="M287" s="1840">
        <v>1</v>
      </c>
      <c r="N287" s="1843">
        <v>30</v>
      </c>
      <c r="O287" s="1924">
        <v>60</v>
      </c>
      <c r="P287" s="1804" t="s">
        <v>5115</v>
      </c>
      <c r="Q287" s="1983"/>
    </row>
    <row r="288" spans="1:17" s="577" customFormat="1" ht="25.2" customHeight="1">
      <c r="A288" s="1838" t="s">
        <v>5115</v>
      </c>
      <c r="B288" s="1844" t="s">
        <v>1041</v>
      </c>
      <c r="C288" s="1844" t="s">
        <v>5151</v>
      </c>
      <c r="D288" s="1844" t="s">
        <v>613</v>
      </c>
      <c r="E288" s="1844" t="s">
        <v>5161</v>
      </c>
      <c r="F288" s="1844" t="s">
        <v>5153</v>
      </c>
      <c r="G288" s="1844" t="s">
        <v>5118</v>
      </c>
      <c r="H288" s="2074" t="s">
        <v>5154</v>
      </c>
      <c r="I288" s="1843" t="s">
        <v>5125</v>
      </c>
      <c r="J288" s="1843" t="s">
        <v>5155</v>
      </c>
      <c r="K288" s="1843">
        <v>1</v>
      </c>
      <c r="L288" s="1843">
        <v>1</v>
      </c>
      <c r="M288" s="1843">
        <v>1</v>
      </c>
      <c r="N288" s="1843">
        <v>30</v>
      </c>
      <c r="O288" s="1924">
        <v>60</v>
      </c>
      <c r="P288" s="1804" t="s">
        <v>5115</v>
      </c>
      <c r="Q288" s="1983"/>
    </row>
    <row r="289" spans="1:24" s="577" customFormat="1" ht="25.2" customHeight="1">
      <c r="A289" s="1838" t="s">
        <v>5115</v>
      </c>
      <c r="B289" s="1844" t="s">
        <v>1041</v>
      </c>
      <c r="C289" s="1844" t="s">
        <v>5146</v>
      </c>
      <c r="D289" s="1844" t="s">
        <v>5147</v>
      </c>
      <c r="E289" s="1844" t="s">
        <v>5162</v>
      </c>
      <c r="F289" s="1844" t="s">
        <v>5117</v>
      </c>
      <c r="G289" s="1844" t="s">
        <v>5118</v>
      </c>
      <c r="H289" s="2073" t="s">
        <v>5149</v>
      </c>
      <c r="I289" s="1843" t="s">
        <v>5125</v>
      </c>
      <c r="J289" s="1843" t="s">
        <v>5150</v>
      </c>
      <c r="K289" s="1843">
        <v>1</v>
      </c>
      <c r="L289" s="1843">
        <v>1</v>
      </c>
      <c r="M289" s="1843">
        <v>1</v>
      </c>
      <c r="N289" s="1843">
        <v>30</v>
      </c>
      <c r="O289" s="1924">
        <v>60</v>
      </c>
      <c r="P289" s="1804" t="s">
        <v>5115</v>
      </c>
      <c r="Q289" s="1983"/>
    </row>
    <row r="290" spans="1:24" s="577" customFormat="1" ht="25.2" customHeight="1">
      <c r="A290" s="1838" t="s">
        <v>5115</v>
      </c>
      <c r="B290" s="1844" t="s">
        <v>1041</v>
      </c>
      <c r="C290" s="1844" t="s">
        <v>5163</v>
      </c>
      <c r="D290" s="1844" t="s">
        <v>631</v>
      </c>
      <c r="E290" s="1844" t="s">
        <v>5164</v>
      </c>
      <c r="F290" s="1844" t="s">
        <v>5165</v>
      </c>
      <c r="G290" s="1844" t="s">
        <v>5118</v>
      </c>
      <c r="H290" s="2073" t="s">
        <v>5166</v>
      </c>
      <c r="I290" s="1843" t="s">
        <v>5125</v>
      </c>
      <c r="J290" s="1843" t="s">
        <v>5167</v>
      </c>
      <c r="K290" s="1843">
        <v>1</v>
      </c>
      <c r="L290" s="1843">
        <v>1</v>
      </c>
      <c r="M290" s="1843">
        <v>1</v>
      </c>
      <c r="N290" s="1843">
        <v>20</v>
      </c>
      <c r="O290" s="1924">
        <v>40</v>
      </c>
      <c r="P290" s="1804" t="s">
        <v>5115</v>
      </c>
      <c r="Q290" s="1983"/>
    </row>
    <row r="291" spans="1:24" s="577" customFormat="1" ht="25.2" customHeight="1">
      <c r="A291" s="1838" t="s">
        <v>5115</v>
      </c>
      <c r="B291" s="1844" t="s">
        <v>1041</v>
      </c>
      <c r="C291" s="1844" t="s">
        <v>5163</v>
      </c>
      <c r="D291" s="1844" t="s">
        <v>631</v>
      </c>
      <c r="E291" s="1844" t="s">
        <v>5168</v>
      </c>
      <c r="F291" s="1844" t="s">
        <v>5165</v>
      </c>
      <c r="G291" s="1844" t="s">
        <v>5118</v>
      </c>
      <c r="H291" s="2073" t="s">
        <v>5169</v>
      </c>
      <c r="I291" s="1843" t="s">
        <v>5125</v>
      </c>
      <c r="J291" s="1843" t="s">
        <v>5167</v>
      </c>
      <c r="K291" s="1843">
        <v>1</v>
      </c>
      <c r="L291" s="1843">
        <v>1</v>
      </c>
      <c r="M291" s="1843">
        <v>1</v>
      </c>
      <c r="N291" s="1843">
        <v>20</v>
      </c>
      <c r="O291" s="1924">
        <v>40</v>
      </c>
      <c r="P291" s="1804" t="s">
        <v>5115</v>
      </c>
      <c r="Q291" s="1983"/>
    </row>
    <row r="292" spans="1:24" s="697" customFormat="1" ht="25.2" customHeight="1">
      <c r="A292" s="1838" t="s">
        <v>5170</v>
      </c>
      <c r="B292" s="1838" t="s">
        <v>1041</v>
      </c>
      <c r="C292" s="1838" t="s">
        <v>5171</v>
      </c>
      <c r="D292" s="1840" t="s">
        <v>2150</v>
      </c>
      <c r="E292" s="1840" t="s">
        <v>620</v>
      </c>
      <c r="F292" s="1840" t="s">
        <v>2151</v>
      </c>
      <c r="G292" s="1840" t="s">
        <v>2077</v>
      </c>
      <c r="H292" s="1846" t="s">
        <v>5172</v>
      </c>
      <c r="I292" s="1838" t="s">
        <v>2295</v>
      </c>
      <c r="J292" s="1838" t="s">
        <v>5173</v>
      </c>
      <c r="K292" s="1838">
        <v>2</v>
      </c>
      <c r="L292" s="1838">
        <v>2</v>
      </c>
      <c r="M292" s="1838">
        <v>2</v>
      </c>
      <c r="N292" s="1838">
        <v>30</v>
      </c>
      <c r="O292" s="1924">
        <v>30</v>
      </c>
      <c r="P292" s="1804" t="s">
        <v>5170</v>
      </c>
    </row>
    <row r="293" spans="1:24" s="697" customFormat="1" ht="25.2" customHeight="1">
      <c r="A293" s="1838" t="s">
        <v>5170</v>
      </c>
      <c r="B293" s="1838" t="s">
        <v>1041</v>
      </c>
      <c r="C293" s="1838" t="s">
        <v>5174</v>
      </c>
      <c r="D293" s="1840" t="s">
        <v>2150</v>
      </c>
      <c r="E293" s="1840" t="s">
        <v>620</v>
      </c>
      <c r="F293" s="1840" t="s">
        <v>2151</v>
      </c>
      <c r="G293" s="1840" t="s">
        <v>2077</v>
      </c>
      <c r="H293" s="1842" t="s">
        <v>5175</v>
      </c>
      <c r="I293" s="1838" t="s">
        <v>5176</v>
      </c>
      <c r="J293" s="1838" t="s">
        <v>5177</v>
      </c>
      <c r="K293" s="1838">
        <v>2</v>
      </c>
      <c r="L293" s="1838">
        <v>2</v>
      </c>
      <c r="M293" s="1838">
        <v>3</v>
      </c>
      <c r="N293" s="1838">
        <v>20</v>
      </c>
      <c r="O293" s="1924">
        <v>20</v>
      </c>
      <c r="P293" s="1804" t="s">
        <v>5170</v>
      </c>
    </row>
    <row r="294" spans="1:24" s="697" customFormat="1" ht="25.2" customHeight="1">
      <c r="A294" s="1838" t="s">
        <v>5178</v>
      </c>
      <c r="B294" s="1838" t="s">
        <v>1041</v>
      </c>
      <c r="C294" s="1838" t="s">
        <v>5179</v>
      </c>
      <c r="D294" s="1840" t="s">
        <v>5180</v>
      </c>
      <c r="E294" s="1840" t="s">
        <v>5181</v>
      </c>
      <c r="F294" s="1840" t="s">
        <v>5182</v>
      </c>
      <c r="G294" s="1840" t="s">
        <v>2077</v>
      </c>
      <c r="H294" s="1846" t="s">
        <v>5183</v>
      </c>
      <c r="I294" s="1838" t="s">
        <v>5184</v>
      </c>
      <c r="J294" s="1838" t="s">
        <v>5185</v>
      </c>
      <c r="K294" s="1838"/>
      <c r="L294" s="1838"/>
      <c r="M294" s="1838"/>
      <c r="N294" s="1838">
        <v>50</v>
      </c>
      <c r="O294" s="1924">
        <v>100</v>
      </c>
      <c r="P294" s="1804" t="s">
        <v>5178</v>
      </c>
    </row>
    <row r="295" spans="1:24" s="697" customFormat="1" ht="25.2" customHeight="1">
      <c r="A295" s="1838" t="s">
        <v>5178</v>
      </c>
      <c r="B295" s="1838" t="s">
        <v>1041</v>
      </c>
      <c r="C295" s="1838" t="s">
        <v>5179</v>
      </c>
      <c r="D295" s="1840" t="s">
        <v>5180</v>
      </c>
      <c r="E295" s="1840" t="s">
        <v>5186</v>
      </c>
      <c r="F295" s="1840" t="s">
        <v>5182</v>
      </c>
      <c r="G295" s="1840" t="s">
        <v>2077</v>
      </c>
      <c r="H295" s="1838" t="s">
        <v>5183</v>
      </c>
      <c r="I295" s="1838" t="s">
        <v>5186</v>
      </c>
      <c r="J295" s="1838" t="s">
        <v>5185</v>
      </c>
      <c r="K295" s="1838">
        <v>1</v>
      </c>
      <c r="L295" s="1838">
        <v>1</v>
      </c>
      <c r="M295" s="1838">
        <v>1</v>
      </c>
      <c r="N295" s="1838">
        <v>30</v>
      </c>
      <c r="O295" s="1924">
        <v>30</v>
      </c>
      <c r="P295" s="1804" t="s">
        <v>5178</v>
      </c>
    </row>
    <row r="296" spans="1:24" s="697" customFormat="1" ht="25.2" customHeight="1">
      <c r="A296" s="1838" t="s">
        <v>5178</v>
      </c>
      <c r="B296" s="1838" t="s">
        <v>1041</v>
      </c>
      <c r="C296" s="1844" t="s">
        <v>3097</v>
      </c>
      <c r="D296" s="1840" t="s">
        <v>613</v>
      </c>
      <c r="E296" s="1840" t="s">
        <v>5187</v>
      </c>
      <c r="F296" s="1840" t="s">
        <v>5188</v>
      </c>
      <c r="G296" s="1840" t="s">
        <v>2077</v>
      </c>
      <c r="H296" s="1842" t="s">
        <v>1380</v>
      </c>
      <c r="I296" s="1838" t="s">
        <v>5186</v>
      </c>
      <c r="J296" s="1838" t="s">
        <v>1109</v>
      </c>
      <c r="K296" s="1838">
        <v>1</v>
      </c>
      <c r="L296" s="1838">
        <v>1</v>
      </c>
      <c r="M296" s="1838">
        <v>1</v>
      </c>
      <c r="N296" s="1838">
        <v>30</v>
      </c>
      <c r="O296" s="1924">
        <v>30</v>
      </c>
      <c r="P296" s="1804" t="s">
        <v>5178</v>
      </c>
    </row>
    <row r="297" spans="1:24" s="697" customFormat="1" ht="25.2" customHeight="1">
      <c r="A297" s="1838" t="s">
        <v>5178</v>
      </c>
      <c r="B297" s="1838" t="s">
        <v>1041</v>
      </c>
      <c r="C297" s="1838" t="s">
        <v>5189</v>
      </c>
      <c r="D297" s="1840" t="s">
        <v>912</v>
      </c>
      <c r="E297" s="1840" t="s">
        <v>5190</v>
      </c>
      <c r="F297" s="1840" t="s">
        <v>906</v>
      </c>
      <c r="G297" s="1840" t="s">
        <v>2077</v>
      </c>
      <c r="H297" s="1838" t="s">
        <v>5191</v>
      </c>
      <c r="I297" s="1838" t="s">
        <v>5186</v>
      </c>
      <c r="J297" s="1838" t="s">
        <v>5192</v>
      </c>
      <c r="K297" s="1838"/>
      <c r="L297" s="1838"/>
      <c r="M297" s="1838"/>
      <c r="N297" s="1843">
        <v>30</v>
      </c>
      <c r="O297" s="1924">
        <v>30</v>
      </c>
      <c r="P297" s="1804" t="s">
        <v>5178</v>
      </c>
    </row>
    <row r="298" spans="1:24" s="697" customFormat="1" ht="25.2" customHeight="1">
      <c r="A298" s="1838" t="s">
        <v>5178</v>
      </c>
      <c r="B298" s="1838" t="s">
        <v>1041</v>
      </c>
      <c r="C298" s="1838" t="s">
        <v>5193</v>
      </c>
      <c r="D298" s="2072" t="s">
        <v>912</v>
      </c>
      <c r="E298" s="2072" t="s">
        <v>5190</v>
      </c>
      <c r="F298" s="2072" t="s">
        <v>906</v>
      </c>
      <c r="G298" s="2072" t="s">
        <v>2077</v>
      </c>
      <c r="H298" s="1838" t="s">
        <v>5191</v>
      </c>
      <c r="I298" s="1841" t="s">
        <v>5186</v>
      </c>
      <c r="J298" s="1840" t="s">
        <v>5192</v>
      </c>
      <c r="K298" s="1840"/>
      <c r="L298" s="1840"/>
      <c r="M298" s="1840"/>
      <c r="N298" s="1843">
        <v>30</v>
      </c>
      <c r="O298" s="1924">
        <v>30</v>
      </c>
      <c r="P298" s="1804" t="s">
        <v>5178</v>
      </c>
    </row>
    <row r="299" spans="1:24" s="697" customFormat="1" ht="25.2" customHeight="1">
      <c r="A299" s="1845" t="s">
        <v>5194</v>
      </c>
      <c r="B299" s="1838" t="s">
        <v>1041</v>
      </c>
      <c r="C299" s="1843" t="s">
        <v>5195</v>
      </c>
      <c r="D299" s="1843" t="s">
        <v>631</v>
      </c>
      <c r="E299" s="1845" t="s">
        <v>5196</v>
      </c>
      <c r="F299" s="1838" t="s">
        <v>5197</v>
      </c>
      <c r="G299" s="1845" t="s">
        <v>2077</v>
      </c>
      <c r="H299" s="2077" t="s">
        <v>5198</v>
      </c>
      <c r="I299" s="1844"/>
      <c r="J299" s="1843">
        <v>2022</v>
      </c>
      <c r="K299" s="1838">
        <v>1</v>
      </c>
      <c r="L299" s="2072" t="s">
        <v>4057</v>
      </c>
      <c r="M299" s="1838">
        <v>1</v>
      </c>
      <c r="N299" s="1838" t="s">
        <v>4885</v>
      </c>
      <c r="O299" s="1924">
        <v>60</v>
      </c>
      <c r="P299" s="1830" t="s">
        <v>5199</v>
      </c>
      <c r="Q299" s="1984"/>
      <c r="R299" s="575"/>
      <c r="S299" s="709"/>
      <c r="T299" s="561"/>
      <c r="U299" s="561"/>
      <c r="V299" s="561"/>
      <c r="X299" s="562"/>
    </row>
    <row r="300" spans="1:24" s="697" customFormat="1" ht="25.2" customHeight="1">
      <c r="A300" s="1845" t="s">
        <v>5194</v>
      </c>
      <c r="B300" s="1838" t="s">
        <v>1041</v>
      </c>
      <c r="C300" s="1843" t="s">
        <v>5195</v>
      </c>
      <c r="D300" s="1843" t="s">
        <v>631</v>
      </c>
      <c r="E300" s="1845" t="s">
        <v>5200</v>
      </c>
      <c r="F300" s="1845" t="s">
        <v>5197</v>
      </c>
      <c r="G300" s="1845" t="s">
        <v>2077</v>
      </c>
      <c r="H300" s="2077" t="s">
        <v>5198</v>
      </c>
      <c r="I300" s="1838"/>
      <c r="J300" s="1843">
        <v>2022</v>
      </c>
      <c r="K300" s="1845">
        <v>1</v>
      </c>
      <c r="L300" s="2078" t="s">
        <v>4057</v>
      </c>
      <c r="M300" s="1838">
        <v>1</v>
      </c>
      <c r="N300" s="1838" t="s">
        <v>4885</v>
      </c>
      <c r="O300" s="1924">
        <v>60</v>
      </c>
      <c r="P300" s="1830" t="s">
        <v>5199</v>
      </c>
      <c r="Q300" s="1984"/>
      <c r="R300" s="575"/>
      <c r="S300" s="576"/>
      <c r="T300" s="561"/>
      <c r="U300" s="561"/>
      <c r="V300" s="561"/>
      <c r="X300" s="562"/>
    </row>
    <row r="301" spans="1:24" s="697" customFormat="1" ht="25.2" customHeight="1">
      <c r="A301" s="1838" t="s">
        <v>5194</v>
      </c>
      <c r="B301" s="1838" t="s">
        <v>1041</v>
      </c>
      <c r="C301" s="2076" t="s">
        <v>5201</v>
      </c>
      <c r="D301" s="1843" t="s">
        <v>631</v>
      </c>
      <c r="E301" s="1838" t="s">
        <v>5202</v>
      </c>
      <c r="F301" s="1838" t="s">
        <v>5203</v>
      </c>
      <c r="G301" s="1838" t="s">
        <v>2077</v>
      </c>
      <c r="H301" s="1838" t="s">
        <v>5204</v>
      </c>
      <c r="I301" s="2077"/>
      <c r="J301" s="1838" t="s">
        <v>5167</v>
      </c>
      <c r="K301" s="1838">
        <v>1</v>
      </c>
      <c r="L301" s="2072" t="s">
        <v>4057</v>
      </c>
      <c r="M301" s="1838">
        <v>1</v>
      </c>
      <c r="N301" s="1838" t="s">
        <v>4885</v>
      </c>
      <c r="O301" s="1924">
        <v>60</v>
      </c>
      <c r="P301" s="1830" t="s">
        <v>5199</v>
      </c>
      <c r="Q301" s="1984"/>
      <c r="R301" s="575"/>
      <c r="S301" s="710"/>
      <c r="T301" s="561"/>
      <c r="U301" s="561"/>
      <c r="V301" s="561"/>
      <c r="X301" s="562"/>
    </row>
    <row r="302" spans="1:24" s="697" customFormat="1" ht="25.2" customHeight="1">
      <c r="A302" s="1838" t="s">
        <v>5194</v>
      </c>
      <c r="B302" s="1838" t="s">
        <v>1041</v>
      </c>
      <c r="C302" s="2076" t="s">
        <v>5201</v>
      </c>
      <c r="D302" s="1843" t="s">
        <v>631</v>
      </c>
      <c r="E302" s="1838" t="s">
        <v>5205</v>
      </c>
      <c r="F302" s="1838" t="s">
        <v>5203</v>
      </c>
      <c r="G302" s="1838" t="s">
        <v>2077</v>
      </c>
      <c r="H302" s="1838" t="s">
        <v>5204</v>
      </c>
      <c r="I302" s="2077"/>
      <c r="J302" s="1838" t="s">
        <v>5167</v>
      </c>
      <c r="K302" s="1838">
        <v>1</v>
      </c>
      <c r="L302" s="2072" t="s">
        <v>4057</v>
      </c>
      <c r="M302" s="1838">
        <v>1</v>
      </c>
      <c r="N302" s="1838" t="s">
        <v>4885</v>
      </c>
      <c r="O302" s="1924">
        <v>60</v>
      </c>
      <c r="P302" s="1830" t="s">
        <v>5199</v>
      </c>
      <c r="Q302" s="1984"/>
      <c r="R302" s="575"/>
      <c r="S302" s="710"/>
      <c r="T302" s="561"/>
      <c r="U302" s="561"/>
      <c r="V302" s="561"/>
      <c r="X302" s="562"/>
    </row>
    <row r="303" spans="1:24" s="697" customFormat="1" ht="25.2" customHeight="1">
      <c r="A303" s="1838" t="s">
        <v>5206</v>
      </c>
      <c r="B303" s="1838" t="s">
        <v>1041</v>
      </c>
      <c r="C303" s="1844" t="s">
        <v>5207</v>
      </c>
      <c r="D303" s="1840" t="s">
        <v>5208</v>
      </c>
      <c r="E303" s="1840" t="s">
        <v>5209</v>
      </c>
      <c r="F303" s="1840" t="s">
        <v>5210</v>
      </c>
      <c r="G303" s="1840" t="s">
        <v>2077</v>
      </c>
      <c r="H303" s="1842" t="s">
        <v>5211</v>
      </c>
      <c r="I303" s="1838"/>
      <c r="J303" s="1838" t="s">
        <v>5212</v>
      </c>
      <c r="K303" s="1838">
        <v>2</v>
      </c>
      <c r="L303" s="1838">
        <v>2</v>
      </c>
      <c r="M303" s="1838">
        <v>3</v>
      </c>
      <c r="N303" s="1843" t="s">
        <v>4885</v>
      </c>
      <c r="O303" s="1924">
        <v>30</v>
      </c>
      <c r="P303" s="2069" t="s">
        <v>3429</v>
      </c>
    </row>
    <row r="304" spans="1:24" s="697" customFormat="1" ht="25.2" customHeight="1">
      <c r="A304" s="1838" t="s">
        <v>5206</v>
      </c>
      <c r="B304" s="1838" t="s">
        <v>1041</v>
      </c>
      <c r="C304" s="1838" t="s">
        <v>5213</v>
      </c>
      <c r="D304" s="1840" t="s">
        <v>5214</v>
      </c>
      <c r="E304" s="1840" t="s">
        <v>5209</v>
      </c>
      <c r="F304" s="1840" t="s">
        <v>3068</v>
      </c>
      <c r="G304" s="1840" t="s">
        <v>2077</v>
      </c>
      <c r="H304" s="1842" t="s">
        <v>5215</v>
      </c>
      <c r="I304" s="1838"/>
      <c r="J304" s="1838" t="s">
        <v>5216</v>
      </c>
      <c r="K304" s="1838">
        <v>2</v>
      </c>
      <c r="L304" s="1838">
        <v>2</v>
      </c>
      <c r="M304" s="1838">
        <v>3</v>
      </c>
      <c r="N304" s="1843" t="s">
        <v>4885</v>
      </c>
      <c r="O304" s="1924">
        <v>30</v>
      </c>
      <c r="P304" s="2069" t="s">
        <v>3429</v>
      </c>
    </row>
    <row r="305" spans="1:27" s="697" customFormat="1" ht="25.2" customHeight="1">
      <c r="A305" s="1838" t="s">
        <v>3429</v>
      </c>
      <c r="B305" s="1838" t="s">
        <v>1041</v>
      </c>
      <c r="C305" s="1843" t="s">
        <v>5217</v>
      </c>
      <c r="D305" s="1840" t="s">
        <v>5214</v>
      </c>
      <c r="E305" s="1840" t="s">
        <v>5209</v>
      </c>
      <c r="F305" s="1840" t="s">
        <v>3068</v>
      </c>
      <c r="G305" s="1840" t="s">
        <v>2077</v>
      </c>
      <c r="H305" s="2073" t="s">
        <v>5218</v>
      </c>
      <c r="I305" s="1838"/>
      <c r="J305" s="1843" t="s">
        <v>5219</v>
      </c>
      <c r="K305" s="1843">
        <v>1</v>
      </c>
      <c r="L305" s="1843">
        <v>1</v>
      </c>
      <c r="M305" s="1843">
        <v>1</v>
      </c>
      <c r="N305" s="1843" t="s">
        <v>5220</v>
      </c>
      <c r="O305" s="1924">
        <v>60</v>
      </c>
      <c r="P305" s="2069" t="s">
        <v>3429</v>
      </c>
    </row>
    <row r="306" spans="1:27" ht="25.2" customHeight="1">
      <c r="A306" s="1906" t="s">
        <v>3750</v>
      </c>
      <c r="B306" s="1906" t="s">
        <v>1041</v>
      </c>
      <c r="C306" s="1906" t="s">
        <v>1377</v>
      </c>
      <c r="D306" s="2063" t="s">
        <v>613</v>
      </c>
      <c r="E306" s="2063" t="s">
        <v>639</v>
      </c>
      <c r="F306" s="2063" t="s">
        <v>906</v>
      </c>
      <c r="G306" s="2063">
        <v>100</v>
      </c>
      <c r="H306" s="2062" t="s">
        <v>1108</v>
      </c>
      <c r="I306" s="1809" t="s">
        <v>909</v>
      </c>
      <c r="J306" s="1906" t="s">
        <v>1023</v>
      </c>
      <c r="K306" s="1906"/>
      <c r="L306" s="1906"/>
      <c r="M306" s="1906"/>
      <c r="N306" s="2065">
        <v>30</v>
      </c>
      <c r="O306" s="2066">
        <v>30</v>
      </c>
      <c r="P306" s="1789" t="s">
        <v>3750</v>
      </c>
      <c r="Q306" s="455"/>
      <c r="R306" s="455"/>
      <c r="S306" s="455"/>
      <c r="T306" s="455"/>
      <c r="U306" s="455"/>
      <c r="V306" s="455"/>
      <c r="W306" s="455"/>
      <c r="X306" s="455"/>
      <c r="Y306" s="455"/>
      <c r="Z306" s="455"/>
    </row>
    <row r="307" spans="1:27" ht="25.2" customHeight="1">
      <c r="A307" s="1906" t="s">
        <v>5221</v>
      </c>
      <c r="B307" s="1906" t="s">
        <v>1041</v>
      </c>
      <c r="C307" s="1906" t="s">
        <v>5222</v>
      </c>
      <c r="D307" s="2063" t="s">
        <v>613</v>
      </c>
      <c r="E307" s="2063" t="s">
        <v>614</v>
      </c>
      <c r="F307" s="2063" t="s">
        <v>906</v>
      </c>
      <c r="G307" s="2063">
        <v>100</v>
      </c>
      <c r="H307" s="1871" t="s">
        <v>5223</v>
      </c>
      <c r="I307" s="1903" t="s">
        <v>618</v>
      </c>
      <c r="J307" s="1789" t="s">
        <v>5224</v>
      </c>
      <c r="K307" s="1906"/>
      <c r="L307" s="1906"/>
      <c r="M307" s="1906"/>
      <c r="N307" s="2065">
        <v>100</v>
      </c>
      <c r="O307" s="2066">
        <v>50</v>
      </c>
      <c r="P307" s="1789" t="s">
        <v>3750</v>
      </c>
      <c r="Q307" s="455"/>
      <c r="R307" s="455"/>
      <c r="S307" s="455"/>
      <c r="T307" s="455"/>
      <c r="U307" s="455"/>
      <c r="V307" s="455"/>
      <c r="W307" s="455"/>
      <c r="X307" s="455"/>
      <c r="Y307" s="455"/>
      <c r="Z307" s="455"/>
    </row>
    <row r="308" spans="1:27" ht="25.2" customHeight="1">
      <c r="A308" s="1906" t="s">
        <v>5225</v>
      </c>
      <c r="B308" s="1906" t="s">
        <v>1041</v>
      </c>
      <c r="C308" s="2079" t="s">
        <v>5222</v>
      </c>
      <c r="D308" s="1935" t="s">
        <v>613</v>
      </c>
      <c r="E308" s="1935" t="s">
        <v>639</v>
      </c>
      <c r="F308" s="1935" t="s">
        <v>906</v>
      </c>
      <c r="G308" s="1935">
        <v>100</v>
      </c>
      <c r="H308" s="1871" t="s">
        <v>5223</v>
      </c>
      <c r="I308" s="1809" t="s">
        <v>5226</v>
      </c>
      <c r="J308" s="1906" t="s">
        <v>5224</v>
      </c>
      <c r="K308" s="1906"/>
      <c r="L308" s="1906"/>
      <c r="M308" s="1906"/>
      <c r="N308" s="2065">
        <v>30</v>
      </c>
      <c r="O308" s="2066">
        <v>30</v>
      </c>
      <c r="P308" s="1789" t="s">
        <v>3750</v>
      </c>
      <c r="Q308" s="455"/>
      <c r="R308" s="455"/>
      <c r="S308" s="455"/>
      <c r="T308" s="455"/>
      <c r="U308" s="455"/>
      <c r="V308" s="455"/>
      <c r="W308" s="455"/>
      <c r="X308" s="455"/>
      <c r="Y308" s="455"/>
      <c r="Z308" s="455"/>
    </row>
    <row r="309" spans="1:27" ht="25.2" customHeight="1">
      <c r="A309" s="1906" t="s">
        <v>5225</v>
      </c>
      <c r="B309" s="1906" t="s">
        <v>1041</v>
      </c>
      <c r="C309" s="1906" t="s">
        <v>5222</v>
      </c>
      <c r="D309" s="2063" t="s">
        <v>613</v>
      </c>
      <c r="E309" s="1935" t="s">
        <v>639</v>
      </c>
      <c r="F309" s="1935" t="s">
        <v>906</v>
      </c>
      <c r="G309" s="2063">
        <v>100</v>
      </c>
      <c r="H309" s="1871" t="s">
        <v>5223</v>
      </c>
      <c r="I309" s="1809" t="s">
        <v>5186</v>
      </c>
      <c r="J309" s="1906" t="s">
        <v>5224</v>
      </c>
      <c r="K309" s="1906"/>
      <c r="L309" s="1906"/>
      <c r="M309" s="1906"/>
      <c r="N309" s="2065">
        <v>30</v>
      </c>
      <c r="O309" s="2066">
        <v>30</v>
      </c>
      <c r="P309" s="1789" t="s">
        <v>3750</v>
      </c>
      <c r="Q309" s="455"/>
      <c r="R309" s="455"/>
      <c r="S309" s="455"/>
      <c r="T309" s="455"/>
      <c r="U309" s="455"/>
      <c r="V309" s="455"/>
      <c r="W309" s="455"/>
      <c r="X309" s="455"/>
      <c r="Y309" s="455"/>
      <c r="Z309" s="455"/>
    </row>
    <row r="310" spans="1:27" ht="25.2" customHeight="1">
      <c r="A310" s="1906" t="s">
        <v>3750</v>
      </c>
      <c r="B310" s="1903" t="s">
        <v>1041</v>
      </c>
      <c r="C310" s="1906" t="s">
        <v>5227</v>
      </c>
      <c r="D310" s="2080" t="s">
        <v>613</v>
      </c>
      <c r="E310" s="2080" t="s">
        <v>639</v>
      </c>
      <c r="F310" s="2080" t="s">
        <v>906</v>
      </c>
      <c r="G310" s="2080" t="s">
        <v>633</v>
      </c>
      <c r="H310" s="2081" t="s">
        <v>5228</v>
      </c>
      <c r="I310" s="1871"/>
      <c r="J310" s="1854" t="s">
        <v>5229</v>
      </c>
      <c r="K310" s="1914" t="s">
        <v>5230</v>
      </c>
      <c r="L310" s="2082"/>
      <c r="M310" s="2082"/>
      <c r="N310" s="2082"/>
      <c r="O310" s="1792">
        <v>100</v>
      </c>
      <c r="P310" s="1789" t="s">
        <v>3750</v>
      </c>
      <c r="Q310" s="455"/>
      <c r="R310" s="455"/>
      <c r="S310" s="455"/>
      <c r="T310" s="455"/>
      <c r="U310" s="455"/>
      <c r="V310" s="455"/>
      <c r="W310" s="455"/>
      <c r="X310" s="455"/>
      <c r="Y310" s="455"/>
      <c r="Z310" s="455"/>
      <c r="AA310" s="455"/>
    </row>
    <row r="311" spans="1:27" ht="25.2" customHeight="1">
      <c r="A311" s="1906" t="s">
        <v>3750</v>
      </c>
      <c r="B311" s="1809" t="s">
        <v>1041</v>
      </c>
      <c r="C311" s="1789" t="s">
        <v>5227</v>
      </c>
      <c r="D311" s="2027" t="s">
        <v>613</v>
      </c>
      <c r="E311" s="2027" t="s">
        <v>639</v>
      </c>
      <c r="F311" s="2027" t="s">
        <v>906</v>
      </c>
      <c r="G311" s="2027" t="s">
        <v>633</v>
      </c>
      <c r="H311" s="1871" t="s">
        <v>5231</v>
      </c>
      <c r="I311" s="1854" t="s">
        <v>5232</v>
      </c>
      <c r="J311" s="1914" t="s">
        <v>5230</v>
      </c>
      <c r="K311" s="2082"/>
      <c r="L311" s="2082"/>
      <c r="M311" s="2082"/>
      <c r="N311" s="1855" t="s">
        <v>4885</v>
      </c>
      <c r="O311" s="2066">
        <v>60</v>
      </c>
      <c r="P311" s="1789" t="s">
        <v>3750</v>
      </c>
      <c r="Q311" s="455"/>
      <c r="R311" s="455"/>
      <c r="S311" s="455"/>
      <c r="T311" s="455"/>
      <c r="U311" s="455"/>
      <c r="V311" s="455"/>
      <c r="W311" s="455"/>
      <c r="X311" s="455"/>
      <c r="Y311" s="455"/>
      <c r="Z311" s="455"/>
    </row>
    <row r="312" spans="1:27" ht="25.2" customHeight="1">
      <c r="A312" s="1906" t="s">
        <v>3750</v>
      </c>
      <c r="B312" s="1809" t="s">
        <v>1041</v>
      </c>
      <c r="C312" s="1789" t="s">
        <v>5233</v>
      </c>
      <c r="D312" s="2027" t="s">
        <v>631</v>
      </c>
      <c r="E312" s="2027" t="s">
        <v>639</v>
      </c>
      <c r="F312" s="2027" t="s">
        <v>906</v>
      </c>
      <c r="G312" s="2027" t="s">
        <v>633</v>
      </c>
      <c r="H312" s="1871" t="s">
        <v>5234</v>
      </c>
      <c r="I312" s="1854" t="s">
        <v>5186</v>
      </c>
      <c r="J312" s="1914" t="s">
        <v>5235</v>
      </c>
      <c r="K312" s="2082"/>
      <c r="L312" s="2082"/>
      <c r="M312" s="2082"/>
      <c r="N312" s="1855" t="s">
        <v>4885</v>
      </c>
      <c r="O312" s="1792">
        <v>60</v>
      </c>
      <c r="P312" s="1789" t="s">
        <v>3750</v>
      </c>
      <c r="Q312" s="455"/>
      <c r="R312" s="455"/>
      <c r="S312" s="455"/>
      <c r="T312" s="455"/>
      <c r="U312" s="455"/>
      <c r="V312" s="455"/>
      <c r="W312" s="455"/>
      <c r="X312" s="455"/>
      <c r="Y312" s="455"/>
      <c r="Z312" s="455"/>
    </row>
    <row r="313" spans="1:27" ht="25.2" customHeight="1">
      <c r="A313" s="1906" t="s">
        <v>5236</v>
      </c>
      <c r="B313" s="1809" t="s">
        <v>1041</v>
      </c>
      <c r="C313" s="1789" t="s">
        <v>1377</v>
      </c>
      <c r="D313" s="2027" t="s">
        <v>613</v>
      </c>
      <c r="E313" s="2027" t="s">
        <v>625</v>
      </c>
      <c r="F313" s="2027" t="s">
        <v>906</v>
      </c>
      <c r="G313" s="2027"/>
      <c r="H313" s="1871" t="s">
        <v>5237</v>
      </c>
      <c r="I313" s="1854" t="s">
        <v>5229</v>
      </c>
      <c r="J313" s="1914" t="s">
        <v>1023</v>
      </c>
      <c r="K313" s="2082"/>
      <c r="L313" s="2082"/>
      <c r="M313" s="2082"/>
      <c r="N313" s="1855"/>
      <c r="O313" s="2066">
        <v>50</v>
      </c>
      <c r="P313" s="1789" t="s">
        <v>3750</v>
      </c>
      <c r="Q313" s="455"/>
      <c r="R313" s="455"/>
      <c r="S313" s="455"/>
      <c r="T313" s="455"/>
      <c r="U313" s="455"/>
      <c r="V313" s="455"/>
      <c r="W313" s="455"/>
      <c r="X313" s="455"/>
      <c r="Y313" s="455"/>
      <c r="Z313" s="455"/>
    </row>
    <row r="314" spans="1:27" ht="25.2" customHeight="1">
      <c r="A314" s="1789" t="s">
        <v>3420</v>
      </c>
      <c r="B314" s="1789" t="s">
        <v>456</v>
      </c>
      <c r="C314" s="1789" t="s">
        <v>3097</v>
      </c>
      <c r="D314" s="1935" t="s">
        <v>613</v>
      </c>
      <c r="E314" s="1935" t="s">
        <v>5238</v>
      </c>
      <c r="F314" s="1935" t="s">
        <v>906</v>
      </c>
      <c r="G314" s="1935" t="s">
        <v>5239</v>
      </c>
      <c r="H314" s="2062" t="s">
        <v>1108</v>
      </c>
      <c r="I314" s="1818" t="s">
        <v>5240</v>
      </c>
      <c r="J314" s="1789" t="s">
        <v>5241</v>
      </c>
      <c r="K314" s="1789"/>
      <c r="L314" s="1789"/>
      <c r="M314" s="1789"/>
      <c r="N314" s="1855">
        <v>50</v>
      </c>
      <c r="O314" s="1792">
        <v>50</v>
      </c>
      <c r="P314" s="1789" t="s">
        <v>3420</v>
      </c>
      <c r="Q314" s="48"/>
      <c r="R314" s="48"/>
      <c r="S314" s="48"/>
      <c r="T314" s="48"/>
      <c r="U314" s="48"/>
      <c r="V314" s="48"/>
      <c r="W314" s="48"/>
      <c r="X314" s="48"/>
      <c r="Y314" s="48"/>
      <c r="Z314" s="48"/>
    </row>
    <row r="315" spans="1:27" ht="25.2" customHeight="1">
      <c r="A315" s="1789" t="s">
        <v>3420</v>
      </c>
      <c r="B315" s="1789" t="s">
        <v>456</v>
      </c>
      <c r="C315" s="1789" t="s">
        <v>3097</v>
      </c>
      <c r="D315" s="1935" t="s">
        <v>613</v>
      </c>
      <c r="E315" s="1935" t="s">
        <v>5242</v>
      </c>
      <c r="F315" s="1935" t="s">
        <v>906</v>
      </c>
      <c r="G315" s="1935" t="s">
        <v>5239</v>
      </c>
      <c r="H315" s="2062" t="s">
        <v>1108</v>
      </c>
      <c r="I315" s="1809" t="s">
        <v>5243</v>
      </c>
      <c r="J315" s="1789" t="s">
        <v>5241</v>
      </c>
      <c r="K315" s="1789">
        <v>1</v>
      </c>
      <c r="L315" s="1789">
        <v>1</v>
      </c>
      <c r="M315" s="1789">
        <v>1</v>
      </c>
      <c r="N315" s="1855">
        <v>30</v>
      </c>
      <c r="O315" s="1792">
        <v>30</v>
      </c>
      <c r="P315" s="1789" t="s">
        <v>3420</v>
      </c>
      <c r="Q315" s="48"/>
      <c r="R315" s="48"/>
      <c r="S315" s="48"/>
      <c r="T315" s="48"/>
      <c r="U315" s="48"/>
      <c r="V315" s="48"/>
      <c r="W315" s="48"/>
      <c r="X315" s="48"/>
      <c r="Y315" s="48"/>
      <c r="Z315" s="48"/>
    </row>
    <row r="316" spans="1:27" ht="25.2" customHeight="1">
      <c r="A316" s="1789" t="s">
        <v>3420</v>
      </c>
      <c r="B316" s="1789" t="s">
        <v>456</v>
      </c>
      <c r="C316" s="1920" t="s">
        <v>3097</v>
      </c>
      <c r="D316" s="1935" t="s">
        <v>613</v>
      </c>
      <c r="E316" s="1935" t="s">
        <v>5242</v>
      </c>
      <c r="F316" s="1935" t="s">
        <v>906</v>
      </c>
      <c r="G316" s="1935" t="s">
        <v>5239</v>
      </c>
      <c r="H316" s="2062" t="s">
        <v>1108</v>
      </c>
      <c r="I316" s="1809" t="s">
        <v>5243</v>
      </c>
      <c r="J316" s="1789" t="s">
        <v>5241</v>
      </c>
      <c r="K316" s="1789">
        <v>1</v>
      </c>
      <c r="L316" s="1789">
        <v>1</v>
      </c>
      <c r="M316" s="1789">
        <v>1</v>
      </c>
      <c r="N316" s="1855">
        <v>30</v>
      </c>
      <c r="O316" s="1792">
        <v>30</v>
      </c>
      <c r="P316" s="1789" t="s">
        <v>3420</v>
      </c>
      <c r="Q316" s="48"/>
      <c r="R316" s="48"/>
      <c r="S316" s="48"/>
      <c r="T316" s="48"/>
      <c r="U316" s="48"/>
      <c r="V316" s="48"/>
      <c r="W316" s="48"/>
      <c r="X316" s="48"/>
      <c r="Y316" s="48"/>
      <c r="Z316" s="48"/>
    </row>
    <row r="317" spans="1:27" ht="25.2" customHeight="1">
      <c r="A317" s="1789" t="s">
        <v>6524</v>
      </c>
      <c r="B317" s="1789" t="s">
        <v>475</v>
      </c>
      <c r="C317" s="1789" t="s">
        <v>6783</v>
      </c>
      <c r="D317" s="1935" t="s">
        <v>613</v>
      </c>
      <c r="E317" s="1935" t="s">
        <v>618</v>
      </c>
      <c r="F317" s="1935" t="s">
        <v>906</v>
      </c>
      <c r="G317" s="1935" t="s">
        <v>2152</v>
      </c>
      <c r="H317" s="2018" t="s">
        <v>6784</v>
      </c>
      <c r="I317" s="1818" t="s">
        <v>6785</v>
      </c>
      <c r="J317" s="1789" t="s">
        <v>6786</v>
      </c>
      <c r="K317" s="1789">
        <v>50</v>
      </c>
      <c r="L317" s="1789">
        <v>30</v>
      </c>
      <c r="M317" s="1789">
        <v>50</v>
      </c>
      <c r="N317" s="1855">
        <v>100</v>
      </c>
      <c r="O317" s="1792">
        <v>150</v>
      </c>
      <c r="P317" s="2019" t="s">
        <v>5637</v>
      </c>
      <c r="Q317" s="48"/>
      <c r="R317" s="48"/>
      <c r="S317" s="48"/>
      <c r="T317" s="48"/>
      <c r="U317" s="48"/>
      <c r="V317" s="48"/>
      <c r="W317" s="48"/>
      <c r="X317" s="48"/>
      <c r="Y317" s="48"/>
      <c r="Z317" s="48"/>
    </row>
    <row r="318" spans="1:27" ht="25.2" customHeight="1">
      <c r="A318" s="1789" t="s">
        <v>6524</v>
      </c>
      <c r="B318" s="1789" t="s">
        <v>475</v>
      </c>
      <c r="C318" s="1789" t="s">
        <v>6787</v>
      </c>
      <c r="D318" s="1935" t="s">
        <v>613</v>
      </c>
      <c r="E318" s="1935" t="s">
        <v>4950</v>
      </c>
      <c r="F318" s="1935" t="s">
        <v>906</v>
      </c>
      <c r="G318" s="1935" t="s">
        <v>2077</v>
      </c>
      <c r="H318" s="1809" t="s">
        <v>6788</v>
      </c>
      <c r="I318" s="1809" t="s">
        <v>6789</v>
      </c>
      <c r="J318" s="1789" t="s">
        <v>6790</v>
      </c>
      <c r="K318" s="1789">
        <v>100</v>
      </c>
      <c r="L318" s="1789">
        <v>2</v>
      </c>
      <c r="M318" s="1789">
        <v>100</v>
      </c>
      <c r="N318" s="1855">
        <v>50</v>
      </c>
      <c r="O318" s="1792">
        <v>100</v>
      </c>
      <c r="P318" s="2019" t="s">
        <v>5637</v>
      </c>
      <c r="Q318" s="48"/>
      <c r="R318" s="48"/>
      <c r="S318" s="48"/>
      <c r="T318" s="48"/>
      <c r="U318" s="48"/>
      <c r="V318" s="48"/>
      <c r="W318" s="48"/>
      <c r="X318" s="48"/>
      <c r="Y318" s="48"/>
      <c r="Z318" s="48"/>
    </row>
    <row r="319" spans="1:27" ht="25.2" customHeight="1">
      <c r="A319" s="1789" t="s">
        <v>6524</v>
      </c>
      <c r="B319" s="1789" t="s">
        <v>475</v>
      </c>
      <c r="C319" s="1789" t="s">
        <v>6791</v>
      </c>
      <c r="D319" s="1935" t="s">
        <v>613</v>
      </c>
      <c r="E319" s="1935" t="s">
        <v>4950</v>
      </c>
      <c r="F319" s="1935" t="s">
        <v>906</v>
      </c>
      <c r="G319" s="1935" t="s">
        <v>2077</v>
      </c>
      <c r="H319" s="1809" t="s">
        <v>6792</v>
      </c>
      <c r="I319" s="1809" t="s">
        <v>6789</v>
      </c>
      <c r="J319" s="1789" t="s">
        <v>6793</v>
      </c>
      <c r="K319" s="1789">
        <v>100</v>
      </c>
      <c r="L319" s="1789">
        <v>2</v>
      </c>
      <c r="M319" s="1789">
        <v>100</v>
      </c>
      <c r="N319" s="1855">
        <v>50</v>
      </c>
      <c r="O319" s="1792">
        <v>100</v>
      </c>
      <c r="P319" s="2019" t="s">
        <v>5637</v>
      </c>
      <c r="Q319" s="48"/>
      <c r="R319" s="48"/>
      <c r="S319" s="48"/>
      <c r="T319" s="48"/>
      <c r="U319" s="48"/>
      <c r="V319" s="48"/>
      <c r="W319" s="48"/>
      <c r="X319" s="48"/>
      <c r="Y319" s="48"/>
      <c r="Z319" s="48"/>
    </row>
    <row r="320" spans="1:27" ht="25.2" customHeight="1">
      <c r="A320" s="1789" t="s">
        <v>6794</v>
      </c>
      <c r="B320" s="1789" t="s">
        <v>5716</v>
      </c>
      <c r="C320" s="1789" t="s">
        <v>6795</v>
      </c>
      <c r="D320" s="1935" t="s">
        <v>622</v>
      </c>
      <c r="E320" s="1935" t="s">
        <v>2294</v>
      </c>
      <c r="F320" s="1935" t="s">
        <v>615</v>
      </c>
      <c r="G320" s="1935" t="s">
        <v>2077</v>
      </c>
      <c r="H320" s="2062" t="s">
        <v>1659</v>
      </c>
      <c r="I320" s="1818" t="s">
        <v>2294</v>
      </c>
      <c r="J320" s="1789" t="s">
        <v>6796</v>
      </c>
      <c r="K320" s="1789"/>
      <c r="L320" s="1789"/>
      <c r="M320" s="1789"/>
      <c r="N320" s="1855">
        <v>50</v>
      </c>
      <c r="O320" s="1792">
        <v>50</v>
      </c>
      <c r="P320" s="2019" t="s">
        <v>5714</v>
      </c>
      <c r="Q320" s="48"/>
      <c r="R320" s="48"/>
      <c r="S320" s="48"/>
      <c r="T320" s="48"/>
      <c r="U320" s="48"/>
      <c r="V320" s="48"/>
      <c r="W320" s="48"/>
      <c r="X320" s="48"/>
      <c r="Y320" s="48"/>
      <c r="Z320" s="48"/>
    </row>
    <row r="321" spans="1:26" ht="25.2" customHeight="1">
      <c r="A321" s="1789" t="s">
        <v>6794</v>
      </c>
      <c r="B321" s="1789" t="s">
        <v>5716</v>
      </c>
      <c r="C321" s="1789" t="s">
        <v>6795</v>
      </c>
      <c r="D321" s="1935" t="s">
        <v>622</v>
      </c>
      <c r="E321" s="1935" t="s">
        <v>2294</v>
      </c>
      <c r="F321" s="1935" t="s">
        <v>615</v>
      </c>
      <c r="G321" s="1935" t="s">
        <v>2077</v>
      </c>
      <c r="H321" s="1871" t="s">
        <v>1659</v>
      </c>
      <c r="I321" s="1809" t="s">
        <v>2294</v>
      </c>
      <c r="J321" s="1789" t="s">
        <v>6796</v>
      </c>
      <c r="K321" s="1789"/>
      <c r="L321" s="1789"/>
      <c r="M321" s="1789"/>
      <c r="N321" s="1855">
        <v>50</v>
      </c>
      <c r="O321" s="1792">
        <v>50</v>
      </c>
      <c r="P321" s="2019" t="s">
        <v>5714</v>
      </c>
      <c r="Q321" s="48"/>
      <c r="R321" s="48"/>
      <c r="S321" s="48"/>
      <c r="T321" s="48"/>
      <c r="U321" s="48"/>
      <c r="V321" s="48"/>
      <c r="W321" s="48"/>
      <c r="X321" s="48"/>
      <c r="Y321" s="48"/>
      <c r="Z321" s="48"/>
    </row>
    <row r="322" spans="1:26" ht="25.2" customHeight="1">
      <c r="A322" s="1789" t="s">
        <v>6794</v>
      </c>
      <c r="B322" s="1789" t="s">
        <v>5716</v>
      </c>
      <c r="C322" s="1920" t="s">
        <v>6797</v>
      </c>
      <c r="D322" s="2020" t="s">
        <v>3187</v>
      </c>
      <c r="E322" s="2020" t="s">
        <v>6798</v>
      </c>
      <c r="F322" s="2020" t="s">
        <v>6799</v>
      </c>
      <c r="G322" s="2020" t="s">
        <v>2077</v>
      </c>
      <c r="H322" s="1871" t="s">
        <v>6800</v>
      </c>
      <c r="I322" s="1809" t="s">
        <v>6798</v>
      </c>
      <c r="J322" s="1789" t="s">
        <v>6801</v>
      </c>
      <c r="K322" s="1789"/>
      <c r="L322" s="1789"/>
      <c r="M322" s="1789"/>
      <c r="N322" s="1855">
        <v>50</v>
      </c>
      <c r="O322" s="1792">
        <v>75</v>
      </c>
      <c r="P322" s="2019" t="s">
        <v>5714</v>
      </c>
      <c r="Q322" s="48"/>
      <c r="R322" s="48"/>
      <c r="S322" s="48"/>
      <c r="T322" s="48"/>
      <c r="U322" s="48"/>
      <c r="V322" s="48"/>
      <c r="W322" s="48"/>
      <c r="X322" s="48"/>
      <c r="Y322" s="48"/>
      <c r="Z322" s="48"/>
    </row>
    <row r="323" spans="1:26" ht="25.2" customHeight="1">
      <c r="A323" s="1789" t="s">
        <v>6794</v>
      </c>
      <c r="B323" s="1789" t="s">
        <v>5716</v>
      </c>
      <c r="C323" s="1789" t="s">
        <v>6802</v>
      </c>
      <c r="D323" s="1935" t="s">
        <v>3187</v>
      </c>
      <c r="E323" s="1935" t="s">
        <v>6803</v>
      </c>
      <c r="F323" s="1935" t="s">
        <v>6804</v>
      </c>
      <c r="G323" s="1935" t="s">
        <v>2077</v>
      </c>
      <c r="H323" s="1871" t="s">
        <v>6805</v>
      </c>
      <c r="I323" s="1809" t="s">
        <v>6803</v>
      </c>
      <c r="J323" s="1789" t="s">
        <v>6806</v>
      </c>
      <c r="K323" s="1789"/>
      <c r="L323" s="1789"/>
      <c r="M323" s="1789"/>
      <c r="N323" s="1855">
        <v>30</v>
      </c>
      <c r="O323" s="1792">
        <v>75</v>
      </c>
      <c r="P323" s="2019" t="s">
        <v>5714</v>
      </c>
      <c r="Q323" s="48"/>
      <c r="R323" s="48"/>
      <c r="S323" s="48"/>
      <c r="T323" s="48"/>
      <c r="U323" s="48"/>
      <c r="V323" s="48"/>
      <c r="W323" s="48"/>
      <c r="X323" s="48"/>
      <c r="Y323" s="48"/>
      <c r="Z323" s="48"/>
    </row>
    <row r="324" spans="1:26" ht="25.2" customHeight="1">
      <c r="A324" s="1789" t="s">
        <v>6794</v>
      </c>
      <c r="B324" s="1789" t="s">
        <v>5716</v>
      </c>
      <c r="C324" s="1789" t="s">
        <v>6802</v>
      </c>
      <c r="D324" s="1935" t="s">
        <v>3187</v>
      </c>
      <c r="E324" s="1935" t="s">
        <v>2294</v>
      </c>
      <c r="F324" s="1935" t="s">
        <v>6804</v>
      </c>
      <c r="G324" s="1935" t="s">
        <v>2077</v>
      </c>
      <c r="H324" s="1871" t="s">
        <v>6805</v>
      </c>
      <c r="I324" s="1809" t="s">
        <v>6803</v>
      </c>
      <c r="J324" s="1789" t="s">
        <v>6806</v>
      </c>
      <c r="K324" s="1789"/>
      <c r="L324" s="1789"/>
      <c r="M324" s="1789"/>
      <c r="N324" s="1855">
        <v>30</v>
      </c>
      <c r="O324" s="1792">
        <v>75</v>
      </c>
      <c r="P324" s="2019" t="s">
        <v>5714</v>
      </c>
      <c r="Q324" s="48"/>
      <c r="R324" s="48"/>
      <c r="S324" s="48"/>
      <c r="T324" s="48"/>
      <c r="U324" s="48"/>
      <c r="V324" s="48"/>
      <c r="W324" s="48"/>
      <c r="X324" s="48"/>
      <c r="Y324" s="48"/>
      <c r="Z324" s="48"/>
    </row>
    <row r="325" spans="1:26" ht="25.2" customHeight="1">
      <c r="A325" s="1789" t="s">
        <v>6794</v>
      </c>
      <c r="B325" s="1789" t="s">
        <v>6807</v>
      </c>
      <c r="C325" s="1789" t="s">
        <v>3097</v>
      </c>
      <c r="D325" s="1935" t="s">
        <v>622</v>
      </c>
      <c r="E325" s="1935" t="s">
        <v>2294</v>
      </c>
      <c r="F325" s="1935" t="s">
        <v>615</v>
      </c>
      <c r="G325" s="1935" t="s">
        <v>2077</v>
      </c>
      <c r="H325" s="1871" t="s">
        <v>1108</v>
      </c>
      <c r="I325" s="1809" t="s">
        <v>2294</v>
      </c>
      <c r="J325" s="1789" t="s">
        <v>1023</v>
      </c>
      <c r="K325" s="1789"/>
      <c r="L325" s="1789"/>
      <c r="M325" s="1789"/>
      <c r="N325" s="1855">
        <v>30</v>
      </c>
      <c r="O325" s="1792">
        <v>30</v>
      </c>
      <c r="P325" s="2019" t="s">
        <v>5714</v>
      </c>
      <c r="Q325" s="48"/>
      <c r="R325" s="48"/>
      <c r="S325" s="48"/>
      <c r="T325" s="48"/>
      <c r="U325" s="48"/>
      <c r="V325" s="48"/>
      <c r="W325" s="48"/>
      <c r="X325" s="48"/>
      <c r="Y325" s="48"/>
      <c r="Z325" s="48"/>
    </row>
    <row r="326" spans="1:26" ht="25.2" customHeight="1">
      <c r="A326" s="1789" t="s">
        <v>6794</v>
      </c>
      <c r="B326" s="1789" t="s">
        <v>5716</v>
      </c>
      <c r="C326" s="1789" t="s">
        <v>6808</v>
      </c>
      <c r="D326" s="1935" t="s">
        <v>6809</v>
      </c>
      <c r="E326" s="1935" t="s">
        <v>6810</v>
      </c>
      <c r="F326" s="1935" t="s">
        <v>615</v>
      </c>
      <c r="G326" s="1935" t="s">
        <v>2077</v>
      </c>
      <c r="H326" s="1871" t="s">
        <v>607</v>
      </c>
      <c r="I326" s="1809" t="s">
        <v>2294</v>
      </c>
      <c r="J326" s="1789" t="s">
        <v>6811</v>
      </c>
      <c r="K326" s="1789"/>
      <c r="L326" s="1789"/>
      <c r="M326" s="1789"/>
      <c r="N326" s="1855">
        <v>30</v>
      </c>
      <c r="O326" s="1792">
        <v>30</v>
      </c>
      <c r="P326" s="2019" t="s">
        <v>5714</v>
      </c>
      <c r="Q326" s="48"/>
      <c r="R326" s="48"/>
      <c r="S326" s="48"/>
      <c r="T326" s="48"/>
      <c r="U326" s="48"/>
      <c r="V326" s="48"/>
      <c r="W326" s="48"/>
      <c r="X326" s="48"/>
      <c r="Y326" s="48"/>
      <c r="Z326" s="48"/>
    </row>
    <row r="327" spans="1:26" ht="25.2" customHeight="1">
      <c r="A327" s="1789" t="s">
        <v>6794</v>
      </c>
      <c r="B327" s="1789" t="s">
        <v>5716</v>
      </c>
      <c r="C327" s="1789" t="s">
        <v>6808</v>
      </c>
      <c r="D327" s="2027" t="s">
        <v>613</v>
      </c>
      <c r="E327" s="2027" t="s">
        <v>6812</v>
      </c>
      <c r="F327" s="2027" t="s">
        <v>615</v>
      </c>
      <c r="G327" s="2027" t="s">
        <v>2077</v>
      </c>
      <c r="H327" s="1809" t="s">
        <v>607</v>
      </c>
      <c r="I327" s="1805" t="s">
        <v>2294</v>
      </c>
      <c r="J327" s="1789" t="s">
        <v>6811</v>
      </c>
      <c r="K327" s="1806"/>
      <c r="L327" s="1806"/>
      <c r="M327" s="1806"/>
      <c r="N327" s="1855">
        <v>30</v>
      </c>
      <c r="O327" s="1792">
        <v>30</v>
      </c>
      <c r="P327" s="2019" t="s">
        <v>5714</v>
      </c>
      <c r="Q327" s="48"/>
      <c r="R327" s="48"/>
      <c r="S327" s="48"/>
      <c r="T327" s="48"/>
      <c r="U327" s="48"/>
      <c r="V327" s="48"/>
      <c r="W327" s="48"/>
      <c r="X327" s="48"/>
      <c r="Y327" s="48"/>
      <c r="Z327" s="48"/>
    </row>
    <row r="328" spans="1:26" ht="25.2" customHeight="1">
      <c r="A328" s="1789" t="s">
        <v>6794</v>
      </c>
      <c r="B328" s="1789" t="s">
        <v>5716</v>
      </c>
      <c r="C328" s="1789" t="s">
        <v>6808</v>
      </c>
      <c r="D328" s="2027" t="s">
        <v>613</v>
      </c>
      <c r="E328" s="2027" t="s">
        <v>6813</v>
      </c>
      <c r="F328" s="2027" t="s">
        <v>615</v>
      </c>
      <c r="G328" s="2027" t="s">
        <v>2077</v>
      </c>
      <c r="H328" s="1809" t="s">
        <v>607</v>
      </c>
      <c r="I328" s="1805" t="s">
        <v>2294</v>
      </c>
      <c r="J328" s="1789" t="s">
        <v>6811</v>
      </c>
      <c r="K328" s="1806"/>
      <c r="L328" s="1806"/>
      <c r="M328" s="1806"/>
      <c r="N328" s="1855">
        <v>30</v>
      </c>
      <c r="O328" s="1792">
        <v>30</v>
      </c>
      <c r="P328" s="2019" t="s">
        <v>5714</v>
      </c>
      <c r="Q328" s="48"/>
      <c r="R328" s="48"/>
      <c r="S328" s="48"/>
      <c r="T328" s="48"/>
      <c r="U328" s="48"/>
      <c r="V328" s="48"/>
      <c r="W328" s="48"/>
      <c r="X328" s="48"/>
      <c r="Y328" s="48"/>
      <c r="Z328" s="48"/>
    </row>
    <row r="329" spans="1:26" ht="25.2" customHeight="1">
      <c r="A329" s="1789" t="s">
        <v>6794</v>
      </c>
      <c r="B329" s="1789" t="s">
        <v>5716</v>
      </c>
      <c r="C329" s="1789" t="s">
        <v>6808</v>
      </c>
      <c r="D329" s="2027" t="s">
        <v>613</v>
      </c>
      <c r="E329" s="2027" t="s">
        <v>6814</v>
      </c>
      <c r="F329" s="2027" t="s">
        <v>615</v>
      </c>
      <c r="G329" s="2027" t="s">
        <v>2077</v>
      </c>
      <c r="H329" s="1809" t="s">
        <v>607</v>
      </c>
      <c r="I329" s="1805" t="s">
        <v>2294</v>
      </c>
      <c r="J329" s="1789" t="s">
        <v>6811</v>
      </c>
      <c r="K329" s="1806"/>
      <c r="L329" s="1806"/>
      <c r="M329" s="1806"/>
      <c r="N329" s="1855">
        <v>30</v>
      </c>
      <c r="O329" s="1792">
        <v>30</v>
      </c>
      <c r="P329" s="2019" t="s">
        <v>5714</v>
      </c>
      <c r="Q329" s="48"/>
      <c r="R329" s="48"/>
      <c r="S329" s="48"/>
      <c r="T329" s="48"/>
      <c r="U329" s="48"/>
      <c r="V329" s="48"/>
      <c r="W329" s="48"/>
      <c r="X329" s="48"/>
      <c r="Y329" s="48"/>
      <c r="Z329" s="48"/>
    </row>
    <row r="330" spans="1:26" ht="25.2" customHeight="1">
      <c r="A330" s="1789" t="s">
        <v>6815</v>
      </c>
      <c r="B330" s="1789" t="s">
        <v>475</v>
      </c>
      <c r="C330" s="1789" t="s">
        <v>6816</v>
      </c>
      <c r="D330" s="1935" t="s">
        <v>2150</v>
      </c>
      <c r="E330" s="1935" t="s">
        <v>2747</v>
      </c>
      <c r="F330" s="1935" t="s">
        <v>6817</v>
      </c>
      <c r="G330" s="1935" t="s">
        <v>2077</v>
      </c>
      <c r="H330" s="2083" t="s">
        <v>6818</v>
      </c>
      <c r="I330" s="1818" t="s">
        <v>6819</v>
      </c>
      <c r="J330" s="1789" t="s">
        <v>6820</v>
      </c>
      <c r="K330" s="1789"/>
      <c r="L330" s="1789">
        <v>1</v>
      </c>
      <c r="M330" s="1789"/>
      <c r="N330" s="1855">
        <v>50</v>
      </c>
      <c r="O330" s="1792">
        <v>100</v>
      </c>
      <c r="P330" s="2019" t="s">
        <v>5635</v>
      </c>
      <c r="Q330" s="48"/>
      <c r="R330" s="48"/>
      <c r="S330" s="48"/>
      <c r="T330" s="48"/>
      <c r="U330" s="48"/>
      <c r="V330" s="48"/>
      <c r="W330" s="48"/>
      <c r="X330" s="48"/>
      <c r="Y330" s="48"/>
      <c r="Z330" s="48"/>
    </row>
    <row r="331" spans="1:26" ht="25.2" customHeight="1">
      <c r="A331" s="1789" t="s">
        <v>5720</v>
      </c>
      <c r="B331" s="1789" t="s">
        <v>5716</v>
      </c>
      <c r="C331" s="1789" t="s">
        <v>6821</v>
      </c>
      <c r="D331" s="1935" t="s">
        <v>613</v>
      </c>
      <c r="E331" s="1935" t="s">
        <v>614</v>
      </c>
      <c r="F331" s="1935" t="s">
        <v>6822</v>
      </c>
      <c r="G331" s="1935" t="s">
        <v>5118</v>
      </c>
      <c r="H331" s="2062" t="s">
        <v>1108</v>
      </c>
      <c r="I331" s="1818" t="s">
        <v>909</v>
      </c>
      <c r="J331" s="1789" t="s">
        <v>1023</v>
      </c>
      <c r="K331" s="1789">
        <v>1</v>
      </c>
      <c r="L331" s="1789">
        <v>1</v>
      </c>
      <c r="M331" s="1789">
        <v>1</v>
      </c>
      <c r="N331" s="1855">
        <v>50</v>
      </c>
      <c r="O331" s="1792">
        <v>50</v>
      </c>
      <c r="P331" s="2019" t="s">
        <v>6823</v>
      </c>
      <c r="Q331" s="48"/>
      <c r="R331" s="48"/>
      <c r="S331" s="48"/>
      <c r="T331" s="48"/>
      <c r="U331" s="48"/>
      <c r="V331" s="48"/>
      <c r="W331" s="48"/>
      <c r="X331" s="48"/>
      <c r="Y331" s="48"/>
      <c r="Z331" s="48"/>
    </row>
    <row r="332" spans="1:26" ht="25.2" customHeight="1">
      <c r="A332" s="1789" t="s">
        <v>5720</v>
      </c>
      <c r="B332" s="1789" t="s">
        <v>5716</v>
      </c>
      <c r="C332" s="1789" t="s">
        <v>6824</v>
      </c>
      <c r="D332" s="1935" t="s">
        <v>613</v>
      </c>
      <c r="E332" s="1935" t="s">
        <v>6825</v>
      </c>
      <c r="F332" s="1935" t="s">
        <v>6822</v>
      </c>
      <c r="G332" s="1935" t="s">
        <v>5118</v>
      </c>
      <c r="H332" s="1871" t="s">
        <v>1659</v>
      </c>
      <c r="I332" s="1809" t="s">
        <v>618</v>
      </c>
      <c r="J332" s="1789" t="s">
        <v>2548</v>
      </c>
      <c r="K332" s="1789">
        <v>1</v>
      </c>
      <c r="L332" s="1789">
        <v>1</v>
      </c>
      <c r="M332" s="1789">
        <v>1</v>
      </c>
      <c r="N332" s="1855">
        <v>100</v>
      </c>
      <c r="O332" s="1792">
        <v>100</v>
      </c>
      <c r="P332" s="2019" t="s">
        <v>6823</v>
      </c>
      <c r="Q332" s="48"/>
      <c r="R332" s="48"/>
      <c r="S332" s="48"/>
      <c r="T332" s="48"/>
      <c r="U332" s="48"/>
      <c r="V332" s="48"/>
      <c r="W332" s="48"/>
      <c r="X332" s="48"/>
      <c r="Y332" s="48"/>
      <c r="Z332" s="48"/>
    </row>
    <row r="333" spans="1:26" ht="25.2" customHeight="1">
      <c r="A333" s="1789" t="s">
        <v>6826</v>
      </c>
      <c r="B333" s="1789" t="s">
        <v>5716</v>
      </c>
      <c r="C333" s="1920" t="s">
        <v>6824</v>
      </c>
      <c r="D333" s="2020" t="s">
        <v>613</v>
      </c>
      <c r="E333" s="2020" t="s">
        <v>5243</v>
      </c>
      <c r="F333" s="2020"/>
      <c r="G333" s="2020"/>
      <c r="H333" s="1871" t="s">
        <v>1659</v>
      </c>
      <c r="I333" s="1809"/>
      <c r="J333" s="1789" t="s">
        <v>2548</v>
      </c>
      <c r="K333" s="1789">
        <v>5</v>
      </c>
      <c r="L333" s="1789">
        <v>5</v>
      </c>
      <c r="M333" s="1789">
        <v>5</v>
      </c>
      <c r="N333" s="1855">
        <v>30</v>
      </c>
      <c r="O333" s="1792">
        <v>6</v>
      </c>
      <c r="P333" s="2019" t="s">
        <v>6823</v>
      </c>
      <c r="Q333" s="48"/>
      <c r="R333" s="48"/>
      <c r="S333" s="48"/>
      <c r="T333" s="48"/>
      <c r="U333" s="48"/>
      <c r="V333" s="48"/>
      <c r="W333" s="48"/>
      <c r="X333" s="48"/>
      <c r="Y333" s="48"/>
      <c r="Z333" s="48"/>
    </row>
    <row r="334" spans="1:26" ht="25.2" customHeight="1">
      <c r="A334" s="1789" t="s">
        <v>6827</v>
      </c>
      <c r="B334" s="1789" t="s">
        <v>5716</v>
      </c>
      <c r="C334" s="1789" t="s">
        <v>6821</v>
      </c>
      <c r="D334" s="1935" t="s">
        <v>613</v>
      </c>
      <c r="E334" s="1935" t="s">
        <v>5243</v>
      </c>
      <c r="F334" s="1935" t="s">
        <v>6822</v>
      </c>
      <c r="G334" s="1935" t="s">
        <v>5118</v>
      </c>
      <c r="H334" s="1871" t="s">
        <v>1108</v>
      </c>
      <c r="I334" s="1809"/>
      <c r="J334" s="1789" t="s">
        <v>1023</v>
      </c>
      <c r="K334" s="1789">
        <v>4</v>
      </c>
      <c r="L334" s="1789">
        <v>4</v>
      </c>
      <c r="M334" s="1789">
        <v>4</v>
      </c>
      <c r="N334" s="1855">
        <v>30</v>
      </c>
      <c r="O334" s="1792">
        <v>7.5</v>
      </c>
      <c r="P334" s="2019" t="s">
        <v>6823</v>
      </c>
      <c r="Q334" s="48"/>
      <c r="R334" s="48"/>
      <c r="S334" s="48"/>
      <c r="T334" s="48"/>
      <c r="U334" s="48"/>
      <c r="V334" s="48"/>
      <c r="W334" s="48"/>
      <c r="X334" s="48"/>
      <c r="Y334" s="48"/>
      <c r="Z334" s="48"/>
    </row>
    <row r="335" spans="1:26" ht="25.2" customHeight="1">
      <c r="A335" s="1789" t="s">
        <v>6828</v>
      </c>
      <c r="B335" s="1809" t="s">
        <v>5716</v>
      </c>
      <c r="C335" s="1789" t="s">
        <v>6829</v>
      </c>
      <c r="D335" s="2027" t="s">
        <v>613</v>
      </c>
      <c r="E335" s="2027" t="s">
        <v>6830</v>
      </c>
      <c r="F335" s="2027" t="s">
        <v>6831</v>
      </c>
      <c r="G335" s="2027" t="s">
        <v>5118</v>
      </c>
      <c r="H335" s="1871" t="s">
        <v>6832</v>
      </c>
      <c r="I335" s="1809"/>
      <c r="J335" s="1806" t="s">
        <v>6833</v>
      </c>
      <c r="K335" s="1806">
        <v>5</v>
      </c>
      <c r="L335" s="1806">
        <v>5</v>
      </c>
      <c r="M335" s="1806">
        <v>5</v>
      </c>
      <c r="N335" s="1855">
        <v>20</v>
      </c>
      <c r="O335" s="1792">
        <v>4</v>
      </c>
      <c r="P335" s="2019" t="s">
        <v>6823</v>
      </c>
      <c r="Q335" s="48"/>
      <c r="R335" s="48"/>
      <c r="S335" s="48"/>
      <c r="T335" s="48"/>
      <c r="U335" s="48"/>
      <c r="V335" s="48"/>
      <c r="W335" s="48"/>
      <c r="X335" s="48"/>
      <c r="Y335" s="48"/>
      <c r="Z335" s="48"/>
    </row>
    <row r="336" spans="1:26" ht="25.2" customHeight="1">
      <c r="A336" s="1789" t="s">
        <v>6834</v>
      </c>
      <c r="B336" s="1809" t="s">
        <v>5716</v>
      </c>
      <c r="C336" s="1789" t="s">
        <v>6829</v>
      </c>
      <c r="D336" s="2027" t="s">
        <v>613</v>
      </c>
      <c r="E336" s="2027" t="s">
        <v>6830</v>
      </c>
      <c r="F336" s="2027" t="s">
        <v>6831</v>
      </c>
      <c r="G336" s="2027" t="s">
        <v>5118</v>
      </c>
      <c r="H336" s="1871" t="s">
        <v>6832</v>
      </c>
      <c r="I336" s="1809"/>
      <c r="J336" s="1806" t="s">
        <v>6833</v>
      </c>
      <c r="K336" s="1806">
        <v>5</v>
      </c>
      <c r="L336" s="1806">
        <v>5</v>
      </c>
      <c r="M336" s="1806">
        <v>5</v>
      </c>
      <c r="N336" s="1855">
        <v>20</v>
      </c>
      <c r="O336" s="1792">
        <v>4</v>
      </c>
      <c r="P336" s="2019" t="s">
        <v>6823</v>
      </c>
      <c r="Q336" s="48"/>
      <c r="R336" s="48"/>
      <c r="S336" s="48"/>
      <c r="T336" s="48"/>
      <c r="U336" s="48"/>
      <c r="V336" s="48"/>
      <c r="W336" s="48"/>
      <c r="X336" s="48"/>
      <c r="Y336" s="48"/>
      <c r="Z336" s="48"/>
    </row>
    <row r="337" spans="1:26" ht="25.2" customHeight="1">
      <c r="A337" s="1789" t="s">
        <v>6835</v>
      </c>
      <c r="B337" s="1809" t="s">
        <v>5716</v>
      </c>
      <c r="C337" s="1789" t="s">
        <v>6829</v>
      </c>
      <c r="D337" s="2027" t="s">
        <v>613</v>
      </c>
      <c r="E337" s="2027" t="s">
        <v>5243</v>
      </c>
      <c r="F337" s="2027" t="s">
        <v>6836</v>
      </c>
      <c r="G337" s="2027" t="s">
        <v>5118</v>
      </c>
      <c r="H337" s="1871" t="s">
        <v>6832</v>
      </c>
      <c r="I337" s="1809"/>
      <c r="J337" s="1806" t="s">
        <v>6833</v>
      </c>
      <c r="K337" s="1806">
        <v>5</v>
      </c>
      <c r="L337" s="1806">
        <v>5</v>
      </c>
      <c r="M337" s="1806">
        <v>5</v>
      </c>
      <c r="N337" s="1855">
        <v>30</v>
      </c>
      <c r="O337" s="1792">
        <v>6</v>
      </c>
      <c r="P337" s="2019" t="s">
        <v>6823</v>
      </c>
      <c r="Q337" s="48"/>
      <c r="R337" s="48"/>
      <c r="S337" s="48"/>
      <c r="T337" s="48"/>
      <c r="U337" s="48"/>
      <c r="V337" s="48"/>
      <c r="W337" s="48"/>
      <c r="X337" s="48"/>
      <c r="Y337" s="48"/>
      <c r="Z337" s="48"/>
    </row>
    <row r="338" spans="1:26" ht="25.2" customHeight="1">
      <c r="A338" s="1789" t="s">
        <v>6837</v>
      </c>
      <c r="B338" s="1809" t="s">
        <v>5716</v>
      </c>
      <c r="C338" s="1789" t="s">
        <v>6829</v>
      </c>
      <c r="D338" s="2027" t="s">
        <v>613</v>
      </c>
      <c r="E338" s="2027" t="s">
        <v>6830</v>
      </c>
      <c r="F338" s="2027" t="s">
        <v>6831</v>
      </c>
      <c r="G338" s="2027" t="s">
        <v>5118</v>
      </c>
      <c r="H338" s="1871" t="s">
        <v>6832</v>
      </c>
      <c r="I338" s="1809"/>
      <c r="J338" s="1806" t="s">
        <v>6833</v>
      </c>
      <c r="K338" s="1806">
        <v>4</v>
      </c>
      <c r="L338" s="1806">
        <v>4</v>
      </c>
      <c r="M338" s="1806">
        <v>4</v>
      </c>
      <c r="N338" s="1855">
        <v>20</v>
      </c>
      <c r="O338" s="1792">
        <v>5</v>
      </c>
      <c r="P338" s="2019" t="s">
        <v>6823</v>
      </c>
      <c r="Q338" s="48"/>
      <c r="R338" s="48"/>
      <c r="S338" s="48"/>
      <c r="T338" s="48"/>
      <c r="U338" s="48"/>
      <c r="V338" s="48"/>
      <c r="W338" s="48"/>
      <c r="X338" s="48"/>
      <c r="Y338" s="48"/>
      <c r="Z338" s="48"/>
    </row>
    <row r="339" spans="1:26" ht="25.2" customHeight="1">
      <c r="A339" s="1789" t="s">
        <v>6838</v>
      </c>
      <c r="B339" s="1789" t="s">
        <v>5716</v>
      </c>
      <c r="C339" s="1789" t="s">
        <v>6795</v>
      </c>
      <c r="D339" s="1935" t="s">
        <v>622</v>
      </c>
      <c r="E339" s="1935" t="s">
        <v>6839</v>
      </c>
      <c r="F339" s="1935" t="s">
        <v>615</v>
      </c>
      <c r="G339" s="1935" t="s">
        <v>2077</v>
      </c>
      <c r="H339" s="2062" t="s">
        <v>1659</v>
      </c>
      <c r="I339" s="1818" t="s">
        <v>6785</v>
      </c>
      <c r="J339" s="1789" t="s">
        <v>6796</v>
      </c>
      <c r="K339" s="1789"/>
      <c r="L339" s="1789"/>
      <c r="M339" s="1789"/>
      <c r="N339" s="1855">
        <v>100</v>
      </c>
      <c r="O339" s="1792">
        <v>100</v>
      </c>
      <c r="P339" s="2019" t="s">
        <v>5727</v>
      </c>
      <c r="Q339" s="48"/>
      <c r="R339" s="48"/>
      <c r="S339" s="48"/>
      <c r="T339" s="48"/>
      <c r="U339" s="48"/>
      <c r="V339" s="48"/>
      <c r="W339" s="48"/>
      <c r="X339" s="48"/>
      <c r="Y339" s="48"/>
      <c r="Z339" s="48"/>
    </row>
    <row r="340" spans="1:26" ht="25.2" customHeight="1">
      <c r="A340" s="1789" t="s">
        <v>6838</v>
      </c>
      <c r="B340" s="1789" t="s">
        <v>5716</v>
      </c>
      <c r="C340" s="1789" t="s">
        <v>6795</v>
      </c>
      <c r="D340" s="1935" t="s">
        <v>622</v>
      </c>
      <c r="E340" s="1935" t="s">
        <v>2294</v>
      </c>
      <c r="F340" s="1935" t="s">
        <v>615</v>
      </c>
      <c r="G340" s="1935" t="s">
        <v>2077</v>
      </c>
      <c r="H340" s="1871" t="s">
        <v>1659</v>
      </c>
      <c r="I340" s="1809" t="s">
        <v>2294</v>
      </c>
      <c r="J340" s="1789" t="s">
        <v>6796</v>
      </c>
      <c r="K340" s="1789"/>
      <c r="L340" s="1789"/>
      <c r="M340" s="1789"/>
      <c r="N340" s="1855">
        <v>50</v>
      </c>
      <c r="O340" s="1792">
        <v>50</v>
      </c>
      <c r="P340" s="2019" t="s">
        <v>5727</v>
      </c>
    </row>
    <row r="341" spans="1:26" ht="25.2" customHeight="1">
      <c r="A341" s="1789" t="s">
        <v>6838</v>
      </c>
      <c r="B341" s="1789" t="s">
        <v>5716</v>
      </c>
      <c r="C341" s="1920" t="s">
        <v>6797</v>
      </c>
      <c r="D341" s="2020" t="s">
        <v>3187</v>
      </c>
      <c r="E341" s="2020" t="s">
        <v>6798</v>
      </c>
      <c r="F341" s="2020" t="s">
        <v>6799</v>
      </c>
      <c r="G341" s="2020" t="s">
        <v>2077</v>
      </c>
      <c r="H341" s="1871" t="s">
        <v>6800</v>
      </c>
      <c r="I341" s="1809" t="s">
        <v>6798</v>
      </c>
      <c r="J341" s="1789" t="s">
        <v>6801</v>
      </c>
      <c r="K341" s="1789"/>
      <c r="L341" s="1789"/>
      <c r="M341" s="1789"/>
      <c r="N341" s="1855">
        <v>50</v>
      </c>
      <c r="O341" s="1792">
        <v>75</v>
      </c>
      <c r="P341" s="2019" t="s">
        <v>5727</v>
      </c>
      <c r="Q341" s="48"/>
      <c r="R341" s="48"/>
      <c r="S341" s="48"/>
      <c r="T341" s="48"/>
      <c r="U341" s="48"/>
      <c r="V341" s="48"/>
      <c r="W341" s="48"/>
      <c r="X341" s="48"/>
      <c r="Y341" s="48"/>
      <c r="Z341" s="48"/>
    </row>
    <row r="342" spans="1:26" ht="25.2" customHeight="1">
      <c r="A342" s="1789" t="s">
        <v>6838</v>
      </c>
      <c r="B342" s="1789" t="s">
        <v>5716</v>
      </c>
      <c r="C342" s="1789" t="s">
        <v>6802</v>
      </c>
      <c r="D342" s="1935" t="s">
        <v>3187</v>
      </c>
      <c r="E342" s="1935" t="s">
        <v>6803</v>
      </c>
      <c r="F342" s="1935" t="s">
        <v>6804</v>
      </c>
      <c r="G342" s="1935" t="s">
        <v>2077</v>
      </c>
      <c r="H342" s="1871" t="s">
        <v>6805</v>
      </c>
      <c r="I342" s="1809" t="s">
        <v>6803</v>
      </c>
      <c r="J342" s="1789" t="s">
        <v>6806</v>
      </c>
      <c r="K342" s="1789"/>
      <c r="L342" s="1789"/>
      <c r="M342" s="1789"/>
      <c r="N342" s="1855">
        <v>30</v>
      </c>
      <c r="O342" s="1792">
        <v>75</v>
      </c>
      <c r="P342" s="2019" t="s">
        <v>5727</v>
      </c>
      <c r="Q342" s="48"/>
      <c r="R342" s="48"/>
      <c r="S342" s="48"/>
      <c r="T342" s="48"/>
      <c r="U342" s="48"/>
      <c r="V342" s="48"/>
      <c r="W342" s="48"/>
      <c r="X342" s="48"/>
      <c r="Y342" s="48"/>
      <c r="Z342" s="48"/>
    </row>
    <row r="343" spans="1:26" ht="25.2" customHeight="1">
      <c r="A343" s="1789" t="s">
        <v>6838</v>
      </c>
      <c r="B343" s="1789" t="s">
        <v>5716</v>
      </c>
      <c r="C343" s="1789" t="s">
        <v>6802</v>
      </c>
      <c r="D343" s="1935" t="s">
        <v>3187</v>
      </c>
      <c r="E343" s="1935" t="s">
        <v>2294</v>
      </c>
      <c r="F343" s="1935" t="s">
        <v>6804</v>
      </c>
      <c r="G343" s="1935" t="s">
        <v>2077</v>
      </c>
      <c r="H343" s="1871" t="s">
        <v>6805</v>
      </c>
      <c r="I343" s="1809" t="s">
        <v>6803</v>
      </c>
      <c r="J343" s="1789" t="s">
        <v>6806</v>
      </c>
      <c r="K343" s="1789"/>
      <c r="L343" s="1789"/>
      <c r="M343" s="1789"/>
      <c r="N343" s="1855">
        <v>30</v>
      </c>
      <c r="O343" s="1792">
        <v>75</v>
      </c>
      <c r="P343" s="2019" t="s">
        <v>5727</v>
      </c>
      <c r="Q343" s="48"/>
      <c r="R343" s="48"/>
      <c r="S343" s="48"/>
      <c r="T343" s="48"/>
      <c r="U343" s="48"/>
      <c r="V343" s="48"/>
      <c r="W343" s="48"/>
      <c r="X343" s="48"/>
      <c r="Y343" s="48"/>
      <c r="Z343" s="48"/>
    </row>
    <row r="344" spans="1:26" ht="25.2" customHeight="1">
      <c r="A344" s="1789" t="s">
        <v>6838</v>
      </c>
      <c r="B344" s="1789" t="s">
        <v>6807</v>
      </c>
      <c r="C344" s="1789" t="s">
        <v>3097</v>
      </c>
      <c r="D344" s="1935" t="s">
        <v>622</v>
      </c>
      <c r="E344" s="1935" t="s">
        <v>2294</v>
      </c>
      <c r="F344" s="1935" t="s">
        <v>615</v>
      </c>
      <c r="G344" s="1935" t="s">
        <v>2077</v>
      </c>
      <c r="H344" s="1871" t="s">
        <v>1108</v>
      </c>
      <c r="I344" s="1809" t="s">
        <v>2294</v>
      </c>
      <c r="J344" s="1789" t="s">
        <v>1023</v>
      </c>
      <c r="K344" s="1789"/>
      <c r="L344" s="1789"/>
      <c r="M344" s="1789"/>
      <c r="N344" s="1855">
        <v>30</v>
      </c>
      <c r="O344" s="1792">
        <v>30</v>
      </c>
      <c r="P344" s="2019" t="s">
        <v>5727</v>
      </c>
      <c r="Q344" s="48"/>
      <c r="R344" s="48"/>
      <c r="S344" s="48"/>
      <c r="T344" s="48"/>
      <c r="U344" s="48"/>
      <c r="V344" s="48"/>
      <c r="W344" s="48"/>
      <c r="X344" s="48"/>
      <c r="Y344" s="48"/>
      <c r="Z344" s="48"/>
    </row>
    <row r="345" spans="1:26" ht="25.2" customHeight="1">
      <c r="A345" s="1789" t="s">
        <v>5641</v>
      </c>
      <c r="B345" s="1804" t="s">
        <v>475</v>
      </c>
      <c r="C345" s="1784" t="s">
        <v>6840</v>
      </c>
      <c r="D345" s="1785" t="s">
        <v>622</v>
      </c>
      <c r="E345" s="1785" t="s">
        <v>6841</v>
      </c>
      <c r="F345" s="1785" t="s">
        <v>2529</v>
      </c>
      <c r="G345" s="1785" t="s">
        <v>5239</v>
      </c>
      <c r="H345" s="1894" t="s">
        <v>6842</v>
      </c>
      <c r="I345" s="1784" t="s">
        <v>6843</v>
      </c>
      <c r="J345" s="1784" t="s">
        <v>6844</v>
      </c>
      <c r="K345" s="1784">
        <v>2</v>
      </c>
      <c r="L345" s="1784">
        <v>2</v>
      </c>
      <c r="M345" s="1784">
        <v>2</v>
      </c>
      <c r="N345" s="1796">
        <v>30</v>
      </c>
      <c r="O345" s="1792">
        <f>30/2</f>
        <v>15</v>
      </c>
      <c r="P345" s="2019" t="s">
        <v>5641</v>
      </c>
      <c r="Q345" s="48"/>
      <c r="R345" s="48"/>
      <c r="S345" s="48"/>
      <c r="T345" s="48"/>
      <c r="U345" s="48"/>
      <c r="V345" s="48"/>
      <c r="W345" s="48"/>
      <c r="X345" s="48"/>
      <c r="Y345" s="48"/>
      <c r="Z345" s="48"/>
    </row>
    <row r="346" spans="1:26" ht="25.2" customHeight="1">
      <c r="A346" s="1789" t="s">
        <v>5641</v>
      </c>
      <c r="B346" s="1804" t="s">
        <v>475</v>
      </c>
      <c r="C346" s="1920" t="s">
        <v>6845</v>
      </c>
      <c r="D346" s="1914" t="s">
        <v>6846</v>
      </c>
      <c r="E346" s="1785" t="s">
        <v>6841</v>
      </c>
      <c r="F346" s="1785" t="s">
        <v>2529</v>
      </c>
      <c r="G346" s="1785" t="s">
        <v>5239</v>
      </c>
      <c r="H346" s="2016"/>
      <c r="I346" s="1784" t="s">
        <v>6847</v>
      </c>
      <c r="J346" s="1938" t="s">
        <v>6848</v>
      </c>
      <c r="K346" s="1784">
        <v>1</v>
      </c>
      <c r="L346" s="1784">
        <v>1</v>
      </c>
      <c r="M346" s="1784">
        <v>1</v>
      </c>
      <c r="N346" s="1796">
        <v>30</v>
      </c>
      <c r="O346" s="1792">
        <v>30</v>
      </c>
      <c r="P346" s="2019" t="s">
        <v>5641</v>
      </c>
      <c r="Q346" s="48"/>
      <c r="R346" s="48"/>
      <c r="S346" s="48"/>
      <c r="T346" s="48"/>
      <c r="U346" s="48"/>
      <c r="V346" s="48"/>
      <c r="W346" s="48"/>
      <c r="X346" s="48"/>
      <c r="Y346" s="48"/>
      <c r="Z346" s="48"/>
    </row>
    <row r="347" spans="1:26" ht="25.2" customHeight="1">
      <c r="A347" s="1789" t="s">
        <v>5641</v>
      </c>
      <c r="B347" s="1804" t="s">
        <v>475</v>
      </c>
      <c r="C347" s="1920" t="s">
        <v>6845</v>
      </c>
      <c r="D347" s="1914" t="s">
        <v>6846</v>
      </c>
      <c r="E347" s="1785" t="s">
        <v>6785</v>
      </c>
      <c r="F347" s="1785" t="s">
        <v>2529</v>
      </c>
      <c r="G347" s="1785" t="s">
        <v>5239</v>
      </c>
      <c r="H347" s="2016"/>
      <c r="I347" s="1784" t="s">
        <v>6785</v>
      </c>
      <c r="J347" s="1938" t="s">
        <v>6848</v>
      </c>
      <c r="K347" s="1784"/>
      <c r="L347" s="1784"/>
      <c r="M347" s="1784"/>
      <c r="N347" s="1796">
        <v>100</v>
      </c>
      <c r="O347" s="1792">
        <f>100/2</f>
        <v>50</v>
      </c>
      <c r="P347" s="2019" t="s">
        <v>5641</v>
      </c>
      <c r="Q347" s="48"/>
      <c r="R347" s="48"/>
      <c r="S347" s="48"/>
      <c r="T347" s="48"/>
      <c r="U347" s="48"/>
      <c r="V347" s="48"/>
      <c r="W347" s="48"/>
      <c r="X347" s="48"/>
      <c r="Y347" s="48"/>
      <c r="Z347" s="48"/>
    </row>
    <row r="348" spans="1:26" ht="25.2" customHeight="1">
      <c r="A348" s="1789" t="s">
        <v>5641</v>
      </c>
      <c r="B348" s="1804" t="s">
        <v>475</v>
      </c>
      <c r="C348" s="1789" t="s">
        <v>6849</v>
      </c>
      <c r="D348" s="1935" t="s">
        <v>6850</v>
      </c>
      <c r="E348" s="1785" t="s">
        <v>6841</v>
      </c>
      <c r="F348" s="1935" t="s">
        <v>6851</v>
      </c>
      <c r="G348" s="1785" t="s">
        <v>5239</v>
      </c>
      <c r="H348" s="2018" t="s">
        <v>6852</v>
      </c>
      <c r="I348" s="1784" t="s">
        <v>6853</v>
      </c>
      <c r="J348" s="1789" t="s">
        <v>6854</v>
      </c>
      <c r="K348" s="1789">
        <v>1</v>
      </c>
      <c r="L348" s="1789">
        <v>1</v>
      </c>
      <c r="M348" s="1789">
        <v>1</v>
      </c>
      <c r="N348" s="1855">
        <v>30</v>
      </c>
      <c r="O348" s="1792">
        <v>30</v>
      </c>
      <c r="P348" s="2019" t="s">
        <v>5641</v>
      </c>
      <c r="Q348" s="48"/>
      <c r="R348" s="48"/>
      <c r="S348" s="48"/>
      <c r="T348" s="48"/>
      <c r="U348" s="48"/>
      <c r="V348" s="48"/>
      <c r="W348" s="48"/>
      <c r="X348" s="48"/>
      <c r="Y348" s="48"/>
      <c r="Z348" s="48"/>
    </row>
    <row r="349" spans="1:26" ht="25.2" customHeight="1">
      <c r="A349" s="1789" t="s">
        <v>5641</v>
      </c>
      <c r="B349" s="1804" t="s">
        <v>475</v>
      </c>
      <c r="C349" s="1789" t="s">
        <v>6855</v>
      </c>
      <c r="D349" s="1935" t="s">
        <v>6850</v>
      </c>
      <c r="E349" s="1785" t="s">
        <v>6841</v>
      </c>
      <c r="F349" s="1935" t="s">
        <v>6856</v>
      </c>
      <c r="G349" s="1785" t="s">
        <v>5239</v>
      </c>
      <c r="H349" s="2018" t="s">
        <v>6852</v>
      </c>
      <c r="I349" s="1784" t="s">
        <v>6857</v>
      </c>
      <c r="J349" s="1789" t="s">
        <v>6858</v>
      </c>
      <c r="K349" s="1789">
        <v>1</v>
      </c>
      <c r="L349" s="1789">
        <v>1</v>
      </c>
      <c r="M349" s="1789">
        <v>1</v>
      </c>
      <c r="N349" s="1855">
        <v>30</v>
      </c>
      <c r="O349" s="1792">
        <v>30</v>
      </c>
      <c r="P349" s="2019" t="s">
        <v>5641</v>
      </c>
      <c r="Q349" s="48"/>
      <c r="R349" s="48"/>
      <c r="S349" s="48"/>
      <c r="T349" s="48"/>
      <c r="U349" s="48"/>
      <c r="V349" s="48"/>
      <c r="W349" s="48"/>
      <c r="X349" s="48"/>
      <c r="Y349" s="48"/>
      <c r="Z349" s="48"/>
    </row>
    <row r="350" spans="1:26" ht="25.2" customHeight="1">
      <c r="A350" s="1789" t="s">
        <v>5641</v>
      </c>
      <c r="B350" s="1804" t="s">
        <v>475</v>
      </c>
      <c r="C350" s="1789" t="s">
        <v>6859</v>
      </c>
      <c r="D350" s="1935" t="s">
        <v>6846</v>
      </c>
      <c r="E350" s="1785" t="s">
        <v>6841</v>
      </c>
      <c r="F350" s="1785" t="s">
        <v>2529</v>
      </c>
      <c r="G350" s="1785" t="s">
        <v>5239</v>
      </c>
      <c r="H350" s="2018" t="s">
        <v>6860</v>
      </c>
      <c r="I350" s="1784" t="s">
        <v>6861</v>
      </c>
      <c r="J350" s="1789" t="s">
        <v>6862</v>
      </c>
      <c r="K350" s="1789">
        <v>1</v>
      </c>
      <c r="L350" s="1789">
        <v>1</v>
      </c>
      <c r="M350" s="1789">
        <v>1</v>
      </c>
      <c r="N350" s="1855">
        <v>30</v>
      </c>
      <c r="O350" s="1792">
        <v>30</v>
      </c>
      <c r="P350" s="2019" t="s">
        <v>5641</v>
      </c>
    </row>
    <row r="351" spans="1:26" ht="25.2" customHeight="1">
      <c r="A351" s="1920" t="s">
        <v>5739</v>
      </c>
      <c r="B351" s="1920" t="s">
        <v>475</v>
      </c>
      <c r="C351" s="2084" t="s">
        <v>6863</v>
      </c>
      <c r="D351" s="1936" t="s">
        <v>6864</v>
      </c>
      <c r="E351" s="1936" t="s">
        <v>967</v>
      </c>
      <c r="F351" s="1936" t="s">
        <v>906</v>
      </c>
      <c r="G351" s="1936" t="s">
        <v>5118</v>
      </c>
      <c r="H351" s="2085" t="s">
        <v>1659</v>
      </c>
      <c r="I351" s="1909" t="s">
        <v>6785</v>
      </c>
      <c r="J351" s="1920" t="s">
        <v>6865</v>
      </c>
      <c r="K351" s="1920">
        <v>1</v>
      </c>
      <c r="L351" s="1920">
        <v>1</v>
      </c>
      <c r="M351" s="1920">
        <v>1</v>
      </c>
      <c r="N351" s="2086">
        <v>200</v>
      </c>
      <c r="O351" s="2087">
        <v>200</v>
      </c>
      <c r="P351" s="2019" t="s">
        <v>6212</v>
      </c>
      <c r="Q351" s="48"/>
      <c r="R351" s="48"/>
      <c r="S351" s="48"/>
      <c r="T351" s="48"/>
      <c r="U351" s="48"/>
      <c r="V351" s="48"/>
      <c r="W351" s="48"/>
      <c r="X351" s="48"/>
      <c r="Y351" s="48"/>
      <c r="Z351" s="48"/>
    </row>
    <row r="352" spans="1:26" ht="25.2" customHeight="1">
      <c r="A352" s="1920" t="s">
        <v>5739</v>
      </c>
      <c r="B352" s="1920" t="s">
        <v>475</v>
      </c>
      <c r="C352" s="1920" t="s">
        <v>6863</v>
      </c>
      <c r="D352" s="1936" t="s">
        <v>6864</v>
      </c>
      <c r="E352" s="1936" t="s">
        <v>6866</v>
      </c>
      <c r="F352" s="1936" t="s">
        <v>906</v>
      </c>
      <c r="G352" s="1936" t="s">
        <v>5118</v>
      </c>
      <c r="H352" s="1801" t="s">
        <v>1659</v>
      </c>
      <c r="I352" s="1801"/>
      <c r="J352" s="1920" t="s">
        <v>6865</v>
      </c>
      <c r="K352" s="1920">
        <v>1</v>
      </c>
      <c r="L352" s="1920">
        <v>1</v>
      </c>
      <c r="M352" s="1920">
        <v>1</v>
      </c>
      <c r="N352" s="2086">
        <v>100</v>
      </c>
      <c r="O352" s="2087">
        <v>100</v>
      </c>
      <c r="P352" s="2019" t="s">
        <v>6212</v>
      </c>
      <c r="Q352" s="48"/>
      <c r="R352" s="48"/>
      <c r="S352" s="48"/>
      <c r="T352" s="48"/>
      <c r="U352" s="48"/>
      <c r="V352" s="48"/>
      <c r="W352" s="48"/>
      <c r="X352" s="48"/>
      <c r="Y352" s="48"/>
      <c r="Z352" s="48"/>
    </row>
    <row r="353" spans="1:26" ht="25.2" customHeight="1">
      <c r="A353" s="1920" t="s">
        <v>5739</v>
      </c>
      <c r="B353" s="1920" t="s">
        <v>475</v>
      </c>
      <c r="C353" s="2088" t="s">
        <v>6867</v>
      </c>
      <c r="D353" s="2089" t="s">
        <v>6864</v>
      </c>
      <c r="E353" s="2089" t="s">
        <v>639</v>
      </c>
      <c r="F353" s="2089" t="s">
        <v>906</v>
      </c>
      <c r="G353" s="2089" t="s">
        <v>5118</v>
      </c>
      <c r="H353" s="2011" t="s">
        <v>6832</v>
      </c>
      <c r="I353" s="1801" t="s">
        <v>620</v>
      </c>
      <c r="J353" s="1920" t="s">
        <v>6868</v>
      </c>
      <c r="K353" s="1920">
        <v>5</v>
      </c>
      <c r="L353" s="1920">
        <v>4</v>
      </c>
      <c r="M353" s="1920">
        <v>5</v>
      </c>
      <c r="N353" s="2086">
        <v>200</v>
      </c>
      <c r="O353" s="2087">
        <v>45</v>
      </c>
      <c r="P353" s="2019" t="s">
        <v>6212</v>
      </c>
      <c r="Q353" s="48"/>
      <c r="R353" s="48"/>
      <c r="S353" s="48"/>
      <c r="T353" s="48"/>
      <c r="U353" s="48"/>
      <c r="V353" s="48"/>
      <c r="W353" s="48"/>
      <c r="X353" s="48"/>
      <c r="Y353" s="48"/>
      <c r="Z353" s="48"/>
    </row>
    <row r="354" spans="1:26" ht="25.2" customHeight="1">
      <c r="A354" s="1920" t="s">
        <v>5739</v>
      </c>
      <c r="B354" s="1920" t="s">
        <v>475</v>
      </c>
      <c r="C354" s="2088" t="s">
        <v>6869</v>
      </c>
      <c r="D354" s="1936" t="s">
        <v>6864</v>
      </c>
      <c r="E354" s="1936" t="s">
        <v>6870</v>
      </c>
      <c r="F354" s="1936" t="s">
        <v>906</v>
      </c>
      <c r="G354" s="1936" t="s">
        <v>5118</v>
      </c>
      <c r="H354" s="1801" t="s">
        <v>2879</v>
      </c>
      <c r="I354" s="1801" t="s">
        <v>6871</v>
      </c>
      <c r="J354" s="1920" t="s">
        <v>5093</v>
      </c>
      <c r="K354" s="1920">
        <v>1</v>
      </c>
      <c r="L354" s="1920">
        <v>1</v>
      </c>
      <c r="M354" s="1920">
        <v>1</v>
      </c>
      <c r="N354" s="2086">
        <v>100</v>
      </c>
      <c r="O354" s="2087">
        <v>100</v>
      </c>
      <c r="P354" s="2019" t="s">
        <v>6212</v>
      </c>
      <c r="Q354" s="48"/>
      <c r="R354" s="48"/>
      <c r="S354" s="48"/>
      <c r="T354" s="48"/>
      <c r="U354" s="48"/>
      <c r="V354" s="48"/>
      <c r="W354" s="48"/>
      <c r="X354" s="48"/>
      <c r="Y354" s="48"/>
      <c r="Z354" s="48"/>
    </row>
    <row r="355" spans="1:26" ht="25.2" customHeight="1">
      <c r="A355" s="1920" t="s">
        <v>5739</v>
      </c>
      <c r="B355" s="1801" t="s">
        <v>475</v>
      </c>
      <c r="C355" s="1920" t="s">
        <v>6872</v>
      </c>
      <c r="D355" s="2090" t="s">
        <v>6864</v>
      </c>
      <c r="E355" s="2090" t="s">
        <v>639</v>
      </c>
      <c r="F355" s="2090" t="s">
        <v>906</v>
      </c>
      <c r="G355" s="2090" t="s">
        <v>5118</v>
      </c>
      <c r="H355" s="1801" t="s">
        <v>2879</v>
      </c>
      <c r="I355" s="1807" t="s">
        <v>620</v>
      </c>
      <c r="J355" s="1808" t="s">
        <v>5093</v>
      </c>
      <c r="K355" s="1808">
        <v>3</v>
      </c>
      <c r="L355" s="1808">
        <v>1</v>
      </c>
      <c r="M355" s="1808">
        <v>1</v>
      </c>
      <c r="N355" s="2086">
        <v>135</v>
      </c>
      <c r="O355" s="2087">
        <v>45</v>
      </c>
      <c r="P355" s="2019" t="s">
        <v>6212</v>
      </c>
      <c r="Q355" s="48"/>
      <c r="R355" s="48"/>
      <c r="S355" s="48"/>
      <c r="T355" s="48"/>
      <c r="U355" s="48"/>
      <c r="V355" s="48"/>
      <c r="W355" s="48"/>
      <c r="X355" s="48"/>
      <c r="Y355" s="48"/>
      <c r="Z355" s="48"/>
    </row>
    <row r="356" spans="1:26" ht="25.2" customHeight="1">
      <c r="A356" s="1920" t="s">
        <v>5739</v>
      </c>
      <c r="B356" s="1801" t="s">
        <v>475</v>
      </c>
      <c r="C356" s="1920" t="s">
        <v>3097</v>
      </c>
      <c r="D356" s="2090" t="s">
        <v>6864</v>
      </c>
      <c r="E356" s="2090" t="s">
        <v>6870</v>
      </c>
      <c r="F356" s="2090" t="s">
        <v>906</v>
      </c>
      <c r="G356" s="2090" t="s">
        <v>5118</v>
      </c>
      <c r="H356" s="1801" t="s">
        <v>1108</v>
      </c>
      <c r="I356" s="1807" t="s">
        <v>6871</v>
      </c>
      <c r="J356" s="1808" t="s">
        <v>6873</v>
      </c>
      <c r="K356" s="1808">
        <v>1</v>
      </c>
      <c r="L356" s="1808">
        <v>1</v>
      </c>
      <c r="M356" s="1808">
        <v>1</v>
      </c>
      <c r="N356" s="2086">
        <v>100</v>
      </c>
      <c r="O356" s="2087">
        <v>100</v>
      </c>
      <c r="P356" s="2019" t="s">
        <v>6212</v>
      </c>
      <c r="Q356" s="48"/>
      <c r="R356" s="48"/>
      <c r="S356" s="48"/>
      <c r="T356" s="48"/>
      <c r="U356" s="48"/>
      <c r="V356" s="48"/>
      <c r="W356" s="48"/>
      <c r="X356" s="48"/>
      <c r="Y356" s="48"/>
      <c r="Z356" s="48"/>
    </row>
    <row r="357" spans="1:26" ht="25.2" customHeight="1">
      <c r="A357" s="1920" t="s">
        <v>5739</v>
      </c>
      <c r="B357" s="1801" t="s">
        <v>475</v>
      </c>
      <c r="C357" s="1920" t="s">
        <v>3097</v>
      </c>
      <c r="D357" s="2090" t="s">
        <v>6864</v>
      </c>
      <c r="E357" s="2090" t="s">
        <v>639</v>
      </c>
      <c r="F357" s="2090" t="s">
        <v>906</v>
      </c>
      <c r="G357" s="2090" t="s">
        <v>5118</v>
      </c>
      <c r="H357" s="1801" t="s">
        <v>1108</v>
      </c>
      <c r="I357" s="1807" t="s">
        <v>620</v>
      </c>
      <c r="J357" s="1808" t="s">
        <v>6873</v>
      </c>
      <c r="K357" s="1808">
        <v>1</v>
      </c>
      <c r="L357" s="1808">
        <v>1</v>
      </c>
      <c r="M357" s="1808">
        <v>1</v>
      </c>
      <c r="N357" s="2086">
        <v>60</v>
      </c>
      <c r="O357" s="2087">
        <v>60</v>
      </c>
      <c r="P357" s="2019" t="s">
        <v>6212</v>
      </c>
      <c r="Q357" s="48"/>
      <c r="R357" s="48"/>
      <c r="S357" s="48"/>
      <c r="T357" s="48"/>
      <c r="U357" s="48"/>
      <c r="V357" s="48"/>
      <c r="W357" s="48"/>
      <c r="X357" s="48"/>
      <c r="Y357" s="48"/>
      <c r="Z357" s="48"/>
    </row>
    <row r="358" spans="1:26" ht="25.2" customHeight="1">
      <c r="A358" s="1920" t="s">
        <v>5739</v>
      </c>
      <c r="B358" s="1801" t="s">
        <v>475</v>
      </c>
      <c r="C358" s="2091" t="s">
        <v>6874</v>
      </c>
      <c r="D358" s="2090" t="s">
        <v>6864</v>
      </c>
      <c r="E358" s="2090" t="s">
        <v>6870</v>
      </c>
      <c r="F358" s="2090" t="s">
        <v>906</v>
      </c>
      <c r="G358" s="2090" t="s">
        <v>5118</v>
      </c>
      <c r="H358" s="1801" t="s">
        <v>6875</v>
      </c>
      <c r="I358" s="1807" t="s">
        <v>6871</v>
      </c>
      <c r="J358" s="1808" t="s">
        <v>6876</v>
      </c>
      <c r="K358" s="1808">
        <v>1</v>
      </c>
      <c r="L358" s="1808">
        <v>1</v>
      </c>
      <c r="M358" s="1808">
        <v>1</v>
      </c>
      <c r="N358" s="2086">
        <v>100</v>
      </c>
      <c r="O358" s="2087">
        <v>100</v>
      </c>
      <c r="P358" s="2019" t="s">
        <v>6212</v>
      </c>
    </row>
    <row r="359" spans="1:26" ht="25.2" customHeight="1">
      <c r="A359" s="1920" t="s">
        <v>5739</v>
      </c>
      <c r="B359" s="1801" t="s">
        <v>475</v>
      </c>
      <c r="C359" s="1920" t="s">
        <v>6877</v>
      </c>
      <c r="D359" s="2090" t="s">
        <v>6864</v>
      </c>
      <c r="E359" s="2090" t="s">
        <v>639</v>
      </c>
      <c r="F359" s="2090" t="s">
        <v>906</v>
      </c>
      <c r="G359" s="2090" t="s">
        <v>5118</v>
      </c>
      <c r="H359" s="1801" t="s">
        <v>6875</v>
      </c>
      <c r="I359" s="1807" t="s">
        <v>620</v>
      </c>
      <c r="J359" s="1808" t="s">
        <v>6876</v>
      </c>
      <c r="K359" s="1808">
        <v>1</v>
      </c>
      <c r="L359" s="1808">
        <v>1</v>
      </c>
      <c r="M359" s="1808">
        <v>1</v>
      </c>
      <c r="N359" s="2086">
        <v>60</v>
      </c>
      <c r="O359" s="2087">
        <v>60</v>
      </c>
      <c r="P359" s="2019" t="s">
        <v>6212</v>
      </c>
      <c r="Q359" s="48"/>
      <c r="R359" s="48"/>
      <c r="S359" s="48"/>
      <c r="T359" s="48"/>
      <c r="U359" s="48"/>
      <c r="V359" s="48"/>
      <c r="W359" s="48"/>
      <c r="X359" s="48"/>
      <c r="Y359" s="48"/>
      <c r="Z359" s="48"/>
    </row>
    <row r="360" spans="1:26" ht="25.2" customHeight="1">
      <c r="A360" s="1789" t="s">
        <v>6878</v>
      </c>
      <c r="B360" s="1789" t="s">
        <v>475</v>
      </c>
      <c r="C360" s="1920" t="s">
        <v>6879</v>
      </c>
      <c r="D360" s="1935" t="s">
        <v>613</v>
      </c>
      <c r="E360" s="1935" t="s">
        <v>639</v>
      </c>
      <c r="F360" s="1935" t="s">
        <v>906</v>
      </c>
      <c r="G360" s="1935" t="s">
        <v>6880</v>
      </c>
      <c r="H360" s="2016" t="s">
        <v>1659</v>
      </c>
      <c r="I360" s="1809"/>
      <c r="J360" s="1789" t="s">
        <v>2548</v>
      </c>
      <c r="K360" s="1789"/>
      <c r="L360" s="1789"/>
      <c r="M360" s="1789"/>
      <c r="N360" s="1855">
        <v>50</v>
      </c>
      <c r="O360" s="1792">
        <v>50</v>
      </c>
      <c r="P360" s="2019" t="s">
        <v>6878</v>
      </c>
      <c r="Q360" s="48"/>
      <c r="R360" s="48"/>
      <c r="S360" s="48"/>
      <c r="T360" s="48"/>
      <c r="U360" s="48"/>
      <c r="V360" s="48"/>
      <c r="W360" s="48"/>
      <c r="X360" s="48"/>
      <c r="Y360" s="48"/>
      <c r="Z360" s="48"/>
    </row>
    <row r="361" spans="1:26" ht="25.2" customHeight="1">
      <c r="A361" s="1789" t="s">
        <v>6878</v>
      </c>
      <c r="B361" s="1789" t="s">
        <v>475</v>
      </c>
      <c r="C361" s="1920" t="s">
        <v>6879</v>
      </c>
      <c r="D361" s="1935" t="s">
        <v>613</v>
      </c>
      <c r="E361" s="1935" t="s">
        <v>614</v>
      </c>
      <c r="F361" s="1935" t="s">
        <v>906</v>
      </c>
      <c r="G361" s="1935" t="s">
        <v>6880</v>
      </c>
      <c r="H361" s="2016" t="s">
        <v>1659</v>
      </c>
      <c r="I361" s="1809"/>
      <c r="J361" s="1789" t="s">
        <v>2548</v>
      </c>
      <c r="K361" s="1789"/>
      <c r="L361" s="1789"/>
      <c r="M361" s="1789"/>
      <c r="N361" s="1855">
        <v>50</v>
      </c>
      <c r="O361" s="1792">
        <v>50</v>
      </c>
      <c r="P361" s="2019" t="s">
        <v>6878</v>
      </c>
      <c r="Q361" s="48"/>
      <c r="R361" s="48"/>
      <c r="S361" s="48"/>
      <c r="T361" s="48"/>
      <c r="U361" s="48"/>
      <c r="V361" s="48"/>
      <c r="W361" s="48"/>
      <c r="X361" s="48"/>
      <c r="Y361" s="48"/>
      <c r="Z361" s="48"/>
    </row>
    <row r="362" spans="1:26" ht="25.2" customHeight="1">
      <c r="A362" s="1789" t="s">
        <v>5644</v>
      </c>
      <c r="B362" s="1804" t="s">
        <v>475</v>
      </c>
      <c r="C362" s="1784" t="s">
        <v>6840</v>
      </c>
      <c r="D362" s="1785" t="s">
        <v>622</v>
      </c>
      <c r="E362" s="1785" t="s">
        <v>6841</v>
      </c>
      <c r="F362" s="1785" t="s">
        <v>2529</v>
      </c>
      <c r="G362" s="1785" t="s">
        <v>5239</v>
      </c>
      <c r="H362" s="1894" t="s">
        <v>6842</v>
      </c>
      <c r="I362" s="1784" t="s">
        <v>6881</v>
      </c>
      <c r="J362" s="1784" t="s">
        <v>6844</v>
      </c>
      <c r="K362" s="1784">
        <v>2</v>
      </c>
      <c r="L362" s="1784">
        <v>2</v>
      </c>
      <c r="M362" s="1784">
        <v>2</v>
      </c>
      <c r="N362" s="1796">
        <v>30</v>
      </c>
      <c r="O362" s="1792">
        <f>30/2</f>
        <v>15</v>
      </c>
      <c r="P362" s="2019" t="s">
        <v>5644</v>
      </c>
      <c r="Q362" s="48"/>
      <c r="R362" s="48"/>
      <c r="S362" s="48"/>
      <c r="T362" s="48"/>
      <c r="U362" s="48"/>
      <c r="V362" s="48"/>
      <c r="W362" s="48"/>
      <c r="X362" s="48"/>
      <c r="Y362" s="48"/>
      <c r="Z362" s="48"/>
    </row>
    <row r="363" spans="1:26" ht="25.2" customHeight="1">
      <c r="A363" s="1789" t="s">
        <v>5644</v>
      </c>
      <c r="B363" s="1804" t="s">
        <v>475</v>
      </c>
      <c r="C363" s="1920" t="s">
        <v>6845</v>
      </c>
      <c r="D363" s="1914" t="s">
        <v>6846</v>
      </c>
      <c r="E363" s="1785" t="s">
        <v>6841</v>
      </c>
      <c r="F363" s="1785" t="s">
        <v>2529</v>
      </c>
      <c r="G363" s="1785" t="s">
        <v>5239</v>
      </c>
      <c r="H363" s="2016"/>
      <c r="I363" s="1784" t="s">
        <v>6882</v>
      </c>
      <c r="J363" s="1938" t="s">
        <v>6848</v>
      </c>
      <c r="K363" s="1784">
        <v>1</v>
      </c>
      <c r="L363" s="1784">
        <v>1</v>
      </c>
      <c r="M363" s="1784">
        <v>1</v>
      </c>
      <c r="N363" s="1796">
        <v>30</v>
      </c>
      <c r="O363" s="1792">
        <v>30</v>
      </c>
      <c r="P363" s="2019" t="s">
        <v>5644</v>
      </c>
      <c r="Q363" s="48"/>
      <c r="R363" s="48"/>
      <c r="S363" s="48"/>
      <c r="T363" s="48"/>
      <c r="U363" s="48"/>
      <c r="V363" s="48"/>
      <c r="W363" s="48"/>
      <c r="X363" s="48"/>
      <c r="Y363" s="48"/>
      <c r="Z363" s="48"/>
    </row>
    <row r="364" spans="1:26" ht="25.2" customHeight="1">
      <c r="A364" s="1789" t="s">
        <v>6883</v>
      </c>
      <c r="B364" s="1804" t="s">
        <v>475</v>
      </c>
      <c r="C364" s="1789" t="s">
        <v>6884</v>
      </c>
      <c r="D364" s="1914" t="s">
        <v>6850</v>
      </c>
      <c r="E364" s="1785" t="s">
        <v>2747</v>
      </c>
      <c r="F364" s="1785" t="s">
        <v>2529</v>
      </c>
      <c r="G364" s="1785" t="s">
        <v>5239</v>
      </c>
      <c r="H364" s="1871" t="s">
        <v>6885</v>
      </c>
      <c r="I364" s="1785" t="s">
        <v>2747</v>
      </c>
      <c r="J364" s="1784" t="s">
        <v>6886</v>
      </c>
      <c r="K364" s="1784"/>
      <c r="L364" s="1784"/>
      <c r="M364" s="1784"/>
      <c r="N364" s="1796">
        <v>50</v>
      </c>
      <c r="O364" s="1792">
        <v>50</v>
      </c>
      <c r="P364" s="2019" t="s">
        <v>5644</v>
      </c>
      <c r="Q364" s="48"/>
      <c r="R364" s="48"/>
      <c r="S364" s="48"/>
      <c r="T364" s="48"/>
      <c r="U364" s="48"/>
      <c r="V364" s="48"/>
      <c r="W364" s="48"/>
      <c r="X364" s="48"/>
      <c r="Y364" s="48"/>
      <c r="Z364" s="48"/>
    </row>
    <row r="365" spans="1:26" ht="25.2" customHeight="1">
      <c r="A365" s="1789" t="s">
        <v>6883</v>
      </c>
      <c r="B365" s="1804" t="s">
        <v>475</v>
      </c>
      <c r="C365" s="1789" t="s">
        <v>6884</v>
      </c>
      <c r="D365" s="1914" t="s">
        <v>6850</v>
      </c>
      <c r="E365" s="1785" t="s">
        <v>6841</v>
      </c>
      <c r="F365" s="1785" t="s">
        <v>2529</v>
      </c>
      <c r="G365" s="1785" t="s">
        <v>5239</v>
      </c>
      <c r="H365" s="1871" t="s">
        <v>6885</v>
      </c>
      <c r="I365" s="1784" t="s">
        <v>6887</v>
      </c>
      <c r="J365" s="1784" t="s">
        <v>6886</v>
      </c>
      <c r="K365" s="1784">
        <v>1</v>
      </c>
      <c r="L365" s="1784">
        <v>1</v>
      </c>
      <c r="M365" s="1784">
        <v>1</v>
      </c>
      <c r="N365" s="1796">
        <v>30</v>
      </c>
      <c r="O365" s="1792">
        <v>30</v>
      </c>
      <c r="P365" s="2019" t="s">
        <v>5644</v>
      </c>
      <c r="Q365" s="48"/>
      <c r="R365" s="48"/>
      <c r="S365" s="48"/>
      <c r="T365" s="48"/>
      <c r="U365" s="48"/>
      <c r="V365" s="48"/>
      <c r="W365" s="48"/>
      <c r="X365" s="48"/>
      <c r="Y365" s="48"/>
      <c r="Z365" s="48"/>
    </row>
    <row r="366" spans="1:26" ht="25.2" customHeight="1">
      <c r="A366" s="1789" t="s">
        <v>6888</v>
      </c>
      <c r="B366" s="1804" t="s">
        <v>475</v>
      </c>
      <c r="C366" s="1920" t="s">
        <v>6889</v>
      </c>
      <c r="D366" s="1914" t="s">
        <v>6846</v>
      </c>
      <c r="E366" s="1785" t="s">
        <v>6841</v>
      </c>
      <c r="F366" s="1785" t="s">
        <v>2529</v>
      </c>
      <c r="G366" s="1785" t="s">
        <v>5239</v>
      </c>
      <c r="H366" s="2016"/>
      <c r="I366" s="1784" t="s">
        <v>6890</v>
      </c>
      <c r="J366" s="1789" t="s">
        <v>6891</v>
      </c>
      <c r="K366" s="1809">
        <v>1</v>
      </c>
      <c r="L366" s="1809">
        <v>1</v>
      </c>
      <c r="M366" s="1809">
        <v>1</v>
      </c>
      <c r="N366" s="1959">
        <v>30</v>
      </c>
      <c r="O366" s="1792">
        <v>30</v>
      </c>
      <c r="P366" s="2019" t="s">
        <v>5644</v>
      </c>
      <c r="Q366" s="48"/>
      <c r="R366" s="48"/>
      <c r="S366" s="48"/>
      <c r="T366" s="48"/>
      <c r="U366" s="48"/>
      <c r="V366" s="48"/>
      <c r="W366" s="48"/>
      <c r="X366" s="48"/>
      <c r="Y366" s="48"/>
      <c r="Z366" s="48"/>
    </row>
    <row r="367" spans="1:26" ht="25.2" customHeight="1">
      <c r="A367" s="1789" t="s">
        <v>6883</v>
      </c>
      <c r="B367" s="1804" t="s">
        <v>475</v>
      </c>
      <c r="C367" s="1789" t="s">
        <v>6849</v>
      </c>
      <c r="D367" s="1935" t="s">
        <v>6850</v>
      </c>
      <c r="E367" s="1785" t="s">
        <v>6841</v>
      </c>
      <c r="F367" s="1935" t="s">
        <v>6851</v>
      </c>
      <c r="G367" s="1785" t="s">
        <v>5239</v>
      </c>
      <c r="H367" s="2018" t="s">
        <v>6852</v>
      </c>
      <c r="I367" s="1784" t="s">
        <v>6892</v>
      </c>
      <c r="J367" s="1789" t="s">
        <v>6854</v>
      </c>
      <c r="K367" s="1789">
        <v>1</v>
      </c>
      <c r="L367" s="1789">
        <v>1</v>
      </c>
      <c r="M367" s="1789">
        <v>1</v>
      </c>
      <c r="N367" s="1855">
        <v>30</v>
      </c>
      <c r="O367" s="1792">
        <v>30</v>
      </c>
      <c r="P367" s="2019" t="s">
        <v>5644</v>
      </c>
      <c r="Q367" s="48"/>
      <c r="R367" s="48"/>
      <c r="S367" s="48"/>
      <c r="T367" s="48"/>
      <c r="U367" s="48"/>
      <c r="V367" s="48"/>
      <c r="W367" s="48"/>
      <c r="X367" s="48"/>
      <c r="Y367" s="48"/>
      <c r="Z367" s="48"/>
    </row>
    <row r="368" spans="1:26" ht="25.2" customHeight="1">
      <c r="A368" s="1789" t="s">
        <v>6893</v>
      </c>
      <c r="B368" s="1789" t="s">
        <v>475</v>
      </c>
      <c r="C368" s="1920" t="s">
        <v>5075</v>
      </c>
      <c r="D368" s="2020" t="s">
        <v>2289</v>
      </c>
      <c r="E368" s="2020" t="s">
        <v>3073</v>
      </c>
      <c r="F368" s="2020" t="s">
        <v>6894</v>
      </c>
      <c r="G368" s="2020" t="s">
        <v>919</v>
      </c>
      <c r="H368" s="2016"/>
      <c r="I368" s="1809" t="s">
        <v>1103</v>
      </c>
      <c r="J368" s="1789" t="s">
        <v>5079</v>
      </c>
      <c r="K368" s="1789"/>
      <c r="L368" s="1789"/>
      <c r="M368" s="1789"/>
      <c r="N368" s="1855">
        <v>50</v>
      </c>
      <c r="O368" s="1792">
        <v>100</v>
      </c>
      <c r="P368" s="2019" t="s">
        <v>5820</v>
      </c>
      <c r="Q368" s="48"/>
      <c r="R368" s="48"/>
      <c r="S368" s="48"/>
      <c r="T368" s="48"/>
      <c r="U368" s="48"/>
      <c r="V368" s="48"/>
      <c r="W368" s="48"/>
      <c r="X368" s="48"/>
      <c r="Y368" s="48"/>
      <c r="Z368" s="48"/>
    </row>
    <row r="369" spans="1:26" ht="25.2" customHeight="1">
      <c r="A369" s="1789" t="s">
        <v>6893</v>
      </c>
      <c r="B369" s="1789" t="s">
        <v>475</v>
      </c>
      <c r="C369" s="1789" t="s">
        <v>5075</v>
      </c>
      <c r="D369" s="1935" t="s">
        <v>2289</v>
      </c>
      <c r="E369" s="1935" t="s">
        <v>620</v>
      </c>
      <c r="F369" s="1935" t="s">
        <v>6894</v>
      </c>
      <c r="G369" s="1935" t="s">
        <v>919</v>
      </c>
      <c r="H369" s="1809"/>
      <c r="I369" s="1809" t="s">
        <v>5073</v>
      </c>
      <c r="J369" s="1789" t="s">
        <v>5079</v>
      </c>
      <c r="K369" s="1789"/>
      <c r="L369" s="1789"/>
      <c r="M369" s="1789"/>
      <c r="N369" s="1855">
        <v>30</v>
      </c>
      <c r="O369" s="1792">
        <v>30</v>
      </c>
      <c r="P369" s="2019" t="s">
        <v>5820</v>
      </c>
      <c r="Q369" s="48"/>
      <c r="R369" s="48"/>
      <c r="S369" s="48"/>
      <c r="T369" s="48"/>
      <c r="U369" s="48"/>
      <c r="V369" s="48"/>
      <c r="W369" s="48"/>
      <c r="X369" s="48"/>
      <c r="Y369" s="48"/>
      <c r="Z369" s="48"/>
    </row>
    <row r="370" spans="1:26" ht="25.2" customHeight="1">
      <c r="A370" s="1789" t="s">
        <v>6895</v>
      </c>
      <c r="B370" s="1789" t="s">
        <v>475</v>
      </c>
      <c r="C370" s="1789" t="s">
        <v>6896</v>
      </c>
      <c r="D370" s="1935" t="s">
        <v>1651</v>
      </c>
      <c r="E370" s="1935" t="s">
        <v>6897</v>
      </c>
      <c r="F370" s="1935" t="s">
        <v>6898</v>
      </c>
      <c r="G370" s="1935" t="s">
        <v>6899</v>
      </c>
      <c r="H370" s="2092" t="s">
        <v>6900</v>
      </c>
      <c r="I370" s="2093" t="s">
        <v>6901</v>
      </c>
      <c r="J370" s="1789" t="s">
        <v>6902</v>
      </c>
      <c r="K370" s="1789"/>
      <c r="L370" s="1789"/>
      <c r="M370" s="1789"/>
      <c r="N370" s="1855">
        <v>50</v>
      </c>
      <c r="O370" s="1792">
        <v>100</v>
      </c>
      <c r="P370" s="2019" t="s">
        <v>5830</v>
      </c>
      <c r="Q370" s="48"/>
      <c r="R370" s="48"/>
      <c r="S370" s="48"/>
      <c r="T370" s="48"/>
      <c r="U370" s="48"/>
      <c r="V370" s="48"/>
      <c r="W370" s="48"/>
      <c r="X370" s="48"/>
      <c r="Y370" s="48"/>
      <c r="Z370" s="48"/>
    </row>
    <row r="371" spans="1:26" ht="25.2" customHeight="1">
      <c r="A371" s="1789" t="s">
        <v>6895</v>
      </c>
      <c r="B371" s="1789" t="s">
        <v>475</v>
      </c>
      <c r="C371" s="1789" t="s">
        <v>6896</v>
      </c>
      <c r="D371" s="1935" t="s">
        <v>1651</v>
      </c>
      <c r="E371" s="1935" t="s">
        <v>6903</v>
      </c>
      <c r="F371" s="1935" t="s">
        <v>6898</v>
      </c>
      <c r="G371" s="2094" t="s">
        <v>6899</v>
      </c>
      <c r="H371" s="2095" t="s">
        <v>6900</v>
      </c>
      <c r="I371" s="1809"/>
      <c r="J371" s="1789" t="s">
        <v>6902</v>
      </c>
      <c r="K371" s="1789"/>
      <c r="L371" s="1789"/>
      <c r="M371" s="1789"/>
      <c r="N371" s="1855">
        <v>30</v>
      </c>
      <c r="O371" s="1792">
        <v>30</v>
      </c>
      <c r="P371" s="2019" t="s">
        <v>5830</v>
      </c>
      <c r="Q371" s="48"/>
      <c r="R371" s="48"/>
      <c r="S371" s="48"/>
      <c r="T371" s="48"/>
      <c r="U371" s="48"/>
      <c r="V371" s="48"/>
      <c r="W371" s="48"/>
      <c r="X371" s="48"/>
      <c r="Y371" s="48"/>
      <c r="Z371" s="48"/>
    </row>
    <row r="372" spans="1:26" ht="25.2" customHeight="1">
      <c r="A372" s="2096" t="s">
        <v>6904</v>
      </c>
      <c r="B372" s="2096" t="s">
        <v>475</v>
      </c>
      <c r="C372" s="2096" t="s">
        <v>6905</v>
      </c>
      <c r="D372" s="2097" t="s">
        <v>1651</v>
      </c>
      <c r="E372" s="2097" t="s">
        <v>6906</v>
      </c>
      <c r="F372" s="2097" t="s">
        <v>6898</v>
      </c>
      <c r="G372" s="2097"/>
      <c r="H372" s="2062" t="s">
        <v>1659</v>
      </c>
      <c r="I372" s="2098"/>
      <c r="J372" s="2096" t="s">
        <v>6907</v>
      </c>
      <c r="K372" s="2096">
        <v>4</v>
      </c>
      <c r="L372" s="2096">
        <v>4</v>
      </c>
      <c r="M372" s="2096">
        <v>4</v>
      </c>
      <c r="N372" s="2099">
        <v>30</v>
      </c>
      <c r="O372" s="2100">
        <f>N372/K372</f>
        <v>7.5</v>
      </c>
      <c r="P372" s="2019" t="s">
        <v>5648</v>
      </c>
    </row>
    <row r="373" spans="1:26" ht="25.2" customHeight="1">
      <c r="A373" s="2096" t="s">
        <v>6904</v>
      </c>
      <c r="B373" s="2096" t="s">
        <v>475</v>
      </c>
      <c r="C373" s="2096" t="s">
        <v>6905</v>
      </c>
      <c r="D373" s="2097" t="s">
        <v>1651</v>
      </c>
      <c r="E373" s="2097" t="s">
        <v>6908</v>
      </c>
      <c r="F373" s="2097" t="s">
        <v>6898</v>
      </c>
      <c r="G373" s="2097"/>
      <c r="H373" s="2062" t="s">
        <v>1659</v>
      </c>
      <c r="I373" s="2101"/>
      <c r="J373" s="2096" t="s">
        <v>6909</v>
      </c>
      <c r="K373" s="2096">
        <v>4</v>
      </c>
      <c r="L373" s="2096">
        <v>4</v>
      </c>
      <c r="M373" s="2096">
        <v>4</v>
      </c>
      <c r="N373" s="2099">
        <v>30</v>
      </c>
      <c r="O373" s="2100">
        <f t="shared" ref="O373:O374" si="15">N373/K373</f>
        <v>7.5</v>
      </c>
      <c r="P373" s="2019" t="s">
        <v>5648</v>
      </c>
      <c r="Q373" s="48"/>
      <c r="R373" s="48"/>
      <c r="S373" s="48"/>
      <c r="T373" s="48"/>
      <c r="U373" s="48"/>
      <c r="V373" s="48"/>
      <c r="W373" s="48"/>
      <c r="X373" s="48"/>
      <c r="Y373" s="48"/>
      <c r="Z373" s="48"/>
    </row>
    <row r="374" spans="1:26" ht="25.2" customHeight="1">
      <c r="A374" s="2096" t="s">
        <v>6904</v>
      </c>
      <c r="B374" s="2096" t="s">
        <v>475</v>
      </c>
      <c r="C374" s="2096" t="s">
        <v>6905</v>
      </c>
      <c r="D374" s="2097" t="s">
        <v>1651</v>
      </c>
      <c r="E374" s="2097" t="s">
        <v>6910</v>
      </c>
      <c r="F374" s="2097" t="s">
        <v>6898</v>
      </c>
      <c r="G374" s="2102"/>
      <c r="H374" s="2062" t="s">
        <v>1659</v>
      </c>
      <c r="I374" s="2101"/>
      <c r="J374" s="2096" t="s">
        <v>6911</v>
      </c>
      <c r="K374" s="2096">
        <v>4</v>
      </c>
      <c r="L374" s="2096">
        <v>4</v>
      </c>
      <c r="M374" s="2096">
        <v>4</v>
      </c>
      <c r="N374" s="2099">
        <v>30</v>
      </c>
      <c r="O374" s="2100">
        <f t="shared" si="15"/>
        <v>7.5</v>
      </c>
      <c r="P374" s="2019" t="s">
        <v>5648</v>
      </c>
      <c r="Q374" s="48"/>
      <c r="R374" s="48"/>
      <c r="S374" s="48"/>
      <c r="T374" s="48"/>
      <c r="U374" s="48"/>
      <c r="V374" s="48"/>
      <c r="W374" s="48"/>
      <c r="X374" s="48"/>
      <c r="Y374" s="48"/>
      <c r="Z374" s="48"/>
    </row>
    <row r="375" spans="1:26" ht="25.2" customHeight="1">
      <c r="A375" s="1837" t="s">
        <v>5651</v>
      </c>
      <c r="B375" s="1789" t="s">
        <v>475</v>
      </c>
      <c r="C375" s="1802" t="s">
        <v>6912</v>
      </c>
      <c r="D375" s="1837" t="s">
        <v>622</v>
      </c>
      <c r="E375" s="1837" t="s">
        <v>625</v>
      </c>
      <c r="F375" s="1837" t="s">
        <v>2529</v>
      </c>
      <c r="G375" s="1837">
        <v>100</v>
      </c>
      <c r="H375" s="1900" t="s">
        <v>617</v>
      </c>
      <c r="I375" s="1910"/>
      <c r="J375" s="1837" t="s">
        <v>619</v>
      </c>
      <c r="K375" s="1820">
        <v>1</v>
      </c>
      <c r="L375" s="1820">
        <v>1</v>
      </c>
      <c r="M375" s="1820">
        <v>1</v>
      </c>
      <c r="N375" s="1910">
        <v>50</v>
      </c>
      <c r="O375" s="1799">
        <v>50</v>
      </c>
      <c r="P375" s="2019" t="s">
        <v>5651</v>
      </c>
      <c r="Q375" s="48"/>
      <c r="R375" s="48"/>
      <c r="S375" s="48"/>
      <c r="T375" s="48"/>
      <c r="U375" s="48"/>
      <c r="V375" s="48"/>
      <c r="W375" s="48"/>
      <c r="X375" s="48"/>
      <c r="Y375" s="48"/>
      <c r="Z375" s="48"/>
    </row>
    <row r="376" spans="1:26" ht="25.2" customHeight="1">
      <c r="A376" s="1789" t="s">
        <v>5651</v>
      </c>
      <c r="B376" s="1789" t="s">
        <v>475</v>
      </c>
      <c r="C376" s="1789" t="s">
        <v>6913</v>
      </c>
      <c r="D376" s="1935" t="s">
        <v>3187</v>
      </c>
      <c r="E376" s="1935" t="s">
        <v>620</v>
      </c>
      <c r="F376" s="1935" t="s">
        <v>6914</v>
      </c>
      <c r="G376" s="1935" t="s">
        <v>616</v>
      </c>
      <c r="H376" s="2018" t="s">
        <v>6915</v>
      </c>
      <c r="I376" s="1818"/>
      <c r="J376" s="1789" t="s">
        <v>6916</v>
      </c>
      <c r="K376" s="1789">
        <v>30</v>
      </c>
      <c r="L376" s="1789">
        <v>2</v>
      </c>
      <c r="M376" s="1789">
        <v>5</v>
      </c>
      <c r="N376" s="1855">
        <v>30</v>
      </c>
      <c r="O376" s="1792">
        <v>15</v>
      </c>
      <c r="P376" s="2019" t="s">
        <v>5651</v>
      </c>
      <c r="Q376" s="48"/>
      <c r="R376" s="48"/>
      <c r="S376" s="48"/>
      <c r="T376" s="48"/>
      <c r="U376" s="48"/>
      <c r="V376" s="48"/>
      <c r="W376" s="48"/>
      <c r="X376" s="48"/>
      <c r="Y376" s="48"/>
      <c r="Z376" s="48"/>
    </row>
    <row r="377" spans="1:26" ht="25.2" customHeight="1">
      <c r="A377" s="1789" t="s">
        <v>5651</v>
      </c>
      <c r="B377" s="1789" t="s">
        <v>475</v>
      </c>
      <c r="C377" s="1789" t="s">
        <v>6917</v>
      </c>
      <c r="D377" s="1935" t="s">
        <v>622</v>
      </c>
      <c r="E377" s="1935" t="s">
        <v>620</v>
      </c>
      <c r="F377" s="1935" t="s">
        <v>6918</v>
      </c>
      <c r="G377" s="1935" t="s">
        <v>6919</v>
      </c>
      <c r="H377" s="1809" t="s">
        <v>2078</v>
      </c>
      <c r="I377" s="1809"/>
      <c r="J377" s="1789" t="s">
        <v>6920</v>
      </c>
      <c r="K377" s="1789">
        <v>10</v>
      </c>
      <c r="L377" s="1789">
        <v>2</v>
      </c>
      <c r="M377" s="1789">
        <v>10</v>
      </c>
      <c r="N377" s="1855">
        <v>20</v>
      </c>
      <c r="O377" s="1792">
        <v>10</v>
      </c>
      <c r="P377" s="2019" t="s">
        <v>5651</v>
      </c>
      <c r="Q377" s="48"/>
      <c r="R377" s="48"/>
      <c r="S377" s="48"/>
      <c r="T377" s="48"/>
      <c r="U377" s="48"/>
      <c r="V377" s="48"/>
      <c r="W377" s="48"/>
      <c r="X377" s="48"/>
      <c r="Y377" s="48"/>
      <c r="Z377" s="48"/>
    </row>
    <row r="378" spans="1:26" ht="25.2" customHeight="1">
      <c r="A378" s="1789" t="s">
        <v>5651</v>
      </c>
      <c r="B378" s="1789" t="s">
        <v>475</v>
      </c>
      <c r="C378" s="1920" t="s">
        <v>6917</v>
      </c>
      <c r="D378" s="2020" t="s">
        <v>622</v>
      </c>
      <c r="E378" s="2020" t="s">
        <v>620</v>
      </c>
      <c r="F378" s="2020" t="s">
        <v>6918</v>
      </c>
      <c r="G378" s="2020" t="s">
        <v>6919</v>
      </c>
      <c r="H378" s="1871" t="s">
        <v>2078</v>
      </c>
      <c r="I378" s="1809"/>
      <c r="J378" s="1789" t="s">
        <v>6920</v>
      </c>
      <c r="K378" s="1789">
        <v>7</v>
      </c>
      <c r="L378" s="1789">
        <v>2</v>
      </c>
      <c r="M378" s="1789">
        <v>7</v>
      </c>
      <c r="N378" s="1855">
        <v>20</v>
      </c>
      <c r="O378" s="1792">
        <v>10</v>
      </c>
      <c r="P378" s="2019" t="s">
        <v>5651</v>
      </c>
      <c r="Q378" s="48"/>
      <c r="R378" s="48"/>
      <c r="S378" s="48"/>
      <c r="T378" s="48"/>
      <c r="U378" s="48"/>
      <c r="V378" s="48"/>
      <c r="W378" s="48"/>
      <c r="X378" s="48"/>
      <c r="Y378" s="48"/>
      <c r="Z378" s="48"/>
    </row>
    <row r="379" spans="1:26" ht="25.2" customHeight="1">
      <c r="A379" s="1789" t="str">
        <f>A378</f>
        <v>Racheriu Mihaela</v>
      </c>
      <c r="B379" s="1789" t="str">
        <f t="shared" ref="B379" si="16">B378</f>
        <v>FMED4</v>
      </c>
      <c r="C379" s="1789" t="s">
        <v>626</v>
      </c>
      <c r="D379" s="1935" t="s">
        <v>622</v>
      </c>
      <c r="E379" s="1935" t="s">
        <v>620</v>
      </c>
      <c r="F379" s="1935" t="s">
        <v>615</v>
      </c>
      <c r="G379" s="1935" t="s">
        <v>616</v>
      </c>
      <c r="H379" s="1871" t="s">
        <v>627</v>
      </c>
      <c r="I379" s="1809"/>
      <c r="J379" s="1789" t="s">
        <v>629</v>
      </c>
      <c r="K379" s="1789">
        <v>2</v>
      </c>
      <c r="L379" s="1789">
        <v>2</v>
      </c>
      <c r="M379" s="1789">
        <v>2</v>
      </c>
      <c r="N379" s="1855">
        <v>20</v>
      </c>
      <c r="O379" s="1792">
        <v>10</v>
      </c>
      <c r="P379" s="2019" t="s">
        <v>5651</v>
      </c>
      <c r="Q379" s="48"/>
      <c r="R379" s="48"/>
      <c r="S379" s="48"/>
      <c r="T379" s="48"/>
      <c r="U379" s="48"/>
      <c r="V379" s="48"/>
      <c r="W379" s="48"/>
      <c r="X379" s="48"/>
      <c r="Y379" s="48"/>
      <c r="Z379" s="48"/>
    </row>
    <row r="380" spans="1:26" ht="25.2" customHeight="1">
      <c r="A380" s="1789" t="s">
        <v>5651</v>
      </c>
      <c r="B380" s="1917" t="s">
        <v>475</v>
      </c>
      <c r="C380" s="1789" t="s">
        <v>6921</v>
      </c>
      <c r="D380" s="2026" t="s">
        <v>622</v>
      </c>
      <c r="E380" s="2026" t="s">
        <v>620</v>
      </c>
      <c r="F380" s="2026" t="s">
        <v>615</v>
      </c>
      <c r="G380" s="2026" t="s">
        <v>6919</v>
      </c>
      <c r="H380" s="1809" t="s">
        <v>6922</v>
      </c>
      <c r="I380" s="1805"/>
      <c r="J380" s="1914" t="s">
        <v>6923</v>
      </c>
      <c r="K380" s="1806">
        <v>2</v>
      </c>
      <c r="L380" s="1806">
        <v>1</v>
      </c>
      <c r="M380" s="1806">
        <v>2</v>
      </c>
      <c r="N380" s="1855">
        <v>30</v>
      </c>
      <c r="O380" s="1792">
        <v>30</v>
      </c>
      <c r="P380" s="2019" t="s">
        <v>5651</v>
      </c>
      <c r="Q380" s="48"/>
      <c r="R380" s="48"/>
      <c r="S380" s="48"/>
      <c r="T380" s="48"/>
      <c r="U380" s="48"/>
      <c r="V380" s="48"/>
      <c r="W380" s="48"/>
      <c r="X380" s="48"/>
      <c r="Y380" s="48"/>
      <c r="Z380" s="48"/>
    </row>
    <row r="381" spans="1:26" ht="25.2" customHeight="1">
      <c r="A381" s="1789" t="str">
        <f t="shared" ref="A381:D381" si="17">A375</f>
        <v>Racheriu Mihaela</v>
      </c>
      <c r="B381" s="1804" t="str">
        <f t="shared" si="17"/>
        <v>FMED4</v>
      </c>
      <c r="C381" s="1789" t="str">
        <f t="shared" si="17"/>
        <v>METODE MODERNE DE DIAGNOSTIC ŞI TRATAMENT ÎN PATOLOGIA PEDIATRICĂ</v>
      </c>
      <c r="D381" s="2026" t="str">
        <f t="shared" si="17"/>
        <v>nationala</v>
      </c>
      <c r="E381" s="2026" t="s">
        <v>620</v>
      </c>
      <c r="F381" s="2026" t="str">
        <f>$F$19</f>
        <v>Targu Mures/Romania</v>
      </c>
      <c r="G381" s="2026" t="s">
        <v>6924</v>
      </c>
      <c r="H381" s="1871" t="s">
        <v>617</v>
      </c>
      <c r="I381" s="1805"/>
      <c r="J381" s="1914" t="str">
        <f>$J$14</f>
        <v>24-25 noiembrie 2022</v>
      </c>
      <c r="K381" s="1806">
        <v>2</v>
      </c>
      <c r="L381" s="1806">
        <v>1</v>
      </c>
      <c r="M381" s="1806">
        <v>2</v>
      </c>
      <c r="N381" s="1855">
        <v>30</v>
      </c>
      <c r="O381" s="1792">
        <v>15</v>
      </c>
      <c r="P381" s="2019" t="s">
        <v>5651</v>
      </c>
      <c r="Q381" s="48"/>
      <c r="R381" s="48"/>
      <c r="S381" s="48"/>
      <c r="T381" s="48"/>
      <c r="U381" s="48"/>
      <c r="V381" s="48"/>
      <c r="W381" s="48"/>
      <c r="X381" s="48"/>
      <c r="Y381" s="48"/>
      <c r="Z381" s="48"/>
    </row>
    <row r="382" spans="1:26" ht="25.2" customHeight="1">
      <c r="A382" s="1789" t="s">
        <v>5651</v>
      </c>
      <c r="B382" s="1804" t="s">
        <v>475</v>
      </c>
      <c r="C382" s="1789" t="s">
        <v>6925</v>
      </c>
      <c r="D382" s="2026" t="s">
        <v>3187</v>
      </c>
      <c r="E382" s="2026" t="s">
        <v>639</v>
      </c>
      <c r="F382" s="2026" t="s">
        <v>632</v>
      </c>
      <c r="G382" s="2026" t="s">
        <v>6924</v>
      </c>
      <c r="H382" s="1871" t="s">
        <v>6926</v>
      </c>
      <c r="I382" s="1805"/>
      <c r="J382" s="1914" t="s">
        <v>636</v>
      </c>
      <c r="K382" s="1806">
        <v>3</v>
      </c>
      <c r="L382" s="1806">
        <v>1</v>
      </c>
      <c r="M382" s="1806">
        <v>3</v>
      </c>
      <c r="N382" s="2024">
        <v>20</v>
      </c>
      <c r="O382" s="1792">
        <v>6.66</v>
      </c>
      <c r="P382" s="2019" t="s">
        <v>5651</v>
      </c>
      <c r="Q382" s="48"/>
      <c r="R382" s="48"/>
      <c r="S382" s="48"/>
      <c r="T382" s="48"/>
      <c r="U382" s="48"/>
      <c r="V382" s="48"/>
      <c r="W382" s="48"/>
      <c r="X382" s="48"/>
      <c r="Y382" s="48"/>
      <c r="Z382" s="48"/>
    </row>
    <row r="383" spans="1:26" ht="25.2" customHeight="1">
      <c r="A383" s="1789" t="s">
        <v>5651</v>
      </c>
      <c r="B383" s="1804" t="s">
        <v>475</v>
      </c>
      <c r="C383" s="1789" t="s">
        <v>6925</v>
      </c>
      <c r="D383" s="2026" t="s">
        <v>3187</v>
      </c>
      <c r="E383" s="2026" t="s">
        <v>639</v>
      </c>
      <c r="F383" s="2026" t="s">
        <v>632</v>
      </c>
      <c r="G383" s="2026" t="s">
        <v>6924</v>
      </c>
      <c r="H383" s="1871" t="s">
        <v>6926</v>
      </c>
      <c r="I383" s="1805"/>
      <c r="J383" s="1914" t="s">
        <v>6927</v>
      </c>
      <c r="K383" s="1806">
        <v>4</v>
      </c>
      <c r="L383" s="1806">
        <v>2</v>
      </c>
      <c r="M383" s="1806">
        <v>4</v>
      </c>
      <c r="N383" s="1855">
        <v>20</v>
      </c>
      <c r="O383" s="1792">
        <v>5</v>
      </c>
      <c r="P383" s="2019" t="s">
        <v>5651</v>
      </c>
      <c r="Q383" s="48"/>
      <c r="R383" s="48"/>
      <c r="S383" s="48"/>
      <c r="T383" s="48"/>
      <c r="U383" s="48"/>
      <c r="V383" s="48"/>
      <c r="W383" s="48"/>
      <c r="X383" s="48"/>
      <c r="Y383" s="48"/>
      <c r="Z383" s="48"/>
    </row>
    <row r="384" spans="1:26" ht="25.2" customHeight="1">
      <c r="A384" s="1789" t="s">
        <v>6826</v>
      </c>
      <c r="B384" s="1789" t="s">
        <v>5716</v>
      </c>
      <c r="C384" s="1920" t="s">
        <v>6824</v>
      </c>
      <c r="D384" s="2020" t="s">
        <v>613</v>
      </c>
      <c r="E384" s="2020" t="s">
        <v>5243</v>
      </c>
      <c r="F384" s="2020"/>
      <c r="G384" s="2020"/>
      <c r="H384" s="1871" t="s">
        <v>1659</v>
      </c>
      <c r="I384" s="1809"/>
      <c r="J384" s="1789" t="s">
        <v>2548</v>
      </c>
      <c r="K384" s="1789">
        <v>5</v>
      </c>
      <c r="L384" s="1789">
        <v>5</v>
      </c>
      <c r="M384" s="1789">
        <v>5</v>
      </c>
      <c r="N384" s="1855">
        <v>30</v>
      </c>
      <c r="O384" s="1792">
        <v>6</v>
      </c>
      <c r="P384" s="2019" t="s">
        <v>5888</v>
      </c>
      <c r="Q384" s="48"/>
      <c r="R384" s="48"/>
      <c r="S384" s="48"/>
      <c r="T384" s="48"/>
      <c r="U384" s="48"/>
      <c r="V384" s="48"/>
      <c r="W384" s="48"/>
      <c r="X384" s="48"/>
      <c r="Y384" s="48"/>
      <c r="Z384" s="48"/>
    </row>
    <row r="385" spans="1:26" ht="25.2" customHeight="1">
      <c r="A385" s="1789" t="s">
        <v>6827</v>
      </c>
      <c r="B385" s="1789" t="s">
        <v>5716</v>
      </c>
      <c r="C385" s="1789" t="s">
        <v>6821</v>
      </c>
      <c r="D385" s="1935" t="s">
        <v>613</v>
      </c>
      <c r="E385" s="1935" t="s">
        <v>5243</v>
      </c>
      <c r="F385" s="1935" t="s">
        <v>6822</v>
      </c>
      <c r="G385" s="1935" t="s">
        <v>5118</v>
      </c>
      <c r="H385" s="1871" t="s">
        <v>1108</v>
      </c>
      <c r="I385" s="1809"/>
      <c r="J385" s="1789" t="s">
        <v>1023</v>
      </c>
      <c r="K385" s="1789">
        <v>4</v>
      </c>
      <c r="L385" s="1789">
        <v>4</v>
      </c>
      <c r="M385" s="1789">
        <v>4</v>
      </c>
      <c r="N385" s="1855">
        <v>30</v>
      </c>
      <c r="O385" s="1792">
        <v>7.5</v>
      </c>
      <c r="P385" s="2019" t="s">
        <v>5888</v>
      </c>
      <c r="Q385" s="48"/>
      <c r="R385" s="48"/>
      <c r="S385" s="48"/>
      <c r="T385" s="48"/>
      <c r="U385" s="48"/>
      <c r="V385" s="48"/>
      <c r="W385" s="48"/>
      <c r="X385" s="48"/>
      <c r="Y385" s="48"/>
      <c r="Z385" s="48"/>
    </row>
    <row r="386" spans="1:26" ht="25.2" customHeight="1">
      <c r="A386" s="1789" t="s">
        <v>6828</v>
      </c>
      <c r="B386" s="1809" t="s">
        <v>5716</v>
      </c>
      <c r="C386" s="1789" t="s">
        <v>6829</v>
      </c>
      <c r="D386" s="2027" t="s">
        <v>613</v>
      </c>
      <c r="E386" s="2027" t="s">
        <v>6830</v>
      </c>
      <c r="F386" s="2027" t="s">
        <v>6831</v>
      </c>
      <c r="G386" s="2027" t="s">
        <v>5118</v>
      </c>
      <c r="H386" s="1871" t="s">
        <v>6832</v>
      </c>
      <c r="I386" s="1805"/>
      <c r="J386" s="1806" t="s">
        <v>6833</v>
      </c>
      <c r="K386" s="1806">
        <v>5</v>
      </c>
      <c r="L386" s="1806">
        <v>5</v>
      </c>
      <c r="M386" s="1806">
        <v>5</v>
      </c>
      <c r="N386" s="1855">
        <v>20</v>
      </c>
      <c r="O386" s="1792">
        <v>4</v>
      </c>
      <c r="P386" s="2019" t="s">
        <v>5888</v>
      </c>
      <c r="Q386" s="48"/>
      <c r="R386" s="48"/>
      <c r="S386" s="48"/>
      <c r="T386" s="48"/>
      <c r="U386" s="48"/>
      <c r="V386" s="48"/>
      <c r="W386" s="48"/>
      <c r="X386" s="48"/>
      <c r="Y386" s="48"/>
      <c r="Z386" s="48"/>
    </row>
    <row r="387" spans="1:26" ht="25.2" customHeight="1">
      <c r="A387" s="1789" t="s">
        <v>6834</v>
      </c>
      <c r="B387" s="1809" t="s">
        <v>5716</v>
      </c>
      <c r="C387" s="1789" t="s">
        <v>6829</v>
      </c>
      <c r="D387" s="2027" t="s">
        <v>613</v>
      </c>
      <c r="E387" s="2027" t="s">
        <v>6830</v>
      </c>
      <c r="F387" s="2027" t="s">
        <v>6831</v>
      </c>
      <c r="G387" s="2027" t="s">
        <v>5118</v>
      </c>
      <c r="H387" s="1871" t="s">
        <v>6832</v>
      </c>
      <c r="I387" s="1805"/>
      <c r="J387" s="1806" t="s">
        <v>6833</v>
      </c>
      <c r="K387" s="1806">
        <v>5</v>
      </c>
      <c r="L387" s="1806">
        <v>5</v>
      </c>
      <c r="M387" s="1806">
        <v>5</v>
      </c>
      <c r="N387" s="1855">
        <v>20</v>
      </c>
      <c r="O387" s="1792">
        <v>4</v>
      </c>
      <c r="P387" s="2019" t="s">
        <v>5888</v>
      </c>
    </row>
    <row r="388" spans="1:26" ht="25.2" customHeight="1">
      <c r="A388" s="1789" t="s">
        <v>6835</v>
      </c>
      <c r="B388" s="1809" t="s">
        <v>5716</v>
      </c>
      <c r="C388" s="1789" t="s">
        <v>6829</v>
      </c>
      <c r="D388" s="2027" t="s">
        <v>613</v>
      </c>
      <c r="E388" s="2027" t="s">
        <v>5243</v>
      </c>
      <c r="F388" s="2027" t="s">
        <v>6836</v>
      </c>
      <c r="G388" s="2027" t="s">
        <v>5118</v>
      </c>
      <c r="H388" s="1871" t="s">
        <v>6832</v>
      </c>
      <c r="I388" s="1805"/>
      <c r="J388" s="1806" t="s">
        <v>6833</v>
      </c>
      <c r="K388" s="1806">
        <v>5</v>
      </c>
      <c r="L388" s="1806">
        <v>5</v>
      </c>
      <c r="M388" s="1806">
        <v>5</v>
      </c>
      <c r="N388" s="1855">
        <v>30</v>
      </c>
      <c r="O388" s="1792">
        <v>6</v>
      </c>
      <c r="P388" s="2019" t="s">
        <v>5888</v>
      </c>
      <c r="Q388" s="48"/>
      <c r="R388" s="48"/>
      <c r="S388" s="48"/>
      <c r="T388" s="48"/>
      <c r="U388" s="48"/>
      <c r="V388" s="48"/>
      <c r="W388" s="48"/>
      <c r="X388" s="48"/>
      <c r="Y388" s="48"/>
      <c r="Z388" s="48"/>
    </row>
    <row r="389" spans="1:26" ht="25.2" customHeight="1">
      <c r="A389" s="1789" t="s">
        <v>6837</v>
      </c>
      <c r="B389" s="1809" t="s">
        <v>5716</v>
      </c>
      <c r="C389" s="1789" t="s">
        <v>6829</v>
      </c>
      <c r="D389" s="2027" t="s">
        <v>613</v>
      </c>
      <c r="E389" s="2027" t="s">
        <v>6830</v>
      </c>
      <c r="F389" s="2027" t="s">
        <v>6831</v>
      </c>
      <c r="G389" s="2027" t="s">
        <v>5118</v>
      </c>
      <c r="H389" s="1871" t="s">
        <v>6832</v>
      </c>
      <c r="I389" s="1805"/>
      <c r="J389" s="1806" t="s">
        <v>6833</v>
      </c>
      <c r="K389" s="1806">
        <v>4</v>
      </c>
      <c r="L389" s="1806">
        <v>4</v>
      </c>
      <c r="M389" s="1806">
        <v>4</v>
      </c>
      <c r="N389" s="1855">
        <v>20</v>
      </c>
      <c r="O389" s="1792">
        <v>5</v>
      </c>
      <c r="P389" s="2019" t="s">
        <v>5888</v>
      </c>
      <c r="Q389" s="48"/>
      <c r="R389" s="48"/>
      <c r="S389" s="48"/>
      <c r="T389" s="48"/>
      <c r="U389" s="48"/>
      <c r="V389" s="48"/>
      <c r="W389" s="48"/>
      <c r="X389" s="48"/>
      <c r="Y389" s="48"/>
      <c r="Z389" s="48"/>
    </row>
    <row r="390" spans="1:26" ht="25.2" customHeight="1">
      <c r="A390" s="1789" t="s">
        <v>6928</v>
      </c>
      <c r="B390" s="1789" t="s">
        <v>475</v>
      </c>
      <c r="C390" s="1920" t="s">
        <v>6879</v>
      </c>
      <c r="D390" s="1935" t="s">
        <v>613</v>
      </c>
      <c r="E390" s="1935" t="s">
        <v>614</v>
      </c>
      <c r="F390" s="1935" t="s">
        <v>615</v>
      </c>
      <c r="G390" s="1935" t="s">
        <v>6880</v>
      </c>
      <c r="H390" s="2016" t="s">
        <v>1659</v>
      </c>
      <c r="I390" s="1809"/>
      <c r="J390" s="1789" t="s">
        <v>2548</v>
      </c>
      <c r="K390" s="1789"/>
      <c r="L390" s="1789"/>
      <c r="M390" s="1789"/>
      <c r="N390" s="1855">
        <v>100</v>
      </c>
      <c r="O390" s="1792">
        <v>100</v>
      </c>
      <c r="P390" s="2019" t="s">
        <v>6928</v>
      </c>
      <c r="Q390" s="48"/>
      <c r="R390" s="48"/>
      <c r="S390" s="48"/>
      <c r="T390" s="48"/>
      <c r="U390" s="48"/>
      <c r="V390" s="48"/>
      <c r="W390" s="48"/>
      <c r="X390" s="48"/>
      <c r="Y390" s="48"/>
      <c r="Z390" s="48"/>
    </row>
    <row r="391" spans="1:26" ht="25.2" customHeight="1">
      <c r="A391" s="1789" t="s">
        <v>6928</v>
      </c>
      <c r="B391" s="1789" t="s">
        <v>475</v>
      </c>
      <c r="C391" s="1920" t="s">
        <v>6879</v>
      </c>
      <c r="D391" s="1935" t="s">
        <v>613</v>
      </c>
      <c r="E391" s="1935" t="s">
        <v>639</v>
      </c>
      <c r="F391" s="1935" t="s">
        <v>615</v>
      </c>
      <c r="G391" s="1935" t="s">
        <v>6880</v>
      </c>
      <c r="H391" s="2016" t="s">
        <v>1659</v>
      </c>
      <c r="I391" s="1809"/>
      <c r="J391" s="1789" t="s">
        <v>2548</v>
      </c>
      <c r="K391" s="1789">
        <v>2</v>
      </c>
      <c r="L391" s="1789">
        <v>2</v>
      </c>
      <c r="M391" s="1789">
        <v>2</v>
      </c>
      <c r="N391" s="1855">
        <v>30</v>
      </c>
      <c r="O391" s="1792">
        <v>15</v>
      </c>
      <c r="P391" s="2019" t="s">
        <v>6928</v>
      </c>
      <c r="Q391" s="48"/>
      <c r="R391" s="48"/>
      <c r="S391" s="48"/>
      <c r="T391" s="48"/>
      <c r="U391" s="48"/>
      <c r="V391" s="48"/>
      <c r="W391" s="48"/>
      <c r="X391" s="48"/>
      <c r="Y391" s="48"/>
      <c r="Z391" s="48"/>
    </row>
    <row r="392" spans="1:26" ht="25.2" customHeight="1">
      <c r="A392" s="1789" t="s">
        <v>6928</v>
      </c>
      <c r="B392" s="1789" t="s">
        <v>475</v>
      </c>
      <c r="C392" s="1920" t="s">
        <v>6879</v>
      </c>
      <c r="D392" s="1935" t="s">
        <v>613</v>
      </c>
      <c r="E392" s="1935" t="s">
        <v>639</v>
      </c>
      <c r="F392" s="1935" t="s">
        <v>615</v>
      </c>
      <c r="G392" s="1935" t="s">
        <v>6880</v>
      </c>
      <c r="H392" s="2016" t="s">
        <v>1659</v>
      </c>
      <c r="I392" s="1809"/>
      <c r="J392" s="1789" t="s">
        <v>2548</v>
      </c>
      <c r="K392" s="1789">
        <v>2</v>
      </c>
      <c r="L392" s="1789">
        <v>2</v>
      </c>
      <c r="M392" s="1789">
        <v>2</v>
      </c>
      <c r="N392" s="1855">
        <v>30</v>
      </c>
      <c r="O392" s="1792">
        <v>15</v>
      </c>
      <c r="P392" s="2019" t="s">
        <v>6928</v>
      </c>
      <c r="Q392" s="48"/>
      <c r="R392" s="48"/>
      <c r="S392" s="48"/>
      <c r="T392" s="48"/>
      <c r="U392" s="48"/>
      <c r="V392" s="48"/>
      <c r="W392" s="48"/>
      <c r="X392" s="48"/>
      <c r="Y392" s="48"/>
      <c r="Z392" s="48"/>
    </row>
    <row r="393" spans="1:26" ht="25.2" customHeight="1">
      <c r="A393" s="1789" t="s">
        <v>6929</v>
      </c>
      <c r="B393" s="1789" t="s">
        <v>475</v>
      </c>
      <c r="C393" s="1789" t="s">
        <v>6930</v>
      </c>
      <c r="D393" s="1935" t="s">
        <v>622</v>
      </c>
      <c r="E393" s="1935" t="s">
        <v>967</v>
      </c>
      <c r="F393" s="1935" t="s">
        <v>5117</v>
      </c>
      <c r="G393" s="1935" t="s">
        <v>919</v>
      </c>
      <c r="H393" s="2062" t="s">
        <v>6931</v>
      </c>
      <c r="I393" s="1818" t="s">
        <v>6785</v>
      </c>
      <c r="J393" s="1789" t="s">
        <v>6932</v>
      </c>
      <c r="K393" s="1789"/>
      <c r="L393" s="1789"/>
      <c r="M393" s="1789"/>
      <c r="N393" s="1855"/>
      <c r="O393" s="1792">
        <v>200</v>
      </c>
      <c r="P393" s="2103" t="s">
        <v>5661</v>
      </c>
    </row>
    <row r="394" spans="1:26" ht="25.2" customHeight="1">
      <c r="A394" s="1789" t="s">
        <v>6929</v>
      </c>
      <c r="B394" s="1789" t="s">
        <v>475</v>
      </c>
      <c r="C394" s="1789" t="s">
        <v>6930</v>
      </c>
      <c r="D394" s="1935" t="s">
        <v>622</v>
      </c>
      <c r="E394" s="1935" t="s">
        <v>620</v>
      </c>
      <c r="F394" s="1935" t="s">
        <v>5117</v>
      </c>
      <c r="G394" s="1935" t="s">
        <v>919</v>
      </c>
      <c r="H394" s="1892" t="s">
        <v>6931</v>
      </c>
      <c r="I394" s="1809"/>
      <c r="J394" s="1789" t="s">
        <v>6933</v>
      </c>
      <c r="K394" s="1789">
        <v>1</v>
      </c>
      <c r="L394" s="1789">
        <v>1</v>
      </c>
      <c r="M394" s="1789">
        <v>1</v>
      </c>
      <c r="N394" s="1855">
        <v>30</v>
      </c>
      <c r="O394" s="1792">
        <v>30</v>
      </c>
      <c r="P394" s="2103" t="s">
        <v>5661</v>
      </c>
      <c r="Q394" s="48"/>
      <c r="R394" s="48"/>
      <c r="S394" s="48"/>
      <c r="T394" s="48"/>
      <c r="U394" s="48"/>
      <c r="V394" s="48"/>
      <c r="W394" s="48"/>
      <c r="X394" s="48"/>
      <c r="Y394" s="48"/>
      <c r="Z394" s="48"/>
    </row>
    <row r="395" spans="1:26" ht="25.2" customHeight="1">
      <c r="A395" s="1789" t="s">
        <v>6929</v>
      </c>
      <c r="B395" s="1789" t="s">
        <v>475</v>
      </c>
      <c r="C395" s="1789" t="s">
        <v>6930</v>
      </c>
      <c r="D395" s="1935" t="s">
        <v>622</v>
      </c>
      <c r="E395" s="1935" t="s">
        <v>620</v>
      </c>
      <c r="F395" s="1935" t="s">
        <v>5117</v>
      </c>
      <c r="G395" s="1935" t="s">
        <v>919</v>
      </c>
      <c r="H395" s="1892" t="s">
        <v>6931</v>
      </c>
      <c r="I395" s="1809"/>
      <c r="J395" s="1789" t="s">
        <v>6934</v>
      </c>
      <c r="K395" s="1789">
        <v>2</v>
      </c>
      <c r="L395" s="1789">
        <v>2</v>
      </c>
      <c r="M395" s="1789">
        <v>2</v>
      </c>
      <c r="N395" s="1855">
        <v>30</v>
      </c>
      <c r="O395" s="1792">
        <v>15</v>
      </c>
      <c r="P395" s="2019" t="s">
        <v>5661</v>
      </c>
      <c r="Q395" s="48"/>
      <c r="R395" s="48"/>
      <c r="S395" s="48"/>
      <c r="T395" s="48"/>
      <c r="U395" s="48"/>
      <c r="V395" s="48"/>
      <c r="W395" s="48"/>
      <c r="X395" s="48"/>
      <c r="Y395" s="48"/>
      <c r="Z395" s="48"/>
    </row>
    <row r="396" spans="1:26" ht="25.2" customHeight="1">
      <c r="A396" s="1789" t="s">
        <v>6888</v>
      </c>
      <c r="B396" s="1804" t="s">
        <v>475</v>
      </c>
      <c r="C396" s="1804" t="s">
        <v>6840</v>
      </c>
      <c r="D396" s="1785" t="s">
        <v>622</v>
      </c>
      <c r="E396" s="1785" t="s">
        <v>6841</v>
      </c>
      <c r="F396" s="1785" t="s">
        <v>2529</v>
      </c>
      <c r="G396" s="1785" t="s">
        <v>5239</v>
      </c>
      <c r="H396" s="1894" t="s">
        <v>6842</v>
      </c>
      <c r="I396" s="1804" t="s">
        <v>6935</v>
      </c>
      <c r="J396" s="1784" t="s">
        <v>6844</v>
      </c>
      <c r="K396" s="1784">
        <v>2</v>
      </c>
      <c r="L396" s="1784">
        <v>2</v>
      </c>
      <c r="M396" s="1784">
        <v>2</v>
      </c>
      <c r="N396" s="1796">
        <v>30</v>
      </c>
      <c r="O396" s="1792">
        <f>30/2</f>
        <v>15</v>
      </c>
      <c r="P396" s="2019" t="s">
        <v>6936</v>
      </c>
      <c r="Q396" s="48"/>
      <c r="R396" s="48"/>
      <c r="S396" s="48"/>
      <c r="T396" s="48"/>
      <c r="U396" s="48"/>
      <c r="V396" s="48"/>
      <c r="W396" s="48"/>
      <c r="X396" s="48"/>
      <c r="Y396" s="48"/>
      <c r="Z396" s="48"/>
    </row>
    <row r="397" spans="1:26" ht="25.2" customHeight="1">
      <c r="A397" s="1789" t="s">
        <v>6888</v>
      </c>
      <c r="B397" s="1804" t="s">
        <v>475</v>
      </c>
      <c r="C397" s="1804" t="s">
        <v>6840</v>
      </c>
      <c r="D397" s="1785" t="s">
        <v>622</v>
      </c>
      <c r="E397" s="1785" t="s">
        <v>6841</v>
      </c>
      <c r="F397" s="1785" t="s">
        <v>2529</v>
      </c>
      <c r="G397" s="1785" t="s">
        <v>5239</v>
      </c>
      <c r="H397" s="1894" t="s">
        <v>6842</v>
      </c>
      <c r="I397" s="1804" t="s">
        <v>6881</v>
      </c>
      <c r="J397" s="1784" t="s">
        <v>6844</v>
      </c>
      <c r="K397" s="1784">
        <v>2</v>
      </c>
      <c r="L397" s="1784">
        <v>2</v>
      </c>
      <c r="M397" s="1784">
        <v>2</v>
      </c>
      <c r="N397" s="1796">
        <v>30</v>
      </c>
      <c r="O397" s="1792">
        <f>30/2</f>
        <v>15</v>
      </c>
      <c r="P397" s="2019" t="s">
        <v>6936</v>
      </c>
      <c r="Q397" s="48"/>
      <c r="R397" s="48"/>
      <c r="S397" s="48"/>
      <c r="T397" s="48"/>
      <c r="U397" s="48"/>
      <c r="V397" s="48"/>
      <c r="W397" s="48"/>
      <c r="X397" s="48"/>
      <c r="Y397" s="48"/>
      <c r="Z397" s="48"/>
    </row>
    <row r="398" spans="1:26" ht="25.2" customHeight="1">
      <c r="A398" s="1789" t="s">
        <v>6888</v>
      </c>
      <c r="B398" s="1804" t="s">
        <v>475</v>
      </c>
      <c r="C398" s="1804" t="s">
        <v>6840</v>
      </c>
      <c r="D398" s="1785" t="s">
        <v>622</v>
      </c>
      <c r="E398" s="1785" t="s">
        <v>6841</v>
      </c>
      <c r="F398" s="1785" t="s">
        <v>2529</v>
      </c>
      <c r="G398" s="1785" t="s">
        <v>5239</v>
      </c>
      <c r="H398" s="1894" t="s">
        <v>6842</v>
      </c>
      <c r="I398" s="1809" t="s">
        <v>6843</v>
      </c>
      <c r="J398" s="1784" t="s">
        <v>6844</v>
      </c>
      <c r="K398" s="1784">
        <v>2</v>
      </c>
      <c r="L398" s="1784">
        <v>2</v>
      </c>
      <c r="M398" s="1784">
        <v>2</v>
      </c>
      <c r="N398" s="1796">
        <v>30</v>
      </c>
      <c r="O398" s="1792">
        <f>30/2</f>
        <v>15</v>
      </c>
      <c r="P398" s="2019" t="s">
        <v>6936</v>
      </c>
    </row>
    <row r="399" spans="1:26" ht="25.2" customHeight="1">
      <c r="A399" s="1789" t="s">
        <v>6888</v>
      </c>
      <c r="B399" s="1804" t="s">
        <v>475</v>
      </c>
      <c r="C399" s="1789" t="s">
        <v>6884</v>
      </c>
      <c r="D399" s="1914" t="s">
        <v>6850</v>
      </c>
      <c r="E399" s="1785" t="s">
        <v>2747</v>
      </c>
      <c r="F399" s="1785" t="s">
        <v>2529</v>
      </c>
      <c r="G399" s="1785" t="s">
        <v>5239</v>
      </c>
      <c r="H399" s="1871" t="s">
        <v>6885</v>
      </c>
      <c r="I399" s="1918" t="s">
        <v>2747</v>
      </c>
      <c r="J399" s="1784" t="s">
        <v>6886</v>
      </c>
      <c r="K399" s="1784"/>
      <c r="L399" s="1784"/>
      <c r="M399" s="1784"/>
      <c r="N399" s="1796">
        <v>50</v>
      </c>
      <c r="O399" s="1792">
        <v>50</v>
      </c>
      <c r="P399" s="2019" t="s">
        <v>6936</v>
      </c>
      <c r="Q399" s="48"/>
      <c r="R399" s="48"/>
      <c r="S399" s="48"/>
      <c r="T399" s="48"/>
      <c r="U399" s="48"/>
      <c r="V399" s="48"/>
      <c r="W399" s="48"/>
      <c r="X399" s="48"/>
      <c r="Y399" s="48"/>
      <c r="Z399" s="48"/>
    </row>
    <row r="400" spans="1:26" ht="25.2" customHeight="1">
      <c r="A400" s="1789" t="s">
        <v>6888</v>
      </c>
      <c r="B400" s="1804" t="s">
        <v>475</v>
      </c>
      <c r="C400" s="1789" t="s">
        <v>6884</v>
      </c>
      <c r="D400" s="1914" t="s">
        <v>6850</v>
      </c>
      <c r="E400" s="1785" t="s">
        <v>6841</v>
      </c>
      <c r="F400" s="1785" t="s">
        <v>2529</v>
      </c>
      <c r="G400" s="1785" t="s">
        <v>5239</v>
      </c>
      <c r="H400" s="1871" t="s">
        <v>6885</v>
      </c>
      <c r="I400" s="1804" t="s">
        <v>6937</v>
      </c>
      <c r="J400" s="1784" t="s">
        <v>6886</v>
      </c>
      <c r="K400" s="1784">
        <v>1</v>
      </c>
      <c r="L400" s="1784">
        <v>1</v>
      </c>
      <c r="M400" s="1784">
        <v>1</v>
      </c>
      <c r="N400" s="1796">
        <v>30</v>
      </c>
      <c r="O400" s="1792">
        <v>30</v>
      </c>
      <c r="P400" s="2019" t="s">
        <v>6936</v>
      </c>
      <c r="Q400" s="48"/>
      <c r="R400" s="48"/>
      <c r="S400" s="48"/>
      <c r="T400" s="48"/>
      <c r="U400" s="48"/>
      <c r="V400" s="48"/>
      <c r="W400" s="48"/>
      <c r="X400" s="48"/>
      <c r="Y400" s="48"/>
      <c r="Z400" s="48"/>
    </row>
    <row r="401" spans="1:26" ht="25.2" customHeight="1">
      <c r="A401" s="1789" t="s">
        <v>6888</v>
      </c>
      <c r="B401" s="1804" t="s">
        <v>475</v>
      </c>
      <c r="C401" s="1920" t="s">
        <v>6889</v>
      </c>
      <c r="D401" s="1914" t="s">
        <v>6846</v>
      </c>
      <c r="E401" s="1785" t="s">
        <v>6841</v>
      </c>
      <c r="F401" s="1785" t="s">
        <v>2529</v>
      </c>
      <c r="G401" s="1785" t="s">
        <v>5239</v>
      </c>
      <c r="H401" s="2016"/>
      <c r="I401" s="1804" t="s">
        <v>6938</v>
      </c>
      <c r="J401" s="1789" t="s">
        <v>6891</v>
      </c>
      <c r="K401" s="1809">
        <v>1</v>
      </c>
      <c r="L401" s="1809">
        <v>1</v>
      </c>
      <c r="M401" s="1809">
        <v>1</v>
      </c>
      <c r="N401" s="1959">
        <v>30</v>
      </c>
      <c r="O401" s="1792">
        <v>30</v>
      </c>
      <c r="P401" s="2019" t="s">
        <v>6936</v>
      </c>
      <c r="Q401" s="48"/>
      <c r="R401" s="48"/>
      <c r="S401" s="48"/>
      <c r="T401" s="48"/>
      <c r="U401" s="48"/>
      <c r="V401" s="48"/>
      <c r="W401" s="48"/>
      <c r="X401" s="48"/>
      <c r="Y401" s="48"/>
      <c r="Z401" s="48"/>
    </row>
    <row r="402" spans="1:26" ht="25.2" customHeight="1">
      <c r="A402" s="1789" t="s">
        <v>6888</v>
      </c>
      <c r="B402" s="1804" t="s">
        <v>475</v>
      </c>
      <c r="C402" s="1920" t="s">
        <v>6845</v>
      </c>
      <c r="D402" s="1914" t="s">
        <v>6846</v>
      </c>
      <c r="E402" s="1785" t="s">
        <v>6841</v>
      </c>
      <c r="F402" s="1785" t="s">
        <v>2529</v>
      </c>
      <c r="G402" s="1785" t="s">
        <v>5239</v>
      </c>
      <c r="H402" s="2016"/>
      <c r="I402" s="1804" t="s">
        <v>6939</v>
      </c>
      <c r="J402" s="1789" t="s">
        <v>6848</v>
      </c>
      <c r="K402" s="1809">
        <v>1</v>
      </c>
      <c r="L402" s="1809">
        <v>1</v>
      </c>
      <c r="M402" s="1809">
        <v>1</v>
      </c>
      <c r="N402" s="1959">
        <v>30</v>
      </c>
      <c r="O402" s="1792">
        <v>30</v>
      </c>
      <c r="P402" s="2019" t="s">
        <v>6936</v>
      </c>
      <c r="Q402" s="48"/>
      <c r="R402" s="48"/>
      <c r="S402" s="48"/>
      <c r="T402" s="48"/>
      <c r="U402" s="48"/>
      <c r="V402" s="48"/>
      <c r="W402" s="48"/>
      <c r="X402" s="48"/>
      <c r="Y402" s="48"/>
      <c r="Z402" s="48"/>
    </row>
    <row r="403" spans="1:26" ht="25.2" customHeight="1">
      <c r="A403" s="1789" t="s">
        <v>5650</v>
      </c>
      <c r="B403" s="1789" t="s">
        <v>475</v>
      </c>
      <c r="C403" s="1789" t="s">
        <v>6940</v>
      </c>
      <c r="D403" s="1935" t="s">
        <v>613</v>
      </c>
      <c r="E403" s="1935" t="s">
        <v>639</v>
      </c>
      <c r="F403" s="1935" t="s">
        <v>906</v>
      </c>
      <c r="G403" s="1935" t="s">
        <v>5239</v>
      </c>
      <c r="H403" s="2062" t="s">
        <v>6941</v>
      </c>
      <c r="I403" s="1818"/>
      <c r="J403" s="1789" t="s">
        <v>6793</v>
      </c>
      <c r="K403" s="1789"/>
      <c r="L403" s="1789"/>
      <c r="M403" s="1789"/>
      <c r="N403" s="1855">
        <v>50</v>
      </c>
      <c r="O403" s="1792">
        <v>50</v>
      </c>
      <c r="P403" s="2019" t="s">
        <v>5650</v>
      </c>
      <c r="Q403" s="48"/>
      <c r="R403" s="48"/>
      <c r="S403" s="48"/>
      <c r="T403" s="48"/>
      <c r="U403" s="48"/>
      <c r="V403" s="48"/>
      <c r="W403" s="48"/>
      <c r="X403" s="48"/>
      <c r="Y403" s="48"/>
      <c r="Z403" s="48"/>
    </row>
    <row r="404" spans="1:26" ht="25.2" customHeight="1">
      <c r="A404" s="1789" t="s">
        <v>5650</v>
      </c>
      <c r="B404" s="1789" t="s">
        <v>475</v>
      </c>
      <c r="C404" s="1789" t="s">
        <v>6942</v>
      </c>
      <c r="D404" s="1935" t="s">
        <v>613</v>
      </c>
      <c r="E404" s="1935" t="s">
        <v>639</v>
      </c>
      <c r="F404" s="1935" t="s">
        <v>906</v>
      </c>
      <c r="G404" s="1935" t="s">
        <v>6880</v>
      </c>
      <c r="H404" s="1871" t="s">
        <v>1108</v>
      </c>
      <c r="I404" s="1809"/>
      <c r="J404" s="1789" t="s">
        <v>1023</v>
      </c>
      <c r="K404" s="1789"/>
      <c r="L404" s="1789"/>
      <c r="M404" s="1789"/>
      <c r="N404" s="1855">
        <v>50</v>
      </c>
      <c r="O404" s="1792">
        <v>50</v>
      </c>
      <c r="P404" s="2019" t="s">
        <v>5650</v>
      </c>
      <c r="Q404" s="48"/>
      <c r="R404" s="48"/>
      <c r="S404" s="48"/>
      <c r="T404" s="48"/>
      <c r="U404" s="48"/>
      <c r="V404" s="48"/>
      <c r="W404" s="48"/>
      <c r="X404" s="48"/>
      <c r="Y404" s="48"/>
      <c r="Z404" s="48"/>
    </row>
    <row r="405" spans="1:26" ht="25.2" customHeight="1">
      <c r="A405" s="1789" t="s">
        <v>5650</v>
      </c>
      <c r="B405" s="1789" t="s">
        <v>475</v>
      </c>
      <c r="C405" s="1920" t="s">
        <v>6879</v>
      </c>
      <c r="D405" s="1935" t="s">
        <v>613</v>
      </c>
      <c r="E405" s="1935" t="s">
        <v>639</v>
      </c>
      <c r="F405" s="1935" t="s">
        <v>906</v>
      </c>
      <c r="G405" s="1935" t="s">
        <v>6880</v>
      </c>
      <c r="H405" s="2016" t="s">
        <v>1659</v>
      </c>
      <c r="I405" s="1809"/>
      <c r="J405" s="1789" t="s">
        <v>2548</v>
      </c>
      <c r="K405" s="1789"/>
      <c r="L405" s="1789"/>
      <c r="M405" s="1789"/>
      <c r="N405" s="1855">
        <v>50</v>
      </c>
      <c r="O405" s="1792">
        <v>50</v>
      </c>
      <c r="P405" s="2019" t="s">
        <v>5650</v>
      </c>
      <c r="Q405" s="48"/>
      <c r="R405" s="48"/>
      <c r="S405" s="48"/>
      <c r="T405" s="48"/>
      <c r="U405" s="48"/>
      <c r="V405" s="48"/>
      <c r="W405" s="48"/>
      <c r="X405" s="48"/>
      <c r="Y405" s="48"/>
      <c r="Z405" s="48"/>
    </row>
    <row r="406" spans="1:26" ht="25.2" customHeight="1">
      <c r="A406" s="1789" t="s">
        <v>5650</v>
      </c>
      <c r="B406" s="1789" t="s">
        <v>475</v>
      </c>
      <c r="C406" s="1920" t="s">
        <v>6879</v>
      </c>
      <c r="D406" s="1935" t="s">
        <v>613</v>
      </c>
      <c r="E406" s="1935" t="s">
        <v>614</v>
      </c>
      <c r="F406" s="1935" t="s">
        <v>906</v>
      </c>
      <c r="G406" s="1935" t="s">
        <v>6880</v>
      </c>
      <c r="H406" s="2016" t="s">
        <v>1659</v>
      </c>
      <c r="I406" s="1809"/>
      <c r="J406" s="1789" t="s">
        <v>2548</v>
      </c>
      <c r="K406" s="1789"/>
      <c r="L406" s="1789"/>
      <c r="M406" s="1789"/>
      <c r="N406" s="1855">
        <v>50</v>
      </c>
      <c r="O406" s="1792">
        <v>50</v>
      </c>
      <c r="P406" s="2019" t="s">
        <v>5650</v>
      </c>
    </row>
    <row r="407" spans="1:26" ht="25.2" customHeight="1">
      <c r="A407" s="2104" t="s">
        <v>6493</v>
      </c>
      <c r="B407" s="2104" t="s">
        <v>475</v>
      </c>
      <c r="C407" s="2104" t="s">
        <v>6943</v>
      </c>
      <c r="D407" s="2104" t="s">
        <v>631</v>
      </c>
      <c r="E407" s="2105" t="s">
        <v>614</v>
      </c>
      <c r="F407" s="2106" t="s">
        <v>906</v>
      </c>
      <c r="G407" s="1935" t="s">
        <v>6880</v>
      </c>
      <c r="H407" s="2104" t="s">
        <v>6944</v>
      </c>
      <c r="I407" s="2107" t="s">
        <v>1024</v>
      </c>
      <c r="J407" s="2107" t="s">
        <v>6945</v>
      </c>
      <c r="K407" s="2108">
        <v>1</v>
      </c>
      <c r="L407" s="2108">
        <v>1</v>
      </c>
      <c r="M407" s="2108">
        <v>1</v>
      </c>
      <c r="N407" s="2105" t="s">
        <v>5067</v>
      </c>
      <c r="O407" s="2087">
        <v>75</v>
      </c>
      <c r="P407" s="2019" t="s">
        <v>5638</v>
      </c>
      <c r="Q407" s="48"/>
      <c r="R407" s="48"/>
      <c r="S407" s="48"/>
      <c r="T407" s="48"/>
      <c r="U407" s="48"/>
      <c r="V407" s="48"/>
      <c r="W407" s="48"/>
      <c r="X407" s="48"/>
      <c r="Y407" s="48"/>
      <c r="Z407" s="48"/>
    </row>
    <row r="408" spans="1:26" ht="25.2" customHeight="1">
      <c r="A408" s="2104" t="s">
        <v>6493</v>
      </c>
      <c r="B408" s="2104" t="s">
        <v>475</v>
      </c>
      <c r="C408" s="2109" t="s">
        <v>6946</v>
      </c>
      <c r="D408" s="2104" t="s">
        <v>631</v>
      </c>
      <c r="E408" s="2105" t="s">
        <v>614</v>
      </c>
      <c r="F408" s="2106" t="s">
        <v>906</v>
      </c>
      <c r="G408" s="1935" t="s">
        <v>6880</v>
      </c>
      <c r="H408" s="2110" t="s">
        <v>6947</v>
      </c>
      <c r="I408" s="2107" t="s">
        <v>1024</v>
      </c>
      <c r="J408" s="2107" t="s">
        <v>6948</v>
      </c>
      <c r="K408" s="2108">
        <v>1</v>
      </c>
      <c r="L408" s="2108">
        <v>1</v>
      </c>
      <c r="M408" s="2108">
        <v>1</v>
      </c>
      <c r="N408" s="2105" t="s">
        <v>5067</v>
      </c>
      <c r="O408" s="2087">
        <v>75</v>
      </c>
      <c r="P408" s="2019" t="s">
        <v>5638</v>
      </c>
      <c r="Q408" s="48"/>
      <c r="R408" s="48"/>
      <c r="S408" s="48"/>
      <c r="T408" s="48"/>
      <c r="U408" s="48"/>
      <c r="V408" s="48"/>
      <c r="W408" s="48"/>
      <c r="X408" s="48"/>
      <c r="Y408" s="48"/>
      <c r="Z408" s="48"/>
    </row>
    <row r="409" spans="1:26" ht="25.2" customHeight="1">
      <c r="A409" s="2104" t="s">
        <v>6493</v>
      </c>
      <c r="B409" s="2104" t="s">
        <v>475</v>
      </c>
      <c r="C409" s="2109" t="s">
        <v>6949</v>
      </c>
      <c r="D409" s="2104" t="s">
        <v>631</v>
      </c>
      <c r="E409" s="2105" t="s">
        <v>614</v>
      </c>
      <c r="F409" s="2106" t="s">
        <v>906</v>
      </c>
      <c r="G409" s="1935" t="s">
        <v>6880</v>
      </c>
      <c r="H409" s="2109" t="s">
        <v>6950</v>
      </c>
      <c r="I409" s="2107" t="s">
        <v>6951</v>
      </c>
      <c r="J409" s="2107" t="s">
        <v>6952</v>
      </c>
      <c r="K409" s="2108">
        <v>1</v>
      </c>
      <c r="L409" s="2108"/>
      <c r="M409" s="2108"/>
      <c r="N409" s="2105" t="s">
        <v>6953</v>
      </c>
      <c r="O409" s="2087">
        <v>150</v>
      </c>
      <c r="P409" s="2019" t="s">
        <v>5638</v>
      </c>
      <c r="Q409" s="48"/>
      <c r="R409" s="48"/>
      <c r="S409" s="48"/>
      <c r="T409" s="48"/>
      <c r="U409" s="48"/>
      <c r="V409" s="48"/>
      <c r="W409" s="48"/>
      <c r="X409" s="48"/>
      <c r="Y409" s="48"/>
      <c r="Z409" s="48"/>
    </row>
    <row r="410" spans="1:26" ht="25.2" customHeight="1">
      <c r="A410" s="2104" t="s">
        <v>6493</v>
      </c>
      <c r="B410" s="2104" t="s">
        <v>475</v>
      </c>
      <c r="C410" s="2109" t="s">
        <v>6954</v>
      </c>
      <c r="D410" s="2104" t="s">
        <v>631</v>
      </c>
      <c r="E410" s="2105" t="s">
        <v>614</v>
      </c>
      <c r="F410" s="2106" t="s">
        <v>906</v>
      </c>
      <c r="G410" s="1935" t="s">
        <v>6880</v>
      </c>
      <c r="H410" s="2111" t="s">
        <v>6955</v>
      </c>
      <c r="I410" s="2107" t="s">
        <v>1024</v>
      </c>
      <c r="J410" s="2107" t="s">
        <v>6956</v>
      </c>
      <c r="K410" s="2108">
        <v>1</v>
      </c>
      <c r="L410" s="2108">
        <v>1</v>
      </c>
      <c r="M410" s="2108">
        <v>1</v>
      </c>
      <c r="N410" s="2105" t="s">
        <v>5067</v>
      </c>
      <c r="O410" s="2087">
        <v>75</v>
      </c>
      <c r="P410" s="2019" t="s">
        <v>5638</v>
      </c>
    </row>
    <row r="411" spans="1:26" ht="25.2" customHeight="1">
      <c r="A411" s="2104" t="s">
        <v>6493</v>
      </c>
      <c r="B411" s="2104" t="s">
        <v>475</v>
      </c>
      <c r="C411" s="2109" t="s">
        <v>6510</v>
      </c>
      <c r="D411" s="2104" t="s">
        <v>631</v>
      </c>
      <c r="E411" s="2105" t="s">
        <v>614</v>
      </c>
      <c r="F411" s="2106" t="s">
        <v>906</v>
      </c>
      <c r="G411" s="1935" t="s">
        <v>6880</v>
      </c>
      <c r="H411" s="2111" t="s">
        <v>6957</v>
      </c>
      <c r="I411" s="2107" t="s">
        <v>1024</v>
      </c>
      <c r="J411" s="2107" t="s">
        <v>6958</v>
      </c>
      <c r="K411" s="2112">
        <v>1</v>
      </c>
      <c r="L411" s="2112">
        <v>1</v>
      </c>
      <c r="M411" s="2112">
        <v>1</v>
      </c>
      <c r="N411" s="2105" t="s">
        <v>5067</v>
      </c>
      <c r="O411" s="2087">
        <v>75</v>
      </c>
      <c r="P411" s="2019" t="s">
        <v>5638</v>
      </c>
      <c r="Q411" s="48"/>
      <c r="R411" s="48"/>
      <c r="S411" s="48"/>
      <c r="T411" s="48"/>
      <c r="U411" s="48"/>
      <c r="V411" s="48"/>
      <c r="W411" s="48"/>
      <c r="X411" s="48"/>
      <c r="Y411" s="48"/>
      <c r="Z411" s="48"/>
    </row>
    <row r="412" spans="1:26" ht="25.2" customHeight="1">
      <c r="A412" s="2104" t="s">
        <v>6493</v>
      </c>
      <c r="B412" s="2104" t="s">
        <v>475</v>
      </c>
      <c r="C412" s="2109" t="s">
        <v>6511</v>
      </c>
      <c r="D412" s="2104" t="s">
        <v>613</v>
      </c>
      <c r="E412" s="2105" t="s">
        <v>614</v>
      </c>
      <c r="F412" s="2106" t="s">
        <v>906</v>
      </c>
      <c r="G412" s="1935" t="s">
        <v>6880</v>
      </c>
      <c r="H412" s="2113" t="s">
        <v>6959</v>
      </c>
      <c r="I412" s="2107" t="s">
        <v>1024</v>
      </c>
      <c r="J412" s="2107" t="s">
        <v>6960</v>
      </c>
      <c r="K412" s="2112"/>
      <c r="L412" s="2112"/>
      <c r="M412" s="2112"/>
      <c r="N412" s="2086">
        <v>50</v>
      </c>
      <c r="O412" s="2087">
        <v>50</v>
      </c>
      <c r="P412" s="2019" t="s">
        <v>5638</v>
      </c>
      <c r="Q412" s="48"/>
      <c r="R412" s="48"/>
      <c r="S412" s="48"/>
      <c r="T412" s="48"/>
      <c r="U412" s="48"/>
      <c r="V412" s="48"/>
      <c r="W412" s="48"/>
      <c r="X412" s="48"/>
      <c r="Y412" s="48"/>
      <c r="Z412" s="48"/>
    </row>
    <row r="413" spans="1:26" ht="25.2" customHeight="1">
      <c r="A413" s="2114" t="s">
        <v>6513</v>
      </c>
      <c r="B413" s="2114" t="s">
        <v>475</v>
      </c>
      <c r="C413" s="2114" t="s">
        <v>6943</v>
      </c>
      <c r="D413" s="2114" t="s">
        <v>631</v>
      </c>
      <c r="E413" s="2115" t="s">
        <v>614</v>
      </c>
      <c r="F413" s="2116" t="s">
        <v>906</v>
      </c>
      <c r="G413" s="1904" t="s">
        <v>6880</v>
      </c>
      <c r="H413" s="2114" t="s">
        <v>6961</v>
      </c>
      <c r="I413" s="2117" t="s">
        <v>1024</v>
      </c>
      <c r="J413" s="2117" t="s">
        <v>6945</v>
      </c>
      <c r="K413" s="1907">
        <v>1</v>
      </c>
      <c r="L413" s="1907">
        <v>1</v>
      </c>
      <c r="M413" s="1907">
        <v>1</v>
      </c>
      <c r="N413" s="2115" t="s">
        <v>5067</v>
      </c>
      <c r="O413" s="2118">
        <v>75</v>
      </c>
      <c r="P413" s="2019" t="s">
        <v>5955</v>
      </c>
      <c r="Q413" s="48"/>
      <c r="R413" s="48"/>
      <c r="S413" s="48"/>
      <c r="T413" s="48"/>
      <c r="U413" s="48"/>
      <c r="V413" s="48"/>
      <c r="W413" s="48"/>
      <c r="X413" s="48"/>
      <c r="Y413" s="48"/>
      <c r="Z413" s="48"/>
    </row>
    <row r="414" spans="1:26" ht="25.2" customHeight="1">
      <c r="A414" s="2114" t="s">
        <v>6513</v>
      </c>
      <c r="B414" s="2114" t="s">
        <v>475</v>
      </c>
      <c r="C414" s="1866" t="s">
        <v>6946</v>
      </c>
      <c r="D414" s="2114" t="s">
        <v>631</v>
      </c>
      <c r="E414" s="2115" t="s">
        <v>614</v>
      </c>
      <c r="F414" s="2116" t="s">
        <v>906</v>
      </c>
      <c r="G414" s="1904" t="s">
        <v>6880</v>
      </c>
      <c r="H414" s="1866" t="s">
        <v>6962</v>
      </c>
      <c r="I414" s="2117" t="s">
        <v>1024</v>
      </c>
      <c r="J414" s="2117" t="s">
        <v>6948</v>
      </c>
      <c r="K414" s="1907">
        <v>1</v>
      </c>
      <c r="L414" s="1907">
        <v>1</v>
      </c>
      <c r="M414" s="1907">
        <v>1</v>
      </c>
      <c r="N414" s="2115" t="s">
        <v>5067</v>
      </c>
      <c r="O414" s="2118">
        <v>75</v>
      </c>
      <c r="P414" s="2019" t="s">
        <v>5955</v>
      </c>
      <c r="Q414" s="48"/>
      <c r="R414" s="48"/>
      <c r="S414" s="48"/>
      <c r="T414" s="48"/>
      <c r="U414" s="48"/>
      <c r="V414" s="48"/>
      <c r="W414" s="48"/>
      <c r="X414" s="48"/>
      <c r="Y414" s="48"/>
      <c r="Z414" s="48"/>
    </row>
    <row r="415" spans="1:26" ht="25.2" customHeight="1">
      <c r="A415" s="2114" t="s">
        <v>6513</v>
      </c>
      <c r="B415" s="2114" t="s">
        <v>475</v>
      </c>
      <c r="C415" s="1866" t="s">
        <v>6963</v>
      </c>
      <c r="D415" s="2114" t="s">
        <v>631</v>
      </c>
      <c r="E415" s="2115" t="s">
        <v>614</v>
      </c>
      <c r="F415" s="2116" t="s">
        <v>906</v>
      </c>
      <c r="G415" s="1911" t="s">
        <v>6880</v>
      </c>
      <c r="H415" s="1866" t="s">
        <v>6964</v>
      </c>
      <c r="I415" s="2117" t="s">
        <v>1024</v>
      </c>
      <c r="J415" s="2117" t="s">
        <v>6952</v>
      </c>
      <c r="K415" s="1907">
        <v>1</v>
      </c>
      <c r="L415" s="1907"/>
      <c r="M415" s="1907"/>
      <c r="N415" s="2115" t="s">
        <v>5067</v>
      </c>
      <c r="O415" s="2118">
        <v>75</v>
      </c>
      <c r="P415" s="2019" t="s">
        <v>5955</v>
      </c>
      <c r="Q415" s="48"/>
      <c r="R415" s="48"/>
      <c r="S415" s="48"/>
      <c r="T415" s="48"/>
      <c r="U415" s="48"/>
      <c r="V415" s="48"/>
      <c r="W415" s="48"/>
      <c r="X415" s="48"/>
      <c r="Y415" s="48"/>
      <c r="Z415" s="48"/>
    </row>
    <row r="416" spans="1:26" ht="25.2" customHeight="1">
      <c r="A416" s="2114" t="s">
        <v>6513</v>
      </c>
      <c r="B416" s="2114" t="s">
        <v>475</v>
      </c>
      <c r="C416" s="1866" t="s">
        <v>6965</v>
      </c>
      <c r="D416" s="2114" t="s">
        <v>631</v>
      </c>
      <c r="E416" s="2115" t="s">
        <v>614</v>
      </c>
      <c r="F416" s="2116" t="s">
        <v>906</v>
      </c>
      <c r="G416" s="1904" t="s">
        <v>6880</v>
      </c>
      <c r="H416" s="2119" t="s">
        <v>6966</v>
      </c>
      <c r="I416" s="2117" t="s">
        <v>1024</v>
      </c>
      <c r="J416" s="2117" t="s">
        <v>6956</v>
      </c>
      <c r="K416" s="1907">
        <v>1</v>
      </c>
      <c r="L416" s="1907">
        <v>1</v>
      </c>
      <c r="M416" s="1907">
        <v>1</v>
      </c>
      <c r="N416" s="2115" t="s">
        <v>5067</v>
      </c>
      <c r="O416" s="2118">
        <v>75</v>
      </c>
      <c r="P416" s="2019" t="s">
        <v>5955</v>
      </c>
      <c r="Q416" s="48"/>
      <c r="R416" s="48"/>
      <c r="S416" s="48"/>
      <c r="T416" s="48"/>
      <c r="U416" s="48"/>
      <c r="V416" s="48"/>
      <c r="W416" s="48"/>
      <c r="X416" s="48"/>
      <c r="Y416" s="48"/>
      <c r="Z416" s="48"/>
    </row>
    <row r="417" spans="1:26" ht="25.2" customHeight="1">
      <c r="A417" s="2114" t="s">
        <v>6513</v>
      </c>
      <c r="B417" s="2114" t="s">
        <v>475</v>
      </c>
      <c r="C417" s="1866" t="s">
        <v>6510</v>
      </c>
      <c r="D417" s="2114" t="s">
        <v>631</v>
      </c>
      <c r="E417" s="2115" t="s">
        <v>614</v>
      </c>
      <c r="F417" s="2116" t="s">
        <v>906</v>
      </c>
      <c r="G417" s="1866" t="s">
        <v>6880</v>
      </c>
      <c r="H417" s="2119" t="s">
        <v>6967</v>
      </c>
      <c r="I417" s="2117" t="s">
        <v>1024</v>
      </c>
      <c r="J417" s="2117" t="s">
        <v>6958</v>
      </c>
      <c r="K417" s="2120">
        <v>1</v>
      </c>
      <c r="L417" s="2120">
        <v>1</v>
      </c>
      <c r="M417" s="2120">
        <v>1</v>
      </c>
      <c r="N417" s="2115" t="s">
        <v>5067</v>
      </c>
      <c r="O417" s="2118">
        <v>75</v>
      </c>
      <c r="P417" s="2019" t="s">
        <v>5955</v>
      </c>
      <c r="Q417" s="48"/>
      <c r="R417" s="48"/>
      <c r="S417" s="48"/>
      <c r="T417" s="48"/>
      <c r="U417" s="48"/>
      <c r="V417" s="48"/>
      <c r="W417" s="48"/>
      <c r="X417" s="48"/>
      <c r="Y417" s="48"/>
      <c r="Z417" s="48"/>
    </row>
    <row r="418" spans="1:26" ht="25.2" customHeight="1">
      <c r="A418" s="2114" t="s">
        <v>6513</v>
      </c>
      <c r="B418" s="2114" t="s">
        <v>475</v>
      </c>
      <c r="C418" s="1866" t="s">
        <v>6511</v>
      </c>
      <c r="D418" s="2114" t="s">
        <v>613</v>
      </c>
      <c r="E418" s="2115" t="s">
        <v>614</v>
      </c>
      <c r="F418" s="1866" t="s">
        <v>906</v>
      </c>
      <c r="G418" s="1866" t="s">
        <v>6880</v>
      </c>
      <c r="H418" s="2121" t="s">
        <v>6968</v>
      </c>
      <c r="I418" s="2117" t="s">
        <v>1024</v>
      </c>
      <c r="J418" s="2117" t="s">
        <v>6960</v>
      </c>
      <c r="K418" s="2120"/>
      <c r="L418" s="2120"/>
      <c r="M418" s="2120"/>
      <c r="N418" s="2122">
        <v>50</v>
      </c>
      <c r="O418" s="2118">
        <v>50</v>
      </c>
      <c r="P418" s="2019" t="s">
        <v>5955</v>
      </c>
    </row>
    <row r="419" spans="1:26" ht="25.2" customHeight="1">
      <c r="A419" s="1789" t="s">
        <v>6969</v>
      </c>
      <c r="B419" s="1809" t="s">
        <v>475</v>
      </c>
      <c r="C419" s="1789" t="s">
        <v>6970</v>
      </c>
      <c r="D419" s="1914" t="s">
        <v>631</v>
      </c>
      <c r="E419" s="2123" t="s">
        <v>620</v>
      </c>
      <c r="F419" s="1914" t="s">
        <v>5098</v>
      </c>
      <c r="G419" s="1914" t="s">
        <v>919</v>
      </c>
      <c r="H419" s="2124" t="s">
        <v>6971</v>
      </c>
      <c r="I419" s="2064"/>
      <c r="J419" s="1789" t="s">
        <v>6972</v>
      </c>
      <c r="K419" s="1906">
        <v>2</v>
      </c>
      <c r="L419" s="1906">
        <v>2</v>
      </c>
      <c r="M419" s="1906">
        <v>2</v>
      </c>
      <c r="N419" s="2065">
        <v>20</v>
      </c>
      <c r="O419" s="2066">
        <v>20</v>
      </c>
      <c r="P419" s="1789" t="s">
        <v>5998</v>
      </c>
      <c r="Q419" s="455"/>
      <c r="R419" s="455"/>
      <c r="S419" s="455"/>
      <c r="T419" s="455"/>
      <c r="U419" s="455"/>
      <c r="V419" s="455"/>
      <c r="W419" s="455"/>
      <c r="X419" s="455"/>
      <c r="Y419" s="455"/>
      <c r="Z419" s="455"/>
    </row>
    <row r="420" spans="1:26" ht="25.2" customHeight="1">
      <c r="A420" s="1789" t="s">
        <v>6969</v>
      </c>
      <c r="B420" s="1809" t="s">
        <v>475</v>
      </c>
      <c r="C420" s="1789" t="s">
        <v>6970</v>
      </c>
      <c r="D420" s="1914" t="s">
        <v>631</v>
      </c>
      <c r="E420" s="2123" t="s">
        <v>620</v>
      </c>
      <c r="F420" s="1914" t="s">
        <v>5098</v>
      </c>
      <c r="G420" s="1914" t="s">
        <v>919</v>
      </c>
      <c r="H420" s="1871" t="s">
        <v>6971</v>
      </c>
      <c r="I420" s="1903"/>
      <c r="J420" s="1789" t="s">
        <v>6972</v>
      </c>
      <c r="K420" s="1906">
        <v>2</v>
      </c>
      <c r="L420" s="1906">
        <v>2</v>
      </c>
      <c r="M420" s="1906">
        <v>2</v>
      </c>
      <c r="N420" s="2065">
        <v>20</v>
      </c>
      <c r="O420" s="2066">
        <v>20</v>
      </c>
      <c r="P420" s="1789" t="s">
        <v>5998</v>
      </c>
      <c r="Q420" s="455"/>
      <c r="R420" s="455"/>
      <c r="S420" s="455"/>
      <c r="T420" s="455"/>
      <c r="U420" s="455"/>
      <c r="V420" s="455"/>
      <c r="W420" s="455"/>
      <c r="X420" s="455"/>
      <c r="Y420" s="455"/>
      <c r="Z420" s="455"/>
    </row>
    <row r="421" spans="1:26" ht="25.2" customHeight="1">
      <c r="A421" s="1789" t="s">
        <v>5998</v>
      </c>
      <c r="B421" s="1809" t="s">
        <v>475</v>
      </c>
      <c r="C421" s="2125" t="s">
        <v>6879</v>
      </c>
      <c r="D421" s="1914" t="s">
        <v>622</v>
      </c>
      <c r="E421" s="2123" t="s">
        <v>6785</v>
      </c>
      <c r="F421" s="1914" t="s">
        <v>906</v>
      </c>
      <c r="G421" s="1914" t="s">
        <v>919</v>
      </c>
      <c r="H421" s="1871" t="s">
        <v>6973</v>
      </c>
      <c r="I421" s="1809" t="s">
        <v>6785</v>
      </c>
      <c r="J421" s="1789" t="s">
        <v>6974</v>
      </c>
      <c r="K421" s="1906"/>
      <c r="L421" s="1906"/>
      <c r="M421" s="1906"/>
      <c r="N421" s="2065">
        <v>100</v>
      </c>
      <c r="O421" s="2066">
        <v>200</v>
      </c>
      <c r="P421" s="1789" t="s">
        <v>5998</v>
      </c>
      <c r="Q421" s="455"/>
      <c r="R421" s="455"/>
      <c r="S421" s="455"/>
      <c r="T421" s="455"/>
      <c r="U421" s="455"/>
      <c r="V421" s="455"/>
      <c r="W421" s="455"/>
      <c r="X421" s="455"/>
      <c r="Y421" s="455"/>
      <c r="Z421" s="455"/>
    </row>
    <row r="422" spans="1:26" ht="25.2" customHeight="1">
      <c r="A422" s="1789" t="s">
        <v>6975</v>
      </c>
      <c r="B422" s="1809" t="s">
        <v>475</v>
      </c>
      <c r="C422" s="1906" t="s">
        <v>6879</v>
      </c>
      <c r="D422" s="1914" t="s">
        <v>622</v>
      </c>
      <c r="E422" s="2123" t="s">
        <v>620</v>
      </c>
      <c r="F422" s="1914" t="s">
        <v>906</v>
      </c>
      <c r="G422" s="1914" t="s">
        <v>919</v>
      </c>
      <c r="H422" s="1871" t="s">
        <v>6973</v>
      </c>
      <c r="I422" s="1903"/>
      <c r="J422" s="1789" t="s">
        <v>6974</v>
      </c>
      <c r="K422" s="1906">
        <v>2</v>
      </c>
      <c r="L422" s="1906">
        <v>2</v>
      </c>
      <c r="M422" s="1906">
        <v>2</v>
      </c>
      <c r="N422" s="2065">
        <v>30</v>
      </c>
      <c r="O422" s="1792">
        <v>22.5</v>
      </c>
      <c r="P422" s="1789" t="s">
        <v>5998</v>
      </c>
      <c r="Q422" s="455"/>
      <c r="R422" s="455"/>
      <c r="S422" s="455"/>
      <c r="T422" s="455"/>
      <c r="U422" s="455"/>
      <c r="V422" s="455"/>
      <c r="W422" s="455"/>
      <c r="X422" s="455"/>
      <c r="Y422" s="455"/>
      <c r="Z422" s="455"/>
    </row>
    <row r="423" spans="1:26" ht="25.2" customHeight="1">
      <c r="A423" s="1789" t="s">
        <v>6975</v>
      </c>
      <c r="B423" s="1809" t="s">
        <v>475</v>
      </c>
      <c r="C423" s="1789" t="s">
        <v>6879</v>
      </c>
      <c r="D423" s="2027" t="s">
        <v>622</v>
      </c>
      <c r="E423" s="2126" t="s">
        <v>620</v>
      </c>
      <c r="F423" s="2027" t="s">
        <v>906</v>
      </c>
      <c r="G423" s="2027" t="s">
        <v>919</v>
      </c>
      <c r="H423" s="1903" t="s">
        <v>6973</v>
      </c>
      <c r="I423" s="2067"/>
      <c r="J423" s="1789" t="s">
        <v>6974</v>
      </c>
      <c r="K423" s="1906">
        <v>2</v>
      </c>
      <c r="L423" s="1906">
        <v>2</v>
      </c>
      <c r="M423" s="1906">
        <v>2</v>
      </c>
      <c r="N423" s="2065">
        <v>30</v>
      </c>
      <c r="O423" s="2066">
        <v>22.5</v>
      </c>
      <c r="P423" s="1789" t="s">
        <v>5998</v>
      </c>
      <c r="Q423" s="455"/>
      <c r="R423" s="455"/>
      <c r="S423" s="455"/>
      <c r="T423" s="455"/>
      <c r="U423" s="455"/>
      <c r="V423" s="455"/>
      <c r="W423" s="455"/>
      <c r="X423" s="455"/>
      <c r="Y423" s="455"/>
      <c r="Z423" s="455"/>
    </row>
    <row r="424" spans="1:26" ht="25.2" customHeight="1">
      <c r="A424" s="1789" t="s">
        <v>6976</v>
      </c>
      <c r="B424" s="1809" t="s">
        <v>475</v>
      </c>
      <c r="C424" s="1789" t="s">
        <v>6879</v>
      </c>
      <c r="D424" s="2027" t="s">
        <v>622</v>
      </c>
      <c r="E424" s="2126" t="s">
        <v>620</v>
      </c>
      <c r="F424" s="2027" t="s">
        <v>906</v>
      </c>
      <c r="G424" s="2027" t="s">
        <v>919</v>
      </c>
      <c r="H424" s="1903" t="s">
        <v>6973</v>
      </c>
      <c r="I424" s="2067"/>
      <c r="J424" s="1789" t="s">
        <v>6974</v>
      </c>
      <c r="K424" s="1906">
        <v>2</v>
      </c>
      <c r="L424" s="1906">
        <v>2</v>
      </c>
      <c r="M424" s="1906">
        <v>2</v>
      </c>
      <c r="N424" s="2065">
        <v>30</v>
      </c>
      <c r="O424" s="2066">
        <v>22.5</v>
      </c>
      <c r="P424" s="1789" t="s">
        <v>5998</v>
      </c>
      <c r="Q424" s="455"/>
      <c r="R424" s="455"/>
      <c r="S424" s="455"/>
      <c r="T424" s="455"/>
      <c r="U424" s="455"/>
      <c r="V424" s="455"/>
      <c r="W424" s="455"/>
      <c r="X424" s="455"/>
      <c r="Y424" s="455"/>
      <c r="Z424" s="455"/>
    </row>
    <row r="425" spans="1:26" ht="25.2" customHeight="1">
      <c r="A425" s="1789" t="s">
        <v>6976</v>
      </c>
      <c r="B425" s="1809" t="s">
        <v>475</v>
      </c>
      <c r="C425" s="1789" t="s">
        <v>6879</v>
      </c>
      <c r="D425" s="2027" t="s">
        <v>622</v>
      </c>
      <c r="E425" s="2126" t="s">
        <v>620</v>
      </c>
      <c r="F425" s="2027" t="s">
        <v>906</v>
      </c>
      <c r="G425" s="2027" t="s">
        <v>919</v>
      </c>
      <c r="H425" s="1903" t="s">
        <v>6973</v>
      </c>
      <c r="I425" s="2067"/>
      <c r="J425" s="1789" t="s">
        <v>6974</v>
      </c>
      <c r="K425" s="1906">
        <v>2</v>
      </c>
      <c r="L425" s="1906">
        <v>2</v>
      </c>
      <c r="M425" s="1906">
        <v>2</v>
      </c>
      <c r="N425" s="2065">
        <v>30</v>
      </c>
      <c r="O425" s="2066">
        <v>22.5</v>
      </c>
      <c r="P425" s="1789" t="s">
        <v>5998</v>
      </c>
      <c r="Q425" s="455"/>
      <c r="R425" s="455"/>
      <c r="S425" s="455"/>
      <c r="T425" s="455"/>
      <c r="U425" s="455"/>
      <c r="V425" s="455"/>
      <c r="W425" s="455"/>
      <c r="X425" s="455"/>
      <c r="Y425" s="455"/>
      <c r="Z425" s="455"/>
    </row>
    <row r="426" spans="1:26" ht="25.2" customHeight="1">
      <c r="A426" s="1789" t="s">
        <v>5998</v>
      </c>
      <c r="B426" s="1809" t="s">
        <v>475</v>
      </c>
      <c r="C426" s="1789" t="s">
        <v>6977</v>
      </c>
      <c r="D426" s="2027" t="s">
        <v>622</v>
      </c>
      <c r="E426" s="2126" t="s">
        <v>620</v>
      </c>
      <c r="F426" s="2027" t="s">
        <v>906</v>
      </c>
      <c r="G426" s="2027" t="s">
        <v>907</v>
      </c>
      <c r="H426" s="1871" t="s">
        <v>1108</v>
      </c>
      <c r="I426" s="2067"/>
      <c r="J426" s="1789" t="s">
        <v>1023</v>
      </c>
      <c r="K426" s="1906">
        <v>1</v>
      </c>
      <c r="L426" s="1906">
        <v>1</v>
      </c>
      <c r="M426" s="1906">
        <v>1</v>
      </c>
      <c r="N426" s="2065">
        <v>30</v>
      </c>
      <c r="O426" s="2066">
        <v>45</v>
      </c>
      <c r="P426" s="1789" t="s">
        <v>5998</v>
      </c>
      <c r="Q426" s="455"/>
      <c r="R426" s="455"/>
      <c r="S426" s="455"/>
      <c r="T426" s="455"/>
      <c r="U426" s="455"/>
      <c r="V426" s="455"/>
      <c r="W426" s="455"/>
      <c r="X426" s="455"/>
      <c r="Y426" s="455"/>
      <c r="Z426" s="455"/>
    </row>
    <row r="427" spans="1:26" ht="25.2" customHeight="1">
      <c r="A427" s="1789" t="s">
        <v>6978</v>
      </c>
      <c r="B427" s="1809" t="s">
        <v>475</v>
      </c>
      <c r="C427" s="1789" t="s">
        <v>6879</v>
      </c>
      <c r="D427" s="2027" t="s">
        <v>622</v>
      </c>
      <c r="E427" s="2126" t="s">
        <v>6785</v>
      </c>
      <c r="F427" s="2027" t="s">
        <v>906</v>
      </c>
      <c r="G427" s="2027" t="s">
        <v>919</v>
      </c>
      <c r="H427" s="1903" t="s">
        <v>6973</v>
      </c>
      <c r="I427" s="2067"/>
      <c r="J427" s="1789" t="s">
        <v>6974</v>
      </c>
      <c r="K427" s="2082">
        <v>3</v>
      </c>
      <c r="L427" s="2082">
        <v>2</v>
      </c>
      <c r="M427" s="2082">
        <v>3</v>
      </c>
      <c r="N427" s="2065">
        <v>30</v>
      </c>
      <c r="O427" s="2066">
        <v>15</v>
      </c>
      <c r="P427" s="1789" t="s">
        <v>5998</v>
      </c>
      <c r="Q427" s="455"/>
      <c r="R427" s="455"/>
      <c r="S427" s="455"/>
      <c r="T427" s="455"/>
      <c r="U427" s="455"/>
      <c r="V427" s="455"/>
      <c r="W427" s="455"/>
      <c r="X427" s="455"/>
      <c r="Y427" s="455"/>
      <c r="Z427" s="455"/>
    </row>
    <row r="428" spans="1:26" ht="25.2" customHeight="1">
      <c r="A428" s="1809" t="s">
        <v>8206</v>
      </c>
      <c r="B428" s="1809" t="s">
        <v>7696</v>
      </c>
      <c r="C428" s="1809" t="s">
        <v>8207</v>
      </c>
      <c r="D428" s="1914" t="s">
        <v>912</v>
      </c>
      <c r="E428" s="1914" t="s">
        <v>614</v>
      </c>
      <c r="F428" s="1914" t="s">
        <v>8208</v>
      </c>
      <c r="G428" s="1914" t="s">
        <v>8209</v>
      </c>
      <c r="H428" s="1872" t="s">
        <v>5149</v>
      </c>
      <c r="I428" s="1809" t="s">
        <v>909</v>
      </c>
      <c r="J428" s="1809" t="s">
        <v>8210</v>
      </c>
      <c r="K428" s="1809"/>
      <c r="L428" s="1809"/>
      <c r="M428" s="1809"/>
      <c r="N428" s="2127">
        <v>50</v>
      </c>
      <c r="O428" s="1792">
        <v>100</v>
      </c>
      <c r="P428" s="1767" t="s">
        <v>7234</v>
      </c>
      <c r="Q428" s="48"/>
      <c r="R428" s="48"/>
      <c r="S428" s="48"/>
      <c r="T428" s="48"/>
      <c r="U428" s="48"/>
      <c r="V428" s="48"/>
      <c r="W428" s="48"/>
      <c r="X428" s="48"/>
      <c r="Y428" s="48"/>
      <c r="Z428" s="48"/>
    </row>
    <row r="429" spans="1:26" ht="25.2" customHeight="1">
      <c r="A429" s="1809" t="s">
        <v>8206</v>
      </c>
      <c r="B429" s="1809" t="s">
        <v>7696</v>
      </c>
      <c r="C429" s="1809" t="s">
        <v>8207</v>
      </c>
      <c r="D429" s="1914" t="s">
        <v>912</v>
      </c>
      <c r="E429" s="1914" t="s">
        <v>639</v>
      </c>
      <c r="F429" s="1914" t="s">
        <v>8208</v>
      </c>
      <c r="G429" s="1914" t="s">
        <v>8209</v>
      </c>
      <c r="H429" s="1871" t="s">
        <v>5149</v>
      </c>
      <c r="I429" s="1809"/>
      <c r="J429" s="1809" t="s">
        <v>8210</v>
      </c>
      <c r="K429" s="1809">
        <v>1</v>
      </c>
      <c r="L429" s="1809">
        <v>1</v>
      </c>
      <c r="M429" s="1809">
        <v>1</v>
      </c>
      <c r="N429" s="2127">
        <v>30</v>
      </c>
      <c r="O429" s="1792">
        <v>30</v>
      </c>
      <c r="P429" s="1767" t="s">
        <v>7234</v>
      </c>
      <c r="Q429" s="48"/>
      <c r="R429" s="48"/>
      <c r="S429" s="48"/>
      <c r="T429" s="48"/>
      <c r="U429" s="48"/>
      <c r="V429" s="48"/>
      <c r="W429" s="48"/>
      <c r="X429" s="48"/>
      <c r="Y429" s="48"/>
      <c r="Z429" s="48"/>
    </row>
    <row r="430" spans="1:26" ht="25.2" customHeight="1">
      <c r="A430" s="1809" t="s">
        <v>8206</v>
      </c>
      <c r="B430" s="1809" t="s">
        <v>7696</v>
      </c>
      <c r="C430" s="1801" t="s">
        <v>8211</v>
      </c>
      <c r="D430" s="1914" t="s">
        <v>912</v>
      </c>
      <c r="E430" s="1914" t="s">
        <v>639</v>
      </c>
      <c r="F430" s="1914" t="s">
        <v>5015</v>
      </c>
      <c r="G430" s="1914" t="s">
        <v>8209</v>
      </c>
      <c r="H430" s="1871" t="s">
        <v>4995</v>
      </c>
      <c r="I430" s="1809"/>
      <c r="J430" s="1949">
        <v>45249</v>
      </c>
      <c r="K430" s="1809">
        <v>1</v>
      </c>
      <c r="L430" s="1809">
        <v>1</v>
      </c>
      <c r="M430" s="1809">
        <v>3</v>
      </c>
      <c r="N430" s="2127">
        <v>30</v>
      </c>
      <c r="O430" s="1792">
        <v>30</v>
      </c>
      <c r="P430" s="1767" t="s">
        <v>7234</v>
      </c>
      <c r="Q430" s="48"/>
      <c r="R430" s="48"/>
      <c r="S430" s="48"/>
      <c r="T430" s="48"/>
      <c r="U430" s="48"/>
      <c r="V430" s="48"/>
      <c r="W430" s="48"/>
      <c r="X430" s="48"/>
      <c r="Y430" s="48"/>
      <c r="Z430" s="48"/>
    </row>
    <row r="431" spans="1:26" ht="25.2" customHeight="1">
      <c r="A431" s="1809" t="s">
        <v>8212</v>
      </c>
      <c r="B431" s="1809" t="s">
        <v>7696</v>
      </c>
      <c r="C431" s="1809" t="s">
        <v>8211</v>
      </c>
      <c r="D431" s="1914" t="s">
        <v>912</v>
      </c>
      <c r="E431" s="1914" t="s">
        <v>639</v>
      </c>
      <c r="F431" s="1914" t="s">
        <v>8213</v>
      </c>
      <c r="G431" s="1914" t="s">
        <v>8209</v>
      </c>
      <c r="H431" s="1871" t="s">
        <v>4995</v>
      </c>
      <c r="I431" s="1809"/>
      <c r="J431" s="1949">
        <v>45249</v>
      </c>
      <c r="K431" s="1809">
        <v>1</v>
      </c>
      <c r="L431" s="1809">
        <v>1</v>
      </c>
      <c r="M431" s="1809">
        <v>3</v>
      </c>
      <c r="N431" s="2127">
        <v>30</v>
      </c>
      <c r="O431" s="1792">
        <v>30</v>
      </c>
      <c r="P431" s="1767" t="s">
        <v>7234</v>
      </c>
      <c r="Q431" s="48"/>
      <c r="R431" s="48"/>
      <c r="S431" s="48"/>
      <c r="T431" s="48"/>
      <c r="U431" s="48"/>
      <c r="V431" s="48"/>
      <c r="W431" s="48"/>
      <c r="X431" s="48"/>
      <c r="Y431" s="48"/>
      <c r="Z431" s="48"/>
    </row>
    <row r="432" spans="1:26" ht="25.2" customHeight="1">
      <c r="A432" s="1809" t="s">
        <v>8214</v>
      </c>
      <c r="B432" s="1809" t="s">
        <v>7696</v>
      </c>
      <c r="C432" s="1809" t="s">
        <v>8215</v>
      </c>
      <c r="D432" s="2027" t="s">
        <v>912</v>
      </c>
      <c r="E432" s="2027" t="s">
        <v>639</v>
      </c>
      <c r="F432" s="2027" t="s">
        <v>8216</v>
      </c>
      <c r="G432" s="2027" t="s">
        <v>8209</v>
      </c>
      <c r="H432" s="1871" t="s">
        <v>8217</v>
      </c>
      <c r="I432" s="1854"/>
      <c r="J432" s="1914" t="s">
        <v>8218</v>
      </c>
      <c r="K432" s="1854">
        <v>1</v>
      </c>
      <c r="L432" s="1854">
        <v>1</v>
      </c>
      <c r="M432" s="1854">
        <v>2</v>
      </c>
      <c r="N432" s="2127">
        <v>30</v>
      </c>
      <c r="O432" s="1792">
        <v>30</v>
      </c>
      <c r="P432" s="1767" t="s">
        <v>7234</v>
      </c>
      <c r="Q432" s="48"/>
      <c r="R432" s="48"/>
      <c r="S432" s="48"/>
      <c r="T432" s="48"/>
      <c r="U432" s="48"/>
      <c r="V432" s="48"/>
      <c r="W432" s="48"/>
      <c r="X432" s="48"/>
      <c r="Y432" s="48"/>
      <c r="Z432" s="48"/>
    </row>
    <row r="433" spans="1:26" ht="25.2" customHeight="1">
      <c r="A433" s="1809" t="s">
        <v>8219</v>
      </c>
      <c r="B433" s="1809" t="s">
        <v>7696</v>
      </c>
      <c r="C433" s="1809" t="s">
        <v>8220</v>
      </c>
      <c r="D433" s="2027" t="s">
        <v>8221</v>
      </c>
      <c r="E433" s="2027" t="s">
        <v>639</v>
      </c>
      <c r="F433" s="2027" t="s">
        <v>8222</v>
      </c>
      <c r="G433" s="2027" t="s">
        <v>8209</v>
      </c>
      <c r="H433" s="1871" t="s">
        <v>8223</v>
      </c>
      <c r="I433" s="1854"/>
      <c r="J433" s="1914" t="s">
        <v>8224</v>
      </c>
      <c r="K433" s="1854">
        <v>1</v>
      </c>
      <c r="L433" s="1854">
        <v>1</v>
      </c>
      <c r="M433" s="1854">
        <v>3</v>
      </c>
      <c r="N433" s="2127">
        <v>30</v>
      </c>
      <c r="O433" s="1792">
        <v>45</v>
      </c>
      <c r="P433" s="1767" t="s">
        <v>7234</v>
      </c>
      <c r="Q433" s="48"/>
      <c r="R433" s="48"/>
      <c r="S433" s="48"/>
      <c r="T433" s="48"/>
      <c r="U433" s="48"/>
      <c r="V433" s="48"/>
      <c r="W433" s="48"/>
      <c r="X433" s="48"/>
      <c r="Y433" s="48"/>
      <c r="Z433" s="48"/>
    </row>
    <row r="434" spans="1:26" ht="25.2" customHeight="1">
      <c r="A434" s="1809" t="s">
        <v>8225</v>
      </c>
      <c r="B434" s="1809" t="s">
        <v>7696</v>
      </c>
      <c r="C434" s="1809" t="s">
        <v>8226</v>
      </c>
      <c r="D434" s="2027" t="s">
        <v>912</v>
      </c>
      <c r="E434" s="2027" t="s">
        <v>639</v>
      </c>
      <c r="F434" s="2027" t="s">
        <v>8227</v>
      </c>
      <c r="G434" s="2027" t="s">
        <v>8209</v>
      </c>
      <c r="H434" s="1871" t="s">
        <v>8228</v>
      </c>
      <c r="I434" s="1854"/>
      <c r="J434" s="1914" t="s">
        <v>8229</v>
      </c>
      <c r="K434" s="1854">
        <v>1</v>
      </c>
      <c r="L434" s="1854">
        <v>1</v>
      </c>
      <c r="M434" s="1854">
        <v>1</v>
      </c>
      <c r="N434" s="2127">
        <v>30</v>
      </c>
      <c r="O434" s="1792">
        <v>30</v>
      </c>
      <c r="P434" s="1767" t="s">
        <v>7234</v>
      </c>
      <c r="Q434" s="48"/>
      <c r="R434" s="48"/>
      <c r="S434" s="48"/>
      <c r="T434" s="48"/>
      <c r="U434" s="48"/>
      <c r="V434" s="48"/>
      <c r="W434" s="48"/>
      <c r="X434" s="48"/>
      <c r="Y434" s="48"/>
      <c r="Z434" s="48"/>
    </row>
    <row r="435" spans="1:26" ht="25.2" customHeight="1">
      <c r="A435" s="1809" t="s">
        <v>8225</v>
      </c>
      <c r="B435" s="1809" t="s">
        <v>7696</v>
      </c>
      <c r="C435" s="1809" t="s">
        <v>8226</v>
      </c>
      <c r="D435" s="2027" t="s">
        <v>912</v>
      </c>
      <c r="E435" s="2027" t="s">
        <v>639</v>
      </c>
      <c r="F435" s="2027" t="s">
        <v>8227</v>
      </c>
      <c r="G435" s="2027" t="s">
        <v>8209</v>
      </c>
      <c r="H435" s="1871" t="s">
        <v>8228</v>
      </c>
      <c r="I435" s="1854"/>
      <c r="J435" s="1914" t="s">
        <v>8229</v>
      </c>
      <c r="K435" s="1854">
        <v>1</v>
      </c>
      <c r="L435" s="1854">
        <v>1</v>
      </c>
      <c r="M435" s="1854">
        <v>1</v>
      </c>
      <c r="N435" s="2127">
        <v>30</v>
      </c>
      <c r="O435" s="1792">
        <v>30</v>
      </c>
      <c r="P435" s="1767" t="s">
        <v>7234</v>
      </c>
      <c r="Q435" s="48"/>
      <c r="R435" s="48"/>
      <c r="S435" s="48"/>
      <c r="T435" s="48"/>
      <c r="U435" s="48"/>
      <c r="V435" s="48"/>
      <c r="W435" s="48"/>
      <c r="X435" s="48"/>
      <c r="Y435" s="48"/>
      <c r="Z435" s="48"/>
    </row>
    <row r="436" spans="1:26" ht="25.2" customHeight="1">
      <c r="A436" s="1809" t="s">
        <v>8225</v>
      </c>
      <c r="B436" s="1809" t="s">
        <v>7696</v>
      </c>
      <c r="C436" s="1809" t="s">
        <v>3097</v>
      </c>
      <c r="D436" s="2027" t="s">
        <v>912</v>
      </c>
      <c r="E436" s="2027" t="s">
        <v>639</v>
      </c>
      <c r="F436" s="2027" t="s">
        <v>8208</v>
      </c>
      <c r="G436" s="2027" t="s">
        <v>8209</v>
      </c>
      <c r="H436" s="1871" t="s">
        <v>1380</v>
      </c>
      <c r="I436" s="1854"/>
      <c r="J436" s="1914" t="s">
        <v>8230</v>
      </c>
      <c r="K436" s="1854">
        <v>1</v>
      </c>
      <c r="L436" s="1854">
        <v>1</v>
      </c>
      <c r="M436" s="1854">
        <v>1</v>
      </c>
      <c r="N436" s="2127">
        <v>30</v>
      </c>
      <c r="O436" s="1792">
        <v>30</v>
      </c>
      <c r="P436" s="1767" t="s">
        <v>7234</v>
      </c>
      <c r="Q436" s="48"/>
      <c r="R436" s="48"/>
      <c r="S436" s="48"/>
      <c r="T436" s="48"/>
      <c r="U436" s="48"/>
      <c r="V436" s="48"/>
      <c r="W436" s="48"/>
      <c r="X436" s="48"/>
      <c r="Y436" s="48"/>
      <c r="Z436" s="48"/>
    </row>
    <row r="437" spans="1:26" ht="25.2" customHeight="1">
      <c r="A437" s="1809" t="s">
        <v>8231</v>
      </c>
      <c r="B437" s="1809" t="s">
        <v>7696</v>
      </c>
      <c r="C437" s="1809" t="s">
        <v>8232</v>
      </c>
      <c r="D437" s="2027" t="s">
        <v>912</v>
      </c>
      <c r="E437" s="2027" t="s">
        <v>639</v>
      </c>
      <c r="F437" s="2027" t="s">
        <v>8233</v>
      </c>
      <c r="G437" s="2027" t="s">
        <v>8209</v>
      </c>
      <c r="H437" s="1871" t="s">
        <v>8234</v>
      </c>
      <c r="I437" s="1854"/>
      <c r="J437" s="1914" t="s">
        <v>8235</v>
      </c>
      <c r="K437" s="1854">
        <v>2</v>
      </c>
      <c r="L437" s="1854">
        <v>2</v>
      </c>
      <c r="M437" s="1854">
        <v>2</v>
      </c>
      <c r="N437" s="2127">
        <v>30</v>
      </c>
      <c r="O437" s="1792">
        <v>15</v>
      </c>
      <c r="P437" s="1767" t="s">
        <v>7234</v>
      </c>
      <c r="Q437" s="48"/>
      <c r="R437" s="48"/>
      <c r="S437" s="48"/>
      <c r="T437" s="48"/>
      <c r="U437" s="48"/>
      <c r="V437" s="48"/>
      <c r="W437" s="48"/>
      <c r="X437" s="48"/>
      <c r="Y437" s="48"/>
      <c r="Z437" s="48"/>
    </row>
    <row r="438" spans="1:26" ht="25.2" customHeight="1">
      <c r="A438" s="1789" t="s">
        <v>8236</v>
      </c>
      <c r="B438" s="1789" t="s">
        <v>1044</v>
      </c>
      <c r="C438" s="1789" t="s">
        <v>8237</v>
      </c>
      <c r="D438" s="1935" t="s">
        <v>912</v>
      </c>
      <c r="E438" s="1935" t="s">
        <v>8238</v>
      </c>
      <c r="F438" s="1935" t="s">
        <v>8208</v>
      </c>
      <c r="G438" s="1935" t="s">
        <v>8239</v>
      </c>
      <c r="H438" s="2018" t="s">
        <v>8240</v>
      </c>
      <c r="I438" s="1818"/>
      <c r="J438" s="1789" t="s">
        <v>8241</v>
      </c>
      <c r="K438" s="1789">
        <v>3</v>
      </c>
      <c r="L438" s="1789">
        <v>3</v>
      </c>
      <c r="M438" s="1789">
        <v>3</v>
      </c>
      <c r="N438" s="2019">
        <v>50</v>
      </c>
      <c r="O438" s="2128">
        <f>2*N438/K438</f>
        <v>33.333333333333336</v>
      </c>
      <c r="P438" s="1877" t="s">
        <v>7192</v>
      </c>
      <c r="Q438" s="48"/>
      <c r="R438" s="48"/>
      <c r="S438" s="48"/>
      <c r="T438" s="48"/>
      <c r="U438" s="48"/>
      <c r="V438" s="48"/>
      <c r="W438" s="48"/>
      <c r="X438" s="48"/>
      <c r="Y438" s="48"/>
      <c r="Z438" s="48"/>
    </row>
    <row r="439" spans="1:26" ht="25.2" customHeight="1">
      <c r="A439" s="1789" t="s">
        <v>8236</v>
      </c>
      <c r="B439" s="1789" t="s">
        <v>1044</v>
      </c>
      <c r="C439" s="1789" t="s">
        <v>8237</v>
      </c>
      <c r="D439" s="1935" t="s">
        <v>912</v>
      </c>
      <c r="E439" s="1935" t="s">
        <v>639</v>
      </c>
      <c r="F439" s="1935" t="s">
        <v>8208</v>
      </c>
      <c r="G439" s="1935" t="s">
        <v>8239</v>
      </c>
      <c r="H439" s="1809" t="s">
        <v>8240</v>
      </c>
      <c r="I439" s="1809"/>
      <c r="J439" s="1789" t="s">
        <v>8241</v>
      </c>
      <c r="K439" s="1789">
        <v>3</v>
      </c>
      <c r="L439" s="1789">
        <v>3</v>
      </c>
      <c r="M439" s="1789">
        <v>3</v>
      </c>
      <c r="N439" s="2019">
        <v>30</v>
      </c>
      <c r="O439" s="2128">
        <f t="shared" ref="O439:O441" si="18">2*N439/K439</f>
        <v>20</v>
      </c>
      <c r="P439" s="1877" t="s">
        <v>7192</v>
      </c>
      <c r="Q439" s="48"/>
      <c r="R439" s="48"/>
      <c r="S439" s="48"/>
      <c r="T439" s="48"/>
      <c r="U439" s="48"/>
      <c r="V439" s="48"/>
      <c r="W439" s="48"/>
      <c r="X439" s="48"/>
      <c r="Y439" s="48"/>
      <c r="Z439" s="48"/>
    </row>
    <row r="440" spans="1:26" ht="25.2" customHeight="1">
      <c r="A440" s="1789" t="s">
        <v>8236</v>
      </c>
      <c r="B440" s="1809" t="s">
        <v>1044</v>
      </c>
      <c r="C440" s="1789" t="s">
        <v>8242</v>
      </c>
      <c r="D440" s="2027" t="s">
        <v>912</v>
      </c>
      <c r="E440" s="2027" t="s">
        <v>639</v>
      </c>
      <c r="F440" s="2027" t="s">
        <v>6851</v>
      </c>
      <c r="G440" s="2027" t="s">
        <v>8239</v>
      </c>
      <c r="H440" s="1809" t="s">
        <v>8243</v>
      </c>
      <c r="I440" s="1854"/>
      <c r="J440" s="1806" t="s">
        <v>8244</v>
      </c>
      <c r="K440" s="1806">
        <v>3</v>
      </c>
      <c r="L440" s="1806">
        <v>3</v>
      </c>
      <c r="M440" s="1806">
        <v>3</v>
      </c>
      <c r="N440" s="2019">
        <v>30</v>
      </c>
      <c r="O440" s="2128">
        <f t="shared" si="18"/>
        <v>20</v>
      </c>
      <c r="P440" s="1877" t="s">
        <v>7192</v>
      </c>
      <c r="Q440" s="48"/>
      <c r="R440" s="48"/>
      <c r="S440" s="48"/>
      <c r="T440" s="48"/>
      <c r="U440" s="48"/>
      <c r="V440" s="48"/>
      <c r="W440" s="48"/>
      <c r="X440" s="48"/>
      <c r="Y440" s="48"/>
      <c r="Z440" s="48"/>
    </row>
    <row r="441" spans="1:26" ht="25.2" customHeight="1">
      <c r="A441" s="1789" t="s">
        <v>8236</v>
      </c>
      <c r="B441" s="1809" t="s">
        <v>1044</v>
      </c>
      <c r="C441" s="1789" t="s">
        <v>8245</v>
      </c>
      <c r="D441" s="2027" t="s">
        <v>912</v>
      </c>
      <c r="E441" s="2027" t="s">
        <v>639</v>
      </c>
      <c r="F441" s="2027" t="s">
        <v>8208</v>
      </c>
      <c r="G441" s="2027" t="s">
        <v>8239</v>
      </c>
      <c r="H441" s="1809" t="s">
        <v>2879</v>
      </c>
      <c r="I441" s="1854"/>
      <c r="J441" s="1806" t="s">
        <v>8246</v>
      </c>
      <c r="K441" s="1806">
        <v>4</v>
      </c>
      <c r="L441" s="1806">
        <v>4</v>
      </c>
      <c r="M441" s="1806">
        <v>4</v>
      </c>
      <c r="N441" s="2019">
        <v>30</v>
      </c>
      <c r="O441" s="2128">
        <f t="shared" si="18"/>
        <v>15</v>
      </c>
      <c r="P441" s="1877" t="s">
        <v>7192</v>
      </c>
      <c r="Q441" s="48"/>
      <c r="R441" s="48"/>
      <c r="S441" s="48"/>
      <c r="T441" s="48"/>
      <c r="U441" s="48"/>
      <c r="V441" s="48"/>
      <c r="W441" s="48"/>
      <c r="X441" s="48"/>
      <c r="Y441" s="48"/>
      <c r="Z441" s="48"/>
    </row>
    <row r="442" spans="1:26" ht="25.2" customHeight="1">
      <c r="A442" s="1789" t="s">
        <v>8247</v>
      </c>
      <c r="B442" s="1809" t="s">
        <v>1044</v>
      </c>
      <c r="C442" s="1789" t="s">
        <v>8237</v>
      </c>
      <c r="D442" s="2027" t="s">
        <v>912</v>
      </c>
      <c r="E442" s="2027" t="s">
        <v>639</v>
      </c>
      <c r="F442" s="2027" t="s">
        <v>8208</v>
      </c>
      <c r="G442" s="2027" t="s">
        <v>8248</v>
      </c>
      <c r="H442" s="1809" t="s">
        <v>8240</v>
      </c>
      <c r="I442" s="1805"/>
      <c r="J442" s="1806" t="s">
        <v>8241</v>
      </c>
      <c r="K442" s="1806">
        <v>1</v>
      </c>
      <c r="L442" s="1806">
        <v>1</v>
      </c>
      <c r="M442" s="1806">
        <v>1</v>
      </c>
      <c r="N442" s="2019">
        <v>30</v>
      </c>
      <c r="O442" s="2129">
        <v>60</v>
      </c>
      <c r="P442" s="2130" t="s">
        <v>7198</v>
      </c>
      <c r="Q442" s="48"/>
      <c r="R442" s="48"/>
      <c r="S442" s="48"/>
      <c r="T442" s="48"/>
      <c r="U442" s="48"/>
      <c r="V442" s="48"/>
      <c r="W442" s="48"/>
      <c r="X442" s="48"/>
      <c r="Y442" s="48"/>
      <c r="Z442" s="48"/>
    </row>
    <row r="443" spans="1:26" ht="25.2" customHeight="1">
      <c r="A443" s="1789" t="s">
        <v>8247</v>
      </c>
      <c r="B443" s="1809" t="s">
        <v>1044</v>
      </c>
      <c r="C443" s="1789" t="s">
        <v>8237</v>
      </c>
      <c r="D443" s="2027" t="s">
        <v>912</v>
      </c>
      <c r="E443" s="2027" t="s">
        <v>639</v>
      </c>
      <c r="F443" s="2027" t="s">
        <v>8208</v>
      </c>
      <c r="G443" s="2027" t="s">
        <v>8239</v>
      </c>
      <c r="H443" s="1809" t="s">
        <v>8240</v>
      </c>
      <c r="I443" s="1805"/>
      <c r="J443" s="1806" t="s">
        <v>8241</v>
      </c>
      <c r="K443" s="1806">
        <v>1</v>
      </c>
      <c r="L443" s="1806">
        <v>1</v>
      </c>
      <c r="M443" s="1806">
        <v>1</v>
      </c>
      <c r="N443" s="2019">
        <v>30</v>
      </c>
      <c r="O443" s="2129">
        <v>60</v>
      </c>
      <c r="P443" s="2130" t="s">
        <v>7198</v>
      </c>
      <c r="Q443" s="48"/>
      <c r="R443" s="48"/>
      <c r="S443" s="48"/>
      <c r="T443" s="48"/>
      <c r="U443" s="48"/>
      <c r="V443" s="48"/>
      <c r="W443" s="48"/>
      <c r="X443" s="48"/>
      <c r="Y443" s="48"/>
      <c r="Z443" s="48"/>
    </row>
    <row r="444" spans="1:26" ht="25.2" customHeight="1">
      <c r="A444" s="1789" t="s">
        <v>7987</v>
      </c>
      <c r="B444" s="1789" t="s">
        <v>1044</v>
      </c>
      <c r="C444" s="1789" t="s">
        <v>8249</v>
      </c>
      <c r="D444" s="1935" t="s">
        <v>5214</v>
      </c>
      <c r="E444" s="1935" t="s">
        <v>5209</v>
      </c>
      <c r="F444" s="1935" t="s">
        <v>8250</v>
      </c>
      <c r="G444" s="1935" t="s">
        <v>8251</v>
      </c>
      <c r="H444" s="2018" t="s">
        <v>1380</v>
      </c>
      <c r="I444" s="1818" t="s">
        <v>8252</v>
      </c>
      <c r="J444" s="1789" t="s">
        <v>8253</v>
      </c>
      <c r="K444" s="1789">
        <v>1</v>
      </c>
      <c r="L444" s="1789">
        <v>1</v>
      </c>
      <c r="M444" s="1789">
        <v>1</v>
      </c>
      <c r="N444" s="1855">
        <v>30</v>
      </c>
      <c r="O444" s="1792">
        <v>60</v>
      </c>
      <c r="P444" s="2103" t="s">
        <v>7200</v>
      </c>
      <c r="Q444" s="48"/>
      <c r="R444" s="48"/>
      <c r="S444" s="48"/>
      <c r="T444" s="48"/>
      <c r="U444" s="48"/>
      <c r="V444" s="48"/>
      <c r="W444" s="48"/>
      <c r="X444" s="48"/>
      <c r="Y444" s="48"/>
      <c r="Z444" s="48"/>
    </row>
    <row r="445" spans="1:26" ht="25.2" customHeight="1">
      <c r="A445" s="1784" t="s">
        <v>8254</v>
      </c>
      <c r="B445" s="1784" t="s">
        <v>1044</v>
      </c>
      <c r="C445" s="1784" t="s">
        <v>8255</v>
      </c>
      <c r="D445" s="1785" t="s">
        <v>2074</v>
      </c>
      <c r="E445" s="1785" t="s">
        <v>967</v>
      </c>
      <c r="F445" s="1785" t="s">
        <v>2529</v>
      </c>
      <c r="G445" s="1785" t="s">
        <v>8256</v>
      </c>
      <c r="H445" s="1791"/>
      <c r="I445" s="1820" t="s">
        <v>6785</v>
      </c>
      <c r="J445" s="1784" t="s">
        <v>8257</v>
      </c>
      <c r="K445" s="1784"/>
      <c r="L445" s="1784"/>
      <c r="M445" s="1784"/>
      <c r="N445" s="1910">
        <v>100</v>
      </c>
      <c r="O445" s="2131">
        <v>150</v>
      </c>
      <c r="P445" s="1877" t="s">
        <v>7219</v>
      </c>
      <c r="Q445" s="48"/>
      <c r="R445" s="48"/>
      <c r="S445" s="48"/>
      <c r="T445" s="48"/>
      <c r="U445" s="48"/>
      <c r="V445" s="48"/>
      <c r="W445" s="48"/>
      <c r="X445" s="48"/>
      <c r="Y445" s="48"/>
      <c r="Z445" s="48"/>
    </row>
    <row r="446" spans="1:26" ht="25.2" customHeight="1">
      <c r="A446" s="1784" t="s">
        <v>8254</v>
      </c>
      <c r="B446" s="1784" t="s">
        <v>1044</v>
      </c>
      <c r="C446" s="1784" t="s">
        <v>8258</v>
      </c>
      <c r="D446" s="1785" t="s">
        <v>2074</v>
      </c>
      <c r="E446" s="1785" t="s">
        <v>620</v>
      </c>
      <c r="F446" s="1785" t="s">
        <v>2529</v>
      </c>
      <c r="G446" s="1785" t="s">
        <v>8259</v>
      </c>
      <c r="H446" s="1876" t="s">
        <v>5218</v>
      </c>
      <c r="I446" s="1784" t="s">
        <v>620</v>
      </c>
      <c r="J446" s="1784" t="s">
        <v>8257</v>
      </c>
      <c r="K446" s="1784">
        <v>1</v>
      </c>
      <c r="L446" s="1784">
        <v>1</v>
      </c>
      <c r="M446" s="1784">
        <v>1</v>
      </c>
      <c r="N446" s="1796">
        <v>30</v>
      </c>
      <c r="O446" s="2132">
        <v>60</v>
      </c>
      <c r="P446" s="1877" t="s">
        <v>7219</v>
      </c>
      <c r="Q446" s="48"/>
      <c r="R446" s="48"/>
      <c r="S446" s="48"/>
      <c r="T446" s="48"/>
      <c r="U446" s="48"/>
      <c r="V446" s="48"/>
      <c r="W446" s="48"/>
      <c r="X446" s="48"/>
      <c r="Y446" s="48"/>
      <c r="Z446" s="48"/>
    </row>
    <row r="447" spans="1:26" ht="25.2" customHeight="1">
      <c r="A447" s="1784" t="s">
        <v>8254</v>
      </c>
      <c r="B447" s="1784" t="s">
        <v>1044</v>
      </c>
      <c r="C447" s="1790" t="s">
        <v>8258</v>
      </c>
      <c r="D447" s="1788" t="s">
        <v>2074</v>
      </c>
      <c r="E447" s="1788" t="s">
        <v>620</v>
      </c>
      <c r="F447" s="1788" t="s">
        <v>2529</v>
      </c>
      <c r="G447" s="1785" t="s">
        <v>8259</v>
      </c>
      <c r="H447" s="1786" t="s">
        <v>5218</v>
      </c>
      <c r="I447" s="1784" t="s">
        <v>620</v>
      </c>
      <c r="J447" s="1784" t="s">
        <v>8257</v>
      </c>
      <c r="K447" s="1784">
        <v>1</v>
      </c>
      <c r="L447" s="1784">
        <v>1</v>
      </c>
      <c r="M447" s="1784">
        <v>1</v>
      </c>
      <c r="N447" s="1796">
        <v>30</v>
      </c>
      <c r="O447" s="2132">
        <v>60</v>
      </c>
      <c r="P447" s="1877" t="s">
        <v>7219</v>
      </c>
      <c r="Q447" s="48"/>
      <c r="R447" s="48"/>
      <c r="S447" s="48"/>
      <c r="T447" s="48"/>
      <c r="U447" s="48"/>
      <c r="V447" s="48"/>
      <c r="W447" s="48"/>
      <c r="X447" s="48"/>
      <c r="Y447" s="48"/>
      <c r="Z447" s="48"/>
    </row>
    <row r="448" spans="1:26" ht="25.2" customHeight="1">
      <c r="A448" s="1789" t="s">
        <v>8260</v>
      </c>
      <c r="B448" s="1789" t="s">
        <v>1044</v>
      </c>
      <c r="C448" s="1789" t="s">
        <v>8261</v>
      </c>
      <c r="D448" s="1935" t="s">
        <v>622</v>
      </c>
      <c r="E448" s="1935" t="s">
        <v>8262</v>
      </c>
      <c r="F448" s="1935" t="s">
        <v>906</v>
      </c>
      <c r="G448" s="1935" t="s">
        <v>8263</v>
      </c>
      <c r="H448" s="2018" t="s">
        <v>627</v>
      </c>
      <c r="I448" s="1818" t="s">
        <v>1103</v>
      </c>
      <c r="J448" s="2133">
        <v>44834</v>
      </c>
      <c r="K448" s="1789">
        <v>4</v>
      </c>
      <c r="L448" s="1789">
        <v>4</v>
      </c>
      <c r="M448" s="1789">
        <v>4</v>
      </c>
      <c r="N448" s="1855">
        <v>50</v>
      </c>
      <c r="O448" s="1792">
        <v>100</v>
      </c>
      <c r="P448" s="1772" t="s">
        <v>7222</v>
      </c>
      <c r="Q448" s="48"/>
      <c r="R448" s="48"/>
      <c r="S448" s="48"/>
      <c r="T448" s="48"/>
      <c r="U448" s="48"/>
      <c r="V448" s="48"/>
      <c r="W448" s="48"/>
      <c r="X448" s="48"/>
      <c r="Y448" s="48"/>
      <c r="Z448" s="48"/>
    </row>
    <row r="449" spans="1:26" ht="25.2" customHeight="1">
      <c r="A449" s="1789" t="s">
        <v>8260</v>
      </c>
      <c r="B449" s="1789" t="s">
        <v>1044</v>
      </c>
      <c r="C449" s="1789" t="s">
        <v>8264</v>
      </c>
      <c r="D449" s="1935" t="s">
        <v>622</v>
      </c>
      <c r="E449" s="1935" t="s">
        <v>2295</v>
      </c>
      <c r="F449" s="1935" t="s">
        <v>906</v>
      </c>
      <c r="G449" s="1935" t="s">
        <v>8263</v>
      </c>
      <c r="H449" s="1809" t="s">
        <v>5218</v>
      </c>
      <c r="I449" s="1809" t="s">
        <v>8265</v>
      </c>
      <c r="J449" s="1789" t="s">
        <v>8266</v>
      </c>
      <c r="K449" s="1789">
        <v>1</v>
      </c>
      <c r="L449" s="1789">
        <v>1</v>
      </c>
      <c r="M449" s="1789">
        <v>1</v>
      </c>
      <c r="N449" s="1855">
        <v>30</v>
      </c>
      <c r="O449" s="1792">
        <v>60</v>
      </c>
      <c r="P449" s="1772" t="s">
        <v>7222</v>
      </c>
      <c r="Q449" s="48"/>
      <c r="R449" s="48"/>
      <c r="S449" s="48"/>
      <c r="T449" s="48"/>
      <c r="U449" s="48"/>
      <c r="V449" s="48"/>
      <c r="W449" s="48"/>
      <c r="X449" s="48"/>
      <c r="Y449" s="48"/>
      <c r="Z449" s="48"/>
    </row>
    <row r="450" spans="1:26" ht="25.2" customHeight="1">
      <c r="A450" s="1789" t="s">
        <v>8260</v>
      </c>
      <c r="B450" s="1789" t="s">
        <v>1044</v>
      </c>
      <c r="C450" s="1789" t="s">
        <v>8264</v>
      </c>
      <c r="D450" s="1935" t="s">
        <v>622</v>
      </c>
      <c r="E450" s="1935" t="s">
        <v>2295</v>
      </c>
      <c r="F450" s="1935" t="s">
        <v>906</v>
      </c>
      <c r="G450" s="1935" t="s">
        <v>8263</v>
      </c>
      <c r="H450" s="1809" t="s">
        <v>5218</v>
      </c>
      <c r="I450" s="1809" t="s">
        <v>8267</v>
      </c>
      <c r="J450" s="1789" t="s">
        <v>8266</v>
      </c>
      <c r="K450" s="1789">
        <v>1</v>
      </c>
      <c r="L450" s="1789">
        <v>1</v>
      </c>
      <c r="M450" s="1789">
        <v>1</v>
      </c>
      <c r="N450" s="1855">
        <v>30</v>
      </c>
      <c r="O450" s="1792">
        <v>60</v>
      </c>
      <c r="P450" s="1772" t="s">
        <v>7222</v>
      </c>
      <c r="Q450" s="48"/>
      <c r="R450" s="48"/>
      <c r="S450" s="48"/>
      <c r="T450" s="48"/>
      <c r="U450" s="48"/>
      <c r="V450" s="48"/>
      <c r="W450" s="48"/>
      <c r="X450" s="48"/>
      <c r="Y450" s="48"/>
      <c r="Z450" s="48"/>
    </row>
    <row r="451" spans="1:26" ht="25.2" customHeight="1">
      <c r="A451" s="1789" t="s">
        <v>8268</v>
      </c>
      <c r="B451" s="1809" t="s">
        <v>1044</v>
      </c>
      <c r="C451" s="1789" t="s">
        <v>8237</v>
      </c>
      <c r="D451" s="2027" t="s">
        <v>912</v>
      </c>
      <c r="E451" s="2027" t="s">
        <v>639</v>
      </c>
      <c r="F451" s="2027" t="s">
        <v>8208</v>
      </c>
      <c r="G451" s="2027" t="s">
        <v>8269</v>
      </c>
      <c r="H451" s="1809" t="s">
        <v>8240</v>
      </c>
      <c r="I451" s="1805"/>
      <c r="J451" s="1914" t="s">
        <v>8241</v>
      </c>
      <c r="K451" s="1914">
        <v>2</v>
      </c>
      <c r="L451" s="1914">
        <v>2</v>
      </c>
      <c r="M451" s="1914">
        <v>2</v>
      </c>
      <c r="N451" s="1855">
        <v>30</v>
      </c>
      <c r="O451" s="1792">
        <f>N451*2/K451</f>
        <v>30</v>
      </c>
      <c r="P451" s="2134" t="s">
        <v>7210</v>
      </c>
      <c r="Q451" s="48"/>
      <c r="R451" s="48"/>
      <c r="S451" s="48"/>
      <c r="T451" s="48"/>
      <c r="U451" s="48"/>
      <c r="V451" s="48"/>
      <c r="W451" s="48"/>
      <c r="X451" s="48"/>
      <c r="Y451" s="48"/>
      <c r="Z451" s="48"/>
    </row>
    <row r="452" spans="1:26" ht="25.2" customHeight="1">
      <c r="A452" s="1789" t="s">
        <v>8268</v>
      </c>
      <c r="B452" s="1809" t="s">
        <v>1044</v>
      </c>
      <c r="C452" s="1789" t="s">
        <v>8237</v>
      </c>
      <c r="D452" s="2027" t="s">
        <v>912</v>
      </c>
      <c r="E452" s="2027" t="s">
        <v>639</v>
      </c>
      <c r="F452" s="2027" t="s">
        <v>8208</v>
      </c>
      <c r="G452" s="2027" t="s">
        <v>8269</v>
      </c>
      <c r="H452" s="1809" t="s">
        <v>8240</v>
      </c>
      <c r="I452" s="1805"/>
      <c r="J452" s="1914" t="s">
        <v>8241</v>
      </c>
      <c r="K452" s="1914">
        <v>2</v>
      </c>
      <c r="L452" s="1914">
        <v>2</v>
      </c>
      <c r="M452" s="1914">
        <v>2</v>
      </c>
      <c r="N452" s="1855">
        <v>30</v>
      </c>
      <c r="O452" s="1792">
        <f t="shared" ref="O452:O453" si="19">N452*2/K452</f>
        <v>30</v>
      </c>
      <c r="P452" s="2134" t="s">
        <v>7210</v>
      </c>
      <c r="Q452" s="48"/>
      <c r="R452" s="48"/>
      <c r="S452" s="48"/>
      <c r="T452" s="48"/>
      <c r="U452" s="48"/>
      <c r="V452" s="48"/>
      <c r="W452" s="48"/>
      <c r="X452" s="48"/>
      <c r="Y452" s="48"/>
      <c r="Z452" s="48"/>
    </row>
    <row r="453" spans="1:26" ht="25.2" customHeight="1">
      <c r="A453" s="1789" t="s">
        <v>8268</v>
      </c>
      <c r="B453" s="1809" t="s">
        <v>1044</v>
      </c>
      <c r="C453" s="1789" t="s">
        <v>8242</v>
      </c>
      <c r="D453" s="2027" t="s">
        <v>912</v>
      </c>
      <c r="E453" s="2027" t="s">
        <v>639</v>
      </c>
      <c r="F453" s="2027" t="s">
        <v>6851</v>
      </c>
      <c r="G453" s="2027" t="s">
        <v>8269</v>
      </c>
      <c r="H453" s="1809" t="s">
        <v>8243</v>
      </c>
      <c r="I453" s="1805"/>
      <c r="J453" s="1914" t="s">
        <v>8244</v>
      </c>
      <c r="K453" s="1914">
        <v>3</v>
      </c>
      <c r="L453" s="1914">
        <v>3</v>
      </c>
      <c r="M453" s="1914">
        <v>3</v>
      </c>
      <c r="N453" s="1855">
        <v>30</v>
      </c>
      <c r="O453" s="1792">
        <f t="shared" si="19"/>
        <v>20</v>
      </c>
      <c r="P453" s="2134" t="s">
        <v>7210</v>
      </c>
      <c r="Q453" s="48"/>
      <c r="R453" s="48"/>
      <c r="S453" s="48"/>
      <c r="T453" s="48"/>
      <c r="U453" s="48"/>
      <c r="V453" s="48"/>
      <c r="W453" s="48"/>
      <c r="X453" s="48"/>
      <c r="Y453" s="48"/>
      <c r="Z453" s="48"/>
    </row>
    <row r="454" spans="1:26" ht="25.2" customHeight="1">
      <c r="A454" s="1784" t="s">
        <v>8125</v>
      </c>
      <c r="B454" s="1784" t="s">
        <v>1044</v>
      </c>
      <c r="C454" s="1784" t="s">
        <v>6840</v>
      </c>
      <c r="D454" s="1785" t="s">
        <v>1651</v>
      </c>
      <c r="E454" s="1785" t="s">
        <v>6841</v>
      </c>
      <c r="F454" s="1785" t="s">
        <v>8270</v>
      </c>
      <c r="G454" s="1785" t="s">
        <v>2077</v>
      </c>
      <c r="H454" s="1885" t="s">
        <v>8271</v>
      </c>
      <c r="I454" s="1820" t="s">
        <v>8272</v>
      </c>
      <c r="J454" s="2135" t="s">
        <v>6844</v>
      </c>
      <c r="K454" s="1784">
        <v>1</v>
      </c>
      <c r="L454" s="1784">
        <v>1</v>
      </c>
      <c r="M454" s="1784">
        <v>1</v>
      </c>
      <c r="N454" s="1796">
        <v>30</v>
      </c>
      <c r="O454" s="1792">
        <v>60</v>
      </c>
      <c r="P454" s="1878" t="s">
        <v>7767</v>
      </c>
      <c r="Q454" s="48"/>
      <c r="R454" s="48"/>
      <c r="S454" s="48"/>
      <c r="T454" s="48"/>
      <c r="U454" s="48"/>
      <c r="V454" s="48"/>
      <c r="W454" s="48"/>
      <c r="X454" s="48"/>
      <c r="Y454" s="48"/>
      <c r="Z454" s="48"/>
    </row>
    <row r="455" spans="1:26" ht="25.2" customHeight="1">
      <c r="A455" s="1784" t="s">
        <v>8125</v>
      </c>
      <c r="B455" s="1784" t="s">
        <v>1044</v>
      </c>
      <c r="C455" s="1784" t="s">
        <v>6840</v>
      </c>
      <c r="D455" s="1785" t="s">
        <v>1651</v>
      </c>
      <c r="E455" s="1785" t="s">
        <v>6841</v>
      </c>
      <c r="F455" s="1785" t="s">
        <v>8270</v>
      </c>
      <c r="G455" s="1785" t="s">
        <v>2077</v>
      </c>
      <c r="H455" s="1885" t="s">
        <v>8271</v>
      </c>
      <c r="I455" s="1784" t="s">
        <v>8273</v>
      </c>
      <c r="J455" s="2135" t="s">
        <v>6844</v>
      </c>
      <c r="K455" s="1784">
        <v>1</v>
      </c>
      <c r="L455" s="1784">
        <v>1</v>
      </c>
      <c r="M455" s="1784">
        <v>1</v>
      </c>
      <c r="N455" s="1796">
        <v>30</v>
      </c>
      <c r="O455" s="1792">
        <v>60</v>
      </c>
      <c r="P455" s="1878" t="s">
        <v>7767</v>
      </c>
      <c r="Q455" s="48"/>
      <c r="R455" s="48"/>
      <c r="S455" s="48"/>
      <c r="T455" s="48"/>
      <c r="U455" s="48"/>
      <c r="V455" s="48"/>
      <c r="W455" s="48"/>
      <c r="X455" s="48"/>
      <c r="Y455" s="48"/>
      <c r="Z455" s="48"/>
    </row>
    <row r="456" spans="1:26" ht="25.2" customHeight="1">
      <c r="A456" s="1784" t="s">
        <v>8274</v>
      </c>
      <c r="B456" s="1784" t="s">
        <v>1044</v>
      </c>
      <c r="C456" s="1784" t="s">
        <v>8275</v>
      </c>
      <c r="D456" s="1785" t="s">
        <v>8276</v>
      </c>
      <c r="E456" s="1785" t="s">
        <v>8277</v>
      </c>
      <c r="F456" s="1785" t="s">
        <v>8278</v>
      </c>
      <c r="G456" s="1785" t="s">
        <v>2077</v>
      </c>
      <c r="H456" s="1885" t="s">
        <v>8279</v>
      </c>
      <c r="I456" s="1784" t="s">
        <v>8280</v>
      </c>
      <c r="J456" s="2135" t="s">
        <v>8281</v>
      </c>
      <c r="K456" s="1784">
        <v>2</v>
      </c>
      <c r="L456" s="1784">
        <v>2</v>
      </c>
      <c r="M456" s="1784">
        <v>4</v>
      </c>
      <c r="N456" s="1796">
        <v>30</v>
      </c>
      <c r="O456" s="1792">
        <v>30</v>
      </c>
      <c r="P456" s="1878" t="s">
        <v>7767</v>
      </c>
      <c r="Q456" s="48"/>
      <c r="R456" s="48"/>
      <c r="S456" s="48"/>
      <c r="T456" s="48"/>
      <c r="U456" s="48"/>
      <c r="V456" s="48"/>
      <c r="W456" s="48"/>
      <c r="X456" s="48"/>
      <c r="Y456" s="48"/>
      <c r="Z456" s="48"/>
    </row>
    <row r="457" spans="1:26" ht="25.2" customHeight="1">
      <c r="A457" s="1784" t="s">
        <v>8274</v>
      </c>
      <c r="B457" s="1784" t="s">
        <v>1044</v>
      </c>
      <c r="C457" s="2136" t="s">
        <v>8282</v>
      </c>
      <c r="D457" s="1785" t="s">
        <v>8276</v>
      </c>
      <c r="E457" s="1785" t="s">
        <v>8277</v>
      </c>
      <c r="F457" s="1785" t="s">
        <v>8283</v>
      </c>
      <c r="G457" s="1785" t="s">
        <v>2077</v>
      </c>
      <c r="H457" s="1876" t="s">
        <v>8284</v>
      </c>
      <c r="I457" s="1784" t="s">
        <v>8285</v>
      </c>
      <c r="J457" s="2137" t="s">
        <v>8286</v>
      </c>
      <c r="K457" s="1784">
        <v>2</v>
      </c>
      <c r="L457" s="1784">
        <v>2</v>
      </c>
      <c r="M457" s="1784">
        <v>4</v>
      </c>
      <c r="N457" s="1796">
        <v>40</v>
      </c>
      <c r="O457" s="1792">
        <v>40</v>
      </c>
      <c r="P457" s="1878" t="s">
        <v>7767</v>
      </c>
      <c r="Q457" s="48"/>
      <c r="R457" s="48"/>
      <c r="S457" s="48"/>
      <c r="T457" s="48"/>
      <c r="U457" s="48"/>
      <c r="V457" s="48"/>
      <c r="W457" s="48"/>
      <c r="X457" s="48"/>
      <c r="Y457" s="48"/>
      <c r="Z457" s="48"/>
    </row>
    <row r="458" spans="1:26" ht="25.2" customHeight="1">
      <c r="A458" s="1784" t="s">
        <v>8125</v>
      </c>
      <c r="B458" s="1784" t="s">
        <v>1044</v>
      </c>
      <c r="C458" s="1784" t="s">
        <v>6840</v>
      </c>
      <c r="D458" s="1785" t="s">
        <v>622</v>
      </c>
      <c r="E458" s="1785" t="s">
        <v>8287</v>
      </c>
      <c r="F458" s="1785" t="s">
        <v>2529</v>
      </c>
      <c r="G458" s="1785" t="s">
        <v>5239</v>
      </c>
      <c r="H458" s="1885" t="s">
        <v>6842</v>
      </c>
      <c r="I458" s="1784" t="s">
        <v>5074</v>
      </c>
      <c r="J458" s="1784" t="s">
        <v>6844</v>
      </c>
      <c r="K458" s="1784">
        <v>1</v>
      </c>
      <c r="L458" s="1784">
        <v>1</v>
      </c>
      <c r="M458" s="1784">
        <v>1</v>
      </c>
      <c r="N458" s="1796">
        <v>50</v>
      </c>
      <c r="O458" s="1792">
        <v>100</v>
      </c>
      <c r="P458" s="1878" t="s">
        <v>7767</v>
      </c>
      <c r="Q458" s="48"/>
      <c r="R458" s="48"/>
      <c r="S458" s="48"/>
      <c r="T458" s="48"/>
      <c r="U458" s="48"/>
      <c r="V458" s="48"/>
      <c r="W458" s="48"/>
      <c r="X458" s="48"/>
      <c r="Y458" s="48"/>
      <c r="Z458" s="48"/>
    </row>
    <row r="459" spans="1:26" ht="25.2" customHeight="1">
      <c r="A459" s="1784" t="s">
        <v>8288</v>
      </c>
      <c r="B459" s="1784" t="s">
        <v>1044</v>
      </c>
      <c r="C459" s="1784" t="s">
        <v>8289</v>
      </c>
      <c r="D459" s="1785" t="s">
        <v>622</v>
      </c>
      <c r="E459" s="1785" t="s">
        <v>967</v>
      </c>
      <c r="F459" s="1785" t="s">
        <v>4960</v>
      </c>
      <c r="G459" s="1785"/>
      <c r="H459" s="1885" t="s">
        <v>8290</v>
      </c>
      <c r="I459" s="1820" t="s">
        <v>6785</v>
      </c>
      <c r="J459" s="1784" t="s">
        <v>8291</v>
      </c>
      <c r="K459" s="1784">
        <v>1</v>
      </c>
      <c r="L459" s="1784">
        <v>1</v>
      </c>
      <c r="M459" s="1784">
        <v>1</v>
      </c>
      <c r="N459" s="2138">
        <v>100</v>
      </c>
      <c r="O459" s="2129">
        <v>100</v>
      </c>
      <c r="P459" s="1772" t="s">
        <v>7211</v>
      </c>
      <c r="Q459" s="48"/>
      <c r="R459" s="48"/>
      <c r="S459" s="48"/>
      <c r="T459" s="48"/>
      <c r="U459" s="48"/>
      <c r="V459" s="48"/>
      <c r="W459" s="48"/>
      <c r="X459" s="48"/>
      <c r="Y459" s="48"/>
      <c r="Z459" s="48"/>
    </row>
    <row r="460" spans="1:26" ht="25.2" customHeight="1">
      <c r="A460" s="1784" t="s">
        <v>8288</v>
      </c>
      <c r="B460" s="1784" t="s">
        <v>1044</v>
      </c>
      <c r="C460" s="1784" t="s">
        <v>6840</v>
      </c>
      <c r="D460" s="1785" t="s">
        <v>622</v>
      </c>
      <c r="E460" s="1785" t="s">
        <v>8292</v>
      </c>
      <c r="F460" s="1785" t="s">
        <v>4960</v>
      </c>
      <c r="G460" s="1785" t="s">
        <v>8293</v>
      </c>
      <c r="H460" s="1876" t="s">
        <v>8240</v>
      </c>
      <c r="I460" s="1784" t="s">
        <v>8294</v>
      </c>
      <c r="J460" s="1784" t="s">
        <v>8295</v>
      </c>
      <c r="K460" s="1784">
        <v>1</v>
      </c>
      <c r="L460" s="1784">
        <v>1</v>
      </c>
      <c r="M460" s="1784">
        <v>1</v>
      </c>
      <c r="N460" s="2138">
        <v>30</v>
      </c>
      <c r="O460" s="2129">
        <v>60</v>
      </c>
      <c r="P460" s="1772" t="s">
        <v>7211</v>
      </c>
      <c r="Q460" s="48"/>
      <c r="R460" s="48"/>
      <c r="S460" s="48"/>
      <c r="T460" s="48"/>
      <c r="U460" s="48"/>
      <c r="V460" s="48"/>
      <c r="W460" s="48"/>
      <c r="X460" s="48"/>
      <c r="Y460" s="48"/>
      <c r="Z460" s="48"/>
    </row>
    <row r="461" spans="1:26" ht="25.2" customHeight="1">
      <c r="A461" s="1784" t="s">
        <v>8288</v>
      </c>
      <c r="B461" s="1784" t="s">
        <v>1044</v>
      </c>
      <c r="C461" s="1784" t="s">
        <v>6840</v>
      </c>
      <c r="D461" s="1785" t="s">
        <v>622</v>
      </c>
      <c r="E461" s="1785" t="s">
        <v>8292</v>
      </c>
      <c r="F461" s="1785" t="s">
        <v>4960</v>
      </c>
      <c r="G461" s="1788" t="s">
        <v>8293</v>
      </c>
      <c r="H461" s="1786" t="s">
        <v>5218</v>
      </c>
      <c r="I461" s="1784" t="s">
        <v>8294</v>
      </c>
      <c r="J461" s="1784" t="s">
        <v>8295</v>
      </c>
      <c r="K461" s="1784">
        <v>1</v>
      </c>
      <c r="L461" s="1784">
        <v>1</v>
      </c>
      <c r="M461" s="1784">
        <v>1</v>
      </c>
      <c r="N461" s="2138">
        <v>30</v>
      </c>
      <c r="O461" s="2129">
        <v>60</v>
      </c>
      <c r="P461" s="1772" t="s">
        <v>7211</v>
      </c>
      <c r="Q461" s="48"/>
      <c r="R461" s="48"/>
      <c r="S461" s="48"/>
      <c r="T461" s="48"/>
      <c r="U461" s="48"/>
      <c r="V461" s="48"/>
      <c r="W461" s="48"/>
      <c r="X461" s="48"/>
      <c r="Y461" s="48"/>
      <c r="Z461" s="48"/>
    </row>
    <row r="462" spans="1:26" ht="25.2" customHeight="1">
      <c r="A462" s="1784" t="s">
        <v>8288</v>
      </c>
      <c r="B462" s="1784" t="s">
        <v>1044</v>
      </c>
      <c r="C462" s="2139" t="s">
        <v>8296</v>
      </c>
      <c r="D462" s="1785" t="s">
        <v>622</v>
      </c>
      <c r="E462" s="1785" t="s">
        <v>8297</v>
      </c>
      <c r="F462" s="1785" t="s">
        <v>4960</v>
      </c>
      <c r="G462" s="1785" t="s">
        <v>8298</v>
      </c>
      <c r="H462" s="1784"/>
      <c r="I462" s="1785" t="s">
        <v>8299</v>
      </c>
      <c r="J462" s="1784" t="s">
        <v>8300</v>
      </c>
      <c r="K462" s="1784"/>
      <c r="L462" s="1784"/>
      <c r="M462" s="1784"/>
      <c r="N462" s="2138">
        <v>50</v>
      </c>
      <c r="O462" s="2129">
        <f>1.5*50</f>
        <v>75</v>
      </c>
      <c r="P462" s="1772" t="s">
        <v>7211</v>
      </c>
      <c r="Q462" s="48"/>
      <c r="R462" s="48"/>
      <c r="S462" s="48"/>
      <c r="T462" s="48"/>
      <c r="U462" s="48"/>
      <c r="V462" s="48"/>
      <c r="W462" s="48"/>
      <c r="X462" s="48"/>
      <c r="Y462" s="48"/>
      <c r="Z462" s="48"/>
    </row>
    <row r="463" spans="1:26" s="1036" customFormat="1" ht="25.2" customHeight="1">
      <c r="A463" s="1784" t="s">
        <v>7523</v>
      </c>
      <c r="B463" s="1784" t="s">
        <v>1044</v>
      </c>
      <c r="C463" s="1784" t="s">
        <v>8301</v>
      </c>
      <c r="D463" s="1785" t="s">
        <v>622</v>
      </c>
      <c r="E463" s="1785" t="s">
        <v>1026</v>
      </c>
      <c r="F463" s="1785" t="s">
        <v>906</v>
      </c>
      <c r="G463" s="1785" t="s">
        <v>8302</v>
      </c>
      <c r="H463" s="1791" t="s">
        <v>5218</v>
      </c>
      <c r="I463" s="1820" t="s">
        <v>3073</v>
      </c>
      <c r="J463" s="1784" t="s">
        <v>6844</v>
      </c>
      <c r="K463" s="1784"/>
      <c r="L463" s="1784"/>
      <c r="M463" s="1784"/>
      <c r="N463" s="1796">
        <v>50</v>
      </c>
      <c r="O463" s="2132">
        <v>100</v>
      </c>
      <c r="P463" s="1881" t="s">
        <v>7266</v>
      </c>
      <c r="Q463" s="257"/>
      <c r="R463" s="257"/>
      <c r="S463" s="257"/>
      <c r="T463" s="257"/>
      <c r="U463" s="257"/>
      <c r="V463" s="257"/>
      <c r="W463" s="257"/>
      <c r="X463" s="257"/>
      <c r="Y463" s="257"/>
      <c r="Z463" s="257"/>
    </row>
    <row r="464" spans="1:26" s="1036" customFormat="1" ht="25.2" customHeight="1">
      <c r="A464" s="1784" t="s">
        <v>7523</v>
      </c>
      <c r="B464" s="1784" t="s">
        <v>1044</v>
      </c>
      <c r="C464" s="1784" t="s">
        <v>8303</v>
      </c>
      <c r="D464" s="1785" t="s">
        <v>622</v>
      </c>
      <c r="E464" s="1785" t="s">
        <v>8304</v>
      </c>
      <c r="F464" s="1785" t="s">
        <v>906</v>
      </c>
      <c r="G464" s="1785" t="s">
        <v>8302</v>
      </c>
      <c r="H464" s="1876" t="s">
        <v>5218</v>
      </c>
      <c r="I464" s="1784" t="s">
        <v>8305</v>
      </c>
      <c r="J464" s="1784" t="s">
        <v>6844</v>
      </c>
      <c r="K464" s="1784">
        <v>1</v>
      </c>
      <c r="L464" s="1784">
        <v>1</v>
      </c>
      <c r="M464" s="1784">
        <v>1</v>
      </c>
      <c r="N464" s="1796">
        <v>30</v>
      </c>
      <c r="O464" s="2132">
        <v>60</v>
      </c>
      <c r="P464" s="1881" t="s">
        <v>7266</v>
      </c>
      <c r="Q464" s="257"/>
      <c r="R464" s="257"/>
      <c r="S464" s="257"/>
      <c r="T464" s="257"/>
      <c r="U464" s="257"/>
      <c r="V464" s="257"/>
      <c r="W464" s="257"/>
      <c r="X464" s="257"/>
      <c r="Y464" s="257"/>
      <c r="Z464" s="257"/>
    </row>
    <row r="465" spans="1:26" s="1036" customFormat="1" ht="25.2" customHeight="1">
      <c r="A465" s="1784" t="s">
        <v>7523</v>
      </c>
      <c r="B465" s="1784" t="s">
        <v>1044</v>
      </c>
      <c r="C465" s="1790" t="s">
        <v>8306</v>
      </c>
      <c r="D465" s="1785" t="s">
        <v>8307</v>
      </c>
      <c r="E465" s="1785" t="s">
        <v>6785</v>
      </c>
      <c r="F465" s="1785" t="s">
        <v>906</v>
      </c>
      <c r="G465" s="1785" t="s">
        <v>8302</v>
      </c>
      <c r="H465" s="1876" t="s">
        <v>3104</v>
      </c>
      <c r="I465" s="1784" t="s">
        <v>8308</v>
      </c>
      <c r="J465" s="1784" t="s">
        <v>629</v>
      </c>
      <c r="K465" s="1784"/>
      <c r="L465" s="1784"/>
      <c r="M465" s="1784"/>
      <c r="N465" s="1796">
        <v>100</v>
      </c>
      <c r="O465" s="2132">
        <v>200</v>
      </c>
      <c r="P465" s="1881" t="s">
        <v>7266</v>
      </c>
      <c r="Q465" s="257"/>
      <c r="R465" s="257"/>
      <c r="S465" s="257"/>
      <c r="T465" s="257"/>
      <c r="U465" s="257"/>
      <c r="V465" s="257"/>
      <c r="W465" s="257"/>
      <c r="X465" s="257"/>
      <c r="Y465" s="257"/>
      <c r="Z465" s="257"/>
    </row>
    <row r="466" spans="1:26" s="1036" customFormat="1" ht="25.2" customHeight="1">
      <c r="A466" s="1784" t="s">
        <v>7523</v>
      </c>
      <c r="B466" s="1784" t="s">
        <v>1044</v>
      </c>
      <c r="C466" s="1784" t="s">
        <v>8301</v>
      </c>
      <c r="D466" s="1785" t="s">
        <v>622</v>
      </c>
      <c r="E466" s="1785" t="s">
        <v>8309</v>
      </c>
      <c r="F466" s="1785" t="s">
        <v>906</v>
      </c>
      <c r="G466" s="1785" t="s">
        <v>8302</v>
      </c>
      <c r="H466" s="1876" t="s">
        <v>5218</v>
      </c>
      <c r="I466" s="1784" t="s">
        <v>8305</v>
      </c>
      <c r="J466" s="1784" t="s">
        <v>6844</v>
      </c>
      <c r="K466" s="1784">
        <v>1</v>
      </c>
      <c r="L466" s="1784">
        <v>1</v>
      </c>
      <c r="M466" s="1784">
        <v>1</v>
      </c>
      <c r="N466" s="1796">
        <v>30</v>
      </c>
      <c r="O466" s="2132">
        <v>60</v>
      </c>
      <c r="P466" s="1881" t="s">
        <v>7266</v>
      </c>
      <c r="Q466" s="257"/>
      <c r="R466" s="257"/>
      <c r="S466" s="257"/>
      <c r="T466" s="257"/>
      <c r="U466" s="257"/>
      <c r="V466" s="257"/>
      <c r="W466" s="257"/>
      <c r="X466" s="257"/>
      <c r="Y466" s="257"/>
      <c r="Z466" s="257"/>
    </row>
    <row r="467" spans="1:26" ht="25.2" customHeight="1">
      <c r="A467" s="1784" t="s">
        <v>7523</v>
      </c>
      <c r="B467" s="1784" t="s">
        <v>1044</v>
      </c>
      <c r="C467" s="1784" t="s">
        <v>8255</v>
      </c>
      <c r="D467" s="1785" t="s">
        <v>2074</v>
      </c>
      <c r="E467" s="1785" t="s">
        <v>967</v>
      </c>
      <c r="F467" s="1785" t="s">
        <v>2529</v>
      </c>
      <c r="G467" s="1785" t="s">
        <v>8256</v>
      </c>
      <c r="H467" s="1791"/>
      <c r="I467" s="1784" t="s">
        <v>6785</v>
      </c>
      <c r="J467" s="1784" t="s">
        <v>8257</v>
      </c>
      <c r="K467" s="1784"/>
      <c r="L467" s="1784"/>
      <c r="M467" s="1784"/>
      <c r="N467" s="1790">
        <v>100</v>
      </c>
      <c r="O467" s="2140">
        <v>150</v>
      </c>
      <c r="P467" s="1881" t="s">
        <v>7266</v>
      </c>
      <c r="Q467" s="48"/>
      <c r="R467" s="48"/>
      <c r="S467" s="48"/>
      <c r="T467" s="48"/>
      <c r="U467" s="48"/>
      <c r="V467" s="48"/>
      <c r="W467" s="48"/>
      <c r="X467" s="48"/>
      <c r="Y467" s="48"/>
      <c r="Z467" s="48"/>
    </row>
    <row r="468" spans="1:26" ht="25.2" customHeight="1">
      <c r="A468" s="1784" t="s">
        <v>8310</v>
      </c>
      <c r="B468" s="1784" t="s">
        <v>1044</v>
      </c>
      <c r="C468" s="1784" t="s">
        <v>8311</v>
      </c>
      <c r="D468" s="1785" t="s">
        <v>1651</v>
      </c>
      <c r="E468" s="1785" t="s">
        <v>5209</v>
      </c>
      <c r="F468" s="1785" t="s">
        <v>6898</v>
      </c>
      <c r="G468" s="1785" t="s">
        <v>8312</v>
      </c>
      <c r="H468" s="1894" t="s">
        <v>5218</v>
      </c>
      <c r="I468" s="1784" t="s">
        <v>8313</v>
      </c>
      <c r="J468" s="2141">
        <v>44866</v>
      </c>
      <c r="K468" s="1784"/>
      <c r="L468" s="1784"/>
      <c r="M468" s="1784"/>
      <c r="N468" s="1796">
        <v>30</v>
      </c>
      <c r="O468" s="1792">
        <v>60</v>
      </c>
      <c r="P468" s="2019" t="s">
        <v>8314</v>
      </c>
      <c r="Q468" s="48"/>
      <c r="R468" s="48"/>
      <c r="S468" s="48"/>
      <c r="T468" s="48"/>
      <c r="U468" s="48"/>
      <c r="V468" s="48"/>
      <c r="W468" s="48"/>
      <c r="X468" s="48"/>
      <c r="Y468" s="48"/>
      <c r="Z468" s="48"/>
    </row>
    <row r="469" spans="1:26" ht="25.2" customHeight="1">
      <c r="A469" s="1784" t="s">
        <v>8310</v>
      </c>
      <c r="B469" s="1784" t="s">
        <v>1044</v>
      </c>
      <c r="C469" s="1784" t="s">
        <v>8311</v>
      </c>
      <c r="D469" s="1785" t="s">
        <v>1651</v>
      </c>
      <c r="E469" s="1785" t="s">
        <v>5209</v>
      </c>
      <c r="F469" s="1785" t="s">
        <v>6898</v>
      </c>
      <c r="G469" s="1785" t="s">
        <v>8312</v>
      </c>
      <c r="H469" s="1894" t="s">
        <v>5218</v>
      </c>
      <c r="I469" s="1784" t="s">
        <v>8315</v>
      </c>
      <c r="J469" s="2141">
        <v>44866</v>
      </c>
      <c r="K469" s="1784"/>
      <c r="L469" s="1784"/>
      <c r="M469" s="1784"/>
      <c r="N469" s="1796">
        <v>30</v>
      </c>
      <c r="O469" s="1792">
        <v>60</v>
      </c>
      <c r="P469" s="2019" t="s">
        <v>8314</v>
      </c>
      <c r="Q469" s="48"/>
      <c r="R469" s="48"/>
      <c r="S469" s="48"/>
      <c r="T469" s="48"/>
      <c r="U469" s="48"/>
      <c r="V469" s="48"/>
      <c r="W469" s="48"/>
      <c r="X469" s="48"/>
      <c r="Y469" s="48"/>
      <c r="Z469" s="48"/>
    </row>
    <row r="470" spans="1:26" ht="25.2" customHeight="1">
      <c r="A470" s="1784" t="s">
        <v>8316</v>
      </c>
      <c r="B470" s="1784" t="s">
        <v>1044</v>
      </c>
      <c r="C470" s="1784" t="s">
        <v>6840</v>
      </c>
      <c r="D470" s="1785" t="s">
        <v>622</v>
      </c>
      <c r="E470" s="1785" t="s">
        <v>6841</v>
      </c>
      <c r="F470" s="1785" t="s">
        <v>2529</v>
      </c>
      <c r="G470" s="1785" t="s">
        <v>8317</v>
      </c>
      <c r="H470" s="1894" t="s">
        <v>6842</v>
      </c>
      <c r="I470" s="1784" t="s">
        <v>8318</v>
      </c>
      <c r="J470" s="1784" t="s">
        <v>6844</v>
      </c>
      <c r="K470" s="1784">
        <v>1</v>
      </c>
      <c r="L470" s="1784">
        <v>1</v>
      </c>
      <c r="M470" s="1784">
        <v>1</v>
      </c>
      <c r="N470" s="1796">
        <v>30</v>
      </c>
      <c r="O470" s="1792">
        <v>60</v>
      </c>
      <c r="P470" s="2142" t="s">
        <v>7281</v>
      </c>
      <c r="Q470" s="48"/>
      <c r="R470" s="48"/>
      <c r="S470" s="48"/>
      <c r="T470" s="48"/>
      <c r="U470" s="48"/>
      <c r="V470" s="48"/>
      <c r="W470" s="48"/>
      <c r="X470" s="48"/>
      <c r="Y470" s="48"/>
      <c r="Z470" s="48"/>
    </row>
    <row r="471" spans="1:26" ht="25.2" customHeight="1">
      <c r="A471" s="1784" t="s">
        <v>8316</v>
      </c>
      <c r="B471" s="1784" t="s">
        <v>1044</v>
      </c>
      <c r="C471" s="1784" t="s">
        <v>6840</v>
      </c>
      <c r="D471" s="1785" t="s">
        <v>622</v>
      </c>
      <c r="E471" s="1785" t="s">
        <v>6841</v>
      </c>
      <c r="F471" s="1785" t="s">
        <v>2529</v>
      </c>
      <c r="G471" s="1785" t="s">
        <v>8317</v>
      </c>
      <c r="H471" s="1894" t="s">
        <v>6842</v>
      </c>
      <c r="I471" s="1784" t="s">
        <v>8319</v>
      </c>
      <c r="J471" s="1784" t="s">
        <v>6844</v>
      </c>
      <c r="K471" s="1784">
        <v>1</v>
      </c>
      <c r="L471" s="1784">
        <v>1</v>
      </c>
      <c r="M471" s="1784">
        <v>1</v>
      </c>
      <c r="N471" s="1796">
        <v>30</v>
      </c>
      <c r="O471" s="1792">
        <v>60</v>
      </c>
      <c r="P471" s="2142" t="s">
        <v>7281</v>
      </c>
      <c r="Q471" s="48"/>
      <c r="R471" s="48"/>
      <c r="S471" s="48"/>
      <c r="T471" s="48"/>
      <c r="U471" s="48"/>
      <c r="V471" s="48"/>
      <c r="W471" s="48"/>
      <c r="X471" s="48"/>
      <c r="Y471" s="48"/>
      <c r="Z471" s="48"/>
    </row>
    <row r="472" spans="1:26" ht="25.2" customHeight="1">
      <c r="A472" s="1784" t="s">
        <v>8320</v>
      </c>
      <c r="B472" s="1784" t="s">
        <v>1044</v>
      </c>
      <c r="C472" s="1784" t="s">
        <v>6840</v>
      </c>
      <c r="D472" s="1785" t="s">
        <v>622</v>
      </c>
      <c r="E472" s="1785" t="s">
        <v>8321</v>
      </c>
      <c r="F472" s="1785" t="s">
        <v>2529</v>
      </c>
      <c r="G472" s="1785" t="s">
        <v>8317</v>
      </c>
      <c r="H472" s="1894" t="s">
        <v>6842</v>
      </c>
      <c r="I472" s="1784" t="s">
        <v>3073</v>
      </c>
      <c r="J472" s="1784" t="s">
        <v>6844</v>
      </c>
      <c r="K472" s="1784">
        <v>1</v>
      </c>
      <c r="L472" s="1784">
        <v>1</v>
      </c>
      <c r="M472" s="1784">
        <v>1</v>
      </c>
      <c r="N472" s="1796">
        <v>50</v>
      </c>
      <c r="O472" s="1792">
        <v>100</v>
      </c>
      <c r="P472" s="1881" t="s">
        <v>7290</v>
      </c>
      <c r="Q472" s="48"/>
      <c r="R472" s="48"/>
      <c r="S472" s="48"/>
      <c r="T472" s="48"/>
      <c r="U472" s="48"/>
      <c r="V472" s="48"/>
      <c r="W472" s="48"/>
      <c r="X472" s="48"/>
      <c r="Y472" s="48"/>
      <c r="Z472" s="48"/>
    </row>
    <row r="473" spans="1:26" ht="25.2" customHeight="1">
      <c r="A473" s="1784" t="s">
        <v>8320</v>
      </c>
      <c r="B473" s="1784" t="s">
        <v>1044</v>
      </c>
      <c r="C473" s="1784" t="s">
        <v>6840</v>
      </c>
      <c r="D473" s="1785" t="s">
        <v>622</v>
      </c>
      <c r="E473" s="1785" t="s">
        <v>6841</v>
      </c>
      <c r="F473" s="1785" t="s">
        <v>2529</v>
      </c>
      <c r="G473" s="1785" t="s">
        <v>8317</v>
      </c>
      <c r="H473" s="1894" t="s">
        <v>6842</v>
      </c>
      <c r="I473" s="1784" t="s">
        <v>8322</v>
      </c>
      <c r="J473" s="1784" t="s">
        <v>6844</v>
      </c>
      <c r="K473" s="1784">
        <v>1</v>
      </c>
      <c r="L473" s="1784">
        <v>1</v>
      </c>
      <c r="M473" s="1784">
        <v>1</v>
      </c>
      <c r="N473" s="1796">
        <v>30</v>
      </c>
      <c r="O473" s="1792">
        <v>60</v>
      </c>
      <c r="P473" s="1881" t="s">
        <v>7290</v>
      </c>
      <c r="Q473" s="48"/>
      <c r="R473" s="48"/>
      <c r="S473" s="48"/>
      <c r="T473" s="48"/>
      <c r="U473" s="48"/>
      <c r="V473" s="48"/>
      <c r="W473" s="48"/>
      <c r="X473" s="48"/>
      <c r="Y473" s="48"/>
      <c r="Z473" s="48"/>
    </row>
    <row r="474" spans="1:26" ht="25.2" customHeight="1">
      <c r="A474" s="1784" t="s">
        <v>8320</v>
      </c>
      <c r="B474" s="1784" t="s">
        <v>1044</v>
      </c>
      <c r="C474" s="1784" t="s">
        <v>6840</v>
      </c>
      <c r="D474" s="1785" t="s">
        <v>622</v>
      </c>
      <c r="E474" s="1785" t="s">
        <v>6841</v>
      </c>
      <c r="F474" s="1785" t="s">
        <v>2529</v>
      </c>
      <c r="G474" s="1785" t="s">
        <v>8317</v>
      </c>
      <c r="H474" s="1894" t="s">
        <v>6842</v>
      </c>
      <c r="I474" s="1784" t="s">
        <v>8323</v>
      </c>
      <c r="J474" s="1784" t="s">
        <v>6844</v>
      </c>
      <c r="K474" s="1784">
        <v>1</v>
      </c>
      <c r="L474" s="1784">
        <v>1</v>
      </c>
      <c r="M474" s="1784">
        <v>1</v>
      </c>
      <c r="N474" s="1796">
        <v>30</v>
      </c>
      <c r="O474" s="1792">
        <v>60</v>
      </c>
      <c r="P474" s="1881" t="s">
        <v>7290</v>
      </c>
      <c r="Q474" s="48"/>
      <c r="R474" s="48"/>
      <c r="S474" s="48"/>
      <c r="T474" s="48"/>
      <c r="U474" s="48"/>
      <c r="V474" s="48"/>
      <c r="W474" s="48"/>
      <c r="X474" s="48"/>
      <c r="Y474" s="48"/>
      <c r="Z474" s="48"/>
    </row>
    <row r="475" spans="1:26" ht="25.2" customHeight="1">
      <c r="A475" s="1789" t="s">
        <v>7808</v>
      </c>
      <c r="B475" s="1789" t="s">
        <v>1044</v>
      </c>
      <c r="C475" s="1789" t="s">
        <v>8324</v>
      </c>
      <c r="D475" s="1935" t="s">
        <v>3187</v>
      </c>
      <c r="E475" s="1935" t="s">
        <v>8325</v>
      </c>
      <c r="F475" s="1935" t="s">
        <v>8326</v>
      </c>
      <c r="G475" s="1935" t="s">
        <v>2077</v>
      </c>
      <c r="H475" s="2018" t="s">
        <v>8327</v>
      </c>
      <c r="I475" s="1818" t="s">
        <v>5074</v>
      </c>
      <c r="J475" s="1789" t="s">
        <v>8328</v>
      </c>
      <c r="K475" s="1789"/>
      <c r="L475" s="1789"/>
      <c r="M475" s="1789"/>
      <c r="N475" s="1855">
        <v>50</v>
      </c>
      <c r="O475" s="1792">
        <v>150</v>
      </c>
      <c r="P475" s="1789" t="s">
        <v>7808</v>
      </c>
      <c r="Q475" s="48"/>
      <c r="R475" s="48"/>
      <c r="S475" s="48"/>
      <c r="T475" s="48"/>
      <c r="U475" s="48"/>
      <c r="V475" s="48"/>
      <c r="W475" s="48"/>
      <c r="X475" s="48"/>
      <c r="Y475" s="48"/>
      <c r="Z475" s="48"/>
    </row>
    <row r="476" spans="1:26" ht="25.2" customHeight="1">
      <c r="A476" s="1789" t="s">
        <v>7808</v>
      </c>
      <c r="B476" s="1789" t="s">
        <v>1044</v>
      </c>
      <c r="C476" s="1789" t="s">
        <v>8324</v>
      </c>
      <c r="D476" s="1935" t="s">
        <v>3187</v>
      </c>
      <c r="E476" s="1935" t="s">
        <v>8329</v>
      </c>
      <c r="F476" s="1935" t="s">
        <v>8326</v>
      </c>
      <c r="G476" s="1935" t="s">
        <v>2077</v>
      </c>
      <c r="H476" s="1809" t="s">
        <v>8327</v>
      </c>
      <c r="I476" s="1809"/>
      <c r="J476" s="1789" t="s">
        <v>8328</v>
      </c>
      <c r="K476" s="1789"/>
      <c r="L476" s="1789"/>
      <c r="M476" s="1789"/>
      <c r="N476" s="1855">
        <v>50</v>
      </c>
      <c r="O476" s="1792">
        <v>150</v>
      </c>
      <c r="P476" s="1789" t="s">
        <v>7808</v>
      </c>
      <c r="Q476" s="48"/>
      <c r="R476" s="48"/>
      <c r="S476" s="48"/>
      <c r="T476" s="48"/>
      <c r="U476" s="48"/>
      <c r="V476" s="48"/>
      <c r="W476" s="48"/>
      <c r="X476" s="48"/>
      <c r="Y476" s="48"/>
      <c r="Z476" s="48"/>
    </row>
    <row r="477" spans="1:26" ht="25.2" customHeight="1">
      <c r="A477" s="1789" t="s">
        <v>7808</v>
      </c>
      <c r="B477" s="1789" t="s">
        <v>1044</v>
      </c>
      <c r="C477" s="1920" t="s">
        <v>8330</v>
      </c>
      <c r="D477" s="2020" t="s">
        <v>622</v>
      </c>
      <c r="E477" s="2020" t="s">
        <v>8325</v>
      </c>
      <c r="F477" s="2020" t="s">
        <v>8331</v>
      </c>
      <c r="G477" s="2020" t="s">
        <v>2077</v>
      </c>
      <c r="H477" s="2016" t="s">
        <v>8332</v>
      </c>
      <c r="I477" s="1809" t="s">
        <v>6785</v>
      </c>
      <c r="J477" s="1789" t="s">
        <v>8333</v>
      </c>
      <c r="K477" s="1789"/>
      <c r="L477" s="1789"/>
      <c r="M477" s="1789"/>
      <c r="N477" s="1855">
        <v>100</v>
      </c>
      <c r="O477" s="1792">
        <v>200</v>
      </c>
      <c r="P477" s="1789" t="s">
        <v>7808</v>
      </c>
      <c r="Q477" s="48"/>
      <c r="R477" s="48"/>
      <c r="S477" s="48"/>
      <c r="T477" s="48"/>
      <c r="U477" s="48"/>
      <c r="V477" s="48"/>
      <c r="W477" s="48"/>
      <c r="X477" s="48"/>
      <c r="Y477" s="48"/>
      <c r="Z477" s="48"/>
    </row>
    <row r="478" spans="1:26" ht="25.2" customHeight="1">
      <c r="A478" s="1789" t="s">
        <v>7808</v>
      </c>
      <c r="B478" s="1789" t="s">
        <v>1044</v>
      </c>
      <c r="C478" s="1789" t="s">
        <v>8330</v>
      </c>
      <c r="D478" s="1935" t="s">
        <v>622</v>
      </c>
      <c r="E478" s="1935" t="s">
        <v>8329</v>
      </c>
      <c r="F478" s="1935" t="s">
        <v>8331</v>
      </c>
      <c r="G478" s="1935" t="s">
        <v>2077</v>
      </c>
      <c r="H478" s="1809" t="s">
        <v>8332</v>
      </c>
      <c r="I478" s="1809"/>
      <c r="J478" s="1789" t="s">
        <v>8333</v>
      </c>
      <c r="K478" s="1789"/>
      <c r="L478" s="1789"/>
      <c r="M478" s="1789"/>
      <c r="N478" s="1855">
        <v>50</v>
      </c>
      <c r="O478" s="1792">
        <v>100</v>
      </c>
      <c r="P478" s="1789" t="s">
        <v>7808</v>
      </c>
      <c r="Q478" s="48"/>
      <c r="R478" s="48"/>
      <c r="S478" s="48"/>
      <c r="T478" s="48"/>
      <c r="U478" s="48"/>
      <c r="V478" s="48"/>
      <c r="W478" s="48"/>
      <c r="X478" s="48"/>
      <c r="Y478" s="48"/>
      <c r="Z478" s="48"/>
    </row>
    <row r="479" spans="1:26" ht="25.2" customHeight="1">
      <c r="A479" s="1789" t="s">
        <v>7808</v>
      </c>
      <c r="B479" s="1809" t="s">
        <v>1044</v>
      </c>
      <c r="C479" s="1789" t="s">
        <v>6896</v>
      </c>
      <c r="D479" s="2027" t="s">
        <v>622</v>
      </c>
      <c r="E479" s="2027" t="s">
        <v>620</v>
      </c>
      <c r="F479" s="2027" t="s">
        <v>8331</v>
      </c>
      <c r="G479" s="2027" t="s">
        <v>2077</v>
      </c>
      <c r="H479" s="1809"/>
      <c r="I479" s="1805"/>
      <c r="J479" s="1806" t="s">
        <v>1660</v>
      </c>
      <c r="K479" s="1806">
        <v>5</v>
      </c>
      <c r="L479" s="1806">
        <v>5</v>
      </c>
      <c r="M479" s="1806">
        <v>5</v>
      </c>
      <c r="N479" s="1855">
        <v>30</v>
      </c>
      <c r="O479" s="1792">
        <v>12</v>
      </c>
      <c r="P479" s="1789" t="s">
        <v>7808</v>
      </c>
      <c r="Q479" s="48"/>
      <c r="R479" s="48"/>
      <c r="S479" s="48"/>
      <c r="T479" s="48"/>
      <c r="U479" s="48"/>
      <c r="V479" s="48"/>
      <c r="W479" s="48"/>
      <c r="X479" s="48"/>
      <c r="Y479" s="48"/>
      <c r="Z479" s="48"/>
    </row>
    <row r="480" spans="1:26" ht="25.2" customHeight="1">
      <c r="A480" s="1789" t="s">
        <v>7808</v>
      </c>
      <c r="B480" s="1809" t="s">
        <v>1044</v>
      </c>
      <c r="C480" s="1809" t="s">
        <v>6840</v>
      </c>
      <c r="D480" s="2027" t="s">
        <v>622</v>
      </c>
      <c r="E480" s="2027" t="s">
        <v>6841</v>
      </c>
      <c r="F480" s="2027" t="s">
        <v>2529</v>
      </c>
      <c r="G480" s="2027" t="s">
        <v>5239</v>
      </c>
      <c r="H480" s="1809" t="s">
        <v>6842</v>
      </c>
      <c r="I480" s="1805" t="s">
        <v>8334</v>
      </c>
      <c r="J480" s="1806" t="s">
        <v>6844</v>
      </c>
      <c r="K480" s="1806">
        <v>1</v>
      </c>
      <c r="L480" s="1806">
        <v>1</v>
      </c>
      <c r="M480" s="1806">
        <v>1</v>
      </c>
      <c r="N480" s="1855">
        <v>30</v>
      </c>
      <c r="O480" s="1792">
        <v>60</v>
      </c>
      <c r="P480" s="1789" t="s">
        <v>7808</v>
      </c>
      <c r="Q480" s="48"/>
      <c r="R480" s="48"/>
      <c r="S480" s="48"/>
      <c r="T480" s="48"/>
      <c r="U480" s="48"/>
      <c r="V480" s="48"/>
      <c r="W480" s="48"/>
      <c r="X480" s="48"/>
      <c r="Y480" s="48"/>
      <c r="Z480" s="48"/>
    </row>
    <row r="481" spans="1:26" ht="25.2" customHeight="1">
      <c r="A481" s="1789" t="s">
        <v>7808</v>
      </c>
      <c r="B481" s="1809" t="s">
        <v>1044</v>
      </c>
      <c r="C481" s="1809" t="s">
        <v>6840</v>
      </c>
      <c r="D481" s="2027" t="s">
        <v>622</v>
      </c>
      <c r="E481" s="2027" t="s">
        <v>6841</v>
      </c>
      <c r="F481" s="2027" t="s">
        <v>2529</v>
      </c>
      <c r="G481" s="2027" t="s">
        <v>5239</v>
      </c>
      <c r="H481" s="1809" t="s">
        <v>6842</v>
      </c>
      <c r="I481" s="1805" t="s">
        <v>8334</v>
      </c>
      <c r="J481" s="1806" t="s">
        <v>6844</v>
      </c>
      <c r="K481" s="1806">
        <v>1</v>
      </c>
      <c r="L481" s="1806">
        <v>1</v>
      </c>
      <c r="M481" s="1806">
        <v>1</v>
      </c>
      <c r="N481" s="1855">
        <v>30</v>
      </c>
      <c r="O481" s="1792">
        <v>60</v>
      </c>
      <c r="P481" s="1789" t="s">
        <v>7808</v>
      </c>
      <c r="Q481" s="48"/>
      <c r="R481" s="48"/>
      <c r="S481" s="48"/>
      <c r="T481" s="48"/>
      <c r="U481" s="48"/>
      <c r="V481" s="48"/>
      <c r="W481" s="48"/>
      <c r="X481" s="48"/>
      <c r="Y481" s="48"/>
      <c r="Z481" s="48"/>
    </row>
    <row r="482" spans="1:26" s="1198" customFormat="1" ht="25.2" customHeight="1">
      <c r="A482" s="1917" t="s">
        <v>8186</v>
      </c>
      <c r="B482" s="1917" t="s">
        <v>1044</v>
      </c>
      <c r="C482" s="1917" t="s">
        <v>8335</v>
      </c>
      <c r="D482" s="1918" t="s">
        <v>622</v>
      </c>
      <c r="E482" s="1918" t="s">
        <v>5074</v>
      </c>
      <c r="F482" s="1918" t="s">
        <v>906</v>
      </c>
      <c r="G482" s="1918" t="s">
        <v>2077</v>
      </c>
      <c r="H482" s="2143" t="s">
        <v>8336</v>
      </c>
      <c r="I482" s="1918" t="s">
        <v>5074</v>
      </c>
      <c r="J482" s="1784" t="s">
        <v>8337</v>
      </c>
      <c r="K482" s="1784">
        <v>1</v>
      </c>
      <c r="L482" s="1784">
        <v>1</v>
      </c>
      <c r="M482" s="1784">
        <v>1</v>
      </c>
      <c r="N482" s="2144">
        <v>50</v>
      </c>
      <c r="O482" s="2145">
        <v>50</v>
      </c>
      <c r="P482" s="1917" t="s">
        <v>8186</v>
      </c>
    </row>
    <row r="483" spans="1:26" s="1198" customFormat="1" ht="25.2" customHeight="1">
      <c r="A483" s="1917" t="s">
        <v>8186</v>
      </c>
      <c r="B483" s="1917" t="s">
        <v>1044</v>
      </c>
      <c r="C483" s="1917" t="s">
        <v>8335</v>
      </c>
      <c r="D483" s="1918" t="s">
        <v>622</v>
      </c>
      <c r="E483" s="1918" t="s">
        <v>8329</v>
      </c>
      <c r="F483" s="1918" t="s">
        <v>906</v>
      </c>
      <c r="G483" s="1918" t="s">
        <v>2077</v>
      </c>
      <c r="H483" s="2143" t="s">
        <v>8336</v>
      </c>
      <c r="I483" s="1918" t="s">
        <v>8329</v>
      </c>
      <c r="J483" s="1784" t="s">
        <v>8337</v>
      </c>
      <c r="K483" s="1784">
        <v>1</v>
      </c>
      <c r="L483" s="1784">
        <v>1</v>
      </c>
      <c r="M483" s="1784">
        <v>1</v>
      </c>
      <c r="N483" s="2144">
        <v>50</v>
      </c>
      <c r="O483" s="2145">
        <v>50</v>
      </c>
      <c r="P483" s="1917" t="s">
        <v>8186</v>
      </c>
    </row>
    <row r="484" spans="1:26" s="1198" customFormat="1" ht="25.2" customHeight="1">
      <c r="A484" s="1917" t="s">
        <v>8186</v>
      </c>
      <c r="B484" s="1917" t="s">
        <v>1044</v>
      </c>
      <c r="C484" s="2146" t="s">
        <v>8338</v>
      </c>
      <c r="D484" s="1918" t="s">
        <v>622</v>
      </c>
      <c r="E484" s="1918" t="s">
        <v>5074</v>
      </c>
      <c r="F484" s="1918" t="s">
        <v>906</v>
      </c>
      <c r="G484" s="1918" t="s">
        <v>8263</v>
      </c>
      <c r="H484" s="2147" t="s">
        <v>8339</v>
      </c>
      <c r="I484" s="1918" t="s">
        <v>5074</v>
      </c>
      <c r="J484" s="1784" t="s">
        <v>8340</v>
      </c>
      <c r="K484" s="1784">
        <v>1</v>
      </c>
      <c r="L484" s="1784">
        <v>1</v>
      </c>
      <c r="M484" s="1784">
        <v>1</v>
      </c>
      <c r="N484" s="2144">
        <v>50</v>
      </c>
      <c r="O484" s="2145">
        <f>2*50</f>
        <v>100</v>
      </c>
      <c r="P484" s="1917" t="s">
        <v>8186</v>
      </c>
    </row>
    <row r="485" spans="1:26" s="1198" customFormat="1" ht="25.2" customHeight="1">
      <c r="A485" s="1917" t="s">
        <v>8186</v>
      </c>
      <c r="B485" s="1917" t="s">
        <v>1044</v>
      </c>
      <c r="C485" s="2146" t="s">
        <v>8338</v>
      </c>
      <c r="D485" s="1918" t="s">
        <v>622</v>
      </c>
      <c r="E485" s="1918" t="s">
        <v>8329</v>
      </c>
      <c r="F485" s="1918" t="s">
        <v>906</v>
      </c>
      <c r="G485" s="1918" t="s">
        <v>8263</v>
      </c>
      <c r="H485" s="2147" t="s">
        <v>8339</v>
      </c>
      <c r="I485" s="1918" t="s">
        <v>8329</v>
      </c>
      <c r="J485" s="1784" t="s">
        <v>8340</v>
      </c>
      <c r="K485" s="1784">
        <v>1</v>
      </c>
      <c r="L485" s="1784">
        <v>1</v>
      </c>
      <c r="M485" s="1784">
        <v>1</v>
      </c>
      <c r="N485" s="2144">
        <v>50</v>
      </c>
      <c r="O485" s="2145">
        <f>2*50</f>
        <v>100</v>
      </c>
      <c r="P485" s="1917" t="s">
        <v>8186</v>
      </c>
    </row>
    <row r="486" spans="1:26" s="1198" customFormat="1" ht="25.2" customHeight="1">
      <c r="A486" s="1917" t="s">
        <v>8186</v>
      </c>
      <c r="B486" s="1917" t="s">
        <v>1044</v>
      </c>
      <c r="C486" s="2148" t="s">
        <v>8341</v>
      </c>
      <c r="D486" s="2149" t="s">
        <v>622</v>
      </c>
      <c r="E486" s="2149" t="s">
        <v>8329</v>
      </c>
      <c r="F486" s="2149" t="s">
        <v>906</v>
      </c>
      <c r="G486" s="2149" t="s">
        <v>8342</v>
      </c>
      <c r="H486" s="1917" t="s">
        <v>8343</v>
      </c>
      <c r="I486" s="2149" t="s">
        <v>8329</v>
      </c>
      <c r="J486" s="1785" t="s">
        <v>8344</v>
      </c>
      <c r="K486" s="1785">
        <v>1</v>
      </c>
      <c r="L486" s="1785">
        <v>1</v>
      </c>
      <c r="M486" s="1785">
        <v>1</v>
      </c>
      <c r="N486" s="2144">
        <v>50</v>
      </c>
      <c r="O486" s="2145">
        <v>50</v>
      </c>
      <c r="P486" s="1917" t="s">
        <v>8186</v>
      </c>
    </row>
    <row r="487" spans="1:26" s="1198" customFormat="1" ht="25.2" customHeight="1">
      <c r="A487" s="1917" t="s">
        <v>8186</v>
      </c>
      <c r="B487" s="1917" t="s">
        <v>1044</v>
      </c>
      <c r="C487" s="1917" t="s">
        <v>8345</v>
      </c>
      <c r="D487" s="2149" t="s">
        <v>622</v>
      </c>
      <c r="E487" s="2149" t="s">
        <v>8329</v>
      </c>
      <c r="F487" s="2149" t="s">
        <v>906</v>
      </c>
      <c r="G487" s="2149" t="s">
        <v>2152</v>
      </c>
      <c r="H487" s="1917" t="s">
        <v>8336</v>
      </c>
      <c r="I487" s="2149" t="s">
        <v>8329</v>
      </c>
      <c r="J487" s="1785" t="s">
        <v>8346</v>
      </c>
      <c r="K487" s="1785">
        <v>1</v>
      </c>
      <c r="L487" s="1785">
        <v>1</v>
      </c>
      <c r="M487" s="1785">
        <v>1</v>
      </c>
      <c r="N487" s="2144">
        <v>50</v>
      </c>
      <c r="O487" s="2145">
        <v>50</v>
      </c>
      <c r="P487" s="1917" t="s">
        <v>8186</v>
      </c>
    </row>
    <row r="488" spans="1:26" s="1198" customFormat="1" ht="25.2" customHeight="1">
      <c r="A488" s="2150" t="s">
        <v>8186</v>
      </c>
      <c r="B488" s="1917" t="s">
        <v>1044</v>
      </c>
      <c r="C488" s="2150" t="s">
        <v>8347</v>
      </c>
      <c r="D488" s="2149" t="s">
        <v>2289</v>
      </c>
      <c r="E488" s="2149" t="s">
        <v>8329</v>
      </c>
      <c r="F488" s="2149" t="s">
        <v>906</v>
      </c>
      <c r="G488" s="2149" t="s">
        <v>8263</v>
      </c>
      <c r="H488" s="1917" t="s">
        <v>8348</v>
      </c>
      <c r="I488" s="2149" t="s">
        <v>8329</v>
      </c>
      <c r="J488" s="1785" t="s">
        <v>8349</v>
      </c>
      <c r="K488" s="1785">
        <v>1</v>
      </c>
      <c r="L488" s="1785">
        <v>1</v>
      </c>
      <c r="M488" s="1785">
        <v>1</v>
      </c>
      <c r="N488" s="2144">
        <v>50</v>
      </c>
      <c r="O488" s="2145">
        <f>2*50</f>
        <v>100</v>
      </c>
      <c r="P488" s="2150" t="s">
        <v>8186</v>
      </c>
    </row>
    <row r="489" spans="1:26" s="1198" customFormat="1" ht="25.2" customHeight="1">
      <c r="A489" s="1917" t="s">
        <v>8186</v>
      </c>
      <c r="B489" s="1917" t="s">
        <v>1044</v>
      </c>
      <c r="C489" s="2150" t="s">
        <v>8350</v>
      </c>
      <c r="D489" s="2149" t="s">
        <v>622</v>
      </c>
      <c r="E489" s="2149" t="s">
        <v>967</v>
      </c>
      <c r="F489" s="2149" t="s">
        <v>2298</v>
      </c>
      <c r="G489" s="2149" t="s">
        <v>8342</v>
      </c>
      <c r="H489" s="1917" t="s">
        <v>8351</v>
      </c>
      <c r="I489" s="2149" t="s">
        <v>6785</v>
      </c>
      <c r="J489" s="1785" t="s">
        <v>8352</v>
      </c>
      <c r="K489" s="1785">
        <v>1</v>
      </c>
      <c r="L489" s="1785">
        <v>1</v>
      </c>
      <c r="M489" s="1785">
        <v>1</v>
      </c>
      <c r="N489" s="2144">
        <v>100</v>
      </c>
      <c r="O489" s="2145">
        <v>100</v>
      </c>
      <c r="P489" s="1917" t="s">
        <v>8186</v>
      </c>
    </row>
    <row r="490" spans="1:26" s="1198" customFormat="1" ht="25.2" customHeight="1">
      <c r="A490" s="1917" t="s">
        <v>8186</v>
      </c>
      <c r="B490" s="1917" t="s">
        <v>1044</v>
      </c>
      <c r="C490" s="2150" t="s">
        <v>1377</v>
      </c>
      <c r="D490" s="2149" t="s">
        <v>622</v>
      </c>
      <c r="E490" s="2149" t="s">
        <v>8329</v>
      </c>
      <c r="F490" s="2149" t="s">
        <v>2298</v>
      </c>
      <c r="G490" s="2149" t="s">
        <v>8353</v>
      </c>
      <c r="H490" s="2151" t="s">
        <v>1022</v>
      </c>
      <c r="I490" s="2149" t="s">
        <v>8329</v>
      </c>
      <c r="J490" s="1785" t="s">
        <v>1109</v>
      </c>
      <c r="K490" s="1785">
        <v>1</v>
      </c>
      <c r="L490" s="1785">
        <v>1</v>
      </c>
      <c r="M490" s="1785">
        <v>1</v>
      </c>
      <c r="N490" s="1785">
        <v>50</v>
      </c>
      <c r="O490" s="1785">
        <f>N490*1.5</f>
        <v>75</v>
      </c>
      <c r="P490" s="1917" t="s">
        <v>8186</v>
      </c>
    </row>
    <row r="491" spans="1:26" ht="25.2" customHeight="1">
      <c r="A491" s="1784" t="s">
        <v>7218</v>
      </c>
      <c r="B491" s="1784" t="s">
        <v>1044</v>
      </c>
      <c r="C491" s="1784" t="s">
        <v>6840</v>
      </c>
      <c r="D491" s="1785" t="s">
        <v>622</v>
      </c>
      <c r="E491" s="1785" t="s">
        <v>6841</v>
      </c>
      <c r="F491" s="1785" t="s">
        <v>2529</v>
      </c>
      <c r="G491" s="1785" t="s">
        <v>5239</v>
      </c>
      <c r="H491" s="1894" t="s">
        <v>6842</v>
      </c>
      <c r="I491" s="1820" t="s">
        <v>8354</v>
      </c>
      <c r="J491" s="1784" t="s">
        <v>6844</v>
      </c>
      <c r="K491" s="1784">
        <v>1</v>
      </c>
      <c r="L491" s="1784">
        <v>1</v>
      </c>
      <c r="M491" s="1784">
        <v>1</v>
      </c>
      <c r="N491" s="1796">
        <v>30</v>
      </c>
      <c r="O491" s="1792">
        <v>60</v>
      </c>
      <c r="P491" s="1784" t="s">
        <v>7218</v>
      </c>
      <c r="Q491" s="48"/>
      <c r="R491" s="48"/>
      <c r="S491" s="48"/>
      <c r="T491" s="48"/>
      <c r="U491" s="48"/>
      <c r="V491" s="48"/>
      <c r="W491" s="48"/>
      <c r="X491" s="48"/>
      <c r="Y491" s="48"/>
      <c r="Z491" s="48"/>
    </row>
    <row r="492" spans="1:26" ht="25.2" customHeight="1">
      <c r="A492" s="1784" t="s">
        <v>7218</v>
      </c>
      <c r="B492" s="1784" t="s">
        <v>1044</v>
      </c>
      <c r="C492" s="1784" t="s">
        <v>6840</v>
      </c>
      <c r="D492" s="1785" t="s">
        <v>622</v>
      </c>
      <c r="E492" s="1785" t="s">
        <v>967</v>
      </c>
      <c r="F492" s="1785" t="s">
        <v>2529</v>
      </c>
      <c r="G492" s="1785" t="s">
        <v>5239</v>
      </c>
      <c r="H492" s="1894" t="s">
        <v>6842</v>
      </c>
      <c r="I492" s="1820" t="s">
        <v>6785</v>
      </c>
      <c r="J492" s="1784" t="s">
        <v>6844</v>
      </c>
      <c r="K492" s="1784">
        <v>1</v>
      </c>
      <c r="L492" s="1784">
        <v>1</v>
      </c>
      <c r="M492" s="1784">
        <v>1</v>
      </c>
      <c r="N492" s="1796">
        <v>100</v>
      </c>
      <c r="O492" s="1792">
        <f>2*100</f>
        <v>200</v>
      </c>
      <c r="P492" s="1784" t="s">
        <v>7218</v>
      </c>
      <c r="Q492" s="48"/>
      <c r="R492" s="48"/>
      <c r="S492" s="48"/>
      <c r="T492" s="48"/>
      <c r="U492" s="48"/>
      <c r="V492" s="48"/>
      <c r="W492" s="48"/>
      <c r="X492" s="48"/>
      <c r="Y492" s="48"/>
      <c r="Z492" s="48"/>
    </row>
    <row r="493" spans="1:26" ht="25.2" customHeight="1">
      <c r="A493" s="1784" t="s">
        <v>7218</v>
      </c>
      <c r="B493" s="1784" t="s">
        <v>1044</v>
      </c>
      <c r="C493" s="1784" t="s">
        <v>6840</v>
      </c>
      <c r="D493" s="1785" t="s">
        <v>622</v>
      </c>
      <c r="E493" s="1785" t="s">
        <v>6841</v>
      </c>
      <c r="F493" s="1785" t="s">
        <v>2529</v>
      </c>
      <c r="G493" s="1785" t="s">
        <v>5239</v>
      </c>
      <c r="H493" s="1894" t="s">
        <v>6842</v>
      </c>
      <c r="I493" s="1820" t="s">
        <v>8355</v>
      </c>
      <c r="J493" s="1784" t="s">
        <v>6844</v>
      </c>
      <c r="K493" s="1784">
        <v>1</v>
      </c>
      <c r="L493" s="1784">
        <v>1</v>
      </c>
      <c r="M493" s="1784">
        <v>1</v>
      </c>
      <c r="N493" s="1796">
        <v>30</v>
      </c>
      <c r="O493" s="1792">
        <v>60</v>
      </c>
      <c r="P493" s="1784" t="s">
        <v>7218</v>
      </c>
      <c r="Q493" s="48"/>
      <c r="R493" s="48"/>
      <c r="S493" s="48"/>
      <c r="T493" s="48"/>
      <c r="U493" s="48"/>
      <c r="V493" s="48"/>
      <c r="W493" s="48"/>
      <c r="X493" s="48"/>
      <c r="Y493" s="48"/>
      <c r="Z493" s="48"/>
    </row>
    <row r="494" spans="1:26" ht="25.2" customHeight="1">
      <c r="A494" s="1784" t="s">
        <v>8356</v>
      </c>
      <c r="B494" s="1784" t="s">
        <v>1044</v>
      </c>
      <c r="C494" s="1784" t="s">
        <v>8357</v>
      </c>
      <c r="D494" s="1785" t="s">
        <v>631</v>
      </c>
      <c r="E494" s="1785" t="s">
        <v>8358</v>
      </c>
      <c r="F494" s="1785" t="s">
        <v>8359</v>
      </c>
      <c r="G494" s="1785" t="s">
        <v>8263</v>
      </c>
      <c r="H494" s="1894" t="s">
        <v>8279</v>
      </c>
      <c r="I494" s="1820" t="s">
        <v>8280</v>
      </c>
      <c r="J494" s="1784" t="s">
        <v>8360</v>
      </c>
      <c r="K494" s="1784">
        <v>2</v>
      </c>
      <c r="L494" s="1784">
        <v>2</v>
      </c>
      <c r="M494" s="1784">
        <v>4</v>
      </c>
      <c r="N494" s="1796">
        <v>20</v>
      </c>
      <c r="O494" s="1792">
        <v>30</v>
      </c>
      <c r="P494" s="1881" t="s">
        <v>7303</v>
      </c>
      <c r="Q494" s="48"/>
      <c r="R494" s="48"/>
      <c r="S494" s="48"/>
      <c r="T494" s="48"/>
      <c r="U494" s="48"/>
      <c r="V494" s="48"/>
      <c r="W494" s="48"/>
      <c r="X494" s="48"/>
      <c r="Y494" s="48"/>
      <c r="Z494" s="48"/>
    </row>
    <row r="495" spans="1:26" ht="25.2" customHeight="1">
      <c r="A495" s="1784" t="s">
        <v>8356</v>
      </c>
      <c r="B495" s="1784" t="s">
        <v>1044</v>
      </c>
      <c r="C495" s="1784" t="s">
        <v>8361</v>
      </c>
      <c r="D495" s="1785" t="s">
        <v>631</v>
      </c>
      <c r="E495" s="1785" t="s">
        <v>8358</v>
      </c>
      <c r="F495" s="1785" t="s">
        <v>8362</v>
      </c>
      <c r="G495" s="1785" t="s">
        <v>8263</v>
      </c>
      <c r="H495" s="1900" t="s">
        <v>8363</v>
      </c>
      <c r="I495" s="1784" t="s">
        <v>8285</v>
      </c>
      <c r="J495" s="1784" t="s">
        <v>8364</v>
      </c>
      <c r="K495" s="1784">
        <v>2</v>
      </c>
      <c r="L495" s="1784">
        <v>2</v>
      </c>
      <c r="M495" s="1784">
        <v>4</v>
      </c>
      <c r="N495" s="1796">
        <v>20</v>
      </c>
      <c r="O495" s="1792">
        <v>40</v>
      </c>
      <c r="P495" s="1881" t="s">
        <v>7303</v>
      </c>
      <c r="Q495" s="48"/>
      <c r="R495" s="48"/>
      <c r="S495" s="48"/>
      <c r="T495" s="48"/>
      <c r="U495" s="48"/>
      <c r="V495" s="48"/>
      <c r="W495" s="48"/>
      <c r="X495" s="48"/>
      <c r="Y495" s="48"/>
      <c r="Z495" s="48"/>
    </row>
    <row r="496" spans="1:26" ht="25.2" customHeight="1">
      <c r="A496" s="1784" t="s">
        <v>8365</v>
      </c>
      <c r="B496" s="1784" t="s">
        <v>1044</v>
      </c>
      <c r="C496" s="1790" t="s">
        <v>8366</v>
      </c>
      <c r="D496" s="1788" t="s">
        <v>631</v>
      </c>
      <c r="E496" s="1788" t="s">
        <v>8358</v>
      </c>
      <c r="F496" s="1788" t="s">
        <v>8367</v>
      </c>
      <c r="G496" s="1785" t="s">
        <v>8263</v>
      </c>
      <c r="H496" s="1786" t="s">
        <v>8368</v>
      </c>
      <c r="I496" s="1784" t="s">
        <v>8369</v>
      </c>
      <c r="J496" s="1784" t="s">
        <v>8370</v>
      </c>
      <c r="K496" s="1784">
        <v>1</v>
      </c>
      <c r="L496" s="1784">
        <v>1</v>
      </c>
      <c r="M496" s="1784">
        <v>4</v>
      </c>
      <c r="N496" s="1796">
        <v>20</v>
      </c>
      <c r="O496" s="1792">
        <v>80</v>
      </c>
      <c r="P496" s="1881" t="s">
        <v>7303</v>
      </c>
      <c r="Q496" s="48"/>
      <c r="R496" s="48"/>
      <c r="S496" s="48"/>
      <c r="T496" s="48"/>
      <c r="U496" s="48"/>
      <c r="V496" s="48"/>
      <c r="W496" s="48"/>
      <c r="X496" s="48"/>
      <c r="Y496" s="48"/>
      <c r="Z496" s="48"/>
    </row>
    <row r="497" spans="1:26" ht="25.2" customHeight="1">
      <c r="A497" s="1784" t="s">
        <v>8371</v>
      </c>
      <c r="B497" s="1784" t="s">
        <v>1044</v>
      </c>
      <c r="C497" s="1790" t="s">
        <v>8366</v>
      </c>
      <c r="D497" s="1788" t="s">
        <v>631</v>
      </c>
      <c r="E497" s="1788" t="s">
        <v>8358</v>
      </c>
      <c r="F497" s="1788" t="s">
        <v>8367</v>
      </c>
      <c r="G497" s="1785" t="s">
        <v>8263</v>
      </c>
      <c r="H497" s="1900" t="s">
        <v>8368</v>
      </c>
      <c r="I497" s="1784" t="s">
        <v>8372</v>
      </c>
      <c r="J497" s="1784" t="s">
        <v>8370</v>
      </c>
      <c r="K497" s="1784">
        <v>1</v>
      </c>
      <c r="L497" s="1784">
        <v>1</v>
      </c>
      <c r="M497" s="1784">
        <v>4</v>
      </c>
      <c r="N497" s="1796">
        <v>20</v>
      </c>
      <c r="O497" s="1792">
        <v>80</v>
      </c>
      <c r="P497" s="1881" t="s">
        <v>7303</v>
      </c>
      <c r="Q497" s="48"/>
      <c r="R497" s="48"/>
      <c r="S497" s="48"/>
      <c r="T497" s="48"/>
      <c r="U497" s="48"/>
      <c r="V497" s="48"/>
      <c r="W497" s="48"/>
      <c r="X497" s="48"/>
      <c r="Y497" s="48"/>
      <c r="Z497" s="48"/>
    </row>
    <row r="498" spans="1:26" ht="25.2" customHeight="1">
      <c r="A498" s="1784" t="s">
        <v>8373</v>
      </c>
      <c r="B498" s="1784" t="s">
        <v>1044</v>
      </c>
      <c r="C498" s="1784" t="s">
        <v>8374</v>
      </c>
      <c r="D498" s="1788" t="s">
        <v>631</v>
      </c>
      <c r="E498" s="1788" t="s">
        <v>8358</v>
      </c>
      <c r="F498" s="1793" t="s">
        <v>8375</v>
      </c>
      <c r="G498" s="1785" t="s">
        <v>8263</v>
      </c>
      <c r="H498" s="1900" t="s">
        <v>8376</v>
      </c>
      <c r="I498" s="1787" t="s">
        <v>8377</v>
      </c>
      <c r="J498" s="1788" t="s">
        <v>8378</v>
      </c>
      <c r="K498" s="1788">
        <v>1</v>
      </c>
      <c r="L498" s="1788">
        <v>1</v>
      </c>
      <c r="M498" s="1788">
        <v>4</v>
      </c>
      <c r="N498" s="1796">
        <v>20</v>
      </c>
      <c r="O498" s="1792">
        <v>60</v>
      </c>
      <c r="P498" s="1881" t="s">
        <v>7303</v>
      </c>
      <c r="Q498" s="48"/>
      <c r="R498" s="48"/>
      <c r="S498" s="48"/>
      <c r="T498" s="48"/>
      <c r="U498" s="48"/>
      <c r="V498" s="48"/>
      <c r="W498" s="48"/>
      <c r="X498" s="48"/>
      <c r="Y498" s="48"/>
      <c r="Z498" s="48"/>
    </row>
    <row r="499" spans="1:26" ht="25.2" customHeight="1">
      <c r="A499" s="1784" t="s">
        <v>8379</v>
      </c>
      <c r="B499" s="1784" t="s">
        <v>1044</v>
      </c>
      <c r="C499" s="1784" t="s">
        <v>8380</v>
      </c>
      <c r="D499" s="1793" t="s">
        <v>631</v>
      </c>
      <c r="E499" s="1788" t="s">
        <v>8358</v>
      </c>
      <c r="F499" s="1793" t="s">
        <v>8381</v>
      </c>
      <c r="G499" s="1785" t="s">
        <v>8263</v>
      </c>
      <c r="H499" s="1784"/>
      <c r="I499" s="1787" t="s">
        <v>8382</v>
      </c>
      <c r="J499" s="1788" t="s">
        <v>8383</v>
      </c>
      <c r="K499" s="1788">
        <v>1</v>
      </c>
      <c r="L499" s="1788">
        <v>1</v>
      </c>
      <c r="M499" s="1788">
        <v>4</v>
      </c>
      <c r="N499" s="1796">
        <v>20</v>
      </c>
      <c r="O499" s="1792">
        <v>60</v>
      </c>
      <c r="P499" s="1881" t="s">
        <v>7303</v>
      </c>
      <c r="Q499" s="48"/>
      <c r="R499" s="48"/>
      <c r="S499" s="48"/>
      <c r="T499" s="48"/>
      <c r="U499" s="48"/>
      <c r="V499" s="48"/>
      <c r="W499" s="48"/>
      <c r="X499" s="48"/>
      <c r="Y499" s="48"/>
      <c r="Z499" s="48"/>
    </row>
    <row r="500" spans="1:26" ht="25.2" customHeight="1">
      <c r="A500" s="1789" t="s">
        <v>7841</v>
      </c>
      <c r="B500" s="1789" t="s">
        <v>1044</v>
      </c>
      <c r="C500" s="1789" t="s">
        <v>8384</v>
      </c>
      <c r="D500" s="1935" t="s">
        <v>5103</v>
      </c>
      <c r="E500" s="1935" t="s">
        <v>8385</v>
      </c>
      <c r="F500" s="1935" t="s">
        <v>2151</v>
      </c>
      <c r="G500" s="1935" t="s">
        <v>8386</v>
      </c>
      <c r="H500" s="2083" t="s">
        <v>5218</v>
      </c>
      <c r="I500" s="1818"/>
      <c r="J500" s="1789" t="s">
        <v>8257</v>
      </c>
      <c r="K500" s="1789">
        <v>1</v>
      </c>
      <c r="L500" s="1789">
        <v>1</v>
      </c>
      <c r="M500" s="1789">
        <v>1</v>
      </c>
      <c r="N500" s="1855">
        <v>30</v>
      </c>
      <c r="O500" s="1792">
        <v>60</v>
      </c>
      <c r="P500" s="1878" t="s">
        <v>7841</v>
      </c>
      <c r="Q500" s="48"/>
      <c r="R500" s="48"/>
      <c r="S500" s="48"/>
      <c r="T500" s="48"/>
      <c r="U500" s="48"/>
      <c r="V500" s="48"/>
      <c r="W500" s="48"/>
      <c r="X500" s="48"/>
      <c r="Y500" s="48"/>
      <c r="Z500" s="48"/>
    </row>
    <row r="501" spans="1:26" ht="25.2" customHeight="1">
      <c r="A501" s="1789" t="s">
        <v>7841</v>
      </c>
      <c r="B501" s="1789" t="s">
        <v>1044</v>
      </c>
      <c r="C501" s="1789" t="s">
        <v>3103</v>
      </c>
      <c r="D501" s="1935" t="s">
        <v>622</v>
      </c>
      <c r="E501" s="1935" t="s">
        <v>8262</v>
      </c>
      <c r="F501" s="1935" t="s">
        <v>2151</v>
      </c>
      <c r="G501" s="1935" t="s">
        <v>8386</v>
      </c>
      <c r="H501" s="1908" t="s">
        <v>8387</v>
      </c>
      <c r="I501" s="1809" t="s">
        <v>1103</v>
      </c>
      <c r="J501" s="1789" t="s">
        <v>8388</v>
      </c>
      <c r="K501" s="1789">
        <v>4</v>
      </c>
      <c r="L501" s="1789">
        <v>4</v>
      </c>
      <c r="M501" s="1789">
        <v>4</v>
      </c>
      <c r="N501" s="1855">
        <v>100</v>
      </c>
      <c r="O501" s="1792">
        <v>200</v>
      </c>
      <c r="P501" s="1878" t="s">
        <v>7841</v>
      </c>
      <c r="Q501" s="48"/>
      <c r="R501" s="48"/>
      <c r="S501" s="48"/>
      <c r="T501" s="48"/>
      <c r="U501" s="48"/>
      <c r="V501" s="48"/>
      <c r="W501" s="48"/>
      <c r="X501" s="48"/>
      <c r="Y501" s="48"/>
      <c r="Z501" s="48"/>
    </row>
    <row r="502" spans="1:26" ht="25.2" customHeight="1">
      <c r="A502" s="1789" t="s">
        <v>7841</v>
      </c>
      <c r="B502" s="1789" t="s">
        <v>1044</v>
      </c>
      <c r="C502" s="1920" t="s">
        <v>8389</v>
      </c>
      <c r="D502" s="1935" t="s">
        <v>622</v>
      </c>
      <c r="E502" s="1935" t="s">
        <v>8390</v>
      </c>
      <c r="F502" s="1935" t="s">
        <v>2151</v>
      </c>
      <c r="G502" s="1935" t="s">
        <v>8386</v>
      </c>
      <c r="H502" s="1908" t="s">
        <v>5218</v>
      </c>
      <c r="I502" s="1809"/>
      <c r="J502" s="1789" t="s">
        <v>8257</v>
      </c>
      <c r="K502" s="1789">
        <v>1</v>
      </c>
      <c r="L502" s="1789">
        <v>1</v>
      </c>
      <c r="M502" s="1789">
        <v>1</v>
      </c>
      <c r="N502" s="1855">
        <v>30</v>
      </c>
      <c r="O502" s="1792">
        <v>60</v>
      </c>
      <c r="P502" s="1878" t="s">
        <v>7841</v>
      </c>
      <c r="Q502" s="48"/>
      <c r="R502" s="48"/>
      <c r="S502" s="48"/>
      <c r="T502" s="48"/>
      <c r="U502" s="48"/>
      <c r="V502" s="48"/>
      <c r="W502" s="48"/>
      <c r="X502" s="48"/>
      <c r="Y502" s="48"/>
      <c r="Z502" s="48"/>
    </row>
    <row r="503" spans="1:26" ht="25.2" customHeight="1">
      <c r="A503" s="1784" t="s">
        <v>7332</v>
      </c>
      <c r="B503" s="1784" t="s">
        <v>1044</v>
      </c>
      <c r="C503" s="1784" t="s">
        <v>6840</v>
      </c>
      <c r="D503" s="1785" t="s">
        <v>622</v>
      </c>
      <c r="E503" s="1785" t="s">
        <v>6841</v>
      </c>
      <c r="F503" s="1785" t="s">
        <v>2529</v>
      </c>
      <c r="G503" s="1785" t="s">
        <v>5239</v>
      </c>
      <c r="H503" s="1894" t="s">
        <v>6842</v>
      </c>
      <c r="I503" s="1820" t="s">
        <v>8391</v>
      </c>
      <c r="J503" s="1784" t="s">
        <v>6844</v>
      </c>
      <c r="K503" s="1784">
        <v>1</v>
      </c>
      <c r="L503" s="1784">
        <v>1</v>
      </c>
      <c r="M503" s="1784">
        <v>1</v>
      </c>
      <c r="N503" s="1796">
        <v>30</v>
      </c>
      <c r="O503" s="1792">
        <v>60</v>
      </c>
      <c r="P503" s="1784" t="s">
        <v>7332</v>
      </c>
      <c r="Q503" s="48"/>
      <c r="R503" s="48"/>
      <c r="S503" s="48"/>
      <c r="T503" s="48"/>
      <c r="U503" s="48"/>
      <c r="V503" s="48"/>
      <c r="W503" s="48"/>
      <c r="X503" s="48"/>
      <c r="Y503" s="48"/>
      <c r="Z503" s="48"/>
    </row>
    <row r="504" spans="1:26" ht="25.2" customHeight="1">
      <c r="A504" s="1784" t="s">
        <v>7332</v>
      </c>
      <c r="B504" s="1784" t="s">
        <v>1044</v>
      </c>
      <c r="C504" s="1784" t="s">
        <v>6840</v>
      </c>
      <c r="D504" s="1785" t="s">
        <v>622</v>
      </c>
      <c r="E504" s="1785" t="s">
        <v>967</v>
      </c>
      <c r="F504" s="1785" t="s">
        <v>2529</v>
      </c>
      <c r="G504" s="1785" t="s">
        <v>5239</v>
      </c>
      <c r="H504" s="1894" t="s">
        <v>6842</v>
      </c>
      <c r="I504" s="1820" t="s">
        <v>6785</v>
      </c>
      <c r="J504" s="1784" t="s">
        <v>6844</v>
      </c>
      <c r="K504" s="1784">
        <v>1</v>
      </c>
      <c r="L504" s="1784">
        <v>1</v>
      </c>
      <c r="M504" s="1784">
        <v>1</v>
      </c>
      <c r="N504" s="1796">
        <v>100</v>
      </c>
      <c r="O504" s="1792">
        <f>2*100</f>
        <v>200</v>
      </c>
      <c r="P504" s="1784" t="s">
        <v>7332</v>
      </c>
      <c r="Q504" s="48"/>
      <c r="R504" s="48"/>
      <c r="S504" s="48"/>
      <c r="T504" s="48"/>
      <c r="U504" s="48"/>
      <c r="V504" s="48"/>
      <c r="W504" s="48"/>
      <c r="X504" s="48"/>
      <c r="Y504" s="48"/>
      <c r="Z504" s="48"/>
    </row>
    <row r="505" spans="1:26" ht="25.2" customHeight="1">
      <c r="A505" s="1784" t="s">
        <v>7332</v>
      </c>
      <c r="B505" s="1784" t="s">
        <v>1044</v>
      </c>
      <c r="C505" s="1784" t="s">
        <v>6840</v>
      </c>
      <c r="D505" s="1785" t="s">
        <v>622</v>
      </c>
      <c r="E505" s="1785" t="s">
        <v>6841</v>
      </c>
      <c r="F505" s="1785" t="s">
        <v>2529</v>
      </c>
      <c r="G505" s="1785" t="s">
        <v>5239</v>
      </c>
      <c r="H505" s="1894" t="s">
        <v>6842</v>
      </c>
      <c r="I505" s="1820" t="s">
        <v>8392</v>
      </c>
      <c r="J505" s="1784" t="s">
        <v>6844</v>
      </c>
      <c r="K505" s="1784">
        <v>1</v>
      </c>
      <c r="L505" s="1784">
        <v>1</v>
      </c>
      <c r="M505" s="1784">
        <v>1</v>
      </c>
      <c r="N505" s="1796">
        <v>30</v>
      </c>
      <c r="O505" s="1792">
        <v>60</v>
      </c>
      <c r="P505" s="1784" t="s">
        <v>7332</v>
      </c>
      <c r="Q505" s="48"/>
      <c r="R505" s="48"/>
      <c r="S505" s="48"/>
      <c r="T505" s="48"/>
      <c r="U505" s="48"/>
      <c r="V505" s="48"/>
      <c r="W505" s="48"/>
      <c r="X505" s="48"/>
      <c r="Y505" s="48"/>
      <c r="Z505" s="48"/>
    </row>
    <row r="506" spans="1:26" ht="25.2" customHeight="1">
      <c r="A506" s="1784" t="s">
        <v>7332</v>
      </c>
      <c r="B506" s="1879" t="s">
        <v>1044</v>
      </c>
      <c r="C506" s="2152" t="s">
        <v>8296</v>
      </c>
      <c r="D506" s="1888" t="s">
        <v>622</v>
      </c>
      <c r="E506" s="1888" t="s">
        <v>8297</v>
      </c>
      <c r="F506" s="1888" t="s">
        <v>4960</v>
      </c>
      <c r="G506" s="1888" t="s">
        <v>8298</v>
      </c>
      <c r="H506" s="1879"/>
      <c r="I506" s="1888" t="s">
        <v>8299</v>
      </c>
      <c r="J506" s="1879" t="s">
        <v>8300</v>
      </c>
      <c r="K506" s="1879"/>
      <c r="L506" s="1879"/>
      <c r="M506" s="1879"/>
      <c r="N506" s="2153">
        <v>50</v>
      </c>
      <c r="O506" s="2154">
        <f>1.5*50</f>
        <v>75</v>
      </c>
      <c r="P506" s="1784" t="s">
        <v>7332</v>
      </c>
      <c r="Q506" s="48"/>
      <c r="R506" s="48"/>
      <c r="S506" s="48"/>
      <c r="T506" s="48"/>
      <c r="U506" s="48"/>
      <c r="V506" s="48"/>
      <c r="W506" s="48"/>
      <c r="X506" s="48"/>
      <c r="Y506" s="48"/>
      <c r="Z506" s="48"/>
    </row>
    <row r="507" spans="1:26" ht="25.2" customHeight="1">
      <c r="A507" s="1784" t="s">
        <v>7333</v>
      </c>
      <c r="B507" s="1784" t="s">
        <v>1044</v>
      </c>
      <c r="C507" s="1784" t="s">
        <v>6840</v>
      </c>
      <c r="D507" s="1785" t="s">
        <v>622</v>
      </c>
      <c r="E507" s="1785" t="s">
        <v>6841</v>
      </c>
      <c r="F507" s="1785" t="s">
        <v>2529</v>
      </c>
      <c r="G507" s="1785" t="s">
        <v>5239</v>
      </c>
      <c r="H507" s="1894" t="s">
        <v>6842</v>
      </c>
      <c r="I507" s="1820" t="s">
        <v>8393</v>
      </c>
      <c r="J507" s="1784" t="s">
        <v>6844</v>
      </c>
      <c r="K507" s="1784">
        <v>1</v>
      </c>
      <c r="L507" s="1784">
        <v>1</v>
      </c>
      <c r="M507" s="1784">
        <v>1</v>
      </c>
      <c r="N507" s="1796">
        <v>30</v>
      </c>
      <c r="O507" s="1792">
        <v>30</v>
      </c>
      <c r="P507" s="2142" t="s">
        <v>7333</v>
      </c>
      <c r="Q507" s="48"/>
      <c r="R507" s="48"/>
      <c r="S507" s="48"/>
      <c r="T507" s="48"/>
      <c r="U507" s="48"/>
      <c r="V507" s="48"/>
      <c r="W507" s="48"/>
      <c r="X507" s="48"/>
      <c r="Y507" s="48"/>
      <c r="Z507" s="48"/>
    </row>
    <row r="508" spans="1:26" ht="25.2" customHeight="1">
      <c r="A508" s="1784" t="s">
        <v>7333</v>
      </c>
      <c r="B508" s="1784" t="s">
        <v>1044</v>
      </c>
      <c r="C508" s="1784" t="s">
        <v>6840</v>
      </c>
      <c r="D508" s="1785" t="s">
        <v>622</v>
      </c>
      <c r="E508" s="1785" t="s">
        <v>967</v>
      </c>
      <c r="F508" s="1785" t="s">
        <v>2529</v>
      </c>
      <c r="G508" s="1785" t="s">
        <v>5239</v>
      </c>
      <c r="H508" s="1894" t="s">
        <v>6842</v>
      </c>
      <c r="I508" s="1820" t="s">
        <v>6785</v>
      </c>
      <c r="J508" s="1784" t="s">
        <v>6844</v>
      </c>
      <c r="K508" s="1784">
        <v>1</v>
      </c>
      <c r="L508" s="1784">
        <v>1</v>
      </c>
      <c r="M508" s="1784">
        <v>1</v>
      </c>
      <c r="N508" s="1796">
        <f>2*100</f>
        <v>200</v>
      </c>
      <c r="O508" s="1792">
        <f>2*100</f>
        <v>200</v>
      </c>
      <c r="P508" s="2142" t="s">
        <v>7333</v>
      </c>
      <c r="Q508" s="48"/>
      <c r="R508" s="48"/>
      <c r="S508" s="48"/>
      <c r="T508" s="48"/>
      <c r="U508" s="48"/>
      <c r="V508" s="48"/>
      <c r="W508" s="48"/>
      <c r="X508" s="48"/>
      <c r="Y508" s="48"/>
      <c r="Z508" s="48"/>
    </row>
    <row r="509" spans="1:26" ht="25.2" customHeight="1">
      <c r="A509" s="1784" t="s">
        <v>7333</v>
      </c>
      <c r="B509" s="1784" t="s">
        <v>1044</v>
      </c>
      <c r="C509" s="1784" t="s">
        <v>6840</v>
      </c>
      <c r="D509" s="1785" t="s">
        <v>622</v>
      </c>
      <c r="E509" s="1785" t="s">
        <v>6841</v>
      </c>
      <c r="F509" s="1785" t="s">
        <v>2529</v>
      </c>
      <c r="G509" s="1785" t="s">
        <v>5239</v>
      </c>
      <c r="H509" s="1894" t="s">
        <v>6842</v>
      </c>
      <c r="I509" s="1820" t="s">
        <v>8394</v>
      </c>
      <c r="J509" s="1784" t="s">
        <v>6844</v>
      </c>
      <c r="K509" s="1784">
        <v>1</v>
      </c>
      <c r="L509" s="1784">
        <v>1</v>
      </c>
      <c r="M509" s="1784">
        <v>1</v>
      </c>
      <c r="N509" s="1796">
        <v>30</v>
      </c>
      <c r="O509" s="1792">
        <v>30</v>
      </c>
      <c r="P509" s="2142" t="s">
        <v>7333</v>
      </c>
      <c r="Q509" s="48"/>
      <c r="R509" s="48"/>
      <c r="S509" s="48"/>
      <c r="T509" s="48"/>
      <c r="U509" s="48"/>
      <c r="V509" s="48"/>
      <c r="W509" s="48"/>
      <c r="X509" s="48"/>
      <c r="Y509" s="48"/>
      <c r="Z509" s="48"/>
    </row>
    <row r="510" spans="1:26" ht="25.2" customHeight="1">
      <c r="A510" s="1789" t="s">
        <v>7333</v>
      </c>
      <c r="B510" s="1789" t="s">
        <v>7333</v>
      </c>
      <c r="C510" s="1938" t="s">
        <v>8395</v>
      </c>
      <c r="D510" s="1785" t="s">
        <v>3187</v>
      </c>
      <c r="E510" s="1785" t="s">
        <v>6841</v>
      </c>
      <c r="F510" s="1785" t="s">
        <v>2529</v>
      </c>
      <c r="G510" s="1785" t="s">
        <v>5239</v>
      </c>
      <c r="H510" s="1871" t="s">
        <v>2879</v>
      </c>
      <c r="I510" s="1818" t="s">
        <v>8396</v>
      </c>
      <c r="J510" s="1784" t="s">
        <v>8397</v>
      </c>
      <c r="K510" s="1784">
        <v>1</v>
      </c>
      <c r="L510" s="1784">
        <v>1</v>
      </c>
      <c r="M510" s="1784">
        <v>1</v>
      </c>
      <c r="N510" s="1796">
        <v>60</v>
      </c>
      <c r="O510" s="1792">
        <v>60</v>
      </c>
      <c r="P510" s="2142" t="s">
        <v>7333</v>
      </c>
      <c r="Q510" s="48"/>
      <c r="R510" s="48"/>
      <c r="S510" s="48"/>
      <c r="T510" s="48"/>
      <c r="U510" s="48"/>
      <c r="V510" s="48"/>
      <c r="W510" s="48"/>
      <c r="X510" s="48"/>
      <c r="Y510" s="48"/>
      <c r="Z510" s="48"/>
    </row>
    <row r="511" spans="1:26" ht="25.2" customHeight="1">
      <c r="A511" s="2096" t="s">
        <v>8195</v>
      </c>
      <c r="B511" s="2096" t="s">
        <v>1663</v>
      </c>
      <c r="C511" s="2096" t="s">
        <v>8398</v>
      </c>
      <c r="D511" s="2097" t="s">
        <v>8399</v>
      </c>
      <c r="E511" s="2097" t="s">
        <v>620</v>
      </c>
      <c r="F511" s="2097">
        <v>1.5</v>
      </c>
      <c r="G511" s="2097">
        <v>1.5</v>
      </c>
      <c r="H511" s="2062" t="s">
        <v>8400</v>
      </c>
      <c r="I511" s="1818"/>
      <c r="J511" s="2133">
        <v>44684</v>
      </c>
      <c r="K511" s="1789">
        <v>1</v>
      </c>
      <c r="L511" s="1789">
        <v>1</v>
      </c>
      <c r="M511" s="1789">
        <v>1</v>
      </c>
      <c r="N511" s="1855">
        <v>50</v>
      </c>
      <c r="O511" s="1792">
        <v>50</v>
      </c>
      <c r="P511" s="1878" t="s">
        <v>7199</v>
      </c>
      <c r="Q511" s="48"/>
      <c r="R511" s="48"/>
      <c r="S511" s="48"/>
      <c r="T511" s="48"/>
      <c r="U511" s="48"/>
      <c r="V511" s="48"/>
      <c r="W511" s="48"/>
      <c r="X511" s="48"/>
      <c r="Y511" s="48"/>
      <c r="Z511" s="48"/>
    </row>
    <row r="512" spans="1:26" ht="25.2" customHeight="1">
      <c r="A512" s="2096" t="s">
        <v>8195</v>
      </c>
      <c r="B512" s="2096" t="s">
        <v>1663</v>
      </c>
      <c r="C512" s="2096" t="s">
        <v>8401</v>
      </c>
      <c r="D512" s="2097" t="s">
        <v>2150</v>
      </c>
      <c r="E512" s="2097" t="s">
        <v>620</v>
      </c>
      <c r="F512" s="2097">
        <v>1.5</v>
      </c>
      <c r="G512" s="2097">
        <v>1.5</v>
      </c>
      <c r="H512" s="1871" t="s">
        <v>8402</v>
      </c>
      <c r="I512" s="1809"/>
      <c r="J512" s="2133">
        <v>44691</v>
      </c>
      <c r="K512" s="1789">
        <v>1</v>
      </c>
      <c r="L512" s="1789">
        <v>1</v>
      </c>
      <c r="M512" s="1789">
        <v>1</v>
      </c>
      <c r="N512" s="1855">
        <v>50</v>
      </c>
      <c r="O512" s="1792">
        <v>50</v>
      </c>
      <c r="P512" s="1878" t="s">
        <v>7199</v>
      </c>
      <c r="Q512" s="48"/>
      <c r="R512" s="48"/>
      <c r="S512" s="48"/>
      <c r="T512" s="48"/>
      <c r="U512" s="48"/>
      <c r="V512" s="48"/>
      <c r="W512" s="48"/>
      <c r="X512" s="48"/>
      <c r="Y512" s="48"/>
      <c r="Z512" s="48"/>
    </row>
    <row r="513" spans="1:26" ht="25.2" customHeight="1">
      <c r="A513" s="2096" t="s">
        <v>8195</v>
      </c>
      <c r="B513" s="2096" t="s">
        <v>1663</v>
      </c>
      <c r="C513" s="2155" t="s">
        <v>8403</v>
      </c>
      <c r="D513" s="2097" t="s">
        <v>2150</v>
      </c>
      <c r="E513" s="2097" t="s">
        <v>620</v>
      </c>
      <c r="F513" s="2097">
        <v>1.5</v>
      </c>
      <c r="G513" s="2097">
        <v>1.5</v>
      </c>
      <c r="H513" s="2016" t="s">
        <v>8404</v>
      </c>
      <c r="I513" s="1809"/>
      <c r="J513" s="2133">
        <v>44824</v>
      </c>
      <c r="K513" s="1789">
        <v>1</v>
      </c>
      <c r="L513" s="1789">
        <v>1</v>
      </c>
      <c r="M513" s="1789">
        <v>1</v>
      </c>
      <c r="N513" s="1855">
        <v>50</v>
      </c>
      <c r="O513" s="1792">
        <v>50</v>
      </c>
      <c r="P513" s="1878" t="s">
        <v>7199</v>
      </c>
      <c r="Q513" s="48"/>
      <c r="R513" s="48"/>
      <c r="S513" s="48"/>
      <c r="T513" s="48"/>
      <c r="U513" s="48"/>
      <c r="V513" s="48"/>
      <c r="W513" s="48"/>
      <c r="X513" s="48"/>
      <c r="Y513" s="48"/>
      <c r="Z513" s="48"/>
    </row>
    <row r="514" spans="1:26" ht="25.2" customHeight="1">
      <c r="A514" s="2096" t="s">
        <v>8195</v>
      </c>
      <c r="B514" s="2096" t="s">
        <v>1663</v>
      </c>
      <c r="C514" s="1789" t="s">
        <v>8405</v>
      </c>
      <c r="D514" s="2097" t="s">
        <v>2150</v>
      </c>
      <c r="E514" s="2097" t="s">
        <v>620</v>
      </c>
      <c r="F514" s="2097">
        <v>1.5</v>
      </c>
      <c r="G514" s="2097">
        <v>1.5</v>
      </c>
      <c r="H514" s="1871" t="s">
        <v>8406</v>
      </c>
      <c r="I514" s="1809"/>
      <c r="J514" s="2133">
        <v>44649</v>
      </c>
      <c r="K514" s="1789">
        <v>1</v>
      </c>
      <c r="L514" s="1789">
        <v>1</v>
      </c>
      <c r="M514" s="1789">
        <v>1</v>
      </c>
      <c r="N514" s="1855">
        <v>50</v>
      </c>
      <c r="O514" s="1792">
        <v>50</v>
      </c>
      <c r="P514" s="1878" t="s">
        <v>7199</v>
      </c>
      <c r="Q514" s="48"/>
      <c r="R514" s="48"/>
      <c r="S514" s="48"/>
      <c r="T514" s="48"/>
      <c r="U514" s="48"/>
      <c r="V514" s="48"/>
      <c r="W514" s="48"/>
      <c r="X514" s="48"/>
      <c r="Y514" s="48"/>
      <c r="Z514" s="48"/>
    </row>
    <row r="515" spans="1:26" ht="25.2" customHeight="1">
      <c r="A515" s="2096" t="s">
        <v>8195</v>
      </c>
      <c r="B515" s="2096" t="s">
        <v>1663</v>
      </c>
      <c r="C515" s="2096" t="s">
        <v>8407</v>
      </c>
      <c r="D515" s="2097" t="s">
        <v>2150</v>
      </c>
      <c r="E515" s="2097" t="s">
        <v>620</v>
      </c>
      <c r="F515" s="2097">
        <v>1.5</v>
      </c>
      <c r="G515" s="2097">
        <v>1.5</v>
      </c>
      <c r="H515" s="1871" t="s">
        <v>8408</v>
      </c>
      <c r="I515" s="1805"/>
      <c r="J515" s="2156" t="s">
        <v>8409</v>
      </c>
      <c r="K515" s="1806">
        <v>1</v>
      </c>
      <c r="L515" s="1806">
        <v>1</v>
      </c>
      <c r="M515" s="1806">
        <v>1</v>
      </c>
      <c r="N515" s="1855">
        <v>50</v>
      </c>
      <c r="O515" s="1792">
        <v>50</v>
      </c>
      <c r="P515" s="1878" t="s">
        <v>7199</v>
      </c>
      <c r="Q515" s="48"/>
      <c r="R515" s="48"/>
      <c r="S515" s="48"/>
      <c r="T515" s="48"/>
      <c r="U515" s="48"/>
      <c r="V515" s="48"/>
      <c r="W515" s="48"/>
      <c r="X515" s="48"/>
      <c r="Y515" s="48"/>
      <c r="Z515" s="48"/>
    </row>
    <row r="516" spans="1:26" ht="25.2" customHeight="1">
      <c r="A516" s="2096" t="s">
        <v>8195</v>
      </c>
      <c r="B516" s="2096" t="s">
        <v>1663</v>
      </c>
      <c r="C516" s="2096" t="s">
        <v>8410</v>
      </c>
      <c r="D516" s="2097" t="s">
        <v>2150</v>
      </c>
      <c r="E516" s="2097" t="s">
        <v>620</v>
      </c>
      <c r="F516" s="2097">
        <v>1.5</v>
      </c>
      <c r="G516" s="2097">
        <v>1.5</v>
      </c>
      <c r="H516" s="1871" t="s">
        <v>8411</v>
      </c>
      <c r="I516" s="1805"/>
      <c r="J516" s="2156" t="s">
        <v>8412</v>
      </c>
      <c r="K516" s="1806">
        <v>1</v>
      </c>
      <c r="L516" s="1806">
        <v>1</v>
      </c>
      <c r="M516" s="1806">
        <v>1</v>
      </c>
      <c r="N516" s="1855">
        <v>50</v>
      </c>
      <c r="O516" s="1792">
        <v>50</v>
      </c>
      <c r="P516" s="1878" t="s">
        <v>7199</v>
      </c>
      <c r="Q516" s="48"/>
      <c r="R516" s="48"/>
      <c r="S516" s="48"/>
      <c r="T516" s="48"/>
      <c r="U516" s="48"/>
      <c r="V516" s="48"/>
      <c r="W516" s="48"/>
      <c r="X516" s="48"/>
      <c r="Y516" s="48"/>
      <c r="Z516" s="48"/>
    </row>
    <row r="517" spans="1:26" ht="25.2" customHeight="1">
      <c r="A517" s="1784" t="s">
        <v>7338</v>
      </c>
      <c r="B517" s="1784" t="s">
        <v>1044</v>
      </c>
      <c r="C517" s="1784" t="s">
        <v>6840</v>
      </c>
      <c r="D517" s="1785" t="s">
        <v>622</v>
      </c>
      <c r="E517" s="1785" t="s">
        <v>8413</v>
      </c>
      <c r="F517" s="1785" t="s">
        <v>2529</v>
      </c>
      <c r="G517" s="1785" t="s">
        <v>5239</v>
      </c>
      <c r="H517" s="1894" t="s">
        <v>6842</v>
      </c>
      <c r="I517" s="1820" t="s">
        <v>8414</v>
      </c>
      <c r="J517" s="1784" t="s">
        <v>6844</v>
      </c>
      <c r="K517" s="1784">
        <v>1</v>
      </c>
      <c r="L517" s="1784">
        <v>1</v>
      </c>
      <c r="M517" s="1784">
        <v>1</v>
      </c>
      <c r="N517" s="1796" t="s">
        <v>2519</v>
      </c>
      <c r="O517" s="1792">
        <v>100</v>
      </c>
      <c r="P517" s="1784" t="s">
        <v>7338</v>
      </c>
      <c r="Q517" s="48"/>
      <c r="R517" s="48"/>
      <c r="S517" s="48"/>
      <c r="T517" s="48"/>
      <c r="U517" s="48"/>
      <c r="V517" s="48"/>
      <c r="W517" s="48"/>
      <c r="X517" s="48"/>
      <c r="Y517" s="48"/>
      <c r="Z517" s="48"/>
    </row>
    <row r="518" spans="1:26" ht="25.2" customHeight="1">
      <c r="A518" s="1784" t="s">
        <v>7338</v>
      </c>
      <c r="B518" s="1784" t="s">
        <v>1044</v>
      </c>
      <c r="C518" s="1784" t="s">
        <v>6840</v>
      </c>
      <c r="D518" s="1785" t="s">
        <v>622</v>
      </c>
      <c r="E518" s="1785" t="s">
        <v>6785</v>
      </c>
      <c r="F518" s="1785" t="s">
        <v>2529</v>
      </c>
      <c r="G518" s="1785" t="s">
        <v>5239</v>
      </c>
      <c r="H518" s="1894" t="s">
        <v>6842</v>
      </c>
      <c r="I518" s="1820" t="s">
        <v>8415</v>
      </c>
      <c r="J518" s="1784" t="s">
        <v>6844</v>
      </c>
      <c r="K518" s="1784">
        <v>1</v>
      </c>
      <c r="L518" s="1784">
        <v>1</v>
      </c>
      <c r="M518" s="1784">
        <v>1</v>
      </c>
      <c r="N518" s="1796" t="s">
        <v>4896</v>
      </c>
      <c r="O518" s="1792">
        <f>2*100</f>
        <v>200</v>
      </c>
      <c r="P518" s="1784" t="s">
        <v>7338</v>
      </c>
      <c r="Q518" s="48"/>
      <c r="R518" s="48"/>
      <c r="S518" s="48"/>
      <c r="T518" s="48"/>
      <c r="U518" s="48"/>
      <c r="V518" s="48"/>
      <c r="W518" s="48"/>
      <c r="X518" s="48"/>
      <c r="Y518" s="48"/>
      <c r="Z518" s="48"/>
    </row>
    <row r="519" spans="1:26" ht="25.2" customHeight="1">
      <c r="A519" s="1784" t="s">
        <v>7338</v>
      </c>
      <c r="B519" s="1784" t="s">
        <v>1044</v>
      </c>
      <c r="C519" s="1784" t="s">
        <v>6840</v>
      </c>
      <c r="D519" s="1785" t="s">
        <v>622</v>
      </c>
      <c r="E519" s="1785" t="s">
        <v>6841</v>
      </c>
      <c r="F519" s="1785" t="s">
        <v>2529</v>
      </c>
      <c r="G519" s="1785" t="s">
        <v>5239</v>
      </c>
      <c r="H519" s="1894" t="s">
        <v>6842</v>
      </c>
      <c r="I519" s="1820" t="s">
        <v>8416</v>
      </c>
      <c r="J519" s="1784" t="s">
        <v>6844</v>
      </c>
      <c r="K519" s="1784">
        <v>1</v>
      </c>
      <c r="L519" s="1784">
        <v>1</v>
      </c>
      <c r="M519" s="1784">
        <v>1</v>
      </c>
      <c r="N519" s="1796" t="s">
        <v>4885</v>
      </c>
      <c r="O519" s="1792">
        <v>60</v>
      </c>
      <c r="P519" s="1784" t="s">
        <v>7338</v>
      </c>
      <c r="Q519" s="48"/>
      <c r="R519" s="48"/>
      <c r="S519" s="48"/>
      <c r="T519" s="48"/>
      <c r="U519" s="48"/>
      <c r="V519" s="48"/>
      <c r="W519" s="48"/>
      <c r="X519" s="48"/>
      <c r="Y519" s="48"/>
      <c r="Z519" s="48"/>
    </row>
    <row r="520" spans="1:26" ht="25.2" customHeight="1">
      <c r="A520" s="1784" t="s">
        <v>7338</v>
      </c>
      <c r="B520" s="1879" t="s">
        <v>1044</v>
      </c>
      <c r="C520" s="2152" t="s">
        <v>8296</v>
      </c>
      <c r="D520" s="1888" t="s">
        <v>622</v>
      </c>
      <c r="E520" s="1888" t="s">
        <v>6785</v>
      </c>
      <c r="F520" s="1888" t="s">
        <v>4960</v>
      </c>
      <c r="G520" s="1888" t="s">
        <v>6880</v>
      </c>
      <c r="H520" s="1879"/>
      <c r="I520" s="1820" t="s">
        <v>8417</v>
      </c>
      <c r="J520" s="1879" t="s">
        <v>8300</v>
      </c>
      <c r="K520" s="1879"/>
      <c r="L520" s="1879"/>
      <c r="M520" s="1879"/>
      <c r="N520" s="2153" t="s">
        <v>8418</v>
      </c>
      <c r="O520" s="2154">
        <v>150</v>
      </c>
      <c r="P520" s="1784" t="s">
        <v>7338</v>
      </c>
      <c r="Q520" s="48"/>
      <c r="R520" s="48"/>
      <c r="S520" s="48"/>
      <c r="T520" s="48"/>
      <c r="U520" s="48"/>
      <c r="V520" s="48"/>
      <c r="W520" s="48"/>
      <c r="X520" s="48"/>
      <c r="Y520" s="48"/>
      <c r="Z520" s="48"/>
    </row>
    <row r="521" spans="1:26" ht="25.2" customHeight="1">
      <c r="A521" s="1789" t="s">
        <v>8419</v>
      </c>
      <c r="B521" s="1789" t="s">
        <v>1044</v>
      </c>
      <c r="C521" s="1789" t="s">
        <v>8303</v>
      </c>
      <c r="D521" s="1785" t="s">
        <v>1651</v>
      </c>
      <c r="E521" s="1785" t="s">
        <v>5209</v>
      </c>
      <c r="F521" s="1785" t="s">
        <v>6898</v>
      </c>
      <c r="G521" s="1785" t="s">
        <v>8263</v>
      </c>
      <c r="H521" s="1791" t="s">
        <v>5218</v>
      </c>
      <c r="I521" s="1820" t="s">
        <v>8420</v>
      </c>
      <c r="J521" s="1784" t="s">
        <v>8421</v>
      </c>
      <c r="K521" s="1784">
        <v>1</v>
      </c>
      <c r="L521" s="1784">
        <v>1</v>
      </c>
      <c r="M521" s="1784">
        <v>1</v>
      </c>
      <c r="N521" s="1796">
        <v>30</v>
      </c>
      <c r="O521" s="1792">
        <v>60</v>
      </c>
      <c r="P521" s="1881" t="s">
        <v>7208</v>
      </c>
      <c r="Q521" s="48"/>
      <c r="R521" s="48"/>
      <c r="S521" s="48"/>
      <c r="T521" s="48"/>
      <c r="U521" s="48"/>
      <c r="V521" s="48"/>
      <c r="W521" s="48"/>
      <c r="X521" s="48"/>
      <c r="Y521" s="48"/>
      <c r="Z521" s="48"/>
    </row>
    <row r="522" spans="1:26" ht="25.2" customHeight="1">
      <c r="A522" s="1789" t="s">
        <v>8419</v>
      </c>
      <c r="B522" s="1789" t="s">
        <v>1044</v>
      </c>
      <c r="C522" s="1789" t="s">
        <v>8303</v>
      </c>
      <c r="D522" s="1785" t="s">
        <v>1651</v>
      </c>
      <c r="E522" s="1785" t="s">
        <v>5209</v>
      </c>
      <c r="F522" s="1785" t="s">
        <v>6898</v>
      </c>
      <c r="G522" s="1785" t="s">
        <v>8263</v>
      </c>
      <c r="H522" s="1791" t="s">
        <v>5218</v>
      </c>
      <c r="I522" s="1820" t="s">
        <v>8422</v>
      </c>
      <c r="J522" s="1784" t="s">
        <v>8421</v>
      </c>
      <c r="K522" s="1784">
        <v>1</v>
      </c>
      <c r="L522" s="1784">
        <v>1</v>
      </c>
      <c r="M522" s="1784">
        <v>1</v>
      </c>
      <c r="N522" s="1796">
        <v>30</v>
      </c>
      <c r="O522" s="1792">
        <v>60</v>
      </c>
      <c r="P522" s="1881" t="s">
        <v>7208</v>
      </c>
      <c r="Q522" s="48"/>
      <c r="R522" s="48"/>
      <c r="S522" s="48"/>
      <c r="T522" s="48"/>
      <c r="U522" s="48"/>
      <c r="V522" s="48"/>
      <c r="W522" s="48"/>
      <c r="X522" s="48"/>
      <c r="Y522" s="48"/>
      <c r="Z522" s="48"/>
    </row>
    <row r="523" spans="1:26" ht="25.2" customHeight="1">
      <c r="A523" s="1789" t="s">
        <v>8419</v>
      </c>
      <c r="B523" s="1784" t="s">
        <v>1044</v>
      </c>
      <c r="C523" s="1784" t="s">
        <v>8255</v>
      </c>
      <c r="D523" s="1785" t="s">
        <v>2074</v>
      </c>
      <c r="E523" s="1785" t="s">
        <v>967</v>
      </c>
      <c r="F523" s="1785" t="s">
        <v>2529</v>
      </c>
      <c r="G523" s="1785" t="s">
        <v>8256</v>
      </c>
      <c r="H523" s="1791"/>
      <c r="I523" s="1820" t="s">
        <v>6785</v>
      </c>
      <c r="J523" s="1784" t="s">
        <v>8257</v>
      </c>
      <c r="K523" s="1784"/>
      <c r="L523" s="1784"/>
      <c r="M523" s="1784"/>
      <c r="N523" s="1910">
        <v>100</v>
      </c>
      <c r="O523" s="2131">
        <v>150</v>
      </c>
      <c r="P523" s="1881" t="s">
        <v>7208</v>
      </c>
      <c r="Q523" s="48"/>
      <c r="R523" s="48"/>
      <c r="S523" s="48"/>
      <c r="T523" s="48"/>
      <c r="U523" s="48"/>
      <c r="V523" s="48"/>
      <c r="W523" s="48"/>
      <c r="X523" s="48"/>
      <c r="Y523" s="48"/>
      <c r="Z523" s="48"/>
    </row>
    <row r="524" spans="1:26" ht="25.2" customHeight="1">
      <c r="A524" s="1789" t="s">
        <v>8419</v>
      </c>
      <c r="B524" s="1789" t="s">
        <v>1044</v>
      </c>
      <c r="C524" s="1784" t="s">
        <v>8255</v>
      </c>
      <c r="D524" s="1785" t="s">
        <v>2074</v>
      </c>
      <c r="E524" s="1935" t="s">
        <v>5209</v>
      </c>
      <c r="F524" s="1785" t="s">
        <v>2529</v>
      </c>
      <c r="G524" s="1785" t="s">
        <v>8256</v>
      </c>
      <c r="H524" s="1809"/>
      <c r="I524" s="1809" t="s">
        <v>8423</v>
      </c>
      <c r="J524" s="1789"/>
      <c r="K524" s="1789">
        <v>1</v>
      </c>
      <c r="L524" s="1789">
        <v>1</v>
      </c>
      <c r="M524" s="1789">
        <v>1</v>
      </c>
      <c r="N524" s="1855">
        <v>30</v>
      </c>
      <c r="O524" s="1792">
        <f>N524*1.5</f>
        <v>45</v>
      </c>
      <c r="P524" s="1881" t="s">
        <v>7208</v>
      </c>
      <c r="Q524" s="48"/>
      <c r="R524" s="48"/>
      <c r="S524" s="48"/>
      <c r="T524" s="48"/>
      <c r="U524" s="48"/>
      <c r="V524" s="48"/>
      <c r="W524" s="48"/>
      <c r="X524" s="48"/>
      <c r="Y524" s="48"/>
      <c r="Z524" s="48"/>
    </row>
    <row r="525" spans="1:26" ht="25.2" customHeight="1">
      <c r="A525" s="1938" t="s">
        <v>8424</v>
      </c>
      <c r="B525" s="1938" t="s">
        <v>1044</v>
      </c>
      <c r="C525" s="1938" t="s">
        <v>8425</v>
      </c>
      <c r="D525" s="1937" t="s">
        <v>5214</v>
      </c>
      <c r="E525" s="1937" t="s">
        <v>5209</v>
      </c>
      <c r="F525" s="1937" t="s">
        <v>8426</v>
      </c>
      <c r="G525" s="1937" t="s">
        <v>8427</v>
      </c>
      <c r="H525" s="2157" t="s">
        <v>8240</v>
      </c>
      <c r="I525" s="2158"/>
      <c r="J525" s="1938" t="s">
        <v>8428</v>
      </c>
      <c r="K525" s="1938">
        <v>1</v>
      </c>
      <c r="L525" s="1938">
        <v>1</v>
      </c>
      <c r="M525" s="1938">
        <v>1</v>
      </c>
      <c r="N525" s="2159">
        <v>30</v>
      </c>
      <c r="O525" s="1792">
        <v>30</v>
      </c>
      <c r="P525" s="1784" t="s">
        <v>7209</v>
      </c>
      <c r="Q525" s="48"/>
      <c r="R525" s="48"/>
      <c r="S525" s="48"/>
      <c r="T525" s="48"/>
      <c r="U525" s="48"/>
      <c r="V525" s="48"/>
      <c r="W525" s="48"/>
      <c r="X525" s="48"/>
      <c r="Y525" s="48"/>
      <c r="Z525" s="48"/>
    </row>
    <row r="526" spans="1:26" ht="25.2" customHeight="1">
      <c r="A526" s="1938" t="s">
        <v>8424</v>
      </c>
      <c r="B526" s="1938" t="s">
        <v>1044</v>
      </c>
      <c r="C526" s="1938" t="s">
        <v>8429</v>
      </c>
      <c r="D526" s="1937" t="s">
        <v>5214</v>
      </c>
      <c r="E526" s="1937" t="s">
        <v>5209</v>
      </c>
      <c r="F526" s="1937" t="s">
        <v>8426</v>
      </c>
      <c r="G526" s="1937" t="s">
        <v>8427</v>
      </c>
      <c r="H526" s="2157" t="s">
        <v>8430</v>
      </c>
      <c r="I526" s="1938"/>
      <c r="J526" s="1938" t="s">
        <v>8428</v>
      </c>
      <c r="K526" s="1938">
        <v>1</v>
      </c>
      <c r="L526" s="1938">
        <v>1</v>
      </c>
      <c r="M526" s="1938">
        <v>1</v>
      </c>
      <c r="N526" s="2159">
        <v>30</v>
      </c>
      <c r="O526" s="1792">
        <v>30</v>
      </c>
      <c r="P526" s="1784" t="s">
        <v>7209</v>
      </c>
      <c r="Q526" s="48"/>
      <c r="R526" s="48"/>
      <c r="S526" s="48"/>
      <c r="T526" s="48"/>
      <c r="U526" s="48"/>
      <c r="V526" s="48"/>
      <c r="W526" s="48"/>
      <c r="X526" s="48"/>
      <c r="Y526" s="48"/>
      <c r="Z526" s="48"/>
    </row>
    <row r="527" spans="1:26" ht="25.2" customHeight="1">
      <c r="A527" s="1938" t="s">
        <v>8424</v>
      </c>
      <c r="B527" s="1938" t="s">
        <v>1044</v>
      </c>
      <c r="C527" s="1938" t="s">
        <v>8431</v>
      </c>
      <c r="D527" s="1937" t="s">
        <v>8432</v>
      </c>
      <c r="E527" s="1937" t="s">
        <v>5209</v>
      </c>
      <c r="F527" s="1937" t="s">
        <v>8433</v>
      </c>
      <c r="G527" s="2160" t="s">
        <v>8434</v>
      </c>
      <c r="H527" s="2157" t="s">
        <v>8435</v>
      </c>
      <c r="I527" s="1938"/>
      <c r="J527" s="2161" t="s">
        <v>8436</v>
      </c>
      <c r="K527" s="1938">
        <v>3</v>
      </c>
      <c r="L527" s="1938">
        <v>3</v>
      </c>
      <c r="M527" s="1938">
        <v>4</v>
      </c>
      <c r="N527" s="2159">
        <v>20</v>
      </c>
      <c r="O527" s="1792">
        <v>5</v>
      </c>
      <c r="P527" s="1784" t="s">
        <v>7209</v>
      </c>
      <c r="Q527" s="48"/>
      <c r="R527" s="48"/>
      <c r="S527" s="48"/>
      <c r="T527" s="48"/>
      <c r="U527" s="48"/>
      <c r="V527" s="48"/>
      <c r="W527" s="48"/>
      <c r="X527" s="48"/>
      <c r="Y527" s="48"/>
      <c r="Z527" s="48"/>
    </row>
    <row r="528" spans="1:26" ht="25.2" customHeight="1">
      <c r="A528" s="1938" t="s">
        <v>8424</v>
      </c>
      <c r="B528" s="1938" t="s">
        <v>1044</v>
      </c>
      <c r="C528" s="1938" t="s">
        <v>8437</v>
      </c>
      <c r="D528" s="1937" t="s">
        <v>8432</v>
      </c>
      <c r="E528" s="1937" t="s">
        <v>5209</v>
      </c>
      <c r="F528" s="1937" t="s">
        <v>8433</v>
      </c>
      <c r="G528" s="2162" t="s">
        <v>8434</v>
      </c>
      <c r="H528" s="2157" t="s">
        <v>5017</v>
      </c>
      <c r="I528" s="1938"/>
      <c r="J528" s="1938" t="s">
        <v>8438</v>
      </c>
      <c r="K528" s="1938">
        <v>2</v>
      </c>
      <c r="L528" s="1938">
        <v>2</v>
      </c>
      <c r="M528" s="1938">
        <v>3</v>
      </c>
      <c r="N528" s="2159">
        <v>20</v>
      </c>
      <c r="O528" s="1792">
        <v>6.66</v>
      </c>
      <c r="P528" s="1784" t="s">
        <v>7209</v>
      </c>
      <c r="Q528" s="48"/>
      <c r="R528" s="48"/>
      <c r="S528" s="48"/>
      <c r="T528" s="48"/>
      <c r="U528" s="48"/>
      <c r="V528" s="48"/>
      <c r="W528" s="48"/>
      <c r="X528" s="48"/>
      <c r="Y528" s="48"/>
      <c r="Z528" s="48"/>
    </row>
    <row r="529" spans="1:26" ht="25.2" customHeight="1">
      <c r="A529" s="1938" t="s">
        <v>8424</v>
      </c>
      <c r="B529" s="1938" t="s">
        <v>1044</v>
      </c>
      <c r="C529" s="1938" t="s">
        <v>8439</v>
      </c>
      <c r="D529" s="2162" t="s">
        <v>8440</v>
      </c>
      <c r="E529" s="2162" t="s">
        <v>5209</v>
      </c>
      <c r="F529" s="2162" t="s">
        <v>8441</v>
      </c>
      <c r="G529" s="2162" t="s">
        <v>8434</v>
      </c>
      <c r="H529" s="2157" t="s">
        <v>8442</v>
      </c>
      <c r="I529" s="2163"/>
      <c r="J529" s="2164" t="s">
        <v>8443</v>
      </c>
      <c r="K529" s="2160">
        <v>2</v>
      </c>
      <c r="L529" s="2160">
        <v>2</v>
      </c>
      <c r="M529" s="2160">
        <v>3</v>
      </c>
      <c r="N529" s="2159">
        <v>20</v>
      </c>
      <c r="O529" s="1792">
        <v>6.66</v>
      </c>
      <c r="P529" s="1784" t="s">
        <v>7209</v>
      </c>
      <c r="Q529" s="48"/>
      <c r="R529" s="48"/>
      <c r="S529" s="48"/>
      <c r="T529" s="48"/>
      <c r="U529" s="48"/>
      <c r="V529" s="48"/>
      <c r="W529" s="48"/>
      <c r="X529" s="48"/>
      <c r="Y529" s="48"/>
      <c r="Z529" s="48"/>
    </row>
    <row r="530" spans="1:26" ht="25.2" customHeight="1">
      <c r="A530" s="1938" t="s">
        <v>8424</v>
      </c>
      <c r="B530" s="1938" t="s">
        <v>1044</v>
      </c>
      <c r="C530" s="1938" t="s">
        <v>8444</v>
      </c>
      <c r="D530" s="2162" t="s">
        <v>8445</v>
      </c>
      <c r="E530" s="2162" t="s">
        <v>5209</v>
      </c>
      <c r="F530" s="2165" t="s">
        <v>8446</v>
      </c>
      <c r="G530" s="2162" t="s">
        <v>8434</v>
      </c>
      <c r="H530" s="2157" t="s">
        <v>8447</v>
      </c>
      <c r="I530" s="2163"/>
      <c r="J530" s="2165" t="s">
        <v>8448</v>
      </c>
      <c r="K530" s="2160">
        <v>2</v>
      </c>
      <c r="L530" s="2160">
        <v>2</v>
      </c>
      <c r="M530" s="2160">
        <v>3</v>
      </c>
      <c r="N530" s="2159" t="s">
        <v>8449</v>
      </c>
      <c r="O530" s="1792">
        <v>13.33</v>
      </c>
      <c r="P530" s="1784" t="s">
        <v>7209</v>
      </c>
      <c r="Q530" s="48"/>
      <c r="R530" s="48"/>
      <c r="S530" s="48"/>
      <c r="T530" s="48"/>
      <c r="U530" s="48"/>
      <c r="V530" s="48"/>
      <c r="W530" s="48"/>
      <c r="X530" s="48"/>
      <c r="Y530" s="48"/>
      <c r="Z530" s="48"/>
    </row>
    <row r="531" spans="1:26" ht="25.2" customHeight="1">
      <c r="A531" s="2166" t="s">
        <v>8424</v>
      </c>
      <c r="B531" s="2166" t="s">
        <v>1044</v>
      </c>
      <c r="C531" s="2166" t="s">
        <v>8450</v>
      </c>
      <c r="D531" s="2166" t="s">
        <v>1651</v>
      </c>
      <c r="E531" s="2166" t="s">
        <v>5209</v>
      </c>
      <c r="F531" s="2166" t="s">
        <v>8451</v>
      </c>
      <c r="G531" s="2166" t="s">
        <v>8427</v>
      </c>
      <c r="H531" s="2157" t="s">
        <v>1108</v>
      </c>
      <c r="I531" s="2167"/>
      <c r="J531" s="2165" t="s">
        <v>8452</v>
      </c>
      <c r="K531" s="1938">
        <v>2</v>
      </c>
      <c r="L531" s="1938">
        <v>2</v>
      </c>
      <c r="M531" s="1938">
        <v>3</v>
      </c>
      <c r="N531" s="2159">
        <v>20</v>
      </c>
      <c r="O531" s="2168">
        <v>6.66</v>
      </c>
      <c r="P531" s="1784" t="s">
        <v>7209</v>
      </c>
      <c r="Q531" s="48"/>
      <c r="R531" s="48"/>
      <c r="S531" s="48"/>
      <c r="T531" s="48"/>
      <c r="U531" s="48"/>
      <c r="V531" s="48"/>
      <c r="W531" s="48"/>
      <c r="X531" s="48"/>
      <c r="Y531" s="48"/>
      <c r="Z531" s="48"/>
    </row>
    <row r="532" spans="1:26" ht="25.2" customHeight="1">
      <c r="A532" s="1784" t="s">
        <v>8453</v>
      </c>
      <c r="B532" s="1784" t="s">
        <v>1044</v>
      </c>
      <c r="C532" s="1784" t="s">
        <v>8454</v>
      </c>
      <c r="D532" s="1785" t="s">
        <v>622</v>
      </c>
      <c r="E532" s="1785" t="s">
        <v>8455</v>
      </c>
      <c r="F532" s="1785" t="s">
        <v>906</v>
      </c>
      <c r="G532" s="1785" t="s">
        <v>8263</v>
      </c>
      <c r="H532" s="1791" t="s">
        <v>1659</v>
      </c>
      <c r="I532" s="1820"/>
      <c r="J532" s="1784" t="s">
        <v>2548</v>
      </c>
      <c r="K532" s="1784">
        <v>1</v>
      </c>
      <c r="L532" s="1784">
        <v>1</v>
      </c>
      <c r="M532" s="1784">
        <v>1</v>
      </c>
      <c r="N532" s="1796">
        <v>50</v>
      </c>
      <c r="O532" s="1792">
        <v>100</v>
      </c>
      <c r="P532" s="1789" t="s">
        <v>7356</v>
      </c>
      <c r="Q532" s="48"/>
      <c r="R532" s="48"/>
      <c r="S532" s="48"/>
      <c r="T532" s="48"/>
      <c r="U532" s="48"/>
      <c r="V532" s="48"/>
      <c r="W532" s="48"/>
      <c r="X532" s="48"/>
      <c r="Y532" s="48"/>
      <c r="Z532" s="48"/>
    </row>
    <row r="533" spans="1:26" ht="25.2" customHeight="1">
      <c r="A533" s="1784" t="s">
        <v>8453</v>
      </c>
      <c r="B533" s="1784" t="s">
        <v>1044</v>
      </c>
      <c r="C533" s="1784" t="s">
        <v>8456</v>
      </c>
      <c r="D533" s="1785" t="s">
        <v>622</v>
      </c>
      <c r="E533" s="1785" t="s">
        <v>620</v>
      </c>
      <c r="F533" s="1785" t="s">
        <v>906</v>
      </c>
      <c r="G533" s="1785" t="s">
        <v>8263</v>
      </c>
      <c r="H533" s="1784" t="s">
        <v>8457</v>
      </c>
      <c r="I533" s="1784"/>
      <c r="J533" s="1784" t="s">
        <v>8458</v>
      </c>
      <c r="K533" s="1784">
        <v>1</v>
      </c>
      <c r="L533" s="1784">
        <v>1</v>
      </c>
      <c r="M533" s="1784">
        <v>1</v>
      </c>
      <c r="N533" s="1796">
        <v>30</v>
      </c>
      <c r="O533" s="1792">
        <v>60</v>
      </c>
      <c r="P533" s="1789" t="s">
        <v>7356</v>
      </c>
      <c r="Q533" s="48"/>
      <c r="R533" s="48"/>
      <c r="S533" s="48"/>
      <c r="T533" s="48"/>
      <c r="U533" s="48"/>
      <c r="V533" s="48"/>
      <c r="W533" s="48"/>
      <c r="X533" s="48"/>
      <c r="Y533" s="48"/>
      <c r="Z533" s="48"/>
    </row>
    <row r="534" spans="1:26" ht="25.2" customHeight="1">
      <c r="A534" s="1784" t="s">
        <v>8453</v>
      </c>
      <c r="B534" s="1784" t="s">
        <v>8459</v>
      </c>
      <c r="C534" s="1790" t="s">
        <v>8460</v>
      </c>
      <c r="D534" s="1788" t="s">
        <v>622</v>
      </c>
      <c r="E534" s="1788" t="s">
        <v>620</v>
      </c>
      <c r="F534" s="1788" t="s">
        <v>906</v>
      </c>
      <c r="G534" s="1788" t="s">
        <v>8263</v>
      </c>
      <c r="H534" s="1900" t="s">
        <v>5218</v>
      </c>
      <c r="I534" s="1784" t="s">
        <v>8461</v>
      </c>
      <c r="J534" s="1784" t="s">
        <v>6844</v>
      </c>
      <c r="K534" s="1784">
        <v>1</v>
      </c>
      <c r="L534" s="1784">
        <v>1</v>
      </c>
      <c r="M534" s="1784"/>
      <c r="N534" s="1796">
        <v>30</v>
      </c>
      <c r="O534" s="1792">
        <v>60</v>
      </c>
      <c r="P534" s="1789" t="s">
        <v>7356</v>
      </c>
      <c r="Q534" s="48"/>
      <c r="R534" s="48"/>
      <c r="S534" s="48"/>
      <c r="T534" s="48"/>
      <c r="U534" s="48"/>
      <c r="V534" s="48"/>
      <c r="W534" s="48"/>
      <c r="X534" s="48"/>
      <c r="Y534" s="48"/>
      <c r="Z534" s="48"/>
    </row>
    <row r="535" spans="1:26" ht="25.2" customHeight="1">
      <c r="A535" s="1789" t="s">
        <v>8462</v>
      </c>
      <c r="B535" s="1789" t="s">
        <v>1044</v>
      </c>
      <c r="C535" s="1789" t="s">
        <v>8463</v>
      </c>
      <c r="D535" s="1935" t="s">
        <v>8464</v>
      </c>
      <c r="E535" s="1935" t="s">
        <v>639</v>
      </c>
      <c r="F535" s="1935" t="s">
        <v>906</v>
      </c>
      <c r="G535" s="1935" t="s">
        <v>8465</v>
      </c>
      <c r="H535" s="2083" t="s">
        <v>8466</v>
      </c>
      <c r="I535" s="1809" t="s">
        <v>8467</v>
      </c>
      <c r="J535" s="1789" t="s">
        <v>8468</v>
      </c>
      <c r="K535" s="1809">
        <v>2</v>
      </c>
      <c r="L535" s="1809">
        <v>2</v>
      </c>
      <c r="M535" s="1809">
        <v>3</v>
      </c>
      <c r="N535" s="1959">
        <v>20</v>
      </c>
      <c r="O535" s="1792">
        <v>20</v>
      </c>
      <c r="P535" s="1789" t="s">
        <v>7217</v>
      </c>
      <c r="Q535" s="48"/>
      <c r="R535" s="48"/>
      <c r="S535" s="48"/>
      <c r="T535" s="48"/>
      <c r="U535" s="48"/>
      <c r="V535" s="48"/>
      <c r="W535" s="48"/>
      <c r="X535" s="48"/>
      <c r="Y535" s="48"/>
      <c r="Z535" s="48"/>
    </row>
    <row r="536" spans="1:26" ht="25.2" customHeight="1">
      <c r="A536" s="1789" t="s">
        <v>8469</v>
      </c>
      <c r="B536" s="1789" t="s">
        <v>1044</v>
      </c>
      <c r="C536" s="1789" t="s">
        <v>8463</v>
      </c>
      <c r="D536" s="1935" t="s">
        <v>8464</v>
      </c>
      <c r="E536" s="1935" t="s">
        <v>639</v>
      </c>
      <c r="F536" s="1935" t="s">
        <v>906</v>
      </c>
      <c r="G536" s="1935" t="s">
        <v>8465</v>
      </c>
      <c r="H536" s="1908" t="s">
        <v>8466</v>
      </c>
      <c r="I536" s="1809" t="s">
        <v>8470</v>
      </c>
      <c r="J536" s="1789" t="s">
        <v>8468</v>
      </c>
      <c r="K536" s="1809">
        <v>3</v>
      </c>
      <c r="L536" s="1809">
        <v>3</v>
      </c>
      <c r="M536" s="1809">
        <v>4</v>
      </c>
      <c r="N536" s="1959">
        <v>20</v>
      </c>
      <c r="O536" s="1792">
        <f>2*6.66</f>
        <v>13.32</v>
      </c>
      <c r="P536" s="1789" t="s">
        <v>7217</v>
      </c>
      <c r="Q536" s="48"/>
      <c r="R536" s="48"/>
      <c r="S536" s="48"/>
      <c r="T536" s="48"/>
      <c r="U536" s="48"/>
      <c r="V536" s="48"/>
      <c r="W536" s="48"/>
      <c r="X536" s="48"/>
      <c r="Y536" s="48"/>
      <c r="Z536" s="48"/>
    </row>
    <row r="537" spans="1:26" ht="25.2" customHeight="1">
      <c r="A537" s="1789" t="s">
        <v>8471</v>
      </c>
      <c r="B537" s="1789" t="s">
        <v>1044</v>
      </c>
      <c r="C537" s="1920" t="s">
        <v>6840</v>
      </c>
      <c r="D537" s="1935" t="s">
        <v>1102</v>
      </c>
      <c r="E537" s="1935" t="s">
        <v>639</v>
      </c>
      <c r="F537" s="1935" t="s">
        <v>906</v>
      </c>
      <c r="G537" s="1935" t="s">
        <v>8465</v>
      </c>
      <c r="H537" s="1908" t="s">
        <v>6842</v>
      </c>
      <c r="I537" s="1809" t="s">
        <v>8472</v>
      </c>
      <c r="J537" s="1789" t="s">
        <v>8473</v>
      </c>
      <c r="K537" s="1809">
        <v>1</v>
      </c>
      <c r="L537" s="1809">
        <v>1</v>
      </c>
      <c r="M537" s="1809">
        <v>1</v>
      </c>
      <c r="N537" s="1959">
        <v>30</v>
      </c>
      <c r="O537" s="1792">
        <v>60</v>
      </c>
      <c r="P537" s="1789" t="s">
        <v>7217</v>
      </c>
      <c r="Q537" s="48"/>
      <c r="R537" s="48"/>
      <c r="S537" s="48"/>
      <c r="T537" s="48"/>
      <c r="U537" s="48"/>
      <c r="V537" s="48"/>
      <c r="W537" s="48"/>
      <c r="X537" s="48"/>
      <c r="Y537" s="48"/>
      <c r="Z537" s="48"/>
    </row>
    <row r="538" spans="1:26" ht="25.2" customHeight="1">
      <c r="A538" s="1789" t="s">
        <v>8471</v>
      </c>
      <c r="B538" s="1789" t="s">
        <v>1044</v>
      </c>
      <c r="C538" s="1789" t="s">
        <v>6840</v>
      </c>
      <c r="D538" s="1935" t="s">
        <v>1102</v>
      </c>
      <c r="E538" s="1935" t="s">
        <v>639</v>
      </c>
      <c r="F538" s="1935" t="s">
        <v>906</v>
      </c>
      <c r="G538" s="1935" t="s">
        <v>8465</v>
      </c>
      <c r="H538" s="1908" t="s">
        <v>6842</v>
      </c>
      <c r="I538" s="1809" t="s">
        <v>8474</v>
      </c>
      <c r="J538" s="1789" t="s">
        <v>8473</v>
      </c>
      <c r="K538" s="1809">
        <v>1</v>
      </c>
      <c r="L538" s="1809">
        <v>1</v>
      </c>
      <c r="M538" s="1809">
        <v>1</v>
      </c>
      <c r="N538" s="1959">
        <v>30</v>
      </c>
      <c r="O538" s="1792">
        <v>60</v>
      </c>
      <c r="P538" s="1789" t="s">
        <v>7217</v>
      </c>
      <c r="Q538" s="48"/>
      <c r="R538" s="48"/>
      <c r="S538" s="48"/>
      <c r="T538" s="48"/>
      <c r="U538" s="48"/>
      <c r="V538" s="48"/>
      <c r="W538" s="48"/>
      <c r="X538" s="48"/>
      <c r="Y538" s="48"/>
      <c r="Z538" s="48"/>
    </row>
    <row r="539" spans="1:26" ht="25.2" customHeight="1">
      <c r="A539" s="1784" t="s">
        <v>8475</v>
      </c>
      <c r="B539" s="1784" t="s">
        <v>1044</v>
      </c>
      <c r="C539" s="1784" t="s">
        <v>6840</v>
      </c>
      <c r="D539" s="1785" t="s">
        <v>622</v>
      </c>
      <c r="E539" s="1785" t="s">
        <v>6841</v>
      </c>
      <c r="F539" s="1785" t="s">
        <v>2529</v>
      </c>
      <c r="G539" s="1785" t="s">
        <v>5239</v>
      </c>
      <c r="H539" s="1894" t="s">
        <v>6842</v>
      </c>
      <c r="I539" s="1820" t="s">
        <v>8476</v>
      </c>
      <c r="J539" s="1784" t="s">
        <v>6844</v>
      </c>
      <c r="K539" s="1784">
        <v>1</v>
      </c>
      <c r="L539" s="1784">
        <v>1</v>
      </c>
      <c r="M539" s="1784">
        <v>1</v>
      </c>
      <c r="N539" s="1796">
        <v>30</v>
      </c>
      <c r="O539" s="1792">
        <v>60</v>
      </c>
      <c r="P539" s="1784" t="s">
        <v>8475</v>
      </c>
      <c r="Q539" s="48"/>
      <c r="R539" s="48"/>
      <c r="S539" s="48"/>
      <c r="T539" s="48"/>
      <c r="U539" s="48"/>
      <c r="V539" s="48"/>
      <c r="W539" s="48"/>
      <c r="X539" s="48"/>
      <c r="Y539" s="48"/>
      <c r="Z539" s="48"/>
    </row>
    <row r="540" spans="1:26" ht="25.2" customHeight="1">
      <c r="A540" s="1784" t="s">
        <v>8475</v>
      </c>
      <c r="B540" s="1784" t="s">
        <v>1044</v>
      </c>
      <c r="C540" s="1784" t="s">
        <v>6840</v>
      </c>
      <c r="D540" s="1785" t="s">
        <v>622</v>
      </c>
      <c r="E540" s="1785" t="s">
        <v>6841</v>
      </c>
      <c r="F540" s="1785" t="s">
        <v>2529</v>
      </c>
      <c r="G540" s="1785" t="s">
        <v>5239</v>
      </c>
      <c r="H540" s="1894" t="s">
        <v>6842</v>
      </c>
      <c r="I540" s="1820" t="s">
        <v>8477</v>
      </c>
      <c r="J540" s="1784" t="s">
        <v>6844</v>
      </c>
      <c r="K540" s="1784">
        <v>1</v>
      </c>
      <c r="L540" s="1784">
        <v>1</v>
      </c>
      <c r="M540" s="1784">
        <v>1</v>
      </c>
      <c r="N540" s="1796">
        <v>30</v>
      </c>
      <c r="O540" s="1792">
        <v>60</v>
      </c>
      <c r="P540" s="1784" t="s">
        <v>8475</v>
      </c>
      <c r="Q540" s="48"/>
      <c r="R540" s="48"/>
      <c r="S540" s="48"/>
      <c r="T540" s="48"/>
      <c r="U540" s="48"/>
      <c r="V540" s="48"/>
      <c r="W540" s="48"/>
      <c r="X540" s="48"/>
      <c r="Y540" s="48"/>
      <c r="Z540" s="48"/>
    </row>
    <row r="541" spans="1:26" ht="25.2" customHeight="1">
      <c r="A541" s="1789" t="s">
        <v>8205</v>
      </c>
      <c r="B541" s="1789" t="s">
        <v>1044</v>
      </c>
      <c r="C541" s="1789" t="s">
        <v>8303</v>
      </c>
      <c r="D541" s="1935" t="s">
        <v>1651</v>
      </c>
      <c r="E541" s="1935" t="s">
        <v>5209</v>
      </c>
      <c r="F541" s="1935" t="s">
        <v>6898</v>
      </c>
      <c r="G541" s="1935" t="s">
        <v>8478</v>
      </c>
      <c r="H541" s="2018" t="s">
        <v>5218</v>
      </c>
      <c r="I541" s="1818" t="s">
        <v>8479</v>
      </c>
      <c r="J541" s="1789" t="s">
        <v>8421</v>
      </c>
      <c r="K541" s="1789">
        <v>1</v>
      </c>
      <c r="L541" s="1789">
        <v>1</v>
      </c>
      <c r="M541" s="1789">
        <v>1</v>
      </c>
      <c r="N541" s="1855">
        <v>30</v>
      </c>
      <c r="O541" s="1792">
        <v>60</v>
      </c>
      <c r="P541" s="1789" t="s">
        <v>7223</v>
      </c>
      <c r="Q541" s="48"/>
      <c r="R541" s="48"/>
      <c r="S541" s="48"/>
      <c r="T541" s="48"/>
      <c r="U541" s="48"/>
      <c r="V541" s="48"/>
      <c r="W541" s="48"/>
      <c r="X541" s="48"/>
      <c r="Y541" s="48"/>
      <c r="Z541" s="48"/>
    </row>
    <row r="542" spans="1:26" ht="25.2" customHeight="1">
      <c r="A542" s="1789" t="s">
        <v>8205</v>
      </c>
      <c r="B542" s="1789" t="s">
        <v>1044</v>
      </c>
      <c r="C542" s="1789" t="s">
        <v>8303</v>
      </c>
      <c r="D542" s="1935" t="s">
        <v>1651</v>
      </c>
      <c r="E542" s="1935" t="s">
        <v>5209</v>
      </c>
      <c r="F542" s="1935" t="s">
        <v>6898</v>
      </c>
      <c r="G542" s="1935" t="s">
        <v>8478</v>
      </c>
      <c r="H542" s="2018" t="s">
        <v>5218</v>
      </c>
      <c r="I542" s="1818" t="s">
        <v>8480</v>
      </c>
      <c r="J542" s="1789" t="s">
        <v>8421</v>
      </c>
      <c r="K542" s="1789">
        <v>1</v>
      </c>
      <c r="L542" s="1789">
        <v>1</v>
      </c>
      <c r="M542" s="1789">
        <v>1</v>
      </c>
      <c r="N542" s="1855">
        <v>30</v>
      </c>
      <c r="O542" s="1792">
        <v>60</v>
      </c>
      <c r="P542" s="1789" t="s">
        <v>7223</v>
      </c>
      <c r="Q542" s="48"/>
      <c r="R542" s="48"/>
      <c r="S542" s="48"/>
      <c r="T542" s="48"/>
      <c r="U542" s="48"/>
      <c r="V542" s="48"/>
      <c r="W542" s="48"/>
      <c r="X542" s="48"/>
      <c r="Y542" s="48"/>
      <c r="Z542" s="48"/>
    </row>
    <row r="543" spans="1:26" ht="25.2" customHeight="1">
      <c r="A543" s="1789" t="s">
        <v>8205</v>
      </c>
      <c r="B543" s="1784" t="s">
        <v>1044</v>
      </c>
      <c r="C543" s="1784" t="s">
        <v>8255</v>
      </c>
      <c r="D543" s="1785" t="s">
        <v>2074</v>
      </c>
      <c r="E543" s="1785" t="s">
        <v>967</v>
      </c>
      <c r="F543" s="1785" t="s">
        <v>2529</v>
      </c>
      <c r="G543" s="1785" t="s">
        <v>8256</v>
      </c>
      <c r="H543" s="1791"/>
      <c r="I543" s="1820" t="s">
        <v>6785</v>
      </c>
      <c r="J543" s="1784" t="s">
        <v>8257</v>
      </c>
      <c r="K543" s="1784"/>
      <c r="L543" s="1784"/>
      <c r="M543" s="1784"/>
      <c r="N543" s="1910">
        <v>100</v>
      </c>
      <c r="O543" s="2131">
        <v>150</v>
      </c>
      <c r="P543" s="1789" t="s">
        <v>7223</v>
      </c>
      <c r="Q543" s="48"/>
      <c r="R543" s="48"/>
      <c r="S543" s="48"/>
      <c r="T543" s="48"/>
      <c r="U543" s="48"/>
      <c r="V543" s="48"/>
      <c r="W543" s="48"/>
      <c r="X543" s="48"/>
      <c r="Y543" s="48"/>
      <c r="Z543" s="48"/>
    </row>
    <row r="544" spans="1:26" ht="25.2" customHeight="1">
      <c r="A544" s="1789" t="s">
        <v>8481</v>
      </c>
      <c r="B544" s="1789" t="s">
        <v>1044</v>
      </c>
      <c r="C544" s="1789" t="s">
        <v>8237</v>
      </c>
      <c r="D544" s="1935" t="s">
        <v>912</v>
      </c>
      <c r="E544" s="1935" t="s">
        <v>639</v>
      </c>
      <c r="F544" s="1935" t="s">
        <v>8208</v>
      </c>
      <c r="G544" s="1935" t="s">
        <v>8482</v>
      </c>
      <c r="H544" s="2018" t="s">
        <v>8240</v>
      </c>
      <c r="I544" s="1818"/>
      <c r="J544" s="1789" t="s">
        <v>8241</v>
      </c>
      <c r="K544" s="1789">
        <v>9</v>
      </c>
      <c r="L544" s="1789">
        <v>9</v>
      </c>
      <c r="M544" s="1789">
        <v>9</v>
      </c>
      <c r="N544" s="1855">
        <v>30</v>
      </c>
      <c r="O544" s="1792">
        <v>6.66</v>
      </c>
      <c r="P544" s="2019" t="s">
        <v>8483</v>
      </c>
      <c r="Q544" s="48"/>
      <c r="R544" s="48"/>
      <c r="S544" s="48"/>
      <c r="T544" s="48"/>
      <c r="U544" s="48"/>
      <c r="V544" s="48"/>
      <c r="W544" s="48"/>
      <c r="X544" s="48"/>
      <c r="Y544" s="48"/>
      <c r="Z544" s="48"/>
    </row>
    <row r="545" spans="1:26" ht="25.2" customHeight="1">
      <c r="A545" s="1789" t="s">
        <v>8481</v>
      </c>
      <c r="B545" s="1789" t="s">
        <v>1044</v>
      </c>
      <c r="C545" s="1789" t="s">
        <v>8237</v>
      </c>
      <c r="D545" s="1935" t="s">
        <v>912</v>
      </c>
      <c r="E545" s="1935" t="s">
        <v>639</v>
      </c>
      <c r="F545" s="1935" t="s">
        <v>8208</v>
      </c>
      <c r="G545" s="1935" t="s">
        <v>8482</v>
      </c>
      <c r="H545" s="1809" t="s">
        <v>8240</v>
      </c>
      <c r="I545" s="1809"/>
      <c r="J545" s="1789" t="s">
        <v>8241</v>
      </c>
      <c r="K545" s="1789">
        <v>9</v>
      </c>
      <c r="L545" s="1789">
        <v>9</v>
      </c>
      <c r="M545" s="1789">
        <v>9</v>
      </c>
      <c r="N545" s="1855">
        <v>30</v>
      </c>
      <c r="O545" s="1792">
        <v>6.66</v>
      </c>
      <c r="P545" s="2019" t="s">
        <v>8483</v>
      </c>
      <c r="Q545" s="48"/>
      <c r="R545" s="48"/>
      <c r="S545" s="48"/>
      <c r="T545" s="48"/>
      <c r="U545" s="48"/>
      <c r="V545" s="48"/>
      <c r="W545" s="48"/>
      <c r="X545" s="48"/>
      <c r="Y545" s="48"/>
      <c r="Z545" s="48"/>
    </row>
    <row r="546" spans="1:26" ht="25.2" customHeight="1">
      <c r="A546" s="1789" t="s">
        <v>8481</v>
      </c>
      <c r="B546" s="1789" t="s">
        <v>1044</v>
      </c>
      <c r="C546" s="1920" t="s">
        <v>8237</v>
      </c>
      <c r="D546" s="2020" t="s">
        <v>912</v>
      </c>
      <c r="E546" s="2020" t="s">
        <v>639</v>
      </c>
      <c r="F546" s="2020" t="s">
        <v>8208</v>
      </c>
      <c r="G546" s="2020" t="s">
        <v>8482</v>
      </c>
      <c r="H546" s="2016" t="s">
        <v>8240</v>
      </c>
      <c r="I546" s="1809"/>
      <c r="J546" s="1789" t="s">
        <v>8241</v>
      </c>
      <c r="K546" s="1789">
        <v>9</v>
      </c>
      <c r="L546" s="1789">
        <v>9</v>
      </c>
      <c r="M546" s="1789">
        <v>9</v>
      </c>
      <c r="N546" s="1855">
        <v>30</v>
      </c>
      <c r="O546" s="1792">
        <v>6.66</v>
      </c>
      <c r="P546" s="2019" t="s">
        <v>8483</v>
      </c>
      <c r="Q546" s="48"/>
      <c r="R546" s="48"/>
      <c r="S546" s="48"/>
      <c r="T546" s="48"/>
      <c r="U546" s="48"/>
      <c r="V546" s="48"/>
      <c r="W546" s="48"/>
      <c r="X546" s="48"/>
      <c r="Y546" s="48"/>
      <c r="Z546" s="48"/>
    </row>
    <row r="547" spans="1:26" ht="25.2" customHeight="1">
      <c r="A547" s="1920" t="s">
        <v>7366</v>
      </c>
      <c r="B547" s="1920" t="s">
        <v>1041</v>
      </c>
      <c r="C547" s="1920" t="s">
        <v>6863</v>
      </c>
      <c r="D547" s="1936" t="s">
        <v>6864</v>
      </c>
      <c r="E547" s="1936" t="s">
        <v>967</v>
      </c>
      <c r="F547" s="1936" t="s">
        <v>906</v>
      </c>
      <c r="G547" s="1936" t="s">
        <v>5118</v>
      </c>
      <c r="H547" s="2085" t="s">
        <v>1659</v>
      </c>
      <c r="I547" s="1909" t="s">
        <v>6785</v>
      </c>
      <c r="J547" s="1920" t="s">
        <v>8484</v>
      </c>
      <c r="K547" s="1920">
        <v>1</v>
      </c>
      <c r="L547" s="1920">
        <v>1</v>
      </c>
      <c r="M547" s="1920">
        <v>1</v>
      </c>
      <c r="N547" s="2086">
        <v>200</v>
      </c>
      <c r="O547" s="2087">
        <v>200</v>
      </c>
      <c r="P547" s="1920" t="s">
        <v>7366</v>
      </c>
    </row>
    <row r="548" spans="1:26" ht="25.2" customHeight="1">
      <c r="A548" s="1920" t="s">
        <v>7366</v>
      </c>
      <c r="B548" s="1920" t="s">
        <v>1041</v>
      </c>
      <c r="C548" s="2169" t="s">
        <v>6863</v>
      </c>
      <c r="D548" s="1936" t="s">
        <v>8485</v>
      </c>
      <c r="E548" s="1936" t="s">
        <v>8486</v>
      </c>
      <c r="F548" s="1936" t="s">
        <v>906</v>
      </c>
      <c r="G548" s="1936" t="s">
        <v>5118</v>
      </c>
      <c r="H548" s="1801" t="s">
        <v>1659</v>
      </c>
      <c r="I548" s="1801"/>
      <c r="J548" s="2170" t="s">
        <v>8487</v>
      </c>
      <c r="K548" s="1920">
        <v>1</v>
      </c>
      <c r="L548" s="1920">
        <v>1</v>
      </c>
      <c r="M548" s="1920">
        <v>1</v>
      </c>
      <c r="N548" s="2086">
        <v>30</v>
      </c>
      <c r="O548" s="2087">
        <v>60</v>
      </c>
      <c r="P548" s="1920" t="s">
        <v>7366</v>
      </c>
    </row>
    <row r="549" spans="1:26" ht="25.2" customHeight="1">
      <c r="A549" s="1920" t="s">
        <v>7366</v>
      </c>
      <c r="B549" s="1920" t="s">
        <v>1041</v>
      </c>
      <c r="C549" s="2169" t="s">
        <v>8488</v>
      </c>
      <c r="D549" s="2089" t="s">
        <v>8485</v>
      </c>
      <c r="E549" s="1936" t="s">
        <v>8486</v>
      </c>
      <c r="F549" s="2089" t="s">
        <v>906</v>
      </c>
      <c r="G549" s="2089" t="s">
        <v>5118</v>
      </c>
      <c r="H549" s="2011" t="s">
        <v>6832</v>
      </c>
      <c r="I549" s="1801"/>
      <c r="J549" s="1920" t="s">
        <v>8489</v>
      </c>
      <c r="K549" s="1920">
        <v>1</v>
      </c>
      <c r="L549" s="1920">
        <v>1</v>
      </c>
      <c r="M549" s="1920">
        <v>1</v>
      </c>
      <c r="N549" s="2086">
        <v>30</v>
      </c>
      <c r="O549" s="2087">
        <v>60</v>
      </c>
      <c r="P549" s="1920" t="s">
        <v>7366</v>
      </c>
    </row>
    <row r="550" spans="1:26" ht="25.05" customHeight="1">
      <c r="A550" s="12" t="s">
        <v>450</v>
      </c>
      <c r="B550" s="12" t="s">
        <v>456</v>
      </c>
      <c r="C550" s="12" t="s">
        <v>2527</v>
      </c>
      <c r="D550" s="23" t="s">
        <v>622</v>
      </c>
      <c r="E550" s="23" t="s">
        <v>8486</v>
      </c>
      <c r="F550" s="23" t="s">
        <v>2529</v>
      </c>
      <c r="G550" s="23" t="s">
        <v>2077</v>
      </c>
      <c r="H550" s="449" t="s">
        <v>2530</v>
      </c>
      <c r="I550" s="58"/>
      <c r="J550" s="65" t="s">
        <v>1023</v>
      </c>
      <c r="K550" s="12" t="s">
        <v>9566</v>
      </c>
      <c r="L550" s="12" t="s">
        <v>9566</v>
      </c>
      <c r="M550" s="12" t="s">
        <v>9566</v>
      </c>
      <c r="N550" s="24">
        <v>20</v>
      </c>
      <c r="O550" s="24">
        <v>20</v>
      </c>
      <c r="P550" s="48" t="s">
        <v>9565</v>
      </c>
      <c r="Q550" s="48"/>
      <c r="R550" s="48"/>
      <c r="S550" s="48"/>
      <c r="T550" s="48"/>
      <c r="U550" s="48"/>
      <c r="V550" s="48"/>
      <c r="W550" s="48"/>
      <c r="X550" s="48"/>
      <c r="Y550" s="48"/>
      <c r="Z550" s="48"/>
    </row>
    <row r="551" spans="1:26" ht="25.05" customHeight="1">
      <c r="A551" s="12" t="s">
        <v>450</v>
      </c>
      <c r="B551" s="12" t="s">
        <v>456</v>
      </c>
      <c r="C551" s="80" t="s">
        <v>2534</v>
      </c>
      <c r="D551" s="23" t="s">
        <v>622</v>
      </c>
      <c r="E551" s="23" t="s">
        <v>8486</v>
      </c>
      <c r="F551" s="324" t="s">
        <v>2536</v>
      </c>
      <c r="G551" s="324" t="s">
        <v>2152</v>
      </c>
      <c r="H551" s="2462" t="s">
        <v>2537</v>
      </c>
      <c r="I551" s="14"/>
      <c r="J551" s="80" t="s">
        <v>2538</v>
      </c>
      <c r="K551" s="12"/>
      <c r="L551" s="12"/>
      <c r="M551" s="12"/>
      <c r="N551" s="24">
        <v>20</v>
      </c>
      <c r="O551" s="24">
        <v>20</v>
      </c>
      <c r="P551" s="48" t="s">
        <v>9565</v>
      </c>
      <c r="Q551" s="48"/>
      <c r="R551" s="48"/>
      <c r="S551" s="48"/>
      <c r="T551" s="48"/>
      <c r="U551" s="48"/>
      <c r="V551" s="48"/>
      <c r="W551" s="48"/>
      <c r="X551" s="48"/>
      <c r="Y551" s="48"/>
      <c r="Z551" s="48"/>
    </row>
    <row r="552" spans="1:26" ht="25.05" customHeight="1">
      <c r="A552" s="12" t="s">
        <v>450</v>
      </c>
      <c r="B552" s="12" t="s">
        <v>456</v>
      </c>
      <c r="C552" s="80" t="s">
        <v>2539</v>
      </c>
      <c r="D552" s="23" t="s">
        <v>622</v>
      </c>
      <c r="E552" s="23" t="s">
        <v>8486</v>
      </c>
      <c r="F552" s="324" t="s">
        <v>2541</v>
      </c>
      <c r="G552" s="324" t="s">
        <v>2077</v>
      </c>
      <c r="H552" s="2463" t="s">
        <v>2542</v>
      </c>
      <c r="I552" s="14"/>
      <c r="J552" s="290" t="s">
        <v>2543</v>
      </c>
      <c r="K552" s="56"/>
      <c r="L552" s="56"/>
      <c r="M552" s="56"/>
      <c r="N552" s="24">
        <v>20</v>
      </c>
      <c r="O552" s="24">
        <v>20</v>
      </c>
      <c r="P552" s="48" t="s">
        <v>9565</v>
      </c>
      <c r="Q552" s="48"/>
      <c r="R552" s="48"/>
      <c r="S552" s="48"/>
      <c r="T552" s="48"/>
      <c r="U552" s="48"/>
      <c r="V552" s="48"/>
      <c r="W552" s="48"/>
      <c r="X552" s="48"/>
      <c r="Y552" s="48"/>
      <c r="Z552" s="48"/>
    </row>
    <row r="553" spans="1:26" ht="25.05" customHeight="1">
      <c r="A553" s="12" t="s">
        <v>450</v>
      </c>
      <c r="B553" s="12" t="s">
        <v>456</v>
      </c>
      <c r="C553" s="338" t="s">
        <v>2558</v>
      </c>
      <c r="D553" s="23" t="s">
        <v>622</v>
      </c>
      <c r="E553" s="28" t="s">
        <v>2546</v>
      </c>
      <c r="F553" s="23" t="s">
        <v>2529</v>
      </c>
      <c r="G553" s="324" t="s">
        <v>2077</v>
      </c>
      <c r="H553" s="456" t="s">
        <v>2559</v>
      </c>
      <c r="I553" s="16" t="s">
        <v>2547</v>
      </c>
      <c r="J553" s="17" t="s">
        <v>2555</v>
      </c>
      <c r="K553" s="80"/>
      <c r="L553" s="80"/>
      <c r="M553" s="80"/>
      <c r="N553" s="2464">
        <v>100</v>
      </c>
      <c r="O553" s="2464">
        <v>200</v>
      </c>
      <c r="P553" s="48" t="s">
        <v>9565</v>
      </c>
      <c r="Q553" s="48"/>
      <c r="R553" s="48"/>
      <c r="S553" s="48"/>
      <c r="T553" s="48"/>
      <c r="U553" s="48"/>
      <c r="V553" s="48"/>
      <c r="W553" s="48"/>
      <c r="X553" s="48"/>
      <c r="Y553" s="48"/>
      <c r="Z553" s="48"/>
    </row>
    <row r="554" spans="1:26" ht="25.05" customHeight="1">
      <c r="A554" s="12" t="s">
        <v>450</v>
      </c>
      <c r="B554" s="12" t="s">
        <v>456</v>
      </c>
      <c r="C554" s="338" t="s">
        <v>2558</v>
      </c>
      <c r="D554" s="23" t="s">
        <v>622</v>
      </c>
      <c r="E554" s="101" t="s">
        <v>9567</v>
      </c>
      <c r="F554" s="23" t="s">
        <v>2529</v>
      </c>
      <c r="G554" s="324" t="s">
        <v>2077</v>
      </c>
      <c r="H554" s="456" t="s">
        <v>2559</v>
      </c>
      <c r="I554" s="2465"/>
      <c r="J554" s="17" t="s">
        <v>2555</v>
      </c>
      <c r="K554" s="12">
        <v>2</v>
      </c>
      <c r="L554" s="12">
        <v>2</v>
      </c>
      <c r="M554" s="12">
        <v>2</v>
      </c>
      <c r="N554" s="48">
        <v>30</v>
      </c>
      <c r="O554" s="24">
        <v>15</v>
      </c>
      <c r="P554" s="48" t="s">
        <v>9565</v>
      </c>
      <c r="Q554" s="48"/>
      <c r="R554" s="48"/>
      <c r="S554" s="48"/>
      <c r="T554" s="48"/>
      <c r="U554" s="48"/>
      <c r="V554" s="48"/>
      <c r="W554" s="48"/>
      <c r="X554" s="48"/>
      <c r="Y554" s="48"/>
      <c r="Z554" s="48"/>
    </row>
    <row r="555" spans="1:26" s="2445" customFormat="1" ht="25.05" customHeight="1">
      <c r="A555" s="2438" t="s">
        <v>450</v>
      </c>
      <c r="B555" s="2438" t="s">
        <v>456</v>
      </c>
      <c r="C555" s="2466" t="s">
        <v>9568</v>
      </c>
      <c r="D555" s="2467" t="s">
        <v>622</v>
      </c>
      <c r="E555" s="2439" t="s">
        <v>8486</v>
      </c>
      <c r="F555" s="2468" t="s">
        <v>9569</v>
      </c>
      <c r="G555" s="2468" t="s">
        <v>2077</v>
      </c>
      <c r="H555" s="2469"/>
      <c r="I555" s="2440"/>
      <c r="J555" s="2470" t="s">
        <v>9570</v>
      </c>
      <c r="K555" s="2471"/>
      <c r="L555" s="2471"/>
      <c r="M555" s="2471"/>
      <c r="N555" s="2472">
        <v>20</v>
      </c>
      <c r="O555" s="2472">
        <v>20</v>
      </c>
      <c r="P555" s="48" t="s">
        <v>9565</v>
      </c>
      <c r="Q555" s="2473"/>
      <c r="R555" s="2473"/>
      <c r="S555" s="2473"/>
      <c r="T555" s="2473"/>
      <c r="U555" s="2473"/>
      <c r="V555" s="2473"/>
      <c r="W555" s="2473"/>
      <c r="X555" s="2473"/>
      <c r="Y555" s="2473"/>
      <c r="Z555" s="2473"/>
    </row>
    <row r="556" spans="1:26" s="2445" customFormat="1" ht="25.05" customHeight="1">
      <c r="A556" s="2438" t="s">
        <v>450</v>
      </c>
      <c r="B556" s="2438" t="s">
        <v>456</v>
      </c>
      <c r="C556" s="2466" t="s">
        <v>2539</v>
      </c>
      <c r="D556" s="2467" t="s">
        <v>622</v>
      </c>
      <c r="E556" s="2467" t="s">
        <v>8486</v>
      </c>
      <c r="F556" s="2468" t="s">
        <v>9571</v>
      </c>
      <c r="G556" s="2468" t="s">
        <v>2077</v>
      </c>
      <c r="H556" s="2469" t="s">
        <v>9572</v>
      </c>
      <c r="I556" s="2440"/>
      <c r="J556" s="2470" t="s">
        <v>9573</v>
      </c>
      <c r="K556" s="2471"/>
      <c r="L556" s="2471"/>
      <c r="M556" s="2471"/>
      <c r="N556" s="2472">
        <v>20</v>
      </c>
      <c r="O556" s="2472">
        <v>20</v>
      </c>
      <c r="P556" s="48" t="s">
        <v>9565</v>
      </c>
      <c r="Q556" s="2473"/>
      <c r="R556" s="2473"/>
      <c r="S556" s="2473"/>
      <c r="T556" s="2473"/>
      <c r="U556" s="2473"/>
      <c r="V556" s="2473"/>
      <c r="W556" s="2473"/>
      <c r="X556" s="2473"/>
      <c r="Y556" s="2473"/>
      <c r="Z556" s="2473"/>
    </row>
    <row r="557" spans="1:26" ht="14.4">
      <c r="A557" s="268"/>
      <c r="B557" s="268"/>
      <c r="C557" s="268"/>
      <c r="D557" s="1985"/>
      <c r="E557" s="1985"/>
      <c r="F557" s="1985"/>
      <c r="G557" s="1985"/>
      <c r="H557" s="1055"/>
      <c r="I557" s="1986"/>
      <c r="J557" s="1941"/>
      <c r="K557" s="268"/>
      <c r="L557" s="268"/>
      <c r="M557" s="268"/>
      <c r="N557" s="1525"/>
      <c r="O557" s="1967"/>
      <c r="P557" s="45"/>
      <c r="Q557" s="48"/>
      <c r="R557" s="48"/>
      <c r="S557" s="48"/>
      <c r="T557" s="48"/>
      <c r="U557" s="48"/>
      <c r="V557" s="48"/>
      <c r="W557" s="48"/>
      <c r="X557" s="48"/>
      <c r="Y557" s="48"/>
      <c r="Z557" s="48"/>
    </row>
    <row r="558" spans="1:26" ht="14.4">
      <c r="A558" s="12"/>
      <c r="B558" s="12"/>
      <c r="C558" s="12"/>
      <c r="D558" s="23"/>
      <c r="E558" s="23"/>
      <c r="F558" s="23"/>
      <c r="G558" s="23"/>
      <c r="H558" s="21"/>
      <c r="I558" s="21"/>
      <c r="J558" s="65"/>
      <c r="K558" s="12"/>
      <c r="L558" s="12"/>
      <c r="M558" s="12"/>
      <c r="N558" s="24"/>
      <c r="O558" s="1743"/>
      <c r="P558" s="45"/>
      <c r="Q558" s="48"/>
      <c r="R558" s="48"/>
      <c r="S558" s="48"/>
      <c r="T558" s="48"/>
      <c r="U558" s="48"/>
      <c r="V558" s="48"/>
      <c r="W558" s="48"/>
      <c r="X558" s="48"/>
      <c r="Y558" s="48"/>
      <c r="Z558" s="48"/>
    </row>
    <row r="559" spans="1:26" ht="14.4">
      <c r="A559" s="25"/>
      <c r="B559" s="25"/>
      <c r="C559" s="26"/>
      <c r="D559" s="27"/>
      <c r="E559" s="27"/>
      <c r="F559" s="27"/>
      <c r="G559" s="27"/>
      <c r="H559" s="64"/>
      <c r="I559" s="21"/>
      <c r="J559" s="65"/>
      <c r="K559" s="12"/>
      <c r="L559" s="12"/>
      <c r="M559" s="12"/>
      <c r="N559" s="24"/>
      <c r="O559" s="1743"/>
      <c r="P559" s="45"/>
      <c r="Q559" s="48"/>
      <c r="R559" s="48"/>
      <c r="S559" s="48"/>
      <c r="T559" s="48"/>
      <c r="U559" s="48"/>
      <c r="V559" s="48"/>
      <c r="W559" s="48"/>
      <c r="X559" s="48"/>
      <c r="Y559" s="48"/>
      <c r="Z559" s="48"/>
    </row>
    <row r="560" spans="1:26" ht="14.4">
      <c r="A560" s="12"/>
      <c r="B560" s="12"/>
      <c r="C560" s="12"/>
      <c r="D560" s="23"/>
      <c r="E560" s="23"/>
      <c r="F560" s="23"/>
      <c r="G560" s="23"/>
      <c r="H560" s="21"/>
      <c r="I560" s="21"/>
      <c r="J560" s="65"/>
      <c r="K560" s="12"/>
      <c r="L560" s="12"/>
      <c r="M560" s="12"/>
      <c r="N560" s="24"/>
      <c r="O560" s="1743"/>
      <c r="P560" s="45"/>
      <c r="Q560" s="48"/>
      <c r="R560" s="48"/>
      <c r="S560" s="48"/>
      <c r="T560" s="48"/>
      <c r="U560" s="48"/>
      <c r="V560" s="48"/>
      <c r="W560" s="48"/>
      <c r="X560" s="48"/>
      <c r="Y560" s="48"/>
      <c r="Z560" s="48"/>
    </row>
    <row r="561" spans="1:26" ht="14.4">
      <c r="A561" s="12"/>
      <c r="B561" s="21"/>
      <c r="C561" s="12"/>
      <c r="D561" s="28"/>
      <c r="E561" s="28"/>
      <c r="F561" s="28"/>
      <c r="G561" s="28"/>
      <c r="H561" s="21"/>
      <c r="I561" s="14"/>
      <c r="J561" s="39"/>
      <c r="K561" s="56"/>
      <c r="L561" s="56"/>
      <c r="M561" s="56"/>
      <c r="N561" s="24"/>
      <c r="O561" s="1743"/>
      <c r="P561" s="45"/>
      <c r="Q561" s="48"/>
      <c r="R561" s="48"/>
      <c r="S561" s="48"/>
      <c r="T561" s="48"/>
      <c r="U561" s="48"/>
      <c r="V561" s="48"/>
      <c r="W561" s="48"/>
      <c r="X561" s="48"/>
      <c r="Y561" s="48"/>
      <c r="Z561" s="48"/>
    </row>
    <row r="562" spans="1:26" ht="14.4">
      <c r="A562" s="12"/>
      <c r="B562" s="21"/>
      <c r="C562" s="12"/>
      <c r="D562" s="28"/>
      <c r="E562" s="28"/>
      <c r="F562" s="28"/>
      <c r="G562" s="28"/>
      <c r="H562" s="21"/>
      <c r="I562" s="14"/>
      <c r="J562" s="39"/>
      <c r="K562" s="56"/>
      <c r="L562" s="56"/>
      <c r="M562" s="56"/>
      <c r="N562" s="24"/>
      <c r="O562" s="1743"/>
      <c r="P562" s="45"/>
      <c r="Q562" s="48"/>
      <c r="R562" s="48"/>
      <c r="S562" s="48"/>
      <c r="T562" s="48"/>
      <c r="U562" s="48"/>
      <c r="V562" s="48"/>
      <c r="W562" s="48"/>
      <c r="X562" s="48"/>
      <c r="Y562" s="48"/>
      <c r="Z562" s="48"/>
    </row>
    <row r="563" spans="1:26" ht="14.4">
      <c r="A563" s="29" t="s">
        <v>58</v>
      </c>
      <c r="B563" s="2"/>
      <c r="C563" s="2"/>
      <c r="D563" s="2"/>
      <c r="E563" s="2"/>
      <c r="F563" s="2"/>
      <c r="G563" s="2"/>
      <c r="H563" s="2"/>
      <c r="I563" s="8"/>
      <c r="J563" s="48"/>
      <c r="K563" s="48"/>
      <c r="L563" s="48"/>
      <c r="M563" s="48"/>
      <c r="N563" s="48"/>
      <c r="O563" s="1393">
        <f>SUM(O14:O562)</f>
        <v>25901.883333333331</v>
      </c>
      <c r="P563" s="45"/>
      <c r="Q563" s="48"/>
      <c r="R563" s="48"/>
      <c r="S563" s="48"/>
      <c r="T563" s="48"/>
      <c r="U563" s="48"/>
      <c r="V563" s="48"/>
      <c r="W563" s="48"/>
      <c r="X563" s="48"/>
      <c r="Y563" s="48"/>
      <c r="Z563" s="48"/>
    </row>
    <row r="564" spans="1:26" ht="15.75" customHeight="1">
      <c r="A564" s="1"/>
      <c r="B564" s="2"/>
      <c r="C564" s="2"/>
      <c r="D564" s="2"/>
      <c r="E564" s="2"/>
      <c r="F564" s="2"/>
      <c r="G564" s="2"/>
      <c r="H564" s="2"/>
      <c r="I564" s="2"/>
      <c r="J564" s="3"/>
      <c r="K564" s="3"/>
      <c r="L564" s="3"/>
      <c r="M564" s="3"/>
      <c r="N564" s="48"/>
      <c r="O564" s="1734"/>
      <c r="P564" s="45"/>
      <c r="Q564" s="48"/>
      <c r="R564" s="48"/>
      <c r="S564" s="48"/>
      <c r="T564" s="48"/>
      <c r="U564" s="48"/>
      <c r="V564" s="48"/>
      <c r="W564" s="48"/>
      <c r="X564" s="48"/>
      <c r="Y564" s="48"/>
      <c r="Z564" s="48"/>
    </row>
    <row r="565" spans="1:26" ht="15.75" customHeight="1">
      <c r="A565" s="2361" t="s">
        <v>59</v>
      </c>
      <c r="B565" s="2328"/>
      <c r="C565" s="2328"/>
      <c r="D565" s="2328"/>
      <c r="E565" s="2328"/>
      <c r="F565" s="2328"/>
      <c r="G565" s="2328"/>
      <c r="H565" s="2328"/>
      <c r="I565" s="2328"/>
      <c r="J565" s="2328"/>
      <c r="K565" s="48"/>
      <c r="L565" s="48"/>
      <c r="M565" s="48"/>
      <c r="N565" s="48"/>
      <c r="O565" s="1734"/>
      <c r="P565" s="45"/>
      <c r="Q565" s="48"/>
      <c r="R565" s="48"/>
      <c r="S565" s="48"/>
      <c r="T565" s="48"/>
      <c r="U565" s="48"/>
      <c r="V565" s="48"/>
      <c r="W565" s="48"/>
      <c r="X565" s="48"/>
      <c r="Y565" s="48"/>
      <c r="Z565" s="48"/>
    </row>
    <row r="566" spans="1:26" ht="15.75" customHeight="1">
      <c r="A566" s="1"/>
      <c r="B566" s="2"/>
      <c r="C566" s="2"/>
      <c r="D566" s="2"/>
      <c r="E566" s="2"/>
      <c r="F566" s="2"/>
      <c r="G566" s="2"/>
      <c r="H566" s="3"/>
      <c r="I566" s="48"/>
      <c r="J566" s="48"/>
      <c r="K566" s="48"/>
      <c r="L566" s="48"/>
      <c r="M566" s="48"/>
      <c r="N566" s="48"/>
      <c r="O566" s="1734"/>
      <c r="P566" s="45"/>
      <c r="Q566" s="48"/>
      <c r="R566" s="48"/>
      <c r="S566" s="48"/>
      <c r="T566" s="48"/>
      <c r="U566" s="48"/>
      <c r="V566" s="48"/>
      <c r="W566" s="48"/>
      <c r="X566" s="48"/>
      <c r="Y566" s="48"/>
      <c r="Z566" s="48"/>
    </row>
    <row r="567" spans="1:26" ht="15.75" customHeight="1">
      <c r="A567" s="1"/>
      <c r="B567" s="2"/>
      <c r="C567" s="2"/>
      <c r="D567" s="2"/>
      <c r="E567" s="2"/>
      <c r="F567" s="2"/>
      <c r="G567" s="2"/>
      <c r="H567" s="3"/>
      <c r="I567" s="48"/>
      <c r="J567" s="48"/>
      <c r="K567" s="48"/>
      <c r="L567" s="48"/>
      <c r="M567" s="48"/>
      <c r="N567" s="48"/>
      <c r="O567" s="1734"/>
      <c r="P567" s="45"/>
      <c r="Q567" s="48"/>
      <c r="R567" s="48"/>
      <c r="S567" s="48"/>
      <c r="T567" s="48"/>
      <c r="U567" s="48"/>
      <c r="V567" s="48"/>
      <c r="W567" s="48"/>
      <c r="X567" s="48"/>
      <c r="Y567" s="48"/>
      <c r="Z567" s="48"/>
    </row>
    <row r="568" spans="1:26" ht="15.75" customHeight="1">
      <c r="A568" s="1"/>
      <c r="B568" s="2"/>
      <c r="C568" s="2"/>
      <c r="D568" s="2"/>
      <c r="E568" s="2"/>
      <c r="F568" s="2"/>
      <c r="G568" s="2"/>
      <c r="H568" s="3"/>
      <c r="I568" s="48"/>
      <c r="J568" s="48"/>
      <c r="K568" s="48"/>
      <c r="L568" s="48"/>
      <c r="M568" s="48"/>
      <c r="N568" s="48"/>
      <c r="O568" s="1734"/>
      <c r="P568" s="45"/>
      <c r="Q568" s="48"/>
      <c r="R568" s="48"/>
      <c r="S568" s="48"/>
      <c r="T568" s="48"/>
      <c r="U568" s="48"/>
      <c r="V568" s="48"/>
      <c r="W568" s="48"/>
      <c r="X568" s="48"/>
      <c r="Y568" s="48"/>
      <c r="Z568" s="48"/>
    </row>
    <row r="569" spans="1:26" ht="15.75" customHeight="1">
      <c r="A569" s="1"/>
      <c r="B569" s="2"/>
      <c r="C569" s="2"/>
      <c r="D569" s="2"/>
      <c r="E569" s="2"/>
      <c r="F569" s="2"/>
      <c r="G569" s="2"/>
      <c r="H569" s="3"/>
      <c r="I569" s="48"/>
      <c r="J569" s="48"/>
      <c r="K569" s="48"/>
      <c r="L569" s="48"/>
      <c r="M569" s="48"/>
      <c r="N569" s="48"/>
      <c r="O569" s="1734"/>
      <c r="P569" s="45"/>
      <c r="Q569" s="48"/>
      <c r="R569" s="48"/>
      <c r="S569" s="48"/>
      <c r="T569" s="48"/>
      <c r="U569" s="48"/>
      <c r="V569" s="48"/>
      <c r="W569" s="48"/>
      <c r="X569" s="48"/>
      <c r="Y569" s="48"/>
      <c r="Z569" s="48"/>
    </row>
    <row r="570" spans="1:26" ht="15.75" customHeight="1">
      <c r="A570" s="1"/>
      <c r="B570" s="2"/>
      <c r="C570" s="2"/>
      <c r="D570" s="2"/>
      <c r="E570" s="2"/>
      <c r="F570" s="2"/>
      <c r="G570" s="2"/>
      <c r="H570" s="3"/>
      <c r="I570" s="48"/>
      <c r="J570" s="48"/>
      <c r="K570" s="48"/>
      <c r="L570" s="48"/>
      <c r="M570" s="48"/>
      <c r="N570" s="48"/>
      <c r="O570" s="1734"/>
      <c r="P570" s="45"/>
      <c r="Q570" s="48"/>
      <c r="R570" s="48"/>
      <c r="S570" s="48"/>
      <c r="T570" s="48"/>
      <c r="U570" s="48"/>
      <c r="V570" s="48"/>
      <c r="W570" s="48"/>
      <c r="X570" s="48"/>
      <c r="Y570" s="48"/>
      <c r="Z570" s="48"/>
    </row>
    <row r="571" spans="1:26" ht="15.75" customHeight="1">
      <c r="A571" s="1"/>
      <c r="B571" s="2"/>
      <c r="C571" s="2"/>
      <c r="D571" s="2"/>
      <c r="E571" s="2"/>
      <c r="F571" s="2"/>
      <c r="G571" s="2"/>
      <c r="H571" s="3"/>
      <c r="I571" s="48"/>
      <c r="J571" s="48"/>
      <c r="K571" s="48"/>
      <c r="L571" s="48"/>
      <c r="M571" s="48"/>
      <c r="N571" s="48"/>
      <c r="O571" s="1734"/>
      <c r="P571" s="45"/>
      <c r="Q571" s="48"/>
      <c r="R571" s="48"/>
      <c r="S571" s="48"/>
      <c r="T571" s="48"/>
      <c r="U571" s="48"/>
      <c r="V571" s="48"/>
      <c r="W571" s="48"/>
      <c r="X571" s="48"/>
      <c r="Y571" s="48"/>
      <c r="Z571" s="48"/>
    </row>
    <row r="572" spans="1:26" ht="15.75" customHeight="1">
      <c r="A572" s="1"/>
      <c r="B572" s="2"/>
      <c r="C572" s="2"/>
      <c r="D572" s="2"/>
      <c r="E572" s="2"/>
      <c r="F572" s="2"/>
      <c r="G572" s="2"/>
      <c r="H572" s="3"/>
      <c r="I572" s="48"/>
      <c r="J572" s="48"/>
      <c r="K572" s="48"/>
      <c r="L572" s="48"/>
      <c r="M572" s="48"/>
      <c r="N572" s="48"/>
      <c r="O572" s="1734"/>
      <c r="P572" s="45"/>
      <c r="Q572" s="48"/>
      <c r="R572" s="48"/>
      <c r="S572" s="48"/>
      <c r="T572" s="48"/>
      <c r="U572" s="48"/>
      <c r="V572" s="48"/>
      <c r="W572" s="48"/>
      <c r="X572" s="48"/>
      <c r="Y572" s="48"/>
      <c r="Z572" s="48"/>
    </row>
    <row r="573" spans="1:26" ht="15.75" customHeight="1">
      <c r="A573" s="1"/>
      <c r="B573" s="2"/>
      <c r="C573" s="2"/>
      <c r="D573" s="2"/>
      <c r="E573" s="2"/>
      <c r="F573" s="2"/>
      <c r="G573" s="2"/>
      <c r="H573" s="3"/>
      <c r="I573" s="48"/>
      <c r="J573" s="48"/>
      <c r="K573" s="48"/>
      <c r="L573" s="48"/>
      <c r="M573" s="48"/>
      <c r="N573" s="48"/>
      <c r="O573" s="1734"/>
      <c r="P573" s="45"/>
      <c r="Q573" s="48"/>
      <c r="R573" s="48"/>
      <c r="S573" s="48"/>
      <c r="T573" s="48"/>
      <c r="U573" s="48"/>
      <c r="V573" s="48"/>
      <c r="W573" s="48"/>
      <c r="X573" s="48"/>
      <c r="Y573" s="48"/>
      <c r="Z573" s="48"/>
    </row>
    <row r="574" spans="1:26" ht="15.75" customHeight="1">
      <c r="A574" s="1"/>
      <c r="B574" s="2"/>
      <c r="C574" s="2"/>
      <c r="D574" s="2"/>
      <c r="E574" s="2"/>
      <c r="F574" s="2"/>
      <c r="G574" s="2"/>
      <c r="H574" s="3"/>
      <c r="I574" s="48"/>
      <c r="J574" s="48"/>
      <c r="K574" s="48"/>
      <c r="L574" s="48"/>
      <c r="M574" s="48"/>
      <c r="N574" s="48"/>
      <c r="O574" s="1734"/>
      <c r="P574" s="45"/>
      <c r="Q574" s="48"/>
      <c r="R574" s="48"/>
      <c r="S574" s="48"/>
      <c r="T574" s="48"/>
      <c r="U574" s="48"/>
      <c r="V574" s="48"/>
      <c r="W574" s="48"/>
      <c r="X574" s="48"/>
      <c r="Y574" s="48"/>
      <c r="Z574" s="48"/>
    </row>
    <row r="575" spans="1:26" ht="15.75" customHeight="1">
      <c r="A575" s="1"/>
      <c r="B575" s="2"/>
      <c r="C575" s="2"/>
      <c r="D575" s="2"/>
      <c r="E575" s="2"/>
      <c r="F575" s="2"/>
      <c r="G575" s="2"/>
      <c r="H575" s="3"/>
      <c r="I575" s="48"/>
      <c r="J575" s="48"/>
      <c r="K575" s="48"/>
      <c r="L575" s="48"/>
      <c r="M575" s="48"/>
      <c r="N575" s="48"/>
      <c r="O575" s="1734"/>
      <c r="P575" s="45"/>
      <c r="Q575" s="48"/>
      <c r="R575" s="48"/>
      <c r="S575" s="48"/>
      <c r="T575" s="48"/>
      <c r="U575" s="48"/>
      <c r="V575" s="48"/>
      <c r="W575" s="48"/>
      <c r="X575" s="48"/>
      <c r="Y575" s="48"/>
      <c r="Z575" s="48"/>
    </row>
    <row r="576" spans="1:26" ht="15.75" customHeight="1">
      <c r="A576" s="1"/>
      <c r="B576" s="2"/>
      <c r="C576" s="2"/>
      <c r="D576" s="2"/>
      <c r="E576" s="2"/>
      <c r="F576" s="2"/>
      <c r="G576" s="2"/>
      <c r="H576" s="3"/>
      <c r="I576" s="48"/>
      <c r="J576" s="48"/>
      <c r="K576" s="48"/>
      <c r="L576" s="48"/>
      <c r="M576" s="48"/>
      <c r="N576" s="48"/>
      <c r="O576" s="1734"/>
      <c r="P576" s="45"/>
      <c r="Q576" s="48"/>
      <c r="R576" s="48"/>
      <c r="S576" s="48"/>
      <c r="T576" s="48"/>
      <c r="U576" s="48"/>
      <c r="V576" s="48"/>
      <c r="W576" s="48"/>
      <c r="X576" s="48"/>
      <c r="Y576" s="48"/>
      <c r="Z576" s="48"/>
    </row>
    <row r="577" spans="1:26" ht="15.75" customHeight="1">
      <c r="A577" s="1"/>
      <c r="B577" s="2"/>
      <c r="C577" s="2"/>
      <c r="D577" s="2"/>
      <c r="E577" s="2"/>
      <c r="F577" s="2"/>
      <c r="G577" s="2"/>
      <c r="H577" s="3"/>
      <c r="I577" s="48"/>
      <c r="J577" s="48"/>
      <c r="K577" s="48"/>
      <c r="L577" s="48"/>
      <c r="M577" s="48"/>
      <c r="N577" s="48"/>
      <c r="O577" s="1734"/>
      <c r="P577" s="45"/>
      <c r="Q577" s="48"/>
      <c r="R577" s="48"/>
      <c r="S577" s="48"/>
      <c r="T577" s="48"/>
      <c r="U577" s="48"/>
      <c r="V577" s="48"/>
      <c r="W577" s="48"/>
      <c r="X577" s="48"/>
      <c r="Y577" s="48"/>
      <c r="Z577" s="48"/>
    </row>
    <row r="578" spans="1:26" ht="15.75" customHeight="1">
      <c r="A578" s="1"/>
      <c r="B578" s="2"/>
      <c r="C578" s="2"/>
      <c r="D578" s="2"/>
      <c r="E578" s="2"/>
      <c r="F578" s="2"/>
      <c r="G578" s="2"/>
      <c r="H578" s="3"/>
      <c r="I578" s="48"/>
      <c r="J578" s="48"/>
      <c r="K578" s="48"/>
      <c r="L578" s="48"/>
      <c r="M578" s="48"/>
      <c r="N578" s="48"/>
      <c r="O578" s="1734"/>
      <c r="P578" s="45"/>
      <c r="Q578" s="48"/>
      <c r="R578" s="48"/>
      <c r="S578" s="48"/>
      <c r="T578" s="48"/>
      <c r="U578" s="48"/>
      <c r="V578" s="48"/>
      <c r="W578" s="48"/>
      <c r="X578" s="48"/>
      <c r="Y578" s="48"/>
      <c r="Z578" s="48"/>
    </row>
    <row r="579" spans="1:26" ht="15.75" customHeight="1">
      <c r="A579" s="1"/>
      <c r="B579" s="2"/>
      <c r="C579" s="2"/>
      <c r="D579" s="2"/>
      <c r="E579" s="2"/>
      <c r="F579" s="2"/>
      <c r="G579" s="2"/>
      <c r="H579" s="3"/>
      <c r="I579" s="48"/>
      <c r="J579" s="48"/>
      <c r="K579" s="48"/>
      <c r="L579" s="48"/>
      <c r="M579" s="48"/>
      <c r="N579" s="48"/>
      <c r="O579" s="1734"/>
      <c r="P579" s="45"/>
      <c r="Q579" s="48"/>
      <c r="R579" s="48"/>
      <c r="S579" s="48"/>
      <c r="T579" s="48"/>
      <c r="U579" s="48"/>
      <c r="V579" s="48"/>
      <c r="W579" s="48"/>
      <c r="X579" s="48"/>
      <c r="Y579" s="48"/>
      <c r="Z579" s="48"/>
    </row>
    <row r="580" spans="1:26" ht="15.75" customHeight="1">
      <c r="A580" s="1"/>
      <c r="B580" s="2"/>
      <c r="C580" s="2"/>
      <c r="D580" s="2"/>
      <c r="E580" s="2"/>
      <c r="F580" s="2"/>
      <c r="G580" s="2"/>
      <c r="H580" s="3"/>
      <c r="I580" s="48"/>
      <c r="J580" s="48"/>
      <c r="K580" s="48"/>
      <c r="L580" s="48"/>
      <c r="M580" s="48"/>
      <c r="N580" s="48"/>
      <c r="O580" s="1734"/>
      <c r="P580" s="45"/>
      <c r="Q580" s="48"/>
      <c r="R580" s="48"/>
      <c r="S580" s="48"/>
      <c r="T580" s="48"/>
      <c r="U580" s="48"/>
      <c r="V580" s="48"/>
      <c r="W580" s="48"/>
      <c r="X580" s="48"/>
      <c r="Y580" s="48"/>
      <c r="Z580" s="48"/>
    </row>
    <row r="581" spans="1:26" ht="15.75" customHeight="1">
      <c r="A581" s="1"/>
      <c r="B581" s="2"/>
      <c r="C581" s="2"/>
      <c r="D581" s="2"/>
      <c r="E581" s="2"/>
      <c r="F581" s="2"/>
      <c r="G581" s="2"/>
      <c r="H581" s="3"/>
      <c r="I581" s="48"/>
      <c r="J581" s="48"/>
      <c r="K581" s="48"/>
      <c r="L581" s="48"/>
      <c r="M581" s="48"/>
      <c r="N581" s="48"/>
      <c r="O581" s="1734"/>
      <c r="P581" s="45"/>
      <c r="Q581" s="48"/>
      <c r="R581" s="48"/>
      <c r="S581" s="48"/>
      <c r="T581" s="48"/>
      <c r="U581" s="48"/>
      <c r="V581" s="48"/>
      <c r="W581" s="48"/>
      <c r="X581" s="48"/>
      <c r="Y581" s="48"/>
      <c r="Z581" s="48"/>
    </row>
    <row r="582" spans="1:26" ht="15.75" customHeight="1">
      <c r="A582" s="1"/>
      <c r="B582" s="2"/>
      <c r="C582" s="2"/>
      <c r="D582" s="2"/>
      <c r="E582" s="2"/>
      <c r="F582" s="2"/>
      <c r="G582" s="2"/>
      <c r="H582" s="3"/>
      <c r="I582" s="48"/>
      <c r="J582" s="48"/>
      <c r="K582" s="48"/>
      <c r="L582" s="48"/>
      <c r="M582" s="48"/>
      <c r="N582" s="48"/>
      <c r="O582" s="1734"/>
      <c r="P582" s="45"/>
      <c r="Q582" s="48"/>
      <c r="R582" s="48"/>
      <c r="S582" s="48"/>
      <c r="T582" s="48"/>
      <c r="U582" s="48"/>
      <c r="V582" s="48"/>
      <c r="W582" s="48"/>
      <c r="X582" s="48"/>
      <c r="Y582" s="48"/>
      <c r="Z582" s="48"/>
    </row>
    <row r="583" spans="1:26" ht="15.75" customHeight="1">
      <c r="A583" s="1"/>
      <c r="B583" s="2"/>
      <c r="C583" s="2"/>
      <c r="D583" s="2"/>
      <c r="E583" s="2"/>
      <c r="F583" s="2"/>
      <c r="G583" s="2"/>
      <c r="H583" s="3"/>
      <c r="I583" s="48"/>
      <c r="J583" s="48"/>
      <c r="K583" s="48"/>
      <c r="L583" s="48"/>
      <c r="M583" s="48"/>
      <c r="N583" s="48"/>
      <c r="O583" s="1734"/>
      <c r="P583" s="45"/>
      <c r="Q583" s="48"/>
      <c r="R583" s="48"/>
      <c r="S583" s="48"/>
      <c r="T583" s="48"/>
      <c r="U583" s="48"/>
      <c r="V583" s="48"/>
      <c r="W583" s="48"/>
      <c r="X583" s="48"/>
      <c r="Y583" s="48"/>
      <c r="Z583" s="48"/>
    </row>
    <row r="584" spans="1:26" ht="15.75" customHeight="1">
      <c r="A584" s="1"/>
      <c r="B584" s="2"/>
      <c r="C584" s="2"/>
      <c r="D584" s="2"/>
      <c r="E584" s="2"/>
      <c r="F584" s="2"/>
      <c r="G584" s="2"/>
      <c r="H584" s="3"/>
      <c r="I584" s="48"/>
      <c r="J584" s="48"/>
      <c r="K584" s="48"/>
      <c r="L584" s="48"/>
      <c r="M584" s="48"/>
      <c r="N584" s="48"/>
      <c r="O584" s="1734"/>
      <c r="P584" s="45"/>
      <c r="Q584" s="48"/>
      <c r="R584" s="48"/>
      <c r="S584" s="48"/>
      <c r="T584" s="48"/>
      <c r="U584" s="48"/>
      <c r="V584" s="48"/>
      <c r="W584" s="48"/>
      <c r="X584" s="48"/>
      <c r="Y584" s="48"/>
      <c r="Z584" s="48"/>
    </row>
    <row r="585" spans="1:26" ht="15.75" customHeight="1">
      <c r="A585" s="1"/>
      <c r="B585" s="2"/>
      <c r="C585" s="2"/>
      <c r="D585" s="2"/>
      <c r="E585" s="2"/>
      <c r="F585" s="2"/>
      <c r="G585" s="2"/>
      <c r="H585" s="3"/>
      <c r="I585" s="48"/>
      <c r="J585" s="48"/>
      <c r="K585" s="48"/>
      <c r="L585" s="48"/>
      <c r="M585" s="48"/>
      <c r="N585" s="48"/>
      <c r="O585" s="1734"/>
      <c r="P585" s="45"/>
      <c r="Q585" s="48"/>
      <c r="R585" s="48"/>
      <c r="S585" s="48"/>
      <c r="T585" s="48"/>
      <c r="U585" s="48"/>
      <c r="V585" s="48"/>
      <c r="W585" s="48"/>
      <c r="X585" s="48"/>
      <c r="Y585" s="48"/>
      <c r="Z585" s="48"/>
    </row>
    <row r="586" spans="1:26" ht="15.75" customHeight="1">
      <c r="A586" s="1"/>
      <c r="B586" s="2"/>
      <c r="C586" s="2"/>
      <c r="D586" s="2"/>
      <c r="E586" s="2"/>
      <c r="F586" s="2"/>
      <c r="G586" s="2"/>
      <c r="H586" s="3"/>
      <c r="I586" s="48"/>
      <c r="J586" s="48"/>
      <c r="K586" s="48"/>
      <c r="L586" s="48"/>
      <c r="M586" s="48"/>
      <c r="N586" s="48"/>
      <c r="O586" s="1734"/>
      <c r="P586" s="45"/>
      <c r="Q586" s="48"/>
      <c r="R586" s="48"/>
      <c r="S586" s="48"/>
      <c r="T586" s="48"/>
      <c r="U586" s="48"/>
      <c r="V586" s="48"/>
      <c r="W586" s="48"/>
      <c r="X586" s="48"/>
      <c r="Y586" s="48"/>
      <c r="Z586" s="48"/>
    </row>
    <row r="587" spans="1:26" ht="15.75" customHeight="1">
      <c r="A587" s="1"/>
      <c r="B587" s="2"/>
      <c r="C587" s="2"/>
      <c r="D587" s="2"/>
      <c r="E587" s="2"/>
      <c r="F587" s="2"/>
      <c r="G587" s="2"/>
      <c r="H587" s="3"/>
      <c r="I587" s="48"/>
      <c r="J587" s="48"/>
      <c r="K587" s="48"/>
      <c r="L587" s="48"/>
      <c r="M587" s="48"/>
      <c r="N587" s="48"/>
      <c r="O587" s="1734"/>
      <c r="P587" s="45"/>
      <c r="Q587" s="48"/>
      <c r="R587" s="48"/>
      <c r="S587" s="48"/>
      <c r="T587" s="48"/>
      <c r="U587" s="48"/>
      <c r="V587" s="48"/>
      <c r="W587" s="48"/>
      <c r="X587" s="48"/>
      <c r="Y587" s="48"/>
      <c r="Z587" s="48"/>
    </row>
    <row r="588" spans="1:26" ht="15.75" customHeight="1">
      <c r="A588" s="1"/>
      <c r="B588" s="2"/>
      <c r="C588" s="2"/>
      <c r="D588" s="2"/>
      <c r="E588" s="2"/>
      <c r="F588" s="2"/>
      <c r="G588" s="2"/>
      <c r="H588" s="3"/>
      <c r="I588" s="48"/>
      <c r="J588" s="48"/>
      <c r="K588" s="48"/>
      <c r="L588" s="48"/>
      <c r="M588" s="48"/>
      <c r="N588" s="48"/>
      <c r="O588" s="1734"/>
      <c r="P588" s="45"/>
      <c r="Q588" s="48"/>
      <c r="R588" s="48"/>
      <c r="S588" s="48"/>
      <c r="T588" s="48"/>
      <c r="U588" s="48"/>
      <c r="V588" s="48"/>
      <c r="W588" s="48"/>
      <c r="X588" s="48"/>
      <c r="Y588" s="48"/>
      <c r="Z588" s="48"/>
    </row>
    <row r="589" spans="1:26" ht="15.75" customHeight="1">
      <c r="A589" s="1"/>
      <c r="B589" s="2"/>
      <c r="C589" s="2"/>
      <c r="D589" s="2"/>
      <c r="E589" s="2"/>
      <c r="F589" s="2"/>
      <c r="G589" s="2"/>
      <c r="H589" s="3"/>
      <c r="I589" s="48"/>
      <c r="J589" s="48"/>
      <c r="K589" s="48"/>
      <c r="L589" s="48"/>
      <c r="M589" s="48"/>
      <c r="N589" s="48"/>
      <c r="O589" s="1734"/>
      <c r="P589" s="45"/>
      <c r="Q589" s="48"/>
      <c r="R589" s="48"/>
      <c r="S589" s="48"/>
      <c r="T589" s="48"/>
      <c r="U589" s="48"/>
      <c r="V589" s="48"/>
      <c r="W589" s="48"/>
      <c r="X589" s="48"/>
      <c r="Y589" s="48"/>
      <c r="Z589" s="48"/>
    </row>
    <row r="590" spans="1:26" ht="15.75" customHeight="1">
      <c r="A590" s="1"/>
      <c r="B590" s="2"/>
      <c r="C590" s="2"/>
      <c r="D590" s="2"/>
      <c r="E590" s="2"/>
      <c r="F590" s="2"/>
      <c r="G590" s="2"/>
      <c r="H590" s="3"/>
      <c r="I590" s="48"/>
      <c r="J590" s="48"/>
      <c r="K590" s="48"/>
      <c r="L590" s="48"/>
      <c r="M590" s="48"/>
      <c r="N590" s="48"/>
      <c r="O590" s="1734"/>
      <c r="P590" s="45"/>
      <c r="Q590" s="48"/>
      <c r="R590" s="48"/>
      <c r="S590" s="48"/>
      <c r="T590" s="48"/>
      <c r="U590" s="48"/>
      <c r="V590" s="48"/>
      <c r="W590" s="48"/>
      <c r="X590" s="48"/>
      <c r="Y590" s="48"/>
      <c r="Z590" s="48"/>
    </row>
    <row r="591" spans="1:26" ht="15.75" customHeight="1">
      <c r="A591" s="1"/>
      <c r="B591" s="2"/>
      <c r="C591" s="2"/>
      <c r="D591" s="2"/>
      <c r="E591" s="2"/>
      <c r="F591" s="2"/>
      <c r="G591" s="2"/>
      <c r="H591" s="3"/>
      <c r="I591" s="48"/>
      <c r="J591" s="48"/>
      <c r="K591" s="48"/>
      <c r="L591" s="48"/>
      <c r="M591" s="48"/>
      <c r="N591" s="48"/>
      <c r="O591" s="1734"/>
      <c r="P591" s="45"/>
      <c r="Q591" s="48"/>
      <c r="R591" s="48"/>
      <c r="S591" s="48"/>
      <c r="T591" s="48"/>
      <c r="U591" s="48"/>
      <c r="V591" s="48"/>
      <c r="W591" s="48"/>
      <c r="X591" s="48"/>
      <c r="Y591" s="48"/>
      <c r="Z591" s="48"/>
    </row>
    <row r="592" spans="1:26" ht="15.75" customHeight="1">
      <c r="A592" s="1"/>
      <c r="B592" s="2"/>
      <c r="C592" s="2"/>
      <c r="D592" s="2"/>
      <c r="E592" s="2"/>
      <c r="F592" s="2"/>
      <c r="G592" s="2"/>
      <c r="H592" s="3"/>
      <c r="I592" s="48"/>
      <c r="J592" s="48"/>
      <c r="K592" s="48"/>
      <c r="L592" s="48"/>
      <c r="M592" s="48"/>
      <c r="N592" s="48"/>
      <c r="O592" s="1734"/>
      <c r="P592" s="45"/>
      <c r="Q592" s="48"/>
      <c r="R592" s="48"/>
      <c r="S592" s="48"/>
      <c r="T592" s="48"/>
      <c r="U592" s="48"/>
      <c r="V592" s="48"/>
      <c r="W592" s="48"/>
      <c r="X592" s="48"/>
      <c r="Y592" s="48"/>
      <c r="Z592" s="48"/>
    </row>
    <row r="593" spans="1:26" ht="15.75" customHeight="1">
      <c r="A593" s="1"/>
      <c r="B593" s="2"/>
      <c r="C593" s="2"/>
      <c r="D593" s="2"/>
      <c r="E593" s="2"/>
      <c r="F593" s="2"/>
      <c r="G593" s="2"/>
      <c r="H593" s="3"/>
      <c r="I593" s="48"/>
      <c r="J593" s="48"/>
      <c r="K593" s="48"/>
      <c r="L593" s="48"/>
      <c r="M593" s="48"/>
      <c r="N593" s="48"/>
      <c r="O593" s="1734"/>
      <c r="P593" s="45"/>
      <c r="Q593" s="48"/>
      <c r="R593" s="48"/>
      <c r="S593" s="48"/>
      <c r="T593" s="48"/>
      <c r="U593" s="48"/>
      <c r="V593" s="48"/>
      <c r="W593" s="48"/>
      <c r="X593" s="48"/>
      <c r="Y593" s="48"/>
      <c r="Z593" s="48"/>
    </row>
    <row r="594" spans="1:26" ht="15.75" customHeight="1">
      <c r="A594" s="1"/>
      <c r="B594" s="2"/>
      <c r="C594" s="2"/>
      <c r="D594" s="2"/>
      <c r="E594" s="2"/>
      <c r="F594" s="2"/>
      <c r="G594" s="2"/>
      <c r="H594" s="3"/>
      <c r="I594" s="48"/>
      <c r="J594" s="48"/>
      <c r="K594" s="48"/>
      <c r="L594" s="48"/>
      <c r="M594" s="48"/>
      <c r="N594" s="48"/>
      <c r="O594" s="1734"/>
      <c r="P594" s="45"/>
      <c r="Q594" s="48"/>
      <c r="R594" s="48"/>
      <c r="S594" s="48"/>
      <c r="T594" s="48"/>
      <c r="U594" s="48"/>
      <c r="V594" s="48"/>
      <c r="W594" s="48"/>
      <c r="X594" s="48"/>
      <c r="Y594" s="48"/>
      <c r="Z594" s="48"/>
    </row>
    <row r="595" spans="1:26" ht="15.75" customHeight="1">
      <c r="A595" s="1"/>
      <c r="B595" s="2"/>
      <c r="C595" s="2"/>
      <c r="D595" s="2"/>
      <c r="E595" s="2"/>
      <c r="F595" s="2"/>
      <c r="G595" s="2"/>
      <c r="H595" s="3"/>
      <c r="I595" s="48"/>
      <c r="J595" s="48"/>
      <c r="K595" s="48"/>
      <c r="L595" s="48"/>
      <c r="M595" s="48"/>
      <c r="N595" s="48"/>
      <c r="O595" s="1734"/>
      <c r="P595" s="45"/>
      <c r="Q595" s="48"/>
      <c r="R595" s="48"/>
      <c r="S595" s="48"/>
      <c r="T595" s="48"/>
      <c r="U595" s="48"/>
      <c r="V595" s="48"/>
      <c r="W595" s="48"/>
      <c r="X595" s="48"/>
      <c r="Y595" s="48"/>
      <c r="Z595" s="48"/>
    </row>
    <row r="596" spans="1:26" ht="15.75" customHeight="1">
      <c r="A596" s="1"/>
      <c r="B596" s="2"/>
      <c r="C596" s="2"/>
      <c r="D596" s="2"/>
      <c r="E596" s="2"/>
      <c r="F596" s="2"/>
      <c r="G596" s="2"/>
      <c r="H596" s="3"/>
      <c r="I596" s="48"/>
      <c r="J596" s="48"/>
      <c r="K596" s="48"/>
      <c r="L596" s="48"/>
      <c r="M596" s="48"/>
      <c r="N596" s="48"/>
      <c r="O596" s="1734"/>
      <c r="P596" s="45"/>
      <c r="Q596" s="48"/>
      <c r="R596" s="48"/>
      <c r="S596" s="48"/>
      <c r="T596" s="48"/>
      <c r="U596" s="48"/>
      <c r="V596" s="48"/>
      <c r="W596" s="48"/>
      <c r="X596" s="48"/>
      <c r="Y596" s="48"/>
      <c r="Z596" s="48"/>
    </row>
    <row r="597" spans="1:26" ht="15.75" customHeight="1">
      <c r="A597" s="1"/>
      <c r="B597" s="2"/>
      <c r="C597" s="2"/>
      <c r="D597" s="2"/>
      <c r="E597" s="2"/>
      <c r="F597" s="2"/>
      <c r="G597" s="2"/>
      <c r="H597" s="3"/>
      <c r="I597" s="48"/>
      <c r="J597" s="48"/>
      <c r="K597" s="48"/>
      <c r="L597" s="48"/>
      <c r="M597" s="48"/>
      <c r="N597" s="48"/>
      <c r="O597" s="1734"/>
      <c r="P597" s="45"/>
      <c r="Q597" s="48"/>
      <c r="R597" s="48"/>
      <c r="S597" s="48"/>
      <c r="T597" s="48"/>
      <c r="U597" s="48"/>
      <c r="V597" s="48"/>
      <c r="W597" s="48"/>
      <c r="X597" s="48"/>
      <c r="Y597" s="48"/>
      <c r="Z597" s="48"/>
    </row>
    <row r="598" spans="1:26" ht="15.75" customHeight="1">
      <c r="A598" s="1"/>
      <c r="B598" s="2"/>
      <c r="C598" s="2"/>
      <c r="D598" s="2"/>
      <c r="E598" s="2"/>
      <c r="F598" s="2"/>
      <c r="G598" s="2"/>
      <c r="H598" s="3"/>
      <c r="I598" s="48"/>
      <c r="J598" s="48"/>
      <c r="K598" s="48"/>
      <c r="L598" s="48"/>
      <c r="M598" s="48"/>
      <c r="N598" s="48"/>
      <c r="O598" s="1734"/>
      <c r="P598" s="45"/>
      <c r="Q598" s="48"/>
      <c r="R598" s="48"/>
      <c r="S598" s="48"/>
      <c r="T598" s="48"/>
      <c r="U598" s="48"/>
      <c r="V598" s="48"/>
      <c r="W598" s="48"/>
      <c r="X598" s="48"/>
      <c r="Y598" s="48"/>
      <c r="Z598" s="48"/>
    </row>
    <row r="599" spans="1:26" ht="15.75" customHeight="1">
      <c r="A599" s="1"/>
      <c r="B599" s="2"/>
      <c r="C599" s="2"/>
      <c r="D599" s="2"/>
      <c r="E599" s="2"/>
      <c r="F599" s="2"/>
      <c r="G599" s="2"/>
      <c r="H599" s="3"/>
      <c r="I599" s="48"/>
      <c r="J599" s="48"/>
      <c r="K599" s="48"/>
      <c r="L599" s="48"/>
      <c r="M599" s="48"/>
      <c r="N599" s="48"/>
      <c r="O599" s="1734"/>
      <c r="P599" s="45"/>
      <c r="Q599" s="48"/>
      <c r="R599" s="48"/>
      <c r="S599" s="48"/>
      <c r="T599" s="48"/>
      <c r="U599" s="48"/>
      <c r="V599" s="48"/>
      <c r="W599" s="48"/>
      <c r="X599" s="48"/>
      <c r="Y599" s="48"/>
      <c r="Z599" s="48"/>
    </row>
    <row r="600" spans="1:26" ht="15.75" customHeight="1">
      <c r="A600" s="1"/>
      <c r="B600" s="2"/>
      <c r="C600" s="2"/>
      <c r="D600" s="2"/>
      <c r="E600" s="2"/>
      <c r="F600" s="2"/>
      <c r="G600" s="2"/>
      <c r="H600" s="3"/>
      <c r="I600" s="48"/>
      <c r="J600" s="48"/>
      <c r="K600" s="48"/>
      <c r="L600" s="48"/>
      <c r="M600" s="48"/>
      <c r="N600" s="48"/>
      <c r="O600" s="1734"/>
      <c r="P600" s="45"/>
      <c r="Q600" s="48"/>
      <c r="R600" s="48"/>
      <c r="S600" s="48"/>
      <c r="T600" s="48"/>
      <c r="U600" s="48"/>
      <c r="V600" s="48"/>
      <c r="W600" s="48"/>
      <c r="X600" s="48"/>
      <c r="Y600" s="48"/>
      <c r="Z600" s="48"/>
    </row>
    <row r="601" spans="1:26" ht="15.75" customHeight="1">
      <c r="A601" s="1"/>
      <c r="B601" s="2"/>
      <c r="C601" s="2"/>
      <c r="D601" s="2"/>
      <c r="E601" s="2"/>
      <c r="F601" s="2"/>
      <c r="G601" s="2"/>
      <c r="H601" s="3"/>
      <c r="I601" s="48"/>
      <c r="J601" s="48"/>
      <c r="K601" s="48"/>
      <c r="L601" s="48"/>
      <c r="M601" s="48"/>
      <c r="N601" s="48"/>
      <c r="O601" s="1734"/>
      <c r="P601" s="45"/>
      <c r="Q601" s="48"/>
      <c r="R601" s="48"/>
      <c r="S601" s="48"/>
      <c r="T601" s="48"/>
      <c r="U601" s="48"/>
      <c r="V601" s="48"/>
      <c r="W601" s="48"/>
      <c r="X601" s="48"/>
      <c r="Y601" s="48"/>
      <c r="Z601" s="48"/>
    </row>
    <row r="602" spans="1:26" ht="15.75" customHeight="1">
      <c r="A602" s="1"/>
      <c r="B602" s="2"/>
      <c r="C602" s="2"/>
      <c r="D602" s="2"/>
      <c r="E602" s="2"/>
      <c r="F602" s="2"/>
      <c r="G602" s="2"/>
      <c r="H602" s="3"/>
      <c r="I602" s="48"/>
      <c r="J602" s="48"/>
      <c r="K602" s="48"/>
      <c r="L602" s="48"/>
      <c r="M602" s="48"/>
      <c r="N602" s="48"/>
      <c r="O602" s="1734"/>
      <c r="P602" s="45"/>
      <c r="Q602" s="48"/>
      <c r="R602" s="48"/>
      <c r="S602" s="48"/>
      <c r="T602" s="48"/>
      <c r="U602" s="48"/>
      <c r="V602" s="48"/>
      <c r="W602" s="48"/>
      <c r="X602" s="48"/>
      <c r="Y602" s="48"/>
      <c r="Z602" s="48"/>
    </row>
    <row r="603" spans="1:26" ht="15.75" customHeight="1">
      <c r="A603" s="1"/>
      <c r="B603" s="2"/>
      <c r="C603" s="2"/>
      <c r="D603" s="2"/>
      <c r="E603" s="2"/>
      <c r="F603" s="2"/>
      <c r="G603" s="2"/>
      <c r="H603" s="3"/>
      <c r="I603" s="48"/>
      <c r="J603" s="48"/>
      <c r="K603" s="48"/>
      <c r="L603" s="48"/>
      <c r="M603" s="48"/>
      <c r="N603" s="48"/>
      <c r="O603" s="1734"/>
      <c r="P603" s="45"/>
      <c r="Q603" s="48"/>
      <c r="R603" s="48"/>
      <c r="S603" s="48"/>
      <c r="T603" s="48"/>
      <c r="U603" s="48"/>
      <c r="V603" s="48"/>
      <c r="W603" s="48"/>
      <c r="X603" s="48"/>
      <c r="Y603" s="48"/>
      <c r="Z603" s="48"/>
    </row>
    <row r="604" spans="1:26" ht="15.75" customHeight="1">
      <c r="A604" s="1"/>
      <c r="B604" s="2"/>
      <c r="C604" s="2"/>
      <c r="D604" s="2"/>
      <c r="E604" s="2"/>
      <c r="F604" s="2"/>
      <c r="G604" s="2"/>
      <c r="H604" s="3"/>
      <c r="I604" s="48"/>
      <c r="J604" s="48"/>
      <c r="K604" s="48"/>
      <c r="L604" s="48"/>
      <c r="M604" s="48"/>
      <c r="N604" s="48"/>
      <c r="O604" s="1734"/>
      <c r="P604" s="45"/>
      <c r="Q604" s="48"/>
      <c r="R604" s="48"/>
      <c r="S604" s="48"/>
      <c r="T604" s="48"/>
      <c r="U604" s="48"/>
      <c r="V604" s="48"/>
      <c r="W604" s="48"/>
      <c r="X604" s="48"/>
      <c r="Y604" s="48"/>
      <c r="Z604" s="48"/>
    </row>
    <row r="605" spans="1:26" ht="15.75" customHeight="1">
      <c r="A605" s="1"/>
      <c r="B605" s="2"/>
      <c r="C605" s="2"/>
      <c r="D605" s="2"/>
      <c r="E605" s="2"/>
      <c r="F605" s="2"/>
      <c r="G605" s="2"/>
      <c r="H605" s="3"/>
      <c r="I605" s="48"/>
      <c r="J605" s="48"/>
      <c r="K605" s="48"/>
      <c r="L605" s="48"/>
      <c r="M605" s="48"/>
      <c r="N605" s="48"/>
      <c r="O605" s="1734"/>
      <c r="P605" s="45"/>
      <c r="Q605" s="48"/>
      <c r="R605" s="48"/>
      <c r="S605" s="48"/>
      <c r="T605" s="48"/>
      <c r="U605" s="48"/>
      <c r="V605" s="48"/>
      <c r="W605" s="48"/>
      <c r="X605" s="48"/>
      <c r="Y605" s="48"/>
      <c r="Z605" s="48"/>
    </row>
    <row r="606" spans="1:26" ht="15.75" customHeight="1">
      <c r="A606" s="1"/>
      <c r="B606" s="2"/>
      <c r="C606" s="2"/>
      <c r="D606" s="2"/>
      <c r="E606" s="2"/>
      <c r="F606" s="2"/>
      <c r="G606" s="2"/>
      <c r="H606" s="3"/>
      <c r="I606" s="48"/>
      <c r="J606" s="48"/>
      <c r="K606" s="48"/>
      <c r="L606" s="48"/>
      <c r="M606" s="48"/>
      <c r="N606" s="48"/>
      <c r="O606" s="1734"/>
      <c r="P606" s="45"/>
      <c r="Q606" s="48"/>
      <c r="R606" s="48"/>
      <c r="S606" s="48"/>
      <c r="T606" s="48"/>
      <c r="U606" s="48"/>
      <c r="V606" s="48"/>
      <c r="W606" s="48"/>
      <c r="X606" s="48"/>
      <c r="Y606" s="48"/>
      <c r="Z606" s="48"/>
    </row>
    <row r="607" spans="1:26" ht="15.75" customHeight="1">
      <c r="A607" s="1"/>
      <c r="B607" s="2"/>
      <c r="C607" s="2"/>
      <c r="D607" s="2"/>
      <c r="E607" s="2"/>
      <c r="F607" s="2"/>
      <c r="G607" s="2"/>
      <c r="H607" s="3"/>
      <c r="I607" s="48"/>
      <c r="J607" s="48"/>
      <c r="K607" s="48"/>
      <c r="L607" s="48"/>
      <c r="M607" s="48"/>
      <c r="N607" s="48"/>
      <c r="O607" s="1734"/>
      <c r="P607" s="45"/>
      <c r="Q607" s="48"/>
      <c r="R607" s="48"/>
      <c r="S607" s="48"/>
      <c r="T607" s="48"/>
      <c r="U607" s="48"/>
      <c r="V607" s="48"/>
      <c r="W607" s="48"/>
      <c r="X607" s="48"/>
      <c r="Y607" s="48"/>
      <c r="Z607" s="48"/>
    </row>
    <row r="608" spans="1:26" ht="15.75" customHeight="1">
      <c r="A608" s="1"/>
      <c r="B608" s="2"/>
      <c r="C608" s="2"/>
      <c r="D608" s="2"/>
      <c r="E608" s="2"/>
      <c r="F608" s="2"/>
      <c r="G608" s="2"/>
      <c r="H608" s="3"/>
      <c r="I608" s="48"/>
      <c r="J608" s="48"/>
      <c r="K608" s="48"/>
      <c r="L608" s="48"/>
      <c r="M608" s="48"/>
      <c r="N608" s="48"/>
      <c r="O608" s="1734"/>
      <c r="P608" s="45"/>
      <c r="Q608" s="48"/>
      <c r="R608" s="48"/>
      <c r="S608" s="48"/>
      <c r="T608" s="48"/>
      <c r="U608" s="48"/>
      <c r="V608" s="48"/>
      <c r="W608" s="48"/>
      <c r="X608" s="48"/>
      <c r="Y608" s="48"/>
      <c r="Z608" s="48"/>
    </row>
    <row r="609" spans="1:26" ht="15.75" customHeight="1">
      <c r="A609" s="1"/>
      <c r="B609" s="2"/>
      <c r="C609" s="2"/>
      <c r="D609" s="2"/>
      <c r="E609" s="2"/>
      <c r="F609" s="2"/>
      <c r="G609" s="2"/>
      <c r="H609" s="3"/>
      <c r="I609" s="48"/>
      <c r="J609" s="48"/>
      <c r="K609" s="48"/>
      <c r="L609" s="48"/>
      <c r="M609" s="48"/>
      <c r="N609" s="48"/>
      <c r="O609" s="1734"/>
      <c r="P609" s="45"/>
      <c r="Q609" s="48"/>
      <c r="R609" s="48"/>
      <c r="S609" s="48"/>
      <c r="T609" s="48"/>
      <c r="U609" s="48"/>
      <c r="V609" s="48"/>
      <c r="W609" s="48"/>
      <c r="X609" s="48"/>
      <c r="Y609" s="48"/>
      <c r="Z609" s="48"/>
    </row>
    <row r="610" spans="1:26" ht="15.75" customHeight="1">
      <c r="A610" s="1"/>
      <c r="B610" s="2"/>
      <c r="C610" s="2"/>
      <c r="D610" s="2"/>
      <c r="E610" s="2"/>
      <c r="F610" s="2"/>
      <c r="G610" s="2"/>
      <c r="H610" s="3"/>
      <c r="I610" s="48"/>
      <c r="J610" s="48"/>
      <c r="K610" s="48"/>
      <c r="L610" s="48"/>
      <c r="M610" s="48"/>
      <c r="N610" s="48"/>
      <c r="O610" s="1734"/>
      <c r="P610" s="45"/>
      <c r="Q610" s="48"/>
      <c r="R610" s="48"/>
      <c r="S610" s="48"/>
      <c r="T610" s="48"/>
      <c r="U610" s="48"/>
      <c r="V610" s="48"/>
      <c r="W610" s="48"/>
      <c r="X610" s="48"/>
      <c r="Y610" s="48"/>
      <c r="Z610" s="48"/>
    </row>
    <row r="611" spans="1:26" ht="15.75" customHeight="1">
      <c r="A611" s="1"/>
      <c r="B611" s="2"/>
      <c r="C611" s="2"/>
      <c r="D611" s="2"/>
      <c r="E611" s="2"/>
      <c r="F611" s="2"/>
      <c r="G611" s="2"/>
      <c r="H611" s="3"/>
      <c r="I611" s="48"/>
      <c r="J611" s="48"/>
      <c r="K611" s="48"/>
      <c r="L611" s="48"/>
      <c r="M611" s="48"/>
      <c r="N611" s="48"/>
      <c r="O611" s="1734"/>
      <c r="P611" s="45"/>
      <c r="Q611" s="48"/>
      <c r="R611" s="48"/>
      <c r="S611" s="48"/>
      <c r="T611" s="48"/>
      <c r="U611" s="48"/>
      <c r="V611" s="48"/>
      <c r="W611" s="48"/>
      <c r="X611" s="48"/>
      <c r="Y611" s="48"/>
      <c r="Z611" s="48"/>
    </row>
    <row r="612" spans="1:26" ht="15.75" customHeight="1">
      <c r="A612" s="1"/>
      <c r="B612" s="2"/>
      <c r="C612" s="2"/>
      <c r="D612" s="2"/>
      <c r="E612" s="2"/>
      <c r="F612" s="2"/>
      <c r="G612" s="2"/>
      <c r="H612" s="3"/>
      <c r="I612" s="48"/>
      <c r="J612" s="48"/>
      <c r="K612" s="48"/>
      <c r="L612" s="48"/>
      <c r="M612" s="48"/>
      <c r="N612" s="48"/>
      <c r="O612" s="1734"/>
      <c r="P612" s="45"/>
      <c r="Q612" s="48"/>
      <c r="R612" s="48"/>
      <c r="S612" s="48"/>
      <c r="T612" s="48"/>
      <c r="U612" s="48"/>
      <c r="V612" s="48"/>
      <c r="W612" s="48"/>
      <c r="X612" s="48"/>
      <c r="Y612" s="48"/>
      <c r="Z612" s="48"/>
    </row>
    <row r="613" spans="1:26" ht="15.75" customHeight="1">
      <c r="A613" s="1"/>
      <c r="B613" s="2"/>
      <c r="C613" s="2"/>
      <c r="D613" s="2"/>
      <c r="E613" s="2"/>
      <c r="F613" s="2"/>
      <c r="G613" s="2"/>
      <c r="H613" s="3"/>
      <c r="I613" s="48"/>
      <c r="J613" s="48"/>
      <c r="K613" s="48"/>
      <c r="L613" s="48"/>
      <c r="M613" s="48"/>
      <c r="N613" s="48"/>
      <c r="O613" s="1734"/>
      <c r="P613" s="45"/>
      <c r="Q613" s="48"/>
      <c r="R613" s="48"/>
      <c r="S613" s="48"/>
      <c r="T613" s="48"/>
      <c r="U613" s="48"/>
      <c r="V613" s="48"/>
      <c r="W613" s="48"/>
      <c r="X613" s="48"/>
      <c r="Y613" s="48"/>
      <c r="Z613" s="48"/>
    </row>
    <row r="614" spans="1:26" ht="15.75" customHeight="1">
      <c r="A614" s="1"/>
      <c r="B614" s="2"/>
      <c r="C614" s="2"/>
      <c r="D614" s="2"/>
      <c r="E614" s="2"/>
      <c r="F614" s="2"/>
      <c r="G614" s="2"/>
      <c r="H614" s="3"/>
      <c r="I614" s="48"/>
      <c r="J614" s="48"/>
      <c r="K614" s="48"/>
      <c r="L614" s="48"/>
      <c r="M614" s="48"/>
      <c r="N614" s="48"/>
      <c r="O614" s="1734"/>
      <c r="P614" s="45"/>
      <c r="Q614" s="48"/>
      <c r="R614" s="48"/>
      <c r="S614" s="48"/>
      <c r="T614" s="48"/>
      <c r="U614" s="48"/>
      <c r="V614" s="48"/>
      <c r="W614" s="48"/>
      <c r="X614" s="48"/>
      <c r="Y614" s="48"/>
      <c r="Z614" s="48"/>
    </row>
    <row r="615" spans="1:26" ht="15.75" customHeight="1">
      <c r="A615" s="1"/>
      <c r="B615" s="2"/>
      <c r="C615" s="2"/>
      <c r="D615" s="2"/>
      <c r="E615" s="2"/>
      <c r="F615" s="2"/>
      <c r="G615" s="2"/>
      <c r="H615" s="3"/>
      <c r="I615" s="48"/>
      <c r="J615" s="48"/>
      <c r="K615" s="48"/>
      <c r="L615" s="48"/>
      <c r="M615" s="48"/>
      <c r="N615" s="48"/>
      <c r="O615" s="1734"/>
      <c r="P615" s="45"/>
      <c r="Q615" s="48"/>
      <c r="R615" s="48"/>
      <c r="S615" s="48"/>
      <c r="T615" s="48"/>
      <c r="U615" s="48"/>
      <c r="V615" s="48"/>
      <c r="W615" s="48"/>
      <c r="X615" s="48"/>
      <c r="Y615" s="48"/>
      <c r="Z615" s="48"/>
    </row>
    <row r="616" spans="1:26" ht="15.75" customHeight="1">
      <c r="A616" s="1"/>
      <c r="B616" s="2"/>
      <c r="C616" s="2"/>
      <c r="D616" s="2"/>
      <c r="E616" s="2"/>
      <c r="F616" s="2"/>
      <c r="G616" s="2"/>
      <c r="H616" s="3"/>
      <c r="I616" s="48"/>
      <c r="J616" s="48"/>
      <c r="K616" s="48"/>
      <c r="L616" s="48"/>
      <c r="M616" s="48"/>
      <c r="N616" s="48"/>
      <c r="O616" s="1734"/>
      <c r="P616" s="45"/>
      <c r="Q616" s="48"/>
      <c r="R616" s="48"/>
      <c r="S616" s="48"/>
      <c r="T616" s="48"/>
      <c r="U616" s="48"/>
      <c r="V616" s="48"/>
      <c r="W616" s="48"/>
      <c r="X616" s="48"/>
      <c r="Y616" s="48"/>
      <c r="Z616" s="48"/>
    </row>
    <row r="617" spans="1:26" ht="15.75" customHeight="1">
      <c r="A617" s="1"/>
      <c r="B617" s="2"/>
      <c r="C617" s="2"/>
      <c r="D617" s="2"/>
      <c r="E617" s="2"/>
      <c r="F617" s="2"/>
      <c r="G617" s="2"/>
      <c r="H617" s="3"/>
      <c r="I617" s="48"/>
      <c r="J617" s="48"/>
      <c r="K617" s="48"/>
      <c r="L617" s="48"/>
      <c r="M617" s="48"/>
      <c r="N617" s="48"/>
      <c r="O617" s="1734"/>
      <c r="P617" s="45"/>
      <c r="Q617" s="48"/>
      <c r="R617" s="48"/>
      <c r="S617" s="48"/>
      <c r="T617" s="48"/>
      <c r="U617" s="48"/>
      <c r="V617" s="48"/>
      <c r="W617" s="48"/>
      <c r="X617" s="48"/>
      <c r="Y617" s="48"/>
      <c r="Z617" s="48"/>
    </row>
    <row r="618" spans="1:26" ht="15.75" customHeight="1">
      <c r="A618" s="1"/>
      <c r="B618" s="2"/>
      <c r="C618" s="2"/>
      <c r="D618" s="2"/>
      <c r="E618" s="2"/>
      <c r="F618" s="2"/>
      <c r="G618" s="2"/>
      <c r="H618" s="3"/>
      <c r="I618" s="48"/>
      <c r="J618" s="48"/>
      <c r="K618" s="48"/>
      <c r="L618" s="48"/>
      <c r="M618" s="48"/>
      <c r="N618" s="48"/>
      <c r="O618" s="1734"/>
      <c r="P618" s="45"/>
      <c r="Q618" s="48"/>
      <c r="R618" s="48"/>
      <c r="S618" s="48"/>
      <c r="T618" s="48"/>
      <c r="U618" s="48"/>
      <c r="V618" s="48"/>
      <c r="W618" s="48"/>
      <c r="X618" s="48"/>
      <c r="Y618" s="48"/>
      <c r="Z618" s="48"/>
    </row>
    <row r="619" spans="1:26" ht="15.75" customHeight="1">
      <c r="A619" s="1"/>
      <c r="B619" s="2"/>
      <c r="C619" s="2"/>
      <c r="D619" s="2"/>
      <c r="E619" s="2"/>
      <c r="F619" s="2"/>
      <c r="G619" s="2"/>
      <c r="H619" s="3"/>
      <c r="I619" s="48"/>
      <c r="J619" s="48"/>
      <c r="K619" s="48"/>
      <c r="L619" s="48"/>
      <c r="M619" s="48"/>
      <c r="N619" s="48"/>
      <c r="O619" s="1734"/>
      <c r="P619" s="45"/>
      <c r="Q619" s="48"/>
      <c r="R619" s="48"/>
      <c r="S619" s="48"/>
      <c r="T619" s="48"/>
      <c r="U619" s="48"/>
      <c r="V619" s="48"/>
      <c r="W619" s="48"/>
      <c r="X619" s="48"/>
      <c r="Y619" s="48"/>
      <c r="Z619" s="48"/>
    </row>
    <row r="620" spans="1:26" ht="15.75" customHeight="1">
      <c r="A620" s="1"/>
      <c r="B620" s="2"/>
      <c r="C620" s="2"/>
      <c r="D620" s="2"/>
      <c r="E620" s="2"/>
      <c r="F620" s="2"/>
      <c r="G620" s="2"/>
      <c r="H620" s="3"/>
      <c r="I620" s="48"/>
      <c r="J620" s="48"/>
      <c r="K620" s="48"/>
      <c r="L620" s="48"/>
      <c r="M620" s="48"/>
      <c r="N620" s="48"/>
      <c r="O620" s="1734"/>
      <c r="P620" s="45"/>
      <c r="Q620" s="48"/>
      <c r="R620" s="48"/>
      <c r="S620" s="48"/>
      <c r="T620" s="48"/>
      <c r="U620" s="48"/>
      <c r="V620" s="48"/>
      <c r="W620" s="48"/>
      <c r="X620" s="48"/>
      <c r="Y620" s="48"/>
      <c r="Z620" s="48"/>
    </row>
    <row r="621" spans="1:26" ht="15.75" customHeight="1">
      <c r="A621" s="1"/>
      <c r="B621" s="2"/>
      <c r="C621" s="2"/>
      <c r="D621" s="2"/>
      <c r="E621" s="2"/>
      <c r="F621" s="2"/>
      <c r="G621" s="2"/>
      <c r="H621" s="3"/>
      <c r="I621" s="48"/>
      <c r="J621" s="48"/>
      <c r="K621" s="48"/>
      <c r="L621" s="48"/>
      <c r="M621" s="48"/>
      <c r="N621" s="48"/>
      <c r="O621" s="1734"/>
      <c r="P621" s="45"/>
      <c r="Q621" s="48"/>
      <c r="R621" s="48"/>
      <c r="S621" s="48"/>
      <c r="T621" s="48"/>
      <c r="U621" s="48"/>
      <c r="V621" s="48"/>
      <c r="W621" s="48"/>
      <c r="X621" s="48"/>
      <c r="Y621" s="48"/>
      <c r="Z621" s="48"/>
    </row>
    <row r="622" spans="1:26" ht="15.75" customHeight="1">
      <c r="A622" s="1"/>
      <c r="B622" s="2"/>
      <c r="C622" s="2"/>
      <c r="D622" s="2"/>
      <c r="E622" s="2"/>
      <c r="F622" s="2"/>
      <c r="G622" s="2"/>
      <c r="H622" s="3"/>
      <c r="I622" s="48"/>
      <c r="J622" s="48"/>
      <c r="K622" s="48"/>
      <c r="L622" s="48"/>
      <c r="M622" s="48"/>
      <c r="N622" s="48"/>
      <c r="O622" s="1734"/>
      <c r="P622" s="45"/>
      <c r="Q622" s="48"/>
      <c r="R622" s="48"/>
      <c r="S622" s="48"/>
      <c r="T622" s="48"/>
      <c r="U622" s="48"/>
      <c r="V622" s="48"/>
      <c r="W622" s="48"/>
      <c r="X622" s="48"/>
      <c r="Y622" s="48"/>
      <c r="Z622" s="48"/>
    </row>
    <row r="623" spans="1:26" ht="15.75" customHeight="1">
      <c r="A623" s="1"/>
      <c r="B623" s="2"/>
      <c r="C623" s="2"/>
      <c r="D623" s="2"/>
      <c r="E623" s="2"/>
      <c r="F623" s="2"/>
      <c r="G623" s="2"/>
      <c r="H623" s="3"/>
      <c r="I623" s="48"/>
      <c r="J623" s="48"/>
      <c r="K623" s="48"/>
      <c r="L623" s="48"/>
      <c r="M623" s="48"/>
      <c r="N623" s="48"/>
      <c r="O623" s="1734"/>
      <c r="P623" s="45"/>
      <c r="Q623" s="48"/>
      <c r="R623" s="48"/>
      <c r="S623" s="48"/>
      <c r="T623" s="48"/>
      <c r="U623" s="48"/>
      <c r="V623" s="48"/>
      <c r="W623" s="48"/>
      <c r="X623" s="48"/>
      <c r="Y623" s="48"/>
      <c r="Z623" s="48"/>
    </row>
    <row r="624" spans="1:26" ht="15.75" customHeight="1">
      <c r="A624" s="1"/>
      <c r="B624" s="2"/>
      <c r="C624" s="2"/>
      <c r="D624" s="2"/>
      <c r="E624" s="2"/>
      <c r="F624" s="2"/>
      <c r="G624" s="2"/>
      <c r="H624" s="3"/>
      <c r="I624" s="48"/>
      <c r="J624" s="48"/>
      <c r="K624" s="48"/>
      <c r="L624" s="48"/>
      <c r="M624" s="48"/>
      <c r="N624" s="48"/>
      <c r="O624" s="1734"/>
      <c r="P624" s="45"/>
      <c r="Q624" s="48"/>
      <c r="R624" s="48"/>
      <c r="S624" s="48"/>
      <c r="T624" s="48"/>
      <c r="U624" s="48"/>
      <c r="V624" s="48"/>
      <c r="W624" s="48"/>
      <c r="X624" s="48"/>
      <c r="Y624" s="48"/>
      <c r="Z624" s="48"/>
    </row>
    <row r="625" spans="1:26" ht="15.75" customHeight="1">
      <c r="A625" s="1"/>
      <c r="B625" s="2"/>
      <c r="C625" s="2"/>
      <c r="D625" s="2"/>
      <c r="E625" s="2"/>
      <c r="F625" s="2"/>
      <c r="G625" s="2"/>
      <c r="H625" s="3"/>
      <c r="I625" s="48"/>
      <c r="J625" s="48"/>
      <c r="K625" s="48"/>
      <c r="L625" s="48"/>
      <c r="M625" s="48"/>
      <c r="N625" s="48"/>
      <c r="O625" s="1734"/>
      <c r="P625" s="45"/>
      <c r="Q625" s="48"/>
      <c r="R625" s="48"/>
      <c r="S625" s="48"/>
      <c r="T625" s="48"/>
      <c r="U625" s="48"/>
      <c r="V625" s="48"/>
      <c r="W625" s="48"/>
      <c r="X625" s="48"/>
      <c r="Y625" s="48"/>
      <c r="Z625" s="48"/>
    </row>
    <row r="626" spans="1:26" ht="15.75" customHeight="1">
      <c r="A626" s="1"/>
      <c r="B626" s="2"/>
      <c r="C626" s="2"/>
      <c r="D626" s="2"/>
      <c r="E626" s="2"/>
      <c r="F626" s="2"/>
      <c r="G626" s="2"/>
      <c r="H626" s="3"/>
      <c r="I626" s="48"/>
      <c r="J626" s="48"/>
      <c r="K626" s="48"/>
      <c r="L626" s="48"/>
      <c r="M626" s="48"/>
      <c r="N626" s="48"/>
      <c r="O626" s="1734"/>
      <c r="P626" s="45"/>
      <c r="Q626" s="48"/>
      <c r="R626" s="48"/>
      <c r="S626" s="48"/>
      <c r="T626" s="48"/>
      <c r="U626" s="48"/>
      <c r="V626" s="48"/>
      <c r="W626" s="48"/>
      <c r="X626" s="48"/>
      <c r="Y626" s="48"/>
      <c r="Z626" s="48"/>
    </row>
    <row r="627" spans="1:26" ht="15.75" customHeight="1">
      <c r="A627" s="1"/>
      <c r="B627" s="2"/>
      <c r="C627" s="2"/>
      <c r="D627" s="2"/>
      <c r="E627" s="2"/>
      <c r="F627" s="2"/>
      <c r="G627" s="2"/>
      <c r="H627" s="3"/>
      <c r="I627" s="48"/>
      <c r="J627" s="48"/>
      <c r="K627" s="48"/>
      <c r="L627" s="48"/>
      <c r="M627" s="48"/>
      <c r="N627" s="48"/>
      <c r="O627" s="1734"/>
      <c r="P627" s="45"/>
      <c r="Q627" s="48"/>
      <c r="R627" s="48"/>
      <c r="S627" s="48"/>
      <c r="T627" s="48"/>
      <c r="U627" s="48"/>
      <c r="V627" s="48"/>
      <c r="W627" s="48"/>
      <c r="X627" s="48"/>
      <c r="Y627" s="48"/>
      <c r="Z627" s="48"/>
    </row>
    <row r="628" spans="1:26" ht="15.75" customHeight="1">
      <c r="A628" s="1"/>
      <c r="B628" s="2"/>
      <c r="C628" s="2"/>
      <c r="D628" s="2"/>
      <c r="E628" s="2"/>
      <c r="F628" s="2"/>
      <c r="G628" s="2"/>
      <c r="H628" s="3"/>
      <c r="I628" s="48"/>
      <c r="J628" s="48"/>
      <c r="K628" s="48"/>
      <c r="L628" s="48"/>
      <c r="M628" s="48"/>
      <c r="N628" s="48"/>
      <c r="O628" s="1734"/>
      <c r="P628" s="45"/>
      <c r="Q628" s="48"/>
      <c r="R628" s="48"/>
      <c r="S628" s="48"/>
      <c r="T628" s="48"/>
      <c r="U628" s="48"/>
      <c r="V628" s="48"/>
      <c r="W628" s="48"/>
      <c r="X628" s="48"/>
      <c r="Y628" s="48"/>
      <c r="Z628" s="48"/>
    </row>
    <row r="629" spans="1:26" ht="15.75" customHeight="1">
      <c r="A629" s="1"/>
      <c r="B629" s="2"/>
      <c r="C629" s="2"/>
      <c r="D629" s="2"/>
      <c r="E629" s="2"/>
      <c r="F629" s="2"/>
      <c r="G629" s="2"/>
      <c r="H629" s="3"/>
      <c r="I629" s="48"/>
      <c r="J629" s="48"/>
      <c r="K629" s="48"/>
      <c r="L629" s="48"/>
      <c r="M629" s="48"/>
      <c r="N629" s="48"/>
      <c r="O629" s="1734"/>
      <c r="P629" s="45"/>
      <c r="Q629" s="48"/>
      <c r="R629" s="48"/>
      <c r="S629" s="48"/>
      <c r="T629" s="48"/>
      <c r="U629" s="48"/>
      <c r="V629" s="48"/>
      <c r="W629" s="48"/>
      <c r="X629" s="48"/>
      <c r="Y629" s="48"/>
      <c r="Z629" s="48"/>
    </row>
    <row r="630" spans="1:26" ht="15.75" customHeight="1">
      <c r="A630" s="1"/>
      <c r="B630" s="2"/>
      <c r="C630" s="2"/>
      <c r="D630" s="2"/>
      <c r="E630" s="2"/>
      <c r="F630" s="2"/>
      <c r="G630" s="2"/>
      <c r="H630" s="3"/>
      <c r="I630" s="48"/>
      <c r="J630" s="48"/>
      <c r="K630" s="48"/>
      <c r="L630" s="48"/>
      <c r="M630" s="48"/>
      <c r="N630" s="48"/>
      <c r="O630" s="1734"/>
      <c r="P630" s="45"/>
      <c r="Q630" s="48"/>
      <c r="R630" s="48"/>
      <c r="S630" s="48"/>
      <c r="T630" s="48"/>
      <c r="U630" s="48"/>
      <c r="V630" s="48"/>
      <c r="W630" s="48"/>
      <c r="X630" s="48"/>
      <c r="Y630" s="48"/>
      <c r="Z630" s="48"/>
    </row>
    <row r="631" spans="1:26" ht="15.75" customHeight="1">
      <c r="A631" s="1"/>
      <c r="B631" s="2"/>
      <c r="C631" s="2"/>
      <c r="D631" s="2"/>
      <c r="E631" s="2"/>
      <c r="F631" s="2"/>
      <c r="G631" s="2"/>
      <c r="H631" s="3"/>
      <c r="I631" s="48"/>
      <c r="J631" s="48"/>
      <c r="K631" s="48"/>
      <c r="L631" s="48"/>
      <c r="M631" s="48"/>
      <c r="N631" s="48"/>
      <c r="O631" s="1734"/>
      <c r="P631" s="45"/>
      <c r="Q631" s="48"/>
      <c r="R631" s="48"/>
      <c r="S631" s="48"/>
      <c r="T631" s="48"/>
      <c r="U631" s="48"/>
      <c r="V631" s="48"/>
      <c r="W631" s="48"/>
      <c r="X631" s="48"/>
      <c r="Y631" s="48"/>
      <c r="Z631" s="48"/>
    </row>
    <row r="632" spans="1:26" ht="15.75" customHeight="1">
      <c r="A632" s="1"/>
      <c r="B632" s="2"/>
      <c r="C632" s="2"/>
      <c r="D632" s="2"/>
      <c r="E632" s="2"/>
      <c r="F632" s="2"/>
      <c r="G632" s="2"/>
      <c r="H632" s="3"/>
      <c r="I632" s="48"/>
      <c r="J632" s="48"/>
      <c r="K632" s="48"/>
      <c r="L632" s="48"/>
      <c r="M632" s="48"/>
      <c r="N632" s="48"/>
      <c r="O632" s="1734"/>
      <c r="P632" s="45"/>
      <c r="Q632" s="48"/>
      <c r="R632" s="48"/>
      <c r="S632" s="48"/>
      <c r="T632" s="48"/>
      <c r="U632" s="48"/>
      <c r="V632" s="48"/>
      <c r="W632" s="48"/>
      <c r="X632" s="48"/>
      <c r="Y632" s="48"/>
      <c r="Z632" s="48"/>
    </row>
    <row r="633" spans="1:26" ht="15.75" customHeight="1">
      <c r="A633" s="1"/>
      <c r="B633" s="2"/>
      <c r="C633" s="2"/>
      <c r="D633" s="2"/>
      <c r="E633" s="2"/>
      <c r="F633" s="2"/>
      <c r="G633" s="2"/>
      <c r="H633" s="3"/>
      <c r="I633" s="48"/>
      <c r="J633" s="48"/>
      <c r="K633" s="48"/>
      <c r="L633" s="48"/>
      <c r="M633" s="48"/>
      <c r="N633" s="48"/>
      <c r="O633" s="1734"/>
      <c r="P633" s="45"/>
      <c r="Q633" s="48"/>
      <c r="R633" s="48"/>
      <c r="S633" s="48"/>
      <c r="T633" s="48"/>
      <c r="U633" s="48"/>
      <c r="V633" s="48"/>
      <c r="W633" s="48"/>
      <c r="X633" s="48"/>
      <c r="Y633" s="48"/>
      <c r="Z633" s="48"/>
    </row>
    <row r="634" spans="1:26" ht="15.75" customHeight="1">
      <c r="A634" s="1"/>
      <c r="B634" s="2"/>
      <c r="C634" s="2"/>
      <c r="D634" s="2"/>
      <c r="E634" s="2"/>
      <c r="F634" s="2"/>
      <c r="G634" s="2"/>
      <c r="H634" s="3"/>
      <c r="I634" s="48"/>
      <c r="J634" s="48"/>
      <c r="K634" s="48"/>
      <c r="L634" s="48"/>
      <c r="M634" s="48"/>
      <c r="N634" s="48"/>
      <c r="O634" s="1734"/>
      <c r="P634" s="45"/>
      <c r="Q634" s="48"/>
      <c r="R634" s="48"/>
      <c r="S634" s="48"/>
      <c r="T634" s="48"/>
      <c r="U634" s="48"/>
      <c r="V634" s="48"/>
      <c r="W634" s="48"/>
      <c r="X634" s="48"/>
      <c r="Y634" s="48"/>
      <c r="Z634" s="48"/>
    </row>
    <row r="635" spans="1:26" ht="15.75" customHeight="1">
      <c r="A635" s="1"/>
      <c r="B635" s="2"/>
      <c r="C635" s="2"/>
      <c r="D635" s="2"/>
      <c r="E635" s="2"/>
      <c r="F635" s="2"/>
      <c r="G635" s="2"/>
      <c r="H635" s="3"/>
      <c r="I635" s="48"/>
      <c r="J635" s="48"/>
      <c r="K635" s="48"/>
      <c r="L635" s="48"/>
      <c r="M635" s="48"/>
      <c r="N635" s="48"/>
      <c r="O635" s="1734"/>
      <c r="P635" s="45"/>
      <c r="Q635" s="48"/>
      <c r="R635" s="48"/>
      <c r="S635" s="48"/>
      <c r="T635" s="48"/>
      <c r="U635" s="48"/>
      <c r="V635" s="48"/>
      <c r="W635" s="48"/>
      <c r="X635" s="48"/>
      <c r="Y635" s="48"/>
      <c r="Z635" s="48"/>
    </row>
    <row r="636" spans="1:26" ht="15.75" customHeight="1">
      <c r="A636" s="1"/>
      <c r="B636" s="2"/>
      <c r="C636" s="2"/>
      <c r="D636" s="2"/>
      <c r="E636" s="2"/>
      <c r="F636" s="2"/>
      <c r="G636" s="2"/>
      <c r="H636" s="3"/>
      <c r="I636" s="48"/>
      <c r="J636" s="48"/>
      <c r="K636" s="48"/>
      <c r="L636" s="48"/>
      <c r="M636" s="48"/>
      <c r="N636" s="48"/>
      <c r="O636" s="1734"/>
      <c r="P636" s="45"/>
      <c r="Q636" s="48"/>
      <c r="R636" s="48"/>
      <c r="S636" s="48"/>
      <c r="T636" s="48"/>
      <c r="U636" s="48"/>
      <c r="V636" s="48"/>
      <c r="W636" s="48"/>
      <c r="X636" s="48"/>
      <c r="Y636" s="48"/>
      <c r="Z636" s="48"/>
    </row>
    <row r="637" spans="1:26" ht="15.75" customHeight="1">
      <c r="A637" s="1"/>
      <c r="B637" s="2"/>
      <c r="C637" s="2"/>
      <c r="D637" s="2"/>
      <c r="E637" s="2"/>
      <c r="F637" s="2"/>
      <c r="G637" s="2"/>
      <c r="H637" s="3"/>
      <c r="I637" s="48"/>
      <c r="J637" s="48"/>
      <c r="K637" s="48"/>
      <c r="L637" s="48"/>
      <c r="M637" s="48"/>
      <c r="N637" s="48"/>
      <c r="O637" s="1734"/>
      <c r="P637" s="45"/>
      <c r="Q637" s="48"/>
      <c r="R637" s="48"/>
      <c r="S637" s="48"/>
      <c r="T637" s="48"/>
      <c r="U637" s="48"/>
      <c r="V637" s="48"/>
      <c r="W637" s="48"/>
      <c r="X637" s="48"/>
      <c r="Y637" s="48"/>
      <c r="Z637" s="48"/>
    </row>
    <row r="638" spans="1:26" ht="15.75" customHeight="1">
      <c r="A638" s="1"/>
      <c r="B638" s="2"/>
      <c r="C638" s="2"/>
      <c r="D638" s="2"/>
      <c r="E638" s="2"/>
      <c r="F638" s="2"/>
      <c r="G638" s="2"/>
      <c r="H638" s="3"/>
      <c r="I638" s="48"/>
      <c r="J638" s="48"/>
      <c r="K638" s="48"/>
      <c r="L638" s="48"/>
      <c r="M638" s="48"/>
      <c r="N638" s="48"/>
      <c r="O638" s="1734"/>
      <c r="P638" s="45"/>
      <c r="Q638" s="48"/>
      <c r="R638" s="48"/>
      <c r="S638" s="48"/>
      <c r="T638" s="48"/>
      <c r="U638" s="48"/>
      <c r="V638" s="48"/>
      <c r="W638" s="48"/>
      <c r="X638" s="48"/>
      <c r="Y638" s="48"/>
      <c r="Z638" s="48"/>
    </row>
    <row r="639" spans="1:26" ht="15.75" customHeight="1">
      <c r="A639" s="1"/>
      <c r="B639" s="2"/>
      <c r="C639" s="2"/>
      <c r="D639" s="2"/>
      <c r="E639" s="2"/>
      <c r="F639" s="2"/>
      <c r="G639" s="2"/>
      <c r="H639" s="3"/>
      <c r="I639" s="48"/>
      <c r="J639" s="48"/>
      <c r="K639" s="48"/>
      <c r="L639" s="48"/>
      <c r="M639" s="48"/>
      <c r="N639" s="48"/>
      <c r="O639" s="1734"/>
      <c r="P639" s="45"/>
      <c r="Q639" s="48"/>
      <c r="R639" s="48"/>
      <c r="S639" s="48"/>
      <c r="T639" s="48"/>
      <c r="U639" s="48"/>
      <c r="V639" s="48"/>
      <c r="W639" s="48"/>
      <c r="X639" s="48"/>
      <c r="Y639" s="48"/>
      <c r="Z639" s="48"/>
    </row>
    <row r="640" spans="1:26" ht="15.75" customHeight="1">
      <c r="A640" s="1"/>
      <c r="B640" s="2"/>
      <c r="C640" s="2"/>
      <c r="D640" s="2"/>
      <c r="E640" s="2"/>
      <c r="F640" s="2"/>
      <c r="G640" s="2"/>
      <c r="H640" s="3"/>
      <c r="I640" s="48"/>
      <c r="J640" s="48"/>
      <c r="K640" s="48"/>
      <c r="L640" s="48"/>
      <c r="M640" s="48"/>
      <c r="N640" s="48"/>
      <c r="O640" s="1734"/>
      <c r="P640" s="45"/>
      <c r="Q640" s="48"/>
      <c r="R640" s="48"/>
      <c r="S640" s="48"/>
      <c r="T640" s="48"/>
      <c r="U640" s="48"/>
      <c r="V640" s="48"/>
      <c r="W640" s="48"/>
      <c r="X640" s="48"/>
      <c r="Y640" s="48"/>
      <c r="Z640" s="48"/>
    </row>
    <row r="641" spans="1:26" ht="15.75" customHeight="1">
      <c r="A641" s="1"/>
      <c r="B641" s="2"/>
      <c r="C641" s="2"/>
      <c r="D641" s="2"/>
      <c r="E641" s="2"/>
      <c r="F641" s="2"/>
      <c r="G641" s="2"/>
      <c r="H641" s="3"/>
      <c r="I641" s="48"/>
      <c r="J641" s="48"/>
      <c r="K641" s="48"/>
      <c r="L641" s="48"/>
      <c r="M641" s="48"/>
      <c r="N641" s="48"/>
      <c r="O641" s="1734"/>
      <c r="P641" s="45"/>
      <c r="Q641" s="48"/>
      <c r="R641" s="48"/>
      <c r="S641" s="48"/>
      <c r="T641" s="48"/>
      <c r="U641" s="48"/>
      <c r="V641" s="48"/>
      <c r="W641" s="48"/>
      <c r="X641" s="48"/>
      <c r="Y641" s="48"/>
      <c r="Z641" s="48"/>
    </row>
    <row r="642" spans="1:26" ht="15.75" customHeight="1">
      <c r="A642" s="1"/>
      <c r="B642" s="2"/>
      <c r="C642" s="2"/>
      <c r="D642" s="2"/>
      <c r="E642" s="2"/>
      <c r="F642" s="2"/>
      <c r="G642" s="2"/>
      <c r="H642" s="3"/>
      <c r="I642" s="48"/>
      <c r="J642" s="48"/>
      <c r="K642" s="48"/>
      <c r="L642" s="48"/>
      <c r="M642" s="48"/>
      <c r="N642" s="48"/>
      <c r="O642" s="1734"/>
      <c r="P642" s="45"/>
      <c r="Q642" s="48"/>
      <c r="R642" s="48"/>
      <c r="S642" s="48"/>
      <c r="T642" s="48"/>
      <c r="U642" s="48"/>
      <c r="V642" s="48"/>
      <c r="W642" s="48"/>
      <c r="X642" s="48"/>
      <c r="Y642" s="48"/>
      <c r="Z642" s="48"/>
    </row>
    <row r="643" spans="1:26" ht="15.75" customHeight="1">
      <c r="A643" s="1"/>
      <c r="B643" s="2"/>
      <c r="C643" s="2"/>
      <c r="D643" s="2"/>
      <c r="E643" s="2"/>
      <c r="F643" s="2"/>
      <c r="G643" s="2"/>
      <c r="H643" s="3"/>
      <c r="I643" s="48"/>
      <c r="J643" s="48"/>
      <c r="K643" s="48"/>
      <c r="L643" s="48"/>
      <c r="M643" s="48"/>
      <c r="N643" s="48"/>
      <c r="O643" s="1734"/>
      <c r="P643" s="45"/>
      <c r="Q643" s="48"/>
      <c r="R643" s="48"/>
      <c r="S643" s="48"/>
      <c r="T643" s="48"/>
      <c r="U643" s="48"/>
      <c r="V643" s="48"/>
      <c r="W643" s="48"/>
      <c r="X643" s="48"/>
      <c r="Y643" s="48"/>
      <c r="Z643" s="48"/>
    </row>
    <row r="644" spans="1:26" ht="15.75" customHeight="1">
      <c r="A644" s="1"/>
      <c r="B644" s="2"/>
      <c r="C644" s="2"/>
      <c r="D644" s="2"/>
      <c r="E644" s="2"/>
      <c r="F644" s="2"/>
      <c r="G644" s="2"/>
      <c r="H644" s="3"/>
      <c r="I644" s="48"/>
      <c r="J644" s="48"/>
      <c r="K644" s="48"/>
      <c r="L644" s="48"/>
      <c r="M644" s="48"/>
      <c r="N644" s="48"/>
      <c r="O644" s="1734"/>
      <c r="P644" s="45"/>
      <c r="Q644" s="48"/>
      <c r="R644" s="48"/>
      <c r="S644" s="48"/>
      <c r="T644" s="48"/>
      <c r="U644" s="48"/>
      <c r="V644" s="48"/>
      <c r="W644" s="48"/>
      <c r="X644" s="48"/>
      <c r="Y644" s="48"/>
      <c r="Z644" s="48"/>
    </row>
    <row r="645" spans="1:26" ht="15.75" customHeight="1">
      <c r="A645" s="1"/>
      <c r="B645" s="2"/>
      <c r="C645" s="2"/>
      <c r="D645" s="2"/>
      <c r="E645" s="2"/>
      <c r="F645" s="2"/>
      <c r="G645" s="2"/>
      <c r="H645" s="3"/>
      <c r="I645" s="48"/>
      <c r="J645" s="48"/>
      <c r="K645" s="48"/>
      <c r="L645" s="48"/>
      <c r="M645" s="48"/>
      <c r="N645" s="48"/>
      <c r="O645" s="1734"/>
      <c r="P645" s="45"/>
      <c r="Q645" s="48"/>
      <c r="R645" s="48"/>
      <c r="S645" s="48"/>
      <c r="T645" s="48"/>
      <c r="U645" s="48"/>
      <c r="V645" s="48"/>
      <c r="W645" s="48"/>
      <c r="X645" s="48"/>
      <c r="Y645" s="48"/>
      <c r="Z645" s="48"/>
    </row>
    <row r="646" spans="1:26" ht="15.75" customHeight="1">
      <c r="A646" s="1"/>
      <c r="B646" s="2"/>
      <c r="C646" s="2"/>
      <c r="D646" s="2"/>
      <c r="E646" s="2"/>
      <c r="F646" s="2"/>
      <c r="G646" s="2"/>
      <c r="H646" s="3"/>
      <c r="I646" s="48"/>
      <c r="J646" s="48"/>
      <c r="K646" s="48"/>
      <c r="L646" s="48"/>
      <c r="M646" s="48"/>
      <c r="N646" s="48"/>
      <c r="O646" s="1734"/>
      <c r="P646" s="45"/>
      <c r="Q646" s="48"/>
      <c r="R646" s="48"/>
      <c r="S646" s="48"/>
      <c r="T646" s="48"/>
      <c r="U646" s="48"/>
      <c r="V646" s="48"/>
      <c r="W646" s="48"/>
      <c r="X646" s="48"/>
      <c r="Y646" s="48"/>
      <c r="Z646" s="48"/>
    </row>
    <row r="647" spans="1:26" ht="15.75" customHeight="1">
      <c r="A647" s="1"/>
      <c r="B647" s="2"/>
      <c r="C647" s="2"/>
      <c r="D647" s="2"/>
      <c r="E647" s="2"/>
      <c r="F647" s="2"/>
      <c r="G647" s="2"/>
      <c r="H647" s="3"/>
      <c r="I647" s="48"/>
      <c r="J647" s="48"/>
      <c r="K647" s="48"/>
      <c r="L647" s="48"/>
      <c r="M647" s="48"/>
      <c r="N647" s="48"/>
      <c r="O647" s="1734"/>
      <c r="P647" s="45"/>
      <c r="Q647" s="48"/>
      <c r="R647" s="48"/>
      <c r="S647" s="48"/>
      <c r="T647" s="48"/>
      <c r="U647" s="48"/>
      <c r="V647" s="48"/>
      <c r="W647" s="48"/>
      <c r="X647" s="48"/>
      <c r="Y647" s="48"/>
      <c r="Z647" s="48"/>
    </row>
    <row r="648" spans="1:26" ht="15.75" customHeight="1">
      <c r="A648" s="1"/>
      <c r="B648" s="2"/>
      <c r="C648" s="2"/>
      <c r="D648" s="2"/>
      <c r="E648" s="2"/>
      <c r="F648" s="2"/>
      <c r="G648" s="2"/>
      <c r="H648" s="3"/>
      <c r="I648" s="48"/>
      <c r="J648" s="48"/>
      <c r="K648" s="48"/>
      <c r="L648" s="48"/>
      <c r="M648" s="48"/>
      <c r="N648" s="48"/>
      <c r="O648" s="1734"/>
      <c r="P648" s="45"/>
      <c r="Q648" s="48"/>
      <c r="R648" s="48"/>
      <c r="S648" s="48"/>
      <c r="T648" s="48"/>
      <c r="U648" s="48"/>
      <c r="V648" s="48"/>
      <c r="W648" s="48"/>
      <c r="X648" s="48"/>
      <c r="Y648" s="48"/>
      <c r="Z648" s="48"/>
    </row>
    <row r="649" spans="1:26" ht="15.75" customHeight="1">
      <c r="A649" s="1"/>
      <c r="B649" s="2"/>
      <c r="C649" s="2"/>
      <c r="D649" s="2"/>
      <c r="E649" s="2"/>
      <c r="F649" s="2"/>
      <c r="G649" s="2"/>
      <c r="H649" s="3"/>
      <c r="I649" s="48"/>
      <c r="J649" s="48"/>
      <c r="K649" s="48"/>
      <c r="L649" s="48"/>
      <c r="M649" s="48"/>
      <c r="N649" s="48"/>
      <c r="O649" s="1734"/>
      <c r="P649" s="45"/>
      <c r="Q649" s="48"/>
      <c r="R649" s="48"/>
      <c r="S649" s="48"/>
      <c r="T649" s="48"/>
      <c r="U649" s="48"/>
      <c r="V649" s="48"/>
      <c r="W649" s="48"/>
      <c r="X649" s="48"/>
      <c r="Y649" s="48"/>
      <c r="Z649" s="48"/>
    </row>
    <row r="650" spans="1:26" ht="15.75" customHeight="1">
      <c r="A650" s="1"/>
      <c r="B650" s="2"/>
      <c r="C650" s="2"/>
      <c r="D650" s="2"/>
      <c r="E650" s="2"/>
      <c r="F650" s="2"/>
      <c r="G650" s="2"/>
      <c r="H650" s="3"/>
      <c r="I650" s="48"/>
      <c r="J650" s="48"/>
      <c r="K650" s="48"/>
      <c r="L650" s="48"/>
      <c r="M650" s="48"/>
      <c r="N650" s="48"/>
      <c r="O650" s="1734"/>
      <c r="P650" s="45"/>
      <c r="Q650" s="48"/>
      <c r="R650" s="48"/>
      <c r="S650" s="48"/>
      <c r="T650" s="48"/>
      <c r="U650" s="48"/>
      <c r="V650" s="48"/>
      <c r="W650" s="48"/>
      <c r="X650" s="48"/>
      <c r="Y650" s="48"/>
      <c r="Z650" s="48"/>
    </row>
    <row r="651" spans="1:26" ht="15.75" customHeight="1">
      <c r="A651" s="1"/>
      <c r="B651" s="2"/>
      <c r="C651" s="2"/>
      <c r="D651" s="2"/>
      <c r="E651" s="2"/>
      <c r="F651" s="2"/>
      <c r="G651" s="2"/>
      <c r="H651" s="3"/>
      <c r="I651" s="48"/>
      <c r="J651" s="48"/>
      <c r="K651" s="48"/>
      <c r="L651" s="48"/>
      <c r="M651" s="48"/>
      <c r="N651" s="48"/>
      <c r="O651" s="1734"/>
      <c r="P651" s="45"/>
      <c r="Q651" s="48"/>
      <c r="R651" s="48"/>
      <c r="S651" s="48"/>
      <c r="T651" s="48"/>
      <c r="U651" s="48"/>
      <c r="V651" s="48"/>
      <c r="W651" s="48"/>
      <c r="X651" s="48"/>
      <c r="Y651" s="48"/>
      <c r="Z651" s="48"/>
    </row>
    <row r="652" spans="1:26" ht="15.75" customHeight="1">
      <c r="A652" s="1"/>
      <c r="B652" s="2"/>
      <c r="C652" s="2"/>
      <c r="D652" s="2"/>
      <c r="E652" s="2"/>
      <c r="F652" s="2"/>
      <c r="G652" s="2"/>
      <c r="H652" s="3"/>
      <c r="I652" s="48"/>
      <c r="J652" s="48"/>
      <c r="K652" s="48"/>
      <c r="L652" s="48"/>
      <c r="M652" s="48"/>
      <c r="N652" s="48"/>
      <c r="O652" s="1734"/>
      <c r="P652" s="45"/>
      <c r="Q652" s="48"/>
      <c r="R652" s="48"/>
      <c r="S652" s="48"/>
      <c r="T652" s="48"/>
      <c r="U652" s="48"/>
      <c r="V652" s="48"/>
      <c r="W652" s="48"/>
      <c r="X652" s="48"/>
      <c r="Y652" s="48"/>
      <c r="Z652" s="48"/>
    </row>
    <row r="653" spans="1:26" ht="15.75" customHeight="1">
      <c r="A653" s="1"/>
      <c r="B653" s="2"/>
      <c r="C653" s="2"/>
      <c r="D653" s="2"/>
      <c r="E653" s="2"/>
      <c r="F653" s="2"/>
      <c r="G653" s="2"/>
      <c r="H653" s="3"/>
      <c r="I653" s="48"/>
      <c r="J653" s="48"/>
      <c r="K653" s="48"/>
      <c r="L653" s="48"/>
      <c r="M653" s="48"/>
      <c r="N653" s="48"/>
      <c r="O653" s="1734"/>
      <c r="P653" s="45"/>
      <c r="Q653" s="48"/>
      <c r="R653" s="48"/>
      <c r="S653" s="48"/>
      <c r="T653" s="48"/>
      <c r="U653" s="48"/>
      <c r="V653" s="48"/>
      <c r="W653" s="48"/>
      <c r="X653" s="48"/>
      <c r="Y653" s="48"/>
      <c r="Z653" s="48"/>
    </row>
    <row r="654" spans="1:26" ht="15.75" customHeight="1">
      <c r="A654" s="1"/>
      <c r="B654" s="2"/>
      <c r="C654" s="2"/>
      <c r="D654" s="2"/>
      <c r="E654" s="2"/>
      <c r="F654" s="2"/>
      <c r="G654" s="2"/>
      <c r="H654" s="3"/>
      <c r="I654" s="48"/>
      <c r="J654" s="48"/>
      <c r="K654" s="48"/>
      <c r="L654" s="48"/>
      <c r="M654" s="48"/>
      <c r="N654" s="48"/>
      <c r="O654" s="1734"/>
      <c r="P654" s="45"/>
      <c r="Q654" s="48"/>
      <c r="R654" s="48"/>
      <c r="S654" s="48"/>
      <c r="T654" s="48"/>
      <c r="U654" s="48"/>
      <c r="V654" s="48"/>
      <c r="W654" s="48"/>
      <c r="X654" s="48"/>
      <c r="Y654" s="48"/>
      <c r="Z654" s="48"/>
    </row>
    <row r="655" spans="1:26" ht="15.75" customHeight="1">
      <c r="A655" s="1"/>
      <c r="B655" s="2"/>
      <c r="C655" s="2"/>
      <c r="D655" s="2"/>
      <c r="E655" s="2"/>
      <c r="F655" s="2"/>
      <c r="G655" s="2"/>
      <c r="H655" s="3"/>
      <c r="I655" s="48"/>
      <c r="J655" s="48"/>
      <c r="K655" s="48"/>
      <c r="L655" s="48"/>
      <c r="M655" s="48"/>
      <c r="N655" s="48"/>
      <c r="O655" s="1734"/>
      <c r="P655" s="45"/>
      <c r="Q655" s="48"/>
      <c r="R655" s="48"/>
      <c r="S655" s="48"/>
      <c r="T655" s="48"/>
      <c r="U655" s="48"/>
      <c r="V655" s="48"/>
      <c r="W655" s="48"/>
      <c r="X655" s="48"/>
      <c r="Y655" s="48"/>
      <c r="Z655" s="48"/>
    </row>
    <row r="656" spans="1:26" ht="15.75" customHeight="1">
      <c r="A656" s="1"/>
      <c r="B656" s="2"/>
      <c r="C656" s="2"/>
      <c r="D656" s="2"/>
      <c r="E656" s="2"/>
      <c r="F656" s="2"/>
      <c r="G656" s="2"/>
      <c r="H656" s="3"/>
      <c r="I656" s="48"/>
      <c r="J656" s="48"/>
      <c r="K656" s="48"/>
      <c r="L656" s="48"/>
      <c r="M656" s="48"/>
      <c r="N656" s="48"/>
      <c r="O656" s="1734"/>
      <c r="P656" s="45"/>
      <c r="Q656" s="48"/>
      <c r="R656" s="48"/>
      <c r="S656" s="48"/>
      <c r="T656" s="48"/>
      <c r="U656" s="48"/>
      <c r="V656" s="48"/>
      <c r="W656" s="48"/>
      <c r="X656" s="48"/>
      <c r="Y656" s="48"/>
      <c r="Z656" s="48"/>
    </row>
    <row r="657" spans="1:26" ht="15.75" customHeight="1">
      <c r="A657" s="1"/>
      <c r="B657" s="2"/>
      <c r="C657" s="2"/>
      <c r="D657" s="2"/>
      <c r="E657" s="2"/>
      <c r="F657" s="2"/>
      <c r="G657" s="2"/>
      <c r="H657" s="3"/>
      <c r="I657" s="48"/>
      <c r="J657" s="48"/>
      <c r="K657" s="48"/>
      <c r="L657" s="48"/>
      <c r="M657" s="48"/>
      <c r="N657" s="48"/>
      <c r="O657" s="1734"/>
      <c r="P657" s="45"/>
      <c r="Q657" s="48"/>
      <c r="R657" s="48"/>
      <c r="S657" s="48"/>
      <c r="T657" s="48"/>
      <c r="U657" s="48"/>
      <c r="V657" s="48"/>
      <c r="W657" s="48"/>
      <c r="X657" s="48"/>
      <c r="Y657" s="48"/>
      <c r="Z657" s="48"/>
    </row>
    <row r="658" spans="1:26" ht="15.75" customHeight="1">
      <c r="A658" s="1"/>
      <c r="B658" s="2"/>
      <c r="C658" s="2"/>
      <c r="D658" s="2"/>
      <c r="E658" s="2"/>
      <c r="F658" s="2"/>
      <c r="G658" s="2"/>
      <c r="H658" s="3"/>
      <c r="I658" s="48"/>
      <c r="J658" s="48"/>
      <c r="K658" s="48"/>
      <c r="L658" s="48"/>
      <c r="M658" s="48"/>
      <c r="N658" s="48"/>
      <c r="O658" s="1734"/>
      <c r="P658" s="45"/>
      <c r="Q658" s="48"/>
      <c r="R658" s="48"/>
      <c r="S658" s="48"/>
      <c r="T658" s="48"/>
      <c r="U658" s="48"/>
      <c r="V658" s="48"/>
      <c r="W658" s="48"/>
      <c r="X658" s="48"/>
      <c r="Y658" s="48"/>
      <c r="Z658" s="48"/>
    </row>
    <row r="659" spans="1:26" ht="15.75" customHeight="1">
      <c r="A659" s="1"/>
      <c r="B659" s="2"/>
      <c r="C659" s="2"/>
      <c r="D659" s="2"/>
      <c r="E659" s="2"/>
      <c r="F659" s="2"/>
      <c r="G659" s="2"/>
      <c r="H659" s="3"/>
      <c r="I659" s="48"/>
      <c r="J659" s="48"/>
      <c r="K659" s="48"/>
      <c r="L659" s="48"/>
      <c r="M659" s="48"/>
      <c r="N659" s="48"/>
      <c r="O659" s="1734"/>
      <c r="P659" s="45"/>
      <c r="Q659" s="48"/>
      <c r="R659" s="48"/>
      <c r="S659" s="48"/>
      <c r="T659" s="48"/>
      <c r="U659" s="48"/>
      <c r="V659" s="48"/>
      <c r="W659" s="48"/>
      <c r="X659" s="48"/>
      <c r="Y659" s="48"/>
      <c r="Z659" s="48"/>
    </row>
    <row r="660" spans="1:26" ht="15.75" customHeight="1">
      <c r="A660" s="1"/>
      <c r="B660" s="2"/>
      <c r="C660" s="2"/>
      <c r="D660" s="2"/>
      <c r="E660" s="2"/>
      <c r="F660" s="2"/>
      <c r="G660" s="2"/>
      <c r="H660" s="3"/>
      <c r="I660" s="48"/>
      <c r="J660" s="48"/>
      <c r="K660" s="48"/>
      <c r="L660" s="48"/>
      <c r="M660" s="48"/>
      <c r="N660" s="48"/>
      <c r="O660" s="1734"/>
      <c r="P660" s="45"/>
      <c r="Q660" s="48"/>
      <c r="R660" s="48"/>
      <c r="S660" s="48"/>
      <c r="T660" s="48"/>
      <c r="U660" s="48"/>
      <c r="V660" s="48"/>
      <c r="W660" s="48"/>
      <c r="X660" s="48"/>
      <c r="Y660" s="48"/>
      <c r="Z660" s="48"/>
    </row>
    <row r="661" spans="1:26" ht="15.75" customHeight="1">
      <c r="A661" s="1"/>
      <c r="B661" s="2"/>
      <c r="C661" s="2"/>
      <c r="D661" s="2"/>
      <c r="E661" s="2"/>
      <c r="F661" s="2"/>
      <c r="G661" s="2"/>
      <c r="H661" s="3"/>
      <c r="I661" s="48"/>
      <c r="J661" s="48"/>
      <c r="K661" s="48"/>
      <c r="L661" s="48"/>
      <c r="M661" s="48"/>
      <c r="N661" s="48"/>
      <c r="O661" s="1734"/>
      <c r="P661" s="45"/>
      <c r="Q661" s="48"/>
      <c r="R661" s="48"/>
      <c r="S661" s="48"/>
      <c r="T661" s="48"/>
      <c r="U661" s="48"/>
      <c r="V661" s="48"/>
      <c r="W661" s="48"/>
      <c r="X661" s="48"/>
      <c r="Y661" s="48"/>
      <c r="Z661" s="48"/>
    </row>
    <row r="662" spans="1:26" ht="15.75" customHeight="1">
      <c r="A662" s="1"/>
      <c r="B662" s="2"/>
      <c r="C662" s="2"/>
      <c r="D662" s="2"/>
      <c r="E662" s="2"/>
      <c r="F662" s="2"/>
      <c r="G662" s="2"/>
      <c r="H662" s="3"/>
      <c r="I662" s="48"/>
      <c r="J662" s="48"/>
      <c r="K662" s="48"/>
      <c r="L662" s="48"/>
      <c r="M662" s="48"/>
      <c r="N662" s="48"/>
      <c r="O662" s="1734"/>
      <c r="P662" s="45"/>
      <c r="Q662" s="48"/>
      <c r="R662" s="48"/>
      <c r="S662" s="48"/>
      <c r="T662" s="48"/>
      <c r="U662" s="48"/>
      <c r="V662" s="48"/>
      <c r="W662" s="48"/>
      <c r="X662" s="48"/>
      <c r="Y662" s="48"/>
      <c r="Z662" s="48"/>
    </row>
    <row r="663" spans="1:26" ht="15.75" customHeight="1">
      <c r="A663" s="1"/>
      <c r="B663" s="2"/>
      <c r="C663" s="2"/>
      <c r="D663" s="2"/>
      <c r="E663" s="2"/>
      <c r="F663" s="2"/>
      <c r="G663" s="2"/>
      <c r="H663" s="3"/>
      <c r="I663" s="48"/>
      <c r="J663" s="48"/>
      <c r="K663" s="48"/>
      <c r="L663" s="48"/>
      <c r="M663" s="48"/>
      <c r="N663" s="48"/>
      <c r="O663" s="1734"/>
      <c r="P663" s="45"/>
      <c r="Q663" s="48"/>
      <c r="R663" s="48"/>
      <c r="S663" s="48"/>
      <c r="T663" s="48"/>
      <c r="U663" s="48"/>
      <c r="V663" s="48"/>
      <c r="W663" s="48"/>
      <c r="X663" s="48"/>
      <c r="Y663" s="48"/>
      <c r="Z663" s="48"/>
    </row>
    <row r="664" spans="1:26" ht="15.75" customHeight="1">
      <c r="A664" s="1"/>
      <c r="B664" s="2"/>
      <c r="C664" s="2"/>
      <c r="D664" s="2"/>
      <c r="E664" s="2"/>
      <c r="F664" s="2"/>
      <c r="G664" s="2"/>
      <c r="H664" s="3"/>
      <c r="I664" s="48"/>
      <c r="J664" s="48"/>
      <c r="K664" s="48"/>
      <c r="L664" s="48"/>
      <c r="M664" s="48"/>
      <c r="N664" s="48"/>
      <c r="O664" s="1734"/>
      <c r="P664" s="45"/>
      <c r="Q664" s="48"/>
      <c r="R664" s="48"/>
      <c r="S664" s="48"/>
      <c r="T664" s="48"/>
      <c r="U664" s="48"/>
      <c r="V664" s="48"/>
      <c r="W664" s="48"/>
      <c r="X664" s="48"/>
      <c r="Y664" s="48"/>
      <c r="Z664" s="48"/>
    </row>
    <row r="665" spans="1:26" ht="15.75" customHeight="1">
      <c r="A665" s="1"/>
      <c r="B665" s="2"/>
      <c r="C665" s="2"/>
      <c r="D665" s="2"/>
      <c r="E665" s="2"/>
      <c r="F665" s="2"/>
      <c r="G665" s="2"/>
      <c r="H665" s="3"/>
      <c r="I665" s="48"/>
      <c r="J665" s="48"/>
      <c r="K665" s="48"/>
      <c r="L665" s="48"/>
      <c r="M665" s="48"/>
      <c r="N665" s="48"/>
      <c r="O665" s="1734"/>
      <c r="P665" s="45"/>
      <c r="Q665" s="48"/>
      <c r="R665" s="48"/>
      <c r="S665" s="48"/>
      <c r="T665" s="48"/>
      <c r="U665" s="48"/>
      <c r="V665" s="48"/>
      <c r="W665" s="48"/>
      <c r="X665" s="48"/>
      <c r="Y665" s="48"/>
      <c r="Z665" s="48"/>
    </row>
    <row r="666" spans="1:26" ht="15.75" customHeight="1">
      <c r="A666" s="1"/>
      <c r="B666" s="2"/>
      <c r="C666" s="2"/>
      <c r="D666" s="2"/>
      <c r="E666" s="2"/>
      <c r="F666" s="2"/>
      <c r="G666" s="2"/>
      <c r="H666" s="3"/>
      <c r="I666" s="48"/>
      <c r="J666" s="48"/>
      <c r="K666" s="48"/>
      <c r="L666" s="48"/>
      <c r="M666" s="48"/>
      <c r="N666" s="48"/>
      <c r="O666" s="1734"/>
      <c r="P666" s="45"/>
      <c r="Q666" s="48"/>
      <c r="R666" s="48"/>
      <c r="S666" s="48"/>
      <c r="T666" s="48"/>
      <c r="U666" s="48"/>
      <c r="V666" s="48"/>
      <c r="W666" s="48"/>
      <c r="X666" s="48"/>
      <c r="Y666" s="48"/>
      <c r="Z666" s="48"/>
    </row>
    <row r="667" spans="1:26" ht="15.75" customHeight="1">
      <c r="A667" s="1"/>
      <c r="B667" s="2"/>
      <c r="C667" s="2"/>
      <c r="D667" s="2"/>
      <c r="E667" s="2"/>
      <c r="F667" s="2"/>
      <c r="G667" s="2"/>
      <c r="H667" s="3"/>
      <c r="I667" s="48"/>
      <c r="J667" s="48"/>
      <c r="K667" s="48"/>
      <c r="L667" s="48"/>
      <c r="M667" s="48"/>
      <c r="N667" s="48"/>
      <c r="O667" s="1734"/>
      <c r="P667" s="45"/>
      <c r="Q667" s="48"/>
      <c r="R667" s="48"/>
      <c r="S667" s="48"/>
      <c r="T667" s="48"/>
      <c r="U667" s="48"/>
      <c r="V667" s="48"/>
      <c r="W667" s="48"/>
      <c r="X667" s="48"/>
      <c r="Y667" s="48"/>
      <c r="Z667" s="48"/>
    </row>
    <row r="668" spans="1:26" ht="15.75" customHeight="1">
      <c r="A668" s="1"/>
      <c r="B668" s="2"/>
      <c r="C668" s="2"/>
      <c r="D668" s="2"/>
      <c r="E668" s="2"/>
      <c r="F668" s="2"/>
      <c r="G668" s="2"/>
      <c r="H668" s="3"/>
      <c r="I668" s="48"/>
      <c r="J668" s="48"/>
      <c r="K668" s="48"/>
      <c r="L668" s="48"/>
      <c r="M668" s="48"/>
      <c r="N668" s="48"/>
      <c r="O668" s="1734"/>
      <c r="P668" s="45"/>
      <c r="Q668" s="48"/>
      <c r="R668" s="48"/>
      <c r="S668" s="48"/>
      <c r="T668" s="48"/>
      <c r="U668" s="48"/>
      <c r="V668" s="48"/>
      <c r="W668" s="48"/>
      <c r="X668" s="48"/>
      <c r="Y668" s="48"/>
      <c r="Z668" s="48"/>
    </row>
    <row r="669" spans="1:26" ht="15.75" customHeight="1">
      <c r="A669" s="1"/>
      <c r="B669" s="2"/>
      <c r="C669" s="2"/>
      <c r="D669" s="2"/>
      <c r="E669" s="2"/>
      <c r="F669" s="2"/>
      <c r="G669" s="2"/>
      <c r="H669" s="3"/>
      <c r="I669" s="48"/>
      <c r="J669" s="48"/>
      <c r="K669" s="48"/>
      <c r="L669" s="48"/>
      <c r="M669" s="48"/>
      <c r="N669" s="48"/>
      <c r="O669" s="1734"/>
      <c r="P669" s="45"/>
      <c r="Q669" s="48"/>
      <c r="R669" s="48"/>
      <c r="S669" s="48"/>
      <c r="T669" s="48"/>
      <c r="U669" s="48"/>
      <c r="V669" s="48"/>
      <c r="W669" s="48"/>
      <c r="X669" s="48"/>
      <c r="Y669" s="48"/>
      <c r="Z669" s="48"/>
    </row>
    <row r="670" spans="1:26" ht="15.75" customHeight="1">
      <c r="A670" s="1"/>
      <c r="B670" s="2"/>
      <c r="C670" s="2"/>
      <c r="D670" s="2"/>
      <c r="E670" s="2"/>
      <c r="F670" s="2"/>
      <c r="G670" s="2"/>
      <c r="H670" s="3"/>
      <c r="I670" s="48"/>
      <c r="J670" s="48"/>
      <c r="K670" s="48"/>
      <c r="L670" s="48"/>
      <c r="M670" s="48"/>
      <c r="N670" s="48"/>
      <c r="O670" s="1734"/>
      <c r="P670" s="45"/>
      <c r="Q670" s="48"/>
      <c r="R670" s="48"/>
      <c r="S670" s="48"/>
      <c r="T670" s="48"/>
      <c r="U670" s="48"/>
      <c r="V670" s="48"/>
      <c r="W670" s="48"/>
      <c r="X670" s="48"/>
      <c r="Y670" s="48"/>
      <c r="Z670" s="48"/>
    </row>
    <row r="671" spans="1:26" ht="15.75" customHeight="1">
      <c r="A671" s="1"/>
      <c r="B671" s="2"/>
      <c r="C671" s="2"/>
      <c r="D671" s="2"/>
      <c r="E671" s="2"/>
      <c r="F671" s="2"/>
      <c r="G671" s="2"/>
      <c r="H671" s="3"/>
      <c r="I671" s="48"/>
      <c r="J671" s="48"/>
      <c r="K671" s="48"/>
      <c r="L671" s="48"/>
      <c r="M671" s="48"/>
      <c r="N671" s="48"/>
      <c r="O671" s="1734"/>
      <c r="P671" s="45"/>
      <c r="Q671" s="48"/>
      <c r="R671" s="48"/>
      <c r="S671" s="48"/>
      <c r="T671" s="48"/>
      <c r="U671" s="48"/>
      <c r="V671" s="48"/>
      <c r="W671" s="48"/>
      <c r="X671" s="48"/>
      <c r="Y671" s="48"/>
      <c r="Z671" s="48"/>
    </row>
    <row r="672" spans="1:26" ht="15.75" customHeight="1">
      <c r="A672" s="1"/>
      <c r="B672" s="2"/>
      <c r="C672" s="2"/>
      <c r="D672" s="2"/>
      <c r="E672" s="2"/>
      <c r="F672" s="2"/>
      <c r="G672" s="2"/>
      <c r="H672" s="3"/>
      <c r="I672" s="48"/>
      <c r="J672" s="48"/>
      <c r="K672" s="48"/>
      <c r="L672" s="48"/>
      <c r="M672" s="48"/>
      <c r="N672" s="48"/>
      <c r="O672" s="1734"/>
      <c r="P672" s="45"/>
      <c r="Q672" s="48"/>
      <c r="R672" s="48"/>
      <c r="S672" s="48"/>
      <c r="T672" s="48"/>
      <c r="U672" s="48"/>
      <c r="V672" s="48"/>
      <c r="W672" s="48"/>
      <c r="X672" s="48"/>
      <c r="Y672" s="48"/>
      <c r="Z672" s="48"/>
    </row>
    <row r="673" spans="1:26" ht="15.75" customHeight="1">
      <c r="A673" s="1"/>
      <c r="B673" s="2"/>
      <c r="C673" s="2"/>
      <c r="D673" s="2"/>
      <c r="E673" s="2"/>
      <c r="F673" s="2"/>
      <c r="G673" s="2"/>
      <c r="H673" s="3"/>
      <c r="I673" s="48"/>
      <c r="J673" s="48"/>
      <c r="K673" s="48"/>
      <c r="L673" s="48"/>
      <c r="M673" s="48"/>
      <c r="N673" s="48"/>
      <c r="O673" s="1734"/>
      <c r="P673" s="45"/>
      <c r="Q673" s="48"/>
      <c r="R673" s="48"/>
      <c r="S673" s="48"/>
      <c r="T673" s="48"/>
      <c r="U673" s="48"/>
      <c r="V673" s="48"/>
      <c r="W673" s="48"/>
      <c r="X673" s="48"/>
      <c r="Y673" s="48"/>
      <c r="Z673" s="48"/>
    </row>
    <row r="674" spans="1:26" ht="15.75" customHeight="1">
      <c r="A674" s="1"/>
      <c r="B674" s="2"/>
      <c r="C674" s="2"/>
      <c r="D674" s="2"/>
      <c r="E674" s="2"/>
      <c r="F674" s="2"/>
      <c r="G674" s="2"/>
      <c r="H674" s="3"/>
      <c r="I674" s="48"/>
      <c r="J674" s="48"/>
      <c r="K674" s="48"/>
      <c r="L674" s="48"/>
      <c r="M674" s="48"/>
      <c r="N674" s="48"/>
      <c r="O674" s="1734"/>
      <c r="P674" s="45"/>
      <c r="Q674" s="48"/>
      <c r="R674" s="48"/>
      <c r="S674" s="48"/>
      <c r="T674" s="48"/>
      <c r="U674" s="48"/>
      <c r="V674" s="48"/>
      <c r="W674" s="48"/>
      <c r="X674" s="48"/>
      <c r="Y674" s="48"/>
      <c r="Z674" s="48"/>
    </row>
    <row r="675" spans="1:26" ht="15.75" customHeight="1">
      <c r="A675" s="1"/>
      <c r="B675" s="2"/>
      <c r="C675" s="2"/>
      <c r="D675" s="2"/>
      <c r="E675" s="2"/>
      <c r="F675" s="2"/>
      <c r="G675" s="2"/>
      <c r="H675" s="3"/>
      <c r="I675" s="48"/>
      <c r="J675" s="48"/>
      <c r="K675" s="48"/>
      <c r="L675" s="48"/>
      <c r="M675" s="48"/>
      <c r="N675" s="48"/>
      <c r="O675" s="1734"/>
      <c r="P675" s="45"/>
      <c r="Q675" s="48"/>
      <c r="R675" s="48"/>
      <c r="S675" s="48"/>
      <c r="T675" s="48"/>
      <c r="U675" s="48"/>
      <c r="V675" s="48"/>
      <c r="W675" s="48"/>
      <c r="X675" s="48"/>
      <c r="Y675" s="48"/>
      <c r="Z675" s="48"/>
    </row>
    <row r="676" spans="1:26" ht="15.75" customHeight="1">
      <c r="A676" s="1"/>
      <c r="B676" s="2"/>
      <c r="C676" s="2"/>
      <c r="D676" s="2"/>
      <c r="E676" s="2"/>
      <c r="F676" s="2"/>
      <c r="G676" s="2"/>
      <c r="H676" s="3"/>
      <c r="I676" s="48"/>
      <c r="J676" s="48"/>
      <c r="K676" s="48"/>
      <c r="L676" s="48"/>
      <c r="M676" s="48"/>
      <c r="N676" s="48"/>
      <c r="O676" s="1734"/>
      <c r="P676" s="45"/>
      <c r="Q676" s="48"/>
      <c r="R676" s="48"/>
      <c r="S676" s="48"/>
      <c r="T676" s="48"/>
      <c r="U676" s="48"/>
      <c r="V676" s="48"/>
      <c r="W676" s="48"/>
      <c r="X676" s="48"/>
      <c r="Y676" s="48"/>
      <c r="Z676" s="48"/>
    </row>
    <row r="677" spans="1:26" ht="15.75" customHeight="1">
      <c r="A677" s="1"/>
      <c r="B677" s="2"/>
      <c r="C677" s="2"/>
      <c r="D677" s="2"/>
      <c r="E677" s="2"/>
      <c r="F677" s="2"/>
      <c r="G677" s="2"/>
      <c r="H677" s="3"/>
      <c r="I677" s="48"/>
      <c r="J677" s="48"/>
      <c r="K677" s="48"/>
      <c r="L677" s="48"/>
      <c r="M677" s="48"/>
      <c r="N677" s="48"/>
      <c r="O677" s="1734"/>
      <c r="P677" s="45"/>
      <c r="Q677" s="48"/>
      <c r="R677" s="48"/>
      <c r="S677" s="48"/>
      <c r="T677" s="48"/>
      <c r="U677" s="48"/>
      <c r="V677" s="48"/>
      <c r="W677" s="48"/>
      <c r="X677" s="48"/>
      <c r="Y677" s="48"/>
      <c r="Z677" s="48"/>
    </row>
    <row r="678" spans="1:26" ht="15.75" customHeight="1">
      <c r="A678" s="1"/>
      <c r="B678" s="2"/>
      <c r="C678" s="2"/>
      <c r="D678" s="2"/>
      <c r="E678" s="2"/>
      <c r="F678" s="2"/>
      <c r="G678" s="2"/>
      <c r="H678" s="3"/>
      <c r="I678" s="48"/>
      <c r="J678" s="48"/>
      <c r="K678" s="48"/>
      <c r="L678" s="48"/>
      <c r="M678" s="48"/>
      <c r="N678" s="48"/>
      <c r="O678" s="1734"/>
      <c r="P678" s="45"/>
      <c r="Q678" s="48"/>
      <c r="R678" s="48"/>
      <c r="S678" s="48"/>
      <c r="T678" s="48"/>
      <c r="U678" s="48"/>
      <c r="V678" s="48"/>
      <c r="W678" s="48"/>
      <c r="X678" s="48"/>
      <c r="Y678" s="48"/>
      <c r="Z678" s="48"/>
    </row>
    <row r="679" spans="1:26" ht="15.75" customHeight="1">
      <c r="A679" s="1"/>
      <c r="B679" s="2"/>
      <c r="C679" s="2"/>
      <c r="D679" s="2"/>
      <c r="E679" s="2"/>
      <c r="F679" s="2"/>
      <c r="G679" s="2"/>
      <c r="H679" s="3"/>
      <c r="I679" s="48"/>
      <c r="J679" s="48"/>
      <c r="K679" s="48"/>
      <c r="L679" s="48"/>
      <c r="M679" s="48"/>
      <c r="N679" s="48"/>
      <c r="O679" s="1734"/>
      <c r="P679" s="45"/>
      <c r="Q679" s="48"/>
      <c r="R679" s="48"/>
      <c r="S679" s="48"/>
      <c r="T679" s="48"/>
      <c r="U679" s="48"/>
      <c r="V679" s="48"/>
      <c r="W679" s="48"/>
      <c r="X679" s="48"/>
      <c r="Y679" s="48"/>
      <c r="Z679" s="48"/>
    </row>
    <row r="680" spans="1:26" ht="15.75" customHeight="1">
      <c r="A680" s="1"/>
      <c r="B680" s="2"/>
      <c r="C680" s="2"/>
      <c r="D680" s="2"/>
      <c r="E680" s="2"/>
      <c r="F680" s="2"/>
      <c r="G680" s="2"/>
      <c r="H680" s="3"/>
      <c r="I680" s="48"/>
      <c r="J680" s="48"/>
      <c r="K680" s="48"/>
      <c r="L680" s="48"/>
      <c r="M680" s="48"/>
      <c r="N680" s="48"/>
      <c r="O680" s="1734"/>
      <c r="P680" s="45"/>
      <c r="Q680" s="48"/>
      <c r="R680" s="48"/>
      <c r="S680" s="48"/>
      <c r="T680" s="48"/>
      <c r="U680" s="48"/>
      <c r="V680" s="48"/>
      <c r="W680" s="48"/>
      <c r="X680" s="48"/>
      <c r="Y680" s="48"/>
      <c r="Z680" s="48"/>
    </row>
    <row r="681" spans="1:26" ht="15.75" customHeight="1">
      <c r="A681" s="1"/>
      <c r="B681" s="2"/>
      <c r="C681" s="2"/>
      <c r="D681" s="2"/>
      <c r="E681" s="2"/>
      <c r="F681" s="2"/>
      <c r="G681" s="2"/>
      <c r="H681" s="3"/>
      <c r="I681" s="48"/>
      <c r="J681" s="48"/>
      <c r="K681" s="48"/>
      <c r="L681" s="48"/>
      <c r="M681" s="48"/>
      <c r="N681" s="48"/>
      <c r="O681" s="1734"/>
      <c r="P681" s="45"/>
      <c r="Q681" s="48"/>
      <c r="R681" s="48"/>
      <c r="S681" s="48"/>
      <c r="T681" s="48"/>
      <c r="U681" s="48"/>
      <c r="V681" s="48"/>
      <c r="W681" s="48"/>
      <c r="X681" s="48"/>
      <c r="Y681" s="48"/>
      <c r="Z681" s="48"/>
    </row>
    <row r="682" spans="1:26" ht="15.75" customHeight="1">
      <c r="A682" s="1"/>
      <c r="B682" s="2"/>
      <c r="C682" s="2"/>
      <c r="D682" s="2"/>
      <c r="E682" s="2"/>
      <c r="F682" s="2"/>
      <c r="G682" s="2"/>
      <c r="H682" s="3"/>
      <c r="I682" s="48"/>
      <c r="J682" s="48"/>
      <c r="K682" s="48"/>
      <c r="L682" s="48"/>
      <c r="M682" s="48"/>
      <c r="N682" s="48"/>
      <c r="O682" s="1734"/>
      <c r="P682" s="45"/>
      <c r="Q682" s="48"/>
      <c r="R682" s="48"/>
      <c r="S682" s="48"/>
      <c r="T682" s="48"/>
      <c r="U682" s="48"/>
      <c r="V682" s="48"/>
      <c r="W682" s="48"/>
      <c r="X682" s="48"/>
      <c r="Y682" s="48"/>
      <c r="Z682" s="48"/>
    </row>
    <row r="683" spans="1:26" ht="15.75" customHeight="1">
      <c r="A683" s="1"/>
      <c r="B683" s="2"/>
      <c r="C683" s="2"/>
      <c r="D683" s="2"/>
      <c r="E683" s="2"/>
      <c r="F683" s="2"/>
      <c r="G683" s="2"/>
      <c r="H683" s="3"/>
      <c r="I683" s="48"/>
      <c r="J683" s="48"/>
      <c r="K683" s="48"/>
      <c r="L683" s="48"/>
      <c r="M683" s="48"/>
      <c r="N683" s="48"/>
      <c r="O683" s="1734"/>
      <c r="P683" s="45"/>
      <c r="Q683" s="48"/>
      <c r="R683" s="48"/>
      <c r="S683" s="48"/>
      <c r="T683" s="48"/>
      <c r="U683" s="48"/>
      <c r="V683" s="48"/>
      <c r="W683" s="48"/>
      <c r="X683" s="48"/>
      <c r="Y683" s="48"/>
      <c r="Z683" s="48"/>
    </row>
    <row r="684" spans="1:26" ht="15.75" customHeight="1">
      <c r="A684" s="1"/>
      <c r="B684" s="2"/>
      <c r="C684" s="2"/>
      <c r="D684" s="2"/>
      <c r="E684" s="2"/>
      <c r="F684" s="2"/>
      <c r="G684" s="2"/>
      <c r="H684" s="3"/>
      <c r="I684" s="48"/>
      <c r="J684" s="48"/>
      <c r="K684" s="48"/>
      <c r="L684" s="48"/>
      <c r="M684" s="48"/>
      <c r="N684" s="48"/>
      <c r="O684" s="1734"/>
      <c r="P684" s="45"/>
      <c r="Q684" s="48"/>
      <c r="R684" s="48"/>
      <c r="S684" s="48"/>
      <c r="T684" s="48"/>
      <c r="U684" s="48"/>
      <c r="V684" s="48"/>
      <c r="W684" s="48"/>
      <c r="X684" s="48"/>
      <c r="Y684" s="48"/>
      <c r="Z684" s="48"/>
    </row>
    <row r="685" spans="1:26" ht="15.75" customHeight="1">
      <c r="A685" s="1"/>
      <c r="B685" s="2"/>
      <c r="C685" s="2"/>
      <c r="D685" s="2"/>
      <c r="E685" s="2"/>
      <c r="F685" s="2"/>
      <c r="G685" s="2"/>
      <c r="H685" s="3"/>
      <c r="I685" s="48"/>
      <c r="J685" s="48"/>
      <c r="K685" s="48"/>
      <c r="L685" s="48"/>
      <c r="M685" s="48"/>
      <c r="N685" s="48"/>
      <c r="O685" s="1734"/>
      <c r="P685" s="45"/>
      <c r="Q685" s="48"/>
      <c r="R685" s="48"/>
      <c r="S685" s="48"/>
      <c r="T685" s="48"/>
      <c r="U685" s="48"/>
      <c r="V685" s="48"/>
      <c r="W685" s="48"/>
      <c r="X685" s="48"/>
      <c r="Y685" s="48"/>
      <c r="Z685" s="48"/>
    </row>
    <row r="686" spans="1:26" ht="15.75" customHeight="1">
      <c r="A686" s="1"/>
      <c r="B686" s="2"/>
      <c r="C686" s="2"/>
      <c r="D686" s="2"/>
      <c r="E686" s="2"/>
      <c r="F686" s="2"/>
      <c r="G686" s="2"/>
      <c r="H686" s="3"/>
      <c r="I686" s="48"/>
      <c r="J686" s="48"/>
      <c r="K686" s="48"/>
      <c r="L686" s="48"/>
      <c r="M686" s="48"/>
      <c r="N686" s="48"/>
      <c r="O686" s="1734"/>
      <c r="P686" s="45"/>
      <c r="Q686" s="48"/>
      <c r="R686" s="48"/>
      <c r="S686" s="48"/>
      <c r="T686" s="48"/>
      <c r="U686" s="48"/>
      <c r="V686" s="48"/>
      <c r="W686" s="48"/>
      <c r="X686" s="48"/>
      <c r="Y686" s="48"/>
      <c r="Z686" s="48"/>
    </row>
    <row r="687" spans="1:26" ht="15.75" customHeight="1">
      <c r="A687" s="1"/>
      <c r="B687" s="2"/>
      <c r="C687" s="2"/>
      <c r="D687" s="2"/>
      <c r="E687" s="2"/>
      <c r="F687" s="2"/>
      <c r="G687" s="2"/>
      <c r="H687" s="3"/>
      <c r="I687" s="48"/>
      <c r="J687" s="48"/>
      <c r="K687" s="48"/>
      <c r="L687" s="48"/>
      <c r="M687" s="48"/>
      <c r="N687" s="48"/>
      <c r="O687" s="1734"/>
      <c r="P687" s="45"/>
      <c r="Q687" s="48"/>
      <c r="R687" s="48"/>
      <c r="S687" s="48"/>
      <c r="T687" s="48"/>
      <c r="U687" s="48"/>
      <c r="V687" s="48"/>
      <c r="W687" s="48"/>
      <c r="X687" s="48"/>
      <c r="Y687" s="48"/>
      <c r="Z687" s="48"/>
    </row>
    <row r="688" spans="1:26" ht="15.75" customHeight="1">
      <c r="A688" s="1"/>
      <c r="B688" s="2"/>
      <c r="C688" s="2"/>
      <c r="D688" s="2"/>
      <c r="E688" s="2"/>
      <c r="F688" s="2"/>
      <c r="G688" s="2"/>
      <c r="H688" s="3"/>
      <c r="I688" s="48"/>
      <c r="J688" s="48"/>
      <c r="K688" s="48"/>
      <c r="L688" s="48"/>
      <c r="M688" s="48"/>
      <c r="N688" s="48"/>
      <c r="O688" s="1734"/>
      <c r="P688" s="45"/>
      <c r="Q688" s="48"/>
      <c r="R688" s="48"/>
      <c r="S688" s="48"/>
      <c r="T688" s="48"/>
      <c r="U688" s="48"/>
      <c r="V688" s="48"/>
      <c r="W688" s="48"/>
      <c r="X688" s="48"/>
      <c r="Y688" s="48"/>
      <c r="Z688" s="48"/>
    </row>
    <row r="689" spans="1:26" ht="15.75" customHeight="1">
      <c r="A689" s="1"/>
      <c r="B689" s="2"/>
      <c r="C689" s="2"/>
      <c r="D689" s="2"/>
      <c r="E689" s="2"/>
      <c r="F689" s="2"/>
      <c r="G689" s="2"/>
      <c r="H689" s="3"/>
      <c r="I689" s="48"/>
      <c r="J689" s="48"/>
      <c r="K689" s="48"/>
      <c r="L689" s="48"/>
      <c r="M689" s="48"/>
      <c r="N689" s="48"/>
      <c r="O689" s="1734"/>
      <c r="P689" s="45"/>
      <c r="Q689" s="48"/>
      <c r="R689" s="48"/>
      <c r="S689" s="48"/>
      <c r="T689" s="48"/>
      <c r="U689" s="48"/>
      <c r="V689" s="48"/>
      <c r="W689" s="48"/>
      <c r="X689" s="48"/>
      <c r="Y689" s="48"/>
      <c r="Z689" s="48"/>
    </row>
    <row r="690" spans="1:26" ht="15.75" customHeight="1">
      <c r="A690" s="1"/>
      <c r="B690" s="2"/>
      <c r="C690" s="2"/>
      <c r="D690" s="2"/>
      <c r="E690" s="2"/>
      <c r="F690" s="2"/>
      <c r="G690" s="2"/>
      <c r="H690" s="3"/>
      <c r="I690" s="48"/>
      <c r="J690" s="48"/>
      <c r="K690" s="48"/>
      <c r="L690" s="48"/>
      <c r="M690" s="48"/>
      <c r="N690" s="48"/>
      <c r="O690" s="1734"/>
      <c r="P690" s="45"/>
      <c r="Q690" s="48"/>
      <c r="R690" s="48"/>
      <c r="S690" s="48"/>
      <c r="T690" s="48"/>
      <c r="U690" s="48"/>
      <c r="V690" s="48"/>
      <c r="W690" s="48"/>
      <c r="X690" s="48"/>
      <c r="Y690" s="48"/>
      <c r="Z690" s="48"/>
    </row>
    <row r="691" spans="1:26" ht="15.75" customHeight="1">
      <c r="A691" s="1"/>
      <c r="B691" s="2"/>
      <c r="C691" s="2"/>
      <c r="D691" s="2"/>
      <c r="E691" s="2"/>
      <c r="F691" s="2"/>
      <c r="G691" s="2"/>
      <c r="H691" s="3"/>
      <c r="I691" s="48"/>
      <c r="J691" s="48"/>
      <c r="K691" s="48"/>
      <c r="L691" s="48"/>
      <c r="M691" s="48"/>
      <c r="N691" s="48"/>
      <c r="O691" s="1734"/>
      <c r="P691" s="45"/>
      <c r="Q691" s="48"/>
      <c r="R691" s="48"/>
      <c r="S691" s="48"/>
      <c r="T691" s="48"/>
      <c r="U691" s="48"/>
      <c r="V691" s="48"/>
      <c r="W691" s="48"/>
      <c r="X691" s="48"/>
      <c r="Y691" s="48"/>
      <c r="Z691" s="48"/>
    </row>
    <row r="692" spans="1:26" ht="15.75" customHeight="1">
      <c r="A692" s="1"/>
      <c r="B692" s="2"/>
      <c r="C692" s="2"/>
      <c r="D692" s="2"/>
      <c r="E692" s="2"/>
      <c r="F692" s="2"/>
      <c r="G692" s="2"/>
      <c r="H692" s="3"/>
      <c r="I692" s="48"/>
      <c r="J692" s="48"/>
      <c r="K692" s="48"/>
      <c r="L692" s="48"/>
      <c r="M692" s="48"/>
      <c r="N692" s="48"/>
      <c r="O692" s="1734"/>
      <c r="P692" s="45"/>
      <c r="Q692" s="48"/>
      <c r="R692" s="48"/>
      <c r="S692" s="48"/>
      <c r="T692" s="48"/>
      <c r="U692" s="48"/>
      <c r="V692" s="48"/>
      <c r="W692" s="48"/>
      <c r="X692" s="48"/>
      <c r="Y692" s="48"/>
      <c r="Z692" s="48"/>
    </row>
    <row r="693" spans="1:26" ht="15.75" customHeight="1">
      <c r="A693" s="1"/>
      <c r="B693" s="2"/>
      <c r="C693" s="2"/>
      <c r="D693" s="2"/>
      <c r="E693" s="2"/>
      <c r="F693" s="2"/>
      <c r="G693" s="2"/>
      <c r="H693" s="3"/>
      <c r="I693" s="48"/>
      <c r="J693" s="48"/>
      <c r="K693" s="48"/>
      <c r="L693" s="48"/>
      <c r="M693" s="48"/>
      <c r="N693" s="48"/>
      <c r="O693" s="1734"/>
      <c r="P693" s="45"/>
      <c r="Q693" s="48"/>
      <c r="R693" s="48"/>
      <c r="S693" s="48"/>
      <c r="T693" s="48"/>
      <c r="U693" s="48"/>
      <c r="V693" s="48"/>
      <c r="W693" s="48"/>
      <c r="X693" s="48"/>
      <c r="Y693" s="48"/>
      <c r="Z693" s="48"/>
    </row>
    <row r="694" spans="1:26" ht="15.75" customHeight="1">
      <c r="A694" s="1"/>
      <c r="B694" s="2"/>
      <c r="C694" s="2"/>
      <c r="D694" s="2"/>
      <c r="E694" s="2"/>
      <c r="F694" s="2"/>
      <c r="G694" s="2"/>
      <c r="H694" s="3"/>
      <c r="I694" s="48"/>
      <c r="J694" s="48"/>
      <c r="K694" s="48"/>
      <c r="L694" s="48"/>
      <c r="M694" s="48"/>
      <c r="N694" s="48"/>
      <c r="O694" s="1734"/>
      <c r="P694" s="45"/>
      <c r="Q694" s="48"/>
      <c r="R694" s="48"/>
      <c r="S694" s="48"/>
      <c r="T694" s="48"/>
      <c r="U694" s="48"/>
      <c r="V694" s="48"/>
      <c r="W694" s="48"/>
      <c r="X694" s="48"/>
      <c r="Y694" s="48"/>
      <c r="Z694" s="48"/>
    </row>
    <row r="695" spans="1:26" ht="15.75" customHeight="1">
      <c r="A695" s="1"/>
      <c r="B695" s="2"/>
      <c r="C695" s="2"/>
      <c r="D695" s="2"/>
      <c r="E695" s="2"/>
      <c r="F695" s="2"/>
      <c r="G695" s="2"/>
      <c r="H695" s="3"/>
      <c r="I695" s="48"/>
      <c r="J695" s="48"/>
      <c r="K695" s="48"/>
      <c r="L695" s="48"/>
      <c r="M695" s="48"/>
      <c r="N695" s="48"/>
      <c r="O695" s="1734"/>
      <c r="P695" s="45"/>
      <c r="Q695" s="48"/>
      <c r="R695" s="48"/>
      <c r="S695" s="48"/>
      <c r="T695" s="48"/>
      <c r="U695" s="48"/>
      <c r="V695" s="48"/>
      <c r="W695" s="48"/>
      <c r="X695" s="48"/>
      <c r="Y695" s="48"/>
      <c r="Z695" s="48"/>
    </row>
    <row r="696" spans="1:26" ht="15.75" customHeight="1">
      <c r="A696" s="1"/>
      <c r="B696" s="2"/>
      <c r="C696" s="2"/>
      <c r="D696" s="2"/>
      <c r="E696" s="2"/>
      <c r="F696" s="2"/>
      <c r="G696" s="2"/>
      <c r="H696" s="3"/>
      <c r="I696" s="48"/>
      <c r="J696" s="48"/>
      <c r="K696" s="48"/>
      <c r="L696" s="48"/>
      <c r="M696" s="48"/>
      <c r="N696" s="48"/>
      <c r="O696" s="1734"/>
      <c r="P696" s="45"/>
      <c r="Q696" s="48"/>
      <c r="R696" s="48"/>
      <c r="S696" s="48"/>
      <c r="T696" s="48"/>
      <c r="U696" s="48"/>
      <c r="V696" s="48"/>
      <c r="W696" s="48"/>
      <c r="X696" s="48"/>
      <c r="Y696" s="48"/>
      <c r="Z696" s="48"/>
    </row>
    <row r="697" spans="1:26" ht="15.75" customHeight="1">
      <c r="A697" s="1"/>
      <c r="B697" s="2"/>
      <c r="C697" s="2"/>
      <c r="D697" s="2"/>
      <c r="E697" s="2"/>
      <c r="F697" s="2"/>
      <c r="G697" s="2"/>
      <c r="H697" s="3"/>
      <c r="I697" s="48"/>
      <c r="J697" s="48"/>
      <c r="K697" s="48"/>
      <c r="L697" s="48"/>
      <c r="M697" s="48"/>
      <c r="N697" s="48"/>
      <c r="O697" s="1734"/>
      <c r="P697" s="45"/>
      <c r="Q697" s="48"/>
      <c r="R697" s="48"/>
      <c r="S697" s="48"/>
      <c r="T697" s="48"/>
      <c r="U697" s="48"/>
      <c r="V697" s="48"/>
      <c r="W697" s="48"/>
      <c r="X697" s="48"/>
      <c r="Y697" s="48"/>
      <c r="Z697" s="48"/>
    </row>
    <row r="698" spans="1:26" ht="15.75" customHeight="1">
      <c r="A698" s="1"/>
      <c r="B698" s="2"/>
      <c r="C698" s="2"/>
      <c r="D698" s="2"/>
      <c r="E698" s="2"/>
      <c r="F698" s="2"/>
      <c r="G698" s="2"/>
      <c r="H698" s="3"/>
      <c r="I698" s="48"/>
      <c r="J698" s="48"/>
      <c r="K698" s="48"/>
      <c r="L698" s="48"/>
      <c r="M698" s="48"/>
      <c r="N698" s="48"/>
      <c r="O698" s="1734"/>
      <c r="P698" s="45"/>
      <c r="Q698" s="48"/>
      <c r="R698" s="48"/>
      <c r="S698" s="48"/>
      <c r="T698" s="48"/>
      <c r="U698" s="48"/>
      <c r="V698" s="48"/>
      <c r="W698" s="48"/>
      <c r="X698" s="48"/>
      <c r="Y698" s="48"/>
      <c r="Z698" s="48"/>
    </row>
    <row r="699" spans="1:26" ht="15.75" customHeight="1">
      <c r="A699" s="1"/>
      <c r="B699" s="2"/>
      <c r="C699" s="2"/>
      <c r="D699" s="2"/>
      <c r="E699" s="2"/>
      <c r="F699" s="2"/>
      <c r="G699" s="2"/>
      <c r="H699" s="3"/>
      <c r="I699" s="48"/>
      <c r="J699" s="48"/>
      <c r="K699" s="48"/>
      <c r="L699" s="48"/>
      <c r="M699" s="48"/>
      <c r="N699" s="48"/>
      <c r="O699" s="1734"/>
      <c r="P699" s="45"/>
      <c r="Q699" s="48"/>
      <c r="R699" s="48"/>
      <c r="S699" s="48"/>
      <c r="T699" s="48"/>
      <c r="U699" s="48"/>
      <c r="V699" s="48"/>
      <c r="W699" s="48"/>
      <c r="X699" s="48"/>
      <c r="Y699" s="48"/>
      <c r="Z699" s="48"/>
    </row>
    <row r="700" spans="1:26" ht="15.75" customHeight="1">
      <c r="A700" s="1"/>
      <c r="B700" s="2"/>
      <c r="C700" s="2"/>
      <c r="D700" s="2"/>
      <c r="E700" s="2"/>
      <c r="F700" s="2"/>
      <c r="G700" s="2"/>
      <c r="H700" s="3"/>
      <c r="I700" s="48"/>
      <c r="J700" s="48"/>
      <c r="K700" s="48"/>
      <c r="L700" s="48"/>
      <c r="M700" s="48"/>
      <c r="N700" s="48"/>
      <c r="O700" s="1734"/>
      <c r="P700" s="45"/>
      <c r="Q700" s="48"/>
      <c r="R700" s="48"/>
      <c r="S700" s="48"/>
      <c r="T700" s="48"/>
      <c r="U700" s="48"/>
      <c r="V700" s="48"/>
      <c r="W700" s="48"/>
      <c r="X700" s="48"/>
      <c r="Y700" s="48"/>
      <c r="Z700" s="48"/>
    </row>
    <row r="701" spans="1:26" ht="15.75" customHeight="1">
      <c r="A701" s="1"/>
      <c r="B701" s="2"/>
      <c r="C701" s="2"/>
      <c r="D701" s="2"/>
      <c r="E701" s="2"/>
      <c r="F701" s="2"/>
      <c r="G701" s="2"/>
      <c r="H701" s="3"/>
      <c r="I701" s="48"/>
      <c r="J701" s="48"/>
      <c r="K701" s="48"/>
      <c r="L701" s="48"/>
      <c r="M701" s="48"/>
      <c r="N701" s="48"/>
      <c r="O701" s="1734"/>
      <c r="P701" s="45"/>
      <c r="Q701" s="48"/>
      <c r="R701" s="48"/>
      <c r="S701" s="48"/>
      <c r="T701" s="48"/>
      <c r="U701" s="48"/>
      <c r="V701" s="48"/>
      <c r="W701" s="48"/>
      <c r="X701" s="48"/>
      <c r="Y701" s="48"/>
      <c r="Z701" s="48"/>
    </row>
    <row r="702" spans="1:26" ht="15.75" customHeight="1">
      <c r="A702" s="1"/>
      <c r="B702" s="2"/>
      <c r="C702" s="2"/>
      <c r="D702" s="2"/>
      <c r="E702" s="2"/>
      <c r="F702" s="2"/>
      <c r="G702" s="2"/>
      <c r="H702" s="3"/>
      <c r="I702" s="48"/>
      <c r="J702" s="48"/>
      <c r="K702" s="48"/>
      <c r="L702" s="48"/>
      <c r="M702" s="48"/>
      <c r="N702" s="48"/>
      <c r="O702" s="1734"/>
      <c r="P702" s="45"/>
      <c r="Q702" s="48"/>
      <c r="R702" s="48"/>
      <c r="S702" s="48"/>
      <c r="T702" s="48"/>
      <c r="U702" s="48"/>
      <c r="V702" s="48"/>
      <c r="W702" s="48"/>
      <c r="X702" s="48"/>
      <c r="Y702" s="48"/>
      <c r="Z702" s="48"/>
    </row>
    <row r="703" spans="1:26" ht="15.75" customHeight="1">
      <c r="A703" s="1"/>
      <c r="B703" s="2"/>
      <c r="C703" s="2"/>
      <c r="D703" s="2"/>
      <c r="E703" s="2"/>
      <c r="F703" s="2"/>
      <c r="G703" s="2"/>
      <c r="H703" s="3"/>
      <c r="I703" s="48"/>
      <c r="J703" s="48"/>
      <c r="K703" s="48"/>
      <c r="L703" s="48"/>
      <c r="M703" s="48"/>
      <c r="N703" s="48"/>
      <c r="O703" s="1734"/>
      <c r="P703" s="45"/>
      <c r="Q703" s="48"/>
      <c r="R703" s="48"/>
      <c r="S703" s="48"/>
      <c r="T703" s="48"/>
      <c r="U703" s="48"/>
      <c r="V703" s="48"/>
      <c r="W703" s="48"/>
      <c r="X703" s="48"/>
      <c r="Y703" s="48"/>
      <c r="Z703" s="48"/>
    </row>
    <row r="704" spans="1:26" ht="15.75" customHeight="1">
      <c r="A704" s="1"/>
      <c r="B704" s="2"/>
      <c r="C704" s="2"/>
      <c r="D704" s="2"/>
      <c r="E704" s="2"/>
      <c r="F704" s="2"/>
      <c r="G704" s="2"/>
      <c r="H704" s="3"/>
      <c r="I704" s="48"/>
      <c r="J704" s="48"/>
      <c r="K704" s="48"/>
      <c r="L704" s="48"/>
      <c r="M704" s="48"/>
      <c r="N704" s="48"/>
      <c r="O704" s="1734"/>
      <c r="P704" s="45"/>
      <c r="Q704" s="48"/>
      <c r="R704" s="48"/>
      <c r="S704" s="48"/>
      <c r="T704" s="48"/>
      <c r="U704" s="48"/>
      <c r="V704" s="48"/>
      <c r="W704" s="48"/>
      <c r="X704" s="48"/>
      <c r="Y704" s="48"/>
      <c r="Z704" s="48"/>
    </row>
    <row r="705" spans="1:26" ht="15.75" customHeight="1">
      <c r="A705" s="1"/>
      <c r="B705" s="2"/>
      <c r="C705" s="2"/>
      <c r="D705" s="2"/>
      <c r="E705" s="2"/>
      <c r="F705" s="2"/>
      <c r="G705" s="2"/>
      <c r="H705" s="3"/>
      <c r="I705" s="48"/>
      <c r="J705" s="48"/>
      <c r="K705" s="48"/>
      <c r="L705" s="48"/>
      <c r="M705" s="48"/>
      <c r="N705" s="48"/>
      <c r="O705" s="1734"/>
      <c r="P705" s="45"/>
      <c r="Q705" s="48"/>
      <c r="R705" s="48"/>
      <c r="S705" s="48"/>
      <c r="T705" s="48"/>
      <c r="U705" s="48"/>
      <c r="V705" s="48"/>
      <c r="W705" s="48"/>
      <c r="X705" s="48"/>
      <c r="Y705" s="48"/>
      <c r="Z705" s="48"/>
    </row>
    <row r="706" spans="1:26" ht="15.75" customHeight="1">
      <c r="A706" s="1"/>
      <c r="B706" s="2"/>
      <c r="C706" s="2"/>
      <c r="D706" s="2"/>
      <c r="E706" s="2"/>
      <c r="F706" s="2"/>
      <c r="G706" s="2"/>
      <c r="H706" s="3"/>
      <c r="I706" s="48"/>
      <c r="J706" s="48"/>
      <c r="K706" s="48"/>
      <c r="L706" s="48"/>
      <c r="M706" s="48"/>
      <c r="N706" s="48"/>
      <c r="O706" s="1734"/>
      <c r="P706" s="45"/>
      <c r="Q706" s="48"/>
      <c r="R706" s="48"/>
      <c r="S706" s="48"/>
      <c r="T706" s="48"/>
      <c r="U706" s="48"/>
      <c r="V706" s="48"/>
      <c r="W706" s="48"/>
      <c r="X706" s="48"/>
      <c r="Y706" s="48"/>
      <c r="Z706" s="48"/>
    </row>
    <row r="707" spans="1:26" ht="15.75" customHeight="1">
      <c r="A707" s="1"/>
      <c r="B707" s="2"/>
      <c r="C707" s="2"/>
      <c r="D707" s="2"/>
      <c r="E707" s="2"/>
      <c r="F707" s="2"/>
      <c r="G707" s="2"/>
      <c r="H707" s="3"/>
      <c r="I707" s="48"/>
      <c r="J707" s="48"/>
      <c r="K707" s="48"/>
      <c r="L707" s="48"/>
      <c r="M707" s="48"/>
      <c r="N707" s="48"/>
      <c r="O707" s="1734"/>
      <c r="P707" s="45"/>
      <c r="Q707" s="48"/>
      <c r="R707" s="48"/>
      <c r="S707" s="48"/>
      <c r="T707" s="48"/>
      <c r="U707" s="48"/>
      <c r="V707" s="48"/>
      <c r="W707" s="48"/>
      <c r="X707" s="48"/>
      <c r="Y707" s="48"/>
      <c r="Z707" s="48"/>
    </row>
    <row r="708" spans="1:26" ht="15.75" customHeight="1">
      <c r="A708" s="1"/>
      <c r="B708" s="2"/>
      <c r="C708" s="2"/>
      <c r="D708" s="2"/>
      <c r="E708" s="2"/>
      <c r="F708" s="2"/>
      <c r="G708" s="2"/>
      <c r="H708" s="3"/>
      <c r="I708" s="48"/>
      <c r="J708" s="48"/>
      <c r="K708" s="48"/>
      <c r="L708" s="48"/>
      <c r="M708" s="48"/>
      <c r="N708" s="48"/>
      <c r="O708" s="1734"/>
      <c r="P708" s="45"/>
      <c r="Q708" s="48"/>
      <c r="R708" s="48"/>
      <c r="S708" s="48"/>
      <c r="T708" s="48"/>
      <c r="U708" s="48"/>
      <c r="V708" s="48"/>
      <c r="W708" s="48"/>
      <c r="X708" s="48"/>
      <c r="Y708" s="48"/>
      <c r="Z708" s="48"/>
    </row>
    <row r="709" spans="1:26" ht="15.75" customHeight="1">
      <c r="A709" s="1"/>
      <c r="B709" s="2"/>
      <c r="C709" s="2"/>
      <c r="D709" s="2"/>
      <c r="E709" s="2"/>
      <c r="F709" s="2"/>
      <c r="G709" s="2"/>
      <c r="H709" s="3"/>
      <c r="I709" s="48"/>
      <c r="J709" s="48"/>
      <c r="K709" s="48"/>
      <c r="L709" s="48"/>
      <c r="M709" s="48"/>
      <c r="N709" s="48"/>
      <c r="O709" s="1734"/>
      <c r="P709" s="45"/>
      <c r="Q709" s="48"/>
      <c r="R709" s="48"/>
      <c r="S709" s="48"/>
      <c r="T709" s="48"/>
      <c r="U709" s="48"/>
      <c r="V709" s="48"/>
      <c r="W709" s="48"/>
      <c r="X709" s="48"/>
      <c r="Y709" s="48"/>
      <c r="Z709" s="48"/>
    </row>
    <row r="710" spans="1:26" ht="15.75" customHeight="1">
      <c r="A710" s="1"/>
      <c r="B710" s="2"/>
      <c r="C710" s="2"/>
      <c r="D710" s="2"/>
      <c r="E710" s="2"/>
      <c r="F710" s="2"/>
      <c r="G710" s="2"/>
      <c r="H710" s="3"/>
      <c r="I710" s="48"/>
      <c r="J710" s="48"/>
      <c r="K710" s="48"/>
      <c r="L710" s="48"/>
      <c r="M710" s="48"/>
      <c r="N710" s="48"/>
      <c r="O710" s="1734"/>
      <c r="P710" s="45"/>
      <c r="Q710" s="48"/>
      <c r="R710" s="48"/>
      <c r="S710" s="48"/>
      <c r="T710" s="48"/>
      <c r="U710" s="48"/>
      <c r="V710" s="48"/>
      <c r="W710" s="48"/>
      <c r="X710" s="48"/>
      <c r="Y710" s="48"/>
      <c r="Z710" s="48"/>
    </row>
    <row r="711" spans="1:26" ht="15.75" customHeight="1">
      <c r="A711" s="1"/>
      <c r="B711" s="2"/>
      <c r="C711" s="2"/>
      <c r="D711" s="2"/>
      <c r="E711" s="2"/>
      <c r="F711" s="2"/>
      <c r="G711" s="2"/>
      <c r="H711" s="3"/>
      <c r="I711" s="48"/>
      <c r="J711" s="48"/>
      <c r="K711" s="48"/>
      <c r="L711" s="48"/>
      <c r="M711" s="48"/>
      <c r="N711" s="48"/>
      <c r="O711" s="1734"/>
      <c r="P711" s="45"/>
      <c r="Q711" s="48"/>
      <c r="R711" s="48"/>
      <c r="S711" s="48"/>
      <c r="T711" s="48"/>
      <c r="U711" s="48"/>
      <c r="V711" s="48"/>
      <c r="W711" s="48"/>
      <c r="X711" s="48"/>
      <c r="Y711" s="48"/>
      <c r="Z711" s="48"/>
    </row>
    <row r="712" spans="1:26" ht="15.75" customHeight="1">
      <c r="A712" s="1"/>
      <c r="B712" s="2"/>
      <c r="C712" s="2"/>
      <c r="D712" s="2"/>
      <c r="E712" s="2"/>
      <c r="F712" s="2"/>
      <c r="G712" s="2"/>
      <c r="H712" s="3"/>
      <c r="I712" s="48"/>
      <c r="J712" s="48"/>
      <c r="K712" s="48"/>
      <c r="L712" s="48"/>
      <c r="M712" s="48"/>
      <c r="N712" s="48"/>
      <c r="O712" s="1734"/>
      <c r="P712" s="45"/>
      <c r="Q712" s="48"/>
      <c r="R712" s="48"/>
      <c r="S712" s="48"/>
      <c r="T712" s="48"/>
      <c r="U712" s="48"/>
      <c r="V712" s="48"/>
      <c r="W712" s="48"/>
      <c r="X712" s="48"/>
      <c r="Y712" s="48"/>
      <c r="Z712" s="48"/>
    </row>
    <row r="713" spans="1:26" ht="15.75" customHeight="1">
      <c r="A713" s="1"/>
      <c r="B713" s="2"/>
      <c r="C713" s="2"/>
      <c r="D713" s="2"/>
      <c r="E713" s="2"/>
      <c r="F713" s="2"/>
      <c r="G713" s="2"/>
      <c r="H713" s="3"/>
      <c r="I713" s="48"/>
      <c r="J713" s="48"/>
      <c r="K713" s="48"/>
      <c r="L713" s="48"/>
      <c r="M713" s="48"/>
      <c r="N713" s="48"/>
      <c r="O713" s="1734"/>
      <c r="P713" s="45"/>
      <c r="Q713" s="48"/>
      <c r="R713" s="48"/>
      <c r="S713" s="48"/>
      <c r="T713" s="48"/>
      <c r="U713" s="48"/>
      <c r="V713" s="48"/>
      <c r="W713" s="48"/>
      <c r="X713" s="48"/>
      <c r="Y713" s="48"/>
      <c r="Z713" s="48"/>
    </row>
    <row r="714" spans="1:26" ht="15.75" customHeight="1">
      <c r="A714" s="1"/>
      <c r="B714" s="2"/>
      <c r="C714" s="2"/>
      <c r="D714" s="2"/>
      <c r="E714" s="2"/>
      <c r="F714" s="2"/>
      <c r="G714" s="2"/>
      <c r="H714" s="3"/>
      <c r="I714" s="48"/>
      <c r="J714" s="48"/>
      <c r="K714" s="48"/>
      <c r="L714" s="48"/>
      <c r="M714" s="48"/>
      <c r="N714" s="48"/>
      <c r="O714" s="1734"/>
      <c r="P714" s="45"/>
      <c r="Q714" s="48"/>
      <c r="R714" s="48"/>
      <c r="S714" s="48"/>
      <c r="T714" s="48"/>
      <c r="U714" s="48"/>
      <c r="V714" s="48"/>
      <c r="W714" s="48"/>
      <c r="X714" s="48"/>
      <c r="Y714" s="48"/>
      <c r="Z714" s="48"/>
    </row>
    <row r="715" spans="1:26" ht="15.75" customHeight="1">
      <c r="A715" s="1"/>
      <c r="B715" s="2"/>
      <c r="C715" s="2"/>
      <c r="D715" s="2"/>
      <c r="E715" s="2"/>
      <c r="F715" s="2"/>
      <c r="G715" s="2"/>
      <c r="H715" s="3"/>
      <c r="I715" s="48"/>
      <c r="J715" s="48"/>
      <c r="K715" s="48"/>
      <c r="L715" s="48"/>
      <c r="M715" s="48"/>
      <c r="N715" s="48"/>
      <c r="O715" s="1734"/>
      <c r="P715" s="45"/>
      <c r="Q715" s="48"/>
      <c r="R715" s="48"/>
      <c r="S715" s="48"/>
      <c r="T715" s="48"/>
      <c r="U715" s="48"/>
      <c r="V715" s="48"/>
      <c r="W715" s="48"/>
      <c r="X715" s="48"/>
      <c r="Y715" s="48"/>
      <c r="Z715" s="48"/>
    </row>
    <row r="716" spans="1:26" ht="15.75" customHeight="1">
      <c r="A716" s="1"/>
      <c r="B716" s="2"/>
      <c r="C716" s="2"/>
      <c r="D716" s="2"/>
      <c r="E716" s="2"/>
      <c r="F716" s="2"/>
      <c r="G716" s="2"/>
      <c r="H716" s="3"/>
      <c r="I716" s="48"/>
      <c r="J716" s="48"/>
      <c r="K716" s="48"/>
      <c r="L716" s="48"/>
      <c r="M716" s="48"/>
      <c r="N716" s="48"/>
      <c r="O716" s="1734"/>
      <c r="P716" s="45"/>
      <c r="Q716" s="48"/>
      <c r="R716" s="48"/>
      <c r="S716" s="48"/>
      <c r="T716" s="48"/>
      <c r="U716" s="48"/>
      <c r="V716" s="48"/>
      <c r="W716" s="48"/>
      <c r="X716" s="48"/>
      <c r="Y716" s="48"/>
      <c r="Z716" s="48"/>
    </row>
    <row r="717" spans="1:26" ht="15.75" customHeight="1">
      <c r="A717" s="1"/>
      <c r="B717" s="2"/>
      <c r="C717" s="2"/>
      <c r="D717" s="2"/>
      <c r="E717" s="2"/>
      <c r="F717" s="2"/>
      <c r="G717" s="2"/>
      <c r="H717" s="3"/>
      <c r="I717" s="48"/>
      <c r="J717" s="48"/>
      <c r="K717" s="48"/>
      <c r="L717" s="48"/>
      <c r="M717" s="48"/>
      <c r="N717" s="48"/>
      <c r="O717" s="1734"/>
      <c r="P717" s="45"/>
      <c r="Q717" s="48"/>
      <c r="R717" s="48"/>
      <c r="S717" s="48"/>
      <c r="T717" s="48"/>
      <c r="U717" s="48"/>
      <c r="V717" s="48"/>
      <c r="W717" s="48"/>
      <c r="X717" s="48"/>
      <c r="Y717" s="48"/>
      <c r="Z717" s="48"/>
    </row>
    <row r="718" spans="1:26" ht="15.75" customHeight="1">
      <c r="A718" s="1"/>
      <c r="B718" s="2"/>
      <c r="C718" s="2"/>
      <c r="D718" s="2"/>
      <c r="E718" s="2"/>
      <c r="F718" s="2"/>
      <c r="G718" s="2"/>
      <c r="H718" s="3"/>
      <c r="I718" s="48"/>
      <c r="J718" s="48"/>
      <c r="K718" s="48"/>
      <c r="L718" s="48"/>
      <c r="M718" s="48"/>
      <c r="N718" s="48"/>
      <c r="O718" s="1734"/>
      <c r="P718" s="45"/>
      <c r="Q718" s="48"/>
      <c r="R718" s="48"/>
      <c r="S718" s="48"/>
      <c r="T718" s="48"/>
      <c r="U718" s="48"/>
      <c r="V718" s="48"/>
      <c r="W718" s="48"/>
      <c r="X718" s="48"/>
      <c r="Y718" s="48"/>
      <c r="Z718" s="48"/>
    </row>
    <row r="719" spans="1:26" ht="15.75" customHeight="1">
      <c r="A719" s="1"/>
      <c r="B719" s="2"/>
      <c r="C719" s="2"/>
      <c r="D719" s="2"/>
      <c r="E719" s="2"/>
      <c r="F719" s="2"/>
      <c r="G719" s="2"/>
      <c r="H719" s="3"/>
      <c r="I719" s="48"/>
      <c r="J719" s="48"/>
      <c r="K719" s="48"/>
      <c r="L719" s="48"/>
      <c r="M719" s="48"/>
      <c r="N719" s="48"/>
      <c r="O719" s="1734"/>
      <c r="P719" s="45"/>
      <c r="Q719" s="48"/>
      <c r="R719" s="48"/>
      <c r="S719" s="48"/>
      <c r="T719" s="48"/>
      <c r="U719" s="48"/>
      <c r="V719" s="48"/>
      <c r="W719" s="48"/>
      <c r="X719" s="48"/>
      <c r="Y719" s="48"/>
      <c r="Z719" s="48"/>
    </row>
    <row r="720" spans="1:26" ht="15.75" customHeight="1">
      <c r="A720" s="1"/>
      <c r="B720" s="2"/>
      <c r="C720" s="2"/>
      <c r="D720" s="2"/>
      <c r="E720" s="2"/>
      <c r="F720" s="2"/>
      <c r="G720" s="2"/>
      <c r="H720" s="3"/>
      <c r="I720" s="48"/>
      <c r="J720" s="48"/>
      <c r="K720" s="48"/>
      <c r="L720" s="48"/>
      <c r="M720" s="48"/>
      <c r="N720" s="48"/>
      <c r="O720" s="1734"/>
      <c r="P720" s="45"/>
      <c r="Q720" s="48"/>
      <c r="R720" s="48"/>
      <c r="S720" s="48"/>
      <c r="T720" s="48"/>
      <c r="U720" s="48"/>
      <c r="V720" s="48"/>
      <c r="W720" s="48"/>
      <c r="X720" s="48"/>
      <c r="Y720" s="48"/>
      <c r="Z720" s="48"/>
    </row>
    <row r="721" spans="1:26" ht="15.75" customHeight="1">
      <c r="A721" s="1"/>
      <c r="B721" s="2"/>
      <c r="C721" s="2"/>
      <c r="D721" s="2"/>
      <c r="E721" s="2"/>
      <c r="F721" s="2"/>
      <c r="G721" s="2"/>
      <c r="H721" s="3"/>
      <c r="I721" s="48"/>
      <c r="J721" s="48"/>
      <c r="K721" s="48"/>
      <c r="L721" s="48"/>
      <c r="M721" s="48"/>
      <c r="N721" s="48"/>
      <c r="O721" s="1734"/>
      <c r="P721" s="45"/>
      <c r="Q721" s="48"/>
      <c r="R721" s="48"/>
      <c r="S721" s="48"/>
      <c r="T721" s="48"/>
      <c r="U721" s="48"/>
      <c r="V721" s="48"/>
      <c r="W721" s="48"/>
      <c r="X721" s="48"/>
      <c r="Y721" s="48"/>
      <c r="Z721" s="48"/>
    </row>
    <row r="722" spans="1:26" ht="15.75" customHeight="1">
      <c r="A722" s="1"/>
      <c r="B722" s="2"/>
      <c r="C722" s="2"/>
      <c r="D722" s="2"/>
      <c r="E722" s="2"/>
      <c r="F722" s="2"/>
      <c r="G722" s="2"/>
      <c r="H722" s="3"/>
      <c r="I722" s="48"/>
      <c r="J722" s="48"/>
      <c r="K722" s="48"/>
      <c r="L722" s="48"/>
      <c r="M722" s="48"/>
      <c r="N722" s="48"/>
      <c r="O722" s="1734"/>
      <c r="P722" s="45"/>
      <c r="Q722" s="48"/>
      <c r="R722" s="48"/>
      <c r="S722" s="48"/>
      <c r="T722" s="48"/>
      <c r="U722" s="48"/>
      <c r="V722" s="48"/>
      <c r="W722" s="48"/>
      <c r="X722" s="48"/>
      <c r="Y722" s="48"/>
      <c r="Z722" s="48"/>
    </row>
    <row r="723" spans="1:26" ht="15.75" customHeight="1">
      <c r="A723" s="1"/>
      <c r="B723" s="2"/>
      <c r="C723" s="2"/>
      <c r="D723" s="2"/>
      <c r="E723" s="2"/>
      <c r="F723" s="2"/>
      <c r="G723" s="2"/>
      <c r="H723" s="3"/>
      <c r="I723" s="48"/>
      <c r="J723" s="48"/>
      <c r="K723" s="48"/>
      <c r="L723" s="48"/>
      <c r="M723" s="48"/>
      <c r="N723" s="48"/>
      <c r="O723" s="1734"/>
      <c r="P723" s="45"/>
      <c r="Q723" s="48"/>
      <c r="R723" s="48"/>
      <c r="S723" s="48"/>
      <c r="T723" s="48"/>
      <c r="U723" s="48"/>
      <c r="V723" s="48"/>
      <c r="W723" s="48"/>
      <c r="X723" s="48"/>
      <c r="Y723" s="48"/>
      <c r="Z723" s="48"/>
    </row>
    <row r="724" spans="1:26" ht="15.75" customHeight="1">
      <c r="A724" s="1"/>
      <c r="B724" s="2"/>
      <c r="C724" s="2"/>
      <c r="D724" s="2"/>
      <c r="E724" s="2"/>
      <c r="F724" s="2"/>
      <c r="G724" s="2"/>
      <c r="H724" s="3"/>
      <c r="I724" s="48"/>
      <c r="J724" s="48"/>
      <c r="K724" s="48"/>
      <c r="L724" s="48"/>
      <c r="M724" s="48"/>
      <c r="N724" s="48"/>
      <c r="O724" s="1734"/>
      <c r="P724" s="45"/>
      <c r="Q724" s="48"/>
      <c r="R724" s="48"/>
      <c r="S724" s="48"/>
      <c r="T724" s="48"/>
      <c r="U724" s="48"/>
      <c r="V724" s="48"/>
      <c r="W724" s="48"/>
      <c r="X724" s="48"/>
      <c r="Y724" s="48"/>
      <c r="Z724" s="48"/>
    </row>
    <row r="725" spans="1:26" ht="15.75" customHeight="1">
      <c r="A725" s="1"/>
      <c r="B725" s="2"/>
      <c r="C725" s="2"/>
      <c r="D725" s="2"/>
      <c r="E725" s="2"/>
      <c r="F725" s="2"/>
      <c r="G725" s="2"/>
      <c r="H725" s="3"/>
      <c r="I725" s="48"/>
      <c r="J725" s="48"/>
      <c r="K725" s="48"/>
      <c r="L725" s="48"/>
      <c r="M725" s="48"/>
      <c r="N725" s="48"/>
      <c r="O725" s="1734"/>
      <c r="P725" s="45"/>
      <c r="Q725" s="48"/>
      <c r="R725" s="48"/>
      <c r="S725" s="48"/>
      <c r="T725" s="48"/>
      <c r="U725" s="48"/>
      <c r="V725" s="48"/>
      <c r="W725" s="48"/>
      <c r="X725" s="48"/>
      <c r="Y725" s="48"/>
      <c r="Z725" s="48"/>
    </row>
    <row r="726" spans="1:26" ht="15.75" customHeight="1">
      <c r="A726" s="1"/>
      <c r="B726" s="2"/>
      <c r="C726" s="2"/>
      <c r="D726" s="2"/>
      <c r="E726" s="2"/>
      <c r="F726" s="2"/>
      <c r="G726" s="2"/>
      <c r="H726" s="3"/>
      <c r="I726" s="48"/>
      <c r="J726" s="48"/>
      <c r="K726" s="48"/>
      <c r="L726" s="48"/>
      <c r="M726" s="48"/>
      <c r="N726" s="48"/>
      <c r="O726" s="1734"/>
      <c r="P726" s="45"/>
      <c r="Q726" s="48"/>
      <c r="R726" s="48"/>
      <c r="S726" s="48"/>
      <c r="T726" s="48"/>
      <c r="U726" s="48"/>
      <c r="V726" s="48"/>
      <c r="W726" s="48"/>
      <c r="X726" s="48"/>
      <c r="Y726" s="48"/>
      <c r="Z726" s="48"/>
    </row>
    <row r="727" spans="1:26" ht="15.75" customHeight="1">
      <c r="A727" s="1"/>
      <c r="B727" s="2"/>
      <c r="C727" s="2"/>
      <c r="D727" s="2"/>
      <c r="E727" s="2"/>
      <c r="F727" s="2"/>
      <c r="G727" s="2"/>
      <c r="H727" s="3"/>
      <c r="I727" s="48"/>
      <c r="J727" s="48"/>
      <c r="K727" s="48"/>
      <c r="L727" s="48"/>
      <c r="M727" s="48"/>
      <c r="N727" s="48"/>
      <c r="O727" s="1734"/>
      <c r="P727" s="45"/>
      <c r="Q727" s="48"/>
      <c r="R727" s="48"/>
      <c r="S727" s="48"/>
      <c r="T727" s="48"/>
      <c r="U727" s="48"/>
      <c r="V727" s="48"/>
      <c r="W727" s="48"/>
      <c r="X727" s="48"/>
      <c r="Y727" s="48"/>
      <c r="Z727" s="48"/>
    </row>
    <row r="728" spans="1:26" ht="15.75" customHeight="1">
      <c r="A728" s="1"/>
      <c r="B728" s="2"/>
      <c r="C728" s="2"/>
      <c r="D728" s="2"/>
      <c r="E728" s="2"/>
      <c r="F728" s="2"/>
      <c r="G728" s="2"/>
      <c r="H728" s="3"/>
      <c r="I728" s="48"/>
      <c r="J728" s="48"/>
      <c r="K728" s="48"/>
      <c r="L728" s="48"/>
      <c r="M728" s="48"/>
      <c r="N728" s="48"/>
      <c r="O728" s="1734"/>
      <c r="P728" s="45"/>
      <c r="Q728" s="48"/>
      <c r="R728" s="48"/>
      <c r="S728" s="48"/>
      <c r="T728" s="48"/>
      <c r="U728" s="48"/>
      <c r="V728" s="48"/>
      <c r="W728" s="48"/>
      <c r="X728" s="48"/>
      <c r="Y728" s="48"/>
      <c r="Z728" s="48"/>
    </row>
    <row r="729" spans="1:26" ht="15.75" customHeight="1">
      <c r="A729" s="1"/>
      <c r="B729" s="2"/>
      <c r="C729" s="2"/>
      <c r="D729" s="2"/>
      <c r="E729" s="2"/>
      <c r="F729" s="2"/>
      <c r="G729" s="2"/>
      <c r="H729" s="3"/>
      <c r="I729" s="48"/>
      <c r="J729" s="48"/>
      <c r="K729" s="48"/>
      <c r="L729" s="48"/>
      <c r="M729" s="48"/>
      <c r="N729" s="48"/>
      <c r="O729" s="1734"/>
      <c r="P729" s="45"/>
      <c r="Q729" s="48"/>
      <c r="R729" s="48"/>
      <c r="S729" s="48"/>
      <c r="T729" s="48"/>
      <c r="U729" s="48"/>
      <c r="V729" s="48"/>
      <c r="W729" s="48"/>
      <c r="X729" s="48"/>
      <c r="Y729" s="48"/>
      <c r="Z729" s="48"/>
    </row>
    <row r="730" spans="1:26" ht="15.75" customHeight="1">
      <c r="A730" s="1"/>
      <c r="B730" s="2"/>
      <c r="C730" s="2"/>
      <c r="D730" s="2"/>
      <c r="E730" s="2"/>
      <c r="F730" s="2"/>
      <c r="G730" s="2"/>
      <c r="H730" s="3"/>
      <c r="I730" s="48"/>
      <c r="J730" s="48"/>
      <c r="K730" s="48"/>
      <c r="L730" s="48"/>
      <c r="M730" s="48"/>
      <c r="N730" s="48"/>
      <c r="O730" s="1734"/>
      <c r="P730" s="45"/>
      <c r="Q730" s="48"/>
      <c r="R730" s="48"/>
      <c r="S730" s="48"/>
      <c r="T730" s="48"/>
      <c r="U730" s="48"/>
      <c r="V730" s="48"/>
      <c r="W730" s="48"/>
      <c r="X730" s="48"/>
      <c r="Y730" s="48"/>
      <c r="Z730" s="48"/>
    </row>
    <row r="731" spans="1:26" ht="15.75" customHeight="1">
      <c r="A731" s="1"/>
      <c r="B731" s="2"/>
      <c r="C731" s="2"/>
      <c r="D731" s="2"/>
      <c r="E731" s="2"/>
      <c r="F731" s="2"/>
      <c r="G731" s="2"/>
      <c r="H731" s="3"/>
      <c r="I731" s="48"/>
      <c r="J731" s="48"/>
      <c r="K731" s="48"/>
      <c r="L731" s="48"/>
      <c r="M731" s="48"/>
      <c r="N731" s="48"/>
      <c r="O731" s="1734"/>
      <c r="P731" s="45"/>
      <c r="Q731" s="48"/>
      <c r="R731" s="48"/>
      <c r="S731" s="48"/>
      <c r="T731" s="48"/>
      <c r="U731" s="48"/>
      <c r="V731" s="48"/>
      <c r="W731" s="48"/>
      <c r="X731" s="48"/>
      <c r="Y731" s="48"/>
      <c r="Z731" s="48"/>
    </row>
    <row r="732" spans="1:26" ht="15.75" customHeight="1">
      <c r="A732" s="1"/>
      <c r="B732" s="2"/>
      <c r="C732" s="2"/>
      <c r="D732" s="2"/>
      <c r="E732" s="2"/>
      <c r="F732" s="2"/>
      <c r="G732" s="2"/>
      <c r="H732" s="3"/>
      <c r="I732" s="48"/>
      <c r="J732" s="48"/>
      <c r="K732" s="48"/>
      <c r="L732" s="48"/>
      <c r="M732" s="48"/>
      <c r="N732" s="48"/>
      <c r="O732" s="1734"/>
      <c r="P732" s="45"/>
      <c r="Q732" s="48"/>
      <c r="R732" s="48"/>
      <c r="S732" s="48"/>
      <c r="T732" s="48"/>
      <c r="U732" s="48"/>
      <c r="V732" s="48"/>
      <c r="W732" s="48"/>
      <c r="X732" s="48"/>
      <c r="Y732" s="48"/>
      <c r="Z732" s="48"/>
    </row>
    <row r="733" spans="1:26" ht="15.75" customHeight="1">
      <c r="A733" s="1"/>
      <c r="B733" s="2"/>
      <c r="C733" s="2"/>
      <c r="D733" s="2"/>
      <c r="E733" s="2"/>
      <c r="F733" s="2"/>
      <c r="G733" s="2"/>
      <c r="H733" s="3"/>
      <c r="I733" s="48"/>
      <c r="J733" s="48"/>
      <c r="K733" s="48"/>
      <c r="L733" s="48"/>
      <c r="M733" s="48"/>
      <c r="N733" s="48"/>
      <c r="O733" s="1734"/>
      <c r="P733" s="45"/>
      <c r="Q733" s="48"/>
      <c r="R733" s="48"/>
      <c r="S733" s="48"/>
      <c r="T733" s="48"/>
      <c r="U733" s="48"/>
      <c r="V733" s="48"/>
      <c r="W733" s="48"/>
      <c r="X733" s="48"/>
      <c r="Y733" s="48"/>
      <c r="Z733" s="48"/>
    </row>
    <row r="734" spans="1:26" ht="15.75" customHeight="1">
      <c r="A734" s="1"/>
      <c r="B734" s="2"/>
      <c r="C734" s="2"/>
      <c r="D734" s="2"/>
      <c r="E734" s="2"/>
      <c r="F734" s="2"/>
      <c r="G734" s="2"/>
      <c r="H734" s="3"/>
      <c r="I734" s="48"/>
      <c r="J734" s="48"/>
      <c r="K734" s="48"/>
      <c r="L734" s="48"/>
      <c r="M734" s="48"/>
      <c r="N734" s="48"/>
      <c r="O734" s="1734"/>
      <c r="P734" s="45"/>
      <c r="Q734" s="48"/>
      <c r="R734" s="48"/>
      <c r="S734" s="48"/>
      <c r="T734" s="48"/>
      <c r="U734" s="48"/>
      <c r="V734" s="48"/>
      <c r="W734" s="48"/>
      <c r="X734" s="48"/>
      <c r="Y734" s="48"/>
      <c r="Z734" s="48"/>
    </row>
    <row r="735" spans="1:26" ht="15.75" customHeight="1">
      <c r="A735" s="1"/>
      <c r="B735" s="2"/>
      <c r="C735" s="2"/>
      <c r="D735" s="2"/>
      <c r="E735" s="2"/>
      <c r="F735" s="2"/>
      <c r="G735" s="2"/>
      <c r="H735" s="3"/>
      <c r="I735" s="48"/>
      <c r="J735" s="48"/>
      <c r="K735" s="48"/>
      <c r="L735" s="48"/>
      <c r="M735" s="48"/>
      <c r="N735" s="48"/>
      <c r="O735" s="1734"/>
      <c r="P735" s="45"/>
      <c r="Q735" s="48"/>
      <c r="R735" s="48"/>
      <c r="S735" s="48"/>
      <c r="T735" s="48"/>
      <c r="U735" s="48"/>
      <c r="V735" s="48"/>
      <c r="W735" s="48"/>
      <c r="X735" s="48"/>
      <c r="Y735" s="48"/>
      <c r="Z735" s="48"/>
    </row>
    <row r="736" spans="1:26" ht="15.75" customHeight="1">
      <c r="A736" s="1"/>
      <c r="B736" s="2"/>
      <c r="C736" s="2"/>
      <c r="D736" s="2"/>
      <c r="E736" s="2"/>
      <c r="F736" s="2"/>
      <c r="G736" s="2"/>
      <c r="H736" s="3"/>
      <c r="I736" s="48"/>
      <c r="J736" s="48"/>
      <c r="K736" s="48"/>
      <c r="L736" s="48"/>
      <c r="M736" s="48"/>
      <c r="N736" s="48"/>
      <c r="O736" s="1734"/>
      <c r="P736" s="45"/>
      <c r="Q736" s="48"/>
      <c r="R736" s="48"/>
      <c r="S736" s="48"/>
      <c r="T736" s="48"/>
      <c r="U736" s="48"/>
      <c r="V736" s="48"/>
      <c r="W736" s="48"/>
      <c r="X736" s="48"/>
      <c r="Y736" s="48"/>
      <c r="Z736" s="48"/>
    </row>
    <row r="737" spans="1:26" ht="15.75" customHeight="1">
      <c r="A737" s="1"/>
      <c r="B737" s="2"/>
      <c r="C737" s="2"/>
      <c r="D737" s="2"/>
      <c r="E737" s="2"/>
      <c r="F737" s="2"/>
      <c r="G737" s="2"/>
      <c r="H737" s="3"/>
      <c r="I737" s="48"/>
      <c r="J737" s="48"/>
      <c r="K737" s="48"/>
      <c r="L737" s="48"/>
      <c r="M737" s="48"/>
      <c r="N737" s="48"/>
      <c r="O737" s="1734"/>
      <c r="P737" s="45"/>
      <c r="Q737" s="48"/>
      <c r="R737" s="48"/>
      <c r="S737" s="48"/>
      <c r="T737" s="48"/>
      <c r="U737" s="48"/>
      <c r="V737" s="48"/>
      <c r="W737" s="48"/>
      <c r="X737" s="48"/>
      <c r="Y737" s="48"/>
      <c r="Z737" s="48"/>
    </row>
    <row r="738" spans="1:26" ht="15.75" customHeight="1">
      <c r="A738" s="1"/>
      <c r="B738" s="2"/>
      <c r="C738" s="2"/>
      <c r="D738" s="2"/>
      <c r="E738" s="2"/>
      <c r="F738" s="2"/>
      <c r="G738" s="2"/>
      <c r="H738" s="3"/>
      <c r="I738" s="48"/>
      <c r="J738" s="48"/>
      <c r="K738" s="48"/>
      <c r="L738" s="48"/>
      <c r="M738" s="48"/>
      <c r="N738" s="48"/>
      <c r="O738" s="1734"/>
      <c r="P738" s="45"/>
      <c r="Q738" s="48"/>
      <c r="R738" s="48"/>
      <c r="S738" s="48"/>
      <c r="T738" s="48"/>
      <c r="U738" s="48"/>
      <c r="V738" s="48"/>
      <c r="W738" s="48"/>
      <c r="X738" s="48"/>
      <c r="Y738" s="48"/>
      <c r="Z738" s="48"/>
    </row>
    <row r="739" spans="1:26" ht="15.75" customHeight="1">
      <c r="A739" s="1"/>
      <c r="B739" s="2"/>
      <c r="C739" s="2"/>
      <c r="D739" s="2"/>
      <c r="E739" s="2"/>
      <c r="F739" s="2"/>
      <c r="G739" s="2"/>
      <c r="H739" s="3"/>
      <c r="I739" s="48"/>
      <c r="J739" s="48"/>
      <c r="K739" s="48"/>
      <c r="L739" s="48"/>
      <c r="M739" s="48"/>
      <c r="N739" s="48"/>
      <c r="O739" s="1734"/>
      <c r="P739" s="45"/>
      <c r="Q739" s="48"/>
      <c r="R739" s="48"/>
      <c r="S739" s="48"/>
      <c r="T739" s="48"/>
      <c r="U739" s="48"/>
      <c r="V739" s="48"/>
      <c r="W739" s="48"/>
      <c r="X739" s="48"/>
      <c r="Y739" s="48"/>
      <c r="Z739" s="48"/>
    </row>
    <row r="740" spans="1:26" ht="15.75" customHeight="1">
      <c r="A740" s="1"/>
      <c r="B740" s="2"/>
      <c r="C740" s="2"/>
      <c r="D740" s="2"/>
      <c r="E740" s="2"/>
      <c r="F740" s="2"/>
      <c r="G740" s="2"/>
      <c r="H740" s="3"/>
      <c r="I740" s="48"/>
      <c r="J740" s="48"/>
      <c r="K740" s="48"/>
      <c r="L740" s="48"/>
      <c r="M740" s="48"/>
      <c r="N740" s="48"/>
      <c r="O740" s="1734"/>
      <c r="P740" s="45"/>
      <c r="Q740" s="48"/>
      <c r="R740" s="48"/>
      <c r="S740" s="48"/>
      <c r="T740" s="48"/>
      <c r="U740" s="48"/>
      <c r="V740" s="48"/>
      <c r="W740" s="48"/>
      <c r="X740" s="48"/>
      <c r="Y740" s="48"/>
      <c r="Z740" s="48"/>
    </row>
    <row r="741" spans="1:26" ht="15.75" customHeight="1">
      <c r="A741" s="1"/>
      <c r="B741" s="2"/>
      <c r="C741" s="2"/>
      <c r="D741" s="2"/>
      <c r="E741" s="2"/>
      <c r="F741" s="2"/>
      <c r="G741" s="2"/>
      <c r="H741" s="3"/>
      <c r="I741" s="48"/>
      <c r="J741" s="48"/>
      <c r="K741" s="48"/>
      <c r="L741" s="48"/>
      <c r="M741" s="48"/>
      <c r="N741" s="48"/>
      <c r="O741" s="1734"/>
      <c r="P741" s="45"/>
      <c r="Q741" s="48"/>
      <c r="R741" s="48"/>
      <c r="S741" s="48"/>
      <c r="T741" s="48"/>
      <c r="U741" s="48"/>
      <c r="V741" s="48"/>
      <c r="W741" s="48"/>
      <c r="X741" s="48"/>
      <c r="Y741" s="48"/>
      <c r="Z741" s="48"/>
    </row>
    <row r="742" spans="1:26" ht="15.75" customHeight="1">
      <c r="A742" s="1"/>
      <c r="B742" s="2"/>
      <c r="C742" s="2"/>
      <c r="D742" s="2"/>
      <c r="E742" s="2"/>
      <c r="F742" s="2"/>
      <c r="G742" s="2"/>
      <c r="H742" s="3"/>
      <c r="I742" s="48"/>
      <c r="J742" s="48"/>
      <c r="K742" s="48"/>
      <c r="L742" s="48"/>
      <c r="M742" s="48"/>
      <c r="N742" s="48"/>
      <c r="O742" s="1734"/>
      <c r="P742" s="45"/>
      <c r="Q742" s="48"/>
      <c r="R742" s="48"/>
      <c r="S742" s="48"/>
      <c r="T742" s="48"/>
      <c r="U742" s="48"/>
      <c r="V742" s="48"/>
      <c r="W742" s="48"/>
      <c r="X742" s="48"/>
      <c r="Y742" s="48"/>
      <c r="Z742" s="48"/>
    </row>
    <row r="743" spans="1:26" ht="15.75" customHeight="1">
      <c r="A743" s="1"/>
      <c r="B743" s="2"/>
      <c r="C743" s="2"/>
      <c r="D743" s="2"/>
      <c r="E743" s="2"/>
      <c r="F743" s="2"/>
      <c r="G743" s="2"/>
      <c r="H743" s="3"/>
      <c r="I743" s="48"/>
      <c r="J743" s="48"/>
      <c r="K743" s="48"/>
      <c r="L743" s="48"/>
      <c r="M743" s="48"/>
      <c r="N743" s="48"/>
      <c r="O743" s="1734"/>
      <c r="P743" s="45"/>
      <c r="Q743" s="48"/>
      <c r="R743" s="48"/>
      <c r="S743" s="48"/>
      <c r="T743" s="48"/>
      <c r="U743" s="48"/>
      <c r="V743" s="48"/>
      <c r="W743" s="48"/>
      <c r="X743" s="48"/>
      <c r="Y743" s="48"/>
      <c r="Z743" s="48"/>
    </row>
    <row r="744" spans="1:26" ht="15.75" customHeight="1">
      <c r="A744" s="1"/>
      <c r="B744" s="2"/>
      <c r="C744" s="2"/>
      <c r="D744" s="2"/>
      <c r="E744" s="2"/>
      <c r="F744" s="2"/>
      <c r="G744" s="2"/>
      <c r="H744" s="3"/>
      <c r="I744" s="48"/>
      <c r="J744" s="48"/>
      <c r="K744" s="48"/>
      <c r="L744" s="48"/>
      <c r="M744" s="48"/>
      <c r="N744" s="48"/>
      <c r="O744" s="1734"/>
      <c r="P744" s="45"/>
      <c r="Q744" s="48"/>
      <c r="R744" s="48"/>
      <c r="S744" s="48"/>
      <c r="T744" s="48"/>
      <c r="U744" s="48"/>
      <c r="V744" s="48"/>
      <c r="W744" s="48"/>
      <c r="X744" s="48"/>
      <c r="Y744" s="48"/>
      <c r="Z744" s="48"/>
    </row>
    <row r="745" spans="1:26" ht="15.75" customHeight="1">
      <c r="A745" s="1"/>
      <c r="B745" s="2"/>
      <c r="C745" s="2"/>
      <c r="D745" s="2"/>
      <c r="E745" s="2"/>
      <c r="F745" s="2"/>
      <c r="G745" s="2"/>
      <c r="H745" s="3"/>
      <c r="I745" s="48"/>
      <c r="J745" s="48"/>
      <c r="K745" s="48"/>
      <c r="L745" s="48"/>
      <c r="M745" s="48"/>
      <c r="N745" s="48"/>
      <c r="O745" s="1734"/>
      <c r="P745" s="45"/>
      <c r="Q745" s="48"/>
      <c r="R745" s="48"/>
      <c r="S745" s="48"/>
      <c r="T745" s="48"/>
      <c r="U745" s="48"/>
      <c r="V745" s="48"/>
      <c r="W745" s="48"/>
      <c r="X745" s="48"/>
      <c r="Y745" s="48"/>
      <c r="Z745" s="48"/>
    </row>
    <row r="746" spans="1:26" ht="15.75" customHeight="1">
      <c r="A746" s="1"/>
      <c r="B746" s="2"/>
      <c r="C746" s="2"/>
      <c r="D746" s="2"/>
      <c r="E746" s="2"/>
      <c r="F746" s="2"/>
      <c r="G746" s="2"/>
      <c r="H746" s="3"/>
      <c r="I746" s="48"/>
      <c r="J746" s="48"/>
      <c r="K746" s="48"/>
      <c r="L746" s="48"/>
      <c r="M746" s="48"/>
      <c r="N746" s="48"/>
      <c r="O746" s="1734"/>
      <c r="P746" s="45"/>
      <c r="Q746" s="48"/>
      <c r="R746" s="48"/>
      <c r="S746" s="48"/>
      <c r="T746" s="48"/>
      <c r="U746" s="48"/>
      <c r="V746" s="48"/>
      <c r="W746" s="48"/>
      <c r="X746" s="48"/>
      <c r="Y746" s="48"/>
      <c r="Z746" s="48"/>
    </row>
    <row r="747" spans="1:26" ht="15.75" customHeight="1">
      <c r="A747" s="1"/>
      <c r="B747" s="2"/>
      <c r="C747" s="2"/>
      <c r="D747" s="2"/>
      <c r="E747" s="2"/>
      <c r="F747" s="2"/>
      <c r="G747" s="2"/>
      <c r="H747" s="3"/>
      <c r="I747" s="48"/>
      <c r="J747" s="48"/>
      <c r="K747" s="48"/>
      <c r="L747" s="48"/>
      <c r="M747" s="48"/>
      <c r="N747" s="48"/>
      <c r="O747" s="1734"/>
      <c r="P747" s="45"/>
      <c r="Q747" s="48"/>
      <c r="R747" s="48"/>
      <c r="S747" s="48"/>
      <c r="T747" s="48"/>
      <c r="U747" s="48"/>
      <c r="V747" s="48"/>
      <c r="W747" s="48"/>
      <c r="X747" s="48"/>
      <c r="Y747" s="48"/>
      <c r="Z747" s="48"/>
    </row>
    <row r="748" spans="1:26" ht="15.75" customHeight="1">
      <c r="A748" s="1"/>
      <c r="B748" s="2"/>
      <c r="C748" s="2"/>
      <c r="D748" s="2"/>
      <c r="E748" s="2"/>
      <c r="F748" s="2"/>
      <c r="G748" s="2"/>
      <c r="H748" s="3"/>
      <c r="I748" s="48"/>
      <c r="J748" s="48"/>
      <c r="K748" s="48"/>
      <c r="L748" s="48"/>
      <c r="M748" s="48"/>
      <c r="N748" s="48"/>
      <c r="O748" s="1734"/>
      <c r="P748" s="45"/>
      <c r="Q748" s="48"/>
      <c r="R748" s="48"/>
      <c r="S748" s="48"/>
      <c r="T748" s="48"/>
      <c r="U748" s="48"/>
      <c r="V748" s="48"/>
      <c r="W748" s="48"/>
      <c r="X748" s="48"/>
      <c r="Y748" s="48"/>
      <c r="Z748" s="48"/>
    </row>
    <row r="749" spans="1:26" ht="15.75" customHeight="1">
      <c r="A749" s="1"/>
      <c r="B749" s="2"/>
      <c r="C749" s="2"/>
      <c r="D749" s="2"/>
      <c r="E749" s="2"/>
      <c r="F749" s="2"/>
      <c r="G749" s="2"/>
      <c r="H749" s="3"/>
      <c r="I749" s="48"/>
      <c r="J749" s="48"/>
      <c r="K749" s="48"/>
      <c r="L749" s="48"/>
      <c r="M749" s="48"/>
      <c r="N749" s="48"/>
      <c r="O749" s="1734"/>
      <c r="P749" s="45"/>
      <c r="Q749" s="48"/>
      <c r="R749" s="48"/>
      <c r="S749" s="48"/>
      <c r="T749" s="48"/>
      <c r="U749" s="48"/>
      <c r="V749" s="48"/>
      <c r="W749" s="48"/>
      <c r="X749" s="48"/>
      <c r="Y749" s="48"/>
      <c r="Z749" s="48"/>
    </row>
    <row r="750" spans="1:26" ht="15.75" customHeight="1">
      <c r="A750" s="1"/>
      <c r="B750" s="2"/>
      <c r="C750" s="2"/>
      <c r="D750" s="2"/>
      <c r="E750" s="2"/>
      <c r="F750" s="2"/>
      <c r="G750" s="2"/>
      <c r="H750" s="3"/>
      <c r="I750" s="48"/>
      <c r="J750" s="48"/>
      <c r="K750" s="48"/>
      <c r="L750" s="48"/>
      <c r="M750" s="48"/>
      <c r="N750" s="48"/>
      <c r="O750" s="1734"/>
      <c r="P750" s="45"/>
      <c r="Q750" s="48"/>
      <c r="R750" s="48"/>
      <c r="S750" s="48"/>
      <c r="T750" s="48"/>
      <c r="U750" s="48"/>
      <c r="V750" s="48"/>
      <c r="W750" s="48"/>
      <c r="X750" s="48"/>
      <c r="Y750" s="48"/>
      <c r="Z750" s="48"/>
    </row>
    <row r="751" spans="1:26" ht="15.75" customHeight="1">
      <c r="A751" s="1"/>
      <c r="B751" s="2"/>
      <c r="C751" s="2"/>
      <c r="D751" s="2"/>
      <c r="E751" s="2"/>
      <c r="F751" s="2"/>
      <c r="G751" s="2"/>
      <c r="H751" s="3"/>
      <c r="I751" s="48"/>
      <c r="J751" s="48"/>
      <c r="K751" s="48"/>
      <c r="L751" s="48"/>
      <c r="M751" s="48"/>
      <c r="N751" s="48"/>
      <c r="O751" s="1734"/>
      <c r="P751" s="45"/>
      <c r="Q751" s="48"/>
      <c r="R751" s="48"/>
      <c r="S751" s="48"/>
      <c r="T751" s="48"/>
      <c r="U751" s="48"/>
      <c r="V751" s="48"/>
      <c r="W751" s="48"/>
      <c r="X751" s="48"/>
      <c r="Y751" s="48"/>
      <c r="Z751" s="48"/>
    </row>
    <row r="752" spans="1:26" ht="15.75" customHeight="1">
      <c r="A752" s="1"/>
      <c r="B752" s="2"/>
      <c r="C752" s="2"/>
      <c r="D752" s="2"/>
      <c r="E752" s="2"/>
      <c r="F752" s="2"/>
      <c r="G752" s="2"/>
      <c r="H752" s="3"/>
      <c r="I752" s="48"/>
      <c r="J752" s="48"/>
      <c r="K752" s="48"/>
      <c r="L752" s="48"/>
      <c r="M752" s="48"/>
      <c r="N752" s="48"/>
      <c r="O752" s="1734"/>
      <c r="P752" s="45"/>
      <c r="Q752" s="48"/>
      <c r="R752" s="48"/>
      <c r="S752" s="48"/>
      <c r="T752" s="48"/>
      <c r="U752" s="48"/>
      <c r="V752" s="48"/>
      <c r="W752" s="48"/>
      <c r="X752" s="48"/>
      <c r="Y752" s="48"/>
      <c r="Z752" s="48"/>
    </row>
    <row r="753" spans="1:26" ht="15.75" customHeight="1">
      <c r="A753" s="1"/>
      <c r="B753" s="2"/>
      <c r="C753" s="2"/>
      <c r="D753" s="2"/>
      <c r="E753" s="2"/>
      <c r="F753" s="2"/>
      <c r="G753" s="2"/>
      <c r="H753" s="3"/>
      <c r="I753" s="48"/>
      <c r="J753" s="48"/>
      <c r="K753" s="48"/>
      <c r="L753" s="48"/>
      <c r="M753" s="48"/>
      <c r="N753" s="48"/>
      <c r="O753" s="1734"/>
      <c r="P753" s="45"/>
      <c r="Q753" s="48"/>
      <c r="R753" s="48"/>
      <c r="S753" s="48"/>
      <c r="T753" s="48"/>
      <c r="U753" s="48"/>
      <c r="V753" s="48"/>
      <c r="W753" s="48"/>
      <c r="X753" s="48"/>
      <c r="Y753" s="48"/>
      <c r="Z753" s="48"/>
    </row>
    <row r="754" spans="1:26" ht="15.75" customHeight="1">
      <c r="A754" s="1"/>
      <c r="B754" s="2"/>
      <c r="C754" s="2"/>
      <c r="D754" s="2"/>
      <c r="E754" s="2"/>
      <c r="F754" s="2"/>
      <c r="G754" s="2"/>
      <c r="H754" s="3"/>
      <c r="I754" s="48"/>
      <c r="J754" s="48"/>
      <c r="K754" s="48"/>
      <c r="L754" s="48"/>
      <c r="M754" s="48"/>
      <c r="N754" s="48"/>
      <c r="O754" s="1734"/>
      <c r="P754" s="45"/>
      <c r="Q754" s="48"/>
      <c r="R754" s="48"/>
      <c r="S754" s="48"/>
      <c r="T754" s="48"/>
      <c r="U754" s="48"/>
      <c r="V754" s="48"/>
      <c r="W754" s="48"/>
      <c r="X754" s="48"/>
      <c r="Y754" s="48"/>
      <c r="Z754" s="48"/>
    </row>
    <row r="755" spans="1:26" ht="15.75" customHeight="1">
      <c r="A755" s="1"/>
      <c r="B755" s="2"/>
      <c r="C755" s="2"/>
      <c r="D755" s="2"/>
      <c r="E755" s="2"/>
      <c r="F755" s="2"/>
      <c r="G755" s="2"/>
      <c r="H755" s="3"/>
      <c r="I755" s="48"/>
      <c r="J755" s="48"/>
      <c r="K755" s="48"/>
      <c r="L755" s="48"/>
      <c r="M755" s="48"/>
      <c r="N755" s="48"/>
      <c r="O755" s="1734"/>
      <c r="P755" s="45"/>
      <c r="Q755" s="48"/>
      <c r="R755" s="48"/>
      <c r="S755" s="48"/>
      <c r="T755" s="48"/>
      <c r="U755" s="48"/>
      <c r="V755" s="48"/>
      <c r="W755" s="48"/>
      <c r="X755" s="48"/>
      <c r="Y755" s="48"/>
      <c r="Z755" s="48"/>
    </row>
    <row r="756" spans="1:26" ht="15.75" customHeight="1">
      <c r="A756" s="1"/>
      <c r="B756" s="2"/>
      <c r="C756" s="2"/>
      <c r="D756" s="2"/>
      <c r="E756" s="2"/>
      <c r="F756" s="2"/>
      <c r="G756" s="2"/>
      <c r="H756" s="3"/>
      <c r="I756" s="48"/>
      <c r="J756" s="48"/>
      <c r="K756" s="48"/>
      <c r="L756" s="48"/>
      <c r="M756" s="48"/>
      <c r="N756" s="48"/>
      <c r="O756" s="1734"/>
      <c r="P756" s="45"/>
      <c r="Q756" s="48"/>
      <c r="R756" s="48"/>
      <c r="S756" s="48"/>
      <c r="T756" s="48"/>
      <c r="U756" s="48"/>
      <c r="V756" s="48"/>
      <c r="W756" s="48"/>
      <c r="X756" s="48"/>
      <c r="Y756" s="48"/>
      <c r="Z756" s="48"/>
    </row>
    <row r="757" spans="1:26" ht="15.75" customHeight="1">
      <c r="A757" s="1"/>
      <c r="B757" s="2"/>
      <c r="C757" s="2"/>
      <c r="D757" s="2"/>
      <c r="E757" s="2"/>
      <c r="F757" s="2"/>
      <c r="G757" s="2"/>
      <c r="H757" s="3"/>
      <c r="I757" s="48"/>
      <c r="J757" s="48"/>
      <c r="K757" s="48"/>
      <c r="L757" s="48"/>
      <c r="M757" s="48"/>
      <c r="N757" s="48"/>
      <c r="O757" s="1734"/>
      <c r="P757" s="45"/>
      <c r="Q757" s="48"/>
      <c r="R757" s="48"/>
      <c r="S757" s="48"/>
      <c r="T757" s="48"/>
      <c r="U757" s="48"/>
      <c r="V757" s="48"/>
      <c r="W757" s="48"/>
      <c r="X757" s="48"/>
      <c r="Y757" s="48"/>
      <c r="Z757" s="48"/>
    </row>
    <row r="758" spans="1:26" ht="15.75" customHeight="1">
      <c r="A758" s="1"/>
      <c r="B758" s="2"/>
      <c r="C758" s="2"/>
      <c r="D758" s="2"/>
      <c r="E758" s="2"/>
      <c r="F758" s="2"/>
      <c r="G758" s="2"/>
      <c r="H758" s="3"/>
      <c r="I758" s="48"/>
      <c r="J758" s="48"/>
      <c r="K758" s="48"/>
      <c r="L758" s="48"/>
      <c r="M758" s="48"/>
      <c r="N758" s="48"/>
      <c r="O758" s="1734"/>
      <c r="P758" s="45"/>
      <c r="Q758" s="48"/>
      <c r="R758" s="48"/>
      <c r="S758" s="48"/>
      <c r="T758" s="48"/>
      <c r="U758" s="48"/>
      <c r="V758" s="48"/>
      <c r="W758" s="48"/>
      <c r="X758" s="48"/>
      <c r="Y758" s="48"/>
      <c r="Z758" s="48"/>
    </row>
    <row r="759" spans="1:26" ht="15.75" customHeight="1">
      <c r="A759" s="1"/>
      <c r="B759" s="2"/>
      <c r="C759" s="2"/>
      <c r="D759" s="2"/>
      <c r="E759" s="2"/>
      <c r="F759" s="2"/>
      <c r="G759" s="2"/>
      <c r="H759" s="3"/>
      <c r="I759" s="48"/>
      <c r="J759" s="48"/>
      <c r="K759" s="48"/>
      <c r="L759" s="48"/>
      <c r="M759" s="48"/>
      <c r="N759" s="48"/>
      <c r="O759" s="1734"/>
      <c r="P759" s="45"/>
      <c r="Q759" s="48"/>
      <c r="R759" s="48"/>
      <c r="S759" s="48"/>
      <c r="T759" s="48"/>
      <c r="U759" s="48"/>
      <c r="V759" s="48"/>
      <c r="W759" s="48"/>
      <c r="X759" s="48"/>
      <c r="Y759" s="48"/>
      <c r="Z759" s="48"/>
    </row>
    <row r="760" spans="1:26" ht="15.75" customHeight="1">
      <c r="A760" s="1"/>
      <c r="B760" s="2"/>
      <c r="C760" s="2"/>
      <c r="D760" s="2"/>
      <c r="E760" s="2"/>
      <c r="F760" s="2"/>
      <c r="G760" s="2"/>
      <c r="H760" s="3"/>
      <c r="I760" s="48"/>
      <c r="J760" s="48"/>
      <c r="K760" s="48"/>
      <c r="L760" s="48"/>
      <c r="M760" s="48"/>
      <c r="N760" s="48"/>
      <c r="O760" s="1734"/>
      <c r="P760" s="45"/>
      <c r="Q760" s="48"/>
      <c r="R760" s="48"/>
      <c r="S760" s="48"/>
      <c r="T760" s="48"/>
      <c r="U760" s="48"/>
      <c r="V760" s="48"/>
      <c r="W760" s="48"/>
      <c r="X760" s="48"/>
      <c r="Y760" s="48"/>
      <c r="Z760" s="48"/>
    </row>
    <row r="761" spans="1:26" ht="15.75" customHeight="1">
      <c r="A761" s="1"/>
      <c r="B761" s="2"/>
      <c r="C761" s="2"/>
      <c r="D761" s="2"/>
      <c r="E761" s="2"/>
      <c r="F761" s="2"/>
      <c r="G761" s="2"/>
      <c r="H761" s="3"/>
      <c r="I761" s="48"/>
      <c r="J761" s="48"/>
      <c r="K761" s="48"/>
      <c r="L761" s="48"/>
      <c r="M761" s="48"/>
      <c r="N761" s="48"/>
      <c r="O761" s="1734"/>
      <c r="P761" s="45"/>
      <c r="Q761" s="48"/>
      <c r="R761" s="48"/>
      <c r="S761" s="48"/>
      <c r="T761" s="48"/>
      <c r="U761" s="48"/>
      <c r="V761" s="48"/>
      <c r="W761" s="48"/>
      <c r="X761" s="48"/>
      <c r="Y761" s="48"/>
      <c r="Z761" s="48"/>
    </row>
    <row r="762" spans="1:26" ht="15.75" customHeight="1">
      <c r="A762" s="1"/>
      <c r="B762" s="2"/>
      <c r="C762" s="2"/>
      <c r="D762" s="2"/>
      <c r="E762" s="2"/>
      <c r="F762" s="2"/>
      <c r="G762" s="2"/>
      <c r="H762" s="3"/>
      <c r="I762" s="48"/>
      <c r="J762" s="48"/>
      <c r="K762" s="48"/>
      <c r="L762" s="48"/>
      <c r="M762" s="48"/>
      <c r="N762" s="48"/>
      <c r="O762" s="1734"/>
      <c r="P762" s="45"/>
      <c r="Q762" s="48"/>
      <c r="R762" s="48"/>
      <c r="S762" s="48"/>
      <c r="T762" s="48"/>
      <c r="U762" s="48"/>
      <c r="V762" s="48"/>
      <c r="W762" s="48"/>
      <c r="X762" s="48"/>
      <c r="Y762" s="48"/>
      <c r="Z762" s="48"/>
    </row>
    <row r="763" spans="1:26" ht="15.75" customHeight="1">
      <c r="A763" s="1"/>
      <c r="B763" s="2"/>
      <c r="C763" s="2"/>
      <c r="D763" s="2"/>
      <c r="E763" s="2"/>
      <c r="F763" s="2"/>
      <c r="G763" s="2"/>
      <c r="H763" s="3"/>
      <c r="I763" s="48"/>
      <c r="J763" s="48"/>
      <c r="K763" s="48"/>
      <c r="L763" s="48"/>
      <c r="M763" s="48"/>
      <c r="N763" s="48"/>
      <c r="O763" s="1734"/>
      <c r="P763" s="45"/>
      <c r="Q763" s="48"/>
      <c r="R763" s="48"/>
      <c r="S763" s="48"/>
      <c r="T763" s="48"/>
      <c r="U763" s="48"/>
      <c r="V763" s="48"/>
      <c r="W763" s="48"/>
      <c r="X763" s="48"/>
      <c r="Y763" s="48"/>
      <c r="Z763" s="48"/>
    </row>
    <row r="764" spans="1:26" ht="15.75" customHeight="1">
      <c r="A764" s="1"/>
      <c r="B764" s="2"/>
      <c r="C764" s="2"/>
      <c r="D764" s="2"/>
      <c r="E764" s="2"/>
      <c r="F764" s="2"/>
      <c r="G764" s="2"/>
      <c r="H764" s="3"/>
      <c r="I764" s="48"/>
      <c r="J764" s="48"/>
      <c r="K764" s="48"/>
      <c r="L764" s="48"/>
      <c r="M764" s="48"/>
      <c r="N764" s="48"/>
      <c r="O764" s="1734"/>
      <c r="P764" s="45"/>
      <c r="Q764" s="48"/>
      <c r="R764" s="48"/>
      <c r="S764" s="48"/>
      <c r="T764" s="48"/>
      <c r="U764" s="48"/>
      <c r="V764" s="48"/>
      <c r="W764" s="48"/>
      <c r="X764" s="48"/>
      <c r="Y764" s="48"/>
      <c r="Z764" s="48"/>
    </row>
    <row r="765" spans="1:26" ht="15.75" customHeight="1">
      <c r="A765" s="1"/>
      <c r="B765" s="2"/>
      <c r="C765" s="2"/>
      <c r="D765" s="2"/>
      <c r="E765" s="2"/>
      <c r="F765" s="2"/>
      <c r="G765" s="2"/>
      <c r="H765" s="3"/>
      <c r="I765" s="48"/>
      <c r="J765" s="48"/>
      <c r="K765" s="48"/>
      <c r="L765" s="48"/>
      <c r="M765" s="48"/>
      <c r="N765" s="48"/>
      <c r="O765" s="1734"/>
      <c r="P765" s="45"/>
      <c r="Q765" s="48"/>
      <c r="R765" s="48"/>
      <c r="S765" s="48"/>
      <c r="T765" s="48"/>
      <c r="U765" s="48"/>
      <c r="V765" s="48"/>
      <c r="W765" s="48"/>
      <c r="X765" s="48"/>
      <c r="Y765" s="48"/>
      <c r="Z765" s="48"/>
    </row>
    <row r="766" spans="1:26" ht="15.75" customHeight="1">
      <c r="A766" s="48"/>
      <c r="B766" s="48"/>
      <c r="C766" s="48"/>
      <c r="D766" s="48"/>
      <c r="E766" s="48"/>
      <c r="F766" s="48"/>
      <c r="G766" s="48"/>
      <c r="H766" s="48"/>
      <c r="I766" s="48"/>
      <c r="J766" s="48"/>
      <c r="K766" s="48"/>
      <c r="L766" s="48"/>
      <c r="M766" s="48"/>
      <c r="N766" s="48"/>
      <c r="O766" s="1734"/>
      <c r="P766" s="45"/>
      <c r="Q766" s="48"/>
      <c r="R766" s="48"/>
      <c r="S766" s="48"/>
      <c r="T766" s="48"/>
      <c r="U766" s="48"/>
      <c r="V766" s="48"/>
      <c r="W766" s="48"/>
      <c r="X766" s="48"/>
      <c r="Y766" s="48"/>
      <c r="Z766" s="48"/>
    </row>
    <row r="767" spans="1:26" ht="15.75" customHeight="1">
      <c r="A767" s="48"/>
      <c r="B767" s="48"/>
      <c r="C767" s="48"/>
      <c r="D767" s="48"/>
      <c r="E767" s="48"/>
      <c r="F767" s="48"/>
      <c r="G767" s="48"/>
      <c r="H767" s="48"/>
      <c r="I767" s="48"/>
      <c r="J767" s="48"/>
      <c r="K767" s="48"/>
      <c r="L767" s="48"/>
      <c r="M767" s="48"/>
      <c r="N767" s="48"/>
      <c r="O767" s="1734"/>
      <c r="P767" s="45"/>
      <c r="Q767" s="48"/>
      <c r="R767" s="48"/>
      <c r="S767" s="48"/>
      <c r="T767" s="48"/>
      <c r="U767" s="48"/>
      <c r="V767" s="48"/>
      <c r="W767" s="48"/>
      <c r="X767" s="48"/>
      <c r="Y767" s="48"/>
      <c r="Z767" s="48"/>
    </row>
    <row r="768" spans="1:26" ht="15.75" customHeight="1">
      <c r="A768" s="48"/>
      <c r="B768" s="48"/>
      <c r="C768" s="48"/>
      <c r="D768" s="48"/>
      <c r="E768" s="48"/>
      <c r="F768" s="48"/>
      <c r="G768" s="48"/>
      <c r="H768" s="48"/>
      <c r="I768" s="48"/>
      <c r="J768" s="48"/>
      <c r="K768" s="48"/>
      <c r="L768" s="48"/>
      <c r="M768" s="48"/>
      <c r="N768" s="48"/>
      <c r="O768" s="1734"/>
      <c r="P768" s="45"/>
      <c r="Q768" s="48"/>
      <c r="R768" s="48"/>
      <c r="S768" s="48"/>
      <c r="T768" s="48"/>
      <c r="U768" s="48"/>
      <c r="V768" s="48"/>
      <c r="W768" s="48"/>
      <c r="X768" s="48"/>
      <c r="Y768" s="48"/>
      <c r="Z768" s="48"/>
    </row>
    <row r="769" spans="1:26" ht="15.75" customHeight="1">
      <c r="A769" s="48"/>
      <c r="B769" s="48"/>
      <c r="C769" s="48"/>
      <c r="D769" s="48"/>
      <c r="E769" s="48"/>
      <c r="F769" s="48"/>
      <c r="G769" s="48"/>
      <c r="H769" s="48"/>
      <c r="I769" s="48"/>
      <c r="J769" s="48"/>
      <c r="K769" s="48"/>
      <c r="L769" s="48"/>
      <c r="M769" s="48"/>
      <c r="N769" s="48"/>
      <c r="O769" s="1734"/>
      <c r="P769" s="45"/>
      <c r="Q769" s="48"/>
      <c r="R769" s="48"/>
      <c r="S769" s="48"/>
      <c r="T769" s="48"/>
      <c r="U769" s="48"/>
      <c r="V769" s="48"/>
      <c r="W769" s="48"/>
      <c r="X769" s="48"/>
      <c r="Y769" s="48"/>
      <c r="Z769" s="48"/>
    </row>
    <row r="770" spans="1:26" ht="15.75" customHeight="1">
      <c r="A770" s="48"/>
      <c r="B770" s="48"/>
      <c r="C770" s="48"/>
      <c r="D770" s="48"/>
      <c r="E770" s="48"/>
      <c r="F770" s="48"/>
      <c r="G770" s="48"/>
      <c r="H770" s="48"/>
      <c r="I770" s="48"/>
      <c r="J770" s="48"/>
      <c r="K770" s="48"/>
      <c r="L770" s="48"/>
      <c r="M770" s="48"/>
      <c r="N770" s="48"/>
      <c r="O770" s="1734"/>
      <c r="P770" s="45"/>
      <c r="Q770" s="48"/>
      <c r="R770" s="48"/>
      <c r="S770" s="48"/>
      <c r="T770" s="48"/>
      <c r="U770" s="48"/>
      <c r="V770" s="48"/>
      <c r="W770" s="48"/>
      <c r="X770" s="48"/>
      <c r="Y770" s="48"/>
      <c r="Z770" s="48"/>
    </row>
    <row r="771" spans="1:26" ht="15.75" customHeight="1">
      <c r="A771" s="48"/>
      <c r="B771" s="48"/>
      <c r="C771" s="48"/>
      <c r="D771" s="48"/>
      <c r="E771" s="48"/>
      <c r="F771" s="48"/>
      <c r="G771" s="48"/>
      <c r="H771" s="48"/>
      <c r="I771" s="48"/>
      <c r="J771" s="48"/>
      <c r="K771" s="48"/>
      <c r="L771" s="48"/>
      <c r="M771" s="48"/>
      <c r="N771" s="48"/>
      <c r="O771" s="1734"/>
      <c r="P771" s="45"/>
      <c r="Q771" s="48"/>
      <c r="R771" s="48"/>
      <c r="S771" s="48"/>
      <c r="T771" s="48"/>
      <c r="U771" s="48"/>
      <c r="V771" s="48"/>
      <c r="W771" s="48"/>
      <c r="X771" s="48"/>
      <c r="Y771" s="48"/>
      <c r="Z771" s="48"/>
    </row>
    <row r="772" spans="1:26" ht="15.75" customHeight="1">
      <c r="A772" s="48"/>
      <c r="B772" s="48"/>
      <c r="C772" s="48"/>
      <c r="D772" s="48"/>
      <c r="E772" s="48"/>
      <c r="F772" s="48"/>
      <c r="G772" s="48"/>
      <c r="H772" s="48"/>
      <c r="I772" s="48"/>
      <c r="J772" s="48"/>
      <c r="K772" s="48"/>
      <c r="L772" s="48"/>
      <c r="M772" s="48"/>
      <c r="N772" s="48"/>
      <c r="O772" s="1734"/>
      <c r="P772" s="45"/>
      <c r="Q772" s="48"/>
      <c r="R772" s="48"/>
      <c r="S772" s="48"/>
      <c r="T772" s="48"/>
      <c r="U772" s="48"/>
      <c r="V772" s="48"/>
      <c r="W772" s="48"/>
      <c r="X772" s="48"/>
      <c r="Y772" s="48"/>
      <c r="Z772" s="48"/>
    </row>
    <row r="773" spans="1:26" ht="15.75" customHeight="1">
      <c r="A773" s="48"/>
      <c r="B773" s="48"/>
      <c r="C773" s="48"/>
      <c r="D773" s="48"/>
      <c r="E773" s="48"/>
      <c r="F773" s="48"/>
      <c r="G773" s="48"/>
      <c r="H773" s="48"/>
      <c r="I773" s="48"/>
      <c r="J773" s="48"/>
      <c r="K773" s="48"/>
      <c r="L773" s="48"/>
      <c r="M773" s="48"/>
      <c r="N773" s="48"/>
      <c r="O773" s="1734"/>
      <c r="P773" s="45"/>
      <c r="Q773" s="48"/>
      <c r="R773" s="48"/>
      <c r="S773" s="48"/>
      <c r="T773" s="48"/>
      <c r="U773" s="48"/>
      <c r="V773" s="48"/>
      <c r="W773" s="48"/>
      <c r="X773" s="48"/>
      <c r="Y773" s="48"/>
      <c r="Z773" s="48"/>
    </row>
    <row r="774" spans="1:26" ht="15.75" customHeight="1">
      <c r="A774" s="48"/>
      <c r="B774" s="48"/>
      <c r="C774" s="48"/>
      <c r="D774" s="48"/>
      <c r="E774" s="48"/>
      <c r="F774" s="48"/>
      <c r="G774" s="48"/>
      <c r="H774" s="48"/>
      <c r="I774" s="48"/>
      <c r="J774" s="48"/>
      <c r="K774" s="48"/>
      <c r="L774" s="48"/>
      <c r="M774" s="48"/>
      <c r="N774" s="48"/>
      <c r="O774" s="1734"/>
      <c r="P774" s="45"/>
      <c r="Q774" s="48"/>
      <c r="R774" s="48"/>
      <c r="S774" s="48"/>
      <c r="T774" s="48"/>
      <c r="U774" s="48"/>
      <c r="V774" s="48"/>
      <c r="W774" s="48"/>
      <c r="X774" s="48"/>
      <c r="Y774" s="48"/>
      <c r="Z774" s="48"/>
    </row>
    <row r="775" spans="1:26" ht="15.75" customHeight="1">
      <c r="A775" s="48"/>
      <c r="B775" s="48"/>
      <c r="C775" s="48"/>
      <c r="D775" s="48"/>
      <c r="E775" s="48"/>
      <c r="F775" s="48"/>
      <c r="G775" s="48"/>
      <c r="H775" s="48"/>
      <c r="I775" s="48"/>
      <c r="J775" s="48"/>
      <c r="K775" s="48"/>
      <c r="L775" s="48"/>
      <c r="M775" s="48"/>
      <c r="N775" s="48"/>
      <c r="O775" s="1734"/>
      <c r="P775" s="45"/>
      <c r="Q775" s="48"/>
      <c r="R775" s="48"/>
      <c r="S775" s="48"/>
      <c r="T775" s="48"/>
      <c r="U775" s="48"/>
      <c r="V775" s="48"/>
      <c r="W775" s="48"/>
      <c r="X775" s="48"/>
      <c r="Y775" s="48"/>
      <c r="Z775" s="48"/>
    </row>
    <row r="776" spans="1:26" ht="15.75" customHeight="1">
      <c r="A776" s="48"/>
      <c r="B776" s="48"/>
      <c r="C776" s="48"/>
      <c r="D776" s="48"/>
      <c r="E776" s="48"/>
      <c r="F776" s="48"/>
      <c r="G776" s="48"/>
      <c r="H776" s="48"/>
      <c r="I776" s="48"/>
      <c r="J776" s="48"/>
      <c r="K776" s="48"/>
      <c r="L776" s="48"/>
      <c r="M776" s="48"/>
      <c r="N776" s="48"/>
      <c r="O776" s="1734"/>
      <c r="P776" s="45"/>
      <c r="Q776" s="48"/>
      <c r="R776" s="48"/>
      <c r="S776" s="48"/>
      <c r="T776" s="48"/>
      <c r="U776" s="48"/>
      <c r="V776" s="48"/>
      <c r="W776" s="48"/>
      <c r="X776" s="48"/>
      <c r="Y776" s="48"/>
      <c r="Z776" s="48"/>
    </row>
    <row r="777" spans="1:26" ht="15.75" customHeight="1">
      <c r="A777" s="48"/>
      <c r="B777" s="48"/>
      <c r="C777" s="48"/>
      <c r="D777" s="48"/>
      <c r="E777" s="48"/>
      <c r="F777" s="48"/>
      <c r="G777" s="48"/>
      <c r="H777" s="48"/>
      <c r="I777" s="48"/>
      <c r="J777" s="48"/>
      <c r="K777" s="48"/>
      <c r="L777" s="48"/>
      <c r="M777" s="48"/>
      <c r="N777" s="48"/>
      <c r="O777" s="1734"/>
      <c r="P777" s="45"/>
      <c r="Q777" s="48"/>
      <c r="R777" s="48"/>
      <c r="S777" s="48"/>
      <c r="T777" s="48"/>
      <c r="U777" s="48"/>
      <c r="V777" s="48"/>
      <c r="W777" s="48"/>
      <c r="X777" s="48"/>
      <c r="Y777" s="48"/>
      <c r="Z777" s="48"/>
    </row>
    <row r="778" spans="1:26" ht="15.75" customHeight="1">
      <c r="A778" s="48"/>
      <c r="B778" s="48"/>
      <c r="C778" s="48"/>
      <c r="D778" s="48"/>
      <c r="E778" s="48"/>
      <c r="F778" s="48"/>
      <c r="G778" s="48"/>
      <c r="H778" s="48"/>
      <c r="I778" s="48"/>
      <c r="J778" s="48"/>
      <c r="K778" s="48"/>
      <c r="L778" s="48"/>
      <c r="M778" s="48"/>
      <c r="N778" s="48"/>
      <c r="O778" s="1734"/>
      <c r="P778" s="45"/>
      <c r="Q778" s="48"/>
      <c r="R778" s="48"/>
      <c r="S778" s="48"/>
      <c r="T778" s="48"/>
      <c r="U778" s="48"/>
      <c r="V778" s="48"/>
      <c r="W778" s="48"/>
      <c r="X778" s="48"/>
      <c r="Y778" s="48"/>
      <c r="Z778" s="48"/>
    </row>
    <row r="779" spans="1:26" ht="15.75" customHeight="1">
      <c r="A779" s="48"/>
      <c r="B779" s="48"/>
      <c r="C779" s="48"/>
      <c r="D779" s="48"/>
      <c r="E779" s="48"/>
      <c r="F779" s="48"/>
      <c r="G779" s="48"/>
      <c r="H779" s="48"/>
      <c r="I779" s="48"/>
      <c r="J779" s="48"/>
      <c r="K779" s="48"/>
      <c r="L779" s="48"/>
      <c r="M779" s="48"/>
      <c r="N779" s="48"/>
      <c r="O779" s="1734"/>
      <c r="P779" s="45"/>
      <c r="Q779" s="48"/>
      <c r="R779" s="48"/>
      <c r="S779" s="48"/>
      <c r="T779" s="48"/>
      <c r="U779" s="48"/>
      <c r="V779" s="48"/>
      <c r="W779" s="48"/>
      <c r="X779" s="48"/>
      <c r="Y779" s="48"/>
      <c r="Z779" s="48"/>
    </row>
    <row r="780" spans="1:26" ht="15.75" customHeight="1">
      <c r="A780" s="48"/>
      <c r="B780" s="48"/>
      <c r="C780" s="48"/>
      <c r="D780" s="48"/>
      <c r="E780" s="48"/>
      <c r="F780" s="48"/>
      <c r="G780" s="48"/>
      <c r="H780" s="48"/>
      <c r="I780" s="48"/>
      <c r="J780" s="48"/>
      <c r="K780" s="48"/>
      <c r="L780" s="48"/>
      <c r="M780" s="48"/>
      <c r="N780" s="48"/>
      <c r="O780" s="1734"/>
      <c r="P780" s="45"/>
      <c r="Q780" s="48"/>
      <c r="R780" s="48"/>
      <c r="S780" s="48"/>
      <c r="T780" s="48"/>
      <c r="U780" s="48"/>
      <c r="V780" s="48"/>
      <c r="W780" s="48"/>
      <c r="X780" s="48"/>
      <c r="Y780" s="48"/>
      <c r="Z780" s="48"/>
    </row>
    <row r="781" spans="1:26" ht="15.75" customHeight="1">
      <c r="A781" s="48"/>
      <c r="B781" s="48"/>
      <c r="C781" s="48"/>
      <c r="D781" s="48"/>
      <c r="E781" s="48"/>
      <c r="F781" s="48"/>
      <c r="G781" s="48"/>
      <c r="H781" s="48"/>
      <c r="I781" s="48"/>
      <c r="J781" s="48"/>
      <c r="K781" s="48"/>
      <c r="L781" s="48"/>
      <c r="M781" s="48"/>
      <c r="N781" s="48"/>
      <c r="O781" s="1734"/>
      <c r="P781" s="45"/>
      <c r="Q781" s="48"/>
      <c r="R781" s="48"/>
      <c r="S781" s="48"/>
      <c r="T781" s="48"/>
      <c r="U781" s="48"/>
      <c r="V781" s="48"/>
      <c r="W781" s="48"/>
      <c r="X781" s="48"/>
      <c r="Y781" s="48"/>
      <c r="Z781" s="48"/>
    </row>
    <row r="782" spans="1:26" ht="15.75" customHeight="1">
      <c r="A782" s="48"/>
      <c r="B782" s="48"/>
      <c r="C782" s="48"/>
      <c r="D782" s="48"/>
      <c r="E782" s="48"/>
      <c r="F782" s="48"/>
      <c r="G782" s="48"/>
      <c r="H782" s="48"/>
      <c r="I782" s="48"/>
      <c r="J782" s="48"/>
      <c r="K782" s="48"/>
      <c r="L782" s="48"/>
      <c r="M782" s="48"/>
      <c r="N782" s="48"/>
      <c r="O782" s="1734"/>
      <c r="P782" s="45"/>
      <c r="Q782" s="48"/>
      <c r="R782" s="48"/>
      <c r="S782" s="48"/>
      <c r="T782" s="48"/>
      <c r="U782" s="48"/>
      <c r="V782" s="48"/>
      <c r="W782" s="48"/>
      <c r="X782" s="48"/>
      <c r="Y782" s="48"/>
      <c r="Z782" s="48"/>
    </row>
    <row r="783" spans="1:26" ht="15.75" customHeight="1">
      <c r="A783" s="48"/>
      <c r="B783" s="48"/>
      <c r="C783" s="48"/>
      <c r="D783" s="48"/>
      <c r="E783" s="48"/>
      <c r="F783" s="48"/>
      <c r="G783" s="48"/>
      <c r="H783" s="48"/>
      <c r="I783" s="48"/>
      <c r="J783" s="48"/>
      <c r="K783" s="48"/>
      <c r="L783" s="48"/>
      <c r="M783" s="48"/>
      <c r="N783" s="48"/>
      <c r="O783" s="1734"/>
      <c r="P783" s="45"/>
      <c r="Q783" s="48"/>
      <c r="R783" s="48"/>
      <c r="S783" s="48"/>
      <c r="T783" s="48"/>
      <c r="U783" s="48"/>
      <c r="V783" s="48"/>
      <c r="W783" s="48"/>
      <c r="X783" s="48"/>
      <c r="Y783" s="48"/>
      <c r="Z783" s="48"/>
    </row>
    <row r="784" spans="1:26" ht="15.75" customHeight="1">
      <c r="A784" s="48"/>
      <c r="B784" s="48"/>
      <c r="C784" s="48"/>
      <c r="D784" s="48"/>
      <c r="E784" s="48"/>
      <c r="F784" s="48"/>
      <c r="G784" s="48"/>
      <c r="H784" s="48"/>
      <c r="I784" s="48"/>
      <c r="J784" s="48"/>
      <c r="K784" s="48"/>
      <c r="L784" s="48"/>
      <c r="M784" s="48"/>
      <c r="N784" s="48"/>
      <c r="O784" s="1734"/>
      <c r="P784" s="45"/>
      <c r="Q784" s="48"/>
      <c r="R784" s="48"/>
      <c r="S784" s="48"/>
      <c r="T784" s="48"/>
      <c r="U784" s="48"/>
      <c r="V784" s="48"/>
      <c r="W784" s="48"/>
      <c r="X784" s="48"/>
      <c r="Y784" s="48"/>
      <c r="Z784" s="48"/>
    </row>
    <row r="785" spans="1:26" ht="15.75" customHeight="1">
      <c r="A785" s="48"/>
      <c r="B785" s="48"/>
      <c r="C785" s="48"/>
      <c r="D785" s="48"/>
      <c r="E785" s="48"/>
      <c r="F785" s="48"/>
      <c r="G785" s="48"/>
      <c r="H785" s="48"/>
      <c r="I785" s="48"/>
      <c r="J785" s="48"/>
      <c r="K785" s="48"/>
      <c r="L785" s="48"/>
      <c r="M785" s="48"/>
      <c r="N785" s="48"/>
      <c r="O785" s="1734"/>
      <c r="P785" s="45"/>
      <c r="Q785" s="48"/>
      <c r="R785" s="48"/>
      <c r="S785" s="48"/>
      <c r="T785" s="48"/>
      <c r="U785" s="48"/>
      <c r="V785" s="48"/>
      <c r="W785" s="48"/>
      <c r="X785" s="48"/>
      <c r="Y785" s="48"/>
      <c r="Z785" s="48"/>
    </row>
    <row r="786" spans="1:26" ht="15.75" customHeight="1">
      <c r="A786" s="48"/>
      <c r="B786" s="48"/>
      <c r="C786" s="48"/>
      <c r="D786" s="48"/>
      <c r="E786" s="48"/>
      <c r="F786" s="48"/>
      <c r="G786" s="48"/>
      <c r="H786" s="48"/>
      <c r="I786" s="48"/>
      <c r="J786" s="48"/>
      <c r="K786" s="48"/>
      <c r="L786" s="48"/>
      <c r="M786" s="48"/>
      <c r="N786" s="48"/>
      <c r="O786" s="1734"/>
      <c r="P786" s="45"/>
      <c r="Q786" s="48"/>
      <c r="R786" s="48"/>
      <c r="S786" s="48"/>
      <c r="T786" s="48"/>
      <c r="U786" s="48"/>
      <c r="V786" s="48"/>
      <c r="W786" s="48"/>
      <c r="X786" s="48"/>
      <c r="Y786" s="48"/>
      <c r="Z786" s="48"/>
    </row>
    <row r="787" spans="1:26" ht="15.75" customHeight="1">
      <c r="A787" s="48"/>
      <c r="B787" s="48"/>
      <c r="C787" s="48"/>
      <c r="D787" s="48"/>
      <c r="E787" s="48"/>
      <c r="F787" s="48"/>
      <c r="G787" s="48"/>
      <c r="H787" s="48"/>
      <c r="I787" s="48"/>
      <c r="J787" s="48"/>
      <c r="K787" s="48"/>
      <c r="L787" s="48"/>
      <c r="M787" s="48"/>
      <c r="N787" s="48"/>
      <c r="O787" s="1734"/>
      <c r="P787" s="45"/>
      <c r="Q787" s="48"/>
      <c r="R787" s="48"/>
      <c r="S787" s="48"/>
      <c r="T787" s="48"/>
      <c r="U787" s="48"/>
      <c r="V787" s="48"/>
      <c r="W787" s="48"/>
      <c r="X787" s="48"/>
      <c r="Y787" s="48"/>
      <c r="Z787" s="48"/>
    </row>
    <row r="788" spans="1:26" ht="15.75" customHeight="1">
      <c r="A788" s="48"/>
      <c r="B788" s="48"/>
      <c r="C788" s="48"/>
      <c r="D788" s="48"/>
      <c r="E788" s="48"/>
      <c r="F788" s="48"/>
      <c r="G788" s="48"/>
      <c r="H788" s="48"/>
      <c r="I788" s="48"/>
      <c r="J788" s="48"/>
      <c r="K788" s="48"/>
      <c r="L788" s="48"/>
      <c r="M788" s="48"/>
      <c r="N788" s="48"/>
      <c r="O788" s="1734"/>
      <c r="P788" s="45"/>
      <c r="Q788" s="48"/>
      <c r="R788" s="48"/>
      <c r="S788" s="48"/>
      <c r="T788" s="48"/>
      <c r="U788" s="48"/>
      <c r="V788" s="48"/>
      <c r="W788" s="48"/>
      <c r="X788" s="48"/>
      <c r="Y788" s="48"/>
      <c r="Z788" s="48"/>
    </row>
    <row r="789" spans="1:26" ht="15.75" customHeight="1">
      <c r="A789" s="48"/>
      <c r="B789" s="48"/>
      <c r="C789" s="48"/>
      <c r="D789" s="48"/>
      <c r="E789" s="48"/>
      <c r="F789" s="48"/>
      <c r="G789" s="48"/>
      <c r="H789" s="48"/>
      <c r="I789" s="48"/>
      <c r="J789" s="48"/>
      <c r="K789" s="48"/>
      <c r="L789" s="48"/>
      <c r="M789" s="48"/>
      <c r="N789" s="48"/>
      <c r="O789" s="1734"/>
      <c r="P789" s="45"/>
      <c r="Q789" s="48"/>
      <c r="R789" s="48"/>
      <c r="S789" s="48"/>
      <c r="T789" s="48"/>
      <c r="U789" s="48"/>
      <c r="V789" s="48"/>
      <c r="W789" s="48"/>
      <c r="X789" s="48"/>
      <c r="Y789" s="48"/>
      <c r="Z789" s="48"/>
    </row>
    <row r="790" spans="1:26" ht="15.75" customHeight="1">
      <c r="A790" s="48"/>
      <c r="B790" s="48"/>
      <c r="C790" s="48"/>
      <c r="D790" s="48"/>
      <c r="E790" s="48"/>
      <c r="F790" s="48"/>
      <c r="G790" s="48"/>
      <c r="H790" s="48"/>
      <c r="I790" s="48"/>
      <c r="J790" s="48"/>
      <c r="K790" s="48"/>
      <c r="L790" s="48"/>
      <c r="M790" s="48"/>
      <c r="N790" s="48"/>
      <c r="O790" s="1734"/>
      <c r="P790" s="45"/>
      <c r="Q790" s="48"/>
      <c r="R790" s="48"/>
      <c r="S790" s="48"/>
      <c r="T790" s="48"/>
      <c r="U790" s="48"/>
      <c r="V790" s="48"/>
      <c r="W790" s="48"/>
      <c r="X790" s="48"/>
      <c r="Y790" s="48"/>
      <c r="Z790" s="48"/>
    </row>
    <row r="791" spans="1:26" ht="15.75" customHeight="1">
      <c r="A791" s="48"/>
      <c r="B791" s="48"/>
      <c r="C791" s="48"/>
      <c r="D791" s="48"/>
      <c r="E791" s="48"/>
      <c r="F791" s="48"/>
      <c r="G791" s="48"/>
      <c r="H791" s="48"/>
      <c r="I791" s="48"/>
      <c r="J791" s="48"/>
      <c r="K791" s="48"/>
      <c r="L791" s="48"/>
      <c r="M791" s="48"/>
      <c r="N791" s="48"/>
      <c r="O791" s="1734"/>
      <c r="P791" s="45"/>
      <c r="Q791" s="48"/>
      <c r="R791" s="48"/>
      <c r="S791" s="48"/>
      <c r="T791" s="48"/>
      <c r="U791" s="48"/>
      <c r="V791" s="48"/>
      <c r="W791" s="48"/>
      <c r="X791" s="48"/>
      <c r="Y791" s="48"/>
      <c r="Z791" s="48"/>
    </row>
    <row r="792" spans="1:26" ht="15.75" customHeight="1">
      <c r="A792" s="48"/>
      <c r="B792" s="48"/>
      <c r="C792" s="48"/>
      <c r="D792" s="48"/>
      <c r="E792" s="48"/>
      <c r="F792" s="48"/>
      <c r="G792" s="48"/>
      <c r="H792" s="48"/>
      <c r="I792" s="48"/>
      <c r="J792" s="48"/>
      <c r="K792" s="48"/>
      <c r="L792" s="48"/>
      <c r="M792" s="48"/>
      <c r="N792" s="48"/>
      <c r="O792" s="1734"/>
      <c r="P792" s="45"/>
      <c r="Q792" s="48"/>
      <c r="R792" s="48"/>
      <c r="S792" s="48"/>
      <c r="T792" s="48"/>
      <c r="U792" s="48"/>
      <c r="V792" s="48"/>
      <c r="W792" s="48"/>
      <c r="X792" s="48"/>
      <c r="Y792" s="48"/>
      <c r="Z792" s="48"/>
    </row>
    <row r="793" spans="1:26" ht="15.75" customHeight="1">
      <c r="A793" s="48"/>
      <c r="B793" s="48"/>
      <c r="C793" s="48"/>
      <c r="D793" s="48"/>
      <c r="E793" s="48"/>
      <c r="F793" s="48"/>
      <c r="G793" s="48"/>
      <c r="H793" s="48"/>
      <c r="I793" s="48"/>
      <c r="J793" s="48"/>
      <c r="K793" s="48"/>
      <c r="L793" s="48"/>
      <c r="M793" s="48"/>
      <c r="N793" s="48"/>
      <c r="O793" s="1734"/>
      <c r="P793" s="45"/>
      <c r="Q793" s="48"/>
      <c r="R793" s="48"/>
      <c r="S793" s="48"/>
      <c r="T793" s="48"/>
      <c r="U793" s="48"/>
      <c r="V793" s="48"/>
      <c r="W793" s="48"/>
      <c r="X793" s="48"/>
      <c r="Y793" s="48"/>
      <c r="Z793" s="48"/>
    </row>
    <row r="794" spans="1:26" ht="15.75" customHeight="1">
      <c r="A794" s="48"/>
      <c r="B794" s="48"/>
      <c r="C794" s="48"/>
      <c r="D794" s="48"/>
      <c r="E794" s="48"/>
      <c r="F794" s="48"/>
      <c r="G794" s="48"/>
      <c r="H794" s="48"/>
      <c r="I794" s="48"/>
      <c r="J794" s="48"/>
      <c r="K794" s="48"/>
      <c r="L794" s="48"/>
      <c r="M794" s="48"/>
      <c r="N794" s="48"/>
      <c r="O794" s="1734"/>
      <c r="P794" s="45"/>
      <c r="Q794" s="48"/>
      <c r="R794" s="48"/>
      <c r="S794" s="48"/>
      <c r="T794" s="48"/>
      <c r="U794" s="48"/>
      <c r="V794" s="48"/>
      <c r="W794" s="48"/>
      <c r="X794" s="48"/>
      <c r="Y794" s="48"/>
      <c r="Z794" s="48"/>
    </row>
    <row r="795" spans="1:26" ht="15.75" customHeight="1">
      <c r="A795" s="48"/>
      <c r="B795" s="48"/>
      <c r="C795" s="48"/>
      <c r="D795" s="48"/>
      <c r="E795" s="48"/>
      <c r="F795" s="48"/>
      <c r="G795" s="48"/>
      <c r="H795" s="48"/>
      <c r="I795" s="48"/>
      <c r="J795" s="48"/>
      <c r="K795" s="48"/>
      <c r="L795" s="48"/>
      <c r="M795" s="48"/>
      <c r="N795" s="48"/>
      <c r="O795" s="1734"/>
      <c r="P795" s="45"/>
      <c r="Q795" s="48"/>
      <c r="R795" s="48"/>
      <c r="S795" s="48"/>
      <c r="T795" s="48"/>
      <c r="U795" s="48"/>
      <c r="V795" s="48"/>
      <c r="W795" s="48"/>
      <c r="X795" s="48"/>
      <c r="Y795" s="48"/>
      <c r="Z795" s="48"/>
    </row>
    <row r="796" spans="1:26" ht="15.75" customHeight="1">
      <c r="A796" s="48"/>
      <c r="B796" s="48"/>
      <c r="C796" s="48"/>
      <c r="D796" s="48"/>
      <c r="E796" s="48"/>
      <c r="F796" s="48"/>
      <c r="G796" s="48"/>
      <c r="H796" s="48"/>
      <c r="I796" s="48"/>
      <c r="J796" s="48"/>
      <c r="K796" s="48"/>
      <c r="L796" s="48"/>
      <c r="M796" s="48"/>
      <c r="N796" s="48"/>
      <c r="O796" s="1734"/>
      <c r="P796" s="45"/>
      <c r="Q796" s="48"/>
      <c r="R796" s="48"/>
      <c r="S796" s="48"/>
      <c r="T796" s="48"/>
      <c r="U796" s="48"/>
      <c r="V796" s="48"/>
      <c r="W796" s="48"/>
      <c r="X796" s="48"/>
      <c r="Y796" s="48"/>
      <c r="Z796" s="48"/>
    </row>
    <row r="797" spans="1:26" ht="15.75" customHeight="1">
      <c r="A797" s="48"/>
      <c r="B797" s="48"/>
      <c r="C797" s="48"/>
      <c r="D797" s="48"/>
      <c r="E797" s="48"/>
      <c r="F797" s="48"/>
      <c r="G797" s="48"/>
      <c r="H797" s="48"/>
      <c r="I797" s="48"/>
      <c r="J797" s="48"/>
      <c r="K797" s="48"/>
      <c r="L797" s="48"/>
      <c r="M797" s="48"/>
      <c r="N797" s="48"/>
      <c r="O797" s="1734"/>
      <c r="P797" s="45"/>
      <c r="Q797" s="48"/>
      <c r="R797" s="48"/>
      <c r="S797" s="48"/>
      <c r="T797" s="48"/>
      <c r="U797" s="48"/>
      <c r="V797" s="48"/>
      <c r="W797" s="48"/>
      <c r="X797" s="48"/>
      <c r="Y797" s="48"/>
      <c r="Z797" s="48"/>
    </row>
    <row r="798" spans="1:26" ht="15.75" customHeight="1">
      <c r="A798" s="48"/>
      <c r="B798" s="48"/>
      <c r="C798" s="48"/>
      <c r="D798" s="48"/>
      <c r="E798" s="48"/>
      <c r="F798" s="48"/>
      <c r="G798" s="48"/>
      <c r="H798" s="48"/>
      <c r="I798" s="48"/>
      <c r="J798" s="48"/>
      <c r="K798" s="48"/>
      <c r="L798" s="48"/>
      <c r="M798" s="48"/>
      <c r="N798" s="48"/>
      <c r="O798" s="1734"/>
      <c r="P798" s="45"/>
      <c r="Q798" s="48"/>
      <c r="R798" s="48"/>
      <c r="S798" s="48"/>
      <c r="T798" s="48"/>
      <c r="U798" s="48"/>
      <c r="V798" s="48"/>
      <c r="W798" s="48"/>
      <c r="X798" s="48"/>
      <c r="Y798" s="48"/>
      <c r="Z798" s="48"/>
    </row>
    <row r="799" spans="1:26" ht="15.75" customHeight="1">
      <c r="A799" s="48"/>
      <c r="B799" s="48"/>
      <c r="C799" s="48"/>
      <c r="D799" s="48"/>
      <c r="E799" s="48"/>
      <c r="F799" s="48"/>
      <c r="G799" s="48"/>
      <c r="H799" s="48"/>
      <c r="I799" s="48"/>
      <c r="J799" s="48"/>
      <c r="K799" s="48"/>
      <c r="L799" s="48"/>
      <c r="M799" s="48"/>
      <c r="N799" s="48"/>
      <c r="O799" s="1734"/>
      <c r="P799" s="45"/>
      <c r="Q799" s="48"/>
      <c r="R799" s="48"/>
      <c r="S799" s="48"/>
      <c r="T799" s="48"/>
      <c r="U799" s="48"/>
      <c r="V799" s="48"/>
      <c r="W799" s="48"/>
      <c r="X799" s="48"/>
      <c r="Y799" s="48"/>
      <c r="Z799" s="48"/>
    </row>
    <row r="800" spans="1:26" ht="15.75" customHeight="1">
      <c r="A800" s="48"/>
      <c r="B800" s="48"/>
      <c r="C800" s="48"/>
      <c r="D800" s="48"/>
      <c r="E800" s="48"/>
      <c r="F800" s="48"/>
      <c r="G800" s="48"/>
      <c r="H800" s="48"/>
      <c r="I800" s="48"/>
      <c r="J800" s="48"/>
      <c r="K800" s="48"/>
      <c r="L800" s="48"/>
      <c r="M800" s="48"/>
      <c r="N800" s="48"/>
      <c r="O800" s="1734"/>
      <c r="P800" s="45"/>
      <c r="Q800" s="48"/>
      <c r="R800" s="48"/>
      <c r="S800" s="48"/>
      <c r="T800" s="48"/>
      <c r="U800" s="48"/>
      <c r="V800" s="48"/>
      <c r="W800" s="48"/>
      <c r="X800" s="48"/>
      <c r="Y800" s="48"/>
      <c r="Z800" s="48"/>
    </row>
    <row r="801" spans="1:26" ht="15.75" customHeight="1">
      <c r="A801" s="48"/>
      <c r="B801" s="48"/>
      <c r="C801" s="48"/>
      <c r="D801" s="48"/>
      <c r="E801" s="48"/>
      <c r="F801" s="48"/>
      <c r="G801" s="48"/>
      <c r="H801" s="48"/>
      <c r="I801" s="48"/>
      <c r="J801" s="48"/>
      <c r="K801" s="48"/>
      <c r="L801" s="48"/>
      <c r="M801" s="48"/>
      <c r="N801" s="48"/>
      <c r="O801" s="1734"/>
      <c r="P801" s="45"/>
      <c r="Q801" s="48"/>
      <c r="R801" s="48"/>
      <c r="S801" s="48"/>
      <c r="T801" s="48"/>
      <c r="U801" s="48"/>
      <c r="V801" s="48"/>
      <c r="W801" s="48"/>
      <c r="X801" s="48"/>
      <c r="Y801" s="48"/>
      <c r="Z801" s="48"/>
    </row>
    <row r="802" spans="1:26" ht="15.75" customHeight="1">
      <c r="A802" s="48"/>
      <c r="B802" s="48"/>
      <c r="C802" s="48"/>
      <c r="D802" s="48"/>
      <c r="E802" s="48"/>
      <c r="F802" s="48"/>
      <c r="G802" s="48"/>
      <c r="H802" s="48"/>
      <c r="I802" s="48"/>
      <c r="J802" s="48"/>
      <c r="K802" s="48"/>
      <c r="L802" s="48"/>
      <c r="M802" s="48"/>
      <c r="N802" s="48"/>
      <c r="O802" s="1734"/>
      <c r="P802" s="45"/>
      <c r="Q802" s="48"/>
      <c r="R802" s="48"/>
      <c r="S802" s="48"/>
      <c r="T802" s="48"/>
      <c r="U802" s="48"/>
      <c r="V802" s="48"/>
      <c r="W802" s="48"/>
      <c r="X802" s="48"/>
      <c r="Y802" s="48"/>
      <c r="Z802" s="48"/>
    </row>
    <row r="803" spans="1:26" ht="15.75" customHeight="1">
      <c r="A803" s="48"/>
      <c r="B803" s="48"/>
      <c r="C803" s="48"/>
      <c r="D803" s="48"/>
      <c r="E803" s="48"/>
      <c r="F803" s="48"/>
      <c r="G803" s="48"/>
      <c r="H803" s="48"/>
      <c r="I803" s="48"/>
      <c r="J803" s="48"/>
      <c r="K803" s="48"/>
      <c r="L803" s="48"/>
      <c r="M803" s="48"/>
      <c r="N803" s="48"/>
      <c r="O803" s="1734"/>
      <c r="P803" s="45"/>
      <c r="Q803" s="48"/>
      <c r="R803" s="48"/>
      <c r="S803" s="48"/>
      <c r="T803" s="48"/>
      <c r="U803" s="48"/>
      <c r="V803" s="48"/>
      <c r="W803" s="48"/>
      <c r="X803" s="48"/>
      <c r="Y803" s="48"/>
      <c r="Z803" s="48"/>
    </row>
    <row r="804" spans="1:26" ht="15.75" customHeight="1">
      <c r="A804" s="48"/>
      <c r="B804" s="48"/>
      <c r="C804" s="48"/>
      <c r="D804" s="48"/>
      <c r="E804" s="48"/>
      <c r="F804" s="48"/>
      <c r="G804" s="48"/>
      <c r="H804" s="48"/>
      <c r="I804" s="48"/>
      <c r="J804" s="48"/>
      <c r="K804" s="48"/>
      <c r="L804" s="48"/>
      <c r="M804" s="48"/>
      <c r="N804" s="48"/>
      <c r="O804" s="1734"/>
      <c r="P804" s="45"/>
      <c r="Q804" s="48"/>
      <c r="R804" s="48"/>
      <c r="S804" s="48"/>
      <c r="T804" s="48"/>
      <c r="U804" s="48"/>
      <c r="V804" s="48"/>
      <c r="W804" s="48"/>
      <c r="X804" s="48"/>
      <c r="Y804" s="48"/>
      <c r="Z804" s="48"/>
    </row>
    <row r="805" spans="1:26" ht="15.75" customHeight="1">
      <c r="A805" s="48"/>
      <c r="B805" s="48"/>
      <c r="C805" s="48"/>
      <c r="D805" s="48"/>
      <c r="E805" s="48"/>
      <c r="F805" s="48"/>
      <c r="G805" s="48"/>
      <c r="H805" s="48"/>
      <c r="I805" s="48"/>
      <c r="J805" s="48"/>
      <c r="K805" s="48"/>
      <c r="L805" s="48"/>
      <c r="M805" s="48"/>
      <c r="N805" s="48"/>
      <c r="O805" s="1734"/>
      <c r="P805" s="45"/>
      <c r="Q805" s="48"/>
      <c r="R805" s="48"/>
      <c r="S805" s="48"/>
      <c r="T805" s="48"/>
      <c r="U805" s="48"/>
      <c r="V805" s="48"/>
      <c r="W805" s="48"/>
      <c r="X805" s="48"/>
      <c r="Y805" s="48"/>
      <c r="Z805" s="48"/>
    </row>
    <row r="806" spans="1:26" ht="15.75" customHeight="1">
      <c r="A806" s="48"/>
      <c r="B806" s="48"/>
      <c r="C806" s="48"/>
      <c r="D806" s="48"/>
      <c r="E806" s="48"/>
      <c r="F806" s="48"/>
      <c r="G806" s="48"/>
      <c r="H806" s="48"/>
      <c r="I806" s="48"/>
      <c r="J806" s="48"/>
      <c r="K806" s="48"/>
      <c r="L806" s="48"/>
      <c r="M806" s="48"/>
      <c r="N806" s="48"/>
      <c r="O806" s="1734"/>
      <c r="P806" s="45"/>
      <c r="Q806" s="48"/>
      <c r="R806" s="48"/>
      <c r="S806" s="48"/>
      <c r="T806" s="48"/>
      <c r="U806" s="48"/>
      <c r="V806" s="48"/>
      <c r="W806" s="48"/>
      <c r="X806" s="48"/>
      <c r="Y806" s="48"/>
      <c r="Z806" s="48"/>
    </row>
    <row r="807" spans="1:26" ht="15.75" customHeight="1">
      <c r="A807" s="48"/>
      <c r="B807" s="48"/>
      <c r="C807" s="48"/>
      <c r="D807" s="48"/>
      <c r="E807" s="48"/>
      <c r="F807" s="48"/>
      <c r="G807" s="48"/>
      <c r="H807" s="48"/>
      <c r="I807" s="48"/>
      <c r="J807" s="48"/>
      <c r="K807" s="48"/>
      <c r="L807" s="48"/>
      <c r="M807" s="48"/>
      <c r="N807" s="48"/>
      <c r="O807" s="1734"/>
      <c r="P807" s="45"/>
      <c r="Q807" s="48"/>
      <c r="R807" s="48"/>
      <c r="S807" s="48"/>
      <c r="T807" s="48"/>
      <c r="U807" s="48"/>
      <c r="V807" s="48"/>
      <c r="W807" s="48"/>
      <c r="X807" s="48"/>
      <c r="Y807" s="48"/>
      <c r="Z807" s="48"/>
    </row>
    <row r="808" spans="1:26" ht="15.75" customHeight="1">
      <c r="A808" s="48"/>
      <c r="B808" s="48"/>
      <c r="C808" s="48"/>
      <c r="D808" s="48"/>
      <c r="E808" s="48"/>
      <c r="F808" s="48"/>
      <c r="G808" s="48"/>
      <c r="H808" s="48"/>
      <c r="I808" s="48"/>
      <c r="J808" s="48"/>
      <c r="K808" s="48"/>
      <c r="L808" s="48"/>
      <c r="M808" s="48"/>
      <c r="N808" s="48"/>
      <c r="O808" s="1734"/>
      <c r="P808" s="45"/>
      <c r="Q808" s="48"/>
      <c r="R808" s="48"/>
      <c r="S808" s="48"/>
      <c r="T808" s="48"/>
      <c r="U808" s="48"/>
      <c r="V808" s="48"/>
      <c r="W808" s="48"/>
      <c r="X808" s="48"/>
      <c r="Y808" s="48"/>
      <c r="Z808" s="48"/>
    </row>
    <row r="809" spans="1:26" ht="15.75" customHeight="1">
      <c r="A809" s="48"/>
      <c r="B809" s="48"/>
      <c r="C809" s="48"/>
      <c r="D809" s="48"/>
      <c r="E809" s="48"/>
      <c r="F809" s="48"/>
      <c r="G809" s="48"/>
      <c r="H809" s="48"/>
      <c r="I809" s="48"/>
      <c r="J809" s="48"/>
      <c r="K809" s="48"/>
      <c r="L809" s="48"/>
      <c r="M809" s="48"/>
      <c r="N809" s="48"/>
      <c r="O809" s="1734"/>
      <c r="P809" s="45"/>
      <c r="Q809" s="48"/>
      <c r="R809" s="48"/>
      <c r="S809" s="48"/>
      <c r="T809" s="48"/>
      <c r="U809" s="48"/>
      <c r="V809" s="48"/>
      <c r="W809" s="48"/>
      <c r="X809" s="48"/>
      <c r="Y809" s="48"/>
      <c r="Z809" s="48"/>
    </row>
    <row r="810" spans="1:26" ht="15.75" customHeight="1">
      <c r="A810" s="48"/>
      <c r="B810" s="48"/>
      <c r="C810" s="48"/>
      <c r="D810" s="48"/>
      <c r="E810" s="48"/>
      <c r="F810" s="48"/>
      <c r="G810" s="48"/>
      <c r="H810" s="48"/>
      <c r="I810" s="48"/>
      <c r="J810" s="48"/>
      <c r="K810" s="48"/>
      <c r="L810" s="48"/>
      <c r="M810" s="48"/>
      <c r="N810" s="48"/>
      <c r="O810" s="1734"/>
      <c r="P810" s="45"/>
      <c r="Q810" s="48"/>
      <c r="R810" s="48"/>
      <c r="S810" s="48"/>
      <c r="T810" s="48"/>
      <c r="U810" s="48"/>
      <c r="V810" s="48"/>
      <c r="W810" s="48"/>
      <c r="X810" s="48"/>
      <c r="Y810" s="48"/>
      <c r="Z810" s="48"/>
    </row>
    <row r="811" spans="1:26" ht="15.75" customHeight="1">
      <c r="A811" s="48"/>
      <c r="B811" s="48"/>
      <c r="C811" s="48"/>
      <c r="D811" s="48"/>
      <c r="E811" s="48"/>
      <c r="F811" s="48"/>
      <c r="G811" s="48"/>
      <c r="H811" s="48"/>
      <c r="I811" s="48"/>
      <c r="J811" s="48"/>
      <c r="K811" s="48"/>
      <c r="L811" s="48"/>
      <c r="M811" s="48"/>
      <c r="N811" s="48"/>
      <c r="O811" s="1734"/>
      <c r="P811" s="45"/>
      <c r="Q811" s="48"/>
      <c r="R811" s="48"/>
      <c r="S811" s="48"/>
      <c r="T811" s="48"/>
      <c r="U811" s="48"/>
      <c r="V811" s="48"/>
      <c r="W811" s="48"/>
      <c r="X811" s="48"/>
      <c r="Y811" s="48"/>
      <c r="Z811" s="48"/>
    </row>
    <row r="812" spans="1:26" ht="15.75" customHeight="1">
      <c r="A812" s="48"/>
      <c r="B812" s="48"/>
      <c r="C812" s="48"/>
      <c r="D812" s="48"/>
      <c r="E812" s="48"/>
      <c r="F812" s="48"/>
      <c r="G812" s="48"/>
      <c r="H812" s="48"/>
      <c r="I812" s="48"/>
      <c r="J812" s="48"/>
      <c r="K812" s="48"/>
      <c r="L812" s="48"/>
      <c r="M812" s="48"/>
      <c r="N812" s="48"/>
      <c r="O812" s="1734"/>
      <c r="P812" s="45"/>
      <c r="Q812" s="48"/>
      <c r="R812" s="48"/>
      <c r="S812" s="48"/>
      <c r="T812" s="48"/>
      <c r="U812" s="48"/>
      <c r="V812" s="48"/>
      <c r="W812" s="48"/>
      <c r="X812" s="48"/>
      <c r="Y812" s="48"/>
      <c r="Z812" s="48"/>
    </row>
    <row r="813" spans="1:26" ht="15.75" customHeight="1">
      <c r="A813" s="48"/>
      <c r="B813" s="48"/>
      <c r="C813" s="48"/>
      <c r="D813" s="48"/>
      <c r="E813" s="48"/>
      <c r="F813" s="48"/>
      <c r="G813" s="48"/>
      <c r="H813" s="48"/>
      <c r="I813" s="48"/>
      <c r="J813" s="48"/>
      <c r="K813" s="48"/>
      <c r="L813" s="48"/>
      <c r="M813" s="48"/>
      <c r="N813" s="48"/>
      <c r="O813" s="1734"/>
      <c r="P813" s="45"/>
      <c r="Q813" s="48"/>
      <c r="R813" s="48"/>
      <c r="S813" s="48"/>
      <c r="T813" s="48"/>
      <c r="U813" s="48"/>
      <c r="V813" s="48"/>
      <c r="W813" s="48"/>
      <c r="X813" s="48"/>
      <c r="Y813" s="48"/>
      <c r="Z813" s="48"/>
    </row>
    <row r="814" spans="1:26" ht="15.75" customHeight="1">
      <c r="A814" s="48"/>
      <c r="B814" s="48"/>
      <c r="C814" s="48"/>
      <c r="D814" s="48"/>
      <c r="E814" s="48"/>
      <c r="F814" s="48"/>
      <c r="G814" s="48"/>
      <c r="H814" s="48"/>
      <c r="I814" s="48"/>
      <c r="J814" s="48"/>
      <c r="K814" s="48"/>
      <c r="L814" s="48"/>
      <c r="M814" s="48"/>
      <c r="N814" s="48"/>
      <c r="O814" s="1734"/>
      <c r="P814" s="45"/>
      <c r="Q814" s="48"/>
      <c r="R814" s="48"/>
      <c r="S814" s="48"/>
      <c r="T814" s="48"/>
      <c r="U814" s="48"/>
      <c r="V814" s="48"/>
      <c r="W814" s="48"/>
      <c r="X814" s="48"/>
      <c r="Y814" s="48"/>
      <c r="Z814" s="48"/>
    </row>
    <row r="815" spans="1:26" ht="15.75" customHeight="1">
      <c r="A815" s="48"/>
      <c r="B815" s="48"/>
      <c r="C815" s="48"/>
      <c r="D815" s="48"/>
      <c r="E815" s="48"/>
      <c r="F815" s="48"/>
      <c r="G815" s="48"/>
      <c r="H815" s="48"/>
      <c r="I815" s="48"/>
      <c r="J815" s="48"/>
      <c r="K815" s="48"/>
      <c r="L815" s="48"/>
      <c r="M815" s="48"/>
      <c r="N815" s="48"/>
      <c r="O815" s="1734"/>
      <c r="P815" s="45"/>
      <c r="Q815" s="48"/>
      <c r="R815" s="48"/>
      <c r="S815" s="48"/>
      <c r="T815" s="48"/>
      <c r="U815" s="48"/>
      <c r="V815" s="48"/>
      <c r="W815" s="48"/>
      <c r="X815" s="48"/>
      <c r="Y815" s="48"/>
      <c r="Z815" s="48"/>
    </row>
    <row r="816" spans="1:26" ht="15.75" customHeight="1">
      <c r="A816" s="48"/>
      <c r="B816" s="48"/>
      <c r="C816" s="48"/>
      <c r="D816" s="48"/>
      <c r="E816" s="48"/>
      <c r="F816" s="48"/>
      <c r="G816" s="48"/>
      <c r="H816" s="48"/>
      <c r="I816" s="48"/>
      <c r="J816" s="48"/>
      <c r="K816" s="48"/>
      <c r="L816" s="48"/>
      <c r="M816" s="48"/>
      <c r="N816" s="48"/>
      <c r="O816" s="1734"/>
      <c r="P816" s="45"/>
      <c r="Q816" s="48"/>
      <c r="R816" s="48"/>
      <c r="S816" s="48"/>
      <c r="T816" s="48"/>
      <c r="U816" s="48"/>
      <c r="V816" s="48"/>
      <c r="W816" s="48"/>
      <c r="X816" s="48"/>
      <c r="Y816" s="48"/>
      <c r="Z816" s="48"/>
    </row>
    <row r="817" spans="1:26" ht="15.75" customHeight="1">
      <c r="A817" s="48"/>
      <c r="B817" s="48"/>
      <c r="C817" s="48"/>
      <c r="D817" s="48"/>
      <c r="E817" s="48"/>
      <c r="F817" s="48"/>
      <c r="G817" s="48"/>
      <c r="H817" s="48"/>
      <c r="I817" s="48"/>
      <c r="J817" s="48"/>
      <c r="K817" s="48"/>
      <c r="L817" s="48"/>
      <c r="M817" s="48"/>
      <c r="N817" s="48"/>
      <c r="O817" s="1734"/>
      <c r="P817" s="45"/>
      <c r="Q817" s="48"/>
      <c r="R817" s="48"/>
      <c r="S817" s="48"/>
      <c r="T817" s="48"/>
      <c r="U817" s="48"/>
      <c r="V817" s="48"/>
      <c r="W817" s="48"/>
      <c r="X817" s="48"/>
      <c r="Y817" s="48"/>
      <c r="Z817" s="48"/>
    </row>
    <row r="818" spans="1:26" ht="15.75" customHeight="1">
      <c r="A818" s="48"/>
      <c r="B818" s="48"/>
      <c r="C818" s="48"/>
      <c r="D818" s="48"/>
      <c r="E818" s="48"/>
      <c r="F818" s="48"/>
      <c r="G818" s="48"/>
      <c r="H818" s="48"/>
      <c r="I818" s="48"/>
      <c r="J818" s="48"/>
      <c r="K818" s="48"/>
      <c r="L818" s="48"/>
      <c r="M818" s="48"/>
      <c r="N818" s="48"/>
      <c r="O818" s="1734"/>
      <c r="P818" s="45"/>
      <c r="Q818" s="48"/>
      <c r="R818" s="48"/>
      <c r="S818" s="48"/>
      <c r="T818" s="48"/>
      <c r="U818" s="48"/>
      <c r="V818" s="48"/>
      <c r="W818" s="48"/>
      <c r="X818" s="48"/>
      <c r="Y818" s="48"/>
      <c r="Z818" s="48"/>
    </row>
    <row r="819" spans="1:26" ht="15.75" customHeight="1">
      <c r="A819" s="48"/>
      <c r="B819" s="48"/>
      <c r="C819" s="48"/>
      <c r="D819" s="48"/>
      <c r="E819" s="48"/>
      <c r="F819" s="48"/>
      <c r="G819" s="48"/>
      <c r="H819" s="48"/>
      <c r="I819" s="48"/>
      <c r="J819" s="48"/>
      <c r="K819" s="48"/>
      <c r="L819" s="48"/>
      <c r="M819" s="48"/>
      <c r="N819" s="48"/>
      <c r="O819" s="1734"/>
      <c r="P819" s="45"/>
      <c r="Q819" s="48"/>
      <c r="R819" s="48"/>
      <c r="S819" s="48"/>
      <c r="T819" s="48"/>
      <c r="U819" s="48"/>
      <c r="V819" s="48"/>
      <c r="W819" s="48"/>
      <c r="X819" s="48"/>
      <c r="Y819" s="48"/>
      <c r="Z819" s="48"/>
    </row>
    <row r="820" spans="1:26" ht="15.75" customHeight="1">
      <c r="A820" s="48"/>
      <c r="B820" s="48"/>
      <c r="C820" s="48"/>
      <c r="D820" s="48"/>
      <c r="E820" s="48"/>
      <c r="F820" s="48"/>
      <c r="G820" s="48"/>
      <c r="H820" s="48"/>
      <c r="I820" s="48"/>
      <c r="J820" s="48"/>
      <c r="K820" s="48"/>
      <c r="L820" s="48"/>
      <c r="M820" s="48"/>
      <c r="N820" s="48"/>
      <c r="O820" s="1734"/>
      <c r="P820" s="45"/>
      <c r="Q820" s="48"/>
      <c r="R820" s="48"/>
      <c r="S820" s="48"/>
      <c r="T820" s="48"/>
      <c r="U820" s="48"/>
      <c r="V820" s="48"/>
      <c r="W820" s="48"/>
      <c r="X820" s="48"/>
      <c r="Y820" s="48"/>
      <c r="Z820" s="48"/>
    </row>
    <row r="821" spans="1:26" ht="15.75" customHeight="1">
      <c r="A821" s="48"/>
      <c r="B821" s="48"/>
      <c r="C821" s="48"/>
      <c r="D821" s="48"/>
      <c r="E821" s="48"/>
      <c r="F821" s="48"/>
      <c r="G821" s="48"/>
      <c r="H821" s="48"/>
      <c r="I821" s="48"/>
      <c r="J821" s="48"/>
      <c r="K821" s="48"/>
      <c r="L821" s="48"/>
      <c r="M821" s="48"/>
      <c r="N821" s="48"/>
      <c r="O821" s="1734"/>
      <c r="P821" s="45"/>
      <c r="Q821" s="48"/>
      <c r="R821" s="48"/>
      <c r="S821" s="48"/>
      <c r="T821" s="48"/>
      <c r="U821" s="48"/>
      <c r="V821" s="48"/>
      <c r="W821" s="48"/>
      <c r="X821" s="48"/>
      <c r="Y821" s="48"/>
      <c r="Z821" s="48"/>
    </row>
    <row r="822" spans="1:26" ht="15.75" customHeight="1">
      <c r="A822" s="48"/>
      <c r="B822" s="48"/>
      <c r="C822" s="48"/>
      <c r="D822" s="48"/>
      <c r="E822" s="48"/>
      <c r="F822" s="48"/>
      <c r="G822" s="48"/>
      <c r="H822" s="48"/>
      <c r="I822" s="48"/>
      <c r="J822" s="48"/>
      <c r="K822" s="48"/>
      <c r="L822" s="48"/>
      <c r="M822" s="48"/>
      <c r="N822" s="48"/>
      <c r="O822" s="1734"/>
      <c r="P822" s="45"/>
      <c r="Q822" s="48"/>
      <c r="R822" s="48"/>
      <c r="S822" s="48"/>
      <c r="T822" s="48"/>
      <c r="U822" s="48"/>
      <c r="V822" s="48"/>
      <c r="W822" s="48"/>
      <c r="X822" s="48"/>
      <c r="Y822" s="48"/>
      <c r="Z822" s="48"/>
    </row>
    <row r="823" spans="1:26" ht="15.75" customHeight="1">
      <c r="A823" s="48"/>
      <c r="B823" s="48"/>
      <c r="C823" s="48"/>
      <c r="D823" s="48"/>
      <c r="E823" s="48"/>
      <c r="F823" s="48"/>
      <c r="G823" s="48"/>
      <c r="H823" s="48"/>
      <c r="I823" s="48"/>
      <c r="J823" s="48"/>
      <c r="K823" s="48"/>
      <c r="L823" s="48"/>
      <c r="M823" s="48"/>
      <c r="N823" s="48"/>
      <c r="O823" s="1734"/>
      <c r="P823" s="45"/>
      <c r="Q823" s="48"/>
      <c r="R823" s="48"/>
      <c r="S823" s="48"/>
      <c r="T823" s="48"/>
      <c r="U823" s="48"/>
      <c r="V823" s="48"/>
      <c r="W823" s="48"/>
      <c r="X823" s="48"/>
      <c r="Y823" s="48"/>
      <c r="Z823" s="48"/>
    </row>
    <row r="824" spans="1:26" ht="15.75" customHeight="1">
      <c r="A824" s="48"/>
      <c r="B824" s="48"/>
      <c r="C824" s="48"/>
      <c r="D824" s="48"/>
      <c r="E824" s="48"/>
      <c r="F824" s="48"/>
      <c r="G824" s="48"/>
      <c r="H824" s="48"/>
      <c r="I824" s="48"/>
      <c r="J824" s="48"/>
      <c r="K824" s="48"/>
      <c r="L824" s="48"/>
      <c r="M824" s="48"/>
      <c r="N824" s="48"/>
      <c r="O824" s="1734"/>
      <c r="P824" s="45"/>
      <c r="Q824" s="48"/>
      <c r="R824" s="48"/>
      <c r="S824" s="48"/>
      <c r="T824" s="48"/>
      <c r="U824" s="48"/>
      <c r="V824" s="48"/>
      <c r="W824" s="48"/>
      <c r="X824" s="48"/>
      <c r="Y824" s="48"/>
      <c r="Z824" s="48"/>
    </row>
    <row r="825" spans="1:26" ht="15.75" customHeight="1">
      <c r="A825" s="48"/>
      <c r="B825" s="48"/>
      <c r="C825" s="48"/>
      <c r="D825" s="48"/>
      <c r="E825" s="48"/>
      <c r="F825" s="48"/>
      <c r="G825" s="48"/>
      <c r="H825" s="48"/>
      <c r="I825" s="48"/>
      <c r="J825" s="48"/>
      <c r="K825" s="48"/>
      <c r="L825" s="48"/>
      <c r="M825" s="48"/>
      <c r="N825" s="48"/>
      <c r="O825" s="1734"/>
      <c r="P825" s="45"/>
      <c r="Q825" s="48"/>
      <c r="R825" s="48"/>
      <c r="S825" s="48"/>
      <c r="T825" s="48"/>
      <c r="U825" s="48"/>
      <c r="V825" s="48"/>
      <c r="W825" s="48"/>
      <c r="X825" s="48"/>
      <c r="Y825" s="48"/>
      <c r="Z825" s="48"/>
    </row>
    <row r="826" spans="1:26" ht="15.75" customHeight="1">
      <c r="A826" s="48"/>
      <c r="B826" s="48"/>
      <c r="C826" s="48"/>
      <c r="D826" s="48"/>
      <c r="E826" s="48"/>
      <c r="F826" s="48"/>
      <c r="G826" s="48"/>
      <c r="H826" s="48"/>
      <c r="I826" s="48"/>
      <c r="J826" s="48"/>
      <c r="K826" s="48"/>
      <c r="L826" s="48"/>
      <c r="M826" s="48"/>
      <c r="N826" s="48"/>
      <c r="O826" s="1734"/>
      <c r="P826" s="45"/>
      <c r="Q826" s="48"/>
      <c r="R826" s="48"/>
      <c r="S826" s="48"/>
      <c r="T826" s="48"/>
      <c r="U826" s="48"/>
      <c r="V826" s="48"/>
      <c r="W826" s="48"/>
      <c r="X826" s="48"/>
      <c r="Y826" s="48"/>
      <c r="Z826" s="48"/>
    </row>
    <row r="827" spans="1:26" ht="15.75" customHeight="1">
      <c r="A827" s="48"/>
      <c r="B827" s="48"/>
      <c r="C827" s="48"/>
      <c r="D827" s="48"/>
      <c r="E827" s="48"/>
      <c r="F827" s="48"/>
      <c r="G827" s="48"/>
      <c r="H827" s="48"/>
      <c r="I827" s="48"/>
      <c r="J827" s="48"/>
      <c r="K827" s="48"/>
      <c r="L827" s="48"/>
      <c r="M827" s="48"/>
      <c r="N827" s="48"/>
      <c r="O827" s="1734"/>
      <c r="P827" s="45"/>
      <c r="Q827" s="48"/>
      <c r="R827" s="48"/>
      <c r="S827" s="48"/>
      <c r="T827" s="48"/>
      <c r="U827" s="48"/>
      <c r="V827" s="48"/>
      <c r="W827" s="48"/>
      <c r="X827" s="48"/>
      <c r="Y827" s="48"/>
      <c r="Z827" s="48"/>
    </row>
    <row r="828" spans="1:26" ht="15.75" customHeight="1">
      <c r="A828" s="48"/>
      <c r="B828" s="48"/>
      <c r="C828" s="48"/>
      <c r="D828" s="48"/>
      <c r="E828" s="48"/>
      <c r="F828" s="48"/>
      <c r="G828" s="48"/>
      <c r="H828" s="48"/>
      <c r="I828" s="48"/>
      <c r="J828" s="48"/>
      <c r="K828" s="48"/>
      <c r="L828" s="48"/>
      <c r="M828" s="48"/>
      <c r="N828" s="48"/>
      <c r="O828" s="1734"/>
      <c r="P828" s="45"/>
      <c r="Q828" s="48"/>
      <c r="R828" s="48"/>
      <c r="S828" s="48"/>
      <c r="T828" s="48"/>
      <c r="U828" s="48"/>
      <c r="V828" s="48"/>
      <c r="W828" s="48"/>
      <c r="X828" s="48"/>
      <c r="Y828" s="48"/>
      <c r="Z828" s="48"/>
    </row>
    <row r="829" spans="1:26" ht="15.75" customHeight="1">
      <c r="A829" s="48"/>
      <c r="B829" s="48"/>
      <c r="C829" s="48"/>
      <c r="D829" s="48"/>
      <c r="E829" s="48"/>
      <c r="F829" s="48"/>
      <c r="G829" s="48"/>
      <c r="H829" s="48"/>
      <c r="I829" s="48"/>
      <c r="J829" s="48"/>
      <c r="K829" s="48"/>
      <c r="L829" s="48"/>
      <c r="M829" s="48"/>
      <c r="N829" s="48"/>
      <c r="O829" s="1734"/>
      <c r="P829" s="45"/>
      <c r="Q829" s="48"/>
      <c r="R829" s="48"/>
      <c r="S829" s="48"/>
      <c r="T829" s="48"/>
      <c r="U829" s="48"/>
      <c r="V829" s="48"/>
      <c r="W829" s="48"/>
      <c r="X829" s="48"/>
      <c r="Y829" s="48"/>
      <c r="Z829" s="48"/>
    </row>
    <row r="830" spans="1:26" ht="15.75" customHeight="1">
      <c r="A830" s="48"/>
      <c r="B830" s="48"/>
      <c r="C830" s="48"/>
      <c r="D830" s="48"/>
      <c r="E830" s="48"/>
      <c r="F830" s="48"/>
      <c r="G830" s="48"/>
      <c r="H830" s="48"/>
      <c r="I830" s="48"/>
      <c r="J830" s="48"/>
      <c r="K830" s="48"/>
      <c r="L830" s="48"/>
      <c r="M830" s="48"/>
      <c r="N830" s="48"/>
      <c r="O830" s="1734"/>
      <c r="P830" s="45"/>
      <c r="Q830" s="48"/>
      <c r="R830" s="48"/>
      <c r="S830" s="48"/>
      <c r="T830" s="48"/>
      <c r="U830" s="48"/>
      <c r="V830" s="48"/>
      <c r="W830" s="48"/>
      <c r="X830" s="48"/>
      <c r="Y830" s="48"/>
      <c r="Z830" s="48"/>
    </row>
    <row r="831" spans="1:26" ht="15.75" customHeight="1">
      <c r="A831" s="48"/>
      <c r="B831" s="48"/>
      <c r="C831" s="48"/>
      <c r="D831" s="48"/>
      <c r="E831" s="48"/>
      <c r="F831" s="48"/>
      <c r="G831" s="48"/>
      <c r="H831" s="48"/>
      <c r="I831" s="48"/>
      <c r="J831" s="48"/>
      <c r="K831" s="48"/>
      <c r="L831" s="48"/>
      <c r="M831" s="48"/>
      <c r="N831" s="48"/>
      <c r="O831" s="1734"/>
      <c r="P831" s="45"/>
      <c r="Q831" s="48"/>
      <c r="R831" s="48"/>
      <c r="S831" s="48"/>
      <c r="T831" s="48"/>
      <c r="U831" s="48"/>
      <c r="V831" s="48"/>
      <c r="W831" s="48"/>
      <c r="X831" s="48"/>
      <c r="Y831" s="48"/>
      <c r="Z831" s="48"/>
    </row>
    <row r="832" spans="1:26" ht="15.75" customHeight="1">
      <c r="A832" s="48"/>
      <c r="B832" s="48"/>
      <c r="C832" s="48"/>
      <c r="D832" s="48"/>
      <c r="E832" s="48"/>
      <c r="F832" s="48"/>
      <c r="G832" s="48"/>
      <c r="H832" s="48"/>
      <c r="I832" s="48"/>
      <c r="J832" s="48"/>
      <c r="K832" s="48"/>
      <c r="L832" s="48"/>
      <c r="M832" s="48"/>
      <c r="N832" s="48"/>
      <c r="O832" s="1734"/>
      <c r="P832" s="45"/>
      <c r="Q832" s="48"/>
      <c r="R832" s="48"/>
      <c r="S832" s="48"/>
      <c r="T832" s="48"/>
      <c r="U832" s="48"/>
      <c r="V832" s="48"/>
      <c r="W832" s="48"/>
      <c r="X832" s="48"/>
      <c r="Y832" s="48"/>
      <c r="Z832" s="48"/>
    </row>
    <row r="833" spans="1:26" ht="15.75" customHeight="1">
      <c r="A833" s="48"/>
      <c r="B833" s="48"/>
      <c r="C833" s="48"/>
      <c r="D833" s="48"/>
      <c r="E833" s="48"/>
      <c r="F833" s="48"/>
      <c r="G833" s="48"/>
      <c r="H833" s="48"/>
      <c r="I833" s="48"/>
      <c r="J833" s="48"/>
      <c r="K833" s="48"/>
      <c r="L833" s="48"/>
      <c r="M833" s="48"/>
      <c r="N833" s="48"/>
      <c r="O833" s="1734"/>
      <c r="P833" s="45"/>
      <c r="Q833" s="48"/>
      <c r="R833" s="48"/>
      <c r="S833" s="48"/>
      <c r="T833" s="48"/>
      <c r="U833" s="48"/>
      <c r="V833" s="48"/>
      <c r="W833" s="48"/>
      <c r="X833" s="48"/>
      <c r="Y833" s="48"/>
      <c r="Z833" s="48"/>
    </row>
    <row r="834" spans="1:26" ht="15.75" customHeight="1">
      <c r="A834" s="48"/>
      <c r="B834" s="48"/>
      <c r="C834" s="48"/>
      <c r="D834" s="48"/>
      <c r="E834" s="48"/>
      <c r="F834" s="48"/>
      <c r="G834" s="48"/>
      <c r="H834" s="48"/>
      <c r="I834" s="48"/>
      <c r="J834" s="48"/>
      <c r="K834" s="48"/>
      <c r="L834" s="48"/>
      <c r="M834" s="48"/>
      <c r="N834" s="48"/>
      <c r="O834" s="1734"/>
      <c r="P834" s="45"/>
      <c r="Q834" s="48"/>
      <c r="R834" s="48"/>
      <c r="S834" s="48"/>
      <c r="T834" s="48"/>
      <c r="U834" s="48"/>
      <c r="V834" s="48"/>
      <c r="W834" s="48"/>
      <c r="X834" s="48"/>
      <c r="Y834" s="48"/>
      <c r="Z834" s="48"/>
    </row>
    <row r="835" spans="1:26" ht="15.75" customHeight="1">
      <c r="A835" s="48"/>
      <c r="B835" s="48"/>
      <c r="C835" s="48"/>
      <c r="D835" s="48"/>
      <c r="E835" s="48"/>
      <c r="F835" s="48"/>
      <c r="G835" s="48"/>
      <c r="H835" s="48"/>
      <c r="I835" s="48"/>
      <c r="J835" s="48"/>
      <c r="K835" s="48"/>
      <c r="L835" s="48"/>
      <c r="M835" s="48"/>
      <c r="N835" s="48"/>
      <c r="O835" s="1734"/>
      <c r="P835" s="45"/>
      <c r="Q835" s="48"/>
      <c r="R835" s="48"/>
      <c r="S835" s="48"/>
      <c r="T835" s="48"/>
      <c r="U835" s="48"/>
      <c r="V835" s="48"/>
      <c r="W835" s="48"/>
      <c r="X835" s="48"/>
      <c r="Y835" s="48"/>
      <c r="Z835" s="48"/>
    </row>
    <row r="836" spans="1:26" ht="15.75" customHeight="1">
      <c r="A836" s="48"/>
      <c r="B836" s="48"/>
      <c r="C836" s="48"/>
      <c r="D836" s="48"/>
      <c r="E836" s="48"/>
      <c r="F836" s="48"/>
      <c r="G836" s="48"/>
      <c r="H836" s="48"/>
      <c r="I836" s="48"/>
      <c r="J836" s="48"/>
      <c r="K836" s="48"/>
      <c r="L836" s="48"/>
      <c r="M836" s="48"/>
      <c r="N836" s="48"/>
      <c r="O836" s="1734"/>
      <c r="P836" s="45"/>
      <c r="Q836" s="48"/>
      <c r="R836" s="48"/>
      <c r="S836" s="48"/>
      <c r="T836" s="48"/>
      <c r="U836" s="48"/>
      <c r="V836" s="48"/>
      <c r="W836" s="48"/>
      <c r="X836" s="48"/>
      <c r="Y836" s="48"/>
      <c r="Z836" s="48"/>
    </row>
    <row r="837" spans="1:26" ht="15.75" customHeight="1">
      <c r="A837" s="48"/>
      <c r="B837" s="48"/>
      <c r="C837" s="48"/>
      <c r="D837" s="48"/>
      <c r="E837" s="48"/>
      <c r="F837" s="48"/>
      <c r="G837" s="48"/>
      <c r="H837" s="48"/>
      <c r="I837" s="48"/>
      <c r="J837" s="48"/>
      <c r="K837" s="48"/>
      <c r="L837" s="48"/>
      <c r="M837" s="48"/>
      <c r="N837" s="48"/>
      <c r="O837" s="1734"/>
      <c r="P837" s="45"/>
      <c r="Q837" s="48"/>
      <c r="R837" s="48"/>
      <c r="S837" s="48"/>
      <c r="T837" s="48"/>
      <c r="U837" s="48"/>
      <c r="V837" s="48"/>
      <c r="W837" s="48"/>
      <c r="X837" s="48"/>
      <c r="Y837" s="48"/>
      <c r="Z837" s="48"/>
    </row>
    <row r="838" spans="1:26" ht="15.75" customHeight="1">
      <c r="A838" s="48"/>
      <c r="B838" s="48"/>
      <c r="C838" s="48"/>
      <c r="D838" s="48"/>
      <c r="E838" s="48"/>
      <c r="F838" s="48"/>
      <c r="G838" s="48"/>
      <c r="H838" s="48"/>
      <c r="I838" s="48"/>
      <c r="J838" s="48"/>
      <c r="K838" s="48"/>
      <c r="L838" s="48"/>
      <c r="M838" s="48"/>
      <c r="N838" s="48"/>
      <c r="O838" s="1734"/>
      <c r="P838" s="45"/>
      <c r="Q838" s="48"/>
      <c r="R838" s="48"/>
      <c r="S838" s="48"/>
      <c r="T838" s="48"/>
      <c r="U838" s="48"/>
      <c r="V838" s="48"/>
      <c r="W838" s="48"/>
      <c r="X838" s="48"/>
      <c r="Y838" s="48"/>
      <c r="Z838" s="48"/>
    </row>
    <row r="839" spans="1:26" ht="15.75" customHeight="1">
      <c r="A839" s="48"/>
      <c r="B839" s="48"/>
      <c r="C839" s="48"/>
      <c r="D839" s="48"/>
      <c r="E839" s="48"/>
      <c r="F839" s="48"/>
      <c r="G839" s="48"/>
      <c r="H839" s="48"/>
      <c r="I839" s="48"/>
      <c r="J839" s="48"/>
      <c r="K839" s="48"/>
      <c r="L839" s="48"/>
      <c r="M839" s="48"/>
      <c r="N839" s="48"/>
      <c r="O839" s="1734"/>
      <c r="P839" s="45"/>
      <c r="Q839" s="48"/>
      <c r="R839" s="48"/>
      <c r="S839" s="48"/>
      <c r="T839" s="48"/>
      <c r="U839" s="48"/>
      <c r="V839" s="48"/>
      <c r="W839" s="48"/>
      <c r="X839" s="48"/>
      <c r="Y839" s="48"/>
      <c r="Z839" s="48"/>
    </row>
    <row r="840" spans="1:26" ht="15.75" customHeight="1">
      <c r="A840" s="48"/>
      <c r="B840" s="48"/>
      <c r="C840" s="48"/>
      <c r="D840" s="48"/>
      <c r="E840" s="48"/>
      <c r="F840" s="48"/>
      <c r="G840" s="48"/>
      <c r="H840" s="48"/>
      <c r="I840" s="48"/>
      <c r="J840" s="48"/>
      <c r="K840" s="48"/>
      <c r="L840" s="48"/>
      <c r="M840" s="48"/>
      <c r="N840" s="48"/>
      <c r="O840" s="1734"/>
      <c r="P840" s="45"/>
      <c r="Q840" s="48"/>
      <c r="R840" s="48"/>
      <c r="S840" s="48"/>
      <c r="T840" s="48"/>
      <c r="U840" s="48"/>
      <c r="V840" s="48"/>
      <c r="W840" s="48"/>
      <c r="X840" s="48"/>
      <c r="Y840" s="48"/>
      <c r="Z840" s="48"/>
    </row>
    <row r="841" spans="1:26" ht="15.75" customHeight="1">
      <c r="A841" s="48"/>
      <c r="B841" s="48"/>
      <c r="C841" s="48"/>
      <c r="D841" s="48"/>
      <c r="E841" s="48"/>
      <c r="F841" s="48"/>
      <c r="G841" s="48"/>
      <c r="H841" s="48"/>
      <c r="I841" s="48"/>
      <c r="J841" s="48"/>
      <c r="K841" s="48"/>
      <c r="L841" s="48"/>
      <c r="M841" s="48"/>
      <c r="N841" s="48"/>
      <c r="O841" s="1734"/>
      <c r="P841" s="45"/>
      <c r="Q841" s="48"/>
      <c r="R841" s="48"/>
      <c r="S841" s="48"/>
      <c r="T841" s="48"/>
      <c r="U841" s="48"/>
      <c r="V841" s="48"/>
      <c r="W841" s="48"/>
      <c r="X841" s="48"/>
      <c r="Y841" s="48"/>
      <c r="Z841" s="48"/>
    </row>
    <row r="842" spans="1:26" ht="15.75" customHeight="1">
      <c r="A842" s="48"/>
      <c r="B842" s="48"/>
      <c r="C842" s="48"/>
      <c r="D842" s="48"/>
      <c r="E842" s="48"/>
      <c r="F842" s="48"/>
      <c r="G842" s="48"/>
      <c r="H842" s="48"/>
      <c r="I842" s="48"/>
      <c r="J842" s="48"/>
      <c r="K842" s="48"/>
      <c r="L842" s="48"/>
      <c r="M842" s="48"/>
      <c r="N842" s="48"/>
      <c r="O842" s="1734"/>
      <c r="P842" s="45"/>
      <c r="Q842" s="48"/>
      <c r="R842" s="48"/>
      <c r="S842" s="48"/>
      <c r="T842" s="48"/>
      <c r="U842" s="48"/>
      <c r="V842" s="48"/>
      <c r="W842" s="48"/>
      <c r="X842" s="48"/>
      <c r="Y842" s="48"/>
      <c r="Z842" s="48"/>
    </row>
    <row r="843" spans="1:26" ht="15.75" customHeight="1">
      <c r="A843" s="48"/>
      <c r="B843" s="48"/>
      <c r="C843" s="48"/>
      <c r="D843" s="48"/>
      <c r="E843" s="48"/>
      <c r="F843" s="48"/>
      <c r="G843" s="48"/>
      <c r="H843" s="48"/>
      <c r="I843" s="48"/>
      <c r="J843" s="48"/>
      <c r="K843" s="48"/>
      <c r="L843" s="48"/>
      <c r="M843" s="48"/>
      <c r="N843" s="48"/>
      <c r="O843" s="1734"/>
      <c r="P843" s="45"/>
      <c r="Q843" s="48"/>
      <c r="R843" s="48"/>
      <c r="S843" s="48"/>
      <c r="T843" s="48"/>
      <c r="U843" s="48"/>
      <c r="V843" s="48"/>
      <c r="W843" s="48"/>
      <c r="X843" s="48"/>
      <c r="Y843" s="48"/>
      <c r="Z843" s="48"/>
    </row>
    <row r="844" spans="1:26" ht="15.75" customHeight="1">
      <c r="A844" s="48"/>
      <c r="B844" s="48"/>
      <c r="C844" s="48"/>
      <c r="D844" s="48"/>
      <c r="E844" s="48"/>
      <c r="F844" s="48"/>
      <c r="G844" s="48"/>
      <c r="H844" s="48"/>
      <c r="I844" s="48"/>
      <c r="J844" s="48"/>
      <c r="K844" s="48"/>
      <c r="L844" s="48"/>
      <c r="M844" s="48"/>
      <c r="N844" s="48"/>
      <c r="O844" s="1734"/>
      <c r="P844" s="45"/>
      <c r="Q844" s="48"/>
      <c r="R844" s="48"/>
      <c r="S844" s="48"/>
      <c r="T844" s="48"/>
      <c r="U844" s="48"/>
      <c r="V844" s="48"/>
      <c r="W844" s="48"/>
      <c r="X844" s="48"/>
      <c r="Y844" s="48"/>
      <c r="Z844" s="48"/>
    </row>
    <row r="845" spans="1:26" ht="15.75" customHeight="1">
      <c r="A845" s="48"/>
      <c r="B845" s="48"/>
      <c r="C845" s="48"/>
      <c r="D845" s="48"/>
      <c r="E845" s="48"/>
      <c r="F845" s="48"/>
      <c r="G845" s="48"/>
      <c r="H845" s="48"/>
      <c r="I845" s="48"/>
      <c r="J845" s="48"/>
      <c r="K845" s="48"/>
      <c r="L845" s="48"/>
      <c r="M845" s="48"/>
      <c r="N845" s="48"/>
      <c r="O845" s="1734"/>
      <c r="P845" s="45"/>
      <c r="Q845" s="48"/>
      <c r="R845" s="48"/>
      <c r="S845" s="48"/>
      <c r="T845" s="48"/>
      <c r="U845" s="48"/>
      <c r="V845" s="48"/>
      <c r="W845" s="48"/>
      <c r="X845" s="48"/>
      <c r="Y845" s="48"/>
      <c r="Z845" s="48"/>
    </row>
    <row r="846" spans="1:26" ht="15.75" customHeight="1">
      <c r="A846" s="48"/>
      <c r="B846" s="48"/>
      <c r="C846" s="48"/>
      <c r="D846" s="48"/>
      <c r="E846" s="48"/>
      <c r="F846" s="48"/>
      <c r="G846" s="48"/>
      <c r="H846" s="48"/>
      <c r="I846" s="48"/>
      <c r="J846" s="48"/>
      <c r="K846" s="48"/>
      <c r="L846" s="48"/>
      <c r="M846" s="48"/>
      <c r="N846" s="48"/>
      <c r="O846" s="1734"/>
      <c r="P846" s="45"/>
      <c r="Q846" s="48"/>
      <c r="R846" s="48"/>
      <c r="S846" s="48"/>
      <c r="T846" s="48"/>
      <c r="U846" s="48"/>
      <c r="V846" s="48"/>
      <c r="W846" s="48"/>
      <c r="X846" s="48"/>
      <c r="Y846" s="48"/>
      <c r="Z846" s="48"/>
    </row>
    <row r="847" spans="1:26" ht="15.75" customHeight="1">
      <c r="A847" s="48"/>
      <c r="B847" s="48"/>
      <c r="C847" s="48"/>
      <c r="D847" s="48"/>
      <c r="E847" s="48"/>
      <c r="F847" s="48"/>
      <c r="G847" s="48"/>
      <c r="H847" s="48"/>
      <c r="I847" s="48"/>
      <c r="J847" s="48"/>
      <c r="K847" s="48"/>
      <c r="L847" s="48"/>
      <c r="M847" s="48"/>
      <c r="N847" s="48"/>
      <c r="O847" s="1734"/>
      <c r="P847" s="45"/>
      <c r="Q847" s="48"/>
      <c r="R847" s="48"/>
      <c r="S847" s="48"/>
      <c r="T847" s="48"/>
      <c r="U847" s="48"/>
      <c r="V847" s="48"/>
      <c r="W847" s="48"/>
      <c r="X847" s="48"/>
      <c r="Y847" s="48"/>
      <c r="Z847" s="48"/>
    </row>
    <row r="848" spans="1:26" ht="15.75" customHeight="1">
      <c r="A848" s="48"/>
      <c r="B848" s="48"/>
      <c r="C848" s="48"/>
      <c r="D848" s="48"/>
      <c r="E848" s="48"/>
      <c r="F848" s="48"/>
      <c r="G848" s="48"/>
      <c r="H848" s="48"/>
      <c r="I848" s="48"/>
      <c r="J848" s="48"/>
      <c r="K848" s="48"/>
      <c r="L848" s="48"/>
      <c r="M848" s="48"/>
      <c r="N848" s="48"/>
      <c r="O848" s="1734"/>
      <c r="P848" s="45"/>
      <c r="Q848" s="48"/>
      <c r="R848" s="48"/>
      <c r="S848" s="48"/>
      <c r="T848" s="48"/>
      <c r="U848" s="48"/>
      <c r="V848" s="48"/>
      <c r="W848" s="48"/>
      <c r="X848" s="48"/>
      <c r="Y848" s="48"/>
      <c r="Z848" s="48"/>
    </row>
    <row r="849" spans="1:26" ht="15.75" customHeight="1">
      <c r="A849" s="48"/>
      <c r="B849" s="48"/>
      <c r="C849" s="48"/>
      <c r="D849" s="48"/>
      <c r="E849" s="48"/>
      <c r="F849" s="48"/>
      <c r="G849" s="48"/>
      <c r="H849" s="48"/>
      <c r="I849" s="48"/>
      <c r="J849" s="48"/>
      <c r="K849" s="48"/>
      <c r="L849" s="48"/>
      <c r="M849" s="48"/>
      <c r="N849" s="48"/>
      <c r="O849" s="1734"/>
      <c r="P849" s="45"/>
      <c r="Q849" s="48"/>
      <c r="R849" s="48"/>
      <c r="S849" s="48"/>
      <c r="T849" s="48"/>
      <c r="U849" s="48"/>
      <c r="V849" s="48"/>
      <c r="W849" s="48"/>
      <c r="X849" s="48"/>
      <c r="Y849" s="48"/>
      <c r="Z849" s="48"/>
    </row>
    <row r="850" spans="1:26" ht="15.75" customHeight="1">
      <c r="A850" s="48"/>
      <c r="B850" s="48"/>
      <c r="C850" s="48"/>
      <c r="D850" s="48"/>
      <c r="E850" s="48"/>
      <c r="F850" s="48"/>
      <c r="G850" s="48"/>
      <c r="H850" s="48"/>
      <c r="I850" s="48"/>
      <c r="J850" s="48"/>
      <c r="K850" s="48"/>
      <c r="L850" s="48"/>
      <c r="M850" s="48"/>
      <c r="N850" s="48"/>
      <c r="O850" s="1734"/>
      <c r="P850" s="45"/>
      <c r="Q850" s="48"/>
      <c r="R850" s="48"/>
      <c r="S850" s="48"/>
      <c r="T850" s="48"/>
      <c r="U850" s="48"/>
      <c r="V850" s="48"/>
      <c r="W850" s="48"/>
      <c r="X850" s="48"/>
      <c r="Y850" s="48"/>
      <c r="Z850" s="48"/>
    </row>
    <row r="851" spans="1:26" ht="15.75" customHeight="1">
      <c r="A851" s="48"/>
      <c r="B851" s="48"/>
      <c r="C851" s="48"/>
      <c r="D851" s="48"/>
      <c r="E851" s="48"/>
      <c r="F851" s="48"/>
      <c r="G851" s="48"/>
      <c r="H851" s="48"/>
      <c r="I851" s="48"/>
      <c r="J851" s="48"/>
      <c r="K851" s="48"/>
      <c r="L851" s="48"/>
      <c r="M851" s="48"/>
      <c r="N851" s="48"/>
      <c r="O851" s="1734"/>
      <c r="P851" s="45"/>
      <c r="Q851" s="48"/>
      <c r="R851" s="48"/>
      <c r="S851" s="48"/>
      <c r="T851" s="48"/>
      <c r="U851" s="48"/>
      <c r="V851" s="48"/>
      <c r="W851" s="48"/>
      <c r="X851" s="48"/>
      <c r="Y851" s="48"/>
      <c r="Z851" s="48"/>
    </row>
    <row r="852" spans="1:26" ht="15.75" customHeight="1">
      <c r="A852" s="48"/>
      <c r="B852" s="48"/>
      <c r="C852" s="48"/>
      <c r="D852" s="48"/>
      <c r="E852" s="48"/>
      <c r="F852" s="48"/>
      <c r="G852" s="48"/>
      <c r="H852" s="48"/>
      <c r="I852" s="48"/>
      <c r="J852" s="48"/>
      <c r="K852" s="48"/>
      <c r="L852" s="48"/>
      <c r="M852" s="48"/>
      <c r="N852" s="48"/>
      <c r="O852" s="1734"/>
      <c r="P852" s="45"/>
      <c r="Q852" s="48"/>
      <c r="R852" s="48"/>
      <c r="S852" s="48"/>
      <c r="T852" s="48"/>
      <c r="U852" s="48"/>
      <c r="V852" s="48"/>
      <c r="W852" s="48"/>
      <c r="X852" s="48"/>
      <c r="Y852" s="48"/>
      <c r="Z852" s="48"/>
    </row>
    <row r="853" spans="1:26" ht="15.75" customHeight="1">
      <c r="A853" s="48"/>
      <c r="B853" s="48"/>
      <c r="C853" s="48"/>
      <c r="D853" s="48"/>
      <c r="E853" s="48"/>
      <c r="F853" s="48"/>
      <c r="G853" s="48"/>
      <c r="H853" s="48"/>
      <c r="I853" s="48"/>
      <c r="J853" s="48"/>
      <c r="K853" s="48"/>
      <c r="L853" s="48"/>
      <c r="M853" s="48"/>
      <c r="N853" s="48"/>
      <c r="O853" s="1734"/>
      <c r="P853" s="45"/>
      <c r="Q853" s="48"/>
      <c r="R853" s="48"/>
      <c r="S853" s="48"/>
      <c r="T853" s="48"/>
      <c r="U853" s="48"/>
      <c r="V853" s="48"/>
      <c r="W853" s="48"/>
      <c r="X853" s="48"/>
      <c r="Y853" s="48"/>
      <c r="Z853" s="48"/>
    </row>
    <row r="854" spans="1:26" ht="15.75" customHeight="1">
      <c r="A854" s="48"/>
      <c r="B854" s="48"/>
      <c r="C854" s="48"/>
      <c r="D854" s="48"/>
      <c r="E854" s="48"/>
      <c r="F854" s="48"/>
      <c r="G854" s="48"/>
      <c r="H854" s="48"/>
      <c r="I854" s="48"/>
      <c r="J854" s="48"/>
      <c r="K854" s="48"/>
      <c r="L854" s="48"/>
      <c r="M854" s="48"/>
      <c r="N854" s="48"/>
      <c r="O854" s="1734"/>
      <c r="P854" s="45"/>
      <c r="Q854" s="48"/>
      <c r="R854" s="48"/>
      <c r="S854" s="48"/>
      <c r="T854" s="48"/>
      <c r="U854" s="48"/>
      <c r="V854" s="48"/>
      <c r="W854" s="48"/>
      <c r="X854" s="48"/>
      <c r="Y854" s="48"/>
      <c r="Z854" s="48"/>
    </row>
    <row r="855" spans="1:26" ht="15.75" customHeight="1">
      <c r="A855" s="48"/>
      <c r="B855" s="48"/>
      <c r="C855" s="48"/>
      <c r="D855" s="48"/>
      <c r="E855" s="48"/>
      <c r="F855" s="48"/>
      <c r="G855" s="48"/>
      <c r="H855" s="48"/>
      <c r="I855" s="48"/>
      <c r="J855" s="48"/>
      <c r="K855" s="48"/>
      <c r="L855" s="48"/>
      <c r="M855" s="48"/>
      <c r="N855" s="48"/>
      <c r="O855" s="1734"/>
      <c r="P855" s="45"/>
      <c r="Q855" s="48"/>
      <c r="R855" s="48"/>
      <c r="S855" s="48"/>
      <c r="T855" s="48"/>
      <c r="U855" s="48"/>
      <c r="V855" s="48"/>
      <c r="W855" s="48"/>
      <c r="X855" s="48"/>
      <c r="Y855" s="48"/>
      <c r="Z855" s="48"/>
    </row>
    <row r="856" spans="1:26" ht="15.75" customHeight="1">
      <c r="A856" s="48"/>
      <c r="B856" s="48"/>
      <c r="C856" s="48"/>
      <c r="D856" s="48"/>
      <c r="E856" s="48"/>
      <c r="F856" s="48"/>
      <c r="G856" s="48"/>
      <c r="H856" s="48"/>
      <c r="I856" s="48"/>
      <c r="J856" s="48"/>
      <c r="K856" s="48"/>
      <c r="L856" s="48"/>
      <c r="M856" s="48"/>
      <c r="N856" s="48"/>
      <c r="O856" s="1734"/>
      <c r="P856" s="45"/>
      <c r="Q856" s="48"/>
      <c r="R856" s="48"/>
      <c r="S856" s="48"/>
      <c r="T856" s="48"/>
      <c r="U856" s="48"/>
      <c r="V856" s="48"/>
      <c r="W856" s="48"/>
      <c r="X856" s="48"/>
      <c r="Y856" s="48"/>
      <c r="Z856" s="48"/>
    </row>
    <row r="857" spans="1:26" ht="15.75" customHeight="1">
      <c r="A857" s="48"/>
      <c r="B857" s="48"/>
      <c r="C857" s="48"/>
      <c r="D857" s="48"/>
      <c r="E857" s="48"/>
      <c r="F857" s="48"/>
      <c r="G857" s="48"/>
      <c r="H857" s="48"/>
      <c r="I857" s="48"/>
      <c r="J857" s="48"/>
      <c r="K857" s="48"/>
      <c r="L857" s="48"/>
      <c r="M857" s="48"/>
      <c r="N857" s="48"/>
      <c r="O857" s="1734"/>
      <c r="P857" s="45"/>
      <c r="Q857" s="48"/>
      <c r="R857" s="48"/>
      <c r="S857" s="48"/>
      <c r="T857" s="48"/>
      <c r="U857" s="48"/>
      <c r="V857" s="48"/>
      <c r="W857" s="48"/>
      <c r="X857" s="48"/>
      <c r="Y857" s="48"/>
      <c r="Z857" s="48"/>
    </row>
    <row r="858" spans="1:26" ht="15.75" customHeight="1">
      <c r="A858" s="48"/>
      <c r="B858" s="48"/>
      <c r="C858" s="48"/>
      <c r="D858" s="48"/>
      <c r="E858" s="48"/>
      <c r="F858" s="48"/>
      <c r="G858" s="48"/>
      <c r="H858" s="48"/>
      <c r="I858" s="48"/>
      <c r="J858" s="48"/>
      <c r="K858" s="48"/>
      <c r="L858" s="48"/>
      <c r="M858" s="48"/>
      <c r="N858" s="48"/>
      <c r="O858" s="1734"/>
      <c r="P858" s="45"/>
      <c r="Q858" s="48"/>
      <c r="R858" s="48"/>
      <c r="S858" s="48"/>
      <c r="T858" s="48"/>
      <c r="U858" s="48"/>
      <c r="V858" s="48"/>
      <c r="W858" s="48"/>
      <c r="X858" s="48"/>
      <c r="Y858" s="48"/>
      <c r="Z858" s="48"/>
    </row>
    <row r="859" spans="1:26" ht="15.75" customHeight="1">
      <c r="A859" s="48"/>
      <c r="B859" s="48"/>
      <c r="C859" s="48"/>
      <c r="D859" s="48"/>
      <c r="E859" s="48"/>
      <c r="F859" s="48"/>
      <c r="G859" s="48"/>
      <c r="H859" s="48"/>
      <c r="I859" s="48"/>
      <c r="J859" s="48"/>
      <c r="K859" s="48"/>
      <c r="L859" s="48"/>
      <c r="M859" s="48"/>
      <c r="N859" s="48"/>
      <c r="O859" s="1734"/>
      <c r="P859" s="45"/>
      <c r="Q859" s="48"/>
      <c r="R859" s="48"/>
      <c r="S859" s="48"/>
      <c r="T859" s="48"/>
      <c r="U859" s="48"/>
      <c r="V859" s="48"/>
      <c r="W859" s="48"/>
      <c r="X859" s="48"/>
      <c r="Y859" s="48"/>
      <c r="Z859" s="48"/>
    </row>
    <row r="860" spans="1:26" ht="15.75" customHeight="1">
      <c r="A860" s="48"/>
      <c r="B860" s="48"/>
      <c r="C860" s="48"/>
      <c r="D860" s="48"/>
      <c r="E860" s="48"/>
      <c r="F860" s="48"/>
      <c r="G860" s="48"/>
      <c r="H860" s="48"/>
      <c r="I860" s="48"/>
      <c r="J860" s="48"/>
      <c r="K860" s="48"/>
      <c r="L860" s="48"/>
      <c r="M860" s="48"/>
      <c r="N860" s="48"/>
      <c r="O860" s="1734"/>
      <c r="P860" s="45"/>
      <c r="Q860" s="48"/>
      <c r="R860" s="48"/>
      <c r="S860" s="48"/>
      <c r="T860" s="48"/>
      <c r="U860" s="48"/>
      <c r="V860" s="48"/>
      <c r="W860" s="48"/>
      <c r="X860" s="48"/>
      <c r="Y860" s="48"/>
      <c r="Z860" s="48"/>
    </row>
    <row r="861" spans="1:26" ht="15.75" customHeight="1">
      <c r="A861" s="48"/>
      <c r="B861" s="48"/>
      <c r="C861" s="48"/>
      <c r="D861" s="48"/>
      <c r="E861" s="48"/>
      <c r="F861" s="48"/>
      <c r="G861" s="48"/>
      <c r="H861" s="48"/>
      <c r="I861" s="48"/>
      <c r="J861" s="48"/>
      <c r="K861" s="48"/>
      <c r="L861" s="48"/>
      <c r="M861" s="48"/>
      <c r="N861" s="48"/>
      <c r="O861" s="1734"/>
      <c r="P861" s="45"/>
      <c r="Q861" s="48"/>
      <c r="R861" s="48"/>
      <c r="S861" s="48"/>
      <c r="T861" s="48"/>
      <c r="U861" s="48"/>
      <c r="V861" s="48"/>
      <c r="W861" s="48"/>
      <c r="X861" s="48"/>
      <c r="Y861" s="48"/>
      <c r="Z861" s="48"/>
    </row>
    <row r="862" spans="1:26" ht="15.75" customHeight="1">
      <c r="A862" s="48"/>
      <c r="B862" s="48"/>
      <c r="C862" s="48"/>
      <c r="D862" s="48"/>
      <c r="E862" s="48"/>
      <c r="F862" s="48"/>
      <c r="G862" s="48"/>
      <c r="H862" s="48"/>
      <c r="I862" s="48"/>
      <c r="J862" s="48"/>
      <c r="K862" s="48"/>
      <c r="L862" s="48"/>
      <c r="M862" s="48"/>
      <c r="N862" s="48"/>
      <c r="O862" s="1734"/>
      <c r="P862" s="45"/>
      <c r="Q862" s="48"/>
      <c r="R862" s="48"/>
      <c r="S862" s="48"/>
      <c r="T862" s="48"/>
      <c r="U862" s="48"/>
      <c r="V862" s="48"/>
      <c r="W862" s="48"/>
      <c r="X862" s="48"/>
      <c r="Y862" s="48"/>
      <c r="Z862" s="48"/>
    </row>
    <row r="863" spans="1:26" ht="15.75" customHeight="1">
      <c r="A863" s="48"/>
      <c r="B863" s="48"/>
      <c r="C863" s="48"/>
      <c r="D863" s="48"/>
      <c r="E863" s="48"/>
      <c r="F863" s="48"/>
      <c r="G863" s="48"/>
      <c r="H863" s="48"/>
      <c r="I863" s="48"/>
      <c r="J863" s="48"/>
      <c r="K863" s="48"/>
      <c r="L863" s="48"/>
      <c r="M863" s="48"/>
      <c r="N863" s="48"/>
      <c r="O863" s="1734"/>
      <c r="P863" s="45"/>
      <c r="Q863" s="48"/>
      <c r="R863" s="48"/>
      <c r="S863" s="48"/>
      <c r="T863" s="48"/>
      <c r="U863" s="48"/>
      <c r="V863" s="48"/>
      <c r="W863" s="48"/>
      <c r="X863" s="48"/>
      <c r="Y863" s="48"/>
      <c r="Z863" s="48"/>
    </row>
    <row r="864" spans="1:26" ht="15.75" customHeight="1">
      <c r="A864" s="48"/>
      <c r="B864" s="48"/>
      <c r="C864" s="48"/>
      <c r="D864" s="48"/>
      <c r="E864" s="48"/>
      <c r="F864" s="48"/>
      <c r="G864" s="48"/>
      <c r="H864" s="48"/>
      <c r="I864" s="48"/>
      <c r="J864" s="48"/>
      <c r="K864" s="48"/>
      <c r="L864" s="48"/>
      <c r="M864" s="48"/>
      <c r="N864" s="48"/>
      <c r="O864" s="1734"/>
      <c r="P864" s="45"/>
      <c r="Q864" s="48"/>
      <c r="R864" s="48"/>
      <c r="S864" s="48"/>
      <c r="T864" s="48"/>
      <c r="U864" s="48"/>
      <c r="V864" s="48"/>
      <c r="W864" s="48"/>
      <c r="X864" s="48"/>
      <c r="Y864" s="48"/>
      <c r="Z864" s="48"/>
    </row>
    <row r="865" spans="1:26" ht="15.75" customHeight="1">
      <c r="A865" s="48"/>
      <c r="B865" s="48"/>
      <c r="C865" s="48"/>
      <c r="D865" s="48"/>
      <c r="E865" s="48"/>
      <c r="F865" s="48"/>
      <c r="G865" s="48"/>
      <c r="H865" s="48"/>
      <c r="I865" s="48"/>
      <c r="J865" s="48"/>
      <c r="K865" s="48"/>
      <c r="L865" s="48"/>
      <c r="M865" s="48"/>
      <c r="N865" s="48"/>
      <c r="O865" s="1734"/>
      <c r="P865" s="45"/>
      <c r="Q865" s="48"/>
      <c r="R865" s="48"/>
      <c r="S865" s="48"/>
      <c r="T865" s="48"/>
      <c r="U865" s="48"/>
      <c r="V865" s="48"/>
      <c r="W865" s="48"/>
      <c r="X865" s="48"/>
      <c r="Y865" s="48"/>
      <c r="Z865" s="48"/>
    </row>
    <row r="866" spans="1:26" ht="15.75" customHeight="1">
      <c r="A866" s="48"/>
      <c r="B866" s="48"/>
      <c r="C866" s="48"/>
      <c r="D866" s="48"/>
      <c r="E866" s="48"/>
      <c r="F866" s="48"/>
      <c r="G866" s="48"/>
      <c r="H866" s="48"/>
      <c r="I866" s="48"/>
      <c r="J866" s="48"/>
      <c r="K866" s="48"/>
      <c r="L866" s="48"/>
      <c r="M866" s="48"/>
      <c r="N866" s="48"/>
      <c r="O866" s="1734"/>
      <c r="P866" s="45"/>
      <c r="Q866" s="48"/>
      <c r="R866" s="48"/>
      <c r="S866" s="48"/>
      <c r="T866" s="48"/>
      <c r="U866" s="48"/>
      <c r="V866" s="48"/>
      <c r="W866" s="48"/>
      <c r="X866" s="48"/>
      <c r="Y866" s="48"/>
      <c r="Z866" s="48"/>
    </row>
    <row r="867" spans="1:26" ht="15.75" customHeight="1">
      <c r="A867" s="48"/>
      <c r="B867" s="48"/>
      <c r="C867" s="48"/>
      <c r="D867" s="48"/>
      <c r="E867" s="48"/>
      <c r="F867" s="48"/>
      <c r="G867" s="48"/>
      <c r="H867" s="48"/>
      <c r="I867" s="48"/>
      <c r="J867" s="48"/>
      <c r="K867" s="48"/>
      <c r="L867" s="48"/>
      <c r="M867" s="48"/>
      <c r="N867" s="48"/>
      <c r="O867" s="1734"/>
      <c r="P867" s="45"/>
      <c r="Q867" s="48"/>
      <c r="R867" s="48"/>
      <c r="S867" s="48"/>
      <c r="T867" s="48"/>
      <c r="U867" s="48"/>
      <c r="V867" s="48"/>
      <c r="W867" s="48"/>
      <c r="X867" s="48"/>
      <c r="Y867" s="48"/>
      <c r="Z867" s="48"/>
    </row>
    <row r="868" spans="1:26" ht="15.75" customHeight="1">
      <c r="A868" s="48"/>
      <c r="B868" s="48"/>
      <c r="C868" s="48"/>
      <c r="D868" s="48"/>
      <c r="E868" s="48"/>
      <c r="F868" s="48"/>
      <c r="G868" s="48"/>
      <c r="H868" s="48"/>
      <c r="I868" s="48"/>
      <c r="J868" s="48"/>
      <c r="K868" s="48"/>
      <c r="L868" s="48"/>
      <c r="M868" s="48"/>
      <c r="N868" s="48"/>
      <c r="O868" s="1734"/>
      <c r="P868" s="45"/>
      <c r="Q868" s="48"/>
      <c r="R868" s="48"/>
      <c r="S868" s="48"/>
      <c r="T868" s="48"/>
      <c r="U868" s="48"/>
      <c r="V868" s="48"/>
      <c r="W868" s="48"/>
      <c r="X868" s="48"/>
      <c r="Y868" s="48"/>
      <c r="Z868" s="48"/>
    </row>
    <row r="869" spans="1:26" ht="15.75" customHeight="1">
      <c r="A869" s="48"/>
      <c r="B869" s="48"/>
      <c r="C869" s="48"/>
      <c r="D869" s="48"/>
      <c r="E869" s="48"/>
      <c r="F869" s="48"/>
      <c r="G869" s="48"/>
      <c r="H869" s="48"/>
      <c r="I869" s="48"/>
      <c r="J869" s="48"/>
      <c r="K869" s="48"/>
      <c r="L869" s="48"/>
      <c r="M869" s="48"/>
      <c r="N869" s="48"/>
      <c r="O869" s="1734"/>
      <c r="P869" s="45"/>
      <c r="Q869" s="48"/>
      <c r="R869" s="48"/>
      <c r="S869" s="48"/>
      <c r="T869" s="48"/>
      <c r="U869" s="48"/>
      <c r="V869" s="48"/>
      <c r="W869" s="48"/>
      <c r="X869" s="48"/>
      <c r="Y869" s="48"/>
      <c r="Z869" s="48"/>
    </row>
    <row r="870" spans="1:26" ht="15.75" customHeight="1">
      <c r="A870" s="48"/>
      <c r="B870" s="48"/>
      <c r="C870" s="48"/>
      <c r="D870" s="48"/>
      <c r="E870" s="48"/>
      <c r="F870" s="48"/>
      <c r="G870" s="48"/>
      <c r="H870" s="48"/>
      <c r="I870" s="48"/>
      <c r="J870" s="48"/>
      <c r="K870" s="48"/>
      <c r="L870" s="48"/>
      <c r="M870" s="48"/>
      <c r="N870" s="48"/>
      <c r="O870" s="1734"/>
      <c r="P870" s="45"/>
      <c r="Q870" s="48"/>
      <c r="R870" s="48"/>
      <c r="S870" s="48"/>
      <c r="T870" s="48"/>
      <c r="U870" s="48"/>
      <c r="V870" s="48"/>
      <c r="W870" s="48"/>
      <c r="X870" s="48"/>
      <c r="Y870" s="48"/>
      <c r="Z870" s="48"/>
    </row>
    <row r="871" spans="1:26" ht="15.75" customHeight="1">
      <c r="A871" s="48"/>
      <c r="B871" s="48"/>
      <c r="C871" s="48"/>
      <c r="D871" s="48"/>
      <c r="E871" s="48"/>
      <c r="F871" s="48"/>
      <c r="G871" s="48"/>
      <c r="H871" s="48"/>
      <c r="I871" s="48"/>
      <c r="J871" s="48"/>
      <c r="K871" s="48"/>
      <c r="L871" s="48"/>
      <c r="M871" s="48"/>
      <c r="N871" s="48"/>
      <c r="O871" s="1734"/>
      <c r="P871" s="45"/>
      <c r="Q871" s="48"/>
      <c r="R871" s="48"/>
      <c r="S871" s="48"/>
      <c r="T871" s="48"/>
      <c r="U871" s="48"/>
      <c r="V871" s="48"/>
      <c r="W871" s="48"/>
      <c r="X871" s="48"/>
      <c r="Y871" s="48"/>
      <c r="Z871" s="48"/>
    </row>
    <row r="872" spans="1:26" ht="15.75" customHeight="1">
      <c r="A872" s="48"/>
      <c r="B872" s="48"/>
      <c r="C872" s="48"/>
      <c r="D872" s="48"/>
      <c r="E872" s="48"/>
      <c r="F872" s="48"/>
      <c r="G872" s="48"/>
      <c r="H872" s="48"/>
      <c r="I872" s="48"/>
      <c r="J872" s="48"/>
      <c r="K872" s="48"/>
      <c r="L872" s="48"/>
      <c r="M872" s="48"/>
      <c r="N872" s="48"/>
      <c r="O872" s="1734"/>
      <c r="P872" s="45"/>
      <c r="Q872" s="48"/>
      <c r="R872" s="48"/>
      <c r="S872" s="48"/>
      <c r="T872" s="48"/>
      <c r="U872" s="48"/>
      <c r="V872" s="48"/>
      <c r="W872" s="48"/>
      <c r="X872" s="48"/>
      <c r="Y872" s="48"/>
      <c r="Z872" s="48"/>
    </row>
    <row r="873" spans="1:26" ht="15.75" customHeight="1">
      <c r="A873" s="48"/>
      <c r="B873" s="48"/>
      <c r="C873" s="48"/>
      <c r="D873" s="48"/>
      <c r="E873" s="48"/>
      <c r="F873" s="48"/>
      <c r="G873" s="48"/>
      <c r="H873" s="48"/>
      <c r="I873" s="48"/>
      <c r="J873" s="48"/>
      <c r="K873" s="48"/>
      <c r="L873" s="48"/>
      <c r="M873" s="48"/>
      <c r="N873" s="48"/>
      <c r="O873" s="1734"/>
      <c r="P873" s="45"/>
      <c r="Q873" s="48"/>
      <c r="R873" s="48"/>
      <c r="S873" s="48"/>
      <c r="T873" s="48"/>
      <c r="U873" s="48"/>
      <c r="V873" s="48"/>
      <c r="W873" s="48"/>
      <c r="X873" s="48"/>
      <c r="Y873" s="48"/>
      <c r="Z873" s="48"/>
    </row>
    <row r="874" spans="1:26" ht="15.75" customHeight="1">
      <c r="A874" s="48"/>
      <c r="B874" s="48"/>
      <c r="C874" s="48"/>
      <c r="D874" s="48"/>
      <c r="E874" s="48"/>
      <c r="F874" s="48"/>
      <c r="G874" s="48"/>
      <c r="H874" s="48"/>
      <c r="I874" s="48"/>
      <c r="J874" s="48"/>
      <c r="K874" s="48"/>
      <c r="L874" s="48"/>
      <c r="M874" s="48"/>
      <c r="N874" s="48"/>
      <c r="O874" s="1734"/>
      <c r="P874" s="45"/>
      <c r="Q874" s="48"/>
      <c r="R874" s="48"/>
      <c r="S874" s="48"/>
      <c r="T874" s="48"/>
      <c r="U874" s="48"/>
      <c r="V874" s="48"/>
      <c r="W874" s="48"/>
      <c r="X874" s="48"/>
      <c r="Y874" s="48"/>
      <c r="Z874" s="48"/>
    </row>
    <row r="875" spans="1:26" ht="15.75" customHeight="1">
      <c r="A875" s="48"/>
      <c r="B875" s="48"/>
      <c r="C875" s="48"/>
      <c r="D875" s="48"/>
      <c r="E875" s="48"/>
      <c r="F875" s="48"/>
      <c r="G875" s="48"/>
      <c r="H875" s="48"/>
      <c r="I875" s="48"/>
      <c r="J875" s="48"/>
      <c r="K875" s="48"/>
      <c r="L875" s="48"/>
      <c r="M875" s="48"/>
      <c r="N875" s="48"/>
      <c r="O875" s="1734"/>
      <c r="P875" s="45"/>
      <c r="Q875" s="48"/>
      <c r="R875" s="48"/>
      <c r="S875" s="48"/>
      <c r="T875" s="48"/>
      <c r="U875" s="48"/>
      <c r="V875" s="48"/>
      <c r="W875" s="48"/>
      <c r="X875" s="48"/>
      <c r="Y875" s="48"/>
      <c r="Z875" s="48"/>
    </row>
    <row r="876" spans="1:26" ht="15.75" customHeight="1">
      <c r="A876" s="48"/>
      <c r="B876" s="48"/>
      <c r="C876" s="48"/>
      <c r="D876" s="48"/>
      <c r="E876" s="48"/>
      <c r="F876" s="48"/>
      <c r="G876" s="48"/>
      <c r="H876" s="48"/>
      <c r="I876" s="48"/>
      <c r="J876" s="48"/>
      <c r="K876" s="48"/>
      <c r="L876" s="48"/>
      <c r="M876" s="48"/>
      <c r="N876" s="48"/>
      <c r="O876" s="1734"/>
      <c r="P876" s="45"/>
      <c r="Q876" s="48"/>
      <c r="R876" s="48"/>
      <c r="S876" s="48"/>
      <c r="T876" s="48"/>
      <c r="U876" s="48"/>
      <c r="V876" s="48"/>
      <c r="W876" s="48"/>
      <c r="X876" s="48"/>
      <c r="Y876" s="48"/>
      <c r="Z876" s="48"/>
    </row>
    <row r="877" spans="1:26" ht="15.75" customHeight="1">
      <c r="A877" s="48"/>
      <c r="B877" s="48"/>
      <c r="C877" s="48"/>
      <c r="D877" s="48"/>
      <c r="E877" s="48"/>
      <c r="F877" s="48"/>
      <c r="G877" s="48"/>
      <c r="H877" s="48"/>
      <c r="I877" s="48"/>
      <c r="J877" s="48"/>
      <c r="K877" s="48"/>
      <c r="L877" s="48"/>
      <c r="M877" s="48"/>
      <c r="N877" s="48"/>
      <c r="O877" s="1734"/>
      <c r="P877" s="45"/>
      <c r="Q877" s="48"/>
      <c r="R877" s="48"/>
      <c r="S877" s="48"/>
      <c r="T877" s="48"/>
      <c r="U877" s="48"/>
      <c r="V877" s="48"/>
      <c r="W877" s="48"/>
      <c r="X877" s="48"/>
      <c r="Y877" s="48"/>
      <c r="Z877" s="48"/>
    </row>
    <row r="878" spans="1:26" ht="15.75" customHeight="1">
      <c r="A878" s="48"/>
      <c r="B878" s="48"/>
      <c r="C878" s="48"/>
      <c r="D878" s="48"/>
      <c r="E878" s="48"/>
      <c r="F878" s="48"/>
      <c r="G878" s="48"/>
      <c r="H878" s="48"/>
      <c r="I878" s="48"/>
      <c r="J878" s="48"/>
      <c r="K878" s="48"/>
      <c r="L878" s="48"/>
      <c r="M878" s="48"/>
      <c r="N878" s="48"/>
      <c r="O878" s="1734"/>
      <c r="P878" s="45"/>
      <c r="Q878" s="48"/>
      <c r="R878" s="48"/>
      <c r="S878" s="48"/>
      <c r="T878" s="48"/>
      <c r="U878" s="48"/>
      <c r="V878" s="48"/>
      <c r="W878" s="48"/>
      <c r="X878" s="48"/>
      <c r="Y878" s="48"/>
      <c r="Z878" s="48"/>
    </row>
    <row r="879" spans="1:26" ht="15.75" customHeight="1">
      <c r="A879" s="48"/>
      <c r="B879" s="48"/>
      <c r="C879" s="48"/>
      <c r="D879" s="48"/>
      <c r="E879" s="48"/>
      <c r="F879" s="48"/>
      <c r="G879" s="48"/>
      <c r="H879" s="48"/>
      <c r="I879" s="48"/>
      <c r="J879" s="48"/>
      <c r="K879" s="48"/>
      <c r="L879" s="48"/>
      <c r="M879" s="48"/>
      <c r="N879" s="48"/>
      <c r="O879" s="1734"/>
      <c r="P879" s="45"/>
      <c r="Q879" s="48"/>
      <c r="R879" s="48"/>
      <c r="S879" s="48"/>
      <c r="T879" s="48"/>
      <c r="U879" s="48"/>
      <c r="V879" s="48"/>
      <c r="W879" s="48"/>
      <c r="X879" s="48"/>
      <c r="Y879" s="48"/>
      <c r="Z879" s="48"/>
    </row>
    <row r="880" spans="1:26" ht="15.75" customHeight="1">
      <c r="A880" s="48"/>
      <c r="B880" s="48"/>
      <c r="C880" s="48"/>
      <c r="D880" s="48"/>
      <c r="E880" s="48"/>
      <c r="F880" s="48"/>
      <c r="G880" s="48"/>
      <c r="H880" s="48"/>
      <c r="I880" s="48"/>
      <c r="J880" s="48"/>
      <c r="K880" s="48"/>
      <c r="L880" s="48"/>
      <c r="M880" s="48"/>
      <c r="N880" s="48"/>
      <c r="O880" s="1734"/>
      <c r="P880" s="45"/>
      <c r="Q880" s="48"/>
      <c r="R880" s="48"/>
      <c r="S880" s="48"/>
      <c r="T880" s="48"/>
      <c r="U880" s="48"/>
      <c r="V880" s="48"/>
      <c r="W880" s="48"/>
      <c r="X880" s="48"/>
      <c r="Y880" s="48"/>
      <c r="Z880" s="48"/>
    </row>
    <row r="881" spans="1:26" ht="15.75" customHeight="1">
      <c r="A881" s="48"/>
      <c r="B881" s="48"/>
      <c r="C881" s="48"/>
      <c r="D881" s="48"/>
      <c r="E881" s="48"/>
      <c r="F881" s="48"/>
      <c r="G881" s="48"/>
      <c r="H881" s="48"/>
      <c r="I881" s="48"/>
      <c r="J881" s="48"/>
      <c r="K881" s="48"/>
      <c r="L881" s="48"/>
      <c r="M881" s="48"/>
      <c r="N881" s="48"/>
      <c r="O881" s="1734"/>
      <c r="P881" s="45"/>
      <c r="Q881" s="48"/>
      <c r="R881" s="48"/>
      <c r="S881" s="48"/>
      <c r="T881" s="48"/>
      <c r="U881" s="48"/>
      <c r="V881" s="48"/>
      <c r="W881" s="48"/>
      <c r="X881" s="48"/>
      <c r="Y881" s="48"/>
      <c r="Z881" s="48"/>
    </row>
    <row r="882" spans="1:26" ht="15.75" customHeight="1">
      <c r="A882" s="48"/>
      <c r="B882" s="48"/>
      <c r="C882" s="48"/>
      <c r="D882" s="48"/>
      <c r="E882" s="48"/>
      <c r="F882" s="48"/>
      <c r="G882" s="48"/>
      <c r="H882" s="48"/>
      <c r="I882" s="48"/>
      <c r="J882" s="48"/>
      <c r="K882" s="48"/>
      <c r="L882" s="48"/>
      <c r="M882" s="48"/>
      <c r="N882" s="48"/>
      <c r="O882" s="1734"/>
      <c r="P882" s="45"/>
      <c r="Q882" s="48"/>
      <c r="R882" s="48"/>
      <c r="S882" s="48"/>
      <c r="T882" s="48"/>
      <c r="U882" s="48"/>
      <c r="V882" s="48"/>
      <c r="W882" s="48"/>
      <c r="X882" s="48"/>
      <c r="Y882" s="48"/>
      <c r="Z882" s="48"/>
    </row>
    <row r="883" spans="1:26" ht="15.75" customHeight="1">
      <c r="A883" s="48"/>
      <c r="B883" s="48"/>
      <c r="C883" s="48"/>
      <c r="D883" s="48"/>
      <c r="E883" s="48"/>
      <c r="F883" s="48"/>
      <c r="G883" s="48"/>
      <c r="H883" s="48"/>
      <c r="I883" s="48"/>
      <c r="J883" s="48"/>
      <c r="K883" s="48"/>
      <c r="L883" s="48"/>
      <c r="M883" s="48"/>
      <c r="N883" s="48"/>
      <c r="O883" s="1734"/>
      <c r="P883" s="45"/>
      <c r="Q883" s="48"/>
      <c r="R883" s="48"/>
      <c r="S883" s="48"/>
      <c r="T883" s="48"/>
      <c r="U883" s="48"/>
      <c r="V883" s="48"/>
      <c r="W883" s="48"/>
      <c r="X883" s="48"/>
      <c r="Y883" s="48"/>
      <c r="Z883" s="48"/>
    </row>
    <row r="884" spans="1:26" ht="15.75" customHeight="1">
      <c r="A884" s="48"/>
      <c r="B884" s="48"/>
      <c r="C884" s="48"/>
      <c r="D884" s="48"/>
      <c r="E884" s="48"/>
      <c r="F884" s="48"/>
      <c r="G884" s="48"/>
      <c r="H884" s="48"/>
      <c r="I884" s="48"/>
      <c r="J884" s="48"/>
      <c r="K884" s="48"/>
      <c r="L884" s="48"/>
      <c r="M884" s="48"/>
      <c r="N884" s="48"/>
      <c r="O884" s="1734"/>
      <c r="P884" s="45"/>
      <c r="Q884" s="48"/>
      <c r="R884" s="48"/>
      <c r="S884" s="48"/>
      <c r="T884" s="48"/>
      <c r="U884" s="48"/>
      <c r="V884" s="48"/>
      <c r="W884" s="48"/>
      <c r="X884" s="48"/>
      <c r="Y884" s="48"/>
      <c r="Z884" s="48"/>
    </row>
    <row r="885" spans="1:26" ht="15.75" customHeight="1">
      <c r="A885" s="48"/>
      <c r="B885" s="48"/>
      <c r="C885" s="48"/>
      <c r="D885" s="48"/>
      <c r="E885" s="48"/>
      <c r="F885" s="48"/>
      <c r="G885" s="48"/>
      <c r="H885" s="48"/>
      <c r="I885" s="48"/>
      <c r="J885" s="48"/>
      <c r="K885" s="48"/>
      <c r="L885" s="48"/>
      <c r="M885" s="48"/>
      <c r="N885" s="48"/>
      <c r="O885" s="1734"/>
      <c r="P885" s="45"/>
      <c r="Q885" s="48"/>
      <c r="R885" s="48"/>
      <c r="S885" s="48"/>
      <c r="T885" s="48"/>
      <c r="U885" s="48"/>
      <c r="V885" s="48"/>
      <c r="W885" s="48"/>
      <c r="X885" s="48"/>
      <c r="Y885" s="48"/>
      <c r="Z885" s="48"/>
    </row>
    <row r="886" spans="1:26" ht="15.75" customHeight="1">
      <c r="A886" s="48"/>
      <c r="B886" s="48"/>
      <c r="C886" s="48"/>
      <c r="D886" s="48"/>
      <c r="E886" s="48"/>
      <c r="F886" s="48"/>
      <c r="G886" s="48"/>
      <c r="H886" s="48"/>
      <c r="I886" s="48"/>
      <c r="J886" s="48"/>
      <c r="K886" s="48"/>
      <c r="L886" s="48"/>
      <c r="M886" s="48"/>
      <c r="N886" s="48"/>
      <c r="O886" s="1734"/>
      <c r="P886" s="45"/>
      <c r="Q886" s="48"/>
      <c r="R886" s="48"/>
      <c r="S886" s="48"/>
      <c r="T886" s="48"/>
      <c r="U886" s="48"/>
      <c r="V886" s="48"/>
      <c r="W886" s="48"/>
      <c r="X886" s="48"/>
      <c r="Y886" s="48"/>
      <c r="Z886" s="48"/>
    </row>
    <row r="887" spans="1:26" ht="15.75" customHeight="1">
      <c r="A887" s="48"/>
      <c r="B887" s="48"/>
      <c r="C887" s="48"/>
      <c r="D887" s="48"/>
      <c r="E887" s="48"/>
      <c r="F887" s="48"/>
      <c r="G887" s="48"/>
      <c r="H887" s="48"/>
      <c r="I887" s="48"/>
      <c r="J887" s="48"/>
      <c r="K887" s="48"/>
      <c r="L887" s="48"/>
      <c r="M887" s="48"/>
      <c r="N887" s="48"/>
      <c r="O887" s="1734"/>
      <c r="P887" s="45"/>
      <c r="Q887" s="48"/>
      <c r="R887" s="48"/>
      <c r="S887" s="48"/>
      <c r="T887" s="48"/>
      <c r="U887" s="48"/>
      <c r="V887" s="48"/>
      <c r="W887" s="48"/>
      <c r="X887" s="48"/>
      <c r="Y887" s="48"/>
      <c r="Z887" s="48"/>
    </row>
    <row r="888" spans="1:26" ht="15.75" customHeight="1">
      <c r="A888" s="48"/>
      <c r="B888" s="48"/>
      <c r="C888" s="48"/>
      <c r="D888" s="48"/>
      <c r="E888" s="48"/>
      <c r="F888" s="48"/>
      <c r="G888" s="48"/>
      <c r="H888" s="48"/>
      <c r="I888" s="48"/>
      <c r="J888" s="48"/>
      <c r="K888" s="48"/>
      <c r="L888" s="48"/>
      <c r="M888" s="48"/>
      <c r="N888" s="48"/>
      <c r="O888" s="1734"/>
      <c r="P888" s="45"/>
      <c r="Q888" s="48"/>
      <c r="R888" s="48"/>
      <c r="S888" s="48"/>
      <c r="T888" s="48"/>
      <c r="U888" s="48"/>
      <c r="V888" s="48"/>
      <c r="W888" s="48"/>
      <c r="X888" s="48"/>
      <c r="Y888" s="48"/>
      <c r="Z888" s="48"/>
    </row>
    <row r="889" spans="1:26" ht="15.75" customHeight="1">
      <c r="A889" s="48"/>
      <c r="B889" s="48"/>
      <c r="C889" s="48"/>
      <c r="D889" s="48"/>
      <c r="E889" s="48"/>
      <c r="F889" s="48"/>
      <c r="G889" s="48"/>
      <c r="H889" s="48"/>
      <c r="I889" s="48"/>
      <c r="J889" s="48"/>
      <c r="K889" s="48"/>
      <c r="L889" s="48"/>
      <c r="M889" s="48"/>
      <c r="N889" s="48"/>
      <c r="O889" s="1734"/>
      <c r="P889" s="45"/>
      <c r="Q889" s="48"/>
      <c r="R889" s="48"/>
      <c r="S889" s="48"/>
      <c r="T889" s="48"/>
      <c r="U889" s="48"/>
      <c r="V889" s="48"/>
      <c r="W889" s="48"/>
      <c r="X889" s="48"/>
      <c r="Y889" s="48"/>
      <c r="Z889" s="48"/>
    </row>
    <row r="890" spans="1:26" ht="15.75" customHeight="1">
      <c r="A890" s="48"/>
      <c r="B890" s="48"/>
      <c r="C890" s="48"/>
      <c r="D890" s="48"/>
      <c r="E890" s="48"/>
      <c r="F890" s="48"/>
      <c r="G890" s="48"/>
      <c r="H890" s="48"/>
      <c r="I890" s="48"/>
      <c r="J890" s="48"/>
      <c r="K890" s="48"/>
      <c r="L890" s="48"/>
      <c r="M890" s="48"/>
      <c r="N890" s="48"/>
      <c r="O890" s="1734"/>
      <c r="P890" s="45"/>
      <c r="Q890" s="48"/>
      <c r="R890" s="48"/>
      <c r="S890" s="48"/>
      <c r="T890" s="48"/>
      <c r="U890" s="48"/>
      <c r="V890" s="48"/>
      <c r="W890" s="48"/>
      <c r="X890" s="48"/>
      <c r="Y890" s="48"/>
      <c r="Z890" s="48"/>
    </row>
    <row r="891" spans="1:26" ht="15.75" customHeight="1">
      <c r="A891" s="48"/>
      <c r="B891" s="48"/>
      <c r="C891" s="48"/>
      <c r="D891" s="48"/>
      <c r="E891" s="48"/>
      <c r="F891" s="48"/>
      <c r="G891" s="48"/>
      <c r="H891" s="48"/>
      <c r="I891" s="48"/>
      <c r="J891" s="48"/>
      <c r="K891" s="48"/>
      <c r="L891" s="48"/>
      <c r="M891" s="48"/>
      <c r="N891" s="48"/>
      <c r="O891" s="1734"/>
      <c r="P891" s="45"/>
      <c r="Q891" s="48"/>
      <c r="R891" s="48"/>
      <c r="S891" s="48"/>
      <c r="T891" s="48"/>
      <c r="U891" s="48"/>
      <c r="V891" s="48"/>
      <c r="W891" s="48"/>
      <c r="X891" s="48"/>
      <c r="Y891" s="48"/>
      <c r="Z891" s="48"/>
    </row>
    <row r="892" spans="1:26" ht="15.75" customHeight="1">
      <c r="A892" s="48"/>
      <c r="B892" s="48"/>
      <c r="C892" s="48"/>
      <c r="D892" s="48"/>
      <c r="E892" s="48"/>
      <c r="F892" s="48"/>
      <c r="G892" s="48"/>
      <c r="H892" s="48"/>
      <c r="I892" s="48"/>
      <c r="J892" s="48"/>
      <c r="K892" s="48"/>
      <c r="L892" s="48"/>
      <c r="M892" s="48"/>
      <c r="N892" s="48"/>
      <c r="O892" s="1734"/>
      <c r="P892" s="45"/>
      <c r="Q892" s="48"/>
      <c r="R892" s="48"/>
      <c r="S892" s="48"/>
      <c r="T892" s="48"/>
      <c r="U892" s="48"/>
      <c r="V892" s="48"/>
      <c r="W892" s="48"/>
      <c r="X892" s="48"/>
      <c r="Y892" s="48"/>
      <c r="Z892" s="48"/>
    </row>
    <row r="893" spans="1:26" ht="15.75" customHeight="1">
      <c r="A893" s="48"/>
      <c r="B893" s="48"/>
      <c r="C893" s="48"/>
      <c r="D893" s="48"/>
      <c r="E893" s="48"/>
      <c r="F893" s="48"/>
      <c r="G893" s="48"/>
      <c r="H893" s="48"/>
      <c r="I893" s="48"/>
      <c r="J893" s="48"/>
      <c r="K893" s="48"/>
      <c r="L893" s="48"/>
      <c r="M893" s="48"/>
      <c r="N893" s="48"/>
      <c r="O893" s="1734"/>
      <c r="P893" s="45"/>
      <c r="Q893" s="48"/>
      <c r="R893" s="48"/>
      <c r="S893" s="48"/>
      <c r="T893" s="48"/>
      <c r="U893" s="48"/>
      <c r="V893" s="48"/>
      <c r="W893" s="48"/>
      <c r="X893" s="48"/>
      <c r="Y893" s="48"/>
      <c r="Z893" s="48"/>
    </row>
    <row r="894" spans="1:26" ht="15.75" customHeight="1">
      <c r="A894" s="48"/>
      <c r="B894" s="48"/>
      <c r="C894" s="48"/>
      <c r="D894" s="48"/>
      <c r="E894" s="48"/>
      <c r="F894" s="48"/>
      <c r="G894" s="48"/>
      <c r="H894" s="48"/>
      <c r="I894" s="48"/>
      <c r="J894" s="48"/>
      <c r="K894" s="48"/>
      <c r="L894" s="48"/>
      <c r="M894" s="48"/>
      <c r="N894" s="48"/>
      <c r="O894" s="1734"/>
      <c r="P894" s="45"/>
      <c r="Q894" s="48"/>
      <c r="R894" s="48"/>
      <c r="S894" s="48"/>
      <c r="T894" s="48"/>
      <c r="U894" s="48"/>
      <c r="V894" s="48"/>
      <c r="W894" s="48"/>
      <c r="X894" s="48"/>
      <c r="Y894" s="48"/>
      <c r="Z894" s="48"/>
    </row>
    <row r="895" spans="1:26" ht="15.75" customHeight="1">
      <c r="A895" s="48"/>
      <c r="B895" s="48"/>
      <c r="C895" s="48"/>
      <c r="D895" s="48"/>
      <c r="E895" s="48"/>
      <c r="F895" s="48"/>
      <c r="G895" s="48"/>
      <c r="H895" s="48"/>
      <c r="I895" s="48"/>
      <c r="J895" s="48"/>
      <c r="K895" s="48"/>
      <c r="L895" s="48"/>
      <c r="M895" s="48"/>
      <c r="N895" s="48"/>
      <c r="O895" s="1734"/>
      <c r="P895" s="45"/>
      <c r="Q895" s="48"/>
      <c r="R895" s="48"/>
      <c r="S895" s="48"/>
      <c r="T895" s="48"/>
      <c r="U895" s="48"/>
      <c r="V895" s="48"/>
      <c r="W895" s="48"/>
      <c r="X895" s="48"/>
      <c r="Y895" s="48"/>
      <c r="Z895" s="48"/>
    </row>
    <row r="896" spans="1:26" ht="15.75" customHeight="1">
      <c r="A896" s="48"/>
      <c r="B896" s="48"/>
      <c r="C896" s="48"/>
      <c r="D896" s="48"/>
      <c r="E896" s="48"/>
      <c r="F896" s="48"/>
      <c r="G896" s="48"/>
      <c r="H896" s="48"/>
      <c r="I896" s="48"/>
      <c r="J896" s="48"/>
      <c r="K896" s="48"/>
      <c r="L896" s="48"/>
      <c r="M896" s="48"/>
      <c r="N896" s="48"/>
      <c r="O896" s="1734"/>
      <c r="P896" s="45"/>
      <c r="Q896" s="48"/>
      <c r="R896" s="48"/>
      <c r="S896" s="48"/>
      <c r="T896" s="48"/>
      <c r="U896" s="48"/>
      <c r="V896" s="48"/>
      <c r="W896" s="48"/>
      <c r="X896" s="48"/>
      <c r="Y896" s="48"/>
      <c r="Z896" s="48"/>
    </row>
    <row r="897" spans="1:26" ht="15.75" customHeight="1">
      <c r="A897" s="48"/>
      <c r="B897" s="48"/>
      <c r="C897" s="48"/>
      <c r="D897" s="48"/>
      <c r="E897" s="48"/>
      <c r="F897" s="48"/>
      <c r="G897" s="48"/>
      <c r="H897" s="48"/>
      <c r="I897" s="48"/>
      <c r="J897" s="48"/>
      <c r="K897" s="48"/>
      <c r="L897" s="48"/>
      <c r="M897" s="48"/>
      <c r="N897" s="48"/>
      <c r="O897" s="1734"/>
      <c r="P897" s="45"/>
      <c r="Q897" s="48"/>
      <c r="R897" s="48"/>
      <c r="S897" s="48"/>
      <c r="T897" s="48"/>
      <c r="U897" s="48"/>
      <c r="V897" s="48"/>
      <c r="W897" s="48"/>
      <c r="X897" s="48"/>
      <c r="Y897" s="48"/>
      <c r="Z897" s="48"/>
    </row>
    <row r="898" spans="1:26" ht="15.75" customHeight="1">
      <c r="A898" s="48"/>
      <c r="B898" s="48"/>
      <c r="C898" s="48"/>
      <c r="D898" s="48"/>
      <c r="E898" s="48"/>
      <c r="F898" s="48"/>
      <c r="G898" s="48"/>
      <c r="H898" s="48"/>
      <c r="I898" s="48"/>
      <c r="J898" s="48"/>
      <c r="K898" s="48"/>
      <c r="L898" s="48"/>
      <c r="M898" s="48"/>
      <c r="N898" s="48"/>
      <c r="O898" s="1734"/>
      <c r="P898" s="45"/>
      <c r="Q898" s="48"/>
      <c r="R898" s="48"/>
      <c r="S898" s="48"/>
      <c r="T898" s="48"/>
      <c r="U898" s="48"/>
      <c r="V898" s="48"/>
      <c r="W898" s="48"/>
      <c r="X898" s="48"/>
      <c r="Y898" s="48"/>
      <c r="Z898" s="48"/>
    </row>
    <row r="899" spans="1:26" ht="15.75" customHeight="1">
      <c r="A899" s="48"/>
      <c r="B899" s="48"/>
      <c r="C899" s="48"/>
      <c r="D899" s="48"/>
      <c r="E899" s="48"/>
      <c r="F899" s="48"/>
      <c r="G899" s="48"/>
      <c r="H899" s="48"/>
      <c r="I899" s="48"/>
      <c r="J899" s="48"/>
      <c r="K899" s="48"/>
      <c r="L899" s="48"/>
      <c r="M899" s="48"/>
      <c r="N899" s="48"/>
      <c r="O899" s="1734"/>
      <c r="P899" s="45"/>
      <c r="Q899" s="48"/>
      <c r="R899" s="48"/>
      <c r="S899" s="48"/>
      <c r="T899" s="48"/>
      <c r="U899" s="48"/>
      <c r="V899" s="48"/>
      <c r="W899" s="48"/>
      <c r="X899" s="48"/>
      <c r="Y899" s="48"/>
      <c r="Z899" s="48"/>
    </row>
    <row r="900" spans="1:26" ht="15.75" customHeight="1">
      <c r="A900" s="48"/>
      <c r="B900" s="48"/>
      <c r="C900" s="48"/>
      <c r="D900" s="48"/>
      <c r="E900" s="48"/>
      <c r="F900" s="48"/>
      <c r="G900" s="48"/>
      <c r="H900" s="48"/>
      <c r="I900" s="48"/>
      <c r="J900" s="48"/>
      <c r="K900" s="48"/>
      <c r="L900" s="48"/>
      <c r="M900" s="48"/>
      <c r="N900" s="48"/>
      <c r="O900" s="1734"/>
      <c r="P900" s="45"/>
      <c r="Q900" s="48"/>
      <c r="R900" s="48"/>
      <c r="S900" s="48"/>
      <c r="T900" s="48"/>
      <c r="U900" s="48"/>
      <c r="V900" s="48"/>
      <c r="W900" s="48"/>
      <c r="X900" s="48"/>
      <c r="Y900" s="48"/>
      <c r="Z900" s="48"/>
    </row>
    <row r="901" spans="1:26" ht="15.75" customHeight="1">
      <c r="A901" s="48"/>
      <c r="B901" s="48"/>
      <c r="C901" s="48"/>
      <c r="D901" s="48"/>
      <c r="E901" s="48"/>
      <c r="F901" s="48"/>
      <c r="G901" s="48"/>
      <c r="H901" s="48"/>
      <c r="I901" s="48"/>
      <c r="J901" s="48"/>
      <c r="K901" s="48"/>
      <c r="L901" s="48"/>
      <c r="M901" s="48"/>
      <c r="N901" s="48"/>
      <c r="O901" s="1734"/>
      <c r="P901" s="45"/>
      <c r="Q901" s="48"/>
      <c r="R901" s="48"/>
      <c r="S901" s="48"/>
      <c r="T901" s="48"/>
      <c r="U901" s="48"/>
      <c r="V901" s="48"/>
      <c r="W901" s="48"/>
      <c r="X901" s="48"/>
      <c r="Y901" s="48"/>
      <c r="Z901" s="48"/>
    </row>
    <row r="902" spans="1:26" ht="15.75" customHeight="1">
      <c r="A902" s="48"/>
      <c r="B902" s="48"/>
      <c r="C902" s="48"/>
      <c r="D902" s="48"/>
      <c r="E902" s="48"/>
      <c r="F902" s="48"/>
      <c r="G902" s="48"/>
      <c r="H902" s="48"/>
      <c r="I902" s="48"/>
      <c r="J902" s="48"/>
      <c r="K902" s="48"/>
      <c r="L902" s="48"/>
      <c r="M902" s="48"/>
      <c r="N902" s="48"/>
      <c r="O902" s="1734"/>
      <c r="P902" s="45"/>
      <c r="Q902" s="48"/>
      <c r="R902" s="48"/>
      <c r="S902" s="48"/>
      <c r="T902" s="48"/>
      <c r="U902" s="48"/>
      <c r="V902" s="48"/>
      <c r="W902" s="48"/>
      <c r="X902" s="48"/>
      <c r="Y902" s="48"/>
      <c r="Z902" s="48"/>
    </row>
    <row r="903" spans="1:26" ht="15.75" customHeight="1">
      <c r="A903" s="48"/>
      <c r="B903" s="48"/>
      <c r="C903" s="48"/>
      <c r="D903" s="48"/>
      <c r="E903" s="48"/>
      <c r="F903" s="48"/>
      <c r="G903" s="48"/>
      <c r="H903" s="48"/>
      <c r="I903" s="48"/>
      <c r="J903" s="48"/>
      <c r="K903" s="48"/>
      <c r="L903" s="48"/>
      <c r="M903" s="48"/>
      <c r="N903" s="48"/>
      <c r="O903" s="1734"/>
      <c r="P903" s="45"/>
      <c r="Q903" s="48"/>
      <c r="R903" s="48"/>
      <c r="S903" s="48"/>
      <c r="T903" s="48"/>
      <c r="U903" s="48"/>
      <c r="V903" s="48"/>
      <c r="W903" s="48"/>
      <c r="X903" s="48"/>
      <c r="Y903" s="48"/>
      <c r="Z903" s="48"/>
    </row>
    <row r="904" spans="1:26" ht="15.75" customHeight="1">
      <c r="A904" s="48"/>
      <c r="B904" s="48"/>
      <c r="C904" s="48"/>
      <c r="D904" s="48"/>
      <c r="E904" s="48"/>
      <c r="F904" s="48"/>
      <c r="G904" s="48"/>
      <c r="H904" s="48"/>
      <c r="I904" s="48"/>
      <c r="J904" s="48"/>
      <c r="K904" s="48"/>
      <c r="L904" s="48"/>
      <c r="M904" s="48"/>
      <c r="N904" s="48"/>
      <c r="O904" s="1734"/>
      <c r="P904" s="45"/>
      <c r="Q904" s="48"/>
      <c r="R904" s="48"/>
      <c r="S904" s="48"/>
      <c r="T904" s="48"/>
      <c r="U904" s="48"/>
      <c r="V904" s="48"/>
      <c r="W904" s="48"/>
      <c r="X904" s="48"/>
      <c r="Y904" s="48"/>
      <c r="Z904" s="48"/>
    </row>
    <row r="905" spans="1:26" ht="15.75" customHeight="1">
      <c r="A905" s="48"/>
      <c r="B905" s="48"/>
      <c r="C905" s="48"/>
      <c r="D905" s="48"/>
      <c r="E905" s="48"/>
      <c r="F905" s="48"/>
      <c r="G905" s="48"/>
      <c r="H905" s="48"/>
      <c r="I905" s="48"/>
      <c r="J905" s="48"/>
      <c r="K905" s="48"/>
      <c r="L905" s="48"/>
      <c r="M905" s="48"/>
      <c r="N905" s="48"/>
      <c r="O905" s="1734"/>
      <c r="P905" s="45"/>
      <c r="Q905" s="48"/>
      <c r="R905" s="48"/>
      <c r="S905" s="48"/>
      <c r="T905" s="48"/>
      <c r="U905" s="48"/>
      <c r="V905" s="48"/>
      <c r="W905" s="48"/>
      <c r="X905" s="48"/>
      <c r="Y905" s="48"/>
      <c r="Z905" s="48"/>
    </row>
    <row r="906" spans="1:26" ht="15.75" customHeight="1">
      <c r="A906" s="48"/>
      <c r="B906" s="48"/>
      <c r="C906" s="48"/>
      <c r="D906" s="48"/>
      <c r="E906" s="48"/>
      <c r="F906" s="48"/>
      <c r="G906" s="48"/>
      <c r="H906" s="48"/>
      <c r="I906" s="48"/>
      <c r="J906" s="48"/>
      <c r="K906" s="48"/>
      <c r="L906" s="48"/>
      <c r="M906" s="48"/>
      <c r="N906" s="48"/>
      <c r="O906" s="1734"/>
      <c r="P906" s="45"/>
      <c r="Q906" s="48"/>
      <c r="R906" s="48"/>
      <c r="S906" s="48"/>
      <c r="T906" s="48"/>
      <c r="U906" s="48"/>
      <c r="V906" s="48"/>
      <c r="W906" s="48"/>
      <c r="X906" s="48"/>
      <c r="Y906" s="48"/>
      <c r="Z906" s="48"/>
    </row>
    <row r="907" spans="1:26" ht="15.75" customHeight="1">
      <c r="A907" s="48"/>
      <c r="B907" s="48"/>
      <c r="C907" s="48"/>
      <c r="D907" s="48"/>
      <c r="E907" s="48"/>
      <c r="F907" s="48"/>
      <c r="G907" s="48"/>
      <c r="H907" s="48"/>
      <c r="I907" s="48"/>
      <c r="J907" s="48"/>
      <c r="K907" s="48"/>
      <c r="L907" s="48"/>
      <c r="M907" s="48"/>
      <c r="N907" s="48"/>
      <c r="O907" s="1734"/>
      <c r="P907" s="45"/>
      <c r="Q907" s="48"/>
      <c r="R907" s="48"/>
      <c r="S907" s="48"/>
      <c r="T907" s="48"/>
      <c r="U907" s="48"/>
      <c r="V907" s="48"/>
      <c r="W907" s="48"/>
      <c r="X907" s="48"/>
      <c r="Y907" s="48"/>
      <c r="Z907" s="48"/>
    </row>
    <row r="908" spans="1:26" ht="15.75" customHeight="1">
      <c r="A908" s="48"/>
      <c r="B908" s="48"/>
      <c r="C908" s="48"/>
      <c r="D908" s="48"/>
      <c r="E908" s="48"/>
      <c r="F908" s="48"/>
      <c r="G908" s="48"/>
      <c r="H908" s="48"/>
      <c r="I908" s="48"/>
      <c r="J908" s="48"/>
      <c r="K908" s="48"/>
      <c r="L908" s="48"/>
      <c r="M908" s="48"/>
      <c r="N908" s="48"/>
      <c r="O908" s="1734"/>
      <c r="P908" s="45"/>
      <c r="Q908" s="48"/>
      <c r="R908" s="48"/>
      <c r="S908" s="48"/>
      <c r="T908" s="48"/>
      <c r="U908" s="48"/>
      <c r="V908" s="48"/>
      <c r="W908" s="48"/>
      <c r="X908" s="48"/>
      <c r="Y908" s="48"/>
      <c r="Z908" s="48"/>
    </row>
    <row r="909" spans="1:26" ht="15.75" customHeight="1">
      <c r="A909" s="48"/>
      <c r="B909" s="48"/>
      <c r="C909" s="48"/>
      <c r="D909" s="48"/>
      <c r="E909" s="48"/>
      <c r="F909" s="48"/>
      <c r="G909" s="48"/>
      <c r="H909" s="48"/>
      <c r="I909" s="48"/>
      <c r="J909" s="48"/>
      <c r="K909" s="48"/>
      <c r="L909" s="48"/>
      <c r="M909" s="48"/>
      <c r="N909" s="48"/>
      <c r="O909" s="1734"/>
      <c r="P909" s="45"/>
      <c r="Q909" s="48"/>
      <c r="R909" s="48"/>
      <c r="S909" s="48"/>
      <c r="T909" s="48"/>
      <c r="U909" s="48"/>
      <c r="V909" s="48"/>
      <c r="W909" s="48"/>
      <c r="X909" s="48"/>
      <c r="Y909" s="48"/>
      <c r="Z909" s="48"/>
    </row>
    <row r="910" spans="1:26" ht="15.75" customHeight="1">
      <c r="A910" s="48"/>
      <c r="B910" s="48"/>
      <c r="C910" s="48"/>
      <c r="D910" s="48"/>
      <c r="E910" s="48"/>
      <c r="F910" s="48"/>
      <c r="G910" s="48"/>
      <c r="H910" s="48"/>
      <c r="I910" s="48"/>
      <c r="J910" s="48"/>
      <c r="K910" s="48"/>
      <c r="L910" s="48"/>
      <c r="M910" s="48"/>
      <c r="N910" s="48"/>
      <c r="O910" s="1734"/>
      <c r="P910" s="45"/>
      <c r="Q910" s="48"/>
      <c r="R910" s="48"/>
      <c r="S910" s="48"/>
      <c r="T910" s="48"/>
      <c r="U910" s="48"/>
      <c r="V910" s="48"/>
      <c r="W910" s="48"/>
      <c r="X910" s="48"/>
      <c r="Y910" s="48"/>
      <c r="Z910" s="48"/>
    </row>
    <row r="911" spans="1:26" ht="15.75" customHeight="1">
      <c r="A911" s="48"/>
      <c r="B911" s="48"/>
      <c r="C911" s="48"/>
      <c r="D911" s="48"/>
      <c r="E911" s="48"/>
      <c r="F911" s="48"/>
      <c r="G911" s="48"/>
      <c r="H911" s="48"/>
      <c r="I911" s="48"/>
      <c r="J911" s="48"/>
      <c r="K911" s="48"/>
      <c r="L911" s="48"/>
      <c r="M911" s="48"/>
      <c r="N911" s="48"/>
      <c r="O911" s="1734"/>
      <c r="P911" s="45"/>
      <c r="Q911" s="48"/>
      <c r="R911" s="48"/>
      <c r="S911" s="48"/>
      <c r="T911" s="48"/>
      <c r="U911" s="48"/>
      <c r="V911" s="48"/>
      <c r="W911" s="48"/>
      <c r="X911" s="48"/>
      <c r="Y911" s="48"/>
      <c r="Z911" s="48"/>
    </row>
    <row r="912" spans="1:26" ht="15.75" customHeight="1">
      <c r="A912" s="48"/>
      <c r="B912" s="48"/>
      <c r="C912" s="48"/>
      <c r="D912" s="48"/>
      <c r="E912" s="48"/>
      <c r="F912" s="48"/>
      <c r="G912" s="48"/>
      <c r="H912" s="48"/>
      <c r="I912" s="48"/>
      <c r="J912" s="48"/>
      <c r="K912" s="48"/>
      <c r="L912" s="48"/>
      <c r="M912" s="48"/>
      <c r="N912" s="48"/>
      <c r="O912" s="1734"/>
      <c r="P912" s="45"/>
      <c r="Q912" s="48"/>
      <c r="R912" s="48"/>
      <c r="S912" s="48"/>
      <c r="T912" s="48"/>
      <c r="U912" s="48"/>
      <c r="V912" s="48"/>
      <c r="W912" s="48"/>
      <c r="X912" s="48"/>
      <c r="Y912" s="48"/>
      <c r="Z912" s="48"/>
    </row>
    <row r="913" spans="1:26" ht="15.75" customHeight="1">
      <c r="A913" s="48"/>
      <c r="B913" s="48"/>
      <c r="C913" s="48"/>
      <c r="D913" s="48"/>
      <c r="E913" s="48"/>
      <c r="F913" s="48"/>
      <c r="G913" s="48"/>
      <c r="H913" s="48"/>
      <c r="I913" s="48"/>
      <c r="J913" s="48"/>
      <c r="K913" s="48"/>
      <c r="L913" s="48"/>
      <c r="M913" s="48"/>
      <c r="N913" s="48"/>
      <c r="O913" s="1734"/>
      <c r="P913" s="45"/>
      <c r="Q913" s="48"/>
      <c r="R913" s="48"/>
      <c r="S913" s="48"/>
      <c r="T913" s="48"/>
      <c r="U913" s="48"/>
      <c r="V913" s="48"/>
      <c r="W913" s="48"/>
      <c r="X913" s="48"/>
      <c r="Y913" s="48"/>
      <c r="Z913" s="48"/>
    </row>
    <row r="914" spans="1:26" ht="15.75" customHeight="1">
      <c r="A914" s="48"/>
      <c r="B914" s="48"/>
      <c r="C914" s="48"/>
      <c r="D914" s="48"/>
      <c r="E914" s="48"/>
      <c r="F914" s="48"/>
      <c r="G914" s="48"/>
      <c r="H914" s="48"/>
      <c r="I914" s="48"/>
      <c r="J914" s="48"/>
      <c r="K914" s="48"/>
      <c r="L914" s="48"/>
      <c r="M914" s="48"/>
      <c r="N914" s="48"/>
      <c r="O914" s="1734"/>
      <c r="P914" s="45"/>
      <c r="Q914" s="48"/>
      <c r="R914" s="48"/>
      <c r="S914" s="48"/>
      <c r="T914" s="48"/>
      <c r="U914" s="48"/>
      <c r="V914" s="48"/>
      <c r="W914" s="48"/>
      <c r="X914" s="48"/>
      <c r="Y914" s="48"/>
      <c r="Z914" s="48"/>
    </row>
    <row r="915" spans="1:26" ht="15.75" customHeight="1">
      <c r="A915" s="48"/>
      <c r="B915" s="48"/>
      <c r="C915" s="48"/>
      <c r="D915" s="48"/>
      <c r="E915" s="48"/>
      <c r="F915" s="48"/>
      <c r="G915" s="48"/>
      <c r="H915" s="48"/>
      <c r="I915" s="48"/>
      <c r="J915" s="48"/>
      <c r="K915" s="48"/>
      <c r="L915" s="48"/>
      <c r="M915" s="48"/>
      <c r="N915" s="48"/>
      <c r="O915" s="1734"/>
      <c r="P915" s="45"/>
      <c r="Q915" s="48"/>
      <c r="R915" s="48"/>
      <c r="S915" s="48"/>
      <c r="T915" s="48"/>
      <c r="U915" s="48"/>
      <c r="V915" s="48"/>
      <c r="W915" s="48"/>
      <c r="X915" s="48"/>
      <c r="Y915" s="48"/>
      <c r="Z915" s="48"/>
    </row>
    <row r="916" spans="1:26" ht="15.75" customHeight="1">
      <c r="A916" s="48"/>
      <c r="B916" s="48"/>
      <c r="C916" s="48"/>
      <c r="D916" s="48"/>
      <c r="E916" s="48"/>
      <c r="F916" s="48"/>
      <c r="G916" s="48"/>
      <c r="H916" s="48"/>
      <c r="I916" s="48"/>
      <c r="J916" s="48"/>
      <c r="K916" s="48"/>
      <c r="L916" s="48"/>
      <c r="M916" s="48"/>
      <c r="N916" s="48"/>
      <c r="O916" s="1734"/>
      <c r="P916" s="45"/>
      <c r="Q916" s="48"/>
      <c r="R916" s="48"/>
      <c r="S916" s="48"/>
      <c r="T916" s="48"/>
      <c r="U916" s="48"/>
      <c r="V916" s="48"/>
      <c r="W916" s="48"/>
      <c r="X916" s="48"/>
      <c r="Y916" s="48"/>
      <c r="Z916" s="48"/>
    </row>
    <row r="917" spans="1:26" ht="15.75" customHeight="1">
      <c r="A917" s="48"/>
      <c r="B917" s="48"/>
      <c r="C917" s="48"/>
      <c r="D917" s="48"/>
      <c r="E917" s="48"/>
      <c r="F917" s="48"/>
      <c r="G917" s="48"/>
      <c r="H917" s="48"/>
      <c r="I917" s="48"/>
      <c r="J917" s="48"/>
      <c r="K917" s="48"/>
      <c r="L917" s="48"/>
      <c r="M917" s="48"/>
      <c r="N917" s="48"/>
      <c r="O917" s="1734"/>
      <c r="P917" s="45"/>
      <c r="Q917" s="48"/>
      <c r="R917" s="48"/>
      <c r="S917" s="48"/>
      <c r="T917" s="48"/>
      <c r="U917" s="48"/>
      <c r="V917" s="48"/>
      <c r="W917" s="48"/>
      <c r="X917" s="48"/>
      <c r="Y917" s="48"/>
      <c r="Z917" s="48"/>
    </row>
    <row r="918" spans="1:26" ht="15.75" customHeight="1">
      <c r="A918" s="48"/>
      <c r="B918" s="48"/>
      <c r="C918" s="48"/>
      <c r="D918" s="48"/>
      <c r="E918" s="48"/>
      <c r="F918" s="48"/>
      <c r="G918" s="48"/>
      <c r="H918" s="48"/>
      <c r="I918" s="48"/>
      <c r="J918" s="48"/>
      <c r="K918" s="48"/>
      <c r="L918" s="48"/>
      <c r="M918" s="48"/>
      <c r="N918" s="48"/>
      <c r="O918" s="1734"/>
      <c r="P918" s="45"/>
      <c r="Q918" s="48"/>
      <c r="R918" s="48"/>
      <c r="S918" s="48"/>
      <c r="T918" s="48"/>
      <c r="U918" s="48"/>
      <c r="V918" s="48"/>
      <c r="W918" s="48"/>
      <c r="X918" s="48"/>
      <c r="Y918" s="48"/>
      <c r="Z918" s="48"/>
    </row>
    <row r="919" spans="1:26" ht="15.75" customHeight="1">
      <c r="A919" s="48"/>
      <c r="B919" s="48"/>
      <c r="C919" s="48"/>
      <c r="D919" s="48"/>
      <c r="E919" s="48"/>
      <c r="F919" s="48"/>
      <c r="G919" s="48"/>
      <c r="H919" s="48"/>
      <c r="I919" s="48"/>
      <c r="J919" s="48"/>
      <c r="K919" s="48"/>
      <c r="L919" s="48"/>
      <c r="M919" s="48"/>
      <c r="N919" s="48"/>
      <c r="O919" s="1734"/>
      <c r="P919" s="45"/>
      <c r="Q919" s="48"/>
      <c r="R919" s="48"/>
      <c r="S919" s="48"/>
      <c r="T919" s="48"/>
      <c r="U919" s="48"/>
      <c r="V919" s="48"/>
      <c r="W919" s="48"/>
      <c r="X919" s="48"/>
      <c r="Y919" s="48"/>
      <c r="Z919" s="48"/>
    </row>
    <row r="920" spans="1:26" ht="15.75" customHeight="1">
      <c r="A920" s="48"/>
      <c r="B920" s="48"/>
      <c r="C920" s="48"/>
      <c r="D920" s="48"/>
      <c r="E920" s="48"/>
      <c r="F920" s="48"/>
      <c r="G920" s="48"/>
      <c r="H920" s="48"/>
      <c r="I920" s="48"/>
      <c r="J920" s="48"/>
      <c r="K920" s="48"/>
      <c r="L920" s="48"/>
      <c r="M920" s="48"/>
      <c r="N920" s="48"/>
      <c r="O920" s="1734"/>
      <c r="P920" s="45"/>
      <c r="Q920" s="48"/>
      <c r="R920" s="48"/>
      <c r="S920" s="48"/>
      <c r="T920" s="48"/>
      <c r="U920" s="48"/>
      <c r="V920" s="48"/>
      <c r="W920" s="48"/>
      <c r="X920" s="48"/>
      <c r="Y920" s="48"/>
      <c r="Z920" s="48"/>
    </row>
    <row r="921" spans="1:26" ht="15.75" customHeight="1">
      <c r="A921" s="48"/>
      <c r="B921" s="48"/>
      <c r="C921" s="48"/>
      <c r="D921" s="48"/>
      <c r="E921" s="48"/>
      <c r="F921" s="48"/>
      <c r="G921" s="48"/>
      <c r="H921" s="48"/>
      <c r="I921" s="48"/>
      <c r="J921" s="48"/>
      <c r="K921" s="48"/>
      <c r="L921" s="48"/>
      <c r="M921" s="48"/>
      <c r="N921" s="48"/>
      <c r="O921" s="1734"/>
      <c r="P921" s="45"/>
      <c r="Q921" s="48"/>
      <c r="R921" s="48"/>
      <c r="S921" s="48"/>
      <c r="T921" s="48"/>
      <c r="U921" s="48"/>
      <c r="V921" s="48"/>
      <c r="W921" s="48"/>
      <c r="X921" s="48"/>
      <c r="Y921" s="48"/>
      <c r="Z921" s="48"/>
    </row>
    <row r="922" spans="1:26" ht="15.75" customHeight="1">
      <c r="A922" s="48"/>
      <c r="B922" s="48"/>
      <c r="C922" s="48"/>
      <c r="D922" s="48"/>
      <c r="E922" s="48"/>
      <c r="F922" s="48"/>
      <c r="G922" s="48"/>
      <c r="H922" s="48"/>
      <c r="I922" s="48"/>
      <c r="J922" s="48"/>
      <c r="K922" s="48"/>
      <c r="L922" s="48"/>
      <c r="M922" s="48"/>
      <c r="N922" s="48"/>
      <c r="O922" s="1734"/>
      <c r="P922" s="45"/>
      <c r="Q922" s="48"/>
      <c r="R922" s="48"/>
      <c r="S922" s="48"/>
      <c r="T922" s="48"/>
      <c r="U922" s="48"/>
      <c r="V922" s="48"/>
      <c r="W922" s="48"/>
      <c r="X922" s="48"/>
      <c r="Y922" s="48"/>
      <c r="Z922" s="48"/>
    </row>
    <row r="923" spans="1:26" ht="15.75" customHeight="1">
      <c r="A923" s="48"/>
      <c r="B923" s="48"/>
      <c r="C923" s="48"/>
      <c r="D923" s="48"/>
      <c r="E923" s="48"/>
      <c r="F923" s="48"/>
      <c r="G923" s="48"/>
      <c r="H923" s="48"/>
      <c r="I923" s="48"/>
      <c r="J923" s="48"/>
      <c r="K923" s="48"/>
      <c r="L923" s="48"/>
      <c r="M923" s="48"/>
      <c r="N923" s="48"/>
      <c r="O923" s="1734"/>
      <c r="P923" s="45"/>
      <c r="Q923" s="48"/>
      <c r="R923" s="48"/>
      <c r="S923" s="48"/>
      <c r="T923" s="48"/>
      <c r="U923" s="48"/>
      <c r="V923" s="48"/>
      <c r="W923" s="48"/>
      <c r="X923" s="48"/>
      <c r="Y923" s="48"/>
      <c r="Z923" s="48"/>
    </row>
    <row r="924" spans="1:26" ht="15.75" customHeight="1">
      <c r="A924" s="48"/>
      <c r="B924" s="48"/>
      <c r="C924" s="48"/>
      <c r="D924" s="48"/>
      <c r="E924" s="48"/>
      <c r="F924" s="48"/>
      <c r="G924" s="48"/>
      <c r="H924" s="48"/>
      <c r="I924" s="48"/>
      <c r="J924" s="48"/>
      <c r="K924" s="48"/>
      <c r="L924" s="48"/>
      <c r="M924" s="48"/>
      <c r="N924" s="48"/>
      <c r="O924" s="1734"/>
      <c r="P924" s="45"/>
      <c r="Q924" s="48"/>
      <c r="R924" s="48"/>
      <c r="S924" s="48"/>
      <c r="T924" s="48"/>
      <c r="U924" s="48"/>
      <c r="V924" s="48"/>
      <c r="W924" s="48"/>
      <c r="X924" s="48"/>
      <c r="Y924" s="48"/>
      <c r="Z924" s="48"/>
    </row>
    <row r="925" spans="1:26" ht="15.75" customHeight="1">
      <c r="A925" s="48"/>
      <c r="B925" s="48"/>
      <c r="C925" s="48"/>
      <c r="D925" s="48"/>
      <c r="E925" s="48"/>
      <c r="F925" s="48"/>
      <c r="G925" s="48"/>
      <c r="H925" s="48"/>
      <c r="I925" s="48"/>
      <c r="J925" s="48"/>
      <c r="K925" s="48"/>
      <c r="L925" s="48"/>
      <c r="M925" s="48"/>
      <c r="N925" s="48"/>
      <c r="O925" s="1734"/>
      <c r="P925" s="45"/>
      <c r="Q925" s="48"/>
      <c r="R925" s="48"/>
      <c r="S925" s="48"/>
      <c r="T925" s="48"/>
      <c r="U925" s="48"/>
      <c r="V925" s="48"/>
      <c r="W925" s="48"/>
      <c r="X925" s="48"/>
      <c r="Y925" s="48"/>
      <c r="Z925" s="48"/>
    </row>
    <row r="926" spans="1:26" ht="15.75" customHeight="1">
      <c r="A926" s="48"/>
      <c r="B926" s="48"/>
      <c r="C926" s="48"/>
      <c r="D926" s="48"/>
      <c r="E926" s="48"/>
      <c r="F926" s="48"/>
      <c r="G926" s="48"/>
      <c r="H926" s="48"/>
      <c r="I926" s="48"/>
      <c r="J926" s="48"/>
      <c r="K926" s="48"/>
      <c r="L926" s="48"/>
      <c r="M926" s="48"/>
      <c r="N926" s="48"/>
      <c r="O926" s="1734"/>
      <c r="P926" s="45"/>
      <c r="Q926" s="48"/>
      <c r="R926" s="48"/>
      <c r="S926" s="48"/>
      <c r="T926" s="48"/>
      <c r="U926" s="48"/>
      <c r="V926" s="48"/>
      <c r="W926" s="48"/>
      <c r="X926" s="48"/>
      <c r="Y926" s="48"/>
      <c r="Z926" s="48"/>
    </row>
    <row r="927" spans="1:26" ht="15.75" customHeight="1">
      <c r="A927" s="48"/>
      <c r="B927" s="48"/>
      <c r="C927" s="48"/>
      <c r="D927" s="48"/>
      <c r="E927" s="48"/>
      <c r="F927" s="48"/>
      <c r="G927" s="48"/>
      <c r="H927" s="48"/>
      <c r="I927" s="48"/>
      <c r="J927" s="48"/>
      <c r="K927" s="48"/>
      <c r="L927" s="48"/>
      <c r="M927" s="48"/>
      <c r="N927" s="48"/>
      <c r="O927" s="1734"/>
      <c r="P927" s="45"/>
      <c r="Q927" s="48"/>
      <c r="R927" s="48"/>
      <c r="S927" s="48"/>
      <c r="T927" s="48"/>
      <c r="U927" s="48"/>
      <c r="V927" s="48"/>
      <c r="W927" s="48"/>
      <c r="X927" s="48"/>
      <c r="Y927" s="48"/>
      <c r="Z927" s="48"/>
    </row>
    <row r="928" spans="1:26" ht="15.75" customHeight="1">
      <c r="A928" s="48"/>
      <c r="B928" s="48"/>
      <c r="C928" s="48"/>
      <c r="D928" s="48"/>
      <c r="E928" s="48"/>
      <c r="F928" s="48"/>
      <c r="G928" s="48"/>
      <c r="H928" s="48"/>
      <c r="I928" s="48"/>
      <c r="J928" s="48"/>
      <c r="K928" s="48"/>
      <c r="L928" s="48"/>
      <c r="M928" s="48"/>
      <c r="N928" s="48"/>
      <c r="O928" s="1734"/>
      <c r="P928" s="45"/>
      <c r="Q928" s="48"/>
      <c r="R928" s="48"/>
      <c r="S928" s="48"/>
      <c r="T928" s="48"/>
      <c r="U928" s="48"/>
      <c r="V928" s="48"/>
      <c r="W928" s="48"/>
      <c r="X928" s="48"/>
      <c r="Y928" s="48"/>
      <c r="Z928" s="48"/>
    </row>
    <row r="929" spans="1:26" ht="15.75" customHeight="1">
      <c r="A929" s="48"/>
      <c r="B929" s="48"/>
      <c r="C929" s="48"/>
      <c r="D929" s="48"/>
      <c r="E929" s="48"/>
      <c r="F929" s="48"/>
      <c r="G929" s="48"/>
      <c r="H929" s="48"/>
      <c r="I929" s="48"/>
      <c r="J929" s="48"/>
      <c r="K929" s="48"/>
      <c r="L929" s="48"/>
      <c r="M929" s="48"/>
      <c r="N929" s="48"/>
      <c r="O929" s="1734"/>
      <c r="P929" s="45"/>
      <c r="Q929" s="48"/>
      <c r="R929" s="48"/>
      <c r="S929" s="48"/>
      <c r="T929" s="48"/>
      <c r="U929" s="48"/>
      <c r="V929" s="48"/>
      <c r="W929" s="48"/>
      <c r="X929" s="48"/>
      <c r="Y929" s="48"/>
      <c r="Z929" s="48"/>
    </row>
    <row r="930" spans="1:26" ht="15.75" customHeight="1">
      <c r="A930" s="48"/>
      <c r="B930" s="48"/>
      <c r="C930" s="48"/>
      <c r="D930" s="48"/>
      <c r="E930" s="48"/>
      <c r="F930" s="48"/>
      <c r="G930" s="48"/>
      <c r="H930" s="48"/>
      <c r="I930" s="48"/>
      <c r="J930" s="48"/>
      <c r="K930" s="48"/>
      <c r="L930" s="48"/>
      <c r="M930" s="48"/>
      <c r="N930" s="48"/>
      <c r="O930" s="1734"/>
      <c r="P930" s="45"/>
      <c r="Q930" s="48"/>
      <c r="R930" s="48"/>
      <c r="S930" s="48"/>
      <c r="T930" s="48"/>
      <c r="U930" s="48"/>
      <c r="V930" s="48"/>
      <c r="W930" s="48"/>
      <c r="X930" s="48"/>
      <c r="Y930" s="48"/>
      <c r="Z930" s="48"/>
    </row>
    <row r="931" spans="1:26" ht="15.75" customHeight="1">
      <c r="A931" s="48"/>
      <c r="B931" s="48"/>
      <c r="C931" s="48"/>
      <c r="D931" s="48"/>
      <c r="E931" s="48"/>
      <c r="F931" s="48"/>
      <c r="G931" s="48"/>
      <c r="H931" s="48"/>
      <c r="I931" s="48"/>
      <c r="J931" s="48"/>
      <c r="K931" s="48"/>
      <c r="L931" s="48"/>
      <c r="M931" s="48"/>
      <c r="N931" s="48"/>
      <c r="O931" s="1734"/>
      <c r="P931" s="45"/>
      <c r="Q931" s="48"/>
      <c r="R931" s="48"/>
      <c r="S931" s="48"/>
      <c r="T931" s="48"/>
      <c r="U931" s="48"/>
      <c r="V931" s="48"/>
      <c r="W931" s="48"/>
      <c r="X931" s="48"/>
      <c r="Y931" s="48"/>
      <c r="Z931" s="48"/>
    </row>
    <row r="932" spans="1:26" ht="15.75" customHeight="1">
      <c r="A932" s="48"/>
      <c r="B932" s="48"/>
      <c r="C932" s="48"/>
      <c r="D932" s="48"/>
      <c r="E932" s="48"/>
      <c r="F932" s="48"/>
      <c r="G932" s="48"/>
      <c r="H932" s="48"/>
      <c r="I932" s="48"/>
      <c r="J932" s="48"/>
      <c r="K932" s="48"/>
      <c r="L932" s="48"/>
      <c r="M932" s="48"/>
      <c r="N932" s="48"/>
      <c r="O932" s="1734"/>
      <c r="P932" s="45"/>
      <c r="Q932" s="48"/>
      <c r="R932" s="48"/>
      <c r="S932" s="48"/>
      <c r="T932" s="48"/>
      <c r="U932" s="48"/>
      <c r="V932" s="48"/>
      <c r="W932" s="48"/>
      <c r="X932" s="48"/>
      <c r="Y932" s="48"/>
      <c r="Z932" s="48"/>
    </row>
    <row r="933" spans="1:26" ht="15.75" customHeight="1">
      <c r="A933" s="48"/>
      <c r="B933" s="48"/>
      <c r="C933" s="48"/>
      <c r="D933" s="48"/>
      <c r="E933" s="48"/>
      <c r="F933" s="48"/>
      <c r="G933" s="48"/>
      <c r="H933" s="48"/>
      <c r="I933" s="48"/>
      <c r="J933" s="48"/>
      <c r="K933" s="48"/>
      <c r="L933" s="48"/>
      <c r="M933" s="48"/>
      <c r="N933" s="48"/>
      <c r="O933" s="1734"/>
      <c r="P933" s="45"/>
      <c r="Q933" s="48"/>
      <c r="R933" s="48"/>
      <c r="S933" s="48"/>
      <c r="T933" s="48"/>
      <c r="U933" s="48"/>
      <c r="V933" s="48"/>
      <c r="W933" s="48"/>
      <c r="X933" s="48"/>
      <c r="Y933" s="48"/>
      <c r="Z933" s="48"/>
    </row>
    <row r="934" spans="1:26" ht="15.75" customHeight="1">
      <c r="A934" s="48"/>
      <c r="B934" s="48"/>
      <c r="C934" s="48"/>
      <c r="D934" s="48"/>
      <c r="E934" s="48"/>
      <c r="F934" s="48"/>
      <c r="G934" s="48"/>
      <c r="H934" s="48"/>
      <c r="I934" s="48"/>
      <c r="J934" s="48"/>
      <c r="K934" s="48"/>
      <c r="L934" s="48"/>
      <c r="M934" s="48"/>
      <c r="N934" s="48"/>
      <c r="O934" s="1734"/>
      <c r="P934" s="45"/>
      <c r="Q934" s="48"/>
      <c r="R934" s="48"/>
      <c r="S934" s="48"/>
      <c r="T934" s="48"/>
      <c r="U934" s="48"/>
      <c r="V934" s="48"/>
      <c r="W934" s="48"/>
      <c r="X934" s="48"/>
      <c r="Y934" s="48"/>
      <c r="Z934" s="48"/>
    </row>
    <row r="935" spans="1:26" ht="15.75" customHeight="1">
      <c r="A935" s="48"/>
      <c r="B935" s="48"/>
      <c r="C935" s="48"/>
      <c r="D935" s="48"/>
      <c r="E935" s="48"/>
      <c r="F935" s="48"/>
      <c r="G935" s="48"/>
      <c r="H935" s="48"/>
      <c r="I935" s="48"/>
      <c r="J935" s="48"/>
      <c r="K935" s="48"/>
      <c r="L935" s="48"/>
      <c r="M935" s="48"/>
      <c r="N935" s="48"/>
      <c r="O935" s="1734"/>
      <c r="P935" s="45"/>
      <c r="Q935" s="48"/>
      <c r="R935" s="48"/>
      <c r="S935" s="48"/>
      <c r="T935" s="48"/>
      <c r="U935" s="48"/>
      <c r="V935" s="48"/>
      <c r="W935" s="48"/>
      <c r="X935" s="48"/>
      <c r="Y935" s="48"/>
      <c r="Z935" s="48"/>
    </row>
    <row r="936" spans="1:26" ht="15.75" customHeight="1">
      <c r="A936" s="48"/>
      <c r="B936" s="48"/>
      <c r="C936" s="48"/>
      <c r="D936" s="48"/>
      <c r="E936" s="48"/>
      <c r="F936" s="48"/>
      <c r="G936" s="48"/>
      <c r="H936" s="48"/>
      <c r="I936" s="48"/>
      <c r="J936" s="48"/>
      <c r="K936" s="48"/>
      <c r="L936" s="48"/>
      <c r="M936" s="48"/>
      <c r="N936" s="48"/>
      <c r="O936" s="1734"/>
      <c r="P936" s="45"/>
      <c r="Q936" s="48"/>
      <c r="R936" s="48"/>
      <c r="S936" s="48"/>
      <c r="T936" s="48"/>
      <c r="U936" s="48"/>
      <c r="V936" s="48"/>
      <c r="W936" s="48"/>
      <c r="X936" s="48"/>
      <c r="Y936" s="48"/>
      <c r="Z936" s="48"/>
    </row>
    <row r="937" spans="1:26" ht="15.75" customHeight="1">
      <c r="A937" s="48"/>
      <c r="B937" s="48"/>
      <c r="C937" s="48"/>
      <c r="D937" s="48"/>
      <c r="E937" s="48"/>
      <c r="F937" s="48"/>
      <c r="G937" s="48"/>
      <c r="H937" s="48"/>
      <c r="I937" s="48"/>
      <c r="J937" s="48"/>
      <c r="K937" s="48"/>
      <c r="L937" s="48"/>
      <c r="M937" s="48"/>
      <c r="N937" s="48"/>
      <c r="O937" s="1734"/>
      <c r="P937" s="45"/>
      <c r="Q937" s="48"/>
      <c r="R937" s="48"/>
      <c r="S937" s="48"/>
      <c r="T937" s="48"/>
      <c r="U937" s="48"/>
      <c r="V937" s="48"/>
      <c r="W937" s="48"/>
      <c r="X937" s="48"/>
      <c r="Y937" s="48"/>
      <c r="Z937" s="48"/>
    </row>
    <row r="938" spans="1:26" ht="15.75" customHeight="1">
      <c r="A938" s="48"/>
      <c r="B938" s="48"/>
      <c r="C938" s="48"/>
      <c r="D938" s="48"/>
      <c r="E938" s="48"/>
      <c r="F938" s="48"/>
      <c r="G938" s="48"/>
      <c r="H938" s="48"/>
      <c r="I938" s="48"/>
      <c r="J938" s="48"/>
      <c r="K938" s="48"/>
      <c r="L938" s="48"/>
      <c r="M938" s="48"/>
      <c r="N938" s="48"/>
      <c r="O938" s="1734"/>
      <c r="P938" s="45"/>
      <c r="Q938" s="48"/>
      <c r="R938" s="48"/>
      <c r="S938" s="48"/>
      <c r="T938" s="48"/>
      <c r="U938" s="48"/>
      <c r="V938" s="48"/>
      <c r="W938" s="48"/>
      <c r="X938" s="48"/>
      <c r="Y938" s="48"/>
      <c r="Z938" s="48"/>
    </row>
    <row r="939" spans="1:26" ht="15.75" customHeight="1">
      <c r="A939" s="48"/>
      <c r="B939" s="48"/>
      <c r="C939" s="48"/>
      <c r="D939" s="48"/>
      <c r="E939" s="48"/>
      <c r="F939" s="48"/>
      <c r="G939" s="48"/>
      <c r="H939" s="48"/>
      <c r="I939" s="48"/>
      <c r="J939" s="48"/>
      <c r="K939" s="48"/>
      <c r="L939" s="48"/>
      <c r="M939" s="48"/>
      <c r="N939" s="48"/>
      <c r="O939" s="1734"/>
      <c r="P939" s="45"/>
      <c r="Q939" s="48"/>
      <c r="R939" s="48"/>
      <c r="S939" s="48"/>
      <c r="T939" s="48"/>
      <c r="U939" s="48"/>
      <c r="V939" s="48"/>
      <c r="W939" s="48"/>
      <c r="X939" s="48"/>
      <c r="Y939" s="48"/>
      <c r="Z939" s="48"/>
    </row>
    <row r="940" spans="1:26" ht="15.75" customHeight="1">
      <c r="A940" s="48"/>
      <c r="B940" s="48"/>
      <c r="C940" s="48"/>
      <c r="D940" s="48"/>
      <c r="E940" s="48"/>
      <c r="F940" s="48"/>
      <c r="G940" s="48"/>
      <c r="H940" s="48"/>
      <c r="I940" s="48"/>
      <c r="J940" s="48"/>
      <c r="K940" s="48"/>
      <c r="L940" s="48"/>
      <c r="M940" s="48"/>
      <c r="N940" s="48"/>
      <c r="O940" s="1734"/>
      <c r="P940" s="45"/>
      <c r="Q940" s="48"/>
      <c r="R940" s="48"/>
      <c r="S940" s="48"/>
      <c r="T940" s="48"/>
      <c r="U940" s="48"/>
      <c r="V940" s="48"/>
      <c r="W940" s="48"/>
      <c r="X940" s="48"/>
      <c r="Y940" s="48"/>
      <c r="Z940" s="48"/>
    </row>
    <row r="941" spans="1:26" ht="15.75" customHeight="1">
      <c r="A941" s="48"/>
      <c r="B941" s="48"/>
      <c r="C941" s="48"/>
      <c r="D941" s="48"/>
      <c r="E941" s="48"/>
      <c r="F941" s="48"/>
      <c r="G941" s="48"/>
      <c r="H941" s="48"/>
      <c r="I941" s="48"/>
      <c r="J941" s="48"/>
      <c r="K941" s="48"/>
      <c r="L941" s="48"/>
      <c r="M941" s="48"/>
      <c r="N941" s="48"/>
      <c r="O941" s="1734"/>
      <c r="P941" s="45"/>
      <c r="Q941" s="48"/>
      <c r="R941" s="48"/>
      <c r="S941" s="48"/>
      <c r="T941" s="48"/>
      <c r="U941" s="48"/>
      <c r="V941" s="48"/>
      <c r="W941" s="48"/>
      <c r="X941" s="48"/>
      <c r="Y941" s="48"/>
      <c r="Z941" s="48"/>
    </row>
    <row r="942" spans="1:26" ht="15.75" customHeight="1">
      <c r="A942" s="48"/>
      <c r="B942" s="48"/>
      <c r="C942" s="48"/>
      <c r="D942" s="48"/>
      <c r="E942" s="48"/>
      <c r="F942" s="48"/>
      <c r="G942" s="48"/>
      <c r="H942" s="48"/>
      <c r="I942" s="48"/>
      <c r="J942" s="48"/>
      <c r="K942" s="48"/>
      <c r="L942" s="48"/>
      <c r="M942" s="48"/>
      <c r="N942" s="48"/>
      <c r="O942" s="1734"/>
      <c r="P942" s="45"/>
      <c r="Q942" s="48"/>
      <c r="R942" s="48"/>
      <c r="S942" s="48"/>
      <c r="T942" s="48"/>
      <c r="U942" s="48"/>
      <c r="V942" s="48"/>
      <c r="W942" s="48"/>
      <c r="X942" s="48"/>
      <c r="Y942" s="48"/>
      <c r="Z942" s="48"/>
    </row>
    <row r="943" spans="1:26" ht="15.75" customHeight="1">
      <c r="A943" s="48"/>
      <c r="B943" s="48"/>
      <c r="C943" s="48"/>
      <c r="D943" s="48"/>
      <c r="E943" s="48"/>
      <c r="F943" s="48"/>
      <c r="G943" s="48"/>
      <c r="H943" s="48"/>
      <c r="I943" s="48"/>
      <c r="J943" s="48"/>
      <c r="K943" s="48"/>
      <c r="L943" s="48"/>
      <c r="M943" s="48"/>
      <c r="N943" s="48"/>
      <c r="O943" s="1734"/>
      <c r="P943" s="45"/>
      <c r="Q943" s="48"/>
      <c r="R943" s="48"/>
      <c r="S943" s="48"/>
      <c r="T943" s="48"/>
      <c r="U943" s="48"/>
      <c r="V943" s="48"/>
      <c r="W943" s="48"/>
      <c r="X943" s="48"/>
      <c r="Y943" s="48"/>
      <c r="Z943" s="48"/>
    </row>
    <row r="944" spans="1:26" ht="15.75" customHeight="1">
      <c r="A944" s="48"/>
      <c r="B944" s="48"/>
      <c r="C944" s="48"/>
      <c r="D944" s="48"/>
      <c r="E944" s="48"/>
      <c r="F944" s="48"/>
      <c r="G944" s="48"/>
      <c r="H944" s="48"/>
      <c r="I944" s="48"/>
      <c r="J944" s="48"/>
      <c r="K944" s="48"/>
      <c r="L944" s="48"/>
      <c r="M944" s="48"/>
      <c r="N944" s="48"/>
      <c r="O944" s="1734"/>
      <c r="P944" s="45"/>
      <c r="Q944" s="48"/>
      <c r="R944" s="48"/>
      <c r="S944" s="48"/>
      <c r="T944" s="48"/>
      <c r="U944" s="48"/>
      <c r="V944" s="48"/>
      <c r="W944" s="48"/>
      <c r="X944" s="48"/>
      <c r="Y944" s="48"/>
      <c r="Z944" s="48"/>
    </row>
    <row r="945" spans="1:26" ht="15.75" customHeight="1">
      <c r="A945" s="48"/>
      <c r="B945" s="48"/>
      <c r="C945" s="48"/>
      <c r="D945" s="48"/>
      <c r="E945" s="48"/>
      <c r="F945" s="48"/>
      <c r="G945" s="48"/>
      <c r="H945" s="48"/>
      <c r="I945" s="48"/>
      <c r="J945" s="48"/>
      <c r="K945" s="48"/>
      <c r="L945" s="48"/>
      <c r="M945" s="48"/>
      <c r="N945" s="48"/>
      <c r="O945" s="1734"/>
      <c r="P945" s="45"/>
      <c r="Q945" s="48"/>
      <c r="R945" s="48"/>
      <c r="S945" s="48"/>
      <c r="T945" s="48"/>
      <c r="U945" s="48"/>
      <c r="V945" s="48"/>
      <c r="W945" s="48"/>
      <c r="X945" s="48"/>
      <c r="Y945" s="48"/>
      <c r="Z945" s="48"/>
    </row>
    <row r="946" spans="1:26" ht="15.75" customHeight="1">
      <c r="A946" s="48"/>
      <c r="B946" s="48"/>
      <c r="C946" s="48"/>
      <c r="D946" s="48"/>
      <c r="E946" s="48"/>
      <c r="F946" s="48"/>
      <c r="G946" s="48"/>
      <c r="H946" s="48"/>
      <c r="I946" s="48"/>
      <c r="J946" s="48"/>
      <c r="K946" s="48"/>
      <c r="L946" s="48"/>
      <c r="M946" s="48"/>
      <c r="N946" s="48"/>
      <c r="O946" s="1734"/>
      <c r="P946" s="45"/>
      <c r="Q946" s="48"/>
      <c r="R946" s="48"/>
      <c r="S946" s="48"/>
      <c r="T946" s="48"/>
      <c r="U946" s="48"/>
      <c r="V946" s="48"/>
      <c r="W946" s="48"/>
      <c r="X946" s="48"/>
      <c r="Y946" s="48"/>
      <c r="Z946" s="48"/>
    </row>
    <row r="947" spans="1:26" ht="15.75" customHeight="1">
      <c r="A947" s="48"/>
      <c r="B947" s="48"/>
      <c r="C947" s="48"/>
      <c r="D947" s="48"/>
      <c r="E947" s="48"/>
      <c r="F947" s="48"/>
      <c r="G947" s="48"/>
      <c r="H947" s="48"/>
      <c r="I947" s="48"/>
      <c r="J947" s="48"/>
      <c r="K947" s="48"/>
      <c r="L947" s="48"/>
      <c r="M947" s="48"/>
      <c r="N947" s="48"/>
      <c r="O947" s="1734"/>
      <c r="P947" s="45"/>
      <c r="Q947" s="48"/>
      <c r="R947" s="48"/>
      <c r="S947" s="48"/>
      <c r="T947" s="48"/>
      <c r="U947" s="48"/>
      <c r="V947" s="48"/>
      <c r="W947" s="48"/>
      <c r="X947" s="48"/>
      <c r="Y947" s="48"/>
      <c r="Z947" s="48"/>
    </row>
    <row r="948" spans="1:26" ht="15.75" customHeight="1">
      <c r="A948" s="48"/>
      <c r="B948" s="48"/>
      <c r="C948" s="48"/>
      <c r="D948" s="48"/>
      <c r="E948" s="48"/>
      <c r="F948" s="48"/>
      <c r="G948" s="48"/>
      <c r="H948" s="48"/>
      <c r="I948" s="48"/>
      <c r="J948" s="48"/>
      <c r="K948" s="48"/>
      <c r="L948" s="48"/>
      <c r="M948" s="48"/>
      <c r="N948" s="48"/>
      <c r="O948" s="1734"/>
      <c r="P948" s="45"/>
      <c r="Q948" s="48"/>
      <c r="R948" s="48"/>
      <c r="S948" s="48"/>
      <c r="T948" s="48"/>
      <c r="U948" s="48"/>
      <c r="V948" s="48"/>
      <c r="W948" s="48"/>
      <c r="X948" s="48"/>
      <c r="Y948" s="48"/>
      <c r="Z948" s="48"/>
    </row>
    <row r="949" spans="1:26" ht="15.75" customHeight="1">
      <c r="A949" s="48"/>
      <c r="B949" s="48"/>
      <c r="C949" s="48"/>
      <c r="D949" s="48"/>
      <c r="E949" s="48"/>
      <c r="F949" s="48"/>
      <c r="G949" s="48"/>
      <c r="H949" s="48"/>
      <c r="I949" s="48"/>
      <c r="J949" s="48"/>
      <c r="K949" s="48"/>
      <c r="L949" s="48"/>
      <c r="M949" s="48"/>
      <c r="N949" s="48"/>
      <c r="O949" s="1734"/>
      <c r="P949" s="45"/>
      <c r="Q949" s="48"/>
      <c r="R949" s="48"/>
      <c r="S949" s="48"/>
      <c r="T949" s="48"/>
      <c r="U949" s="48"/>
      <c r="V949" s="48"/>
      <c r="W949" s="48"/>
      <c r="X949" s="48"/>
      <c r="Y949" s="48"/>
      <c r="Z949" s="48"/>
    </row>
    <row r="950" spans="1:26" ht="15.75" customHeight="1">
      <c r="A950" s="48"/>
      <c r="B950" s="48"/>
      <c r="C950" s="48"/>
      <c r="D950" s="48"/>
      <c r="E950" s="48"/>
      <c r="F950" s="48"/>
      <c r="G950" s="48"/>
      <c r="H950" s="48"/>
      <c r="I950" s="48"/>
      <c r="J950" s="48"/>
      <c r="K950" s="48"/>
      <c r="L950" s="48"/>
      <c r="M950" s="48"/>
      <c r="N950" s="48"/>
      <c r="O950" s="1734"/>
      <c r="P950" s="45"/>
      <c r="Q950" s="48"/>
      <c r="R950" s="48"/>
      <c r="S950" s="48"/>
      <c r="T950" s="48"/>
      <c r="U950" s="48"/>
      <c r="V950" s="48"/>
      <c r="W950" s="48"/>
      <c r="X950" s="48"/>
      <c r="Y950" s="48"/>
      <c r="Z950" s="48"/>
    </row>
    <row r="951" spans="1:26" ht="15.75" customHeight="1">
      <c r="A951" s="48"/>
      <c r="B951" s="48"/>
      <c r="C951" s="48"/>
      <c r="D951" s="48"/>
      <c r="E951" s="48"/>
      <c r="F951" s="48"/>
      <c r="G951" s="48"/>
      <c r="H951" s="48"/>
      <c r="I951" s="48"/>
      <c r="J951" s="48"/>
      <c r="K951" s="48"/>
      <c r="L951" s="48"/>
      <c r="M951" s="48"/>
      <c r="N951" s="48"/>
      <c r="O951" s="1734"/>
      <c r="P951" s="45"/>
      <c r="Q951" s="48"/>
      <c r="R951" s="48"/>
      <c r="S951" s="48"/>
      <c r="T951" s="48"/>
      <c r="U951" s="48"/>
      <c r="V951" s="48"/>
      <c r="W951" s="48"/>
      <c r="X951" s="48"/>
      <c r="Y951" s="48"/>
      <c r="Z951" s="48"/>
    </row>
    <row r="952" spans="1:26" ht="15.75" customHeight="1">
      <c r="A952" s="48"/>
      <c r="B952" s="48"/>
      <c r="C952" s="48"/>
      <c r="D952" s="48"/>
      <c r="E952" s="48"/>
      <c r="F952" s="48"/>
      <c r="G952" s="48"/>
      <c r="H952" s="48"/>
      <c r="I952" s="48"/>
      <c r="J952" s="48"/>
      <c r="K952" s="48"/>
      <c r="L952" s="48"/>
      <c r="M952" s="48"/>
      <c r="N952" s="48"/>
      <c r="O952" s="1734"/>
      <c r="P952" s="45"/>
      <c r="Q952" s="48"/>
      <c r="R952" s="48"/>
      <c r="S952" s="48"/>
      <c r="T952" s="48"/>
      <c r="U952" s="48"/>
      <c r="V952" s="48"/>
      <c r="W952" s="48"/>
      <c r="X952" s="48"/>
      <c r="Y952" s="48"/>
      <c r="Z952" s="48"/>
    </row>
    <row r="953" spans="1:26" ht="15.75" customHeight="1">
      <c r="A953" s="48"/>
      <c r="B953" s="48"/>
      <c r="C953" s="48"/>
      <c r="D953" s="48"/>
      <c r="E953" s="48"/>
      <c r="F953" s="48"/>
      <c r="G953" s="48"/>
      <c r="H953" s="48"/>
      <c r="I953" s="48"/>
      <c r="J953" s="48"/>
      <c r="K953" s="48"/>
      <c r="L953" s="48"/>
      <c r="M953" s="48"/>
      <c r="N953" s="48"/>
      <c r="O953" s="1734"/>
      <c r="P953" s="45"/>
      <c r="Q953" s="48"/>
      <c r="R953" s="48"/>
      <c r="S953" s="48"/>
      <c r="T953" s="48"/>
      <c r="U953" s="48"/>
      <c r="V953" s="48"/>
      <c r="W953" s="48"/>
      <c r="X953" s="48"/>
      <c r="Y953" s="48"/>
      <c r="Z953" s="48"/>
    </row>
    <row r="954" spans="1:26" ht="15.75" customHeight="1">
      <c r="A954" s="48"/>
      <c r="B954" s="48"/>
      <c r="C954" s="48"/>
      <c r="D954" s="48"/>
      <c r="E954" s="48"/>
      <c r="F954" s="48"/>
      <c r="G954" s="48"/>
      <c r="H954" s="48"/>
      <c r="I954" s="48"/>
      <c r="J954" s="48"/>
      <c r="K954" s="48"/>
      <c r="L954" s="48"/>
      <c r="M954" s="48"/>
      <c r="N954" s="48"/>
      <c r="O954" s="1734"/>
      <c r="P954" s="45"/>
      <c r="Q954" s="48"/>
      <c r="R954" s="48"/>
      <c r="S954" s="48"/>
      <c r="T954" s="48"/>
      <c r="U954" s="48"/>
      <c r="V954" s="48"/>
      <c r="W954" s="48"/>
      <c r="X954" s="48"/>
      <c r="Y954" s="48"/>
      <c r="Z954" s="48"/>
    </row>
    <row r="955" spans="1:26" ht="15.75" customHeight="1">
      <c r="A955" s="48"/>
      <c r="B955" s="48"/>
      <c r="C955" s="48"/>
      <c r="D955" s="48"/>
      <c r="E955" s="48"/>
      <c r="F955" s="48"/>
      <c r="G955" s="48"/>
      <c r="H955" s="48"/>
      <c r="I955" s="48"/>
      <c r="J955" s="48"/>
      <c r="K955" s="48"/>
      <c r="L955" s="48"/>
      <c r="M955" s="48"/>
      <c r="N955" s="48"/>
      <c r="O955" s="1734"/>
      <c r="P955" s="45"/>
      <c r="Q955" s="48"/>
      <c r="R955" s="48"/>
      <c r="S955" s="48"/>
      <c r="T955" s="48"/>
      <c r="U955" s="48"/>
      <c r="V955" s="48"/>
      <c r="W955" s="48"/>
      <c r="X955" s="48"/>
      <c r="Y955" s="48"/>
      <c r="Z955" s="48"/>
    </row>
    <row r="956" spans="1:26" ht="15.75" customHeight="1">
      <c r="A956" s="48"/>
      <c r="B956" s="48"/>
      <c r="C956" s="48"/>
      <c r="D956" s="48"/>
      <c r="E956" s="48"/>
      <c r="F956" s="48"/>
      <c r="G956" s="48"/>
      <c r="H956" s="48"/>
      <c r="I956" s="48"/>
      <c r="J956" s="48"/>
      <c r="K956" s="48"/>
      <c r="L956" s="48"/>
      <c r="M956" s="48"/>
      <c r="N956" s="48"/>
      <c r="O956" s="1734"/>
      <c r="P956" s="45"/>
      <c r="Q956" s="48"/>
      <c r="R956" s="48"/>
      <c r="S956" s="48"/>
      <c r="T956" s="48"/>
      <c r="U956" s="48"/>
      <c r="V956" s="48"/>
      <c r="W956" s="48"/>
      <c r="X956" s="48"/>
      <c r="Y956" s="48"/>
      <c r="Z956" s="48"/>
    </row>
    <row r="957" spans="1:26" ht="15.75" customHeight="1">
      <c r="A957" s="48"/>
      <c r="B957" s="48"/>
      <c r="C957" s="48"/>
      <c r="D957" s="48"/>
      <c r="E957" s="48"/>
      <c r="F957" s="48"/>
      <c r="G957" s="48"/>
      <c r="H957" s="48"/>
      <c r="I957" s="48"/>
      <c r="J957" s="48"/>
      <c r="K957" s="48"/>
      <c r="L957" s="48"/>
      <c r="M957" s="48"/>
      <c r="N957" s="48"/>
      <c r="O957" s="1734"/>
      <c r="P957" s="45"/>
      <c r="Q957" s="48"/>
      <c r="R957" s="48"/>
      <c r="S957" s="48"/>
      <c r="T957" s="48"/>
      <c r="U957" s="48"/>
      <c r="V957" s="48"/>
      <c r="W957" s="48"/>
      <c r="X957" s="48"/>
      <c r="Y957" s="48"/>
      <c r="Z957" s="48"/>
    </row>
    <row r="958" spans="1:26" ht="15.75" customHeight="1">
      <c r="A958" s="48"/>
      <c r="B958" s="48"/>
      <c r="C958" s="48"/>
      <c r="D958" s="48"/>
      <c r="E958" s="48"/>
      <c r="F958" s="48"/>
      <c r="G958" s="48"/>
      <c r="H958" s="48"/>
      <c r="I958" s="48"/>
      <c r="J958" s="48"/>
      <c r="K958" s="48"/>
      <c r="L958" s="48"/>
      <c r="M958" s="48"/>
      <c r="N958" s="48"/>
      <c r="O958" s="1734"/>
      <c r="P958" s="45"/>
      <c r="Q958" s="48"/>
      <c r="R958" s="48"/>
      <c r="S958" s="48"/>
      <c r="T958" s="48"/>
      <c r="U958" s="48"/>
      <c r="V958" s="48"/>
      <c r="W958" s="48"/>
      <c r="X958" s="48"/>
      <c r="Y958" s="48"/>
      <c r="Z958" s="48"/>
    </row>
    <row r="959" spans="1:26" ht="15.75" customHeight="1">
      <c r="A959" s="48"/>
      <c r="B959" s="48"/>
      <c r="C959" s="48"/>
      <c r="D959" s="48"/>
      <c r="E959" s="48"/>
      <c r="F959" s="48"/>
      <c r="G959" s="48"/>
      <c r="H959" s="48"/>
      <c r="I959" s="48"/>
      <c r="J959" s="48"/>
      <c r="K959" s="48"/>
      <c r="L959" s="48"/>
      <c r="M959" s="48"/>
      <c r="N959" s="48"/>
      <c r="O959" s="1734"/>
      <c r="P959" s="45"/>
      <c r="Q959" s="48"/>
      <c r="R959" s="48"/>
      <c r="S959" s="48"/>
      <c r="T959" s="48"/>
      <c r="U959" s="48"/>
      <c r="V959" s="48"/>
      <c r="W959" s="48"/>
      <c r="X959" s="48"/>
      <c r="Y959" s="48"/>
      <c r="Z959" s="48"/>
    </row>
    <row r="960" spans="1:26" ht="15.75" customHeight="1">
      <c r="A960" s="48"/>
      <c r="B960" s="48"/>
      <c r="C960" s="48"/>
      <c r="D960" s="48"/>
      <c r="E960" s="48"/>
      <c r="F960" s="48"/>
      <c r="G960" s="48"/>
      <c r="H960" s="48"/>
      <c r="I960" s="48"/>
      <c r="J960" s="48"/>
      <c r="K960" s="48"/>
      <c r="L960" s="48"/>
      <c r="M960" s="48"/>
      <c r="N960" s="48"/>
      <c r="O960" s="1734"/>
      <c r="P960" s="45"/>
      <c r="Q960" s="48"/>
      <c r="R960" s="48"/>
      <c r="S960" s="48"/>
      <c r="T960" s="48"/>
      <c r="U960" s="48"/>
      <c r="V960" s="48"/>
      <c r="W960" s="48"/>
      <c r="X960" s="48"/>
      <c r="Y960" s="48"/>
      <c r="Z960" s="48"/>
    </row>
    <row r="961" spans="1:26" ht="15.75" customHeight="1">
      <c r="A961" s="48"/>
      <c r="B961" s="48"/>
      <c r="C961" s="48"/>
      <c r="D961" s="48"/>
      <c r="E961" s="48"/>
      <c r="F961" s="48"/>
      <c r="G961" s="48"/>
      <c r="H961" s="48"/>
      <c r="I961" s="48"/>
      <c r="J961" s="48"/>
      <c r="K961" s="48"/>
      <c r="L961" s="48"/>
      <c r="M961" s="48"/>
      <c r="N961" s="48"/>
      <c r="O961" s="1734"/>
      <c r="P961" s="45"/>
      <c r="Q961" s="48"/>
      <c r="R961" s="48"/>
      <c r="S961" s="48"/>
      <c r="T961" s="48"/>
      <c r="U961" s="48"/>
      <c r="V961" s="48"/>
      <c r="W961" s="48"/>
      <c r="X961" s="48"/>
      <c r="Y961" s="48"/>
      <c r="Z961" s="48"/>
    </row>
    <row r="962" spans="1:26" ht="15.75" customHeight="1">
      <c r="A962" s="48"/>
      <c r="B962" s="48"/>
      <c r="C962" s="48"/>
      <c r="D962" s="48"/>
      <c r="E962" s="48"/>
      <c r="F962" s="48"/>
      <c r="G962" s="48"/>
      <c r="H962" s="48"/>
      <c r="I962" s="48"/>
      <c r="J962" s="48"/>
      <c r="K962" s="48"/>
      <c r="L962" s="48"/>
      <c r="M962" s="48"/>
      <c r="N962" s="48"/>
      <c r="O962" s="1734"/>
      <c r="P962" s="45"/>
      <c r="Q962" s="48"/>
      <c r="R962" s="48"/>
      <c r="S962" s="48"/>
      <c r="T962" s="48"/>
      <c r="U962" s="48"/>
      <c r="V962" s="48"/>
      <c r="W962" s="48"/>
      <c r="X962" s="48"/>
      <c r="Y962" s="48"/>
      <c r="Z962" s="48"/>
    </row>
    <row r="963" spans="1:26" ht="15.75" customHeight="1">
      <c r="A963" s="48"/>
      <c r="B963" s="48"/>
      <c r="C963" s="48"/>
      <c r="D963" s="48"/>
      <c r="E963" s="48"/>
      <c r="F963" s="48"/>
      <c r="G963" s="48"/>
      <c r="H963" s="48"/>
      <c r="I963" s="48"/>
      <c r="J963" s="48"/>
      <c r="K963" s="48"/>
      <c r="L963" s="48"/>
      <c r="M963" s="48"/>
      <c r="N963" s="48"/>
      <c r="O963" s="1734"/>
      <c r="P963" s="45"/>
      <c r="Q963" s="48"/>
      <c r="R963" s="48"/>
      <c r="S963" s="48"/>
      <c r="T963" s="48"/>
      <c r="U963" s="48"/>
      <c r="V963" s="48"/>
      <c r="W963" s="48"/>
      <c r="X963" s="48"/>
      <c r="Y963" s="48"/>
      <c r="Z963" s="48"/>
    </row>
    <row r="964" spans="1:26" ht="15.75" customHeight="1">
      <c r="A964" s="48"/>
      <c r="B964" s="48"/>
      <c r="C964" s="48"/>
      <c r="D964" s="48"/>
      <c r="E964" s="48"/>
      <c r="F964" s="48"/>
      <c r="G964" s="48"/>
      <c r="H964" s="48"/>
      <c r="I964" s="48"/>
      <c r="J964" s="48"/>
      <c r="K964" s="48"/>
      <c r="L964" s="48"/>
      <c r="M964" s="48"/>
      <c r="N964" s="48"/>
      <c r="O964" s="1734"/>
      <c r="P964" s="45"/>
      <c r="Q964" s="48"/>
      <c r="R964" s="48"/>
      <c r="S964" s="48"/>
      <c r="T964" s="48"/>
      <c r="U964" s="48"/>
      <c r="V964" s="48"/>
      <c r="W964" s="48"/>
      <c r="X964" s="48"/>
      <c r="Y964" s="48"/>
      <c r="Z964" s="48"/>
    </row>
    <row r="965" spans="1:26" ht="15.75" customHeight="1">
      <c r="A965" s="48"/>
      <c r="B965" s="48"/>
      <c r="C965" s="48"/>
      <c r="D965" s="48"/>
      <c r="E965" s="48"/>
      <c r="F965" s="48"/>
      <c r="G965" s="48"/>
      <c r="H965" s="48"/>
      <c r="I965" s="48"/>
      <c r="J965" s="48"/>
      <c r="K965" s="48"/>
      <c r="L965" s="48"/>
      <c r="M965" s="48"/>
      <c r="N965" s="48"/>
      <c r="O965" s="1734"/>
      <c r="P965" s="45"/>
      <c r="Q965" s="48"/>
      <c r="R965" s="48"/>
      <c r="S965" s="48"/>
      <c r="T965" s="48"/>
      <c r="U965" s="48"/>
      <c r="V965" s="48"/>
      <c r="W965" s="48"/>
      <c r="X965" s="48"/>
      <c r="Y965" s="48"/>
      <c r="Z965" s="48"/>
    </row>
    <row r="966" spans="1:26" ht="15.75" customHeight="1">
      <c r="A966" s="48"/>
      <c r="B966" s="48"/>
      <c r="C966" s="48"/>
      <c r="D966" s="48"/>
      <c r="E966" s="48"/>
      <c r="F966" s="48"/>
      <c r="G966" s="48"/>
      <c r="H966" s="48"/>
      <c r="I966" s="48"/>
      <c r="J966" s="48"/>
      <c r="K966" s="48"/>
      <c r="L966" s="48"/>
      <c r="M966" s="48"/>
      <c r="N966" s="48"/>
      <c r="O966" s="1734"/>
      <c r="P966" s="45"/>
      <c r="Q966" s="48"/>
      <c r="R966" s="48"/>
      <c r="S966" s="48"/>
      <c r="T966" s="48"/>
      <c r="U966" s="48"/>
      <c r="V966" s="48"/>
      <c r="W966" s="48"/>
      <c r="X966" s="48"/>
      <c r="Y966" s="48"/>
      <c r="Z966" s="48"/>
    </row>
    <row r="967" spans="1:26" ht="15.75" customHeight="1">
      <c r="A967" s="48"/>
      <c r="B967" s="48"/>
      <c r="C967" s="48"/>
      <c r="D967" s="48"/>
      <c r="E967" s="48"/>
      <c r="F967" s="48"/>
      <c r="G967" s="48"/>
      <c r="H967" s="48"/>
      <c r="I967" s="48"/>
      <c r="J967" s="48"/>
      <c r="K967" s="48"/>
      <c r="L967" s="48"/>
      <c r="M967" s="48"/>
      <c r="N967" s="48"/>
      <c r="O967" s="1734"/>
      <c r="P967" s="45"/>
      <c r="Q967" s="48"/>
      <c r="R967" s="48"/>
      <c r="S967" s="48"/>
      <c r="T967" s="48"/>
      <c r="U967" s="48"/>
      <c r="V967" s="48"/>
      <c r="W967" s="48"/>
      <c r="X967" s="48"/>
      <c r="Y967" s="48"/>
      <c r="Z967" s="48"/>
    </row>
    <row r="968" spans="1:26" ht="15.75" customHeight="1">
      <c r="A968" s="48"/>
      <c r="B968" s="48"/>
      <c r="C968" s="48"/>
      <c r="D968" s="48"/>
      <c r="E968" s="48"/>
      <c r="F968" s="48"/>
      <c r="G968" s="48"/>
      <c r="H968" s="48"/>
      <c r="I968" s="48"/>
      <c r="J968" s="48"/>
      <c r="K968" s="48"/>
      <c r="L968" s="48"/>
      <c r="M968" s="48"/>
      <c r="N968" s="48"/>
      <c r="O968" s="1734"/>
      <c r="P968" s="45"/>
      <c r="Q968" s="48"/>
      <c r="R968" s="48"/>
      <c r="S968" s="48"/>
      <c r="T968" s="48"/>
      <c r="U968" s="48"/>
      <c r="V968" s="48"/>
      <c r="W968" s="48"/>
      <c r="X968" s="48"/>
      <c r="Y968" s="48"/>
      <c r="Z968" s="48"/>
    </row>
    <row r="969" spans="1:26" ht="15.75" customHeight="1">
      <c r="A969" s="48"/>
      <c r="B969" s="48"/>
      <c r="C969" s="48"/>
      <c r="D969" s="48"/>
      <c r="E969" s="48"/>
      <c r="F969" s="48"/>
      <c r="G969" s="48"/>
      <c r="H969" s="48"/>
      <c r="I969" s="48"/>
      <c r="J969" s="48"/>
      <c r="K969" s="48"/>
      <c r="L969" s="48"/>
      <c r="M969" s="48"/>
      <c r="N969" s="48"/>
      <c r="O969" s="1734"/>
      <c r="P969" s="45"/>
      <c r="Q969" s="48"/>
      <c r="R969" s="48"/>
      <c r="S969" s="48"/>
      <c r="T969" s="48"/>
      <c r="U969" s="48"/>
      <c r="V969" s="48"/>
      <c r="W969" s="48"/>
      <c r="X969" s="48"/>
      <c r="Y969" s="48"/>
      <c r="Z969" s="48"/>
    </row>
    <row r="970" spans="1:26" ht="15.75" customHeight="1">
      <c r="A970" s="48"/>
      <c r="B970" s="48"/>
      <c r="C970" s="48"/>
      <c r="D970" s="48"/>
      <c r="E970" s="48"/>
      <c r="F970" s="48"/>
      <c r="G970" s="48"/>
      <c r="H970" s="48"/>
      <c r="I970" s="48"/>
      <c r="J970" s="48"/>
      <c r="K970" s="48"/>
      <c r="L970" s="48"/>
      <c r="M970" s="48"/>
      <c r="N970" s="48"/>
      <c r="O970" s="1734"/>
      <c r="P970" s="45"/>
      <c r="Q970" s="48"/>
      <c r="R970" s="48"/>
      <c r="S970" s="48"/>
      <c r="T970" s="48"/>
      <c r="U970" s="48"/>
      <c r="V970" s="48"/>
      <c r="W970" s="48"/>
      <c r="X970" s="48"/>
      <c r="Y970" s="48"/>
      <c r="Z970" s="48"/>
    </row>
    <row r="971" spans="1:26" ht="15.75" customHeight="1">
      <c r="A971" s="48"/>
      <c r="B971" s="48"/>
      <c r="C971" s="48"/>
      <c r="D971" s="48"/>
      <c r="E971" s="48"/>
      <c r="F971" s="48"/>
      <c r="G971" s="48"/>
      <c r="H971" s="48"/>
      <c r="I971" s="48"/>
      <c r="J971" s="48"/>
      <c r="K971" s="48"/>
      <c r="L971" s="48"/>
      <c r="M971" s="48"/>
      <c r="N971" s="48"/>
      <c r="O971" s="1734"/>
      <c r="P971" s="45"/>
      <c r="Q971" s="48"/>
      <c r="R971" s="48"/>
      <c r="S971" s="48"/>
      <c r="T971" s="48"/>
      <c r="U971" s="48"/>
      <c r="V971" s="48"/>
      <c r="W971" s="48"/>
      <c r="X971" s="48"/>
      <c r="Y971" s="48"/>
      <c r="Z971" s="48"/>
    </row>
    <row r="972" spans="1:26" ht="15.75" customHeight="1">
      <c r="A972" s="48"/>
      <c r="B972" s="48"/>
      <c r="C972" s="48"/>
      <c r="D972" s="48"/>
      <c r="E972" s="48"/>
      <c r="F972" s="48"/>
      <c r="G972" s="48"/>
      <c r="H972" s="48"/>
      <c r="I972" s="48"/>
      <c r="J972" s="48"/>
      <c r="K972" s="48"/>
      <c r="L972" s="48"/>
      <c r="M972" s="48"/>
      <c r="N972" s="48"/>
      <c r="O972" s="1734"/>
      <c r="P972" s="45"/>
      <c r="Q972" s="48"/>
      <c r="R972" s="48"/>
      <c r="S972" s="48"/>
      <c r="T972" s="48"/>
      <c r="U972" s="48"/>
      <c r="V972" s="48"/>
      <c r="W972" s="48"/>
      <c r="X972" s="48"/>
      <c r="Y972" s="48"/>
      <c r="Z972" s="48"/>
    </row>
    <row r="973" spans="1:26" ht="15.75" customHeight="1">
      <c r="A973" s="48"/>
      <c r="B973" s="48"/>
      <c r="C973" s="48"/>
      <c r="D973" s="48"/>
      <c r="E973" s="48"/>
      <c r="F973" s="48"/>
      <c r="G973" s="48"/>
      <c r="H973" s="48"/>
      <c r="I973" s="48"/>
      <c r="J973" s="48"/>
      <c r="K973" s="48"/>
      <c r="L973" s="48"/>
      <c r="M973" s="48"/>
      <c r="N973" s="48"/>
      <c r="O973" s="1734"/>
      <c r="P973" s="45"/>
      <c r="Q973" s="48"/>
      <c r="R973" s="48"/>
      <c r="S973" s="48"/>
      <c r="T973" s="48"/>
      <c r="U973" s="48"/>
      <c r="V973" s="48"/>
      <c r="W973" s="48"/>
      <c r="X973" s="48"/>
      <c r="Y973" s="48"/>
      <c r="Z973" s="48"/>
    </row>
    <row r="974" spans="1:26" ht="15.75" customHeight="1">
      <c r="A974" s="48"/>
      <c r="B974" s="48"/>
      <c r="C974" s="48"/>
      <c r="D974" s="48"/>
      <c r="E974" s="48"/>
      <c r="F974" s="48"/>
      <c r="G974" s="48"/>
      <c r="H974" s="48"/>
      <c r="I974" s="48"/>
      <c r="J974" s="48"/>
      <c r="K974" s="48"/>
      <c r="L974" s="48"/>
      <c r="M974" s="48"/>
      <c r="N974" s="48"/>
      <c r="O974" s="1734"/>
      <c r="P974" s="45"/>
      <c r="Q974" s="48"/>
      <c r="R974" s="48"/>
      <c r="S974" s="48"/>
      <c r="T974" s="48"/>
      <c r="U974" s="48"/>
      <c r="V974" s="48"/>
      <c r="W974" s="48"/>
      <c r="X974" s="48"/>
      <c r="Y974" s="48"/>
      <c r="Z974" s="48"/>
    </row>
    <row r="975" spans="1:26" ht="15.75" customHeight="1">
      <c r="A975" s="48"/>
      <c r="B975" s="48"/>
      <c r="C975" s="48"/>
      <c r="D975" s="48"/>
      <c r="E975" s="48"/>
      <c r="F975" s="48"/>
      <c r="G975" s="48"/>
      <c r="H975" s="48"/>
      <c r="I975" s="48"/>
      <c r="J975" s="48"/>
      <c r="K975" s="48"/>
      <c r="L975" s="48"/>
      <c r="M975" s="48"/>
      <c r="N975" s="48"/>
      <c r="O975" s="1734"/>
      <c r="P975" s="45"/>
      <c r="Q975" s="48"/>
      <c r="R975" s="48"/>
      <c r="S975" s="48"/>
      <c r="T975" s="48"/>
      <c r="U975" s="48"/>
      <c r="V975" s="48"/>
      <c r="W975" s="48"/>
      <c r="X975" s="48"/>
      <c r="Y975" s="48"/>
      <c r="Z975" s="48"/>
    </row>
    <row r="976" spans="1:26" ht="15.75" customHeight="1">
      <c r="A976" s="48"/>
      <c r="B976" s="48"/>
      <c r="C976" s="48"/>
      <c r="D976" s="48"/>
      <c r="E976" s="48"/>
      <c r="F976" s="48"/>
      <c r="G976" s="48"/>
      <c r="H976" s="48"/>
      <c r="I976" s="48"/>
      <c r="J976" s="48"/>
      <c r="K976" s="48"/>
      <c r="L976" s="48"/>
      <c r="M976" s="48"/>
      <c r="N976" s="48"/>
      <c r="O976" s="1734"/>
      <c r="P976" s="45"/>
      <c r="Q976" s="48"/>
      <c r="R976" s="48"/>
      <c r="S976" s="48"/>
      <c r="T976" s="48"/>
      <c r="U976" s="48"/>
      <c r="V976" s="48"/>
      <c r="W976" s="48"/>
      <c r="X976" s="48"/>
      <c r="Y976" s="48"/>
      <c r="Z976" s="48"/>
    </row>
    <row r="977" spans="1:26" ht="15.75" customHeight="1">
      <c r="A977" s="48"/>
      <c r="B977" s="48"/>
      <c r="C977" s="48"/>
      <c r="D977" s="48"/>
      <c r="E977" s="48"/>
      <c r="F977" s="48"/>
      <c r="G977" s="48"/>
      <c r="H977" s="48"/>
      <c r="I977" s="48"/>
      <c r="J977" s="48"/>
      <c r="K977" s="48"/>
      <c r="L977" s="48"/>
      <c r="M977" s="48"/>
      <c r="N977" s="48"/>
      <c r="O977" s="1734"/>
      <c r="P977" s="45"/>
      <c r="Q977" s="48"/>
      <c r="R977" s="48"/>
      <c r="S977" s="48"/>
      <c r="T977" s="48"/>
      <c r="U977" s="48"/>
      <c r="V977" s="48"/>
      <c r="W977" s="48"/>
      <c r="X977" s="48"/>
      <c r="Y977" s="48"/>
      <c r="Z977" s="48"/>
    </row>
    <row r="978" spans="1:26" ht="15.75" customHeight="1">
      <c r="A978" s="48"/>
      <c r="B978" s="48"/>
      <c r="C978" s="48"/>
      <c r="D978" s="48"/>
      <c r="E978" s="48"/>
      <c r="F978" s="48"/>
      <c r="G978" s="48"/>
      <c r="H978" s="48"/>
      <c r="I978" s="48"/>
      <c r="J978" s="48"/>
      <c r="K978" s="48"/>
      <c r="L978" s="48"/>
      <c r="M978" s="48"/>
      <c r="N978" s="48"/>
      <c r="O978" s="1734"/>
      <c r="P978" s="45"/>
      <c r="Q978" s="48"/>
      <c r="R978" s="48"/>
      <c r="S978" s="48"/>
      <c r="T978" s="48"/>
      <c r="U978" s="48"/>
      <c r="V978" s="48"/>
      <c r="W978" s="48"/>
      <c r="X978" s="48"/>
      <c r="Y978" s="48"/>
      <c r="Z978" s="48"/>
    </row>
    <row r="979" spans="1:26" ht="15.75" customHeight="1">
      <c r="A979" s="48"/>
      <c r="B979" s="48"/>
      <c r="C979" s="48"/>
      <c r="D979" s="48"/>
      <c r="E979" s="48"/>
      <c r="F979" s="48"/>
      <c r="G979" s="48"/>
      <c r="H979" s="48"/>
      <c r="I979" s="48"/>
      <c r="J979" s="48"/>
      <c r="K979" s="48"/>
      <c r="L979" s="48"/>
      <c r="M979" s="48"/>
      <c r="N979" s="48"/>
      <c r="O979" s="1734"/>
      <c r="P979" s="45"/>
      <c r="Q979" s="48"/>
      <c r="R979" s="48"/>
      <c r="S979" s="48"/>
      <c r="T979" s="48"/>
      <c r="U979" s="48"/>
      <c r="V979" s="48"/>
      <c r="W979" s="48"/>
      <c r="X979" s="48"/>
      <c r="Y979" s="48"/>
      <c r="Z979" s="48"/>
    </row>
    <row r="980" spans="1:26" ht="15.75" customHeight="1">
      <c r="A980" s="48"/>
      <c r="B980" s="48"/>
      <c r="C980" s="48"/>
      <c r="D980" s="48"/>
      <c r="E980" s="48"/>
      <c r="F980" s="48"/>
      <c r="G980" s="48"/>
      <c r="H980" s="48"/>
      <c r="I980" s="48"/>
      <c r="J980" s="48"/>
      <c r="K980" s="48"/>
      <c r="L980" s="48"/>
      <c r="M980" s="48"/>
      <c r="N980" s="48"/>
      <c r="O980" s="1734"/>
      <c r="P980" s="45"/>
      <c r="Q980" s="48"/>
      <c r="R980" s="48"/>
      <c r="S980" s="48"/>
      <c r="T980" s="48"/>
      <c r="U980" s="48"/>
      <c r="V980" s="48"/>
      <c r="W980" s="48"/>
      <c r="X980" s="48"/>
      <c r="Y980" s="48"/>
      <c r="Z980" s="48"/>
    </row>
    <row r="981" spans="1:26" ht="15.75" customHeight="1">
      <c r="A981" s="48"/>
      <c r="B981" s="48"/>
      <c r="C981" s="48"/>
      <c r="D981" s="48"/>
      <c r="E981" s="48"/>
      <c r="F981" s="48"/>
      <c r="G981" s="48"/>
      <c r="H981" s="48"/>
      <c r="I981" s="48"/>
      <c r="J981" s="48"/>
      <c r="K981" s="48"/>
      <c r="L981" s="48"/>
      <c r="M981" s="48"/>
      <c r="N981" s="48"/>
      <c r="O981" s="1734"/>
      <c r="P981" s="45"/>
      <c r="Q981" s="48"/>
      <c r="R981" s="48"/>
      <c r="S981" s="48"/>
      <c r="T981" s="48"/>
      <c r="U981" s="48"/>
      <c r="V981" s="48"/>
      <c r="W981" s="48"/>
      <c r="X981" s="48"/>
      <c r="Y981" s="48"/>
      <c r="Z981" s="48"/>
    </row>
    <row r="982" spans="1:26" ht="15.75" customHeight="1">
      <c r="A982" s="48"/>
      <c r="B982" s="48"/>
      <c r="C982" s="48"/>
      <c r="D982" s="48"/>
      <c r="E982" s="48"/>
      <c r="F982" s="48"/>
      <c r="G982" s="48"/>
      <c r="H982" s="48"/>
      <c r="I982" s="48"/>
      <c r="J982" s="48"/>
      <c r="K982" s="48"/>
      <c r="L982" s="48"/>
      <c r="M982" s="48"/>
      <c r="N982" s="48"/>
      <c r="O982" s="1734"/>
      <c r="P982" s="45"/>
      <c r="Q982" s="48"/>
      <c r="R982" s="48"/>
      <c r="S982" s="48"/>
      <c r="T982" s="48"/>
      <c r="U982" s="48"/>
      <c r="V982" s="48"/>
      <c r="W982" s="48"/>
      <c r="X982" s="48"/>
      <c r="Y982" s="48"/>
      <c r="Z982" s="48"/>
    </row>
    <row r="983" spans="1:26" ht="15.75" customHeight="1">
      <c r="A983" s="48"/>
      <c r="B983" s="48"/>
      <c r="C983" s="48"/>
      <c r="D983" s="48"/>
      <c r="E983" s="48"/>
      <c r="F983" s="48"/>
      <c r="G983" s="48"/>
      <c r="H983" s="48"/>
      <c r="I983" s="48"/>
      <c r="J983" s="48"/>
      <c r="K983" s="48"/>
      <c r="L983" s="48"/>
      <c r="M983" s="48"/>
      <c r="N983" s="48"/>
      <c r="O983" s="1734"/>
      <c r="P983" s="45"/>
      <c r="Q983" s="48"/>
      <c r="R983" s="48"/>
      <c r="S983" s="48"/>
      <c r="T983" s="48"/>
      <c r="U983" s="48"/>
      <c r="V983" s="48"/>
      <c r="W983" s="48"/>
      <c r="X983" s="48"/>
      <c r="Y983" s="48"/>
      <c r="Z983" s="48"/>
    </row>
    <row r="984" spans="1:26" ht="15.75" customHeight="1">
      <c r="A984" s="48"/>
      <c r="B984" s="48"/>
      <c r="C984" s="48"/>
      <c r="D984" s="48"/>
      <c r="E984" s="48"/>
      <c r="F984" s="48"/>
      <c r="G984" s="48"/>
      <c r="H984" s="48"/>
      <c r="I984" s="48"/>
      <c r="J984" s="48"/>
      <c r="K984" s="48"/>
      <c r="L984" s="48"/>
      <c r="M984" s="48"/>
      <c r="N984" s="48"/>
      <c r="O984" s="1734"/>
      <c r="P984" s="45"/>
      <c r="Q984" s="48"/>
      <c r="R984" s="48"/>
      <c r="S984" s="48"/>
      <c r="T984" s="48"/>
      <c r="U984" s="48"/>
      <c r="V984" s="48"/>
      <c r="W984" s="48"/>
      <c r="X984" s="48"/>
      <c r="Y984" s="48"/>
      <c r="Z984" s="48"/>
    </row>
    <row r="985" spans="1:26" ht="15.75" customHeight="1">
      <c r="A985" s="48"/>
      <c r="B985" s="48"/>
      <c r="C985" s="48"/>
      <c r="D985" s="48"/>
      <c r="E985" s="48"/>
      <c r="F985" s="48"/>
      <c r="G985" s="48"/>
      <c r="H985" s="48"/>
      <c r="I985" s="48"/>
      <c r="J985" s="48"/>
      <c r="K985" s="48"/>
      <c r="L985" s="48"/>
      <c r="M985" s="48"/>
      <c r="N985" s="48"/>
      <c r="O985" s="1734"/>
      <c r="P985" s="45"/>
      <c r="Q985" s="48"/>
      <c r="R985" s="48"/>
      <c r="S985" s="48"/>
      <c r="T985" s="48"/>
      <c r="U985" s="48"/>
      <c r="V985" s="48"/>
      <c r="W985" s="48"/>
      <c r="X985" s="48"/>
      <c r="Y985" s="48"/>
      <c r="Z985" s="48"/>
    </row>
    <row r="986" spans="1:26" ht="15.75" customHeight="1">
      <c r="A986" s="48"/>
      <c r="B986" s="48"/>
      <c r="C986" s="48"/>
      <c r="D986" s="48"/>
      <c r="E986" s="48"/>
      <c r="F986" s="48"/>
      <c r="G986" s="48"/>
      <c r="H986" s="48"/>
      <c r="I986" s="48"/>
      <c r="J986" s="48"/>
      <c r="K986" s="48"/>
      <c r="L986" s="48"/>
      <c r="M986" s="48"/>
      <c r="N986" s="48"/>
      <c r="O986" s="1734"/>
      <c r="P986" s="45"/>
      <c r="Q986" s="48"/>
      <c r="R986" s="48"/>
      <c r="S986" s="48"/>
      <c r="T986" s="48"/>
      <c r="U986" s="48"/>
      <c r="V986" s="48"/>
      <c r="W986" s="48"/>
      <c r="X986" s="48"/>
      <c r="Y986" s="48"/>
      <c r="Z986" s="48"/>
    </row>
    <row r="987" spans="1:26" ht="15.75" customHeight="1">
      <c r="A987" s="48"/>
      <c r="B987" s="48"/>
      <c r="C987" s="48"/>
      <c r="D987" s="48"/>
      <c r="E987" s="48"/>
      <c r="F987" s="48"/>
      <c r="G987" s="48"/>
      <c r="H987" s="48"/>
      <c r="I987" s="48"/>
      <c r="J987" s="48"/>
      <c r="K987" s="48"/>
      <c r="L987" s="48"/>
      <c r="M987" s="48"/>
      <c r="N987" s="48"/>
      <c r="O987" s="1734"/>
      <c r="P987" s="45"/>
      <c r="Q987" s="48"/>
      <c r="R987" s="48"/>
      <c r="S987" s="48"/>
      <c r="T987" s="48"/>
      <c r="U987" s="48"/>
      <c r="V987" s="48"/>
      <c r="W987" s="48"/>
      <c r="X987" s="48"/>
      <c r="Y987" s="48"/>
      <c r="Z987" s="48"/>
    </row>
    <row r="988" spans="1:26" ht="15.75" customHeight="1">
      <c r="A988" s="48"/>
      <c r="B988" s="48"/>
      <c r="C988" s="48"/>
      <c r="D988" s="48"/>
      <c r="E988" s="48"/>
      <c r="F988" s="48"/>
      <c r="G988" s="48"/>
      <c r="H988" s="48"/>
      <c r="I988" s="48"/>
      <c r="J988" s="48"/>
      <c r="K988" s="48"/>
      <c r="L988" s="48"/>
      <c r="M988" s="48"/>
      <c r="N988" s="48"/>
      <c r="O988" s="1734"/>
      <c r="P988" s="45"/>
      <c r="Q988" s="48"/>
      <c r="R988" s="48"/>
      <c r="S988" s="48"/>
      <c r="T988" s="48"/>
      <c r="U988" s="48"/>
      <c r="V988" s="48"/>
      <c r="W988" s="48"/>
      <c r="X988" s="48"/>
      <c r="Y988" s="48"/>
      <c r="Z988" s="48"/>
    </row>
    <row r="989" spans="1:26" ht="15.75" customHeight="1">
      <c r="A989" s="48"/>
      <c r="B989" s="48"/>
      <c r="C989" s="48"/>
      <c r="D989" s="48"/>
      <c r="E989" s="48"/>
      <c r="F989" s="48"/>
      <c r="G989" s="48"/>
      <c r="H989" s="48"/>
      <c r="I989" s="48"/>
      <c r="J989" s="48"/>
      <c r="K989" s="48"/>
      <c r="L989" s="48"/>
      <c r="M989" s="48"/>
      <c r="N989" s="48"/>
      <c r="O989" s="1734"/>
      <c r="P989" s="45"/>
      <c r="Q989" s="48"/>
      <c r="R989" s="48"/>
      <c r="S989" s="48"/>
      <c r="T989" s="48"/>
      <c r="U989" s="48"/>
      <c r="V989" s="48"/>
      <c r="W989" s="48"/>
      <c r="X989" s="48"/>
      <c r="Y989" s="48"/>
      <c r="Z989" s="48"/>
    </row>
    <row r="990" spans="1:26" ht="15.75" customHeight="1">
      <c r="A990" s="48"/>
      <c r="B990" s="48"/>
      <c r="C990" s="48"/>
      <c r="D990" s="48"/>
      <c r="E990" s="48"/>
      <c r="F990" s="48"/>
      <c r="G990" s="48"/>
      <c r="H990" s="48"/>
      <c r="I990" s="48"/>
      <c r="J990" s="48"/>
      <c r="K990" s="48"/>
      <c r="L990" s="48"/>
      <c r="M990" s="48"/>
      <c r="N990" s="48"/>
      <c r="O990" s="1734"/>
      <c r="P990" s="45"/>
      <c r="Q990" s="48"/>
      <c r="R990" s="48"/>
      <c r="S990" s="48"/>
      <c r="T990" s="48"/>
      <c r="U990" s="48"/>
      <c r="V990" s="48"/>
      <c r="W990" s="48"/>
      <c r="X990" s="48"/>
      <c r="Y990" s="48"/>
      <c r="Z990" s="48"/>
    </row>
    <row r="991" spans="1:26" ht="15.75" customHeight="1">
      <c r="A991" s="48"/>
      <c r="B991" s="48"/>
      <c r="C991" s="48"/>
      <c r="D991" s="48"/>
      <c r="E991" s="48"/>
      <c r="F991" s="48"/>
      <c r="G991" s="48"/>
      <c r="H991" s="48"/>
      <c r="I991" s="48"/>
      <c r="J991" s="48"/>
      <c r="K991" s="48"/>
      <c r="L991" s="48"/>
      <c r="M991" s="48"/>
      <c r="N991" s="48"/>
      <c r="O991" s="1734"/>
      <c r="P991" s="45"/>
      <c r="Q991" s="48"/>
      <c r="R991" s="48"/>
      <c r="S991" s="48"/>
      <c r="T991" s="48"/>
      <c r="U991" s="48"/>
      <c r="V991" s="48"/>
      <c r="W991" s="48"/>
      <c r="X991" s="48"/>
      <c r="Y991" s="48"/>
      <c r="Z991" s="48"/>
    </row>
    <row r="992" spans="1:26" ht="15.75" customHeight="1">
      <c r="A992" s="48"/>
      <c r="B992" s="48"/>
      <c r="C992" s="48"/>
      <c r="D992" s="48"/>
      <c r="E992" s="48"/>
      <c r="F992" s="48"/>
      <c r="G992" s="48"/>
      <c r="H992" s="48"/>
      <c r="I992" s="48"/>
      <c r="J992" s="48"/>
      <c r="K992" s="48"/>
      <c r="L992" s="48"/>
      <c r="M992" s="48"/>
      <c r="N992" s="48"/>
      <c r="O992" s="1734"/>
      <c r="P992" s="45"/>
      <c r="Q992" s="48"/>
      <c r="R992" s="48"/>
      <c r="S992" s="48"/>
      <c r="T992" s="48"/>
      <c r="U992" s="48"/>
      <c r="V992" s="48"/>
      <c r="W992" s="48"/>
      <c r="X992" s="48"/>
      <c r="Y992" s="48"/>
      <c r="Z992" s="48"/>
    </row>
    <row r="993" spans="1:26" ht="15.75" customHeight="1">
      <c r="A993" s="48"/>
      <c r="B993" s="48"/>
      <c r="C993" s="48"/>
      <c r="D993" s="48"/>
      <c r="E993" s="48"/>
      <c r="F993" s="48"/>
      <c r="G993" s="48"/>
      <c r="H993" s="48"/>
      <c r="I993" s="48"/>
      <c r="J993" s="48"/>
      <c r="K993" s="48"/>
      <c r="L993" s="48"/>
      <c r="M993" s="48"/>
      <c r="N993" s="48"/>
      <c r="O993" s="1734"/>
      <c r="P993" s="45"/>
      <c r="Q993" s="48"/>
      <c r="R993" s="48"/>
      <c r="S993" s="48"/>
      <c r="T993" s="48"/>
      <c r="U993" s="48"/>
      <c r="V993" s="48"/>
      <c r="W993" s="48"/>
      <c r="X993" s="48"/>
      <c r="Y993" s="48"/>
      <c r="Z993" s="48"/>
    </row>
    <row r="994" spans="1:26" ht="15.75" customHeight="1">
      <c r="A994" s="48"/>
      <c r="B994" s="48"/>
      <c r="C994" s="48"/>
      <c r="D994" s="48"/>
      <c r="E994" s="48"/>
      <c r="F994" s="48"/>
      <c r="G994" s="48"/>
      <c r="H994" s="48"/>
      <c r="I994" s="48"/>
      <c r="J994" s="48"/>
      <c r="K994" s="48"/>
      <c r="L994" s="48"/>
      <c r="M994" s="48"/>
      <c r="N994" s="48"/>
      <c r="O994" s="1734"/>
      <c r="P994" s="45"/>
      <c r="Q994" s="48"/>
      <c r="R994" s="48"/>
      <c r="S994" s="48"/>
      <c r="T994" s="48"/>
      <c r="U994" s="48"/>
      <c r="V994" s="48"/>
      <c r="W994" s="48"/>
      <c r="X994" s="48"/>
      <c r="Y994" s="48"/>
      <c r="Z994" s="48"/>
    </row>
    <row r="995" spans="1:26" ht="15.75" customHeight="1">
      <c r="A995" s="48"/>
      <c r="B995" s="48"/>
      <c r="C995" s="48"/>
      <c r="D995" s="48"/>
      <c r="E995" s="48"/>
      <c r="F995" s="48"/>
      <c r="G995" s="48"/>
      <c r="H995" s="48"/>
      <c r="I995" s="48"/>
      <c r="J995" s="48"/>
      <c r="K995" s="48"/>
      <c r="L995" s="48"/>
      <c r="M995" s="48"/>
      <c r="N995" s="48"/>
      <c r="O995" s="1734"/>
      <c r="P995" s="45"/>
      <c r="Q995" s="48"/>
      <c r="R995" s="48"/>
      <c r="S995" s="48"/>
      <c r="T995" s="48"/>
      <c r="U995" s="48"/>
      <c r="V995" s="48"/>
      <c r="W995" s="48"/>
      <c r="X995" s="48"/>
      <c r="Y995" s="48"/>
      <c r="Z995" s="48"/>
    </row>
    <row r="996" spans="1:26" ht="15.75" customHeight="1">
      <c r="A996" s="48"/>
      <c r="B996" s="48"/>
      <c r="C996" s="48"/>
      <c r="D996" s="48"/>
      <c r="E996" s="48"/>
      <c r="F996" s="48"/>
      <c r="G996" s="48"/>
      <c r="H996" s="48"/>
      <c r="I996" s="48"/>
      <c r="J996" s="48"/>
      <c r="K996" s="48"/>
      <c r="L996" s="48"/>
      <c r="M996" s="48"/>
      <c r="N996" s="48"/>
      <c r="O996" s="1734"/>
      <c r="P996" s="45"/>
      <c r="Q996" s="48"/>
      <c r="R996" s="48"/>
      <c r="S996" s="48"/>
      <c r="T996" s="48"/>
      <c r="U996" s="48"/>
      <c r="V996" s="48"/>
      <c r="W996" s="48"/>
      <c r="X996" s="48"/>
      <c r="Y996" s="48"/>
      <c r="Z996" s="48"/>
    </row>
    <row r="997" spans="1:26" ht="15.75" customHeight="1">
      <c r="A997" s="48"/>
      <c r="B997" s="48"/>
      <c r="C997" s="48"/>
      <c r="D997" s="48"/>
      <c r="E997" s="48"/>
      <c r="F997" s="48"/>
      <c r="G997" s="48"/>
      <c r="H997" s="48"/>
      <c r="I997" s="48"/>
      <c r="J997" s="48"/>
      <c r="K997" s="48"/>
      <c r="L997" s="48"/>
      <c r="M997" s="48"/>
      <c r="N997" s="48"/>
      <c r="O997" s="1734"/>
      <c r="P997" s="45"/>
      <c r="Q997" s="48"/>
      <c r="R997" s="48"/>
      <c r="S997" s="48"/>
      <c r="T997" s="48"/>
      <c r="U997" s="48"/>
      <c r="V997" s="48"/>
      <c r="W997" s="48"/>
      <c r="X997" s="48"/>
      <c r="Y997" s="48"/>
      <c r="Z997" s="48"/>
    </row>
    <row r="998" spans="1:26" ht="15.75" customHeight="1">
      <c r="A998" s="48"/>
      <c r="B998" s="48"/>
      <c r="C998" s="48"/>
      <c r="D998" s="48"/>
      <c r="E998" s="48"/>
      <c r="F998" s="48"/>
      <c r="G998" s="48"/>
      <c r="H998" s="48"/>
      <c r="I998" s="48"/>
      <c r="J998" s="48"/>
      <c r="K998" s="48"/>
      <c r="L998" s="48"/>
      <c r="M998" s="48"/>
      <c r="N998" s="48"/>
      <c r="O998" s="1734"/>
      <c r="P998" s="45"/>
      <c r="Q998" s="48"/>
      <c r="R998" s="48"/>
      <c r="S998" s="48"/>
      <c r="T998" s="48"/>
      <c r="U998" s="48"/>
      <c r="V998" s="48"/>
      <c r="W998" s="48"/>
      <c r="X998" s="48"/>
      <c r="Y998" s="48"/>
      <c r="Z998" s="48"/>
    </row>
    <row r="999" spans="1:26" ht="15.75" customHeight="1">
      <c r="A999" s="48"/>
      <c r="B999" s="48"/>
      <c r="C999" s="48"/>
      <c r="D999" s="48"/>
      <c r="E999" s="48"/>
      <c r="F999" s="48"/>
      <c r="G999" s="48"/>
      <c r="H999" s="48"/>
      <c r="I999" s="48"/>
      <c r="J999" s="48"/>
      <c r="K999" s="48"/>
      <c r="L999" s="48"/>
      <c r="M999" s="48"/>
      <c r="N999" s="48"/>
      <c r="O999" s="1734"/>
      <c r="P999" s="45"/>
      <c r="Q999" s="48"/>
      <c r="R999" s="48"/>
      <c r="S999" s="48"/>
      <c r="T999" s="48"/>
      <c r="U999" s="48"/>
      <c r="V999" s="48"/>
      <c r="W999" s="48"/>
      <c r="X999" s="48"/>
      <c r="Y999" s="48"/>
      <c r="Z999" s="48"/>
    </row>
    <row r="1000" spans="1:26" ht="15.75" customHeight="1">
      <c r="A1000" s="48"/>
      <c r="B1000" s="48"/>
      <c r="C1000" s="48"/>
      <c r="D1000" s="48"/>
      <c r="E1000" s="48"/>
      <c r="F1000" s="48"/>
      <c r="G1000" s="48"/>
      <c r="H1000" s="48"/>
      <c r="I1000" s="48"/>
      <c r="J1000" s="48"/>
      <c r="K1000" s="48"/>
      <c r="L1000" s="48"/>
      <c r="M1000" s="48"/>
      <c r="N1000" s="48"/>
      <c r="O1000" s="1734"/>
      <c r="P1000" s="45"/>
      <c r="Q1000" s="48"/>
      <c r="R1000" s="48"/>
      <c r="S1000" s="48"/>
      <c r="T1000" s="48"/>
      <c r="U1000" s="48"/>
      <c r="V1000" s="48"/>
      <c r="W1000" s="48"/>
      <c r="X1000" s="48"/>
      <c r="Y1000" s="48"/>
      <c r="Z1000" s="48"/>
    </row>
    <row r="1001" spans="1:26" ht="15.75" customHeight="1">
      <c r="A1001" s="48"/>
      <c r="B1001" s="48"/>
      <c r="C1001" s="48"/>
      <c r="D1001" s="48"/>
      <c r="E1001" s="48"/>
      <c r="F1001" s="48"/>
      <c r="G1001" s="48"/>
      <c r="H1001" s="48"/>
      <c r="I1001" s="48"/>
      <c r="J1001" s="48"/>
      <c r="K1001" s="48"/>
      <c r="L1001" s="48"/>
      <c r="M1001" s="48"/>
      <c r="N1001" s="48"/>
      <c r="O1001" s="1734"/>
      <c r="P1001" s="45"/>
      <c r="Q1001" s="48"/>
      <c r="R1001" s="48"/>
      <c r="S1001" s="48"/>
      <c r="T1001" s="48"/>
      <c r="U1001" s="48"/>
      <c r="V1001" s="48"/>
      <c r="W1001" s="48"/>
      <c r="X1001" s="48"/>
      <c r="Y1001" s="48"/>
      <c r="Z1001" s="48"/>
    </row>
    <row r="1002" spans="1:26" ht="15.75" customHeight="1">
      <c r="A1002" s="48"/>
      <c r="B1002" s="48"/>
      <c r="C1002" s="48"/>
      <c r="D1002" s="48"/>
      <c r="E1002" s="48"/>
      <c r="F1002" s="48"/>
      <c r="G1002" s="48"/>
      <c r="H1002" s="48"/>
      <c r="I1002" s="48"/>
      <c r="J1002" s="48"/>
      <c r="K1002" s="48"/>
      <c r="L1002" s="48"/>
      <c r="M1002" s="48"/>
      <c r="N1002" s="48"/>
      <c r="O1002" s="1734"/>
      <c r="P1002" s="45"/>
      <c r="Q1002" s="48"/>
      <c r="R1002" s="48"/>
      <c r="S1002" s="48"/>
      <c r="T1002" s="48"/>
      <c r="U1002" s="48"/>
      <c r="V1002" s="48"/>
      <c r="W1002" s="48"/>
      <c r="X1002" s="48"/>
      <c r="Y1002" s="48"/>
      <c r="Z1002" s="48"/>
    </row>
    <row r="1003" spans="1:26" ht="15.75" customHeight="1">
      <c r="A1003" s="48"/>
      <c r="B1003" s="48"/>
      <c r="C1003" s="48"/>
      <c r="D1003" s="48"/>
      <c r="E1003" s="48"/>
      <c r="F1003" s="48"/>
      <c r="G1003" s="48"/>
      <c r="H1003" s="48"/>
      <c r="I1003" s="48"/>
      <c r="J1003" s="48"/>
      <c r="K1003" s="48"/>
      <c r="L1003" s="48"/>
      <c r="M1003" s="48"/>
      <c r="N1003" s="48"/>
      <c r="O1003" s="1734"/>
      <c r="P1003" s="45"/>
      <c r="Q1003" s="48"/>
      <c r="R1003" s="48"/>
      <c r="S1003" s="48"/>
      <c r="T1003" s="48"/>
      <c r="U1003" s="48"/>
      <c r="V1003" s="48"/>
      <c r="W1003" s="48"/>
      <c r="X1003" s="48"/>
      <c r="Y1003" s="48"/>
      <c r="Z1003" s="48"/>
    </row>
    <row r="1004" spans="1:26" ht="15.75" customHeight="1">
      <c r="A1004" s="48"/>
      <c r="B1004" s="48"/>
      <c r="C1004" s="48"/>
      <c r="D1004" s="48"/>
      <c r="E1004" s="48"/>
      <c r="F1004" s="48"/>
      <c r="G1004" s="48"/>
      <c r="H1004" s="48"/>
      <c r="I1004" s="48"/>
      <c r="J1004" s="48"/>
      <c r="K1004" s="48"/>
      <c r="L1004" s="48"/>
      <c r="M1004" s="48"/>
      <c r="N1004" s="48"/>
      <c r="O1004" s="1734"/>
      <c r="P1004" s="45"/>
      <c r="Q1004" s="48"/>
      <c r="R1004" s="48"/>
      <c r="S1004" s="48"/>
      <c r="T1004" s="48"/>
      <c r="U1004" s="48"/>
      <c r="V1004" s="48"/>
      <c r="W1004" s="48"/>
      <c r="X1004" s="48"/>
      <c r="Y1004" s="48"/>
      <c r="Z1004" s="48"/>
    </row>
    <row r="1005" spans="1:26" ht="15.75" customHeight="1">
      <c r="A1005" s="48"/>
      <c r="B1005" s="48"/>
      <c r="C1005" s="48"/>
      <c r="D1005" s="48"/>
      <c r="E1005" s="48"/>
      <c r="F1005" s="48"/>
      <c r="G1005" s="48"/>
      <c r="H1005" s="48"/>
      <c r="I1005" s="48"/>
      <c r="J1005" s="48"/>
      <c r="K1005" s="48"/>
      <c r="L1005" s="48"/>
      <c r="M1005" s="48"/>
      <c r="N1005" s="48"/>
      <c r="O1005" s="1734"/>
      <c r="P1005" s="45"/>
      <c r="Q1005" s="48"/>
      <c r="R1005" s="48"/>
      <c r="S1005" s="48"/>
      <c r="T1005" s="48"/>
      <c r="U1005" s="48"/>
      <c r="V1005" s="48"/>
      <c r="W1005" s="48"/>
      <c r="X1005" s="48"/>
      <c r="Y1005" s="48"/>
      <c r="Z1005" s="48"/>
    </row>
    <row r="1006" spans="1:26" ht="15.75" customHeight="1">
      <c r="A1006" s="48"/>
      <c r="B1006" s="48"/>
      <c r="C1006" s="48"/>
      <c r="D1006" s="48"/>
      <c r="E1006" s="48"/>
      <c r="F1006" s="48"/>
      <c r="G1006" s="48"/>
      <c r="H1006" s="48"/>
      <c r="I1006" s="48"/>
      <c r="J1006" s="48"/>
      <c r="K1006" s="48"/>
      <c r="L1006" s="48"/>
      <c r="M1006" s="48"/>
      <c r="N1006" s="48"/>
      <c r="O1006" s="1734"/>
      <c r="P1006" s="45"/>
      <c r="Q1006" s="48"/>
      <c r="R1006" s="48"/>
      <c r="S1006" s="48"/>
      <c r="T1006" s="48"/>
      <c r="U1006" s="48"/>
      <c r="V1006" s="48"/>
      <c r="W1006" s="48"/>
      <c r="X1006" s="48"/>
      <c r="Y1006" s="48"/>
      <c r="Z1006" s="48"/>
    </row>
    <row r="1007" spans="1:26" ht="15.75" customHeight="1">
      <c r="A1007" s="48"/>
      <c r="B1007" s="48"/>
      <c r="C1007" s="48"/>
      <c r="D1007" s="48"/>
      <c r="E1007" s="48"/>
      <c r="F1007" s="48"/>
      <c r="G1007" s="48"/>
      <c r="H1007" s="48"/>
      <c r="I1007" s="48"/>
      <c r="J1007" s="48"/>
      <c r="K1007" s="48"/>
      <c r="L1007" s="48"/>
      <c r="M1007" s="48"/>
      <c r="N1007" s="48"/>
      <c r="O1007" s="1734"/>
      <c r="P1007" s="45"/>
      <c r="Q1007" s="48"/>
      <c r="R1007" s="48"/>
      <c r="S1007" s="48"/>
      <c r="T1007" s="48"/>
      <c r="U1007" s="48"/>
      <c r="V1007" s="48"/>
      <c r="W1007" s="48"/>
      <c r="X1007" s="48"/>
      <c r="Y1007" s="48"/>
      <c r="Z1007" s="48"/>
    </row>
    <row r="1008" spans="1:26" ht="15.75" customHeight="1">
      <c r="A1008" s="48"/>
      <c r="B1008" s="48"/>
      <c r="C1008" s="48"/>
      <c r="D1008" s="48"/>
      <c r="E1008" s="48"/>
      <c r="F1008" s="48"/>
      <c r="G1008" s="48"/>
      <c r="H1008" s="48"/>
      <c r="I1008" s="48"/>
      <c r="J1008" s="48"/>
      <c r="K1008" s="48"/>
      <c r="L1008" s="48"/>
      <c r="M1008" s="48"/>
      <c r="N1008" s="48"/>
      <c r="O1008" s="1734"/>
      <c r="P1008" s="45"/>
      <c r="Q1008" s="48"/>
      <c r="R1008" s="48"/>
      <c r="S1008" s="48"/>
      <c r="T1008" s="48"/>
      <c r="U1008" s="48"/>
      <c r="V1008" s="48"/>
      <c r="W1008" s="48"/>
      <c r="X1008" s="48"/>
      <c r="Y1008" s="48"/>
      <c r="Z1008" s="48"/>
    </row>
    <row r="1009" spans="1:26" ht="15.75" customHeight="1">
      <c r="A1009" s="48"/>
      <c r="B1009" s="48"/>
      <c r="C1009" s="48"/>
      <c r="D1009" s="48"/>
      <c r="E1009" s="48"/>
      <c r="F1009" s="48"/>
      <c r="G1009" s="48"/>
      <c r="H1009" s="48"/>
      <c r="I1009" s="48"/>
      <c r="J1009" s="48"/>
      <c r="K1009" s="48"/>
      <c r="L1009" s="48"/>
      <c r="M1009" s="48"/>
      <c r="N1009" s="48"/>
      <c r="O1009" s="1734"/>
      <c r="P1009" s="45"/>
      <c r="Q1009" s="48"/>
      <c r="R1009" s="48"/>
      <c r="S1009" s="48"/>
      <c r="T1009" s="48"/>
      <c r="U1009" s="48"/>
      <c r="V1009" s="48"/>
      <c r="W1009" s="48"/>
      <c r="X1009" s="48"/>
      <c r="Y1009" s="48"/>
      <c r="Z1009" s="48"/>
    </row>
    <row r="1010" spans="1:26" ht="15.75" customHeight="1">
      <c r="A1010" s="48"/>
      <c r="B1010" s="48"/>
      <c r="C1010" s="48"/>
      <c r="D1010" s="48"/>
      <c r="E1010" s="48"/>
      <c r="F1010" s="48"/>
      <c r="G1010" s="48"/>
      <c r="H1010" s="48"/>
      <c r="I1010" s="48"/>
      <c r="J1010" s="48"/>
      <c r="K1010" s="48"/>
      <c r="L1010" s="48"/>
      <c r="M1010" s="48"/>
      <c r="N1010" s="48"/>
      <c r="O1010" s="1734"/>
      <c r="P1010" s="45"/>
      <c r="Q1010" s="48"/>
      <c r="R1010" s="48"/>
      <c r="S1010" s="48"/>
      <c r="T1010" s="48"/>
      <c r="U1010" s="48"/>
      <c r="V1010" s="48"/>
      <c r="W1010" s="48"/>
      <c r="X1010" s="48"/>
      <c r="Y1010" s="48"/>
      <c r="Z1010" s="48"/>
    </row>
    <row r="1011" spans="1:26" ht="15.75" customHeight="1">
      <c r="A1011" s="48"/>
      <c r="B1011" s="48"/>
      <c r="C1011" s="48"/>
      <c r="D1011" s="48"/>
      <c r="E1011" s="48"/>
      <c r="F1011" s="48"/>
      <c r="G1011" s="48"/>
      <c r="H1011" s="48"/>
      <c r="I1011" s="48"/>
      <c r="J1011" s="48"/>
      <c r="K1011" s="48"/>
      <c r="L1011" s="48"/>
      <c r="M1011" s="48"/>
      <c r="N1011" s="48"/>
      <c r="O1011" s="1734"/>
      <c r="P1011" s="45"/>
      <c r="Q1011" s="48"/>
      <c r="R1011" s="48"/>
      <c r="S1011" s="48"/>
      <c r="T1011" s="48"/>
      <c r="U1011" s="48"/>
      <c r="V1011" s="48"/>
      <c r="W1011" s="48"/>
      <c r="X1011" s="48"/>
      <c r="Y1011" s="48"/>
      <c r="Z1011" s="48"/>
    </row>
    <row r="1012" spans="1:26" ht="15.75" customHeight="1">
      <c r="A1012" s="48"/>
      <c r="B1012" s="48"/>
      <c r="C1012" s="48"/>
      <c r="D1012" s="48"/>
      <c r="E1012" s="48"/>
      <c r="F1012" s="48"/>
      <c r="G1012" s="48"/>
      <c r="H1012" s="48"/>
      <c r="I1012" s="48"/>
      <c r="J1012" s="48"/>
      <c r="K1012" s="48"/>
      <c r="L1012" s="48"/>
      <c r="M1012" s="48"/>
      <c r="N1012" s="48"/>
      <c r="O1012" s="1734"/>
      <c r="P1012" s="45"/>
      <c r="Q1012" s="48"/>
      <c r="R1012" s="48"/>
      <c r="S1012" s="48"/>
      <c r="T1012" s="48"/>
      <c r="U1012" s="48"/>
      <c r="V1012" s="48"/>
      <c r="W1012" s="48"/>
      <c r="X1012" s="48"/>
      <c r="Y1012" s="48"/>
      <c r="Z1012" s="48"/>
    </row>
    <row r="1013" spans="1:26" ht="15.75" customHeight="1">
      <c r="A1013" s="48"/>
      <c r="B1013" s="48"/>
      <c r="C1013" s="48"/>
      <c r="D1013" s="48"/>
      <c r="E1013" s="48"/>
      <c r="F1013" s="48"/>
      <c r="G1013" s="48"/>
      <c r="H1013" s="48"/>
      <c r="I1013" s="48"/>
      <c r="J1013" s="48"/>
      <c r="K1013" s="48"/>
      <c r="L1013" s="48"/>
      <c r="M1013" s="48"/>
      <c r="N1013" s="48"/>
      <c r="O1013" s="1734"/>
      <c r="P1013" s="45"/>
      <c r="Q1013" s="48"/>
      <c r="R1013" s="48"/>
      <c r="S1013" s="48"/>
      <c r="T1013" s="48"/>
      <c r="U1013" s="48"/>
      <c r="V1013" s="48"/>
      <c r="W1013" s="48"/>
      <c r="X1013" s="48"/>
      <c r="Y1013" s="48"/>
      <c r="Z1013" s="48"/>
    </row>
    <row r="1014" spans="1:26" ht="15.75" customHeight="1">
      <c r="A1014" s="48"/>
      <c r="B1014" s="48"/>
      <c r="C1014" s="48"/>
      <c r="D1014" s="48"/>
      <c r="E1014" s="48"/>
      <c r="F1014" s="48"/>
      <c r="G1014" s="48"/>
      <c r="H1014" s="48"/>
      <c r="I1014" s="48"/>
      <c r="J1014" s="48"/>
      <c r="K1014" s="48"/>
      <c r="L1014" s="48"/>
      <c r="M1014" s="48"/>
      <c r="N1014" s="48"/>
      <c r="O1014" s="1734"/>
      <c r="P1014" s="45"/>
      <c r="Q1014" s="48"/>
      <c r="R1014" s="48"/>
      <c r="S1014" s="48"/>
      <c r="T1014" s="48"/>
      <c r="U1014" s="48"/>
      <c r="V1014" s="48"/>
      <c r="W1014" s="48"/>
      <c r="X1014" s="48"/>
      <c r="Y1014" s="48"/>
      <c r="Z1014" s="48"/>
    </row>
    <row r="1015" spans="1:26" ht="15.75" customHeight="1">
      <c r="A1015" s="48"/>
      <c r="B1015" s="48"/>
      <c r="C1015" s="48"/>
      <c r="D1015" s="48"/>
      <c r="E1015" s="48"/>
      <c r="F1015" s="48"/>
      <c r="G1015" s="48"/>
      <c r="H1015" s="48"/>
      <c r="I1015" s="48"/>
      <c r="J1015" s="48"/>
      <c r="K1015" s="48"/>
      <c r="L1015" s="48"/>
      <c r="M1015" s="48"/>
      <c r="N1015" s="48"/>
      <c r="O1015" s="1734"/>
      <c r="P1015" s="45"/>
      <c r="Q1015" s="48"/>
      <c r="R1015" s="48"/>
      <c r="S1015" s="48"/>
      <c r="T1015" s="48"/>
      <c r="U1015" s="48"/>
      <c r="V1015" s="48"/>
      <c r="W1015" s="48"/>
      <c r="X1015" s="48"/>
      <c r="Y1015" s="48"/>
      <c r="Z1015" s="48"/>
    </row>
    <row r="1016" spans="1:26" ht="15.75" customHeight="1">
      <c r="A1016" s="48"/>
      <c r="B1016" s="48"/>
      <c r="C1016" s="48"/>
      <c r="D1016" s="48"/>
      <c r="E1016" s="48"/>
      <c r="F1016" s="48"/>
      <c r="G1016" s="48"/>
      <c r="H1016" s="48"/>
      <c r="I1016" s="48"/>
      <c r="J1016" s="48"/>
      <c r="K1016" s="48"/>
      <c r="L1016" s="48"/>
      <c r="M1016" s="48"/>
      <c r="N1016" s="48"/>
      <c r="O1016" s="1734"/>
      <c r="P1016" s="45"/>
      <c r="Q1016" s="48"/>
      <c r="R1016" s="48"/>
      <c r="S1016" s="48"/>
      <c r="T1016" s="48"/>
      <c r="U1016" s="48"/>
      <c r="V1016" s="48"/>
      <c r="W1016" s="48"/>
      <c r="X1016" s="48"/>
      <c r="Y1016" s="48"/>
      <c r="Z1016" s="48"/>
    </row>
    <row r="1017" spans="1:26" ht="15.75" customHeight="1">
      <c r="A1017" s="48"/>
      <c r="B1017" s="48"/>
      <c r="C1017" s="48"/>
      <c r="D1017" s="48"/>
      <c r="E1017" s="48"/>
      <c r="F1017" s="48"/>
      <c r="G1017" s="48"/>
      <c r="H1017" s="48"/>
      <c r="I1017" s="48"/>
      <c r="J1017" s="48"/>
      <c r="K1017" s="48"/>
      <c r="L1017" s="48"/>
      <c r="M1017" s="48"/>
      <c r="N1017" s="48"/>
      <c r="O1017" s="1734"/>
      <c r="P1017" s="45"/>
      <c r="Q1017" s="48"/>
      <c r="R1017" s="48"/>
      <c r="S1017" s="48"/>
      <c r="T1017" s="48"/>
      <c r="U1017" s="48"/>
      <c r="V1017" s="48"/>
      <c r="W1017" s="48"/>
      <c r="X1017" s="48"/>
      <c r="Y1017" s="48"/>
      <c r="Z1017" s="48"/>
    </row>
    <row r="1018" spans="1:26" ht="15.75" customHeight="1">
      <c r="A1018" s="48"/>
      <c r="B1018" s="48"/>
      <c r="C1018" s="48"/>
      <c r="D1018" s="48"/>
      <c r="E1018" s="48"/>
      <c r="F1018" s="48"/>
      <c r="G1018" s="48"/>
      <c r="H1018" s="48"/>
      <c r="I1018" s="48"/>
      <c r="J1018" s="48"/>
      <c r="K1018" s="48"/>
      <c r="L1018" s="48"/>
      <c r="M1018" s="48"/>
      <c r="N1018" s="48"/>
      <c r="O1018" s="1734"/>
      <c r="P1018" s="45"/>
      <c r="Q1018" s="48"/>
      <c r="R1018" s="48"/>
      <c r="S1018" s="48"/>
      <c r="T1018" s="48"/>
      <c r="U1018" s="48"/>
      <c r="V1018" s="48"/>
      <c r="W1018" s="48"/>
      <c r="X1018" s="48"/>
      <c r="Y1018" s="48"/>
      <c r="Z1018" s="48"/>
    </row>
    <row r="1019" spans="1:26" ht="15.75" customHeight="1">
      <c r="A1019" s="48"/>
      <c r="B1019" s="48"/>
      <c r="C1019" s="48"/>
      <c r="D1019" s="48"/>
      <c r="E1019" s="48"/>
      <c r="F1019" s="48"/>
      <c r="G1019" s="48"/>
      <c r="H1019" s="48"/>
      <c r="I1019" s="48"/>
      <c r="J1019" s="48"/>
      <c r="K1019" s="48"/>
      <c r="L1019" s="48"/>
      <c r="M1019" s="48"/>
      <c r="N1019" s="48"/>
      <c r="O1019" s="1734"/>
      <c r="P1019" s="45"/>
      <c r="Q1019" s="48"/>
      <c r="R1019" s="48"/>
      <c r="S1019" s="48"/>
      <c r="T1019" s="48"/>
      <c r="U1019" s="48"/>
      <c r="V1019" s="48"/>
      <c r="W1019" s="48"/>
      <c r="X1019" s="48"/>
      <c r="Y1019" s="48"/>
      <c r="Z1019" s="48"/>
    </row>
    <row r="1020" spans="1:26" ht="15.75" customHeight="1">
      <c r="A1020" s="48"/>
      <c r="B1020" s="48"/>
      <c r="C1020" s="48"/>
      <c r="D1020" s="48"/>
      <c r="E1020" s="48"/>
      <c r="F1020" s="48"/>
      <c r="G1020" s="48"/>
      <c r="H1020" s="48"/>
      <c r="I1020" s="48"/>
      <c r="J1020" s="48"/>
      <c r="K1020" s="48"/>
      <c r="L1020" s="48"/>
      <c r="M1020" s="48"/>
      <c r="N1020" s="48"/>
      <c r="O1020" s="1734"/>
      <c r="P1020" s="45"/>
      <c r="Q1020" s="48"/>
      <c r="R1020" s="48"/>
      <c r="S1020" s="48"/>
      <c r="T1020" s="48"/>
      <c r="U1020" s="48"/>
      <c r="V1020" s="48"/>
      <c r="W1020" s="48"/>
      <c r="X1020" s="48"/>
      <c r="Y1020" s="48"/>
      <c r="Z1020" s="48"/>
    </row>
    <row r="1021" spans="1:26" ht="15.75" customHeight="1">
      <c r="A1021" s="48"/>
      <c r="B1021" s="48"/>
      <c r="C1021" s="48"/>
      <c r="D1021" s="48"/>
      <c r="E1021" s="48"/>
      <c r="F1021" s="48"/>
      <c r="G1021" s="48"/>
      <c r="H1021" s="48"/>
      <c r="I1021" s="48"/>
      <c r="J1021" s="48"/>
      <c r="K1021" s="48"/>
      <c r="L1021" s="48"/>
      <c r="M1021" s="48"/>
      <c r="N1021" s="48"/>
      <c r="O1021" s="1734"/>
      <c r="P1021" s="45"/>
      <c r="Q1021" s="48"/>
      <c r="R1021" s="48"/>
      <c r="S1021" s="48"/>
      <c r="T1021" s="48"/>
      <c r="U1021" s="48"/>
      <c r="V1021" s="48"/>
      <c r="W1021" s="48"/>
      <c r="X1021" s="48"/>
      <c r="Y1021" s="48"/>
      <c r="Z1021" s="48"/>
    </row>
    <row r="1022" spans="1:26" ht="15.75" customHeight="1">
      <c r="A1022" s="48"/>
      <c r="B1022" s="48"/>
      <c r="C1022" s="48"/>
      <c r="D1022" s="48"/>
      <c r="E1022" s="48"/>
      <c r="F1022" s="48"/>
      <c r="G1022" s="48"/>
      <c r="H1022" s="48"/>
      <c r="I1022" s="48"/>
      <c r="J1022" s="48"/>
      <c r="K1022" s="48"/>
      <c r="L1022" s="48"/>
      <c r="M1022" s="48"/>
      <c r="N1022" s="48"/>
      <c r="O1022" s="1734"/>
      <c r="P1022" s="45"/>
      <c r="Q1022" s="48"/>
      <c r="R1022" s="48"/>
      <c r="S1022" s="48"/>
      <c r="T1022" s="48"/>
      <c r="U1022" s="48"/>
      <c r="V1022" s="48"/>
      <c r="W1022" s="48"/>
      <c r="X1022" s="48"/>
      <c r="Y1022" s="48"/>
      <c r="Z1022" s="48"/>
    </row>
    <row r="1023" spans="1:26" ht="15.75" customHeight="1">
      <c r="A1023" s="48"/>
      <c r="B1023" s="48"/>
      <c r="C1023" s="48"/>
      <c r="D1023" s="48"/>
      <c r="E1023" s="48"/>
      <c r="F1023" s="48"/>
      <c r="G1023" s="48"/>
      <c r="H1023" s="48"/>
      <c r="I1023" s="48"/>
      <c r="J1023" s="48"/>
      <c r="K1023" s="48"/>
      <c r="L1023" s="48"/>
      <c r="M1023" s="48"/>
      <c r="N1023" s="48"/>
      <c r="O1023" s="1734"/>
      <c r="P1023" s="45"/>
      <c r="Q1023" s="48"/>
      <c r="R1023" s="48"/>
      <c r="S1023" s="48"/>
      <c r="T1023" s="48"/>
      <c r="U1023" s="48"/>
      <c r="V1023" s="48"/>
      <c r="W1023" s="48"/>
      <c r="X1023" s="48"/>
      <c r="Y1023" s="48"/>
      <c r="Z1023" s="48"/>
    </row>
    <row r="1024" spans="1:26" ht="15.75" customHeight="1">
      <c r="A1024" s="48"/>
      <c r="B1024" s="48"/>
      <c r="C1024" s="48"/>
      <c r="D1024" s="48"/>
      <c r="E1024" s="48"/>
      <c r="F1024" s="48"/>
      <c r="G1024" s="48"/>
      <c r="H1024" s="48"/>
      <c r="I1024" s="48"/>
      <c r="J1024" s="48"/>
      <c r="K1024" s="48"/>
      <c r="L1024" s="48"/>
      <c r="M1024" s="48"/>
      <c r="N1024" s="48"/>
      <c r="O1024" s="1734"/>
      <c r="P1024" s="45"/>
      <c r="Q1024" s="48"/>
      <c r="R1024" s="48"/>
      <c r="S1024" s="48"/>
      <c r="T1024" s="48"/>
      <c r="U1024" s="48"/>
      <c r="V1024" s="48"/>
      <c r="W1024" s="48"/>
      <c r="X1024" s="48"/>
      <c r="Y1024" s="48"/>
      <c r="Z1024" s="48"/>
    </row>
    <row r="1025" spans="1:26" ht="15.75" customHeight="1">
      <c r="A1025" s="48"/>
      <c r="B1025" s="48"/>
      <c r="C1025" s="48"/>
      <c r="D1025" s="48"/>
      <c r="E1025" s="48"/>
      <c r="F1025" s="48"/>
      <c r="G1025" s="48"/>
      <c r="H1025" s="48"/>
      <c r="I1025" s="48"/>
      <c r="J1025" s="48"/>
      <c r="K1025" s="48"/>
      <c r="L1025" s="48"/>
      <c r="M1025" s="48"/>
      <c r="N1025" s="48"/>
      <c r="O1025" s="1734"/>
      <c r="P1025" s="45"/>
      <c r="Q1025" s="48"/>
      <c r="R1025" s="48"/>
      <c r="S1025" s="48"/>
      <c r="T1025" s="48"/>
      <c r="U1025" s="48"/>
      <c r="V1025" s="48"/>
      <c r="W1025" s="48"/>
      <c r="X1025" s="48"/>
      <c r="Y1025" s="48"/>
      <c r="Z1025" s="48"/>
    </row>
    <row r="1026" spans="1:26" ht="15.75" customHeight="1">
      <c r="A1026" s="48"/>
      <c r="B1026" s="48"/>
      <c r="C1026" s="48"/>
      <c r="D1026" s="48"/>
      <c r="E1026" s="48"/>
      <c r="F1026" s="48"/>
      <c r="G1026" s="48"/>
      <c r="H1026" s="48"/>
      <c r="I1026" s="48"/>
      <c r="J1026" s="48"/>
      <c r="K1026" s="48"/>
      <c r="L1026" s="48"/>
      <c r="M1026" s="48"/>
      <c r="N1026" s="48"/>
      <c r="O1026" s="1734"/>
      <c r="P1026" s="45"/>
      <c r="Q1026" s="48"/>
      <c r="R1026" s="48"/>
      <c r="S1026" s="48"/>
      <c r="T1026" s="48"/>
      <c r="U1026" s="48"/>
      <c r="V1026" s="48"/>
      <c r="W1026" s="48"/>
      <c r="X1026" s="48"/>
      <c r="Y1026" s="48"/>
      <c r="Z1026" s="48"/>
    </row>
    <row r="1027" spans="1:26" ht="15.75" customHeight="1">
      <c r="A1027" s="48"/>
      <c r="B1027" s="48"/>
      <c r="C1027" s="48"/>
      <c r="D1027" s="48"/>
      <c r="E1027" s="48"/>
      <c r="F1027" s="48"/>
      <c r="G1027" s="48"/>
      <c r="H1027" s="48"/>
      <c r="I1027" s="48"/>
      <c r="J1027" s="48"/>
      <c r="K1027" s="48"/>
      <c r="L1027" s="48"/>
      <c r="M1027" s="48"/>
      <c r="N1027" s="48"/>
      <c r="O1027" s="1734"/>
      <c r="P1027" s="45"/>
      <c r="Q1027" s="48"/>
      <c r="R1027" s="48"/>
      <c r="S1027" s="48"/>
      <c r="T1027" s="48"/>
      <c r="U1027" s="48"/>
      <c r="V1027" s="48"/>
      <c r="W1027" s="48"/>
      <c r="X1027" s="48"/>
      <c r="Y1027" s="48"/>
      <c r="Z1027" s="48"/>
    </row>
    <row r="1028" spans="1:26" ht="15.75" customHeight="1">
      <c r="A1028" s="48"/>
      <c r="B1028" s="48"/>
      <c r="C1028" s="48"/>
      <c r="D1028" s="48"/>
      <c r="E1028" s="48"/>
      <c r="F1028" s="48"/>
      <c r="G1028" s="48"/>
      <c r="H1028" s="48"/>
      <c r="I1028" s="48"/>
      <c r="J1028" s="48"/>
      <c r="K1028" s="48"/>
      <c r="L1028" s="48"/>
      <c r="M1028" s="48"/>
      <c r="N1028" s="48"/>
      <c r="O1028" s="1734"/>
      <c r="P1028" s="45"/>
      <c r="Q1028" s="48"/>
      <c r="R1028" s="48"/>
      <c r="S1028" s="48"/>
      <c r="T1028" s="48"/>
      <c r="U1028" s="48"/>
      <c r="V1028" s="48"/>
      <c r="W1028" s="48"/>
      <c r="X1028" s="48"/>
      <c r="Y1028" s="48"/>
      <c r="Z1028" s="48"/>
    </row>
    <row r="1029" spans="1:26" ht="15.75" customHeight="1">
      <c r="A1029" s="48"/>
      <c r="B1029" s="48"/>
      <c r="C1029" s="48"/>
      <c r="D1029" s="48"/>
      <c r="E1029" s="48"/>
      <c r="F1029" s="48"/>
      <c r="G1029" s="48"/>
      <c r="H1029" s="48"/>
      <c r="I1029" s="48"/>
      <c r="J1029" s="48"/>
      <c r="K1029" s="48"/>
      <c r="L1029" s="48"/>
      <c r="M1029" s="48"/>
      <c r="N1029" s="48"/>
      <c r="O1029" s="1734"/>
      <c r="P1029" s="45"/>
      <c r="Q1029" s="48"/>
      <c r="R1029" s="48"/>
      <c r="S1029" s="48"/>
      <c r="T1029" s="48"/>
      <c r="U1029" s="48"/>
      <c r="V1029" s="48"/>
      <c r="W1029" s="48"/>
      <c r="X1029" s="48"/>
      <c r="Y1029" s="48"/>
      <c r="Z1029" s="48"/>
    </row>
    <row r="1030" spans="1:26" ht="15.75" customHeight="1">
      <c r="A1030" s="48"/>
      <c r="B1030" s="48"/>
      <c r="C1030" s="48"/>
      <c r="D1030" s="48"/>
      <c r="E1030" s="48"/>
      <c r="F1030" s="48"/>
      <c r="G1030" s="48"/>
      <c r="H1030" s="48"/>
      <c r="I1030" s="48"/>
      <c r="J1030" s="48"/>
      <c r="K1030" s="48"/>
      <c r="L1030" s="48"/>
      <c r="M1030" s="48"/>
      <c r="N1030" s="48"/>
      <c r="O1030" s="1734"/>
      <c r="P1030" s="45"/>
      <c r="Q1030" s="48"/>
      <c r="R1030" s="48"/>
      <c r="S1030" s="48"/>
      <c r="T1030" s="48"/>
      <c r="U1030" s="48"/>
      <c r="V1030" s="48"/>
      <c r="W1030" s="48"/>
      <c r="X1030" s="48"/>
      <c r="Y1030" s="48"/>
      <c r="Z1030" s="48"/>
    </row>
    <row r="1031" spans="1:26" ht="15.75" customHeight="1">
      <c r="A1031" s="48"/>
      <c r="B1031" s="48"/>
      <c r="C1031" s="48"/>
      <c r="D1031" s="48"/>
      <c r="E1031" s="48"/>
      <c r="F1031" s="48"/>
      <c r="G1031" s="48"/>
      <c r="H1031" s="48"/>
      <c r="I1031" s="48"/>
      <c r="J1031" s="48"/>
      <c r="K1031" s="48"/>
      <c r="L1031" s="48"/>
      <c r="M1031" s="48"/>
      <c r="N1031" s="48"/>
      <c r="O1031" s="1734"/>
      <c r="P1031" s="45"/>
      <c r="Q1031" s="48"/>
      <c r="R1031" s="48"/>
      <c r="S1031" s="48"/>
      <c r="T1031" s="48"/>
      <c r="U1031" s="48"/>
      <c r="V1031" s="48"/>
      <c r="W1031" s="48"/>
      <c r="X1031" s="48"/>
      <c r="Y1031" s="48"/>
      <c r="Z1031" s="48"/>
    </row>
    <row r="1032" spans="1:26" ht="15.75" customHeight="1">
      <c r="A1032" s="48"/>
      <c r="B1032" s="48"/>
      <c r="C1032" s="48"/>
      <c r="D1032" s="48"/>
      <c r="E1032" s="48"/>
      <c r="F1032" s="48"/>
      <c r="G1032" s="48"/>
      <c r="H1032" s="48"/>
      <c r="I1032" s="48"/>
      <c r="J1032" s="48"/>
      <c r="K1032" s="48"/>
      <c r="L1032" s="48"/>
      <c r="M1032" s="48"/>
      <c r="N1032" s="48"/>
      <c r="O1032" s="1734"/>
      <c r="P1032" s="45"/>
      <c r="Q1032" s="48"/>
      <c r="R1032" s="48"/>
      <c r="S1032" s="48"/>
      <c r="T1032" s="48"/>
      <c r="U1032" s="48"/>
      <c r="V1032" s="48"/>
      <c r="W1032" s="48"/>
      <c r="X1032" s="48"/>
      <c r="Y1032" s="48"/>
      <c r="Z1032" s="48"/>
    </row>
    <row r="1033" spans="1:26" ht="15.75" customHeight="1">
      <c r="A1033" s="48"/>
      <c r="B1033" s="48"/>
      <c r="C1033" s="48"/>
      <c r="D1033" s="48"/>
      <c r="E1033" s="48"/>
      <c r="F1033" s="48"/>
      <c r="G1033" s="48"/>
      <c r="H1033" s="48"/>
      <c r="I1033" s="48"/>
      <c r="J1033" s="48"/>
      <c r="K1033" s="48"/>
      <c r="L1033" s="48"/>
      <c r="M1033" s="48"/>
      <c r="N1033" s="48"/>
      <c r="O1033" s="1734"/>
      <c r="P1033" s="45"/>
      <c r="Q1033" s="48"/>
      <c r="R1033" s="48"/>
      <c r="S1033" s="48"/>
      <c r="T1033" s="48"/>
      <c r="U1033" s="48"/>
      <c r="V1033" s="48"/>
      <c r="W1033" s="48"/>
      <c r="X1033" s="48"/>
      <c r="Y1033" s="48"/>
      <c r="Z1033" s="48"/>
    </row>
    <row r="1034" spans="1:26" ht="15.75" customHeight="1">
      <c r="A1034" s="48"/>
      <c r="B1034" s="48"/>
      <c r="C1034" s="48"/>
      <c r="D1034" s="48"/>
      <c r="E1034" s="48"/>
      <c r="F1034" s="48"/>
      <c r="G1034" s="48"/>
      <c r="H1034" s="48"/>
      <c r="I1034" s="48"/>
      <c r="J1034" s="48"/>
      <c r="K1034" s="48"/>
      <c r="L1034" s="48"/>
      <c r="M1034" s="48"/>
      <c r="N1034" s="48"/>
      <c r="O1034" s="1734"/>
      <c r="P1034" s="45"/>
      <c r="Q1034" s="48"/>
      <c r="R1034" s="48"/>
      <c r="S1034" s="48"/>
      <c r="T1034" s="48"/>
      <c r="U1034" s="48"/>
      <c r="V1034" s="48"/>
      <c r="W1034" s="48"/>
      <c r="X1034" s="48"/>
      <c r="Y1034" s="48"/>
      <c r="Z1034" s="48"/>
    </row>
    <row r="1035" spans="1:26" ht="15.75" customHeight="1">
      <c r="A1035" s="48"/>
      <c r="B1035" s="48"/>
      <c r="C1035" s="48"/>
      <c r="D1035" s="48"/>
      <c r="E1035" s="48"/>
      <c r="F1035" s="48"/>
      <c r="G1035" s="48"/>
      <c r="H1035" s="48"/>
      <c r="I1035" s="48"/>
      <c r="J1035" s="48"/>
      <c r="K1035" s="48"/>
      <c r="L1035" s="48"/>
      <c r="M1035" s="48"/>
      <c r="N1035" s="48"/>
      <c r="O1035" s="1734"/>
      <c r="P1035" s="45"/>
      <c r="Q1035" s="48"/>
      <c r="R1035" s="48"/>
      <c r="S1035" s="48"/>
      <c r="T1035" s="48"/>
      <c r="U1035" s="48"/>
      <c r="V1035" s="48"/>
      <c r="W1035" s="48"/>
      <c r="X1035" s="48"/>
      <c r="Y1035" s="48"/>
      <c r="Z1035" s="48"/>
    </row>
    <row r="1036" spans="1:26" ht="15.75" customHeight="1">
      <c r="A1036" s="48"/>
      <c r="B1036" s="48"/>
      <c r="C1036" s="48"/>
      <c r="D1036" s="48"/>
      <c r="E1036" s="48"/>
      <c r="F1036" s="48"/>
      <c r="G1036" s="48"/>
      <c r="H1036" s="48"/>
      <c r="I1036" s="48"/>
      <c r="J1036" s="48"/>
      <c r="K1036" s="48"/>
      <c r="L1036" s="48"/>
      <c r="M1036" s="48"/>
      <c r="N1036" s="48"/>
      <c r="O1036" s="1734"/>
      <c r="P1036" s="45"/>
      <c r="Q1036" s="48"/>
      <c r="R1036" s="48"/>
      <c r="S1036" s="48"/>
      <c r="T1036" s="48"/>
      <c r="U1036" s="48"/>
      <c r="V1036" s="48"/>
      <c r="W1036" s="48"/>
      <c r="X1036" s="48"/>
      <c r="Y1036" s="48"/>
      <c r="Z1036" s="48"/>
    </row>
    <row r="1037" spans="1:26" ht="15.75" customHeight="1">
      <c r="A1037" s="48"/>
      <c r="B1037" s="48"/>
      <c r="C1037" s="48"/>
      <c r="D1037" s="48"/>
      <c r="E1037" s="48"/>
      <c r="F1037" s="48"/>
      <c r="G1037" s="48"/>
      <c r="H1037" s="48"/>
      <c r="I1037" s="48"/>
      <c r="J1037" s="48"/>
      <c r="K1037" s="48"/>
      <c r="L1037" s="48"/>
      <c r="M1037" s="48"/>
      <c r="N1037" s="48"/>
      <c r="O1037" s="1734"/>
      <c r="P1037" s="45"/>
      <c r="Q1037" s="48"/>
      <c r="R1037" s="48"/>
      <c r="S1037" s="48"/>
      <c r="T1037" s="48"/>
      <c r="U1037" s="48"/>
      <c r="V1037" s="48"/>
      <c r="W1037" s="48"/>
      <c r="X1037" s="48"/>
      <c r="Y1037" s="48"/>
      <c r="Z1037" s="48"/>
    </row>
    <row r="1038" spans="1:26" ht="15.75" customHeight="1">
      <c r="A1038" s="48"/>
      <c r="B1038" s="48"/>
      <c r="C1038" s="48"/>
      <c r="D1038" s="48"/>
      <c r="E1038" s="48"/>
      <c r="F1038" s="48"/>
      <c r="G1038" s="48"/>
      <c r="H1038" s="48"/>
      <c r="I1038" s="48"/>
      <c r="J1038" s="48"/>
      <c r="K1038" s="48"/>
      <c r="L1038" s="48"/>
      <c r="M1038" s="48"/>
      <c r="N1038" s="48"/>
      <c r="O1038" s="1734"/>
      <c r="P1038" s="45"/>
      <c r="Q1038" s="48"/>
      <c r="R1038" s="48"/>
      <c r="S1038" s="48"/>
      <c r="T1038" s="48"/>
      <c r="U1038" s="48"/>
      <c r="V1038" s="48"/>
      <c r="W1038" s="48"/>
      <c r="X1038" s="48"/>
      <c r="Y1038" s="48"/>
      <c r="Z1038" s="48"/>
    </row>
    <row r="1039" spans="1:26" ht="15.75" customHeight="1">
      <c r="A1039" s="48"/>
      <c r="B1039" s="48"/>
      <c r="C1039" s="48"/>
      <c r="D1039" s="48"/>
      <c r="E1039" s="48"/>
      <c r="F1039" s="48"/>
      <c r="G1039" s="48"/>
      <c r="H1039" s="48"/>
      <c r="I1039" s="48"/>
      <c r="J1039" s="48"/>
      <c r="K1039" s="48"/>
      <c r="L1039" s="48"/>
      <c r="M1039" s="48"/>
      <c r="N1039" s="48"/>
      <c r="O1039" s="1734"/>
      <c r="P1039" s="45"/>
      <c r="Q1039" s="48"/>
      <c r="R1039" s="48"/>
      <c r="S1039" s="48"/>
      <c r="T1039" s="48"/>
      <c r="U1039" s="48"/>
      <c r="V1039" s="48"/>
      <c r="W1039" s="48"/>
      <c r="X1039" s="48"/>
      <c r="Y1039" s="48"/>
      <c r="Z1039" s="48"/>
    </row>
    <row r="1040" spans="1:26" ht="15.75" customHeight="1">
      <c r="A1040" s="48"/>
      <c r="B1040" s="48"/>
      <c r="C1040" s="48"/>
      <c r="D1040" s="48"/>
      <c r="E1040" s="48"/>
      <c r="F1040" s="48"/>
      <c r="G1040" s="48"/>
      <c r="H1040" s="48"/>
      <c r="I1040" s="48"/>
      <c r="J1040" s="48"/>
      <c r="K1040" s="48"/>
      <c r="L1040" s="48"/>
      <c r="M1040" s="48"/>
      <c r="N1040" s="48"/>
      <c r="O1040" s="1734"/>
      <c r="P1040" s="45"/>
      <c r="Q1040" s="48"/>
      <c r="R1040" s="48"/>
      <c r="S1040" s="48"/>
      <c r="T1040" s="48"/>
      <c r="U1040" s="48"/>
      <c r="V1040" s="48"/>
      <c r="W1040" s="48"/>
      <c r="X1040" s="48"/>
      <c r="Y1040" s="48"/>
      <c r="Z1040" s="48"/>
    </row>
    <row r="1041" spans="1:26" ht="15.75" customHeight="1">
      <c r="A1041" s="48"/>
      <c r="B1041" s="48"/>
      <c r="C1041" s="48"/>
      <c r="D1041" s="48"/>
      <c r="E1041" s="48"/>
      <c r="F1041" s="48"/>
      <c r="G1041" s="48"/>
      <c r="H1041" s="48"/>
      <c r="I1041" s="48"/>
      <c r="J1041" s="48"/>
      <c r="K1041" s="48"/>
      <c r="L1041" s="48"/>
      <c r="M1041" s="48"/>
      <c r="N1041" s="48"/>
      <c r="O1041" s="1734"/>
      <c r="P1041" s="45"/>
      <c r="Q1041" s="48"/>
      <c r="R1041" s="48"/>
      <c r="S1041" s="48"/>
      <c r="T1041" s="48"/>
      <c r="U1041" s="48"/>
      <c r="V1041" s="48"/>
      <c r="W1041" s="48"/>
      <c r="X1041" s="48"/>
      <c r="Y1041" s="48"/>
      <c r="Z1041" s="48"/>
    </row>
    <row r="1042" spans="1:26" ht="15.75" customHeight="1">
      <c r="A1042" s="48"/>
      <c r="B1042" s="48"/>
      <c r="C1042" s="48"/>
      <c r="D1042" s="48"/>
      <c r="E1042" s="48"/>
      <c r="F1042" s="48"/>
      <c r="G1042" s="48"/>
      <c r="H1042" s="48"/>
      <c r="I1042" s="48"/>
      <c r="J1042" s="48"/>
      <c r="K1042" s="48"/>
      <c r="L1042" s="48"/>
      <c r="M1042" s="48"/>
      <c r="N1042" s="48"/>
      <c r="O1042" s="1734"/>
      <c r="P1042" s="45"/>
      <c r="Q1042" s="48"/>
      <c r="R1042" s="48"/>
      <c r="S1042" s="48"/>
      <c r="T1042" s="48"/>
      <c r="U1042" s="48"/>
      <c r="V1042" s="48"/>
      <c r="W1042" s="48"/>
      <c r="X1042" s="48"/>
      <c r="Y1042" s="48"/>
      <c r="Z1042" s="48"/>
    </row>
    <row r="1043" spans="1:26" ht="15.75" customHeight="1">
      <c r="A1043" s="48"/>
      <c r="B1043" s="48"/>
      <c r="C1043" s="48"/>
      <c r="D1043" s="48"/>
      <c r="E1043" s="48"/>
      <c r="F1043" s="48"/>
      <c r="G1043" s="48"/>
      <c r="H1043" s="48"/>
      <c r="I1043" s="48"/>
      <c r="J1043" s="48"/>
      <c r="K1043" s="48"/>
      <c r="L1043" s="48"/>
      <c r="M1043" s="48"/>
      <c r="N1043" s="48"/>
      <c r="O1043" s="1734"/>
      <c r="P1043" s="45"/>
      <c r="Q1043" s="48"/>
      <c r="R1043" s="48"/>
      <c r="S1043" s="48"/>
      <c r="T1043" s="48"/>
      <c r="U1043" s="48"/>
      <c r="V1043" s="48"/>
      <c r="W1043" s="48"/>
      <c r="X1043" s="48"/>
      <c r="Y1043" s="48"/>
      <c r="Z1043" s="48"/>
    </row>
    <row r="1044" spans="1:26" ht="15.75" customHeight="1">
      <c r="A1044" s="48"/>
      <c r="B1044" s="48"/>
      <c r="C1044" s="48"/>
      <c r="D1044" s="48"/>
      <c r="E1044" s="48"/>
      <c r="F1044" s="48"/>
      <c r="G1044" s="48"/>
      <c r="H1044" s="48"/>
      <c r="I1044" s="48"/>
      <c r="J1044" s="48"/>
      <c r="K1044" s="48"/>
      <c r="L1044" s="48"/>
      <c r="M1044" s="48"/>
      <c r="N1044" s="48"/>
      <c r="O1044" s="1734"/>
      <c r="P1044" s="45"/>
      <c r="Q1044" s="48"/>
      <c r="R1044" s="48"/>
      <c r="S1044" s="48"/>
      <c r="T1044" s="48"/>
      <c r="U1044" s="48"/>
      <c r="V1044" s="48"/>
      <c r="W1044" s="48"/>
      <c r="X1044" s="48"/>
      <c r="Y1044" s="48"/>
      <c r="Z1044" s="48"/>
    </row>
    <row r="1045" spans="1:26" ht="15.75" customHeight="1">
      <c r="A1045" s="48"/>
      <c r="B1045" s="48"/>
      <c r="C1045" s="48"/>
      <c r="D1045" s="48"/>
      <c r="E1045" s="48"/>
      <c r="F1045" s="48"/>
      <c r="G1045" s="48"/>
      <c r="H1045" s="48"/>
      <c r="I1045" s="48"/>
      <c r="J1045" s="48"/>
      <c r="K1045" s="48"/>
      <c r="L1045" s="48"/>
      <c r="M1045" s="48"/>
      <c r="N1045" s="48"/>
      <c r="O1045" s="1734"/>
      <c r="P1045" s="45"/>
      <c r="Q1045" s="48"/>
      <c r="R1045" s="48"/>
      <c r="S1045" s="48"/>
      <c r="T1045" s="48"/>
      <c r="U1045" s="48"/>
      <c r="V1045" s="48"/>
      <c r="W1045" s="48"/>
      <c r="X1045" s="48"/>
      <c r="Y1045" s="48"/>
      <c r="Z1045" s="48"/>
    </row>
    <row r="1046" spans="1:26" ht="15.75" customHeight="1">
      <c r="A1046" s="48"/>
      <c r="B1046" s="48"/>
      <c r="C1046" s="48"/>
      <c r="D1046" s="48"/>
      <c r="E1046" s="48"/>
      <c r="F1046" s="48"/>
      <c r="G1046" s="48"/>
      <c r="H1046" s="48"/>
      <c r="I1046" s="48"/>
      <c r="J1046" s="48"/>
      <c r="K1046" s="48"/>
      <c r="L1046" s="48"/>
      <c r="M1046" s="48"/>
      <c r="N1046" s="48"/>
      <c r="O1046" s="1734"/>
      <c r="P1046" s="45"/>
      <c r="Q1046" s="48"/>
      <c r="R1046" s="48"/>
      <c r="S1046" s="48"/>
      <c r="T1046" s="48"/>
      <c r="U1046" s="48"/>
      <c r="V1046" s="48"/>
      <c r="W1046" s="48"/>
      <c r="X1046" s="48"/>
      <c r="Y1046" s="48"/>
      <c r="Z1046" s="48"/>
    </row>
    <row r="1047" spans="1:26" ht="15.75" customHeight="1">
      <c r="A1047" s="48"/>
      <c r="B1047" s="48"/>
      <c r="C1047" s="48"/>
      <c r="D1047" s="48"/>
      <c r="E1047" s="48"/>
      <c r="F1047" s="48"/>
      <c r="G1047" s="48"/>
      <c r="H1047" s="48"/>
      <c r="I1047" s="48"/>
      <c r="J1047" s="48"/>
      <c r="K1047" s="48"/>
      <c r="L1047" s="48"/>
      <c r="M1047" s="48"/>
      <c r="N1047" s="48"/>
      <c r="O1047" s="1734"/>
      <c r="P1047" s="45"/>
      <c r="Q1047" s="48"/>
      <c r="R1047" s="48"/>
      <c r="S1047" s="48"/>
      <c r="T1047" s="48"/>
      <c r="U1047" s="48"/>
      <c r="V1047" s="48"/>
      <c r="W1047" s="48"/>
      <c r="X1047" s="48"/>
      <c r="Y1047" s="48"/>
      <c r="Z1047" s="48"/>
    </row>
    <row r="1048" spans="1:26" ht="15.75" customHeight="1">
      <c r="A1048" s="48"/>
      <c r="B1048" s="48"/>
      <c r="C1048" s="48"/>
      <c r="D1048" s="48"/>
      <c r="E1048" s="48"/>
      <c r="F1048" s="48"/>
      <c r="G1048" s="48"/>
      <c r="H1048" s="48"/>
      <c r="I1048" s="48"/>
      <c r="J1048" s="48"/>
      <c r="K1048" s="48"/>
      <c r="L1048" s="48"/>
      <c r="M1048" s="48"/>
      <c r="N1048" s="48"/>
      <c r="O1048" s="1734"/>
      <c r="P1048" s="45"/>
      <c r="Q1048" s="48"/>
      <c r="R1048" s="48"/>
      <c r="S1048" s="48"/>
      <c r="T1048" s="48"/>
      <c r="U1048" s="48"/>
      <c r="V1048" s="48"/>
      <c r="W1048" s="48"/>
      <c r="X1048" s="48"/>
      <c r="Y1048" s="48"/>
      <c r="Z1048" s="48"/>
    </row>
    <row r="1049" spans="1:26" ht="15.75" customHeight="1">
      <c r="A1049" s="48"/>
      <c r="B1049" s="48"/>
      <c r="C1049" s="48"/>
      <c r="D1049" s="48"/>
      <c r="E1049" s="48"/>
      <c r="F1049" s="48"/>
      <c r="G1049" s="48"/>
      <c r="H1049" s="48"/>
      <c r="I1049" s="48"/>
      <c r="J1049" s="48"/>
      <c r="K1049" s="48"/>
      <c r="L1049" s="48"/>
      <c r="M1049" s="48"/>
      <c r="N1049" s="48"/>
      <c r="O1049" s="1734"/>
      <c r="P1049" s="45"/>
      <c r="Q1049" s="48"/>
      <c r="R1049" s="48"/>
      <c r="S1049" s="48"/>
      <c r="T1049" s="48"/>
      <c r="U1049" s="48"/>
      <c r="V1049" s="48"/>
      <c r="W1049" s="48"/>
      <c r="X1049" s="48"/>
      <c r="Y1049" s="48"/>
      <c r="Z1049" s="48"/>
    </row>
    <row r="1050" spans="1:26" ht="15.75" customHeight="1">
      <c r="A1050" s="48"/>
      <c r="B1050" s="48"/>
      <c r="C1050" s="48"/>
      <c r="D1050" s="48"/>
      <c r="E1050" s="48"/>
      <c r="F1050" s="48"/>
      <c r="G1050" s="48"/>
      <c r="H1050" s="48"/>
      <c r="I1050" s="48"/>
      <c r="J1050" s="48"/>
      <c r="K1050" s="48"/>
      <c r="L1050" s="48"/>
      <c r="M1050" s="48"/>
      <c r="N1050" s="48"/>
      <c r="O1050" s="1734"/>
      <c r="P1050" s="45"/>
      <c r="Q1050" s="48"/>
      <c r="R1050" s="48"/>
      <c r="S1050" s="48"/>
      <c r="T1050" s="48"/>
      <c r="U1050" s="48"/>
      <c r="V1050" s="48"/>
      <c r="W1050" s="48"/>
      <c r="X1050" s="48"/>
      <c r="Y1050" s="48"/>
      <c r="Z1050" s="48"/>
    </row>
    <row r="1051" spans="1:26" ht="15.75" customHeight="1">
      <c r="A1051" s="48"/>
      <c r="B1051" s="48"/>
      <c r="C1051" s="48"/>
      <c r="D1051" s="48"/>
      <c r="E1051" s="48"/>
      <c r="F1051" s="48"/>
      <c r="G1051" s="48"/>
      <c r="H1051" s="48"/>
      <c r="I1051" s="48"/>
      <c r="J1051" s="48"/>
      <c r="K1051" s="48"/>
      <c r="L1051" s="48"/>
      <c r="M1051" s="48"/>
      <c r="N1051" s="48"/>
      <c r="O1051" s="1734"/>
      <c r="P1051" s="45"/>
      <c r="Q1051" s="48"/>
      <c r="R1051" s="48"/>
      <c r="S1051" s="48"/>
      <c r="T1051" s="48"/>
      <c r="U1051" s="48"/>
      <c r="V1051" s="48"/>
      <c r="W1051" s="48"/>
      <c r="X1051" s="48"/>
      <c r="Y1051" s="48"/>
      <c r="Z1051" s="48"/>
    </row>
    <row r="1052" spans="1:26" ht="15.75" customHeight="1">
      <c r="A1052" s="48"/>
      <c r="B1052" s="48"/>
      <c r="C1052" s="48"/>
      <c r="D1052" s="48"/>
      <c r="E1052" s="48"/>
      <c r="F1052" s="48"/>
      <c r="G1052" s="48"/>
      <c r="H1052" s="48"/>
      <c r="I1052" s="48"/>
      <c r="J1052" s="48"/>
      <c r="K1052" s="48"/>
      <c r="L1052" s="48"/>
      <c r="M1052" s="48"/>
      <c r="N1052" s="48"/>
      <c r="O1052" s="1734"/>
      <c r="P1052" s="45"/>
      <c r="Q1052" s="48"/>
      <c r="R1052" s="48"/>
      <c r="S1052" s="48"/>
      <c r="T1052" s="48"/>
      <c r="U1052" s="48"/>
      <c r="V1052" s="48"/>
      <c r="W1052" s="48"/>
      <c r="X1052" s="48"/>
      <c r="Y1052" s="48"/>
      <c r="Z1052" s="48"/>
    </row>
    <row r="1053" spans="1:26" ht="15.75" customHeight="1">
      <c r="A1053" s="48"/>
      <c r="B1053" s="48"/>
      <c r="C1053" s="48"/>
      <c r="D1053" s="48"/>
      <c r="E1053" s="48"/>
      <c r="F1053" s="48"/>
      <c r="G1053" s="48"/>
      <c r="H1053" s="48"/>
      <c r="I1053" s="48"/>
      <c r="J1053" s="48"/>
      <c r="K1053" s="48"/>
      <c r="L1053" s="48"/>
      <c r="M1053" s="48"/>
      <c r="N1053" s="48"/>
      <c r="O1053" s="1734"/>
      <c r="P1053" s="45"/>
      <c r="Q1053" s="48"/>
      <c r="R1053" s="48"/>
      <c r="S1053" s="48"/>
      <c r="T1053" s="48"/>
      <c r="U1053" s="48"/>
      <c r="V1053" s="48"/>
      <c r="W1053" s="48"/>
      <c r="X1053" s="48"/>
      <c r="Y1053" s="48"/>
      <c r="Z1053" s="48"/>
    </row>
    <row r="1054" spans="1:26" ht="15.75" customHeight="1">
      <c r="A1054" s="48"/>
      <c r="B1054" s="48"/>
      <c r="C1054" s="48"/>
      <c r="D1054" s="48"/>
      <c r="E1054" s="48"/>
      <c r="F1054" s="48"/>
      <c r="G1054" s="48"/>
      <c r="H1054" s="48"/>
      <c r="I1054" s="48"/>
      <c r="J1054" s="48"/>
      <c r="K1054" s="48"/>
      <c r="L1054" s="48"/>
      <c r="M1054" s="48"/>
      <c r="N1054" s="48"/>
      <c r="O1054" s="1734"/>
      <c r="P1054" s="45"/>
      <c r="Q1054" s="48"/>
      <c r="R1054" s="48"/>
      <c r="S1054" s="48"/>
      <c r="T1054" s="48"/>
      <c r="U1054" s="48"/>
      <c r="V1054" s="48"/>
      <c r="W1054" s="48"/>
      <c r="X1054" s="48"/>
      <c r="Y1054" s="48"/>
      <c r="Z1054" s="48"/>
    </row>
    <row r="1055" spans="1:26" ht="15.75" customHeight="1">
      <c r="A1055" s="48"/>
      <c r="B1055" s="48"/>
      <c r="C1055" s="48"/>
      <c r="D1055" s="48"/>
      <c r="E1055" s="48"/>
      <c r="F1055" s="48"/>
      <c r="G1055" s="48"/>
      <c r="H1055" s="48"/>
      <c r="I1055" s="48"/>
      <c r="J1055" s="48"/>
      <c r="K1055" s="48"/>
      <c r="L1055" s="48"/>
      <c r="M1055" s="48"/>
      <c r="N1055" s="48"/>
      <c r="O1055" s="1734"/>
      <c r="P1055" s="45"/>
      <c r="Q1055" s="48"/>
      <c r="R1055" s="48"/>
      <c r="S1055" s="48"/>
      <c r="T1055" s="48"/>
      <c r="U1055" s="48"/>
      <c r="V1055" s="48"/>
      <c r="W1055" s="48"/>
      <c r="X1055" s="48"/>
      <c r="Y1055" s="48"/>
      <c r="Z1055" s="48"/>
    </row>
    <row r="1056" spans="1:26" ht="15.75" customHeight="1">
      <c r="A1056" s="48"/>
      <c r="B1056" s="48"/>
      <c r="C1056" s="48"/>
      <c r="D1056" s="48"/>
      <c r="E1056" s="48"/>
      <c r="F1056" s="48"/>
      <c r="G1056" s="48"/>
      <c r="H1056" s="48"/>
      <c r="I1056" s="48"/>
      <c r="J1056" s="48"/>
      <c r="K1056" s="48"/>
      <c r="L1056" s="48"/>
      <c r="M1056" s="48"/>
      <c r="N1056" s="48"/>
      <c r="O1056" s="1734"/>
      <c r="P1056" s="45"/>
      <c r="Q1056" s="48"/>
      <c r="R1056" s="48"/>
      <c r="S1056" s="48"/>
      <c r="T1056" s="48"/>
      <c r="U1056" s="48"/>
      <c r="V1056" s="48"/>
      <c r="W1056" s="48"/>
      <c r="X1056" s="48"/>
      <c r="Y1056" s="48"/>
      <c r="Z1056" s="48"/>
    </row>
    <row r="1057" spans="1:26" ht="15.75" customHeight="1">
      <c r="A1057" s="48"/>
      <c r="B1057" s="48"/>
      <c r="C1057" s="48"/>
      <c r="D1057" s="48"/>
      <c r="E1057" s="48"/>
      <c r="F1057" s="48"/>
      <c r="G1057" s="48"/>
      <c r="H1057" s="48"/>
      <c r="I1057" s="48"/>
      <c r="J1057" s="48"/>
      <c r="K1057" s="48"/>
      <c r="L1057" s="48"/>
      <c r="M1057" s="48"/>
      <c r="N1057" s="48"/>
      <c r="O1057" s="1734"/>
      <c r="P1057" s="45"/>
      <c r="Q1057" s="48"/>
      <c r="R1057" s="48"/>
      <c r="S1057" s="48"/>
      <c r="T1057" s="48"/>
      <c r="U1057" s="48"/>
      <c r="V1057" s="48"/>
      <c r="W1057" s="48"/>
      <c r="X1057" s="48"/>
      <c r="Y1057" s="48"/>
      <c r="Z1057" s="48"/>
    </row>
    <row r="1058" spans="1:26" ht="15.75" customHeight="1">
      <c r="A1058" s="48"/>
      <c r="B1058" s="48"/>
      <c r="C1058" s="48"/>
      <c r="D1058" s="48"/>
      <c r="E1058" s="48"/>
      <c r="F1058" s="48"/>
      <c r="G1058" s="48"/>
      <c r="H1058" s="48"/>
      <c r="I1058" s="48"/>
      <c r="J1058" s="48"/>
      <c r="K1058" s="48"/>
      <c r="L1058" s="48"/>
      <c r="M1058" s="48"/>
      <c r="N1058" s="48"/>
      <c r="O1058" s="1734"/>
      <c r="P1058" s="45"/>
      <c r="Q1058" s="48"/>
      <c r="R1058" s="48"/>
      <c r="S1058" s="48"/>
      <c r="T1058" s="48"/>
      <c r="U1058" s="48"/>
      <c r="V1058" s="48"/>
      <c r="W1058" s="48"/>
      <c r="X1058" s="48"/>
      <c r="Y1058" s="48"/>
      <c r="Z1058" s="48"/>
    </row>
    <row r="1059" spans="1:26" ht="15.75" customHeight="1">
      <c r="A1059" s="48"/>
      <c r="B1059" s="48"/>
      <c r="C1059" s="48"/>
      <c r="D1059" s="48"/>
      <c r="E1059" s="48"/>
      <c r="F1059" s="48"/>
      <c r="G1059" s="48"/>
      <c r="H1059" s="48"/>
      <c r="I1059" s="48"/>
      <c r="J1059" s="48"/>
      <c r="K1059" s="48"/>
      <c r="L1059" s="48"/>
      <c r="M1059" s="48"/>
      <c r="N1059" s="48"/>
      <c r="O1059" s="1734"/>
      <c r="P1059" s="45"/>
      <c r="Q1059" s="48"/>
      <c r="R1059" s="48"/>
      <c r="S1059" s="48"/>
      <c r="T1059" s="48"/>
      <c r="U1059" s="48"/>
      <c r="V1059" s="48"/>
      <c r="W1059" s="48"/>
      <c r="X1059" s="48"/>
      <c r="Y1059" s="48"/>
      <c r="Z1059" s="48"/>
    </row>
    <row r="1060" spans="1:26" ht="15.75" customHeight="1">
      <c r="A1060" s="48"/>
      <c r="B1060" s="48"/>
      <c r="C1060" s="48"/>
      <c r="D1060" s="48"/>
      <c r="E1060" s="48"/>
      <c r="F1060" s="48"/>
      <c r="G1060" s="48"/>
      <c r="H1060" s="48"/>
      <c r="I1060" s="48"/>
      <c r="J1060" s="48"/>
      <c r="K1060" s="48"/>
      <c r="L1060" s="48"/>
      <c r="M1060" s="48"/>
      <c r="N1060" s="48"/>
      <c r="O1060" s="1734"/>
      <c r="P1060" s="45"/>
      <c r="Q1060" s="48"/>
      <c r="R1060" s="48"/>
      <c r="S1060" s="48"/>
      <c r="T1060" s="48"/>
      <c r="U1060" s="48"/>
      <c r="V1060" s="48"/>
      <c r="W1060" s="48"/>
      <c r="X1060" s="48"/>
      <c r="Y1060" s="48"/>
      <c r="Z1060" s="48"/>
    </row>
    <row r="1061" spans="1:26" ht="15.75" customHeight="1">
      <c r="A1061" s="48"/>
      <c r="B1061" s="48"/>
      <c r="C1061" s="48"/>
      <c r="D1061" s="48"/>
      <c r="E1061" s="48"/>
      <c r="F1061" s="48"/>
      <c r="G1061" s="48"/>
      <c r="H1061" s="48"/>
      <c r="I1061" s="48"/>
      <c r="J1061" s="48"/>
      <c r="K1061" s="48"/>
      <c r="L1061" s="48"/>
      <c r="M1061" s="48"/>
      <c r="N1061" s="48"/>
      <c r="O1061" s="1734"/>
      <c r="P1061" s="45"/>
      <c r="Q1061" s="48"/>
      <c r="R1061" s="48"/>
      <c r="S1061" s="48"/>
      <c r="T1061" s="48"/>
      <c r="U1061" s="48"/>
      <c r="V1061" s="48"/>
      <c r="W1061" s="48"/>
      <c r="X1061" s="48"/>
      <c r="Y1061" s="48"/>
      <c r="Z1061" s="48"/>
    </row>
    <row r="1062" spans="1:26" ht="15.75" customHeight="1">
      <c r="A1062" s="48"/>
      <c r="B1062" s="48"/>
      <c r="C1062" s="48"/>
      <c r="D1062" s="48"/>
      <c r="E1062" s="48"/>
      <c r="F1062" s="48"/>
      <c r="G1062" s="48"/>
      <c r="H1062" s="48"/>
      <c r="I1062" s="48"/>
      <c r="J1062" s="48"/>
      <c r="K1062" s="48"/>
      <c r="L1062" s="48"/>
      <c r="M1062" s="48"/>
      <c r="N1062" s="48"/>
      <c r="O1062" s="1734"/>
      <c r="P1062" s="45"/>
      <c r="Q1062" s="48"/>
      <c r="R1062" s="48"/>
      <c r="S1062" s="48"/>
      <c r="T1062" s="48"/>
      <c r="U1062" s="48"/>
      <c r="V1062" s="48"/>
      <c r="W1062" s="48"/>
      <c r="X1062" s="48"/>
      <c r="Y1062" s="48"/>
      <c r="Z1062" s="48"/>
    </row>
    <row r="1063" spans="1:26" ht="15.75" customHeight="1">
      <c r="A1063" s="48"/>
      <c r="B1063" s="48"/>
      <c r="C1063" s="48"/>
      <c r="D1063" s="48"/>
      <c r="E1063" s="48"/>
      <c r="F1063" s="48"/>
      <c r="G1063" s="48"/>
      <c r="H1063" s="48"/>
      <c r="I1063" s="48"/>
      <c r="J1063" s="48"/>
      <c r="K1063" s="48"/>
      <c r="L1063" s="48"/>
      <c r="M1063" s="48"/>
      <c r="N1063" s="48"/>
      <c r="O1063" s="1734"/>
      <c r="P1063" s="45"/>
      <c r="Q1063" s="48"/>
      <c r="R1063" s="48"/>
      <c r="S1063" s="48"/>
      <c r="T1063" s="48"/>
      <c r="U1063" s="48"/>
      <c r="V1063" s="48"/>
      <c r="W1063" s="48"/>
      <c r="X1063" s="48"/>
      <c r="Y1063" s="48"/>
      <c r="Z1063" s="48"/>
    </row>
    <row r="1064" spans="1:26" ht="15.75" customHeight="1">
      <c r="A1064" s="48"/>
      <c r="B1064" s="48"/>
      <c r="C1064" s="48"/>
      <c r="D1064" s="48"/>
      <c r="E1064" s="48"/>
      <c r="F1064" s="48"/>
      <c r="G1064" s="48"/>
      <c r="H1064" s="48"/>
      <c r="I1064" s="48"/>
      <c r="J1064" s="48"/>
      <c r="K1064" s="48"/>
      <c r="L1064" s="48"/>
      <c r="M1064" s="48"/>
      <c r="N1064" s="48"/>
      <c r="O1064" s="1734"/>
      <c r="P1064" s="45"/>
      <c r="Q1064" s="48"/>
      <c r="R1064" s="48"/>
      <c r="S1064" s="48"/>
      <c r="T1064" s="48"/>
      <c r="U1064" s="48"/>
      <c r="V1064" s="48"/>
      <c r="W1064" s="48"/>
      <c r="X1064" s="48"/>
      <c r="Y1064" s="48"/>
      <c r="Z1064" s="48"/>
    </row>
    <row r="1065" spans="1:26" ht="15.75" customHeight="1">
      <c r="A1065" s="48"/>
      <c r="B1065" s="48"/>
      <c r="C1065" s="48"/>
      <c r="D1065" s="48"/>
      <c r="E1065" s="48"/>
      <c r="F1065" s="48"/>
      <c r="G1065" s="48"/>
      <c r="H1065" s="48"/>
      <c r="I1065" s="48"/>
      <c r="J1065" s="48"/>
      <c r="K1065" s="48"/>
      <c r="L1065" s="48"/>
      <c r="M1065" s="48"/>
      <c r="N1065" s="48"/>
      <c r="O1065" s="1734"/>
      <c r="P1065" s="45"/>
      <c r="Q1065" s="48"/>
      <c r="R1065" s="48"/>
      <c r="S1065" s="48"/>
      <c r="T1065" s="48"/>
      <c r="U1065" s="48"/>
      <c r="V1065" s="48"/>
      <c r="W1065" s="48"/>
      <c r="X1065" s="48"/>
      <c r="Y1065" s="48"/>
      <c r="Z1065" s="48"/>
    </row>
    <row r="1066" spans="1:26" ht="15.75" customHeight="1">
      <c r="A1066" s="48"/>
      <c r="B1066" s="48"/>
      <c r="C1066" s="48"/>
      <c r="D1066" s="48"/>
      <c r="E1066" s="48"/>
      <c r="F1066" s="48"/>
      <c r="G1066" s="48"/>
      <c r="H1066" s="48"/>
      <c r="I1066" s="48"/>
      <c r="J1066" s="48"/>
      <c r="K1066" s="48"/>
      <c r="L1066" s="48"/>
      <c r="M1066" s="48"/>
      <c r="N1066" s="48"/>
      <c r="O1066" s="1734"/>
      <c r="P1066" s="45"/>
      <c r="Q1066" s="48"/>
      <c r="R1066" s="48"/>
      <c r="S1066" s="48"/>
      <c r="T1066" s="48"/>
      <c r="U1066" s="48"/>
      <c r="V1066" s="48"/>
      <c r="W1066" s="48"/>
      <c r="X1066" s="48"/>
      <c r="Y1066" s="48"/>
      <c r="Z1066" s="48"/>
    </row>
    <row r="1067" spans="1:26" ht="15.75" customHeight="1">
      <c r="A1067" s="48"/>
      <c r="B1067" s="48"/>
      <c r="C1067" s="48"/>
      <c r="D1067" s="48"/>
      <c r="E1067" s="48"/>
      <c r="F1067" s="48"/>
      <c r="G1067" s="48"/>
      <c r="H1067" s="48"/>
      <c r="I1067" s="48"/>
      <c r="J1067" s="48"/>
      <c r="K1067" s="48"/>
      <c r="L1067" s="48"/>
      <c r="M1067" s="48"/>
      <c r="N1067" s="48"/>
      <c r="O1067" s="1734"/>
      <c r="P1067" s="45"/>
      <c r="Q1067" s="48"/>
      <c r="R1067" s="48"/>
      <c r="S1067" s="48"/>
      <c r="T1067" s="48"/>
      <c r="U1067" s="48"/>
      <c r="V1067" s="48"/>
      <c r="W1067" s="48"/>
      <c r="X1067" s="48"/>
      <c r="Y1067" s="48"/>
      <c r="Z1067" s="48"/>
    </row>
    <row r="1068" spans="1:26" ht="15.75" customHeight="1">
      <c r="A1068" s="48"/>
      <c r="B1068" s="48"/>
      <c r="C1068" s="48"/>
      <c r="D1068" s="48"/>
      <c r="E1068" s="48"/>
      <c r="F1068" s="48"/>
      <c r="G1068" s="48"/>
      <c r="H1068" s="48"/>
      <c r="I1068" s="48"/>
      <c r="J1068" s="48"/>
      <c r="K1068" s="48"/>
      <c r="L1068" s="48"/>
      <c r="M1068" s="48"/>
      <c r="N1068" s="48"/>
      <c r="O1068" s="1734"/>
      <c r="P1068" s="45"/>
      <c r="Q1068" s="48"/>
      <c r="R1068" s="48"/>
      <c r="S1068" s="48"/>
      <c r="T1068" s="48"/>
      <c r="U1068" s="48"/>
      <c r="V1068" s="48"/>
      <c r="W1068" s="48"/>
      <c r="X1068" s="48"/>
      <c r="Y1068" s="48"/>
      <c r="Z1068" s="48"/>
    </row>
    <row r="1069" spans="1:26" ht="15.75" customHeight="1">
      <c r="A1069" s="48"/>
      <c r="B1069" s="48"/>
      <c r="C1069" s="48"/>
      <c r="D1069" s="48"/>
      <c r="E1069" s="48"/>
      <c r="F1069" s="48"/>
      <c r="G1069" s="48"/>
      <c r="H1069" s="48"/>
      <c r="I1069" s="48"/>
      <c r="J1069" s="48"/>
      <c r="K1069" s="48"/>
      <c r="L1069" s="48"/>
      <c r="M1069" s="48"/>
      <c r="N1069" s="48"/>
      <c r="O1069" s="1734"/>
      <c r="P1069" s="45"/>
      <c r="Q1069" s="48"/>
      <c r="R1069" s="48"/>
      <c r="S1069" s="48"/>
      <c r="T1069" s="48"/>
      <c r="U1069" s="48"/>
      <c r="V1069" s="48"/>
      <c r="W1069" s="48"/>
      <c r="X1069" s="48"/>
      <c r="Y1069" s="48"/>
      <c r="Z1069" s="48"/>
    </row>
    <row r="1070" spans="1:26" ht="15.75" customHeight="1">
      <c r="A1070" s="48"/>
      <c r="B1070" s="48"/>
      <c r="C1070" s="48"/>
      <c r="D1070" s="48"/>
      <c r="E1070" s="48"/>
      <c r="F1070" s="48"/>
      <c r="G1070" s="48"/>
      <c r="H1070" s="48"/>
      <c r="I1070" s="48"/>
      <c r="J1070" s="48"/>
      <c r="K1070" s="48"/>
      <c r="L1070" s="48"/>
      <c r="M1070" s="48"/>
      <c r="N1070" s="48"/>
      <c r="O1070" s="1734"/>
      <c r="P1070" s="45"/>
      <c r="Q1070" s="48"/>
      <c r="R1070" s="48"/>
      <c r="S1070" s="48"/>
      <c r="T1070" s="48"/>
      <c r="U1070" s="48"/>
      <c r="V1070" s="48"/>
      <c r="W1070" s="48"/>
      <c r="X1070" s="48"/>
      <c r="Y1070" s="48"/>
      <c r="Z1070" s="48"/>
    </row>
    <row r="1071" spans="1:26" ht="15.75" customHeight="1">
      <c r="A1071" s="48"/>
      <c r="B1071" s="48"/>
      <c r="C1071" s="48"/>
      <c r="D1071" s="48"/>
      <c r="E1071" s="48"/>
      <c r="F1071" s="48"/>
      <c r="G1071" s="48"/>
      <c r="H1071" s="48"/>
      <c r="I1071" s="48"/>
      <c r="J1071" s="48"/>
      <c r="K1071" s="48"/>
      <c r="L1071" s="48"/>
      <c r="M1071" s="48"/>
      <c r="N1071" s="48"/>
      <c r="O1071" s="1734"/>
      <c r="P1071" s="45"/>
      <c r="Q1071" s="48"/>
      <c r="R1071" s="48"/>
      <c r="S1071" s="48"/>
      <c r="T1071" s="48"/>
      <c r="U1071" s="48"/>
      <c r="V1071" s="48"/>
      <c r="W1071" s="48"/>
      <c r="X1071" s="48"/>
      <c r="Y1071" s="48"/>
      <c r="Z1071" s="48"/>
    </row>
    <row r="1072" spans="1:26" ht="15.75" customHeight="1">
      <c r="A1072" s="48"/>
      <c r="B1072" s="48"/>
      <c r="C1072" s="48"/>
      <c r="D1072" s="48"/>
      <c r="E1072" s="48"/>
      <c r="F1072" s="48"/>
      <c r="G1072" s="48"/>
      <c r="H1072" s="48"/>
      <c r="I1072" s="48"/>
      <c r="J1072" s="48"/>
      <c r="K1072" s="48"/>
      <c r="L1072" s="48"/>
      <c r="M1072" s="48"/>
      <c r="N1072" s="48"/>
      <c r="O1072" s="1734"/>
      <c r="P1072" s="45"/>
      <c r="Q1072" s="48"/>
      <c r="R1072" s="48"/>
      <c r="S1072" s="48"/>
      <c r="T1072" s="48"/>
      <c r="U1072" s="48"/>
      <c r="V1072" s="48"/>
      <c r="W1072" s="48"/>
      <c r="X1072" s="48"/>
      <c r="Y1072" s="48"/>
      <c r="Z1072" s="48"/>
    </row>
    <row r="1073" spans="1:26" ht="15.75" customHeight="1">
      <c r="A1073" s="48"/>
      <c r="B1073" s="48"/>
      <c r="C1073" s="48"/>
      <c r="D1073" s="48"/>
      <c r="E1073" s="48"/>
      <c r="F1073" s="48"/>
      <c r="G1073" s="48"/>
      <c r="H1073" s="48"/>
      <c r="I1073" s="48"/>
      <c r="J1073" s="48"/>
      <c r="K1073" s="48"/>
      <c r="L1073" s="48"/>
      <c r="M1073" s="48"/>
      <c r="N1073" s="48"/>
      <c r="O1073" s="1734"/>
      <c r="P1073" s="45"/>
      <c r="Q1073" s="48"/>
      <c r="R1073" s="48"/>
      <c r="S1073" s="48"/>
      <c r="T1073" s="48"/>
      <c r="U1073" s="48"/>
      <c r="V1073" s="48"/>
      <c r="W1073" s="48"/>
      <c r="X1073" s="48"/>
      <c r="Y1073" s="48"/>
      <c r="Z1073" s="48"/>
    </row>
    <row r="1074" spans="1:26" ht="15.75" customHeight="1">
      <c r="A1074" s="48"/>
      <c r="B1074" s="48"/>
      <c r="C1074" s="48"/>
      <c r="D1074" s="48"/>
      <c r="E1074" s="48"/>
      <c r="F1074" s="48"/>
      <c r="G1074" s="48"/>
      <c r="H1074" s="48"/>
      <c r="I1074" s="48"/>
      <c r="J1074" s="48"/>
      <c r="K1074" s="48"/>
      <c r="L1074" s="48"/>
      <c r="M1074" s="48"/>
      <c r="N1074" s="48"/>
      <c r="O1074" s="1734"/>
      <c r="P1074" s="45"/>
      <c r="Q1074" s="48"/>
      <c r="R1074" s="48"/>
      <c r="S1074" s="48"/>
      <c r="T1074" s="48"/>
      <c r="U1074" s="48"/>
      <c r="V1074" s="48"/>
      <c r="W1074" s="48"/>
      <c r="X1074" s="48"/>
      <c r="Y1074" s="48"/>
      <c r="Z1074" s="48"/>
    </row>
    <row r="1075" spans="1:26" ht="15.75" customHeight="1">
      <c r="A1075" s="48"/>
      <c r="B1075" s="48"/>
      <c r="C1075" s="48"/>
      <c r="D1075" s="48"/>
      <c r="E1075" s="48"/>
      <c r="F1075" s="48"/>
      <c r="G1075" s="48"/>
      <c r="H1075" s="48"/>
      <c r="I1075" s="48"/>
      <c r="J1075" s="48"/>
      <c r="K1075" s="48"/>
      <c r="L1075" s="48"/>
      <c r="M1075" s="48"/>
      <c r="N1075" s="48"/>
      <c r="O1075" s="1734"/>
      <c r="P1075" s="45"/>
      <c r="Q1075" s="48"/>
      <c r="R1075" s="48"/>
      <c r="S1075" s="48"/>
      <c r="T1075" s="48"/>
      <c r="U1075" s="48"/>
      <c r="V1075" s="48"/>
      <c r="W1075" s="48"/>
      <c r="X1075" s="48"/>
      <c r="Y1075" s="48"/>
      <c r="Z1075" s="48"/>
    </row>
    <row r="1076" spans="1:26" ht="15.75" customHeight="1">
      <c r="A1076" s="48"/>
      <c r="B1076" s="48"/>
      <c r="C1076" s="48"/>
      <c r="D1076" s="48"/>
      <c r="E1076" s="48"/>
      <c r="F1076" s="48"/>
      <c r="G1076" s="48"/>
      <c r="H1076" s="48"/>
      <c r="I1076" s="48"/>
      <c r="J1076" s="48"/>
      <c r="K1076" s="48"/>
      <c r="L1076" s="48"/>
      <c r="M1076" s="48"/>
      <c r="N1076" s="48"/>
      <c r="O1076" s="1734"/>
      <c r="P1076" s="45"/>
      <c r="Q1076" s="48"/>
      <c r="R1076" s="48"/>
      <c r="S1076" s="48"/>
      <c r="T1076" s="48"/>
      <c r="U1076" s="48"/>
      <c r="V1076" s="48"/>
      <c r="W1076" s="48"/>
      <c r="X1076" s="48"/>
      <c r="Y1076" s="48"/>
      <c r="Z1076" s="48"/>
    </row>
    <row r="1077" spans="1:26" ht="15.75" customHeight="1">
      <c r="A1077" s="48"/>
      <c r="B1077" s="48"/>
      <c r="C1077" s="48"/>
      <c r="D1077" s="48"/>
      <c r="E1077" s="48"/>
      <c r="F1077" s="48"/>
      <c r="G1077" s="48"/>
      <c r="H1077" s="48"/>
      <c r="I1077" s="48"/>
      <c r="J1077" s="48"/>
      <c r="K1077" s="48"/>
      <c r="L1077" s="48"/>
      <c r="M1077" s="48"/>
      <c r="N1077" s="48"/>
      <c r="O1077" s="1734"/>
      <c r="P1077" s="45"/>
      <c r="Q1077" s="48"/>
      <c r="R1077" s="48"/>
      <c r="S1077" s="48"/>
      <c r="T1077" s="48"/>
      <c r="U1077" s="48"/>
      <c r="V1077" s="48"/>
      <c r="W1077" s="48"/>
      <c r="X1077" s="48"/>
      <c r="Y1077" s="48"/>
      <c r="Z1077" s="48"/>
    </row>
    <row r="1078" spans="1:26" ht="15.75" customHeight="1">
      <c r="A1078" s="48"/>
      <c r="B1078" s="48"/>
      <c r="C1078" s="48"/>
      <c r="D1078" s="48"/>
      <c r="E1078" s="48"/>
      <c r="F1078" s="48"/>
      <c r="G1078" s="48"/>
      <c r="H1078" s="48"/>
      <c r="I1078" s="48"/>
      <c r="J1078" s="48"/>
      <c r="K1078" s="48"/>
      <c r="L1078" s="48"/>
      <c r="M1078" s="48"/>
      <c r="N1078" s="48"/>
      <c r="O1078" s="1734"/>
      <c r="P1078" s="45"/>
      <c r="Q1078" s="48"/>
      <c r="R1078" s="48"/>
      <c r="S1078" s="48"/>
      <c r="T1078" s="48"/>
      <c r="U1078" s="48"/>
      <c r="V1078" s="48"/>
      <c r="W1078" s="48"/>
      <c r="X1078" s="48"/>
      <c r="Y1078" s="48"/>
      <c r="Z1078" s="48"/>
    </row>
    <row r="1079" spans="1:26" ht="15.75" customHeight="1">
      <c r="A1079" s="48"/>
      <c r="B1079" s="48"/>
      <c r="C1079" s="48"/>
      <c r="D1079" s="48"/>
      <c r="E1079" s="48"/>
      <c r="F1079" s="48"/>
      <c r="G1079" s="48"/>
      <c r="H1079" s="48"/>
      <c r="I1079" s="48"/>
      <c r="J1079" s="48"/>
      <c r="K1079" s="48"/>
      <c r="L1079" s="48"/>
      <c r="M1079" s="48"/>
      <c r="N1079" s="48"/>
      <c r="O1079" s="1734"/>
      <c r="P1079" s="45"/>
      <c r="Q1079" s="48"/>
      <c r="R1079" s="48"/>
      <c r="S1079" s="48"/>
      <c r="T1079" s="48"/>
      <c r="U1079" s="48"/>
      <c r="V1079" s="48"/>
      <c r="W1079" s="48"/>
      <c r="X1079" s="48"/>
      <c r="Y1079" s="48"/>
      <c r="Z1079" s="48"/>
    </row>
    <row r="1080" spans="1:26" ht="15.75" customHeight="1">
      <c r="A1080" s="48"/>
      <c r="B1080" s="48"/>
      <c r="C1080" s="48"/>
      <c r="D1080" s="48"/>
      <c r="E1080" s="48"/>
      <c r="F1080" s="48"/>
      <c r="G1080" s="48"/>
      <c r="H1080" s="48"/>
      <c r="I1080" s="48"/>
      <c r="J1080" s="48"/>
      <c r="K1080" s="48"/>
      <c r="L1080" s="48"/>
      <c r="M1080" s="48"/>
      <c r="N1080" s="48"/>
      <c r="O1080" s="1734"/>
      <c r="P1080" s="45"/>
      <c r="Q1080" s="48"/>
      <c r="R1080" s="48"/>
      <c r="S1080" s="48"/>
      <c r="T1080" s="48"/>
      <c r="U1080" s="48"/>
      <c r="V1080" s="48"/>
      <c r="W1080" s="48"/>
      <c r="X1080" s="48"/>
      <c r="Y1080" s="48"/>
      <c r="Z1080" s="48"/>
    </row>
    <row r="1081" spans="1:26" ht="15.75" customHeight="1">
      <c r="A1081" s="48"/>
      <c r="B1081" s="48"/>
      <c r="C1081" s="48"/>
      <c r="D1081" s="48"/>
      <c r="E1081" s="48"/>
      <c r="F1081" s="48"/>
      <c r="G1081" s="48"/>
      <c r="H1081" s="48"/>
      <c r="I1081" s="48"/>
      <c r="J1081" s="48"/>
      <c r="K1081" s="48"/>
      <c r="L1081" s="48"/>
      <c r="M1081" s="48"/>
      <c r="N1081" s="48"/>
      <c r="O1081" s="1734"/>
      <c r="P1081" s="45"/>
      <c r="Q1081" s="48"/>
      <c r="R1081" s="48"/>
      <c r="S1081" s="48"/>
      <c r="T1081" s="48"/>
      <c r="U1081" s="48"/>
      <c r="V1081" s="48"/>
      <c r="W1081" s="48"/>
      <c r="X1081" s="48"/>
      <c r="Y1081" s="48"/>
      <c r="Z1081" s="48"/>
    </row>
    <row r="1082" spans="1:26" ht="15.75" customHeight="1">
      <c r="A1082" s="48"/>
      <c r="B1082" s="48"/>
      <c r="C1082" s="48"/>
      <c r="D1082" s="48"/>
      <c r="E1082" s="48"/>
      <c r="F1082" s="48"/>
      <c r="G1082" s="48"/>
      <c r="H1082" s="48"/>
      <c r="I1082" s="48"/>
      <c r="J1082" s="48"/>
      <c r="K1082" s="48"/>
      <c r="L1082" s="48"/>
      <c r="M1082" s="48"/>
      <c r="N1082" s="48"/>
      <c r="O1082" s="1734"/>
      <c r="P1082" s="45"/>
      <c r="Q1082" s="48"/>
      <c r="R1082" s="48"/>
      <c r="S1082" s="48"/>
      <c r="T1082" s="48"/>
      <c r="U1082" s="48"/>
      <c r="V1082" s="48"/>
      <c r="W1082" s="48"/>
      <c r="X1082" s="48"/>
      <c r="Y1082" s="48"/>
      <c r="Z1082" s="48"/>
    </row>
    <row r="1083" spans="1:26" ht="15.75" customHeight="1">
      <c r="A1083" s="48"/>
      <c r="B1083" s="48"/>
      <c r="C1083" s="48"/>
      <c r="D1083" s="48"/>
      <c r="E1083" s="48"/>
      <c r="F1083" s="48"/>
      <c r="G1083" s="48"/>
      <c r="H1083" s="48"/>
      <c r="I1083" s="48"/>
      <c r="J1083" s="48"/>
      <c r="K1083" s="48"/>
      <c r="L1083" s="48"/>
      <c r="M1083" s="48"/>
      <c r="N1083" s="48"/>
      <c r="O1083" s="1734"/>
      <c r="P1083" s="45"/>
      <c r="Q1083" s="48"/>
      <c r="R1083" s="48"/>
      <c r="S1083" s="48"/>
      <c r="T1083" s="48"/>
      <c r="U1083" s="48"/>
      <c r="V1083" s="48"/>
      <c r="W1083" s="48"/>
      <c r="X1083" s="48"/>
      <c r="Y1083" s="48"/>
      <c r="Z1083" s="48"/>
    </row>
    <row r="1084" spans="1:26" ht="15.75" customHeight="1">
      <c r="A1084" s="48"/>
      <c r="B1084" s="48"/>
      <c r="C1084" s="48"/>
      <c r="D1084" s="48"/>
      <c r="E1084" s="48"/>
      <c r="F1084" s="48"/>
      <c r="G1084" s="48"/>
      <c r="H1084" s="48"/>
      <c r="I1084" s="48"/>
      <c r="J1084" s="48"/>
      <c r="K1084" s="48"/>
      <c r="L1084" s="48"/>
      <c r="M1084" s="48"/>
      <c r="N1084" s="48"/>
      <c r="O1084" s="1734"/>
      <c r="P1084" s="45"/>
      <c r="Q1084" s="48"/>
      <c r="R1084" s="48"/>
      <c r="S1084" s="48"/>
      <c r="T1084" s="48"/>
      <c r="U1084" s="48"/>
      <c r="V1084" s="48"/>
      <c r="W1084" s="48"/>
      <c r="X1084" s="48"/>
      <c r="Y1084" s="48"/>
      <c r="Z1084" s="48"/>
    </row>
    <row r="1085" spans="1:26" ht="15.75" customHeight="1">
      <c r="A1085" s="48"/>
      <c r="B1085" s="48"/>
      <c r="C1085" s="48"/>
      <c r="D1085" s="48"/>
      <c r="E1085" s="48"/>
      <c r="F1085" s="48"/>
      <c r="G1085" s="48"/>
      <c r="H1085" s="48"/>
      <c r="I1085" s="48"/>
      <c r="J1085" s="48"/>
      <c r="K1085" s="48"/>
      <c r="L1085" s="48"/>
      <c r="M1085" s="48"/>
      <c r="N1085" s="48"/>
      <c r="O1085" s="1734"/>
      <c r="P1085" s="45"/>
      <c r="Q1085" s="48"/>
      <c r="R1085" s="48"/>
      <c r="S1085" s="48"/>
      <c r="T1085" s="48"/>
      <c r="U1085" s="48"/>
      <c r="V1085" s="48"/>
      <c r="W1085" s="48"/>
      <c r="X1085" s="48"/>
      <c r="Y1085" s="48"/>
      <c r="Z1085" s="48"/>
    </row>
    <row r="1086" spans="1:26" ht="15.75" customHeight="1">
      <c r="A1086" s="48"/>
      <c r="B1086" s="48"/>
      <c r="C1086" s="48"/>
      <c r="D1086" s="48"/>
      <c r="E1086" s="48"/>
      <c r="F1086" s="48"/>
      <c r="G1086" s="48"/>
      <c r="H1086" s="48"/>
      <c r="I1086" s="48"/>
      <c r="J1086" s="48"/>
      <c r="K1086" s="48"/>
      <c r="L1086" s="48"/>
      <c r="M1086" s="48"/>
      <c r="N1086" s="48"/>
      <c r="O1086" s="1734"/>
      <c r="P1086" s="45"/>
      <c r="Q1086" s="48"/>
      <c r="R1086" s="48"/>
      <c r="S1086" s="48"/>
      <c r="T1086" s="48"/>
      <c r="U1086" s="48"/>
      <c r="V1086" s="48"/>
      <c r="W1086" s="48"/>
      <c r="X1086" s="48"/>
      <c r="Y1086" s="48"/>
      <c r="Z1086" s="48"/>
    </row>
    <row r="1087" spans="1:26" ht="15.75" customHeight="1">
      <c r="A1087" s="48"/>
      <c r="B1087" s="48"/>
      <c r="C1087" s="48"/>
      <c r="D1087" s="48"/>
      <c r="E1087" s="48"/>
      <c r="F1087" s="48"/>
      <c r="G1087" s="48"/>
      <c r="H1087" s="48"/>
      <c r="I1087" s="48"/>
      <c r="J1087" s="48"/>
      <c r="K1087" s="48"/>
      <c r="L1087" s="48"/>
      <c r="M1087" s="48"/>
      <c r="N1087" s="48"/>
      <c r="O1087" s="1734"/>
      <c r="P1087" s="45"/>
      <c r="Q1087" s="48"/>
      <c r="R1087" s="48"/>
      <c r="S1087" s="48"/>
      <c r="T1087" s="48"/>
      <c r="U1087" s="48"/>
      <c r="V1087" s="48"/>
      <c r="W1087" s="48"/>
      <c r="X1087" s="48"/>
      <c r="Y1087" s="48"/>
      <c r="Z1087" s="48"/>
    </row>
    <row r="1088" spans="1:26" ht="15.75" customHeight="1">
      <c r="A1088" s="48"/>
      <c r="B1088" s="48"/>
      <c r="C1088" s="48"/>
      <c r="D1088" s="48"/>
      <c r="E1088" s="48"/>
      <c r="F1088" s="48"/>
      <c r="G1088" s="48"/>
      <c r="H1088" s="48"/>
      <c r="I1088" s="48"/>
      <c r="J1088" s="48"/>
      <c r="K1088" s="48"/>
      <c r="L1088" s="48"/>
      <c r="M1088" s="48"/>
      <c r="N1088" s="48"/>
      <c r="O1088" s="1734"/>
      <c r="P1088" s="45"/>
      <c r="Q1088" s="48"/>
      <c r="R1088" s="48"/>
      <c r="S1088" s="48"/>
      <c r="T1088" s="48"/>
      <c r="U1088" s="48"/>
      <c r="V1088" s="48"/>
      <c r="W1088" s="48"/>
      <c r="X1088" s="48"/>
      <c r="Y1088" s="48"/>
      <c r="Z1088" s="48"/>
    </row>
    <row r="1089" spans="1:26" ht="15.75" customHeight="1">
      <c r="A1089" s="48"/>
      <c r="B1089" s="48"/>
      <c r="C1089" s="48"/>
      <c r="D1089" s="48"/>
      <c r="E1089" s="48"/>
      <c r="F1089" s="48"/>
      <c r="G1089" s="48"/>
      <c r="H1089" s="48"/>
      <c r="I1089" s="48"/>
      <c r="J1089" s="48"/>
      <c r="K1089" s="48"/>
      <c r="L1089" s="48"/>
      <c r="M1089" s="48"/>
      <c r="N1089" s="48"/>
      <c r="O1089" s="1734"/>
      <c r="P1089" s="45"/>
      <c r="Q1089" s="48"/>
      <c r="R1089" s="48"/>
      <c r="S1089" s="48"/>
      <c r="T1089" s="48"/>
      <c r="U1089" s="48"/>
      <c r="V1089" s="48"/>
      <c r="W1089" s="48"/>
      <c r="X1089" s="48"/>
      <c r="Y1089" s="48"/>
      <c r="Z1089" s="48"/>
    </row>
    <row r="1090" spans="1:26" ht="15.75" customHeight="1">
      <c r="A1090" s="48"/>
      <c r="B1090" s="48"/>
      <c r="C1090" s="48"/>
      <c r="D1090" s="48"/>
      <c r="E1090" s="48"/>
      <c r="F1090" s="48"/>
      <c r="G1090" s="48"/>
      <c r="H1090" s="48"/>
      <c r="I1090" s="48"/>
      <c r="J1090" s="48"/>
      <c r="K1090" s="48"/>
      <c r="L1090" s="48"/>
      <c r="M1090" s="48"/>
      <c r="N1090" s="48"/>
      <c r="O1090" s="1734"/>
      <c r="P1090" s="45"/>
      <c r="Q1090" s="48"/>
      <c r="R1090" s="48"/>
      <c r="S1090" s="48"/>
      <c r="T1090" s="48"/>
      <c r="U1090" s="48"/>
      <c r="V1090" s="48"/>
      <c r="W1090" s="48"/>
      <c r="X1090" s="48"/>
      <c r="Y1090" s="48"/>
      <c r="Z1090" s="48"/>
    </row>
    <row r="1091" spans="1:26" ht="15.75" customHeight="1">
      <c r="A1091" s="48"/>
      <c r="B1091" s="48"/>
      <c r="C1091" s="48"/>
      <c r="D1091" s="48"/>
      <c r="E1091" s="48"/>
      <c r="F1091" s="48"/>
      <c r="G1091" s="48"/>
      <c r="H1091" s="48"/>
      <c r="I1091" s="48"/>
      <c r="J1091" s="48"/>
      <c r="K1091" s="48"/>
      <c r="L1091" s="48"/>
      <c r="M1091" s="48"/>
      <c r="N1091" s="48"/>
      <c r="O1091" s="1734"/>
      <c r="P1091" s="45"/>
      <c r="Q1091" s="48"/>
      <c r="R1091" s="48"/>
      <c r="S1091" s="48"/>
      <c r="T1091" s="48"/>
      <c r="U1091" s="48"/>
      <c r="V1091" s="48"/>
      <c r="W1091" s="48"/>
      <c r="X1091" s="48"/>
      <c r="Y1091" s="48"/>
      <c r="Z1091" s="48"/>
    </row>
    <row r="1092" spans="1:26" ht="15.75" customHeight="1">
      <c r="A1092" s="48"/>
      <c r="B1092" s="48"/>
      <c r="C1092" s="48"/>
      <c r="D1092" s="48"/>
      <c r="E1092" s="48"/>
      <c r="F1092" s="48"/>
      <c r="G1092" s="48"/>
      <c r="H1092" s="48"/>
      <c r="I1092" s="48"/>
      <c r="J1092" s="48"/>
      <c r="K1092" s="48"/>
      <c r="L1092" s="48"/>
      <c r="M1092" s="48"/>
      <c r="N1092" s="48"/>
      <c r="O1092" s="1734"/>
      <c r="P1092" s="45"/>
      <c r="Q1092" s="48"/>
      <c r="R1092" s="48"/>
      <c r="S1092" s="48"/>
      <c r="T1092" s="48"/>
      <c r="U1092" s="48"/>
      <c r="V1092" s="48"/>
      <c r="W1092" s="48"/>
      <c r="X1092" s="48"/>
      <c r="Y1092" s="48"/>
      <c r="Z1092" s="48"/>
    </row>
    <row r="1093" spans="1:26" ht="15.75" customHeight="1">
      <c r="A1093" s="48"/>
      <c r="B1093" s="48"/>
      <c r="C1093" s="48"/>
      <c r="D1093" s="48"/>
      <c r="E1093" s="48"/>
      <c r="F1093" s="48"/>
      <c r="G1093" s="48"/>
      <c r="H1093" s="48"/>
      <c r="I1093" s="48"/>
      <c r="J1093" s="48"/>
      <c r="K1093" s="48"/>
      <c r="L1093" s="48"/>
      <c r="M1093" s="48"/>
      <c r="N1093" s="48"/>
      <c r="O1093" s="1734"/>
      <c r="P1093" s="45"/>
      <c r="Q1093" s="48"/>
      <c r="R1093" s="48"/>
      <c r="S1093" s="48"/>
      <c r="T1093" s="48"/>
      <c r="U1093" s="48"/>
      <c r="V1093" s="48"/>
      <c r="W1093" s="48"/>
      <c r="X1093" s="48"/>
      <c r="Y1093" s="48"/>
      <c r="Z1093" s="48"/>
    </row>
    <row r="1094" spans="1:26" ht="15.75" customHeight="1">
      <c r="A1094" s="48"/>
      <c r="B1094" s="48"/>
      <c r="C1094" s="48"/>
      <c r="D1094" s="48"/>
      <c r="E1094" s="48"/>
      <c r="F1094" s="48"/>
      <c r="G1094" s="48"/>
      <c r="H1094" s="48"/>
      <c r="I1094" s="48"/>
      <c r="J1094" s="48"/>
      <c r="K1094" s="48"/>
      <c r="L1094" s="48"/>
      <c r="M1094" s="48"/>
      <c r="N1094" s="48"/>
      <c r="O1094" s="1734"/>
      <c r="P1094" s="45"/>
      <c r="Q1094" s="48"/>
      <c r="R1094" s="48"/>
      <c r="S1094" s="48"/>
      <c r="T1094" s="48"/>
      <c r="U1094" s="48"/>
      <c r="V1094" s="48"/>
      <c r="W1094" s="48"/>
      <c r="X1094" s="48"/>
      <c r="Y1094" s="48"/>
      <c r="Z1094" s="48"/>
    </row>
    <row r="1095" spans="1:26" ht="15.75" customHeight="1">
      <c r="A1095" s="48"/>
      <c r="B1095" s="48"/>
      <c r="C1095" s="48"/>
      <c r="D1095" s="48"/>
      <c r="E1095" s="48"/>
      <c r="F1095" s="48"/>
      <c r="G1095" s="48"/>
      <c r="H1095" s="48"/>
      <c r="I1095" s="48"/>
      <c r="J1095" s="48"/>
      <c r="K1095" s="48"/>
      <c r="L1095" s="48"/>
      <c r="M1095" s="48"/>
      <c r="N1095" s="48"/>
      <c r="O1095" s="1734"/>
      <c r="P1095" s="45"/>
      <c r="Q1095" s="48"/>
      <c r="R1095" s="48"/>
      <c r="S1095" s="48"/>
      <c r="T1095" s="48"/>
      <c r="U1095" s="48"/>
      <c r="V1095" s="48"/>
      <c r="W1095" s="48"/>
      <c r="X1095" s="48"/>
      <c r="Y1095" s="48"/>
      <c r="Z1095" s="48"/>
    </row>
    <row r="1096" spans="1:26" ht="15.75" customHeight="1">
      <c r="A1096" s="48"/>
      <c r="B1096" s="48"/>
      <c r="C1096" s="48"/>
      <c r="D1096" s="48"/>
      <c r="E1096" s="48"/>
      <c r="F1096" s="48"/>
      <c r="G1096" s="48"/>
      <c r="H1096" s="48"/>
      <c r="I1096" s="48"/>
      <c r="J1096" s="48"/>
      <c r="K1096" s="48"/>
      <c r="L1096" s="48"/>
      <c r="M1096" s="48"/>
      <c r="N1096" s="48"/>
      <c r="O1096" s="1734"/>
      <c r="P1096" s="45"/>
      <c r="Q1096" s="48"/>
      <c r="R1096" s="48"/>
      <c r="S1096" s="48"/>
      <c r="T1096" s="48"/>
      <c r="U1096" s="48"/>
      <c r="V1096" s="48"/>
      <c r="W1096" s="48"/>
      <c r="X1096" s="48"/>
      <c r="Y1096" s="48"/>
      <c r="Z1096" s="48"/>
    </row>
    <row r="1097" spans="1:26" ht="15.75" customHeight="1">
      <c r="A1097" s="48"/>
      <c r="B1097" s="48"/>
      <c r="C1097" s="48"/>
      <c r="D1097" s="48"/>
      <c r="E1097" s="48"/>
      <c r="F1097" s="48"/>
      <c r="G1097" s="48"/>
      <c r="H1097" s="48"/>
      <c r="I1097" s="48"/>
      <c r="J1097" s="48"/>
      <c r="K1097" s="48"/>
      <c r="L1097" s="48"/>
      <c r="M1097" s="48"/>
      <c r="N1097" s="48"/>
      <c r="O1097" s="1734"/>
      <c r="P1097" s="45"/>
      <c r="Q1097" s="48"/>
      <c r="R1097" s="48"/>
      <c r="S1097" s="48"/>
      <c r="T1097" s="48"/>
      <c r="U1097" s="48"/>
      <c r="V1097" s="48"/>
      <c r="W1097" s="48"/>
      <c r="X1097" s="48"/>
      <c r="Y1097" s="48"/>
      <c r="Z1097" s="48"/>
    </row>
    <row r="1098" spans="1:26" ht="15.75" customHeight="1">
      <c r="A1098" s="48"/>
      <c r="B1098" s="48"/>
      <c r="C1098" s="48"/>
      <c r="D1098" s="48"/>
      <c r="E1098" s="48"/>
      <c r="F1098" s="48"/>
      <c r="G1098" s="48"/>
      <c r="H1098" s="48"/>
      <c r="I1098" s="48"/>
      <c r="J1098" s="48"/>
      <c r="K1098" s="48"/>
      <c r="L1098" s="48"/>
      <c r="M1098" s="48"/>
      <c r="N1098" s="48"/>
      <c r="O1098" s="1734"/>
      <c r="P1098" s="45"/>
      <c r="Q1098" s="48"/>
      <c r="R1098" s="48"/>
      <c r="S1098" s="48"/>
      <c r="T1098" s="48"/>
      <c r="U1098" s="48"/>
      <c r="V1098" s="48"/>
      <c r="W1098" s="48"/>
      <c r="X1098" s="48"/>
      <c r="Y1098" s="48"/>
      <c r="Z1098" s="48"/>
    </row>
    <row r="1099" spans="1:26" ht="15.75" customHeight="1">
      <c r="A1099" s="48"/>
      <c r="B1099" s="48"/>
      <c r="C1099" s="48"/>
      <c r="D1099" s="48"/>
      <c r="E1099" s="48"/>
      <c r="F1099" s="48"/>
      <c r="G1099" s="48"/>
      <c r="H1099" s="48"/>
      <c r="I1099" s="48"/>
      <c r="J1099" s="48"/>
      <c r="K1099" s="48"/>
      <c r="L1099" s="48"/>
      <c r="M1099" s="48"/>
      <c r="N1099" s="48"/>
      <c r="O1099" s="1734"/>
      <c r="P1099" s="45"/>
      <c r="Q1099" s="48"/>
      <c r="R1099" s="48"/>
      <c r="S1099" s="48"/>
      <c r="T1099" s="48"/>
      <c r="U1099" s="48"/>
      <c r="V1099" s="48"/>
      <c r="W1099" s="48"/>
      <c r="X1099" s="48"/>
      <c r="Y1099" s="48"/>
      <c r="Z1099" s="48"/>
    </row>
    <row r="1100" spans="1:26" ht="15.75" customHeight="1">
      <c r="A1100" s="48"/>
      <c r="B1100" s="48"/>
      <c r="C1100" s="48"/>
      <c r="D1100" s="48"/>
      <c r="E1100" s="48"/>
      <c r="F1100" s="48"/>
      <c r="G1100" s="48"/>
      <c r="H1100" s="48"/>
      <c r="I1100" s="48"/>
      <c r="J1100" s="48"/>
      <c r="K1100" s="48"/>
      <c r="L1100" s="48"/>
      <c r="M1100" s="48"/>
      <c r="N1100" s="48"/>
      <c r="O1100" s="1734"/>
      <c r="P1100" s="45"/>
      <c r="Q1100" s="48"/>
      <c r="R1100" s="48"/>
      <c r="S1100" s="48"/>
      <c r="T1100" s="48"/>
      <c r="U1100" s="48"/>
      <c r="V1100" s="48"/>
      <c r="W1100" s="48"/>
      <c r="X1100" s="48"/>
      <c r="Y1100" s="48"/>
      <c r="Z1100" s="48"/>
    </row>
    <row r="1101" spans="1:26" ht="15.75" customHeight="1">
      <c r="A1101" s="48"/>
      <c r="B1101" s="48"/>
      <c r="C1101" s="48"/>
      <c r="D1101" s="48"/>
      <c r="E1101" s="48"/>
      <c r="F1101" s="48"/>
      <c r="G1101" s="48"/>
      <c r="H1101" s="48"/>
      <c r="I1101" s="48"/>
      <c r="J1101" s="48"/>
      <c r="K1101" s="48"/>
      <c r="L1101" s="48"/>
      <c r="M1101" s="48"/>
      <c r="N1101" s="48"/>
      <c r="O1101" s="1734"/>
      <c r="P1101" s="45"/>
      <c r="Q1101" s="48"/>
      <c r="R1101" s="48"/>
      <c r="S1101" s="48"/>
      <c r="T1101" s="48"/>
      <c r="U1101" s="48"/>
      <c r="V1101" s="48"/>
      <c r="W1101" s="48"/>
      <c r="X1101" s="48"/>
      <c r="Y1101" s="48"/>
      <c r="Z1101" s="48"/>
    </row>
    <row r="1102" spans="1:26" ht="15.75" customHeight="1">
      <c r="A1102" s="48"/>
      <c r="B1102" s="48"/>
      <c r="C1102" s="48"/>
      <c r="D1102" s="48"/>
      <c r="E1102" s="48"/>
      <c r="F1102" s="48"/>
      <c r="G1102" s="48"/>
      <c r="H1102" s="48"/>
      <c r="I1102" s="48"/>
      <c r="J1102" s="48"/>
      <c r="K1102" s="48"/>
      <c r="L1102" s="48"/>
      <c r="M1102" s="48"/>
      <c r="N1102" s="48"/>
      <c r="O1102" s="1734"/>
      <c r="P1102" s="45"/>
      <c r="Q1102" s="48"/>
      <c r="R1102" s="48"/>
      <c r="S1102" s="48"/>
      <c r="T1102" s="48"/>
      <c r="U1102" s="48"/>
      <c r="V1102" s="48"/>
      <c r="W1102" s="48"/>
      <c r="X1102" s="48"/>
      <c r="Y1102" s="48"/>
      <c r="Z1102" s="48"/>
    </row>
    <row r="1103" spans="1:26" ht="15.75" customHeight="1">
      <c r="A1103" s="48"/>
      <c r="B1103" s="48"/>
      <c r="C1103" s="48"/>
      <c r="D1103" s="48"/>
      <c r="E1103" s="48"/>
      <c r="F1103" s="48"/>
      <c r="G1103" s="48"/>
      <c r="H1103" s="48"/>
      <c r="I1103" s="48"/>
      <c r="J1103" s="48"/>
      <c r="K1103" s="48"/>
      <c r="L1103" s="48"/>
      <c r="M1103" s="48"/>
      <c r="N1103" s="48"/>
      <c r="O1103" s="1734"/>
      <c r="P1103" s="45"/>
      <c r="Q1103" s="48"/>
      <c r="R1103" s="48"/>
      <c r="S1103" s="48"/>
      <c r="T1103" s="48"/>
      <c r="U1103" s="48"/>
      <c r="V1103" s="48"/>
      <c r="W1103" s="48"/>
      <c r="X1103" s="48"/>
      <c r="Y1103" s="48"/>
      <c r="Z1103" s="48"/>
    </row>
    <row r="1104" spans="1:26" ht="15.75" customHeight="1">
      <c r="A1104" s="48"/>
      <c r="B1104" s="48"/>
      <c r="C1104" s="48"/>
      <c r="D1104" s="48"/>
      <c r="E1104" s="48"/>
      <c r="F1104" s="48"/>
      <c r="G1104" s="48"/>
      <c r="H1104" s="48"/>
      <c r="I1104" s="48"/>
      <c r="J1104" s="48"/>
      <c r="K1104" s="48"/>
      <c r="L1104" s="48"/>
      <c r="M1104" s="48"/>
      <c r="N1104" s="48"/>
      <c r="O1104" s="1734"/>
      <c r="P1104" s="45"/>
      <c r="Q1104" s="48"/>
      <c r="R1104" s="48"/>
      <c r="S1104" s="48"/>
      <c r="T1104" s="48"/>
      <c r="U1104" s="48"/>
      <c r="V1104" s="48"/>
      <c r="W1104" s="48"/>
      <c r="X1104" s="48"/>
      <c r="Y1104" s="48"/>
      <c r="Z1104" s="48"/>
    </row>
    <row r="1105" spans="1:26" ht="15.75" customHeight="1">
      <c r="A1105" s="48"/>
      <c r="B1105" s="48"/>
      <c r="C1105" s="48"/>
      <c r="D1105" s="48"/>
      <c r="E1105" s="48"/>
      <c r="F1105" s="48"/>
      <c r="G1105" s="48"/>
      <c r="H1105" s="48"/>
      <c r="I1105" s="48"/>
      <c r="J1105" s="48"/>
      <c r="K1105" s="48"/>
      <c r="L1105" s="48"/>
      <c r="M1105" s="48"/>
      <c r="N1105" s="48"/>
      <c r="O1105" s="1734"/>
      <c r="P1105" s="45"/>
      <c r="Q1105" s="48"/>
      <c r="R1105" s="48"/>
      <c r="S1105" s="48"/>
      <c r="T1105" s="48"/>
      <c r="U1105" s="48"/>
      <c r="V1105" s="48"/>
      <c r="W1105" s="48"/>
      <c r="X1105" s="48"/>
      <c r="Y1105" s="48"/>
      <c r="Z1105" s="48"/>
    </row>
    <row r="1106" spans="1:26" ht="15.75" customHeight="1">
      <c r="A1106" s="48"/>
      <c r="B1106" s="48"/>
      <c r="C1106" s="48"/>
      <c r="D1106" s="48"/>
      <c r="E1106" s="48"/>
      <c r="F1106" s="48"/>
      <c r="G1106" s="48"/>
      <c r="H1106" s="48"/>
      <c r="I1106" s="48"/>
      <c r="J1106" s="48"/>
      <c r="K1106" s="48"/>
      <c r="L1106" s="48"/>
      <c r="M1106" s="48"/>
      <c r="N1106" s="48"/>
      <c r="O1106" s="1734"/>
      <c r="P1106" s="45"/>
      <c r="Q1106" s="48"/>
      <c r="R1106" s="48"/>
      <c r="S1106" s="48"/>
      <c r="T1106" s="48"/>
      <c r="U1106" s="48"/>
      <c r="V1106" s="48"/>
      <c r="W1106" s="48"/>
      <c r="X1106" s="48"/>
      <c r="Y1106" s="48"/>
      <c r="Z1106" s="48"/>
    </row>
    <row r="1107" spans="1:26" ht="15.75" customHeight="1">
      <c r="A1107" s="48"/>
      <c r="B1107" s="48"/>
      <c r="C1107" s="48"/>
      <c r="D1107" s="48"/>
      <c r="E1107" s="48"/>
      <c r="F1107" s="48"/>
      <c r="G1107" s="48"/>
      <c r="H1107" s="48"/>
      <c r="I1107" s="48"/>
      <c r="J1107" s="48"/>
      <c r="K1107" s="48"/>
      <c r="L1107" s="48"/>
      <c r="M1107" s="48"/>
      <c r="N1107" s="48"/>
      <c r="O1107" s="1734"/>
      <c r="P1107" s="45"/>
      <c r="Q1107" s="48"/>
      <c r="R1107" s="48"/>
      <c r="S1107" s="48"/>
      <c r="T1107" s="48"/>
      <c r="U1107" s="48"/>
      <c r="V1107" s="48"/>
      <c r="W1107" s="48"/>
      <c r="X1107" s="48"/>
      <c r="Y1107" s="48"/>
      <c r="Z1107" s="48"/>
    </row>
    <row r="1108" spans="1:26" ht="15.75" customHeight="1">
      <c r="A1108" s="48"/>
      <c r="B1108" s="48"/>
      <c r="C1108" s="48"/>
      <c r="D1108" s="48"/>
      <c r="E1108" s="48"/>
      <c r="F1108" s="48"/>
      <c r="G1108" s="48"/>
      <c r="H1108" s="48"/>
      <c r="I1108" s="48"/>
      <c r="J1108" s="48"/>
      <c r="K1108" s="48"/>
      <c r="L1108" s="48"/>
      <c r="M1108" s="48"/>
      <c r="N1108" s="48"/>
      <c r="O1108" s="1734"/>
      <c r="P1108" s="45"/>
      <c r="Q1108" s="48"/>
      <c r="R1108" s="48"/>
      <c r="S1108" s="48"/>
      <c r="T1108" s="48"/>
      <c r="U1108" s="48"/>
      <c r="V1108" s="48"/>
      <c r="W1108" s="48"/>
      <c r="X1108" s="48"/>
      <c r="Y1108" s="48"/>
      <c r="Z1108" s="48"/>
    </row>
    <row r="1109" spans="1:26" ht="15.75" customHeight="1">
      <c r="A1109" s="48"/>
      <c r="B1109" s="48"/>
      <c r="C1109" s="48"/>
      <c r="D1109" s="48"/>
      <c r="E1109" s="48"/>
      <c r="F1109" s="48"/>
      <c r="G1109" s="48"/>
      <c r="H1109" s="48"/>
      <c r="I1109" s="48"/>
      <c r="J1109" s="48"/>
      <c r="K1109" s="48"/>
      <c r="L1109" s="48"/>
      <c r="M1109" s="48"/>
      <c r="N1109" s="48"/>
      <c r="O1109" s="1734"/>
      <c r="P1109" s="45"/>
      <c r="Q1109" s="48"/>
      <c r="R1109" s="48"/>
      <c r="S1109" s="48"/>
      <c r="T1109" s="48"/>
      <c r="U1109" s="48"/>
      <c r="V1109" s="48"/>
      <c r="W1109" s="48"/>
      <c r="X1109" s="48"/>
      <c r="Y1109" s="48"/>
      <c r="Z1109" s="48"/>
    </row>
    <row r="1110" spans="1:26" ht="15.75" customHeight="1">
      <c r="A1110" s="48"/>
      <c r="B1110" s="48"/>
      <c r="C1110" s="48"/>
      <c r="D1110" s="48"/>
      <c r="E1110" s="48"/>
      <c r="F1110" s="48"/>
      <c r="G1110" s="48"/>
      <c r="H1110" s="48"/>
      <c r="I1110" s="48"/>
      <c r="J1110" s="48"/>
      <c r="K1110" s="48"/>
      <c r="L1110" s="48"/>
      <c r="M1110" s="48"/>
      <c r="N1110" s="48"/>
      <c r="O1110" s="1734"/>
      <c r="P1110" s="45"/>
      <c r="Q1110" s="48"/>
      <c r="R1110" s="48"/>
      <c r="S1110" s="48"/>
      <c r="T1110" s="48"/>
      <c r="U1110" s="48"/>
      <c r="V1110" s="48"/>
      <c r="W1110" s="48"/>
      <c r="X1110" s="48"/>
      <c r="Y1110" s="48"/>
      <c r="Z1110" s="48"/>
    </row>
    <row r="1111" spans="1:26" ht="15.75" customHeight="1">
      <c r="A1111" s="48"/>
      <c r="B1111" s="48"/>
      <c r="C1111" s="48"/>
      <c r="D1111" s="48"/>
      <c r="E1111" s="48"/>
      <c r="F1111" s="48"/>
      <c r="G1111" s="48"/>
      <c r="H1111" s="48"/>
      <c r="I1111" s="48"/>
      <c r="J1111" s="48"/>
      <c r="K1111" s="48"/>
      <c r="L1111" s="48"/>
      <c r="M1111" s="48"/>
      <c r="N1111" s="48"/>
      <c r="O1111" s="1734"/>
      <c r="P1111" s="45"/>
      <c r="Q1111" s="48"/>
      <c r="R1111" s="48"/>
      <c r="S1111" s="48"/>
      <c r="T1111" s="48"/>
      <c r="U1111" s="48"/>
      <c r="V1111" s="48"/>
      <c r="W1111" s="48"/>
      <c r="X1111" s="48"/>
      <c r="Y1111" s="48"/>
      <c r="Z1111" s="48"/>
    </row>
    <row r="1112" spans="1:26" ht="15.75" customHeight="1">
      <c r="A1112" s="48"/>
      <c r="B1112" s="48"/>
      <c r="C1112" s="48"/>
      <c r="D1112" s="48"/>
      <c r="E1112" s="48"/>
      <c r="F1112" s="48"/>
      <c r="G1112" s="48"/>
      <c r="H1112" s="48"/>
      <c r="I1112" s="48"/>
      <c r="J1112" s="48"/>
      <c r="K1112" s="48"/>
      <c r="L1112" s="48"/>
      <c r="M1112" s="48"/>
      <c r="N1112" s="48"/>
      <c r="O1112" s="1734"/>
      <c r="P1112" s="45"/>
      <c r="Q1112" s="48"/>
      <c r="R1112" s="48"/>
      <c r="S1112" s="48"/>
      <c r="T1112" s="48"/>
      <c r="U1112" s="48"/>
      <c r="V1112" s="48"/>
      <c r="W1112" s="48"/>
      <c r="X1112" s="48"/>
      <c r="Y1112" s="48"/>
      <c r="Z1112" s="48"/>
    </row>
    <row r="1113" spans="1:26" ht="15.75" customHeight="1">
      <c r="A1113" s="48"/>
      <c r="B1113" s="48"/>
      <c r="C1113" s="48"/>
      <c r="D1113" s="48"/>
      <c r="E1113" s="48"/>
      <c r="F1113" s="48"/>
      <c r="G1113" s="48"/>
      <c r="H1113" s="48"/>
      <c r="I1113" s="48"/>
      <c r="J1113" s="48"/>
      <c r="K1113" s="48"/>
      <c r="L1113" s="48"/>
      <c r="M1113" s="48"/>
      <c r="N1113" s="48"/>
      <c r="O1113" s="1734"/>
      <c r="P1113" s="45"/>
      <c r="Q1113" s="48"/>
      <c r="R1113" s="48"/>
      <c r="S1113" s="48"/>
      <c r="T1113" s="48"/>
      <c r="U1113" s="48"/>
      <c r="V1113" s="48"/>
      <c r="W1113" s="48"/>
      <c r="X1113" s="48"/>
      <c r="Y1113" s="48"/>
      <c r="Z1113" s="48"/>
    </row>
    <row r="1114" spans="1:26" ht="15.75" customHeight="1">
      <c r="A1114" s="48"/>
      <c r="B1114" s="48"/>
      <c r="C1114" s="48"/>
      <c r="D1114" s="48"/>
      <c r="E1114" s="48"/>
      <c r="F1114" s="48"/>
      <c r="G1114" s="48"/>
      <c r="H1114" s="48"/>
      <c r="I1114" s="48"/>
      <c r="J1114" s="48"/>
      <c r="K1114" s="48"/>
      <c r="L1114" s="48"/>
      <c r="M1114" s="48"/>
      <c r="N1114" s="48"/>
      <c r="O1114" s="1734"/>
      <c r="P1114" s="45"/>
      <c r="Q1114" s="48"/>
      <c r="R1114" s="48"/>
      <c r="S1114" s="48"/>
      <c r="T1114" s="48"/>
      <c r="U1114" s="48"/>
      <c r="V1114" s="48"/>
      <c r="W1114" s="48"/>
      <c r="X1114" s="48"/>
      <c r="Y1114" s="48"/>
      <c r="Z1114" s="48"/>
    </row>
    <row r="1115" spans="1:26" ht="15.75" customHeight="1">
      <c r="A1115" s="48"/>
      <c r="B1115" s="48"/>
      <c r="C1115" s="48"/>
      <c r="D1115" s="48"/>
      <c r="E1115" s="48"/>
      <c r="F1115" s="48"/>
      <c r="G1115" s="48"/>
      <c r="H1115" s="48"/>
      <c r="I1115" s="48"/>
      <c r="J1115" s="48"/>
      <c r="K1115" s="48"/>
      <c r="L1115" s="48"/>
      <c r="M1115" s="48"/>
      <c r="N1115" s="48"/>
      <c r="O1115" s="1734"/>
      <c r="P1115" s="45"/>
      <c r="Q1115" s="48"/>
      <c r="R1115" s="48"/>
      <c r="S1115" s="48"/>
      <c r="T1115" s="48"/>
      <c r="U1115" s="48"/>
      <c r="V1115" s="48"/>
      <c r="W1115" s="48"/>
      <c r="X1115" s="48"/>
      <c r="Y1115" s="48"/>
      <c r="Z1115" s="48"/>
    </row>
    <row r="1116" spans="1:26" ht="15.75" customHeight="1">
      <c r="A1116" s="48"/>
      <c r="B1116" s="48"/>
      <c r="C1116" s="48"/>
      <c r="D1116" s="48"/>
      <c r="E1116" s="48"/>
      <c r="F1116" s="48"/>
      <c r="G1116" s="48"/>
      <c r="H1116" s="48"/>
      <c r="I1116" s="48"/>
      <c r="J1116" s="48"/>
      <c r="K1116" s="48"/>
      <c r="L1116" s="48"/>
      <c r="M1116" s="48"/>
      <c r="N1116" s="48"/>
      <c r="O1116" s="1734"/>
      <c r="P1116" s="45"/>
      <c r="Q1116" s="48"/>
      <c r="R1116" s="48"/>
      <c r="S1116" s="48"/>
      <c r="T1116" s="48"/>
      <c r="U1116" s="48"/>
      <c r="V1116" s="48"/>
      <c r="W1116" s="48"/>
      <c r="X1116" s="48"/>
      <c r="Y1116" s="48"/>
      <c r="Z1116" s="48"/>
    </row>
    <row r="1117" spans="1:26" ht="15.75" customHeight="1">
      <c r="A1117" s="48"/>
      <c r="B1117" s="48"/>
      <c r="C1117" s="48"/>
      <c r="D1117" s="48"/>
      <c r="E1117" s="48"/>
      <c r="F1117" s="48"/>
      <c r="G1117" s="48"/>
      <c r="H1117" s="48"/>
      <c r="I1117" s="48"/>
      <c r="J1117" s="48"/>
      <c r="K1117" s="48"/>
      <c r="L1117" s="48"/>
      <c r="M1117" s="48"/>
      <c r="N1117" s="48"/>
      <c r="O1117" s="1734"/>
      <c r="P1117" s="45"/>
      <c r="Q1117" s="48"/>
      <c r="R1117" s="48"/>
      <c r="S1117" s="48"/>
      <c r="T1117" s="48"/>
      <c r="U1117" s="48"/>
      <c r="V1117" s="48"/>
      <c r="W1117" s="48"/>
      <c r="X1117" s="48"/>
      <c r="Y1117" s="48"/>
      <c r="Z1117" s="48"/>
    </row>
    <row r="1118" spans="1:26" ht="15.75" customHeight="1">
      <c r="A1118" s="48"/>
      <c r="B1118" s="48"/>
      <c r="C1118" s="48"/>
      <c r="D1118" s="48"/>
      <c r="E1118" s="48"/>
      <c r="F1118" s="48"/>
      <c r="G1118" s="48"/>
      <c r="H1118" s="48"/>
      <c r="I1118" s="48"/>
      <c r="J1118" s="48"/>
      <c r="K1118" s="48"/>
      <c r="L1118" s="48"/>
      <c r="M1118" s="48"/>
      <c r="N1118" s="48"/>
      <c r="O1118" s="1734"/>
      <c r="P1118" s="45"/>
      <c r="Q1118" s="48"/>
      <c r="R1118" s="48"/>
      <c r="S1118" s="48"/>
      <c r="T1118" s="48"/>
      <c r="U1118" s="48"/>
      <c r="V1118" s="48"/>
      <c r="W1118" s="48"/>
      <c r="X1118" s="48"/>
      <c r="Y1118" s="48"/>
      <c r="Z1118" s="48"/>
    </row>
    <row r="1119" spans="1:26" ht="15.75" customHeight="1">
      <c r="A1119" s="48"/>
      <c r="B1119" s="48"/>
      <c r="C1119" s="48"/>
      <c r="D1119" s="48"/>
      <c r="E1119" s="48"/>
      <c r="F1119" s="48"/>
      <c r="G1119" s="48"/>
      <c r="H1119" s="48"/>
      <c r="I1119" s="48"/>
      <c r="J1119" s="48"/>
      <c r="K1119" s="48"/>
      <c r="L1119" s="48"/>
      <c r="M1119" s="48"/>
      <c r="N1119" s="48"/>
      <c r="O1119" s="1734"/>
      <c r="P1119" s="45"/>
      <c r="Q1119" s="48"/>
      <c r="R1119" s="48"/>
      <c r="S1119" s="48"/>
      <c r="T1119" s="48"/>
      <c r="U1119" s="48"/>
      <c r="V1119" s="48"/>
      <c r="W1119" s="48"/>
      <c r="X1119" s="48"/>
      <c r="Y1119" s="48"/>
      <c r="Z1119" s="48"/>
    </row>
    <row r="1120" spans="1:26" ht="15.75" customHeight="1">
      <c r="A1120" s="48"/>
      <c r="B1120" s="48"/>
      <c r="C1120" s="48"/>
      <c r="D1120" s="48"/>
      <c r="E1120" s="48"/>
      <c r="F1120" s="48"/>
      <c r="G1120" s="48"/>
      <c r="H1120" s="48"/>
      <c r="I1120" s="48"/>
      <c r="J1120" s="48"/>
      <c r="K1120" s="48"/>
      <c r="L1120" s="48"/>
      <c r="M1120" s="48"/>
      <c r="N1120" s="48"/>
      <c r="O1120" s="1734"/>
      <c r="P1120" s="45"/>
      <c r="Q1120" s="48"/>
      <c r="R1120" s="48"/>
      <c r="S1120" s="48"/>
      <c r="T1120" s="48"/>
      <c r="U1120" s="48"/>
      <c r="V1120" s="48"/>
      <c r="W1120" s="48"/>
      <c r="X1120" s="48"/>
      <c r="Y1120" s="48"/>
      <c r="Z1120" s="48"/>
    </row>
    <row r="1121" spans="1:26" ht="15.75" customHeight="1">
      <c r="A1121" s="48"/>
      <c r="B1121" s="48"/>
      <c r="C1121" s="48"/>
      <c r="D1121" s="48"/>
      <c r="E1121" s="48"/>
      <c r="F1121" s="48"/>
      <c r="G1121" s="48"/>
      <c r="H1121" s="48"/>
      <c r="I1121" s="48"/>
      <c r="J1121" s="48"/>
      <c r="K1121" s="48"/>
      <c r="L1121" s="48"/>
      <c r="M1121" s="48"/>
      <c r="N1121" s="48"/>
      <c r="O1121" s="1734"/>
      <c r="P1121" s="45"/>
      <c r="Q1121" s="48"/>
      <c r="R1121" s="48"/>
      <c r="S1121" s="48"/>
      <c r="T1121" s="48"/>
      <c r="U1121" s="48"/>
      <c r="V1121" s="48"/>
      <c r="W1121" s="48"/>
      <c r="X1121" s="48"/>
      <c r="Y1121" s="48"/>
      <c r="Z1121" s="48"/>
    </row>
    <row r="1122" spans="1:26" ht="15.75" customHeight="1">
      <c r="A1122" s="48"/>
      <c r="B1122" s="48"/>
      <c r="C1122" s="48"/>
      <c r="D1122" s="48"/>
      <c r="E1122" s="48"/>
      <c r="F1122" s="48"/>
      <c r="G1122" s="48"/>
      <c r="H1122" s="48"/>
      <c r="I1122" s="48"/>
      <c r="J1122" s="48"/>
      <c r="K1122" s="48"/>
      <c r="L1122" s="48"/>
      <c r="M1122" s="48"/>
      <c r="N1122" s="48"/>
      <c r="O1122" s="1734"/>
      <c r="P1122" s="45"/>
      <c r="Q1122" s="48"/>
      <c r="R1122" s="48"/>
      <c r="S1122" s="48"/>
      <c r="T1122" s="48"/>
      <c r="U1122" s="48"/>
      <c r="V1122" s="48"/>
      <c r="W1122" s="48"/>
      <c r="X1122" s="48"/>
      <c r="Y1122" s="48"/>
      <c r="Z1122" s="48"/>
    </row>
    <row r="1123" spans="1:26" ht="15.75" customHeight="1">
      <c r="A1123" s="48"/>
      <c r="B1123" s="48"/>
      <c r="C1123" s="48"/>
      <c r="D1123" s="48"/>
      <c r="E1123" s="48"/>
      <c r="F1123" s="48"/>
      <c r="G1123" s="48"/>
      <c r="H1123" s="48"/>
      <c r="I1123" s="48"/>
      <c r="J1123" s="48"/>
      <c r="K1123" s="48"/>
      <c r="L1123" s="48"/>
      <c r="M1123" s="48"/>
      <c r="N1123" s="48"/>
      <c r="O1123" s="1734"/>
      <c r="P1123" s="45"/>
      <c r="Q1123" s="48"/>
      <c r="R1123" s="48"/>
      <c r="S1123" s="48"/>
      <c r="T1123" s="48"/>
      <c r="U1123" s="48"/>
      <c r="V1123" s="48"/>
      <c r="W1123" s="48"/>
      <c r="X1123" s="48"/>
      <c r="Y1123" s="48"/>
      <c r="Z1123" s="48"/>
    </row>
    <row r="1124" spans="1:26" ht="15.75" customHeight="1">
      <c r="A1124" s="48"/>
      <c r="B1124" s="48"/>
      <c r="C1124" s="48"/>
      <c r="D1124" s="48"/>
      <c r="E1124" s="48"/>
      <c r="F1124" s="48"/>
      <c r="G1124" s="48"/>
      <c r="H1124" s="48"/>
      <c r="I1124" s="48"/>
      <c r="J1124" s="48"/>
      <c r="K1124" s="48"/>
      <c r="L1124" s="48"/>
      <c r="M1124" s="48"/>
      <c r="N1124" s="48"/>
      <c r="O1124" s="1734"/>
      <c r="P1124" s="45"/>
      <c r="Q1124" s="48"/>
      <c r="R1124" s="48"/>
      <c r="S1124" s="48"/>
      <c r="T1124" s="48"/>
      <c r="U1124" s="48"/>
      <c r="V1124" s="48"/>
      <c r="W1124" s="48"/>
      <c r="X1124" s="48"/>
      <c r="Y1124" s="48"/>
      <c r="Z1124" s="48"/>
    </row>
    <row r="1125" spans="1:26" ht="15.75" customHeight="1">
      <c r="A1125" s="48"/>
      <c r="B1125" s="48"/>
      <c r="C1125" s="48"/>
      <c r="D1125" s="48"/>
      <c r="E1125" s="48"/>
      <c r="F1125" s="48"/>
      <c r="G1125" s="48"/>
      <c r="H1125" s="48"/>
      <c r="I1125" s="48"/>
      <c r="J1125" s="48"/>
      <c r="K1125" s="48"/>
      <c r="L1125" s="48"/>
      <c r="M1125" s="48"/>
      <c r="N1125" s="48"/>
      <c r="O1125" s="1734"/>
      <c r="P1125" s="45"/>
      <c r="Q1125" s="48"/>
      <c r="R1125" s="48"/>
      <c r="S1125" s="48"/>
      <c r="T1125" s="48"/>
      <c r="U1125" s="48"/>
      <c r="V1125" s="48"/>
      <c r="W1125" s="48"/>
      <c r="X1125" s="48"/>
      <c r="Y1125" s="48"/>
      <c r="Z1125" s="48"/>
    </row>
    <row r="1126" spans="1:26" ht="15.75" customHeight="1">
      <c r="A1126" s="48"/>
      <c r="B1126" s="48"/>
      <c r="C1126" s="48"/>
      <c r="D1126" s="48"/>
      <c r="E1126" s="48"/>
      <c r="F1126" s="48"/>
      <c r="G1126" s="48"/>
      <c r="H1126" s="48"/>
      <c r="I1126" s="48"/>
      <c r="J1126" s="48"/>
      <c r="K1126" s="48"/>
      <c r="L1126" s="48"/>
      <c r="M1126" s="48"/>
      <c r="N1126" s="48"/>
      <c r="O1126" s="1734"/>
      <c r="P1126" s="45"/>
      <c r="Q1126" s="48"/>
      <c r="R1126" s="48"/>
      <c r="S1126" s="48"/>
      <c r="T1126" s="48"/>
      <c r="U1126" s="48"/>
      <c r="V1126" s="48"/>
      <c r="W1126" s="48"/>
      <c r="X1126" s="48"/>
      <c r="Y1126" s="48"/>
      <c r="Z1126" s="48"/>
    </row>
    <row r="1127" spans="1:26" ht="15.75" customHeight="1">
      <c r="A1127" s="48"/>
      <c r="B1127" s="48"/>
      <c r="C1127" s="48"/>
      <c r="D1127" s="48"/>
      <c r="E1127" s="48"/>
      <c r="F1127" s="48"/>
      <c r="G1127" s="48"/>
      <c r="H1127" s="48"/>
      <c r="I1127" s="48"/>
      <c r="J1127" s="48"/>
      <c r="K1127" s="48"/>
      <c r="L1127" s="48"/>
      <c r="M1127" s="48"/>
      <c r="N1127" s="48"/>
      <c r="O1127" s="1734"/>
      <c r="P1127" s="45"/>
      <c r="Q1127" s="48"/>
      <c r="R1127" s="48"/>
      <c r="S1127" s="48"/>
      <c r="T1127" s="48"/>
      <c r="U1127" s="48"/>
      <c r="V1127" s="48"/>
      <c r="W1127" s="48"/>
      <c r="X1127" s="48"/>
      <c r="Y1127" s="48"/>
      <c r="Z1127" s="48"/>
    </row>
    <row r="1128" spans="1:26" ht="15.75" customHeight="1">
      <c r="A1128" s="48"/>
      <c r="B1128" s="48"/>
      <c r="C1128" s="48"/>
      <c r="D1128" s="48"/>
      <c r="E1128" s="48"/>
      <c r="F1128" s="48"/>
      <c r="G1128" s="48"/>
      <c r="H1128" s="48"/>
      <c r="I1128" s="48"/>
      <c r="J1128" s="48"/>
      <c r="K1128" s="48"/>
      <c r="L1128" s="48"/>
      <c r="M1128" s="48"/>
      <c r="N1128" s="48"/>
      <c r="O1128" s="1734"/>
      <c r="P1128" s="45"/>
      <c r="Q1128" s="48"/>
      <c r="R1128" s="48"/>
      <c r="S1128" s="48"/>
      <c r="T1128" s="48"/>
      <c r="U1128" s="48"/>
      <c r="V1128" s="48"/>
      <c r="W1128" s="48"/>
      <c r="X1128" s="48"/>
      <c r="Y1128" s="48"/>
      <c r="Z1128" s="48"/>
    </row>
    <row r="1129" spans="1:26" ht="15.75" customHeight="1">
      <c r="A1129" s="48"/>
      <c r="B1129" s="48"/>
      <c r="C1129" s="48"/>
      <c r="D1129" s="48"/>
      <c r="E1129" s="48"/>
      <c r="F1129" s="48"/>
      <c r="G1129" s="48"/>
      <c r="H1129" s="48"/>
      <c r="I1129" s="48"/>
      <c r="J1129" s="48"/>
      <c r="K1129" s="48"/>
      <c r="L1129" s="48"/>
      <c r="M1129" s="48"/>
      <c r="N1129" s="48"/>
      <c r="O1129" s="1734"/>
      <c r="P1129" s="45"/>
      <c r="Q1129" s="48"/>
      <c r="R1129" s="48"/>
      <c r="S1129" s="48"/>
      <c r="T1129" s="48"/>
      <c r="U1129" s="48"/>
      <c r="V1129" s="48"/>
      <c r="W1129" s="48"/>
      <c r="X1129" s="48"/>
      <c r="Y1129" s="48"/>
      <c r="Z1129" s="48"/>
    </row>
    <row r="1130" spans="1:26" ht="15.75" customHeight="1">
      <c r="A1130" s="48"/>
      <c r="B1130" s="48"/>
      <c r="C1130" s="48"/>
      <c r="D1130" s="48"/>
      <c r="E1130" s="48"/>
      <c r="F1130" s="48"/>
      <c r="G1130" s="48"/>
      <c r="H1130" s="48"/>
      <c r="I1130" s="48"/>
      <c r="J1130" s="48"/>
      <c r="K1130" s="48"/>
      <c r="L1130" s="48"/>
      <c r="M1130" s="48"/>
      <c r="N1130" s="48"/>
      <c r="O1130" s="1734"/>
      <c r="P1130" s="45"/>
      <c r="Q1130" s="48"/>
      <c r="R1130" s="48"/>
      <c r="S1130" s="48"/>
      <c r="T1130" s="48"/>
      <c r="U1130" s="48"/>
      <c r="V1130" s="48"/>
      <c r="W1130" s="48"/>
      <c r="X1130" s="48"/>
      <c r="Y1130" s="48"/>
      <c r="Z1130" s="48"/>
    </row>
    <row r="1131" spans="1:26" ht="15.75" customHeight="1">
      <c r="A1131" s="48"/>
      <c r="B1131" s="48"/>
      <c r="C1131" s="48"/>
      <c r="D1131" s="48"/>
      <c r="E1131" s="48"/>
      <c r="F1131" s="48"/>
      <c r="G1131" s="48"/>
      <c r="H1131" s="48"/>
      <c r="I1131" s="48"/>
      <c r="J1131" s="48"/>
      <c r="K1131" s="48"/>
      <c r="L1131" s="48"/>
      <c r="M1131" s="48"/>
      <c r="N1131" s="48"/>
      <c r="O1131" s="1734"/>
      <c r="P1131" s="45"/>
      <c r="Q1131" s="48"/>
      <c r="R1131" s="48"/>
      <c r="S1131" s="48"/>
      <c r="T1131" s="48"/>
      <c r="U1131" s="48"/>
      <c r="V1131" s="48"/>
      <c r="W1131" s="48"/>
      <c r="X1131" s="48"/>
      <c r="Y1131" s="48"/>
      <c r="Z1131" s="48"/>
    </row>
    <row r="1132" spans="1:26" ht="15.75" customHeight="1">
      <c r="A1132" s="48"/>
      <c r="B1132" s="48"/>
      <c r="C1132" s="48"/>
      <c r="D1132" s="48"/>
      <c r="E1132" s="48"/>
      <c r="F1132" s="48"/>
      <c r="G1132" s="48"/>
      <c r="H1132" s="48"/>
      <c r="I1132" s="48"/>
      <c r="J1132" s="48"/>
      <c r="K1132" s="48"/>
      <c r="L1132" s="48"/>
      <c r="M1132" s="48"/>
      <c r="N1132" s="48"/>
      <c r="O1132" s="1734"/>
      <c r="P1132" s="45"/>
      <c r="Q1132" s="48"/>
      <c r="R1132" s="48"/>
      <c r="S1132" s="48"/>
      <c r="T1132" s="48"/>
      <c r="U1132" s="48"/>
      <c r="V1132" s="48"/>
      <c r="W1132" s="48"/>
      <c r="X1132" s="48"/>
      <c r="Y1132" s="48"/>
      <c r="Z1132" s="48"/>
    </row>
    <row r="1133" spans="1:26" ht="15.75" customHeight="1">
      <c r="A1133" s="48"/>
      <c r="B1133" s="48"/>
      <c r="C1133" s="48"/>
      <c r="D1133" s="48"/>
      <c r="E1133" s="48"/>
      <c r="F1133" s="48"/>
      <c r="G1133" s="48"/>
      <c r="H1133" s="48"/>
      <c r="I1133" s="48"/>
      <c r="J1133" s="48"/>
      <c r="K1133" s="48"/>
      <c r="L1133" s="48"/>
      <c r="M1133" s="48"/>
      <c r="N1133" s="48"/>
      <c r="O1133" s="1734"/>
      <c r="P1133" s="45"/>
      <c r="Q1133" s="48"/>
      <c r="R1133" s="48"/>
      <c r="S1133" s="48"/>
      <c r="T1133" s="48"/>
      <c r="U1133" s="48"/>
      <c r="V1133" s="48"/>
      <c r="W1133" s="48"/>
      <c r="X1133" s="48"/>
      <c r="Y1133" s="48"/>
      <c r="Z1133" s="48"/>
    </row>
    <row r="1134" spans="1:26" ht="15.75" customHeight="1">
      <c r="A1134" s="48"/>
      <c r="B1134" s="48"/>
      <c r="C1134" s="48"/>
      <c r="D1134" s="48"/>
      <c r="E1134" s="48"/>
      <c r="F1134" s="48"/>
      <c r="G1134" s="48"/>
      <c r="H1134" s="48"/>
      <c r="I1134" s="48"/>
      <c r="J1134" s="48"/>
      <c r="K1134" s="48"/>
      <c r="L1134" s="48"/>
      <c r="M1134" s="48"/>
      <c r="N1134" s="48"/>
      <c r="O1134" s="1734"/>
      <c r="P1134" s="45"/>
      <c r="Q1134" s="48"/>
      <c r="R1134" s="48"/>
      <c r="S1134" s="48"/>
      <c r="T1134" s="48"/>
      <c r="U1134" s="48"/>
      <c r="V1134" s="48"/>
      <c r="W1134" s="48"/>
      <c r="X1134" s="48"/>
      <c r="Y1134" s="48"/>
      <c r="Z1134" s="48"/>
    </row>
    <row r="1135" spans="1:26" ht="15.75" customHeight="1">
      <c r="A1135" s="48"/>
      <c r="B1135" s="48"/>
      <c r="C1135" s="48"/>
      <c r="D1135" s="48"/>
      <c r="E1135" s="48"/>
      <c r="F1135" s="48"/>
      <c r="G1135" s="48"/>
      <c r="H1135" s="48"/>
      <c r="I1135" s="48"/>
      <c r="J1135" s="48"/>
      <c r="K1135" s="48"/>
      <c r="L1135" s="48"/>
      <c r="M1135" s="48"/>
      <c r="N1135" s="48"/>
      <c r="O1135" s="1734"/>
      <c r="P1135" s="45"/>
      <c r="Q1135" s="48"/>
      <c r="R1135" s="48"/>
      <c r="S1135" s="48"/>
      <c r="T1135" s="48"/>
      <c r="U1135" s="48"/>
      <c r="V1135" s="48"/>
      <c r="W1135" s="48"/>
      <c r="X1135" s="48"/>
      <c r="Y1135" s="48"/>
      <c r="Z1135" s="48"/>
    </row>
    <row r="1136" spans="1:26" ht="15.75" customHeight="1">
      <c r="A1136" s="48"/>
      <c r="B1136" s="48"/>
      <c r="C1136" s="48"/>
      <c r="D1136" s="48"/>
      <c r="E1136" s="48"/>
      <c r="F1136" s="48"/>
      <c r="G1136" s="48"/>
      <c r="H1136" s="48"/>
      <c r="I1136" s="48"/>
      <c r="J1136" s="48"/>
      <c r="K1136" s="48"/>
      <c r="L1136" s="48"/>
      <c r="M1136" s="48"/>
      <c r="N1136" s="48"/>
      <c r="O1136" s="1734"/>
      <c r="P1136" s="45"/>
      <c r="Q1136" s="48"/>
      <c r="R1136" s="48"/>
      <c r="S1136" s="48"/>
      <c r="T1136" s="48"/>
      <c r="U1136" s="48"/>
      <c r="V1136" s="48"/>
      <c r="W1136" s="48"/>
      <c r="X1136" s="48"/>
      <c r="Y1136" s="48"/>
      <c r="Z1136" s="48"/>
    </row>
    <row r="1137" spans="1:26" ht="15.75" customHeight="1">
      <c r="A1137" s="48"/>
      <c r="B1137" s="48"/>
      <c r="C1137" s="48"/>
      <c r="D1137" s="48"/>
      <c r="E1137" s="48"/>
      <c r="F1137" s="48"/>
      <c r="G1137" s="48"/>
      <c r="H1137" s="48"/>
      <c r="I1137" s="48"/>
      <c r="J1137" s="48"/>
      <c r="K1137" s="48"/>
      <c r="L1137" s="48"/>
      <c r="M1137" s="48"/>
      <c r="N1137" s="48"/>
      <c r="O1137" s="1734"/>
      <c r="P1137" s="45"/>
      <c r="Q1137" s="48"/>
      <c r="R1137" s="48"/>
      <c r="S1137" s="48"/>
      <c r="T1137" s="48"/>
      <c r="U1137" s="48"/>
      <c r="V1137" s="48"/>
      <c r="W1137" s="48"/>
      <c r="X1137" s="48"/>
      <c r="Y1137" s="48"/>
      <c r="Z1137" s="48"/>
    </row>
    <row r="1138" spans="1:26" ht="15.75" customHeight="1">
      <c r="A1138" s="48"/>
      <c r="B1138" s="48"/>
      <c r="C1138" s="48"/>
      <c r="D1138" s="48"/>
      <c r="E1138" s="48"/>
      <c r="F1138" s="48"/>
      <c r="G1138" s="48"/>
      <c r="H1138" s="48"/>
      <c r="I1138" s="48"/>
      <c r="J1138" s="48"/>
      <c r="K1138" s="48"/>
      <c r="L1138" s="48"/>
      <c r="M1138" s="48"/>
      <c r="N1138" s="48"/>
      <c r="O1138" s="1734"/>
      <c r="P1138" s="45"/>
      <c r="Q1138" s="48"/>
      <c r="R1138" s="48"/>
      <c r="S1138" s="48"/>
      <c r="T1138" s="48"/>
      <c r="U1138" s="48"/>
      <c r="V1138" s="48"/>
      <c r="W1138" s="48"/>
      <c r="X1138" s="48"/>
      <c r="Y1138" s="48"/>
      <c r="Z1138" s="48"/>
    </row>
    <row r="1139" spans="1:26" ht="15.75" customHeight="1">
      <c r="A1139" s="48"/>
      <c r="B1139" s="48"/>
      <c r="C1139" s="48"/>
      <c r="D1139" s="48"/>
      <c r="E1139" s="48"/>
      <c r="F1139" s="48"/>
      <c r="G1139" s="48"/>
      <c r="H1139" s="48"/>
      <c r="I1139" s="48"/>
      <c r="J1139" s="48"/>
      <c r="K1139" s="48"/>
      <c r="L1139" s="48"/>
      <c r="M1139" s="48"/>
      <c r="N1139" s="48"/>
      <c r="O1139" s="1734"/>
      <c r="P1139" s="45"/>
      <c r="Q1139" s="48"/>
      <c r="R1139" s="48"/>
      <c r="S1139" s="48"/>
      <c r="T1139" s="48"/>
      <c r="U1139" s="48"/>
      <c r="V1139" s="48"/>
      <c r="W1139" s="48"/>
      <c r="X1139" s="48"/>
      <c r="Y1139" s="48"/>
      <c r="Z1139" s="48"/>
    </row>
    <row r="1140" spans="1:26" ht="15.75" customHeight="1">
      <c r="A1140" s="48"/>
      <c r="B1140" s="48"/>
      <c r="C1140" s="48"/>
      <c r="D1140" s="48"/>
      <c r="E1140" s="48"/>
      <c r="F1140" s="48"/>
      <c r="G1140" s="48"/>
      <c r="H1140" s="48"/>
      <c r="I1140" s="48"/>
      <c r="J1140" s="48"/>
      <c r="K1140" s="48"/>
      <c r="L1140" s="48"/>
      <c r="M1140" s="48"/>
      <c r="N1140" s="48"/>
      <c r="O1140" s="1734"/>
      <c r="P1140" s="45"/>
      <c r="Q1140" s="48"/>
      <c r="R1140" s="48"/>
      <c r="S1140" s="48"/>
      <c r="T1140" s="48"/>
      <c r="U1140" s="48"/>
      <c r="V1140" s="48"/>
      <c r="W1140" s="48"/>
      <c r="X1140" s="48"/>
      <c r="Y1140" s="48"/>
      <c r="Z1140" s="48"/>
    </row>
    <row r="1141" spans="1:26" ht="15.75" customHeight="1">
      <c r="A1141" s="48"/>
      <c r="B1141" s="48"/>
      <c r="C1141" s="48"/>
      <c r="D1141" s="48"/>
      <c r="E1141" s="48"/>
      <c r="F1141" s="48"/>
      <c r="G1141" s="48"/>
      <c r="H1141" s="48"/>
      <c r="I1141" s="48"/>
      <c r="J1141" s="48"/>
      <c r="K1141" s="48"/>
      <c r="L1141" s="48"/>
      <c r="M1141" s="48"/>
      <c r="N1141" s="48"/>
      <c r="O1141" s="1734"/>
      <c r="P1141" s="45"/>
      <c r="Q1141" s="48"/>
      <c r="R1141" s="48"/>
      <c r="S1141" s="48"/>
      <c r="T1141" s="48"/>
      <c r="U1141" s="48"/>
      <c r="V1141" s="48"/>
      <c r="W1141" s="48"/>
      <c r="X1141" s="48"/>
      <c r="Y1141" s="48"/>
      <c r="Z1141" s="48"/>
    </row>
    <row r="1142" spans="1:26" ht="15.75" customHeight="1">
      <c r="A1142" s="48"/>
      <c r="B1142" s="48"/>
      <c r="C1142" s="48"/>
      <c r="D1142" s="48"/>
      <c r="E1142" s="48"/>
      <c r="F1142" s="48"/>
      <c r="G1142" s="48"/>
      <c r="H1142" s="48"/>
      <c r="I1142" s="48"/>
      <c r="J1142" s="48"/>
      <c r="K1142" s="48"/>
      <c r="L1142" s="48"/>
      <c r="M1142" s="48"/>
      <c r="N1142" s="48"/>
      <c r="O1142" s="1734"/>
      <c r="P1142" s="45"/>
      <c r="Q1142" s="48"/>
      <c r="R1142" s="48"/>
      <c r="S1142" s="48"/>
      <c r="T1142" s="48"/>
      <c r="U1142" s="48"/>
      <c r="V1142" s="48"/>
      <c r="W1142" s="48"/>
      <c r="X1142" s="48"/>
      <c r="Y1142" s="48"/>
      <c r="Z1142" s="48"/>
    </row>
    <row r="1143" spans="1:26" ht="15.75" customHeight="1">
      <c r="A1143" s="48"/>
      <c r="B1143" s="48"/>
      <c r="C1143" s="48"/>
      <c r="D1143" s="48"/>
      <c r="E1143" s="48"/>
      <c r="F1143" s="48"/>
      <c r="G1143" s="48"/>
      <c r="H1143" s="48"/>
      <c r="I1143" s="48"/>
      <c r="J1143" s="48"/>
      <c r="K1143" s="48"/>
      <c r="L1143" s="48"/>
      <c r="M1143" s="48"/>
      <c r="N1143" s="48"/>
      <c r="O1143" s="1734"/>
      <c r="P1143" s="45"/>
      <c r="Q1143" s="48"/>
      <c r="R1143" s="48"/>
      <c r="S1143" s="48"/>
      <c r="T1143" s="48"/>
      <c r="U1143" s="48"/>
      <c r="V1143" s="48"/>
      <c r="W1143" s="48"/>
      <c r="X1143" s="48"/>
      <c r="Y1143" s="48"/>
      <c r="Z1143" s="48"/>
    </row>
    <row r="1144" spans="1:26" ht="15.75" customHeight="1">
      <c r="A1144" s="48"/>
      <c r="B1144" s="48"/>
      <c r="C1144" s="48"/>
      <c r="D1144" s="48"/>
      <c r="E1144" s="48"/>
      <c r="F1144" s="48"/>
      <c r="G1144" s="48"/>
      <c r="H1144" s="48"/>
      <c r="I1144" s="48"/>
      <c r="J1144" s="48"/>
      <c r="K1144" s="48"/>
      <c r="L1144" s="48"/>
      <c r="M1144" s="48"/>
      <c r="N1144" s="48"/>
      <c r="O1144" s="1734"/>
      <c r="P1144" s="45"/>
      <c r="Q1144" s="48"/>
      <c r="R1144" s="48"/>
      <c r="S1144" s="48"/>
      <c r="T1144" s="48"/>
      <c r="U1144" s="48"/>
      <c r="V1144" s="48"/>
      <c r="W1144" s="48"/>
      <c r="X1144" s="48"/>
      <c r="Y1144" s="48"/>
      <c r="Z1144" s="48"/>
    </row>
    <row r="1145" spans="1:26" ht="15.75" customHeight="1">
      <c r="A1145" s="48"/>
      <c r="B1145" s="48"/>
      <c r="C1145" s="48"/>
      <c r="D1145" s="48"/>
      <c r="E1145" s="48"/>
      <c r="F1145" s="48"/>
      <c r="G1145" s="48"/>
      <c r="H1145" s="48"/>
      <c r="I1145" s="48"/>
      <c r="J1145" s="48"/>
      <c r="K1145" s="48"/>
      <c r="L1145" s="48"/>
      <c r="M1145" s="48"/>
      <c r="N1145" s="48"/>
      <c r="O1145" s="1734"/>
      <c r="P1145" s="45"/>
      <c r="Q1145" s="48"/>
      <c r="R1145" s="48"/>
      <c r="S1145" s="48"/>
      <c r="T1145" s="48"/>
      <c r="U1145" s="48"/>
      <c r="V1145" s="48"/>
      <c r="W1145" s="48"/>
      <c r="X1145" s="48"/>
      <c r="Y1145" s="48"/>
      <c r="Z1145" s="48"/>
    </row>
    <row r="1146" spans="1:26" ht="15.75" customHeight="1">
      <c r="A1146" s="48"/>
      <c r="B1146" s="48"/>
      <c r="C1146" s="48"/>
      <c r="D1146" s="48"/>
      <c r="E1146" s="48"/>
      <c r="F1146" s="48"/>
      <c r="G1146" s="48"/>
      <c r="H1146" s="48"/>
      <c r="I1146" s="48"/>
      <c r="J1146" s="48"/>
      <c r="K1146" s="48"/>
      <c r="L1146" s="48"/>
      <c r="M1146" s="48"/>
      <c r="N1146" s="48"/>
      <c r="O1146" s="1734"/>
      <c r="P1146" s="45"/>
      <c r="Q1146" s="48"/>
      <c r="R1146" s="48"/>
      <c r="S1146" s="48"/>
      <c r="T1146" s="48"/>
      <c r="U1146" s="48"/>
      <c r="V1146" s="48"/>
      <c r="W1146" s="48"/>
      <c r="X1146" s="48"/>
      <c r="Y1146" s="48"/>
      <c r="Z1146" s="48"/>
    </row>
    <row r="1147" spans="1:26" ht="15.75" customHeight="1">
      <c r="A1147" s="48"/>
      <c r="B1147" s="48"/>
      <c r="C1147" s="48"/>
      <c r="D1147" s="48"/>
      <c r="E1147" s="48"/>
      <c r="F1147" s="48"/>
      <c r="G1147" s="48"/>
      <c r="H1147" s="48"/>
      <c r="I1147" s="48"/>
      <c r="J1147" s="48"/>
      <c r="K1147" s="48"/>
      <c r="L1147" s="48"/>
      <c r="M1147" s="48"/>
      <c r="N1147" s="48"/>
      <c r="O1147" s="1734"/>
      <c r="P1147" s="45"/>
      <c r="Q1147" s="48"/>
      <c r="R1147" s="48"/>
      <c r="S1147" s="48"/>
      <c r="T1147" s="48"/>
      <c r="U1147" s="48"/>
      <c r="V1147" s="48"/>
      <c r="W1147" s="48"/>
      <c r="X1147" s="48"/>
      <c r="Y1147" s="48"/>
      <c r="Z1147" s="48"/>
    </row>
    <row r="1148" spans="1:26" ht="15.75" customHeight="1">
      <c r="A1148" s="48"/>
      <c r="B1148" s="48"/>
      <c r="C1148" s="48"/>
      <c r="D1148" s="48"/>
      <c r="E1148" s="48"/>
      <c r="F1148" s="48"/>
      <c r="G1148" s="48"/>
      <c r="H1148" s="48"/>
      <c r="I1148" s="48"/>
      <c r="J1148" s="48"/>
      <c r="K1148" s="48"/>
      <c r="L1148" s="48"/>
      <c r="M1148" s="48"/>
      <c r="N1148" s="48"/>
      <c r="O1148" s="1734"/>
      <c r="P1148" s="45"/>
      <c r="Q1148" s="48"/>
      <c r="R1148" s="48"/>
      <c r="S1148" s="48"/>
      <c r="T1148" s="48"/>
      <c r="U1148" s="48"/>
      <c r="V1148" s="48"/>
      <c r="W1148" s="48"/>
      <c r="X1148" s="48"/>
      <c r="Y1148" s="48"/>
      <c r="Z1148" s="48"/>
    </row>
    <row r="1149" spans="1:26" ht="15.75" customHeight="1">
      <c r="A1149" s="48"/>
      <c r="B1149" s="48"/>
      <c r="C1149" s="48"/>
      <c r="D1149" s="48"/>
      <c r="E1149" s="48"/>
      <c r="F1149" s="48"/>
      <c r="G1149" s="48"/>
      <c r="H1149" s="48"/>
      <c r="I1149" s="48"/>
      <c r="J1149" s="48"/>
      <c r="K1149" s="48"/>
      <c r="L1149" s="48"/>
      <c r="M1149" s="48"/>
      <c r="N1149" s="48"/>
      <c r="O1149" s="1734"/>
      <c r="P1149" s="45"/>
      <c r="Q1149" s="48"/>
      <c r="R1149" s="48"/>
      <c r="S1149" s="48"/>
      <c r="T1149" s="48"/>
      <c r="U1149" s="48"/>
      <c r="V1149" s="48"/>
      <c r="W1149" s="48"/>
      <c r="X1149" s="48"/>
      <c r="Y1149" s="48"/>
      <c r="Z1149" s="48"/>
    </row>
    <row r="1150" spans="1:26" ht="15.75" customHeight="1">
      <c r="A1150" s="48"/>
      <c r="B1150" s="48"/>
      <c r="C1150" s="48"/>
      <c r="D1150" s="48"/>
      <c r="E1150" s="48"/>
      <c r="F1150" s="48"/>
      <c r="G1150" s="48"/>
      <c r="H1150" s="48"/>
      <c r="I1150" s="48"/>
      <c r="J1150" s="48"/>
      <c r="K1150" s="48"/>
      <c r="L1150" s="48"/>
      <c r="M1150" s="48"/>
      <c r="N1150" s="48"/>
      <c r="O1150" s="1734"/>
      <c r="P1150" s="45"/>
      <c r="Q1150" s="48"/>
      <c r="R1150" s="48"/>
      <c r="S1150" s="48"/>
      <c r="T1150" s="48"/>
      <c r="U1150" s="48"/>
      <c r="V1150" s="48"/>
      <c r="W1150" s="48"/>
      <c r="X1150" s="48"/>
      <c r="Y1150" s="48"/>
      <c r="Z1150" s="48"/>
    </row>
    <row r="1151" spans="1:26" ht="15.75" customHeight="1">
      <c r="A1151" s="48"/>
      <c r="B1151" s="48"/>
      <c r="C1151" s="48"/>
      <c r="D1151" s="48"/>
      <c r="E1151" s="48"/>
      <c r="F1151" s="48"/>
      <c r="G1151" s="48"/>
      <c r="H1151" s="48"/>
      <c r="I1151" s="48"/>
      <c r="J1151" s="48"/>
      <c r="K1151" s="48"/>
      <c r="L1151" s="48"/>
      <c r="M1151" s="48"/>
      <c r="N1151" s="48"/>
      <c r="O1151" s="1734"/>
      <c r="P1151" s="45"/>
      <c r="Q1151" s="48"/>
      <c r="R1151" s="48"/>
      <c r="S1151" s="48"/>
      <c r="T1151" s="48"/>
      <c r="U1151" s="48"/>
      <c r="V1151" s="48"/>
      <c r="W1151" s="48"/>
      <c r="X1151" s="48"/>
      <c r="Y1151" s="48"/>
      <c r="Z1151" s="48"/>
    </row>
    <row r="1152" spans="1:26" ht="15.75" customHeight="1">
      <c r="A1152" s="48"/>
      <c r="B1152" s="48"/>
      <c r="C1152" s="48"/>
      <c r="D1152" s="48"/>
      <c r="E1152" s="48"/>
      <c r="F1152" s="48"/>
      <c r="G1152" s="48"/>
      <c r="H1152" s="48"/>
      <c r="I1152" s="48"/>
      <c r="J1152" s="48"/>
      <c r="K1152" s="48"/>
      <c r="L1152" s="48"/>
      <c r="M1152" s="48"/>
      <c r="N1152" s="48"/>
      <c r="O1152" s="1734"/>
      <c r="P1152" s="45"/>
      <c r="Q1152" s="48"/>
      <c r="R1152" s="48"/>
      <c r="S1152" s="48"/>
      <c r="T1152" s="48"/>
      <c r="U1152" s="48"/>
      <c r="V1152" s="48"/>
      <c r="W1152" s="48"/>
      <c r="X1152" s="48"/>
      <c r="Y1152" s="48"/>
      <c r="Z1152" s="48"/>
    </row>
    <row r="1153" spans="1:26" ht="15.75" customHeight="1">
      <c r="A1153" s="48"/>
      <c r="B1153" s="48"/>
      <c r="C1153" s="48"/>
      <c r="D1153" s="48"/>
      <c r="E1153" s="48"/>
      <c r="F1153" s="48"/>
      <c r="G1153" s="48"/>
      <c r="H1153" s="48"/>
      <c r="I1153" s="48"/>
      <c r="J1153" s="48"/>
      <c r="K1153" s="48"/>
      <c r="L1153" s="48"/>
      <c r="M1153" s="48"/>
      <c r="N1153" s="48"/>
      <c r="O1153" s="1734"/>
      <c r="P1153" s="45"/>
      <c r="Q1153" s="48"/>
      <c r="R1153" s="48"/>
      <c r="S1153" s="48"/>
      <c r="T1153" s="48"/>
      <c r="U1153" s="48"/>
      <c r="V1153" s="48"/>
      <c r="W1153" s="48"/>
      <c r="X1153" s="48"/>
      <c r="Y1153" s="48"/>
      <c r="Z1153" s="48"/>
    </row>
    <row r="1154" spans="1:26" ht="15.75" customHeight="1">
      <c r="A1154" s="48"/>
      <c r="B1154" s="48"/>
      <c r="C1154" s="48"/>
      <c r="D1154" s="48"/>
      <c r="E1154" s="48"/>
      <c r="F1154" s="48"/>
      <c r="G1154" s="48"/>
      <c r="H1154" s="48"/>
      <c r="I1154" s="48"/>
      <c r="J1154" s="48"/>
      <c r="K1154" s="48"/>
      <c r="L1154" s="48"/>
      <c r="M1154" s="48"/>
      <c r="N1154" s="48"/>
      <c r="O1154" s="1734"/>
      <c r="P1154" s="45"/>
      <c r="Q1154" s="48"/>
      <c r="R1154" s="48"/>
      <c r="S1154" s="48"/>
      <c r="T1154" s="48"/>
      <c r="U1154" s="48"/>
      <c r="V1154" s="48"/>
      <c r="W1154" s="48"/>
      <c r="X1154" s="48"/>
      <c r="Y1154" s="48"/>
      <c r="Z1154" s="48"/>
    </row>
    <row r="1155" spans="1:26" ht="15.75" customHeight="1">
      <c r="A1155" s="48"/>
      <c r="B1155" s="48"/>
      <c r="C1155" s="48"/>
      <c r="D1155" s="48"/>
      <c r="E1155" s="48"/>
      <c r="F1155" s="48"/>
      <c r="G1155" s="48"/>
      <c r="H1155" s="48"/>
      <c r="I1155" s="48"/>
      <c r="J1155" s="48"/>
      <c r="K1155" s="48"/>
      <c r="L1155" s="48"/>
      <c r="M1155" s="48"/>
      <c r="N1155" s="48"/>
      <c r="O1155" s="1734"/>
      <c r="P1155" s="45"/>
      <c r="Q1155" s="48"/>
      <c r="R1155" s="48"/>
      <c r="S1155" s="48"/>
      <c r="T1155" s="48"/>
      <c r="U1155" s="48"/>
      <c r="V1155" s="48"/>
      <c r="W1155" s="48"/>
      <c r="X1155" s="48"/>
      <c r="Y1155" s="48"/>
      <c r="Z1155" s="48"/>
    </row>
    <row r="1156" spans="1:26" ht="15.75" customHeight="1">
      <c r="A1156" s="48"/>
      <c r="B1156" s="48"/>
      <c r="C1156" s="48"/>
      <c r="D1156" s="48"/>
      <c r="E1156" s="48"/>
      <c r="F1156" s="48"/>
      <c r="G1156" s="48"/>
      <c r="H1156" s="48"/>
      <c r="I1156" s="48"/>
      <c r="J1156" s="48"/>
      <c r="K1156" s="48"/>
      <c r="L1156" s="48"/>
      <c r="M1156" s="48"/>
      <c r="N1156" s="48"/>
      <c r="O1156" s="1734"/>
      <c r="P1156" s="45"/>
      <c r="Q1156" s="48"/>
      <c r="R1156" s="48"/>
      <c r="S1156" s="48"/>
      <c r="T1156" s="48"/>
      <c r="U1156" s="48"/>
      <c r="V1156" s="48"/>
      <c r="W1156" s="48"/>
      <c r="X1156" s="48"/>
      <c r="Y1156" s="48"/>
      <c r="Z1156" s="48"/>
    </row>
    <row r="1157" spans="1:26" ht="15.75" customHeight="1">
      <c r="A1157" s="48"/>
      <c r="B1157" s="48"/>
      <c r="C1157" s="48"/>
      <c r="D1157" s="48"/>
      <c r="E1157" s="48"/>
      <c r="F1157" s="48"/>
      <c r="G1157" s="48"/>
      <c r="H1157" s="48"/>
      <c r="I1157" s="48"/>
      <c r="J1157" s="48"/>
      <c r="K1157" s="48"/>
      <c r="L1157" s="48"/>
      <c r="M1157" s="48"/>
      <c r="N1157" s="48"/>
      <c r="O1157" s="1734"/>
      <c r="P1157" s="45"/>
      <c r="Q1157" s="48"/>
      <c r="R1157" s="48"/>
      <c r="S1157" s="48"/>
      <c r="T1157" s="48"/>
      <c r="U1157" s="48"/>
      <c r="V1157" s="48"/>
      <c r="W1157" s="48"/>
      <c r="X1157" s="48"/>
      <c r="Y1157" s="48"/>
      <c r="Z1157" s="48"/>
    </row>
    <row r="1158" spans="1:26" ht="15.75" customHeight="1">
      <c r="A1158" s="48"/>
      <c r="B1158" s="48"/>
      <c r="C1158" s="48"/>
      <c r="D1158" s="48"/>
      <c r="E1158" s="48"/>
      <c r="F1158" s="48"/>
      <c r="G1158" s="48"/>
      <c r="H1158" s="48"/>
      <c r="I1158" s="48"/>
      <c r="J1158" s="48"/>
      <c r="K1158" s="48"/>
      <c r="L1158" s="48"/>
      <c r="M1158" s="48"/>
      <c r="N1158" s="48"/>
      <c r="O1158" s="1734"/>
      <c r="P1158" s="45"/>
      <c r="Q1158" s="48"/>
      <c r="R1158" s="48"/>
      <c r="S1158" s="48"/>
      <c r="T1158" s="48"/>
      <c r="U1158" s="48"/>
      <c r="V1158" s="48"/>
      <c r="W1158" s="48"/>
      <c r="X1158" s="48"/>
      <c r="Y1158" s="48"/>
      <c r="Z1158" s="48"/>
    </row>
    <row r="1159" spans="1:26" ht="15.75" customHeight="1">
      <c r="A1159" s="48"/>
      <c r="B1159" s="48"/>
      <c r="C1159" s="48"/>
      <c r="D1159" s="48"/>
      <c r="E1159" s="48"/>
      <c r="F1159" s="48"/>
      <c r="G1159" s="48"/>
      <c r="H1159" s="48"/>
      <c r="I1159" s="48"/>
      <c r="J1159" s="48"/>
      <c r="K1159" s="48"/>
      <c r="L1159" s="48"/>
      <c r="M1159" s="48"/>
      <c r="N1159" s="48"/>
      <c r="O1159" s="1734"/>
      <c r="P1159" s="45"/>
      <c r="Q1159" s="48"/>
      <c r="R1159" s="48"/>
      <c r="S1159" s="48"/>
      <c r="T1159" s="48"/>
      <c r="U1159" s="48"/>
      <c r="V1159" s="48"/>
      <c r="W1159" s="48"/>
      <c r="X1159" s="48"/>
      <c r="Y1159" s="48"/>
      <c r="Z1159" s="48"/>
    </row>
    <row r="1160" spans="1:26" ht="15.75" customHeight="1">
      <c r="A1160" s="48"/>
      <c r="B1160" s="48"/>
      <c r="C1160" s="48"/>
      <c r="D1160" s="48"/>
      <c r="E1160" s="48"/>
      <c r="F1160" s="48"/>
      <c r="G1160" s="48"/>
      <c r="H1160" s="48"/>
      <c r="I1160" s="48"/>
      <c r="J1160" s="48"/>
      <c r="K1160" s="48"/>
      <c r="L1160" s="48"/>
      <c r="M1160" s="48"/>
      <c r="N1160" s="48"/>
      <c r="O1160" s="1734"/>
      <c r="P1160" s="45"/>
      <c r="Q1160" s="48"/>
      <c r="R1160" s="48"/>
      <c r="S1160" s="48"/>
      <c r="T1160" s="48"/>
      <c r="U1160" s="48"/>
      <c r="V1160" s="48"/>
      <c r="W1160" s="48"/>
      <c r="X1160" s="48"/>
      <c r="Y1160" s="48"/>
      <c r="Z1160" s="48"/>
    </row>
    <row r="1161" spans="1:26" ht="15.75" customHeight="1">
      <c r="A1161" s="48"/>
      <c r="B1161" s="48"/>
      <c r="C1161" s="48"/>
      <c r="D1161" s="48"/>
      <c r="E1161" s="48"/>
      <c r="F1161" s="48"/>
      <c r="G1161" s="48"/>
      <c r="H1161" s="48"/>
      <c r="I1161" s="48"/>
      <c r="J1161" s="48"/>
      <c r="K1161" s="48"/>
      <c r="L1161" s="48"/>
      <c r="M1161" s="48"/>
      <c r="N1161" s="48"/>
      <c r="O1161" s="1734"/>
      <c r="P1161" s="45"/>
      <c r="Q1161" s="48"/>
      <c r="R1161" s="48"/>
      <c r="S1161" s="48"/>
      <c r="T1161" s="48"/>
      <c r="U1161" s="48"/>
      <c r="V1161" s="48"/>
      <c r="W1161" s="48"/>
      <c r="X1161" s="48"/>
      <c r="Y1161" s="48"/>
      <c r="Z1161" s="48"/>
    </row>
    <row r="1162" spans="1:26" ht="15.75" customHeight="1">
      <c r="A1162" s="48"/>
      <c r="B1162" s="48"/>
      <c r="C1162" s="48"/>
      <c r="D1162" s="48"/>
      <c r="E1162" s="48"/>
      <c r="F1162" s="48"/>
      <c r="G1162" s="48"/>
      <c r="H1162" s="48"/>
      <c r="I1162" s="48"/>
      <c r="J1162" s="48"/>
      <c r="K1162" s="48"/>
      <c r="L1162" s="48"/>
      <c r="M1162" s="48"/>
      <c r="N1162" s="48"/>
      <c r="O1162" s="1734"/>
      <c r="P1162" s="45"/>
      <c r="Q1162" s="48"/>
      <c r="R1162" s="48"/>
      <c r="S1162" s="48"/>
      <c r="T1162" s="48"/>
      <c r="U1162" s="48"/>
      <c r="V1162" s="48"/>
      <c r="W1162" s="48"/>
      <c r="X1162" s="48"/>
      <c r="Y1162" s="48"/>
      <c r="Z1162" s="48"/>
    </row>
    <row r="1163" spans="1:26" ht="15.75" customHeight="1">
      <c r="A1163" s="48"/>
      <c r="B1163" s="48"/>
      <c r="C1163" s="48"/>
      <c r="D1163" s="48"/>
      <c r="E1163" s="48"/>
      <c r="F1163" s="48"/>
      <c r="G1163" s="48"/>
      <c r="H1163" s="48"/>
      <c r="I1163" s="48"/>
      <c r="J1163" s="48"/>
      <c r="K1163" s="48"/>
      <c r="L1163" s="48"/>
      <c r="M1163" s="48"/>
      <c r="N1163" s="48"/>
      <c r="O1163" s="1734"/>
      <c r="P1163" s="45"/>
      <c r="Q1163" s="48"/>
      <c r="R1163" s="48"/>
      <c r="S1163" s="48"/>
      <c r="T1163" s="48"/>
      <c r="U1163" s="48"/>
      <c r="V1163" s="48"/>
      <c r="W1163" s="48"/>
      <c r="X1163" s="48"/>
      <c r="Y1163" s="48"/>
      <c r="Z1163" s="48"/>
    </row>
    <row r="1164" spans="1:26" ht="15.75" customHeight="1">
      <c r="A1164" s="48"/>
      <c r="B1164" s="48"/>
      <c r="C1164" s="48"/>
      <c r="D1164" s="48"/>
      <c r="E1164" s="48"/>
      <c r="F1164" s="48"/>
      <c r="G1164" s="48"/>
      <c r="H1164" s="48"/>
      <c r="I1164" s="48"/>
      <c r="J1164" s="48"/>
      <c r="K1164" s="48"/>
      <c r="L1164" s="48"/>
      <c r="M1164" s="48"/>
      <c r="N1164" s="48"/>
      <c r="O1164" s="1734"/>
      <c r="P1164" s="45"/>
      <c r="Q1164" s="48"/>
      <c r="R1164" s="48"/>
      <c r="S1164" s="48"/>
      <c r="T1164" s="48"/>
      <c r="U1164" s="48"/>
      <c r="V1164" s="48"/>
      <c r="W1164" s="48"/>
      <c r="X1164" s="48"/>
      <c r="Y1164" s="48"/>
      <c r="Z1164" s="48"/>
    </row>
    <row r="1165" spans="1:26" ht="15.75" customHeight="1">
      <c r="A1165" s="48"/>
      <c r="B1165" s="48"/>
      <c r="C1165" s="48"/>
      <c r="D1165" s="48"/>
      <c r="E1165" s="48"/>
      <c r="F1165" s="48"/>
      <c r="G1165" s="48"/>
      <c r="H1165" s="48"/>
      <c r="I1165" s="48"/>
      <c r="J1165" s="48"/>
      <c r="K1165" s="48"/>
      <c r="L1165" s="48"/>
      <c r="M1165" s="48"/>
      <c r="N1165" s="48"/>
      <c r="O1165" s="1734"/>
      <c r="P1165" s="45"/>
      <c r="Q1165" s="48"/>
      <c r="R1165" s="48"/>
      <c r="S1165" s="48"/>
      <c r="T1165" s="48"/>
      <c r="U1165" s="48"/>
      <c r="V1165" s="48"/>
      <c r="W1165" s="48"/>
      <c r="X1165" s="48"/>
      <c r="Y1165" s="48"/>
      <c r="Z1165" s="48"/>
    </row>
    <row r="1166" spans="1:26" ht="15.75" customHeight="1">
      <c r="A1166" s="48"/>
      <c r="B1166" s="48"/>
      <c r="C1166" s="48"/>
      <c r="D1166" s="48"/>
      <c r="E1166" s="48"/>
      <c r="F1166" s="48"/>
      <c r="G1166" s="48"/>
      <c r="H1166" s="48"/>
      <c r="I1166" s="48"/>
      <c r="J1166" s="48"/>
      <c r="K1166" s="48"/>
      <c r="L1166" s="48"/>
      <c r="M1166" s="48"/>
      <c r="N1166" s="48"/>
      <c r="O1166" s="1734"/>
      <c r="P1166" s="45"/>
      <c r="Q1166" s="48"/>
      <c r="R1166" s="48"/>
      <c r="S1166" s="48"/>
      <c r="T1166" s="48"/>
      <c r="U1166" s="48"/>
      <c r="V1166" s="48"/>
      <c r="W1166" s="48"/>
      <c r="X1166" s="48"/>
      <c r="Y1166" s="48"/>
      <c r="Z1166" s="48"/>
    </row>
    <row r="1167" spans="1:26" ht="15.75" customHeight="1">
      <c r="A1167" s="48"/>
      <c r="B1167" s="48"/>
      <c r="C1167" s="48"/>
      <c r="D1167" s="48"/>
      <c r="E1167" s="48"/>
      <c r="F1167" s="48"/>
      <c r="G1167" s="48"/>
      <c r="H1167" s="48"/>
      <c r="I1167" s="48"/>
      <c r="J1167" s="48"/>
      <c r="K1167" s="48"/>
      <c r="L1167" s="48"/>
      <c r="M1167" s="48"/>
      <c r="N1167" s="48"/>
      <c r="O1167" s="1734"/>
      <c r="P1167" s="45"/>
      <c r="Q1167" s="48"/>
      <c r="R1167" s="48"/>
      <c r="S1167" s="48"/>
      <c r="T1167" s="48"/>
      <c r="U1167" s="48"/>
      <c r="V1167" s="48"/>
      <c r="W1167" s="48"/>
      <c r="X1167" s="48"/>
      <c r="Y1167" s="48"/>
      <c r="Z1167" s="48"/>
    </row>
    <row r="1168" spans="1:26" ht="15.75" customHeight="1">
      <c r="A1168" s="48"/>
      <c r="B1168" s="48"/>
      <c r="C1168" s="48"/>
      <c r="D1168" s="48"/>
      <c r="E1168" s="48"/>
      <c r="F1168" s="48"/>
      <c r="G1168" s="48"/>
      <c r="H1168" s="48"/>
      <c r="I1168" s="48"/>
      <c r="J1168" s="48"/>
      <c r="K1168" s="48"/>
      <c r="L1168" s="48"/>
      <c r="M1168" s="48"/>
      <c r="N1168" s="48"/>
      <c r="O1168" s="1734"/>
      <c r="P1168" s="45"/>
      <c r="Q1168" s="48"/>
      <c r="R1168" s="48"/>
      <c r="S1168" s="48"/>
      <c r="T1168" s="48"/>
      <c r="U1168" s="48"/>
      <c r="V1168" s="48"/>
      <c r="W1168" s="48"/>
      <c r="X1168" s="48"/>
      <c r="Y1168" s="48"/>
      <c r="Z1168" s="48"/>
    </row>
    <row r="1169" spans="1:26" ht="15.75" customHeight="1">
      <c r="A1169" s="48"/>
      <c r="B1169" s="48"/>
      <c r="C1169" s="48"/>
      <c r="D1169" s="48"/>
      <c r="E1169" s="48"/>
      <c r="F1169" s="48"/>
      <c r="G1169" s="48"/>
      <c r="H1169" s="48"/>
      <c r="I1169" s="48"/>
      <c r="J1169" s="48"/>
      <c r="K1169" s="48"/>
      <c r="L1169" s="48"/>
      <c r="M1169" s="48"/>
      <c r="N1169" s="48"/>
      <c r="O1169" s="1734"/>
      <c r="P1169" s="45"/>
      <c r="Q1169" s="48"/>
      <c r="R1169" s="48"/>
      <c r="S1169" s="48"/>
      <c r="T1169" s="48"/>
      <c r="U1169" s="48"/>
      <c r="V1169" s="48"/>
      <c r="W1169" s="48"/>
      <c r="X1169" s="48"/>
      <c r="Y1169" s="48"/>
      <c r="Z1169" s="48"/>
    </row>
    <row r="1170" spans="1:26" ht="15.75" customHeight="1">
      <c r="A1170" s="48"/>
      <c r="B1170" s="48"/>
      <c r="C1170" s="48"/>
      <c r="D1170" s="48"/>
      <c r="E1170" s="48"/>
      <c r="F1170" s="48"/>
      <c r="G1170" s="48"/>
      <c r="H1170" s="48"/>
      <c r="I1170" s="48"/>
      <c r="J1170" s="48"/>
      <c r="K1170" s="48"/>
      <c r="L1170" s="48"/>
      <c r="M1170" s="48"/>
      <c r="N1170" s="48"/>
      <c r="O1170" s="1734"/>
      <c r="P1170" s="45"/>
      <c r="Q1170" s="48"/>
      <c r="R1170" s="48"/>
      <c r="S1170" s="48"/>
      <c r="T1170" s="48"/>
      <c r="U1170" s="48"/>
      <c r="V1170" s="48"/>
      <c r="W1170" s="48"/>
      <c r="X1170" s="48"/>
      <c r="Y1170" s="48"/>
      <c r="Z1170" s="48"/>
    </row>
    <row r="1171" spans="1:26" ht="15.75" customHeight="1">
      <c r="A1171" s="48"/>
      <c r="B1171" s="48"/>
      <c r="C1171" s="48"/>
      <c r="D1171" s="48"/>
      <c r="E1171" s="48"/>
      <c r="F1171" s="48"/>
      <c r="G1171" s="48"/>
      <c r="H1171" s="48"/>
      <c r="I1171" s="48"/>
      <c r="J1171" s="48"/>
      <c r="K1171" s="48"/>
      <c r="L1171" s="48"/>
      <c r="M1171" s="48"/>
      <c r="N1171" s="48"/>
      <c r="O1171" s="1734"/>
      <c r="P1171" s="45"/>
      <c r="Q1171" s="48"/>
      <c r="R1171" s="48"/>
      <c r="S1171" s="48"/>
      <c r="T1171" s="48"/>
      <c r="U1171" s="48"/>
      <c r="V1171" s="48"/>
      <c r="W1171" s="48"/>
      <c r="X1171" s="48"/>
      <c r="Y1171" s="48"/>
      <c r="Z1171" s="48"/>
    </row>
    <row r="1172" spans="1:26" ht="15.75" customHeight="1">
      <c r="A1172" s="48"/>
      <c r="B1172" s="48"/>
      <c r="C1172" s="48"/>
      <c r="D1172" s="48"/>
      <c r="E1172" s="48"/>
      <c r="F1172" s="48"/>
      <c r="G1172" s="48"/>
      <c r="H1172" s="48"/>
      <c r="I1172" s="48"/>
      <c r="J1172" s="48"/>
      <c r="K1172" s="48"/>
      <c r="L1172" s="48"/>
      <c r="M1172" s="48"/>
      <c r="N1172" s="48"/>
      <c r="O1172" s="1734"/>
      <c r="P1172" s="45"/>
      <c r="Q1172" s="48"/>
      <c r="R1172" s="48"/>
      <c r="S1172" s="48"/>
      <c r="T1172" s="48"/>
      <c r="U1172" s="48"/>
      <c r="V1172" s="48"/>
      <c r="W1172" s="48"/>
      <c r="X1172" s="48"/>
      <c r="Y1172" s="48"/>
      <c r="Z1172" s="48"/>
    </row>
    <row r="1173" spans="1:26" ht="15.75" customHeight="1">
      <c r="A1173" s="48"/>
      <c r="B1173" s="48"/>
      <c r="C1173" s="48"/>
      <c r="D1173" s="48"/>
      <c r="E1173" s="48"/>
      <c r="F1173" s="48"/>
      <c r="G1173" s="48"/>
      <c r="H1173" s="48"/>
      <c r="I1173" s="48"/>
      <c r="J1173" s="48"/>
      <c r="K1173" s="48"/>
      <c r="L1173" s="48"/>
      <c r="M1173" s="48"/>
      <c r="N1173" s="48"/>
      <c r="O1173" s="1734"/>
      <c r="P1173" s="45"/>
      <c r="Q1173" s="48"/>
      <c r="R1173" s="48"/>
      <c r="S1173" s="48"/>
      <c r="T1173" s="48"/>
      <c r="U1173" s="48"/>
      <c r="V1173" s="48"/>
      <c r="W1173" s="48"/>
      <c r="X1173" s="48"/>
      <c r="Y1173" s="48"/>
      <c r="Z1173" s="48"/>
    </row>
    <row r="1174" spans="1:26" ht="15.75" customHeight="1">
      <c r="A1174" s="48"/>
      <c r="B1174" s="48"/>
      <c r="C1174" s="48"/>
      <c r="D1174" s="48"/>
      <c r="E1174" s="48"/>
      <c r="F1174" s="48"/>
      <c r="G1174" s="48"/>
      <c r="H1174" s="48"/>
      <c r="I1174" s="48"/>
      <c r="J1174" s="48"/>
      <c r="K1174" s="48"/>
      <c r="L1174" s="48"/>
      <c r="M1174" s="48"/>
      <c r="N1174" s="48"/>
      <c r="O1174" s="1734"/>
      <c r="P1174" s="45"/>
      <c r="Q1174" s="48"/>
      <c r="R1174" s="48"/>
      <c r="S1174" s="48"/>
      <c r="T1174" s="48"/>
      <c r="U1174" s="48"/>
      <c r="V1174" s="48"/>
      <c r="W1174" s="48"/>
      <c r="X1174" s="48"/>
      <c r="Y1174" s="48"/>
      <c r="Z1174" s="48"/>
    </row>
    <row r="1175" spans="1:26" ht="15.75" customHeight="1">
      <c r="A1175" s="48"/>
      <c r="B1175" s="48"/>
      <c r="C1175" s="48"/>
      <c r="D1175" s="48"/>
      <c r="E1175" s="48"/>
      <c r="F1175" s="48"/>
      <c r="G1175" s="48"/>
      <c r="H1175" s="48"/>
      <c r="I1175" s="48"/>
      <c r="J1175" s="48"/>
      <c r="K1175" s="48"/>
      <c r="L1175" s="48"/>
      <c r="M1175" s="48"/>
      <c r="N1175" s="48"/>
      <c r="O1175" s="1734"/>
      <c r="P1175" s="45"/>
      <c r="Q1175" s="48"/>
      <c r="R1175" s="48"/>
      <c r="S1175" s="48"/>
      <c r="T1175" s="48"/>
      <c r="U1175" s="48"/>
      <c r="V1175" s="48"/>
      <c r="W1175" s="48"/>
      <c r="X1175" s="48"/>
      <c r="Y1175" s="48"/>
      <c r="Z1175" s="48"/>
    </row>
    <row r="1176" spans="1:26" ht="15.75" customHeight="1">
      <c r="A1176" s="48"/>
      <c r="B1176" s="48"/>
      <c r="C1176" s="48"/>
      <c r="D1176" s="48"/>
      <c r="E1176" s="48"/>
      <c r="F1176" s="48"/>
      <c r="G1176" s="48"/>
      <c r="H1176" s="48"/>
      <c r="I1176" s="48"/>
      <c r="J1176" s="48"/>
      <c r="K1176" s="48"/>
      <c r="L1176" s="48"/>
      <c r="M1176" s="48"/>
      <c r="N1176" s="48"/>
      <c r="O1176" s="1734"/>
      <c r="P1176" s="45"/>
      <c r="Q1176" s="48"/>
      <c r="R1176" s="48"/>
      <c r="S1176" s="48"/>
      <c r="T1176" s="48"/>
      <c r="U1176" s="48"/>
      <c r="V1176" s="48"/>
      <c r="W1176" s="48"/>
      <c r="X1176" s="48"/>
      <c r="Y1176" s="48"/>
      <c r="Z1176" s="48"/>
    </row>
    <row r="1177" spans="1:26" ht="15.75" customHeight="1">
      <c r="A1177" s="48"/>
      <c r="B1177" s="48"/>
      <c r="C1177" s="48"/>
      <c r="D1177" s="48"/>
      <c r="E1177" s="48"/>
      <c r="F1177" s="48"/>
      <c r="G1177" s="48"/>
      <c r="H1177" s="48"/>
      <c r="I1177" s="48"/>
      <c r="J1177" s="48"/>
      <c r="K1177" s="48"/>
      <c r="L1177" s="48"/>
      <c r="M1177" s="48"/>
      <c r="N1177" s="48"/>
      <c r="O1177" s="1734"/>
      <c r="P1177" s="45"/>
      <c r="Q1177" s="48"/>
      <c r="R1177" s="48"/>
      <c r="S1177" s="48"/>
      <c r="T1177" s="48"/>
      <c r="U1177" s="48"/>
      <c r="V1177" s="48"/>
      <c r="W1177" s="48"/>
      <c r="X1177" s="48"/>
      <c r="Y1177" s="48"/>
      <c r="Z1177" s="48"/>
    </row>
    <row r="1178" spans="1:26" ht="15.75" customHeight="1">
      <c r="A1178" s="48"/>
      <c r="B1178" s="48"/>
      <c r="C1178" s="48"/>
      <c r="D1178" s="48"/>
      <c r="E1178" s="48"/>
      <c r="F1178" s="48"/>
      <c r="G1178" s="48"/>
      <c r="H1178" s="48"/>
      <c r="I1178" s="48"/>
      <c r="J1178" s="48"/>
      <c r="K1178" s="48"/>
      <c r="L1178" s="48"/>
      <c r="M1178" s="48"/>
      <c r="N1178" s="48"/>
      <c r="O1178" s="1734"/>
      <c r="P1178" s="45"/>
      <c r="Q1178" s="48"/>
      <c r="R1178" s="48"/>
      <c r="S1178" s="48"/>
      <c r="T1178" s="48"/>
      <c r="U1178" s="48"/>
      <c r="V1178" s="48"/>
      <c r="W1178" s="48"/>
      <c r="X1178" s="48"/>
      <c r="Y1178" s="48"/>
      <c r="Z1178" s="48"/>
    </row>
    <row r="1179" spans="1:26" ht="15.75" customHeight="1">
      <c r="A1179" s="48"/>
      <c r="B1179" s="48"/>
      <c r="C1179" s="48"/>
      <c r="D1179" s="48"/>
      <c r="E1179" s="48"/>
      <c r="F1179" s="48"/>
      <c r="G1179" s="48"/>
      <c r="H1179" s="48"/>
      <c r="I1179" s="48"/>
      <c r="J1179" s="48"/>
      <c r="K1179" s="48"/>
      <c r="L1179" s="48"/>
      <c r="M1179" s="48"/>
      <c r="N1179" s="48"/>
      <c r="O1179" s="1734"/>
      <c r="P1179" s="45"/>
      <c r="Q1179" s="48"/>
      <c r="R1179" s="48"/>
      <c r="S1179" s="48"/>
      <c r="T1179" s="48"/>
      <c r="U1179" s="48"/>
      <c r="V1179" s="48"/>
      <c r="W1179" s="48"/>
      <c r="X1179" s="48"/>
      <c r="Y1179" s="48"/>
      <c r="Z1179" s="48"/>
    </row>
    <row r="1180" spans="1:26" ht="15.75" customHeight="1">
      <c r="A1180" s="48"/>
      <c r="B1180" s="48"/>
      <c r="C1180" s="48"/>
      <c r="D1180" s="48"/>
      <c r="E1180" s="48"/>
      <c r="F1180" s="48"/>
      <c r="G1180" s="48"/>
      <c r="H1180" s="48"/>
      <c r="I1180" s="48"/>
      <c r="J1180" s="48"/>
      <c r="K1180" s="48"/>
      <c r="L1180" s="48"/>
      <c r="M1180" s="48"/>
      <c r="N1180" s="48"/>
      <c r="O1180" s="1734"/>
      <c r="P1180" s="45"/>
      <c r="Q1180" s="48"/>
      <c r="R1180" s="48"/>
      <c r="S1180" s="48"/>
      <c r="T1180" s="48"/>
      <c r="U1180" s="48"/>
      <c r="V1180" s="48"/>
      <c r="W1180" s="48"/>
      <c r="X1180" s="48"/>
      <c r="Y1180" s="48"/>
      <c r="Z1180" s="48"/>
    </row>
    <row r="1181" spans="1:26" ht="15.75" customHeight="1">
      <c r="A1181" s="48"/>
      <c r="B1181" s="48"/>
      <c r="C1181" s="48"/>
      <c r="D1181" s="48"/>
      <c r="E1181" s="48"/>
      <c r="F1181" s="48"/>
      <c r="G1181" s="48"/>
      <c r="H1181" s="48"/>
      <c r="I1181" s="48"/>
      <c r="J1181" s="48"/>
      <c r="K1181" s="48"/>
      <c r="L1181" s="48"/>
      <c r="M1181" s="48"/>
      <c r="N1181" s="48"/>
      <c r="O1181" s="1734"/>
      <c r="P1181" s="45"/>
      <c r="Q1181" s="48"/>
      <c r="R1181" s="48"/>
      <c r="S1181" s="48"/>
      <c r="T1181" s="48"/>
      <c r="U1181" s="48"/>
      <c r="V1181" s="48"/>
      <c r="W1181" s="48"/>
      <c r="X1181" s="48"/>
      <c r="Y1181" s="48"/>
      <c r="Z1181" s="48"/>
    </row>
    <row r="1182" spans="1:26" ht="15.75" customHeight="1">
      <c r="A1182" s="48"/>
      <c r="B1182" s="48"/>
      <c r="C1182" s="48"/>
      <c r="D1182" s="48"/>
      <c r="E1182" s="48"/>
      <c r="F1182" s="48"/>
      <c r="G1182" s="48"/>
      <c r="H1182" s="48"/>
      <c r="I1182" s="48"/>
      <c r="J1182" s="48"/>
      <c r="K1182" s="48"/>
      <c r="L1182" s="48"/>
      <c r="M1182" s="48"/>
      <c r="N1182" s="48"/>
      <c r="O1182" s="1734"/>
      <c r="P1182" s="45"/>
      <c r="Q1182" s="48"/>
      <c r="R1182" s="48"/>
      <c r="S1182" s="48"/>
      <c r="T1182" s="48"/>
      <c r="U1182" s="48"/>
      <c r="V1182" s="48"/>
      <c r="W1182" s="48"/>
      <c r="X1182" s="48"/>
      <c r="Y1182" s="48"/>
      <c r="Z1182" s="48"/>
    </row>
    <row r="1183" spans="1:26" ht="15.75" customHeight="1">
      <c r="A1183" s="48"/>
      <c r="B1183" s="48"/>
      <c r="C1183" s="48"/>
      <c r="D1183" s="48"/>
      <c r="E1183" s="48"/>
      <c r="F1183" s="48"/>
      <c r="G1183" s="48"/>
      <c r="H1183" s="48"/>
      <c r="I1183" s="48"/>
      <c r="J1183" s="48"/>
      <c r="K1183" s="48"/>
      <c r="L1183" s="48"/>
      <c r="M1183" s="48"/>
      <c r="N1183" s="48"/>
      <c r="O1183" s="1734"/>
      <c r="P1183" s="45"/>
      <c r="Q1183" s="48"/>
      <c r="R1183" s="48"/>
      <c r="S1183" s="48"/>
      <c r="T1183" s="48"/>
      <c r="U1183" s="48"/>
      <c r="V1183" s="48"/>
      <c r="W1183" s="48"/>
      <c r="X1183" s="48"/>
      <c r="Y1183" s="48"/>
      <c r="Z1183" s="48"/>
    </row>
    <row r="1184" spans="1:26" ht="15.75" customHeight="1">
      <c r="A1184" s="48"/>
      <c r="B1184" s="48"/>
      <c r="C1184" s="48"/>
      <c r="D1184" s="48"/>
      <c r="E1184" s="48"/>
      <c r="F1184" s="48"/>
      <c r="G1184" s="48"/>
      <c r="H1184" s="48"/>
      <c r="I1184" s="48"/>
      <c r="J1184" s="48"/>
      <c r="K1184" s="48"/>
      <c r="L1184" s="48"/>
      <c r="M1184" s="48"/>
      <c r="N1184" s="48"/>
      <c r="O1184" s="1734"/>
      <c r="P1184" s="45"/>
      <c r="Q1184" s="48"/>
      <c r="R1184" s="48"/>
      <c r="S1184" s="48"/>
      <c r="T1184" s="48"/>
      <c r="U1184" s="48"/>
      <c r="V1184" s="48"/>
      <c r="W1184" s="48"/>
      <c r="X1184" s="48"/>
      <c r="Y1184" s="48"/>
      <c r="Z1184" s="48"/>
    </row>
    <row r="1185" spans="1:26" ht="15.75" customHeight="1">
      <c r="A1185" s="48"/>
      <c r="B1185" s="48"/>
      <c r="C1185" s="48"/>
      <c r="D1185" s="48"/>
      <c r="E1185" s="48"/>
      <c r="F1185" s="48"/>
      <c r="G1185" s="48"/>
      <c r="H1185" s="48"/>
      <c r="I1185" s="48"/>
      <c r="J1185" s="48"/>
      <c r="K1185" s="48"/>
      <c r="L1185" s="48"/>
      <c r="M1185" s="48"/>
      <c r="N1185" s="48"/>
      <c r="O1185" s="1734"/>
      <c r="P1185" s="45"/>
      <c r="Q1185" s="48"/>
      <c r="R1185" s="48"/>
      <c r="S1185" s="48"/>
      <c r="T1185" s="48"/>
      <c r="U1185" s="48"/>
      <c r="V1185" s="48"/>
      <c r="W1185" s="48"/>
      <c r="X1185" s="48"/>
      <c r="Y1185" s="48"/>
      <c r="Z1185" s="48"/>
    </row>
    <row r="1186" spans="1:26" ht="15.75" customHeight="1">
      <c r="A1186" s="48"/>
      <c r="B1186" s="48"/>
      <c r="C1186" s="48"/>
      <c r="D1186" s="48"/>
      <c r="E1186" s="48"/>
      <c r="F1186" s="48"/>
      <c r="G1186" s="48"/>
      <c r="H1186" s="48"/>
      <c r="I1186" s="48"/>
      <c r="J1186" s="48"/>
      <c r="K1186" s="48"/>
      <c r="L1186" s="48"/>
      <c r="M1186" s="48"/>
      <c r="N1186" s="48"/>
      <c r="O1186" s="1734"/>
      <c r="P1186" s="45"/>
      <c r="Q1186" s="48"/>
      <c r="R1186" s="48"/>
      <c r="S1186" s="48"/>
      <c r="T1186" s="48"/>
      <c r="U1186" s="48"/>
      <c r="V1186" s="48"/>
      <c r="W1186" s="48"/>
      <c r="X1186" s="48"/>
      <c r="Y1186" s="48"/>
      <c r="Z1186" s="48"/>
    </row>
    <row r="1187" spans="1:26" ht="15.75" customHeight="1">
      <c r="A1187" s="48"/>
      <c r="B1187" s="48"/>
      <c r="C1187" s="48"/>
      <c r="D1187" s="48"/>
      <c r="E1187" s="48"/>
      <c r="F1187" s="48"/>
      <c r="G1187" s="48"/>
      <c r="H1187" s="48"/>
      <c r="I1187" s="48"/>
      <c r="J1187" s="48"/>
      <c r="K1187" s="48"/>
      <c r="L1187" s="48"/>
      <c r="M1187" s="48"/>
      <c r="N1187" s="48"/>
      <c r="O1187" s="1734"/>
      <c r="P1187" s="45"/>
      <c r="Q1187" s="48"/>
      <c r="R1187" s="48"/>
      <c r="S1187" s="48"/>
      <c r="T1187" s="48"/>
      <c r="U1187" s="48"/>
      <c r="V1187" s="48"/>
      <c r="W1187" s="48"/>
      <c r="X1187" s="48"/>
      <c r="Y1187" s="48"/>
      <c r="Z1187" s="48"/>
    </row>
    <row r="1188" spans="1:26" ht="15.75" customHeight="1">
      <c r="A1188" s="48"/>
      <c r="B1188" s="48"/>
      <c r="C1188" s="48"/>
      <c r="D1188" s="48"/>
      <c r="E1188" s="48"/>
      <c r="F1188" s="48"/>
      <c r="G1188" s="48"/>
      <c r="H1188" s="48"/>
      <c r="I1188" s="48"/>
      <c r="J1188" s="48"/>
      <c r="K1188" s="48"/>
      <c r="L1188" s="48"/>
      <c r="M1188" s="48"/>
      <c r="N1188" s="48"/>
      <c r="O1188" s="1734"/>
      <c r="P1188" s="45"/>
      <c r="Q1188" s="48"/>
      <c r="R1188" s="48"/>
      <c r="S1188" s="48"/>
      <c r="T1188" s="48"/>
      <c r="U1188" s="48"/>
      <c r="V1188" s="48"/>
      <c r="W1188" s="48"/>
      <c r="X1188" s="48"/>
      <c r="Y1188" s="48"/>
      <c r="Z1188" s="48"/>
    </row>
    <row r="1189" spans="1:26" ht="15.75" customHeight="1">
      <c r="A1189" s="48"/>
      <c r="B1189" s="48"/>
      <c r="C1189" s="48"/>
      <c r="D1189" s="48"/>
      <c r="E1189" s="48"/>
      <c r="F1189" s="48"/>
      <c r="G1189" s="48"/>
      <c r="H1189" s="48"/>
      <c r="I1189" s="48"/>
      <c r="J1189" s="48"/>
      <c r="K1189" s="48"/>
      <c r="L1189" s="48"/>
      <c r="M1189" s="48"/>
      <c r="N1189" s="48"/>
      <c r="O1189" s="1734"/>
      <c r="P1189" s="45"/>
      <c r="Q1189" s="48"/>
      <c r="R1189" s="48"/>
      <c r="S1189" s="48"/>
      <c r="T1189" s="48"/>
      <c r="U1189" s="48"/>
      <c r="V1189" s="48"/>
      <c r="W1189" s="48"/>
      <c r="X1189" s="48"/>
      <c r="Y1189" s="48"/>
      <c r="Z1189" s="48"/>
    </row>
    <row r="1190" spans="1:26" ht="15.75" customHeight="1">
      <c r="A1190" s="48"/>
      <c r="B1190" s="48"/>
      <c r="C1190" s="48"/>
      <c r="D1190" s="48"/>
      <c r="E1190" s="48"/>
      <c r="F1190" s="48"/>
      <c r="G1190" s="48"/>
      <c r="H1190" s="48"/>
      <c r="I1190" s="48"/>
      <c r="J1190" s="48"/>
      <c r="K1190" s="48"/>
      <c r="L1190" s="48"/>
      <c r="M1190" s="48"/>
      <c r="N1190" s="48"/>
      <c r="O1190" s="1734"/>
      <c r="P1190" s="45"/>
      <c r="Q1190" s="48"/>
      <c r="R1190" s="48"/>
      <c r="S1190" s="48"/>
      <c r="T1190" s="48"/>
      <c r="U1190" s="48"/>
      <c r="V1190" s="48"/>
      <c r="W1190" s="48"/>
      <c r="X1190" s="48"/>
      <c r="Y1190" s="48"/>
      <c r="Z1190" s="48"/>
    </row>
    <row r="1191" spans="1:26" ht="15.75" customHeight="1">
      <c r="A1191" s="48"/>
      <c r="B1191" s="48"/>
      <c r="C1191" s="48"/>
      <c r="D1191" s="48"/>
      <c r="E1191" s="48"/>
      <c r="F1191" s="48"/>
      <c r="G1191" s="48"/>
      <c r="H1191" s="48"/>
      <c r="I1191" s="48"/>
      <c r="J1191" s="48"/>
      <c r="K1191" s="48"/>
      <c r="L1191" s="48"/>
      <c r="M1191" s="48"/>
      <c r="N1191" s="48"/>
      <c r="O1191" s="1734"/>
      <c r="P1191" s="45"/>
      <c r="Q1191" s="48"/>
      <c r="R1191" s="48"/>
      <c r="S1191" s="48"/>
      <c r="T1191" s="48"/>
      <c r="U1191" s="48"/>
      <c r="V1191" s="48"/>
      <c r="W1191" s="48"/>
      <c r="X1191" s="48"/>
      <c r="Y1191" s="48"/>
      <c r="Z1191" s="48"/>
    </row>
    <row r="1192" spans="1:26" ht="15.75" customHeight="1">
      <c r="A1192" s="48"/>
      <c r="B1192" s="48"/>
      <c r="C1192" s="48"/>
      <c r="D1192" s="48"/>
      <c r="E1192" s="48"/>
      <c r="F1192" s="48"/>
      <c r="G1192" s="48"/>
      <c r="H1192" s="48"/>
      <c r="I1192" s="48"/>
      <c r="J1192" s="48"/>
      <c r="K1192" s="48"/>
      <c r="L1192" s="48"/>
      <c r="M1192" s="48"/>
      <c r="N1192" s="48"/>
      <c r="O1192" s="1734"/>
      <c r="P1192" s="45"/>
      <c r="Q1192" s="48"/>
      <c r="R1192" s="48"/>
      <c r="S1192" s="48"/>
      <c r="T1192" s="48"/>
      <c r="U1192" s="48"/>
      <c r="V1192" s="48"/>
      <c r="W1192" s="48"/>
      <c r="X1192" s="48"/>
      <c r="Y1192" s="48"/>
      <c r="Z1192" s="48"/>
    </row>
    <row r="1193" spans="1:26" ht="15.75" customHeight="1">
      <c r="A1193" s="48"/>
      <c r="B1193" s="48"/>
      <c r="C1193" s="48"/>
      <c r="D1193" s="48"/>
      <c r="E1193" s="48"/>
      <c r="F1193" s="48"/>
      <c r="G1193" s="48"/>
      <c r="H1193" s="48"/>
      <c r="I1193" s="48"/>
      <c r="J1193" s="48"/>
      <c r="K1193" s="48"/>
      <c r="L1193" s="48"/>
      <c r="M1193" s="48"/>
      <c r="N1193" s="48"/>
      <c r="O1193" s="1734"/>
      <c r="P1193" s="45"/>
      <c r="Q1193" s="48"/>
      <c r="R1193" s="48"/>
      <c r="S1193" s="48"/>
      <c r="T1193" s="48"/>
      <c r="U1193" s="48"/>
      <c r="V1193" s="48"/>
      <c r="W1193" s="48"/>
      <c r="X1193" s="48"/>
      <c r="Y1193" s="48"/>
      <c r="Z1193" s="48"/>
    </row>
    <row r="1194" spans="1:26" ht="15.75" customHeight="1">
      <c r="A1194" s="48"/>
      <c r="B1194" s="48"/>
      <c r="C1194" s="48"/>
      <c r="D1194" s="48"/>
      <c r="E1194" s="48"/>
      <c r="F1194" s="48"/>
      <c r="G1194" s="48"/>
      <c r="H1194" s="48"/>
      <c r="I1194" s="48"/>
      <c r="J1194" s="48"/>
      <c r="K1194" s="48"/>
      <c r="L1194" s="48"/>
      <c r="M1194" s="48"/>
      <c r="N1194" s="48"/>
      <c r="O1194" s="1734"/>
      <c r="P1194" s="45"/>
      <c r="Q1194" s="48"/>
      <c r="R1194" s="48"/>
      <c r="S1194" s="48"/>
      <c r="T1194" s="48"/>
      <c r="U1194" s="48"/>
      <c r="V1194" s="48"/>
      <c r="W1194" s="48"/>
      <c r="X1194" s="48"/>
      <c r="Y1194" s="48"/>
      <c r="Z1194" s="48"/>
    </row>
    <row r="1195" spans="1:26" ht="15.75" customHeight="1">
      <c r="A1195" s="48"/>
      <c r="B1195" s="48"/>
      <c r="C1195" s="48"/>
      <c r="D1195" s="48"/>
      <c r="E1195" s="48"/>
      <c r="F1195" s="48"/>
      <c r="G1195" s="48"/>
      <c r="H1195" s="48"/>
      <c r="I1195" s="48"/>
      <c r="J1195" s="48"/>
      <c r="K1195" s="48"/>
      <c r="L1195" s="48"/>
      <c r="M1195" s="48"/>
      <c r="N1195" s="48"/>
      <c r="O1195" s="1734"/>
      <c r="P1195" s="45"/>
      <c r="Q1195" s="48"/>
      <c r="R1195" s="48"/>
      <c r="S1195" s="48"/>
      <c r="T1195" s="48"/>
      <c r="U1195" s="48"/>
      <c r="V1195" s="48"/>
      <c r="W1195" s="48"/>
      <c r="X1195" s="48"/>
      <c r="Y1195" s="48"/>
      <c r="Z1195" s="48"/>
    </row>
    <row r="1196" spans="1:26" ht="15.75" customHeight="1">
      <c r="A1196" s="48"/>
      <c r="B1196" s="48"/>
      <c r="C1196" s="48"/>
      <c r="D1196" s="48"/>
      <c r="E1196" s="48"/>
      <c r="F1196" s="48"/>
      <c r="G1196" s="48"/>
      <c r="H1196" s="48"/>
      <c r="I1196" s="48"/>
      <c r="J1196" s="48"/>
      <c r="K1196" s="48"/>
      <c r="L1196" s="48"/>
      <c r="M1196" s="48"/>
      <c r="N1196" s="48"/>
      <c r="O1196" s="1734"/>
      <c r="P1196" s="45"/>
      <c r="Q1196" s="48"/>
      <c r="R1196" s="48"/>
      <c r="S1196" s="48"/>
      <c r="T1196" s="48"/>
      <c r="U1196" s="48"/>
      <c r="V1196" s="48"/>
      <c r="W1196" s="48"/>
      <c r="X1196" s="48"/>
      <c r="Y1196" s="48"/>
      <c r="Z1196" s="48"/>
    </row>
    <row r="1197" spans="1:26" ht="15.75" customHeight="1">
      <c r="A1197" s="48"/>
      <c r="B1197" s="48"/>
      <c r="C1197" s="48"/>
      <c r="D1197" s="48"/>
      <c r="E1197" s="48"/>
      <c r="F1197" s="48"/>
      <c r="G1197" s="48"/>
      <c r="H1197" s="48"/>
      <c r="I1197" s="48"/>
      <c r="J1197" s="48"/>
      <c r="K1197" s="48"/>
      <c r="L1197" s="48"/>
      <c r="M1197" s="48"/>
      <c r="N1197" s="48"/>
      <c r="O1197" s="1734"/>
      <c r="P1197" s="45"/>
      <c r="Q1197" s="48"/>
      <c r="R1197" s="48"/>
      <c r="S1197" s="48"/>
      <c r="T1197" s="48"/>
      <c r="U1197" s="48"/>
      <c r="V1197" s="48"/>
      <c r="W1197" s="48"/>
      <c r="X1197" s="48"/>
      <c r="Y1197" s="48"/>
      <c r="Z1197" s="48"/>
    </row>
    <row r="1198" spans="1:26" ht="15.75" customHeight="1">
      <c r="A1198" s="48"/>
      <c r="B1198" s="48"/>
      <c r="C1198" s="48"/>
      <c r="D1198" s="48"/>
      <c r="E1198" s="48"/>
      <c r="F1198" s="48"/>
      <c r="G1198" s="48"/>
      <c r="H1198" s="48"/>
      <c r="I1198" s="48"/>
      <c r="J1198" s="48"/>
      <c r="K1198" s="48"/>
      <c r="L1198" s="48"/>
      <c r="M1198" s="48"/>
      <c r="N1198" s="48"/>
      <c r="O1198" s="1734"/>
      <c r="P1198" s="45"/>
      <c r="Q1198" s="48"/>
      <c r="R1198" s="48"/>
      <c r="S1198" s="48"/>
      <c r="T1198" s="48"/>
      <c r="U1198" s="48"/>
      <c r="V1198" s="48"/>
      <c r="W1198" s="48"/>
      <c r="X1198" s="48"/>
      <c r="Y1198" s="48"/>
      <c r="Z1198" s="48"/>
    </row>
    <row r="1199" spans="1:26" ht="15.75" customHeight="1">
      <c r="A1199" s="48"/>
      <c r="B1199" s="48"/>
      <c r="C1199" s="48"/>
      <c r="D1199" s="48"/>
      <c r="E1199" s="48"/>
      <c r="F1199" s="48"/>
      <c r="G1199" s="48"/>
      <c r="H1199" s="48"/>
      <c r="I1199" s="48"/>
      <c r="J1199" s="48"/>
      <c r="K1199" s="48"/>
      <c r="L1199" s="48"/>
      <c r="M1199" s="48"/>
      <c r="N1199" s="48"/>
      <c r="O1199" s="1734"/>
      <c r="P1199" s="45"/>
      <c r="Q1199" s="48"/>
      <c r="R1199" s="48"/>
      <c r="S1199" s="48"/>
      <c r="T1199" s="48"/>
      <c r="U1199" s="48"/>
      <c r="V1199" s="48"/>
      <c r="W1199" s="48"/>
      <c r="X1199" s="48"/>
      <c r="Y1199" s="48"/>
      <c r="Z1199" s="48"/>
    </row>
    <row r="1200" spans="1:26" ht="15.75" customHeight="1">
      <c r="A1200" s="48"/>
      <c r="B1200" s="48"/>
      <c r="C1200" s="48"/>
      <c r="D1200" s="48"/>
      <c r="E1200" s="48"/>
      <c r="F1200" s="48"/>
      <c r="G1200" s="48"/>
      <c r="H1200" s="48"/>
      <c r="I1200" s="48"/>
      <c r="J1200" s="48"/>
      <c r="K1200" s="48"/>
      <c r="L1200" s="48"/>
      <c r="M1200" s="48"/>
      <c r="N1200" s="48"/>
      <c r="O1200" s="1734"/>
      <c r="P1200" s="45"/>
      <c r="Q1200" s="48"/>
      <c r="R1200" s="48"/>
      <c r="S1200" s="48"/>
      <c r="T1200" s="48"/>
      <c r="U1200" s="48"/>
      <c r="V1200" s="48"/>
      <c r="W1200" s="48"/>
      <c r="X1200" s="48"/>
      <c r="Y1200" s="48"/>
      <c r="Z1200" s="48"/>
    </row>
    <row r="1201" spans="1:26" ht="15.75" customHeight="1">
      <c r="A1201" s="48"/>
      <c r="B1201" s="48"/>
      <c r="C1201" s="48"/>
      <c r="D1201" s="48"/>
      <c r="E1201" s="48"/>
      <c r="F1201" s="48"/>
      <c r="G1201" s="48"/>
      <c r="H1201" s="48"/>
      <c r="I1201" s="48"/>
      <c r="J1201" s="48"/>
      <c r="K1201" s="48"/>
      <c r="L1201" s="48"/>
      <c r="M1201" s="48"/>
      <c r="N1201" s="48"/>
      <c r="O1201" s="1734"/>
      <c r="P1201" s="45"/>
      <c r="Q1201" s="48"/>
      <c r="R1201" s="48"/>
      <c r="S1201" s="48"/>
      <c r="T1201" s="48"/>
      <c r="U1201" s="48"/>
      <c r="V1201" s="48"/>
      <c r="W1201" s="48"/>
      <c r="X1201" s="48"/>
      <c r="Y1201" s="48"/>
      <c r="Z1201" s="48"/>
    </row>
    <row r="1202" spans="1:26" ht="15.75" customHeight="1">
      <c r="A1202" s="48"/>
      <c r="B1202" s="48"/>
      <c r="C1202" s="48"/>
      <c r="D1202" s="48"/>
      <c r="E1202" s="48"/>
      <c r="F1202" s="48"/>
      <c r="G1202" s="48"/>
      <c r="H1202" s="48"/>
      <c r="I1202" s="48"/>
      <c r="J1202" s="48"/>
      <c r="K1202" s="48"/>
      <c r="L1202" s="48"/>
      <c r="M1202" s="48"/>
      <c r="N1202" s="48"/>
      <c r="O1202" s="1734"/>
      <c r="P1202" s="45"/>
      <c r="Q1202" s="48"/>
      <c r="R1202" s="48"/>
      <c r="S1202" s="48"/>
      <c r="T1202" s="48"/>
      <c r="U1202" s="48"/>
      <c r="V1202" s="48"/>
      <c r="W1202" s="48"/>
      <c r="X1202" s="48"/>
      <c r="Y1202" s="48"/>
      <c r="Z1202" s="48"/>
    </row>
    <row r="1203" spans="1:26" ht="15.75" customHeight="1">
      <c r="A1203" s="48"/>
      <c r="B1203" s="48"/>
      <c r="C1203" s="48"/>
      <c r="D1203" s="48"/>
      <c r="E1203" s="48"/>
      <c r="F1203" s="48"/>
      <c r="G1203" s="48"/>
      <c r="H1203" s="48"/>
      <c r="I1203" s="48"/>
      <c r="J1203" s="48"/>
      <c r="K1203" s="48"/>
      <c r="L1203" s="48"/>
      <c r="M1203" s="48"/>
      <c r="N1203" s="48"/>
      <c r="O1203" s="1734"/>
      <c r="P1203" s="45"/>
      <c r="Q1203" s="48"/>
      <c r="R1203" s="48"/>
      <c r="S1203" s="48"/>
      <c r="T1203" s="48"/>
      <c r="U1203" s="48"/>
      <c r="V1203" s="48"/>
      <c r="W1203" s="48"/>
      <c r="X1203" s="48"/>
      <c r="Y1203" s="48"/>
      <c r="Z1203" s="48"/>
    </row>
    <row r="1204" spans="1:26" ht="15.75" customHeight="1">
      <c r="A1204" s="48"/>
      <c r="B1204" s="48"/>
      <c r="C1204" s="48"/>
      <c r="D1204" s="48"/>
      <c r="E1204" s="48"/>
      <c r="F1204" s="48"/>
      <c r="G1204" s="48"/>
      <c r="H1204" s="48"/>
      <c r="I1204" s="48"/>
      <c r="J1204" s="48"/>
      <c r="K1204" s="48"/>
      <c r="L1204" s="48"/>
      <c r="M1204" s="48"/>
      <c r="N1204" s="48"/>
      <c r="O1204" s="1734"/>
      <c r="P1204" s="45"/>
      <c r="Q1204" s="48"/>
      <c r="R1204" s="48"/>
      <c r="S1204" s="48"/>
      <c r="T1204" s="48"/>
      <c r="U1204" s="48"/>
      <c r="V1204" s="48"/>
      <c r="W1204" s="48"/>
      <c r="X1204" s="48"/>
      <c r="Y1204" s="48"/>
      <c r="Z1204" s="48"/>
    </row>
    <row r="1205" spans="1:26" ht="15.75" customHeight="1">
      <c r="A1205" s="48"/>
      <c r="B1205" s="48"/>
      <c r="C1205" s="48"/>
      <c r="D1205" s="48"/>
      <c r="E1205" s="48"/>
      <c r="F1205" s="48"/>
      <c r="G1205" s="48"/>
      <c r="H1205" s="48"/>
      <c r="I1205" s="48"/>
      <c r="J1205" s="48"/>
      <c r="K1205" s="48"/>
      <c r="L1205" s="48"/>
      <c r="M1205" s="48"/>
      <c r="N1205" s="48"/>
      <c r="O1205" s="1734"/>
      <c r="P1205" s="45"/>
      <c r="Q1205" s="48"/>
      <c r="R1205" s="48"/>
      <c r="S1205" s="48"/>
      <c r="T1205" s="48"/>
      <c r="U1205" s="48"/>
      <c r="V1205" s="48"/>
      <c r="W1205" s="48"/>
      <c r="X1205" s="48"/>
      <c r="Y1205" s="48"/>
      <c r="Z1205" s="48"/>
    </row>
    <row r="1206" spans="1:26" ht="15.75" customHeight="1">
      <c r="A1206" s="48"/>
      <c r="B1206" s="48"/>
      <c r="C1206" s="48"/>
      <c r="D1206" s="48"/>
      <c r="E1206" s="48"/>
      <c r="F1206" s="48"/>
      <c r="G1206" s="48"/>
      <c r="H1206" s="48"/>
      <c r="I1206" s="48"/>
      <c r="J1206" s="48"/>
      <c r="K1206" s="48"/>
      <c r="L1206" s="48"/>
      <c r="M1206" s="48"/>
      <c r="N1206" s="48"/>
      <c r="O1206" s="1734"/>
      <c r="P1206" s="45"/>
      <c r="Q1206" s="48"/>
      <c r="R1206" s="48"/>
      <c r="S1206" s="48"/>
      <c r="T1206" s="48"/>
      <c r="U1206" s="48"/>
      <c r="V1206" s="48"/>
      <c r="W1206" s="48"/>
      <c r="X1206" s="48"/>
      <c r="Y1206" s="48"/>
      <c r="Z1206" s="48"/>
    </row>
    <row r="1207" spans="1:26" ht="15.75" customHeight="1">
      <c r="A1207" s="48"/>
      <c r="B1207" s="48"/>
      <c r="C1207" s="48"/>
      <c r="D1207" s="48"/>
      <c r="E1207" s="48"/>
      <c r="F1207" s="48"/>
      <c r="G1207" s="48"/>
      <c r="H1207" s="48"/>
      <c r="I1207" s="48"/>
      <c r="J1207" s="48"/>
      <c r="K1207" s="48"/>
      <c r="L1207" s="48"/>
      <c r="M1207" s="48"/>
      <c r="N1207" s="48"/>
      <c r="O1207" s="1734"/>
      <c r="P1207" s="45"/>
      <c r="Q1207" s="48"/>
      <c r="R1207" s="48"/>
      <c r="S1207" s="48"/>
      <c r="T1207" s="48"/>
      <c r="U1207" s="48"/>
      <c r="V1207" s="48"/>
      <c r="W1207" s="48"/>
      <c r="X1207" s="48"/>
      <c r="Y1207" s="48"/>
      <c r="Z1207" s="48"/>
    </row>
    <row r="1208" spans="1:26" ht="15.75" customHeight="1">
      <c r="A1208" s="48"/>
      <c r="B1208" s="48"/>
      <c r="C1208" s="48"/>
      <c r="D1208" s="48"/>
      <c r="E1208" s="48"/>
      <c r="F1208" s="48"/>
      <c r="G1208" s="48"/>
      <c r="H1208" s="48"/>
      <c r="I1208" s="48"/>
      <c r="J1208" s="48"/>
      <c r="K1208" s="48"/>
      <c r="L1208" s="48"/>
      <c r="M1208" s="48"/>
      <c r="N1208" s="48"/>
      <c r="O1208" s="1734"/>
      <c r="P1208" s="45"/>
      <c r="Q1208" s="48"/>
      <c r="R1208" s="48"/>
      <c r="S1208" s="48"/>
      <c r="T1208" s="48"/>
      <c r="U1208" s="48"/>
      <c r="V1208" s="48"/>
      <c r="W1208" s="48"/>
      <c r="X1208" s="48"/>
      <c r="Y1208" s="48"/>
      <c r="Z1208" s="48"/>
    </row>
    <row r="1209" spans="1:26" ht="15.75" customHeight="1">
      <c r="A1209" s="48"/>
      <c r="B1209" s="48"/>
      <c r="C1209" s="48"/>
      <c r="D1209" s="48"/>
      <c r="E1209" s="48"/>
      <c r="F1209" s="48"/>
      <c r="G1209" s="48"/>
      <c r="H1209" s="48"/>
      <c r="I1209" s="48"/>
      <c r="J1209" s="48"/>
      <c r="K1209" s="48"/>
      <c r="L1209" s="48"/>
      <c r="M1209" s="48"/>
      <c r="N1209" s="48"/>
      <c r="O1209" s="1734"/>
      <c r="P1209" s="45"/>
      <c r="Q1209" s="48"/>
      <c r="R1209" s="48"/>
      <c r="S1209" s="48"/>
      <c r="T1209" s="48"/>
      <c r="U1209" s="48"/>
      <c r="V1209" s="48"/>
      <c r="W1209" s="48"/>
      <c r="X1209" s="48"/>
      <c r="Y1209" s="48"/>
      <c r="Z1209" s="48"/>
    </row>
    <row r="1210" spans="1:26" ht="15.75" customHeight="1">
      <c r="A1210" s="48"/>
      <c r="B1210" s="48"/>
      <c r="C1210" s="48"/>
      <c r="D1210" s="48"/>
      <c r="E1210" s="48"/>
      <c r="F1210" s="48"/>
      <c r="G1210" s="48"/>
      <c r="H1210" s="48"/>
      <c r="I1210" s="48"/>
      <c r="J1210" s="48"/>
      <c r="K1210" s="48"/>
      <c r="L1210" s="48"/>
      <c r="M1210" s="48"/>
      <c r="N1210" s="48"/>
      <c r="O1210" s="1734"/>
      <c r="P1210" s="45"/>
      <c r="Q1210" s="48"/>
      <c r="R1210" s="48"/>
      <c r="S1210" s="48"/>
      <c r="T1210" s="48"/>
      <c r="U1210" s="48"/>
      <c r="V1210" s="48"/>
      <c r="W1210" s="48"/>
      <c r="X1210" s="48"/>
      <c r="Y1210" s="48"/>
      <c r="Z1210" s="48"/>
    </row>
    <row r="1211" spans="1:26" ht="15.75" customHeight="1">
      <c r="A1211" s="48"/>
      <c r="B1211" s="48"/>
      <c r="C1211" s="48"/>
      <c r="D1211" s="48"/>
      <c r="E1211" s="48"/>
      <c r="F1211" s="48"/>
      <c r="G1211" s="48"/>
      <c r="H1211" s="48"/>
      <c r="I1211" s="48"/>
      <c r="J1211" s="48"/>
      <c r="K1211" s="48"/>
      <c r="L1211" s="48"/>
      <c r="M1211" s="48"/>
      <c r="N1211" s="48"/>
      <c r="O1211" s="1734"/>
      <c r="P1211" s="45"/>
      <c r="Q1211" s="48"/>
      <c r="R1211" s="48"/>
      <c r="S1211" s="48"/>
      <c r="T1211" s="48"/>
      <c r="U1211" s="48"/>
      <c r="V1211" s="48"/>
      <c r="W1211" s="48"/>
      <c r="X1211" s="48"/>
      <c r="Y1211" s="48"/>
      <c r="Z1211" s="48"/>
    </row>
    <row r="1212" spans="1:26" ht="15.75" customHeight="1">
      <c r="A1212" s="48"/>
      <c r="B1212" s="48"/>
      <c r="C1212" s="48"/>
      <c r="D1212" s="48"/>
      <c r="E1212" s="48"/>
      <c r="F1212" s="48"/>
      <c r="G1212" s="48"/>
      <c r="H1212" s="48"/>
      <c r="I1212" s="48"/>
      <c r="J1212" s="48"/>
      <c r="K1212" s="48"/>
      <c r="L1212" s="48"/>
      <c r="M1212" s="48"/>
      <c r="N1212" s="48"/>
      <c r="O1212" s="1734"/>
      <c r="P1212" s="45"/>
      <c r="Q1212" s="48"/>
      <c r="R1212" s="48"/>
      <c r="S1212" s="48"/>
      <c r="T1212" s="48"/>
      <c r="U1212" s="48"/>
      <c r="V1212" s="48"/>
      <c r="W1212" s="48"/>
      <c r="X1212" s="48"/>
      <c r="Y1212" s="48"/>
      <c r="Z1212" s="48"/>
    </row>
    <row r="1213" spans="1:26" ht="15.75" customHeight="1">
      <c r="A1213" s="48"/>
      <c r="B1213" s="48"/>
      <c r="C1213" s="48"/>
      <c r="D1213" s="48"/>
      <c r="E1213" s="48"/>
      <c r="F1213" s="48"/>
      <c r="G1213" s="48"/>
      <c r="H1213" s="48"/>
      <c r="I1213" s="48"/>
      <c r="J1213" s="48"/>
      <c r="K1213" s="48"/>
      <c r="L1213" s="48"/>
      <c r="M1213" s="48"/>
      <c r="N1213" s="48"/>
      <c r="O1213" s="1734"/>
      <c r="P1213" s="45"/>
      <c r="Q1213" s="48"/>
      <c r="R1213" s="48"/>
      <c r="S1213" s="48"/>
      <c r="T1213" s="48"/>
      <c r="U1213" s="48"/>
      <c r="V1213" s="48"/>
      <c r="W1213" s="48"/>
      <c r="X1213" s="48"/>
      <c r="Y1213" s="48"/>
      <c r="Z1213" s="48"/>
    </row>
    <row r="1214" spans="1:26" ht="15.75" customHeight="1">
      <c r="A1214" s="48"/>
      <c r="B1214" s="48"/>
      <c r="C1214" s="48"/>
      <c r="D1214" s="48"/>
      <c r="E1214" s="48"/>
      <c r="F1214" s="48"/>
      <c r="G1214" s="48"/>
      <c r="H1214" s="48"/>
      <c r="I1214" s="48"/>
      <c r="J1214" s="48"/>
      <c r="K1214" s="48"/>
      <c r="L1214" s="48"/>
      <c r="M1214" s="48"/>
      <c r="N1214" s="48"/>
      <c r="O1214" s="1734"/>
      <c r="P1214" s="45"/>
      <c r="Q1214" s="48"/>
      <c r="R1214" s="48"/>
      <c r="S1214" s="48"/>
      <c r="T1214" s="48"/>
      <c r="U1214" s="48"/>
      <c r="V1214" s="48"/>
      <c r="W1214" s="48"/>
      <c r="X1214" s="48"/>
      <c r="Y1214" s="48"/>
      <c r="Z1214" s="48"/>
    </row>
    <row r="1215" spans="1:26" ht="15.75" customHeight="1">
      <c r="A1215" s="48"/>
      <c r="B1215" s="48"/>
      <c r="C1215" s="48"/>
      <c r="D1215" s="48"/>
      <c r="E1215" s="48"/>
      <c r="F1215" s="48"/>
      <c r="G1215" s="48"/>
      <c r="H1215" s="48"/>
      <c r="I1215" s="48"/>
      <c r="J1215" s="48"/>
      <c r="K1215" s="48"/>
      <c r="L1215" s="48"/>
      <c r="M1215" s="48"/>
      <c r="N1215" s="48"/>
      <c r="O1215" s="1734"/>
      <c r="P1215" s="45"/>
      <c r="Q1215" s="48"/>
      <c r="R1215" s="48"/>
      <c r="S1215" s="48"/>
      <c r="T1215" s="48"/>
      <c r="U1215" s="48"/>
      <c r="V1215" s="48"/>
      <c r="W1215" s="48"/>
      <c r="X1215" s="48"/>
      <c r="Y1215" s="48"/>
      <c r="Z1215" s="48"/>
    </row>
    <row r="1216" spans="1:26" ht="15.75" customHeight="1">
      <c r="A1216" s="48"/>
      <c r="B1216" s="48"/>
      <c r="C1216" s="48"/>
      <c r="D1216" s="48"/>
      <c r="E1216" s="48"/>
      <c r="F1216" s="48"/>
      <c r="G1216" s="48"/>
      <c r="H1216" s="48"/>
      <c r="I1216" s="48"/>
      <c r="J1216" s="48"/>
      <c r="K1216" s="48"/>
      <c r="L1216" s="48"/>
      <c r="M1216" s="48"/>
      <c r="N1216" s="48"/>
      <c r="O1216" s="1734"/>
      <c r="P1216" s="45"/>
      <c r="Q1216" s="48"/>
      <c r="R1216" s="48"/>
      <c r="S1216" s="48"/>
      <c r="T1216" s="48"/>
      <c r="U1216" s="48"/>
      <c r="V1216" s="48"/>
      <c r="W1216" s="48"/>
      <c r="X1216" s="48"/>
      <c r="Y1216" s="48"/>
      <c r="Z1216" s="48"/>
    </row>
    <row r="1217" spans="1:26" ht="15.75" customHeight="1">
      <c r="A1217" s="48"/>
      <c r="B1217" s="48"/>
      <c r="C1217" s="48"/>
      <c r="D1217" s="48"/>
      <c r="E1217" s="48"/>
      <c r="F1217" s="48"/>
      <c r="G1217" s="48"/>
      <c r="H1217" s="48"/>
      <c r="I1217" s="48"/>
      <c r="J1217" s="48"/>
      <c r="K1217" s="48"/>
      <c r="L1217" s="48"/>
      <c r="M1217" s="48"/>
      <c r="N1217" s="48"/>
      <c r="O1217" s="1734"/>
      <c r="P1217" s="45"/>
      <c r="Q1217" s="48"/>
      <c r="R1217" s="48"/>
      <c r="S1217" s="48"/>
      <c r="T1217" s="48"/>
      <c r="U1217" s="48"/>
      <c r="V1217" s="48"/>
      <c r="W1217" s="48"/>
      <c r="X1217" s="48"/>
      <c r="Y1217" s="48"/>
      <c r="Z1217" s="48"/>
    </row>
    <row r="1218" spans="1:26" ht="15.75" customHeight="1">
      <c r="A1218" s="48"/>
      <c r="B1218" s="48"/>
      <c r="C1218" s="48"/>
      <c r="D1218" s="48"/>
      <c r="E1218" s="48"/>
      <c r="F1218" s="48"/>
      <c r="G1218" s="48"/>
      <c r="H1218" s="48"/>
      <c r="I1218" s="48"/>
      <c r="J1218" s="48"/>
      <c r="K1218" s="48"/>
      <c r="L1218" s="48"/>
      <c r="M1218" s="48"/>
      <c r="N1218" s="48"/>
      <c r="O1218" s="1734"/>
      <c r="P1218" s="45"/>
      <c r="Q1218" s="48"/>
      <c r="R1218" s="48"/>
      <c r="S1218" s="48"/>
      <c r="T1218" s="48"/>
      <c r="U1218" s="48"/>
      <c r="V1218" s="48"/>
      <c r="W1218" s="48"/>
      <c r="X1218" s="48"/>
      <c r="Y1218" s="48"/>
      <c r="Z1218" s="48"/>
    </row>
    <row r="1219" spans="1:26" ht="15.75" customHeight="1">
      <c r="A1219" s="48"/>
      <c r="B1219" s="48"/>
      <c r="C1219" s="48"/>
      <c r="D1219" s="48"/>
      <c r="E1219" s="48"/>
      <c r="F1219" s="48"/>
      <c r="G1219" s="48"/>
      <c r="H1219" s="48"/>
      <c r="I1219" s="48"/>
      <c r="J1219" s="48"/>
      <c r="K1219" s="48"/>
      <c r="L1219" s="48"/>
      <c r="M1219" s="48"/>
      <c r="N1219" s="48"/>
      <c r="O1219" s="1734"/>
      <c r="P1219" s="45"/>
      <c r="Q1219" s="48"/>
      <c r="R1219" s="48"/>
      <c r="S1219" s="48"/>
      <c r="T1219" s="48"/>
      <c r="U1219" s="48"/>
      <c r="V1219" s="48"/>
      <c r="W1219" s="48"/>
      <c r="X1219" s="48"/>
      <c r="Y1219" s="48"/>
      <c r="Z1219" s="48"/>
    </row>
    <row r="1220" spans="1:26" ht="15.75" customHeight="1">
      <c r="A1220" s="48"/>
      <c r="B1220" s="48"/>
      <c r="C1220" s="48"/>
      <c r="D1220" s="48"/>
      <c r="E1220" s="48"/>
      <c r="F1220" s="48"/>
      <c r="G1220" s="48"/>
      <c r="H1220" s="48"/>
      <c r="I1220" s="48"/>
      <c r="J1220" s="48"/>
      <c r="K1220" s="48"/>
      <c r="L1220" s="48"/>
      <c r="M1220" s="48"/>
      <c r="N1220" s="48"/>
      <c r="O1220" s="1734"/>
      <c r="P1220" s="45"/>
      <c r="Q1220" s="48"/>
      <c r="R1220" s="48"/>
      <c r="S1220" s="48"/>
      <c r="T1220" s="48"/>
      <c r="U1220" s="48"/>
      <c r="V1220" s="48"/>
      <c r="W1220" s="48"/>
      <c r="X1220" s="48"/>
      <c r="Y1220" s="48"/>
      <c r="Z1220" s="48"/>
    </row>
    <row r="1221" spans="1:26" ht="15.75" customHeight="1">
      <c r="A1221" s="48"/>
      <c r="B1221" s="48"/>
      <c r="C1221" s="48"/>
      <c r="D1221" s="48"/>
      <c r="E1221" s="48"/>
      <c r="F1221" s="48"/>
      <c r="G1221" s="48"/>
      <c r="H1221" s="48"/>
      <c r="I1221" s="48"/>
      <c r="J1221" s="48"/>
      <c r="K1221" s="48"/>
      <c r="L1221" s="48"/>
      <c r="M1221" s="48"/>
      <c r="N1221" s="48"/>
      <c r="O1221" s="1734"/>
      <c r="P1221" s="45"/>
      <c r="Q1221" s="48"/>
      <c r="R1221" s="48"/>
      <c r="S1221" s="48"/>
      <c r="T1221" s="48"/>
      <c r="U1221" s="48"/>
      <c r="V1221" s="48"/>
      <c r="W1221" s="48"/>
      <c r="X1221" s="48"/>
      <c r="Y1221" s="48"/>
      <c r="Z1221" s="48"/>
    </row>
    <row r="1222" spans="1:26" ht="15.75" customHeight="1">
      <c r="A1222" s="48"/>
      <c r="B1222" s="48"/>
      <c r="C1222" s="48"/>
      <c r="D1222" s="48"/>
      <c r="E1222" s="48"/>
      <c r="F1222" s="48"/>
      <c r="G1222" s="48"/>
      <c r="H1222" s="48"/>
      <c r="I1222" s="48"/>
      <c r="J1222" s="48"/>
      <c r="K1222" s="48"/>
      <c r="L1222" s="48"/>
      <c r="M1222" s="48"/>
      <c r="N1222" s="48"/>
      <c r="O1222" s="1734"/>
      <c r="P1222" s="45"/>
      <c r="Q1222" s="48"/>
      <c r="R1222" s="48"/>
      <c r="S1222" s="48"/>
      <c r="T1222" s="48"/>
      <c r="U1222" s="48"/>
      <c r="V1222" s="48"/>
      <c r="W1222" s="48"/>
      <c r="X1222" s="48"/>
      <c r="Y1222" s="48"/>
      <c r="Z1222" s="48"/>
    </row>
    <row r="1223" spans="1:26" ht="15.75" customHeight="1">
      <c r="A1223" s="48"/>
      <c r="B1223" s="48"/>
      <c r="C1223" s="48"/>
      <c r="D1223" s="48"/>
      <c r="E1223" s="48"/>
      <c r="F1223" s="48"/>
      <c r="G1223" s="48"/>
      <c r="H1223" s="48"/>
      <c r="I1223" s="48"/>
      <c r="J1223" s="48"/>
      <c r="K1223" s="48"/>
      <c r="L1223" s="48"/>
      <c r="M1223" s="48"/>
      <c r="N1223" s="48"/>
      <c r="O1223" s="1734"/>
      <c r="P1223" s="45"/>
      <c r="Q1223" s="48"/>
      <c r="R1223" s="48"/>
      <c r="S1223" s="48"/>
      <c r="T1223" s="48"/>
      <c r="U1223" s="48"/>
      <c r="V1223" s="48"/>
      <c r="W1223" s="48"/>
      <c r="X1223" s="48"/>
      <c r="Y1223" s="48"/>
      <c r="Z1223" s="48"/>
    </row>
    <row r="1224" spans="1:26" ht="15.75" customHeight="1">
      <c r="A1224" s="48"/>
      <c r="B1224" s="48"/>
      <c r="C1224" s="48"/>
      <c r="D1224" s="48"/>
      <c r="E1224" s="48"/>
      <c r="F1224" s="48"/>
      <c r="G1224" s="48"/>
      <c r="H1224" s="48"/>
      <c r="I1224" s="48"/>
      <c r="J1224" s="48"/>
      <c r="K1224" s="48"/>
      <c r="L1224" s="48"/>
      <c r="M1224" s="48"/>
      <c r="N1224" s="48"/>
      <c r="O1224" s="1734"/>
      <c r="P1224" s="45"/>
      <c r="Q1224" s="48"/>
      <c r="R1224" s="48"/>
      <c r="S1224" s="48"/>
      <c r="T1224" s="48"/>
      <c r="U1224" s="48"/>
      <c r="V1224" s="48"/>
      <c r="W1224" s="48"/>
      <c r="X1224" s="48"/>
      <c r="Y1224" s="48"/>
      <c r="Z1224" s="48"/>
    </row>
    <row r="1225" spans="1:26" ht="15.75" customHeight="1">
      <c r="A1225" s="48"/>
      <c r="B1225" s="48"/>
      <c r="C1225" s="48"/>
      <c r="D1225" s="48"/>
      <c r="E1225" s="48"/>
      <c r="F1225" s="48"/>
      <c r="G1225" s="48"/>
      <c r="H1225" s="48"/>
      <c r="I1225" s="48"/>
      <c r="J1225" s="48"/>
      <c r="K1225" s="48"/>
      <c r="L1225" s="48"/>
      <c r="M1225" s="48"/>
      <c r="N1225" s="48"/>
      <c r="O1225" s="1734"/>
      <c r="P1225" s="45"/>
      <c r="Q1225" s="48"/>
      <c r="R1225" s="48"/>
      <c r="S1225" s="48"/>
      <c r="T1225" s="48"/>
      <c r="U1225" s="48"/>
      <c r="V1225" s="48"/>
      <c r="W1225" s="48"/>
      <c r="X1225" s="48"/>
      <c r="Y1225" s="48"/>
      <c r="Z1225" s="48"/>
    </row>
    <row r="1226" spans="1:26" ht="15.75" customHeight="1">
      <c r="A1226" s="48"/>
      <c r="B1226" s="48"/>
      <c r="C1226" s="48"/>
      <c r="D1226" s="48"/>
      <c r="E1226" s="48"/>
      <c r="F1226" s="48"/>
      <c r="G1226" s="48"/>
      <c r="H1226" s="48"/>
      <c r="I1226" s="48"/>
      <c r="J1226" s="48"/>
      <c r="K1226" s="48"/>
      <c r="L1226" s="48"/>
      <c r="M1226" s="48"/>
      <c r="N1226" s="48"/>
      <c r="O1226" s="1734"/>
      <c r="P1226" s="45"/>
      <c r="Q1226" s="48"/>
      <c r="R1226" s="48"/>
      <c r="S1226" s="48"/>
      <c r="T1226" s="48"/>
      <c r="U1226" s="48"/>
      <c r="V1226" s="48"/>
      <c r="W1226" s="48"/>
      <c r="X1226" s="48"/>
      <c r="Y1226" s="48"/>
      <c r="Z1226" s="48"/>
    </row>
    <row r="1227" spans="1:26" ht="15.75" customHeight="1">
      <c r="A1227" s="48"/>
      <c r="B1227" s="48"/>
      <c r="C1227" s="48"/>
      <c r="D1227" s="48"/>
      <c r="E1227" s="48"/>
      <c r="F1227" s="48"/>
      <c r="G1227" s="48"/>
      <c r="H1227" s="48"/>
      <c r="I1227" s="48"/>
      <c r="J1227" s="48"/>
      <c r="K1227" s="48"/>
      <c r="L1227" s="48"/>
      <c r="M1227" s="48"/>
      <c r="N1227" s="48"/>
      <c r="O1227" s="1734"/>
      <c r="P1227" s="45"/>
      <c r="Q1227" s="48"/>
      <c r="R1227" s="48"/>
      <c r="S1227" s="48"/>
      <c r="T1227" s="48"/>
      <c r="U1227" s="48"/>
      <c r="V1227" s="48"/>
      <c r="W1227" s="48"/>
      <c r="X1227" s="48"/>
      <c r="Y1227" s="48"/>
      <c r="Z1227" s="48"/>
    </row>
    <row r="1228" spans="1:26" ht="15.75" customHeight="1">
      <c r="A1228" s="48"/>
      <c r="B1228" s="48"/>
      <c r="C1228" s="48"/>
      <c r="D1228" s="48"/>
      <c r="E1228" s="48"/>
      <c r="F1228" s="48"/>
      <c r="G1228" s="48"/>
      <c r="H1228" s="48"/>
      <c r="I1228" s="48"/>
      <c r="J1228" s="48"/>
      <c r="K1228" s="48"/>
      <c r="L1228" s="48"/>
      <c r="M1228" s="48"/>
      <c r="N1228" s="48"/>
      <c r="O1228" s="1734"/>
      <c r="P1228" s="45"/>
      <c r="Q1228" s="48"/>
      <c r="R1228" s="48"/>
      <c r="S1228" s="48"/>
      <c r="T1228" s="48"/>
      <c r="U1228" s="48"/>
      <c r="V1228" s="48"/>
      <c r="W1228" s="48"/>
      <c r="X1228" s="48"/>
      <c r="Y1228" s="48"/>
      <c r="Z1228" s="48"/>
    </row>
    <row r="1229" spans="1:26" ht="15.75" customHeight="1">
      <c r="A1229" s="48"/>
      <c r="B1229" s="48"/>
      <c r="C1229" s="48"/>
      <c r="D1229" s="48"/>
      <c r="E1229" s="48"/>
      <c r="F1229" s="48"/>
      <c r="G1229" s="48"/>
      <c r="H1229" s="48"/>
      <c r="I1229" s="48"/>
      <c r="J1229" s="48"/>
      <c r="K1229" s="48"/>
      <c r="L1229" s="48"/>
      <c r="M1229" s="48"/>
      <c r="N1229" s="48"/>
      <c r="O1229" s="1734"/>
      <c r="P1229" s="45"/>
      <c r="Q1229" s="48"/>
      <c r="R1229" s="48"/>
      <c r="S1229" s="48"/>
      <c r="T1229" s="48"/>
      <c r="U1229" s="48"/>
      <c r="V1229" s="48"/>
      <c r="W1229" s="48"/>
      <c r="X1229" s="48"/>
      <c r="Y1229" s="48"/>
      <c r="Z1229" s="48"/>
    </row>
    <row r="1230" spans="1:26" ht="15.75" customHeight="1">
      <c r="A1230" s="48"/>
      <c r="B1230" s="48"/>
      <c r="C1230" s="48"/>
      <c r="D1230" s="48"/>
      <c r="E1230" s="48"/>
      <c r="F1230" s="48"/>
      <c r="G1230" s="48"/>
      <c r="H1230" s="48"/>
      <c r="I1230" s="48"/>
      <c r="J1230" s="48"/>
      <c r="K1230" s="48"/>
      <c r="L1230" s="48"/>
      <c r="M1230" s="48"/>
      <c r="N1230" s="48"/>
      <c r="O1230" s="1734"/>
      <c r="P1230" s="45"/>
      <c r="Q1230" s="48"/>
      <c r="R1230" s="48"/>
      <c r="S1230" s="48"/>
      <c r="T1230" s="48"/>
      <c r="U1230" s="48"/>
      <c r="V1230" s="48"/>
      <c r="W1230" s="48"/>
      <c r="X1230" s="48"/>
      <c r="Y1230" s="48"/>
      <c r="Z1230" s="48"/>
    </row>
    <row r="1231" spans="1:26" ht="15.75" customHeight="1">
      <c r="A1231" s="48"/>
      <c r="B1231" s="48"/>
      <c r="C1231" s="48"/>
      <c r="D1231" s="48"/>
      <c r="E1231" s="48"/>
      <c r="F1231" s="48"/>
      <c r="G1231" s="48"/>
      <c r="H1231" s="48"/>
      <c r="I1231" s="48"/>
      <c r="J1231" s="48"/>
      <c r="K1231" s="48"/>
      <c r="L1231" s="48"/>
      <c r="M1231" s="48"/>
      <c r="N1231" s="48"/>
      <c r="O1231" s="1734"/>
      <c r="P1231" s="45"/>
      <c r="Q1231" s="48"/>
      <c r="R1231" s="48"/>
      <c r="S1231" s="48"/>
      <c r="T1231" s="48"/>
      <c r="U1231" s="48"/>
      <c r="V1231" s="48"/>
      <c r="W1231" s="48"/>
      <c r="X1231" s="48"/>
      <c r="Y1231" s="48"/>
      <c r="Z1231" s="48"/>
    </row>
    <row r="1232" spans="1:26" ht="15.75" customHeight="1">
      <c r="A1232" s="48"/>
      <c r="B1232" s="48"/>
      <c r="C1232" s="48"/>
      <c r="D1232" s="48"/>
      <c r="E1232" s="48"/>
      <c r="F1232" s="48"/>
      <c r="G1232" s="48"/>
      <c r="H1232" s="48"/>
      <c r="I1232" s="48"/>
      <c r="J1232" s="48"/>
      <c r="K1232" s="48"/>
      <c r="L1232" s="48"/>
      <c r="M1232" s="48"/>
      <c r="N1232" s="48"/>
      <c r="O1232" s="1734"/>
      <c r="P1232" s="45"/>
      <c r="Q1232" s="48"/>
      <c r="R1232" s="48"/>
      <c r="S1232" s="48"/>
      <c r="T1232" s="48"/>
      <c r="U1232" s="48"/>
      <c r="V1232" s="48"/>
      <c r="W1232" s="48"/>
      <c r="X1232" s="48"/>
      <c r="Y1232" s="48"/>
      <c r="Z1232" s="48"/>
    </row>
    <row r="1233" spans="1:26" ht="15.75" customHeight="1">
      <c r="A1233" s="48"/>
      <c r="B1233" s="48"/>
      <c r="C1233" s="48"/>
      <c r="D1233" s="48"/>
      <c r="E1233" s="48"/>
      <c r="F1233" s="48"/>
      <c r="G1233" s="48"/>
      <c r="H1233" s="48"/>
      <c r="I1233" s="48"/>
      <c r="J1233" s="48"/>
      <c r="K1233" s="48"/>
      <c r="L1233" s="48"/>
      <c r="M1233" s="48"/>
      <c r="N1233" s="48"/>
      <c r="O1233" s="1734"/>
      <c r="P1233" s="45"/>
      <c r="Q1233" s="48"/>
      <c r="R1233" s="48"/>
      <c r="S1233" s="48"/>
      <c r="T1233" s="48"/>
      <c r="U1233" s="48"/>
      <c r="V1233" s="48"/>
      <c r="W1233" s="48"/>
      <c r="X1233" s="48"/>
      <c r="Y1233" s="48"/>
      <c r="Z1233" s="48"/>
    </row>
    <row r="1234" spans="1:26" ht="15.75" customHeight="1">
      <c r="A1234" s="48"/>
      <c r="B1234" s="48"/>
      <c r="C1234" s="48"/>
      <c r="D1234" s="48"/>
      <c r="E1234" s="48"/>
      <c r="F1234" s="48"/>
      <c r="G1234" s="48"/>
      <c r="H1234" s="48"/>
      <c r="I1234" s="48"/>
      <c r="J1234" s="48"/>
      <c r="K1234" s="48"/>
      <c r="L1234" s="48"/>
      <c r="M1234" s="48"/>
      <c r="N1234" s="48"/>
      <c r="O1234" s="1734"/>
      <c r="P1234" s="45"/>
      <c r="Q1234" s="48"/>
      <c r="R1234" s="48"/>
      <c r="S1234" s="48"/>
      <c r="T1234" s="48"/>
      <c r="U1234" s="48"/>
      <c r="V1234" s="48"/>
      <c r="W1234" s="48"/>
      <c r="X1234" s="48"/>
      <c r="Y1234" s="48"/>
      <c r="Z1234" s="48"/>
    </row>
    <row r="1235" spans="1:26" ht="15.75" customHeight="1">
      <c r="A1235" s="48"/>
      <c r="B1235" s="48"/>
      <c r="C1235" s="48"/>
      <c r="D1235" s="48"/>
      <c r="E1235" s="48"/>
      <c r="F1235" s="48"/>
      <c r="G1235" s="48"/>
      <c r="H1235" s="48"/>
      <c r="I1235" s="48"/>
      <c r="J1235" s="48"/>
      <c r="K1235" s="48"/>
      <c r="L1235" s="48"/>
      <c r="M1235" s="48"/>
      <c r="N1235" s="48"/>
      <c r="O1235" s="1734"/>
      <c r="P1235" s="45"/>
      <c r="Q1235" s="48"/>
      <c r="R1235" s="48"/>
      <c r="S1235" s="48"/>
      <c r="T1235" s="48"/>
      <c r="U1235" s="48"/>
      <c r="V1235" s="48"/>
      <c r="W1235" s="48"/>
      <c r="X1235" s="48"/>
      <c r="Y1235" s="48"/>
      <c r="Z1235" s="48"/>
    </row>
    <row r="1236" spans="1:26" ht="15.75" customHeight="1">
      <c r="A1236" s="48"/>
      <c r="B1236" s="48"/>
      <c r="C1236" s="48"/>
      <c r="D1236" s="48"/>
      <c r="E1236" s="48"/>
      <c r="F1236" s="48"/>
      <c r="G1236" s="48"/>
      <c r="H1236" s="48"/>
      <c r="I1236" s="48"/>
      <c r="J1236" s="48"/>
      <c r="K1236" s="48"/>
      <c r="L1236" s="48"/>
      <c r="M1236" s="48"/>
      <c r="N1236" s="48"/>
      <c r="O1236" s="1734"/>
      <c r="P1236" s="45"/>
      <c r="Q1236" s="48"/>
      <c r="R1236" s="48"/>
      <c r="S1236" s="48"/>
      <c r="T1236" s="48"/>
      <c r="U1236" s="48"/>
      <c r="V1236" s="48"/>
      <c r="W1236" s="48"/>
      <c r="X1236" s="48"/>
      <c r="Y1236" s="48"/>
      <c r="Z1236" s="48"/>
    </row>
    <row r="1237" spans="1:26" ht="15.75" customHeight="1">
      <c r="A1237" s="48"/>
      <c r="B1237" s="48"/>
      <c r="C1237" s="48"/>
      <c r="D1237" s="48"/>
      <c r="E1237" s="48"/>
      <c r="F1237" s="48"/>
      <c r="G1237" s="48"/>
      <c r="H1237" s="48"/>
      <c r="I1237" s="48"/>
      <c r="J1237" s="48"/>
      <c r="K1237" s="48"/>
      <c r="L1237" s="48"/>
      <c r="M1237" s="48"/>
      <c r="N1237" s="48"/>
      <c r="O1237" s="1734"/>
      <c r="P1237" s="45"/>
      <c r="Q1237" s="48"/>
      <c r="R1237" s="48"/>
      <c r="S1237" s="48"/>
      <c r="T1237" s="48"/>
      <c r="U1237" s="48"/>
      <c r="V1237" s="48"/>
      <c r="W1237" s="48"/>
      <c r="X1237" s="48"/>
      <c r="Y1237" s="48"/>
      <c r="Z1237" s="48"/>
    </row>
    <row r="1238" spans="1:26" ht="15.75" customHeight="1">
      <c r="A1238" s="48"/>
      <c r="B1238" s="48"/>
      <c r="C1238" s="48"/>
      <c r="D1238" s="48"/>
      <c r="E1238" s="48"/>
      <c r="F1238" s="48"/>
      <c r="G1238" s="48"/>
      <c r="H1238" s="48"/>
      <c r="I1238" s="48"/>
      <c r="J1238" s="48"/>
      <c r="K1238" s="48"/>
      <c r="L1238" s="48"/>
      <c r="M1238" s="48"/>
      <c r="N1238" s="48"/>
      <c r="O1238" s="1734"/>
      <c r="P1238" s="45"/>
      <c r="Q1238" s="48"/>
      <c r="R1238" s="48"/>
      <c r="S1238" s="48"/>
      <c r="T1238" s="48"/>
      <c r="U1238" s="48"/>
      <c r="V1238" s="48"/>
      <c r="W1238" s="48"/>
      <c r="X1238" s="48"/>
      <c r="Y1238" s="48"/>
      <c r="Z1238" s="48"/>
    </row>
    <row r="1239" spans="1:26" ht="15.75" customHeight="1">
      <c r="A1239" s="48"/>
      <c r="B1239" s="48"/>
      <c r="C1239" s="48"/>
      <c r="D1239" s="48"/>
      <c r="E1239" s="48"/>
      <c r="F1239" s="48"/>
      <c r="G1239" s="48"/>
      <c r="H1239" s="48"/>
      <c r="I1239" s="48"/>
      <c r="J1239" s="48"/>
      <c r="K1239" s="48"/>
      <c r="L1239" s="48"/>
      <c r="M1239" s="48"/>
      <c r="N1239" s="48"/>
      <c r="O1239" s="1734"/>
      <c r="P1239" s="45"/>
      <c r="Q1239" s="48"/>
      <c r="R1239" s="48"/>
      <c r="S1239" s="48"/>
      <c r="T1239" s="48"/>
      <c r="U1239" s="48"/>
      <c r="V1239" s="48"/>
      <c r="W1239" s="48"/>
      <c r="X1239" s="48"/>
      <c r="Y1239" s="48"/>
      <c r="Z1239" s="48"/>
    </row>
    <row r="1240" spans="1:26" ht="15.75" customHeight="1">
      <c r="A1240" s="48"/>
      <c r="B1240" s="48"/>
      <c r="C1240" s="48"/>
      <c r="D1240" s="48"/>
      <c r="E1240" s="48"/>
      <c r="F1240" s="48"/>
      <c r="G1240" s="48"/>
      <c r="H1240" s="48"/>
      <c r="I1240" s="48"/>
      <c r="J1240" s="48"/>
      <c r="K1240" s="48"/>
      <c r="L1240" s="48"/>
      <c r="M1240" s="48"/>
      <c r="N1240" s="48"/>
      <c r="O1240" s="1734"/>
      <c r="P1240" s="45"/>
      <c r="Q1240" s="48"/>
      <c r="R1240" s="48"/>
      <c r="S1240" s="48"/>
      <c r="T1240" s="48"/>
      <c r="U1240" s="48"/>
      <c r="V1240" s="48"/>
      <c r="W1240" s="48"/>
      <c r="X1240" s="48"/>
      <c r="Y1240" s="48"/>
      <c r="Z1240" s="48"/>
    </row>
    <row r="1241" spans="1:26" ht="15.75" customHeight="1">
      <c r="A1241" s="48"/>
      <c r="B1241" s="48"/>
      <c r="C1241" s="48"/>
      <c r="D1241" s="48"/>
      <c r="E1241" s="48"/>
      <c r="F1241" s="48"/>
      <c r="G1241" s="48"/>
      <c r="H1241" s="48"/>
      <c r="I1241" s="48"/>
      <c r="J1241" s="48"/>
      <c r="K1241" s="48"/>
      <c r="L1241" s="48"/>
      <c r="M1241" s="48"/>
      <c r="N1241" s="48"/>
      <c r="O1241" s="1734"/>
      <c r="P1241" s="45"/>
      <c r="Q1241" s="48"/>
      <c r="R1241" s="48"/>
      <c r="S1241" s="48"/>
      <c r="T1241" s="48"/>
      <c r="U1241" s="48"/>
      <c r="V1241" s="48"/>
      <c r="W1241" s="48"/>
      <c r="X1241" s="48"/>
      <c r="Y1241" s="48"/>
      <c r="Z1241" s="48"/>
    </row>
    <row r="1242" spans="1:26" ht="15.75" customHeight="1">
      <c r="A1242" s="48"/>
      <c r="B1242" s="48"/>
      <c r="C1242" s="48"/>
      <c r="D1242" s="48"/>
      <c r="E1242" s="48"/>
      <c r="F1242" s="48"/>
      <c r="G1242" s="48"/>
      <c r="H1242" s="48"/>
      <c r="I1242" s="48"/>
      <c r="J1242" s="48"/>
      <c r="K1242" s="48"/>
      <c r="L1242" s="48"/>
      <c r="M1242" s="48"/>
      <c r="N1242" s="48"/>
      <c r="O1242" s="1734"/>
      <c r="P1242" s="45"/>
      <c r="Q1242" s="48"/>
      <c r="R1242" s="48"/>
      <c r="S1242" s="48"/>
      <c r="T1242" s="48"/>
      <c r="U1242" s="48"/>
      <c r="V1242" s="48"/>
      <c r="W1242" s="48"/>
      <c r="X1242" s="48"/>
      <c r="Y1242" s="48"/>
      <c r="Z1242" s="48"/>
    </row>
    <row r="1243" spans="1:26" ht="15.75" customHeight="1">
      <c r="A1243" s="48"/>
      <c r="B1243" s="48"/>
      <c r="C1243" s="48"/>
      <c r="D1243" s="48"/>
      <c r="E1243" s="48"/>
      <c r="F1243" s="48"/>
      <c r="G1243" s="48"/>
      <c r="H1243" s="48"/>
      <c r="I1243" s="48"/>
      <c r="J1243" s="48"/>
      <c r="K1243" s="48"/>
      <c r="L1243" s="48"/>
      <c r="M1243" s="48"/>
      <c r="N1243" s="48"/>
      <c r="O1243" s="1734"/>
      <c r="P1243" s="45"/>
      <c r="Q1243" s="48"/>
      <c r="R1243" s="48"/>
      <c r="S1243" s="48"/>
      <c r="T1243" s="48"/>
      <c r="U1243" s="48"/>
      <c r="V1243" s="48"/>
      <c r="W1243" s="48"/>
      <c r="X1243" s="48"/>
      <c r="Y1243" s="48"/>
      <c r="Z1243" s="48"/>
    </row>
    <row r="1244" spans="1:26" ht="15.75" customHeight="1">
      <c r="A1244" s="48"/>
      <c r="B1244" s="48"/>
      <c r="C1244" s="48"/>
      <c r="D1244" s="48"/>
      <c r="E1244" s="48"/>
      <c r="F1244" s="48"/>
      <c r="G1244" s="48"/>
      <c r="H1244" s="48"/>
      <c r="I1244" s="48"/>
      <c r="J1244" s="48"/>
      <c r="K1244" s="48"/>
      <c r="L1244" s="48"/>
      <c r="M1244" s="48"/>
      <c r="N1244" s="48"/>
      <c r="O1244" s="1734"/>
      <c r="P1244" s="45"/>
      <c r="Q1244" s="48"/>
      <c r="R1244" s="48"/>
      <c r="S1244" s="48"/>
      <c r="T1244" s="48"/>
      <c r="U1244" s="48"/>
      <c r="V1244" s="48"/>
      <c r="W1244" s="48"/>
      <c r="X1244" s="48"/>
      <c r="Y1244" s="48"/>
      <c r="Z1244" s="48"/>
    </row>
    <row r="1245" spans="1:26" ht="15.75" customHeight="1">
      <c r="A1245" s="48"/>
      <c r="B1245" s="48"/>
      <c r="C1245" s="48"/>
      <c r="D1245" s="48"/>
      <c r="E1245" s="48"/>
      <c r="F1245" s="48"/>
      <c r="G1245" s="48"/>
      <c r="H1245" s="48"/>
      <c r="I1245" s="48"/>
      <c r="J1245" s="48"/>
      <c r="K1245" s="48"/>
      <c r="L1245" s="48"/>
      <c r="M1245" s="48"/>
      <c r="N1245" s="48"/>
      <c r="O1245" s="1734"/>
      <c r="P1245" s="45"/>
      <c r="Q1245" s="48"/>
      <c r="R1245" s="48"/>
      <c r="S1245" s="48"/>
      <c r="T1245" s="48"/>
      <c r="U1245" s="48"/>
      <c r="V1245" s="48"/>
      <c r="W1245" s="48"/>
      <c r="X1245" s="48"/>
      <c r="Y1245" s="48"/>
      <c r="Z1245" s="48"/>
    </row>
    <row r="1246" spans="1:26" ht="15.75" customHeight="1">
      <c r="A1246" s="48"/>
      <c r="B1246" s="48"/>
      <c r="C1246" s="48"/>
      <c r="D1246" s="48"/>
      <c r="E1246" s="48"/>
      <c r="F1246" s="48"/>
      <c r="G1246" s="48"/>
      <c r="H1246" s="48"/>
      <c r="I1246" s="48"/>
      <c r="J1246" s="48"/>
      <c r="K1246" s="48"/>
      <c r="L1246" s="48"/>
      <c r="M1246" s="48"/>
      <c r="N1246" s="48"/>
      <c r="O1246" s="1734"/>
      <c r="P1246" s="45"/>
      <c r="Q1246" s="48"/>
      <c r="R1246" s="48"/>
      <c r="S1246" s="48"/>
      <c r="T1246" s="48"/>
      <c r="U1246" s="48"/>
      <c r="V1246" s="48"/>
      <c r="W1246" s="48"/>
      <c r="X1246" s="48"/>
      <c r="Y1246" s="48"/>
      <c r="Z1246" s="48"/>
    </row>
    <row r="1247" spans="1:26" ht="15.75" customHeight="1">
      <c r="A1247" s="48"/>
      <c r="B1247" s="48"/>
      <c r="C1247" s="48"/>
      <c r="D1247" s="48"/>
      <c r="E1247" s="48"/>
      <c r="F1247" s="48"/>
      <c r="G1247" s="48"/>
      <c r="H1247" s="48"/>
      <c r="I1247" s="48"/>
      <c r="J1247" s="48"/>
      <c r="K1247" s="48"/>
      <c r="L1247" s="48"/>
      <c r="M1247" s="48"/>
      <c r="N1247" s="48"/>
      <c r="O1247" s="1734"/>
      <c r="P1247" s="45"/>
      <c r="Q1247" s="48"/>
      <c r="R1247" s="48"/>
      <c r="S1247" s="48"/>
      <c r="T1247" s="48"/>
      <c r="U1247" s="48"/>
      <c r="V1247" s="48"/>
      <c r="W1247" s="48"/>
      <c r="X1247" s="48"/>
      <c r="Y1247" s="48"/>
      <c r="Z1247" s="48"/>
    </row>
    <row r="1248" spans="1:26" ht="15.75" customHeight="1">
      <c r="A1248" s="48"/>
      <c r="B1248" s="48"/>
      <c r="C1248" s="48"/>
      <c r="D1248" s="48"/>
      <c r="E1248" s="48"/>
      <c r="F1248" s="48"/>
      <c r="G1248" s="48"/>
      <c r="H1248" s="48"/>
      <c r="I1248" s="48"/>
      <c r="J1248" s="48"/>
      <c r="K1248" s="48"/>
      <c r="L1248" s="48"/>
      <c r="M1248" s="48"/>
      <c r="N1248" s="48"/>
      <c r="O1248" s="1734"/>
      <c r="P1248" s="45"/>
      <c r="Q1248" s="48"/>
      <c r="R1248" s="48"/>
      <c r="S1248" s="48"/>
      <c r="T1248" s="48"/>
      <c r="U1248" s="48"/>
      <c r="V1248" s="48"/>
      <c r="W1248" s="48"/>
      <c r="X1248" s="48"/>
      <c r="Y1248" s="48"/>
      <c r="Z1248" s="48"/>
    </row>
    <row r="1249" spans="1:26" ht="15.75" customHeight="1">
      <c r="A1249" s="48"/>
      <c r="B1249" s="48"/>
      <c r="C1249" s="48"/>
      <c r="D1249" s="48"/>
      <c r="E1249" s="48"/>
      <c r="F1249" s="48"/>
      <c r="G1249" s="48"/>
      <c r="H1249" s="48"/>
      <c r="I1249" s="48"/>
      <c r="J1249" s="48"/>
      <c r="K1249" s="48"/>
      <c r="L1249" s="48"/>
      <c r="M1249" s="48"/>
      <c r="N1249" s="48"/>
      <c r="O1249" s="1734"/>
      <c r="P1249" s="45"/>
      <c r="Q1249" s="48"/>
      <c r="R1249" s="48"/>
      <c r="S1249" s="48"/>
      <c r="T1249" s="48"/>
      <c r="U1249" s="48"/>
      <c r="V1249" s="48"/>
      <c r="W1249" s="48"/>
      <c r="X1249" s="48"/>
      <c r="Y1249" s="48"/>
      <c r="Z1249" s="48"/>
    </row>
    <row r="1250" spans="1:26" ht="15.75" customHeight="1">
      <c r="A1250" s="48"/>
      <c r="B1250" s="48"/>
      <c r="C1250" s="48"/>
      <c r="D1250" s="48"/>
      <c r="E1250" s="48"/>
      <c r="F1250" s="48"/>
      <c r="G1250" s="48"/>
      <c r="H1250" s="48"/>
      <c r="I1250" s="48"/>
      <c r="J1250" s="48"/>
      <c r="K1250" s="48"/>
      <c r="L1250" s="48"/>
      <c r="M1250" s="48"/>
      <c r="N1250" s="48"/>
      <c r="O1250" s="1734"/>
      <c r="P1250" s="45"/>
      <c r="Q1250" s="48"/>
      <c r="R1250" s="48"/>
      <c r="S1250" s="48"/>
      <c r="T1250" s="48"/>
      <c r="U1250" s="48"/>
      <c r="V1250" s="48"/>
      <c r="W1250" s="48"/>
      <c r="X1250" s="48"/>
      <c r="Y1250" s="48"/>
      <c r="Z1250" s="48"/>
    </row>
    <row r="1251" spans="1:26" ht="15.75" customHeight="1">
      <c r="A1251" s="48"/>
      <c r="B1251" s="48"/>
      <c r="C1251" s="48"/>
      <c r="D1251" s="48"/>
      <c r="E1251" s="48"/>
      <c r="F1251" s="48"/>
      <c r="G1251" s="48"/>
      <c r="H1251" s="48"/>
      <c r="I1251" s="48"/>
      <c r="J1251" s="48"/>
      <c r="K1251" s="48"/>
      <c r="L1251" s="48"/>
      <c r="M1251" s="48"/>
      <c r="N1251" s="48"/>
      <c r="O1251" s="1734"/>
      <c r="P1251" s="45"/>
      <c r="Q1251" s="48"/>
      <c r="R1251" s="48"/>
      <c r="S1251" s="48"/>
      <c r="T1251" s="48"/>
      <c r="U1251" s="48"/>
      <c r="V1251" s="48"/>
      <c r="W1251" s="48"/>
      <c r="X1251" s="48"/>
      <c r="Y1251" s="48"/>
      <c r="Z1251" s="48"/>
    </row>
    <row r="1252" spans="1:26" ht="15.75" customHeight="1">
      <c r="A1252" s="48"/>
      <c r="B1252" s="48"/>
      <c r="C1252" s="48"/>
      <c r="D1252" s="48"/>
      <c r="E1252" s="48"/>
      <c r="F1252" s="48"/>
      <c r="G1252" s="48"/>
      <c r="H1252" s="48"/>
      <c r="I1252" s="48"/>
      <c r="J1252" s="48"/>
      <c r="K1252" s="48"/>
      <c r="L1252" s="48"/>
      <c r="M1252" s="48"/>
      <c r="N1252" s="48"/>
      <c r="O1252" s="1734"/>
      <c r="P1252" s="45"/>
      <c r="Q1252" s="48"/>
      <c r="R1252" s="48"/>
      <c r="S1252" s="48"/>
      <c r="T1252" s="48"/>
      <c r="U1252" s="48"/>
      <c r="V1252" s="48"/>
      <c r="W1252" s="48"/>
      <c r="X1252" s="48"/>
      <c r="Y1252" s="48"/>
      <c r="Z1252" s="48"/>
    </row>
    <row r="1253" spans="1:26" ht="15.75" customHeight="1">
      <c r="A1253" s="48"/>
      <c r="B1253" s="48"/>
      <c r="C1253" s="48"/>
      <c r="D1253" s="48"/>
      <c r="E1253" s="48"/>
      <c r="F1253" s="48"/>
      <c r="G1253" s="48"/>
      <c r="H1253" s="48"/>
      <c r="I1253" s="48"/>
      <c r="J1253" s="48"/>
      <c r="K1253" s="48"/>
      <c r="L1253" s="48"/>
      <c r="M1253" s="48"/>
      <c r="N1253" s="48"/>
      <c r="O1253" s="1734"/>
      <c r="P1253" s="45"/>
      <c r="Q1253" s="48"/>
      <c r="R1253" s="48"/>
      <c r="S1253" s="48"/>
      <c r="T1253" s="48"/>
      <c r="U1253" s="48"/>
      <c r="V1253" s="48"/>
      <c r="W1253" s="48"/>
      <c r="X1253" s="48"/>
      <c r="Y1253" s="48"/>
      <c r="Z1253" s="48"/>
    </row>
    <row r="1254" spans="1:26" ht="15.75" customHeight="1">
      <c r="A1254" s="48"/>
      <c r="B1254" s="48"/>
      <c r="C1254" s="48"/>
      <c r="D1254" s="48"/>
      <c r="E1254" s="48"/>
      <c r="F1254" s="48"/>
      <c r="G1254" s="48"/>
      <c r="H1254" s="48"/>
      <c r="I1254" s="48"/>
      <c r="J1254" s="48"/>
      <c r="K1254" s="48"/>
      <c r="L1254" s="48"/>
      <c r="M1254" s="48"/>
      <c r="N1254" s="48"/>
      <c r="O1254" s="1734"/>
      <c r="P1254" s="45"/>
      <c r="Q1254" s="48"/>
      <c r="R1254" s="48"/>
      <c r="S1254" s="48"/>
      <c r="T1254" s="48"/>
      <c r="U1254" s="48"/>
      <c r="V1254" s="48"/>
      <c r="W1254" s="48"/>
      <c r="X1254" s="48"/>
      <c r="Y1254" s="48"/>
      <c r="Z1254" s="48"/>
    </row>
    <row r="1255" spans="1:26" ht="15.75" customHeight="1">
      <c r="A1255" s="48"/>
      <c r="B1255" s="48"/>
      <c r="C1255" s="48"/>
      <c r="D1255" s="48"/>
      <c r="E1255" s="48"/>
      <c r="F1255" s="48"/>
      <c r="G1255" s="48"/>
      <c r="H1255" s="48"/>
      <c r="I1255" s="48"/>
      <c r="J1255" s="48"/>
      <c r="K1255" s="48"/>
      <c r="L1255" s="48"/>
      <c r="M1255" s="48"/>
      <c r="N1255" s="48"/>
      <c r="O1255" s="1734"/>
      <c r="P1255" s="45"/>
      <c r="Q1255" s="48"/>
      <c r="R1255" s="48"/>
      <c r="S1255" s="48"/>
      <c r="T1255" s="48"/>
      <c r="U1255" s="48"/>
      <c r="V1255" s="48"/>
      <c r="W1255" s="48"/>
      <c r="X1255" s="48"/>
      <c r="Y1255" s="48"/>
      <c r="Z1255" s="48"/>
    </row>
    <row r="1256" spans="1:26" ht="15.75" customHeight="1">
      <c r="A1256" s="48"/>
      <c r="B1256" s="48"/>
      <c r="C1256" s="48"/>
      <c r="D1256" s="48"/>
      <c r="E1256" s="48"/>
      <c r="F1256" s="48"/>
      <c r="G1256" s="48"/>
      <c r="H1256" s="48"/>
      <c r="I1256" s="48"/>
      <c r="J1256" s="48"/>
      <c r="K1256" s="48"/>
      <c r="L1256" s="48"/>
      <c r="M1256" s="48"/>
      <c r="N1256" s="48"/>
      <c r="O1256" s="1734"/>
      <c r="P1256" s="45"/>
      <c r="Q1256" s="48"/>
      <c r="R1256" s="48"/>
      <c r="S1256" s="48"/>
      <c r="T1256" s="48"/>
      <c r="U1256" s="48"/>
      <c r="V1256" s="48"/>
      <c r="W1256" s="48"/>
      <c r="X1256" s="48"/>
      <c r="Y1256" s="48"/>
      <c r="Z1256" s="48"/>
    </row>
    <row r="1257" spans="1:26" ht="15.75" customHeight="1">
      <c r="A1257" s="48"/>
      <c r="B1257" s="48"/>
      <c r="C1257" s="48"/>
      <c r="D1257" s="48"/>
      <c r="E1257" s="48"/>
      <c r="F1257" s="48"/>
      <c r="G1257" s="48"/>
      <c r="H1257" s="48"/>
      <c r="I1257" s="48"/>
      <c r="J1257" s="48"/>
      <c r="K1257" s="48"/>
      <c r="L1257" s="48"/>
      <c r="M1257" s="48"/>
      <c r="N1257" s="48"/>
      <c r="O1257" s="1734"/>
      <c r="P1257" s="45"/>
      <c r="Q1257" s="48"/>
      <c r="R1257" s="48"/>
      <c r="S1257" s="48"/>
      <c r="T1257" s="48"/>
      <c r="U1257" s="48"/>
      <c r="V1257" s="48"/>
      <c r="W1257" s="48"/>
      <c r="X1257" s="48"/>
      <c r="Y1257" s="48"/>
      <c r="Z1257" s="48"/>
    </row>
    <row r="1258" spans="1:26" ht="15.75" customHeight="1">
      <c r="A1258" s="48"/>
      <c r="B1258" s="48"/>
      <c r="C1258" s="48"/>
      <c r="D1258" s="48"/>
      <c r="E1258" s="48"/>
      <c r="F1258" s="48"/>
      <c r="G1258" s="48"/>
      <c r="H1258" s="48"/>
      <c r="I1258" s="48"/>
      <c r="J1258" s="48"/>
      <c r="K1258" s="48"/>
      <c r="L1258" s="48"/>
      <c r="M1258" s="48"/>
      <c r="N1258" s="48"/>
      <c r="O1258" s="1734"/>
      <c r="P1258" s="45"/>
      <c r="Q1258" s="48"/>
      <c r="R1258" s="48"/>
      <c r="S1258" s="48"/>
      <c r="T1258" s="48"/>
      <c r="U1258" s="48"/>
      <c r="V1258" s="48"/>
      <c r="W1258" s="48"/>
      <c r="X1258" s="48"/>
      <c r="Y1258" s="48"/>
      <c r="Z1258" s="48"/>
    </row>
    <row r="1259" spans="1:26" ht="15.75" customHeight="1">
      <c r="A1259" s="48"/>
      <c r="B1259" s="48"/>
      <c r="C1259" s="48"/>
      <c r="D1259" s="48"/>
      <c r="E1259" s="48"/>
      <c r="F1259" s="48"/>
      <c r="G1259" s="48"/>
      <c r="H1259" s="48"/>
      <c r="I1259" s="48"/>
      <c r="J1259" s="48"/>
      <c r="K1259" s="48"/>
      <c r="L1259" s="48"/>
      <c r="M1259" s="48"/>
      <c r="N1259" s="48"/>
      <c r="O1259" s="1734"/>
      <c r="P1259" s="45"/>
      <c r="Q1259" s="48"/>
      <c r="R1259" s="48"/>
      <c r="S1259" s="48"/>
      <c r="T1259" s="48"/>
      <c r="U1259" s="48"/>
      <c r="V1259" s="48"/>
      <c r="W1259" s="48"/>
      <c r="X1259" s="48"/>
      <c r="Y1259" s="48"/>
      <c r="Z1259" s="48"/>
    </row>
    <row r="1260" spans="1:26" ht="15.75" customHeight="1">
      <c r="A1260" s="48"/>
      <c r="B1260" s="48"/>
      <c r="C1260" s="48"/>
      <c r="D1260" s="48"/>
      <c r="E1260" s="48"/>
      <c r="F1260" s="48"/>
      <c r="G1260" s="48"/>
      <c r="H1260" s="48"/>
      <c r="I1260" s="48"/>
      <c r="J1260" s="48"/>
      <c r="K1260" s="48"/>
      <c r="L1260" s="48"/>
      <c r="M1260" s="48"/>
      <c r="N1260" s="48"/>
      <c r="O1260" s="1734"/>
      <c r="P1260" s="45"/>
      <c r="Q1260" s="48"/>
      <c r="R1260" s="48"/>
      <c r="S1260" s="48"/>
      <c r="T1260" s="48"/>
      <c r="U1260" s="48"/>
      <c r="V1260" s="48"/>
      <c r="W1260" s="48"/>
      <c r="X1260" s="48"/>
      <c r="Y1260" s="48"/>
      <c r="Z1260" s="48"/>
    </row>
    <row r="1261" spans="1:26" ht="15.75" customHeight="1">
      <c r="A1261" s="48"/>
      <c r="B1261" s="48"/>
      <c r="C1261" s="48"/>
      <c r="D1261" s="48"/>
      <c r="E1261" s="48"/>
      <c r="F1261" s="48"/>
      <c r="G1261" s="48"/>
      <c r="H1261" s="48"/>
      <c r="I1261" s="48"/>
      <c r="J1261" s="48"/>
      <c r="K1261" s="48"/>
      <c r="L1261" s="48"/>
      <c r="M1261" s="48"/>
      <c r="N1261" s="48"/>
      <c r="O1261" s="1734"/>
      <c r="P1261" s="45"/>
      <c r="Q1261" s="48"/>
      <c r="R1261" s="48"/>
      <c r="S1261" s="48"/>
      <c r="T1261" s="48"/>
      <c r="U1261" s="48"/>
      <c r="V1261" s="48"/>
      <c r="W1261" s="48"/>
      <c r="X1261" s="48"/>
      <c r="Y1261" s="48"/>
      <c r="Z1261" s="48"/>
    </row>
    <row r="1262" spans="1:26" ht="15.75" customHeight="1">
      <c r="A1262" s="48"/>
      <c r="B1262" s="48"/>
      <c r="C1262" s="48"/>
      <c r="D1262" s="48"/>
      <c r="E1262" s="48"/>
      <c r="F1262" s="48"/>
      <c r="G1262" s="48"/>
      <c r="H1262" s="48"/>
      <c r="I1262" s="48"/>
      <c r="J1262" s="48"/>
      <c r="K1262" s="48"/>
      <c r="L1262" s="48"/>
      <c r="M1262" s="48"/>
      <c r="N1262" s="48"/>
      <c r="O1262" s="1734"/>
      <c r="P1262" s="45"/>
      <c r="Q1262" s="48"/>
      <c r="R1262" s="48"/>
      <c r="S1262" s="48"/>
      <c r="T1262" s="48"/>
      <c r="U1262" s="48"/>
      <c r="V1262" s="48"/>
      <c r="W1262" s="48"/>
      <c r="X1262" s="48"/>
      <c r="Y1262" s="48"/>
      <c r="Z1262" s="48"/>
    </row>
    <row r="1263" spans="1:26" ht="15.75" customHeight="1">
      <c r="A1263" s="48"/>
      <c r="B1263" s="48"/>
      <c r="C1263" s="48"/>
      <c r="D1263" s="48"/>
      <c r="E1263" s="48"/>
      <c r="F1263" s="48"/>
      <c r="G1263" s="48"/>
      <c r="H1263" s="48"/>
      <c r="I1263" s="48"/>
      <c r="J1263" s="48"/>
      <c r="K1263" s="48"/>
      <c r="L1263" s="48"/>
      <c r="M1263" s="48"/>
      <c r="N1263" s="48"/>
      <c r="O1263" s="1734"/>
      <c r="P1263" s="45"/>
      <c r="Q1263" s="48"/>
      <c r="R1263" s="48"/>
      <c r="S1263" s="48"/>
      <c r="T1263" s="48"/>
      <c r="U1263" s="48"/>
      <c r="V1263" s="48"/>
      <c r="W1263" s="48"/>
      <c r="X1263" s="48"/>
      <c r="Y1263" s="48"/>
      <c r="Z1263" s="48"/>
    </row>
    <row r="1264" spans="1:26" ht="15.75" customHeight="1">
      <c r="A1264" s="48"/>
      <c r="B1264" s="48"/>
      <c r="C1264" s="48"/>
      <c r="D1264" s="48"/>
      <c r="E1264" s="48"/>
      <c r="F1264" s="48"/>
      <c r="G1264" s="48"/>
      <c r="H1264" s="48"/>
      <c r="I1264" s="48"/>
      <c r="J1264" s="48"/>
      <c r="K1264" s="48"/>
      <c r="L1264" s="48"/>
      <c r="M1264" s="48"/>
      <c r="N1264" s="48"/>
      <c r="O1264" s="1734"/>
      <c r="P1264" s="45"/>
      <c r="Q1264" s="48"/>
      <c r="R1264" s="48"/>
      <c r="S1264" s="48"/>
      <c r="T1264" s="48"/>
      <c r="U1264" s="48"/>
      <c r="V1264" s="48"/>
      <c r="W1264" s="48"/>
      <c r="X1264" s="48"/>
      <c r="Y1264" s="48"/>
      <c r="Z1264" s="48"/>
    </row>
    <row r="1265" spans="1:26" ht="15.75" customHeight="1">
      <c r="A1265" s="48"/>
      <c r="B1265" s="48"/>
      <c r="C1265" s="48"/>
      <c r="D1265" s="48"/>
      <c r="E1265" s="48"/>
      <c r="F1265" s="48"/>
      <c r="G1265" s="48"/>
      <c r="H1265" s="48"/>
      <c r="I1265" s="48"/>
      <c r="J1265" s="48"/>
      <c r="K1265" s="48"/>
      <c r="L1265" s="48"/>
      <c r="M1265" s="48"/>
      <c r="N1265" s="48"/>
      <c r="O1265" s="1734"/>
      <c r="P1265" s="45"/>
      <c r="Q1265" s="48"/>
      <c r="R1265" s="48"/>
      <c r="S1265" s="48"/>
      <c r="T1265" s="48"/>
      <c r="U1265" s="48"/>
      <c r="V1265" s="48"/>
      <c r="W1265" s="48"/>
      <c r="X1265" s="48"/>
      <c r="Y1265" s="48"/>
      <c r="Z1265" s="48"/>
    </row>
    <row r="1266" spans="1:26" ht="15.75" customHeight="1">
      <c r="A1266" s="48"/>
      <c r="B1266" s="48"/>
      <c r="C1266" s="48"/>
      <c r="D1266" s="48"/>
      <c r="E1266" s="48"/>
      <c r="F1266" s="48"/>
      <c r="G1266" s="48"/>
      <c r="H1266" s="48"/>
      <c r="I1266" s="48"/>
      <c r="J1266" s="48"/>
      <c r="K1266" s="48"/>
      <c r="L1266" s="48"/>
      <c r="M1266" s="48"/>
      <c r="N1266" s="48"/>
      <c r="O1266" s="1734"/>
      <c r="P1266" s="45"/>
      <c r="Q1266" s="48"/>
      <c r="R1266" s="48"/>
      <c r="S1266" s="48"/>
      <c r="T1266" s="48"/>
      <c r="U1266" s="48"/>
      <c r="V1266" s="48"/>
      <c r="W1266" s="48"/>
      <c r="X1266" s="48"/>
      <c r="Y1266" s="48"/>
      <c r="Z1266" s="48"/>
    </row>
    <row r="1267" spans="1:26" ht="15.75" customHeight="1">
      <c r="A1267" s="48"/>
      <c r="B1267" s="48"/>
      <c r="C1267" s="48"/>
      <c r="D1267" s="48"/>
      <c r="E1267" s="48"/>
      <c r="F1267" s="48"/>
      <c r="G1267" s="48"/>
      <c r="H1267" s="48"/>
      <c r="I1267" s="48"/>
      <c r="J1267" s="48"/>
      <c r="K1267" s="48"/>
      <c r="L1267" s="48"/>
      <c r="M1267" s="48"/>
      <c r="N1267" s="48"/>
      <c r="O1267" s="1734"/>
      <c r="P1267" s="45"/>
      <c r="Q1267" s="48"/>
      <c r="R1267" s="48"/>
      <c r="S1267" s="48"/>
      <c r="T1267" s="48"/>
      <c r="U1267" s="48"/>
      <c r="V1267" s="48"/>
      <c r="W1267" s="48"/>
      <c r="X1267" s="48"/>
      <c r="Y1267" s="48"/>
      <c r="Z1267" s="48"/>
    </row>
    <row r="1268" spans="1:26" ht="15.75" customHeight="1">
      <c r="A1268" s="48"/>
      <c r="B1268" s="48"/>
      <c r="C1268" s="48"/>
      <c r="D1268" s="48"/>
      <c r="E1268" s="48"/>
      <c r="F1268" s="48"/>
      <c r="G1268" s="48"/>
      <c r="H1268" s="48"/>
      <c r="I1268" s="48"/>
      <c r="J1268" s="48"/>
      <c r="K1268" s="48"/>
      <c r="L1268" s="48"/>
      <c r="M1268" s="48"/>
      <c r="N1268" s="48"/>
      <c r="O1268" s="1734"/>
      <c r="P1268" s="45"/>
      <c r="Q1268" s="48"/>
      <c r="R1268" s="48"/>
      <c r="S1268" s="48"/>
      <c r="T1268" s="48"/>
      <c r="U1268" s="48"/>
      <c r="V1268" s="48"/>
      <c r="W1268" s="48"/>
      <c r="X1268" s="48"/>
      <c r="Y1268" s="48"/>
      <c r="Z1268" s="48"/>
    </row>
    <row r="1269" spans="1:26" ht="15.75" customHeight="1">
      <c r="A1269" s="48"/>
      <c r="B1269" s="48"/>
      <c r="C1269" s="48"/>
      <c r="D1269" s="48"/>
      <c r="E1269" s="48"/>
      <c r="F1269" s="48"/>
      <c r="G1269" s="48"/>
      <c r="H1269" s="48"/>
      <c r="I1269" s="48"/>
      <c r="J1269" s="48"/>
      <c r="K1269" s="48"/>
      <c r="L1269" s="48"/>
      <c r="M1269" s="48"/>
      <c r="N1269" s="48"/>
      <c r="O1269" s="1734"/>
      <c r="P1269" s="45"/>
      <c r="Q1269" s="48"/>
      <c r="R1269" s="48"/>
      <c r="S1269" s="48"/>
      <c r="T1269" s="48"/>
      <c r="U1269" s="48"/>
      <c r="V1269" s="48"/>
      <c r="W1269" s="48"/>
      <c r="X1269" s="48"/>
      <c r="Y1269" s="48"/>
      <c r="Z1269" s="48"/>
    </row>
    <row r="1270" spans="1:26" ht="15.75" customHeight="1">
      <c r="A1270" s="48"/>
      <c r="B1270" s="48"/>
      <c r="C1270" s="48"/>
      <c r="D1270" s="48"/>
      <c r="E1270" s="48"/>
      <c r="F1270" s="48"/>
      <c r="G1270" s="48"/>
      <c r="H1270" s="48"/>
      <c r="I1270" s="48"/>
      <c r="J1270" s="48"/>
      <c r="K1270" s="48"/>
      <c r="L1270" s="48"/>
      <c r="M1270" s="48"/>
      <c r="N1270" s="48"/>
      <c r="O1270" s="1734"/>
      <c r="P1270" s="45"/>
      <c r="Q1270" s="48"/>
      <c r="R1270" s="48"/>
      <c r="S1270" s="48"/>
      <c r="T1270" s="48"/>
      <c r="U1270" s="48"/>
      <c r="V1270" s="48"/>
      <c r="W1270" s="48"/>
      <c r="X1270" s="48"/>
      <c r="Y1270" s="48"/>
      <c r="Z1270" s="48"/>
    </row>
    <row r="1271" spans="1:26" ht="15.75" customHeight="1">
      <c r="A1271" s="48"/>
      <c r="B1271" s="48"/>
      <c r="C1271" s="48"/>
      <c r="D1271" s="48"/>
      <c r="E1271" s="48"/>
      <c r="F1271" s="48"/>
      <c r="G1271" s="48"/>
      <c r="H1271" s="48"/>
      <c r="I1271" s="48"/>
      <c r="J1271" s="48"/>
      <c r="K1271" s="48"/>
      <c r="L1271" s="48"/>
      <c r="M1271" s="48"/>
      <c r="N1271" s="48"/>
      <c r="O1271" s="1734"/>
      <c r="P1271" s="45"/>
      <c r="Q1271" s="48"/>
      <c r="R1271" s="48"/>
      <c r="S1271" s="48"/>
      <c r="T1271" s="48"/>
      <c r="U1271" s="48"/>
      <c r="V1271" s="48"/>
      <c r="W1271" s="48"/>
      <c r="X1271" s="48"/>
      <c r="Y1271" s="48"/>
      <c r="Z1271" s="48"/>
    </row>
    <row r="1272" spans="1:26" ht="15.75" customHeight="1">
      <c r="A1272" s="48"/>
      <c r="B1272" s="48"/>
      <c r="C1272" s="48"/>
      <c r="D1272" s="48"/>
      <c r="E1272" s="48"/>
      <c r="F1272" s="48"/>
      <c r="G1272" s="48"/>
      <c r="H1272" s="48"/>
      <c r="I1272" s="48"/>
      <c r="J1272" s="48"/>
      <c r="K1272" s="48"/>
      <c r="L1272" s="48"/>
      <c r="M1272" s="48"/>
      <c r="N1272" s="48"/>
      <c r="O1272" s="1734"/>
      <c r="P1272" s="45"/>
      <c r="Q1272" s="48"/>
      <c r="R1272" s="48"/>
      <c r="S1272" s="48"/>
      <c r="T1272" s="48"/>
      <c r="U1272" s="48"/>
      <c r="V1272" s="48"/>
      <c r="W1272" s="48"/>
      <c r="X1272" s="48"/>
      <c r="Y1272" s="48"/>
      <c r="Z1272" s="48"/>
    </row>
    <row r="1273" spans="1:26" ht="15.75" customHeight="1">
      <c r="A1273" s="48"/>
      <c r="B1273" s="48"/>
      <c r="C1273" s="48"/>
      <c r="D1273" s="48"/>
      <c r="E1273" s="48"/>
      <c r="F1273" s="48"/>
      <c r="G1273" s="48"/>
      <c r="H1273" s="48"/>
      <c r="I1273" s="48"/>
      <c r="J1273" s="48"/>
      <c r="K1273" s="48"/>
      <c r="L1273" s="48"/>
      <c r="M1273" s="48"/>
      <c r="N1273" s="48"/>
      <c r="O1273" s="1734"/>
      <c r="P1273" s="45"/>
      <c r="Q1273" s="48"/>
      <c r="R1273" s="48"/>
      <c r="S1273" s="48"/>
      <c r="T1273" s="48"/>
      <c r="U1273" s="48"/>
      <c r="V1273" s="48"/>
      <c r="W1273" s="48"/>
      <c r="X1273" s="48"/>
      <c r="Y1273" s="48"/>
      <c r="Z1273" s="48"/>
    </row>
    <row r="1274" spans="1:26" ht="15.75" customHeight="1">
      <c r="A1274" s="48"/>
      <c r="B1274" s="48"/>
      <c r="C1274" s="48"/>
      <c r="D1274" s="48"/>
      <c r="E1274" s="48"/>
      <c r="F1274" s="48"/>
      <c r="G1274" s="48"/>
      <c r="H1274" s="48"/>
      <c r="I1274" s="48"/>
      <c r="J1274" s="48"/>
      <c r="K1274" s="48"/>
      <c r="L1274" s="48"/>
      <c r="M1274" s="48"/>
      <c r="N1274" s="48"/>
      <c r="O1274" s="1734"/>
      <c r="P1274" s="45"/>
      <c r="Q1274" s="48"/>
      <c r="R1274" s="48"/>
      <c r="S1274" s="48"/>
      <c r="T1274" s="48"/>
      <c r="U1274" s="48"/>
      <c r="V1274" s="48"/>
      <c r="W1274" s="48"/>
      <c r="X1274" s="48"/>
      <c r="Y1274" s="48"/>
      <c r="Z1274" s="48"/>
    </row>
    <row r="1275" spans="1:26" ht="15.75" customHeight="1">
      <c r="A1275" s="48"/>
      <c r="B1275" s="48"/>
      <c r="C1275" s="48"/>
      <c r="D1275" s="48"/>
      <c r="E1275" s="48"/>
      <c r="F1275" s="48"/>
      <c r="G1275" s="48"/>
      <c r="H1275" s="48"/>
      <c r="I1275" s="48"/>
      <c r="J1275" s="48"/>
      <c r="K1275" s="48"/>
      <c r="L1275" s="48"/>
      <c r="M1275" s="48"/>
      <c r="N1275" s="48"/>
      <c r="O1275" s="1734"/>
      <c r="P1275" s="45"/>
      <c r="Q1275" s="48"/>
      <c r="R1275" s="48"/>
      <c r="S1275" s="48"/>
      <c r="T1275" s="48"/>
      <c r="U1275" s="48"/>
      <c r="V1275" s="48"/>
      <c r="W1275" s="48"/>
      <c r="X1275" s="48"/>
      <c r="Y1275" s="48"/>
      <c r="Z1275" s="48"/>
    </row>
    <row r="1276" spans="1:26" ht="15.75" customHeight="1">
      <c r="A1276" s="48"/>
      <c r="B1276" s="48"/>
      <c r="C1276" s="48"/>
      <c r="D1276" s="48"/>
      <c r="E1276" s="48"/>
      <c r="F1276" s="48"/>
      <c r="G1276" s="48"/>
      <c r="H1276" s="48"/>
      <c r="I1276" s="48"/>
      <c r="J1276" s="48"/>
      <c r="K1276" s="48"/>
      <c r="L1276" s="48"/>
      <c r="M1276" s="48"/>
      <c r="N1276" s="48"/>
      <c r="O1276" s="1734"/>
      <c r="P1276" s="45"/>
      <c r="Q1276" s="48"/>
      <c r="R1276" s="48"/>
      <c r="S1276" s="48"/>
      <c r="T1276" s="48"/>
      <c r="U1276" s="48"/>
      <c r="V1276" s="48"/>
      <c r="W1276" s="48"/>
      <c r="X1276" s="48"/>
      <c r="Y1276" s="48"/>
      <c r="Z1276" s="48"/>
    </row>
    <row r="1277" spans="1:26" ht="15.75" customHeight="1">
      <c r="A1277" s="48"/>
      <c r="B1277" s="48"/>
      <c r="C1277" s="48"/>
      <c r="D1277" s="48"/>
      <c r="E1277" s="48"/>
      <c r="F1277" s="48"/>
      <c r="G1277" s="48"/>
      <c r="H1277" s="48"/>
      <c r="I1277" s="48"/>
      <c r="J1277" s="48"/>
      <c r="K1277" s="48"/>
      <c r="L1277" s="48"/>
      <c r="M1277" s="48"/>
      <c r="N1277" s="48"/>
      <c r="O1277" s="1734"/>
      <c r="P1277" s="45"/>
      <c r="Q1277" s="48"/>
      <c r="R1277" s="48"/>
      <c r="S1277" s="48"/>
      <c r="T1277" s="48"/>
      <c r="U1277" s="48"/>
      <c r="V1277" s="48"/>
      <c r="W1277" s="48"/>
      <c r="X1277" s="48"/>
      <c r="Y1277" s="48"/>
      <c r="Z1277" s="48"/>
    </row>
    <row r="1278" spans="1:26" ht="15.75" customHeight="1">
      <c r="A1278" s="48"/>
      <c r="B1278" s="48"/>
      <c r="C1278" s="48"/>
      <c r="D1278" s="48"/>
      <c r="E1278" s="48"/>
      <c r="F1278" s="48"/>
      <c r="G1278" s="48"/>
      <c r="H1278" s="48"/>
      <c r="I1278" s="48"/>
      <c r="J1278" s="48"/>
      <c r="K1278" s="48"/>
      <c r="L1278" s="48"/>
      <c r="M1278" s="48"/>
      <c r="N1278" s="48"/>
      <c r="O1278" s="1734"/>
      <c r="P1278" s="45"/>
      <c r="Q1278" s="48"/>
      <c r="R1278" s="48"/>
      <c r="S1278" s="48"/>
      <c r="T1278" s="48"/>
      <c r="U1278" s="48"/>
      <c r="V1278" s="48"/>
      <c r="W1278" s="48"/>
      <c r="X1278" s="48"/>
      <c r="Y1278" s="48"/>
      <c r="Z1278" s="48"/>
    </row>
    <row r="1279" spans="1:26" ht="15.75" customHeight="1">
      <c r="A1279" s="48"/>
      <c r="B1279" s="48"/>
      <c r="C1279" s="48"/>
      <c r="D1279" s="48"/>
      <c r="E1279" s="48"/>
      <c r="F1279" s="48"/>
      <c r="G1279" s="48"/>
      <c r="H1279" s="48"/>
      <c r="I1279" s="48"/>
      <c r="J1279" s="48"/>
      <c r="K1279" s="48"/>
      <c r="L1279" s="48"/>
      <c r="M1279" s="48"/>
      <c r="N1279" s="48"/>
      <c r="O1279" s="1734"/>
      <c r="P1279" s="45"/>
      <c r="Q1279" s="48"/>
      <c r="R1279" s="48"/>
      <c r="S1279" s="48"/>
      <c r="T1279" s="48"/>
      <c r="U1279" s="48"/>
      <c r="V1279" s="48"/>
      <c r="W1279" s="48"/>
      <c r="X1279" s="48"/>
      <c r="Y1279" s="48"/>
      <c r="Z1279" s="48"/>
    </row>
    <row r="1280" spans="1:26" ht="15.75" customHeight="1">
      <c r="A1280" s="48"/>
      <c r="B1280" s="48"/>
      <c r="C1280" s="48"/>
      <c r="D1280" s="48"/>
      <c r="E1280" s="48"/>
      <c r="F1280" s="48"/>
      <c r="G1280" s="48"/>
      <c r="H1280" s="48"/>
      <c r="I1280" s="48"/>
      <c r="J1280" s="48"/>
      <c r="K1280" s="48"/>
      <c r="L1280" s="48"/>
      <c r="M1280" s="48"/>
      <c r="N1280" s="48"/>
      <c r="O1280" s="1734"/>
      <c r="P1280" s="45"/>
      <c r="Q1280" s="48"/>
      <c r="R1280" s="48"/>
      <c r="S1280" s="48"/>
      <c r="T1280" s="48"/>
      <c r="U1280" s="48"/>
      <c r="V1280" s="48"/>
      <c r="W1280" s="48"/>
      <c r="X1280" s="48"/>
      <c r="Y1280" s="48"/>
      <c r="Z1280" s="48"/>
    </row>
    <row r="1281" spans="1:26" ht="15.75" customHeight="1">
      <c r="A1281" s="48"/>
      <c r="B1281" s="48"/>
      <c r="C1281" s="48"/>
      <c r="D1281" s="48"/>
      <c r="E1281" s="48"/>
      <c r="F1281" s="48"/>
      <c r="G1281" s="48"/>
      <c r="H1281" s="48"/>
      <c r="I1281" s="48"/>
      <c r="J1281" s="48"/>
      <c r="K1281" s="48"/>
      <c r="L1281" s="48"/>
      <c r="M1281" s="48"/>
      <c r="N1281" s="48"/>
      <c r="O1281" s="1734"/>
      <c r="P1281" s="45"/>
      <c r="Q1281" s="48"/>
      <c r="R1281" s="48"/>
      <c r="S1281" s="48"/>
      <c r="T1281" s="48"/>
      <c r="U1281" s="48"/>
      <c r="V1281" s="48"/>
      <c r="W1281" s="48"/>
      <c r="X1281" s="48"/>
      <c r="Y1281" s="48"/>
      <c r="Z1281" s="48"/>
    </row>
    <row r="1282" spans="1:26" ht="15.75" customHeight="1">
      <c r="A1282" s="48"/>
      <c r="B1282" s="48"/>
      <c r="C1282" s="48"/>
      <c r="D1282" s="48"/>
      <c r="E1282" s="48"/>
      <c r="F1282" s="48"/>
      <c r="G1282" s="48"/>
      <c r="H1282" s="48"/>
      <c r="I1282" s="48"/>
      <c r="J1282" s="48"/>
      <c r="K1282" s="48"/>
      <c r="L1282" s="48"/>
      <c r="M1282" s="48"/>
      <c r="N1282" s="48"/>
      <c r="O1282" s="1734"/>
      <c r="P1282" s="45"/>
      <c r="Q1282" s="48"/>
      <c r="R1282" s="48"/>
      <c r="S1282" s="48"/>
      <c r="T1282" s="48"/>
      <c r="U1282" s="48"/>
      <c r="V1282" s="48"/>
      <c r="W1282" s="48"/>
      <c r="X1282" s="48"/>
      <c r="Y1282" s="48"/>
      <c r="Z1282" s="48"/>
    </row>
    <row r="1283" spans="1:26" ht="15.75" customHeight="1">
      <c r="A1283" s="48"/>
      <c r="B1283" s="48"/>
      <c r="C1283" s="48"/>
      <c r="D1283" s="48"/>
      <c r="E1283" s="48"/>
      <c r="F1283" s="48"/>
      <c r="G1283" s="48"/>
      <c r="H1283" s="48"/>
      <c r="I1283" s="48"/>
      <c r="J1283" s="48"/>
      <c r="K1283" s="48"/>
      <c r="L1283" s="48"/>
      <c r="M1283" s="48"/>
      <c r="N1283" s="48"/>
      <c r="O1283" s="1734"/>
      <c r="P1283" s="45"/>
      <c r="Q1283" s="48"/>
      <c r="R1283" s="48"/>
      <c r="S1283" s="48"/>
      <c r="T1283" s="48"/>
      <c r="U1283" s="48"/>
      <c r="V1283" s="48"/>
      <c r="W1283" s="48"/>
      <c r="X1283" s="48"/>
      <c r="Y1283" s="48"/>
      <c r="Z1283" s="48"/>
    </row>
    <row r="1284" spans="1:26" ht="15.75" customHeight="1">
      <c r="A1284" s="48"/>
      <c r="B1284" s="48"/>
      <c r="C1284" s="48"/>
      <c r="D1284" s="48"/>
      <c r="E1284" s="48"/>
      <c r="F1284" s="48"/>
      <c r="G1284" s="48"/>
      <c r="H1284" s="48"/>
      <c r="I1284" s="48"/>
      <c r="J1284" s="48"/>
      <c r="K1284" s="48"/>
      <c r="L1284" s="48"/>
      <c r="M1284" s="48"/>
      <c r="N1284" s="48"/>
      <c r="O1284" s="1734"/>
      <c r="P1284" s="45"/>
      <c r="Q1284" s="48"/>
      <c r="R1284" s="48"/>
      <c r="S1284" s="48"/>
      <c r="T1284" s="48"/>
      <c r="U1284" s="48"/>
      <c r="V1284" s="48"/>
      <c r="W1284" s="48"/>
      <c r="X1284" s="48"/>
      <c r="Y1284" s="48"/>
      <c r="Z1284" s="48"/>
    </row>
    <row r="1285" spans="1:26" ht="15.75" customHeight="1">
      <c r="A1285" s="48"/>
      <c r="B1285" s="48"/>
      <c r="C1285" s="48"/>
      <c r="D1285" s="48"/>
      <c r="E1285" s="48"/>
      <c r="F1285" s="48"/>
      <c r="G1285" s="48"/>
      <c r="H1285" s="48"/>
      <c r="I1285" s="48"/>
      <c r="J1285" s="48"/>
      <c r="K1285" s="48"/>
      <c r="L1285" s="48"/>
      <c r="M1285" s="48"/>
      <c r="N1285" s="48"/>
      <c r="O1285" s="1734"/>
      <c r="P1285" s="45"/>
      <c r="Q1285" s="48"/>
      <c r="R1285" s="48"/>
      <c r="S1285" s="48"/>
      <c r="T1285" s="48"/>
      <c r="U1285" s="48"/>
      <c r="V1285" s="48"/>
      <c r="W1285" s="48"/>
      <c r="X1285" s="48"/>
      <c r="Y1285" s="48"/>
      <c r="Z1285" s="48"/>
    </row>
    <row r="1286" spans="1:26" ht="15.75" customHeight="1">
      <c r="A1286" s="48"/>
      <c r="B1286" s="48"/>
      <c r="C1286" s="48"/>
      <c r="D1286" s="48"/>
      <c r="E1286" s="48"/>
      <c r="F1286" s="48"/>
      <c r="G1286" s="48"/>
      <c r="H1286" s="48"/>
      <c r="I1286" s="48"/>
      <c r="J1286" s="48"/>
      <c r="K1286" s="48"/>
      <c r="L1286" s="48"/>
      <c r="M1286" s="48"/>
      <c r="N1286" s="48"/>
      <c r="O1286" s="1734"/>
      <c r="P1286" s="45"/>
      <c r="Q1286" s="48"/>
      <c r="R1286" s="48"/>
      <c r="S1286" s="48"/>
      <c r="T1286" s="48"/>
      <c r="U1286" s="48"/>
      <c r="V1286" s="48"/>
      <c r="W1286" s="48"/>
      <c r="X1286" s="48"/>
      <c r="Y1286" s="48"/>
      <c r="Z1286" s="48"/>
    </row>
    <row r="1287" spans="1:26" ht="15.75" customHeight="1">
      <c r="A1287" s="48"/>
      <c r="B1287" s="48"/>
      <c r="C1287" s="48"/>
      <c r="D1287" s="48"/>
      <c r="E1287" s="48"/>
      <c r="F1287" s="48"/>
      <c r="G1287" s="48"/>
      <c r="H1287" s="48"/>
      <c r="I1287" s="48"/>
      <c r="J1287" s="48"/>
      <c r="K1287" s="48"/>
      <c r="L1287" s="48"/>
      <c r="M1287" s="48"/>
      <c r="N1287" s="48"/>
      <c r="O1287" s="1734"/>
      <c r="P1287" s="45"/>
      <c r="Q1287" s="48"/>
      <c r="R1287" s="48"/>
      <c r="S1287" s="48"/>
      <c r="T1287" s="48"/>
      <c r="U1287" s="48"/>
      <c r="V1287" s="48"/>
      <c r="W1287" s="48"/>
      <c r="X1287" s="48"/>
      <c r="Y1287" s="48"/>
      <c r="Z1287" s="48"/>
    </row>
    <row r="1288" spans="1:26" ht="15.75" customHeight="1">
      <c r="A1288" s="48"/>
      <c r="B1288" s="48"/>
      <c r="C1288" s="48"/>
      <c r="D1288" s="48"/>
      <c r="E1288" s="48"/>
      <c r="F1288" s="48"/>
      <c r="G1288" s="48"/>
      <c r="H1288" s="48"/>
      <c r="I1288" s="48"/>
      <c r="J1288" s="48"/>
      <c r="K1288" s="48"/>
      <c r="L1288" s="48"/>
      <c r="M1288" s="48"/>
      <c r="N1288" s="48"/>
      <c r="O1288" s="1734"/>
      <c r="P1288" s="45"/>
      <c r="Q1288" s="48"/>
      <c r="R1288" s="48"/>
      <c r="S1288" s="48"/>
      <c r="T1288" s="48"/>
      <c r="U1288" s="48"/>
      <c r="V1288" s="48"/>
      <c r="W1288" s="48"/>
      <c r="X1288" s="48"/>
      <c r="Y1288" s="48"/>
      <c r="Z1288" s="48"/>
    </row>
    <row r="1289" spans="1:26" ht="15.75" customHeight="1">
      <c r="A1289" s="48"/>
      <c r="B1289" s="48"/>
      <c r="C1289" s="48"/>
      <c r="D1289" s="48"/>
      <c r="E1289" s="48"/>
      <c r="F1289" s="48"/>
      <c r="G1289" s="48"/>
      <c r="H1289" s="48"/>
      <c r="I1289" s="48"/>
      <c r="J1289" s="48"/>
      <c r="K1289" s="48"/>
      <c r="L1289" s="48"/>
      <c r="M1289" s="48"/>
      <c r="N1289" s="48"/>
      <c r="O1289" s="1734"/>
      <c r="P1289" s="45"/>
      <c r="Q1289" s="48"/>
      <c r="R1289" s="48"/>
      <c r="S1289" s="48"/>
      <c r="T1289" s="48"/>
      <c r="U1289" s="48"/>
      <c r="V1289" s="48"/>
      <c r="W1289" s="48"/>
      <c r="X1289" s="48"/>
      <c r="Y1289" s="48"/>
      <c r="Z1289" s="48"/>
    </row>
    <row r="1290" spans="1:26" ht="15.75" customHeight="1">
      <c r="A1290" s="48"/>
      <c r="B1290" s="48"/>
      <c r="C1290" s="48"/>
      <c r="D1290" s="48"/>
      <c r="E1290" s="48"/>
      <c r="F1290" s="48"/>
      <c r="G1290" s="48"/>
      <c r="H1290" s="48"/>
      <c r="I1290" s="48"/>
      <c r="J1290" s="48"/>
      <c r="K1290" s="48"/>
      <c r="L1290" s="48"/>
      <c r="M1290" s="48"/>
      <c r="N1290" s="48"/>
      <c r="O1290" s="1734"/>
      <c r="P1290" s="45"/>
      <c r="Q1290" s="48"/>
      <c r="R1290" s="48"/>
      <c r="S1290" s="48"/>
      <c r="T1290" s="48"/>
      <c r="U1290" s="48"/>
      <c r="V1290" s="48"/>
      <c r="W1290" s="48"/>
      <c r="X1290" s="48"/>
      <c r="Y1290" s="48"/>
      <c r="Z1290" s="48"/>
    </row>
    <row r="1291" spans="1:26" ht="15.75" customHeight="1">
      <c r="A1291" s="48"/>
      <c r="B1291" s="48"/>
      <c r="C1291" s="48"/>
      <c r="D1291" s="48"/>
      <c r="E1291" s="48"/>
      <c r="F1291" s="48"/>
      <c r="G1291" s="48"/>
      <c r="H1291" s="48"/>
      <c r="I1291" s="48"/>
      <c r="J1291" s="48"/>
      <c r="K1291" s="48"/>
      <c r="L1291" s="48"/>
      <c r="M1291" s="48"/>
      <c r="N1291" s="48"/>
      <c r="O1291" s="1734"/>
      <c r="P1291" s="45"/>
      <c r="Q1291" s="48"/>
      <c r="R1291" s="48"/>
      <c r="S1291" s="48"/>
      <c r="T1291" s="48"/>
      <c r="U1291" s="48"/>
      <c r="V1291" s="48"/>
      <c r="W1291" s="48"/>
      <c r="X1291" s="48"/>
      <c r="Y1291" s="48"/>
      <c r="Z1291" s="48"/>
    </row>
    <row r="1292" spans="1:26" ht="15.75" customHeight="1">
      <c r="A1292" s="48"/>
      <c r="B1292" s="48"/>
      <c r="C1292" s="48"/>
      <c r="D1292" s="48"/>
      <c r="E1292" s="48"/>
      <c r="F1292" s="48"/>
      <c r="G1292" s="48"/>
      <c r="H1292" s="48"/>
      <c r="I1292" s="48"/>
      <c r="J1292" s="48"/>
      <c r="K1292" s="48"/>
      <c r="L1292" s="48"/>
      <c r="M1292" s="48"/>
      <c r="N1292" s="48"/>
      <c r="O1292" s="1734"/>
      <c r="P1292" s="45"/>
      <c r="Q1292" s="48"/>
      <c r="R1292" s="48"/>
      <c r="S1292" s="48"/>
      <c r="T1292" s="48"/>
      <c r="U1292" s="48"/>
      <c r="V1292" s="48"/>
      <c r="W1292" s="48"/>
      <c r="X1292" s="48"/>
      <c r="Y1292" s="48"/>
      <c r="Z1292" s="48"/>
    </row>
    <row r="1293" spans="1:26" ht="15.75" customHeight="1">
      <c r="A1293" s="48"/>
      <c r="B1293" s="48"/>
      <c r="C1293" s="48"/>
      <c r="D1293" s="48"/>
      <c r="E1293" s="48"/>
      <c r="F1293" s="48"/>
      <c r="G1293" s="48"/>
      <c r="H1293" s="48"/>
      <c r="I1293" s="48"/>
      <c r="J1293" s="48"/>
      <c r="K1293" s="48"/>
      <c r="L1293" s="48"/>
      <c r="M1293" s="48"/>
      <c r="N1293" s="48"/>
      <c r="O1293" s="1734"/>
      <c r="P1293" s="45"/>
      <c r="Q1293" s="48"/>
      <c r="R1293" s="48"/>
      <c r="S1293" s="48"/>
      <c r="T1293" s="48"/>
      <c r="U1293" s="48"/>
      <c r="V1293" s="48"/>
      <c r="W1293" s="48"/>
      <c r="X1293" s="48"/>
      <c r="Y1293" s="48"/>
      <c r="Z1293" s="48"/>
    </row>
    <row r="1294" spans="1:26" ht="15.75" customHeight="1">
      <c r="A1294" s="48"/>
      <c r="B1294" s="48"/>
      <c r="C1294" s="48"/>
      <c r="D1294" s="48"/>
      <c r="E1294" s="48"/>
      <c r="F1294" s="48"/>
      <c r="G1294" s="48"/>
      <c r="H1294" s="48"/>
      <c r="I1294" s="48"/>
      <c r="J1294" s="48"/>
      <c r="K1294" s="48"/>
      <c r="L1294" s="48"/>
      <c r="M1294" s="48"/>
      <c r="N1294" s="48"/>
      <c r="O1294" s="1734"/>
      <c r="P1294" s="45"/>
      <c r="Q1294" s="48"/>
      <c r="R1294" s="48"/>
      <c r="S1294" s="48"/>
      <c r="T1294" s="48"/>
      <c r="U1294" s="48"/>
      <c r="V1294" s="48"/>
      <c r="W1294" s="48"/>
      <c r="X1294" s="48"/>
      <c r="Y1294" s="48"/>
      <c r="Z1294" s="48"/>
    </row>
    <row r="1295" spans="1:26" ht="15.75" customHeight="1">
      <c r="A1295" s="48"/>
      <c r="B1295" s="48"/>
      <c r="C1295" s="48"/>
      <c r="D1295" s="48"/>
      <c r="E1295" s="48"/>
      <c r="F1295" s="48"/>
      <c r="G1295" s="48"/>
      <c r="H1295" s="48"/>
      <c r="I1295" s="48"/>
      <c r="J1295" s="48"/>
      <c r="K1295" s="48"/>
      <c r="L1295" s="48"/>
      <c r="M1295" s="48"/>
      <c r="N1295" s="48"/>
      <c r="O1295" s="1734"/>
      <c r="P1295" s="45"/>
      <c r="Q1295" s="48"/>
      <c r="R1295" s="48"/>
      <c r="S1295" s="48"/>
      <c r="T1295" s="48"/>
      <c r="U1295" s="48"/>
      <c r="V1295" s="48"/>
      <c r="W1295" s="48"/>
      <c r="X1295" s="48"/>
      <c r="Y1295" s="48"/>
      <c r="Z1295" s="48"/>
    </row>
    <row r="1296" spans="1:26" ht="15.75" customHeight="1">
      <c r="A1296" s="48"/>
      <c r="B1296" s="48"/>
      <c r="C1296" s="48"/>
      <c r="D1296" s="48"/>
      <c r="E1296" s="48"/>
      <c r="F1296" s="48"/>
      <c r="G1296" s="48"/>
      <c r="H1296" s="48"/>
      <c r="I1296" s="48"/>
      <c r="J1296" s="48"/>
      <c r="K1296" s="48"/>
      <c r="L1296" s="48"/>
      <c r="M1296" s="48"/>
      <c r="N1296" s="48"/>
      <c r="O1296" s="1734"/>
      <c r="P1296" s="45"/>
      <c r="Q1296" s="48"/>
      <c r="R1296" s="48"/>
      <c r="S1296" s="48"/>
      <c r="T1296" s="48"/>
      <c r="U1296" s="48"/>
      <c r="V1296" s="48"/>
      <c r="W1296" s="48"/>
      <c r="X1296" s="48"/>
      <c r="Y1296" s="48"/>
      <c r="Z1296" s="48"/>
    </row>
    <row r="1297" spans="1:26" ht="15.75" customHeight="1">
      <c r="A1297" s="48"/>
      <c r="B1297" s="48"/>
      <c r="C1297" s="48"/>
      <c r="D1297" s="48"/>
      <c r="E1297" s="48"/>
      <c r="F1297" s="48"/>
      <c r="G1297" s="48"/>
      <c r="H1297" s="48"/>
      <c r="I1297" s="48"/>
      <c r="J1297" s="48"/>
      <c r="K1297" s="48"/>
      <c r="L1297" s="48"/>
      <c r="M1297" s="48"/>
      <c r="N1297" s="48"/>
      <c r="O1297" s="1734"/>
      <c r="P1297" s="45"/>
      <c r="Q1297" s="48"/>
      <c r="R1297" s="48"/>
      <c r="S1297" s="48"/>
      <c r="T1297" s="48"/>
      <c r="U1297" s="48"/>
      <c r="V1297" s="48"/>
      <c r="W1297" s="48"/>
      <c r="X1297" s="48"/>
      <c r="Y1297" s="48"/>
      <c r="Z1297" s="48"/>
    </row>
    <row r="1298" spans="1:26" ht="15.75" customHeight="1">
      <c r="A1298" s="48"/>
      <c r="B1298" s="48"/>
      <c r="C1298" s="48"/>
      <c r="D1298" s="48"/>
      <c r="E1298" s="48"/>
      <c r="F1298" s="48"/>
      <c r="G1298" s="48"/>
      <c r="H1298" s="48"/>
      <c r="I1298" s="48"/>
      <c r="J1298" s="48"/>
      <c r="K1298" s="48"/>
      <c r="L1298" s="48"/>
      <c r="M1298" s="48"/>
      <c r="N1298" s="48"/>
      <c r="O1298" s="1734"/>
      <c r="P1298" s="45"/>
      <c r="Q1298" s="48"/>
      <c r="R1298" s="48"/>
      <c r="S1298" s="48"/>
      <c r="T1298" s="48"/>
      <c r="U1298" s="48"/>
      <c r="V1298" s="48"/>
      <c r="W1298" s="48"/>
      <c r="X1298" s="48"/>
      <c r="Y1298" s="48"/>
      <c r="Z1298" s="48"/>
    </row>
    <row r="1299" spans="1:26" ht="15.75" customHeight="1">
      <c r="A1299" s="48"/>
      <c r="B1299" s="48"/>
      <c r="C1299" s="48"/>
      <c r="D1299" s="48"/>
      <c r="E1299" s="48"/>
      <c r="F1299" s="48"/>
      <c r="G1299" s="48"/>
      <c r="H1299" s="48"/>
      <c r="I1299" s="48"/>
      <c r="J1299" s="48"/>
      <c r="K1299" s="48"/>
      <c r="L1299" s="48"/>
      <c r="M1299" s="48"/>
      <c r="N1299" s="48"/>
      <c r="O1299" s="1734"/>
      <c r="P1299" s="45"/>
      <c r="Q1299" s="48"/>
      <c r="R1299" s="48"/>
      <c r="S1299" s="48"/>
      <c r="T1299" s="48"/>
      <c r="U1299" s="48"/>
      <c r="V1299" s="48"/>
      <c r="W1299" s="48"/>
      <c r="X1299" s="48"/>
      <c r="Y1299" s="48"/>
      <c r="Z1299" s="48"/>
    </row>
    <row r="1300" spans="1:26" ht="15.75" customHeight="1">
      <c r="A1300" s="48"/>
      <c r="B1300" s="48"/>
      <c r="C1300" s="48"/>
      <c r="D1300" s="48"/>
      <c r="E1300" s="48"/>
      <c r="F1300" s="48"/>
      <c r="G1300" s="48"/>
      <c r="H1300" s="48"/>
      <c r="I1300" s="48"/>
      <c r="J1300" s="48"/>
      <c r="K1300" s="48"/>
      <c r="L1300" s="48"/>
      <c r="M1300" s="48"/>
      <c r="N1300" s="48"/>
      <c r="O1300" s="1734"/>
      <c r="P1300" s="45"/>
      <c r="Q1300" s="48"/>
      <c r="R1300" s="48"/>
      <c r="S1300" s="48"/>
      <c r="T1300" s="48"/>
      <c r="U1300" s="48"/>
      <c r="V1300" s="48"/>
      <c r="W1300" s="48"/>
      <c r="X1300" s="48"/>
      <c r="Y1300" s="48"/>
      <c r="Z1300" s="48"/>
    </row>
    <row r="1301" spans="1:26" ht="15.75" customHeight="1">
      <c r="A1301" s="48"/>
      <c r="B1301" s="48"/>
      <c r="C1301" s="48"/>
      <c r="D1301" s="48"/>
      <c r="E1301" s="48"/>
      <c r="F1301" s="48"/>
      <c r="G1301" s="48"/>
      <c r="H1301" s="48"/>
      <c r="I1301" s="48"/>
      <c r="J1301" s="48"/>
      <c r="K1301" s="48"/>
      <c r="L1301" s="48"/>
      <c r="M1301" s="48"/>
      <c r="N1301" s="48"/>
      <c r="O1301" s="1734"/>
      <c r="P1301" s="45"/>
      <c r="Q1301" s="48"/>
      <c r="R1301" s="48"/>
      <c r="S1301" s="48"/>
      <c r="T1301" s="48"/>
      <c r="U1301" s="48"/>
      <c r="V1301" s="48"/>
      <c r="W1301" s="48"/>
      <c r="X1301" s="48"/>
      <c r="Y1301" s="48"/>
      <c r="Z1301" s="48"/>
    </row>
    <row r="1302" spans="1:26" ht="15.75" customHeight="1">
      <c r="A1302" s="48"/>
      <c r="B1302" s="48"/>
      <c r="C1302" s="48"/>
      <c r="D1302" s="48"/>
      <c r="E1302" s="48"/>
      <c r="F1302" s="48"/>
      <c r="G1302" s="48"/>
      <c r="H1302" s="48"/>
      <c r="I1302" s="48"/>
      <c r="J1302" s="48"/>
      <c r="K1302" s="48"/>
      <c r="L1302" s="48"/>
      <c r="M1302" s="48"/>
      <c r="N1302" s="48"/>
      <c r="O1302" s="1734"/>
      <c r="P1302" s="45"/>
      <c r="Q1302" s="48"/>
      <c r="R1302" s="48"/>
      <c r="S1302" s="48"/>
      <c r="T1302" s="48"/>
      <c r="U1302" s="48"/>
      <c r="V1302" s="48"/>
      <c r="W1302" s="48"/>
      <c r="X1302" s="48"/>
      <c r="Y1302" s="48"/>
      <c r="Z1302" s="48"/>
    </row>
    <row r="1303" spans="1:26" ht="15.75" customHeight="1">
      <c r="A1303" s="48"/>
      <c r="B1303" s="48"/>
      <c r="C1303" s="48"/>
      <c r="D1303" s="48"/>
      <c r="E1303" s="48"/>
      <c r="F1303" s="48"/>
      <c r="G1303" s="48"/>
      <c r="H1303" s="48"/>
      <c r="I1303" s="48"/>
      <c r="J1303" s="48"/>
      <c r="K1303" s="48"/>
      <c r="L1303" s="48"/>
      <c r="M1303" s="48"/>
      <c r="N1303" s="48"/>
      <c r="O1303" s="1734"/>
      <c r="P1303" s="45"/>
      <c r="Q1303" s="48"/>
      <c r="R1303" s="48"/>
      <c r="S1303" s="48"/>
      <c r="T1303" s="48"/>
      <c r="U1303" s="48"/>
      <c r="V1303" s="48"/>
      <c r="W1303" s="48"/>
      <c r="X1303" s="48"/>
      <c r="Y1303" s="48"/>
      <c r="Z1303" s="48"/>
    </row>
    <row r="1304" spans="1:26" ht="15.75" customHeight="1">
      <c r="A1304" s="48"/>
      <c r="B1304" s="48"/>
      <c r="C1304" s="48"/>
      <c r="D1304" s="48"/>
      <c r="E1304" s="48"/>
      <c r="F1304" s="48"/>
      <c r="G1304" s="48"/>
      <c r="H1304" s="48"/>
      <c r="I1304" s="48"/>
      <c r="J1304" s="48"/>
      <c r="K1304" s="48"/>
      <c r="L1304" s="48"/>
      <c r="M1304" s="48"/>
      <c r="N1304" s="48"/>
      <c r="O1304" s="1734"/>
      <c r="P1304" s="45"/>
      <c r="Q1304" s="48"/>
      <c r="R1304" s="48"/>
      <c r="S1304" s="48"/>
      <c r="T1304" s="48"/>
      <c r="U1304" s="48"/>
      <c r="V1304" s="48"/>
      <c r="W1304" s="48"/>
      <c r="X1304" s="48"/>
      <c r="Y1304" s="48"/>
      <c r="Z1304" s="48"/>
    </row>
    <row r="1305" spans="1:26" ht="15.75" customHeight="1">
      <c r="A1305" s="48"/>
      <c r="B1305" s="48"/>
      <c r="C1305" s="48"/>
      <c r="D1305" s="48"/>
      <c r="E1305" s="48"/>
      <c r="F1305" s="48"/>
      <c r="G1305" s="48"/>
      <c r="H1305" s="48"/>
      <c r="I1305" s="48"/>
      <c r="J1305" s="48"/>
      <c r="K1305" s="48"/>
      <c r="L1305" s="48"/>
      <c r="M1305" s="48"/>
      <c r="N1305" s="48"/>
      <c r="O1305" s="1734"/>
      <c r="P1305" s="45"/>
      <c r="Q1305" s="48"/>
      <c r="R1305" s="48"/>
      <c r="S1305" s="48"/>
      <c r="T1305" s="48"/>
      <c r="U1305" s="48"/>
      <c r="V1305" s="48"/>
      <c r="W1305" s="48"/>
      <c r="X1305" s="48"/>
      <c r="Y1305" s="48"/>
      <c r="Z1305" s="48"/>
    </row>
    <row r="1306" spans="1:26" ht="15.75" customHeight="1">
      <c r="A1306" s="48"/>
      <c r="B1306" s="48"/>
      <c r="C1306" s="48"/>
      <c r="D1306" s="48"/>
      <c r="E1306" s="48"/>
      <c r="F1306" s="48"/>
      <c r="G1306" s="48"/>
      <c r="H1306" s="48"/>
      <c r="I1306" s="48"/>
      <c r="J1306" s="48"/>
      <c r="K1306" s="48"/>
      <c r="L1306" s="48"/>
      <c r="M1306" s="48"/>
      <c r="N1306" s="48"/>
      <c r="O1306" s="1734"/>
      <c r="P1306" s="45"/>
      <c r="Q1306" s="48"/>
      <c r="R1306" s="48"/>
      <c r="S1306" s="48"/>
      <c r="T1306" s="48"/>
      <c r="U1306" s="48"/>
      <c r="V1306" s="48"/>
      <c r="W1306" s="48"/>
      <c r="X1306" s="48"/>
      <c r="Y1306" s="48"/>
      <c r="Z1306" s="48"/>
    </row>
    <row r="1307" spans="1:26" ht="15.75" customHeight="1">
      <c r="A1307" s="48"/>
      <c r="B1307" s="48"/>
      <c r="C1307" s="48"/>
      <c r="D1307" s="48"/>
      <c r="E1307" s="48"/>
      <c r="F1307" s="48"/>
      <c r="G1307" s="48"/>
      <c r="H1307" s="48"/>
      <c r="I1307" s="48"/>
      <c r="J1307" s="48"/>
      <c r="K1307" s="48"/>
      <c r="L1307" s="48"/>
      <c r="M1307" s="48"/>
      <c r="N1307" s="48"/>
      <c r="O1307" s="1734"/>
      <c r="P1307" s="45"/>
      <c r="Q1307" s="48"/>
      <c r="R1307" s="48"/>
      <c r="S1307" s="48"/>
      <c r="T1307" s="48"/>
      <c r="U1307" s="48"/>
      <c r="V1307" s="48"/>
      <c r="W1307" s="48"/>
      <c r="X1307" s="48"/>
      <c r="Y1307" s="48"/>
      <c r="Z1307" s="48"/>
    </row>
    <row r="1308" spans="1:26" ht="15.75" customHeight="1">
      <c r="A1308" s="48"/>
      <c r="B1308" s="48"/>
      <c r="C1308" s="48"/>
      <c r="D1308" s="48"/>
      <c r="E1308" s="48"/>
      <c r="F1308" s="48"/>
      <c r="G1308" s="48"/>
      <c r="H1308" s="48"/>
      <c r="I1308" s="48"/>
      <c r="J1308" s="48"/>
      <c r="K1308" s="48"/>
      <c r="L1308" s="48"/>
      <c r="M1308" s="48"/>
      <c r="N1308" s="48"/>
      <c r="O1308" s="1734"/>
      <c r="P1308" s="45"/>
      <c r="Q1308" s="48"/>
      <c r="R1308" s="48"/>
      <c r="S1308" s="48"/>
      <c r="T1308" s="48"/>
      <c r="U1308" s="48"/>
      <c r="V1308" s="48"/>
      <c r="W1308" s="48"/>
      <c r="X1308" s="48"/>
      <c r="Y1308" s="48"/>
      <c r="Z1308" s="48"/>
    </row>
    <row r="1309" spans="1:26" ht="15.75" customHeight="1">
      <c r="A1309" s="48"/>
      <c r="B1309" s="48"/>
      <c r="C1309" s="48"/>
      <c r="D1309" s="48"/>
      <c r="E1309" s="48"/>
      <c r="F1309" s="48"/>
      <c r="G1309" s="48"/>
      <c r="H1309" s="48"/>
      <c r="I1309" s="48"/>
      <c r="J1309" s="48"/>
      <c r="K1309" s="48"/>
      <c r="L1309" s="48"/>
      <c r="M1309" s="48"/>
      <c r="N1309" s="48"/>
      <c r="O1309" s="1734"/>
      <c r="P1309" s="45"/>
      <c r="Q1309" s="48"/>
      <c r="R1309" s="48"/>
      <c r="S1309" s="48"/>
      <c r="T1309" s="48"/>
      <c r="U1309" s="48"/>
      <c r="V1309" s="48"/>
      <c r="W1309" s="48"/>
      <c r="X1309" s="48"/>
      <c r="Y1309" s="48"/>
      <c r="Z1309" s="48"/>
    </row>
    <row r="1310" spans="1:26" ht="15.75" customHeight="1">
      <c r="A1310" s="48"/>
      <c r="B1310" s="48"/>
      <c r="C1310" s="48"/>
      <c r="D1310" s="48"/>
      <c r="E1310" s="48"/>
      <c r="F1310" s="48"/>
      <c r="G1310" s="48"/>
      <c r="H1310" s="48"/>
      <c r="I1310" s="48"/>
      <c r="J1310" s="48"/>
      <c r="K1310" s="48"/>
      <c r="L1310" s="48"/>
      <c r="M1310" s="48"/>
      <c r="N1310" s="48"/>
      <c r="O1310" s="1734"/>
      <c r="P1310" s="45"/>
      <c r="Q1310" s="48"/>
      <c r="R1310" s="48"/>
      <c r="S1310" s="48"/>
      <c r="T1310" s="48"/>
      <c r="U1310" s="48"/>
      <c r="V1310" s="48"/>
      <c r="W1310" s="48"/>
      <c r="X1310" s="48"/>
      <c r="Y1310" s="48"/>
      <c r="Z1310" s="48"/>
    </row>
    <row r="1311" spans="1:26" ht="15.75" customHeight="1">
      <c r="A1311" s="48"/>
      <c r="B1311" s="48"/>
      <c r="C1311" s="48"/>
      <c r="D1311" s="48"/>
      <c r="E1311" s="48"/>
      <c r="F1311" s="48"/>
      <c r="G1311" s="48"/>
      <c r="H1311" s="48"/>
      <c r="I1311" s="48"/>
      <c r="J1311" s="48"/>
      <c r="K1311" s="48"/>
      <c r="L1311" s="48"/>
      <c r="M1311" s="48"/>
      <c r="N1311" s="48"/>
      <c r="O1311" s="1734"/>
      <c r="P1311" s="45"/>
      <c r="Q1311" s="48"/>
      <c r="R1311" s="48"/>
      <c r="S1311" s="48"/>
      <c r="T1311" s="48"/>
      <c r="U1311" s="48"/>
      <c r="V1311" s="48"/>
      <c r="W1311" s="48"/>
      <c r="X1311" s="48"/>
      <c r="Y1311" s="48"/>
      <c r="Z1311" s="48"/>
    </row>
    <row r="1312" spans="1:26" ht="15.75" customHeight="1">
      <c r="A1312" s="48"/>
      <c r="B1312" s="48"/>
      <c r="C1312" s="48"/>
      <c r="D1312" s="48"/>
      <c r="E1312" s="48"/>
      <c r="F1312" s="48"/>
      <c r="G1312" s="48"/>
      <c r="H1312" s="48"/>
      <c r="I1312" s="48"/>
      <c r="J1312" s="48"/>
      <c r="K1312" s="48"/>
      <c r="L1312" s="48"/>
      <c r="M1312" s="48"/>
      <c r="N1312" s="48"/>
      <c r="O1312" s="1734"/>
      <c r="P1312" s="45"/>
      <c r="Q1312" s="48"/>
      <c r="R1312" s="48"/>
      <c r="S1312" s="48"/>
      <c r="T1312" s="48"/>
      <c r="U1312" s="48"/>
      <c r="V1312" s="48"/>
      <c r="W1312" s="48"/>
      <c r="X1312" s="48"/>
      <c r="Y1312" s="48"/>
      <c r="Z1312" s="48"/>
    </row>
    <row r="1313" spans="1:26" ht="15.75" customHeight="1">
      <c r="A1313" s="48"/>
      <c r="B1313" s="48"/>
      <c r="C1313" s="48"/>
      <c r="D1313" s="48"/>
      <c r="E1313" s="48"/>
      <c r="F1313" s="48"/>
      <c r="G1313" s="48"/>
      <c r="H1313" s="48"/>
      <c r="I1313" s="48"/>
      <c r="J1313" s="48"/>
      <c r="K1313" s="48"/>
      <c r="L1313" s="48"/>
      <c r="M1313" s="48"/>
      <c r="N1313" s="48"/>
      <c r="O1313" s="1734"/>
      <c r="P1313" s="45"/>
      <c r="Q1313" s="48"/>
      <c r="R1313" s="48"/>
      <c r="S1313" s="48"/>
      <c r="T1313" s="48"/>
      <c r="U1313" s="48"/>
      <c r="V1313" s="48"/>
      <c r="W1313" s="48"/>
      <c r="X1313" s="48"/>
      <c r="Y1313" s="48"/>
      <c r="Z1313" s="48"/>
    </row>
    <row r="1314" spans="1:26" ht="15.75" customHeight="1">
      <c r="A1314" s="48"/>
      <c r="B1314" s="48"/>
      <c r="C1314" s="48"/>
      <c r="D1314" s="48"/>
      <c r="E1314" s="48"/>
      <c r="F1314" s="48"/>
      <c r="G1314" s="48"/>
      <c r="H1314" s="48"/>
      <c r="I1314" s="48"/>
      <c r="J1314" s="48"/>
      <c r="K1314" s="48"/>
      <c r="L1314" s="48"/>
      <c r="M1314" s="48"/>
      <c r="N1314" s="48"/>
      <c r="O1314" s="1734"/>
      <c r="P1314" s="45"/>
      <c r="Q1314" s="48"/>
      <c r="R1314" s="48"/>
      <c r="S1314" s="48"/>
      <c r="T1314" s="48"/>
      <c r="U1314" s="48"/>
      <c r="V1314" s="48"/>
      <c r="W1314" s="48"/>
      <c r="X1314" s="48"/>
      <c r="Y1314" s="48"/>
      <c r="Z1314" s="48"/>
    </row>
    <row r="1315" spans="1:26" ht="15.75" customHeight="1">
      <c r="A1315" s="48"/>
      <c r="B1315" s="48"/>
      <c r="C1315" s="48"/>
      <c r="D1315" s="48"/>
      <c r="E1315" s="48"/>
      <c r="F1315" s="48"/>
      <c r="G1315" s="48"/>
      <c r="H1315" s="48"/>
      <c r="I1315" s="48"/>
      <c r="J1315" s="48"/>
      <c r="K1315" s="48"/>
      <c r="L1315" s="48"/>
      <c r="M1315" s="48"/>
      <c r="N1315" s="48"/>
      <c r="O1315" s="1734"/>
      <c r="P1315" s="45"/>
      <c r="Q1315" s="48"/>
      <c r="R1315" s="48"/>
      <c r="S1315" s="48"/>
      <c r="T1315" s="48"/>
      <c r="U1315" s="48"/>
      <c r="V1315" s="48"/>
      <c r="W1315" s="48"/>
      <c r="X1315" s="48"/>
      <c r="Y1315" s="48"/>
      <c r="Z1315" s="48"/>
    </row>
    <row r="1316" spans="1:26" ht="15.75" customHeight="1">
      <c r="A1316" s="48"/>
      <c r="B1316" s="48"/>
      <c r="C1316" s="48"/>
      <c r="D1316" s="48"/>
      <c r="E1316" s="48"/>
      <c r="F1316" s="48"/>
      <c r="G1316" s="48"/>
      <c r="H1316" s="48"/>
      <c r="I1316" s="48"/>
      <c r="J1316" s="48"/>
      <c r="K1316" s="48"/>
      <c r="L1316" s="48"/>
      <c r="M1316" s="48"/>
      <c r="N1316" s="48"/>
      <c r="O1316" s="1734"/>
      <c r="P1316" s="45"/>
      <c r="Q1316" s="48"/>
      <c r="R1316" s="48"/>
      <c r="S1316" s="48"/>
      <c r="T1316" s="48"/>
      <c r="U1316" s="48"/>
      <c r="V1316" s="48"/>
      <c r="W1316" s="48"/>
      <c r="X1316" s="48"/>
      <c r="Y1316" s="48"/>
      <c r="Z1316" s="48"/>
    </row>
    <row r="1317" spans="1:26" ht="15.75" customHeight="1">
      <c r="A1317" s="48"/>
      <c r="B1317" s="48"/>
      <c r="C1317" s="48"/>
      <c r="D1317" s="48"/>
      <c r="E1317" s="48"/>
      <c r="F1317" s="48"/>
      <c r="G1317" s="48"/>
      <c r="H1317" s="48"/>
      <c r="I1317" s="48"/>
      <c r="J1317" s="48"/>
      <c r="K1317" s="48"/>
      <c r="L1317" s="48"/>
      <c r="M1317" s="48"/>
      <c r="N1317" s="48"/>
      <c r="O1317" s="1734"/>
      <c r="P1317" s="45"/>
      <c r="Q1317" s="48"/>
      <c r="R1317" s="48"/>
      <c r="S1317" s="48"/>
      <c r="T1317" s="48"/>
      <c r="U1317" s="48"/>
      <c r="V1317" s="48"/>
      <c r="W1317" s="48"/>
      <c r="X1317" s="48"/>
      <c r="Y1317" s="48"/>
      <c r="Z1317" s="48"/>
    </row>
    <row r="1318" spans="1:26" ht="15.75" customHeight="1">
      <c r="A1318" s="48"/>
      <c r="B1318" s="48"/>
      <c r="C1318" s="48"/>
      <c r="D1318" s="48"/>
      <c r="E1318" s="48"/>
      <c r="F1318" s="48"/>
      <c r="G1318" s="48"/>
      <c r="H1318" s="48"/>
      <c r="I1318" s="48"/>
      <c r="J1318" s="48"/>
      <c r="K1318" s="48"/>
      <c r="L1318" s="48"/>
      <c r="M1318" s="48"/>
      <c r="N1318" s="48"/>
      <c r="O1318" s="1734"/>
      <c r="P1318" s="45"/>
      <c r="Q1318" s="48"/>
      <c r="R1318" s="48"/>
      <c r="S1318" s="48"/>
      <c r="T1318" s="48"/>
      <c r="U1318" s="48"/>
      <c r="V1318" s="48"/>
      <c r="W1318" s="48"/>
      <c r="X1318" s="48"/>
      <c r="Y1318" s="48"/>
      <c r="Z1318" s="48"/>
    </row>
    <row r="1319" spans="1:26" ht="15.75" customHeight="1">
      <c r="A1319" s="48"/>
      <c r="B1319" s="48"/>
      <c r="C1319" s="48"/>
      <c r="D1319" s="48"/>
      <c r="E1319" s="48"/>
      <c r="F1319" s="48"/>
      <c r="G1319" s="48"/>
      <c r="H1319" s="48"/>
      <c r="I1319" s="48"/>
      <c r="J1319" s="48"/>
      <c r="K1319" s="48"/>
      <c r="L1319" s="48"/>
      <c r="M1319" s="48"/>
      <c r="N1319" s="48"/>
      <c r="O1319" s="1734"/>
      <c r="P1319" s="45"/>
      <c r="Q1319" s="48"/>
      <c r="R1319" s="48"/>
      <c r="S1319" s="48"/>
      <c r="T1319" s="48"/>
      <c r="U1319" s="48"/>
      <c r="V1319" s="48"/>
      <c r="W1319" s="48"/>
      <c r="X1319" s="48"/>
      <c r="Y1319" s="48"/>
      <c r="Z1319" s="48"/>
    </row>
    <row r="1320" spans="1:26" ht="15.75" customHeight="1">
      <c r="A1320" s="48"/>
      <c r="B1320" s="48"/>
      <c r="C1320" s="48"/>
      <c r="D1320" s="48"/>
      <c r="E1320" s="48"/>
      <c r="F1320" s="48"/>
      <c r="G1320" s="48"/>
      <c r="H1320" s="48"/>
      <c r="I1320" s="48"/>
      <c r="J1320" s="48"/>
      <c r="K1320" s="48"/>
      <c r="L1320" s="48"/>
      <c r="M1320" s="48"/>
      <c r="N1320" s="48"/>
      <c r="O1320" s="1734"/>
      <c r="P1320" s="45"/>
      <c r="Q1320" s="48"/>
      <c r="R1320" s="48"/>
      <c r="S1320" s="48"/>
      <c r="T1320" s="48"/>
      <c r="U1320" s="48"/>
      <c r="V1320" s="48"/>
      <c r="W1320" s="48"/>
      <c r="X1320" s="48"/>
      <c r="Y1320" s="48"/>
      <c r="Z1320" s="48"/>
    </row>
    <row r="1321" spans="1:26" ht="15.75" customHeight="1">
      <c r="A1321" s="48"/>
      <c r="B1321" s="48"/>
      <c r="C1321" s="48"/>
      <c r="D1321" s="48"/>
      <c r="E1321" s="48"/>
      <c r="F1321" s="48"/>
      <c r="G1321" s="48"/>
      <c r="H1321" s="48"/>
      <c r="I1321" s="48"/>
      <c r="J1321" s="48"/>
      <c r="K1321" s="48"/>
      <c r="L1321" s="48"/>
      <c r="M1321" s="48"/>
      <c r="N1321" s="48"/>
      <c r="O1321" s="1734"/>
      <c r="P1321" s="45"/>
      <c r="Q1321" s="48"/>
      <c r="R1321" s="48"/>
      <c r="S1321" s="48"/>
      <c r="T1321" s="48"/>
      <c r="U1321" s="48"/>
      <c r="V1321" s="48"/>
      <c r="W1321" s="48"/>
      <c r="X1321" s="48"/>
      <c r="Y1321" s="48"/>
      <c r="Z1321" s="48"/>
    </row>
    <row r="1322" spans="1:26" ht="15.75" customHeight="1">
      <c r="A1322" s="48"/>
      <c r="B1322" s="48"/>
      <c r="C1322" s="48"/>
      <c r="D1322" s="48"/>
      <c r="E1322" s="48"/>
      <c r="F1322" s="48"/>
      <c r="G1322" s="48"/>
      <c r="H1322" s="48"/>
      <c r="I1322" s="48"/>
      <c r="J1322" s="48"/>
      <c r="K1322" s="48"/>
      <c r="L1322" s="48"/>
      <c r="M1322" s="48"/>
      <c r="N1322" s="48"/>
      <c r="O1322" s="1734"/>
      <c r="P1322" s="45"/>
      <c r="Q1322" s="48"/>
      <c r="R1322" s="48"/>
      <c r="S1322" s="48"/>
      <c r="T1322" s="48"/>
      <c r="U1322" s="48"/>
      <c r="V1322" s="48"/>
      <c r="W1322" s="48"/>
      <c r="X1322" s="48"/>
      <c r="Y1322" s="48"/>
      <c r="Z1322" s="48"/>
    </row>
    <row r="1323" spans="1:26" ht="15.75" customHeight="1">
      <c r="A1323" s="48"/>
      <c r="B1323" s="48"/>
      <c r="C1323" s="48"/>
      <c r="D1323" s="48"/>
      <c r="E1323" s="48"/>
      <c r="F1323" s="48"/>
      <c r="G1323" s="48"/>
      <c r="H1323" s="48"/>
      <c r="I1323" s="48"/>
      <c r="J1323" s="48"/>
      <c r="K1323" s="48"/>
      <c r="L1323" s="48"/>
      <c r="M1323" s="48"/>
      <c r="N1323" s="48"/>
      <c r="O1323" s="1734"/>
      <c r="P1323" s="45"/>
      <c r="Q1323" s="48"/>
      <c r="R1323" s="48"/>
      <c r="S1323" s="48"/>
      <c r="T1323" s="48"/>
      <c r="U1323" s="48"/>
      <c r="V1323" s="48"/>
      <c r="W1323" s="48"/>
      <c r="X1323" s="48"/>
      <c r="Y1323" s="48"/>
      <c r="Z1323" s="48"/>
    </row>
    <row r="1324" spans="1:26" ht="15.75" customHeight="1">
      <c r="A1324" s="48"/>
      <c r="B1324" s="48"/>
      <c r="C1324" s="48"/>
      <c r="D1324" s="48"/>
      <c r="E1324" s="48"/>
      <c r="F1324" s="48"/>
      <c r="G1324" s="48"/>
      <c r="H1324" s="48"/>
      <c r="I1324" s="48"/>
      <c r="J1324" s="48"/>
      <c r="K1324" s="48"/>
      <c r="L1324" s="48"/>
      <c r="M1324" s="48"/>
      <c r="N1324" s="48"/>
      <c r="O1324" s="1734"/>
      <c r="P1324" s="45"/>
      <c r="Q1324" s="48"/>
      <c r="R1324" s="48"/>
      <c r="S1324" s="48"/>
      <c r="T1324" s="48"/>
      <c r="U1324" s="48"/>
      <c r="V1324" s="48"/>
      <c r="W1324" s="48"/>
      <c r="X1324" s="48"/>
      <c r="Y1324" s="48"/>
      <c r="Z1324" s="48"/>
    </row>
    <row r="1325" spans="1:26" ht="15.75" customHeight="1">
      <c r="A1325" s="48"/>
      <c r="B1325" s="48"/>
      <c r="C1325" s="48"/>
      <c r="D1325" s="48"/>
      <c r="E1325" s="48"/>
      <c r="F1325" s="48"/>
      <c r="G1325" s="48"/>
      <c r="H1325" s="48"/>
      <c r="I1325" s="48"/>
      <c r="J1325" s="48"/>
      <c r="K1325" s="48"/>
      <c r="L1325" s="48"/>
      <c r="M1325" s="48"/>
      <c r="N1325" s="48"/>
      <c r="O1325" s="1734"/>
      <c r="P1325" s="45"/>
      <c r="Q1325" s="48"/>
      <c r="R1325" s="48"/>
      <c r="S1325" s="48"/>
      <c r="T1325" s="48"/>
      <c r="U1325" s="48"/>
      <c r="V1325" s="48"/>
      <c r="W1325" s="48"/>
      <c r="X1325" s="48"/>
      <c r="Y1325" s="48"/>
      <c r="Z1325" s="48"/>
    </row>
    <row r="1326" spans="1:26" ht="15.75" customHeight="1">
      <c r="A1326" s="48"/>
      <c r="B1326" s="48"/>
      <c r="C1326" s="48"/>
      <c r="D1326" s="48"/>
      <c r="E1326" s="48"/>
      <c r="F1326" s="48"/>
      <c r="G1326" s="48"/>
      <c r="H1326" s="48"/>
      <c r="I1326" s="48"/>
      <c r="J1326" s="48"/>
      <c r="K1326" s="48"/>
      <c r="L1326" s="48"/>
      <c r="M1326" s="48"/>
      <c r="N1326" s="48"/>
      <c r="O1326" s="1734"/>
      <c r="P1326" s="45"/>
      <c r="Q1326" s="48"/>
      <c r="R1326" s="48"/>
      <c r="S1326" s="48"/>
      <c r="T1326" s="48"/>
      <c r="U1326" s="48"/>
      <c r="V1326" s="48"/>
      <c r="W1326" s="48"/>
      <c r="X1326" s="48"/>
      <c r="Y1326" s="48"/>
      <c r="Z1326" s="48"/>
    </row>
    <row r="1327" spans="1:26" ht="15.75" customHeight="1">
      <c r="A1327" s="48"/>
      <c r="B1327" s="48"/>
      <c r="C1327" s="48"/>
      <c r="D1327" s="48"/>
      <c r="E1327" s="48"/>
      <c r="F1327" s="48"/>
      <c r="G1327" s="48"/>
      <c r="H1327" s="48"/>
      <c r="I1327" s="48"/>
      <c r="J1327" s="48"/>
      <c r="K1327" s="48"/>
      <c r="L1327" s="48"/>
      <c r="M1327" s="48"/>
      <c r="N1327" s="48"/>
      <c r="O1327" s="1734"/>
      <c r="P1327" s="45"/>
      <c r="Q1327" s="48"/>
      <c r="R1327" s="48"/>
      <c r="S1327" s="48"/>
      <c r="T1327" s="48"/>
      <c r="U1327" s="48"/>
      <c r="V1327" s="48"/>
      <c r="W1327" s="48"/>
      <c r="X1327" s="48"/>
      <c r="Y1327" s="48"/>
      <c r="Z1327" s="48"/>
    </row>
    <row r="1328" spans="1:26" ht="15.75" customHeight="1">
      <c r="A1328" s="48"/>
      <c r="B1328" s="48"/>
      <c r="C1328" s="48"/>
      <c r="D1328" s="48"/>
      <c r="E1328" s="48"/>
      <c r="F1328" s="48"/>
      <c r="G1328" s="48"/>
      <c r="H1328" s="48"/>
      <c r="I1328" s="48"/>
      <c r="J1328" s="48"/>
      <c r="K1328" s="48"/>
      <c r="L1328" s="48"/>
      <c r="M1328" s="48"/>
      <c r="N1328" s="48"/>
      <c r="O1328" s="1734"/>
      <c r="P1328" s="45"/>
      <c r="Q1328" s="48"/>
      <c r="R1328" s="48"/>
      <c r="S1328" s="48"/>
      <c r="T1328" s="48"/>
      <c r="U1328" s="48"/>
      <c r="V1328" s="48"/>
      <c r="W1328" s="48"/>
      <c r="X1328" s="48"/>
      <c r="Y1328" s="48"/>
      <c r="Z1328" s="48"/>
    </row>
    <row r="1329" spans="1:26" ht="15.75" customHeight="1">
      <c r="A1329" s="48"/>
      <c r="B1329" s="48"/>
      <c r="C1329" s="48"/>
      <c r="D1329" s="48"/>
      <c r="E1329" s="48"/>
      <c r="F1329" s="48"/>
      <c r="G1329" s="48"/>
      <c r="H1329" s="48"/>
      <c r="I1329" s="48"/>
      <c r="J1329" s="48"/>
      <c r="K1329" s="48"/>
      <c r="L1329" s="48"/>
      <c r="M1329" s="48"/>
      <c r="N1329" s="48"/>
      <c r="O1329" s="1734"/>
      <c r="P1329" s="45"/>
      <c r="Q1329" s="48"/>
      <c r="R1329" s="48"/>
      <c r="S1329" s="48"/>
      <c r="T1329" s="48"/>
      <c r="U1329" s="48"/>
      <c r="V1329" s="48"/>
      <c r="W1329" s="48"/>
      <c r="X1329" s="48"/>
      <c r="Y1329" s="48"/>
      <c r="Z1329" s="48"/>
    </row>
    <row r="1330" spans="1:26" ht="15.75" customHeight="1">
      <c r="A1330" s="48"/>
      <c r="B1330" s="48"/>
      <c r="C1330" s="48"/>
      <c r="D1330" s="48"/>
      <c r="E1330" s="48"/>
      <c r="F1330" s="48"/>
      <c r="G1330" s="48"/>
      <c r="H1330" s="48"/>
      <c r="I1330" s="48"/>
      <c r="J1330" s="48"/>
      <c r="K1330" s="48"/>
      <c r="L1330" s="48"/>
      <c r="M1330" s="48"/>
      <c r="N1330" s="48"/>
      <c r="O1330" s="1734"/>
      <c r="P1330" s="45"/>
      <c r="Q1330" s="48"/>
      <c r="R1330" s="48"/>
      <c r="S1330" s="48"/>
      <c r="T1330" s="48"/>
      <c r="U1330" s="48"/>
      <c r="V1330" s="48"/>
      <c r="W1330" s="48"/>
      <c r="X1330" s="48"/>
      <c r="Y1330" s="48"/>
      <c r="Z1330" s="48"/>
    </row>
    <row r="1331" spans="1:26" ht="15.75" customHeight="1">
      <c r="A1331" s="48"/>
      <c r="B1331" s="48"/>
      <c r="C1331" s="48"/>
      <c r="D1331" s="48"/>
      <c r="E1331" s="48"/>
      <c r="F1331" s="48"/>
      <c r="G1331" s="48"/>
      <c r="H1331" s="48"/>
      <c r="I1331" s="48"/>
      <c r="J1331" s="48"/>
      <c r="K1331" s="48"/>
      <c r="L1331" s="48"/>
      <c r="M1331" s="48"/>
      <c r="N1331" s="48"/>
      <c r="O1331" s="1734"/>
      <c r="P1331" s="45"/>
      <c r="Q1331" s="48"/>
      <c r="R1331" s="48"/>
      <c r="S1331" s="48"/>
      <c r="T1331" s="48"/>
      <c r="U1331" s="48"/>
      <c r="V1331" s="48"/>
      <c r="W1331" s="48"/>
      <c r="X1331" s="48"/>
      <c r="Y1331" s="48"/>
      <c r="Z1331" s="48"/>
    </row>
    <row r="1332" spans="1:26" ht="15.75" customHeight="1">
      <c r="A1332" s="48"/>
      <c r="B1332" s="48"/>
      <c r="C1332" s="48"/>
      <c r="D1332" s="48"/>
      <c r="E1332" s="48"/>
      <c r="F1332" s="48"/>
      <c r="G1332" s="48"/>
      <c r="H1332" s="48"/>
      <c r="I1332" s="48"/>
      <c r="J1332" s="48"/>
      <c r="K1332" s="48"/>
      <c r="L1332" s="48"/>
      <c r="M1332" s="48"/>
      <c r="N1332" s="48"/>
      <c r="O1332" s="1734"/>
      <c r="P1332" s="45"/>
      <c r="Q1332" s="48"/>
      <c r="R1332" s="48"/>
      <c r="S1332" s="48"/>
      <c r="T1332" s="48"/>
      <c r="U1332" s="48"/>
      <c r="V1332" s="48"/>
      <c r="W1332" s="48"/>
      <c r="X1332" s="48"/>
      <c r="Y1332" s="48"/>
      <c r="Z1332" s="48"/>
    </row>
    <row r="1333" spans="1:26" ht="15.75" customHeight="1">
      <c r="A1333" s="48"/>
      <c r="B1333" s="48"/>
      <c r="C1333" s="48"/>
      <c r="D1333" s="48"/>
      <c r="E1333" s="48"/>
      <c r="F1333" s="48"/>
      <c r="G1333" s="48"/>
      <c r="H1333" s="48"/>
      <c r="I1333" s="48"/>
      <c r="J1333" s="48"/>
      <c r="K1333" s="48"/>
      <c r="L1333" s="48"/>
      <c r="M1333" s="48"/>
      <c r="N1333" s="48"/>
      <c r="O1333" s="1734"/>
      <c r="P1333" s="45"/>
      <c r="Q1333" s="48"/>
      <c r="R1333" s="48"/>
      <c r="S1333" s="48"/>
      <c r="T1333" s="48"/>
      <c r="U1333" s="48"/>
      <c r="V1333" s="48"/>
      <c r="W1333" s="48"/>
      <c r="X1333" s="48"/>
      <c r="Y1333" s="48"/>
      <c r="Z1333" s="48"/>
    </row>
    <row r="1334" spans="1:26" ht="15.75" customHeight="1">
      <c r="A1334" s="48"/>
      <c r="B1334" s="48"/>
      <c r="C1334" s="48"/>
      <c r="D1334" s="48"/>
      <c r="E1334" s="48"/>
      <c r="F1334" s="48"/>
      <c r="G1334" s="48"/>
      <c r="H1334" s="48"/>
      <c r="I1334" s="48"/>
      <c r="J1334" s="48"/>
      <c r="K1334" s="48"/>
      <c r="L1334" s="48"/>
      <c r="M1334" s="48"/>
      <c r="N1334" s="48"/>
      <c r="O1334" s="1734"/>
      <c r="P1334" s="45"/>
      <c r="Q1334" s="48"/>
      <c r="R1334" s="48"/>
      <c r="S1334" s="48"/>
      <c r="T1334" s="48"/>
      <c r="U1334" s="48"/>
      <c r="V1334" s="48"/>
      <c r="W1334" s="48"/>
      <c r="X1334" s="48"/>
      <c r="Y1334" s="48"/>
      <c r="Z1334" s="48"/>
    </row>
    <row r="1335" spans="1:26" ht="15.75" customHeight="1">
      <c r="A1335" s="48"/>
      <c r="B1335" s="48"/>
      <c r="C1335" s="48"/>
      <c r="D1335" s="48"/>
      <c r="E1335" s="48"/>
      <c r="F1335" s="48"/>
      <c r="G1335" s="48"/>
      <c r="H1335" s="48"/>
      <c r="I1335" s="48"/>
      <c r="J1335" s="48"/>
      <c r="K1335" s="48"/>
      <c r="L1335" s="48"/>
      <c r="M1335" s="48"/>
      <c r="N1335" s="48"/>
      <c r="O1335" s="1734"/>
      <c r="P1335" s="45"/>
      <c r="Q1335" s="48"/>
      <c r="R1335" s="48"/>
      <c r="S1335" s="48"/>
      <c r="T1335" s="48"/>
      <c r="U1335" s="48"/>
      <c r="V1335" s="48"/>
      <c r="W1335" s="48"/>
      <c r="X1335" s="48"/>
      <c r="Y1335" s="48"/>
      <c r="Z1335" s="48"/>
    </row>
    <row r="1336" spans="1:26" ht="15.75" customHeight="1">
      <c r="A1336" s="48"/>
      <c r="B1336" s="48"/>
      <c r="C1336" s="48"/>
      <c r="D1336" s="48"/>
      <c r="E1336" s="48"/>
      <c r="F1336" s="48"/>
      <c r="G1336" s="48"/>
      <c r="H1336" s="48"/>
      <c r="I1336" s="48"/>
      <c r="J1336" s="48"/>
      <c r="K1336" s="48"/>
      <c r="L1336" s="48"/>
      <c r="M1336" s="48"/>
      <c r="N1336" s="48"/>
      <c r="O1336" s="1734"/>
      <c r="P1336" s="45"/>
      <c r="Q1336" s="48"/>
      <c r="R1336" s="48"/>
      <c r="S1336" s="48"/>
      <c r="T1336" s="48"/>
      <c r="U1336" s="48"/>
      <c r="V1336" s="48"/>
      <c r="W1336" s="48"/>
      <c r="X1336" s="48"/>
      <c r="Y1336" s="48"/>
      <c r="Z1336" s="48"/>
    </row>
    <row r="1337" spans="1:26" ht="15.75" customHeight="1">
      <c r="A1337" s="48"/>
      <c r="B1337" s="48"/>
      <c r="C1337" s="48"/>
      <c r="D1337" s="48"/>
      <c r="E1337" s="48"/>
      <c r="F1337" s="48"/>
      <c r="G1337" s="48"/>
      <c r="H1337" s="48"/>
      <c r="I1337" s="48"/>
      <c r="J1337" s="48"/>
      <c r="K1337" s="48"/>
      <c r="L1337" s="48"/>
      <c r="M1337" s="48"/>
      <c r="N1337" s="48"/>
      <c r="O1337" s="1734"/>
      <c r="P1337" s="45"/>
      <c r="Q1337" s="48"/>
      <c r="R1337" s="48"/>
      <c r="S1337" s="48"/>
      <c r="T1337" s="48"/>
      <c r="U1337" s="48"/>
      <c r="V1337" s="48"/>
      <c r="W1337" s="48"/>
      <c r="X1337" s="48"/>
      <c r="Y1337" s="48"/>
      <c r="Z1337" s="48"/>
    </row>
    <row r="1338" spans="1:26" ht="15.75" customHeight="1">
      <c r="A1338" s="48"/>
      <c r="B1338" s="48"/>
      <c r="C1338" s="48"/>
      <c r="D1338" s="48"/>
      <c r="E1338" s="48"/>
      <c r="F1338" s="48"/>
      <c r="G1338" s="48"/>
      <c r="H1338" s="48"/>
      <c r="I1338" s="48"/>
      <c r="J1338" s="48"/>
      <c r="K1338" s="48"/>
      <c r="L1338" s="48"/>
      <c r="M1338" s="48"/>
      <c r="N1338" s="48"/>
      <c r="O1338" s="1734"/>
      <c r="P1338" s="45"/>
      <c r="Q1338" s="48"/>
      <c r="R1338" s="48"/>
      <c r="S1338" s="48"/>
      <c r="T1338" s="48"/>
      <c r="U1338" s="48"/>
      <c r="V1338" s="48"/>
      <c r="W1338" s="48"/>
      <c r="X1338" s="48"/>
      <c r="Y1338" s="48"/>
      <c r="Z1338" s="48"/>
    </row>
    <row r="1339" spans="1:26" ht="15.75" customHeight="1">
      <c r="A1339" s="48"/>
      <c r="B1339" s="48"/>
      <c r="C1339" s="48"/>
      <c r="D1339" s="48"/>
      <c r="E1339" s="48"/>
      <c r="F1339" s="48"/>
      <c r="G1339" s="48"/>
      <c r="H1339" s="48"/>
      <c r="I1339" s="48"/>
      <c r="J1339" s="48"/>
      <c r="K1339" s="48"/>
      <c r="L1339" s="48"/>
      <c r="M1339" s="48"/>
      <c r="N1339" s="48"/>
      <c r="O1339" s="1734"/>
      <c r="P1339" s="45"/>
      <c r="Q1339" s="48"/>
      <c r="R1339" s="48"/>
      <c r="S1339" s="48"/>
      <c r="T1339" s="48"/>
      <c r="U1339" s="48"/>
      <c r="V1339" s="48"/>
      <c r="W1339" s="48"/>
      <c r="X1339" s="48"/>
      <c r="Y1339" s="48"/>
      <c r="Z1339" s="48"/>
    </row>
    <row r="1340" spans="1:26" ht="15.75" customHeight="1">
      <c r="A1340" s="48"/>
      <c r="B1340" s="48"/>
      <c r="C1340" s="48"/>
      <c r="D1340" s="48"/>
      <c r="E1340" s="48"/>
      <c r="F1340" s="48"/>
      <c r="G1340" s="48"/>
      <c r="H1340" s="48"/>
      <c r="I1340" s="48"/>
      <c r="J1340" s="48"/>
      <c r="K1340" s="48"/>
      <c r="L1340" s="48"/>
      <c r="M1340" s="48"/>
      <c r="N1340" s="48"/>
      <c r="O1340" s="1734"/>
      <c r="P1340" s="45"/>
      <c r="Q1340" s="48"/>
      <c r="R1340" s="48"/>
      <c r="S1340" s="48"/>
      <c r="T1340" s="48"/>
      <c r="U1340" s="48"/>
      <c r="V1340" s="48"/>
      <c r="W1340" s="48"/>
      <c r="X1340" s="48"/>
      <c r="Y1340" s="48"/>
      <c r="Z1340" s="48"/>
    </row>
    <row r="1341" spans="1:26" ht="15.75" customHeight="1">
      <c r="A1341" s="48"/>
      <c r="B1341" s="48"/>
      <c r="C1341" s="48"/>
      <c r="D1341" s="48"/>
      <c r="E1341" s="48"/>
      <c r="F1341" s="48"/>
      <c r="G1341" s="48"/>
      <c r="H1341" s="48"/>
      <c r="I1341" s="48"/>
      <c r="J1341" s="48"/>
      <c r="K1341" s="48"/>
      <c r="L1341" s="48"/>
      <c r="M1341" s="48"/>
      <c r="N1341" s="48"/>
      <c r="O1341" s="1734"/>
      <c r="P1341" s="45"/>
      <c r="Q1341" s="48"/>
      <c r="R1341" s="48"/>
      <c r="S1341" s="48"/>
      <c r="T1341" s="48"/>
      <c r="U1341" s="48"/>
      <c r="V1341" s="48"/>
      <c r="W1341" s="48"/>
      <c r="X1341" s="48"/>
      <c r="Y1341" s="48"/>
      <c r="Z1341" s="48"/>
    </row>
    <row r="1342" spans="1:26" ht="15.75" customHeight="1">
      <c r="A1342" s="48"/>
      <c r="B1342" s="48"/>
      <c r="C1342" s="48"/>
      <c r="D1342" s="48"/>
      <c r="E1342" s="48"/>
      <c r="F1342" s="48"/>
      <c r="G1342" s="48"/>
      <c r="H1342" s="48"/>
      <c r="I1342" s="48"/>
      <c r="J1342" s="48"/>
      <c r="K1342" s="48"/>
      <c r="L1342" s="48"/>
      <c r="M1342" s="48"/>
      <c r="N1342" s="48"/>
      <c r="O1342" s="1734"/>
      <c r="P1342" s="45"/>
      <c r="Q1342" s="48"/>
      <c r="R1342" s="48"/>
      <c r="S1342" s="48"/>
      <c r="T1342" s="48"/>
      <c r="U1342" s="48"/>
      <c r="V1342" s="48"/>
      <c r="W1342" s="48"/>
      <c r="X1342" s="48"/>
      <c r="Y1342" s="48"/>
      <c r="Z1342" s="48"/>
    </row>
    <row r="1343" spans="1:26" ht="15.75" customHeight="1">
      <c r="A1343" s="48"/>
      <c r="B1343" s="48"/>
      <c r="C1343" s="48"/>
      <c r="D1343" s="48"/>
      <c r="E1343" s="48"/>
      <c r="F1343" s="48"/>
      <c r="G1343" s="48"/>
      <c r="H1343" s="48"/>
      <c r="I1343" s="48"/>
      <c r="J1343" s="48"/>
      <c r="K1343" s="48"/>
      <c r="L1343" s="48"/>
      <c r="M1343" s="48"/>
      <c r="N1343" s="48"/>
      <c r="O1343" s="1734"/>
      <c r="P1343" s="45"/>
      <c r="Q1343" s="48"/>
      <c r="R1343" s="48"/>
      <c r="S1343" s="48"/>
      <c r="T1343" s="48"/>
      <c r="U1343" s="48"/>
      <c r="V1343" s="48"/>
      <c r="W1343" s="48"/>
      <c r="X1343" s="48"/>
      <c r="Y1343" s="48"/>
      <c r="Z1343" s="48"/>
    </row>
    <row r="1344" spans="1:26" ht="15.75" customHeight="1">
      <c r="A1344" s="48"/>
      <c r="B1344" s="48"/>
      <c r="C1344" s="48"/>
      <c r="D1344" s="48"/>
      <c r="E1344" s="48"/>
      <c r="F1344" s="48"/>
      <c r="G1344" s="48"/>
      <c r="H1344" s="48"/>
      <c r="I1344" s="48"/>
      <c r="J1344" s="48"/>
      <c r="K1344" s="48"/>
      <c r="L1344" s="48"/>
      <c r="M1344" s="48"/>
      <c r="N1344" s="48"/>
      <c r="O1344" s="1734"/>
      <c r="P1344" s="45"/>
      <c r="Q1344" s="48"/>
      <c r="R1344" s="48"/>
      <c r="S1344" s="48"/>
      <c r="T1344" s="48"/>
      <c r="U1344" s="48"/>
      <c r="V1344" s="48"/>
      <c r="W1344" s="48"/>
      <c r="X1344" s="48"/>
      <c r="Y1344" s="48"/>
      <c r="Z1344" s="48"/>
    </row>
    <row r="1345" spans="1:26" ht="15.75" customHeight="1">
      <c r="A1345" s="48"/>
      <c r="B1345" s="48"/>
      <c r="C1345" s="48"/>
      <c r="D1345" s="48"/>
      <c r="E1345" s="48"/>
      <c r="F1345" s="48"/>
      <c r="G1345" s="48"/>
      <c r="H1345" s="48"/>
      <c r="I1345" s="48"/>
      <c r="J1345" s="48"/>
      <c r="K1345" s="48"/>
      <c r="L1345" s="48"/>
      <c r="M1345" s="48"/>
      <c r="N1345" s="48"/>
      <c r="O1345" s="1734"/>
      <c r="P1345" s="45"/>
      <c r="Q1345" s="48"/>
      <c r="R1345" s="48"/>
      <c r="S1345" s="48"/>
      <c r="T1345" s="48"/>
      <c r="U1345" s="48"/>
      <c r="V1345" s="48"/>
      <c r="W1345" s="48"/>
      <c r="X1345" s="48"/>
      <c r="Y1345" s="48"/>
      <c r="Z1345" s="48"/>
    </row>
    <row r="1346" spans="1:26" ht="15.75" customHeight="1">
      <c r="A1346" s="48"/>
      <c r="B1346" s="48"/>
      <c r="C1346" s="48"/>
      <c r="D1346" s="48"/>
      <c r="E1346" s="48"/>
      <c r="F1346" s="48"/>
      <c r="G1346" s="48"/>
      <c r="H1346" s="48"/>
      <c r="I1346" s="48"/>
      <c r="J1346" s="48"/>
      <c r="K1346" s="48"/>
      <c r="L1346" s="48"/>
      <c r="M1346" s="48"/>
      <c r="N1346" s="48"/>
      <c r="O1346" s="1734"/>
      <c r="P1346" s="45"/>
      <c r="Q1346" s="48"/>
      <c r="R1346" s="48"/>
      <c r="S1346" s="48"/>
      <c r="T1346" s="48"/>
      <c r="U1346" s="48"/>
      <c r="V1346" s="48"/>
      <c r="W1346" s="48"/>
      <c r="X1346" s="48"/>
      <c r="Y1346" s="48"/>
      <c r="Z1346" s="48"/>
    </row>
    <row r="1347" spans="1:26" ht="15.75" customHeight="1">
      <c r="A1347" s="48"/>
      <c r="B1347" s="48"/>
      <c r="C1347" s="48"/>
      <c r="D1347" s="48"/>
      <c r="E1347" s="48"/>
      <c r="F1347" s="48"/>
      <c r="G1347" s="48"/>
      <c r="H1347" s="48"/>
      <c r="I1347" s="48"/>
      <c r="J1347" s="48"/>
      <c r="K1347" s="48"/>
      <c r="L1347" s="48"/>
      <c r="M1347" s="48"/>
      <c r="N1347" s="48"/>
      <c r="O1347" s="1734"/>
      <c r="P1347" s="45"/>
      <c r="Q1347" s="48"/>
      <c r="R1347" s="48"/>
      <c r="S1347" s="48"/>
      <c r="T1347" s="48"/>
      <c r="U1347" s="48"/>
      <c r="V1347" s="48"/>
      <c r="W1347" s="48"/>
      <c r="X1347" s="48"/>
      <c r="Y1347" s="48"/>
      <c r="Z1347" s="48"/>
    </row>
    <row r="1348" spans="1:26" ht="15.75" customHeight="1">
      <c r="A1348" s="48"/>
      <c r="B1348" s="48"/>
      <c r="C1348" s="48"/>
      <c r="D1348" s="48"/>
      <c r="E1348" s="48"/>
      <c r="F1348" s="48"/>
      <c r="G1348" s="48"/>
      <c r="H1348" s="48"/>
      <c r="I1348" s="48"/>
      <c r="J1348" s="48"/>
      <c r="K1348" s="48"/>
      <c r="L1348" s="48"/>
      <c r="M1348" s="48"/>
      <c r="N1348" s="48"/>
      <c r="O1348" s="1734"/>
      <c r="P1348" s="45"/>
      <c r="Q1348" s="48"/>
      <c r="R1348" s="48"/>
      <c r="S1348" s="48"/>
      <c r="T1348" s="48"/>
      <c r="U1348" s="48"/>
      <c r="V1348" s="48"/>
      <c r="W1348" s="48"/>
      <c r="X1348" s="48"/>
      <c r="Y1348" s="48"/>
      <c r="Z1348" s="48"/>
    </row>
    <row r="1349" spans="1:26" ht="15.75" customHeight="1">
      <c r="A1349" s="48"/>
      <c r="B1349" s="48"/>
      <c r="C1349" s="48"/>
      <c r="D1349" s="48"/>
      <c r="E1349" s="48"/>
      <c r="F1349" s="48"/>
      <c r="G1349" s="48"/>
      <c r="H1349" s="48"/>
      <c r="I1349" s="48"/>
      <c r="J1349" s="48"/>
      <c r="K1349" s="48"/>
      <c r="L1349" s="48"/>
      <c r="M1349" s="48"/>
      <c r="N1349" s="48"/>
      <c r="O1349" s="1734"/>
      <c r="P1349" s="45"/>
      <c r="Q1349" s="48"/>
      <c r="R1349" s="48"/>
      <c r="S1349" s="48"/>
      <c r="T1349" s="48"/>
      <c r="U1349" s="48"/>
      <c r="V1349" s="48"/>
      <c r="W1349" s="48"/>
      <c r="X1349" s="48"/>
      <c r="Y1349" s="48"/>
      <c r="Z1349" s="48"/>
    </row>
    <row r="1350" spans="1:26" ht="15.75" customHeight="1">
      <c r="A1350" s="48"/>
      <c r="B1350" s="48"/>
      <c r="C1350" s="48"/>
      <c r="D1350" s="48"/>
      <c r="E1350" s="48"/>
      <c r="F1350" s="48"/>
      <c r="G1350" s="48"/>
      <c r="H1350" s="48"/>
      <c r="I1350" s="48"/>
      <c r="J1350" s="48"/>
      <c r="K1350" s="48"/>
      <c r="L1350" s="48"/>
      <c r="M1350" s="48"/>
      <c r="N1350" s="48"/>
      <c r="O1350" s="1734"/>
      <c r="P1350" s="45"/>
      <c r="Q1350" s="48"/>
      <c r="R1350" s="48"/>
      <c r="S1350" s="48"/>
      <c r="T1350" s="48"/>
      <c r="U1350" s="48"/>
      <c r="V1350" s="48"/>
      <c r="W1350" s="48"/>
      <c r="X1350" s="48"/>
      <c r="Y1350" s="48"/>
      <c r="Z1350" s="48"/>
    </row>
    <row r="1351" spans="1:26" ht="15.75" customHeight="1">
      <c r="A1351" s="48"/>
      <c r="B1351" s="48"/>
      <c r="C1351" s="48"/>
      <c r="D1351" s="48"/>
      <c r="E1351" s="48"/>
      <c r="F1351" s="48"/>
      <c r="G1351" s="48"/>
      <c r="H1351" s="48"/>
      <c r="I1351" s="48"/>
      <c r="J1351" s="48"/>
      <c r="K1351" s="48"/>
      <c r="L1351" s="48"/>
      <c r="M1351" s="48"/>
      <c r="N1351" s="48"/>
      <c r="O1351" s="1734"/>
      <c r="P1351" s="45"/>
      <c r="Q1351" s="48"/>
      <c r="R1351" s="48"/>
      <c r="S1351" s="48"/>
      <c r="T1351" s="48"/>
      <c r="U1351" s="48"/>
      <c r="V1351" s="48"/>
      <c r="W1351" s="48"/>
      <c r="X1351" s="48"/>
      <c r="Y1351" s="48"/>
      <c r="Z1351" s="48"/>
    </row>
    <row r="1352" spans="1:26" ht="15.75" customHeight="1">
      <c r="A1352" s="48"/>
      <c r="B1352" s="48"/>
      <c r="C1352" s="48"/>
      <c r="D1352" s="48"/>
      <c r="E1352" s="48"/>
      <c r="F1352" s="48"/>
      <c r="G1352" s="48"/>
      <c r="H1352" s="48"/>
      <c r="I1352" s="48"/>
      <c r="J1352" s="48"/>
      <c r="K1352" s="48"/>
      <c r="L1352" s="48"/>
      <c r="M1352" s="48"/>
      <c r="N1352" s="48"/>
      <c r="O1352" s="1734"/>
      <c r="P1352" s="45"/>
      <c r="Q1352" s="48"/>
      <c r="R1352" s="48"/>
      <c r="S1352" s="48"/>
      <c r="T1352" s="48"/>
      <c r="U1352" s="48"/>
      <c r="V1352" s="48"/>
      <c r="W1352" s="48"/>
      <c r="X1352" s="48"/>
      <c r="Y1352" s="48"/>
      <c r="Z1352" s="48"/>
    </row>
    <row r="1353" spans="1:26" ht="15.75" customHeight="1">
      <c r="A1353" s="48"/>
      <c r="B1353" s="48"/>
      <c r="C1353" s="48"/>
      <c r="D1353" s="48"/>
      <c r="E1353" s="48"/>
      <c r="F1353" s="48"/>
      <c r="G1353" s="48"/>
      <c r="H1353" s="48"/>
      <c r="I1353" s="48"/>
      <c r="J1353" s="48"/>
      <c r="K1353" s="48"/>
      <c r="L1353" s="48"/>
      <c r="M1353" s="48"/>
      <c r="N1353" s="48"/>
      <c r="O1353" s="1734"/>
      <c r="P1353" s="45"/>
      <c r="Q1353" s="48"/>
      <c r="R1353" s="48"/>
      <c r="S1353" s="48"/>
      <c r="T1353" s="48"/>
      <c r="U1353" s="48"/>
      <c r="V1353" s="48"/>
      <c r="W1353" s="48"/>
      <c r="X1353" s="48"/>
      <c r="Y1353" s="48"/>
      <c r="Z1353" s="48"/>
    </row>
    <row r="1354" spans="1:26" ht="15.75" customHeight="1">
      <c r="A1354" s="48"/>
      <c r="B1354" s="48"/>
      <c r="C1354" s="48"/>
      <c r="D1354" s="48"/>
      <c r="E1354" s="48"/>
      <c r="F1354" s="48"/>
      <c r="G1354" s="48"/>
      <c r="H1354" s="48"/>
      <c r="I1354" s="48"/>
      <c r="J1354" s="48"/>
      <c r="K1354" s="48"/>
      <c r="L1354" s="48"/>
      <c r="M1354" s="48"/>
      <c r="N1354" s="48"/>
      <c r="O1354" s="1734"/>
      <c r="P1354" s="45"/>
      <c r="Q1354" s="48"/>
      <c r="R1354" s="48"/>
      <c r="S1354" s="48"/>
      <c r="T1354" s="48"/>
      <c r="U1354" s="48"/>
      <c r="V1354" s="48"/>
      <c r="W1354" s="48"/>
      <c r="X1354" s="48"/>
      <c r="Y1354" s="48"/>
      <c r="Z1354" s="48"/>
    </row>
    <row r="1355" spans="1:26" ht="15.75" customHeight="1">
      <c r="A1355" s="48"/>
      <c r="B1355" s="48"/>
      <c r="C1355" s="48"/>
      <c r="D1355" s="48"/>
      <c r="E1355" s="48"/>
      <c r="F1355" s="48"/>
      <c r="G1355" s="48"/>
      <c r="H1355" s="48"/>
      <c r="I1355" s="48"/>
      <c r="J1355" s="48"/>
      <c r="K1355" s="48"/>
      <c r="L1355" s="48"/>
      <c r="M1355" s="48"/>
      <c r="N1355" s="48"/>
      <c r="O1355" s="1734"/>
      <c r="P1355" s="45"/>
      <c r="Q1355" s="48"/>
      <c r="R1355" s="48"/>
      <c r="S1355" s="48"/>
      <c r="T1355" s="48"/>
      <c r="U1355" s="48"/>
      <c r="V1355" s="48"/>
      <c r="W1355" s="48"/>
      <c r="X1355" s="48"/>
      <c r="Y1355" s="48"/>
      <c r="Z1355" s="48"/>
    </row>
    <row r="1356" spans="1:26" ht="15.75" customHeight="1">
      <c r="A1356" s="48"/>
      <c r="B1356" s="48"/>
      <c r="C1356" s="48"/>
      <c r="D1356" s="48"/>
      <c r="E1356" s="48"/>
      <c r="F1356" s="48"/>
      <c r="G1356" s="48"/>
      <c r="H1356" s="48"/>
      <c r="I1356" s="48"/>
      <c r="J1356" s="48"/>
      <c r="K1356" s="48"/>
      <c r="L1356" s="48"/>
      <c r="M1356" s="48"/>
      <c r="N1356" s="48"/>
      <c r="O1356" s="1734"/>
      <c r="P1356" s="45"/>
      <c r="Q1356" s="48"/>
      <c r="R1356" s="48"/>
      <c r="S1356" s="48"/>
      <c r="T1356" s="48"/>
      <c r="U1356" s="48"/>
      <c r="V1356" s="48"/>
      <c r="W1356" s="48"/>
      <c r="X1356" s="48"/>
      <c r="Y1356" s="48"/>
      <c r="Z1356" s="48"/>
    </row>
    <row r="1357" spans="1:26" ht="15.75" customHeight="1">
      <c r="A1357" s="48"/>
      <c r="B1357" s="48"/>
      <c r="C1357" s="48"/>
      <c r="D1357" s="48"/>
      <c r="E1357" s="48"/>
      <c r="F1357" s="48"/>
      <c r="G1357" s="48"/>
      <c r="H1357" s="48"/>
      <c r="I1357" s="48"/>
      <c r="J1357" s="48"/>
      <c r="K1357" s="48"/>
      <c r="L1357" s="48"/>
      <c r="M1357" s="48"/>
      <c r="N1357" s="48"/>
      <c r="O1357" s="1734"/>
      <c r="P1357" s="45"/>
      <c r="Q1357" s="48"/>
      <c r="R1357" s="48"/>
      <c r="S1357" s="48"/>
      <c r="T1357" s="48"/>
      <c r="U1357" s="48"/>
      <c r="V1357" s="48"/>
      <c r="W1357" s="48"/>
      <c r="X1357" s="48"/>
      <c r="Y1357" s="48"/>
      <c r="Z1357" s="48"/>
    </row>
    <row r="1358" spans="1:26" ht="15.75" customHeight="1">
      <c r="A1358" s="48"/>
      <c r="B1358" s="48"/>
      <c r="C1358" s="48"/>
      <c r="D1358" s="48"/>
      <c r="E1358" s="48"/>
      <c r="F1358" s="48"/>
      <c r="G1358" s="48"/>
      <c r="H1358" s="48"/>
      <c r="I1358" s="48"/>
      <c r="J1358" s="48"/>
      <c r="K1358" s="48"/>
      <c r="L1358" s="48"/>
      <c r="M1358" s="48"/>
      <c r="N1358" s="48"/>
      <c r="O1358" s="1734"/>
      <c r="P1358" s="45"/>
      <c r="Q1358" s="48"/>
      <c r="R1358" s="48"/>
      <c r="S1358" s="48"/>
      <c r="T1358" s="48"/>
      <c r="U1358" s="48"/>
      <c r="V1358" s="48"/>
      <c r="W1358" s="48"/>
      <c r="X1358" s="48"/>
      <c r="Y1358" s="48"/>
      <c r="Z1358" s="48"/>
    </row>
    <row r="1359" spans="1:26" ht="15.75" customHeight="1">
      <c r="A1359" s="48"/>
      <c r="B1359" s="48"/>
      <c r="C1359" s="48"/>
      <c r="D1359" s="48"/>
      <c r="E1359" s="48"/>
      <c r="F1359" s="48"/>
      <c r="G1359" s="48"/>
      <c r="H1359" s="48"/>
      <c r="I1359" s="48"/>
      <c r="J1359" s="48"/>
      <c r="K1359" s="48"/>
      <c r="L1359" s="48"/>
      <c r="M1359" s="48"/>
      <c r="N1359" s="48"/>
      <c r="O1359" s="1734"/>
      <c r="P1359" s="45"/>
      <c r="Q1359" s="48"/>
      <c r="R1359" s="48"/>
      <c r="S1359" s="48"/>
      <c r="T1359" s="48"/>
      <c r="U1359" s="48"/>
      <c r="V1359" s="48"/>
      <c r="W1359" s="48"/>
      <c r="X1359" s="48"/>
      <c r="Y1359" s="48"/>
      <c r="Z1359" s="48"/>
    </row>
    <row r="1360" spans="1:26" ht="15.75" customHeight="1">
      <c r="A1360" s="48"/>
      <c r="B1360" s="48"/>
      <c r="C1360" s="48"/>
      <c r="D1360" s="48"/>
      <c r="E1360" s="48"/>
      <c r="F1360" s="48"/>
      <c r="G1360" s="48"/>
      <c r="H1360" s="48"/>
      <c r="I1360" s="48"/>
      <c r="J1360" s="48"/>
      <c r="K1360" s="48"/>
      <c r="L1360" s="48"/>
      <c r="M1360" s="48"/>
      <c r="N1360" s="48"/>
      <c r="O1360" s="1734"/>
      <c r="P1360" s="45"/>
      <c r="Q1360" s="48"/>
      <c r="R1360" s="48"/>
      <c r="S1360" s="48"/>
      <c r="T1360" s="48"/>
      <c r="U1360" s="48"/>
      <c r="V1360" s="48"/>
      <c r="W1360" s="48"/>
      <c r="X1360" s="48"/>
      <c r="Y1360" s="48"/>
      <c r="Z1360" s="48"/>
    </row>
    <row r="1361" spans="1:26" ht="15.75" customHeight="1">
      <c r="A1361" s="48"/>
      <c r="B1361" s="48"/>
      <c r="C1361" s="48"/>
      <c r="D1361" s="48"/>
      <c r="E1361" s="48"/>
      <c r="F1361" s="48"/>
      <c r="G1361" s="48"/>
      <c r="H1361" s="48"/>
      <c r="I1361" s="48"/>
      <c r="J1361" s="48"/>
      <c r="K1361" s="48"/>
      <c r="L1361" s="48"/>
      <c r="M1361" s="48"/>
      <c r="N1361" s="48"/>
      <c r="O1361" s="1734"/>
      <c r="P1361" s="45"/>
      <c r="Q1361" s="48"/>
      <c r="R1361" s="48"/>
      <c r="S1361" s="48"/>
      <c r="T1361" s="48"/>
      <c r="U1361" s="48"/>
      <c r="V1361" s="48"/>
      <c r="W1361" s="48"/>
      <c r="X1361" s="48"/>
      <c r="Y1361" s="48"/>
      <c r="Z1361" s="48"/>
    </row>
    <row r="1362" spans="1:26" ht="15.75" customHeight="1">
      <c r="A1362" s="48"/>
      <c r="B1362" s="48"/>
      <c r="C1362" s="48"/>
      <c r="D1362" s="48"/>
      <c r="E1362" s="48"/>
      <c r="F1362" s="48"/>
      <c r="G1362" s="48"/>
      <c r="H1362" s="48"/>
      <c r="I1362" s="48"/>
      <c r="J1362" s="48"/>
      <c r="K1362" s="48"/>
      <c r="L1362" s="48"/>
      <c r="M1362" s="48"/>
      <c r="N1362" s="48"/>
      <c r="O1362" s="1734"/>
      <c r="P1362" s="45"/>
      <c r="Q1362" s="48"/>
      <c r="R1362" s="48"/>
      <c r="S1362" s="48"/>
      <c r="T1362" s="48"/>
      <c r="U1362" s="48"/>
      <c r="V1362" s="48"/>
      <c r="W1362" s="48"/>
      <c r="X1362" s="48"/>
      <c r="Y1362" s="48"/>
      <c r="Z1362" s="48"/>
    </row>
    <row r="1363" spans="1:26" ht="15.75" customHeight="1">
      <c r="A1363" s="48"/>
      <c r="B1363" s="48"/>
      <c r="C1363" s="48"/>
      <c r="D1363" s="48"/>
      <c r="E1363" s="48"/>
      <c r="F1363" s="48"/>
      <c r="G1363" s="48"/>
      <c r="H1363" s="48"/>
      <c r="I1363" s="48"/>
      <c r="J1363" s="48"/>
      <c r="K1363" s="48"/>
      <c r="L1363" s="48"/>
      <c r="M1363" s="48"/>
      <c r="N1363" s="48"/>
      <c r="O1363" s="1734"/>
      <c r="P1363" s="45"/>
      <c r="Q1363" s="48"/>
      <c r="R1363" s="48"/>
      <c r="S1363" s="48"/>
      <c r="T1363" s="48"/>
      <c r="U1363" s="48"/>
      <c r="V1363" s="48"/>
      <c r="W1363" s="48"/>
      <c r="X1363" s="48"/>
      <c r="Y1363" s="48"/>
      <c r="Z1363" s="48"/>
    </row>
    <row r="1364" spans="1:26" ht="15.75" customHeight="1">
      <c r="A1364" s="48"/>
      <c r="B1364" s="48"/>
      <c r="C1364" s="48"/>
      <c r="D1364" s="48"/>
      <c r="E1364" s="48"/>
      <c r="F1364" s="48"/>
      <c r="G1364" s="48"/>
      <c r="H1364" s="48"/>
      <c r="I1364" s="48"/>
      <c r="J1364" s="48"/>
      <c r="K1364" s="48"/>
      <c r="L1364" s="48"/>
      <c r="M1364" s="48"/>
      <c r="N1364" s="48"/>
      <c r="O1364" s="1734"/>
      <c r="P1364" s="45"/>
      <c r="Q1364" s="48"/>
      <c r="R1364" s="48"/>
      <c r="S1364" s="48"/>
      <c r="T1364" s="48"/>
      <c r="U1364" s="48"/>
      <c r="V1364" s="48"/>
      <c r="W1364" s="48"/>
      <c r="X1364" s="48"/>
      <c r="Y1364" s="48"/>
      <c r="Z1364" s="48"/>
    </row>
    <row r="1365" spans="1:26" ht="15.75" customHeight="1">
      <c r="A1365" s="48"/>
      <c r="B1365" s="48"/>
      <c r="C1365" s="48"/>
      <c r="D1365" s="48"/>
      <c r="E1365" s="48"/>
      <c r="F1365" s="48"/>
      <c r="G1365" s="48"/>
      <c r="H1365" s="48"/>
      <c r="I1365" s="48"/>
      <c r="J1365" s="48"/>
      <c r="K1365" s="48"/>
      <c r="L1365" s="48"/>
      <c r="M1365" s="48"/>
      <c r="N1365" s="48"/>
      <c r="O1365" s="1734"/>
      <c r="P1365" s="45"/>
      <c r="Q1365" s="48"/>
      <c r="R1365" s="48"/>
      <c r="S1365" s="48"/>
      <c r="T1365" s="48"/>
      <c r="U1365" s="48"/>
      <c r="V1365" s="48"/>
      <c r="W1365" s="48"/>
      <c r="X1365" s="48"/>
      <c r="Y1365" s="48"/>
      <c r="Z1365" s="48"/>
    </row>
    <row r="1366" spans="1:26" ht="15.75" customHeight="1">
      <c r="A1366" s="48"/>
      <c r="B1366" s="48"/>
      <c r="C1366" s="48"/>
      <c r="D1366" s="48"/>
      <c r="E1366" s="48"/>
      <c r="F1366" s="48"/>
      <c r="G1366" s="48"/>
      <c r="H1366" s="48"/>
      <c r="I1366" s="48"/>
      <c r="J1366" s="48"/>
      <c r="K1366" s="48"/>
      <c r="L1366" s="48"/>
      <c r="M1366" s="48"/>
      <c r="N1366" s="48"/>
      <c r="O1366" s="1734"/>
      <c r="P1366" s="45"/>
      <c r="Q1366" s="48"/>
      <c r="R1366" s="48"/>
      <c r="S1366" s="48"/>
      <c r="T1366" s="48"/>
      <c r="U1366" s="48"/>
      <c r="V1366" s="48"/>
      <c r="W1366" s="48"/>
      <c r="X1366" s="48"/>
      <c r="Y1366" s="48"/>
      <c r="Z1366" s="48"/>
    </row>
    <row r="1367" spans="1:26" ht="15.75" customHeight="1">
      <c r="A1367" s="48"/>
      <c r="B1367" s="48"/>
      <c r="C1367" s="48"/>
      <c r="D1367" s="48"/>
      <c r="E1367" s="48"/>
      <c r="F1367" s="48"/>
      <c r="G1367" s="48"/>
      <c r="H1367" s="48"/>
      <c r="I1367" s="48"/>
      <c r="J1367" s="48"/>
      <c r="K1367" s="48"/>
      <c r="L1367" s="48"/>
      <c r="M1367" s="48"/>
      <c r="N1367" s="48"/>
      <c r="O1367" s="1734"/>
      <c r="P1367" s="45"/>
      <c r="Q1367" s="48"/>
      <c r="R1367" s="48"/>
      <c r="S1367" s="48"/>
      <c r="T1367" s="48"/>
      <c r="U1367" s="48"/>
      <c r="V1367" s="48"/>
      <c r="W1367" s="48"/>
      <c r="X1367" s="48"/>
      <c r="Y1367" s="48"/>
      <c r="Z1367" s="48"/>
    </row>
    <row r="1368" spans="1:26" ht="15.75" customHeight="1">
      <c r="A1368" s="48"/>
      <c r="B1368" s="48"/>
      <c r="C1368" s="48"/>
      <c r="D1368" s="48"/>
      <c r="E1368" s="48"/>
      <c r="F1368" s="48"/>
      <c r="G1368" s="48"/>
      <c r="H1368" s="48"/>
      <c r="I1368" s="48"/>
      <c r="J1368" s="48"/>
      <c r="K1368" s="48"/>
      <c r="L1368" s="48"/>
      <c r="M1368" s="48"/>
      <c r="N1368" s="48"/>
      <c r="O1368" s="1734"/>
      <c r="P1368" s="45"/>
      <c r="Q1368" s="48"/>
      <c r="R1368" s="48"/>
      <c r="S1368" s="48"/>
      <c r="T1368" s="48"/>
      <c r="U1368" s="48"/>
      <c r="V1368" s="48"/>
      <c r="W1368" s="48"/>
      <c r="X1368" s="48"/>
      <c r="Y1368" s="48"/>
      <c r="Z1368" s="48"/>
    </row>
    <row r="1369" spans="1:26" ht="15.75" customHeight="1">
      <c r="A1369" s="48"/>
      <c r="B1369" s="48"/>
      <c r="C1369" s="48"/>
      <c r="D1369" s="48"/>
      <c r="E1369" s="48"/>
      <c r="F1369" s="48"/>
      <c r="G1369" s="48"/>
      <c r="H1369" s="48"/>
      <c r="I1369" s="48"/>
      <c r="J1369" s="48"/>
      <c r="K1369" s="48"/>
      <c r="L1369" s="48"/>
      <c r="M1369" s="48"/>
      <c r="N1369" s="48"/>
      <c r="O1369" s="1734"/>
      <c r="P1369" s="45"/>
      <c r="Q1369" s="48"/>
      <c r="R1369" s="48"/>
      <c r="S1369" s="48"/>
      <c r="T1369" s="48"/>
      <c r="U1369" s="48"/>
      <c r="V1369" s="48"/>
      <c r="W1369" s="48"/>
      <c r="X1369" s="48"/>
      <c r="Y1369" s="48"/>
      <c r="Z1369" s="48"/>
    </row>
    <row r="1370" spans="1:26" ht="15.75" customHeight="1">
      <c r="A1370" s="48"/>
      <c r="B1370" s="48"/>
      <c r="C1370" s="48"/>
      <c r="D1370" s="48"/>
      <c r="E1370" s="48"/>
      <c r="F1370" s="48"/>
      <c r="G1370" s="48"/>
      <c r="H1370" s="48"/>
      <c r="I1370" s="48"/>
      <c r="J1370" s="48"/>
      <c r="K1370" s="48"/>
      <c r="L1370" s="48"/>
      <c r="M1370" s="48"/>
      <c r="N1370" s="48"/>
      <c r="O1370" s="1734"/>
      <c r="P1370" s="45"/>
      <c r="Q1370" s="48"/>
      <c r="R1370" s="48"/>
      <c r="S1370" s="48"/>
      <c r="T1370" s="48"/>
      <c r="U1370" s="48"/>
      <c r="V1370" s="48"/>
      <c r="W1370" s="48"/>
      <c r="X1370" s="48"/>
      <c r="Y1370" s="48"/>
      <c r="Z1370" s="48"/>
    </row>
    <row r="1371" spans="1:26" ht="15.75" customHeight="1">
      <c r="A1371" s="48"/>
      <c r="B1371" s="48"/>
      <c r="C1371" s="48"/>
      <c r="D1371" s="48"/>
      <c r="E1371" s="48"/>
      <c r="F1371" s="48"/>
      <c r="G1371" s="48"/>
      <c r="H1371" s="48"/>
      <c r="I1371" s="48"/>
      <c r="J1371" s="48"/>
      <c r="K1371" s="48"/>
      <c r="L1371" s="48"/>
      <c r="M1371" s="48"/>
      <c r="N1371" s="48"/>
      <c r="O1371" s="1734"/>
      <c r="P1371" s="45"/>
      <c r="Q1371" s="48"/>
      <c r="R1371" s="48"/>
      <c r="S1371" s="48"/>
      <c r="T1371" s="48"/>
      <c r="U1371" s="48"/>
      <c r="V1371" s="48"/>
      <c r="W1371" s="48"/>
      <c r="X1371" s="48"/>
      <c r="Y1371" s="48"/>
      <c r="Z1371" s="48"/>
    </row>
    <row r="1372" spans="1:26" ht="15.75" customHeight="1">
      <c r="A1372" s="48"/>
      <c r="B1372" s="48"/>
      <c r="C1372" s="48"/>
      <c r="D1372" s="48"/>
      <c r="E1372" s="48"/>
      <c r="F1372" s="48"/>
      <c r="G1372" s="48"/>
      <c r="H1372" s="48"/>
      <c r="I1372" s="48"/>
      <c r="J1372" s="48"/>
      <c r="K1372" s="48"/>
      <c r="L1372" s="48"/>
      <c r="M1372" s="48"/>
      <c r="N1372" s="48"/>
      <c r="O1372" s="1734"/>
      <c r="P1372" s="45"/>
      <c r="Q1372" s="48"/>
      <c r="R1372" s="48"/>
      <c r="S1372" s="48"/>
      <c r="T1372" s="48"/>
      <c r="U1372" s="48"/>
      <c r="V1372" s="48"/>
      <c r="W1372" s="48"/>
      <c r="X1372" s="48"/>
      <c r="Y1372" s="48"/>
      <c r="Z1372" s="48"/>
    </row>
    <row r="1373" spans="1:26" ht="15.75" customHeight="1">
      <c r="A1373" s="48"/>
      <c r="B1373" s="48"/>
      <c r="C1373" s="48"/>
      <c r="D1373" s="48"/>
      <c r="E1373" s="48"/>
      <c r="F1373" s="48"/>
      <c r="G1373" s="48"/>
      <c r="H1373" s="48"/>
      <c r="I1373" s="48"/>
      <c r="J1373" s="48"/>
      <c r="K1373" s="48"/>
      <c r="L1373" s="48"/>
      <c r="M1373" s="48"/>
      <c r="N1373" s="48"/>
      <c r="O1373" s="1734"/>
      <c r="P1373" s="45"/>
      <c r="Q1373" s="48"/>
      <c r="R1373" s="48"/>
      <c r="S1373" s="48"/>
      <c r="T1373" s="48"/>
      <c r="U1373" s="48"/>
      <c r="V1373" s="48"/>
      <c r="W1373" s="48"/>
      <c r="X1373" s="48"/>
      <c r="Y1373" s="48"/>
      <c r="Z1373" s="48"/>
    </row>
    <row r="1374" spans="1:26" ht="15.75" customHeight="1">
      <c r="A1374" s="48"/>
      <c r="B1374" s="48"/>
      <c r="C1374" s="48"/>
      <c r="D1374" s="48"/>
      <c r="E1374" s="48"/>
      <c r="F1374" s="48"/>
      <c r="G1374" s="48"/>
      <c r="H1374" s="48"/>
      <c r="I1374" s="48"/>
      <c r="J1374" s="48"/>
      <c r="K1374" s="48"/>
      <c r="L1374" s="48"/>
      <c r="M1374" s="48"/>
      <c r="N1374" s="48"/>
      <c r="O1374" s="1734"/>
      <c r="P1374" s="45"/>
      <c r="Q1374" s="48"/>
      <c r="R1374" s="48"/>
      <c r="S1374" s="48"/>
      <c r="T1374" s="48"/>
      <c r="U1374" s="48"/>
      <c r="V1374" s="48"/>
      <c r="W1374" s="48"/>
      <c r="X1374" s="48"/>
      <c r="Y1374" s="48"/>
      <c r="Z1374" s="48"/>
    </row>
    <row r="1375" spans="1:26" ht="15.75" customHeight="1">
      <c r="A1375" s="48"/>
      <c r="B1375" s="48"/>
      <c r="C1375" s="48"/>
      <c r="D1375" s="48"/>
      <c r="E1375" s="48"/>
      <c r="F1375" s="48"/>
      <c r="G1375" s="48"/>
      <c r="H1375" s="48"/>
      <c r="I1375" s="48"/>
      <c r="J1375" s="48"/>
      <c r="K1375" s="48"/>
      <c r="L1375" s="48"/>
      <c r="M1375" s="48"/>
      <c r="N1375" s="48"/>
      <c r="O1375" s="1734"/>
      <c r="P1375" s="45"/>
      <c r="Q1375" s="48"/>
      <c r="R1375" s="48"/>
      <c r="S1375" s="48"/>
      <c r="T1375" s="48"/>
      <c r="U1375" s="48"/>
      <c r="V1375" s="48"/>
      <c r="W1375" s="48"/>
      <c r="X1375" s="48"/>
      <c r="Y1375" s="48"/>
      <c r="Z1375" s="48"/>
    </row>
    <row r="1376" spans="1:26" ht="15.75" customHeight="1">
      <c r="A1376" s="48"/>
      <c r="B1376" s="48"/>
      <c r="C1376" s="48"/>
      <c r="D1376" s="48"/>
      <c r="E1376" s="48"/>
      <c r="F1376" s="48"/>
      <c r="G1376" s="48"/>
      <c r="H1376" s="48"/>
      <c r="I1376" s="48"/>
      <c r="J1376" s="48"/>
      <c r="K1376" s="48"/>
      <c r="L1376" s="48"/>
      <c r="M1376" s="48"/>
      <c r="N1376" s="48"/>
      <c r="O1376" s="1734"/>
      <c r="P1376" s="45"/>
      <c r="Q1376" s="48"/>
      <c r="R1376" s="48"/>
      <c r="S1376" s="48"/>
      <c r="T1376" s="48"/>
      <c r="U1376" s="48"/>
      <c r="V1376" s="48"/>
      <c r="W1376" s="48"/>
      <c r="X1376" s="48"/>
      <c r="Y1376" s="48"/>
      <c r="Z1376" s="48"/>
    </row>
    <row r="1377" spans="1:26" ht="15.75" customHeight="1">
      <c r="A1377" s="48"/>
      <c r="B1377" s="48"/>
      <c r="C1377" s="48"/>
      <c r="D1377" s="48"/>
      <c r="E1377" s="48"/>
      <c r="F1377" s="48"/>
      <c r="G1377" s="48"/>
      <c r="H1377" s="48"/>
      <c r="I1377" s="48"/>
      <c r="J1377" s="48"/>
      <c r="K1377" s="48"/>
      <c r="L1377" s="48"/>
      <c r="M1377" s="48"/>
      <c r="N1377" s="48"/>
      <c r="O1377" s="1734"/>
      <c r="P1377" s="45"/>
      <c r="Q1377" s="48"/>
      <c r="R1377" s="48"/>
      <c r="S1377" s="48"/>
      <c r="T1377" s="48"/>
      <c r="U1377" s="48"/>
      <c r="V1377" s="48"/>
      <c r="W1377" s="48"/>
      <c r="X1377" s="48"/>
      <c r="Y1377" s="48"/>
      <c r="Z1377" s="48"/>
    </row>
    <row r="1378" spans="1:26" ht="15.75" customHeight="1">
      <c r="A1378" s="48"/>
      <c r="B1378" s="48"/>
      <c r="C1378" s="48"/>
      <c r="D1378" s="48"/>
      <c r="E1378" s="48"/>
      <c r="F1378" s="48"/>
      <c r="G1378" s="48"/>
      <c r="H1378" s="48"/>
      <c r="I1378" s="48"/>
      <c r="J1378" s="48"/>
      <c r="K1378" s="48"/>
      <c r="L1378" s="48"/>
      <c r="M1378" s="48"/>
      <c r="N1378" s="48"/>
      <c r="O1378" s="1734"/>
      <c r="P1378" s="45"/>
      <c r="Q1378" s="48"/>
      <c r="R1378" s="48"/>
      <c r="S1378" s="48"/>
      <c r="T1378" s="48"/>
      <c r="U1378" s="48"/>
      <c r="V1378" s="48"/>
      <c r="W1378" s="48"/>
      <c r="X1378" s="48"/>
      <c r="Y1378" s="48"/>
      <c r="Z1378" s="48"/>
    </row>
    <row r="1379" spans="1:26" ht="15.75" customHeight="1">
      <c r="A1379" s="48"/>
      <c r="B1379" s="48"/>
      <c r="C1379" s="48"/>
      <c r="D1379" s="48"/>
      <c r="E1379" s="48"/>
      <c r="F1379" s="48"/>
      <c r="G1379" s="48"/>
      <c r="H1379" s="48"/>
      <c r="I1379" s="48"/>
      <c r="J1379" s="48"/>
      <c r="K1379" s="48"/>
      <c r="L1379" s="48"/>
      <c r="M1379" s="48"/>
      <c r="N1379" s="48"/>
      <c r="O1379" s="1734"/>
      <c r="P1379" s="45"/>
      <c r="Q1379" s="48"/>
      <c r="R1379" s="48"/>
      <c r="S1379" s="48"/>
      <c r="T1379" s="48"/>
      <c r="U1379" s="48"/>
      <c r="V1379" s="48"/>
      <c r="W1379" s="48"/>
      <c r="X1379" s="48"/>
      <c r="Y1379" s="48"/>
      <c r="Z1379" s="48"/>
    </row>
    <row r="1380" spans="1:26" ht="15.75" customHeight="1">
      <c r="A1380" s="48"/>
      <c r="B1380" s="48"/>
      <c r="C1380" s="48"/>
      <c r="D1380" s="48"/>
      <c r="E1380" s="48"/>
      <c r="F1380" s="48"/>
      <c r="G1380" s="48"/>
      <c r="H1380" s="48"/>
      <c r="I1380" s="48"/>
      <c r="J1380" s="48"/>
      <c r="K1380" s="48"/>
      <c r="L1380" s="48"/>
      <c r="M1380" s="48"/>
      <c r="N1380" s="48"/>
      <c r="O1380" s="1734"/>
      <c r="P1380" s="45"/>
      <c r="Q1380" s="48"/>
      <c r="R1380" s="48"/>
      <c r="S1380" s="48"/>
      <c r="T1380" s="48"/>
      <c r="U1380" s="48"/>
      <c r="V1380" s="48"/>
      <c r="W1380" s="48"/>
      <c r="X1380" s="48"/>
      <c r="Y1380" s="48"/>
      <c r="Z1380" s="48"/>
    </row>
    <row r="1381" spans="1:26" ht="15.75" customHeight="1">
      <c r="A1381" s="48"/>
      <c r="B1381" s="48"/>
      <c r="C1381" s="48"/>
      <c r="D1381" s="48"/>
      <c r="E1381" s="48"/>
      <c r="F1381" s="48"/>
      <c r="G1381" s="48"/>
      <c r="H1381" s="48"/>
      <c r="I1381" s="48"/>
      <c r="J1381" s="48"/>
      <c r="K1381" s="48"/>
      <c r="L1381" s="48"/>
      <c r="M1381" s="48"/>
      <c r="N1381" s="48"/>
      <c r="O1381" s="1734"/>
      <c r="P1381" s="45"/>
      <c r="Q1381" s="48"/>
      <c r="R1381" s="48"/>
      <c r="S1381" s="48"/>
      <c r="T1381" s="48"/>
      <c r="U1381" s="48"/>
      <c r="V1381" s="48"/>
      <c r="W1381" s="48"/>
      <c r="X1381" s="48"/>
      <c r="Y1381" s="48"/>
      <c r="Z1381" s="48"/>
    </row>
    <row r="1382" spans="1:26" ht="15.75" customHeight="1">
      <c r="A1382" s="48"/>
      <c r="B1382" s="48"/>
      <c r="C1382" s="48"/>
      <c r="D1382" s="48"/>
      <c r="E1382" s="48"/>
      <c r="F1382" s="48"/>
      <c r="G1382" s="48"/>
      <c r="H1382" s="48"/>
      <c r="I1382" s="48"/>
      <c r="J1382" s="48"/>
      <c r="K1382" s="48"/>
      <c r="L1382" s="48"/>
      <c r="M1382" s="48"/>
      <c r="N1382" s="48"/>
      <c r="O1382" s="1734"/>
      <c r="P1382" s="45"/>
      <c r="Q1382" s="48"/>
      <c r="R1382" s="48"/>
      <c r="S1382" s="48"/>
      <c r="T1382" s="48"/>
      <c r="U1382" s="48"/>
      <c r="V1382" s="48"/>
      <c r="W1382" s="48"/>
      <c r="X1382" s="48"/>
      <c r="Y1382" s="48"/>
      <c r="Z1382" s="48"/>
    </row>
    <row r="1383" spans="1:26" ht="15.75" customHeight="1">
      <c r="A1383" s="48"/>
      <c r="B1383" s="48"/>
      <c r="C1383" s="48"/>
      <c r="D1383" s="48"/>
      <c r="E1383" s="48"/>
      <c r="F1383" s="48"/>
      <c r="G1383" s="48"/>
      <c r="H1383" s="48"/>
      <c r="I1383" s="48"/>
      <c r="J1383" s="48"/>
      <c r="K1383" s="48"/>
      <c r="L1383" s="48"/>
      <c r="M1383" s="48"/>
      <c r="N1383" s="48"/>
      <c r="O1383" s="1734"/>
      <c r="P1383" s="45"/>
      <c r="Q1383" s="48"/>
      <c r="R1383" s="48"/>
      <c r="S1383" s="48"/>
      <c r="T1383" s="48"/>
      <c r="U1383" s="48"/>
      <c r="V1383" s="48"/>
      <c r="W1383" s="48"/>
      <c r="X1383" s="48"/>
      <c r="Y1383" s="48"/>
      <c r="Z1383" s="48"/>
    </row>
    <row r="1384" spans="1:26" ht="15.75" customHeight="1">
      <c r="A1384" s="48"/>
      <c r="B1384" s="48"/>
      <c r="C1384" s="48"/>
      <c r="D1384" s="48"/>
      <c r="E1384" s="48"/>
      <c r="F1384" s="48"/>
      <c r="G1384" s="48"/>
      <c r="H1384" s="48"/>
      <c r="I1384" s="48"/>
      <c r="J1384" s="48"/>
      <c r="K1384" s="48"/>
      <c r="L1384" s="48"/>
      <c r="M1384" s="48"/>
      <c r="N1384" s="48"/>
      <c r="O1384" s="1734"/>
      <c r="P1384" s="45"/>
      <c r="Q1384" s="48"/>
      <c r="R1384" s="48"/>
      <c r="S1384" s="48"/>
      <c r="T1384" s="48"/>
      <c r="U1384" s="48"/>
      <c r="V1384" s="48"/>
      <c r="W1384" s="48"/>
      <c r="X1384" s="48"/>
      <c r="Y1384" s="48"/>
      <c r="Z1384" s="48"/>
    </row>
    <row r="1385" spans="1:26" ht="15.75" customHeight="1">
      <c r="A1385" s="48"/>
      <c r="B1385" s="48"/>
      <c r="C1385" s="48"/>
      <c r="D1385" s="48"/>
      <c r="E1385" s="48"/>
      <c r="F1385" s="48"/>
      <c r="G1385" s="48"/>
      <c r="H1385" s="48"/>
      <c r="I1385" s="48"/>
      <c r="J1385" s="48"/>
      <c r="K1385" s="48"/>
      <c r="L1385" s="48"/>
      <c r="M1385" s="48"/>
      <c r="N1385" s="48"/>
      <c r="O1385" s="1734"/>
      <c r="P1385" s="45"/>
      <c r="Q1385" s="48"/>
      <c r="R1385" s="48"/>
      <c r="S1385" s="48"/>
      <c r="T1385" s="48"/>
      <c r="U1385" s="48"/>
      <c r="V1385" s="48"/>
      <c r="W1385" s="48"/>
      <c r="X1385" s="48"/>
      <c r="Y1385" s="48"/>
      <c r="Z1385" s="48"/>
    </row>
    <row r="1386" spans="1:26" ht="15.75" customHeight="1">
      <c r="A1386" s="48"/>
      <c r="B1386" s="48"/>
      <c r="C1386" s="48"/>
      <c r="D1386" s="48"/>
      <c r="E1386" s="48"/>
      <c r="F1386" s="48"/>
      <c r="G1386" s="48"/>
      <c r="H1386" s="48"/>
      <c r="I1386" s="48"/>
      <c r="J1386" s="48"/>
      <c r="K1386" s="48"/>
      <c r="L1386" s="48"/>
      <c r="M1386" s="48"/>
      <c r="N1386" s="48"/>
      <c r="O1386" s="1734"/>
      <c r="P1386" s="45"/>
      <c r="Q1386" s="48"/>
      <c r="R1386" s="48"/>
      <c r="S1386" s="48"/>
      <c r="T1386" s="48"/>
      <c r="U1386" s="48"/>
      <c r="V1386" s="48"/>
      <c r="W1386" s="48"/>
      <c r="X1386" s="48"/>
      <c r="Y1386" s="48"/>
      <c r="Z1386" s="48"/>
    </row>
    <row r="1387" spans="1:26" ht="15.75" customHeight="1">
      <c r="A1387" s="48"/>
      <c r="B1387" s="48"/>
      <c r="C1387" s="48"/>
      <c r="D1387" s="48"/>
      <c r="E1387" s="48"/>
      <c r="F1387" s="48"/>
      <c r="G1387" s="48"/>
      <c r="H1387" s="48"/>
      <c r="I1387" s="48"/>
      <c r="J1387" s="48"/>
      <c r="K1387" s="48"/>
      <c r="L1387" s="48"/>
      <c r="M1387" s="48"/>
      <c r="N1387" s="48"/>
      <c r="O1387" s="1734"/>
      <c r="P1387" s="45"/>
      <c r="Q1387" s="48"/>
      <c r="R1387" s="48"/>
      <c r="S1387" s="48"/>
      <c r="T1387" s="48"/>
      <c r="U1387" s="48"/>
      <c r="V1387" s="48"/>
      <c r="W1387" s="48"/>
      <c r="X1387" s="48"/>
      <c r="Y1387" s="48"/>
      <c r="Z1387" s="48"/>
    </row>
    <row r="1388" spans="1:26" ht="15.75" customHeight="1">
      <c r="A1388" s="48"/>
      <c r="B1388" s="48"/>
      <c r="C1388" s="48"/>
      <c r="D1388" s="48"/>
      <c r="E1388" s="48"/>
      <c r="F1388" s="48"/>
      <c r="G1388" s="48"/>
      <c r="H1388" s="48"/>
      <c r="I1388" s="48"/>
      <c r="J1388" s="48"/>
      <c r="K1388" s="48"/>
      <c r="L1388" s="48"/>
      <c r="M1388" s="48"/>
      <c r="N1388" s="48"/>
      <c r="O1388" s="1734"/>
      <c r="P1388" s="45"/>
      <c r="Q1388" s="48"/>
      <c r="R1388" s="48"/>
      <c r="S1388" s="48"/>
      <c r="T1388" s="48"/>
      <c r="U1388" s="48"/>
      <c r="V1388" s="48"/>
      <c r="W1388" s="48"/>
      <c r="X1388" s="48"/>
      <c r="Y1388" s="48"/>
      <c r="Z1388" s="48"/>
    </row>
    <row r="1389" spans="1:26" ht="15.75" customHeight="1">
      <c r="A1389" s="48"/>
      <c r="B1389" s="48"/>
      <c r="C1389" s="48"/>
      <c r="D1389" s="48"/>
      <c r="E1389" s="48"/>
      <c r="F1389" s="48"/>
      <c r="G1389" s="48"/>
      <c r="H1389" s="48"/>
      <c r="I1389" s="48"/>
      <c r="J1389" s="48"/>
      <c r="K1389" s="48"/>
      <c r="L1389" s="48"/>
      <c r="M1389" s="48"/>
      <c r="N1389" s="48"/>
      <c r="O1389" s="1734"/>
      <c r="P1389" s="45"/>
      <c r="Q1389" s="48"/>
      <c r="R1389" s="48"/>
      <c r="S1389" s="48"/>
      <c r="T1389" s="48"/>
      <c r="U1389" s="48"/>
      <c r="V1389" s="48"/>
      <c r="W1389" s="48"/>
      <c r="X1389" s="48"/>
      <c r="Y1389" s="48"/>
      <c r="Z1389" s="48"/>
    </row>
    <row r="1390" spans="1:26" ht="15.75" customHeight="1">
      <c r="A1390" s="48"/>
      <c r="B1390" s="48"/>
      <c r="C1390" s="48"/>
      <c r="D1390" s="48"/>
      <c r="E1390" s="48"/>
      <c r="F1390" s="48"/>
      <c r="G1390" s="48"/>
      <c r="H1390" s="48"/>
      <c r="I1390" s="48"/>
      <c r="J1390" s="48"/>
      <c r="K1390" s="48"/>
      <c r="L1390" s="48"/>
      <c r="M1390" s="48"/>
      <c r="N1390" s="48"/>
      <c r="O1390" s="1734"/>
      <c r="P1390" s="45"/>
      <c r="Q1390" s="48"/>
      <c r="R1390" s="48"/>
      <c r="S1390" s="48"/>
      <c r="T1390" s="48"/>
      <c r="U1390" s="48"/>
      <c r="V1390" s="48"/>
      <c r="W1390" s="48"/>
      <c r="X1390" s="48"/>
      <c r="Y1390" s="48"/>
      <c r="Z1390" s="48"/>
    </row>
    <row r="1391" spans="1:26" ht="15.75" customHeight="1">
      <c r="A1391" s="48"/>
      <c r="B1391" s="48"/>
      <c r="C1391" s="48"/>
      <c r="D1391" s="48"/>
      <c r="E1391" s="48"/>
      <c r="F1391" s="48"/>
      <c r="G1391" s="48"/>
      <c r="H1391" s="48"/>
      <c r="I1391" s="48"/>
      <c r="J1391" s="48"/>
      <c r="K1391" s="48"/>
      <c r="L1391" s="48"/>
      <c r="M1391" s="48"/>
      <c r="N1391" s="48"/>
      <c r="O1391" s="1734"/>
      <c r="P1391" s="45"/>
      <c r="Q1391" s="48"/>
      <c r="R1391" s="48"/>
      <c r="S1391" s="48"/>
      <c r="T1391" s="48"/>
      <c r="U1391" s="48"/>
      <c r="V1391" s="48"/>
      <c r="W1391" s="48"/>
      <c r="X1391" s="48"/>
      <c r="Y1391" s="48"/>
      <c r="Z1391" s="48"/>
    </row>
    <row r="1392" spans="1:26" ht="15.75" customHeight="1">
      <c r="A1392" s="48"/>
      <c r="B1392" s="48"/>
      <c r="C1392" s="48"/>
      <c r="D1392" s="48"/>
      <c r="E1392" s="48"/>
      <c r="F1392" s="48"/>
      <c r="G1392" s="48"/>
      <c r="H1392" s="48"/>
      <c r="I1392" s="48"/>
      <c r="J1392" s="48"/>
      <c r="K1392" s="48"/>
      <c r="L1392" s="48"/>
      <c r="M1392" s="48"/>
      <c r="N1392" s="48"/>
      <c r="O1392" s="1734"/>
      <c r="P1392" s="45"/>
      <c r="Q1392" s="48"/>
      <c r="R1392" s="48"/>
      <c r="S1392" s="48"/>
      <c r="T1392" s="48"/>
      <c r="U1392" s="48"/>
      <c r="V1392" s="48"/>
      <c r="W1392" s="48"/>
      <c r="X1392" s="48"/>
      <c r="Y1392" s="48"/>
      <c r="Z1392" s="48"/>
    </row>
    <row r="1393" spans="1:26" ht="15.75" customHeight="1">
      <c r="A1393" s="48"/>
      <c r="B1393" s="48"/>
      <c r="C1393" s="48"/>
      <c r="D1393" s="48"/>
      <c r="E1393" s="48"/>
      <c r="F1393" s="48"/>
      <c r="G1393" s="48"/>
      <c r="H1393" s="48"/>
      <c r="I1393" s="48"/>
      <c r="J1393" s="48"/>
      <c r="K1393" s="48"/>
      <c r="L1393" s="48"/>
      <c r="M1393" s="48"/>
      <c r="N1393" s="48"/>
      <c r="O1393" s="1734"/>
      <c r="P1393" s="45"/>
      <c r="Q1393" s="48"/>
      <c r="R1393" s="48"/>
      <c r="S1393" s="48"/>
      <c r="T1393" s="48"/>
      <c r="U1393" s="48"/>
      <c r="V1393" s="48"/>
      <c r="W1393" s="48"/>
      <c r="X1393" s="48"/>
      <c r="Y1393" s="48"/>
      <c r="Z1393" s="48"/>
    </row>
    <row r="1394" spans="1:26" ht="15.75" customHeight="1">
      <c r="A1394" s="48"/>
      <c r="B1394" s="48"/>
      <c r="C1394" s="48"/>
      <c r="D1394" s="48"/>
      <c r="E1394" s="48"/>
      <c r="F1394" s="48"/>
      <c r="G1394" s="48"/>
      <c r="H1394" s="48"/>
      <c r="I1394" s="48"/>
      <c r="J1394" s="48"/>
      <c r="K1394" s="48"/>
      <c r="L1394" s="48"/>
      <c r="M1394" s="48"/>
      <c r="N1394" s="48"/>
      <c r="O1394" s="1734"/>
      <c r="P1394" s="45"/>
      <c r="Q1394" s="48"/>
      <c r="R1394" s="48"/>
      <c r="S1394" s="48"/>
      <c r="T1394" s="48"/>
      <c r="U1394" s="48"/>
      <c r="V1394" s="48"/>
      <c r="W1394" s="48"/>
      <c r="X1394" s="48"/>
      <c r="Y1394" s="48"/>
      <c r="Z1394" s="48"/>
    </row>
    <row r="1395" spans="1:26" ht="15.75" customHeight="1">
      <c r="A1395" s="48"/>
      <c r="B1395" s="48"/>
      <c r="C1395" s="48"/>
      <c r="D1395" s="48"/>
      <c r="E1395" s="48"/>
      <c r="F1395" s="48"/>
      <c r="G1395" s="48"/>
      <c r="H1395" s="48"/>
      <c r="I1395" s="48"/>
      <c r="J1395" s="48"/>
      <c r="K1395" s="48"/>
      <c r="L1395" s="48"/>
      <c r="M1395" s="48"/>
      <c r="N1395" s="48"/>
      <c r="O1395" s="1734"/>
      <c r="P1395" s="45"/>
      <c r="Q1395" s="48"/>
      <c r="R1395" s="48"/>
      <c r="S1395" s="48"/>
      <c r="T1395" s="48"/>
      <c r="U1395" s="48"/>
      <c r="V1395" s="48"/>
      <c r="W1395" s="48"/>
      <c r="X1395" s="48"/>
      <c r="Y1395" s="48"/>
      <c r="Z1395" s="48"/>
    </row>
    <row r="1396" spans="1:26" ht="15.75" customHeight="1">
      <c r="A1396" s="48"/>
      <c r="B1396" s="48"/>
      <c r="C1396" s="48"/>
      <c r="D1396" s="48"/>
      <c r="E1396" s="48"/>
      <c r="F1396" s="48"/>
      <c r="G1396" s="48"/>
      <c r="H1396" s="48"/>
      <c r="I1396" s="48"/>
      <c r="J1396" s="48"/>
      <c r="K1396" s="48"/>
      <c r="L1396" s="48"/>
      <c r="M1396" s="48"/>
      <c r="N1396" s="48"/>
      <c r="O1396" s="1734"/>
      <c r="P1396" s="45"/>
      <c r="Q1396" s="48"/>
      <c r="R1396" s="48"/>
      <c r="S1396" s="48"/>
      <c r="T1396" s="48"/>
      <c r="U1396" s="48"/>
      <c r="V1396" s="48"/>
      <c r="W1396" s="48"/>
      <c r="X1396" s="48"/>
      <c r="Y1396" s="48"/>
      <c r="Z1396" s="48"/>
    </row>
    <row r="1397" spans="1:26" ht="15.75" customHeight="1">
      <c r="A1397" s="48"/>
      <c r="B1397" s="48"/>
      <c r="C1397" s="48"/>
      <c r="D1397" s="48"/>
      <c r="E1397" s="48"/>
      <c r="F1397" s="48"/>
      <c r="G1397" s="48"/>
      <c r="H1397" s="48"/>
      <c r="I1397" s="48"/>
      <c r="J1397" s="48"/>
      <c r="K1397" s="48"/>
      <c r="L1397" s="48"/>
      <c r="M1397" s="48"/>
      <c r="N1397" s="48"/>
      <c r="O1397" s="1734"/>
      <c r="P1397" s="45"/>
      <c r="Q1397" s="48"/>
      <c r="R1397" s="48"/>
      <c r="S1397" s="48"/>
      <c r="T1397" s="48"/>
      <c r="U1397" s="48"/>
      <c r="V1397" s="48"/>
      <c r="W1397" s="48"/>
      <c r="X1397" s="48"/>
      <c r="Y1397" s="48"/>
      <c r="Z1397" s="48"/>
    </row>
    <row r="1398" spans="1:26" ht="15.75" customHeight="1">
      <c r="A1398" s="48"/>
      <c r="B1398" s="48"/>
      <c r="C1398" s="48"/>
      <c r="D1398" s="48"/>
      <c r="E1398" s="48"/>
      <c r="F1398" s="48"/>
      <c r="G1398" s="48"/>
      <c r="H1398" s="48"/>
      <c r="I1398" s="48"/>
      <c r="J1398" s="48"/>
      <c r="K1398" s="48"/>
      <c r="L1398" s="48"/>
      <c r="M1398" s="48"/>
      <c r="N1398" s="48"/>
      <c r="O1398" s="1734"/>
      <c r="P1398" s="45"/>
      <c r="Q1398" s="48"/>
      <c r="R1398" s="48"/>
      <c r="S1398" s="48"/>
      <c r="T1398" s="48"/>
      <c r="U1398" s="48"/>
      <c r="V1398" s="48"/>
      <c r="W1398" s="48"/>
      <c r="X1398" s="48"/>
      <c r="Y1398" s="48"/>
      <c r="Z1398" s="48"/>
    </row>
    <row r="1399" spans="1:26" ht="15.75" customHeight="1">
      <c r="A1399" s="48"/>
      <c r="B1399" s="48"/>
      <c r="C1399" s="48"/>
      <c r="D1399" s="48"/>
      <c r="E1399" s="48"/>
      <c r="F1399" s="48"/>
      <c r="G1399" s="48"/>
      <c r="H1399" s="48"/>
      <c r="I1399" s="48"/>
      <c r="J1399" s="48"/>
      <c r="K1399" s="48"/>
      <c r="L1399" s="48"/>
      <c r="M1399" s="48"/>
      <c r="N1399" s="48"/>
      <c r="O1399" s="1734"/>
      <c r="P1399" s="45"/>
      <c r="Q1399" s="48"/>
      <c r="R1399" s="48"/>
      <c r="S1399" s="48"/>
      <c r="T1399" s="48"/>
      <c r="U1399" s="48"/>
      <c r="V1399" s="48"/>
      <c r="W1399" s="48"/>
      <c r="X1399" s="48"/>
      <c r="Y1399" s="48"/>
      <c r="Z1399" s="48"/>
    </row>
    <row r="1400" spans="1:26" ht="15.75" customHeight="1">
      <c r="A1400" s="48"/>
      <c r="B1400" s="48"/>
      <c r="C1400" s="48"/>
      <c r="D1400" s="48"/>
      <c r="E1400" s="48"/>
      <c r="F1400" s="48"/>
      <c r="G1400" s="48"/>
      <c r="H1400" s="48"/>
      <c r="I1400" s="48"/>
      <c r="J1400" s="48"/>
      <c r="K1400" s="48"/>
      <c r="L1400" s="48"/>
      <c r="M1400" s="48"/>
      <c r="N1400" s="48"/>
      <c r="O1400" s="1734"/>
      <c r="P1400" s="45"/>
      <c r="Q1400" s="48"/>
      <c r="R1400" s="48"/>
      <c r="S1400" s="48"/>
      <c r="T1400" s="48"/>
      <c r="U1400" s="48"/>
      <c r="V1400" s="48"/>
      <c r="W1400" s="48"/>
      <c r="X1400" s="48"/>
      <c r="Y1400" s="48"/>
      <c r="Z1400" s="48"/>
    </row>
    <row r="1401" spans="1:26" ht="15.75" customHeight="1">
      <c r="A1401" s="48"/>
      <c r="B1401" s="48"/>
      <c r="C1401" s="48"/>
      <c r="D1401" s="48"/>
      <c r="E1401" s="48"/>
      <c r="F1401" s="48"/>
      <c r="G1401" s="48"/>
      <c r="H1401" s="48"/>
      <c r="I1401" s="48"/>
      <c r="J1401" s="48"/>
      <c r="K1401" s="48"/>
      <c r="L1401" s="48"/>
      <c r="M1401" s="48"/>
      <c r="N1401" s="48"/>
      <c r="O1401" s="1734"/>
      <c r="P1401" s="45"/>
      <c r="Q1401" s="48"/>
      <c r="R1401" s="48"/>
      <c r="S1401" s="48"/>
      <c r="T1401" s="48"/>
      <c r="U1401" s="48"/>
      <c r="V1401" s="48"/>
      <c r="W1401" s="48"/>
      <c r="X1401" s="48"/>
      <c r="Y1401" s="48"/>
      <c r="Z1401" s="48"/>
    </row>
    <row r="1402" spans="1:26" ht="15.75" customHeight="1">
      <c r="A1402" s="48"/>
      <c r="B1402" s="48"/>
      <c r="C1402" s="48"/>
      <c r="D1402" s="48"/>
      <c r="E1402" s="48"/>
      <c r="F1402" s="48"/>
      <c r="G1402" s="48"/>
      <c r="H1402" s="48"/>
      <c r="I1402" s="48"/>
      <c r="J1402" s="48"/>
      <c r="K1402" s="48"/>
      <c r="L1402" s="48"/>
      <c r="M1402" s="48"/>
      <c r="N1402" s="48"/>
      <c r="O1402" s="1734"/>
      <c r="P1402" s="45"/>
      <c r="Q1402" s="48"/>
      <c r="R1402" s="48"/>
      <c r="S1402" s="48"/>
      <c r="T1402" s="48"/>
      <c r="U1402" s="48"/>
      <c r="V1402" s="48"/>
      <c r="W1402" s="48"/>
      <c r="X1402" s="48"/>
      <c r="Y1402" s="48"/>
      <c r="Z1402" s="48"/>
    </row>
    <row r="1403" spans="1:26" ht="15.75" customHeight="1">
      <c r="A1403" s="48"/>
      <c r="B1403" s="48"/>
      <c r="C1403" s="48"/>
      <c r="D1403" s="48"/>
      <c r="E1403" s="48"/>
      <c r="F1403" s="48"/>
      <c r="G1403" s="48"/>
      <c r="H1403" s="48"/>
      <c r="I1403" s="48"/>
      <c r="J1403" s="48"/>
      <c r="K1403" s="48"/>
      <c r="L1403" s="48"/>
      <c r="M1403" s="48"/>
      <c r="N1403" s="48"/>
      <c r="O1403" s="1734"/>
      <c r="P1403" s="45"/>
      <c r="Q1403" s="48"/>
      <c r="R1403" s="48"/>
      <c r="S1403" s="48"/>
      <c r="T1403" s="48"/>
      <c r="U1403" s="48"/>
      <c r="V1403" s="48"/>
      <c r="W1403" s="48"/>
      <c r="X1403" s="48"/>
      <c r="Y1403" s="48"/>
      <c r="Z1403" s="48"/>
    </row>
    <row r="1404" spans="1:26" ht="15.75" customHeight="1">
      <c r="A1404" s="48"/>
      <c r="B1404" s="48"/>
      <c r="C1404" s="48"/>
      <c r="D1404" s="48"/>
      <c r="E1404" s="48"/>
      <c r="F1404" s="48"/>
      <c r="G1404" s="48"/>
      <c r="H1404" s="48"/>
      <c r="I1404" s="48"/>
      <c r="J1404" s="48"/>
      <c r="K1404" s="48"/>
      <c r="L1404" s="48"/>
      <c r="M1404" s="48"/>
      <c r="N1404" s="48"/>
      <c r="O1404" s="1734"/>
      <c r="P1404" s="45"/>
      <c r="Q1404" s="48"/>
      <c r="R1404" s="48"/>
      <c r="S1404" s="48"/>
      <c r="T1404" s="48"/>
      <c r="U1404" s="48"/>
      <c r="V1404" s="48"/>
      <c r="W1404" s="48"/>
      <c r="X1404" s="48"/>
      <c r="Y1404" s="48"/>
      <c r="Z1404" s="48"/>
    </row>
    <row r="1405" spans="1:26" ht="15.75" customHeight="1">
      <c r="A1405" s="48"/>
      <c r="B1405" s="48"/>
      <c r="C1405" s="48"/>
      <c r="D1405" s="48"/>
      <c r="E1405" s="48"/>
      <c r="F1405" s="48"/>
      <c r="G1405" s="48"/>
      <c r="H1405" s="48"/>
      <c r="I1405" s="48"/>
      <c r="J1405" s="48"/>
      <c r="K1405" s="48"/>
      <c r="L1405" s="48"/>
      <c r="M1405" s="48"/>
      <c r="N1405" s="48"/>
      <c r="O1405" s="1734"/>
      <c r="P1405" s="45"/>
      <c r="Q1405" s="48"/>
      <c r="R1405" s="48"/>
      <c r="S1405" s="48"/>
      <c r="T1405" s="48"/>
      <c r="U1405" s="48"/>
      <c r="V1405" s="48"/>
      <c r="W1405" s="48"/>
      <c r="X1405" s="48"/>
      <c r="Y1405" s="48"/>
      <c r="Z1405" s="48"/>
    </row>
    <row r="1406" spans="1:26" ht="15.75" customHeight="1">
      <c r="A1406" s="48"/>
      <c r="B1406" s="48"/>
      <c r="C1406" s="48"/>
      <c r="D1406" s="48"/>
      <c r="E1406" s="48"/>
      <c r="F1406" s="48"/>
      <c r="G1406" s="48"/>
      <c r="H1406" s="48"/>
      <c r="I1406" s="48"/>
      <c r="J1406" s="48"/>
      <c r="K1406" s="48"/>
      <c r="L1406" s="48"/>
      <c r="M1406" s="48"/>
      <c r="N1406" s="48"/>
      <c r="O1406" s="1734"/>
      <c r="P1406" s="45"/>
      <c r="Q1406" s="48"/>
      <c r="R1406" s="48"/>
      <c r="S1406" s="48"/>
      <c r="T1406" s="48"/>
      <c r="U1406" s="48"/>
      <c r="V1406" s="48"/>
      <c r="W1406" s="48"/>
      <c r="X1406" s="48"/>
      <c r="Y1406" s="48"/>
      <c r="Z1406" s="48"/>
    </row>
    <row r="1407" spans="1:26" ht="15.75" customHeight="1">
      <c r="A1407" s="48"/>
      <c r="B1407" s="48"/>
      <c r="C1407" s="48"/>
      <c r="D1407" s="48"/>
      <c r="E1407" s="48"/>
      <c r="F1407" s="48"/>
      <c r="G1407" s="48"/>
      <c r="H1407" s="48"/>
      <c r="I1407" s="48"/>
      <c r="J1407" s="48"/>
      <c r="K1407" s="48"/>
      <c r="L1407" s="48"/>
      <c r="M1407" s="48"/>
      <c r="N1407" s="48"/>
      <c r="O1407" s="1734"/>
      <c r="P1407" s="45"/>
      <c r="Q1407" s="48"/>
      <c r="R1407" s="48"/>
      <c r="S1407" s="48"/>
      <c r="T1407" s="48"/>
      <c r="U1407" s="48"/>
      <c r="V1407" s="48"/>
      <c r="W1407" s="48"/>
      <c r="X1407" s="48"/>
      <c r="Y1407" s="48"/>
      <c r="Z1407" s="48"/>
    </row>
    <row r="1408" spans="1:26" ht="15.75" customHeight="1">
      <c r="A1408" s="48"/>
      <c r="B1408" s="48"/>
      <c r="C1408" s="48"/>
      <c r="D1408" s="48"/>
      <c r="E1408" s="48"/>
      <c r="F1408" s="48"/>
      <c r="G1408" s="48"/>
      <c r="H1408" s="48"/>
      <c r="I1408" s="48"/>
      <c r="J1408" s="48"/>
      <c r="K1408" s="48"/>
      <c r="L1408" s="48"/>
      <c r="M1408" s="48"/>
      <c r="N1408" s="48"/>
      <c r="O1408" s="1734"/>
      <c r="P1408" s="45"/>
      <c r="Q1408" s="48"/>
      <c r="R1408" s="48"/>
      <c r="S1408" s="48"/>
      <c r="T1408" s="48"/>
      <c r="U1408" s="48"/>
      <c r="V1408" s="48"/>
      <c r="W1408" s="48"/>
      <c r="X1408" s="48"/>
      <c r="Y1408" s="48"/>
      <c r="Z1408" s="48"/>
    </row>
    <row r="1409" spans="1:26" ht="15.75" customHeight="1">
      <c r="A1409" s="48"/>
      <c r="B1409" s="48"/>
      <c r="C1409" s="48"/>
      <c r="D1409" s="48"/>
      <c r="E1409" s="48"/>
      <c r="F1409" s="48"/>
      <c r="G1409" s="48"/>
      <c r="H1409" s="48"/>
      <c r="I1409" s="48"/>
      <c r="J1409" s="48"/>
      <c r="K1409" s="48"/>
      <c r="L1409" s="48"/>
      <c r="M1409" s="48"/>
      <c r="N1409" s="48"/>
      <c r="O1409" s="1734"/>
      <c r="P1409" s="45"/>
      <c r="Q1409" s="48"/>
      <c r="R1409" s="48"/>
      <c r="S1409" s="48"/>
      <c r="T1409" s="48"/>
      <c r="U1409" s="48"/>
      <c r="V1409" s="48"/>
      <c r="W1409" s="48"/>
      <c r="X1409" s="48"/>
      <c r="Y1409" s="48"/>
      <c r="Z1409" s="48"/>
    </row>
    <row r="1410" spans="1:26" ht="15.75" customHeight="1">
      <c r="A1410" s="48"/>
      <c r="B1410" s="48"/>
      <c r="C1410" s="48"/>
      <c r="D1410" s="48"/>
      <c r="E1410" s="48"/>
      <c r="F1410" s="48"/>
      <c r="G1410" s="48"/>
      <c r="H1410" s="48"/>
      <c r="I1410" s="48"/>
      <c r="J1410" s="48"/>
      <c r="K1410" s="48"/>
      <c r="L1410" s="48"/>
      <c r="M1410" s="48"/>
      <c r="N1410" s="48"/>
      <c r="O1410" s="1734"/>
      <c r="P1410" s="45"/>
      <c r="Q1410" s="48"/>
      <c r="R1410" s="48"/>
      <c r="S1410" s="48"/>
      <c r="T1410" s="48"/>
      <c r="U1410" s="48"/>
      <c r="V1410" s="48"/>
      <c r="W1410" s="48"/>
      <c r="X1410" s="48"/>
      <c r="Y1410" s="48"/>
      <c r="Z1410" s="48"/>
    </row>
    <row r="1411" spans="1:26" ht="15.75" customHeight="1">
      <c r="A1411" s="48"/>
      <c r="B1411" s="48"/>
      <c r="C1411" s="48"/>
      <c r="D1411" s="48"/>
      <c r="E1411" s="48"/>
      <c r="F1411" s="48"/>
      <c r="G1411" s="48"/>
      <c r="H1411" s="48"/>
      <c r="I1411" s="48"/>
      <c r="J1411" s="48"/>
      <c r="K1411" s="48"/>
      <c r="L1411" s="48"/>
      <c r="M1411" s="48"/>
      <c r="N1411" s="48"/>
      <c r="O1411" s="1734"/>
      <c r="P1411" s="45"/>
      <c r="Q1411" s="48"/>
      <c r="R1411" s="48"/>
      <c r="S1411" s="48"/>
      <c r="T1411" s="48"/>
      <c r="U1411" s="48"/>
      <c r="V1411" s="48"/>
      <c r="W1411" s="48"/>
      <c r="X1411" s="48"/>
      <c r="Y1411" s="48"/>
      <c r="Z1411" s="48"/>
    </row>
    <row r="1412" spans="1:26" ht="15.75" customHeight="1">
      <c r="A1412" s="48"/>
      <c r="B1412" s="48"/>
      <c r="C1412" s="48"/>
      <c r="D1412" s="48"/>
      <c r="E1412" s="48"/>
      <c r="F1412" s="48"/>
      <c r="G1412" s="48"/>
      <c r="H1412" s="48"/>
      <c r="I1412" s="48"/>
      <c r="J1412" s="48"/>
      <c r="K1412" s="48"/>
      <c r="L1412" s="48"/>
      <c r="M1412" s="48"/>
      <c r="N1412" s="48"/>
      <c r="O1412" s="1734"/>
      <c r="P1412" s="45"/>
      <c r="Q1412" s="48"/>
      <c r="R1412" s="48"/>
      <c r="S1412" s="48"/>
      <c r="T1412" s="48"/>
      <c r="U1412" s="48"/>
      <c r="V1412" s="48"/>
      <c r="W1412" s="48"/>
      <c r="X1412" s="48"/>
      <c r="Y1412" s="48"/>
      <c r="Z1412" s="48"/>
    </row>
    <row r="1413" spans="1:26" ht="15.75" customHeight="1">
      <c r="A1413" s="48"/>
      <c r="B1413" s="48"/>
      <c r="C1413" s="48"/>
      <c r="D1413" s="48"/>
      <c r="E1413" s="48"/>
      <c r="F1413" s="48"/>
      <c r="G1413" s="48"/>
      <c r="H1413" s="48"/>
      <c r="I1413" s="48"/>
      <c r="J1413" s="48"/>
      <c r="K1413" s="48"/>
      <c r="L1413" s="48"/>
      <c r="M1413" s="48"/>
      <c r="N1413" s="48"/>
      <c r="O1413" s="1734"/>
      <c r="P1413" s="45"/>
      <c r="Q1413" s="48"/>
      <c r="R1413" s="48"/>
      <c r="S1413" s="48"/>
      <c r="T1413" s="48"/>
      <c r="U1413" s="48"/>
      <c r="V1413" s="48"/>
      <c r="W1413" s="48"/>
      <c r="X1413" s="48"/>
      <c r="Y1413" s="48"/>
      <c r="Z1413" s="48"/>
    </row>
    <row r="1414" spans="1:26" ht="15.75" customHeight="1">
      <c r="A1414" s="48"/>
      <c r="B1414" s="48"/>
      <c r="C1414" s="48"/>
      <c r="D1414" s="48"/>
      <c r="E1414" s="48"/>
      <c r="F1414" s="48"/>
      <c r="G1414" s="48"/>
      <c r="H1414" s="48"/>
      <c r="I1414" s="48"/>
      <c r="J1414" s="48"/>
      <c r="K1414" s="48"/>
      <c r="L1414" s="48"/>
      <c r="M1414" s="48"/>
      <c r="N1414" s="48"/>
      <c r="O1414" s="1734"/>
      <c r="P1414" s="45"/>
      <c r="Q1414" s="48"/>
      <c r="R1414" s="48"/>
      <c r="S1414" s="48"/>
      <c r="T1414" s="48"/>
      <c r="U1414" s="48"/>
      <c r="V1414" s="48"/>
      <c r="W1414" s="48"/>
      <c r="X1414" s="48"/>
      <c r="Y1414" s="48"/>
      <c r="Z1414" s="48"/>
    </row>
    <row r="1415" spans="1:26" ht="15.75" customHeight="1">
      <c r="A1415" s="48"/>
      <c r="B1415" s="48"/>
      <c r="C1415" s="48"/>
      <c r="D1415" s="48"/>
      <c r="E1415" s="48"/>
      <c r="F1415" s="48"/>
      <c r="G1415" s="48"/>
      <c r="H1415" s="48"/>
      <c r="I1415" s="48"/>
      <c r="J1415" s="48"/>
      <c r="K1415" s="48"/>
      <c r="L1415" s="48"/>
      <c r="M1415" s="48"/>
      <c r="N1415" s="48"/>
      <c r="O1415" s="1734"/>
      <c r="P1415" s="45"/>
      <c r="Q1415" s="48"/>
      <c r="R1415" s="48"/>
      <c r="S1415" s="48"/>
      <c r="T1415" s="48"/>
      <c r="U1415" s="48"/>
      <c r="V1415" s="48"/>
      <c r="W1415" s="48"/>
      <c r="X1415" s="48"/>
      <c r="Y1415" s="48"/>
      <c r="Z1415" s="48"/>
    </row>
    <row r="1416" spans="1:26" ht="15.75" customHeight="1">
      <c r="A1416" s="48"/>
      <c r="B1416" s="48"/>
      <c r="C1416" s="48"/>
      <c r="D1416" s="48"/>
      <c r="E1416" s="48"/>
      <c r="F1416" s="48"/>
      <c r="G1416" s="48"/>
      <c r="H1416" s="48"/>
      <c r="I1416" s="48"/>
      <c r="J1416" s="48"/>
      <c r="K1416" s="48"/>
      <c r="L1416" s="48"/>
      <c r="M1416" s="48"/>
      <c r="N1416" s="48"/>
      <c r="O1416" s="1734"/>
      <c r="P1416" s="45"/>
      <c r="Q1416" s="48"/>
      <c r="R1416" s="48"/>
      <c r="S1416" s="48"/>
      <c r="T1416" s="48"/>
      <c r="U1416" s="48"/>
      <c r="V1416" s="48"/>
      <c r="W1416" s="48"/>
      <c r="X1416" s="48"/>
      <c r="Y1416" s="48"/>
      <c r="Z1416" s="48"/>
    </row>
    <row r="1417" spans="1:26" ht="15.75" customHeight="1">
      <c r="A1417" s="48"/>
      <c r="B1417" s="48"/>
      <c r="C1417" s="48"/>
      <c r="D1417" s="48"/>
      <c r="E1417" s="48"/>
      <c r="F1417" s="48"/>
      <c r="G1417" s="48"/>
      <c r="H1417" s="48"/>
      <c r="I1417" s="48"/>
      <c r="J1417" s="48"/>
      <c r="K1417" s="48"/>
      <c r="L1417" s="48"/>
      <c r="M1417" s="48"/>
      <c r="N1417" s="48"/>
      <c r="O1417" s="1734"/>
      <c r="P1417" s="45"/>
      <c r="Q1417" s="48"/>
      <c r="R1417" s="48"/>
      <c r="S1417" s="48"/>
      <c r="T1417" s="48"/>
      <c r="U1417" s="48"/>
      <c r="V1417" s="48"/>
      <c r="W1417" s="48"/>
      <c r="X1417" s="48"/>
      <c r="Y1417" s="48"/>
      <c r="Z1417" s="48"/>
    </row>
    <row r="1418" spans="1:26" ht="15.75" customHeight="1">
      <c r="A1418" s="48"/>
      <c r="B1418" s="48"/>
      <c r="C1418" s="48"/>
      <c r="D1418" s="48"/>
      <c r="E1418" s="48"/>
      <c r="F1418" s="48"/>
      <c r="G1418" s="48"/>
      <c r="H1418" s="48"/>
      <c r="I1418" s="48"/>
      <c r="J1418" s="48"/>
      <c r="K1418" s="48"/>
      <c r="L1418" s="48"/>
      <c r="M1418" s="48"/>
      <c r="N1418" s="48"/>
      <c r="O1418" s="1734"/>
      <c r="P1418" s="45"/>
      <c r="Q1418" s="48"/>
      <c r="R1418" s="48"/>
      <c r="S1418" s="48"/>
      <c r="T1418" s="48"/>
      <c r="U1418" s="48"/>
      <c r="V1418" s="48"/>
      <c r="W1418" s="48"/>
      <c r="X1418" s="48"/>
      <c r="Y1418" s="48"/>
      <c r="Z1418" s="48"/>
    </row>
    <row r="1419" spans="1:26" ht="15.75" customHeight="1">
      <c r="A1419" s="48"/>
      <c r="B1419" s="48"/>
      <c r="C1419" s="48"/>
      <c r="D1419" s="48"/>
      <c r="E1419" s="48"/>
      <c r="F1419" s="48"/>
      <c r="G1419" s="48"/>
      <c r="H1419" s="48"/>
      <c r="I1419" s="48"/>
      <c r="J1419" s="48"/>
      <c r="K1419" s="48"/>
      <c r="L1419" s="48"/>
      <c r="M1419" s="48"/>
      <c r="N1419" s="48"/>
      <c r="O1419" s="1734"/>
      <c r="P1419" s="45"/>
      <c r="Q1419" s="48"/>
      <c r="R1419" s="48"/>
      <c r="S1419" s="48"/>
      <c r="T1419" s="48"/>
      <c r="U1419" s="48"/>
      <c r="V1419" s="48"/>
      <c r="W1419" s="48"/>
      <c r="X1419" s="48"/>
      <c r="Y1419" s="48"/>
      <c r="Z1419" s="48"/>
    </row>
    <row r="1420" spans="1:26" ht="15.75" customHeight="1">
      <c r="A1420" s="48"/>
      <c r="B1420" s="48"/>
      <c r="C1420" s="48"/>
      <c r="D1420" s="48"/>
      <c r="E1420" s="48"/>
      <c r="F1420" s="48"/>
      <c r="G1420" s="48"/>
      <c r="H1420" s="48"/>
      <c r="I1420" s="48"/>
      <c r="J1420" s="48"/>
      <c r="K1420" s="48"/>
      <c r="L1420" s="48"/>
      <c r="M1420" s="48"/>
      <c r="N1420" s="48"/>
      <c r="O1420" s="1734"/>
      <c r="P1420" s="45"/>
      <c r="Q1420" s="48"/>
      <c r="R1420" s="48"/>
      <c r="S1420" s="48"/>
      <c r="T1420" s="48"/>
      <c r="U1420" s="48"/>
      <c r="V1420" s="48"/>
      <c r="W1420" s="48"/>
      <c r="X1420" s="48"/>
      <c r="Y1420" s="48"/>
      <c r="Z1420" s="48"/>
    </row>
    <row r="1421" spans="1:26" ht="15.75" customHeight="1">
      <c r="A1421" s="48"/>
      <c r="B1421" s="48"/>
      <c r="C1421" s="48"/>
      <c r="D1421" s="48"/>
      <c r="E1421" s="48"/>
      <c r="F1421" s="48"/>
      <c r="G1421" s="48"/>
      <c r="H1421" s="48"/>
      <c r="I1421" s="48"/>
      <c r="J1421" s="48"/>
      <c r="K1421" s="48"/>
      <c r="L1421" s="48"/>
      <c r="M1421" s="48"/>
      <c r="N1421" s="48"/>
      <c r="O1421" s="1734"/>
      <c r="P1421" s="45"/>
      <c r="Q1421" s="48"/>
      <c r="R1421" s="48"/>
      <c r="S1421" s="48"/>
      <c r="T1421" s="48"/>
      <c r="U1421" s="48"/>
      <c r="V1421" s="48"/>
      <c r="W1421" s="48"/>
      <c r="X1421" s="48"/>
      <c r="Y1421" s="48"/>
      <c r="Z1421" s="48"/>
    </row>
    <row r="1422" spans="1:26" ht="15.75" customHeight="1">
      <c r="A1422" s="48"/>
      <c r="B1422" s="48"/>
      <c r="C1422" s="48"/>
      <c r="D1422" s="48"/>
      <c r="E1422" s="48"/>
      <c r="F1422" s="48"/>
      <c r="G1422" s="48"/>
      <c r="H1422" s="48"/>
      <c r="I1422" s="48"/>
      <c r="J1422" s="48"/>
      <c r="K1422" s="48"/>
      <c r="L1422" s="48"/>
      <c r="M1422" s="48"/>
      <c r="N1422" s="48"/>
      <c r="O1422" s="1734"/>
      <c r="P1422" s="45"/>
      <c r="Q1422" s="48"/>
      <c r="R1422" s="48"/>
      <c r="S1422" s="48"/>
      <c r="T1422" s="48"/>
      <c r="U1422" s="48"/>
      <c r="V1422" s="48"/>
      <c r="W1422" s="48"/>
      <c r="X1422" s="48"/>
      <c r="Y1422" s="48"/>
      <c r="Z1422" s="48"/>
    </row>
    <row r="1423" spans="1:26" ht="15.75" customHeight="1">
      <c r="A1423" s="48"/>
      <c r="B1423" s="48"/>
      <c r="C1423" s="48"/>
      <c r="D1423" s="48"/>
      <c r="E1423" s="48"/>
      <c r="F1423" s="48"/>
      <c r="G1423" s="48"/>
      <c r="H1423" s="48"/>
      <c r="I1423" s="48"/>
      <c r="J1423" s="48"/>
      <c r="K1423" s="48"/>
      <c r="L1423" s="48"/>
      <c r="M1423" s="48"/>
      <c r="N1423" s="48"/>
      <c r="O1423" s="1734"/>
      <c r="P1423" s="45"/>
      <c r="Q1423" s="48"/>
      <c r="R1423" s="48"/>
      <c r="S1423" s="48"/>
      <c r="T1423" s="48"/>
      <c r="U1423" s="48"/>
      <c r="V1423" s="48"/>
      <c r="W1423" s="48"/>
      <c r="X1423" s="48"/>
      <c r="Y1423" s="48"/>
      <c r="Z1423" s="48"/>
    </row>
    <row r="1424" spans="1:26" ht="15.75" customHeight="1">
      <c r="A1424" s="48"/>
      <c r="B1424" s="48"/>
      <c r="C1424" s="48"/>
      <c r="D1424" s="48"/>
      <c r="E1424" s="48"/>
      <c r="F1424" s="48"/>
      <c r="G1424" s="48"/>
      <c r="H1424" s="48"/>
      <c r="I1424" s="48"/>
      <c r="J1424" s="48"/>
      <c r="K1424" s="48"/>
      <c r="L1424" s="48"/>
      <c r="M1424" s="48"/>
      <c r="N1424" s="48"/>
      <c r="O1424" s="1734"/>
      <c r="P1424" s="45"/>
      <c r="Q1424" s="48"/>
      <c r="R1424" s="48"/>
      <c r="S1424" s="48"/>
      <c r="T1424" s="48"/>
      <c r="U1424" s="48"/>
      <c r="V1424" s="48"/>
      <c r="W1424" s="48"/>
      <c r="X1424" s="48"/>
      <c r="Y1424" s="48"/>
      <c r="Z1424" s="48"/>
    </row>
    <row r="1425" spans="1:26" ht="15.75" customHeight="1">
      <c r="A1425" s="48"/>
      <c r="B1425" s="48"/>
      <c r="C1425" s="48"/>
      <c r="D1425" s="48"/>
      <c r="E1425" s="48"/>
      <c r="F1425" s="48"/>
      <c r="G1425" s="48"/>
      <c r="H1425" s="48"/>
      <c r="I1425" s="48"/>
      <c r="J1425" s="48"/>
      <c r="K1425" s="48"/>
      <c r="L1425" s="48"/>
      <c r="M1425" s="48"/>
      <c r="N1425" s="48"/>
      <c r="O1425" s="1734"/>
      <c r="P1425" s="45"/>
      <c r="Q1425" s="48"/>
      <c r="R1425" s="48"/>
      <c r="S1425" s="48"/>
      <c r="T1425" s="48"/>
      <c r="U1425" s="48"/>
      <c r="V1425" s="48"/>
      <c r="W1425" s="48"/>
      <c r="X1425" s="48"/>
      <c r="Y1425" s="48"/>
      <c r="Z1425" s="48"/>
    </row>
    <row r="1426" spans="1:26" ht="15.75" customHeight="1">
      <c r="A1426" s="48"/>
      <c r="B1426" s="48"/>
      <c r="C1426" s="48"/>
      <c r="D1426" s="48"/>
      <c r="E1426" s="48"/>
      <c r="F1426" s="48"/>
      <c r="G1426" s="48"/>
      <c r="H1426" s="48"/>
      <c r="I1426" s="48"/>
      <c r="J1426" s="48"/>
      <c r="K1426" s="48"/>
      <c r="L1426" s="48"/>
      <c r="M1426" s="48"/>
      <c r="N1426" s="48"/>
      <c r="O1426" s="1734"/>
      <c r="P1426" s="45"/>
      <c r="Q1426" s="48"/>
      <c r="R1426" s="48"/>
      <c r="S1426" s="48"/>
      <c r="T1426" s="48"/>
      <c r="U1426" s="48"/>
      <c r="V1426" s="48"/>
      <c r="W1426" s="48"/>
      <c r="X1426" s="48"/>
      <c r="Y1426" s="48"/>
      <c r="Z1426" s="48"/>
    </row>
    <row r="1427" spans="1:26" ht="15.75" customHeight="1">
      <c r="A1427" s="48"/>
      <c r="B1427" s="48"/>
      <c r="C1427" s="48"/>
      <c r="D1427" s="48"/>
      <c r="E1427" s="48"/>
      <c r="F1427" s="48"/>
      <c r="G1427" s="48"/>
      <c r="H1427" s="48"/>
      <c r="I1427" s="48"/>
      <c r="J1427" s="48"/>
      <c r="K1427" s="48"/>
      <c r="L1427" s="48"/>
      <c r="M1427" s="48"/>
      <c r="N1427" s="48"/>
      <c r="O1427" s="1734"/>
      <c r="P1427" s="45"/>
      <c r="Q1427" s="48"/>
      <c r="R1427" s="48"/>
      <c r="S1427" s="48"/>
      <c r="T1427" s="48"/>
      <c r="U1427" s="48"/>
      <c r="V1427" s="48"/>
      <c r="W1427" s="48"/>
      <c r="X1427" s="48"/>
      <c r="Y1427" s="48"/>
      <c r="Z1427" s="48"/>
    </row>
    <row r="1428" spans="1:26" ht="15.75" customHeight="1">
      <c r="A1428" s="48"/>
      <c r="B1428" s="48"/>
      <c r="C1428" s="48"/>
      <c r="D1428" s="48"/>
      <c r="E1428" s="48"/>
      <c r="F1428" s="48"/>
      <c r="G1428" s="48"/>
      <c r="H1428" s="48"/>
      <c r="I1428" s="48"/>
      <c r="J1428" s="48"/>
      <c r="K1428" s="48"/>
      <c r="L1428" s="48"/>
      <c r="M1428" s="48"/>
      <c r="N1428" s="48"/>
      <c r="O1428" s="1734"/>
      <c r="P1428" s="45"/>
      <c r="Q1428" s="48"/>
      <c r="R1428" s="48"/>
      <c r="S1428" s="48"/>
      <c r="T1428" s="48"/>
      <c r="U1428" s="48"/>
      <c r="V1428" s="48"/>
      <c r="W1428" s="48"/>
      <c r="X1428" s="48"/>
      <c r="Y1428" s="48"/>
      <c r="Z1428" s="48"/>
    </row>
    <row r="1429" spans="1:26" ht="15.75" customHeight="1">
      <c r="A1429" s="48"/>
      <c r="B1429" s="48"/>
      <c r="C1429" s="48"/>
      <c r="D1429" s="48"/>
      <c r="E1429" s="48"/>
      <c r="F1429" s="48"/>
      <c r="G1429" s="48"/>
      <c r="H1429" s="48"/>
      <c r="I1429" s="48"/>
      <c r="J1429" s="48"/>
      <c r="K1429" s="48"/>
      <c r="L1429" s="48"/>
      <c r="M1429" s="48"/>
      <c r="N1429" s="48"/>
      <c r="O1429" s="1734"/>
      <c r="P1429" s="45"/>
      <c r="Q1429" s="48"/>
      <c r="R1429" s="48"/>
      <c r="S1429" s="48"/>
      <c r="T1429" s="48"/>
      <c r="U1429" s="48"/>
      <c r="V1429" s="48"/>
      <c r="W1429" s="48"/>
      <c r="X1429" s="48"/>
      <c r="Y1429" s="48"/>
      <c r="Z1429" s="48"/>
    </row>
    <row r="1430" spans="1:26" ht="15.75" customHeight="1">
      <c r="A1430" s="48"/>
      <c r="B1430" s="48"/>
      <c r="C1430" s="48"/>
      <c r="D1430" s="48"/>
      <c r="E1430" s="48"/>
      <c r="F1430" s="48"/>
      <c r="G1430" s="48"/>
      <c r="H1430" s="48"/>
      <c r="I1430" s="48"/>
      <c r="J1430" s="48"/>
      <c r="K1430" s="48"/>
      <c r="L1430" s="48"/>
      <c r="M1430" s="48"/>
      <c r="N1430" s="48"/>
      <c r="O1430" s="1734"/>
      <c r="P1430" s="45"/>
      <c r="Q1430" s="48"/>
      <c r="R1430" s="48"/>
      <c r="S1430" s="48"/>
      <c r="T1430" s="48"/>
      <c r="U1430" s="48"/>
      <c r="V1430" s="48"/>
      <c r="W1430" s="48"/>
      <c r="X1430" s="48"/>
      <c r="Y1430" s="48"/>
      <c r="Z1430" s="48"/>
    </row>
    <row r="1431" spans="1:26" ht="15.75" customHeight="1">
      <c r="A1431" s="48"/>
      <c r="B1431" s="48"/>
      <c r="C1431" s="48"/>
      <c r="D1431" s="48"/>
      <c r="E1431" s="48"/>
      <c r="F1431" s="48"/>
      <c r="G1431" s="48"/>
      <c r="H1431" s="48"/>
      <c r="I1431" s="48"/>
      <c r="J1431" s="48"/>
      <c r="K1431" s="48"/>
      <c r="L1431" s="48"/>
      <c r="M1431" s="48"/>
      <c r="N1431" s="48"/>
      <c r="O1431" s="1734"/>
      <c r="P1431" s="45"/>
      <c r="Q1431" s="48"/>
      <c r="R1431" s="48"/>
      <c r="S1431" s="48"/>
      <c r="T1431" s="48"/>
      <c r="U1431" s="48"/>
      <c r="V1431" s="48"/>
      <c r="W1431" s="48"/>
      <c r="X1431" s="48"/>
      <c r="Y1431" s="48"/>
      <c r="Z1431" s="48"/>
    </row>
    <row r="1432" spans="1:26" ht="15.75" customHeight="1">
      <c r="A1432" s="48"/>
      <c r="B1432" s="48"/>
      <c r="C1432" s="48"/>
      <c r="D1432" s="48"/>
      <c r="E1432" s="48"/>
      <c r="F1432" s="48"/>
      <c r="G1432" s="48"/>
      <c r="H1432" s="48"/>
      <c r="I1432" s="48"/>
      <c r="J1432" s="48"/>
      <c r="K1432" s="48"/>
      <c r="L1432" s="48"/>
      <c r="M1432" s="48"/>
      <c r="N1432" s="48"/>
      <c r="O1432" s="1734"/>
      <c r="P1432" s="45"/>
      <c r="Q1432" s="48"/>
      <c r="R1432" s="48"/>
      <c r="S1432" s="48"/>
      <c r="T1432" s="48"/>
      <c r="U1432" s="48"/>
      <c r="V1432" s="48"/>
      <c r="W1432" s="48"/>
      <c r="X1432" s="48"/>
      <c r="Y1432" s="48"/>
      <c r="Z1432" s="48"/>
    </row>
    <row r="1433" spans="1:26" ht="15.75" customHeight="1">
      <c r="A1433" s="48"/>
      <c r="B1433" s="48"/>
      <c r="C1433" s="48"/>
      <c r="D1433" s="48"/>
      <c r="E1433" s="48"/>
      <c r="F1433" s="48"/>
      <c r="G1433" s="48"/>
      <c r="H1433" s="48"/>
      <c r="I1433" s="48"/>
      <c r="J1433" s="48"/>
      <c r="K1433" s="48"/>
      <c r="L1433" s="48"/>
      <c r="M1433" s="48"/>
      <c r="N1433" s="48"/>
      <c r="O1433" s="1734"/>
      <c r="P1433" s="45"/>
      <c r="Q1433" s="48"/>
      <c r="R1433" s="48"/>
      <c r="S1433" s="48"/>
      <c r="T1433" s="48"/>
      <c r="U1433" s="48"/>
      <c r="V1433" s="48"/>
      <c r="W1433" s="48"/>
      <c r="X1433" s="48"/>
      <c r="Y1433" s="48"/>
      <c r="Z1433" s="48"/>
    </row>
    <row r="1434" spans="1:26" ht="15.75" customHeight="1">
      <c r="A1434" s="48"/>
      <c r="B1434" s="48"/>
      <c r="C1434" s="48"/>
      <c r="D1434" s="48"/>
      <c r="E1434" s="48"/>
      <c r="F1434" s="48"/>
      <c r="G1434" s="48"/>
      <c r="H1434" s="48"/>
      <c r="I1434" s="48"/>
      <c r="J1434" s="48"/>
      <c r="K1434" s="48"/>
      <c r="L1434" s="48"/>
      <c r="M1434" s="48"/>
      <c r="N1434" s="48"/>
      <c r="O1434" s="1734"/>
      <c r="P1434" s="45"/>
      <c r="Q1434" s="48"/>
      <c r="R1434" s="48"/>
      <c r="S1434" s="48"/>
      <c r="T1434" s="48"/>
      <c r="U1434" s="48"/>
      <c r="V1434" s="48"/>
      <c r="W1434" s="48"/>
      <c r="X1434" s="48"/>
      <c r="Y1434" s="48"/>
      <c r="Z1434" s="48"/>
    </row>
    <row r="1435" spans="1:26" ht="15.75" customHeight="1">
      <c r="A1435" s="48"/>
      <c r="B1435" s="48"/>
      <c r="C1435" s="48"/>
      <c r="D1435" s="48"/>
      <c r="E1435" s="48"/>
      <c r="F1435" s="48"/>
      <c r="G1435" s="48"/>
      <c r="H1435" s="48"/>
      <c r="I1435" s="48"/>
      <c r="J1435" s="48"/>
      <c r="K1435" s="48"/>
      <c r="L1435" s="48"/>
      <c r="M1435" s="48"/>
      <c r="N1435" s="48"/>
      <c r="O1435" s="1734"/>
      <c r="P1435" s="45"/>
      <c r="Q1435" s="48"/>
      <c r="R1435" s="48"/>
      <c r="S1435" s="48"/>
      <c r="T1435" s="48"/>
      <c r="U1435" s="48"/>
      <c r="V1435" s="48"/>
      <c r="W1435" s="48"/>
      <c r="X1435" s="48"/>
      <c r="Y1435" s="48"/>
      <c r="Z1435" s="48"/>
    </row>
    <row r="1436" spans="1:26" ht="15.75" customHeight="1">
      <c r="A1436" s="48"/>
      <c r="B1436" s="48"/>
      <c r="C1436" s="48"/>
      <c r="D1436" s="48"/>
      <c r="E1436" s="48"/>
      <c r="F1436" s="48"/>
      <c r="G1436" s="48"/>
      <c r="H1436" s="48"/>
      <c r="I1436" s="48"/>
      <c r="J1436" s="48"/>
      <c r="K1436" s="48"/>
      <c r="L1436" s="48"/>
      <c r="M1436" s="48"/>
      <c r="N1436" s="48"/>
      <c r="O1436" s="1734"/>
      <c r="P1436" s="45"/>
      <c r="Q1436" s="48"/>
      <c r="R1436" s="48"/>
      <c r="S1436" s="48"/>
      <c r="T1436" s="48"/>
      <c r="U1436" s="48"/>
      <c r="V1436" s="48"/>
      <c r="W1436" s="48"/>
      <c r="X1436" s="48"/>
      <c r="Y1436" s="48"/>
      <c r="Z1436" s="48"/>
    </row>
    <row r="1437" spans="1:26" ht="15.75" customHeight="1">
      <c r="A1437" s="48"/>
      <c r="B1437" s="48"/>
      <c r="C1437" s="48"/>
      <c r="D1437" s="48"/>
      <c r="E1437" s="48"/>
      <c r="F1437" s="48"/>
      <c r="G1437" s="48"/>
      <c r="H1437" s="48"/>
      <c r="I1437" s="48"/>
      <c r="J1437" s="48"/>
      <c r="K1437" s="48"/>
      <c r="L1437" s="48"/>
      <c r="M1437" s="48"/>
      <c r="N1437" s="48"/>
      <c r="O1437" s="1734"/>
      <c r="P1437" s="45"/>
      <c r="Q1437" s="48"/>
      <c r="R1437" s="48"/>
      <c r="S1437" s="48"/>
      <c r="T1437" s="48"/>
      <c r="U1437" s="48"/>
      <c r="V1437" s="48"/>
      <c r="W1437" s="48"/>
      <c r="X1437" s="48"/>
      <c r="Y1437" s="48"/>
      <c r="Z1437" s="48"/>
    </row>
    <row r="1438" spans="1:26" ht="15.75" customHeight="1">
      <c r="A1438" s="48"/>
      <c r="B1438" s="48"/>
      <c r="C1438" s="48"/>
      <c r="D1438" s="48"/>
      <c r="E1438" s="48"/>
      <c r="F1438" s="48"/>
      <c r="G1438" s="48"/>
      <c r="H1438" s="48"/>
      <c r="I1438" s="48"/>
      <c r="J1438" s="48"/>
      <c r="K1438" s="48"/>
      <c r="L1438" s="48"/>
      <c r="M1438" s="48"/>
      <c r="N1438" s="48"/>
      <c r="O1438" s="1734"/>
      <c r="P1438" s="45"/>
      <c r="Q1438" s="48"/>
      <c r="R1438" s="48"/>
      <c r="S1438" s="48"/>
      <c r="T1438" s="48"/>
      <c r="U1438" s="48"/>
      <c r="V1438" s="48"/>
      <c r="W1438" s="48"/>
      <c r="X1438" s="48"/>
      <c r="Y1438" s="48"/>
      <c r="Z1438" s="48"/>
    </row>
    <row r="1439" spans="1:26" ht="15.75" customHeight="1">
      <c r="A1439" s="48"/>
      <c r="B1439" s="48"/>
      <c r="C1439" s="48"/>
      <c r="D1439" s="48"/>
      <c r="E1439" s="48"/>
      <c r="F1439" s="48"/>
      <c r="G1439" s="48"/>
      <c r="H1439" s="48"/>
      <c r="I1439" s="48"/>
      <c r="J1439" s="48"/>
      <c r="K1439" s="48"/>
      <c r="L1439" s="48"/>
      <c r="M1439" s="48"/>
      <c r="N1439" s="48"/>
      <c r="O1439" s="1734"/>
      <c r="P1439" s="45"/>
      <c r="Q1439" s="48"/>
      <c r="R1439" s="48"/>
      <c r="S1439" s="48"/>
      <c r="T1439" s="48"/>
      <c r="U1439" s="48"/>
      <c r="V1439" s="48"/>
      <c r="W1439" s="48"/>
      <c r="X1439" s="48"/>
      <c r="Y1439" s="48"/>
      <c r="Z1439" s="48"/>
    </row>
    <row r="1440" spans="1:26" ht="15.75" customHeight="1">
      <c r="A1440" s="48"/>
      <c r="B1440" s="48"/>
      <c r="C1440" s="48"/>
      <c r="D1440" s="48"/>
      <c r="E1440" s="48"/>
      <c r="F1440" s="48"/>
      <c r="G1440" s="48"/>
      <c r="H1440" s="48"/>
      <c r="I1440" s="48"/>
      <c r="J1440" s="48"/>
      <c r="K1440" s="48"/>
      <c r="L1440" s="48"/>
      <c r="M1440" s="48"/>
      <c r="N1440" s="48"/>
      <c r="O1440" s="1734"/>
      <c r="P1440" s="45"/>
      <c r="Q1440" s="48"/>
      <c r="R1440" s="48"/>
      <c r="S1440" s="48"/>
      <c r="T1440" s="48"/>
      <c r="U1440" s="48"/>
      <c r="V1440" s="48"/>
      <c r="W1440" s="48"/>
      <c r="X1440" s="48"/>
      <c r="Y1440" s="48"/>
      <c r="Z1440" s="48"/>
    </row>
    <row r="1441" spans="1:26" ht="15.75" customHeight="1">
      <c r="A1441" s="48"/>
      <c r="B1441" s="48"/>
      <c r="C1441" s="48"/>
      <c r="D1441" s="48"/>
      <c r="E1441" s="48"/>
      <c r="F1441" s="48"/>
      <c r="G1441" s="48"/>
      <c r="H1441" s="48"/>
      <c r="I1441" s="48"/>
      <c r="J1441" s="48"/>
      <c r="K1441" s="48"/>
      <c r="L1441" s="48"/>
      <c r="M1441" s="48"/>
      <c r="N1441" s="48"/>
      <c r="O1441" s="1734"/>
      <c r="P1441" s="45"/>
      <c r="Q1441" s="48"/>
      <c r="R1441" s="48"/>
      <c r="S1441" s="48"/>
      <c r="T1441" s="48"/>
      <c r="U1441" s="48"/>
      <c r="V1441" s="48"/>
      <c r="W1441" s="48"/>
      <c r="X1441" s="48"/>
      <c r="Y1441" s="48"/>
      <c r="Z1441" s="48"/>
    </row>
    <row r="1442" spans="1:26" ht="15.75" customHeight="1">
      <c r="A1442" s="48"/>
      <c r="B1442" s="48"/>
      <c r="C1442" s="48"/>
      <c r="D1442" s="48"/>
      <c r="E1442" s="48"/>
      <c r="F1442" s="48"/>
      <c r="G1442" s="48"/>
      <c r="H1442" s="48"/>
      <c r="I1442" s="48"/>
      <c r="J1442" s="48"/>
      <c r="K1442" s="48"/>
      <c r="L1442" s="48"/>
      <c r="M1442" s="48"/>
      <c r="N1442" s="48"/>
      <c r="O1442" s="1734"/>
      <c r="P1442" s="45"/>
      <c r="Q1442" s="48"/>
      <c r="R1442" s="48"/>
      <c r="S1442" s="48"/>
      <c r="T1442" s="48"/>
      <c r="U1442" s="48"/>
      <c r="V1442" s="48"/>
      <c r="W1442" s="48"/>
      <c r="X1442" s="48"/>
      <c r="Y1442" s="48"/>
      <c r="Z1442" s="48"/>
    </row>
    <row r="1443" spans="1:26" ht="15.75" customHeight="1">
      <c r="A1443" s="48"/>
      <c r="B1443" s="48"/>
      <c r="C1443" s="48"/>
      <c r="D1443" s="48"/>
      <c r="E1443" s="48"/>
      <c r="F1443" s="48"/>
      <c r="G1443" s="48"/>
      <c r="H1443" s="48"/>
      <c r="I1443" s="48"/>
      <c r="J1443" s="48"/>
      <c r="K1443" s="48"/>
      <c r="L1443" s="48"/>
      <c r="M1443" s="48"/>
      <c r="N1443" s="48"/>
      <c r="O1443" s="1734"/>
      <c r="P1443" s="45"/>
      <c r="Q1443" s="48"/>
      <c r="R1443" s="48"/>
      <c r="S1443" s="48"/>
      <c r="T1443" s="48"/>
      <c r="U1443" s="48"/>
      <c r="V1443" s="48"/>
      <c r="W1443" s="48"/>
      <c r="X1443" s="48"/>
      <c r="Y1443" s="48"/>
      <c r="Z1443" s="48"/>
    </row>
    <row r="1444" spans="1:26" ht="15.75" customHeight="1">
      <c r="A1444" s="48"/>
      <c r="B1444" s="48"/>
      <c r="C1444" s="48"/>
      <c r="D1444" s="48"/>
      <c r="E1444" s="48"/>
      <c r="F1444" s="48"/>
      <c r="G1444" s="48"/>
      <c r="H1444" s="48"/>
      <c r="I1444" s="48"/>
      <c r="J1444" s="48"/>
      <c r="K1444" s="48"/>
      <c r="L1444" s="48"/>
      <c r="M1444" s="48"/>
      <c r="N1444" s="48"/>
      <c r="O1444" s="1734"/>
      <c r="P1444" s="45"/>
      <c r="Q1444" s="48"/>
      <c r="R1444" s="48"/>
      <c r="S1444" s="48"/>
      <c r="T1444" s="48"/>
      <c r="U1444" s="48"/>
      <c r="V1444" s="48"/>
      <c r="W1444" s="48"/>
      <c r="X1444" s="48"/>
      <c r="Y1444" s="48"/>
      <c r="Z1444" s="48"/>
    </row>
    <row r="1445" spans="1:26" ht="15.75" customHeight="1">
      <c r="A1445" s="48"/>
      <c r="B1445" s="48"/>
      <c r="C1445" s="48"/>
      <c r="D1445" s="48"/>
      <c r="E1445" s="48"/>
      <c r="F1445" s="48"/>
      <c r="G1445" s="48"/>
      <c r="H1445" s="48"/>
      <c r="I1445" s="48"/>
      <c r="J1445" s="48"/>
      <c r="K1445" s="48"/>
      <c r="L1445" s="48"/>
      <c r="M1445" s="48"/>
      <c r="N1445" s="48"/>
      <c r="O1445" s="1734"/>
      <c r="P1445" s="45"/>
      <c r="Q1445" s="48"/>
      <c r="R1445" s="48"/>
      <c r="S1445" s="48"/>
      <c r="T1445" s="48"/>
      <c r="U1445" s="48"/>
      <c r="V1445" s="48"/>
      <c r="W1445" s="48"/>
      <c r="X1445" s="48"/>
      <c r="Y1445" s="48"/>
      <c r="Z1445" s="48"/>
    </row>
    <row r="1446" spans="1:26" ht="15.75" customHeight="1">
      <c r="A1446" s="48"/>
      <c r="B1446" s="48"/>
      <c r="C1446" s="48"/>
      <c r="D1446" s="48"/>
      <c r="E1446" s="48"/>
      <c r="F1446" s="48"/>
      <c r="G1446" s="48"/>
      <c r="H1446" s="48"/>
      <c r="I1446" s="48"/>
      <c r="J1446" s="48"/>
      <c r="K1446" s="48"/>
      <c r="L1446" s="48"/>
      <c r="M1446" s="48"/>
      <c r="N1446" s="48"/>
      <c r="O1446" s="1734"/>
      <c r="P1446" s="45"/>
      <c r="Q1446" s="48"/>
      <c r="R1446" s="48"/>
      <c r="S1446" s="48"/>
      <c r="T1446" s="48"/>
      <c r="U1446" s="48"/>
      <c r="V1446" s="48"/>
      <c r="W1446" s="48"/>
      <c r="X1446" s="48"/>
      <c r="Y1446" s="48"/>
      <c r="Z1446" s="48"/>
    </row>
    <row r="1447" spans="1:26" ht="15.75" customHeight="1">
      <c r="A1447" s="48"/>
      <c r="B1447" s="48"/>
      <c r="C1447" s="48"/>
      <c r="D1447" s="48"/>
      <c r="E1447" s="48"/>
      <c r="F1447" s="48"/>
      <c r="G1447" s="48"/>
      <c r="H1447" s="48"/>
      <c r="I1447" s="48"/>
      <c r="J1447" s="48"/>
      <c r="K1447" s="48"/>
      <c r="L1447" s="48"/>
      <c r="M1447" s="48"/>
      <c r="N1447" s="48"/>
      <c r="O1447" s="1734"/>
      <c r="P1447" s="45"/>
      <c r="Q1447" s="48"/>
      <c r="R1447" s="48"/>
      <c r="S1447" s="48"/>
      <c r="T1447" s="48"/>
      <c r="U1447" s="48"/>
      <c r="V1447" s="48"/>
      <c r="W1447" s="48"/>
      <c r="X1447" s="48"/>
      <c r="Y1447" s="48"/>
      <c r="Z1447" s="48"/>
    </row>
    <row r="1448" spans="1:26" ht="15.75" customHeight="1">
      <c r="A1448" s="48"/>
      <c r="B1448" s="48"/>
      <c r="C1448" s="48"/>
      <c r="D1448" s="48"/>
      <c r="E1448" s="48"/>
      <c r="F1448" s="48"/>
      <c r="G1448" s="48"/>
      <c r="H1448" s="48"/>
      <c r="I1448" s="48"/>
      <c r="J1448" s="48"/>
      <c r="K1448" s="48"/>
      <c r="L1448" s="48"/>
      <c r="M1448" s="48"/>
      <c r="N1448" s="48"/>
      <c r="O1448" s="1734"/>
      <c r="P1448" s="45"/>
      <c r="Q1448" s="48"/>
      <c r="R1448" s="48"/>
      <c r="S1448" s="48"/>
      <c r="T1448" s="48"/>
      <c r="U1448" s="48"/>
      <c r="V1448" s="48"/>
      <c r="W1448" s="48"/>
      <c r="X1448" s="48"/>
      <c r="Y1448" s="48"/>
      <c r="Z1448" s="48"/>
    </row>
    <row r="1449" spans="1:26" ht="15.75" customHeight="1">
      <c r="A1449" s="48"/>
      <c r="B1449" s="48"/>
      <c r="C1449" s="48"/>
      <c r="D1449" s="48"/>
      <c r="E1449" s="48"/>
      <c r="F1449" s="48"/>
      <c r="G1449" s="48"/>
      <c r="H1449" s="48"/>
      <c r="I1449" s="48"/>
      <c r="J1449" s="48"/>
      <c r="K1449" s="48"/>
      <c r="L1449" s="48"/>
      <c r="M1449" s="48"/>
      <c r="N1449" s="48"/>
      <c r="O1449" s="1734"/>
      <c r="P1449" s="45"/>
      <c r="Q1449" s="48"/>
      <c r="R1449" s="48"/>
      <c r="S1449" s="48"/>
      <c r="T1449" s="48"/>
      <c r="U1449" s="48"/>
      <c r="V1449" s="48"/>
      <c r="W1449" s="48"/>
      <c r="X1449" s="48"/>
      <c r="Y1449" s="48"/>
      <c r="Z1449" s="48"/>
    </row>
    <row r="1450" spans="1:26" ht="15.75" customHeight="1">
      <c r="A1450" s="48"/>
      <c r="B1450" s="48"/>
      <c r="C1450" s="48"/>
      <c r="D1450" s="48"/>
      <c r="E1450" s="48"/>
      <c r="F1450" s="48"/>
      <c r="G1450" s="48"/>
      <c r="H1450" s="48"/>
      <c r="I1450" s="48"/>
      <c r="J1450" s="48"/>
      <c r="K1450" s="48"/>
      <c r="L1450" s="48"/>
      <c r="M1450" s="48"/>
      <c r="N1450" s="48"/>
      <c r="O1450" s="1734"/>
      <c r="P1450" s="45"/>
      <c r="Q1450" s="48"/>
      <c r="R1450" s="48"/>
      <c r="S1450" s="48"/>
      <c r="T1450" s="48"/>
      <c r="U1450" s="48"/>
      <c r="V1450" s="48"/>
      <c r="W1450" s="48"/>
      <c r="X1450" s="48"/>
      <c r="Y1450" s="48"/>
      <c r="Z1450" s="48"/>
    </row>
    <row r="1451" spans="1:26" ht="15.75" customHeight="1">
      <c r="A1451" s="48"/>
      <c r="B1451" s="48"/>
      <c r="C1451" s="48"/>
      <c r="D1451" s="48"/>
      <c r="E1451" s="48"/>
      <c r="F1451" s="48"/>
      <c r="G1451" s="48"/>
      <c r="H1451" s="48"/>
      <c r="I1451" s="48"/>
      <c r="J1451" s="48"/>
      <c r="K1451" s="48"/>
      <c r="L1451" s="48"/>
      <c r="M1451" s="48"/>
      <c r="N1451" s="48"/>
      <c r="O1451" s="1734"/>
      <c r="P1451" s="45"/>
      <c r="Q1451" s="48"/>
      <c r="R1451" s="48"/>
      <c r="S1451" s="48"/>
      <c r="T1451" s="48"/>
      <c r="U1451" s="48"/>
      <c r="V1451" s="48"/>
      <c r="W1451" s="48"/>
      <c r="X1451" s="48"/>
      <c r="Y1451" s="48"/>
      <c r="Z1451" s="48"/>
    </row>
    <row r="1452" spans="1:26" ht="15.75" customHeight="1">
      <c r="A1452" s="48"/>
      <c r="B1452" s="48"/>
      <c r="C1452" s="48"/>
      <c r="D1452" s="48"/>
      <c r="E1452" s="48"/>
      <c r="F1452" s="48"/>
      <c r="G1452" s="48"/>
      <c r="H1452" s="48"/>
      <c r="I1452" s="48"/>
      <c r="J1452" s="48"/>
      <c r="K1452" s="48"/>
      <c r="L1452" s="48"/>
      <c r="M1452" s="48"/>
      <c r="N1452" s="48"/>
      <c r="O1452" s="1734"/>
      <c r="P1452" s="45"/>
      <c r="Q1452" s="48"/>
      <c r="R1452" s="48"/>
      <c r="S1452" s="48"/>
      <c r="T1452" s="48"/>
      <c r="U1452" s="48"/>
      <c r="V1452" s="48"/>
      <c r="W1452" s="48"/>
      <c r="X1452" s="48"/>
      <c r="Y1452" s="48"/>
      <c r="Z1452" s="48"/>
    </row>
    <row r="1453" spans="1:26" ht="15.75" customHeight="1">
      <c r="A1453" s="48"/>
      <c r="B1453" s="48"/>
      <c r="C1453" s="48"/>
      <c r="D1453" s="48"/>
      <c r="E1453" s="48"/>
      <c r="F1453" s="48"/>
      <c r="G1453" s="48"/>
      <c r="H1453" s="48"/>
      <c r="I1453" s="48"/>
      <c r="J1453" s="48"/>
      <c r="K1453" s="48"/>
      <c r="L1453" s="48"/>
      <c r="M1453" s="48"/>
      <c r="N1453" s="48"/>
      <c r="O1453" s="1734"/>
      <c r="P1453" s="45"/>
      <c r="Q1453" s="48"/>
      <c r="R1453" s="48"/>
      <c r="S1453" s="48"/>
      <c r="T1453" s="48"/>
      <c r="U1453" s="48"/>
      <c r="V1453" s="48"/>
      <c r="W1453" s="48"/>
      <c r="X1453" s="48"/>
      <c r="Y1453" s="48"/>
      <c r="Z1453" s="48"/>
    </row>
    <row r="1454" spans="1:26" ht="15.75" customHeight="1">
      <c r="A1454" s="48"/>
      <c r="B1454" s="48"/>
      <c r="C1454" s="48"/>
      <c r="D1454" s="48"/>
      <c r="E1454" s="48"/>
      <c r="F1454" s="48"/>
      <c r="G1454" s="48"/>
      <c r="H1454" s="48"/>
      <c r="I1454" s="48"/>
      <c r="J1454" s="48"/>
      <c r="K1454" s="48"/>
      <c r="L1454" s="48"/>
      <c r="M1454" s="48"/>
      <c r="N1454" s="48"/>
      <c r="O1454" s="1734"/>
      <c r="P1454" s="45"/>
      <c r="Q1454" s="48"/>
      <c r="R1454" s="48"/>
      <c r="S1454" s="48"/>
      <c r="T1454" s="48"/>
      <c r="U1454" s="48"/>
      <c r="V1454" s="48"/>
      <c r="W1454" s="48"/>
      <c r="X1454" s="48"/>
      <c r="Y1454" s="48"/>
      <c r="Z1454" s="48"/>
    </row>
    <row r="1455" spans="1:26" ht="15.75" customHeight="1">
      <c r="A1455" s="48"/>
      <c r="B1455" s="48"/>
      <c r="C1455" s="48"/>
      <c r="D1455" s="48"/>
      <c r="E1455" s="48"/>
      <c r="F1455" s="48"/>
      <c r="G1455" s="48"/>
      <c r="H1455" s="48"/>
      <c r="I1455" s="48"/>
      <c r="J1455" s="48"/>
      <c r="K1455" s="48"/>
      <c r="L1455" s="48"/>
      <c r="M1455" s="48"/>
      <c r="N1455" s="48"/>
      <c r="O1455" s="1734"/>
      <c r="P1455" s="45"/>
      <c r="Q1455" s="48"/>
      <c r="R1455" s="48"/>
      <c r="S1455" s="48"/>
      <c r="T1455" s="48"/>
      <c r="U1455" s="48"/>
      <c r="V1455" s="48"/>
      <c r="W1455" s="48"/>
      <c r="X1455" s="48"/>
      <c r="Y1455" s="48"/>
      <c r="Z1455" s="48"/>
    </row>
    <row r="1456" spans="1:26" ht="15.75" customHeight="1">
      <c r="A1456" s="48"/>
      <c r="B1456" s="48"/>
      <c r="C1456" s="48"/>
      <c r="D1456" s="48"/>
      <c r="E1456" s="48"/>
      <c r="F1456" s="48"/>
      <c r="G1456" s="48"/>
      <c r="H1456" s="48"/>
      <c r="I1456" s="48"/>
      <c r="J1456" s="48"/>
      <c r="K1456" s="48"/>
      <c r="L1456" s="48"/>
      <c r="M1456" s="48"/>
      <c r="N1456" s="48"/>
      <c r="O1456" s="1734"/>
      <c r="P1456" s="45"/>
      <c r="Q1456" s="48"/>
      <c r="R1456" s="48"/>
      <c r="S1456" s="48"/>
      <c r="T1456" s="48"/>
      <c r="U1456" s="48"/>
      <c r="V1456" s="48"/>
      <c r="W1456" s="48"/>
      <c r="X1456" s="48"/>
      <c r="Y1456" s="48"/>
      <c r="Z1456" s="48"/>
    </row>
    <row r="1457" spans="1:26" ht="15.75" customHeight="1">
      <c r="A1457" s="48"/>
      <c r="B1457" s="48"/>
      <c r="C1457" s="48"/>
      <c r="D1457" s="48"/>
      <c r="E1457" s="48"/>
      <c r="F1457" s="48"/>
      <c r="G1457" s="48"/>
      <c r="H1457" s="48"/>
      <c r="I1457" s="48"/>
      <c r="J1457" s="48"/>
      <c r="K1457" s="48"/>
      <c r="L1457" s="48"/>
      <c r="M1457" s="48"/>
      <c r="N1457" s="48"/>
      <c r="O1457" s="1734"/>
      <c r="P1457" s="45"/>
      <c r="Q1457" s="48"/>
      <c r="R1457" s="48"/>
      <c r="S1457" s="48"/>
      <c r="T1457" s="48"/>
      <c r="U1457" s="48"/>
      <c r="V1457" s="48"/>
      <c r="W1457" s="48"/>
      <c r="X1457" s="48"/>
      <c r="Y1457" s="48"/>
      <c r="Z1457" s="48"/>
    </row>
    <row r="1458" spans="1:26" ht="15.75" customHeight="1">
      <c r="A1458" s="48"/>
      <c r="B1458" s="48"/>
      <c r="C1458" s="48"/>
      <c r="D1458" s="48"/>
      <c r="E1458" s="48"/>
      <c r="F1458" s="48"/>
      <c r="G1458" s="48"/>
      <c r="H1458" s="48"/>
      <c r="I1458" s="48"/>
      <c r="J1458" s="48"/>
      <c r="K1458" s="48"/>
      <c r="L1458" s="48"/>
      <c r="M1458" s="48"/>
      <c r="N1458" s="48"/>
      <c r="O1458" s="1734"/>
      <c r="P1458" s="45"/>
      <c r="Q1458" s="48"/>
      <c r="R1458" s="48"/>
      <c r="S1458" s="48"/>
      <c r="T1458" s="48"/>
      <c r="U1458" s="48"/>
      <c r="V1458" s="48"/>
      <c r="W1458" s="48"/>
      <c r="X1458" s="48"/>
      <c r="Y1458" s="48"/>
      <c r="Z1458" s="48"/>
    </row>
    <row r="1459" spans="1:26" ht="15.75" customHeight="1">
      <c r="A1459" s="48"/>
      <c r="B1459" s="48"/>
      <c r="C1459" s="48"/>
      <c r="D1459" s="48"/>
      <c r="E1459" s="48"/>
      <c r="F1459" s="48"/>
      <c r="G1459" s="48"/>
      <c r="H1459" s="48"/>
      <c r="I1459" s="48"/>
      <c r="J1459" s="48"/>
      <c r="K1459" s="48"/>
      <c r="L1459" s="48"/>
      <c r="M1459" s="48"/>
      <c r="N1459" s="48"/>
      <c r="O1459" s="1734"/>
      <c r="P1459" s="45"/>
      <c r="Q1459" s="48"/>
      <c r="R1459" s="48"/>
      <c r="S1459" s="48"/>
      <c r="T1459" s="48"/>
      <c r="U1459" s="48"/>
      <c r="V1459" s="48"/>
      <c r="W1459" s="48"/>
      <c r="X1459" s="48"/>
      <c r="Y1459" s="48"/>
      <c r="Z1459" s="48"/>
    </row>
    <row r="1460" spans="1:26" ht="15.75" customHeight="1">
      <c r="A1460" s="48"/>
      <c r="B1460" s="48"/>
      <c r="C1460" s="48"/>
      <c r="D1460" s="48"/>
      <c r="E1460" s="48"/>
      <c r="F1460" s="48"/>
      <c r="G1460" s="48"/>
      <c r="H1460" s="48"/>
      <c r="I1460" s="48"/>
      <c r="J1460" s="48"/>
      <c r="K1460" s="48"/>
      <c r="L1460" s="48"/>
      <c r="M1460" s="48"/>
      <c r="N1460" s="48"/>
      <c r="O1460" s="1734"/>
      <c r="P1460" s="45"/>
      <c r="Q1460" s="48"/>
      <c r="R1460" s="48"/>
      <c r="S1460" s="48"/>
      <c r="T1460" s="48"/>
      <c r="U1460" s="48"/>
      <c r="V1460" s="48"/>
      <c r="W1460" s="48"/>
      <c r="X1460" s="48"/>
      <c r="Y1460" s="48"/>
      <c r="Z1460" s="48"/>
    </row>
    <row r="1461" spans="1:26" ht="15.75" customHeight="1">
      <c r="A1461" s="48"/>
      <c r="B1461" s="48"/>
      <c r="C1461" s="48"/>
      <c r="D1461" s="48"/>
      <c r="E1461" s="48"/>
      <c r="F1461" s="48"/>
      <c r="G1461" s="48"/>
      <c r="H1461" s="48"/>
      <c r="I1461" s="48"/>
      <c r="J1461" s="48"/>
      <c r="K1461" s="48"/>
      <c r="L1461" s="48"/>
      <c r="M1461" s="48"/>
      <c r="N1461" s="48"/>
      <c r="O1461" s="1734"/>
      <c r="P1461" s="45"/>
      <c r="Q1461" s="48"/>
      <c r="R1461" s="48"/>
      <c r="S1461" s="48"/>
      <c r="T1461" s="48"/>
      <c r="U1461" s="48"/>
      <c r="V1461" s="48"/>
      <c r="W1461" s="48"/>
      <c r="X1461" s="48"/>
      <c r="Y1461" s="48"/>
      <c r="Z1461" s="48"/>
    </row>
    <row r="1462" spans="1:26" ht="15.75" customHeight="1">
      <c r="A1462" s="48"/>
      <c r="B1462" s="48"/>
      <c r="C1462" s="48"/>
      <c r="D1462" s="48"/>
      <c r="E1462" s="48"/>
      <c r="F1462" s="48"/>
      <c r="G1462" s="48"/>
      <c r="H1462" s="48"/>
      <c r="I1462" s="48"/>
      <c r="J1462" s="48"/>
      <c r="K1462" s="48"/>
      <c r="L1462" s="48"/>
      <c r="M1462" s="48"/>
      <c r="N1462" s="48"/>
      <c r="O1462" s="1734"/>
      <c r="P1462" s="45"/>
      <c r="Q1462" s="48"/>
      <c r="R1462" s="48"/>
      <c r="S1462" s="48"/>
      <c r="T1462" s="48"/>
      <c r="U1462" s="48"/>
      <c r="V1462" s="48"/>
      <c r="W1462" s="48"/>
      <c r="X1462" s="48"/>
      <c r="Y1462" s="48"/>
      <c r="Z1462" s="48"/>
    </row>
    <row r="1463" spans="1:26" ht="15.75" customHeight="1">
      <c r="A1463" s="48"/>
      <c r="B1463" s="48"/>
      <c r="C1463" s="48"/>
      <c r="D1463" s="48"/>
      <c r="E1463" s="48"/>
      <c r="F1463" s="48"/>
      <c r="G1463" s="48"/>
      <c r="H1463" s="48"/>
      <c r="I1463" s="48"/>
      <c r="J1463" s="48"/>
      <c r="K1463" s="48"/>
      <c r="L1463" s="48"/>
      <c r="M1463" s="48"/>
      <c r="N1463" s="48"/>
      <c r="O1463" s="1734"/>
      <c r="P1463" s="45"/>
      <c r="Q1463" s="48"/>
      <c r="R1463" s="48"/>
      <c r="S1463" s="48"/>
      <c r="T1463" s="48"/>
      <c r="U1463" s="48"/>
      <c r="V1463" s="48"/>
      <c r="W1463" s="48"/>
      <c r="X1463" s="48"/>
      <c r="Y1463" s="48"/>
      <c r="Z1463" s="48"/>
    </row>
    <row r="1464" spans="1:26" ht="15.75" customHeight="1">
      <c r="A1464" s="48"/>
      <c r="B1464" s="48"/>
      <c r="C1464" s="48"/>
      <c r="D1464" s="48"/>
      <c r="E1464" s="48"/>
      <c r="F1464" s="48"/>
      <c r="G1464" s="48"/>
      <c r="H1464" s="48"/>
      <c r="I1464" s="48"/>
      <c r="J1464" s="48"/>
      <c r="K1464" s="48"/>
      <c r="L1464" s="48"/>
      <c r="M1464" s="48"/>
      <c r="N1464" s="48"/>
      <c r="O1464" s="1734"/>
      <c r="P1464" s="45"/>
      <c r="Q1464" s="48"/>
      <c r="R1464" s="48"/>
      <c r="S1464" s="48"/>
      <c r="T1464" s="48"/>
      <c r="U1464" s="48"/>
      <c r="V1464" s="48"/>
      <c r="W1464" s="48"/>
      <c r="X1464" s="48"/>
      <c r="Y1464" s="48"/>
      <c r="Z1464" s="48"/>
    </row>
    <row r="1465" spans="1:26" ht="15.75" customHeight="1">
      <c r="A1465" s="48"/>
      <c r="B1465" s="48"/>
      <c r="C1465" s="48"/>
      <c r="D1465" s="48"/>
      <c r="E1465" s="48"/>
      <c r="F1465" s="48"/>
      <c r="G1465" s="48"/>
      <c r="H1465" s="48"/>
      <c r="I1465" s="48"/>
      <c r="J1465" s="48"/>
      <c r="K1465" s="48"/>
      <c r="L1465" s="48"/>
      <c r="M1465" s="48"/>
      <c r="N1465" s="48"/>
      <c r="O1465" s="1734"/>
      <c r="P1465" s="45"/>
      <c r="Q1465" s="48"/>
      <c r="R1465" s="48"/>
      <c r="S1465" s="48"/>
      <c r="T1465" s="48"/>
      <c r="U1465" s="48"/>
      <c r="V1465" s="48"/>
      <c r="W1465" s="48"/>
      <c r="X1465" s="48"/>
      <c r="Y1465" s="48"/>
      <c r="Z1465" s="48"/>
    </row>
    <row r="1466" spans="1:26" ht="15.75" customHeight="1">
      <c r="A1466" s="48"/>
      <c r="B1466" s="48"/>
      <c r="C1466" s="48"/>
      <c r="D1466" s="48"/>
      <c r="E1466" s="48"/>
      <c r="F1466" s="48"/>
      <c r="G1466" s="48"/>
      <c r="H1466" s="48"/>
      <c r="I1466" s="48"/>
      <c r="J1466" s="48"/>
      <c r="K1466" s="48"/>
      <c r="L1466" s="48"/>
      <c r="M1466" s="48"/>
      <c r="N1466" s="48"/>
      <c r="O1466" s="1734"/>
      <c r="P1466" s="45"/>
      <c r="Q1466" s="48"/>
      <c r="R1466" s="48"/>
      <c r="S1466" s="48"/>
      <c r="T1466" s="48"/>
      <c r="U1466" s="48"/>
      <c r="V1466" s="48"/>
      <c r="W1466" s="48"/>
      <c r="X1466" s="48"/>
      <c r="Y1466" s="48"/>
      <c r="Z1466" s="48"/>
    </row>
    <row r="1467" spans="1:26" ht="15.75" customHeight="1">
      <c r="A1467" s="48"/>
      <c r="B1467" s="48"/>
      <c r="C1467" s="48"/>
      <c r="D1467" s="48"/>
      <c r="E1467" s="48"/>
      <c r="F1467" s="48"/>
      <c r="G1467" s="48"/>
      <c r="H1467" s="48"/>
      <c r="I1467" s="48"/>
      <c r="J1467" s="48"/>
      <c r="K1467" s="48"/>
      <c r="L1467" s="48"/>
      <c r="M1467" s="48"/>
      <c r="N1467" s="48"/>
      <c r="O1467" s="1734"/>
      <c r="P1467" s="45"/>
      <c r="Q1467" s="48"/>
      <c r="R1467" s="48"/>
      <c r="S1467" s="48"/>
      <c r="T1467" s="48"/>
      <c r="U1467" s="48"/>
      <c r="V1467" s="48"/>
      <c r="W1467" s="48"/>
      <c r="X1467" s="48"/>
      <c r="Y1467" s="48"/>
      <c r="Z1467" s="48"/>
    </row>
    <row r="1468" spans="1:26" ht="15.75" customHeight="1">
      <c r="A1468" s="48"/>
      <c r="B1468" s="48"/>
      <c r="C1468" s="48"/>
      <c r="D1468" s="48"/>
      <c r="E1468" s="48"/>
      <c r="F1468" s="48"/>
      <c r="G1468" s="48"/>
      <c r="H1468" s="48"/>
      <c r="I1468" s="48"/>
      <c r="J1468" s="48"/>
      <c r="K1468" s="48"/>
      <c r="L1468" s="48"/>
      <c r="M1468" s="48"/>
      <c r="N1468" s="48"/>
      <c r="O1468" s="1734"/>
      <c r="P1468" s="45"/>
      <c r="Q1468" s="48"/>
      <c r="R1468" s="48"/>
      <c r="S1468" s="48"/>
      <c r="T1468" s="48"/>
      <c r="U1468" s="48"/>
      <c r="V1468" s="48"/>
      <c r="W1468" s="48"/>
      <c r="X1468" s="48"/>
      <c r="Y1468" s="48"/>
      <c r="Z1468" s="48"/>
    </row>
    <row r="1469" spans="1:26" ht="15.75" customHeight="1">
      <c r="A1469" s="48"/>
      <c r="B1469" s="48"/>
      <c r="C1469" s="48"/>
      <c r="D1469" s="48"/>
      <c r="E1469" s="48"/>
      <c r="F1469" s="48"/>
      <c r="G1469" s="48"/>
      <c r="H1469" s="48"/>
      <c r="I1469" s="48"/>
      <c r="J1469" s="48"/>
      <c r="K1469" s="48"/>
      <c r="L1469" s="48"/>
      <c r="M1469" s="48"/>
      <c r="N1469" s="48"/>
      <c r="O1469" s="1734"/>
      <c r="P1469" s="45"/>
      <c r="Q1469" s="48"/>
      <c r="R1469" s="48"/>
      <c r="S1469" s="48"/>
      <c r="T1469" s="48"/>
      <c r="U1469" s="48"/>
      <c r="V1469" s="48"/>
      <c r="W1469" s="48"/>
      <c r="X1469" s="48"/>
      <c r="Y1469" s="48"/>
      <c r="Z1469" s="48"/>
    </row>
    <row r="1470" spans="1:26" ht="15.75" customHeight="1">
      <c r="A1470" s="48"/>
      <c r="B1470" s="48"/>
      <c r="C1470" s="48"/>
      <c r="D1470" s="48"/>
      <c r="E1470" s="48"/>
      <c r="F1470" s="48"/>
      <c r="G1470" s="48"/>
      <c r="H1470" s="48"/>
      <c r="I1470" s="48"/>
      <c r="J1470" s="48"/>
      <c r="K1470" s="48"/>
      <c r="L1470" s="48"/>
      <c r="M1470" s="48"/>
      <c r="N1470" s="48"/>
      <c r="O1470" s="1734"/>
      <c r="P1470" s="45"/>
      <c r="Q1470" s="48"/>
      <c r="R1470" s="48"/>
      <c r="S1470" s="48"/>
      <c r="T1470" s="48"/>
      <c r="U1470" s="48"/>
      <c r="V1470" s="48"/>
      <c r="W1470" s="48"/>
      <c r="X1470" s="48"/>
      <c r="Y1470" s="48"/>
      <c r="Z1470" s="48"/>
    </row>
    <row r="1471" spans="1:26" ht="15.75" customHeight="1">
      <c r="A1471" s="48"/>
      <c r="B1471" s="48"/>
      <c r="C1471" s="48"/>
      <c r="D1471" s="48"/>
      <c r="E1471" s="48"/>
      <c r="F1471" s="48"/>
      <c r="G1471" s="48"/>
      <c r="H1471" s="48"/>
      <c r="I1471" s="48"/>
      <c r="J1471" s="48"/>
      <c r="K1471" s="48"/>
      <c r="L1471" s="48"/>
      <c r="M1471" s="48"/>
      <c r="N1471" s="48"/>
      <c r="O1471" s="1734"/>
      <c r="P1471" s="45"/>
      <c r="Q1471" s="48"/>
      <c r="R1471" s="48"/>
      <c r="S1471" s="48"/>
      <c r="T1471" s="48"/>
      <c r="U1471" s="48"/>
      <c r="V1471" s="48"/>
      <c r="W1471" s="48"/>
      <c r="X1471" s="48"/>
      <c r="Y1471" s="48"/>
      <c r="Z1471" s="48"/>
    </row>
    <row r="1472" spans="1:26" ht="15.75" customHeight="1">
      <c r="A1472" s="48"/>
      <c r="B1472" s="48"/>
      <c r="C1472" s="48"/>
      <c r="D1472" s="48"/>
      <c r="E1472" s="48"/>
      <c r="F1472" s="48"/>
      <c r="G1472" s="48"/>
      <c r="H1472" s="48"/>
      <c r="I1472" s="48"/>
      <c r="J1472" s="48"/>
      <c r="K1472" s="48"/>
      <c r="L1472" s="48"/>
      <c r="M1472" s="48"/>
      <c r="N1472" s="48"/>
      <c r="O1472" s="1734"/>
      <c r="P1472" s="45"/>
      <c r="Q1472" s="48"/>
      <c r="R1472" s="48"/>
      <c r="S1472" s="48"/>
      <c r="T1472" s="48"/>
      <c r="U1472" s="48"/>
      <c r="V1472" s="48"/>
      <c r="W1472" s="48"/>
      <c r="X1472" s="48"/>
      <c r="Y1472" s="48"/>
      <c r="Z1472" s="48"/>
    </row>
    <row r="1473" spans="1:26" ht="15.75" customHeight="1">
      <c r="A1473" s="48"/>
      <c r="B1473" s="48"/>
      <c r="C1473" s="48"/>
      <c r="D1473" s="48"/>
      <c r="E1473" s="48"/>
      <c r="F1473" s="48"/>
      <c r="G1473" s="48"/>
      <c r="H1473" s="48"/>
      <c r="I1473" s="48"/>
      <c r="J1473" s="48"/>
      <c r="K1473" s="48"/>
      <c r="L1473" s="48"/>
      <c r="M1473" s="48"/>
      <c r="N1473" s="48"/>
      <c r="O1473" s="1734"/>
      <c r="P1473" s="45"/>
      <c r="Q1473" s="48"/>
      <c r="R1473" s="48"/>
      <c r="S1473" s="48"/>
      <c r="T1473" s="48"/>
      <c r="U1473" s="48"/>
      <c r="V1473" s="48"/>
      <c r="W1473" s="48"/>
      <c r="X1473" s="48"/>
      <c r="Y1473" s="48"/>
      <c r="Z1473" s="48"/>
    </row>
    <row r="1474" spans="1:26" ht="15.75" customHeight="1">
      <c r="A1474" s="48"/>
      <c r="B1474" s="48"/>
      <c r="C1474" s="48"/>
      <c r="D1474" s="48"/>
      <c r="E1474" s="48"/>
      <c r="F1474" s="48"/>
      <c r="G1474" s="48"/>
      <c r="H1474" s="48"/>
      <c r="I1474" s="48"/>
      <c r="J1474" s="48"/>
      <c r="K1474" s="48"/>
      <c r="L1474" s="48"/>
      <c r="M1474" s="48"/>
      <c r="N1474" s="48"/>
      <c r="O1474" s="1734"/>
      <c r="P1474" s="45"/>
      <c r="Q1474" s="48"/>
      <c r="R1474" s="48"/>
      <c r="S1474" s="48"/>
      <c r="T1474" s="48"/>
      <c r="U1474" s="48"/>
      <c r="V1474" s="48"/>
      <c r="W1474" s="48"/>
      <c r="X1474" s="48"/>
      <c r="Y1474" s="48"/>
      <c r="Z1474" s="48"/>
    </row>
    <row r="1475" spans="1:26" ht="15.75" customHeight="1">
      <c r="A1475" s="48"/>
      <c r="B1475" s="48"/>
      <c r="C1475" s="48"/>
      <c r="D1475" s="48"/>
      <c r="E1475" s="48"/>
      <c r="F1475" s="48"/>
      <c r="G1475" s="48"/>
      <c r="H1475" s="48"/>
      <c r="I1475" s="48"/>
      <c r="J1475" s="48"/>
      <c r="K1475" s="48"/>
      <c r="L1475" s="48"/>
      <c r="M1475" s="48"/>
      <c r="N1475" s="48"/>
      <c r="O1475" s="1734"/>
      <c r="P1475" s="45"/>
      <c r="Q1475" s="48"/>
      <c r="R1475" s="48"/>
      <c r="S1475" s="48"/>
      <c r="T1475" s="48"/>
      <c r="U1475" s="48"/>
      <c r="V1475" s="48"/>
      <c r="W1475" s="48"/>
      <c r="X1475" s="48"/>
      <c r="Y1475" s="48"/>
      <c r="Z1475" s="48"/>
    </row>
    <row r="1476" spans="1:26" ht="15.75" customHeight="1">
      <c r="A1476" s="48"/>
      <c r="B1476" s="48"/>
      <c r="C1476" s="48"/>
      <c r="D1476" s="48"/>
      <c r="E1476" s="48"/>
      <c r="F1476" s="48"/>
      <c r="G1476" s="48"/>
      <c r="H1476" s="48"/>
      <c r="I1476" s="48"/>
      <c r="J1476" s="48"/>
      <c r="K1476" s="48"/>
      <c r="L1476" s="48"/>
      <c r="M1476" s="48"/>
      <c r="N1476" s="48"/>
      <c r="O1476" s="1734"/>
      <c r="P1476" s="45"/>
      <c r="Q1476" s="48"/>
      <c r="R1476" s="48"/>
      <c r="S1476" s="48"/>
      <c r="T1476" s="48"/>
      <c r="U1476" s="48"/>
      <c r="V1476" s="48"/>
      <c r="W1476" s="48"/>
      <c r="X1476" s="48"/>
      <c r="Y1476" s="48"/>
      <c r="Z1476" s="48"/>
    </row>
    <row r="1477" spans="1:26" ht="15.75" customHeight="1">
      <c r="A1477" s="48"/>
      <c r="B1477" s="48"/>
      <c r="C1477" s="48"/>
      <c r="D1477" s="48"/>
      <c r="E1477" s="48"/>
      <c r="F1477" s="48"/>
      <c r="G1477" s="48"/>
      <c r="H1477" s="48"/>
      <c r="I1477" s="48"/>
      <c r="J1477" s="48"/>
      <c r="K1477" s="48"/>
      <c r="L1477" s="48"/>
      <c r="M1477" s="48"/>
      <c r="N1477" s="48"/>
      <c r="O1477" s="1734"/>
      <c r="P1477" s="45"/>
      <c r="Q1477" s="48"/>
      <c r="R1477" s="48"/>
      <c r="S1477" s="48"/>
      <c r="T1477" s="48"/>
      <c r="U1477" s="48"/>
      <c r="V1477" s="48"/>
      <c r="W1477" s="48"/>
      <c r="X1477" s="48"/>
      <c r="Y1477" s="48"/>
      <c r="Z1477" s="48"/>
    </row>
    <row r="1478" spans="1:26" ht="15.75" customHeight="1">
      <c r="A1478" s="48"/>
      <c r="B1478" s="48"/>
      <c r="C1478" s="48"/>
      <c r="D1478" s="48"/>
      <c r="E1478" s="48"/>
      <c r="F1478" s="48"/>
      <c r="G1478" s="48"/>
      <c r="H1478" s="48"/>
      <c r="I1478" s="48"/>
      <c r="J1478" s="48"/>
      <c r="K1478" s="48"/>
      <c r="L1478" s="48"/>
      <c r="M1478" s="48"/>
      <c r="N1478" s="48"/>
      <c r="O1478" s="1734"/>
      <c r="P1478" s="45"/>
      <c r="Q1478" s="48"/>
      <c r="R1478" s="48"/>
      <c r="S1478" s="48"/>
      <c r="T1478" s="48"/>
      <c r="U1478" s="48"/>
      <c r="V1478" s="48"/>
      <c r="W1478" s="48"/>
      <c r="X1478" s="48"/>
      <c r="Y1478" s="48"/>
      <c r="Z1478" s="48"/>
    </row>
    <row r="1479" spans="1:26" ht="15.75" customHeight="1">
      <c r="A1479" s="48"/>
      <c r="B1479" s="48"/>
      <c r="C1479" s="48"/>
      <c r="D1479" s="48"/>
      <c r="E1479" s="48"/>
      <c r="F1479" s="48"/>
      <c r="G1479" s="48"/>
      <c r="H1479" s="48"/>
      <c r="I1479" s="48"/>
      <c r="J1479" s="48"/>
      <c r="K1479" s="48"/>
      <c r="L1479" s="48"/>
      <c r="M1479" s="48"/>
      <c r="N1479" s="48"/>
      <c r="O1479" s="1734"/>
      <c r="P1479" s="45"/>
      <c r="Q1479" s="48"/>
      <c r="R1479" s="48"/>
      <c r="S1479" s="48"/>
      <c r="T1479" s="48"/>
      <c r="U1479" s="48"/>
      <c r="V1479" s="48"/>
      <c r="W1479" s="48"/>
      <c r="X1479" s="48"/>
      <c r="Y1479" s="48"/>
      <c r="Z1479" s="48"/>
    </row>
    <row r="1480" spans="1:26" ht="15.75" customHeight="1">
      <c r="A1480" s="48"/>
      <c r="B1480" s="48"/>
      <c r="C1480" s="48"/>
      <c r="D1480" s="48"/>
      <c r="E1480" s="48"/>
      <c r="F1480" s="48"/>
      <c r="G1480" s="48"/>
      <c r="H1480" s="48"/>
      <c r="I1480" s="48"/>
      <c r="J1480" s="48"/>
      <c r="K1480" s="48"/>
      <c r="L1480" s="48"/>
      <c r="M1480" s="48"/>
      <c r="N1480" s="48"/>
      <c r="O1480" s="1734"/>
      <c r="P1480" s="45"/>
      <c r="Q1480" s="48"/>
      <c r="R1480" s="48"/>
      <c r="S1480" s="48"/>
      <c r="T1480" s="48"/>
      <c r="U1480" s="48"/>
      <c r="V1480" s="48"/>
      <c r="W1480" s="48"/>
      <c r="X1480" s="48"/>
      <c r="Y1480" s="48"/>
      <c r="Z1480" s="48"/>
    </row>
    <row r="1481" spans="1:26" ht="15.75" customHeight="1">
      <c r="A1481" s="48"/>
      <c r="B1481" s="48"/>
      <c r="C1481" s="48"/>
      <c r="D1481" s="48"/>
      <c r="E1481" s="48"/>
      <c r="F1481" s="48"/>
      <c r="G1481" s="48"/>
      <c r="H1481" s="48"/>
      <c r="I1481" s="48"/>
      <c r="J1481" s="48"/>
      <c r="K1481" s="48"/>
      <c r="L1481" s="48"/>
      <c r="M1481" s="48"/>
      <c r="N1481" s="48"/>
      <c r="O1481" s="1734"/>
      <c r="P1481" s="45"/>
      <c r="Q1481" s="48"/>
      <c r="R1481" s="48"/>
      <c r="S1481" s="48"/>
      <c r="T1481" s="48"/>
      <c r="U1481" s="48"/>
      <c r="V1481" s="48"/>
      <c r="W1481" s="48"/>
      <c r="X1481" s="48"/>
      <c r="Y1481" s="48"/>
      <c r="Z1481" s="48"/>
    </row>
    <row r="1482" spans="1:26" ht="15.75" customHeight="1">
      <c r="A1482" s="48"/>
      <c r="B1482" s="48"/>
      <c r="C1482" s="48"/>
      <c r="D1482" s="48"/>
      <c r="E1482" s="48"/>
      <c r="F1482" s="48"/>
      <c r="G1482" s="48"/>
      <c r="H1482" s="48"/>
      <c r="I1482" s="48"/>
      <c r="J1482" s="48"/>
      <c r="K1482" s="48"/>
      <c r="L1482" s="48"/>
      <c r="M1482" s="48"/>
      <c r="N1482" s="48"/>
      <c r="O1482" s="1734"/>
      <c r="P1482" s="45"/>
      <c r="Q1482" s="48"/>
      <c r="R1482" s="48"/>
      <c r="S1482" s="48"/>
      <c r="T1482" s="48"/>
      <c r="U1482" s="48"/>
      <c r="V1482" s="48"/>
      <c r="W1482" s="48"/>
      <c r="X1482" s="48"/>
      <c r="Y1482" s="48"/>
      <c r="Z1482" s="48"/>
    </row>
    <row r="1483" spans="1:26" ht="15.75" customHeight="1">
      <c r="A1483" s="48"/>
      <c r="B1483" s="48"/>
      <c r="C1483" s="48"/>
      <c r="D1483" s="48"/>
      <c r="E1483" s="48"/>
      <c r="F1483" s="48"/>
      <c r="G1483" s="48"/>
      <c r="H1483" s="48"/>
      <c r="I1483" s="48"/>
      <c r="J1483" s="48"/>
      <c r="K1483" s="48"/>
      <c r="L1483" s="48"/>
      <c r="M1483" s="48"/>
      <c r="N1483" s="48"/>
      <c r="O1483" s="1734"/>
      <c r="P1483" s="45"/>
      <c r="Q1483" s="48"/>
      <c r="R1483" s="48"/>
      <c r="S1483" s="48"/>
      <c r="T1483" s="48"/>
      <c r="U1483" s="48"/>
      <c r="V1483" s="48"/>
      <c r="W1483" s="48"/>
      <c r="X1483" s="48"/>
      <c r="Y1483" s="48"/>
      <c r="Z1483" s="48"/>
    </row>
    <row r="1484" spans="1:26" ht="15.75" customHeight="1">
      <c r="A1484" s="48"/>
      <c r="B1484" s="48"/>
      <c r="C1484" s="48"/>
      <c r="D1484" s="48"/>
      <c r="E1484" s="48"/>
      <c r="F1484" s="48"/>
      <c r="G1484" s="48"/>
      <c r="H1484" s="48"/>
      <c r="I1484" s="48"/>
      <c r="J1484" s="48"/>
      <c r="K1484" s="48"/>
      <c r="L1484" s="48"/>
      <c r="M1484" s="48"/>
      <c r="N1484" s="48"/>
      <c r="O1484" s="1734"/>
      <c r="P1484" s="45"/>
      <c r="Q1484" s="48"/>
      <c r="R1484" s="48"/>
      <c r="S1484" s="48"/>
      <c r="T1484" s="48"/>
      <c r="U1484" s="48"/>
      <c r="V1484" s="48"/>
      <c r="W1484" s="48"/>
      <c r="X1484" s="48"/>
      <c r="Y1484" s="48"/>
      <c r="Z1484" s="48"/>
    </row>
    <row r="1485" spans="1:26" ht="15.75" customHeight="1">
      <c r="A1485" s="48"/>
      <c r="B1485" s="48"/>
      <c r="C1485" s="48"/>
      <c r="D1485" s="48"/>
      <c r="E1485" s="48"/>
      <c r="F1485" s="48"/>
      <c r="G1485" s="48"/>
      <c r="H1485" s="48"/>
      <c r="I1485" s="48"/>
      <c r="J1485" s="48"/>
      <c r="K1485" s="48"/>
      <c r="L1485" s="48"/>
      <c r="M1485" s="48"/>
      <c r="N1485" s="48"/>
      <c r="O1485" s="1734"/>
      <c r="P1485" s="45"/>
      <c r="Q1485" s="48"/>
      <c r="R1485" s="48"/>
      <c r="S1485" s="48"/>
      <c r="T1485" s="48"/>
      <c r="U1485" s="48"/>
      <c r="V1485" s="48"/>
      <c r="W1485" s="48"/>
      <c r="X1485" s="48"/>
      <c r="Y1485" s="48"/>
      <c r="Z1485" s="48"/>
    </row>
    <row r="1486" spans="1:26" ht="15.75" customHeight="1">
      <c r="A1486" s="48"/>
      <c r="B1486" s="48"/>
      <c r="C1486" s="48"/>
      <c r="D1486" s="48"/>
      <c r="E1486" s="48"/>
      <c r="F1486" s="48"/>
      <c r="G1486" s="48"/>
      <c r="H1486" s="48"/>
      <c r="I1486" s="48"/>
      <c r="J1486" s="48"/>
      <c r="K1486" s="48"/>
      <c r="L1486" s="48"/>
      <c r="M1486" s="48"/>
      <c r="N1486" s="48"/>
      <c r="O1486" s="1734"/>
      <c r="P1486" s="45"/>
      <c r="Q1486" s="48"/>
      <c r="R1486" s="48"/>
      <c r="S1486" s="48"/>
      <c r="T1486" s="48"/>
      <c r="U1486" s="48"/>
      <c r="V1486" s="48"/>
      <c r="W1486" s="48"/>
      <c r="X1486" s="48"/>
      <c r="Y1486" s="48"/>
      <c r="Z1486" s="48"/>
    </row>
    <row r="1487" spans="1:26" ht="15.75" customHeight="1">
      <c r="A1487" s="48"/>
      <c r="B1487" s="48"/>
      <c r="C1487" s="48"/>
      <c r="D1487" s="48"/>
      <c r="E1487" s="48"/>
      <c r="F1487" s="48"/>
      <c r="G1487" s="48"/>
      <c r="H1487" s="48"/>
      <c r="I1487" s="48"/>
      <c r="J1487" s="48"/>
      <c r="K1487" s="48"/>
      <c r="L1487" s="48"/>
      <c r="M1487" s="48"/>
      <c r="N1487" s="48"/>
      <c r="O1487" s="1734"/>
      <c r="P1487" s="45"/>
      <c r="Q1487" s="48"/>
      <c r="R1487" s="48"/>
      <c r="S1487" s="48"/>
      <c r="T1487" s="48"/>
      <c r="U1487" s="48"/>
      <c r="V1487" s="48"/>
      <c r="W1487" s="48"/>
      <c r="X1487" s="48"/>
      <c r="Y1487" s="48"/>
      <c r="Z1487" s="48"/>
    </row>
    <row r="1488" spans="1:26" ht="15.75" customHeight="1">
      <c r="A1488" s="48"/>
      <c r="B1488" s="48"/>
      <c r="C1488" s="48"/>
      <c r="D1488" s="48"/>
      <c r="E1488" s="48"/>
      <c r="F1488" s="48"/>
      <c r="G1488" s="48"/>
      <c r="H1488" s="48"/>
      <c r="I1488" s="48"/>
      <c r="J1488" s="48"/>
      <c r="K1488" s="48"/>
      <c r="L1488" s="48"/>
      <c r="M1488" s="48"/>
      <c r="N1488" s="48"/>
      <c r="O1488" s="1734"/>
      <c r="P1488" s="45"/>
      <c r="Q1488" s="48"/>
      <c r="R1488" s="48"/>
      <c r="S1488" s="48"/>
      <c r="T1488" s="48"/>
      <c r="U1488" s="48"/>
      <c r="V1488" s="48"/>
      <c r="W1488" s="48"/>
      <c r="X1488" s="48"/>
      <c r="Y1488" s="48"/>
      <c r="Z1488" s="48"/>
    </row>
    <row r="1489" spans="1:26" ht="15.75" customHeight="1">
      <c r="A1489" s="48"/>
      <c r="B1489" s="48"/>
      <c r="C1489" s="48"/>
      <c r="D1489" s="48"/>
      <c r="E1489" s="48"/>
      <c r="F1489" s="48"/>
      <c r="G1489" s="48"/>
      <c r="H1489" s="48"/>
      <c r="I1489" s="48"/>
      <c r="J1489" s="48"/>
      <c r="K1489" s="48"/>
      <c r="L1489" s="48"/>
      <c r="M1489" s="48"/>
      <c r="N1489" s="48"/>
      <c r="O1489" s="1734"/>
      <c r="P1489" s="45"/>
      <c r="Q1489" s="48"/>
      <c r="R1489" s="48"/>
      <c r="S1489" s="48"/>
      <c r="T1489" s="48"/>
      <c r="U1489" s="48"/>
      <c r="V1489" s="48"/>
      <c r="W1489" s="48"/>
      <c r="X1489" s="48"/>
      <c r="Y1489" s="48"/>
      <c r="Z1489" s="48"/>
    </row>
    <row r="1490" spans="1:26" ht="15.75" customHeight="1">
      <c r="A1490" s="48"/>
      <c r="B1490" s="48"/>
      <c r="C1490" s="48"/>
      <c r="D1490" s="48"/>
      <c r="E1490" s="48"/>
      <c r="F1490" s="48"/>
      <c r="G1490" s="48"/>
      <c r="H1490" s="48"/>
      <c r="I1490" s="48"/>
      <c r="J1490" s="48"/>
      <c r="K1490" s="48"/>
      <c r="L1490" s="48"/>
      <c r="M1490" s="48"/>
      <c r="N1490" s="48"/>
      <c r="O1490" s="1734"/>
      <c r="P1490" s="45"/>
      <c r="Q1490" s="48"/>
      <c r="R1490" s="48"/>
      <c r="S1490" s="48"/>
      <c r="T1490" s="48"/>
      <c r="U1490" s="48"/>
      <c r="V1490" s="48"/>
      <c r="W1490" s="48"/>
      <c r="X1490" s="48"/>
      <c r="Y1490" s="48"/>
      <c r="Z1490" s="48"/>
    </row>
    <row r="1491" spans="1:26" ht="15.75" customHeight="1">
      <c r="A1491" s="48"/>
      <c r="B1491" s="48"/>
      <c r="C1491" s="48"/>
      <c r="D1491" s="48"/>
      <c r="E1491" s="48"/>
      <c r="F1491" s="48"/>
      <c r="G1491" s="48"/>
      <c r="H1491" s="48"/>
      <c r="I1491" s="48"/>
      <c r="J1491" s="48"/>
      <c r="K1491" s="48"/>
      <c r="L1491" s="48"/>
      <c r="M1491" s="48"/>
      <c r="N1491" s="48"/>
      <c r="O1491" s="1734"/>
      <c r="P1491" s="45"/>
      <c r="Q1491" s="48"/>
      <c r="R1491" s="48"/>
      <c r="S1491" s="48"/>
      <c r="T1491" s="48"/>
      <c r="U1491" s="48"/>
      <c r="V1491" s="48"/>
      <c r="W1491" s="48"/>
      <c r="X1491" s="48"/>
      <c r="Y1491" s="48"/>
      <c r="Z1491" s="48"/>
    </row>
    <row r="1492" spans="1:26" ht="15.75" customHeight="1">
      <c r="A1492" s="48"/>
      <c r="B1492" s="48"/>
      <c r="C1492" s="48"/>
      <c r="D1492" s="48"/>
      <c r="E1492" s="48"/>
      <c r="F1492" s="48"/>
      <c r="G1492" s="48"/>
      <c r="H1492" s="48"/>
      <c r="I1492" s="48"/>
      <c r="J1492" s="48"/>
      <c r="K1492" s="48"/>
      <c r="L1492" s="48"/>
      <c r="M1492" s="48"/>
      <c r="N1492" s="48"/>
      <c r="O1492" s="1734"/>
      <c r="P1492" s="45"/>
      <c r="Q1492" s="48"/>
      <c r="R1492" s="48"/>
      <c r="S1492" s="48"/>
      <c r="T1492" s="48"/>
      <c r="U1492" s="48"/>
      <c r="V1492" s="48"/>
      <c r="W1492" s="48"/>
      <c r="X1492" s="48"/>
      <c r="Y1492" s="48"/>
      <c r="Z1492" s="48"/>
    </row>
    <row r="1493" spans="1:26" ht="15.75" customHeight="1">
      <c r="A1493" s="48"/>
      <c r="B1493" s="48"/>
      <c r="C1493" s="48"/>
      <c r="D1493" s="48"/>
      <c r="E1493" s="48"/>
      <c r="F1493" s="48"/>
      <c r="G1493" s="48"/>
      <c r="H1493" s="48"/>
      <c r="I1493" s="48"/>
      <c r="J1493" s="48"/>
      <c r="K1493" s="48"/>
      <c r="L1493" s="48"/>
      <c r="M1493" s="48"/>
      <c r="N1493" s="48"/>
      <c r="O1493" s="1734"/>
      <c r="P1493" s="45"/>
      <c r="Q1493" s="48"/>
      <c r="R1493" s="48"/>
      <c r="S1493" s="48"/>
      <c r="T1493" s="48"/>
      <c r="U1493" s="48"/>
      <c r="V1493" s="48"/>
      <c r="W1493" s="48"/>
      <c r="X1493" s="48"/>
      <c r="Y1493" s="48"/>
      <c r="Z1493" s="48"/>
    </row>
    <row r="1494" spans="1:26" ht="15.75" customHeight="1">
      <c r="A1494" s="48"/>
      <c r="B1494" s="48"/>
      <c r="C1494" s="48"/>
      <c r="D1494" s="48"/>
      <c r="E1494" s="48"/>
      <c r="F1494" s="48"/>
      <c r="G1494" s="48"/>
      <c r="H1494" s="48"/>
      <c r="I1494" s="48"/>
      <c r="J1494" s="48"/>
      <c r="K1494" s="48"/>
      <c r="L1494" s="48"/>
      <c r="M1494" s="48"/>
      <c r="N1494" s="48"/>
      <c r="O1494" s="1734"/>
      <c r="P1494" s="45"/>
      <c r="Q1494" s="48"/>
      <c r="R1494" s="48"/>
      <c r="S1494" s="48"/>
      <c r="T1494" s="48"/>
      <c r="U1494" s="48"/>
      <c r="V1494" s="48"/>
      <c r="W1494" s="48"/>
      <c r="X1494" s="48"/>
      <c r="Y1494" s="48"/>
      <c r="Z1494" s="48"/>
    </row>
    <row r="1495" spans="1:26" ht="15.75" customHeight="1">
      <c r="A1495" s="48"/>
      <c r="B1495" s="48"/>
      <c r="C1495" s="48"/>
      <c r="D1495" s="48"/>
      <c r="E1495" s="48"/>
      <c r="F1495" s="48"/>
      <c r="G1495" s="48"/>
      <c r="H1495" s="48"/>
      <c r="I1495" s="48"/>
      <c r="J1495" s="48"/>
      <c r="K1495" s="48"/>
      <c r="L1495" s="48"/>
      <c r="M1495" s="48"/>
      <c r="N1495" s="48"/>
      <c r="O1495" s="1734"/>
      <c r="P1495" s="45"/>
      <c r="Q1495" s="48"/>
      <c r="R1495" s="48"/>
      <c r="S1495" s="48"/>
      <c r="T1495" s="48"/>
      <c r="U1495" s="48"/>
      <c r="V1495" s="48"/>
      <c r="W1495" s="48"/>
      <c r="X1495" s="48"/>
      <c r="Y1495" s="48"/>
      <c r="Z1495" s="48"/>
    </row>
    <row r="1496" spans="1:26" ht="15.75" customHeight="1">
      <c r="A1496" s="48"/>
      <c r="B1496" s="48"/>
      <c r="C1496" s="48"/>
      <c r="D1496" s="48"/>
      <c r="E1496" s="48"/>
      <c r="F1496" s="48"/>
      <c r="G1496" s="48"/>
      <c r="H1496" s="48"/>
      <c r="I1496" s="48"/>
      <c r="J1496" s="48"/>
      <c r="K1496" s="48"/>
      <c r="L1496" s="48"/>
      <c r="M1496" s="48"/>
      <c r="N1496" s="48"/>
      <c r="O1496" s="1734"/>
      <c r="P1496" s="45"/>
      <c r="Q1496" s="48"/>
      <c r="R1496" s="48"/>
      <c r="S1496" s="48"/>
      <c r="T1496" s="48"/>
      <c r="U1496" s="48"/>
      <c r="V1496" s="48"/>
      <c r="W1496" s="48"/>
      <c r="X1496" s="48"/>
      <c r="Y1496" s="48"/>
      <c r="Z1496" s="48"/>
    </row>
    <row r="1497" spans="1:26" ht="15.75" customHeight="1">
      <c r="A1497" s="48"/>
      <c r="B1497" s="48"/>
      <c r="C1497" s="48"/>
      <c r="D1497" s="48"/>
      <c r="E1497" s="48"/>
      <c r="F1497" s="48"/>
      <c r="G1497" s="48"/>
      <c r="H1497" s="48"/>
      <c r="I1497" s="48"/>
      <c r="J1497" s="48"/>
      <c r="K1497" s="48"/>
      <c r="L1497" s="48"/>
      <c r="M1497" s="48"/>
      <c r="N1497" s="48"/>
      <c r="O1497" s="1734"/>
      <c r="P1497" s="45"/>
      <c r="Q1497" s="48"/>
      <c r="R1497" s="48"/>
      <c r="S1497" s="48"/>
      <c r="T1497" s="48"/>
      <c r="U1497" s="48"/>
      <c r="V1497" s="48"/>
      <c r="W1497" s="48"/>
      <c r="X1497" s="48"/>
      <c r="Y1497" s="48"/>
      <c r="Z1497" s="48"/>
    </row>
    <row r="1498" spans="1:26" ht="15.75" customHeight="1">
      <c r="A1498" s="48"/>
      <c r="B1498" s="48"/>
      <c r="C1498" s="48"/>
      <c r="D1498" s="48"/>
      <c r="E1498" s="48"/>
      <c r="F1498" s="48"/>
      <c r="G1498" s="48"/>
      <c r="H1498" s="48"/>
      <c r="I1498" s="48"/>
      <c r="J1498" s="48"/>
      <c r="K1498" s="48"/>
      <c r="L1498" s="48"/>
      <c r="M1498" s="48"/>
      <c r="N1498" s="48"/>
      <c r="O1498" s="1734"/>
      <c r="P1498" s="45"/>
      <c r="Q1498" s="48"/>
      <c r="R1498" s="48"/>
      <c r="S1498" s="48"/>
      <c r="T1498" s="48"/>
      <c r="U1498" s="48"/>
      <c r="V1498" s="48"/>
      <c r="W1498" s="48"/>
      <c r="X1498" s="48"/>
      <c r="Y1498" s="48"/>
      <c r="Z1498" s="48"/>
    </row>
    <row r="1499" spans="1:26" ht="15.75" customHeight="1">
      <c r="A1499" s="48"/>
      <c r="B1499" s="48"/>
      <c r="C1499" s="48"/>
      <c r="D1499" s="48"/>
      <c r="E1499" s="48"/>
      <c r="F1499" s="48"/>
      <c r="G1499" s="48"/>
      <c r="H1499" s="48"/>
      <c r="I1499" s="48"/>
      <c r="J1499" s="48"/>
      <c r="K1499" s="48"/>
      <c r="L1499" s="48"/>
      <c r="M1499" s="48"/>
      <c r="N1499" s="48"/>
      <c r="O1499" s="1734"/>
      <c r="P1499" s="45"/>
      <c r="Q1499" s="48"/>
      <c r="R1499" s="48"/>
      <c r="S1499" s="48"/>
      <c r="T1499" s="48"/>
      <c r="U1499" s="48"/>
      <c r="V1499" s="48"/>
      <c r="W1499" s="48"/>
      <c r="X1499" s="48"/>
      <c r="Y1499" s="48"/>
      <c r="Z1499" s="48"/>
    </row>
    <row r="1500" spans="1:26" ht="15.75" customHeight="1">
      <c r="A1500" s="48"/>
      <c r="B1500" s="48"/>
      <c r="C1500" s="48"/>
      <c r="D1500" s="48"/>
      <c r="E1500" s="48"/>
      <c r="F1500" s="48"/>
      <c r="G1500" s="48"/>
      <c r="H1500" s="48"/>
      <c r="I1500" s="48"/>
      <c r="J1500" s="48"/>
      <c r="K1500" s="48"/>
      <c r="L1500" s="48"/>
      <c r="M1500" s="48"/>
      <c r="N1500" s="48"/>
      <c r="O1500" s="1734"/>
      <c r="P1500" s="45"/>
      <c r="Q1500" s="48"/>
      <c r="R1500" s="48"/>
      <c r="S1500" s="48"/>
      <c r="T1500" s="48"/>
      <c r="U1500" s="48"/>
      <c r="V1500" s="48"/>
      <c r="W1500" s="48"/>
      <c r="X1500" s="48"/>
      <c r="Y1500" s="48"/>
      <c r="Z1500" s="48"/>
    </row>
    <row r="1501" spans="1:26" ht="15.75" customHeight="1">
      <c r="A1501" s="48"/>
      <c r="B1501" s="48"/>
      <c r="C1501" s="48"/>
      <c r="D1501" s="48"/>
      <c r="E1501" s="48"/>
      <c r="F1501" s="48"/>
      <c r="G1501" s="48"/>
      <c r="H1501" s="48"/>
      <c r="I1501" s="48"/>
      <c r="J1501" s="48"/>
      <c r="K1501" s="48"/>
      <c r="L1501" s="48"/>
      <c r="M1501" s="48"/>
      <c r="N1501" s="48"/>
      <c r="O1501" s="1734"/>
      <c r="P1501" s="45"/>
      <c r="Q1501" s="48"/>
      <c r="R1501" s="48"/>
      <c r="S1501" s="48"/>
      <c r="T1501" s="48"/>
      <c r="U1501" s="48"/>
      <c r="V1501" s="48"/>
      <c r="W1501" s="48"/>
      <c r="X1501" s="48"/>
      <c r="Y1501" s="48"/>
      <c r="Z1501" s="48"/>
    </row>
    <row r="1502" spans="1:26" ht="15.75" customHeight="1">
      <c r="A1502" s="48"/>
      <c r="B1502" s="48"/>
      <c r="C1502" s="48"/>
      <c r="D1502" s="48"/>
      <c r="E1502" s="48"/>
      <c r="F1502" s="48"/>
      <c r="G1502" s="48"/>
      <c r="H1502" s="48"/>
      <c r="I1502" s="48"/>
      <c r="J1502" s="48"/>
      <c r="K1502" s="48"/>
      <c r="L1502" s="48"/>
      <c r="M1502" s="48"/>
      <c r="N1502" s="48"/>
      <c r="O1502" s="1734"/>
      <c r="P1502" s="45"/>
      <c r="Q1502" s="48"/>
      <c r="R1502" s="48"/>
      <c r="S1502" s="48"/>
      <c r="T1502" s="48"/>
      <c r="U1502" s="48"/>
      <c r="V1502" s="48"/>
      <c r="W1502" s="48"/>
      <c r="X1502" s="48"/>
      <c r="Y1502" s="48"/>
      <c r="Z1502" s="48"/>
    </row>
    <row r="1503" spans="1:26" ht="15.75" customHeight="1">
      <c r="A1503" s="48"/>
      <c r="B1503" s="48"/>
      <c r="C1503" s="48"/>
      <c r="D1503" s="48"/>
      <c r="E1503" s="48"/>
      <c r="F1503" s="48"/>
      <c r="G1503" s="48"/>
      <c r="H1503" s="48"/>
      <c r="I1503" s="48"/>
      <c r="J1503" s="48"/>
      <c r="K1503" s="48"/>
      <c r="L1503" s="48"/>
      <c r="M1503" s="48"/>
      <c r="N1503" s="48"/>
      <c r="O1503" s="1734"/>
      <c r="P1503" s="45"/>
      <c r="Q1503" s="48"/>
      <c r="R1503" s="48"/>
      <c r="S1503" s="48"/>
      <c r="T1503" s="48"/>
      <c r="U1503" s="48"/>
      <c r="V1503" s="48"/>
      <c r="W1503" s="48"/>
      <c r="X1503" s="48"/>
      <c r="Y1503" s="48"/>
      <c r="Z1503" s="48"/>
    </row>
    <row r="1504" spans="1:26" ht="15.75" customHeight="1">
      <c r="A1504" s="48"/>
      <c r="B1504" s="48"/>
      <c r="C1504" s="48"/>
      <c r="D1504" s="48"/>
      <c r="E1504" s="48"/>
      <c r="F1504" s="48"/>
      <c r="G1504" s="48"/>
      <c r="H1504" s="48"/>
      <c r="I1504" s="48"/>
      <c r="J1504" s="48"/>
      <c r="K1504" s="48"/>
      <c r="L1504" s="48"/>
      <c r="M1504" s="48"/>
      <c r="N1504" s="48"/>
      <c r="O1504" s="1734"/>
      <c r="P1504" s="45"/>
      <c r="Q1504" s="48"/>
      <c r="R1504" s="48"/>
      <c r="S1504" s="48"/>
      <c r="T1504" s="48"/>
      <c r="U1504" s="48"/>
      <c r="V1504" s="48"/>
      <c r="W1504" s="48"/>
      <c r="X1504" s="48"/>
      <c r="Y1504" s="48"/>
      <c r="Z1504" s="48"/>
    </row>
    <row r="1505" spans="1:26" ht="15.75" customHeight="1">
      <c r="A1505" s="48"/>
      <c r="B1505" s="48"/>
      <c r="C1505" s="48"/>
      <c r="D1505" s="48"/>
      <c r="E1505" s="48"/>
      <c r="F1505" s="48"/>
      <c r="G1505" s="48"/>
      <c r="H1505" s="48"/>
      <c r="I1505" s="48"/>
      <c r="J1505" s="48"/>
      <c r="K1505" s="48"/>
      <c r="L1505" s="48"/>
      <c r="M1505" s="48"/>
      <c r="N1505" s="48"/>
      <c r="O1505" s="1734"/>
      <c r="P1505" s="45"/>
      <c r="Q1505" s="48"/>
      <c r="R1505" s="48"/>
      <c r="S1505" s="48"/>
      <c r="T1505" s="48"/>
      <c r="U1505" s="48"/>
      <c r="V1505" s="48"/>
      <c r="W1505" s="48"/>
      <c r="X1505" s="48"/>
      <c r="Y1505" s="48"/>
      <c r="Z1505" s="48"/>
    </row>
    <row r="1506" spans="1:26" ht="15.75" customHeight="1">
      <c r="A1506" s="48"/>
      <c r="B1506" s="48"/>
      <c r="C1506" s="48"/>
      <c r="D1506" s="48"/>
      <c r="E1506" s="48"/>
      <c r="F1506" s="48"/>
      <c r="G1506" s="48"/>
      <c r="H1506" s="48"/>
      <c r="I1506" s="48"/>
      <c r="J1506" s="48"/>
      <c r="K1506" s="48"/>
      <c r="L1506" s="48"/>
      <c r="M1506" s="48"/>
      <c r="N1506" s="48"/>
      <c r="O1506" s="1734"/>
      <c r="P1506" s="45"/>
      <c r="Q1506" s="48"/>
      <c r="R1506" s="48"/>
      <c r="S1506" s="48"/>
      <c r="T1506" s="48"/>
      <c r="U1506" s="48"/>
      <c r="V1506" s="48"/>
      <c r="W1506" s="48"/>
      <c r="X1506" s="48"/>
      <c r="Y1506" s="48"/>
      <c r="Z1506" s="48"/>
    </row>
    <row r="1507" spans="1:26" ht="15.75" customHeight="1">
      <c r="A1507" s="48"/>
      <c r="B1507" s="48"/>
      <c r="C1507" s="48"/>
      <c r="D1507" s="48"/>
      <c r="E1507" s="48"/>
      <c r="F1507" s="48"/>
      <c r="G1507" s="48"/>
      <c r="H1507" s="48"/>
      <c r="I1507" s="48"/>
      <c r="J1507" s="48"/>
      <c r="K1507" s="48"/>
      <c r="L1507" s="48"/>
      <c r="M1507" s="48"/>
      <c r="N1507" s="48"/>
      <c r="O1507" s="1734"/>
      <c r="P1507" s="45"/>
      <c r="Q1507" s="48"/>
      <c r="R1507" s="48"/>
      <c r="S1507" s="48"/>
      <c r="T1507" s="48"/>
      <c r="U1507" s="48"/>
      <c r="V1507" s="48"/>
      <c r="W1507" s="48"/>
      <c r="X1507" s="48"/>
      <c r="Y1507" s="48"/>
      <c r="Z1507" s="48"/>
    </row>
    <row r="1508" spans="1:26" ht="15.75" customHeight="1">
      <c r="A1508" s="48"/>
      <c r="B1508" s="48"/>
      <c r="C1508" s="48"/>
      <c r="D1508" s="48"/>
      <c r="E1508" s="48"/>
      <c r="F1508" s="48"/>
      <c r="G1508" s="48"/>
      <c r="H1508" s="48"/>
      <c r="I1508" s="48"/>
      <c r="J1508" s="48"/>
      <c r="K1508" s="48"/>
      <c r="L1508" s="48"/>
      <c r="M1508" s="48"/>
      <c r="N1508" s="48"/>
      <c r="O1508" s="1734"/>
      <c r="P1508" s="45"/>
      <c r="Q1508" s="48"/>
      <c r="R1508" s="48"/>
      <c r="S1508" s="48"/>
      <c r="T1508" s="48"/>
      <c r="U1508" s="48"/>
      <c r="V1508" s="48"/>
      <c r="W1508" s="48"/>
      <c r="X1508" s="48"/>
      <c r="Y1508" s="48"/>
      <c r="Z1508" s="48"/>
    </row>
    <row r="1509" spans="1:26" ht="15.75" customHeight="1">
      <c r="A1509" s="48"/>
      <c r="B1509" s="48"/>
      <c r="C1509" s="48"/>
      <c r="D1509" s="48"/>
      <c r="E1509" s="48"/>
      <c r="F1509" s="48"/>
      <c r="G1509" s="48"/>
      <c r="H1509" s="48"/>
      <c r="I1509" s="48"/>
      <c r="J1509" s="48"/>
      <c r="K1509" s="48"/>
      <c r="L1509" s="48"/>
      <c r="M1509" s="48"/>
      <c r="N1509" s="48"/>
      <c r="O1509" s="1734"/>
      <c r="P1509" s="45"/>
      <c r="Q1509" s="48"/>
      <c r="R1509" s="48"/>
      <c r="S1509" s="48"/>
      <c r="T1509" s="48"/>
      <c r="U1509" s="48"/>
      <c r="V1509" s="48"/>
      <c r="W1509" s="48"/>
      <c r="X1509" s="48"/>
      <c r="Y1509" s="48"/>
      <c r="Z1509" s="48"/>
    </row>
    <row r="1510" spans="1:26" ht="15.75" customHeight="1">
      <c r="A1510" s="48"/>
      <c r="B1510" s="48"/>
      <c r="C1510" s="48"/>
      <c r="D1510" s="48"/>
      <c r="E1510" s="48"/>
      <c r="F1510" s="48"/>
      <c r="G1510" s="48"/>
      <c r="H1510" s="48"/>
      <c r="I1510" s="48"/>
      <c r="J1510" s="48"/>
      <c r="K1510" s="48"/>
      <c r="L1510" s="48"/>
      <c r="M1510" s="48"/>
      <c r="N1510" s="48"/>
      <c r="O1510" s="1734"/>
      <c r="P1510" s="45"/>
      <c r="Q1510" s="48"/>
      <c r="R1510" s="48"/>
      <c r="S1510" s="48"/>
      <c r="T1510" s="48"/>
      <c r="U1510" s="48"/>
      <c r="V1510" s="48"/>
      <c r="W1510" s="48"/>
      <c r="X1510" s="48"/>
      <c r="Y1510" s="48"/>
      <c r="Z1510" s="48"/>
    </row>
    <row r="1511" spans="1:26" ht="15.75" customHeight="1">
      <c r="A1511" s="48"/>
      <c r="B1511" s="48"/>
      <c r="C1511" s="48"/>
      <c r="D1511" s="48"/>
      <c r="E1511" s="48"/>
      <c r="F1511" s="48"/>
      <c r="G1511" s="48"/>
      <c r="H1511" s="48"/>
      <c r="I1511" s="48"/>
      <c r="J1511" s="48"/>
      <c r="K1511" s="48"/>
      <c r="L1511" s="48"/>
      <c r="M1511" s="48"/>
      <c r="N1511" s="48"/>
      <c r="O1511" s="1734"/>
      <c r="P1511" s="45"/>
      <c r="Q1511" s="48"/>
      <c r="R1511" s="48"/>
      <c r="S1511" s="48"/>
      <c r="T1511" s="48"/>
      <c r="U1511" s="48"/>
      <c r="V1511" s="48"/>
      <c r="W1511" s="48"/>
      <c r="X1511" s="48"/>
      <c r="Y1511" s="48"/>
      <c r="Z1511" s="48"/>
    </row>
    <row r="1512" spans="1:26" ht="15.75" customHeight="1">
      <c r="A1512" s="48"/>
      <c r="B1512" s="48"/>
      <c r="C1512" s="48"/>
      <c r="D1512" s="48"/>
      <c r="E1512" s="48"/>
      <c r="F1512" s="48"/>
      <c r="G1512" s="48"/>
      <c r="H1512" s="48"/>
      <c r="I1512" s="48"/>
      <c r="J1512" s="48"/>
      <c r="K1512" s="48"/>
      <c r="L1512" s="48"/>
      <c r="M1512" s="48"/>
      <c r="N1512" s="48"/>
      <c r="O1512" s="1734"/>
      <c r="P1512" s="45"/>
      <c r="Q1512" s="48"/>
      <c r="R1512" s="48"/>
      <c r="S1512" s="48"/>
      <c r="T1512" s="48"/>
      <c r="U1512" s="48"/>
      <c r="V1512" s="48"/>
      <c r="W1512" s="48"/>
      <c r="X1512" s="48"/>
      <c r="Y1512" s="48"/>
      <c r="Z1512" s="48"/>
    </row>
    <row r="1513" spans="1:26" ht="15.75" customHeight="1">
      <c r="A1513" s="48"/>
      <c r="B1513" s="48"/>
      <c r="C1513" s="48"/>
      <c r="D1513" s="48"/>
      <c r="E1513" s="48"/>
      <c r="F1513" s="48"/>
      <c r="G1513" s="48"/>
      <c r="H1513" s="48"/>
      <c r="I1513" s="48"/>
      <c r="J1513" s="48"/>
      <c r="K1513" s="48"/>
      <c r="L1513" s="48"/>
      <c r="M1513" s="48"/>
      <c r="N1513" s="48"/>
      <c r="O1513" s="1734"/>
      <c r="P1513" s="45"/>
      <c r="Q1513" s="48"/>
      <c r="R1513" s="48"/>
      <c r="S1513" s="48"/>
      <c r="T1513" s="48"/>
      <c r="U1513" s="48"/>
      <c r="V1513" s="48"/>
      <c r="W1513" s="48"/>
      <c r="X1513" s="48"/>
      <c r="Y1513" s="48"/>
      <c r="Z1513" s="48"/>
    </row>
    <row r="1514" spans="1:26" ht="15.75" customHeight="1">
      <c r="A1514" s="48"/>
      <c r="B1514" s="48"/>
      <c r="C1514" s="48"/>
      <c r="D1514" s="48"/>
      <c r="E1514" s="48"/>
      <c r="F1514" s="48"/>
      <c r="G1514" s="48"/>
      <c r="H1514" s="48"/>
      <c r="I1514" s="48"/>
      <c r="J1514" s="48"/>
      <c r="K1514" s="48"/>
      <c r="L1514" s="48"/>
      <c r="M1514" s="48"/>
      <c r="N1514" s="48"/>
      <c r="O1514" s="1734"/>
      <c r="P1514" s="45"/>
      <c r="Q1514" s="48"/>
      <c r="R1514" s="48"/>
      <c r="S1514" s="48"/>
      <c r="T1514" s="48"/>
      <c r="U1514" s="48"/>
      <c r="V1514" s="48"/>
      <c r="W1514" s="48"/>
      <c r="X1514" s="48"/>
      <c r="Y1514" s="48"/>
      <c r="Z1514" s="48"/>
    </row>
    <row r="1515" spans="1:26" ht="15.75" customHeight="1">
      <c r="A1515" s="48"/>
      <c r="B1515" s="48"/>
      <c r="C1515" s="48"/>
      <c r="D1515" s="48"/>
      <c r="E1515" s="48"/>
      <c r="F1515" s="48"/>
      <c r="G1515" s="48"/>
      <c r="H1515" s="48"/>
      <c r="I1515" s="48"/>
      <c r="J1515" s="48"/>
      <c r="K1515" s="48"/>
      <c r="L1515" s="48"/>
      <c r="M1515" s="48"/>
      <c r="N1515" s="48"/>
      <c r="O1515" s="1734"/>
      <c r="P1515" s="45"/>
      <c r="Q1515" s="48"/>
      <c r="R1515" s="48"/>
      <c r="S1515" s="48"/>
      <c r="T1515" s="48"/>
      <c r="U1515" s="48"/>
      <c r="V1515" s="48"/>
      <c r="W1515" s="48"/>
      <c r="X1515" s="48"/>
      <c r="Y1515" s="48"/>
      <c r="Z1515" s="48"/>
    </row>
    <row r="1516" spans="1:26" ht="15.75" customHeight="1">
      <c r="A1516" s="48"/>
      <c r="B1516" s="48"/>
      <c r="C1516" s="48"/>
      <c r="D1516" s="48"/>
      <c r="E1516" s="48"/>
      <c r="F1516" s="48"/>
      <c r="G1516" s="48"/>
      <c r="H1516" s="48"/>
      <c r="I1516" s="48"/>
      <c r="J1516" s="48"/>
      <c r="K1516" s="48"/>
      <c r="L1516" s="48"/>
      <c r="M1516" s="48"/>
      <c r="N1516" s="48"/>
      <c r="O1516" s="1734"/>
      <c r="P1516" s="45"/>
      <c r="Q1516" s="48"/>
      <c r="R1516" s="48"/>
      <c r="S1516" s="48"/>
      <c r="T1516" s="48"/>
      <c r="U1516" s="48"/>
      <c r="V1516" s="48"/>
      <c r="W1516" s="48"/>
      <c r="X1516" s="48"/>
      <c r="Y1516" s="48"/>
      <c r="Z1516" s="48"/>
    </row>
    <row r="1517" spans="1:26" ht="15.75" customHeight="1">
      <c r="A1517" s="48"/>
      <c r="B1517" s="48"/>
      <c r="C1517" s="48"/>
      <c r="D1517" s="48"/>
      <c r="E1517" s="48"/>
      <c r="F1517" s="48"/>
      <c r="G1517" s="48"/>
      <c r="H1517" s="48"/>
      <c r="I1517" s="48"/>
      <c r="J1517" s="48"/>
      <c r="K1517" s="48"/>
      <c r="L1517" s="48"/>
      <c r="M1517" s="48"/>
      <c r="N1517" s="48"/>
      <c r="O1517" s="1734"/>
      <c r="P1517" s="45"/>
      <c r="Q1517" s="48"/>
      <c r="R1517" s="48"/>
      <c r="S1517" s="48"/>
      <c r="T1517" s="48"/>
      <c r="U1517" s="48"/>
      <c r="V1517" s="48"/>
      <c r="W1517" s="48"/>
      <c r="X1517" s="48"/>
      <c r="Y1517" s="48"/>
      <c r="Z1517" s="48"/>
    </row>
    <row r="1518" spans="1:26" ht="15.75" customHeight="1">
      <c r="A1518" s="48"/>
      <c r="B1518" s="48"/>
      <c r="C1518" s="48"/>
      <c r="D1518" s="48"/>
      <c r="E1518" s="48"/>
      <c r="F1518" s="48"/>
      <c r="G1518" s="48"/>
      <c r="H1518" s="48"/>
      <c r="I1518" s="48"/>
      <c r="J1518" s="48"/>
      <c r="K1518" s="48"/>
      <c r="L1518" s="48"/>
      <c r="M1518" s="48"/>
      <c r="N1518" s="48"/>
      <c r="O1518" s="1734"/>
      <c r="P1518" s="45"/>
      <c r="Q1518" s="48"/>
      <c r="R1518" s="48"/>
      <c r="S1518" s="48"/>
      <c r="T1518" s="48"/>
      <c r="U1518" s="48"/>
      <c r="V1518" s="48"/>
      <c r="W1518" s="48"/>
      <c r="X1518" s="48"/>
      <c r="Y1518" s="48"/>
      <c r="Z1518" s="48"/>
    </row>
    <row r="1519" spans="1:26" ht="15.75" customHeight="1">
      <c r="A1519" s="48"/>
      <c r="B1519" s="48"/>
      <c r="C1519" s="48"/>
      <c r="D1519" s="48"/>
      <c r="E1519" s="48"/>
      <c r="F1519" s="48"/>
      <c r="G1519" s="48"/>
      <c r="H1519" s="48"/>
      <c r="I1519" s="48"/>
      <c r="J1519" s="48"/>
      <c r="K1519" s="48"/>
      <c r="L1519" s="48"/>
      <c r="M1519" s="48"/>
      <c r="N1519" s="48"/>
      <c r="O1519" s="1734"/>
      <c r="P1519" s="45"/>
      <c r="Q1519" s="48"/>
      <c r="R1519" s="48"/>
      <c r="S1519" s="48"/>
      <c r="T1519" s="48"/>
      <c r="U1519" s="48"/>
      <c r="V1519" s="48"/>
      <c r="W1519" s="48"/>
      <c r="X1519" s="48"/>
      <c r="Y1519" s="48"/>
      <c r="Z1519" s="48"/>
    </row>
    <row r="1520" spans="1:26" ht="15.75" customHeight="1">
      <c r="A1520" s="48"/>
      <c r="B1520" s="48"/>
      <c r="C1520" s="48"/>
      <c r="D1520" s="48"/>
      <c r="E1520" s="48"/>
      <c r="F1520" s="48"/>
      <c r="G1520" s="48"/>
      <c r="H1520" s="48"/>
      <c r="I1520" s="48"/>
      <c r="J1520" s="48"/>
      <c r="K1520" s="48"/>
      <c r="L1520" s="48"/>
      <c r="M1520" s="48"/>
      <c r="N1520" s="48"/>
      <c r="O1520" s="1734"/>
      <c r="P1520" s="45"/>
      <c r="Q1520" s="48"/>
      <c r="R1520" s="48"/>
      <c r="S1520" s="48"/>
      <c r="T1520" s="48"/>
      <c r="U1520" s="48"/>
      <c r="V1520" s="48"/>
      <c r="W1520" s="48"/>
      <c r="X1520" s="48"/>
      <c r="Y1520" s="48"/>
      <c r="Z1520" s="48"/>
    </row>
    <row r="1521" spans="1:26" ht="15.75" customHeight="1">
      <c r="A1521" s="48"/>
      <c r="B1521" s="48"/>
      <c r="C1521" s="48"/>
      <c r="D1521" s="48"/>
      <c r="E1521" s="48"/>
      <c r="F1521" s="48"/>
      <c r="G1521" s="48"/>
      <c r="H1521" s="48"/>
      <c r="I1521" s="48"/>
      <c r="J1521" s="48"/>
      <c r="K1521" s="48"/>
      <c r="L1521" s="48"/>
      <c r="M1521" s="48"/>
      <c r="N1521" s="48"/>
      <c r="O1521" s="1734"/>
      <c r="P1521" s="45"/>
      <c r="Q1521" s="48"/>
      <c r="R1521" s="48"/>
      <c r="S1521" s="48"/>
      <c r="T1521" s="48"/>
      <c r="U1521" s="48"/>
      <c r="V1521" s="48"/>
      <c r="W1521" s="48"/>
      <c r="X1521" s="48"/>
      <c r="Y1521" s="48"/>
      <c r="Z1521" s="48"/>
    </row>
    <row r="1522" spans="1:26" ht="15.75" customHeight="1">
      <c r="A1522" s="48"/>
      <c r="B1522" s="48"/>
      <c r="C1522" s="48"/>
      <c r="D1522" s="48"/>
      <c r="E1522" s="48"/>
      <c r="F1522" s="48"/>
      <c r="G1522" s="48"/>
      <c r="H1522" s="48"/>
      <c r="I1522" s="48"/>
      <c r="J1522" s="48"/>
      <c r="K1522" s="48"/>
      <c r="L1522" s="48"/>
      <c r="M1522" s="48"/>
      <c r="N1522" s="48"/>
      <c r="O1522" s="1734"/>
      <c r="P1522" s="45"/>
      <c r="Q1522" s="48"/>
      <c r="R1522" s="48"/>
      <c r="S1522" s="48"/>
      <c r="T1522" s="48"/>
      <c r="U1522" s="48"/>
      <c r="V1522" s="48"/>
      <c r="W1522" s="48"/>
      <c r="X1522" s="48"/>
      <c r="Y1522" s="48"/>
      <c r="Z1522" s="48"/>
    </row>
    <row r="1523" spans="1:26" ht="15.75" customHeight="1">
      <c r="A1523" s="48"/>
      <c r="B1523" s="48"/>
      <c r="C1523" s="48"/>
      <c r="D1523" s="48"/>
      <c r="E1523" s="48"/>
      <c r="F1523" s="48"/>
      <c r="G1523" s="48"/>
      <c r="H1523" s="48"/>
      <c r="I1523" s="48"/>
      <c r="J1523" s="48"/>
      <c r="K1523" s="48"/>
      <c r="L1523" s="48"/>
      <c r="M1523" s="48"/>
      <c r="N1523" s="48"/>
      <c r="O1523" s="1734"/>
      <c r="P1523" s="45"/>
      <c r="Q1523" s="48"/>
      <c r="R1523" s="48"/>
      <c r="S1523" s="48"/>
      <c r="T1523" s="48"/>
      <c r="U1523" s="48"/>
      <c r="V1523" s="48"/>
      <c r="W1523" s="48"/>
      <c r="X1523" s="48"/>
      <c r="Y1523" s="48"/>
      <c r="Z1523" s="48"/>
    </row>
    <row r="1524" spans="1:26" ht="15.75" customHeight="1">
      <c r="A1524" s="48"/>
      <c r="B1524" s="48"/>
      <c r="C1524" s="48"/>
      <c r="D1524" s="48"/>
      <c r="E1524" s="48"/>
      <c r="F1524" s="48"/>
      <c r="G1524" s="48"/>
      <c r="H1524" s="48"/>
      <c r="I1524" s="48"/>
      <c r="J1524" s="48"/>
      <c r="K1524" s="48"/>
      <c r="L1524" s="48"/>
      <c r="M1524" s="48"/>
      <c r="N1524" s="48"/>
      <c r="O1524" s="1734"/>
      <c r="P1524" s="45"/>
      <c r="Q1524" s="48"/>
      <c r="R1524" s="48"/>
      <c r="S1524" s="48"/>
      <c r="T1524" s="48"/>
      <c r="U1524" s="48"/>
      <c r="V1524" s="48"/>
      <c r="W1524" s="48"/>
      <c r="X1524" s="48"/>
      <c r="Y1524" s="48"/>
      <c r="Z1524" s="48"/>
    </row>
    <row r="1525" spans="1:26" ht="15.75" customHeight="1">
      <c r="A1525" s="48"/>
      <c r="B1525" s="48"/>
      <c r="C1525" s="48"/>
      <c r="D1525" s="48"/>
      <c r="E1525" s="48"/>
      <c r="F1525" s="48"/>
      <c r="G1525" s="48"/>
      <c r="H1525" s="48"/>
      <c r="I1525" s="48"/>
      <c r="J1525" s="48"/>
      <c r="K1525" s="48"/>
      <c r="L1525" s="48"/>
      <c r="M1525" s="48"/>
      <c r="N1525" s="48"/>
      <c r="O1525" s="1734"/>
      <c r="P1525" s="45"/>
      <c r="Q1525" s="48"/>
      <c r="R1525" s="48"/>
      <c r="S1525" s="48"/>
      <c r="T1525" s="48"/>
      <c r="U1525" s="48"/>
      <c r="V1525" s="48"/>
      <c r="W1525" s="48"/>
      <c r="X1525" s="48"/>
      <c r="Y1525" s="48"/>
      <c r="Z1525" s="48"/>
    </row>
    <row r="1526" spans="1:26" ht="15.75" customHeight="1">
      <c r="A1526" s="48"/>
      <c r="B1526" s="48"/>
      <c r="C1526" s="48"/>
      <c r="D1526" s="48"/>
      <c r="E1526" s="48"/>
      <c r="F1526" s="48"/>
      <c r="G1526" s="48"/>
      <c r="H1526" s="48"/>
      <c r="I1526" s="48"/>
      <c r="J1526" s="48"/>
      <c r="K1526" s="48"/>
      <c r="L1526" s="48"/>
      <c r="M1526" s="48"/>
      <c r="N1526" s="48"/>
      <c r="O1526" s="1734"/>
      <c r="P1526" s="45"/>
      <c r="Q1526" s="48"/>
      <c r="R1526" s="48"/>
      <c r="S1526" s="48"/>
      <c r="T1526" s="48"/>
      <c r="U1526" s="48"/>
      <c r="V1526" s="48"/>
      <c r="W1526" s="48"/>
      <c r="X1526" s="48"/>
      <c r="Y1526" s="48"/>
      <c r="Z1526" s="48"/>
    </row>
    <row r="1527" spans="1:26" ht="15.75" customHeight="1">
      <c r="A1527" s="48"/>
      <c r="B1527" s="48"/>
      <c r="C1527" s="48"/>
      <c r="D1527" s="48"/>
      <c r="E1527" s="48"/>
      <c r="F1527" s="48"/>
      <c r="G1527" s="48"/>
      <c r="H1527" s="48"/>
      <c r="I1527" s="48"/>
      <c r="J1527" s="48"/>
      <c r="K1527" s="48"/>
      <c r="L1527" s="48"/>
      <c r="M1527" s="48"/>
      <c r="N1527" s="48"/>
      <c r="O1527" s="1734"/>
      <c r="P1527" s="45"/>
      <c r="Q1527" s="48"/>
      <c r="R1527" s="48"/>
      <c r="S1527" s="48"/>
      <c r="T1527" s="48"/>
      <c r="U1527" s="48"/>
      <c r="V1527" s="48"/>
      <c r="W1527" s="48"/>
      <c r="X1527" s="48"/>
      <c r="Y1527" s="48"/>
      <c r="Z1527" s="48"/>
    </row>
    <row r="1528" spans="1:26" ht="15.75" customHeight="1">
      <c r="A1528" s="48"/>
      <c r="B1528" s="48"/>
      <c r="C1528" s="48"/>
      <c r="D1528" s="48"/>
      <c r="E1528" s="48"/>
      <c r="F1528" s="48"/>
      <c r="G1528" s="48"/>
      <c r="H1528" s="48"/>
      <c r="I1528" s="48"/>
      <c r="J1528" s="48"/>
      <c r="K1528" s="48"/>
      <c r="L1528" s="48"/>
      <c r="M1528" s="48"/>
      <c r="N1528" s="48"/>
      <c r="O1528" s="1734"/>
      <c r="P1528" s="45"/>
      <c r="Q1528" s="48"/>
      <c r="R1528" s="48"/>
      <c r="S1528" s="48"/>
      <c r="T1528" s="48"/>
      <c r="U1528" s="48"/>
      <c r="V1528" s="48"/>
      <c r="W1528" s="48"/>
      <c r="X1528" s="48"/>
      <c r="Y1528" s="48"/>
      <c r="Z1528" s="48"/>
    </row>
    <row r="1529" spans="1:26" ht="15.75" customHeight="1">
      <c r="A1529" s="48"/>
      <c r="B1529" s="48"/>
      <c r="C1529" s="48"/>
      <c r="D1529" s="48"/>
      <c r="E1529" s="48"/>
      <c r="F1529" s="48"/>
      <c r="G1529" s="48"/>
      <c r="H1529" s="48"/>
      <c r="I1529" s="48"/>
      <c r="J1529" s="48"/>
      <c r="K1529" s="48"/>
      <c r="L1529" s="48"/>
      <c r="M1529" s="48"/>
      <c r="N1529" s="48"/>
      <c r="O1529" s="1734"/>
      <c r="P1529" s="45"/>
      <c r="Q1529" s="48"/>
      <c r="R1529" s="48"/>
      <c r="S1529" s="48"/>
      <c r="T1529" s="48"/>
      <c r="U1529" s="48"/>
      <c r="V1529" s="48"/>
      <c r="W1529" s="48"/>
      <c r="X1529" s="48"/>
      <c r="Y1529" s="48"/>
      <c r="Z1529" s="48"/>
    </row>
    <row r="1530" spans="1:26" ht="15.75" customHeight="1">
      <c r="A1530" s="48"/>
      <c r="B1530" s="48"/>
      <c r="C1530" s="48"/>
      <c r="D1530" s="48"/>
      <c r="E1530" s="48"/>
      <c r="F1530" s="48"/>
      <c r="G1530" s="48"/>
      <c r="H1530" s="48"/>
      <c r="I1530" s="48"/>
      <c r="J1530" s="48"/>
      <c r="K1530" s="48"/>
      <c r="L1530" s="48"/>
      <c r="M1530" s="48"/>
      <c r="N1530" s="48"/>
      <c r="O1530" s="1734"/>
      <c r="P1530" s="45"/>
      <c r="Q1530" s="48"/>
      <c r="R1530" s="48"/>
      <c r="S1530" s="48"/>
      <c r="T1530" s="48"/>
      <c r="U1530" s="48"/>
      <c r="V1530" s="48"/>
      <c r="W1530" s="48"/>
      <c r="X1530" s="48"/>
      <c r="Y1530" s="48"/>
      <c r="Z1530" s="48"/>
    </row>
    <row r="1531" spans="1:26" ht="15.75" customHeight="1">
      <c r="A1531" s="48"/>
      <c r="B1531" s="48"/>
      <c r="C1531" s="48"/>
      <c r="D1531" s="48"/>
      <c r="E1531" s="48"/>
      <c r="F1531" s="48"/>
      <c r="G1531" s="48"/>
      <c r="H1531" s="48"/>
      <c r="I1531" s="48"/>
      <c r="J1531" s="48"/>
      <c r="K1531" s="48"/>
      <c r="L1531" s="48"/>
      <c r="M1531" s="48"/>
      <c r="N1531" s="48"/>
      <c r="O1531" s="1734"/>
      <c r="P1531" s="45"/>
      <c r="Q1531" s="48"/>
      <c r="R1531" s="48"/>
      <c r="S1531" s="48"/>
      <c r="T1531" s="48"/>
      <c r="U1531" s="48"/>
      <c r="V1531" s="48"/>
      <c r="W1531" s="48"/>
      <c r="X1531" s="48"/>
      <c r="Y1531" s="48"/>
      <c r="Z1531" s="48"/>
    </row>
    <row r="1532" spans="1:26" ht="15.75" customHeight="1">
      <c r="A1532" s="48"/>
      <c r="B1532" s="48"/>
      <c r="C1532" s="48"/>
      <c r="D1532" s="48"/>
      <c r="E1532" s="48"/>
      <c r="F1532" s="48"/>
      <c r="G1532" s="48"/>
      <c r="H1532" s="48"/>
      <c r="I1532" s="48"/>
      <c r="J1532" s="48"/>
      <c r="K1532" s="48"/>
      <c r="L1532" s="48"/>
      <c r="M1532" s="48"/>
      <c r="N1532" s="48"/>
      <c r="O1532" s="1734"/>
      <c r="P1532" s="45"/>
      <c r="Q1532" s="48"/>
      <c r="R1532" s="48"/>
      <c r="S1532" s="48"/>
      <c r="T1532" s="48"/>
      <c r="U1532" s="48"/>
      <c r="V1532" s="48"/>
      <c r="W1532" s="48"/>
      <c r="X1532" s="48"/>
      <c r="Y1532" s="48"/>
      <c r="Z1532" s="48"/>
    </row>
    <row r="1533" spans="1:26" ht="15.75" customHeight="1">
      <c r="A1533" s="48"/>
      <c r="B1533" s="48"/>
      <c r="C1533" s="48"/>
      <c r="D1533" s="48"/>
      <c r="E1533" s="48"/>
      <c r="F1533" s="48"/>
      <c r="G1533" s="48"/>
      <c r="H1533" s="48"/>
      <c r="I1533" s="48"/>
      <c r="J1533" s="48"/>
      <c r="K1533" s="48"/>
      <c r="L1533" s="48"/>
      <c r="M1533" s="48"/>
      <c r="N1533" s="48"/>
      <c r="O1533" s="1734"/>
      <c r="P1533" s="45"/>
      <c r="Q1533" s="48"/>
      <c r="R1533" s="48"/>
      <c r="S1533" s="48"/>
      <c r="T1533" s="48"/>
      <c r="U1533" s="48"/>
      <c r="V1533" s="48"/>
      <c r="W1533" s="48"/>
      <c r="X1533" s="48"/>
      <c r="Y1533" s="48"/>
      <c r="Z1533" s="48"/>
    </row>
    <row r="1534" spans="1:26" ht="15.75" customHeight="1">
      <c r="A1534" s="48"/>
      <c r="B1534" s="48"/>
      <c r="C1534" s="48"/>
      <c r="D1534" s="48"/>
      <c r="E1534" s="48"/>
      <c r="F1534" s="48"/>
      <c r="G1534" s="48"/>
      <c r="H1534" s="48"/>
      <c r="I1534" s="48"/>
      <c r="J1534" s="48"/>
      <c r="K1534" s="48"/>
      <c r="L1534" s="48"/>
      <c r="M1534" s="48"/>
      <c r="N1534" s="48"/>
      <c r="O1534" s="1734"/>
      <c r="P1534" s="45"/>
      <c r="Q1534" s="48"/>
      <c r="R1534" s="48"/>
      <c r="S1534" s="48"/>
      <c r="T1534" s="48"/>
      <c r="U1534" s="48"/>
      <c r="V1534" s="48"/>
      <c r="W1534" s="48"/>
      <c r="X1534" s="48"/>
      <c r="Y1534" s="48"/>
      <c r="Z1534" s="48"/>
    </row>
    <row r="1535" spans="1:26" ht="15.75" customHeight="1">
      <c r="A1535" s="48"/>
      <c r="B1535" s="48"/>
      <c r="C1535" s="48"/>
      <c r="D1535" s="48"/>
      <c r="E1535" s="48"/>
      <c r="F1535" s="48"/>
      <c r="G1535" s="48"/>
      <c r="H1535" s="48"/>
      <c r="I1535" s="48"/>
      <c r="J1535" s="48"/>
      <c r="K1535" s="48"/>
      <c r="L1535" s="48"/>
      <c r="M1535" s="48"/>
      <c r="N1535" s="48"/>
      <c r="O1535" s="1734"/>
      <c r="P1535" s="45"/>
      <c r="Q1535" s="48"/>
      <c r="R1535" s="48"/>
      <c r="S1535" s="48"/>
      <c r="T1535" s="48"/>
      <c r="U1535" s="48"/>
      <c r="V1535" s="48"/>
      <c r="W1535" s="48"/>
      <c r="X1535" s="48"/>
      <c r="Y1535" s="48"/>
      <c r="Z1535" s="48"/>
    </row>
    <row r="1536" spans="1:26" ht="15.75" customHeight="1">
      <c r="A1536" s="48"/>
      <c r="B1536" s="48"/>
      <c r="C1536" s="48"/>
      <c r="D1536" s="48"/>
      <c r="E1536" s="48"/>
      <c r="F1536" s="48"/>
      <c r="G1536" s="48"/>
      <c r="H1536" s="48"/>
      <c r="I1536" s="48"/>
      <c r="J1536" s="48"/>
      <c r="K1536" s="48"/>
      <c r="L1536" s="48"/>
      <c r="M1536" s="48"/>
      <c r="N1536" s="48"/>
      <c r="O1536" s="1734"/>
      <c r="P1536" s="45"/>
      <c r="Q1536" s="48"/>
      <c r="R1536" s="48"/>
      <c r="S1536" s="48"/>
      <c r="T1536" s="48"/>
      <c r="U1536" s="48"/>
      <c r="V1536" s="48"/>
      <c r="W1536" s="48"/>
      <c r="X1536" s="48"/>
      <c r="Y1536" s="48"/>
      <c r="Z1536" s="48"/>
    </row>
    <row r="1537" spans="1:26" ht="15.75" customHeight="1">
      <c r="A1537" s="48"/>
      <c r="B1537" s="48"/>
      <c r="C1537" s="48"/>
      <c r="D1537" s="48"/>
      <c r="E1537" s="48"/>
      <c r="F1537" s="48"/>
      <c r="G1537" s="48"/>
      <c r="H1537" s="48"/>
      <c r="I1537" s="48"/>
      <c r="J1537" s="48"/>
      <c r="K1537" s="48"/>
      <c r="L1537" s="48"/>
      <c r="M1537" s="48"/>
      <c r="N1537" s="48"/>
      <c r="O1537" s="1734"/>
      <c r="P1537" s="45"/>
      <c r="Q1537" s="48"/>
      <c r="R1537" s="48"/>
      <c r="S1537" s="48"/>
      <c r="T1537" s="48"/>
      <c r="U1537" s="48"/>
      <c r="V1537" s="48"/>
      <c r="W1537" s="48"/>
      <c r="X1537" s="48"/>
      <c r="Y1537" s="48"/>
      <c r="Z1537" s="48"/>
    </row>
    <row r="1538" spans="1:26" ht="15.75" customHeight="1">
      <c r="A1538" s="48"/>
      <c r="B1538" s="48"/>
      <c r="C1538" s="48"/>
      <c r="D1538" s="48"/>
      <c r="E1538" s="48"/>
      <c r="F1538" s="48"/>
      <c r="G1538" s="48"/>
      <c r="H1538" s="48"/>
      <c r="I1538" s="48"/>
      <c r="J1538" s="48"/>
      <c r="K1538" s="48"/>
      <c r="L1538" s="48"/>
      <c r="M1538" s="48"/>
      <c r="N1538" s="48"/>
      <c r="O1538" s="1734"/>
      <c r="P1538" s="45"/>
      <c r="Q1538" s="48"/>
      <c r="R1538" s="48"/>
      <c r="S1538" s="48"/>
      <c r="T1538" s="48"/>
      <c r="U1538" s="48"/>
      <c r="V1538" s="48"/>
      <c r="W1538" s="48"/>
      <c r="X1538" s="48"/>
      <c r="Y1538" s="48"/>
      <c r="Z1538" s="48"/>
    </row>
    <row r="1539" spans="1:26" ht="15.75" customHeight="1">
      <c r="A1539" s="48"/>
      <c r="B1539" s="48"/>
      <c r="C1539" s="48"/>
      <c r="D1539" s="48"/>
      <c r="E1539" s="48"/>
      <c r="F1539" s="48"/>
      <c r="G1539" s="48"/>
      <c r="H1539" s="48"/>
      <c r="I1539" s="48"/>
      <c r="J1539" s="48"/>
      <c r="K1539" s="48"/>
      <c r="L1539" s="48"/>
      <c r="M1539" s="48"/>
      <c r="N1539" s="48"/>
      <c r="O1539" s="1734"/>
      <c r="P1539" s="45"/>
      <c r="Q1539" s="48"/>
      <c r="R1539" s="48"/>
      <c r="S1539" s="48"/>
      <c r="T1539" s="48"/>
      <c r="U1539" s="48"/>
      <c r="V1539" s="48"/>
      <c r="W1539" s="48"/>
      <c r="X1539" s="48"/>
      <c r="Y1539" s="48"/>
      <c r="Z1539" s="48"/>
    </row>
    <row r="1540" spans="1:26" ht="15.75" customHeight="1">
      <c r="A1540" s="48"/>
      <c r="B1540" s="48"/>
      <c r="C1540" s="48"/>
      <c r="D1540" s="48"/>
      <c r="E1540" s="48"/>
      <c r="F1540" s="48"/>
      <c r="G1540" s="48"/>
      <c r="H1540" s="48"/>
      <c r="I1540" s="48"/>
      <c r="J1540" s="48"/>
      <c r="K1540" s="48"/>
      <c r="L1540" s="48"/>
      <c r="M1540" s="48"/>
      <c r="N1540" s="48"/>
      <c r="O1540" s="1734"/>
      <c r="P1540" s="45"/>
      <c r="Q1540" s="48"/>
      <c r="R1540" s="48"/>
      <c r="S1540" s="48"/>
      <c r="T1540" s="48"/>
      <c r="U1540" s="48"/>
      <c r="V1540" s="48"/>
      <c r="W1540" s="48"/>
      <c r="X1540" s="48"/>
      <c r="Y1540" s="48"/>
      <c r="Z1540" s="48"/>
    </row>
    <row r="1541" spans="1:26" ht="15.75" customHeight="1">
      <c r="A1541" s="48"/>
      <c r="B1541" s="48"/>
      <c r="C1541" s="48"/>
      <c r="D1541" s="48"/>
      <c r="E1541" s="48"/>
      <c r="F1541" s="48"/>
      <c r="G1541" s="48"/>
      <c r="H1541" s="48"/>
      <c r="I1541" s="48"/>
      <c r="J1541" s="48"/>
      <c r="K1541" s="48"/>
      <c r="L1541" s="48"/>
      <c r="M1541" s="48"/>
      <c r="N1541" s="48"/>
      <c r="O1541" s="1734"/>
      <c r="P1541" s="45"/>
      <c r="Q1541" s="48"/>
      <c r="R1541" s="48"/>
      <c r="S1541" s="48"/>
      <c r="T1541" s="48"/>
      <c r="U1541" s="48"/>
      <c r="V1541" s="48"/>
      <c r="W1541" s="48"/>
      <c r="X1541" s="48"/>
      <c r="Y1541" s="48"/>
      <c r="Z1541" s="48"/>
    </row>
    <row r="1542" spans="1:26" ht="15.75" customHeight="1">
      <c r="A1542" s="48"/>
      <c r="B1542" s="48"/>
      <c r="C1542" s="48"/>
      <c r="D1542" s="48"/>
      <c r="E1542" s="48"/>
      <c r="F1542" s="48"/>
      <c r="G1542" s="48"/>
      <c r="H1542" s="48"/>
      <c r="I1542" s="48"/>
      <c r="J1542" s="48"/>
      <c r="K1542" s="48"/>
      <c r="L1542" s="48"/>
      <c r="M1542" s="48"/>
      <c r="N1542" s="48"/>
      <c r="O1542" s="1734"/>
      <c r="P1542" s="45"/>
      <c r="Q1542" s="48"/>
      <c r="R1542" s="48"/>
      <c r="S1542" s="48"/>
      <c r="T1542" s="48"/>
      <c r="U1542" s="48"/>
      <c r="V1542" s="48"/>
      <c r="W1542" s="48"/>
      <c r="X1542" s="48"/>
      <c r="Y1542" s="48"/>
      <c r="Z1542" s="48"/>
    </row>
    <row r="1543" spans="1:26" ht="15.75" customHeight="1">
      <c r="A1543" s="48"/>
      <c r="B1543" s="48"/>
      <c r="C1543" s="48"/>
      <c r="D1543" s="48"/>
      <c r="E1543" s="48"/>
      <c r="F1543" s="48"/>
      <c r="G1543" s="48"/>
      <c r="H1543" s="48"/>
      <c r="I1543" s="48"/>
      <c r="J1543" s="48"/>
      <c r="K1543" s="48"/>
      <c r="L1543" s="48"/>
      <c r="M1543" s="48"/>
      <c r="N1543" s="48"/>
      <c r="O1543" s="1734"/>
      <c r="P1543" s="45"/>
      <c r="Q1543" s="48"/>
      <c r="R1543" s="48"/>
      <c r="S1543" s="48"/>
      <c r="T1543" s="48"/>
      <c r="U1543" s="48"/>
      <c r="V1543" s="48"/>
      <c r="W1543" s="48"/>
      <c r="X1543" s="48"/>
      <c r="Y1543" s="48"/>
      <c r="Z1543" s="48"/>
    </row>
  </sheetData>
  <autoFilter ref="A13:P191" xr:uid="{00000000-0001-0000-0F00-000000000000}"/>
  <mergeCells count="10">
    <mergeCell ref="A565:J565"/>
    <mergeCell ref="A8:O8"/>
    <mergeCell ref="A9:O9"/>
    <mergeCell ref="A10:O10"/>
    <mergeCell ref="A11:O11"/>
    <mergeCell ref="A2:O2"/>
    <mergeCell ref="A4:O4"/>
    <mergeCell ref="A5:O5"/>
    <mergeCell ref="A6:O6"/>
    <mergeCell ref="A7:O7"/>
  </mergeCells>
  <hyperlinks>
    <hyperlink ref="H14" r:id="rId1" xr:uid="{CEF80BC4-2B93-4FAE-A273-051C2FD9ABC8}"/>
    <hyperlink ref="H15" r:id="rId2" xr:uid="{237C96CC-BD51-4393-A92B-BD172D254432}"/>
    <hyperlink ref="H16" r:id="rId3" xr:uid="{00355228-D152-4B73-BF37-DFD2B42C8A11}"/>
    <hyperlink ref="H17" r:id="rId4" xr:uid="{0758DAAA-099E-4719-B4B1-86D846A6F0D8}"/>
    <hyperlink ref="H18" r:id="rId5" xr:uid="{D7BCE9A2-127F-48D2-9135-6670FC0FC535}"/>
    <hyperlink ref="H19" r:id="rId6" xr:uid="{AF41D060-1535-4691-9AF4-F4BC9A60569B}"/>
    <hyperlink ref="H21" r:id="rId7" xr:uid="{B095BD13-DB8E-416E-990E-20E7302F7083}"/>
    <hyperlink ref="H23" r:id="rId8" xr:uid="{06474ED2-206E-4A00-BD90-DC82C8DFB2C1}"/>
    <hyperlink ref="H24" r:id="rId9" xr:uid="{6E6AA257-7ED3-4D4C-A9C7-B76819E63AFB}"/>
    <hyperlink ref="H26" r:id="rId10" xr:uid="{216C945E-5A25-4861-8EFA-74E4FD14D3B0}"/>
    <hyperlink ref="H27" r:id="rId11" xr:uid="{81018470-1236-4440-8EFF-4DA4E570BCC1}"/>
    <hyperlink ref="H28" r:id="rId12" xr:uid="{739B03FE-3EE0-4D2B-A0CC-C482F2B31390}"/>
    <hyperlink ref="H30" r:id="rId13" xr:uid="{89777CF6-3BE4-4C97-8D23-65BA8F98B1B1}"/>
    <hyperlink ref="H31" r:id="rId14" xr:uid="{885BA425-BF4D-40A2-A81B-DC4FBCCB3E0D}"/>
    <hyperlink ref="H32" r:id="rId15" xr:uid="{A3A4CA5B-9498-4DAF-BD98-1F33F07A2CEF}"/>
    <hyperlink ref="H33" r:id="rId16" xr:uid="{33D1BCE6-F81E-4EB8-ABAD-20271F1D52FC}"/>
    <hyperlink ref="H34" r:id="rId17" xr:uid="{446B505C-0AD3-4663-BC4C-EC8CBECCFFCC}"/>
    <hyperlink ref="H35" r:id="rId18" xr:uid="{136EEBA0-75EB-4E52-BE3A-88CEF97C3018}"/>
    <hyperlink ref="H36" r:id="rId19" xr:uid="{BC9CC32C-AF57-44B4-9F27-DD0F056F3F35}"/>
    <hyperlink ref="H37" r:id="rId20" xr:uid="{8BEA4133-4562-4FB3-9F00-ED2923A1A20C}"/>
    <hyperlink ref="H38" r:id="rId21" xr:uid="{21B2E66C-B865-45E4-9EC2-2527AA1C3553}"/>
    <hyperlink ref="H41" r:id="rId22" xr:uid="{6CB13007-5809-4842-B184-FA9F3B984920}"/>
    <hyperlink ref="H42" r:id="rId23" xr:uid="{55D4FD39-0D4B-47C1-9C2B-3E1791DCCE0D}"/>
    <hyperlink ref="H45" r:id="rId24" xr:uid="{6D290FFE-1BE6-4171-81DB-E10AF18AAF97}"/>
    <hyperlink ref="H46" r:id="rId25" xr:uid="{DC0A4DDF-CF71-44B6-9CBC-CD08C0E9B37B}"/>
    <hyperlink ref="H47" r:id="rId26" xr:uid="{5D21E54A-A3F8-4E6C-910F-FCDF377781B0}"/>
    <hyperlink ref="H48" r:id="rId27" xr:uid="{DE2B360B-D694-453C-86AD-5ED8A90CFA6F}"/>
    <hyperlink ref="H49" r:id="rId28" xr:uid="{38C44BA4-3567-4EEB-AE49-A8D9FD3C1DD8}"/>
    <hyperlink ref="H50" r:id="rId29" xr:uid="{5BAD9E81-A484-49AD-8208-450C07FDB302}"/>
    <hyperlink ref="H51" r:id="rId30" xr:uid="{835CD3F4-B71D-47E6-B20D-9A7D37007857}"/>
    <hyperlink ref="H52" r:id="rId31" xr:uid="{48947002-C7C2-4630-9ED9-0251019BF9E3}"/>
    <hyperlink ref="H53" r:id="rId32" xr:uid="{5A2A5C95-1F3A-47E4-827C-51940A7A73DC}"/>
    <hyperlink ref="C54" r:id="rId33" xr:uid="{A7883804-B74F-4259-82A1-DB880E9978CB}"/>
    <hyperlink ref="C55" r:id="rId34" xr:uid="{54A9ADB7-2A75-48DA-8ECF-166FE2BE1518}"/>
    <hyperlink ref="H57" r:id="rId35" xr:uid="{2D8094E8-0815-4D85-A294-4C2A354B495D}"/>
    <hyperlink ref="H58" r:id="rId36" xr:uid="{D065AA9A-534B-46FD-9F4D-6A5763167C77}"/>
    <hyperlink ref="H59" r:id="rId37" xr:uid="{3DF854C0-A5AF-4D20-82CA-49548B8AA8D0}"/>
    <hyperlink ref="H60" r:id="rId38" xr:uid="{86979CBE-D3EB-48E2-8E56-D238BD554933}"/>
    <hyperlink ref="H61" r:id="rId39" xr:uid="{60280B2E-EE6B-422F-9EA9-B1D4B4E6A07B}"/>
    <hyperlink ref="H62" r:id="rId40" xr:uid="{412E78E7-6C1E-4AD9-B4D9-6871D2EC4184}"/>
    <hyperlink ref="H63" r:id="rId41" xr:uid="{C12B49A8-D27D-4FB2-A8C7-B76BFF4F6B46}"/>
    <hyperlink ref="H64" r:id="rId42" xr:uid="{1F71FF7D-ADF9-4C2E-83B1-7A05F4A84B94}"/>
    <hyperlink ref="H65" r:id="rId43" xr:uid="{466DA7B0-CDA1-4160-A66F-81B6117915B4}"/>
    <hyperlink ref="H68" r:id="rId44" xr:uid="{1D2485AA-2EAA-435C-8515-EF9D08A6BCC6}"/>
    <hyperlink ref="H69" r:id="rId45" xr:uid="{E57DEE4B-F194-4CD6-9BEF-F5879A464A7A}"/>
    <hyperlink ref="H70" r:id="rId46" xr:uid="{696D5506-434B-4E78-B9F6-98004B28BD56}"/>
    <hyperlink ref="H71" r:id="rId47" xr:uid="{7C6D347B-FEEC-4124-9DF5-F760D5EC4CEF}"/>
    <hyperlink ref="H72" r:id="rId48" xr:uid="{406C12FD-E1F0-48EC-8447-E1C390B528D0}"/>
    <hyperlink ref="H73" r:id="rId49" xr:uid="{D378116E-4D03-44F2-A350-277AC86BC9C8}"/>
    <hyperlink ref="H74" r:id="rId50" xr:uid="{8B064E04-693E-4607-81CA-2CAE1A05C89B}"/>
    <hyperlink ref="H75" r:id="rId51" xr:uid="{0A94D362-B2B4-4F2C-8EF2-2AEB31F4EE3C}"/>
    <hyperlink ref="H78" r:id="rId52" xr:uid="{4416C477-69CD-4AD6-9459-D6FE57297C15}"/>
    <hyperlink ref="H81" r:id="rId53" xr:uid="{408A9C77-19BC-45A1-8C6B-30B20429126D}"/>
    <hyperlink ref="H89" r:id="rId54" xr:uid="{30F6407A-734C-4066-86C6-76E4155070F3}"/>
    <hyperlink ref="H90" r:id="rId55" xr:uid="{4BA2E5BD-D285-4DD7-A6ED-8B0A3AD3F205}"/>
    <hyperlink ref="H91" r:id="rId56" xr:uid="{31CD28FF-A7C4-4113-AC35-2E37CF165372}"/>
    <hyperlink ref="H92" r:id="rId57" xr:uid="{D80321F9-10E9-4404-BE45-156394B81661}"/>
    <hyperlink ref="H93" r:id="rId58" xr:uid="{76417FF1-3EEE-4028-8B42-D2C0355C52D4}"/>
    <hyperlink ref="H94" r:id="rId59" xr:uid="{7FD54935-BA7C-4E74-8590-9FA44B1CEF0A}"/>
    <hyperlink ref="H95" r:id="rId60" xr:uid="{37D54C71-3035-4D4C-AFA4-9C8C6F97AA24}"/>
    <hyperlink ref="H96" r:id="rId61" xr:uid="{791A3E24-FC89-455C-9580-BD31A3A0F2ED}"/>
    <hyperlink ref="H97" r:id="rId62" xr:uid="{9D6CCEBE-29E9-46DF-8FA7-D75F25E586F6}"/>
    <hyperlink ref="H99" r:id="rId63" xr:uid="{6E3CB4CD-F19E-469B-A04E-5EADFA3F4751}"/>
    <hyperlink ref="H100" r:id="rId64" xr:uid="{774818DD-E37B-4368-9CE5-706576F6AA56}"/>
    <hyperlink ref="H101" r:id="rId65" xr:uid="{F3766404-3DA2-4CE6-A375-A8240887C289}"/>
    <hyperlink ref="H102" r:id="rId66" xr:uid="{EB256F7D-7CC6-4A20-A962-F49CF34A5AE0}"/>
    <hyperlink ref="H103" r:id="rId67" xr:uid="{FF4C4B07-49B7-433B-8A56-2F863D50714C}"/>
    <hyperlink ref="H104" r:id="rId68" xr:uid="{4BF91539-1077-4826-8166-1BCF9D704922}"/>
    <hyperlink ref="H105" r:id="rId69" xr:uid="{646A8785-516C-47E0-A93E-F6735D72465B}"/>
    <hyperlink ref="H106" r:id="rId70" xr:uid="{38832EA3-0F14-44E8-88A3-C192C081D659}"/>
    <hyperlink ref="H107" r:id="rId71" xr:uid="{9DCFD973-043F-4FD9-8406-AD88668465E7}"/>
    <hyperlink ref="H108" r:id="rId72" xr:uid="{DCBF3FAE-DCDB-4690-9A2F-C264454A274E}"/>
    <hyperlink ref="H109" r:id="rId73" xr:uid="{48D44A3D-1826-458B-9060-FCDB37C66794}"/>
    <hyperlink ref="H110" r:id="rId74" xr:uid="{25E66DDB-5943-4AC4-8812-0148F916F74F}"/>
    <hyperlink ref="H111" r:id="rId75" xr:uid="{9DE4C54D-7729-42C7-A1E0-89DD23E522B2}"/>
    <hyperlink ref="H112" r:id="rId76" xr:uid="{EBFCC9C0-1470-420A-AA55-C90151F6B915}"/>
    <hyperlink ref="H113" r:id="rId77" xr:uid="{C53A0269-CA58-48DD-97EC-FFEFF6F93ED0}"/>
    <hyperlink ref="H114" r:id="rId78" xr:uid="{651DAB15-810D-47EC-864B-D465E4C4D3B0}"/>
    <hyperlink ref="H115" r:id="rId79" xr:uid="{DFA9D1C2-1035-4CA5-83C5-B0956C3E7289}"/>
    <hyperlink ref="H116" r:id="rId80" xr:uid="{355FC411-F013-4DE6-B454-615D6535DCBC}"/>
    <hyperlink ref="H117" r:id="rId81" xr:uid="{520D95EF-4FE2-44F7-A495-2C8A98103FAB}"/>
    <hyperlink ref="H118" r:id="rId82" xr:uid="{6EFB5B3A-3F3D-4F52-9434-C9274301121B}"/>
    <hyperlink ref="H119" r:id="rId83" xr:uid="{C25D16EA-7B9D-41F6-9EFC-B4B08C693E0B}"/>
    <hyperlink ref="H131" r:id="rId84" xr:uid="{693A6F0E-B9C8-4590-8A99-E715A46420D5}"/>
    <hyperlink ref="H132" r:id="rId85" xr:uid="{86869822-8902-4BE0-9861-1C0570EBA738}"/>
    <hyperlink ref="H133" r:id="rId86" xr:uid="{FA151F99-6772-4B81-BEF5-33857DE5C884}"/>
    <hyperlink ref="H134" r:id="rId87" xr:uid="{042F2037-7B8E-4EB7-900D-A8736F226491}"/>
    <hyperlink ref="H140" r:id="rId88" xr:uid="{3D6CAE96-5137-413B-A305-468CDFA69964}"/>
    <hyperlink ref="H141" r:id="rId89" xr:uid="{2D884D7A-A429-4433-9DF7-DD58DF4386F0}"/>
    <hyperlink ref="H142" r:id="rId90" xr:uid="{4F3DE602-F414-4E51-9112-4CF11F269A3E}"/>
    <hyperlink ref="H143" r:id="rId91" xr:uid="{A768AFCB-43DD-4EF2-8BBD-C18AA4EEA0AB}"/>
    <hyperlink ref="H144" r:id="rId92" xr:uid="{4F1515BB-650F-4030-B2F8-361E7269C3CB}"/>
    <hyperlink ref="H145" r:id="rId93" xr:uid="{8C7104FF-7EDB-40C9-80C6-6F4E76413E93}"/>
    <hyperlink ref="H146" r:id="rId94" xr:uid="{59C202B5-149C-4CBE-A9F3-FDEB17EDC454}"/>
    <hyperlink ref="H147" r:id="rId95" xr:uid="{25DA173D-E7A4-457F-9984-F20B408133A5}"/>
    <hyperlink ref="H148" r:id="rId96" xr:uid="{2E65656D-C1DB-47F8-A9D4-05289B23AAFD}"/>
    <hyperlink ref="H149" r:id="rId97" xr:uid="{9596A29D-8B22-4AA4-9D00-2E5DCA625755}"/>
    <hyperlink ref="H150" r:id="rId98" xr:uid="{885AE90A-8057-477E-96D6-811564EC4E4A}"/>
    <hyperlink ref="H151" r:id="rId99" xr:uid="{3A38F261-C791-4BDF-8275-648738A5BB07}"/>
    <hyperlink ref="H152" r:id="rId100" xr:uid="{97C0235F-D90E-4334-BC55-FCB50AA040EF}"/>
    <hyperlink ref="H153" r:id="rId101" xr:uid="{3DC23E62-7EFD-4D6C-BABE-2168B7644158}"/>
    <hyperlink ref="H154" r:id="rId102" xr:uid="{9337294E-6D01-4139-B06D-359775316BF8}"/>
    <hyperlink ref="H155" r:id="rId103" xr:uid="{F0E33EBD-170D-424A-B4E9-3C1845449CAE}"/>
    <hyperlink ref="H156" r:id="rId104" xr:uid="{2EBF33C9-6F41-442D-8792-505BCF00C6CD}"/>
    <hyperlink ref="H157" r:id="rId105" xr:uid="{E45A9B6D-5C05-4A58-963E-B443FE10E063}"/>
    <hyperlink ref="H158" r:id="rId106" xr:uid="{2207318B-3F0B-4ACF-A8B2-1B382E8E2DC6}"/>
    <hyperlink ref="H159" r:id="rId107" xr:uid="{3729B0C9-8A44-48FE-AAC1-D44C08CB16F5}"/>
    <hyperlink ref="H160" r:id="rId108" xr:uid="{9FE760AA-0BDB-456E-8DEB-FC8389A96F8C}"/>
    <hyperlink ref="H161" r:id="rId109" xr:uid="{6CFA64EA-DDD7-40C3-87DD-62EB8F0F5F55}"/>
    <hyperlink ref="H162" r:id="rId110" xr:uid="{3CAC1608-245C-4D78-96EC-74D38CF3B565}"/>
    <hyperlink ref="H163" r:id="rId111" xr:uid="{AD1FE316-7A16-474C-BD87-6B948C2AB064}"/>
    <hyperlink ref="H164" r:id="rId112" xr:uid="{01E2783B-1ADF-405E-8B79-6D6EDE28DDAE}"/>
    <hyperlink ref="H165" r:id="rId113" xr:uid="{3052AE5F-C963-4A5D-8160-EB2EDFC34081}"/>
    <hyperlink ref="H166" r:id="rId114" xr:uid="{67509CAF-CFCD-4561-8C82-A20BC3413175}"/>
    <hyperlink ref="H167" r:id="rId115" xr:uid="{6D9AFC80-477D-480D-93C4-D69E859CF096}"/>
    <hyperlink ref="H168" r:id="rId116" xr:uid="{D07DD40D-9A83-423D-93CE-1A26FF7A564F}"/>
    <hyperlink ref="H169" r:id="rId117" xr:uid="{2C664FE7-ACA5-4BEB-990B-C453BC46F5F7}"/>
    <hyperlink ref="H170" r:id="rId118" xr:uid="{0A81EEEC-2211-4EA3-A3B6-FAEF1DB36DE7}"/>
    <hyperlink ref="H171" r:id="rId119" xr:uid="{9A1BBC00-1DDE-44B7-802A-1C4BAF46BCE6}"/>
    <hyperlink ref="H172" r:id="rId120" xr:uid="{1CA93638-FBAC-4607-986D-137939AB9596}"/>
    <hyperlink ref="H173" r:id="rId121" xr:uid="{CC94640B-FBA2-4122-98CA-FD41F0800D31}"/>
    <hyperlink ref="H177" r:id="rId122" xr:uid="{C36130D0-E3E2-4455-8040-2496772C845D}"/>
    <hyperlink ref="H178" r:id="rId123" xr:uid="{9749BA32-4B2C-49D0-BBD5-949B33E0DC39}"/>
    <hyperlink ref="H179" r:id="rId124" xr:uid="{7F58D8EB-E36A-466D-BF1B-B3C749000D27}"/>
    <hyperlink ref="H181" r:id="rId125" xr:uid="{9EFF70DD-8483-4E7B-9F46-130608417297}"/>
    <hyperlink ref="H182" r:id="rId126" xr:uid="{3369757C-B1CD-48A2-ADF3-6D55BBC98E0B}"/>
    <hyperlink ref="H183" r:id="rId127" xr:uid="{9F16A19E-CD4E-4145-8BC0-51353260F794}"/>
    <hyperlink ref="H184" r:id="rId128" xr:uid="{35C5AD1B-59CC-4288-9F7C-E884F3F3D86E}"/>
    <hyperlink ref="H185" r:id="rId129" xr:uid="{AFC48383-6E0E-4828-BCAC-960DD8247733}"/>
    <hyperlink ref="H186" r:id="rId130" xr:uid="{DBED879A-529A-48F4-A249-6D14C8FA3B5E}"/>
    <hyperlink ref="H187" r:id="rId131" xr:uid="{F5237F1E-B3E4-49B8-9AEB-3F1E42BC4B05}"/>
    <hyperlink ref="H188" r:id="rId132" xr:uid="{035D1088-2AA3-487A-9A5E-E2B8E467FD99}"/>
    <hyperlink ref="H189" r:id="rId133" xr:uid="{26F099C5-EB94-46F6-A29F-F6EF736C411E}"/>
    <hyperlink ref="H190" r:id="rId134" xr:uid="{874BB119-854F-49E7-82D1-2DC31DC0D0E1}"/>
    <hyperlink ref="H191" r:id="rId135" xr:uid="{D2F77F0E-29BC-4497-A7A6-1782D7AE8320}"/>
    <hyperlink ref="E180" r:id="rId136" location="!/" display="https://www.cureus.com/articles/88292-donor-oath-respect-to-the-mortal-teacher-to-learn-ethics-and-humanitarian-values-of-anatomy#!/" xr:uid="{98FF81B4-2D08-4AB6-9F59-747086CFDE8E}"/>
    <hyperlink ref="H180" r:id="rId137" xr:uid="{D6107217-1C31-4524-8F6D-6A2442278FC4}"/>
    <hyperlink ref="H195" r:id="rId138" xr:uid="{2C0A198C-7304-42A0-921F-26D2C99815F2}"/>
    <hyperlink ref="H196" r:id="rId139" xr:uid="{4AC18740-8E7B-4D42-82E2-E1DA7A1AB8BA}"/>
    <hyperlink ref="H197" r:id="rId140" xr:uid="{A31A1BDB-4DD9-4ACD-9C72-8476CAF12991}"/>
    <hyperlink ref="H198" r:id="rId141" xr:uid="{53D8DD39-DAD7-4AE8-90B7-06FDC6C767EF}"/>
    <hyperlink ref="H199" r:id="rId142" xr:uid="{C995341C-7436-4718-962D-2FCFE7404C18}"/>
    <hyperlink ref="H200" r:id="rId143" xr:uid="{5EE6E1CA-E867-43A0-A105-20B4DEB9CF60}"/>
    <hyperlink ref="H201" r:id="rId144" xr:uid="{F66002D5-9607-495B-B8EE-712BD6526661}"/>
    <hyperlink ref="H203" r:id="rId145" xr:uid="{550CF57A-5535-4706-91B0-6E610BC5FAA8}"/>
    <hyperlink ref="H202" r:id="rId146" xr:uid="{9D3F7776-FD00-4CE6-A484-59B6A1F1E0AF}"/>
    <hyperlink ref="H236" r:id="rId147" xr:uid="{AE79B6D9-0ED1-4070-A05F-52DD9200674C}"/>
    <hyperlink ref="H237" r:id="rId148" xr:uid="{6345F779-4CDC-42C4-A6DF-A294E60F32E4}"/>
    <hyperlink ref="H238" r:id="rId149" xr:uid="{A01A2339-5C37-49AD-8F18-277D8A2268EC}"/>
    <hyperlink ref="H239" r:id="rId150" xr:uid="{65A05C73-3CA9-4F97-A28C-702CB04888A9}"/>
    <hyperlink ref="H258" r:id="rId151" xr:uid="{1227E30A-8853-45A5-ACF7-D46C55AF42B8}"/>
    <hyperlink ref="H259" r:id="rId152" xr:uid="{CF398BC2-35C5-4AF3-8D40-4AA233B363C5}"/>
    <hyperlink ref="H260" r:id="rId153" xr:uid="{1CD21C77-5D95-467A-9BE4-408AFA8091E9}"/>
    <hyperlink ref="H261" r:id="rId154" xr:uid="{F393407C-6315-4ACC-9CDF-E4B62D027ED5}"/>
    <hyperlink ref="H262" r:id="rId155" xr:uid="{17694925-38EB-4CDD-B711-DFA6EAC5A3E3}"/>
    <hyperlink ref="H263" r:id="rId156" xr:uid="{10BDB045-F7E9-4009-BF01-331F61CECCB2}"/>
    <hyperlink ref="H264" r:id="rId157" xr:uid="{EB62C931-CFFF-4128-8129-0A826360D79E}"/>
    <hyperlink ref="H265" r:id="rId158" xr:uid="{B1E0C055-0CA4-4EE1-9041-08B620B5DAF8}"/>
    <hyperlink ref="H266" r:id="rId159" xr:uid="{88188FC9-1454-4C05-8F5E-37983ACC5D2D}"/>
    <hyperlink ref="H267" r:id="rId160" xr:uid="{8E4D7571-4C49-4550-A198-E1B3EFF81F8B}"/>
    <hyperlink ref="H269" r:id="rId161" xr:uid="{AF6BC270-3236-4D29-8956-35EB5236FEEE}"/>
    <hyperlink ref="H270" r:id="rId162" xr:uid="{60E1F482-C144-47DC-AC52-C8ABC1A42819}"/>
    <hyperlink ref="H268" r:id="rId163" xr:uid="{719647F4-3689-4804-8E4B-B96DC1010960}"/>
    <hyperlink ref="H253" r:id="rId164" xr:uid="{865D15CB-6C82-4E8B-905A-23EB74054263}"/>
    <hyperlink ref="H254" r:id="rId165" xr:uid="{EBAE1EFD-ED36-4825-A380-115A9271BA94}"/>
    <hyperlink ref="H255" r:id="rId166" xr:uid="{90864E97-6BD9-4834-BDD7-E43A25A90B85}"/>
    <hyperlink ref="H256" r:id="rId167" xr:uid="{FB61DF9E-63A5-4798-9C70-4404DBA75AB4}"/>
    <hyperlink ref="H257" r:id="rId168" xr:uid="{2C60C84F-023D-45F4-B751-41D6556B8D46}"/>
    <hyperlink ref="H292" r:id="rId169" xr:uid="{0E3AB4CC-F1EB-40AB-B8E3-37B1BD67C0B8}"/>
    <hyperlink ref="H293" r:id="rId170" xr:uid="{161F5D78-43B4-4E2C-BE09-C8565925BBDA}"/>
    <hyperlink ref="H192" r:id="rId171" xr:uid="{B41FD15E-D100-4329-B4D2-E62B98E683E3}"/>
    <hyperlink ref="H193" r:id="rId172" xr:uid="{ECEC1D1F-BFCC-49DE-B625-CF671D0EA32A}"/>
    <hyperlink ref="H212" r:id="rId173" xr:uid="{EC8AF1D2-142B-4D00-A882-74C6754DD8E1}"/>
    <hyperlink ref="H213" r:id="rId174" xr:uid="{120C538C-B451-4CFA-BED1-4895152D28F0}"/>
    <hyperlink ref="H214" r:id="rId175" xr:uid="{AC9C6CD1-B05F-4335-8031-E59B5C7A03F4}"/>
    <hyperlink ref="H215" r:id="rId176" xr:uid="{A0191FE1-564C-47F7-BA5C-2C6CAF2F4628}"/>
    <hyperlink ref="H216" r:id="rId177" xr:uid="{BEEE11EA-8854-413B-A819-F7D3B952444C}"/>
    <hyperlink ref="H222" r:id="rId178" xr:uid="{1421AC95-03E5-47C4-87E5-F48D7DBE3F99}"/>
    <hyperlink ref="H223" r:id="rId179" xr:uid="{3A40F5CB-576A-472B-8C99-11FE2D3B76C0}"/>
    <hyperlink ref="H224" r:id="rId180" xr:uid="{778F5454-52B2-4D86-B6A2-E447204579C4}"/>
    <hyperlink ref="H225" r:id="rId181" xr:uid="{9ADF8622-6C65-476D-9E85-E670CAC1A7B0}"/>
    <hyperlink ref="H226" r:id="rId182" xr:uid="{F3E7471D-EFDE-4A09-8158-B43648551086}"/>
    <hyperlink ref="H227" r:id="rId183" xr:uid="{D6579FDF-A0C1-4EA9-BF37-C9AEAE61A4AA}"/>
    <hyperlink ref="H229" r:id="rId184" xr:uid="{1F0BD472-784E-4659-9C43-DE1A9B3687E1}"/>
    <hyperlink ref="H231" r:id="rId185" xr:uid="{D2F05F74-40E7-4785-8500-E9E9ADE0C73A}"/>
    <hyperlink ref="H221" r:id="rId186" xr:uid="{AF262F23-1D8F-4234-A8E5-ED7F1CC80659}"/>
    <hyperlink ref="H219" r:id="rId187" xr:uid="{0BE487B9-5D44-4764-B408-09268175871C}"/>
    <hyperlink ref="H217" r:id="rId188" xr:uid="{B3AD6EE9-AA56-4F50-97B8-ED48F145E404}"/>
    <hyperlink ref="H235" r:id="rId189" xr:uid="{C0F5F9E7-E9A4-4B35-A8E1-A42713D70376}"/>
    <hyperlink ref="H228" r:id="rId190" xr:uid="{6BDB46DA-1713-4088-9130-B5E6D5390094}"/>
    <hyperlink ref="H230" r:id="rId191" xr:uid="{44C5A0FA-DAC3-4B5D-B847-F5F647B4C24B}"/>
    <hyperlink ref="H218" r:id="rId192" xr:uid="{83D773DC-6A71-4E6C-9FE1-EB59B4E7C574}"/>
    <hyperlink ref="H232" r:id="rId193" xr:uid="{B698416A-A6BB-4772-9CA9-44DFEFFDC4EF}"/>
    <hyperlink ref="H233" r:id="rId194" xr:uid="{5AC0DB5D-8A12-4533-A83A-5AF1B01E810A}"/>
    <hyperlink ref="H234" r:id="rId195" xr:uid="{DBBAE012-89B5-40CE-AE3A-A475133B275F}"/>
    <hyperlink ref="H304" r:id="rId196" xr:uid="{73118470-B88C-4E69-9EB6-44E569FFFE07}"/>
    <hyperlink ref="H303" r:id="rId197" xr:uid="{5A143BE4-B7FC-4F3F-BCAB-E7C79E56EAE6}"/>
    <hyperlink ref="H305" r:id="rId198" xr:uid="{D84C731A-209D-4489-8639-55DEB37CB57A}"/>
    <hyperlink ref="H271" r:id="rId199" xr:uid="{0BF63938-AB32-4265-BA34-0605549102BB}"/>
    <hyperlink ref="H241" r:id="rId200" xr:uid="{5B5ABCF0-EB27-4E64-8C8E-CCE399618B63}"/>
    <hyperlink ref="H242" r:id="rId201" xr:uid="{81D7313C-6DCF-4BA4-92DB-6036D86C2504}"/>
    <hyperlink ref="H243" r:id="rId202" xr:uid="{CC8D647F-6698-4F02-81E8-C28A365233FC}"/>
    <hyperlink ref="H246" r:id="rId203" xr:uid="{B9ADABCB-CC85-4217-9F8E-3241622B6170}"/>
    <hyperlink ref="H247" r:id="rId204" xr:uid="{3003D188-1AFC-4339-B0DB-64A295841D8D}"/>
    <hyperlink ref="H244" r:id="rId205" xr:uid="{6A285E8B-0381-4DDB-A033-10E3B129A981}"/>
    <hyperlink ref="H245" r:id="rId206" xr:uid="{16AA8A4E-4AFA-4EFF-9061-1BC48875DEF6}"/>
    <hyperlink ref="H240" r:id="rId207" xr:uid="{E234B180-6516-44BF-B933-D726776BB0E3}"/>
    <hyperlink ref="H252" r:id="rId208" xr:uid="{0AEA6639-96A4-4605-B7BD-075D4DDE261C}"/>
    <hyperlink ref="H275" r:id="rId209" xr:uid="{B9FBD48C-9A2F-442D-92D5-9EA049EA6169}"/>
    <hyperlink ref="H277" r:id="rId210" xr:uid="{A5B7039B-F91D-4D6C-84F7-C1A62C95CA44}"/>
    <hyperlink ref="H280" r:id="rId211" display="https://efim.org/ecim2022/" xr:uid="{81C11814-DF27-4C28-BB1E-8C84E41B87FF}"/>
    <hyperlink ref="H281" r:id="rId212" xr:uid="{8DF36C0F-A049-4123-AB3A-A0751305935F}"/>
    <hyperlink ref="H291" r:id="rId213" display="https://icfl.kenes.com/" xr:uid="{57EC1894-A3A1-4C2C-90D7-1F9D3137D658}"/>
    <hyperlink ref="H283" r:id="rId214" xr:uid="{93BF17AF-9FFC-4B85-98F7-B0BBDE8B36B6}"/>
    <hyperlink ref="H284" r:id="rId215" xr:uid="{97A14E1B-C92E-4B3D-ACCC-E2BF243E1BF2}"/>
    <hyperlink ref="H276" r:id="rId216" display="www.zms.ro" xr:uid="{2F970680-5785-42F8-B96A-DC660C37CA81}"/>
    <hyperlink ref="H278" r:id="rId217" xr:uid="{967FBBAE-7C23-463B-8C8F-B1A30DFF21D2}"/>
    <hyperlink ref="H289" r:id="rId218" xr:uid="{6870C2C5-D4CE-41DA-A47A-04F95C0AD09E}"/>
    <hyperlink ref="H282" r:id="rId219" xr:uid="{C0E7E18F-2ABB-4C3D-9C19-5243D5317B8B}"/>
    <hyperlink ref="H290" r:id="rId220" display="https://icfl.kenes.com/" xr:uid="{0AB12DAA-1A59-48BF-BAE8-80F165818F92}"/>
    <hyperlink ref="H279" r:id="rId221" display="https://efim.org/ecim2022/" xr:uid="{967B0EBA-665B-4443-9815-5684F62D3600}"/>
    <hyperlink ref="H294" r:id="rId222" xr:uid="{B2A8EB22-86B5-4180-8BAA-5736367E1620}"/>
    <hyperlink ref="H296" r:id="rId223" xr:uid="{7FA0E92D-C67D-42D4-AEB4-78CCA1C37DFA}"/>
    <hyperlink ref="H300" r:id="rId224" xr:uid="{AB253D9B-4696-41A6-9826-6F43500665E6}"/>
    <hyperlink ref="H299" r:id="rId225" xr:uid="{F1C8A036-5041-4403-807C-735534A01F9D}"/>
    <hyperlink ref="H306" r:id="rId226" xr:uid="{01211D91-CC18-4607-87E8-735359547AA6}"/>
    <hyperlink ref="H307" r:id="rId227" xr:uid="{9C476CD2-58A1-4FCC-B050-797723E7A6A7}"/>
    <hyperlink ref="H308" r:id="rId228" xr:uid="{E255F0DE-DE73-4F93-B191-C1FF2BAF015D}"/>
    <hyperlink ref="H309" r:id="rId229" xr:uid="{2186AC0D-0F05-4043-BE04-EDBD5573755B}"/>
    <hyperlink ref="H311" r:id="rId230" xr:uid="{902BB213-A3DA-439E-A4F5-DA19C6A3EDAB}"/>
    <hyperlink ref="H312" r:id="rId231" xr:uid="{08CF9BD9-6176-40A6-B1C8-4F7297622CF5}"/>
    <hyperlink ref="H313" r:id="rId232" display="https://www.bing.com/ck/a?!&amp;&amp;p=20bccc8d41bcc17eJmltdHM9MTY4ODA4MzIwMCZpZ3VpZD0xYjQ1YWY3Ny0zMjk4LTY5NmUtMDRhYS1hMGU0MzY5ODZiYjMmaW5zaWQ9NTE2OA&amp;ptn=3&amp;hsh=3&amp;fclid=1b45af77-3298-696e-04aa-a0e436986bb3&amp;psq=zilele+medicale+sibiene+2022&amp;u=a1aHR0cHM6Ly96bXMucm8v&amp;ntb=1" xr:uid="{918D59FE-5E4D-4AF7-8C5B-125C12307605}"/>
    <hyperlink ref="H310" r:id="rId233" display="https://www.neurology.ro/congresele-snr/515-primul-anunt-al-xx-lea-congres-al-societatii-de-neurologie-din-romania-bucuresti-14-18-noiembrie-2022.html" xr:uid="{31212254-59F9-4EF2-BBC3-DD50571CD3AE}"/>
    <hyperlink ref="H314" r:id="rId234" xr:uid="{27701BEA-6EC1-48D1-A1EA-7547A243FAED}"/>
    <hyperlink ref="H315" r:id="rId235" xr:uid="{0B936816-BDA4-44DE-91DA-A93521D3A76F}"/>
    <hyperlink ref="H316" r:id="rId236" xr:uid="{78C9FFFB-937D-4AD8-ACE1-A39EBCDF67BB}"/>
    <hyperlink ref="H320" r:id="rId237" xr:uid="{2246BB93-087E-4B07-9190-312B0710DBB5}"/>
    <hyperlink ref="H321" r:id="rId238" xr:uid="{C838BCED-143C-4C44-B2B9-0A051D9ED14B}"/>
    <hyperlink ref="H322" r:id="rId239" xr:uid="{DF1CB5E2-4654-489C-AD9D-2CCAC5192C67}"/>
    <hyperlink ref="H323" r:id="rId240" xr:uid="{EE0F3649-E2DF-47BB-AB3A-D5965E9A70B6}"/>
    <hyperlink ref="H324" r:id="rId241" xr:uid="{C49F3DE8-4152-4F66-99D7-55B226AD3462}"/>
    <hyperlink ref="H330" r:id="rId242" xr:uid="{91B74675-CCD2-4309-BE9B-9EDDDCEAC1B4}"/>
    <hyperlink ref="H331" r:id="rId243" xr:uid="{7B6DF016-2CFB-484F-9051-FE50E0BBC27C}"/>
    <hyperlink ref="H332" r:id="rId244" xr:uid="{9715E0DB-B002-4848-97F4-E57FCAAAFC93}"/>
    <hyperlink ref="H333" r:id="rId245" xr:uid="{E123F4B4-5EBD-4477-BED3-150AAF777563}"/>
    <hyperlink ref="H334" r:id="rId246" xr:uid="{D1E2FA3A-7891-428A-9A00-22B227C32732}"/>
    <hyperlink ref="H335" r:id="rId247" xr:uid="{68AA4AD7-B5DB-4C1E-961D-C9FBABC009FF}"/>
    <hyperlink ref="H336" r:id="rId248" xr:uid="{2EB65A4D-2772-4C4C-A565-11876C6C40A1}"/>
    <hyperlink ref="H337" r:id="rId249" xr:uid="{5787B7B7-3479-4381-A6C6-3CE1AAAE177F}"/>
    <hyperlink ref="H338" r:id="rId250" xr:uid="{105FA0EA-1BE2-4561-9423-5EC2BF3E0DEB}"/>
    <hyperlink ref="H339" r:id="rId251" xr:uid="{FAED7A7B-43B9-4C5A-820E-B4275B4F73D4}"/>
    <hyperlink ref="H340" r:id="rId252" xr:uid="{19D7C76F-68E3-44B1-B72A-181DAFFFF0DC}"/>
    <hyperlink ref="H341" r:id="rId253" xr:uid="{C70C8D2F-C81F-4A75-A5BA-06BABD0CCC10}"/>
    <hyperlink ref="H342" r:id="rId254" xr:uid="{D38F8691-A9C1-402F-890D-88E1CB3D0CE7}"/>
    <hyperlink ref="H343" r:id="rId255" xr:uid="{A545AD04-A81E-4156-AA4C-1681AE48C69A}"/>
    <hyperlink ref="H345" r:id="rId256" xr:uid="{E5D62180-EDF9-40AD-8796-B5CF92BDC21A}"/>
    <hyperlink ref="H352" r:id="rId257" xr:uid="{E41CE983-6223-4180-B842-592AEA8A861A}"/>
    <hyperlink ref="H354" r:id="rId258" xr:uid="{071EDFB3-E8BF-474C-A723-F979DD947174}"/>
    <hyperlink ref="H355" r:id="rId259" xr:uid="{6994DC24-813D-4437-A34A-FDBD9CA38B37}"/>
    <hyperlink ref="H356" r:id="rId260" xr:uid="{3D93009C-1C78-4E93-87E1-3BF8763F1F8B}"/>
    <hyperlink ref="H357" r:id="rId261" xr:uid="{6B071202-72CB-4CCF-9DC8-B565A9261B31}"/>
    <hyperlink ref="H359" r:id="rId262" xr:uid="{D9414DEA-90F9-4E07-9AEC-129BDF276A0D}"/>
    <hyperlink ref="H362" r:id="rId263" xr:uid="{8AD82B7E-6D97-4831-993E-D267C418C1D3}"/>
    <hyperlink ref="H365" r:id="rId264" xr:uid="{9E821134-4C88-4A67-ABD1-97DFBF9765F1}"/>
    <hyperlink ref="H364" r:id="rId265" xr:uid="{016FC025-D9D4-4817-8ABE-CB5BD2D61AF5}"/>
    <hyperlink ref="I370" r:id="rId266" display="sibiumed@eventsdesign.ro" xr:uid="{5DA4557E-95ED-4B72-86B6-7214336E8856}"/>
    <hyperlink ref="H370" r:id="rId267" xr:uid="{FBF57D92-DBAF-439A-87BA-43020792FA91}"/>
    <hyperlink ref="H371" r:id="rId268" xr:uid="{439EDE28-AD5D-4964-B708-E1F8B90BB3CF}"/>
    <hyperlink ref="H372" r:id="rId269" xr:uid="{1BE47C30-C927-41E5-A766-9B874CAE70D4}"/>
    <hyperlink ref="H373:H374" r:id="rId270" display="https://eventsdesign.ro/sibiumed/" xr:uid="{1EBDFEBB-6D0A-4D68-8129-1763895A83C5}"/>
    <hyperlink ref="H375" r:id="rId271" xr:uid="{0BA706EF-938C-4BC6-9ECA-B89F1008D24A}"/>
    <hyperlink ref="H378" r:id="rId272" xr:uid="{B267D8CB-559E-432C-BEAF-CE250A85FE67}"/>
    <hyperlink ref="H381" r:id="rId273" xr:uid="{1EB50560-7D20-4FFD-ACCB-23E44638481F}"/>
    <hyperlink ref="H379" r:id="rId274" xr:uid="{4A6E6A2D-42DD-4F49-842F-EA81D3F54F44}"/>
    <hyperlink ref="H382" r:id="rId275" xr:uid="{B5BD00F3-86CA-4D06-B40E-408A7206698C}"/>
    <hyperlink ref="H383" r:id="rId276" xr:uid="{1039505D-506D-4E49-AA83-EF97FD1FC676}"/>
    <hyperlink ref="H384" r:id="rId277" xr:uid="{A7FA1BB3-997B-480A-8B54-90B375BC36E1}"/>
    <hyperlink ref="H385" r:id="rId278" xr:uid="{7C18127E-4F96-47EE-8617-425AD21F1396}"/>
    <hyperlink ref="H386" r:id="rId279" xr:uid="{B3080346-2127-429A-89CB-B4A2652999AB}"/>
    <hyperlink ref="H387" r:id="rId280" xr:uid="{A61FB7DE-B2C7-49AA-B643-46C92B4571A3}"/>
    <hyperlink ref="H388" r:id="rId281" xr:uid="{A00881BD-D1C0-495F-B7AF-3274195CA6E4}"/>
    <hyperlink ref="H389" r:id="rId282" xr:uid="{6ED6C121-08D5-40BE-8CDB-5077A3A03F04}"/>
    <hyperlink ref="H393" r:id="rId283" xr:uid="{C46E83D5-1A8E-4D58-AD37-8B7A16E8B1EF}"/>
    <hyperlink ref="H394" r:id="rId284" xr:uid="{5D94A60C-0FC2-4F5B-B8F5-766C7F269584}"/>
    <hyperlink ref="H395" r:id="rId285" xr:uid="{6DEA4154-3F39-434D-9E01-7DC1E17EA86F}"/>
    <hyperlink ref="H398" r:id="rId286" xr:uid="{CBB60175-7543-42C6-A29A-C548BC266A25}"/>
    <hyperlink ref="H400" r:id="rId287" xr:uid="{46B1DEA2-EDB8-4D54-B738-EE6EFFDE9C8D}"/>
    <hyperlink ref="H396" r:id="rId288" xr:uid="{CFF9EA6D-E45B-4E59-B2B6-4CBC62EBDC42}"/>
    <hyperlink ref="H397" r:id="rId289" xr:uid="{E2BB8615-E7A8-49DD-AB8F-D2F21D7E96AA}"/>
    <hyperlink ref="H399" r:id="rId290" xr:uid="{2156B56A-E953-4DEB-99BD-ADC66E3EA3B8}"/>
    <hyperlink ref="H403" r:id="rId291" xr:uid="{AD0814A3-81D5-433E-9C45-050A71A5A4AF}"/>
    <hyperlink ref="H404" r:id="rId292" xr:uid="{7B3D7E3D-2A94-4BF8-B8DA-734241FFEA16}"/>
    <hyperlink ref="H407" r:id="rId293" xr:uid="{9C0295C0-6D6E-40DB-88BB-085127DE83DC}"/>
    <hyperlink ref="H408" r:id="rId294" xr:uid="{0C23AD67-ECDA-4869-9EF2-454E4676144A}"/>
    <hyperlink ref="H409" r:id="rId295" location="/Contributors" xr:uid="{4F4202F8-7C1A-406B-A7CD-514CF95D3E3E}"/>
    <hyperlink ref="H410" r:id="rId296" location="/Contributors" xr:uid="{2785F957-76E2-4BD3-AA5B-1AB172C39EFF}"/>
    <hyperlink ref="H411" r:id="rId297" display="https://live.it-consult.ro/sorot-2022-conference/committees" xr:uid="{A5701DED-92F7-4D8A-906F-2C72C94174DE}"/>
    <hyperlink ref="H412" r:id="rId298" xr:uid="{1699957B-6A27-4302-B198-1A0F26C8775A}"/>
    <hyperlink ref="H413" r:id="rId299" xr:uid="{BF5764C9-7792-4970-862B-8E74C62885BD}"/>
    <hyperlink ref="H414" r:id="rId300" xr:uid="{3F1CF47B-B164-4B87-84F3-730E38B5FADE}"/>
    <hyperlink ref="H415" r:id="rId301" location="/Contributors" xr:uid="{3C86F6F7-3A46-4430-9AD1-66FBF7F56A40}"/>
    <hyperlink ref="H416" r:id="rId302" location="/Contributors" xr:uid="{2DE14781-5BF5-45D7-B93E-7268E2A17FA8}"/>
    <hyperlink ref="H417" r:id="rId303" display="https://live.it-consult.ro/sorot-2022-conference/committees" xr:uid="{FF2D4533-75A7-4638-8373-0E9E19DC9F83}"/>
    <hyperlink ref="H418" r:id="rId304" xr:uid="{0D49B5AE-2475-4E93-9FEF-01E0329BE907}"/>
    <hyperlink ref="H420" r:id="rId305" xr:uid="{1334D0A4-FCB1-48CA-BB6B-9C2BCC58A1D9}"/>
    <hyperlink ref="H421" r:id="rId306" xr:uid="{C4A39B48-6886-4F11-8770-5098F1EACF3C}"/>
    <hyperlink ref="H422" r:id="rId307" xr:uid="{56618512-6D9F-41CF-B17C-ED24003591D2}"/>
    <hyperlink ref="H426" r:id="rId308" xr:uid="{CAB0810A-3B18-4AD5-9072-F6A466962092}"/>
    <hyperlink ref="H428" r:id="rId309" xr:uid="{67973343-47C2-45DB-92DE-217AEE6B4D71}"/>
    <hyperlink ref="H429" r:id="rId310" xr:uid="{EBEA33C1-35E0-4A5A-BEF9-A498C23D221E}"/>
    <hyperlink ref="H430" r:id="rId311" xr:uid="{DF11EB2F-1FD5-4B38-A1FD-CBEF4A258945}"/>
    <hyperlink ref="H431" r:id="rId312" xr:uid="{39382F69-73D8-4E27-B650-FA648EA79E4D}"/>
    <hyperlink ref="H432" r:id="rId313" xr:uid="{01DBDE05-C0F9-4AE3-9CA5-CDD2D7A3303F}"/>
    <hyperlink ref="H433" r:id="rId314" xr:uid="{95587B2C-7738-4B31-BB50-1EA315706718}"/>
    <hyperlink ref="H434" r:id="rId315" xr:uid="{A5076197-E346-45A9-AD0F-3E847AEE6CC4}"/>
    <hyperlink ref="H435" r:id="rId316" xr:uid="{94958823-EAE7-4AF8-92E1-BEAD9FD67D13}"/>
    <hyperlink ref="H436" r:id="rId317" xr:uid="{BA43AFAF-99CE-475B-9F1A-DA5EBE3471AF}"/>
    <hyperlink ref="H437" r:id="rId318" xr:uid="{4A141687-1DC8-4AD9-B992-C7FD02DE66B8}"/>
    <hyperlink ref="H446" r:id="rId319" xr:uid="{428AE494-E5F3-4E56-915B-7328877EE49C}"/>
    <hyperlink ref="H454" r:id="rId320" xr:uid="{183D65B8-FA6C-41E2-AA67-EC4002D4348C}"/>
    <hyperlink ref="H455" r:id="rId321" xr:uid="{2074F49F-86EB-4966-A7EB-7C3AD8A66EBD}"/>
    <hyperlink ref="H456" r:id="rId322" xr:uid="{FBE426AF-477B-4802-A945-CECD60C6C508}"/>
    <hyperlink ref="H457" r:id="rId323" xr:uid="{A106E838-8E53-4162-BAE1-3C2AEF365C95}"/>
    <hyperlink ref="H458" r:id="rId324" xr:uid="{EA469A32-AAF0-42A1-8BD3-CF00B2F95128}"/>
    <hyperlink ref="H459" r:id="rId325" xr:uid="{B7549024-ED0D-46AC-9F77-7CA61C8ECBF4}"/>
    <hyperlink ref="H460" r:id="rId326" xr:uid="{A965B519-C0E8-46E9-8DF7-E889A05778F1}"/>
    <hyperlink ref="H465" r:id="rId327" xr:uid="{75EE9CC1-35AA-4444-B0F7-138E7606603D}"/>
    <hyperlink ref="H464" r:id="rId328" xr:uid="{895E7A7E-66F6-4D92-A471-D84E77736CCF}"/>
    <hyperlink ref="H466" r:id="rId329" xr:uid="{93834F04-D8A2-411C-BC31-36D29D81CD0E}"/>
    <hyperlink ref="H468" r:id="rId330" xr:uid="{B992486A-58AC-49DD-8FE7-DF422EAC94FA}"/>
    <hyperlink ref="H469" r:id="rId331" xr:uid="{1963E411-84E7-49EE-8F79-9C0CAD365A29}"/>
    <hyperlink ref="H470" r:id="rId332" xr:uid="{2B2EDF17-4100-4E62-A035-17C726186E7F}"/>
    <hyperlink ref="H471" r:id="rId333" xr:uid="{E755B294-08B6-4FE8-A093-5AE8C9D952CB}"/>
    <hyperlink ref="H472" r:id="rId334" xr:uid="{F1B45218-560B-40F7-B36E-CD83A4B1A26F}"/>
    <hyperlink ref="H473" r:id="rId335" xr:uid="{1C10D713-C85E-4CA7-A6BE-4C2055C75907}"/>
    <hyperlink ref="H474" r:id="rId336" xr:uid="{FB8F4036-DA19-4CA8-90EB-5C9E06CB0907}"/>
    <hyperlink ref="H490" r:id="rId337" xr:uid="{7961AA4E-F87A-4BE8-B322-650B9AC15FF1}"/>
    <hyperlink ref="H491" r:id="rId338" xr:uid="{280A65ED-6EF3-4DE9-9773-09EF4E6038AD}"/>
    <hyperlink ref="H492" r:id="rId339" xr:uid="{9774B61A-2CB7-40FD-AEF3-54510F9F0ABB}"/>
    <hyperlink ref="H493" r:id="rId340" xr:uid="{093F4E40-5928-45F8-9094-B34D60AF0FF9}"/>
    <hyperlink ref="H494" r:id="rId341" xr:uid="{CB357E0C-12BD-4D39-84AE-B7FB4F313CA8}"/>
    <hyperlink ref="H495" r:id="rId342" xr:uid="{B67BE0F0-BD48-4DEF-8EFC-266013712B3C}"/>
    <hyperlink ref="H498" r:id="rId343" xr:uid="{EE5B1448-FC7E-4952-8B42-81D54B8B5120}"/>
    <hyperlink ref="H497" r:id="rId344" xr:uid="{D2551C8D-D2A7-4418-9BE4-0F07495530B1}"/>
    <hyperlink ref="H500" r:id="rId345" xr:uid="{67B3A99A-39D8-49F4-839B-B43C48C7CFC3}"/>
    <hyperlink ref="H501" r:id="rId346" xr:uid="{926CF9EB-8D1C-4FBE-B89B-D7818BBBBBB2}"/>
    <hyperlink ref="H502" r:id="rId347" xr:uid="{1C10833B-8D99-452D-8DDD-FA1549CDA1F3}"/>
    <hyperlink ref="H503" r:id="rId348" xr:uid="{53E123B1-8A14-49C2-9E61-694D59E91C74}"/>
    <hyperlink ref="H504" r:id="rId349" xr:uid="{E6C1646D-2EF4-470B-982C-05AAEBC56A23}"/>
    <hyperlink ref="H505" r:id="rId350" xr:uid="{212D9448-4B42-4B5F-8DD8-0450907E58C2}"/>
    <hyperlink ref="H507" r:id="rId351" xr:uid="{75424BAB-2F1B-4CC3-939C-7B424D2CEF4A}"/>
    <hyperlink ref="H508" r:id="rId352" xr:uid="{E8D1AC1F-D1B0-45A3-AD4F-12168DACC9BE}"/>
    <hyperlink ref="H509" r:id="rId353" xr:uid="{15B7290B-DB05-4D79-A66D-3F9BAE1DD4B8}"/>
    <hyperlink ref="H510" r:id="rId354" xr:uid="{45158209-CC70-411D-9821-3DF7CBAD4D06}"/>
    <hyperlink ref="H511" r:id="rId355" xr:uid="{BE120D3B-1446-45AE-B9EB-2B2A3E79FABB}"/>
    <hyperlink ref="H512" r:id="rId356" xr:uid="{316C5FC6-B34E-4A70-B299-7269E7FF01A7}"/>
    <hyperlink ref="H514" r:id="rId357" xr:uid="{7D50F271-A280-4165-9726-FF1725D4F09D}"/>
    <hyperlink ref="H515" r:id="rId358" xr:uid="{1F3B13B5-251B-4E9E-8561-F951E705DB49}"/>
    <hyperlink ref="H517" r:id="rId359" xr:uid="{392321E5-B719-483C-BEA4-D20935F9B0DB}"/>
    <hyperlink ref="H518" r:id="rId360" xr:uid="{68D5BCE2-8087-4788-8858-92E1472E01F7}"/>
    <hyperlink ref="H519" r:id="rId361" xr:uid="{34516607-F057-47F4-B6E6-DF90870293B4}"/>
    <hyperlink ref="H527" r:id="rId362" xr:uid="{333F64EA-5289-47D7-8BF7-EEDA1445878C}"/>
    <hyperlink ref="H528" r:id="rId363" xr:uid="{CBF5A2AD-1101-40C0-A5D7-E1CA346EEDEF}"/>
    <hyperlink ref="H529" r:id="rId364" xr:uid="{8A43074E-5BC2-40DA-A705-C94C3A0F06B9}"/>
    <hyperlink ref="H530" r:id="rId365" xr:uid="{6F6E7B02-166A-469E-9B5E-EE4B071EC49B}"/>
    <hyperlink ref="H526" r:id="rId366" xr:uid="{C0F9C710-960F-40CA-98B5-57B5EB0F7010}"/>
    <hyperlink ref="H525" r:id="rId367" xr:uid="{D77F91B2-BEDE-4121-B152-5BD80236C17E}"/>
    <hyperlink ref="H531" r:id="rId368" xr:uid="{BEB2ACBD-A55D-49D1-AB54-6B97FEC6C6AA}"/>
    <hyperlink ref="H534" r:id="rId369" xr:uid="{189EA195-B059-4B5D-AD9C-45632E4A0BB7}"/>
    <hyperlink ref="H535" r:id="rId370" xr:uid="{27E9241B-DC22-4821-BC47-A19B09B6070F}"/>
    <hyperlink ref="H536" r:id="rId371" xr:uid="{23C8D18C-DE3F-4CF6-A292-8AE3BBB54072}"/>
    <hyperlink ref="H537" r:id="rId372" xr:uid="{4F24ED4B-9F8B-4712-AADB-76DB1080997E}"/>
    <hyperlink ref="H538" r:id="rId373" xr:uid="{59F9CDD1-950A-470A-9D8B-BBD76B513B70}"/>
    <hyperlink ref="H539" r:id="rId374" xr:uid="{9FD98DF7-80D1-4D87-BB64-228567C81D84}"/>
    <hyperlink ref="H540" r:id="rId375" xr:uid="{1331097B-69F6-430E-8ACF-20C637576861}"/>
    <hyperlink ref="H548" r:id="rId376" xr:uid="{22BF4BF2-EFAF-4B11-944E-79A2EC3B62A4}"/>
    <hyperlink ref="H549" r:id="rId377" xr:uid="{5905BCF7-277B-4670-9F08-54E53411B090}"/>
    <hyperlink ref="H550" r:id="rId378" xr:uid="{7986155C-661A-447C-B1AD-8AAC8A6D2675}"/>
    <hyperlink ref="H551" r:id="rId379" xr:uid="{FC43DB42-0604-452C-8134-041184FCB59E}"/>
    <hyperlink ref="H552" r:id="rId380" xr:uid="{A113A74D-DA9E-432B-A59C-8C95005C6D70}"/>
    <hyperlink ref="H553" r:id="rId381" xr:uid="{58E8A944-FF66-4B5C-8C14-08CBF39EC92B}"/>
    <hyperlink ref="H554" r:id="rId382" xr:uid="{799486C9-0A06-40FD-B5EE-DACB053FAD33}"/>
  </hyperlinks>
  <pageMargins left="0.75" right="0.75" top="1" bottom="1" header="0" footer="0"/>
  <pageSetup orientation="landscape" r:id="rId38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sheetPr>
  <dimension ref="A1:AB1000"/>
  <sheetViews>
    <sheetView topLeftCell="A6" workbookViewId="0">
      <selection activeCell="J10" sqref="J10"/>
    </sheetView>
  </sheetViews>
  <sheetFormatPr defaultColWidth="14.44140625" defaultRowHeight="15" customHeight="1"/>
  <cols>
    <col min="1" max="1" width="23.6640625" customWidth="1"/>
    <col min="2" max="2" width="10.88671875" customWidth="1"/>
    <col min="3" max="3" width="30" customWidth="1"/>
    <col min="4" max="4" width="22.6640625" customWidth="1"/>
    <col min="5" max="5" width="17.6640625" customWidth="1"/>
    <col min="6" max="6" width="26.44140625" customWidth="1"/>
    <col min="7" max="9" width="13.6640625" customWidth="1"/>
    <col min="10" max="10" width="9" customWidth="1"/>
    <col min="11" max="28" width="8" customWidth="1"/>
  </cols>
  <sheetData>
    <row r="1" spans="1:28" ht="14.4">
      <c r="A1" s="1"/>
      <c r="B1" s="1"/>
      <c r="C1" s="2"/>
      <c r="D1" s="2"/>
      <c r="E1" s="2"/>
      <c r="F1" s="2"/>
      <c r="G1" s="3"/>
      <c r="H1" s="3"/>
      <c r="I1" s="3"/>
      <c r="J1" s="48"/>
      <c r="K1" s="48"/>
      <c r="L1" s="48"/>
      <c r="M1" s="48"/>
      <c r="N1" s="48"/>
      <c r="O1" s="48"/>
      <c r="P1" s="48"/>
      <c r="Q1" s="48"/>
      <c r="R1" s="48"/>
      <c r="S1" s="48"/>
      <c r="T1" s="48"/>
      <c r="U1" s="48"/>
      <c r="V1" s="48"/>
      <c r="W1" s="48"/>
      <c r="X1" s="48"/>
      <c r="Y1" s="48"/>
      <c r="Z1" s="48"/>
      <c r="AA1" s="48"/>
      <c r="AB1" s="48"/>
    </row>
    <row r="2" spans="1:28" ht="15.75" customHeight="1">
      <c r="A2" s="2329" t="s">
        <v>218</v>
      </c>
      <c r="B2" s="2325"/>
      <c r="C2" s="2325"/>
      <c r="D2" s="2325"/>
      <c r="E2" s="2325"/>
      <c r="F2" s="2325"/>
      <c r="G2" s="2325"/>
      <c r="H2" s="2325"/>
      <c r="I2" s="2326"/>
      <c r="J2" s="19"/>
      <c r="K2" s="19"/>
      <c r="L2" s="19"/>
      <c r="M2" s="19"/>
      <c r="N2" s="19"/>
      <c r="O2" s="19"/>
      <c r="P2" s="19"/>
      <c r="Q2" s="19"/>
      <c r="R2" s="19"/>
      <c r="S2" s="19"/>
      <c r="T2" s="19"/>
      <c r="U2" s="19"/>
      <c r="V2" s="19"/>
      <c r="W2" s="19"/>
      <c r="X2" s="19"/>
      <c r="Y2" s="19"/>
      <c r="Z2" s="19"/>
      <c r="AA2" s="19"/>
      <c r="AB2" s="19"/>
    </row>
    <row r="3" spans="1:28" ht="15.75" customHeight="1">
      <c r="A3" s="5"/>
      <c r="B3" s="5"/>
      <c r="C3" s="5"/>
      <c r="D3" s="5"/>
      <c r="E3" s="5"/>
      <c r="F3" s="5"/>
      <c r="G3" s="5"/>
      <c r="H3" s="5"/>
      <c r="I3" s="5"/>
      <c r="J3" s="19"/>
      <c r="K3" s="19"/>
      <c r="L3" s="19"/>
      <c r="M3" s="19"/>
      <c r="N3" s="19"/>
      <c r="O3" s="19"/>
      <c r="P3" s="19"/>
      <c r="Q3" s="19"/>
      <c r="R3" s="19"/>
      <c r="S3" s="19"/>
      <c r="T3" s="19"/>
      <c r="U3" s="19"/>
      <c r="V3" s="19"/>
      <c r="W3" s="19"/>
      <c r="X3" s="19"/>
      <c r="Y3" s="19"/>
      <c r="Z3" s="19"/>
      <c r="AA3" s="19"/>
      <c r="AB3" s="19"/>
    </row>
    <row r="4" spans="1:28" ht="14.4">
      <c r="A4" s="2334" t="s">
        <v>219</v>
      </c>
      <c r="B4" s="2325"/>
      <c r="C4" s="2325"/>
      <c r="D4" s="2325"/>
      <c r="E4" s="2325"/>
      <c r="F4" s="2325"/>
      <c r="G4" s="2325"/>
      <c r="H4" s="2325"/>
      <c r="I4" s="2326"/>
      <c r="J4" s="19"/>
      <c r="K4" s="19"/>
      <c r="L4" s="19"/>
      <c r="M4" s="19"/>
      <c r="N4" s="19"/>
      <c r="O4" s="19"/>
      <c r="P4" s="19"/>
      <c r="Q4" s="19"/>
      <c r="R4" s="19"/>
      <c r="S4" s="19"/>
      <c r="T4" s="19"/>
      <c r="U4" s="19"/>
      <c r="V4" s="19"/>
      <c r="W4" s="19"/>
      <c r="X4" s="19"/>
      <c r="Y4" s="19"/>
      <c r="Z4" s="19"/>
      <c r="AA4" s="19"/>
      <c r="AB4" s="19"/>
    </row>
    <row r="5" spans="1:28" ht="14.4">
      <c r="A5" s="2334" t="s">
        <v>220</v>
      </c>
      <c r="B5" s="2325"/>
      <c r="C5" s="2325"/>
      <c r="D5" s="2325"/>
      <c r="E5" s="2325"/>
      <c r="F5" s="2325"/>
      <c r="G5" s="2325"/>
      <c r="H5" s="2325"/>
      <c r="I5" s="2326"/>
      <c r="J5" s="19"/>
      <c r="K5" s="19"/>
      <c r="L5" s="19"/>
      <c r="M5" s="19"/>
      <c r="N5" s="19"/>
      <c r="O5" s="19"/>
      <c r="P5" s="19"/>
      <c r="Q5" s="19"/>
      <c r="R5" s="19"/>
      <c r="S5" s="19"/>
      <c r="T5" s="19"/>
      <c r="U5" s="19"/>
      <c r="V5" s="19"/>
      <c r="W5" s="19"/>
      <c r="X5" s="19"/>
      <c r="Y5" s="19"/>
      <c r="Z5" s="19"/>
      <c r="AA5" s="19"/>
      <c r="AB5" s="19"/>
    </row>
    <row r="6" spans="1:28" ht="30" customHeight="1">
      <c r="A6" s="2353" t="s">
        <v>221</v>
      </c>
      <c r="B6" s="2325"/>
      <c r="C6" s="2325"/>
      <c r="D6" s="2325"/>
      <c r="E6" s="2325"/>
      <c r="F6" s="2325"/>
      <c r="G6" s="2325"/>
      <c r="H6" s="2325"/>
      <c r="I6" s="2326"/>
      <c r="J6" s="19"/>
      <c r="K6" s="19"/>
      <c r="L6" s="19"/>
      <c r="M6" s="19"/>
      <c r="N6" s="19"/>
      <c r="O6" s="19"/>
      <c r="P6" s="19"/>
      <c r="Q6" s="19"/>
      <c r="R6" s="19"/>
      <c r="S6" s="19"/>
      <c r="T6" s="19"/>
      <c r="U6" s="19"/>
      <c r="V6" s="19"/>
      <c r="W6" s="19"/>
      <c r="X6" s="19"/>
      <c r="Y6" s="19"/>
      <c r="Z6" s="19"/>
      <c r="AA6" s="19"/>
      <c r="AB6" s="19"/>
    </row>
    <row r="7" spans="1:28" ht="30" customHeight="1">
      <c r="A7" s="2353" t="s">
        <v>222</v>
      </c>
      <c r="B7" s="2325"/>
      <c r="C7" s="2325"/>
      <c r="D7" s="2325"/>
      <c r="E7" s="2325"/>
      <c r="F7" s="2325"/>
      <c r="G7" s="2325"/>
      <c r="H7" s="2325"/>
      <c r="I7" s="2326"/>
      <c r="J7" s="19"/>
      <c r="K7" s="19"/>
      <c r="L7" s="19"/>
      <c r="M7" s="19"/>
      <c r="N7" s="19"/>
      <c r="O7" s="19"/>
      <c r="P7" s="19"/>
      <c r="Q7" s="19"/>
      <c r="R7" s="19"/>
      <c r="S7" s="19"/>
      <c r="T7" s="19"/>
      <c r="U7" s="19"/>
      <c r="V7" s="19"/>
      <c r="W7" s="19"/>
      <c r="X7" s="19"/>
      <c r="Y7" s="19"/>
      <c r="Z7" s="19"/>
      <c r="AA7" s="19"/>
      <c r="AB7" s="19"/>
    </row>
    <row r="8" spans="1:28" ht="33.75" customHeight="1">
      <c r="A8" s="2353" t="s">
        <v>223</v>
      </c>
      <c r="B8" s="2325"/>
      <c r="C8" s="2325"/>
      <c r="D8" s="2325"/>
      <c r="E8" s="2325"/>
      <c r="F8" s="2325"/>
      <c r="G8" s="2325"/>
      <c r="H8" s="2325"/>
      <c r="I8" s="2326"/>
      <c r="J8" s="19"/>
      <c r="K8" s="19"/>
      <c r="L8" s="19"/>
      <c r="M8" s="19"/>
      <c r="N8" s="19"/>
      <c r="O8" s="19"/>
      <c r="P8" s="19"/>
      <c r="Q8" s="19"/>
      <c r="R8" s="19"/>
      <c r="S8" s="19"/>
      <c r="T8" s="19"/>
      <c r="U8" s="19"/>
      <c r="V8" s="19"/>
      <c r="W8" s="19"/>
      <c r="X8" s="19"/>
      <c r="Y8" s="19"/>
      <c r="Z8" s="19"/>
      <c r="AA8" s="19"/>
      <c r="AB8" s="19"/>
    </row>
    <row r="9" spans="1:28" ht="14.4">
      <c r="A9" s="7"/>
      <c r="B9" s="7"/>
      <c r="C9" s="8"/>
      <c r="D9" s="8"/>
      <c r="E9" s="8"/>
      <c r="F9" s="8"/>
      <c r="G9" s="7"/>
      <c r="H9" s="7"/>
      <c r="I9" s="7"/>
      <c r="J9" s="19"/>
      <c r="K9" s="19"/>
      <c r="L9" s="19"/>
      <c r="M9" s="19"/>
      <c r="N9" s="19"/>
      <c r="O9" s="19"/>
      <c r="P9" s="19"/>
      <c r="Q9" s="19"/>
      <c r="R9" s="19"/>
      <c r="S9" s="19"/>
      <c r="T9" s="19"/>
      <c r="U9" s="19"/>
      <c r="V9" s="19"/>
      <c r="W9" s="19"/>
      <c r="X9" s="19"/>
      <c r="Y9" s="19"/>
      <c r="Z9" s="19"/>
      <c r="AA9" s="19"/>
      <c r="AB9" s="19"/>
    </row>
    <row r="10" spans="1:28" ht="61.5" customHeight="1">
      <c r="A10" s="11" t="s">
        <v>126</v>
      </c>
      <c r="B10" s="9" t="s">
        <v>127</v>
      </c>
      <c r="C10" s="10" t="s">
        <v>85</v>
      </c>
      <c r="D10" s="9" t="s">
        <v>128</v>
      </c>
      <c r="E10" s="20" t="s">
        <v>54</v>
      </c>
      <c r="F10" s="20" t="s">
        <v>55</v>
      </c>
      <c r="G10" s="20" t="s">
        <v>56</v>
      </c>
      <c r="H10" s="11" t="s">
        <v>71</v>
      </c>
      <c r="I10" s="11" t="s">
        <v>57</v>
      </c>
      <c r="J10" s="138" t="s">
        <v>393</v>
      </c>
      <c r="K10" s="19"/>
      <c r="L10" s="19"/>
      <c r="M10" s="19"/>
      <c r="N10" s="19"/>
      <c r="O10" s="19"/>
      <c r="P10" s="19"/>
      <c r="Q10" s="19"/>
      <c r="R10" s="19"/>
      <c r="S10" s="19"/>
      <c r="T10" s="19"/>
      <c r="U10" s="19"/>
      <c r="V10" s="19"/>
      <c r="W10" s="19"/>
      <c r="X10" s="19"/>
      <c r="Y10" s="19"/>
      <c r="Z10" s="19"/>
      <c r="AA10" s="19"/>
      <c r="AB10" s="19"/>
    </row>
    <row r="11" spans="1:28" ht="14.4">
      <c r="A11" s="12"/>
      <c r="B11" s="21"/>
      <c r="C11" s="13"/>
      <c r="D11" s="13"/>
      <c r="E11" s="21"/>
      <c r="F11" s="46"/>
      <c r="G11" s="14"/>
      <c r="H11" s="14"/>
      <c r="I11" s="15"/>
      <c r="J11" s="48"/>
      <c r="K11" s="48"/>
      <c r="L11" s="48"/>
      <c r="M11" s="48"/>
      <c r="N11" s="48"/>
      <c r="O11" s="48"/>
      <c r="P11" s="48"/>
      <c r="Q11" s="48"/>
      <c r="R11" s="48"/>
      <c r="S11" s="48"/>
      <c r="T11" s="48"/>
      <c r="U11" s="48"/>
      <c r="V11" s="48"/>
      <c r="W11" s="48"/>
      <c r="X11" s="48"/>
      <c r="Y11" s="48"/>
      <c r="Z11" s="48"/>
      <c r="AA11" s="48"/>
      <c r="AB11" s="48"/>
    </row>
    <row r="12" spans="1:28" ht="14.4">
      <c r="A12" s="12"/>
      <c r="B12" s="21"/>
      <c r="C12" s="13"/>
      <c r="D12" s="13"/>
      <c r="E12" s="21"/>
      <c r="F12" s="63"/>
      <c r="G12" s="16"/>
      <c r="H12" s="16"/>
      <c r="I12" s="15"/>
      <c r="J12" s="48"/>
      <c r="K12" s="48"/>
      <c r="L12" s="48"/>
      <c r="M12" s="48"/>
      <c r="N12" s="48"/>
      <c r="O12" s="48"/>
      <c r="P12" s="48"/>
      <c r="Q12" s="48"/>
      <c r="R12" s="48"/>
      <c r="S12" s="48"/>
      <c r="T12" s="48"/>
      <c r="U12" s="48"/>
      <c r="V12" s="48"/>
      <c r="W12" s="48"/>
      <c r="X12" s="48"/>
      <c r="Y12" s="48"/>
      <c r="Z12" s="48"/>
      <c r="AA12" s="48"/>
      <c r="AB12" s="48"/>
    </row>
    <row r="13" spans="1:28" ht="14.4">
      <c r="A13" s="12"/>
      <c r="B13" s="21"/>
      <c r="C13" s="13"/>
      <c r="D13" s="13"/>
      <c r="E13" s="21"/>
      <c r="F13" s="63"/>
      <c r="G13" s="14"/>
      <c r="H13" s="14"/>
      <c r="I13" s="15"/>
      <c r="J13" s="48"/>
      <c r="K13" s="48"/>
      <c r="L13" s="48"/>
      <c r="M13" s="48"/>
      <c r="N13" s="48"/>
      <c r="O13" s="48"/>
      <c r="P13" s="48"/>
      <c r="Q13" s="48"/>
      <c r="R13" s="48"/>
      <c r="S13" s="48"/>
      <c r="T13" s="48"/>
      <c r="U13" s="48"/>
      <c r="V13" s="48"/>
      <c r="W13" s="48"/>
      <c r="X13" s="48"/>
      <c r="Y13" s="48"/>
      <c r="Z13" s="48"/>
      <c r="AA13" s="48"/>
      <c r="AB13" s="48"/>
    </row>
    <row r="14" spans="1:28" ht="14.4">
      <c r="A14" s="12"/>
      <c r="B14" s="21"/>
      <c r="C14" s="13"/>
      <c r="D14" s="13"/>
      <c r="E14" s="21"/>
      <c r="F14" s="63"/>
      <c r="G14" s="16"/>
      <c r="H14" s="16"/>
      <c r="I14" s="15"/>
      <c r="J14" s="48"/>
      <c r="K14" s="48"/>
      <c r="L14" s="48"/>
      <c r="M14" s="48"/>
      <c r="N14" s="48"/>
      <c r="O14" s="48"/>
      <c r="P14" s="48"/>
      <c r="Q14" s="48"/>
      <c r="R14" s="48"/>
      <c r="S14" s="48"/>
      <c r="T14" s="48"/>
      <c r="U14" s="48"/>
      <c r="V14" s="48"/>
      <c r="W14" s="48"/>
      <c r="X14" s="48"/>
      <c r="Y14" s="48"/>
      <c r="Z14" s="48"/>
      <c r="AA14" s="48"/>
      <c r="AB14" s="48"/>
    </row>
    <row r="15" spans="1:28" ht="14.4">
      <c r="A15" s="12"/>
      <c r="B15" s="21"/>
      <c r="C15" s="13"/>
      <c r="D15" s="13"/>
      <c r="E15" s="21"/>
      <c r="F15" s="63"/>
      <c r="G15" s="16"/>
      <c r="H15" s="16"/>
      <c r="I15" s="15"/>
      <c r="J15" s="48"/>
      <c r="K15" s="48"/>
      <c r="L15" s="48"/>
      <c r="M15" s="48"/>
      <c r="N15" s="48"/>
      <c r="O15" s="48"/>
      <c r="P15" s="48"/>
      <c r="Q15" s="48"/>
      <c r="R15" s="48"/>
      <c r="S15" s="48"/>
      <c r="T15" s="48"/>
      <c r="U15" s="48"/>
      <c r="V15" s="48"/>
      <c r="W15" s="48"/>
      <c r="X15" s="48"/>
      <c r="Y15" s="48"/>
      <c r="Z15" s="48"/>
      <c r="AA15" s="48"/>
      <c r="AB15" s="48"/>
    </row>
    <row r="16" spans="1:28" ht="14.4">
      <c r="A16" s="12"/>
      <c r="B16" s="21"/>
      <c r="C16" s="13"/>
      <c r="D16" s="13"/>
      <c r="E16" s="21"/>
      <c r="F16" s="63"/>
      <c r="G16" s="16"/>
      <c r="H16" s="16"/>
      <c r="I16" s="15"/>
      <c r="J16" s="48"/>
      <c r="K16" s="48"/>
      <c r="L16" s="48"/>
      <c r="M16" s="48"/>
      <c r="N16" s="48"/>
      <c r="O16" s="48"/>
      <c r="P16" s="48"/>
      <c r="Q16" s="48"/>
      <c r="R16" s="48"/>
      <c r="S16" s="48"/>
      <c r="T16" s="48"/>
      <c r="U16" s="48"/>
      <c r="V16" s="48"/>
      <c r="W16" s="48"/>
      <c r="X16" s="48"/>
      <c r="Y16" s="48"/>
      <c r="Z16" s="48"/>
      <c r="AA16" s="48"/>
      <c r="AB16" s="48"/>
    </row>
    <row r="17" spans="1:28" ht="14.4">
      <c r="A17" s="8"/>
      <c r="B17" s="8"/>
      <c r="C17" s="17"/>
      <c r="D17" s="17"/>
      <c r="E17" s="17"/>
      <c r="F17" s="17"/>
      <c r="G17" s="18"/>
      <c r="H17" s="18"/>
      <c r="I17" s="18">
        <f>SUM(I11:I16)</f>
        <v>0</v>
      </c>
      <c r="J17" s="48"/>
      <c r="K17" s="48"/>
      <c r="L17" s="48"/>
      <c r="M17" s="48"/>
      <c r="N17" s="48"/>
      <c r="O17" s="48"/>
      <c r="P17" s="48"/>
      <c r="Q17" s="48"/>
      <c r="R17" s="48"/>
      <c r="S17" s="48"/>
      <c r="T17" s="48"/>
      <c r="U17" s="48"/>
      <c r="V17" s="48"/>
      <c r="W17" s="48"/>
      <c r="X17" s="48"/>
      <c r="Y17" s="48"/>
      <c r="Z17" s="48"/>
      <c r="AA17" s="48"/>
      <c r="AB17" s="48"/>
    </row>
    <row r="18" spans="1:28" ht="14.4">
      <c r="A18" s="1"/>
      <c r="B18" s="1"/>
      <c r="C18" s="2"/>
      <c r="D18" s="2"/>
      <c r="E18" s="2"/>
      <c r="F18" s="2"/>
      <c r="G18" s="3"/>
      <c r="H18" s="3"/>
      <c r="I18" s="3"/>
      <c r="J18" s="48"/>
      <c r="K18" s="48"/>
      <c r="L18" s="48"/>
      <c r="M18" s="48"/>
      <c r="N18" s="48"/>
      <c r="O18" s="48"/>
      <c r="P18" s="48"/>
      <c r="Q18" s="48"/>
      <c r="R18" s="48"/>
      <c r="S18" s="48"/>
      <c r="T18" s="48"/>
      <c r="U18" s="48"/>
      <c r="V18" s="48"/>
      <c r="W18" s="48"/>
      <c r="X18" s="48"/>
      <c r="Y18" s="48"/>
      <c r="Z18" s="48"/>
      <c r="AA18" s="48"/>
      <c r="AB18" s="48"/>
    </row>
    <row r="19" spans="1:28" ht="14.4">
      <c r="A19" s="2320" t="s">
        <v>59</v>
      </c>
      <c r="B19" s="2328"/>
      <c r="C19" s="2328"/>
      <c r="D19" s="2328"/>
      <c r="E19" s="2328"/>
      <c r="F19" s="2328"/>
      <c r="G19" s="2328"/>
      <c r="H19" s="2328"/>
      <c r="I19" s="2328"/>
      <c r="J19" s="1"/>
      <c r="K19" s="1"/>
      <c r="L19" s="1"/>
      <c r="M19" s="1"/>
      <c r="N19" s="1"/>
      <c r="O19" s="1"/>
      <c r="P19" s="1"/>
      <c r="Q19" s="1"/>
      <c r="R19" s="1"/>
      <c r="S19" s="1"/>
      <c r="T19" s="1"/>
      <c r="U19" s="1"/>
      <c r="V19" s="1"/>
      <c r="W19" s="1"/>
      <c r="X19" s="1"/>
      <c r="Y19" s="1"/>
      <c r="Z19" s="1"/>
      <c r="AA19" s="1"/>
      <c r="AB19" s="1"/>
    </row>
    <row r="20" spans="1:28" ht="14.4">
      <c r="A20" s="1"/>
      <c r="B20" s="1"/>
      <c r="C20" s="2"/>
      <c r="D20" s="2"/>
      <c r="E20" s="2"/>
      <c r="F20" s="3"/>
      <c r="G20" s="3"/>
      <c r="H20" s="3"/>
      <c r="I20" s="3"/>
      <c r="J20" s="48"/>
      <c r="K20" s="48"/>
      <c r="L20" s="48"/>
      <c r="M20" s="48"/>
      <c r="N20" s="48"/>
      <c r="O20" s="48"/>
      <c r="P20" s="48"/>
      <c r="Q20" s="48"/>
      <c r="R20" s="48"/>
      <c r="S20" s="48"/>
      <c r="T20" s="48"/>
      <c r="U20" s="48"/>
      <c r="V20" s="48"/>
      <c r="W20" s="48"/>
      <c r="X20" s="48"/>
      <c r="Y20" s="48"/>
      <c r="Z20" s="48"/>
      <c r="AA20" s="48"/>
      <c r="AB20" s="48"/>
    </row>
    <row r="21" spans="1:28" ht="15.75" customHeight="1">
      <c r="A21" s="1"/>
      <c r="B21" s="1"/>
      <c r="C21" s="2"/>
      <c r="D21" s="2"/>
      <c r="E21" s="2"/>
      <c r="F21" s="2"/>
      <c r="G21" s="3"/>
      <c r="H21" s="3"/>
      <c r="I21" s="3"/>
      <c r="J21" s="48"/>
      <c r="K21" s="48"/>
      <c r="L21" s="48"/>
      <c r="M21" s="48"/>
      <c r="N21" s="48"/>
      <c r="O21" s="48"/>
      <c r="P21" s="48"/>
      <c r="Q21" s="48"/>
      <c r="R21" s="48"/>
      <c r="S21" s="48"/>
      <c r="T21" s="48"/>
      <c r="U21" s="48"/>
      <c r="V21" s="48"/>
      <c r="W21" s="48"/>
      <c r="X21" s="48"/>
      <c r="Y21" s="48"/>
      <c r="Z21" s="48"/>
      <c r="AA21" s="48"/>
      <c r="AB21" s="48"/>
    </row>
    <row r="22" spans="1:28" ht="15.75" customHeight="1">
      <c r="A22" s="1"/>
      <c r="B22" s="1"/>
      <c r="C22" s="2"/>
      <c r="D22" s="2"/>
      <c r="E22" s="2"/>
      <c r="F22" s="3"/>
      <c r="G22" s="3"/>
      <c r="H22" s="3"/>
      <c r="I22" s="3"/>
      <c r="J22" s="48"/>
      <c r="K22" s="48"/>
      <c r="L22" s="48"/>
      <c r="M22" s="48"/>
      <c r="N22" s="48"/>
      <c r="O22" s="48"/>
      <c r="P22" s="48"/>
      <c r="Q22" s="48"/>
      <c r="R22" s="48"/>
      <c r="S22" s="48"/>
      <c r="T22" s="48"/>
      <c r="U22" s="48"/>
      <c r="V22" s="48"/>
      <c r="W22" s="48"/>
      <c r="X22" s="48"/>
      <c r="Y22" s="48"/>
      <c r="Z22" s="48"/>
      <c r="AA22" s="48"/>
      <c r="AB22" s="48"/>
    </row>
    <row r="23" spans="1:28" ht="15.75" customHeight="1">
      <c r="A23" s="1"/>
      <c r="B23" s="1"/>
      <c r="C23" s="2"/>
      <c r="D23" s="2"/>
      <c r="E23" s="2"/>
      <c r="F23" s="2"/>
      <c r="G23" s="3"/>
      <c r="H23" s="3"/>
      <c r="I23" s="3"/>
      <c r="J23" s="48"/>
      <c r="K23" s="48"/>
      <c r="L23" s="48"/>
      <c r="M23" s="48"/>
      <c r="N23" s="48"/>
      <c r="O23" s="48"/>
      <c r="P23" s="48"/>
      <c r="Q23" s="48"/>
      <c r="R23" s="48"/>
      <c r="S23" s="48"/>
      <c r="T23" s="48"/>
      <c r="U23" s="48"/>
      <c r="V23" s="48"/>
      <c r="W23" s="48"/>
      <c r="X23" s="48"/>
      <c r="Y23" s="48"/>
      <c r="Z23" s="48"/>
      <c r="AA23" s="48"/>
      <c r="AB23" s="48"/>
    </row>
    <row r="24" spans="1:28" ht="15.75" customHeight="1">
      <c r="A24" s="1"/>
      <c r="B24" s="1"/>
      <c r="C24" s="2"/>
      <c r="D24" s="2"/>
      <c r="E24" s="2"/>
      <c r="F24" s="2"/>
      <c r="G24" s="3"/>
      <c r="H24" s="3"/>
      <c r="I24" s="3"/>
      <c r="J24" s="48"/>
      <c r="K24" s="48"/>
      <c r="L24" s="48"/>
      <c r="M24" s="48"/>
      <c r="N24" s="48"/>
      <c r="O24" s="48"/>
      <c r="P24" s="48"/>
      <c r="Q24" s="48"/>
      <c r="R24" s="48"/>
      <c r="S24" s="48"/>
      <c r="T24" s="48"/>
      <c r="U24" s="48"/>
      <c r="V24" s="48"/>
      <c r="W24" s="48"/>
      <c r="X24" s="48"/>
      <c r="Y24" s="48"/>
      <c r="Z24" s="48"/>
      <c r="AA24" s="48"/>
      <c r="AB24" s="48"/>
    </row>
    <row r="25" spans="1:28" ht="15.75" customHeight="1">
      <c r="A25" s="1"/>
      <c r="B25" s="1"/>
      <c r="C25" s="2"/>
      <c r="D25" s="2"/>
      <c r="E25" s="2"/>
      <c r="F25" s="2"/>
      <c r="G25" s="3"/>
      <c r="H25" s="3"/>
      <c r="I25" s="3"/>
      <c r="J25" s="48"/>
      <c r="K25" s="48"/>
      <c r="L25" s="48"/>
      <c r="M25" s="48"/>
      <c r="N25" s="48"/>
      <c r="O25" s="48"/>
      <c r="P25" s="48"/>
      <c r="Q25" s="48"/>
      <c r="R25" s="48"/>
      <c r="S25" s="48"/>
      <c r="T25" s="48"/>
      <c r="U25" s="48"/>
      <c r="V25" s="48"/>
      <c r="W25" s="48"/>
      <c r="X25" s="48"/>
      <c r="Y25" s="48"/>
      <c r="Z25" s="48"/>
      <c r="AA25" s="48"/>
      <c r="AB25" s="48"/>
    </row>
    <row r="26" spans="1:28" ht="15.75" customHeight="1">
      <c r="A26" s="1"/>
      <c r="B26" s="1"/>
      <c r="C26" s="2"/>
      <c r="D26" s="2"/>
      <c r="E26" s="2"/>
      <c r="F26" s="2"/>
      <c r="G26" s="3"/>
      <c r="H26" s="3"/>
      <c r="I26" s="3"/>
      <c r="J26" s="48"/>
      <c r="K26" s="48"/>
      <c r="L26" s="48"/>
      <c r="M26" s="48"/>
      <c r="N26" s="48"/>
      <c r="O26" s="48"/>
      <c r="P26" s="48"/>
      <c r="Q26" s="48"/>
      <c r="R26" s="48"/>
      <c r="S26" s="48"/>
      <c r="T26" s="48"/>
      <c r="U26" s="48"/>
      <c r="V26" s="48"/>
      <c r="W26" s="48"/>
      <c r="X26" s="48"/>
      <c r="Y26" s="48"/>
      <c r="Z26" s="48"/>
      <c r="AA26" s="48"/>
      <c r="AB26" s="48"/>
    </row>
    <row r="27" spans="1:28" ht="15.75" customHeight="1">
      <c r="A27" s="1"/>
      <c r="B27" s="1"/>
      <c r="C27" s="2"/>
      <c r="D27" s="2"/>
      <c r="E27" s="2"/>
      <c r="F27" s="2"/>
      <c r="G27" s="3"/>
      <c r="H27" s="3"/>
      <c r="I27" s="3"/>
      <c r="J27" s="48"/>
      <c r="K27" s="48"/>
      <c r="L27" s="48"/>
      <c r="M27" s="48"/>
      <c r="N27" s="48"/>
      <c r="O27" s="48"/>
      <c r="P27" s="48"/>
      <c r="Q27" s="48"/>
      <c r="R27" s="48"/>
      <c r="S27" s="48"/>
      <c r="T27" s="48"/>
      <c r="U27" s="48"/>
      <c r="V27" s="48"/>
      <c r="W27" s="48"/>
      <c r="X27" s="48"/>
      <c r="Y27" s="48"/>
      <c r="Z27" s="48"/>
      <c r="AA27" s="48"/>
      <c r="AB27" s="48"/>
    </row>
    <row r="28" spans="1:28" ht="15.75" customHeight="1">
      <c r="A28" s="1"/>
      <c r="B28" s="1"/>
      <c r="C28" s="2"/>
      <c r="D28" s="2"/>
      <c r="E28" s="2"/>
      <c r="F28" s="2"/>
      <c r="G28" s="3"/>
      <c r="H28" s="3"/>
      <c r="I28" s="3"/>
      <c r="J28" s="48"/>
      <c r="K28" s="48"/>
      <c r="L28" s="48"/>
      <c r="M28" s="48"/>
      <c r="N28" s="48"/>
      <c r="O28" s="48"/>
      <c r="P28" s="48"/>
      <c r="Q28" s="48"/>
      <c r="R28" s="48"/>
      <c r="S28" s="48"/>
      <c r="T28" s="48"/>
      <c r="U28" s="48"/>
      <c r="V28" s="48"/>
      <c r="W28" s="48"/>
      <c r="X28" s="48"/>
      <c r="Y28" s="48"/>
      <c r="Z28" s="48"/>
      <c r="AA28" s="48"/>
      <c r="AB28" s="48"/>
    </row>
    <row r="29" spans="1:28" ht="15.75" customHeight="1">
      <c r="A29" s="1"/>
      <c r="B29" s="1"/>
      <c r="C29" s="2"/>
      <c r="D29" s="2"/>
      <c r="E29" s="2"/>
      <c r="F29" s="2"/>
      <c r="G29" s="3"/>
      <c r="H29" s="3"/>
      <c r="I29" s="3"/>
      <c r="J29" s="48"/>
      <c r="K29" s="48"/>
      <c r="L29" s="48"/>
      <c r="M29" s="48"/>
      <c r="N29" s="48"/>
      <c r="O29" s="48"/>
      <c r="P29" s="48"/>
      <c r="Q29" s="48"/>
      <c r="R29" s="48"/>
      <c r="S29" s="48"/>
      <c r="T29" s="48"/>
      <c r="U29" s="48"/>
      <c r="V29" s="48"/>
      <c r="W29" s="48"/>
      <c r="X29" s="48"/>
      <c r="Y29" s="48"/>
      <c r="Z29" s="48"/>
      <c r="AA29" s="48"/>
      <c r="AB29" s="48"/>
    </row>
    <row r="30" spans="1:28" ht="15.75" customHeight="1">
      <c r="A30" s="1"/>
      <c r="B30" s="1"/>
      <c r="C30" s="2"/>
      <c r="D30" s="2"/>
      <c r="E30" s="2"/>
      <c r="F30" s="2"/>
      <c r="G30" s="3"/>
      <c r="H30" s="3"/>
      <c r="I30" s="3"/>
      <c r="J30" s="48"/>
      <c r="K30" s="48"/>
      <c r="L30" s="48"/>
      <c r="M30" s="48"/>
      <c r="N30" s="48"/>
      <c r="O30" s="48"/>
      <c r="P30" s="48"/>
      <c r="Q30" s="48"/>
      <c r="R30" s="48"/>
      <c r="S30" s="48"/>
      <c r="T30" s="48"/>
      <c r="U30" s="48"/>
      <c r="V30" s="48"/>
      <c r="W30" s="48"/>
      <c r="X30" s="48"/>
      <c r="Y30" s="48"/>
      <c r="Z30" s="48"/>
      <c r="AA30" s="48"/>
      <c r="AB30" s="48"/>
    </row>
    <row r="31" spans="1:28" ht="15.75" customHeight="1">
      <c r="A31" s="1"/>
      <c r="B31" s="1"/>
      <c r="C31" s="2"/>
      <c r="D31" s="2"/>
      <c r="E31" s="2"/>
      <c r="F31" s="2"/>
      <c r="G31" s="3"/>
      <c r="H31" s="3"/>
      <c r="I31" s="3"/>
      <c r="J31" s="48"/>
      <c r="K31" s="48"/>
      <c r="L31" s="48"/>
      <c r="M31" s="48"/>
      <c r="N31" s="48"/>
      <c r="O31" s="48"/>
      <c r="P31" s="48"/>
      <c r="Q31" s="48"/>
      <c r="R31" s="48"/>
      <c r="S31" s="48"/>
      <c r="T31" s="48"/>
      <c r="U31" s="48"/>
      <c r="V31" s="48"/>
      <c r="W31" s="48"/>
      <c r="X31" s="48"/>
      <c r="Y31" s="48"/>
      <c r="Z31" s="48"/>
      <c r="AA31" s="48"/>
      <c r="AB31" s="48"/>
    </row>
    <row r="32" spans="1:28" ht="15.75" customHeight="1">
      <c r="A32" s="1"/>
      <c r="B32" s="1"/>
      <c r="C32" s="2"/>
      <c r="D32" s="2"/>
      <c r="E32" s="2"/>
      <c r="F32" s="2"/>
      <c r="G32" s="3"/>
      <c r="H32" s="3"/>
      <c r="I32" s="3"/>
      <c r="J32" s="48"/>
      <c r="K32" s="48"/>
      <c r="L32" s="48"/>
      <c r="M32" s="48"/>
      <c r="N32" s="48"/>
      <c r="O32" s="48"/>
      <c r="P32" s="48"/>
      <c r="Q32" s="48"/>
      <c r="R32" s="48"/>
      <c r="S32" s="48"/>
      <c r="T32" s="48"/>
      <c r="U32" s="48"/>
      <c r="V32" s="48"/>
      <c r="W32" s="48"/>
      <c r="X32" s="48"/>
      <c r="Y32" s="48"/>
      <c r="Z32" s="48"/>
      <c r="AA32" s="48"/>
      <c r="AB32" s="48"/>
    </row>
    <row r="33" spans="1:28" ht="15.75" customHeight="1">
      <c r="A33" s="1"/>
      <c r="B33" s="1"/>
      <c r="C33" s="2"/>
      <c r="D33" s="2"/>
      <c r="E33" s="2"/>
      <c r="F33" s="2"/>
      <c r="G33" s="3"/>
      <c r="H33" s="3"/>
      <c r="I33" s="3"/>
      <c r="J33" s="48"/>
      <c r="K33" s="48"/>
      <c r="L33" s="48"/>
      <c r="M33" s="48"/>
      <c r="N33" s="48"/>
      <c r="O33" s="48"/>
      <c r="P33" s="48"/>
      <c r="Q33" s="48"/>
      <c r="R33" s="48"/>
      <c r="S33" s="48"/>
      <c r="T33" s="48"/>
      <c r="U33" s="48"/>
      <c r="V33" s="48"/>
      <c r="W33" s="48"/>
      <c r="X33" s="48"/>
      <c r="Y33" s="48"/>
      <c r="Z33" s="48"/>
      <c r="AA33" s="48"/>
      <c r="AB33" s="48"/>
    </row>
    <row r="34" spans="1:28" ht="15.75" customHeight="1">
      <c r="A34" s="1"/>
      <c r="B34" s="1"/>
      <c r="C34" s="2"/>
      <c r="D34" s="2"/>
      <c r="E34" s="2"/>
      <c r="F34" s="2"/>
      <c r="G34" s="3"/>
      <c r="H34" s="3"/>
      <c r="I34" s="3"/>
      <c r="J34" s="48"/>
      <c r="K34" s="48"/>
      <c r="L34" s="48"/>
      <c r="M34" s="48"/>
      <c r="N34" s="48"/>
      <c r="O34" s="48"/>
      <c r="P34" s="48"/>
      <c r="Q34" s="48"/>
      <c r="R34" s="48"/>
      <c r="S34" s="48"/>
      <c r="T34" s="48"/>
      <c r="U34" s="48"/>
      <c r="V34" s="48"/>
      <c r="W34" s="48"/>
      <c r="X34" s="48"/>
      <c r="Y34" s="48"/>
      <c r="Z34" s="48"/>
      <c r="AA34" s="48"/>
      <c r="AB34" s="48"/>
    </row>
    <row r="35" spans="1:28" ht="15.75" customHeight="1">
      <c r="A35" s="1"/>
      <c r="B35" s="1"/>
      <c r="C35" s="2"/>
      <c r="D35" s="2"/>
      <c r="E35" s="2"/>
      <c r="F35" s="2"/>
      <c r="G35" s="3"/>
      <c r="H35" s="3"/>
      <c r="I35" s="3"/>
      <c r="J35" s="48"/>
      <c r="K35" s="48"/>
      <c r="L35" s="48"/>
      <c r="M35" s="48"/>
      <c r="N35" s="48"/>
      <c r="O35" s="48"/>
      <c r="P35" s="48"/>
      <c r="Q35" s="48"/>
      <c r="R35" s="48"/>
      <c r="S35" s="48"/>
      <c r="T35" s="48"/>
      <c r="U35" s="48"/>
      <c r="V35" s="48"/>
      <c r="W35" s="48"/>
      <c r="X35" s="48"/>
      <c r="Y35" s="48"/>
      <c r="Z35" s="48"/>
      <c r="AA35" s="48"/>
      <c r="AB35" s="48"/>
    </row>
    <row r="36" spans="1:28" ht="15.75" customHeight="1">
      <c r="A36" s="1"/>
      <c r="B36" s="1"/>
      <c r="C36" s="2"/>
      <c r="D36" s="2"/>
      <c r="E36" s="2"/>
      <c r="F36" s="2"/>
      <c r="G36" s="3"/>
      <c r="H36" s="3"/>
      <c r="I36" s="3"/>
      <c r="J36" s="48"/>
      <c r="K36" s="48"/>
      <c r="L36" s="48"/>
      <c r="M36" s="48"/>
      <c r="N36" s="48"/>
      <c r="O36" s="48"/>
      <c r="P36" s="48"/>
      <c r="Q36" s="48"/>
      <c r="R36" s="48"/>
      <c r="S36" s="48"/>
      <c r="T36" s="48"/>
      <c r="U36" s="48"/>
      <c r="V36" s="48"/>
      <c r="W36" s="48"/>
      <c r="X36" s="48"/>
      <c r="Y36" s="48"/>
      <c r="Z36" s="48"/>
      <c r="AA36" s="48"/>
      <c r="AB36" s="48"/>
    </row>
    <row r="37" spans="1:28" ht="15.75" customHeight="1">
      <c r="A37" s="1"/>
      <c r="B37" s="1"/>
      <c r="C37" s="2"/>
      <c r="D37" s="2"/>
      <c r="E37" s="2"/>
      <c r="F37" s="2"/>
      <c r="G37" s="3"/>
      <c r="H37" s="3"/>
      <c r="I37" s="3"/>
      <c r="J37" s="48"/>
      <c r="K37" s="48"/>
      <c r="L37" s="48"/>
      <c r="M37" s="48"/>
      <c r="N37" s="48"/>
      <c r="O37" s="48"/>
      <c r="P37" s="48"/>
      <c r="Q37" s="48"/>
      <c r="R37" s="48"/>
      <c r="S37" s="48"/>
      <c r="T37" s="48"/>
      <c r="U37" s="48"/>
      <c r="V37" s="48"/>
      <c r="W37" s="48"/>
      <c r="X37" s="48"/>
      <c r="Y37" s="48"/>
      <c r="Z37" s="48"/>
      <c r="AA37" s="48"/>
      <c r="AB37" s="48"/>
    </row>
    <row r="38" spans="1:28" ht="15.75" customHeight="1">
      <c r="A38" s="1"/>
      <c r="B38" s="1"/>
      <c r="C38" s="2"/>
      <c r="D38" s="2"/>
      <c r="E38" s="2"/>
      <c r="F38" s="2"/>
      <c r="G38" s="3"/>
      <c r="H38" s="3"/>
      <c r="I38" s="3"/>
      <c r="J38" s="48"/>
      <c r="K38" s="48"/>
      <c r="L38" s="48"/>
      <c r="M38" s="48"/>
      <c r="N38" s="48"/>
      <c r="O38" s="48"/>
      <c r="P38" s="48"/>
      <c r="Q38" s="48"/>
      <c r="R38" s="48"/>
      <c r="S38" s="48"/>
      <c r="T38" s="48"/>
      <c r="U38" s="48"/>
      <c r="V38" s="48"/>
      <c r="W38" s="48"/>
      <c r="X38" s="48"/>
      <c r="Y38" s="48"/>
      <c r="Z38" s="48"/>
      <c r="AA38" s="48"/>
      <c r="AB38" s="48"/>
    </row>
    <row r="39" spans="1:28" ht="15.75" customHeight="1">
      <c r="A39" s="1"/>
      <c r="B39" s="1"/>
      <c r="C39" s="2"/>
      <c r="D39" s="2"/>
      <c r="E39" s="2"/>
      <c r="F39" s="2"/>
      <c r="G39" s="3"/>
      <c r="H39" s="3"/>
      <c r="I39" s="3"/>
      <c r="J39" s="48"/>
      <c r="K39" s="48"/>
      <c r="L39" s="48"/>
      <c r="M39" s="48"/>
      <c r="N39" s="48"/>
      <c r="O39" s="48"/>
      <c r="P39" s="48"/>
      <c r="Q39" s="48"/>
      <c r="R39" s="48"/>
      <c r="S39" s="48"/>
      <c r="T39" s="48"/>
      <c r="U39" s="48"/>
      <c r="V39" s="48"/>
      <c r="W39" s="48"/>
      <c r="X39" s="48"/>
      <c r="Y39" s="48"/>
      <c r="Z39" s="48"/>
      <c r="AA39" s="48"/>
      <c r="AB39" s="48"/>
    </row>
    <row r="40" spans="1:28" ht="15.75" customHeight="1">
      <c r="A40" s="1"/>
      <c r="B40" s="1"/>
      <c r="C40" s="2"/>
      <c r="D40" s="2"/>
      <c r="E40" s="2"/>
      <c r="F40" s="2"/>
      <c r="G40" s="3"/>
      <c r="H40" s="3"/>
      <c r="I40" s="3"/>
      <c r="J40" s="48"/>
      <c r="K40" s="48"/>
      <c r="L40" s="48"/>
      <c r="M40" s="48"/>
      <c r="N40" s="48"/>
      <c r="O40" s="48"/>
      <c r="P40" s="48"/>
      <c r="Q40" s="48"/>
      <c r="R40" s="48"/>
      <c r="S40" s="48"/>
      <c r="T40" s="48"/>
      <c r="U40" s="48"/>
      <c r="V40" s="48"/>
      <c r="W40" s="48"/>
      <c r="X40" s="48"/>
      <c r="Y40" s="48"/>
      <c r="Z40" s="48"/>
      <c r="AA40" s="48"/>
      <c r="AB40" s="48"/>
    </row>
    <row r="41" spans="1:28" ht="15.75" customHeight="1">
      <c r="A41" s="1"/>
      <c r="B41" s="1"/>
      <c r="C41" s="2"/>
      <c r="D41" s="2"/>
      <c r="E41" s="2"/>
      <c r="F41" s="2"/>
      <c r="G41" s="3"/>
      <c r="H41" s="3"/>
      <c r="I41" s="3"/>
      <c r="J41" s="48"/>
      <c r="K41" s="48"/>
      <c r="L41" s="48"/>
      <c r="M41" s="48"/>
      <c r="N41" s="48"/>
      <c r="O41" s="48"/>
      <c r="P41" s="48"/>
      <c r="Q41" s="48"/>
      <c r="R41" s="48"/>
      <c r="S41" s="48"/>
      <c r="T41" s="48"/>
      <c r="U41" s="48"/>
      <c r="V41" s="48"/>
      <c r="W41" s="48"/>
      <c r="X41" s="48"/>
      <c r="Y41" s="48"/>
      <c r="Z41" s="48"/>
      <c r="AA41" s="48"/>
      <c r="AB41" s="48"/>
    </row>
    <row r="42" spans="1:28" ht="15.75" customHeight="1">
      <c r="A42" s="1"/>
      <c r="B42" s="1"/>
      <c r="C42" s="2"/>
      <c r="D42" s="2"/>
      <c r="E42" s="2"/>
      <c r="F42" s="2"/>
      <c r="G42" s="3"/>
      <c r="H42" s="3"/>
      <c r="I42" s="3"/>
      <c r="J42" s="48"/>
      <c r="K42" s="48"/>
      <c r="L42" s="48"/>
      <c r="M42" s="48"/>
      <c r="N42" s="48"/>
      <c r="O42" s="48"/>
      <c r="P42" s="48"/>
      <c r="Q42" s="48"/>
      <c r="R42" s="48"/>
      <c r="S42" s="48"/>
      <c r="T42" s="48"/>
      <c r="U42" s="48"/>
      <c r="V42" s="48"/>
      <c r="W42" s="48"/>
      <c r="X42" s="48"/>
      <c r="Y42" s="48"/>
      <c r="Z42" s="48"/>
      <c r="AA42" s="48"/>
      <c r="AB42" s="48"/>
    </row>
    <row r="43" spans="1:28" ht="15.75" customHeight="1">
      <c r="A43" s="1"/>
      <c r="B43" s="1"/>
      <c r="C43" s="2"/>
      <c r="D43" s="2"/>
      <c r="E43" s="2"/>
      <c r="F43" s="2"/>
      <c r="G43" s="3"/>
      <c r="H43" s="3"/>
      <c r="I43" s="3"/>
      <c r="J43" s="48"/>
      <c r="K43" s="48"/>
      <c r="L43" s="48"/>
      <c r="M43" s="48"/>
      <c r="N43" s="48"/>
      <c r="O43" s="48"/>
      <c r="P43" s="48"/>
      <c r="Q43" s="48"/>
      <c r="R43" s="48"/>
      <c r="S43" s="48"/>
      <c r="T43" s="48"/>
      <c r="U43" s="48"/>
      <c r="V43" s="48"/>
      <c r="W43" s="48"/>
      <c r="X43" s="48"/>
      <c r="Y43" s="48"/>
      <c r="Z43" s="48"/>
      <c r="AA43" s="48"/>
      <c r="AB43" s="48"/>
    </row>
    <row r="44" spans="1:28" ht="15.75" customHeight="1">
      <c r="A44" s="1"/>
      <c r="B44" s="1"/>
      <c r="C44" s="2"/>
      <c r="D44" s="2"/>
      <c r="E44" s="2"/>
      <c r="F44" s="2"/>
      <c r="G44" s="3"/>
      <c r="H44" s="3"/>
      <c r="I44" s="3"/>
      <c r="J44" s="48"/>
      <c r="K44" s="48"/>
      <c r="L44" s="48"/>
      <c r="M44" s="48"/>
      <c r="N44" s="48"/>
      <c r="O44" s="48"/>
      <c r="P44" s="48"/>
      <c r="Q44" s="48"/>
      <c r="R44" s="48"/>
      <c r="S44" s="48"/>
      <c r="T44" s="48"/>
      <c r="U44" s="48"/>
      <c r="V44" s="48"/>
      <c r="W44" s="48"/>
      <c r="X44" s="48"/>
      <c r="Y44" s="48"/>
      <c r="Z44" s="48"/>
      <c r="AA44" s="48"/>
      <c r="AB44" s="48"/>
    </row>
    <row r="45" spans="1:28" ht="15.75" customHeight="1">
      <c r="A45" s="1"/>
      <c r="B45" s="1"/>
      <c r="C45" s="2"/>
      <c r="D45" s="2"/>
      <c r="E45" s="2"/>
      <c r="F45" s="2"/>
      <c r="G45" s="3"/>
      <c r="H45" s="3"/>
      <c r="I45" s="3"/>
      <c r="J45" s="48"/>
      <c r="K45" s="48"/>
      <c r="L45" s="48"/>
      <c r="M45" s="48"/>
      <c r="N45" s="48"/>
      <c r="O45" s="48"/>
      <c r="P45" s="48"/>
      <c r="Q45" s="48"/>
      <c r="R45" s="48"/>
      <c r="S45" s="48"/>
      <c r="T45" s="48"/>
      <c r="U45" s="48"/>
      <c r="V45" s="48"/>
      <c r="W45" s="48"/>
      <c r="X45" s="48"/>
      <c r="Y45" s="48"/>
      <c r="Z45" s="48"/>
      <c r="AA45" s="48"/>
      <c r="AB45" s="48"/>
    </row>
    <row r="46" spans="1:28" ht="15.75" customHeight="1">
      <c r="A46" s="1"/>
      <c r="B46" s="1"/>
      <c r="C46" s="2"/>
      <c r="D46" s="2"/>
      <c r="E46" s="2"/>
      <c r="F46" s="2"/>
      <c r="G46" s="3"/>
      <c r="H46" s="3"/>
      <c r="I46" s="3"/>
      <c r="J46" s="48"/>
      <c r="K46" s="48"/>
      <c r="L46" s="48"/>
      <c r="M46" s="48"/>
      <c r="N46" s="48"/>
      <c r="O46" s="48"/>
      <c r="P46" s="48"/>
      <c r="Q46" s="48"/>
      <c r="R46" s="48"/>
      <c r="S46" s="48"/>
      <c r="T46" s="48"/>
      <c r="U46" s="48"/>
      <c r="V46" s="48"/>
      <c r="W46" s="48"/>
      <c r="X46" s="48"/>
      <c r="Y46" s="48"/>
      <c r="Z46" s="48"/>
      <c r="AA46" s="48"/>
      <c r="AB46" s="48"/>
    </row>
    <row r="47" spans="1:28" ht="15.75" customHeight="1">
      <c r="A47" s="1"/>
      <c r="B47" s="1"/>
      <c r="C47" s="2"/>
      <c r="D47" s="2"/>
      <c r="E47" s="2"/>
      <c r="F47" s="2"/>
      <c r="G47" s="3"/>
      <c r="H47" s="3"/>
      <c r="I47" s="3"/>
      <c r="J47" s="48"/>
      <c r="K47" s="48"/>
      <c r="L47" s="48"/>
      <c r="M47" s="48"/>
      <c r="N47" s="48"/>
      <c r="O47" s="48"/>
      <c r="P47" s="48"/>
      <c r="Q47" s="48"/>
      <c r="R47" s="48"/>
      <c r="S47" s="48"/>
      <c r="T47" s="48"/>
      <c r="U47" s="48"/>
      <c r="V47" s="48"/>
      <c r="W47" s="48"/>
      <c r="X47" s="48"/>
      <c r="Y47" s="48"/>
      <c r="Z47" s="48"/>
      <c r="AA47" s="48"/>
      <c r="AB47" s="48"/>
    </row>
    <row r="48" spans="1:28" ht="15.75" customHeight="1">
      <c r="A48" s="1"/>
      <c r="B48" s="1"/>
      <c r="C48" s="2"/>
      <c r="D48" s="2"/>
      <c r="E48" s="2"/>
      <c r="F48" s="2"/>
      <c r="G48" s="3"/>
      <c r="H48" s="3"/>
      <c r="I48" s="3"/>
      <c r="J48" s="48"/>
      <c r="K48" s="48"/>
      <c r="L48" s="48"/>
      <c r="M48" s="48"/>
      <c r="N48" s="48"/>
      <c r="O48" s="48"/>
      <c r="P48" s="48"/>
      <c r="Q48" s="48"/>
      <c r="R48" s="48"/>
      <c r="S48" s="48"/>
      <c r="T48" s="48"/>
      <c r="U48" s="48"/>
      <c r="V48" s="48"/>
      <c r="W48" s="48"/>
      <c r="X48" s="48"/>
      <c r="Y48" s="48"/>
      <c r="Z48" s="48"/>
      <c r="AA48" s="48"/>
      <c r="AB48" s="48"/>
    </row>
    <row r="49" spans="1:28" ht="15.75" customHeight="1">
      <c r="A49" s="1"/>
      <c r="B49" s="1"/>
      <c r="C49" s="2"/>
      <c r="D49" s="2"/>
      <c r="E49" s="2"/>
      <c r="F49" s="2"/>
      <c r="G49" s="3"/>
      <c r="H49" s="3"/>
      <c r="I49" s="3"/>
      <c r="J49" s="48"/>
      <c r="K49" s="48"/>
      <c r="L49" s="48"/>
      <c r="M49" s="48"/>
      <c r="N49" s="48"/>
      <c r="O49" s="48"/>
      <c r="P49" s="48"/>
      <c r="Q49" s="48"/>
      <c r="R49" s="48"/>
      <c r="S49" s="48"/>
      <c r="T49" s="48"/>
      <c r="U49" s="48"/>
      <c r="V49" s="48"/>
      <c r="W49" s="48"/>
      <c r="X49" s="48"/>
      <c r="Y49" s="48"/>
      <c r="Z49" s="48"/>
      <c r="AA49" s="48"/>
      <c r="AB49" s="48"/>
    </row>
    <row r="50" spans="1:28" ht="15.75" customHeight="1">
      <c r="A50" s="1"/>
      <c r="B50" s="1"/>
      <c r="C50" s="2"/>
      <c r="D50" s="2"/>
      <c r="E50" s="2"/>
      <c r="F50" s="2"/>
      <c r="G50" s="3"/>
      <c r="H50" s="3"/>
      <c r="I50" s="3"/>
      <c r="J50" s="48"/>
      <c r="K50" s="48"/>
      <c r="L50" s="48"/>
      <c r="M50" s="48"/>
      <c r="N50" s="48"/>
      <c r="O50" s="48"/>
      <c r="P50" s="48"/>
      <c r="Q50" s="48"/>
      <c r="R50" s="48"/>
      <c r="S50" s="48"/>
      <c r="T50" s="48"/>
      <c r="U50" s="48"/>
      <c r="V50" s="48"/>
      <c r="W50" s="48"/>
      <c r="X50" s="48"/>
      <c r="Y50" s="48"/>
      <c r="Z50" s="48"/>
      <c r="AA50" s="48"/>
      <c r="AB50" s="48"/>
    </row>
    <row r="51" spans="1:28" ht="15.75" customHeight="1">
      <c r="A51" s="1"/>
      <c r="B51" s="1"/>
      <c r="C51" s="2"/>
      <c r="D51" s="2"/>
      <c r="E51" s="2"/>
      <c r="F51" s="2"/>
      <c r="G51" s="3"/>
      <c r="H51" s="3"/>
      <c r="I51" s="3"/>
      <c r="J51" s="48"/>
      <c r="K51" s="48"/>
      <c r="L51" s="48"/>
      <c r="M51" s="48"/>
      <c r="N51" s="48"/>
      <c r="O51" s="48"/>
      <c r="P51" s="48"/>
      <c r="Q51" s="48"/>
      <c r="R51" s="48"/>
      <c r="S51" s="48"/>
      <c r="T51" s="48"/>
      <c r="U51" s="48"/>
      <c r="V51" s="48"/>
      <c r="W51" s="48"/>
      <c r="X51" s="48"/>
      <c r="Y51" s="48"/>
      <c r="Z51" s="48"/>
      <c r="AA51" s="48"/>
      <c r="AB51" s="48"/>
    </row>
    <row r="52" spans="1:28" ht="15.75" customHeight="1">
      <c r="A52" s="1"/>
      <c r="B52" s="1"/>
      <c r="C52" s="2"/>
      <c r="D52" s="2"/>
      <c r="E52" s="2"/>
      <c r="F52" s="2"/>
      <c r="G52" s="3"/>
      <c r="H52" s="3"/>
      <c r="I52" s="3"/>
      <c r="J52" s="48"/>
      <c r="K52" s="48"/>
      <c r="L52" s="48"/>
      <c r="M52" s="48"/>
      <c r="N52" s="48"/>
      <c r="O52" s="48"/>
      <c r="P52" s="48"/>
      <c r="Q52" s="48"/>
      <c r="R52" s="48"/>
      <c r="S52" s="48"/>
      <c r="T52" s="48"/>
      <c r="U52" s="48"/>
      <c r="V52" s="48"/>
      <c r="W52" s="48"/>
      <c r="X52" s="48"/>
      <c r="Y52" s="48"/>
      <c r="Z52" s="48"/>
      <c r="AA52" s="48"/>
      <c r="AB52" s="48"/>
    </row>
    <row r="53" spans="1:28" ht="15.75" customHeight="1">
      <c r="A53" s="1"/>
      <c r="B53" s="1"/>
      <c r="C53" s="2"/>
      <c r="D53" s="2"/>
      <c r="E53" s="2"/>
      <c r="F53" s="2"/>
      <c r="G53" s="3"/>
      <c r="H53" s="3"/>
      <c r="I53" s="3"/>
      <c r="J53" s="48"/>
      <c r="K53" s="48"/>
      <c r="L53" s="48"/>
      <c r="M53" s="48"/>
      <c r="N53" s="48"/>
      <c r="O53" s="48"/>
      <c r="P53" s="48"/>
      <c r="Q53" s="48"/>
      <c r="R53" s="48"/>
      <c r="S53" s="48"/>
      <c r="T53" s="48"/>
      <c r="U53" s="48"/>
      <c r="V53" s="48"/>
      <c r="W53" s="48"/>
      <c r="X53" s="48"/>
      <c r="Y53" s="48"/>
      <c r="Z53" s="48"/>
      <c r="AA53" s="48"/>
      <c r="AB53" s="48"/>
    </row>
    <row r="54" spans="1:28" ht="15.75" customHeight="1">
      <c r="A54" s="1"/>
      <c r="B54" s="1"/>
      <c r="C54" s="2"/>
      <c r="D54" s="2"/>
      <c r="E54" s="2"/>
      <c r="F54" s="2"/>
      <c r="G54" s="3"/>
      <c r="H54" s="3"/>
      <c r="I54" s="3"/>
      <c r="J54" s="48"/>
      <c r="K54" s="48"/>
      <c r="L54" s="48"/>
      <c r="M54" s="48"/>
      <c r="N54" s="48"/>
      <c r="O54" s="48"/>
      <c r="P54" s="48"/>
      <c r="Q54" s="48"/>
      <c r="R54" s="48"/>
      <c r="S54" s="48"/>
      <c r="T54" s="48"/>
      <c r="U54" s="48"/>
      <c r="V54" s="48"/>
      <c r="W54" s="48"/>
      <c r="X54" s="48"/>
      <c r="Y54" s="48"/>
      <c r="Z54" s="48"/>
      <c r="AA54" s="48"/>
      <c r="AB54" s="48"/>
    </row>
    <row r="55" spans="1:28" ht="15.75" customHeight="1">
      <c r="A55" s="1"/>
      <c r="B55" s="1"/>
      <c r="C55" s="2"/>
      <c r="D55" s="2"/>
      <c r="E55" s="2"/>
      <c r="F55" s="2"/>
      <c r="G55" s="3"/>
      <c r="H55" s="3"/>
      <c r="I55" s="3"/>
      <c r="J55" s="48"/>
      <c r="K55" s="48"/>
      <c r="L55" s="48"/>
      <c r="M55" s="48"/>
      <c r="N55" s="48"/>
      <c r="O55" s="48"/>
      <c r="P55" s="48"/>
      <c r="Q55" s="48"/>
      <c r="R55" s="48"/>
      <c r="S55" s="48"/>
      <c r="T55" s="48"/>
      <c r="U55" s="48"/>
      <c r="V55" s="48"/>
      <c r="W55" s="48"/>
      <c r="X55" s="48"/>
      <c r="Y55" s="48"/>
      <c r="Z55" s="48"/>
      <c r="AA55" s="48"/>
      <c r="AB55" s="48"/>
    </row>
    <row r="56" spans="1:28" ht="15.75" customHeight="1">
      <c r="A56" s="1"/>
      <c r="B56" s="1"/>
      <c r="C56" s="2"/>
      <c r="D56" s="2"/>
      <c r="E56" s="2"/>
      <c r="F56" s="2"/>
      <c r="G56" s="3"/>
      <c r="H56" s="3"/>
      <c r="I56" s="3"/>
      <c r="J56" s="48"/>
      <c r="K56" s="48"/>
      <c r="L56" s="48"/>
      <c r="M56" s="48"/>
      <c r="N56" s="48"/>
      <c r="O56" s="48"/>
      <c r="P56" s="48"/>
      <c r="Q56" s="48"/>
      <c r="R56" s="48"/>
      <c r="S56" s="48"/>
      <c r="T56" s="48"/>
      <c r="U56" s="48"/>
      <c r="V56" s="48"/>
      <c r="W56" s="48"/>
      <c r="X56" s="48"/>
      <c r="Y56" s="48"/>
      <c r="Z56" s="48"/>
      <c r="AA56" s="48"/>
      <c r="AB56" s="48"/>
    </row>
    <row r="57" spans="1:28" ht="15.75" customHeight="1">
      <c r="A57" s="1"/>
      <c r="B57" s="1"/>
      <c r="C57" s="2"/>
      <c r="D57" s="2"/>
      <c r="E57" s="2"/>
      <c r="F57" s="2"/>
      <c r="G57" s="3"/>
      <c r="H57" s="3"/>
      <c r="I57" s="3"/>
      <c r="J57" s="48"/>
      <c r="K57" s="48"/>
      <c r="L57" s="48"/>
      <c r="M57" s="48"/>
      <c r="N57" s="48"/>
      <c r="O57" s="48"/>
      <c r="P57" s="48"/>
      <c r="Q57" s="48"/>
      <c r="R57" s="48"/>
      <c r="S57" s="48"/>
      <c r="T57" s="48"/>
      <c r="U57" s="48"/>
      <c r="V57" s="48"/>
      <c r="W57" s="48"/>
      <c r="X57" s="48"/>
      <c r="Y57" s="48"/>
      <c r="Z57" s="48"/>
      <c r="AA57" s="48"/>
      <c r="AB57" s="48"/>
    </row>
    <row r="58" spans="1:28" ht="15.75" customHeight="1">
      <c r="A58" s="1"/>
      <c r="B58" s="1"/>
      <c r="C58" s="2"/>
      <c r="D58" s="2"/>
      <c r="E58" s="2"/>
      <c r="F58" s="2"/>
      <c r="G58" s="3"/>
      <c r="H58" s="3"/>
      <c r="I58" s="3"/>
      <c r="J58" s="48"/>
      <c r="K58" s="48"/>
      <c r="L58" s="48"/>
      <c r="M58" s="48"/>
      <c r="N58" s="48"/>
      <c r="O58" s="48"/>
      <c r="P58" s="48"/>
      <c r="Q58" s="48"/>
      <c r="R58" s="48"/>
      <c r="S58" s="48"/>
      <c r="T58" s="48"/>
      <c r="U58" s="48"/>
      <c r="V58" s="48"/>
      <c r="W58" s="48"/>
      <c r="X58" s="48"/>
      <c r="Y58" s="48"/>
      <c r="Z58" s="48"/>
      <c r="AA58" s="48"/>
      <c r="AB58" s="48"/>
    </row>
    <row r="59" spans="1:28" ht="15.75" customHeight="1">
      <c r="A59" s="1"/>
      <c r="B59" s="1"/>
      <c r="C59" s="2"/>
      <c r="D59" s="2"/>
      <c r="E59" s="2"/>
      <c r="F59" s="2"/>
      <c r="G59" s="3"/>
      <c r="H59" s="3"/>
      <c r="I59" s="3"/>
      <c r="J59" s="48"/>
      <c r="K59" s="48"/>
      <c r="L59" s="48"/>
      <c r="M59" s="48"/>
      <c r="N59" s="48"/>
      <c r="O59" s="48"/>
      <c r="P59" s="48"/>
      <c r="Q59" s="48"/>
      <c r="R59" s="48"/>
      <c r="S59" s="48"/>
      <c r="T59" s="48"/>
      <c r="U59" s="48"/>
      <c r="V59" s="48"/>
      <c r="W59" s="48"/>
      <c r="X59" s="48"/>
      <c r="Y59" s="48"/>
      <c r="Z59" s="48"/>
      <c r="AA59" s="48"/>
      <c r="AB59" s="48"/>
    </row>
    <row r="60" spans="1:28" ht="15.75" customHeight="1">
      <c r="A60" s="1"/>
      <c r="B60" s="1"/>
      <c r="C60" s="2"/>
      <c r="D60" s="2"/>
      <c r="E60" s="2"/>
      <c r="F60" s="2"/>
      <c r="G60" s="3"/>
      <c r="H60" s="3"/>
      <c r="I60" s="3"/>
      <c r="J60" s="48"/>
      <c r="K60" s="48"/>
      <c r="L60" s="48"/>
      <c r="M60" s="48"/>
      <c r="N60" s="48"/>
      <c r="O60" s="48"/>
      <c r="P60" s="48"/>
      <c r="Q60" s="48"/>
      <c r="R60" s="48"/>
      <c r="S60" s="48"/>
      <c r="T60" s="48"/>
      <c r="U60" s="48"/>
      <c r="V60" s="48"/>
      <c r="W60" s="48"/>
      <c r="X60" s="48"/>
      <c r="Y60" s="48"/>
      <c r="Z60" s="48"/>
      <c r="AA60" s="48"/>
      <c r="AB60" s="48"/>
    </row>
    <row r="61" spans="1:28" ht="15.75" customHeight="1">
      <c r="A61" s="1"/>
      <c r="B61" s="1"/>
      <c r="C61" s="2"/>
      <c r="D61" s="2"/>
      <c r="E61" s="2"/>
      <c r="F61" s="2"/>
      <c r="G61" s="3"/>
      <c r="H61" s="3"/>
      <c r="I61" s="3"/>
      <c r="J61" s="48"/>
      <c r="K61" s="48"/>
      <c r="L61" s="48"/>
      <c r="M61" s="48"/>
      <c r="N61" s="48"/>
      <c r="O61" s="48"/>
      <c r="P61" s="48"/>
      <c r="Q61" s="48"/>
      <c r="R61" s="48"/>
      <c r="S61" s="48"/>
      <c r="T61" s="48"/>
      <c r="U61" s="48"/>
      <c r="V61" s="48"/>
      <c r="W61" s="48"/>
      <c r="X61" s="48"/>
      <c r="Y61" s="48"/>
      <c r="Z61" s="48"/>
      <c r="AA61" s="48"/>
      <c r="AB61" s="48"/>
    </row>
    <row r="62" spans="1:28" ht="15.75" customHeight="1">
      <c r="A62" s="1"/>
      <c r="B62" s="1"/>
      <c r="C62" s="2"/>
      <c r="D62" s="2"/>
      <c r="E62" s="2"/>
      <c r="F62" s="2"/>
      <c r="G62" s="3"/>
      <c r="H62" s="3"/>
      <c r="I62" s="3"/>
      <c r="J62" s="48"/>
      <c r="K62" s="48"/>
      <c r="L62" s="48"/>
      <c r="M62" s="48"/>
      <c r="N62" s="48"/>
      <c r="O62" s="48"/>
      <c r="P62" s="48"/>
      <c r="Q62" s="48"/>
      <c r="R62" s="48"/>
      <c r="S62" s="48"/>
      <c r="T62" s="48"/>
      <c r="U62" s="48"/>
      <c r="V62" s="48"/>
      <c r="W62" s="48"/>
      <c r="X62" s="48"/>
      <c r="Y62" s="48"/>
      <c r="Z62" s="48"/>
      <c r="AA62" s="48"/>
      <c r="AB62" s="48"/>
    </row>
    <row r="63" spans="1:28" ht="15.75" customHeight="1">
      <c r="A63" s="1"/>
      <c r="B63" s="1"/>
      <c r="C63" s="2"/>
      <c r="D63" s="2"/>
      <c r="E63" s="2"/>
      <c r="F63" s="2"/>
      <c r="G63" s="3"/>
      <c r="H63" s="3"/>
      <c r="I63" s="3"/>
      <c r="J63" s="48"/>
      <c r="K63" s="48"/>
      <c r="L63" s="48"/>
      <c r="M63" s="48"/>
      <c r="N63" s="48"/>
      <c r="O63" s="48"/>
      <c r="P63" s="48"/>
      <c r="Q63" s="48"/>
      <c r="R63" s="48"/>
      <c r="S63" s="48"/>
      <c r="T63" s="48"/>
      <c r="U63" s="48"/>
      <c r="V63" s="48"/>
      <c r="W63" s="48"/>
      <c r="X63" s="48"/>
      <c r="Y63" s="48"/>
      <c r="Z63" s="48"/>
      <c r="AA63" s="48"/>
      <c r="AB63" s="48"/>
    </row>
    <row r="64" spans="1:28" ht="15.75" customHeight="1">
      <c r="A64" s="1"/>
      <c r="B64" s="1"/>
      <c r="C64" s="2"/>
      <c r="D64" s="2"/>
      <c r="E64" s="2"/>
      <c r="F64" s="2"/>
      <c r="G64" s="3"/>
      <c r="H64" s="3"/>
      <c r="I64" s="3"/>
      <c r="J64" s="48"/>
      <c r="K64" s="48"/>
      <c r="L64" s="48"/>
      <c r="M64" s="48"/>
      <c r="N64" s="48"/>
      <c r="O64" s="48"/>
      <c r="P64" s="48"/>
      <c r="Q64" s="48"/>
      <c r="R64" s="48"/>
      <c r="S64" s="48"/>
      <c r="T64" s="48"/>
      <c r="U64" s="48"/>
      <c r="V64" s="48"/>
      <c r="W64" s="48"/>
      <c r="X64" s="48"/>
      <c r="Y64" s="48"/>
      <c r="Z64" s="48"/>
      <c r="AA64" s="48"/>
      <c r="AB64" s="48"/>
    </row>
    <row r="65" spans="1:28" ht="15.75" customHeight="1">
      <c r="A65" s="1"/>
      <c r="B65" s="1"/>
      <c r="C65" s="2"/>
      <c r="D65" s="2"/>
      <c r="E65" s="2"/>
      <c r="F65" s="2"/>
      <c r="G65" s="3"/>
      <c r="H65" s="3"/>
      <c r="I65" s="3"/>
      <c r="J65" s="48"/>
      <c r="K65" s="48"/>
      <c r="L65" s="48"/>
      <c r="M65" s="48"/>
      <c r="N65" s="48"/>
      <c r="O65" s="48"/>
      <c r="P65" s="48"/>
      <c r="Q65" s="48"/>
      <c r="R65" s="48"/>
      <c r="S65" s="48"/>
      <c r="T65" s="48"/>
      <c r="U65" s="48"/>
      <c r="V65" s="48"/>
      <c r="W65" s="48"/>
      <c r="X65" s="48"/>
      <c r="Y65" s="48"/>
      <c r="Z65" s="48"/>
      <c r="AA65" s="48"/>
      <c r="AB65" s="48"/>
    </row>
    <row r="66" spans="1:28" ht="15.75" customHeight="1">
      <c r="A66" s="1"/>
      <c r="B66" s="1"/>
      <c r="C66" s="2"/>
      <c r="D66" s="2"/>
      <c r="E66" s="2"/>
      <c r="F66" s="2"/>
      <c r="G66" s="3"/>
      <c r="H66" s="3"/>
      <c r="I66" s="3"/>
      <c r="J66" s="48"/>
      <c r="K66" s="48"/>
      <c r="L66" s="48"/>
      <c r="M66" s="48"/>
      <c r="N66" s="48"/>
      <c r="O66" s="48"/>
      <c r="P66" s="48"/>
      <c r="Q66" s="48"/>
      <c r="R66" s="48"/>
      <c r="S66" s="48"/>
      <c r="T66" s="48"/>
      <c r="U66" s="48"/>
      <c r="V66" s="48"/>
      <c r="W66" s="48"/>
      <c r="X66" s="48"/>
      <c r="Y66" s="48"/>
      <c r="Z66" s="48"/>
      <c r="AA66" s="48"/>
      <c r="AB66" s="48"/>
    </row>
    <row r="67" spans="1:28" ht="15.75" customHeight="1">
      <c r="A67" s="1"/>
      <c r="B67" s="1"/>
      <c r="C67" s="2"/>
      <c r="D67" s="2"/>
      <c r="E67" s="2"/>
      <c r="F67" s="2"/>
      <c r="G67" s="3"/>
      <c r="H67" s="3"/>
      <c r="I67" s="3"/>
      <c r="J67" s="48"/>
      <c r="K67" s="48"/>
      <c r="L67" s="48"/>
      <c r="M67" s="48"/>
      <c r="N67" s="48"/>
      <c r="O67" s="48"/>
      <c r="P67" s="48"/>
      <c r="Q67" s="48"/>
      <c r="R67" s="48"/>
      <c r="S67" s="48"/>
      <c r="T67" s="48"/>
      <c r="U67" s="48"/>
      <c r="V67" s="48"/>
      <c r="W67" s="48"/>
      <c r="X67" s="48"/>
      <c r="Y67" s="48"/>
      <c r="Z67" s="48"/>
      <c r="AA67" s="48"/>
      <c r="AB67" s="48"/>
    </row>
    <row r="68" spans="1:28" ht="15.75" customHeight="1">
      <c r="A68" s="1"/>
      <c r="B68" s="1"/>
      <c r="C68" s="2"/>
      <c r="D68" s="2"/>
      <c r="E68" s="2"/>
      <c r="F68" s="2"/>
      <c r="G68" s="3"/>
      <c r="H68" s="3"/>
      <c r="I68" s="3"/>
      <c r="J68" s="48"/>
      <c r="K68" s="48"/>
      <c r="L68" s="48"/>
      <c r="M68" s="48"/>
      <c r="N68" s="48"/>
      <c r="O68" s="48"/>
      <c r="P68" s="48"/>
      <c r="Q68" s="48"/>
      <c r="R68" s="48"/>
      <c r="S68" s="48"/>
      <c r="T68" s="48"/>
      <c r="U68" s="48"/>
      <c r="V68" s="48"/>
      <c r="W68" s="48"/>
      <c r="X68" s="48"/>
      <c r="Y68" s="48"/>
      <c r="Z68" s="48"/>
      <c r="AA68" s="48"/>
      <c r="AB68" s="48"/>
    </row>
    <row r="69" spans="1:28" ht="15.75" customHeight="1">
      <c r="A69" s="1"/>
      <c r="B69" s="1"/>
      <c r="C69" s="2"/>
      <c r="D69" s="2"/>
      <c r="E69" s="2"/>
      <c r="F69" s="2"/>
      <c r="G69" s="3"/>
      <c r="H69" s="3"/>
      <c r="I69" s="3"/>
      <c r="J69" s="48"/>
      <c r="K69" s="48"/>
      <c r="L69" s="48"/>
      <c r="M69" s="48"/>
      <c r="N69" s="48"/>
      <c r="O69" s="48"/>
      <c r="P69" s="48"/>
      <c r="Q69" s="48"/>
      <c r="R69" s="48"/>
      <c r="S69" s="48"/>
      <c r="T69" s="48"/>
      <c r="U69" s="48"/>
      <c r="V69" s="48"/>
      <c r="W69" s="48"/>
      <c r="X69" s="48"/>
      <c r="Y69" s="48"/>
      <c r="Z69" s="48"/>
      <c r="AA69" s="48"/>
      <c r="AB69" s="48"/>
    </row>
    <row r="70" spans="1:28" ht="15.75" customHeight="1">
      <c r="A70" s="1"/>
      <c r="B70" s="1"/>
      <c r="C70" s="2"/>
      <c r="D70" s="2"/>
      <c r="E70" s="2"/>
      <c r="F70" s="2"/>
      <c r="G70" s="3"/>
      <c r="H70" s="3"/>
      <c r="I70" s="3"/>
      <c r="J70" s="48"/>
      <c r="K70" s="48"/>
      <c r="L70" s="48"/>
      <c r="M70" s="48"/>
      <c r="N70" s="48"/>
      <c r="O70" s="48"/>
      <c r="P70" s="48"/>
      <c r="Q70" s="48"/>
      <c r="R70" s="48"/>
      <c r="S70" s="48"/>
      <c r="T70" s="48"/>
      <c r="U70" s="48"/>
      <c r="V70" s="48"/>
      <c r="W70" s="48"/>
      <c r="X70" s="48"/>
      <c r="Y70" s="48"/>
      <c r="Z70" s="48"/>
      <c r="AA70" s="48"/>
      <c r="AB70" s="48"/>
    </row>
    <row r="71" spans="1:28" ht="15.75" customHeight="1">
      <c r="A71" s="1"/>
      <c r="B71" s="1"/>
      <c r="C71" s="2"/>
      <c r="D71" s="2"/>
      <c r="E71" s="2"/>
      <c r="F71" s="2"/>
      <c r="G71" s="3"/>
      <c r="H71" s="3"/>
      <c r="I71" s="3"/>
      <c r="J71" s="48"/>
      <c r="K71" s="48"/>
      <c r="L71" s="48"/>
      <c r="M71" s="48"/>
      <c r="N71" s="48"/>
      <c r="O71" s="48"/>
      <c r="P71" s="48"/>
      <c r="Q71" s="48"/>
      <c r="R71" s="48"/>
      <c r="S71" s="48"/>
      <c r="T71" s="48"/>
      <c r="U71" s="48"/>
      <c r="V71" s="48"/>
      <c r="W71" s="48"/>
      <c r="X71" s="48"/>
      <c r="Y71" s="48"/>
      <c r="Z71" s="48"/>
      <c r="AA71" s="48"/>
      <c r="AB71" s="48"/>
    </row>
    <row r="72" spans="1:28" ht="15.75" customHeight="1">
      <c r="A72" s="1"/>
      <c r="B72" s="1"/>
      <c r="C72" s="2"/>
      <c r="D72" s="2"/>
      <c r="E72" s="2"/>
      <c r="F72" s="2"/>
      <c r="G72" s="3"/>
      <c r="H72" s="3"/>
      <c r="I72" s="3"/>
      <c r="J72" s="48"/>
      <c r="K72" s="48"/>
      <c r="L72" s="48"/>
      <c r="M72" s="48"/>
      <c r="N72" s="48"/>
      <c r="O72" s="48"/>
      <c r="P72" s="48"/>
      <c r="Q72" s="48"/>
      <c r="R72" s="48"/>
      <c r="S72" s="48"/>
      <c r="T72" s="48"/>
      <c r="U72" s="48"/>
      <c r="V72" s="48"/>
      <c r="W72" s="48"/>
      <c r="X72" s="48"/>
      <c r="Y72" s="48"/>
      <c r="Z72" s="48"/>
      <c r="AA72" s="48"/>
      <c r="AB72" s="48"/>
    </row>
    <row r="73" spans="1:28" ht="15.75" customHeight="1">
      <c r="A73" s="1"/>
      <c r="B73" s="1"/>
      <c r="C73" s="2"/>
      <c r="D73" s="2"/>
      <c r="E73" s="2"/>
      <c r="F73" s="2"/>
      <c r="G73" s="3"/>
      <c r="H73" s="3"/>
      <c r="I73" s="3"/>
      <c r="J73" s="48"/>
      <c r="K73" s="48"/>
      <c r="L73" s="48"/>
      <c r="M73" s="48"/>
      <c r="N73" s="48"/>
      <c r="O73" s="48"/>
      <c r="P73" s="48"/>
      <c r="Q73" s="48"/>
      <c r="R73" s="48"/>
      <c r="S73" s="48"/>
      <c r="T73" s="48"/>
      <c r="U73" s="48"/>
      <c r="V73" s="48"/>
      <c r="W73" s="48"/>
      <c r="X73" s="48"/>
      <c r="Y73" s="48"/>
      <c r="Z73" s="48"/>
      <c r="AA73" s="48"/>
      <c r="AB73" s="48"/>
    </row>
    <row r="74" spans="1:28" ht="15.75" customHeight="1">
      <c r="A74" s="1"/>
      <c r="B74" s="1"/>
      <c r="C74" s="2"/>
      <c r="D74" s="2"/>
      <c r="E74" s="2"/>
      <c r="F74" s="2"/>
      <c r="G74" s="3"/>
      <c r="H74" s="3"/>
      <c r="I74" s="3"/>
      <c r="J74" s="48"/>
      <c r="K74" s="48"/>
      <c r="L74" s="48"/>
      <c r="M74" s="48"/>
      <c r="N74" s="48"/>
      <c r="O74" s="48"/>
      <c r="P74" s="48"/>
      <c r="Q74" s="48"/>
      <c r="R74" s="48"/>
      <c r="S74" s="48"/>
      <c r="T74" s="48"/>
      <c r="U74" s="48"/>
      <c r="V74" s="48"/>
      <c r="W74" s="48"/>
      <c r="X74" s="48"/>
      <c r="Y74" s="48"/>
      <c r="Z74" s="48"/>
      <c r="AA74" s="48"/>
      <c r="AB74" s="48"/>
    </row>
    <row r="75" spans="1:28" ht="15.75" customHeight="1">
      <c r="A75" s="1"/>
      <c r="B75" s="1"/>
      <c r="C75" s="2"/>
      <c r="D75" s="2"/>
      <c r="E75" s="2"/>
      <c r="F75" s="2"/>
      <c r="G75" s="3"/>
      <c r="H75" s="3"/>
      <c r="I75" s="3"/>
      <c r="J75" s="48"/>
      <c r="K75" s="48"/>
      <c r="L75" s="48"/>
      <c r="M75" s="48"/>
      <c r="N75" s="48"/>
      <c r="O75" s="48"/>
      <c r="P75" s="48"/>
      <c r="Q75" s="48"/>
      <c r="R75" s="48"/>
      <c r="S75" s="48"/>
      <c r="T75" s="48"/>
      <c r="U75" s="48"/>
      <c r="V75" s="48"/>
      <c r="W75" s="48"/>
      <c r="X75" s="48"/>
      <c r="Y75" s="48"/>
      <c r="Z75" s="48"/>
      <c r="AA75" s="48"/>
      <c r="AB75" s="48"/>
    </row>
    <row r="76" spans="1:28" ht="15.75" customHeight="1">
      <c r="A76" s="1"/>
      <c r="B76" s="1"/>
      <c r="C76" s="2"/>
      <c r="D76" s="2"/>
      <c r="E76" s="2"/>
      <c r="F76" s="2"/>
      <c r="G76" s="3"/>
      <c r="H76" s="3"/>
      <c r="I76" s="3"/>
      <c r="J76" s="48"/>
      <c r="K76" s="48"/>
      <c r="L76" s="48"/>
      <c r="M76" s="48"/>
      <c r="N76" s="48"/>
      <c r="O76" s="48"/>
      <c r="P76" s="48"/>
      <c r="Q76" s="48"/>
      <c r="R76" s="48"/>
      <c r="S76" s="48"/>
      <c r="T76" s="48"/>
      <c r="U76" s="48"/>
      <c r="V76" s="48"/>
      <c r="W76" s="48"/>
      <c r="X76" s="48"/>
      <c r="Y76" s="48"/>
      <c r="Z76" s="48"/>
      <c r="AA76" s="48"/>
      <c r="AB76" s="48"/>
    </row>
    <row r="77" spans="1:28" ht="15.75" customHeight="1">
      <c r="A77" s="1"/>
      <c r="B77" s="1"/>
      <c r="C77" s="2"/>
      <c r="D77" s="2"/>
      <c r="E77" s="2"/>
      <c r="F77" s="2"/>
      <c r="G77" s="3"/>
      <c r="H77" s="3"/>
      <c r="I77" s="3"/>
      <c r="J77" s="48"/>
      <c r="K77" s="48"/>
      <c r="L77" s="48"/>
      <c r="M77" s="48"/>
      <c r="N77" s="48"/>
      <c r="O77" s="48"/>
      <c r="P77" s="48"/>
      <c r="Q77" s="48"/>
      <c r="R77" s="48"/>
      <c r="S77" s="48"/>
      <c r="T77" s="48"/>
      <c r="U77" s="48"/>
      <c r="V77" s="48"/>
      <c r="W77" s="48"/>
      <c r="X77" s="48"/>
      <c r="Y77" s="48"/>
      <c r="Z77" s="48"/>
      <c r="AA77" s="48"/>
      <c r="AB77" s="48"/>
    </row>
    <row r="78" spans="1:28" ht="15.75" customHeight="1">
      <c r="A78" s="1"/>
      <c r="B78" s="1"/>
      <c r="C78" s="2"/>
      <c r="D78" s="2"/>
      <c r="E78" s="2"/>
      <c r="F78" s="2"/>
      <c r="G78" s="3"/>
      <c r="H78" s="3"/>
      <c r="I78" s="3"/>
      <c r="J78" s="48"/>
      <c r="K78" s="48"/>
      <c r="L78" s="48"/>
      <c r="M78" s="48"/>
      <c r="N78" s="48"/>
      <c r="O78" s="48"/>
      <c r="P78" s="48"/>
      <c r="Q78" s="48"/>
      <c r="R78" s="48"/>
      <c r="S78" s="48"/>
      <c r="T78" s="48"/>
      <c r="U78" s="48"/>
      <c r="V78" s="48"/>
      <c r="W78" s="48"/>
      <c r="X78" s="48"/>
      <c r="Y78" s="48"/>
      <c r="Z78" s="48"/>
      <c r="AA78" s="48"/>
      <c r="AB78" s="48"/>
    </row>
    <row r="79" spans="1:28" ht="15.75" customHeight="1">
      <c r="A79" s="1"/>
      <c r="B79" s="1"/>
      <c r="C79" s="2"/>
      <c r="D79" s="2"/>
      <c r="E79" s="2"/>
      <c r="F79" s="2"/>
      <c r="G79" s="3"/>
      <c r="H79" s="3"/>
      <c r="I79" s="3"/>
      <c r="J79" s="48"/>
      <c r="K79" s="48"/>
      <c r="L79" s="48"/>
      <c r="M79" s="48"/>
      <c r="N79" s="48"/>
      <c r="O79" s="48"/>
      <c r="P79" s="48"/>
      <c r="Q79" s="48"/>
      <c r="R79" s="48"/>
      <c r="S79" s="48"/>
      <c r="T79" s="48"/>
      <c r="U79" s="48"/>
      <c r="V79" s="48"/>
      <c r="W79" s="48"/>
      <c r="X79" s="48"/>
      <c r="Y79" s="48"/>
      <c r="Z79" s="48"/>
      <c r="AA79" s="48"/>
      <c r="AB79" s="48"/>
    </row>
    <row r="80" spans="1:28" ht="15.75" customHeight="1">
      <c r="A80" s="1"/>
      <c r="B80" s="1"/>
      <c r="C80" s="2"/>
      <c r="D80" s="2"/>
      <c r="E80" s="2"/>
      <c r="F80" s="2"/>
      <c r="G80" s="3"/>
      <c r="H80" s="3"/>
      <c r="I80" s="3"/>
      <c r="J80" s="48"/>
      <c r="K80" s="48"/>
      <c r="L80" s="48"/>
      <c r="M80" s="48"/>
      <c r="N80" s="48"/>
      <c r="O80" s="48"/>
      <c r="P80" s="48"/>
      <c r="Q80" s="48"/>
      <c r="R80" s="48"/>
      <c r="S80" s="48"/>
      <c r="T80" s="48"/>
      <c r="U80" s="48"/>
      <c r="V80" s="48"/>
      <c r="W80" s="48"/>
      <c r="X80" s="48"/>
      <c r="Y80" s="48"/>
      <c r="Z80" s="48"/>
      <c r="AA80" s="48"/>
      <c r="AB80" s="48"/>
    </row>
    <row r="81" spans="1:28" ht="15.75" customHeight="1">
      <c r="A81" s="1"/>
      <c r="B81" s="1"/>
      <c r="C81" s="2"/>
      <c r="D81" s="2"/>
      <c r="E81" s="2"/>
      <c r="F81" s="2"/>
      <c r="G81" s="3"/>
      <c r="H81" s="3"/>
      <c r="I81" s="3"/>
      <c r="J81" s="48"/>
      <c r="K81" s="48"/>
      <c r="L81" s="48"/>
      <c r="M81" s="48"/>
      <c r="N81" s="48"/>
      <c r="O81" s="48"/>
      <c r="P81" s="48"/>
      <c r="Q81" s="48"/>
      <c r="R81" s="48"/>
      <c r="S81" s="48"/>
      <c r="T81" s="48"/>
      <c r="U81" s="48"/>
      <c r="V81" s="48"/>
      <c r="W81" s="48"/>
      <c r="X81" s="48"/>
      <c r="Y81" s="48"/>
      <c r="Z81" s="48"/>
      <c r="AA81" s="48"/>
      <c r="AB81" s="48"/>
    </row>
    <row r="82" spans="1:28" ht="15.75" customHeight="1">
      <c r="A82" s="1"/>
      <c r="B82" s="1"/>
      <c r="C82" s="2"/>
      <c r="D82" s="2"/>
      <c r="E82" s="2"/>
      <c r="F82" s="2"/>
      <c r="G82" s="3"/>
      <c r="H82" s="3"/>
      <c r="I82" s="3"/>
      <c r="J82" s="48"/>
      <c r="K82" s="48"/>
      <c r="L82" s="48"/>
      <c r="M82" s="48"/>
      <c r="N82" s="48"/>
      <c r="O82" s="48"/>
      <c r="P82" s="48"/>
      <c r="Q82" s="48"/>
      <c r="R82" s="48"/>
      <c r="S82" s="48"/>
      <c r="T82" s="48"/>
      <c r="U82" s="48"/>
      <c r="V82" s="48"/>
      <c r="W82" s="48"/>
      <c r="X82" s="48"/>
      <c r="Y82" s="48"/>
      <c r="Z82" s="48"/>
      <c r="AA82" s="48"/>
      <c r="AB82" s="48"/>
    </row>
    <row r="83" spans="1:28" ht="15.75" customHeight="1">
      <c r="A83" s="1"/>
      <c r="B83" s="1"/>
      <c r="C83" s="2"/>
      <c r="D83" s="2"/>
      <c r="E83" s="2"/>
      <c r="F83" s="2"/>
      <c r="G83" s="3"/>
      <c r="H83" s="3"/>
      <c r="I83" s="3"/>
      <c r="J83" s="48"/>
      <c r="K83" s="48"/>
      <c r="L83" s="48"/>
      <c r="M83" s="48"/>
      <c r="N83" s="48"/>
      <c r="O83" s="48"/>
      <c r="P83" s="48"/>
      <c r="Q83" s="48"/>
      <c r="R83" s="48"/>
      <c r="S83" s="48"/>
      <c r="T83" s="48"/>
      <c r="U83" s="48"/>
      <c r="V83" s="48"/>
      <c r="W83" s="48"/>
      <c r="X83" s="48"/>
      <c r="Y83" s="48"/>
      <c r="Z83" s="48"/>
      <c r="AA83" s="48"/>
      <c r="AB83" s="48"/>
    </row>
    <row r="84" spans="1:28" ht="15.75" customHeight="1">
      <c r="A84" s="1"/>
      <c r="B84" s="1"/>
      <c r="C84" s="2"/>
      <c r="D84" s="2"/>
      <c r="E84" s="2"/>
      <c r="F84" s="2"/>
      <c r="G84" s="3"/>
      <c r="H84" s="3"/>
      <c r="I84" s="3"/>
      <c r="J84" s="48"/>
      <c r="K84" s="48"/>
      <c r="L84" s="48"/>
      <c r="M84" s="48"/>
      <c r="N84" s="48"/>
      <c r="O84" s="48"/>
      <c r="P84" s="48"/>
      <c r="Q84" s="48"/>
      <c r="R84" s="48"/>
      <c r="S84" s="48"/>
      <c r="T84" s="48"/>
      <c r="U84" s="48"/>
      <c r="V84" s="48"/>
      <c r="W84" s="48"/>
      <c r="X84" s="48"/>
      <c r="Y84" s="48"/>
      <c r="Z84" s="48"/>
      <c r="AA84" s="48"/>
      <c r="AB84" s="48"/>
    </row>
    <row r="85" spans="1:28" ht="15.75" customHeight="1">
      <c r="A85" s="1"/>
      <c r="B85" s="1"/>
      <c r="C85" s="2"/>
      <c r="D85" s="2"/>
      <c r="E85" s="2"/>
      <c r="F85" s="2"/>
      <c r="G85" s="3"/>
      <c r="H85" s="3"/>
      <c r="I85" s="3"/>
      <c r="J85" s="48"/>
      <c r="K85" s="48"/>
      <c r="L85" s="48"/>
      <c r="M85" s="48"/>
      <c r="N85" s="48"/>
      <c r="O85" s="48"/>
      <c r="P85" s="48"/>
      <c r="Q85" s="48"/>
      <c r="R85" s="48"/>
      <c r="S85" s="48"/>
      <c r="T85" s="48"/>
      <c r="U85" s="48"/>
      <c r="V85" s="48"/>
      <c r="W85" s="48"/>
      <c r="X85" s="48"/>
      <c r="Y85" s="48"/>
      <c r="Z85" s="48"/>
      <c r="AA85" s="48"/>
      <c r="AB85" s="48"/>
    </row>
    <row r="86" spans="1:28" ht="15.75" customHeight="1">
      <c r="A86" s="1"/>
      <c r="B86" s="1"/>
      <c r="C86" s="2"/>
      <c r="D86" s="2"/>
      <c r="E86" s="2"/>
      <c r="F86" s="2"/>
      <c r="G86" s="3"/>
      <c r="H86" s="3"/>
      <c r="I86" s="3"/>
      <c r="J86" s="48"/>
      <c r="K86" s="48"/>
      <c r="L86" s="48"/>
      <c r="M86" s="48"/>
      <c r="N86" s="48"/>
      <c r="O86" s="48"/>
      <c r="P86" s="48"/>
      <c r="Q86" s="48"/>
      <c r="R86" s="48"/>
      <c r="S86" s="48"/>
      <c r="T86" s="48"/>
      <c r="U86" s="48"/>
      <c r="V86" s="48"/>
      <c r="W86" s="48"/>
      <c r="X86" s="48"/>
      <c r="Y86" s="48"/>
      <c r="Z86" s="48"/>
      <c r="AA86" s="48"/>
      <c r="AB86" s="48"/>
    </row>
    <row r="87" spans="1:28" ht="15.75" customHeight="1">
      <c r="A87" s="1"/>
      <c r="B87" s="1"/>
      <c r="C87" s="2"/>
      <c r="D87" s="2"/>
      <c r="E87" s="2"/>
      <c r="F87" s="2"/>
      <c r="G87" s="3"/>
      <c r="H87" s="3"/>
      <c r="I87" s="3"/>
      <c r="J87" s="48"/>
      <c r="K87" s="48"/>
      <c r="L87" s="48"/>
      <c r="M87" s="48"/>
      <c r="N87" s="48"/>
      <c r="O87" s="48"/>
      <c r="P87" s="48"/>
      <c r="Q87" s="48"/>
      <c r="R87" s="48"/>
      <c r="S87" s="48"/>
      <c r="T87" s="48"/>
      <c r="U87" s="48"/>
      <c r="V87" s="48"/>
      <c r="W87" s="48"/>
      <c r="X87" s="48"/>
      <c r="Y87" s="48"/>
      <c r="Z87" s="48"/>
      <c r="AA87" s="48"/>
      <c r="AB87" s="48"/>
    </row>
    <row r="88" spans="1:28" ht="15.75" customHeight="1">
      <c r="A88" s="1"/>
      <c r="B88" s="1"/>
      <c r="C88" s="2"/>
      <c r="D88" s="2"/>
      <c r="E88" s="2"/>
      <c r="F88" s="2"/>
      <c r="G88" s="3"/>
      <c r="H88" s="3"/>
      <c r="I88" s="3"/>
      <c r="J88" s="48"/>
      <c r="K88" s="48"/>
      <c r="L88" s="48"/>
      <c r="M88" s="48"/>
      <c r="N88" s="48"/>
      <c r="O88" s="48"/>
      <c r="P88" s="48"/>
      <c r="Q88" s="48"/>
      <c r="R88" s="48"/>
      <c r="S88" s="48"/>
      <c r="T88" s="48"/>
      <c r="U88" s="48"/>
      <c r="V88" s="48"/>
      <c r="W88" s="48"/>
      <c r="X88" s="48"/>
      <c r="Y88" s="48"/>
      <c r="Z88" s="48"/>
      <c r="AA88" s="48"/>
      <c r="AB88" s="48"/>
    </row>
    <row r="89" spans="1:28" ht="15.75" customHeight="1">
      <c r="A89" s="1"/>
      <c r="B89" s="1"/>
      <c r="C89" s="2"/>
      <c r="D89" s="2"/>
      <c r="E89" s="2"/>
      <c r="F89" s="2"/>
      <c r="G89" s="3"/>
      <c r="H89" s="3"/>
      <c r="I89" s="3"/>
      <c r="J89" s="48"/>
      <c r="K89" s="48"/>
      <c r="L89" s="48"/>
      <c r="M89" s="48"/>
      <c r="N89" s="48"/>
      <c r="O89" s="48"/>
      <c r="P89" s="48"/>
      <c r="Q89" s="48"/>
      <c r="R89" s="48"/>
      <c r="S89" s="48"/>
      <c r="T89" s="48"/>
      <c r="U89" s="48"/>
      <c r="V89" s="48"/>
      <c r="W89" s="48"/>
      <c r="X89" s="48"/>
      <c r="Y89" s="48"/>
      <c r="Z89" s="48"/>
      <c r="AA89" s="48"/>
      <c r="AB89" s="48"/>
    </row>
    <row r="90" spans="1:28" ht="15.75" customHeight="1">
      <c r="A90" s="1"/>
      <c r="B90" s="1"/>
      <c r="C90" s="2"/>
      <c r="D90" s="2"/>
      <c r="E90" s="2"/>
      <c r="F90" s="2"/>
      <c r="G90" s="3"/>
      <c r="H90" s="3"/>
      <c r="I90" s="3"/>
      <c r="J90" s="48"/>
      <c r="K90" s="48"/>
      <c r="L90" s="48"/>
      <c r="M90" s="48"/>
      <c r="N90" s="48"/>
      <c r="O90" s="48"/>
      <c r="P90" s="48"/>
      <c r="Q90" s="48"/>
      <c r="R90" s="48"/>
      <c r="S90" s="48"/>
      <c r="T90" s="48"/>
      <c r="U90" s="48"/>
      <c r="V90" s="48"/>
      <c r="W90" s="48"/>
      <c r="X90" s="48"/>
      <c r="Y90" s="48"/>
      <c r="Z90" s="48"/>
      <c r="AA90" s="48"/>
      <c r="AB90" s="48"/>
    </row>
    <row r="91" spans="1:28" ht="15.75" customHeight="1">
      <c r="A91" s="1"/>
      <c r="B91" s="1"/>
      <c r="C91" s="2"/>
      <c r="D91" s="2"/>
      <c r="E91" s="2"/>
      <c r="F91" s="2"/>
      <c r="G91" s="3"/>
      <c r="H91" s="3"/>
      <c r="I91" s="3"/>
      <c r="J91" s="48"/>
      <c r="K91" s="48"/>
      <c r="L91" s="48"/>
      <c r="M91" s="48"/>
      <c r="N91" s="48"/>
      <c r="O91" s="48"/>
      <c r="P91" s="48"/>
      <c r="Q91" s="48"/>
      <c r="R91" s="48"/>
      <c r="S91" s="48"/>
      <c r="T91" s="48"/>
      <c r="U91" s="48"/>
      <c r="V91" s="48"/>
      <c r="W91" s="48"/>
      <c r="X91" s="48"/>
      <c r="Y91" s="48"/>
      <c r="Z91" s="48"/>
      <c r="AA91" s="48"/>
      <c r="AB91" s="48"/>
    </row>
    <row r="92" spans="1:28" ht="15.75" customHeight="1">
      <c r="A92" s="1"/>
      <c r="B92" s="1"/>
      <c r="C92" s="2"/>
      <c r="D92" s="2"/>
      <c r="E92" s="2"/>
      <c r="F92" s="2"/>
      <c r="G92" s="3"/>
      <c r="H92" s="3"/>
      <c r="I92" s="3"/>
      <c r="J92" s="48"/>
      <c r="K92" s="48"/>
      <c r="L92" s="48"/>
      <c r="M92" s="48"/>
      <c r="N92" s="48"/>
      <c r="O92" s="48"/>
      <c r="P92" s="48"/>
      <c r="Q92" s="48"/>
      <c r="R92" s="48"/>
      <c r="S92" s="48"/>
      <c r="T92" s="48"/>
      <c r="U92" s="48"/>
      <c r="V92" s="48"/>
      <c r="W92" s="48"/>
      <c r="X92" s="48"/>
      <c r="Y92" s="48"/>
      <c r="Z92" s="48"/>
      <c r="AA92" s="48"/>
      <c r="AB92" s="48"/>
    </row>
    <row r="93" spans="1:28" ht="15.75" customHeight="1">
      <c r="A93" s="1"/>
      <c r="B93" s="1"/>
      <c r="C93" s="2"/>
      <c r="D93" s="2"/>
      <c r="E93" s="2"/>
      <c r="F93" s="2"/>
      <c r="G93" s="3"/>
      <c r="H93" s="3"/>
      <c r="I93" s="3"/>
      <c r="J93" s="48"/>
      <c r="K93" s="48"/>
      <c r="L93" s="48"/>
      <c r="M93" s="48"/>
      <c r="N93" s="48"/>
      <c r="O93" s="48"/>
      <c r="P93" s="48"/>
      <c r="Q93" s="48"/>
      <c r="R93" s="48"/>
      <c r="S93" s="48"/>
      <c r="T93" s="48"/>
      <c r="U93" s="48"/>
      <c r="V93" s="48"/>
      <c r="W93" s="48"/>
      <c r="X93" s="48"/>
      <c r="Y93" s="48"/>
      <c r="Z93" s="48"/>
      <c r="AA93" s="48"/>
      <c r="AB93" s="48"/>
    </row>
    <row r="94" spans="1:28" ht="15.75" customHeight="1">
      <c r="A94" s="1"/>
      <c r="B94" s="1"/>
      <c r="C94" s="2"/>
      <c r="D94" s="2"/>
      <c r="E94" s="2"/>
      <c r="F94" s="2"/>
      <c r="G94" s="3"/>
      <c r="H94" s="3"/>
      <c r="I94" s="3"/>
      <c r="J94" s="48"/>
      <c r="K94" s="48"/>
      <c r="L94" s="48"/>
      <c r="M94" s="48"/>
      <c r="N94" s="48"/>
      <c r="O94" s="48"/>
      <c r="P94" s="48"/>
      <c r="Q94" s="48"/>
      <c r="R94" s="48"/>
      <c r="S94" s="48"/>
      <c r="T94" s="48"/>
      <c r="U94" s="48"/>
      <c r="V94" s="48"/>
      <c r="W94" s="48"/>
      <c r="X94" s="48"/>
      <c r="Y94" s="48"/>
      <c r="Z94" s="48"/>
      <c r="AA94" s="48"/>
      <c r="AB94" s="48"/>
    </row>
    <row r="95" spans="1:28" ht="15.75" customHeight="1">
      <c r="A95" s="1"/>
      <c r="B95" s="1"/>
      <c r="C95" s="2"/>
      <c r="D95" s="2"/>
      <c r="E95" s="2"/>
      <c r="F95" s="2"/>
      <c r="G95" s="3"/>
      <c r="H95" s="3"/>
      <c r="I95" s="3"/>
      <c r="J95" s="48"/>
      <c r="K95" s="48"/>
      <c r="L95" s="48"/>
      <c r="M95" s="48"/>
      <c r="N95" s="48"/>
      <c r="O95" s="48"/>
      <c r="P95" s="48"/>
      <c r="Q95" s="48"/>
      <c r="R95" s="48"/>
      <c r="S95" s="48"/>
      <c r="T95" s="48"/>
      <c r="U95" s="48"/>
      <c r="V95" s="48"/>
      <c r="W95" s="48"/>
      <c r="X95" s="48"/>
      <c r="Y95" s="48"/>
      <c r="Z95" s="48"/>
      <c r="AA95" s="48"/>
      <c r="AB95" s="48"/>
    </row>
    <row r="96" spans="1:28" ht="15.75" customHeight="1">
      <c r="A96" s="1"/>
      <c r="B96" s="1"/>
      <c r="C96" s="2"/>
      <c r="D96" s="2"/>
      <c r="E96" s="2"/>
      <c r="F96" s="2"/>
      <c r="G96" s="3"/>
      <c r="H96" s="3"/>
      <c r="I96" s="3"/>
      <c r="J96" s="48"/>
      <c r="K96" s="48"/>
      <c r="L96" s="48"/>
      <c r="M96" s="48"/>
      <c r="N96" s="48"/>
      <c r="O96" s="48"/>
      <c r="P96" s="48"/>
      <c r="Q96" s="48"/>
      <c r="R96" s="48"/>
      <c r="S96" s="48"/>
      <c r="T96" s="48"/>
      <c r="U96" s="48"/>
      <c r="V96" s="48"/>
      <c r="W96" s="48"/>
      <c r="X96" s="48"/>
      <c r="Y96" s="48"/>
      <c r="Z96" s="48"/>
      <c r="AA96" s="48"/>
      <c r="AB96" s="48"/>
    </row>
    <row r="97" spans="1:28" ht="15.75" customHeight="1">
      <c r="A97" s="1"/>
      <c r="B97" s="1"/>
      <c r="C97" s="2"/>
      <c r="D97" s="2"/>
      <c r="E97" s="2"/>
      <c r="F97" s="2"/>
      <c r="G97" s="3"/>
      <c r="H97" s="3"/>
      <c r="I97" s="3"/>
      <c r="J97" s="48"/>
      <c r="K97" s="48"/>
      <c r="L97" s="48"/>
      <c r="M97" s="48"/>
      <c r="N97" s="48"/>
      <c r="O97" s="48"/>
      <c r="P97" s="48"/>
      <c r="Q97" s="48"/>
      <c r="R97" s="48"/>
      <c r="S97" s="48"/>
      <c r="T97" s="48"/>
      <c r="U97" s="48"/>
      <c r="V97" s="48"/>
      <c r="W97" s="48"/>
      <c r="X97" s="48"/>
      <c r="Y97" s="48"/>
      <c r="Z97" s="48"/>
      <c r="AA97" s="48"/>
      <c r="AB97" s="48"/>
    </row>
    <row r="98" spans="1:28" ht="15.75" customHeight="1">
      <c r="A98" s="1"/>
      <c r="B98" s="1"/>
      <c r="C98" s="2"/>
      <c r="D98" s="2"/>
      <c r="E98" s="2"/>
      <c r="F98" s="2"/>
      <c r="G98" s="3"/>
      <c r="H98" s="3"/>
      <c r="I98" s="3"/>
      <c r="J98" s="48"/>
      <c r="K98" s="48"/>
      <c r="L98" s="48"/>
      <c r="M98" s="48"/>
      <c r="N98" s="48"/>
      <c r="O98" s="48"/>
      <c r="P98" s="48"/>
      <c r="Q98" s="48"/>
      <c r="R98" s="48"/>
      <c r="S98" s="48"/>
      <c r="T98" s="48"/>
      <c r="U98" s="48"/>
      <c r="V98" s="48"/>
      <c r="W98" s="48"/>
      <c r="X98" s="48"/>
      <c r="Y98" s="48"/>
      <c r="Z98" s="48"/>
      <c r="AA98" s="48"/>
      <c r="AB98" s="48"/>
    </row>
    <row r="99" spans="1:28" ht="15.75" customHeight="1">
      <c r="A99" s="1"/>
      <c r="B99" s="1"/>
      <c r="C99" s="2"/>
      <c r="D99" s="2"/>
      <c r="E99" s="2"/>
      <c r="F99" s="2"/>
      <c r="G99" s="3"/>
      <c r="H99" s="3"/>
      <c r="I99" s="3"/>
      <c r="J99" s="48"/>
      <c r="K99" s="48"/>
      <c r="L99" s="48"/>
      <c r="M99" s="48"/>
      <c r="N99" s="48"/>
      <c r="O99" s="48"/>
      <c r="P99" s="48"/>
      <c r="Q99" s="48"/>
      <c r="R99" s="48"/>
      <c r="S99" s="48"/>
      <c r="T99" s="48"/>
      <c r="U99" s="48"/>
      <c r="V99" s="48"/>
      <c r="W99" s="48"/>
      <c r="X99" s="48"/>
      <c r="Y99" s="48"/>
      <c r="Z99" s="48"/>
      <c r="AA99" s="48"/>
      <c r="AB99" s="48"/>
    </row>
    <row r="100" spans="1:28" ht="15.75" customHeight="1">
      <c r="A100" s="1"/>
      <c r="B100" s="1"/>
      <c r="C100" s="2"/>
      <c r="D100" s="2"/>
      <c r="E100" s="2"/>
      <c r="F100" s="2"/>
      <c r="G100" s="3"/>
      <c r="H100" s="3"/>
      <c r="I100" s="3"/>
      <c r="J100" s="48"/>
      <c r="K100" s="48"/>
      <c r="L100" s="48"/>
      <c r="M100" s="48"/>
      <c r="N100" s="48"/>
      <c r="O100" s="48"/>
      <c r="P100" s="48"/>
      <c r="Q100" s="48"/>
      <c r="R100" s="48"/>
      <c r="S100" s="48"/>
      <c r="T100" s="48"/>
      <c r="U100" s="48"/>
      <c r="V100" s="48"/>
      <c r="W100" s="48"/>
      <c r="X100" s="48"/>
      <c r="Y100" s="48"/>
      <c r="Z100" s="48"/>
      <c r="AA100" s="48"/>
      <c r="AB100" s="48"/>
    </row>
    <row r="101" spans="1:28" ht="15.75" customHeight="1">
      <c r="A101" s="1"/>
      <c r="B101" s="1"/>
      <c r="C101" s="2"/>
      <c r="D101" s="2"/>
      <c r="E101" s="2"/>
      <c r="F101" s="2"/>
      <c r="G101" s="3"/>
      <c r="H101" s="3"/>
      <c r="I101" s="3"/>
      <c r="J101" s="48"/>
      <c r="K101" s="48"/>
      <c r="L101" s="48"/>
      <c r="M101" s="48"/>
      <c r="N101" s="48"/>
      <c r="O101" s="48"/>
      <c r="P101" s="48"/>
      <c r="Q101" s="48"/>
      <c r="R101" s="48"/>
      <c r="S101" s="48"/>
      <c r="T101" s="48"/>
      <c r="U101" s="48"/>
      <c r="V101" s="48"/>
      <c r="W101" s="48"/>
      <c r="X101" s="48"/>
      <c r="Y101" s="48"/>
      <c r="Z101" s="48"/>
      <c r="AA101" s="48"/>
      <c r="AB101" s="48"/>
    </row>
    <row r="102" spans="1:28" ht="15.75" customHeight="1">
      <c r="A102" s="1"/>
      <c r="B102" s="1"/>
      <c r="C102" s="2"/>
      <c r="D102" s="2"/>
      <c r="E102" s="2"/>
      <c r="F102" s="2"/>
      <c r="G102" s="3"/>
      <c r="H102" s="3"/>
      <c r="I102" s="3"/>
      <c r="J102" s="48"/>
      <c r="K102" s="48"/>
      <c r="L102" s="48"/>
      <c r="M102" s="48"/>
      <c r="N102" s="48"/>
      <c r="O102" s="48"/>
      <c r="P102" s="48"/>
      <c r="Q102" s="48"/>
      <c r="R102" s="48"/>
      <c r="S102" s="48"/>
      <c r="T102" s="48"/>
      <c r="U102" s="48"/>
      <c r="V102" s="48"/>
      <c r="W102" s="48"/>
      <c r="X102" s="48"/>
      <c r="Y102" s="48"/>
      <c r="Z102" s="48"/>
      <c r="AA102" s="48"/>
      <c r="AB102" s="48"/>
    </row>
    <row r="103" spans="1:28" ht="15.75" customHeight="1">
      <c r="A103" s="1"/>
      <c r="B103" s="1"/>
      <c r="C103" s="2"/>
      <c r="D103" s="2"/>
      <c r="E103" s="2"/>
      <c r="F103" s="2"/>
      <c r="G103" s="3"/>
      <c r="H103" s="3"/>
      <c r="I103" s="3"/>
      <c r="J103" s="48"/>
      <c r="K103" s="48"/>
      <c r="L103" s="48"/>
      <c r="M103" s="48"/>
      <c r="N103" s="48"/>
      <c r="O103" s="48"/>
      <c r="P103" s="48"/>
      <c r="Q103" s="48"/>
      <c r="R103" s="48"/>
      <c r="S103" s="48"/>
      <c r="T103" s="48"/>
      <c r="U103" s="48"/>
      <c r="V103" s="48"/>
      <c r="W103" s="48"/>
      <c r="X103" s="48"/>
      <c r="Y103" s="48"/>
      <c r="Z103" s="48"/>
      <c r="AA103" s="48"/>
      <c r="AB103" s="48"/>
    </row>
    <row r="104" spans="1:28" ht="15.75" customHeight="1">
      <c r="A104" s="1"/>
      <c r="B104" s="1"/>
      <c r="C104" s="2"/>
      <c r="D104" s="2"/>
      <c r="E104" s="2"/>
      <c r="F104" s="2"/>
      <c r="G104" s="3"/>
      <c r="H104" s="3"/>
      <c r="I104" s="3"/>
      <c r="J104" s="48"/>
      <c r="K104" s="48"/>
      <c r="L104" s="48"/>
      <c r="M104" s="48"/>
      <c r="N104" s="48"/>
      <c r="O104" s="48"/>
      <c r="P104" s="48"/>
      <c r="Q104" s="48"/>
      <c r="R104" s="48"/>
      <c r="S104" s="48"/>
      <c r="T104" s="48"/>
      <c r="U104" s="48"/>
      <c r="V104" s="48"/>
      <c r="W104" s="48"/>
      <c r="X104" s="48"/>
      <c r="Y104" s="48"/>
      <c r="Z104" s="48"/>
      <c r="AA104" s="48"/>
      <c r="AB104" s="48"/>
    </row>
    <row r="105" spans="1:28" ht="15.75" customHeight="1">
      <c r="A105" s="1"/>
      <c r="B105" s="1"/>
      <c r="C105" s="2"/>
      <c r="D105" s="2"/>
      <c r="E105" s="2"/>
      <c r="F105" s="2"/>
      <c r="G105" s="3"/>
      <c r="H105" s="3"/>
      <c r="I105" s="3"/>
      <c r="J105" s="48"/>
      <c r="K105" s="48"/>
      <c r="L105" s="48"/>
      <c r="M105" s="48"/>
      <c r="N105" s="48"/>
      <c r="O105" s="48"/>
      <c r="P105" s="48"/>
      <c r="Q105" s="48"/>
      <c r="R105" s="48"/>
      <c r="S105" s="48"/>
      <c r="T105" s="48"/>
      <c r="U105" s="48"/>
      <c r="V105" s="48"/>
      <c r="W105" s="48"/>
      <c r="X105" s="48"/>
      <c r="Y105" s="48"/>
      <c r="Z105" s="48"/>
      <c r="AA105" s="48"/>
      <c r="AB105" s="48"/>
    </row>
    <row r="106" spans="1:28" ht="15.75" customHeight="1">
      <c r="A106" s="1"/>
      <c r="B106" s="1"/>
      <c r="C106" s="2"/>
      <c r="D106" s="2"/>
      <c r="E106" s="2"/>
      <c r="F106" s="2"/>
      <c r="G106" s="3"/>
      <c r="H106" s="3"/>
      <c r="I106" s="3"/>
      <c r="J106" s="48"/>
      <c r="K106" s="48"/>
      <c r="L106" s="48"/>
      <c r="M106" s="48"/>
      <c r="N106" s="48"/>
      <c r="O106" s="48"/>
      <c r="P106" s="48"/>
      <c r="Q106" s="48"/>
      <c r="R106" s="48"/>
      <c r="S106" s="48"/>
      <c r="T106" s="48"/>
      <c r="U106" s="48"/>
      <c r="V106" s="48"/>
      <c r="W106" s="48"/>
      <c r="X106" s="48"/>
      <c r="Y106" s="48"/>
      <c r="Z106" s="48"/>
      <c r="AA106" s="48"/>
      <c r="AB106" s="48"/>
    </row>
    <row r="107" spans="1:28" ht="15.75" customHeight="1">
      <c r="A107" s="1"/>
      <c r="B107" s="1"/>
      <c r="C107" s="2"/>
      <c r="D107" s="2"/>
      <c r="E107" s="2"/>
      <c r="F107" s="2"/>
      <c r="G107" s="3"/>
      <c r="H107" s="3"/>
      <c r="I107" s="3"/>
      <c r="J107" s="48"/>
      <c r="K107" s="48"/>
      <c r="L107" s="48"/>
      <c r="M107" s="48"/>
      <c r="N107" s="48"/>
      <c r="O107" s="48"/>
      <c r="P107" s="48"/>
      <c r="Q107" s="48"/>
      <c r="R107" s="48"/>
      <c r="S107" s="48"/>
      <c r="T107" s="48"/>
      <c r="U107" s="48"/>
      <c r="V107" s="48"/>
      <c r="W107" s="48"/>
      <c r="X107" s="48"/>
      <c r="Y107" s="48"/>
      <c r="Z107" s="48"/>
      <c r="AA107" s="48"/>
      <c r="AB107" s="48"/>
    </row>
    <row r="108" spans="1:28" ht="15.75" customHeight="1">
      <c r="A108" s="1"/>
      <c r="B108" s="1"/>
      <c r="C108" s="2"/>
      <c r="D108" s="2"/>
      <c r="E108" s="2"/>
      <c r="F108" s="2"/>
      <c r="G108" s="3"/>
      <c r="H108" s="3"/>
      <c r="I108" s="3"/>
      <c r="J108" s="48"/>
      <c r="K108" s="48"/>
      <c r="L108" s="48"/>
      <c r="M108" s="48"/>
      <c r="N108" s="48"/>
      <c r="O108" s="48"/>
      <c r="P108" s="48"/>
      <c r="Q108" s="48"/>
      <c r="R108" s="48"/>
      <c r="S108" s="48"/>
      <c r="T108" s="48"/>
      <c r="U108" s="48"/>
      <c r="V108" s="48"/>
      <c r="W108" s="48"/>
      <c r="X108" s="48"/>
      <c r="Y108" s="48"/>
      <c r="Z108" s="48"/>
      <c r="AA108" s="48"/>
      <c r="AB108" s="48"/>
    </row>
    <row r="109" spans="1:28" ht="15.75" customHeight="1">
      <c r="A109" s="1"/>
      <c r="B109" s="1"/>
      <c r="C109" s="2"/>
      <c r="D109" s="2"/>
      <c r="E109" s="2"/>
      <c r="F109" s="2"/>
      <c r="G109" s="3"/>
      <c r="H109" s="3"/>
      <c r="I109" s="3"/>
      <c r="J109" s="48"/>
      <c r="K109" s="48"/>
      <c r="L109" s="48"/>
      <c r="M109" s="48"/>
      <c r="N109" s="48"/>
      <c r="O109" s="48"/>
      <c r="P109" s="48"/>
      <c r="Q109" s="48"/>
      <c r="R109" s="48"/>
      <c r="S109" s="48"/>
      <c r="T109" s="48"/>
      <c r="U109" s="48"/>
      <c r="V109" s="48"/>
      <c r="W109" s="48"/>
      <c r="X109" s="48"/>
      <c r="Y109" s="48"/>
      <c r="Z109" s="48"/>
      <c r="AA109" s="48"/>
      <c r="AB109" s="48"/>
    </row>
    <row r="110" spans="1:28" ht="15.75" customHeight="1">
      <c r="A110" s="1"/>
      <c r="B110" s="1"/>
      <c r="C110" s="2"/>
      <c r="D110" s="2"/>
      <c r="E110" s="2"/>
      <c r="F110" s="2"/>
      <c r="G110" s="3"/>
      <c r="H110" s="3"/>
      <c r="I110" s="3"/>
      <c r="J110" s="48"/>
      <c r="K110" s="48"/>
      <c r="L110" s="48"/>
      <c r="M110" s="48"/>
      <c r="N110" s="48"/>
      <c r="O110" s="48"/>
      <c r="P110" s="48"/>
      <c r="Q110" s="48"/>
      <c r="R110" s="48"/>
      <c r="S110" s="48"/>
      <c r="T110" s="48"/>
      <c r="U110" s="48"/>
      <c r="V110" s="48"/>
      <c r="W110" s="48"/>
      <c r="X110" s="48"/>
      <c r="Y110" s="48"/>
      <c r="Z110" s="48"/>
      <c r="AA110" s="48"/>
      <c r="AB110" s="48"/>
    </row>
    <row r="111" spans="1:28" ht="15.75" customHeight="1">
      <c r="A111" s="1"/>
      <c r="B111" s="1"/>
      <c r="C111" s="2"/>
      <c r="D111" s="2"/>
      <c r="E111" s="2"/>
      <c r="F111" s="2"/>
      <c r="G111" s="3"/>
      <c r="H111" s="3"/>
      <c r="I111" s="3"/>
      <c r="J111" s="48"/>
      <c r="K111" s="48"/>
      <c r="L111" s="48"/>
      <c r="M111" s="48"/>
      <c r="N111" s="48"/>
      <c r="O111" s="48"/>
      <c r="P111" s="48"/>
      <c r="Q111" s="48"/>
      <c r="R111" s="48"/>
      <c r="S111" s="48"/>
      <c r="T111" s="48"/>
      <c r="U111" s="48"/>
      <c r="V111" s="48"/>
      <c r="W111" s="48"/>
      <c r="X111" s="48"/>
      <c r="Y111" s="48"/>
      <c r="Z111" s="48"/>
      <c r="AA111" s="48"/>
      <c r="AB111" s="48"/>
    </row>
    <row r="112" spans="1:28" ht="15.75" customHeight="1">
      <c r="A112" s="1"/>
      <c r="B112" s="1"/>
      <c r="C112" s="2"/>
      <c r="D112" s="2"/>
      <c r="E112" s="2"/>
      <c r="F112" s="2"/>
      <c r="G112" s="3"/>
      <c r="H112" s="3"/>
      <c r="I112" s="3"/>
      <c r="J112" s="48"/>
      <c r="K112" s="48"/>
      <c r="L112" s="48"/>
      <c r="M112" s="48"/>
      <c r="N112" s="48"/>
      <c r="O112" s="48"/>
      <c r="P112" s="48"/>
      <c r="Q112" s="48"/>
      <c r="R112" s="48"/>
      <c r="S112" s="48"/>
      <c r="T112" s="48"/>
      <c r="U112" s="48"/>
      <c r="V112" s="48"/>
      <c r="W112" s="48"/>
      <c r="X112" s="48"/>
      <c r="Y112" s="48"/>
      <c r="Z112" s="48"/>
      <c r="AA112" s="48"/>
      <c r="AB112" s="48"/>
    </row>
    <row r="113" spans="1:28" ht="15.75" customHeight="1">
      <c r="A113" s="1"/>
      <c r="B113" s="1"/>
      <c r="C113" s="2"/>
      <c r="D113" s="2"/>
      <c r="E113" s="2"/>
      <c r="F113" s="2"/>
      <c r="G113" s="3"/>
      <c r="H113" s="3"/>
      <c r="I113" s="3"/>
      <c r="J113" s="48"/>
      <c r="K113" s="48"/>
      <c r="L113" s="48"/>
      <c r="M113" s="48"/>
      <c r="N113" s="48"/>
      <c r="O113" s="48"/>
      <c r="P113" s="48"/>
      <c r="Q113" s="48"/>
      <c r="R113" s="48"/>
      <c r="S113" s="48"/>
      <c r="T113" s="48"/>
      <c r="U113" s="48"/>
      <c r="V113" s="48"/>
      <c r="W113" s="48"/>
      <c r="X113" s="48"/>
      <c r="Y113" s="48"/>
      <c r="Z113" s="48"/>
      <c r="AA113" s="48"/>
      <c r="AB113" s="48"/>
    </row>
    <row r="114" spans="1:28" ht="15.75" customHeight="1">
      <c r="A114" s="1"/>
      <c r="B114" s="1"/>
      <c r="C114" s="2"/>
      <c r="D114" s="2"/>
      <c r="E114" s="2"/>
      <c r="F114" s="2"/>
      <c r="G114" s="3"/>
      <c r="H114" s="3"/>
      <c r="I114" s="3"/>
      <c r="J114" s="48"/>
      <c r="K114" s="48"/>
      <c r="L114" s="48"/>
      <c r="M114" s="48"/>
      <c r="N114" s="48"/>
      <c r="O114" s="48"/>
      <c r="P114" s="48"/>
      <c r="Q114" s="48"/>
      <c r="R114" s="48"/>
      <c r="S114" s="48"/>
      <c r="T114" s="48"/>
      <c r="U114" s="48"/>
      <c r="V114" s="48"/>
      <c r="W114" s="48"/>
      <c r="X114" s="48"/>
      <c r="Y114" s="48"/>
      <c r="Z114" s="48"/>
      <c r="AA114" s="48"/>
      <c r="AB114" s="48"/>
    </row>
    <row r="115" spans="1:28" ht="15.75" customHeight="1">
      <c r="A115" s="1"/>
      <c r="B115" s="1"/>
      <c r="C115" s="2"/>
      <c r="D115" s="2"/>
      <c r="E115" s="2"/>
      <c r="F115" s="2"/>
      <c r="G115" s="3"/>
      <c r="H115" s="3"/>
      <c r="I115" s="3"/>
      <c r="J115" s="48"/>
      <c r="K115" s="48"/>
      <c r="L115" s="48"/>
      <c r="M115" s="48"/>
      <c r="N115" s="48"/>
      <c r="O115" s="48"/>
      <c r="P115" s="48"/>
      <c r="Q115" s="48"/>
      <c r="R115" s="48"/>
      <c r="S115" s="48"/>
      <c r="T115" s="48"/>
      <c r="U115" s="48"/>
      <c r="V115" s="48"/>
      <c r="W115" s="48"/>
      <c r="X115" s="48"/>
      <c r="Y115" s="48"/>
      <c r="Z115" s="48"/>
      <c r="AA115" s="48"/>
      <c r="AB115" s="48"/>
    </row>
    <row r="116" spans="1:28" ht="15.75" customHeight="1">
      <c r="A116" s="1"/>
      <c r="B116" s="1"/>
      <c r="C116" s="2"/>
      <c r="D116" s="2"/>
      <c r="E116" s="2"/>
      <c r="F116" s="2"/>
      <c r="G116" s="3"/>
      <c r="H116" s="3"/>
      <c r="I116" s="3"/>
      <c r="J116" s="48"/>
      <c r="K116" s="48"/>
      <c r="L116" s="48"/>
      <c r="M116" s="48"/>
      <c r="N116" s="48"/>
      <c r="O116" s="48"/>
      <c r="P116" s="48"/>
      <c r="Q116" s="48"/>
      <c r="R116" s="48"/>
      <c r="S116" s="48"/>
      <c r="T116" s="48"/>
      <c r="U116" s="48"/>
      <c r="V116" s="48"/>
      <c r="W116" s="48"/>
      <c r="X116" s="48"/>
      <c r="Y116" s="48"/>
      <c r="Z116" s="48"/>
      <c r="AA116" s="48"/>
      <c r="AB116" s="48"/>
    </row>
    <row r="117" spans="1:28" ht="15.75" customHeight="1">
      <c r="A117" s="1"/>
      <c r="B117" s="1"/>
      <c r="C117" s="2"/>
      <c r="D117" s="2"/>
      <c r="E117" s="2"/>
      <c r="F117" s="2"/>
      <c r="G117" s="3"/>
      <c r="H117" s="3"/>
      <c r="I117" s="3"/>
      <c r="J117" s="48"/>
      <c r="K117" s="48"/>
      <c r="L117" s="48"/>
      <c r="M117" s="48"/>
      <c r="N117" s="48"/>
      <c r="O117" s="48"/>
      <c r="P117" s="48"/>
      <c r="Q117" s="48"/>
      <c r="R117" s="48"/>
      <c r="S117" s="48"/>
      <c r="T117" s="48"/>
      <c r="U117" s="48"/>
      <c r="V117" s="48"/>
      <c r="W117" s="48"/>
      <c r="X117" s="48"/>
      <c r="Y117" s="48"/>
      <c r="Z117" s="48"/>
      <c r="AA117" s="48"/>
      <c r="AB117" s="48"/>
    </row>
    <row r="118" spans="1:28" ht="15.75" customHeight="1">
      <c r="A118" s="1"/>
      <c r="B118" s="1"/>
      <c r="C118" s="2"/>
      <c r="D118" s="2"/>
      <c r="E118" s="2"/>
      <c r="F118" s="2"/>
      <c r="G118" s="3"/>
      <c r="H118" s="3"/>
      <c r="I118" s="3"/>
      <c r="J118" s="48"/>
      <c r="K118" s="48"/>
      <c r="L118" s="48"/>
      <c r="M118" s="48"/>
      <c r="N118" s="48"/>
      <c r="O118" s="48"/>
      <c r="P118" s="48"/>
      <c r="Q118" s="48"/>
      <c r="R118" s="48"/>
      <c r="S118" s="48"/>
      <c r="T118" s="48"/>
      <c r="U118" s="48"/>
      <c r="V118" s="48"/>
      <c r="W118" s="48"/>
      <c r="X118" s="48"/>
      <c r="Y118" s="48"/>
      <c r="Z118" s="48"/>
      <c r="AA118" s="48"/>
      <c r="AB118" s="48"/>
    </row>
    <row r="119" spans="1:28" ht="15.75" customHeight="1">
      <c r="A119" s="1"/>
      <c r="B119" s="1"/>
      <c r="C119" s="2"/>
      <c r="D119" s="2"/>
      <c r="E119" s="2"/>
      <c r="F119" s="2"/>
      <c r="G119" s="3"/>
      <c r="H119" s="3"/>
      <c r="I119" s="3"/>
      <c r="J119" s="48"/>
      <c r="K119" s="48"/>
      <c r="L119" s="48"/>
      <c r="M119" s="48"/>
      <c r="N119" s="48"/>
      <c r="O119" s="48"/>
      <c r="P119" s="48"/>
      <c r="Q119" s="48"/>
      <c r="R119" s="48"/>
      <c r="S119" s="48"/>
      <c r="T119" s="48"/>
      <c r="U119" s="48"/>
      <c r="V119" s="48"/>
      <c r="W119" s="48"/>
      <c r="X119" s="48"/>
      <c r="Y119" s="48"/>
      <c r="Z119" s="48"/>
      <c r="AA119" s="48"/>
      <c r="AB119" s="48"/>
    </row>
    <row r="120" spans="1:28" ht="15.75" customHeight="1">
      <c r="A120" s="1"/>
      <c r="B120" s="1"/>
      <c r="C120" s="2"/>
      <c r="D120" s="2"/>
      <c r="E120" s="2"/>
      <c r="F120" s="2"/>
      <c r="G120" s="3"/>
      <c r="H120" s="3"/>
      <c r="I120" s="3"/>
      <c r="J120" s="48"/>
      <c r="K120" s="48"/>
      <c r="L120" s="48"/>
      <c r="M120" s="48"/>
      <c r="N120" s="48"/>
      <c r="O120" s="48"/>
      <c r="P120" s="48"/>
      <c r="Q120" s="48"/>
      <c r="R120" s="48"/>
      <c r="S120" s="48"/>
      <c r="T120" s="48"/>
      <c r="U120" s="48"/>
      <c r="V120" s="48"/>
      <c r="W120" s="48"/>
      <c r="X120" s="48"/>
      <c r="Y120" s="48"/>
      <c r="Z120" s="48"/>
      <c r="AA120" s="48"/>
      <c r="AB120" s="48"/>
    </row>
    <row r="121" spans="1:28" ht="15.75" customHeight="1">
      <c r="A121" s="1"/>
      <c r="B121" s="1"/>
      <c r="C121" s="2"/>
      <c r="D121" s="2"/>
      <c r="E121" s="2"/>
      <c r="F121" s="2"/>
      <c r="G121" s="3"/>
      <c r="H121" s="3"/>
      <c r="I121" s="3"/>
      <c r="J121" s="48"/>
      <c r="K121" s="48"/>
      <c r="L121" s="48"/>
      <c r="M121" s="48"/>
      <c r="N121" s="48"/>
      <c r="O121" s="48"/>
      <c r="P121" s="48"/>
      <c r="Q121" s="48"/>
      <c r="R121" s="48"/>
      <c r="S121" s="48"/>
      <c r="T121" s="48"/>
      <c r="U121" s="48"/>
      <c r="V121" s="48"/>
      <c r="W121" s="48"/>
      <c r="X121" s="48"/>
      <c r="Y121" s="48"/>
      <c r="Z121" s="48"/>
      <c r="AA121" s="48"/>
      <c r="AB121" s="48"/>
    </row>
    <row r="122" spans="1:28" ht="15.75" customHeight="1">
      <c r="A122" s="1"/>
      <c r="B122" s="1"/>
      <c r="C122" s="2"/>
      <c r="D122" s="2"/>
      <c r="E122" s="2"/>
      <c r="F122" s="2"/>
      <c r="G122" s="3"/>
      <c r="H122" s="3"/>
      <c r="I122" s="3"/>
      <c r="J122" s="48"/>
      <c r="K122" s="48"/>
      <c r="L122" s="48"/>
      <c r="M122" s="48"/>
      <c r="N122" s="48"/>
      <c r="O122" s="48"/>
      <c r="P122" s="48"/>
      <c r="Q122" s="48"/>
      <c r="R122" s="48"/>
      <c r="S122" s="48"/>
      <c r="T122" s="48"/>
      <c r="U122" s="48"/>
      <c r="V122" s="48"/>
      <c r="W122" s="48"/>
      <c r="X122" s="48"/>
      <c r="Y122" s="48"/>
      <c r="Z122" s="48"/>
      <c r="AA122" s="48"/>
      <c r="AB122" s="48"/>
    </row>
    <row r="123" spans="1:28" ht="15.75" customHeight="1">
      <c r="A123" s="1"/>
      <c r="B123" s="1"/>
      <c r="C123" s="2"/>
      <c r="D123" s="2"/>
      <c r="E123" s="2"/>
      <c r="F123" s="2"/>
      <c r="G123" s="3"/>
      <c r="H123" s="3"/>
      <c r="I123" s="3"/>
      <c r="J123" s="48"/>
      <c r="K123" s="48"/>
      <c r="L123" s="48"/>
      <c r="M123" s="48"/>
      <c r="N123" s="48"/>
      <c r="O123" s="48"/>
      <c r="P123" s="48"/>
      <c r="Q123" s="48"/>
      <c r="R123" s="48"/>
      <c r="S123" s="48"/>
      <c r="T123" s="48"/>
      <c r="U123" s="48"/>
      <c r="V123" s="48"/>
      <c r="W123" s="48"/>
      <c r="X123" s="48"/>
      <c r="Y123" s="48"/>
      <c r="Z123" s="48"/>
      <c r="AA123" s="48"/>
      <c r="AB123" s="48"/>
    </row>
    <row r="124" spans="1:28" ht="15.75" customHeight="1">
      <c r="A124" s="1"/>
      <c r="B124" s="1"/>
      <c r="C124" s="2"/>
      <c r="D124" s="2"/>
      <c r="E124" s="2"/>
      <c r="F124" s="2"/>
      <c r="G124" s="3"/>
      <c r="H124" s="3"/>
      <c r="I124" s="3"/>
      <c r="J124" s="48"/>
      <c r="K124" s="48"/>
      <c r="L124" s="48"/>
      <c r="M124" s="48"/>
      <c r="N124" s="48"/>
      <c r="O124" s="48"/>
      <c r="P124" s="48"/>
      <c r="Q124" s="48"/>
      <c r="R124" s="48"/>
      <c r="S124" s="48"/>
      <c r="T124" s="48"/>
      <c r="U124" s="48"/>
      <c r="V124" s="48"/>
      <c r="W124" s="48"/>
      <c r="X124" s="48"/>
      <c r="Y124" s="48"/>
      <c r="Z124" s="48"/>
      <c r="AA124" s="48"/>
      <c r="AB124" s="48"/>
    </row>
    <row r="125" spans="1:28" ht="15.75" customHeight="1">
      <c r="A125" s="1"/>
      <c r="B125" s="1"/>
      <c r="C125" s="2"/>
      <c r="D125" s="2"/>
      <c r="E125" s="2"/>
      <c r="F125" s="2"/>
      <c r="G125" s="3"/>
      <c r="H125" s="3"/>
      <c r="I125" s="3"/>
      <c r="J125" s="48"/>
      <c r="K125" s="48"/>
      <c r="L125" s="48"/>
      <c r="M125" s="48"/>
      <c r="N125" s="48"/>
      <c r="O125" s="48"/>
      <c r="P125" s="48"/>
      <c r="Q125" s="48"/>
      <c r="R125" s="48"/>
      <c r="S125" s="48"/>
      <c r="T125" s="48"/>
      <c r="U125" s="48"/>
      <c r="V125" s="48"/>
      <c r="W125" s="48"/>
      <c r="X125" s="48"/>
      <c r="Y125" s="48"/>
      <c r="Z125" s="48"/>
      <c r="AA125" s="48"/>
      <c r="AB125" s="48"/>
    </row>
    <row r="126" spans="1:28" ht="15.75" customHeight="1">
      <c r="A126" s="1"/>
      <c r="B126" s="1"/>
      <c r="C126" s="2"/>
      <c r="D126" s="2"/>
      <c r="E126" s="2"/>
      <c r="F126" s="2"/>
      <c r="G126" s="3"/>
      <c r="H126" s="3"/>
      <c r="I126" s="3"/>
      <c r="J126" s="48"/>
      <c r="K126" s="48"/>
      <c r="L126" s="48"/>
      <c r="M126" s="48"/>
      <c r="N126" s="48"/>
      <c r="O126" s="48"/>
      <c r="P126" s="48"/>
      <c r="Q126" s="48"/>
      <c r="R126" s="48"/>
      <c r="S126" s="48"/>
      <c r="T126" s="48"/>
      <c r="U126" s="48"/>
      <c r="V126" s="48"/>
      <c r="W126" s="48"/>
      <c r="X126" s="48"/>
      <c r="Y126" s="48"/>
      <c r="Z126" s="48"/>
      <c r="AA126" s="48"/>
      <c r="AB126" s="48"/>
    </row>
    <row r="127" spans="1:28" ht="15.75" customHeight="1">
      <c r="A127" s="1"/>
      <c r="B127" s="1"/>
      <c r="C127" s="2"/>
      <c r="D127" s="2"/>
      <c r="E127" s="2"/>
      <c r="F127" s="2"/>
      <c r="G127" s="3"/>
      <c r="H127" s="3"/>
      <c r="I127" s="3"/>
      <c r="J127" s="48"/>
      <c r="K127" s="48"/>
      <c r="L127" s="48"/>
      <c r="M127" s="48"/>
      <c r="N127" s="48"/>
      <c r="O127" s="48"/>
      <c r="P127" s="48"/>
      <c r="Q127" s="48"/>
      <c r="R127" s="48"/>
      <c r="S127" s="48"/>
      <c r="T127" s="48"/>
      <c r="U127" s="48"/>
      <c r="V127" s="48"/>
      <c r="W127" s="48"/>
      <c r="X127" s="48"/>
      <c r="Y127" s="48"/>
      <c r="Z127" s="48"/>
      <c r="AA127" s="48"/>
      <c r="AB127" s="48"/>
    </row>
    <row r="128" spans="1:28" ht="15.75" customHeight="1">
      <c r="A128" s="1"/>
      <c r="B128" s="1"/>
      <c r="C128" s="2"/>
      <c r="D128" s="2"/>
      <c r="E128" s="2"/>
      <c r="F128" s="2"/>
      <c r="G128" s="3"/>
      <c r="H128" s="3"/>
      <c r="I128" s="3"/>
      <c r="J128" s="48"/>
      <c r="K128" s="48"/>
      <c r="L128" s="48"/>
      <c r="M128" s="48"/>
      <c r="N128" s="48"/>
      <c r="O128" s="48"/>
      <c r="P128" s="48"/>
      <c r="Q128" s="48"/>
      <c r="R128" s="48"/>
      <c r="S128" s="48"/>
      <c r="T128" s="48"/>
      <c r="U128" s="48"/>
      <c r="V128" s="48"/>
      <c r="W128" s="48"/>
      <c r="X128" s="48"/>
      <c r="Y128" s="48"/>
      <c r="Z128" s="48"/>
      <c r="AA128" s="48"/>
      <c r="AB128" s="48"/>
    </row>
    <row r="129" spans="1:28" ht="15.75" customHeight="1">
      <c r="A129" s="1"/>
      <c r="B129" s="1"/>
      <c r="C129" s="2"/>
      <c r="D129" s="2"/>
      <c r="E129" s="2"/>
      <c r="F129" s="2"/>
      <c r="G129" s="3"/>
      <c r="H129" s="3"/>
      <c r="I129" s="3"/>
      <c r="J129" s="48"/>
      <c r="K129" s="48"/>
      <c r="L129" s="48"/>
      <c r="M129" s="48"/>
      <c r="N129" s="48"/>
      <c r="O129" s="48"/>
      <c r="P129" s="48"/>
      <c r="Q129" s="48"/>
      <c r="R129" s="48"/>
      <c r="S129" s="48"/>
      <c r="T129" s="48"/>
      <c r="U129" s="48"/>
      <c r="V129" s="48"/>
      <c r="W129" s="48"/>
      <c r="X129" s="48"/>
      <c r="Y129" s="48"/>
      <c r="Z129" s="48"/>
      <c r="AA129" s="48"/>
      <c r="AB129" s="48"/>
    </row>
    <row r="130" spans="1:28" ht="15.75" customHeight="1">
      <c r="A130" s="1"/>
      <c r="B130" s="1"/>
      <c r="C130" s="2"/>
      <c r="D130" s="2"/>
      <c r="E130" s="2"/>
      <c r="F130" s="2"/>
      <c r="G130" s="3"/>
      <c r="H130" s="3"/>
      <c r="I130" s="3"/>
      <c r="J130" s="48"/>
      <c r="K130" s="48"/>
      <c r="L130" s="48"/>
      <c r="M130" s="48"/>
      <c r="N130" s="48"/>
      <c r="O130" s="48"/>
      <c r="P130" s="48"/>
      <c r="Q130" s="48"/>
      <c r="R130" s="48"/>
      <c r="S130" s="48"/>
      <c r="T130" s="48"/>
      <c r="U130" s="48"/>
      <c r="V130" s="48"/>
      <c r="W130" s="48"/>
      <c r="X130" s="48"/>
      <c r="Y130" s="48"/>
      <c r="Z130" s="48"/>
      <c r="AA130" s="48"/>
      <c r="AB130" s="48"/>
    </row>
    <row r="131" spans="1:28" ht="15.75" customHeight="1">
      <c r="A131" s="1"/>
      <c r="B131" s="1"/>
      <c r="C131" s="2"/>
      <c r="D131" s="2"/>
      <c r="E131" s="2"/>
      <c r="F131" s="2"/>
      <c r="G131" s="3"/>
      <c r="H131" s="3"/>
      <c r="I131" s="3"/>
      <c r="J131" s="48"/>
      <c r="K131" s="48"/>
      <c r="L131" s="48"/>
      <c r="M131" s="48"/>
      <c r="N131" s="48"/>
      <c r="O131" s="48"/>
      <c r="P131" s="48"/>
      <c r="Q131" s="48"/>
      <c r="R131" s="48"/>
      <c r="S131" s="48"/>
      <c r="T131" s="48"/>
      <c r="U131" s="48"/>
      <c r="V131" s="48"/>
      <c r="W131" s="48"/>
      <c r="X131" s="48"/>
      <c r="Y131" s="48"/>
      <c r="Z131" s="48"/>
      <c r="AA131" s="48"/>
      <c r="AB131" s="48"/>
    </row>
    <row r="132" spans="1:28" ht="15.75" customHeight="1">
      <c r="A132" s="1"/>
      <c r="B132" s="1"/>
      <c r="C132" s="2"/>
      <c r="D132" s="2"/>
      <c r="E132" s="2"/>
      <c r="F132" s="2"/>
      <c r="G132" s="3"/>
      <c r="H132" s="3"/>
      <c r="I132" s="3"/>
      <c r="J132" s="48"/>
      <c r="K132" s="48"/>
      <c r="L132" s="48"/>
      <c r="M132" s="48"/>
      <c r="N132" s="48"/>
      <c r="O132" s="48"/>
      <c r="P132" s="48"/>
      <c r="Q132" s="48"/>
      <c r="R132" s="48"/>
      <c r="S132" s="48"/>
      <c r="T132" s="48"/>
      <c r="U132" s="48"/>
      <c r="V132" s="48"/>
      <c r="W132" s="48"/>
      <c r="X132" s="48"/>
      <c r="Y132" s="48"/>
      <c r="Z132" s="48"/>
      <c r="AA132" s="48"/>
      <c r="AB132" s="48"/>
    </row>
    <row r="133" spans="1:28" ht="15.75" customHeight="1">
      <c r="A133" s="1"/>
      <c r="B133" s="1"/>
      <c r="C133" s="2"/>
      <c r="D133" s="2"/>
      <c r="E133" s="2"/>
      <c r="F133" s="2"/>
      <c r="G133" s="3"/>
      <c r="H133" s="3"/>
      <c r="I133" s="3"/>
      <c r="J133" s="48"/>
      <c r="K133" s="48"/>
      <c r="L133" s="48"/>
      <c r="M133" s="48"/>
      <c r="N133" s="48"/>
      <c r="O133" s="48"/>
      <c r="P133" s="48"/>
      <c r="Q133" s="48"/>
      <c r="R133" s="48"/>
      <c r="S133" s="48"/>
      <c r="T133" s="48"/>
      <c r="U133" s="48"/>
      <c r="V133" s="48"/>
      <c r="W133" s="48"/>
      <c r="X133" s="48"/>
      <c r="Y133" s="48"/>
      <c r="Z133" s="48"/>
      <c r="AA133" s="48"/>
      <c r="AB133" s="48"/>
    </row>
    <row r="134" spans="1:28" ht="15.75" customHeight="1">
      <c r="A134" s="1"/>
      <c r="B134" s="1"/>
      <c r="C134" s="2"/>
      <c r="D134" s="2"/>
      <c r="E134" s="2"/>
      <c r="F134" s="2"/>
      <c r="G134" s="3"/>
      <c r="H134" s="3"/>
      <c r="I134" s="3"/>
      <c r="J134" s="48"/>
      <c r="K134" s="48"/>
      <c r="L134" s="48"/>
      <c r="M134" s="48"/>
      <c r="N134" s="48"/>
      <c r="O134" s="48"/>
      <c r="P134" s="48"/>
      <c r="Q134" s="48"/>
      <c r="R134" s="48"/>
      <c r="S134" s="48"/>
      <c r="T134" s="48"/>
      <c r="U134" s="48"/>
      <c r="V134" s="48"/>
      <c r="W134" s="48"/>
      <c r="X134" s="48"/>
      <c r="Y134" s="48"/>
      <c r="Z134" s="48"/>
      <c r="AA134" s="48"/>
      <c r="AB134" s="48"/>
    </row>
    <row r="135" spans="1:28" ht="15.75" customHeight="1">
      <c r="A135" s="1"/>
      <c r="B135" s="1"/>
      <c r="C135" s="2"/>
      <c r="D135" s="2"/>
      <c r="E135" s="2"/>
      <c r="F135" s="2"/>
      <c r="G135" s="3"/>
      <c r="H135" s="3"/>
      <c r="I135" s="3"/>
      <c r="J135" s="48"/>
      <c r="K135" s="48"/>
      <c r="L135" s="48"/>
      <c r="M135" s="48"/>
      <c r="N135" s="48"/>
      <c r="O135" s="48"/>
      <c r="P135" s="48"/>
      <c r="Q135" s="48"/>
      <c r="R135" s="48"/>
      <c r="S135" s="48"/>
      <c r="T135" s="48"/>
      <c r="U135" s="48"/>
      <c r="V135" s="48"/>
      <c r="W135" s="48"/>
      <c r="X135" s="48"/>
      <c r="Y135" s="48"/>
      <c r="Z135" s="48"/>
      <c r="AA135" s="48"/>
      <c r="AB135" s="48"/>
    </row>
    <row r="136" spans="1:28" ht="15.75" customHeight="1">
      <c r="A136" s="1"/>
      <c r="B136" s="1"/>
      <c r="C136" s="2"/>
      <c r="D136" s="2"/>
      <c r="E136" s="2"/>
      <c r="F136" s="2"/>
      <c r="G136" s="3"/>
      <c r="H136" s="3"/>
      <c r="I136" s="3"/>
      <c r="J136" s="48"/>
      <c r="K136" s="48"/>
      <c r="L136" s="48"/>
      <c r="M136" s="48"/>
      <c r="N136" s="48"/>
      <c r="O136" s="48"/>
      <c r="P136" s="48"/>
      <c r="Q136" s="48"/>
      <c r="R136" s="48"/>
      <c r="S136" s="48"/>
      <c r="T136" s="48"/>
      <c r="U136" s="48"/>
      <c r="V136" s="48"/>
      <c r="W136" s="48"/>
      <c r="X136" s="48"/>
      <c r="Y136" s="48"/>
      <c r="Z136" s="48"/>
      <c r="AA136" s="48"/>
      <c r="AB136" s="48"/>
    </row>
    <row r="137" spans="1:28" ht="15.75" customHeight="1">
      <c r="A137" s="1"/>
      <c r="B137" s="1"/>
      <c r="C137" s="2"/>
      <c r="D137" s="2"/>
      <c r="E137" s="2"/>
      <c r="F137" s="2"/>
      <c r="G137" s="3"/>
      <c r="H137" s="3"/>
      <c r="I137" s="3"/>
      <c r="J137" s="48"/>
      <c r="K137" s="48"/>
      <c r="L137" s="48"/>
      <c r="M137" s="48"/>
      <c r="N137" s="48"/>
      <c r="O137" s="48"/>
      <c r="P137" s="48"/>
      <c r="Q137" s="48"/>
      <c r="R137" s="48"/>
      <c r="S137" s="48"/>
      <c r="T137" s="48"/>
      <c r="U137" s="48"/>
      <c r="V137" s="48"/>
      <c r="W137" s="48"/>
      <c r="X137" s="48"/>
      <c r="Y137" s="48"/>
      <c r="Z137" s="48"/>
      <c r="AA137" s="48"/>
      <c r="AB137" s="48"/>
    </row>
    <row r="138" spans="1:28" ht="15.75" customHeight="1">
      <c r="A138" s="1"/>
      <c r="B138" s="1"/>
      <c r="C138" s="2"/>
      <c r="D138" s="2"/>
      <c r="E138" s="2"/>
      <c r="F138" s="2"/>
      <c r="G138" s="3"/>
      <c r="H138" s="3"/>
      <c r="I138" s="3"/>
      <c r="J138" s="48"/>
      <c r="K138" s="48"/>
      <c r="L138" s="48"/>
      <c r="M138" s="48"/>
      <c r="N138" s="48"/>
      <c r="O138" s="48"/>
      <c r="P138" s="48"/>
      <c r="Q138" s="48"/>
      <c r="R138" s="48"/>
      <c r="S138" s="48"/>
      <c r="T138" s="48"/>
      <c r="U138" s="48"/>
      <c r="V138" s="48"/>
      <c r="W138" s="48"/>
      <c r="X138" s="48"/>
      <c r="Y138" s="48"/>
      <c r="Z138" s="48"/>
      <c r="AA138" s="48"/>
      <c r="AB138" s="48"/>
    </row>
    <row r="139" spans="1:28" ht="15.75" customHeight="1">
      <c r="A139" s="1"/>
      <c r="B139" s="1"/>
      <c r="C139" s="2"/>
      <c r="D139" s="2"/>
      <c r="E139" s="2"/>
      <c r="F139" s="2"/>
      <c r="G139" s="3"/>
      <c r="H139" s="3"/>
      <c r="I139" s="3"/>
      <c r="J139" s="48"/>
      <c r="K139" s="48"/>
      <c r="L139" s="48"/>
      <c r="M139" s="48"/>
      <c r="N139" s="48"/>
      <c r="O139" s="48"/>
      <c r="P139" s="48"/>
      <c r="Q139" s="48"/>
      <c r="R139" s="48"/>
      <c r="S139" s="48"/>
      <c r="T139" s="48"/>
      <c r="U139" s="48"/>
      <c r="V139" s="48"/>
      <c r="W139" s="48"/>
      <c r="X139" s="48"/>
      <c r="Y139" s="48"/>
      <c r="Z139" s="48"/>
      <c r="AA139" s="48"/>
      <c r="AB139" s="48"/>
    </row>
    <row r="140" spans="1:28" ht="15.75" customHeight="1">
      <c r="A140" s="1"/>
      <c r="B140" s="1"/>
      <c r="C140" s="2"/>
      <c r="D140" s="2"/>
      <c r="E140" s="2"/>
      <c r="F140" s="2"/>
      <c r="G140" s="3"/>
      <c r="H140" s="3"/>
      <c r="I140" s="3"/>
      <c r="J140" s="48"/>
      <c r="K140" s="48"/>
      <c r="L140" s="48"/>
      <c r="M140" s="48"/>
      <c r="N140" s="48"/>
      <c r="O140" s="48"/>
      <c r="P140" s="48"/>
      <c r="Q140" s="48"/>
      <c r="R140" s="48"/>
      <c r="S140" s="48"/>
      <c r="T140" s="48"/>
      <c r="U140" s="48"/>
      <c r="V140" s="48"/>
      <c r="W140" s="48"/>
      <c r="X140" s="48"/>
      <c r="Y140" s="48"/>
      <c r="Z140" s="48"/>
      <c r="AA140" s="48"/>
      <c r="AB140" s="48"/>
    </row>
    <row r="141" spans="1:28" ht="15.75" customHeight="1">
      <c r="A141" s="1"/>
      <c r="B141" s="1"/>
      <c r="C141" s="2"/>
      <c r="D141" s="2"/>
      <c r="E141" s="2"/>
      <c r="F141" s="2"/>
      <c r="G141" s="3"/>
      <c r="H141" s="3"/>
      <c r="I141" s="3"/>
      <c r="J141" s="48"/>
      <c r="K141" s="48"/>
      <c r="L141" s="48"/>
      <c r="M141" s="48"/>
      <c r="N141" s="48"/>
      <c r="O141" s="48"/>
      <c r="P141" s="48"/>
      <c r="Q141" s="48"/>
      <c r="R141" s="48"/>
      <c r="S141" s="48"/>
      <c r="T141" s="48"/>
      <c r="U141" s="48"/>
      <c r="V141" s="48"/>
      <c r="W141" s="48"/>
      <c r="X141" s="48"/>
      <c r="Y141" s="48"/>
      <c r="Z141" s="48"/>
      <c r="AA141" s="48"/>
      <c r="AB141" s="48"/>
    </row>
    <row r="142" spans="1:28" ht="15.75" customHeight="1">
      <c r="A142" s="1"/>
      <c r="B142" s="1"/>
      <c r="C142" s="2"/>
      <c r="D142" s="2"/>
      <c r="E142" s="2"/>
      <c r="F142" s="2"/>
      <c r="G142" s="3"/>
      <c r="H142" s="3"/>
      <c r="I142" s="3"/>
      <c r="J142" s="48"/>
      <c r="K142" s="48"/>
      <c r="L142" s="48"/>
      <c r="M142" s="48"/>
      <c r="N142" s="48"/>
      <c r="O142" s="48"/>
      <c r="P142" s="48"/>
      <c r="Q142" s="48"/>
      <c r="R142" s="48"/>
      <c r="S142" s="48"/>
      <c r="T142" s="48"/>
      <c r="U142" s="48"/>
      <c r="V142" s="48"/>
      <c r="W142" s="48"/>
      <c r="X142" s="48"/>
      <c r="Y142" s="48"/>
      <c r="Z142" s="48"/>
      <c r="AA142" s="48"/>
      <c r="AB142" s="48"/>
    </row>
    <row r="143" spans="1:28" ht="15.75" customHeight="1">
      <c r="A143" s="1"/>
      <c r="B143" s="1"/>
      <c r="C143" s="2"/>
      <c r="D143" s="2"/>
      <c r="E143" s="2"/>
      <c r="F143" s="2"/>
      <c r="G143" s="3"/>
      <c r="H143" s="3"/>
      <c r="I143" s="3"/>
      <c r="J143" s="48"/>
      <c r="K143" s="48"/>
      <c r="L143" s="48"/>
      <c r="M143" s="48"/>
      <c r="N143" s="48"/>
      <c r="O143" s="48"/>
      <c r="P143" s="48"/>
      <c r="Q143" s="48"/>
      <c r="R143" s="48"/>
      <c r="S143" s="48"/>
      <c r="T143" s="48"/>
      <c r="U143" s="48"/>
      <c r="V143" s="48"/>
      <c r="W143" s="48"/>
      <c r="X143" s="48"/>
      <c r="Y143" s="48"/>
      <c r="Z143" s="48"/>
      <c r="AA143" s="48"/>
      <c r="AB143" s="48"/>
    </row>
    <row r="144" spans="1:28" ht="15.75" customHeight="1">
      <c r="A144" s="1"/>
      <c r="B144" s="1"/>
      <c r="C144" s="2"/>
      <c r="D144" s="2"/>
      <c r="E144" s="2"/>
      <c r="F144" s="2"/>
      <c r="G144" s="3"/>
      <c r="H144" s="3"/>
      <c r="I144" s="3"/>
      <c r="J144" s="48"/>
      <c r="K144" s="48"/>
      <c r="L144" s="48"/>
      <c r="M144" s="48"/>
      <c r="N144" s="48"/>
      <c r="O144" s="48"/>
      <c r="P144" s="48"/>
      <c r="Q144" s="48"/>
      <c r="R144" s="48"/>
      <c r="S144" s="48"/>
      <c r="T144" s="48"/>
      <c r="U144" s="48"/>
      <c r="V144" s="48"/>
      <c r="W144" s="48"/>
      <c r="X144" s="48"/>
      <c r="Y144" s="48"/>
      <c r="Z144" s="48"/>
      <c r="AA144" s="48"/>
      <c r="AB144" s="48"/>
    </row>
    <row r="145" spans="1:28" ht="15.75" customHeight="1">
      <c r="A145" s="1"/>
      <c r="B145" s="1"/>
      <c r="C145" s="2"/>
      <c r="D145" s="2"/>
      <c r="E145" s="2"/>
      <c r="F145" s="2"/>
      <c r="G145" s="3"/>
      <c r="H145" s="3"/>
      <c r="I145" s="3"/>
      <c r="J145" s="48"/>
      <c r="K145" s="48"/>
      <c r="L145" s="48"/>
      <c r="M145" s="48"/>
      <c r="N145" s="48"/>
      <c r="O145" s="48"/>
      <c r="P145" s="48"/>
      <c r="Q145" s="48"/>
      <c r="R145" s="48"/>
      <c r="S145" s="48"/>
      <c r="T145" s="48"/>
      <c r="U145" s="48"/>
      <c r="V145" s="48"/>
      <c r="W145" s="48"/>
      <c r="X145" s="48"/>
      <c r="Y145" s="48"/>
      <c r="Z145" s="48"/>
      <c r="AA145" s="48"/>
      <c r="AB145" s="48"/>
    </row>
    <row r="146" spans="1:28" ht="15.75" customHeight="1">
      <c r="A146" s="1"/>
      <c r="B146" s="1"/>
      <c r="C146" s="2"/>
      <c r="D146" s="2"/>
      <c r="E146" s="2"/>
      <c r="F146" s="2"/>
      <c r="G146" s="3"/>
      <c r="H146" s="3"/>
      <c r="I146" s="3"/>
      <c r="J146" s="48"/>
      <c r="K146" s="48"/>
      <c r="L146" s="48"/>
      <c r="M146" s="48"/>
      <c r="N146" s="48"/>
      <c r="O146" s="48"/>
      <c r="P146" s="48"/>
      <c r="Q146" s="48"/>
      <c r="R146" s="48"/>
      <c r="S146" s="48"/>
      <c r="T146" s="48"/>
      <c r="U146" s="48"/>
      <c r="V146" s="48"/>
      <c r="W146" s="48"/>
      <c r="X146" s="48"/>
      <c r="Y146" s="48"/>
      <c r="Z146" s="48"/>
      <c r="AA146" s="48"/>
      <c r="AB146" s="48"/>
    </row>
    <row r="147" spans="1:28" ht="15.75" customHeight="1">
      <c r="A147" s="1"/>
      <c r="B147" s="1"/>
      <c r="C147" s="2"/>
      <c r="D147" s="2"/>
      <c r="E147" s="2"/>
      <c r="F147" s="2"/>
      <c r="G147" s="3"/>
      <c r="H147" s="3"/>
      <c r="I147" s="3"/>
      <c r="J147" s="48"/>
      <c r="K147" s="48"/>
      <c r="L147" s="48"/>
      <c r="M147" s="48"/>
      <c r="N147" s="48"/>
      <c r="O147" s="48"/>
      <c r="P147" s="48"/>
      <c r="Q147" s="48"/>
      <c r="R147" s="48"/>
      <c r="S147" s="48"/>
      <c r="T147" s="48"/>
      <c r="U147" s="48"/>
      <c r="V147" s="48"/>
      <c r="W147" s="48"/>
      <c r="X147" s="48"/>
      <c r="Y147" s="48"/>
      <c r="Z147" s="48"/>
      <c r="AA147" s="48"/>
      <c r="AB147" s="48"/>
    </row>
    <row r="148" spans="1:28" ht="15.75" customHeight="1">
      <c r="A148" s="1"/>
      <c r="B148" s="1"/>
      <c r="C148" s="2"/>
      <c r="D148" s="2"/>
      <c r="E148" s="2"/>
      <c r="F148" s="2"/>
      <c r="G148" s="3"/>
      <c r="H148" s="3"/>
      <c r="I148" s="3"/>
      <c r="J148" s="48"/>
      <c r="K148" s="48"/>
      <c r="L148" s="48"/>
      <c r="M148" s="48"/>
      <c r="N148" s="48"/>
      <c r="O148" s="48"/>
      <c r="P148" s="48"/>
      <c r="Q148" s="48"/>
      <c r="R148" s="48"/>
      <c r="S148" s="48"/>
      <c r="T148" s="48"/>
      <c r="U148" s="48"/>
      <c r="V148" s="48"/>
      <c r="W148" s="48"/>
      <c r="X148" s="48"/>
      <c r="Y148" s="48"/>
      <c r="Z148" s="48"/>
      <c r="AA148" s="48"/>
      <c r="AB148" s="48"/>
    </row>
    <row r="149" spans="1:28" ht="15.75" customHeight="1">
      <c r="A149" s="1"/>
      <c r="B149" s="1"/>
      <c r="C149" s="2"/>
      <c r="D149" s="2"/>
      <c r="E149" s="2"/>
      <c r="F149" s="2"/>
      <c r="G149" s="3"/>
      <c r="H149" s="3"/>
      <c r="I149" s="3"/>
      <c r="J149" s="48"/>
      <c r="K149" s="48"/>
      <c r="L149" s="48"/>
      <c r="M149" s="48"/>
      <c r="N149" s="48"/>
      <c r="O149" s="48"/>
      <c r="P149" s="48"/>
      <c r="Q149" s="48"/>
      <c r="R149" s="48"/>
      <c r="S149" s="48"/>
      <c r="T149" s="48"/>
      <c r="U149" s="48"/>
      <c r="V149" s="48"/>
      <c r="W149" s="48"/>
      <c r="X149" s="48"/>
      <c r="Y149" s="48"/>
      <c r="Z149" s="48"/>
      <c r="AA149" s="48"/>
      <c r="AB149" s="48"/>
    </row>
    <row r="150" spans="1:28" ht="15.75" customHeight="1">
      <c r="A150" s="1"/>
      <c r="B150" s="1"/>
      <c r="C150" s="2"/>
      <c r="D150" s="2"/>
      <c r="E150" s="2"/>
      <c r="F150" s="2"/>
      <c r="G150" s="3"/>
      <c r="H150" s="3"/>
      <c r="I150" s="3"/>
      <c r="J150" s="48"/>
      <c r="K150" s="48"/>
      <c r="L150" s="48"/>
      <c r="M150" s="48"/>
      <c r="N150" s="48"/>
      <c r="O150" s="48"/>
      <c r="P150" s="48"/>
      <c r="Q150" s="48"/>
      <c r="R150" s="48"/>
      <c r="S150" s="48"/>
      <c r="T150" s="48"/>
      <c r="U150" s="48"/>
      <c r="V150" s="48"/>
      <c r="W150" s="48"/>
      <c r="X150" s="48"/>
      <c r="Y150" s="48"/>
      <c r="Z150" s="48"/>
      <c r="AA150" s="48"/>
      <c r="AB150" s="48"/>
    </row>
    <row r="151" spans="1:28" ht="15.75" customHeight="1">
      <c r="A151" s="1"/>
      <c r="B151" s="1"/>
      <c r="C151" s="2"/>
      <c r="D151" s="2"/>
      <c r="E151" s="2"/>
      <c r="F151" s="2"/>
      <c r="G151" s="3"/>
      <c r="H151" s="3"/>
      <c r="I151" s="3"/>
      <c r="J151" s="48"/>
      <c r="K151" s="48"/>
      <c r="L151" s="48"/>
      <c r="M151" s="48"/>
      <c r="N151" s="48"/>
      <c r="O151" s="48"/>
      <c r="P151" s="48"/>
      <c r="Q151" s="48"/>
      <c r="R151" s="48"/>
      <c r="S151" s="48"/>
      <c r="T151" s="48"/>
      <c r="U151" s="48"/>
      <c r="V151" s="48"/>
      <c r="W151" s="48"/>
      <c r="X151" s="48"/>
      <c r="Y151" s="48"/>
      <c r="Z151" s="48"/>
      <c r="AA151" s="48"/>
      <c r="AB151" s="48"/>
    </row>
    <row r="152" spans="1:28" ht="15.75" customHeight="1">
      <c r="A152" s="1"/>
      <c r="B152" s="1"/>
      <c r="C152" s="2"/>
      <c r="D152" s="2"/>
      <c r="E152" s="2"/>
      <c r="F152" s="2"/>
      <c r="G152" s="3"/>
      <c r="H152" s="3"/>
      <c r="I152" s="3"/>
      <c r="J152" s="48"/>
      <c r="K152" s="48"/>
      <c r="L152" s="48"/>
      <c r="M152" s="48"/>
      <c r="N152" s="48"/>
      <c r="O152" s="48"/>
      <c r="P152" s="48"/>
      <c r="Q152" s="48"/>
      <c r="R152" s="48"/>
      <c r="S152" s="48"/>
      <c r="T152" s="48"/>
      <c r="U152" s="48"/>
      <c r="V152" s="48"/>
      <c r="W152" s="48"/>
      <c r="X152" s="48"/>
      <c r="Y152" s="48"/>
      <c r="Z152" s="48"/>
      <c r="AA152" s="48"/>
      <c r="AB152" s="48"/>
    </row>
    <row r="153" spans="1:28" ht="15.75" customHeight="1">
      <c r="A153" s="1"/>
      <c r="B153" s="1"/>
      <c r="C153" s="2"/>
      <c r="D153" s="2"/>
      <c r="E153" s="2"/>
      <c r="F153" s="2"/>
      <c r="G153" s="3"/>
      <c r="H153" s="3"/>
      <c r="I153" s="3"/>
      <c r="J153" s="48"/>
      <c r="K153" s="48"/>
      <c r="L153" s="48"/>
      <c r="M153" s="48"/>
      <c r="N153" s="48"/>
      <c r="O153" s="48"/>
      <c r="P153" s="48"/>
      <c r="Q153" s="48"/>
      <c r="R153" s="48"/>
      <c r="S153" s="48"/>
      <c r="T153" s="48"/>
      <c r="U153" s="48"/>
      <c r="V153" s="48"/>
      <c r="W153" s="48"/>
      <c r="X153" s="48"/>
      <c r="Y153" s="48"/>
      <c r="Z153" s="48"/>
      <c r="AA153" s="48"/>
      <c r="AB153" s="48"/>
    </row>
    <row r="154" spans="1:28" ht="15.75" customHeight="1">
      <c r="A154" s="1"/>
      <c r="B154" s="1"/>
      <c r="C154" s="2"/>
      <c r="D154" s="2"/>
      <c r="E154" s="2"/>
      <c r="F154" s="2"/>
      <c r="G154" s="3"/>
      <c r="H154" s="3"/>
      <c r="I154" s="3"/>
      <c r="J154" s="48"/>
      <c r="K154" s="48"/>
      <c r="L154" s="48"/>
      <c r="M154" s="48"/>
      <c r="N154" s="48"/>
      <c r="O154" s="48"/>
      <c r="P154" s="48"/>
      <c r="Q154" s="48"/>
      <c r="R154" s="48"/>
      <c r="S154" s="48"/>
      <c r="T154" s="48"/>
      <c r="U154" s="48"/>
      <c r="V154" s="48"/>
      <c r="W154" s="48"/>
      <c r="X154" s="48"/>
      <c r="Y154" s="48"/>
      <c r="Z154" s="48"/>
      <c r="AA154" s="48"/>
      <c r="AB154" s="48"/>
    </row>
    <row r="155" spans="1:28" ht="15.75" customHeight="1">
      <c r="A155" s="1"/>
      <c r="B155" s="1"/>
      <c r="C155" s="2"/>
      <c r="D155" s="2"/>
      <c r="E155" s="2"/>
      <c r="F155" s="2"/>
      <c r="G155" s="3"/>
      <c r="H155" s="3"/>
      <c r="I155" s="3"/>
      <c r="J155" s="48"/>
      <c r="K155" s="48"/>
      <c r="L155" s="48"/>
      <c r="M155" s="48"/>
      <c r="N155" s="48"/>
      <c r="O155" s="48"/>
      <c r="P155" s="48"/>
      <c r="Q155" s="48"/>
      <c r="R155" s="48"/>
      <c r="S155" s="48"/>
      <c r="T155" s="48"/>
      <c r="U155" s="48"/>
      <c r="V155" s="48"/>
      <c r="W155" s="48"/>
      <c r="X155" s="48"/>
      <c r="Y155" s="48"/>
      <c r="Z155" s="48"/>
      <c r="AA155" s="48"/>
      <c r="AB155" s="48"/>
    </row>
    <row r="156" spans="1:28" ht="15.75" customHeight="1">
      <c r="A156" s="1"/>
      <c r="B156" s="1"/>
      <c r="C156" s="2"/>
      <c r="D156" s="2"/>
      <c r="E156" s="2"/>
      <c r="F156" s="2"/>
      <c r="G156" s="3"/>
      <c r="H156" s="3"/>
      <c r="I156" s="3"/>
      <c r="J156" s="48"/>
      <c r="K156" s="48"/>
      <c r="L156" s="48"/>
      <c r="M156" s="48"/>
      <c r="N156" s="48"/>
      <c r="O156" s="48"/>
      <c r="P156" s="48"/>
      <c r="Q156" s="48"/>
      <c r="R156" s="48"/>
      <c r="S156" s="48"/>
      <c r="T156" s="48"/>
      <c r="U156" s="48"/>
      <c r="V156" s="48"/>
      <c r="W156" s="48"/>
      <c r="X156" s="48"/>
      <c r="Y156" s="48"/>
      <c r="Z156" s="48"/>
      <c r="AA156" s="48"/>
      <c r="AB156" s="48"/>
    </row>
    <row r="157" spans="1:28" ht="15.75" customHeight="1">
      <c r="A157" s="1"/>
      <c r="B157" s="1"/>
      <c r="C157" s="2"/>
      <c r="D157" s="2"/>
      <c r="E157" s="2"/>
      <c r="F157" s="2"/>
      <c r="G157" s="3"/>
      <c r="H157" s="3"/>
      <c r="I157" s="3"/>
      <c r="J157" s="48"/>
      <c r="K157" s="48"/>
      <c r="L157" s="48"/>
      <c r="M157" s="48"/>
      <c r="N157" s="48"/>
      <c r="O157" s="48"/>
      <c r="P157" s="48"/>
      <c r="Q157" s="48"/>
      <c r="R157" s="48"/>
      <c r="S157" s="48"/>
      <c r="T157" s="48"/>
      <c r="U157" s="48"/>
      <c r="V157" s="48"/>
      <c r="W157" s="48"/>
      <c r="X157" s="48"/>
      <c r="Y157" s="48"/>
      <c r="Z157" s="48"/>
      <c r="AA157" s="48"/>
      <c r="AB157" s="48"/>
    </row>
    <row r="158" spans="1:28" ht="15.75" customHeight="1">
      <c r="A158" s="1"/>
      <c r="B158" s="1"/>
      <c r="C158" s="2"/>
      <c r="D158" s="2"/>
      <c r="E158" s="2"/>
      <c r="F158" s="2"/>
      <c r="G158" s="3"/>
      <c r="H158" s="3"/>
      <c r="I158" s="3"/>
      <c r="J158" s="48"/>
      <c r="K158" s="48"/>
      <c r="L158" s="48"/>
      <c r="M158" s="48"/>
      <c r="N158" s="48"/>
      <c r="O158" s="48"/>
      <c r="P158" s="48"/>
      <c r="Q158" s="48"/>
      <c r="R158" s="48"/>
      <c r="S158" s="48"/>
      <c r="T158" s="48"/>
      <c r="U158" s="48"/>
      <c r="V158" s="48"/>
      <c r="W158" s="48"/>
      <c r="X158" s="48"/>
      <c r="Y158" s="48"/>
      <c r="Z158" s="48"/>
      <c r="AA158" s="48"/>
      <c r="AB158" s="48"/>
    </row>
    <row r="159" spans="1:28" ht="15.75" customHeight="1">
      <c r="A159" s="1"/>
      <c r="B159" s="1"/>
      <c r="C159" s="2"/>
      <c r="D159" s="2"/>
      <c r="E159" s="2"/>
      <c r="F159" s="2"/>
      <c r="G159" s="3"/>
      <c r="H159" s="3"/>
      <c r="I159" s="3"/>
      <c r="J159" s="48"/>
      <c r="K159" s="48"/>
      <c r="L159" s="48"/>
      <c r="M159" s="48"/>
      <c r="N159" s="48"/>
      <c r="O159" s="48"/>
      <c r="P159" s="48"/>
      <c r="Q159" s="48"/>
      <c r="R159" s="48"/>
      <c r="S159" s="48"/>
      <c r="T159" s="48"/>
      <c r="U159" s="48"/>
      <c r="V159" s="48"/>
      <c r="W159" s="48"/>
      <c r="X159" s="48"/>
      <c r="Y159" s="48"/>
      <c r="Z159" s="48"/>
      <c r="AA159" s="48"/>
      <c r="AB159" s="48"/>
    </row>
    <row r="160" spans="1:28" ht="15.75" customHeight="1">
      <c r="A160" s="1"/>
      <c r="B160" s="1"/>
      <c r="C160" s="2"/>
      <c r="D160" s="2"/>
      <c r="E160" s="2"/>
      <c r="F160" s="2"/>
      <c r="G160" s="3"/>
      <c r="H160" s="3"/>
      <c r="I160" s="3"/>
      <c r="J160" s="48"/>
      <c r="K160" s="48"/>
      <c r="L160" s="48"/>
      <c r="M160" s="48"/>
      <c r="N160" s="48"/>
      <c r="O160" s="48"/>
      <c r="P160" s="48"/>
      <c r="Q160" s="48"/>
      <c r="R160" s="48"/>
      <c r="S160" s="48"/>
      <c r="T160" s="48"/>
      <c r="U160" s="48"/>
      <c r="V160" s="48"/>
      <c r="W160" s="48"/>
      <c r="X160" s="48"/>
      <c r="Y160" s="48"/>
      <c r="Z160" s="48"/>
      <c r="AA160" s="48"/>
      <c r="AB160" s="48"/>
    </row>
    <row r="161" spans="1:28" ht="15.75" customHeight="1">
      <c r="A161" s="1"/>
      <c r="B161" s="1"/>
      <c r="C161" s="2"/>
      <c r="D161" s="2"/>
      <c r="E161" s="2"/>
      <c r="F161" s="2"/>
      <c r="G161" s="3"/>
      <c r="H161" s="3"/>
      <c r="I161" s="3"/>
      <c r="J161" s="48"/>
      <c r="K161" s="48"/>
      <c r="L161" s="48"/>
      <c r="M161" s="48"/>
      <c r="N161" s="48"/>
      <c r="O161" s="48"/>
      <c r="P161" s="48"/>
      <c r="Q161" s="48"/>
      <c r="R161" s="48"/>
      <c r="S161" s="48"/>
      <c r="T161" s="48"/>
      <c r="U161" s="48"/>
      <c r="V161" s="48"/>
      <c r="W161" s="48"/>
      <c r="X161" s="48"/>
      <c r="Y161" s="48"/>
      <c r="Z161" s="48"/>
      <c r="AA161" s="48"/>
      <c r="AB161" s="48"/>
    </row>
    <row r="162" spans="1:28" ht="15.75" customHeight="1">
      <c r="A162" s="1"/>
      <c r="B162" s="1"/>
      <c r="C162" s="2"/>
      <c r="D162" s="2"/>
      <c r="E162" s="2"/>
      <c r="F162" s="2"/>
      <c r="G162" s="3"/>
      <c r="H162" s="3"/>
      <c r="I162" s="3"/>
      <c r="J162" s="48"/>
      <c r="K162" s="48"/>
      <c r="L162" s="48"/>
      <c r="M162" s="48"/>
      <c r="N162" s="48"/>
      <c r="O162" s="48"/>
      <c r="P162" s="48"/>
      <c r="Q162" s="48"/>
      <c r="R162" s="48"/>
      <c r="S162" s="48"/>
      <c r="T162" s="48"/>
      <c r="U162" s="48"/>
      <c r="V162" s="48"/>
      <c r="W162" s="48"/>
      <c r="X162" s="48"/>
      <c r="Y162" s="48"/>
      <c r="Z162" s="48"/>
      <c r="AA162" s="48"/>
      <c r="AB162" s="48"/>
    </row>
    <row r="163" spans="1:28" ht="15.75" customHeight="1">
      <c r="A163" s="1"/>
      <c r="B163" s="1"/>
      <c r="C163" s="2"/>
      <c r="D163" s="2"/>
      <c r="E163" s="2"/>
      <c r="F163" s="2"/>
      <c r="G163" s="3"/>
      <c r="H163" s="3"/>
      <c r="I163" s="3"/>
      <c r="J163" s="48"/>
      <c r="K163" s="48"/>
      <c r="L163" s="48"/>
      <c r="M163" s="48"/>
      <c r="N163" s="48"/>
      <c r="O163" s="48"/>
      <c r="P163" s="48"/>
      <c r="Q163" s="48"/>
      <c r="R163" s="48"/>
      <c r="S163" s="48"/>
      <c r="T163" s="48"/>
      <c r="U163" s="48"/>
      <c r="V163" s="48"/>
      <c r="W163" s="48"/>
      <c r="X163" s="48"/>
      <c r="Y163" s="48"/>
      <c r="Z163" s="48"/>
      <c r="AA163" s="48"/>
      <c r="AB163" s="48"/>
    </row>
    <row r="164" spans="1:28" ht="15.75" customHeight="1">
      <c r="A164" s="1"/>
      <c r="B164" s="1"/>
      <c r="C164" s="2"/>
      <c r="D164" s="2"/>
      <c r="E164" s="2"/>
      <c r="F164" s="2"/>
      <c r="G164" s="3"/>
      <c r="H164" s="3"/>
      <c r="I164" s="3"/>
      <c r="J164" s="48"/>
      <c r="K164" s="48"/>
      <c r="L164" s="48"/>
      <c r="M164" s="48"/>
      <c r="N164" s="48"/>
      <c r="O164" s="48"/>
      <c r="P164" s="48"/>
      <c r="Q164" s="48"/>
      <c r="R164" s="48"/>
      <c r="S164" s="48"/>
      <c r="T164" s="48"/>
      <c r="U164" s="48"/>
      <c r="V164" s="48"/>
      <c r="W164" s="48"/>
      <c r="X164" s="48"/>
      <c r="Y164" s="48"/>
      <c r="Z164" s="48"/>
      <c r="AA164" s="48"/>
      <c r="AB164" s="48"/>
    </row>
    <row r="165" spans="1:28" ht="15.75" customHeight="1">
      <c r="A165" s="1"/>
      <c r="B165" s="1"/>
      <c r="C165" s="2"/>
      <c r="D165" s="2"/>
      <c r="E165" s="2"/>
      <c r="F165" s="2"/>
      <c r="G165" s="3"/>
      <c r="H165" s="3"/>
      <c r="I165" s="3"/>
      <c r="J165" s="48"/>
      <c r="K165" s="48"/>
      <c r="L165" s="48"/>
      <c r="M165" s="48"/>
      <c r="N165" s="48"/>
      <c r="O165" s="48"/>
      <c r="P165" s="48"/>
      <c r="Q165" s="48"/>
      <c r="R165" s="48"/>
      <c r="S165" s="48"/>
      <c r="T165" s="48"/>
      <c r="U165" s="48"/>
      <c r="V165" s="48"/>
      <c r="W165" s="48"/>
      <c r="X165" s="48"/>
      <c r="Y165" s="48"/>
      <c r="Z165" s="48"/>
      <c r="AA165" s="48"/>
      <c r="AB165" s="48"/>
    </row>
    <row r="166" spans="1:28" ht="15.75" customHeight="1">
      <c r="A166" s="1"/>
      <c r="B166" s="1"/>
      <c r="C166" s="2"/>
      <c r="D166" s="2"/>
      <c r="E166" s="2"/>
      <c r="F166" s="2"/>
      <c r="G166" s="3"/>
      <c r="H166" s="3"/>
      <c r="I166" s="3"/>
      <c r="J166" s="48"/>
      <c r="K166" s="48"/>
      <c r="L166" s="48"/>
      <c r="M166" s="48"/>
      <c r="N166" s="48"/>
      <c r="O166" s="48"/>
      <c r="P166" s="48"/>
      <c r="Q166" s="48"/>
      <c r="R166" s="48"/>
      <c r="S166" s="48"/>
      <c r="T166" s="48"/>
      <c r="U166" s="48"/>
      <c r="V166" s="48"/>
      <c r="W166" s="48"/>
      <c r="X166" s="48"/>
      <c r="Y166" s="48"/>
      <c r="Z166" s="48"/>
      <c r="AA166" s="48"/>
      <c r="AB166" s="48"/>
    </row>
    <row r="167" spans="1:28" ht="15.75" customHeight="1">
      <c r="A167" s="1"/>
      <c r="B167" s="1"/>
      <c r="C167" s="2"/>
      <c r="D167" s="2"/>
      <c r="E167" s="2"/>
      <c r="F167" s="2"/>
      <c r="G167" s="3"/>
      <c r="H167" s="3"/>
      <c r="I167" s="3"/>
      <c r="J167" s="48"/>
      <c r="K167" s="48"/>
      <c r="L167" s="48"/>
      <c r="M167" s="48"/>
      <c r="N167" s="48"/>
      <c r="O167" s="48"/>
      <c r="P167" s="48"/>
      <c r="Q167" s="48"/>
      <c r="R167" s="48"/>
      <c r="S167" s="48"/>
      <c r="T167" s="48"/>
      <c r="U167" s="48"/>
      <c r="V167" s="48"/>
      <c r="W167" s="48"/>
      <c r="X167" s="48"/>
      <c r="Y167" s="48"/>
      <c r="Z167" s="48"/>
      <c r="AA167" s="48"/>
      <c r="AB167" s="48"/>
    </row>
    <row r="168" spans="1:28" ht="15.75" customHeight="1">
      <c r="A168" s="1"/>
      <c r="B168" s="1"/>
      <c r="C168" s="2"/>
      <c r="D168" s="2"/>
      <c r="E168" s="2"/>
      <c r="F168" s="2"/>
      <c r="G168" s="3"/>
      <c r="H168" s="3"/>
      <c r="I168" s="3"/>
      <c r="J168" s="48"/>
      <c r="K168" s="48"/>
      <c r="L168" s="48"/>
      <c r="M168" s="48"/>
      <c r="N168" s="48"/>
      <c r="O168" s="48"/>
      <c r="P168" s="48"/>
      <c r="Q168" s="48"/>
      <c r="R168" s="48"/>
      <c r="S168" s="48"/>
      <c r="T168" s="48"/>
      <c r="U168" s="48"/>
      <c r="V168" s="48"/>
      <c r="W168" s="48"/>
      <c r="X168" s="48"/>
      <c r="Y168" s="48"/>
      <c r="Z168" s="48"/>
      <c r="AA168" s="48"/>
      <c r="AB168" s="48"/>
    </row>
    <row r="169" spans="1:28" ht="15.75" customHeight="1">
      <c r="A169" s="1"/>
      <c r="B169" s="1"/>
      <c r="C169" s="2"/>
      <c r="D169" s="2"/>
      <c r="E169" s="2"/>
      <c r="F169" s="2"/>
      <c r="G169" s="3"/>
      <c r="H169" s="3"/>
      <c r="I169" s="3"/>
      <c r="J169" s="48"/>
      <c r="K169" s="48"/>
      <c r="L169" s="48"/>
      <c r="M169" s="48"/>
      <c r="N169" s="48"/>
      <c r="O169" s="48"/>
      <c r="P169" s="48"/>
      <c r="Q169" s="48"/>
      <c r="R169" s="48"/>
      <c r="S169" s="48"/>
      <c r="T169" s="48"/>
      <c r="U169" s="48"/>
      <c r="V169" s="48"/>
      <c r="W169" s="48"/>
      <c r="X169" s="48"/>
      <c r="Y169" s="48"/>
      <c r="Z169" s="48"/>
      <c r="AA169" s="48"/>
      <c r="AB169" s="48"/>
    </row>
    <row r="170" spans="1:28" ht="15.75" customHeight="1">
      <c r="A170" s="1"/>
      <c r="B170" s="1"/>
      <c r="C170" s="2"/>
      <c r="D170" s="2"/>
      <c r="E170" s="2"/>
      <c r="F170" s="2"/>
      <c r="G170" s="3"/>
      <c r="H170" s="3"/>
      <c r="I170" s="3"/>
      <c r="J170" s="48"/>
      <c r="K170" s="48"/>
      <c r="L170" s="48"/>
      <c r="M170" s="48"/>
      <c r="N170" s="48"/>
      <c r="O170" s="48"/>
      <c r="P170" s="48"/>
      <c r="Q170" s="48"/>
      <c r="R170" s="48"/>
      <c r="S170" s="48"/>
      <c r="T170" s="48"/>
      <c r="U170" s="48"/>
      <c r="V170" s="48"/>
      <c r="W170" s="48"/>
      <c r="X170" s="48"/>
      <c r="Y170" s="48"/>
      <c r="Z170" s="48"/>
      <c r="AA170" s="48"/>
      <c r="AB170" s="48"/>
    </row>
    <row r="171" spans="1:28" ht="15.75" customHeight="1">
      <c r="A171" s="1"/>
      <c r="B171" s="1"/>
      <c r="C171" s="2"/>
      <c r="D171" s="2"/>
      <c r="E171" s="2"/>
      <c r="F171" s="2"/>
      <c r="G171" s="3"/>
      <c r="H171" s="3"/>
      <c r="I171" s="3"/>
      <c r="J171" s="48"/>
      <c r="K171" s="48"/>
      <c r="L171" s="48"/>
      <c r="M171" s="48"/>
      <c r="N171" s="48"/>
      <c r="O171" s="48"/>
      <c r="P171" s="48"/>
      <c r="Q171" s="48"/>
      <c r="R171" s="48"/>
      <c r="S171" s="48"/>
      <c r="T171" s="48"/>
      <c r="U171" s="48"/>
      <c r="V171" s="48"/>
      <c r="W171" s="48"/>
      <c r="X171" s="48"/>
      <c r="Y171" s="48"/>
      <c r="Z171" s="48"/>
      <c r="AA171" s="48"/>
      <c r="AB171" s="48"/>
    </row>
    <row r="172" spans="1:28" ht="15.75" customHeight="1">
      <c r="A172" s="1"/>
      <c r="B172" s="1"/>
      <c r="C172" s="2"/>
      <c r="D172" s="2"/>
      <c r="E172" s="2"/>
      <c r="F172" s="2"/>
      <c r="G172" s="3"/>
      <c r="H172" s="3"/>
      <c r="I172" s="3"/>
      <c r="J172" s="48"/>
      <c r="K172" s="48"/>
      <c r="L172" s="48"/>
      <c r="M172" s="48"/>
      <c r="N172" s="48"/>
      <c r="O172" s="48"/>
      <c r="P172" s="48"/>
      <c r="Q172" s="48"/>
      <c r="R172" s="48"/>
      <c r="S172" s="48"/>
      <c r="T172" s="48"/>
      <c r="U172" s="48"/>
      <c r="V172" s="48"/>
      <c r="W172" s="48"/>
      <c r="X172" s="48"/>
      <c r="Y172" s="48"/>
      <c r="Z172" s="48"/>
      <c r="AA172" s="48"/>
      <c r="AB172" s="48"/>
    </row>
    <row r="173" spans="1:28" ht="15.75" customHeight="1">
      <c r="A173" s="1"/>
      <c r="B173" s="1"/>
      <c r="C173" s="2"/>
      <c r="D173" s="2"/>
      <c r="E173" s="2"/>
      <c r="F173" s="2"/>
      <c r="G173" s="3"/>
      <c r="H173" s="3"/>
      <c r="I173" s="3"/>
      <c r="J173" s="48"/>
      <c r="K173" s="48"/>
      <c r="L173" s="48"/>
      <c r="M173" s="48"/>
      <c r="N173" s="48"/>
      <c r="O173" s="48"/>
      <c r="P173" s="48"/>
      <c r="Q173" s="48"/>
      <c r="R173" s="48"/>
      <c r="S173" s="48"/>
      <c r="T173" s="48"/>
      <c r="U173" s="48"/>
      <c r="V173" s="48"/>
      <c r="W173" s="48"/>
      <c r="X173" s="48"/>
      <c r="Y173" s="48"/>
      <c r="Z173" s="48"/>
      <c r="AA173" s="48"/>
      <c r="AB173" s="48"/>
    </row>
    <row r="174" spans="1:28" ht="15.75" customHeight="1">
      <c r="A174" s="1"/>
      <c r="B174" s="1"/>
      <c r="C174" s="2"/>
      <c r="D174" s="2"/>
      <c r="E174" s="2"/>
      <c r="F174" s="2"/>
      <c r="G174" s="3"/>
      <c r="H174" s="3"/>
      <c r="I174" s="3"/>
      <c r="J174" s="48"/>
      <c r="K174" s="48"/>
      <c r="L174" s="48"/>
      <c r="M174" s="48"/>
      <c r="N174" s="48"/>
      <c r="O174" s="48"/>
      <c r="P174" s="48"/>
      <c r="Q174" s="48"/>
      <c r="R174" s="48"/>
      <c r="S174" s="48"/>
      <c r="T174" s="48"/>
      <c r="U174" s="48"/>
      <c r="V174" s="48"/>
      <c r="W174" s="48"/>
      <c r="X174" s="48"/>
      <c r="Y174" s="48"/>
      <c r="Z174" s="48"/>
      <c r="AA174" s="48"/>
      <c r="AB174" s="48"/>
    </row>
    <row r="175" spans="1:28" ht="15.75" customHeight="1">
      <c r="A175" s="1"/>
      <c r="B175" s="1"/>
      <c r="C175" s="2"/>
      <c r="D175" s="2"/>
      <c r="E175" s="2"/>
      <c r="F175" s="2"/>
      <c r="G175" s="3"/>
      <c r="H175" s="3"/>
      <c r="I175" s="3"/>
      <c r="J175" s="48"/>
      <c r="K175" s="48"/>
      <c r="L175" s="48"/>
      <c r="M175" s="48"/>
      <c r="N175" s="48"/>
      <c r="O175" s="48"/>
      <c r="P175" s="48"/>
      <c r="Q175" s="48"/>
      <c r="R175" s="48"/>
      <c r="S175" s="48"/>
      <c r="T175" s="48"/>
      <c r="U175" s="48"/>
      <c r="V175" s="48"/>
      <c r="W175" s="48"/>
      <c r="X175" s="48"/>
      <c r="Y175" s="48"/>
      <c r="Z175" s="48"/>
      <c r="AA175" s="48"/>
      <c r="AB175" s="48"/>
    </row>
    <row r="176" spans="1:28" ht="15.75" customHeight="1">
      <c r="A176" s="1"/>
      <c r="B176" s="1"/>
      <c r="C176" s="2"/>
      <c r="D176" s="2"/>
      <c r="E176" s="2"/>
      <c r="F176" s="2"/>
      <c r="G176" s="3"/>
      <c r="H176" s="3"/>
      <c r="I176" s="3"/>
      <c r="J176" s="48"/>
      <c r="K176" s="48"/>
      <c r="L176" s="48"/>
      <c r="M176" s="48"/>
      <c r="N176" s="48"/>
      <c r="O176" s="48"/>
      <c r="P176" s="48"/>
      <c r="Q176" s="48"/>
      <c r="R176" s="48"/>
      <c r="S176" s="48"/>
      <c r="T176" s="48"/>
      <c r="U176" s="48"/>
      <c r="V176" s="48"/>
      <c r="W176" s="48"/>
      <c r="X176" s="48"/>
      <c r="Y176" s="48"/>
      <c r="Z176" s="48"/>
      <c r="AA176" s="48"/>
      <c r="AB176" s="48"/>
    </row>
    <row r="177" spans="1:28" ht="15.75" customHeight="1">
      <c r="A177" s="1"/>
      <c r="B177" s="1"/>
      <c r="C177" s="2"/>
      <c r="D177" s="2"/>
      <c r="E177" s="2"/>
      <c r="F177" s="2"/>
      <c r="G177" s="3"/>
      <c r="H177" s="3"/>
      <c r="I177" s="3"/>
      <c r="J177" s="48"/>
      <c r="K177" s="48"/>
      <c r="L177" s="48"/>
      <c r="M177" s="48"/>
      <c r="N177" s="48"/>
      <c r="O177" s="48"/>
      <c r="P177" s="48"/>
      <c r="Q177" s="48"/>
      <c r="R177" s="48"/>
      <c r="S177" s="48"/>
      <c r="T177" s="48"/>
      <c r="U177" s="48"/>
      <c r="V177" s="48"/>
      <c r="W177" s="48"/>
      <c r="X177" s="48"/>
      <c r="Y177" s="48"/>
      <c r="Z177" s="48"/>
      <c r="AA177" s="48"/>
      <c r="AB177" s="48"/>
    </row>
    <row r="178" spans="1:28" ht="15.75" customHeight="1">
      <c r="A178" s="1"/>
      <c r="B178" s="1"/>
      <c r="C178" s="2"/>
      <c r="D178" s="2"/>
      <c r="E178" s="2"/>
      <c r="F178" s="2"/>
      <c r="G178" s="3"/>
      <c r="H178" s="3"/>
      <c r="I178" s="3"/>
      <c r="J178" s="48"/>
      <c r="K178" s="48"/>
      <c r="L178" s="48"/>
      <c r="M178" s="48"/>
      <c r="N178" s="48"/>
      <c r="O178" s="48"/>
      <c r="P178" s="48"/>
      <c r="Q178" s="48"/>
      <c r="R178" s="48"/>
      <c r="S178" s="48"/>
      <c r="T178" s="48"/>
      <c r="U178" s="48"/>
      <c r="V178" s="48"/>
      <c r="W178" s="48"/>
      <c r="X178" s="48"/>
      <c r="Y178" s="48"/>
      <c r="Z178" s="48"/>
      <c r="AA178" s="48"/>
      <c r="AB178" s="48"/>
    </row>
    <row r="179" spans="1:28" ht="15.75" customHeight="1">
      <c r="A179" s="1"/>
      <c r="B179" s="1"/>
      <c r="C179" s="2"/>
      <c r="D179" s="2"/>
      <c r="E179" s="2"/>
      <c r="F179" s="2"/>
      <c r="G179" s="3"/>
      <c r="H179" s="3"/>
      <c r="I179" s="3"/>
      <c r="J179" s="48"/>
      <c r="K179" s="48"/>
      <c r="L179" s="48"/>
      <c r="M179" s="48"/>
      <c r="N179" s="48"/>
      <c r="O179" s="48"/>
      <c r="P179" s="48"/>
      <c r="Q179" s="48"/>
      <c r="R179" s="48"/>
      <c r="S179" s="48"/>
      <c r="T179" s="48"/>
      <c r="U179" s="48"/>
      <c r="V179" s="48"/>
      <c r="W179" s="48"/>
      <c r="X179" s="48"/>
      <c r="Y179" s="48"/>
      <c r="Z179" s="48"/>
      <c r="AA179" s="48"/>
      <c r="AB179" s="48"/>
    </row>
    <row r="180" spans="1:28" ht="15.75" customHeight="1">
      <c r="A180" s="1"/>
      <c r="B180" s="1"/>
      <c r="C180" s="2"/>
      <c r="D180" s="2"/>
      <c r="E180" s="2"/>
      <c r="F180" s="2"/>
      <c r="G180" s="3"/>
      <c r="H180" s="3"/>
      <c r="I180" s="3"/>
      <c r="J180" s="48"/>
      <c r="K180" s="48"/>
      <c r="L180" s="48"/>
      <c r="M180" s="48"/>
      <c r="N180" s="48"/>
      <c r="O180" s="48"/>
      <c r="P180" s="48"/>
      <c r="Q180" s="48"/>
      <c r="R180" s="48"/>
      <c r="S180" s="48"/>
      <c r="T180" s="48"/>
      <c r="U180" s="48"/>
      <c r="V180" s="48"/>
      <c r="W180" s="48"/>
      <c r="X180" s="48"/>
      <c r="Y180" s="48"/>
      <c r="Z180" s="48"/>
      <c r="AA180" s="48"/>
      <c r="AB180" s="48"/>
    </row>
    <row r="181" spans="1:28" ht="15.75" customHeight="1">
      <c r="A181" s="1"/>
      <c r="B181" s="1"/>
      <c r="C181" s="2"/>
      <c r="D181" s="2"/>
      <c r="E181" s="2"/>
      <c r="F181" s="2"/>
      <c r="G181" s="3"/>
      <c r="H181" s="3"/>
      <c r="I181" s="3"/>
      <c r="J181" s="48"/>
      <c r="K181" s="48"/>
      <c r="L181" s="48"/>
      <c r="M181" s="48"/>
      <c r="N181" s="48"/>
      <c r="O181" s="48"/>
      <c r="P181" s="48"/>
      <c r="Q181" s="48"/>
      <c r="R181" s="48"/>
      <c r="S181" s="48"/>
      <c r="T181" s="48"/>
      <c r="U181" s="48"/>
      <c r="V181" s="48"/>
      <c r="W181" s="48"/>
      <c r="X181" s="48"/>
      <c r="Y181" s="48"/>
      <c r="Z181" s="48"/>
      <c r="AA181" s="48"/>
      <c r="AB181" s="48"/>
    </row>
    <row r="182" spans="1:28" ht="15.75" customHeight="1">
      <c r="A182" s="1"/>
      <c r="B182" s="1"/>
      <c r="C182" s="2"/>
      <c r="D182" s="2"/>
      <c r="E182" s="2"/>
      <c r="F182" s="2"/>
      <c r="G182" s="3"/>
      <c r="H182" s="3"/>
      <c r="I182" s="3"/>
      <c r="J182" s="48"/>
      <c r="K182" s="48"/>
      <c r="L182" s="48"/>
      <c r="M182" s="48"/>
      <c r="N182" s="48"/>
      <c r="O182" s="48"/>
      <c r="P182" s="48"/>
      <c r="Q182" s="48"/>
      <c r="R182" s="48"/>
      <c r="S182" s="48"/>
      <c r="T182" s="48"/>
      <c r="U182" s="48"/>
      <c r="V182" s="48"/>
      <c r="W182" s="48"/>
      <c r="X182" s="48"/>
      <c r="Y182" s="48"/>
      <c r="Z182" s="48"/>
      <c r="AA182" s="48"/>
      <c r="AB182" s="48"/>
    </row>
    <row r="183" spans="1:28" ht="15.75" customHeight="1">
      <c r="A183" s="1"/>
      <c r="B183" s="1"/>
      <c r="C183" s="2"/>
      <c r="D183" s="2"/>
      <c r="E183" s="2"/>
      <c r="F183" s="2"/>
      <c r="G183" s="3"/>
      <c r="H183" s="3"/>
      <c r="I183" s="3"/>
      <c r="J183" s="48"/>
      <c r="K183" s="48"/>
      <c r="L183" s="48"/>
      <c r="M183" s="48"/>
      <c r="N183" s="48"/>
      <c r="O183" s="48"/>
      <c r="P183" s="48"/>
      <c r="Q183" s="48"/>
      <c r="R183" s="48"/>
      <c r="S183" s="48"/>
      <c r="T183" s="48"/>
      <c r="U183" s="48"/>
      <c r="V183" s="48"/>
      <c r="W183" s="48"/>
      <c r="X183" s="48"/>
      <c r="Y183" s="48"/>
      <c r="Z183" s="48"/>
      <c r="AA183" s="48"/>
      <c r="AB183" s="48"/>
    </row>
    <row r="184" spans="1:28" ht="15.75" customHeight="1">
      <c r="A184" s="1"/>
      <c r="B184" s="1"/>
      <c r="C184" s="2"/>
      <c r="D184" s="2"/>
      <c r="E184" s="2"/>
      <c r="F184" s="2"/>
      <c r="G184" s="3"/>
      <c r="H184" s="3"/>
      <c r="I184" s="3"/>
      <c r="J184" s="48"/>
      <c r="K184" s="48"/>
      <c r="L184" s="48"/>
      <c r="M184" s="48"/>
      <c r="N184" s="48"/>
      <c r="O184" s="48"/>
      <c r="P184" s="48"/>
      <c r="Q184" s="48"/>
      <c r="R184" s="48"/>
      <c r="S184" s="48"/>
      <c r="T184" s="48"/>
      <c r="U184" s="48"/>
      <c r="V184" s="48"/>
      <c r="W184" s="48"/>
      <c r="X184" s="48"/>
      <c r="Y184" s="48"/>
      <c r="Z184" s="48"/>
      <c r="AA184" s="48"/>
      <c r="AB184" s="48"/>
    </row>
    <row r="185" spans="1:28" ht="15.75" customHeight="1">
      <c r="A185" s="1"/>
      <c r="B185" s="1"/>
      <c r="C185" s="2"/>
      <c r="D185" s="2"/>
      <c r="E185" s="2"/>
      <c r="F185" s="2"/>
      <c r="G185" s="3"/>
      <c r="H185" s="3"/>
      <c r="I185" s="3"/>
      <c r="J185" s="48"/>
      <c r="K185" s="48"/>
      <c r="L185" s="48"/>
      <c r="M185" s="48"/>
      <c r="N185" s="48"/>
      <c r="O185" s="48"/>
      <c r="P185" s="48"/>
      <c r="Q185" s="48"/>
      <c r="R185" s="48"/>
      <c r="S185" s="48"/>
      <c r="T185" s="48"/>
      <c r="U185" s="48"/>
      <c r="V185" s="48"/>
      <c r="W185" s="48"/>
      <c r="X185" s="48"/>
      <c r="Y185" s="48"/>
      <c r="Z185" s="48"/>
      <c r="AA185" s="48"/>
      <c r="AB185" s="48"/>
    </row>
    <row r="186" spans="1:28" ht="15.75" customHeight="1">
      <c r="A186" s="1"/>
      <c r="B186" s="1"/>
      <c r="C186" s="2"/>
      <c r="D186" s="2"/>
      <c r="E186" s="2"/>
      <c r="F186" s="2"/>
      <c r="G186" s="3"/>
      <c r="H186" s="3"/>
      <c r="I186" s="3"/>
      <c r="J186" s="48"/>
      <c r="K186" s="48"/>
      <c r="L186" s="48"/>
      <c r="M186" s="48"/>
      <c r="N186" s="48"/>
      <c r="O186" s="48"/>
      <c r="P186" s="48"/>
      <c r="Q186" s="48"/>
      <c r="R186" s="48"/>
      <c r="S186" s="48"/>
      <c r="T186" s="48"/>
      <c r="U186" s="48"/>
      <c r="V186" s="48"/>
      <c r="W186" s="48"/>
      <c r="X186" s="48"/>
      <c r="Y186" s="48"/>
      <c r="Z186" s="48"/>
      <c r="AA186" s="48"/>
      <c r="AB186" s="48"/>
    </row>
    <row r="187" spans="1:28" ht="15.75" customHeight="1">
      <c r="A187" s="1"/>
      <c r="B187" s="1"/>
      <c r="C187" s="2"/>
      <c r="D187" s="2"/>
      <c r="E187" s="2"/>
      <c r="F187" s="2"/>
      <c r="G187" s="3"/>
      <c r="H187" s="3"/>
      <c r="I187" s="3"/>
      <c r="J187" s="48"/>
      <c r="K187" s="48"/>
      <c r="L187" s="48"/>
      <c r="M187" s="48"/>
      <c r="N187" s="48"/>
      <c r="O187" s="48"/>
      <c r="P187" s="48"/>
      <c r="Q187" s="48"/>
      <c r="R187" s="48"/>
      <c r="S187" s="48"/>
      <c r="T187" s="48"/>
      <c r="U187" s="48"/>
      <c r="V187" s="48"/>
      <c r="W187" s="48"/>
      <c r="X187" s="48"/>
      <c r="Y187" s="48"/>
      <c r="Z187" s="48"/>
      <c r="AA187" s="48"/>
      <c r="AB187" s="48"/>
    </row>
    <row r="188" spans="1:28" ht="15.75" customHeight="1">
      <c r="A188" s="1"/>
      <c r="B188" s="1"/>
      <c r="C188" s="2"/>
      <c r="D188" s="2"/>
      <c r="E188" s="2"/>
      <c r="F188" s="2"/>
      <c r="G188" s="3"/>
      <c r="H188" s="3"/>
      <c r="I188" s="3"/>
      <c r="J188" s="48"/>
      <c r="K188" s="48"/>
      <c r="L188" s="48"/>
      <c r="M188" s="48"/>
      <c r="N188" s="48"/>
      <c r="O188" s="48"/>
      <c r="P188" s="48"/>
      <c r="Q188" s="48"/>
      <c r="R188" s="48"/>
      <c r="S188" s="48"/>
      <c r="T188" s="48"/>
      <c r="U188" s="48"/>
      <c r="V188" s="48"/>
      <c r="W188" s="48"/>
      <c r="X188" s="48"/>
      <c r="Y188" s="48"/>
      <c r="Z188" s="48"/>
      <c r="AA188" s="48"/>
      <c r="AB188" s="48"/>
    </row>
    <row r="189" spans="1:28" ht="15.75" customHeight="1">
      <c r="A189" s="1"/>
      <c r="B189" s="1"/>
      <c r="C189" s="2"/>
      <c r="D189" s="2"/>
      <c r="E189" s="2"/>
      <c r="F189" s="2"/>
      <c r="G189" s="3"/>
      <c r="H189" s="3"/>
      <c r="I189" s="3"/>
      <c r="J189" s="48"/>
      <c r="K189" s="48"/>
      <c r="L189" s="48"/>
      <c r="M189" s="48"/>
      <c r="N189" s="48"/>
      <c r="O189" s="48"/>
      <c r="P189" s="48"/>
      <c r="Q189" s="48"/>
      <c r="R189" s="48"/>
      <c r="S189" s="48"/>
      <c r="T189" s="48"/>
      <c r="U189" s="48"/>
      <c r="V189" s="48"/>
      <c r="W189" s="48"/>
      <c r="X189" s="48"/>
      <c r="Y189" s="48"/>
      <c r="Z189" s="48"/>
      <c r="AA189" s="48"/>
      <c r="AB189" s="48"/>
    </row>
    <row r="190" spans="1:28" ht="15.75" customHeight="1">
      <c r="A190" s="1"/>
      <c r="B190" s="1"/>
      <c r="C190" s="2"/>
      <c r="D190" s="2"/>
      <c r="E190" s="2"/>
      <c r="F190" s="2"/>
      <c r="G190" s="3"/>
      <c r="H190" s="3"/>
      <c r="I190" s="3"/>
      <c r="J190" s="48"/>
      <c r="K190" s="48"/>
      <c r="L190" s="48"/>
      <c r="M190" s="48"/>
      <c r="N190" s="48"/>
      <c r="O190" s="48"/>
      <c r="P190" s="48"/>
      <c r="Q190" s="48"/>
      <c r="R190" s="48"/>
      <c r="S190" s="48"/>
      <c r="T190" s="48"/>
      <c r="U190" s="48"/>
      <c r="V190" s="48"/>
      <c r="W190" s="48"/>
      <c r="X190" s="48"/>
      <c r="Y190" s="48"/>
      <c r="Z190" s="48"/>
      <c r="AA190" s="48"/>
      <c r="AB190" s="48"/>
    </row>
    <row r="191" spans="1:28" ht="15.75" customHeight="1">
      <c r="A191" s="1"/>
      <c r="B191" s="1"/>
      <c r="C191" s="2"/>
      <c r="D191" s="2"/>
      <c r="E191" s="2"/>
      <c r="F191" s="2"/>
      <c r="G191" s="3"/>
      <c r="H191" s="3"/>
      <c r="I191" s="3"/>
      <c r="J191" s="48"/>
      <c r="K191" s="48"/>
      <c r="L191" s="48"/>
      <c r="M191" s="48"/>
      <c r="N191" s="48"/>
      <c r="O191" s="48"/>
      <c r="P191" s="48"/>
      <c r="Q191" s="48"/>
      <c r="R191" s="48"/>
      <c r="S191" s="48"/>
      <c r="T191" s="48"/>
      <c r="U191" s="48"/>
      <c r="V191" s="48"/>
      <c r="W191" s="48"/>
      <c r="X191" s="48"/>
      <c r="Y191" s="48"/>
      <c r="Z191" s="48"/>
      <c r="AA191" s="48"/>
      <c r="AB191" s="48"/>
    </row>
    <row r="192" spans="1:28" ht="15.75" customHeight="1">
      <c r="A192" s="1"/>
      <c r="B192" s="1"/>
      <c r="C192" s="2"/>
      <c r="D192" s="2"/>
      <c r="E192" s="2"/>
      <c r="F192" s="2"/>
      <c r="G192" s="3"/>
      <c r="H192" s="3"/>
      <c r="I192" s="3"/>
      <c r="J192" s="48"/>
      <c r="K192" s="48"/>
      <c r="L192" s="48"/>
      <c r="M192" s="48"/>
      <c r="N192" s="48"/>
      <c r="O192" s="48"/>
      <c r="P192" s="48"/>
      <c r="Q192" s="48"/>
      <c r="R192" s="48"/>
      <c r="S192" s="48"/>
      <c r="T192" s="48"/>
      <c r="U192" s="48"/>
      <c r="V192" s="48"/>
      <c r="W192" s="48"/>
      <c r="X192" s="48"/>
      <c r="Y192" s="48"/>
      <c r="Z192" s="48"/>
      <c r="AA192" s="48"/>
      <c r="AB192" s="48"/>
    </row>
    <row r="193" spans="1:28" ht="15.75" customHeight="1">
      <c r="A193" s="1"/>
      <c r="B193" s="1"/>
      <c r="C193" s="2"/>
      <c r="D193" s="2"/>
      <c r="E193" s="2"/>
      <c r="F193" s="2"/>
      <c r="G193" s="3"/>
      <c r="H193" s="3"/>
      <c r="I193" s="3"/>
      <c r="J193" s="48"/>
      <c r="K193" s="48"/>
      <c r="L193" s="48"/>
      <c r="M193" s="48"/>
      <c r="N193" s="48"/>
      <c r="O193" s="48"/>
      <c r="P193" s="48"/>
      <c r="Q193" s="48"/>
      <c r="R193" s="48"/>
      <c r="S193" s="48"/>
      <c r="T193" s="48"/>
      <c r="U193" s="48"/>
      <c r="V193" s="48"/>
      <c r="W193" s="48"/>
      <c r="X193" s="48"/>
      <c r="Y193" s="48"/>
      <c r="Z193" s="48"/>
      <c r="AA193" s="48"/>
      <c r="AB193" s="48"/>
    </row>
    <row r="194" spans="1:28" ht="15.75" customHeight="1">
      <c r="A194" s="1"/>
      <c r="B194" s="1"/>
      <c r="C194" s="2"/>
      <c r="D194" s="2"/>
      <c r="E194" s="2"/>
      <c r="F194" s="2"/>
      <c r="G194" s="3"/>
      <c r="H194" s="3"/>
      <c r="I194" s="3"/>
      <c r="J194" s="48"/>
      <c r="K194" s="48"/>
      <c r="L194" s="48"/>
      <c r="M194" s="48"/>
      <c r="N194" s="48"/>
      <c r="O194" s="48"/>
      <c r="P194" s="48"/>
      <c r="Q194" s="48"/>
      <c r="R194" s="48"/>
      <c r="S194" s="48"/>
      <c r="T194" s="48"/>
      <c r="U194" s="48"/>
      <c r="V194" s="48"/>
      <c r="W194" s="48"/>
      <c r="X194" s="48"/>
      <c r="Y194" s="48"/>
      <c r="Z194" s="48"/>
      <c r="AA194" s="48"/>
      <c r="AB194" s="48"/>
    </row>
    <row r="195" spans="1:28" ht="15.75" customHeight="1">
      <c r="A195" s="1"/>
      <c r="B195" s="1"/>
      <c r="C195" s="2"/>
      <c r="D195" s="2"/>
      <c r="E195" s="2"/>
      <c r="F195" s="2"/>
      <c r="G195" s="3"/>
      <c r="H195" s="3"/>
      <c r="I195" s="3"/>
      <c r="J195" s="48"/>
      <c r="K195" s="48"/>
      <c r="L195" s="48"/>
      <c r="M195" s="48"/>
      <c r="N195" s="48"/>
      <c r="O195" s="48"/>
      <c r="P195" s="48"/>
      <c r="Q195" s="48"/>
      <c r="R195" s="48"/>
      <c r="S195" s="48"/>
      <c r="T195" s="48"/>
      <c r="U195" s="48"/>
      <c r="V195" s="48"/>
      <c r="W195" s="48"/>
      <c r="X195" s="48"/>
      <c r="Y195" s="48"/>
      <c r="Z195" s="48"/>
      <c r="AA195" s="48"/>
      <c r="AB195" s="48"/>
    </row>
    <row r="196" spans="1:28" ht="15.75" customHeight="1">
      <c r="A196" s="1"/>
      <c r="B196" s="1"/>
      <c r="C196" s="2"/>
      <c r="D196" s="2"/>
      <c r="E196" s="2"/>
      <c r="F196" s="2"/>
      <c r="G196" s="3"/>
      <c r="H196" s="3"/>
      <c r="I196" s="3"/>
      <c r="J196" s="48"/>
      <c r="K196" s="48"/>
      <c r="L196" s="48"/>
      <c r="M196" s="48"/>
      <c r="N196" s="48"/>
      <c r="O196" s="48"/>
      <c r="P196" s="48"/>
      <c r="Q196" s="48"/>
      <c r="R196" s="48"/>
      <c r="S196" s="48"/>
      <c r="T196" s="48"/>
      <c r="U196" s="48"/>
      <c r="V196" s="48"/>
      <c r="W196" s="48"/>
      <c r="X196" s="48"/>
      <c r="Y196" s="48"/>
      <c r="Z196" s="48"/>
      <c r="AA196" s="48"/>
      <c r="AB196" s="48"/>
    </row>
    <row r="197" spans="1:28" ht="15.75" customHeight="1">
      <c r="A197" s="1"/>
      <c r="B197" s="1"/>
      <c r="C197" s="2"/>
      <c r="D197" s="2"/>
      <c r="E197" s="2"/>
      <c r="F197" s="2"/>
      <c r="G197" s="3"/>
      <c r="H197" s="3"/>
      <c r="I197" s="3"/>
      <c r="J197" s="48"/>
      <c r="K197" s="48"/>
      <c r="L197" s="48"/>
      <c r="M197" s="48"/>
      <c r="N197" s="48"/>
      <c r="O197" s="48"/>
      <c r="P197" s="48"/>
      <c r="Q197" s="48"/>
      <c r="R197" s="48"/>
      <c r="S197" s="48"/>
      <c r="T197" s="48"/>
      <c r="U197" s="48"/>
      <c r="V197" s="48"/>
      <c r="W197" s="48"/>
      <c r="X197" s="48"/>
      <c r="Y197" s="48"/>
      <c r="Z197" s="48"/>
      <c r="AA197" s="48"/>
      <c r="AB197" s="48"/>
    </row>
    <row r="198" spans="1:28" ht="15.75" customHeight="1">
      <c r="A198" s="1"/>
      <c r="B198" s="1"/>
      <c r="C198" s="2"/>
      <c r="D198" s="2"/>
      <c r="E198" s="2"/>
      <c r="F198" s="2"/>
      <c r="G198" s="3"/>
      <c r="H198" s="3"/>
      <c r="I198" s="3"/>
      <c r="J198" s="48"/>
      <c r="K198" s="48"/>
      <c r="L198" s="48"/>
      <c r="M198" s="48"/>
      <c r="N198" s="48"/>
      <c r="O198" s="48"/>
      <c r="P198" s="48"/>
      <c r="Q198" s="48"/>
      <c r="R198" s="48"/>
      <c r="S198" s="48"/>
      <c r="T198" s="48"/>
      <c r="U198" s="48"/>
      <c r="V198" s="48"/>
      <c r="W198" s="48"/>
      <c r="X198" s="48"/>
      <c r="Y198" s="48"/>
      <c r="Z198" s="48"/>
      <c r="AA198" s="48"/>
      <c r="AB198" s="48"/>
    </row>
    <row r="199" spans="1:28" ht="15.75" customHeight="1">
      <c r="A199" s="1"/>
      <c r="B199" s="1"/>
      <c r="C199" s="2"/>
      <c r="D199" s="2"/>
      <c r="E199" s="2"/>
      <c r="F199" s="2"/>
      <c r="G199" s="3"/>
      <c r="H199" s="3"/>
      <c r="I199" s="3"/>
      <c r="J199" s="48"/>
      <c r="K199" s="48"/>
      <c r="L199" s="48"/>
      <c r="M199" s="48"/>
      <c r="N199" s="48"/>
      <c r="O199" s="48"/>
      <c r="P199" s="48"/>
      <c r="Q199" s="48"/>
      <c r="R199" s="48"/>
      <c r="S199" s="48"/>
      <c r="T199" s="48"/>
      <c r="U199" s="48"/>
      <c r="V199" s="48"/>
      <c r="W199" s="48"/>
      <c r="X199" s="48"/>
      <c r="Y199" s="48"/>
      <c r="Z199" s="48"/>
      <c r="AA199" s="48"/>
      <c r="AB199" s="48"/>
    </row>
    <row r="200" spans="1:28" ht="15.75" customHeight="1">
      <c r="A200" s="1"/>
      <c r="B200" s="1"/>
      <c r="C200" s="2"/>
      <c r="D200" s="2"/>
      <c r="E200" s="2"/>
      <c r="F200" s="2"/>
      <c r="G200" s="3"/>
      <c r="H200" s="3"/>
      <c r="I200" s="3"/>
      <c r="J200" s="48"/>
      <c r="K200" s="48"/>
      <c r="L200" s="48"/>
      <c r="M200" s="48"/>
      <c r="N200" s="48"/>
      <c r="O200" s="48"/>
      <c r="P200" s="48"/>
      <c r="Q200" s="48"/>
      <c r="R200" s="48"/>
      <c r="S200" s="48"/>
      <c r="T200" s="48"/>
      <c r="U200" s="48"/>
      <c r="V200" s="48"/>
      <c r="W200" s="48"/>
      <c r="X200" s="48"/>
      <c r="Y200" s="48"/>
      <c r="Z200" s="48"/>
      <c r="AA200" s="48"/>
      <c r="AB200" s="48"/>
    </row>
    <row r="201" spans="1:28" ht="15.75" customHeight="1">
      <c r="A201" s="1"/>
      <c r="B201" s="1"/>
      <c r="C201" s="2"/>
      <c r="D201" s="2"/>
      <c r="E201" s="2"/>
      <c r="F201" s="2"/>
      <c r="G201" s="3"/>
      <c r="H201" s="3"/>
      <c r="I201" s="3"/>
      <c r="J201" s="48"/>
      <c r="K201" s="48"/>
      <c r="L201" s="48"/>
      <c r="M201" s="48"/>
      <c r="N201" s="48"/>
      <c r="O201" s="48"/>
      <c r="P201" s="48"/>
      <c r="Q201" s="48"/>
      <c r="R201" s="48"/>
      <c r="S201" s="48"/>
      <c r="T201" s="48"/>
      <c r="U201" s="48"/>
      <c r="V201" s="48"/>
      <c r="W201" s="48"/>
      <c r="X201" s="48"/>
      <c r="Y201" s="48"/>
      <c r="Z201" s="48"/>
      <c r="AA201" s="48"/>
      <c r="AB201" s="48"/>
    </row>
    <row r="202" spans="1:28" ht="15.75" customHeight="1">
      <c r="A202" s="1"/>
      <c r="B202" s="1"/>
      <c r="C202" s="2"/>
      <c r="D202" s="2"/>
      <c r="E202" s="2"/>
      <c r="F202" s="2"/>
      <c r="G202" s="3"/>
      <c r="H202" s="3"/>
      <c r="I202" s="3"/>
      <c r="J202" s="48"/>
      <c r="K202" s="48"/>
      <c r="L202" s="48"/>
      <c r="M202" s="48"/>
      <c r="N202" s="48"/>
      <c r="O202" s="48"/>
      <c r="P202" s="48"/>
      <c r="Q202" s="48"/>
      <c r="R202" s="48"/>
      <c r="S202" s="48"/>
      <c r="T202" s="48"/>
      <c r="U202" s="48"/>
      <c r="V202" s="48"/>
      <c r="W202" s="48"/>
      <c r="X202" s="48"/>
      <c r="Y202" s="48"/>
      <c r="Z202" s="48"/>
      <c r="AA202" s="48"/>
      <c r="AB202" s="48"/>
    </row>
    <row r="203" spans="1:28" ht="15.75" customHeight="1">
      <c r="A203" s="1"/>
      <c r="B203" s="1"/>
      <c r="C203" s="2"/>
      <c r="D203" s="2"/>
      <c r="E203" s="2"/>
      <c r="F203" s="2"/>
      <c r="G203" s="3"/>
      <c r="H203" s="3"/>
      <c r="I203" s="3"/>
      <c r="J203" s="48"/>
      <c r="K203" s="48"/>
      <c r="L203" s="48"/>
      <c r="M203" s="48"/>
      <c r="N203" s="48"/>
      <c r="O203" s="48"/>
      <c r="P203" s="48"/>
      <c r="Q203" s="48"/>
      <c r="R203" s="48"/>
      <c r="S203" s="48"/>
      <c r="T203" s="48"/>
      <c r="U203" s="48"/>
      <c r="V203" s="48"/>
      <c r="W203" s="48"/>
      <c r="X203" s="48"/>
      <c r="Y203" s="48"/>
      <c r="Z203" s="48"/>
      <c r="AA203" s="48"/>
      <c r="AB203" s="48"/>
    </row>
    <row r="204" spans="1:28" ht="15.75" customHeight="1">
      <c r="A204" s="1"/>
      <c r="B204" s="1"/>
      <c r="C204" s="2"/>
      <c r="D204" s="2"/>
      <c r="E204" s="2"/>
      <c r="F204" s="2"/>
      <c r="G204" s="3"/>
      <c r="H204" s="3"/>
      <c r="I204" s="3"/>
      <c r="J204" s="48"/>
      <c r="K204" s="48"/>
      <c r="L204" s="48"/>
      <c r="M204" s="48"/>
      <c r="N204" s="48"/>
      <c r="O204" s="48"/>
      <c r="P204" s="48"/>
      <c r="Q204" s="48"/>
      <c r="R204" s="48"/>
      <c r="S204" s="48"/>
      <c r="T204" s="48"/>
      <c r="U204" s="48"/>
      <c r="V204" s="48"/>
      <c r="W204" s="48"/>
      <c r="X204" s="48"/>
      <c r="Y204" s="48"/>
      <c r="Z204" s="48"/>
      <c r="AA204" s="48"/>
      <c r="AB204" s="48"/>
    </row>
    <row r="205" spans="1:28" ht="15.75" customHeight="1">
      <c r="A205" s="1"/>
      <c r="B205" s="1"/>
      <c r="C205" s="2"/>
      <c r="D205" s="2"/>
      <c r="E205" s="2"/>
      <c r="F205" s="2"/>
      <c r="G205" s="3"/>
      <c r="H205" s="3"/>
      <c r="I205" s="3"/>
      <c r="J205" s="48"/>
      <c r="K205" s="48"/>
      <c r="L205" s="48"/>
      <c r="M205" s="48"/>
      <c r="N205" s="48"/>
      <c r="O205" s="48"/>
      <c r="P205" s="48"/>
      <c r="Q205" s="48"/>
      <c r="R205" s="48"/>
      <c r="S205" s="48"/>
      <c r="T205" s="48"/>
      <c r="U205" s="48"/>
      <c r="V205" s="48"/>
      <c r="W205" s="48"/>
      <c r="X205" s="48"/>
      <c r="Y205" s="48"/>
      <c r="Z205" s="48"/>
      <c r="AA205" s="48"/>
      <c r="AB205" s="48"/>
    </row>
    <row r="206" spans="1:28" ht="15.75" customHeight="1">
      <c r="A206" s="1"/>
      <c r="B206" s="1"/>
      <c r="C206" s="2"/>
      <c r="D206" s="2"/>
      <c r="E206" s="2"/>
      <c r="F206" s="2"/>
      <c r="G206" s="3"/>
      <c r="H206" s="3"/>
      <c r="I206" s="3"/>
      <c r="J206" s="48"/>
      <c r="K206" s="48"/>
      <c r="L206" s="48"/>
      <c r="M206" s="48"/>
      <c r="N206" s="48"/>
      <c r="O206" s="48"/>
      <c r="P206" s="48"/>
      <c r="Q206" s="48"/>
      <c r="R206" s="48"/>
      <c r="S206" s="48"/>
      <c r="T206" s="48"/>
      <c r="U206" s="48"/>
      <c r="V206" s="48"/>
      <c r="W206" s="48"/>
      <c r="X206" s="48"/>
      <c r="Y206" s="48"/>
      <c r="Z206" s="48"/>
      <c r="AA206" s="48"/>
      <c r="AB206" s="48"/>
    </row>
    <row r="207" spans="1:28" ht="15.75" customHeight="1">
      <c r="A207" s="1"/>
      <c r="B207" s="1"/>
      <c r="C207" s="2"/>
      <c r="D207" s="2"/>
      <c r="E207" s="2"/>
      <c r="F207" s="2"/>
      <c r="G207" s="3"/>
      <c r="H207" s="3"/>
      <c r="I207" s="3"/>
      <c r="J207" s="48"/>
      <c r="K207" s="48"/>
      <c r="L207" s="48"/>
      <c r="M207" s="48"/>
      <c r="N207" s="48"/>
      <c r="O207" s="48"/>
      <c r="P207" s="48"/>
      <c r="Q207" s="48"/>
      <c r="R207" s="48"/>
      <c r="S207" s="48"/>
      <c r="T207" s="48"/>
      <c r="U207" s="48"/>
      <c r="V207" s="48"/>
      <c r="W207" s="48"/>
      <c r="X207" s="48"/>
      <c r="Y207" s="48"/>
      <c r="Z207" s="48"/>
      <c r="AA207" s="48"/>
      <c r="AB207" s="48"/>
    </row>
    <row r="208" spans="1:28" ht="15.75" customHeight="1">
      <c r="A208" s="1"/>
      <c r="B208" s="1"/>
      <c r="C208" s="2"/>
      <c r="D208" s="2"/>
      <c r="E208" s="2"/>
      <c r="F208" s="2"/>
      <c r="G208" s="3"/>
      <c r="H208" s="3"/>
      <c r="I208" s="3"/>
      <c r="J208" s="48"/>
      <c r="K208" s="48"/>
      <c r="L208" s="48"/>
      <c r="M208" s="48"/>
      <c r="N208" s="48"/>
      <c r="O208" s="48"/>
      <c r="P208" s="48"/>
      <c r="Q208" s="48"/>
      <c r="R208" s="48"/>
      <c r="S208" s="48"/>
      <c r="T208" s="48"/>
      <c r="U208" s="48"/>
      <c r="V208" s="48"/>
      <c r="W208" s="48"/>
      <c r="X208" s="48"/>
      <c r="Y208" s="48"/>
      <c r="Z208" s="48"/>
      <c r="AA208" s="48"/>
      <c r="AB208" s="48"/>
    </row>
    <row r="209" spans="1:28" ht="15.75" customHeight="1">
      <c r="A209" s="1"/>
      <c r="B209" s="1"/>
      <c r="C209" s="2"/>
      <c r="D209" s="2"/>
      <c r="E209" s="2"/>
      <c r="F209" s="2"/>
      <c r="G209" s="3"/>
      <c r="H209" s="3"/>
      <c r="I209" s="3"/>
      <c r="J209" s="48"/>
      <c r="K209" s="48"/>
      <c r="L209" s="48"/>
      <c r="M209" s="48"/>
      <c r="N209" s="48"/>
      <c r="O209" s="48"/>
      <c r="P209" s="48"/>
      <c r="Q209" s="48"/>
      <c r="R209" s="48"/>
      <c r="S209" s="48"/>
      <c r="T209" s="48"/>
      <c r="U209" s="48"/>
      <c r="V209" s="48"/>
      <c r="W209" s="48"/>
      <c r="X209" s="48"/>
      <c r="Y209" s="48"/>
      <c r="Z209" s="48"/>
      <c r="AA209" s="48"/>
      <c r="AB209" s="48"/>
    </row>
    <row r="210" spans="1:28" ht="15.75" customHeight="1">
      <c r="A210" s="1"/>
      <c r="B210" s="1"/>
      <c r="C210" s="2"/>
      <c r="D210" s="2"/>
      <c r="E210" s="2"/>
      <c r="F210" s="2"/>
      <c r="G210" s="3"/>
      <c r="H210" s="3"/>
      <c r="I210" s="3"/>
      <c r="J210" s="48"/>
      <c r="K210" s="48"/>
      <c r="L210" s="48"/>
      <c r="M210" s="48"/>
      <c r="N210" s="48"/>
      <c r="O210" s="48"/>
      <c r="P210" s="48"/>
      <c r="Q210" s="48"/>
      <c r="R210" s="48"/>
      <c r="S210" s="48"/>
      <c r="T210" s="48"/>
      <c r="U210" s="48"/>
      <c r="V210" s="48"/>
      <c r="W210" s="48"/>
      <c r="X210" s="48"/>
      <c r="Y210" s="48"/>
      <c r="Z210" s="48"/>
      <c r="AA210" s="48"/>
      <c r="AB210" s="48"/>
    </row>
    <row r="211" spans="1:28" ht="15.75" customHeight="1">
      <c r="A211" s="1"/>
      <c r="B211" s="1"/>
      <c r="C211" s="2"/>
      <c r="D211" s="2"/>
      <c r="E211" s="2"/>
      <c r="F211" s="2"/>
      <c r="G211" s="3"/>
      <c r="H211" s="3"/>
      <c r="I211" s="3"/>
      <c r="J211" s="48"/>
      <c r="K211" s="48"/>
      <c r="L211" s="48"/>
      <c r="M211" s="48"/>
      <c r="N211" s="48"/>
      <c r="O211" s="48"/>
      <c r="P211" s="48"/>
      <c r="Q211" s="48"/>
      <c r="R211" s="48"/>
      <c r="S211" s="48"/>
      <c r="T211" s="48"/>
      <c r="U211" s="48"/>
      <c r="V211" s="48"/>
      <c r="W211" s="48"/>
      <c r="X211" s="48"/>
      <c r="Y211" s="48"/>
      <c r="Z211" s="48"/>
      <c r="AA211" s="48"/>
      <c r="AB211" s="48"/>
    </row>
    <row r="212" spans="1:28" ht="15.75" customHeight="1">
      <c r="A212" s="1"/>
      <c r="B212" s="1"/>
      <c r="C212" s="2"/>
      <c r="D212" s="2"/>
      <c r="E212" s="2"/>
      <c r="F212" s="2"/>
      <c r="G212" s="3"/>
      <c r="H212" s="3"/>
      <c r="I212" s="3"/>
      <c r="J212" s="48"/>
      <c r="K212" s="48"/>
      <c r="L212" s="48"/>
      <c r="M212" s="48"/>
      <c r="N212" s="48"/>
      <c r="O212" s="48"/>
      <c r="P212" s="48"/>
      <c r="Q212" s="48"/>
      <c r="R212" s="48"/>
      <c r="S212" s="48"/>
      <c r="T212" s="48"/>
      <c r="U212" s="48"/>
      <c r="V212" s="48"/>
      <c r="W212" s="48"/>
      <c r="X212" s="48"/>
      <c r="Y212" s="48"/>
      <c r="Z212" s="48"/>
      <c r="AA212" s="48"/>
      <c r="AB212" s="48"/>
    </row>
    <row r="213" spans="1:28" ht="15.75" customHeight="1">
      <c r="A213" s="1"/>
      <c r="B213" s="1"/>
      <c r="C213" s="2"/>
      <c r="D213" s="2"/>
      <c r="E213" s="2"/>
      <c r="F213" s="2"/>
      <c r="G213" s="3"/>
      <c r="H213" s="3"/>
      <c r="I213" s="3"/>
      <c r="J213" s="48"/>
      <c r="K213" s="48"/>
      <c r="L213" s="48"/>
      <c r="M213" s="48"/>
      <c r="N213" s="48"/>
      <c r="O213" s="48"/>
      <c r="P213" s="48"/>
      <c r="Q213" s="48"/>
      <c r="R213" s="48"/>
      <c r="S213" s="48"/>
      <c r="T213" s="48"/>
      <c r="U213" s="48"/>
      <c r="V213" s="48"/>
      <c r="W213" s="48"/>
      <c r="X213" s="48"/>
      <c r="Y213" s="48"/>
      <c r="Z213" s="48"/>
      <c r="AA213" s="48"/>
      <c r="AB213" s="48"/>
    </row>
    <row r="214" spans="1:28" ht="15.75" customHeight="1">
      <c r="A214" s="1"/>
      <c r="B214" s="1"/>
      <c r="C214" s="2"/>
      <c r="D214" s="2"/>
      <c r="E214" s="2"/>
      <c r="F214" s="2"/>
      <c r="G214" s="3"/>
      <c r="H214" s="3"/>
      <c r="I214" s="3"/>
      <c r="J214" s="48"/>
      <c r="K214" s="48"/>
      <c r="L214" s="48"/>
      <c r="M214" s="48"/>
      <c r="N214" s="48"/>
      <c r="O214" s="48"/>
      <c r="P214" s="48"/>
      <c r="Q214" s="48"/>
      <c r="R214" s="48"/>
      <c r="S214" s="48"/>
      <c r="T214" s="48"/>
      <c r="U214" s="48"/>
      <c r="V214" s="48"/>
      <c r="W214" s="48"/>
      <c r="X214" s="48"/>
      <c r="Y214" s="48"/>
      <c r="Z214" s="48"/>
      <c r="AA214" s="48"/>
      <c r="AB214" s="48"/>
    </row>
    <row r="215" spans="1:28" ht="15.75" customHeight="1">
      <c r="A215" s="1"/>
      <c r="B215" s="1"/>
      <c r="C215" s="2"/>
      <c r="D215" s="2"/>
      <c r="E215" s="2"/>
      <c r="F215" s="2"/>
      <c r="G215" s="3"/>
      <c r="H215" s="3"/>
      <c r="I215" s="3"/>
      <c r="J215" s="48"/>
      <c r="K215" s="48"/>
      <c r="L215" s="48"/>
      <c r="M215" s="48"/>
      <c r="N215" s="48"/>
      <c r="O215" s="48"/>
      <c r="P215" s="48"/>
      <c r="Q215" s="48"/>
      <c r="R215" s="48"/>
      <c r="S215" s="48"/>
      <c r="T215" s="48"/>
      <c r="U215" s="48"/>
      <c r="V215" s="48"/>
      <c r="W215" s="48"/>
      <c r="X215" s="48"/>
      <c r="Y215" s="48"/>
      <c r="Z215" s="48"/>
      <c r="AA215" s="48"/>
      <c r="AB215" s="48"/>
    </row>
    <row r="216" spans="1:28" ht="15.75" customHeight="1">
      <c r="A216" s="1"/>
      <c r="B216" s="1"/>
      <c r="C216" s="2"/>
      <c r="D216" s="2"/>
      <c r="E216" s="2"/>
      <c r="F216" s="2"/>
      <c r="G216" s="3"/>
      <c r="H216" s="3"/>
      <c r="I216" s="3"/>
      <c r="J216" s="48"/>
      <c r="K216" s="48"/>
      <c r="L216" s="48"/>
      <c r="M216" s="48"/>
      <c r="N216" s="48"/>
      <c r="O216" s="48"/>
      <c r="P216" s="48"/>
      <c r="Q216" s="48"/>
      <c r="R216" s="48"/>
      <c r="S216" s="48"/>
      <c r="T216" s="48"/>
      <c r="U216" s="48"/>
      <c r="V216" s="48"/>
      <c r="W216" s="48"/>
      <c r="X216" s="48"/>
      <c r="Y216" s="48"/>
      <c r="Z216" s="48"/>
      <c r="AA216" s="48"/>
      <c r="AB216" s="48"/>
    </row>
    <row r="217" spans="1:28" ht="15.75" customHeight="1">
      <c r="A217" s="1"/>
      <c r="B217" s="1"/>
      <c r="C217" s="2"/>
      <c r="D217" s="2"/>
      <c r="E217" s="2"/>
      <c r="F217" s="2"/>
      <c r="G217" s="3"/>
      <c r="H217" s="3"/>
      <c r="I217" s="3"/>
      <c r="J217" s="48"/>
      <c r="K217" s="48"/>
      <c r="L217" s="48"/>
      <c r="M217" s="48"/>
      <c r="N217" s="48"/>
      <c r="O217" s="48"/>
      <c r="P217" s="48"/>
      <c r="Q217" s="48"/>
      <c r="R217" s="48"/>
      <c r="S217" s="48"/>
      <c r="T217" s="48"/>
      <c r="U217" s="48"/>
      <c r="V217" s="48"/>
      <c r="W217" s="48"/>
      <c r="X217" s="48"/>
      <c r="Y217" s="48"/>
      <c r="Z217" s="48"/>
      <c r="AA217" s="48"/>
      <c r="AB217" s="48"/>
    </row>
    <row r="218" spans="1:28" ht="15.75" customHeight="1">
      <c r="A218" s="1"/>
      <c r="B218" s="1"/>
      <c r="C218" s="2"/>
      <c r="D218" s="2"/>
      <c r="E218" s="2"/>
      <c r="F218" s="2"/>
      <c r="G218" s="3"/>
      <c r="H218" s="3"/>
      <c r="I218" s="3"/>
      <c r="J218" s="48"/>
      <c r="K218" s="48"/>
      <c r="L218" s="48"/>
      <c r="M218" s="48"/>
      <c r="N218" s="48"/>
      <c r="O218" s="48"/>
      <c r="P218" s="48"/>
      <c r="Q218" s="48"/>
      <c r="R218" s="48"/>
      <c r="S218" s="48"/>
      <c r="T218" s="48"/>
      <c r="U218" s="48"/>
      <c r="V218" s="48"/>
      <c r="W218" s="48"/>
      <c r="X218" s="48"/>
      <c r="Y218" s="48"/>
      <c r="Z218" s="48"/>
      <c r="AA218" s="48"/>
      <c r="AB218" s="48"/>
    </row>
    <row r="219" spans="1:28" ht="15.75" customHeight="1">
      <c r="A219" s="1"/>
      <c r="B219" s="1"/>
      <c r="C219" s="2"/>
      <c r="D219" s="2"/>
      <c r="E219" s="2"/>
      <c r="F219" s="2"/>
      <c r="G219" s="3"/>
      <c r="H219" s="3"/>
      <c r="I219" s="3"/>
      <c r="J219" s="48"/>
      <c r="K219" s="48"/>
      <c r="L219" s="48"/>
      <c r="M219" s="48"/>
      <c r="N219" s="48"/>
      <c r="O219" s="48"/>
      <c r="P219" s="48"/>
      <c r="Q219" s="48"/>
      <c r="R219" s="48"/>
      <c r="S219" s="48"/>
      <c r="T219" s="48"/>
      <c r="U219" s="48"/>
      <c r="V219" s="48"/>
      <c r="W219" s="48"/>
      <c r="X219" s="48"/>
      <c r="Y219" s="48"/>
      <c r="Z219" s="48"/>
      <c r="AA219" s="48"/>
      <c r="AB219" s="48"/>
    </row>
    <row r="220" spans="1:28" ht="15.75" customHeight="1">
      <c r="A220" s="1"/>
      <c r="B220" s="1"/>
      <c r="C220" s="2"/>
      <c r="D220" s="2"/>
      <c r="E220" s="2"/>
      <c r="F220" s="2"/>
      <c r="G220" s="3"/>
      <c r="H220" s="3"/>
      <c r="I220" s="3"/>
      <c r="J220" s="48"/>
      <c r="K220" s="48"/>
      <c r="L220" s="48"/>
      <c r="M220" s="48"/>
      <c r="N220" s="48"/>
      <c r="O220" s="48"/>
      <c r="P220" s="48"/>
      <c r="Q220" s="48"/>
      <c r="R220" s="48"/>
      <c r="S220" s="48"/>
      <c r="T220" s="48"/>
      <c r="U220" s="48"/>
      <c r="V220" s="48"/>
      <c r="W220" s="48"/>
      <c r="X220" s="48"/>
      <c r="Y220" s="48"/>
      <c r="Z220" s="48"/>
      <c r="AA220" s="48"/>
      <c r="AB220" s="48"/>
    </row>
    <row r="221" spans="1:28" ht="15.75" customHeight="1">
      <c r="A221" s="48"/>
      <c r="B221" s="48"/>
      <c r="C221" s="48"/>
      <c r="D221" s="48"/>
      <c r="E221" s="48"/>
      <c r="F221" s="48"/>
      <c r="G221" s="48"/>
      <c r="H221" s="48"/>
      <c r="I221" s="48"/>
      <c r="J221" s="48"/>
      <c r="K221" s="48"/>
      <c r="L221" s="48"/>
      <c r="M221" s="48"/>
      <c r="N221" s="48"/>
      <c r="O221" s="48"/>
      <c r="P221" s="48"/>
      <c r="Q221" s="48"/>
      <c r="R221" s="48"/>
      <c r="S221" s="48"/>
      <c r="T221" s="48"/>
      <c r="U221" s="48"/>
      <c r="V221" s="48"/>
      <c r="W221" s="48"/>
      <c r="X221" s="48"/>
      <c r="Y221" s="48"/>
      <c r="Z221" s="48"/>
      <c r="AA221" s="48"/>
      <c r="AB221" s="48"/>
    </row>
    <row r="222" spans="1:28" ht="15.75" customHeight="1">
      <c r="A222" s="48"/>
      <c r="B222" s="48"/>
      <c r="C222" s="48"/>
      <c r="D222" s="48"/>
      <c r="E222" s="48"/>
      <c r="F222" s="48"/>
      <c r="G222" s="48"/>
      <c r="H222" s="48"/>
      <c r="I222" s="48"/>
      <c r="J222" s="48"/>
      <c r="K222" s="48"/>
      <c r="L222" s="48"/>
      <c r="M222" s="48"/>
      <c r="N222" s="48"/>
      <c r="O222" s="48"/>
      <c r="P222" s="48"/>
      <c r="Q222" s="48"/>
      <c r="R222" s="48"/>
      <c r="S222" s="48"/>
      <c r="T222" s="48"/>
      <c r="U222" s="48"/>
      <c r="V222" s="48"/>
      <c r="W222" s="48"/>
      <c r="X222" s="48"/>
      <c r="Y222" s="48"/>
      <c r="Z222" s="48"/>
      <c r="AA222" s="48"/>
      <c r="AB222" s="48"/>
    </row>
    <row r="223" spans="1:28" ht="15.75" customHeight="1">
      <c r="A223" s="48"/>
      <c r="B223" s="48"/>
      <c r="C223" s="48"/>
      <c r="D223" s="48"/>
      <c r="E223" s="48"/>
      <c r="F223" s="48"/>
      <c r="G223" s="48"/>
      <c r="H223" s="48"/>
      <c r="I223" s="48"/>
      <c r="J223" s="48"/>
      <c r="K223" s="48"/>
      <c r="L223" s="48"/>
      <c r="M223" s="48"/>
      <c r="N223" s="48"/>
      <c r="O223" s="48"/>
      <c r="P223" s="48"/>
      <c r="Q223" s="48"/>
      <c r="R223" s="48"/>
      <c r="S223" s="48"/>
      <c r="T223" s="48"/>
      <c r="U223" s="48"/>
      <c r="V223" s="48"/>
      <c r="W223" s="48"/>
      <c r="X223" s="48"/>
      <c r="Y223" s="48"/>
      <c r="Z223" s="48"/>
      <c r="AA223" s="48"/>
      <c r="AB223" s="48"/>
    </row>
    <row r="224" spans="1:28" ht="15.75" customHeight="1">
      <c r="A224" s="48"/>
      <c r="B224" s="48"/>
      <c r="C224" s="48"/>
      <c r="D224" s="48"/>
      <c r="E224" s="48"/>
      <c r="F224" s="48"/>
      <c r="G224" s="48"/>
      <c r="H224" s="48"/>
      <c r="I224" s="48"/>
      <c r="J224" s="48"/>
      <c r="K224" s="48"/>
      <c r="L224" s="48"/>
      <c r="M224" s="48"/>
      <c r="N224" s="48"/>
      <c r="O224" s="48"/>
      <c r="P224" s="48"/>
      <c r="Q224" s="48"/>
      <c r="R224" s="48"/>
      <c r="S224" s="48"/>
      <c r="T224" s="48"/>
      <c r="U224" s="48"/>
      <c r="V224" s="48"/>
      <c r="W224" s="48"/>
      <c r="X224" s="48"/>
      <c r="Y224" s="48"/>
      <c r="Z224" s="48"/>
      <c r="AA224" s="48"/>
      <c r="AB224" s="48"/>
    </row>
    <row r="225" spans="1:28" ht="15.75" customHeight="1">
      <c r="A225" s="48"/>
      <c r="B225" s="48"/>
      <c r="C225" s="48"/>
      <c r="D225" s="48"/>
      <c r="E225" s="48"/>
      <c r="F225" s="48"/>
      <c r="G225" s="48"/>
      <c r="H225" s="48"/>
      <c r="I225" s="48"/>
      <c r="J225" s="48"/>
      <c r="K225" s="48"/>
      <c r="L225" s="48"/>
      <c r="M225" s="48"/>
      <c r="N225" s="48"/>
      <c r="O225" s="48"/>
      <c r="P225" s="48"/>
      <c r="Q225" s="48"/>
      <c r="R225" s="48"/>
      <c r="S225" s="48"/>
      <c r="T225" s="48"/>
      <c r="U225" s="48"/>
      <c r="V225" s="48"/>
      <c r="W225" s="48"/>
      <c r="X225" s="48"/>
      <c r="Y225" s="48"/>
      <c r="Z225" s="48"/>
      <c r="AA225" s="48"/>
      <c r="AB225" s="48"/>
    </row>
    <row r="226" spans="1:28" ht="15.75" customHeight="1">
      <c r="A226" s="48"/>
      <c r="B226" s="48"/>
      <c r="C226" s="48"/>
      <c r="D226" s="48"/>
      <c r="E226" s="48"/>
      <c r="F226" s="48"/>
      <c r="G226" s="48"/>
      <c r="H226" s="48"/>
      <c r="I226" s="48"/>
      <c r="J226" s="48"/>
      <c r="K226" s="48"/>
      <c r="L226" s="48"/>
      <c r="M226" s="48"/>
      <c r="N226" s="48"/>
      <c r="O226" s="48"/>
      <c r="P226" s="48"/>
      <c r="Q226" s="48"/>
      <c r="R226" s="48"/>
      <c r="S226" s="48"/>
      <c r="T226" s="48"/>
      <c r="U226" s="48"/>
      <c r="V226" s="48"/>
      <c r="W226" s="48"/>
      <c r="X226" s="48"/>
      <c r="Y226" s="48"/>
      <c r="Z226" s="48"/>
      <c r="AA226" s="48"/>
      <c r="AB226" s="48"/>
    </row>
    <row r="227" spans="1:28" ht="15.75" customHeight="1">
      <c r="A227" s="48"/>
      <c r="B227" s="48"/>
      <c r="C227" s="48"/>
      <c r="D227" s="48"/>
      <c r="E227" s="48"/>
      <c r="F227" s="48"/>
      <c r="G227" s="48"/>
      <c r="H227" s="48"/>
      <c r="I227" s="48"/>
      <c r="J227" s="48"/>
      <c r="K227" s="48"/>
      <c r="L227" s="48"/>
      <c r="M227" s="48"/>
      <c r="N227" s="48"/>
      <c r="O227" s="48"/>
      <c r="P227" s="48"/>
      <c r="Q227" s="48"/>
      <c r="R227" s="48"/>
      <c r="S227" s="48"/>
      <c r="T227" s="48"/>
      <c r="U227" s="48"/>
      <c r="V227" s="48"/>
      <c r="W227" s="48"/>
      <c r="X227" s="48"/>
      <c r="Y227" s="48"/>
      <c r="Z227" s="48"/>
      <c r="AA227" s="48"/>
      <c r="AB227" s="48"/>
    </row>
    <row r="228" spans="1:28" ht="15.75" customHeight="1">
      <c r="A228" s="48"/>
      <c r="B228" s="48"/>
      <c r="C228" s="48"/>
      <c r="D228" s="48"/>
      <c r="E228" s="48"/>
      <c r="F228" s="48"/>
      <c r="G228" s="48"/>
      <c r="H228" s="48"/>
      <c r="I228" s="48"/>
      <c r="J228" s="48"/>
      <c r="K228" s="48"/>
      <c r="L228" s="48"/>
      <c r="M228" s="48"/>
      <c r="N228" s="48"/>
      <c r="O228" s="48"/>
      <c r="P228" s="48"/>
      <c r="Q228" s="48"/>
      <c r="R228" s="48"/>
      <c r="S228" s="48"/>
      <c r="T228" s="48"/>
      <c r="U228" s="48"/>
      <c r="V228" s="48"/>
      <c r="W228" s="48"/>
      <c r="X228" s="48"/>
      <c r="Y228" s="48"/>
      <c r="Z228" s="48"/>
      <c r="AA228" s="48"/>
      <c r="AB228" s="48"/>
    </row>
    <row r="229" spans="1:28" ht="15.75" customHeight="1">
      <c r="A229" s="48"/>
      <c r="B229" s="48"/>
      <c r="C229" s="48"/>
      <c r="D229" s="48"/>
      <c r="E229" s="48"/>
      <c r="F229" s="48"/>
      <c r="G229" s="48"/>
      <c r="H229" s="48"/>
      <c r="I229" s="48"/>
      <c r="J229" s="48"/>
      <c r="K229" s="48"/>
      <c r="L229" s="48"/>
      <c r="M229" s="48"/>
      <c r="N229" s="48"/>
      <c r="O229" s="48"/>
      <c r="P229" s="48"/>
      <c r="Q229" s="48"/>
      <c r="R229" s="48"/>
      <c r="S229" s="48"/>
      <c r="T229" s="48"/>
      <c r="U229" s="48"/>
      <c r="V229" s="48"/>
      <c r="W229" s="48"/>
      <c r="X229" s="48"/>
      <c r="Y229" s="48"/>
      <c r="Z229" s="48"/>
      <c r="AA229" s="48"/>
      <c r="AB229" s="48"/>
    </row>
    <row r="230" spans="1:28" ht="15.75" customHeight="1">
      <c r="A230" s="48"/>
      <c r="B230" s="48"/>
      <c r="C230" s="48"/>
      <c r="D230" s="48"/>
      <c r="E230" s="48"/>
      <c r="F230" s="48"/>
      <c r="G230" s="48"/>
      <c r="H230" s="48"/>
      <c r="I230" s="48"/>
      <c r="J230" s="48"/>
      <c r="K230" s="48"/>
      <c r="L230" s="48"/>
      <c r="M230" s="48"/>
      <c r="N230" s="48"/>
      <c r="O230" s="48"/>
      <c r="P230" s="48"/>
      <c r="Q230" s="48"/>
      <c r="R230" s="48"/>
      <c r="S230" s="48"/>
      <c r="T230" s="48"/>
      <c r="U230" s="48"/>
      <c r="V230" s="48"/>
      <c r="W230" s="48"/>
      <c r="X230" s="48"/>
      <c r="Y230" s="48"/>
      <c r="Z230" s="48"/>
      <c r="AA230" s="48"/>
      <c r="AB230" s="48"/>
    </row>
    <row r="231" spans="1:28" ht="15.75" customHeight="1">
      <c r="A231" s="48"/>
      <c r="B231" s="48"/>
      <c r="C231" s="48"/>
      <c r="D231" s="48"/>
      <c r="E231" s="48"/>
      <c r="F231" s="48"/>
      <c r="G231" s="48"/>
      <c r="H231" s="48"/>
      <c r="I231" s="48"/>
      <c r="J231" s="48"/>
      <c r="K231" s="48"/>
      <c r="L231" s="48"/>
      <c r="M231" s="48"/>
      <c r="N231" s="48"/>
      <c r="O231" s="48"/>
      <c r="P231" s="48"/>
      <c r="Q231" s="48"/>
      <c r="R231" s="48"/>
      <c r="S231" s="48"/>
      <c r="T231" s="48"/>
      <c r="U231" s="48"/>
      <c r="V231" s="48"/>
      <c r="W231" s="48"/>
      <c r="X231" s="48"/>
      <c r="Y231" s="48"/>
      <c r="Z231" s="48"/>
      <c r="AA231" s="48"/>
      <c r="AB231" s="48"/>
    </row>
    <row r="232" spans="1:28" ht="15.75" customHeight="1">
      <c r="A232" s="48"/>
      <c r="B232" s="48"/>
      <c r="C232" s="48"/>
      <c r="D232" s="48"/>
      <c r="E232" s="48"/>
      <c r="F232" s="48"/>
      <c r="G232" s="48"/>
      <c r="H232" s="48"/>
      <c r="I232" s="48"/>
      <c r="J232" s="48"/>
      <c r="K232" s="48"/>
      <c r="L232" s="48"/>
      <c r="M232" s="48"/>
      <c r="N232" s="48"/>
      <c r="O232" s="48"/>
      <c r="P232" s="48"/>
      <c r="Q232" s="48"/>
      <c r="R232" s="48"/>
      <c r="S232" s="48"/>
      <c r="T232" s="48"/>
      <c r="U232" s="48"/>
      <c r="V232" s="48"/>
      <c r="W232" s="48"/>
      <c r="X232" s="48"/>
      <c r="Y232" s="48"/>
      <c r="Z232" s="48"/>
      <c r="AA232" s="48"/>
      <c r="AB232" s="48"/>
    </row>
    <row r="233" spans="1:28" ht="15.75" customHeight="1">
      <c r="A233" s="48"/>
      <c r="B233" s="48"/>
      <c r="C233" s="48"/>
      <c r="D233" s="48"/>
      <c r="E233" s="48"/>
      <c r="F233" s="48"/>
      <c r="G233" s="48"/>
      <c r="H233" s="48"/>
      <c r="I233" s="48"/>
      <c r="J233" s="48"/>
      <c r="K233" s="48"/>
      <c r="L233" s="48"/>
      <c r="M233" s="48"/>
      <c r="N233" s="48"/>
      <c r="O233" s="48"/>
      <c r="P233" s="48"/>
      <c r="Q233" s="48"/>
      <c r="R233" s="48"/>
      <c r="S233" s="48"/>
      <c r="T233" s="48"/>
      <c r="U233" s="48"/>
      <c r="V233" s="48"/>
      <c r="W233" s="48"/>
      <c r="X233" s="48"/>
      <c r="Y233" s="48"/>
      <c r="Z233" s="48"/>
      <c r="AA233" s="48"/>
      <c r="AB233" s="48"/>
    </row>
    <row r="234" spans="1:28" ht="15.75" customHeight="1">
      <c r="A234" s="48"/>
      <c r="B234" s="48"/>
      <c r="C234" s="48"/>
      <c r="D234" s="48"/>
      <c r="E234" s="48"/>
      <c r="F234" s="48"/>
      <c r="G234" s="48"/>
      <c r="H234" s="48"/>
      <c r="I234" s="48"/>
      <c r="J234" s="48"/>
      <c r="K234" s="48"/>
      <c r="L234" s="48"/>
      <c r="M234" s="48"/>
      <c r="N234" s="48"/>
      <c r="O234" s="48"/>
      <c r="P234" s="48"/>
      <c r="Q234" s="48"/>
      <c r="R234" s="48"/>
      <c r="S234" s="48"/>
      <c r="T234" s="48"/>
      <c r="U234" s="48"/>
      <c r="V234" s="48"/>
      <c r="W234" s="48"/>
      <c r="X234" s="48"/>
      <c r="Y234" s="48"/>
      <c r="Z234" s="48"/>
      <c r="AA234" s="48"/>
      <c r="AB234" s="48"/>
    </row>
    <row r="235" spans="1:28" ht="15.75" customHeight="1">
      <c r="A235" s="48"/>
      <c r="B235" s="48"/>
      <c r="C235" s="48"/>
      <c r="D235" s="48"/>
      <c r="E235" s="48"/>
      <c r="F235" s="48"/>
      <c r="G235" s="48"/>
      <c r="H235" s="48"/>
      <c r="I235" s="48"/>
      <c r="J235" s="48"/>
      <c r="K235" s="48"/>
      <c r="L235" s="48"/>
      <c r="M235" s="48"/>
      <c r="N235" s="48"/>
      <c r="O235" s="48"/>
      <c r="P235" s="48"/>
      <c r="Q235" s="48"/>
      <c r="R235" s="48"/>
      <c r="S235" s="48"/>
      <c r="T235" s="48"/>
      <c r="U235" s="48"/>
      <c r="V235" s="48"/>
      <c r="W235" s="48"/>
      <c r="X235" s="48"/>
      <c r="Y235" s="48"/>
      <c r="Z235" s="48"/>
      <c r="AA235" s="48"/>
      <c r="AB235" s="48"/>
    </row>
    <row r="236" spans="1:28" ht="15.75" customHeight="1">
      <c r="A236" s="48"/>
      <c r="B236" s="48"/>
      <c r="C236" s="48"/>
      <c r="D236" s="48"/>
      <c r="E236" s="48"/>
      <c r="F236" s="48"/>
      <c r="G236" s="48"/>
      <c r="H236" s="48"/>
      <c r="I236" s="48"/>
      <c r="J236" s="48"/>
      <c r="K236" s="48"/>
      <c r="L236" s="48"/>
      <c r="M236" s="48"/>
      <c r="N236" s="48"/>
      <c r="O236" s="48"/>
      <c r="P236" s="48"/>
      <c r="Q236" s="48"/>
      <c r="R236" s="48"/>
      <c r="S236" s="48"/>
      <c r="T236" s="48"/>
      <c r="U236" s="48"/>
      <c r="V236" s="48"/>
      <c r="W236" s="48"/>
      <c r="X236" s="48"/>
      <c r="Y236" s="48"/>
      <c r="Z236" s="48"/>
      <c r="AA236" s="48"/>
      <c r="AB236" s="48"/>
    </row>
    <row r="237" spans="1:28" ht="15.75" customHeight="1">
      <c r="A237" s="48"/>
      <c r="B237" s="48"/>
      <c r="C237" s="48"/>
      <c r="D237" s="48"/>
      <c r="E237" s="48"/>
      <c r="F237" s="48"/>
      <c r="G237" s="48"/>
      <c r="H237" s="48"/>
      <c r="I237" s="48"/>
      <c r="J237" s="48"/>
      <c r="K237" s="48"/>
      <c r="L237" s="48"/>
      <c r="M237" s="48"/>
      <c r="N237" s="48"/>
      <c r="O237" s="48"/>
      <c r="P237" s="48"/>
      <c r="Q237" s="48"/>
      <c r="R237" s="48"/>
      <c r="S237" s="48"/>
      <c r="T237" s="48"/>
      <c r="U237" s="48"/>
      <c r="V237" s="48"/>
      <c r="W237" s="48"/>
      <c r="X237" s="48"/>
      <c r="Y237" s="48"/>
      <c r="Z237" s="48"/>
      <c r="AA237" s="48"/>
      <c r="AB237" s="48"/>
    </row>
    <row r="238" spans="1:28" ht="15.75" customHeight="1">
      <c r="A238" s="48"/>
      <c r="B238" s="48"/>
      <c r="C238" s="48"/>
      <c r="D238" s="48"/>
      <c r="E238" s="48"/>
      <c r="F238" s="48"/>
      <c r="G238" s="48"/>
      <c r="H238" s="48"/>
      <c r="I238" s="48"/>
      <c r="J238" s="48"/>
      <c r="K238" s="48"/>
      <c r="L238" s="48"/>
      <c r="M238" s="48"/>
      <c r="N238" s="48"/>
      <c r="O238" s="48"/>
      <c r="P238" s="48"/>
      <c r="Q238" s="48"/>
      <c r="R238" s="48"/>
      <c r="S238" s="48"/>
      <c r="T238" s="48"/>
      <c r="U238" s="48"/>
      <c r="V238" s="48"/>
      <c r="W238" s="48"/>
      <c r="X238" s="48"/>
      <c r="Y238" s="48"/>
      <c r="Z238" s="48"/>
      <c r="AA238" s="48"/>
      <c r="AB238" s="48"/>
    </row>
    <row r="239" spans="1:28" ht="15.75" customHeight="1">
      <c r="A239" s="48"/>
      <c r="B239" s="48"/>
      <c r="C239" s="48"/>
      <c r="D239" s="48"/>
      <c r="E239" s="48"/>
      <c r="F239" s="48"/>
      <c r="G239" s="48"/>
      <c r="H239" s="48"/>
      <c r="I239" s="48"/>
      <c r="J239" s="48"/>
      <c r="K239" s="48"/>
      <c r="L239" s="48"/>
      <c r="M239" s="48"/>
      <c r="N239" s="48"/>
      <c r="O239" s="48"/>
      <c r="P239" s="48"/>
      <c r="Q239" s="48"/>
      <c r="R239" s="48"/>
      <c r="S239" s="48"/>
      <c r="T239" s="48"/>
      <c r="U239" s="48"/>
      <c r="V239" s="48"/>
      <c r="W239" s="48"/>
      <c r="X239" s="48"/>
      <c r="Y239" s="48"/>
      <c r="Z239" s="48"/>
      <c r="AA239" s="48"/>
      <c r="AB239" s="48"/>
    </row>
    <row r="240" spans="1:28" ht="15.75" customHeight="1">
      <c r="A240" s="48"/>
      <c r="B240" s="48"/>
      <c r="C240" s="48"/>
      <c r="D240" s="48"/>
      <c r="E240" s="48"/>
      <c r="F240" s="48"/>
      <c r="G240" s="48"/>
      <c r="H240" s="48"/>
      <c r="I240" s="48"/>
      <c r="J240" s="48"/>
      <c r="K240" s="48"/>
      <c r="L240" s="48"/>
      <c r="M240" s="48"/>
      <c r="N240" s="48"/>
      <c r="O240" s="48"/>
      <c r="P240" s="48"/>
      <c r="Q240" s="48"/>
      <c r="R240" s="48"/>
      <c r="S240" s="48"/>
      <c r="T240" s="48"/>
      <c r="U240" s="48"/>
      <c r="V240" s="48"/>
      <c r="W240" s="48"/>
      <c r="X240" s="48"/>
      <c r="Y240" s="48"/>
      <c r="Z240" s="48"/>
      <c r="AA240" s="48"/>
      <c r="AB240" s="48"/>
    </row>
    <row r="241" spans="1:28" ht="15.75" customHeight="1">
      <c r="A241" s="48"/>
      <c r="B241" s="48"/>
      <c r="C241" s="48"/>
      <c r="D241" s="48"/>
      <c r="E241" s="48"/>
      <c r="F241" s="48"/>
      <c r="G241" s="48"/>
      <c r="H241" s="48"/>
      <c r="I241" s="48"/>
      <c r="J241" s="48"/>
      <c r="K241" s="48"/>
      <c r="L241" s="48"/>
      <c r="M241" s="48"/>
      <c r="N241" s="48"/>
      <c r="O241" s="48"/>
      <c r="P241" s="48"/>
      <c r="Q241" s="48"/>
      <c r="R241" s="48"/>
      <c r="S241" s="48"/>
      <c r="T241" s="48"/>
      <c r="U241" s="48"/>
      <c r="V241" s="48"/>
      <c r="W241" s="48"/>
      <c r="X241" s="48"/>
      <c r="Y241" s="48"/>
      <c r="Z241" s="48"/>
      <c r="AA241" s="48"/>
      <c r="AB241" s="48"/>
    </row>
    <row r="242" spans="1:28" ht="15.75" customHeight="1">
      <c r="A242" s="48"/>
      <c r="B242" s="48"/>
      <c r="C242" s="48"/>
      <c r="D242" s="48"/>
      <c r="E242" s="48"/>
      <c r="F242" s="48"/>
      <c r="G242" s="48"/>
      <c r="H242" s="48"/>
      <c r="I242" s="48"/>
      <c r="J242" s="48"/>
      <c r="K242" s="48"/>
      <c r="L242" s="48"/>
      <c r="M242" s="48"/>
      <c r="N242" s="48"/>
      <c r="O242" s="48"/>
      <c r="P242" s="48"/>
      <c r="Q242" s="48"/>
      <c r="R242" s="48"/>
      <c r="S242" s="48"/>
      <c r="T242" s="48"/>
      <c r="U242" s="48"/>
      <c r="V242" s="48"/>
      <c r="W242" s="48"/>
      <c r="X242" s="48"/>
      <c r="Y242" s="48"/>
      <c r="Z242" s="48"/>
      <c r="AA242" s="48"/>
      <c r="AB242" s="48"/>
    </row>
    <row r="243" spans="1:28" ht="15.75" customHeight="1">
      <c r="A243" s="48"/>
      <c r="B243" s="48"/>
      <c r="C243" s="48"/>
      <c r="D243" s="48"/>
      <c r="E243" s="48"/>
      <c r="F243" s="48"/>
      <c r="G243" s="48"/>
      <c r="H243" s="48"/>
      <c r="I243" s="48"/>
      <c r="J243" s="48"/>
      <c r="K243" s="48"/>
      <c r="L243" s="48"/>
      <c r="M243" s="48"/>
      <c r="N243" s="48"/>
      <c r="O243" s="48"/>
      <c r="P243" s="48"/>
      <c r="Q243" s="48"/>
      <c r="R243" s="48"/>
      <c r="S243" s="48"/>
      <c r="T243" s="48"/>
      <c r="U243" s="48"/>
      <c r="V243" s="48"/>
      <c r="W243" s="48"/>
      <c r="X243" s="48"/>
      <c r="Y243" s="48"/>
      <c r="Z243" s="48"/>
      <c r="AA243" s="48"/>
      <c r="AB243" s="48"/>
    </row>
    <row r="244" spans="1:28" ht="15.75" customHeight="1">
      <c r="A244" s="48"/>
      <c r="B244" s="48"/>
      <c r="C244" s="48"/>
      <c r="D244" s="48"/>
      <c r="E244" s="48"/>
      <c r="F244" s="48"/>
      <c r="G244" s="48"/>
      <c r="H244" s="48"/>
      <c r="I244" s="48"/>
      <c r="J244" s="48"/>
      <c r="K244" s="48"/>
      <c r="L244" s="48"/>
      <c r="M244" s="48"/>
      <c r="N244" s="48"/>
      <c r="O244" s="48"/>
      <c r="P244" s="48"/>
      <c r="Q244" s="48"/>
      <c r="R244" s="48"/>
      <c r="S244" s="48"/>
      <c r="T244" s="48"/>
      <c r="U244" s="48"/>
      <c r="V244" s="48"/>
      <c r="W244" s="48"/>
      <c r="X244" s="48"/>
      <c r="Y244" s="48"/>
      <c r="Z244" s="48"/>
      <c r="AA244" s="48"/>
      <c r="AB244" s="48"/>
    </row>
    <row r="245" spans="1:28" ht="15.75" customHeight="1">
      <c r="A245" s="48"/>
      <c r="B245" s="48"/>
      <c r="C245" s="48"/>
      <c r="D245" s="48"/>
      <c r="E245" s="48"/>
      <c r="F245" s="48"/>
      <c r="G245" s="48"/>
      <c r="H245" s="48"/>
      <c r="I245" s="48"/>
      <c r="J245" s="48"/>
      <c r="K245" s="48"/>
      <c r="L245" s="48"/>
      <c r="M245" s="48"/>
      <c r="N245" s="48"/>
      <c r="O245" s="48"/>
      <c r="P245" s="48"/>
      <c r="Q245" s="48"/>
      <c r="R245" s="48"/>
      <c r="S245" s="48"/>
      <c r="T245" s="48"/>
      <c r="U245" s="48"/>
      <c r="V245" s="48"/>
      <c r="W245" s="48"/>
      <c r="X245" s="48"/>
      <c r="Y245" s="48"/>
      <c r="Z245" s="48"/>
      <c r="AA245" s="48"/>
      <c r="AB245" s="48"/>
    </row>
    <row r="246" spans="1:28" ht="15.75" customHeight="1">
      <c r="A246" s="48"/>
      <c r="B246" s="48"/>
      <c r="C246" s="48"/>
      <c r="D246" s="48"/>
      <c r="E246" s="48"/>
      <c r="F246" s="48"/>
      <c r="G246" s="48"/>
      <c r="H246" s="48"/>
      <c r="I246" s="48"/>
      <c r="J246" s="48"/>
      <c r="K246" s="48"/>
      <c r="L246" s="48"/>
      <c r="M246" s="48"/>
      <c r="N246" s="48"/>
      <c r="O246" s="48"/>
      <c r="P246" s="48"/>
      <c r="Q246" s="48"/>
      <c r="R246" s="48"/>
      <c r="S246" s="48"/>
      <c r="T246" s="48"/>
      <c r="U246" s="48"/>
      <c r="V246" s="48"/>
      <c r="W246" s="48"/>
      <c r="X246" s="48"/>
      <c r="Y246" s="48"/>
      <c r="Z246" s="48"/>
      <c r="AA246" s="48"/>
      <c r="AB246" s="48"/>
    </row>
    <row r="247" spans="1:28" ht="15.75" customHeight="1">
      <c r="A247" s="48"/>
      <c r="B247" s="48"/>
      <c r="C247" s="48"/>
      <c r="D247" s="48"/>
      <c r="E247" s="48"/>
      <c r="F247" s="48"/>
      <c r="G247" s="48"/>
      <c r="H247" s="48"/>
      <c r="I247" s="48"/>
      <c r="J247" s="48"/>
      <c r="K247" s="48"/>
      <c r="L247" s="48"/>
      <c r="M247" s="48"/>
      <c r="N247" s="48"/>
      <c r="O247" s="48"/>
      <c r="P247" s="48"/>
      <c r="Q247" s="48"/>
      <c r="R247" s="48"/>
      <c r="S247" s="48"/>
      <c r="T247" s="48"/>
      <c r="U247" s="48"/>
      <c r="V247" s="48"/>
      <c r="W247" s="48"/>
      <c r="X247" s="48"/>
      <c r="Y247" s="48"/>
      <c r="Z247" s="48"/>
      <c r="AA247" s="48"/>
      <c r="AB247" s="48"/>
    </row>
    <row r="248" spans="1:28" ht="15.75" customHeight="1">
      <c r="A248" s="48"/>
      <c r="B248" s="48"/>
      <c r="C248" s="48"/>
      <c r="D248" s="48"/>
      <c r="E248" s="48"/>
      <c r="F248" s="48"/>
      <c r="G248" s="48"/>
      <c r="H248" s="48"/>
      <c r="I248" s="48"/>
      <c r="J248" s="48"/>
      <c r="K248" s="48"/>
      <c r="L248" s="48"/>
      <c r="M248" s="48"/>
      <c r="N248" s="48"/>
      <c r="O248" s="48"/>
      <c r="P248" s="48"/>
      <c r="Q248" s="48"/>
      <c r="R248" s="48"/>
      <c r="S248" s="48"/>
      <c r="T248" s="48"/>
      <c r="U248" s="48"/>
      <c r="V248" s="48"/>
      <c r="W248" s="48"/>
      <c r="X248" s="48"/>
      <c r="Y248" s="48"/>
      <c r="Z248" s="48"/>
      <c r="AA248" s="48"/>
      <c r="AB248" s="48"/>
    </row>
    <row r="249" spans="1:28" ht="15.75" customHeight="1">
      <c r="A249" s="48"/>
      <c r="B249" s="48"/>
      <c r="C249" s="48"/>
      <c r="D249" s="48"/>
      <c r="E249" s="48"/>
      <c r="F249" s="48"/>
      <c r="G249" s="48"/>
      <c r="H249" s="48"/>
      <c r="I249" s="48"/>
      <c r="J249" s="48"/>
      <c r="K249" s="48"/>
      <c r="L249" s="48"/>
      <c r="M249" s="48"/>
      <c r="N249" s="48"/>
      <c r="O249" s="48"/>
      <c r="P249" s="48"/>
      <c r="Q249" s="48"/>
      <c r="R249" s="48"/>
      <c r="S249" s="48"/>
      <c r="T249" s="48"/>
      <c r="U249" s="48"/>
      <c r="V249" s="48"/>
      <c r="W249" s="48"/>
      <c r="X249" s="48"/>
      <c r="Y249" s="48"/>
      <c r="Z249" s="48"/>
      <c r="AA249" s="48"/>
      <c r="AB249" s="48"/>
    </row>
    <row r="250" spans="1:28" ht="15.75" customHeight="1">
      <c r="A250" s="48"/>
      <c r="B250" s="48"/>
      <c r="C250" s="48"/>
      <c r="D250" s="48"/>
      <c r="E250" s="48"/>
      <c r="F250" s="48"/>
      <c r="G250" s="48"/>
      <c r="H250" s="48"/>
      <c r="I250" s="48"/>
      <c r="J250" s="48"/>
      <c r="K250" s="48"/>
      <c r="L250" s="48"/>
      <c r="M250" s="48"/>
      <c r="N250" s="48"/>
      <c r="O250" s="48"/>
      <c r="P250" s="48"/>
      <c r="Q250" s="48"/>
      <c r="R250" s="48"/>
      <c r="S250" s="48"/>
      <c r="T250" s="48"/>
      <c r="U250" s="48"/>
      <c r="V250" s="48"/>
      <c r="W250" s="48"/>
      <c r="X250" s="48"/>
      <c r="Y250" s="48"/>
      <c r="Z250" s="48"/>
      <c r="AA250" s="48"/>
      <c r="AB250" s="48"/>
    </row>
    <row r="251" spans="1:28" ht="15.75" customHeight="1">
      <c r="A251" s="48"/>
      <c r="B251" s="48"/>
      <c r="C251" s="48"/>
      <c r="D251" s="48"/>
      <c r="E251" s="48"/>
      <c r="F251" s="48"/>
      <c r="G251" s="48"/>
      <c r="H251" s="48"/>
      <c r="I251" s="48"/>
      <c r="J251" s="48"/>
      <c r="K251" s="48"/>
      <c r="L251" s="48"/>
      <c r="M251" s="48"/>
      <c r="N251" s="48"/>
      <c r="O251" s="48"/>
      <c r="P251" s="48"/>
      <c r="Q251" s="48"/>
      <c r="R251" s="48"/>
      <c r="S251" s="48"/>
      <c r="T251" s="48"/>
      <c r="U251" s="48"/>
      <c r="V251" s="48"/>
      <c r="W251" s="48"/>
      <c r="X251" s="48"/>
      <c r="Y251" s="48"/>
      <c r="Z251" s="48"/>
      <c r="AA251" s="48"/>
      <c r="AB251" s="48"/>
    </row>
    <row r="252" spans="1:28" ht="15.75" customHeight="1">
      <c r="A252" s="48"/>
      <c r="B252" s="48"/>
      <c r="C252" s="48"/>
      <c r="D252" s="48"/>
      <c r="E252" s="48"/>
      <c r="F252" s="48"/>
      <c r="G252" s="48"/>
      <c r="H252" s="48"/>
      <c r="I252" s="48"/>
      <c r="J252" s="48"/>
      <c r="K252" s="48"/>
      <c r="L252" s="48"/>
      <c r="M252" s="48"/>
      <c r="N252" s="48"/>
      <c r="O252" s="48"/>
      <c r="P252" s="48"/>
      <c r="Q252" s="48"/>
      <c r="R252" s="48"/>
      <c r="S252" s="48"/>
      <c r="T252" s="48"/>
      <c r="U252" s="48"/>
      <c r="V252" s="48"/>
      <c r="W252" s="48"/>
      <c r="X252" s="48"/>
      <c r="Y252" s="48"/>
      <c r="Z252" s="48"/>
      <c r="AA252" s="48"/>
      <c r="AB252" s="48"/>
    </row>
    <row r="253" spans="1:28" ht="15.75" customHeight="1">
      <c r="A253" s="48"/>
      <c r="B253" s="48"/>
      <c r="C253" s="48"/>
      <c r="D253" s="48"/>
      <c r="E253" s="48"/>
      <c r="F253" s="48"/>
      <c r="G253" s="48"/>
      <c r="H253" s="48"/>
      <c r="I253" s="48"/>
      <c r="J253" s="48"/>
      <c r="K253" s="48"/>
      <c r="L253" s="48"/>
      <c r="M253" s="48"/>
      <c r="N253" s="48"/>
      <c r="O253" s="48"/>
      <c r="P253" s="48"/>
      <c r="Q253" s="48"/>
      <c r="R253" s="48"/>
      <c r="S253" s="48"/>
      <c r="T253" s="48"/>
      <c r="U253" s="48"/>
      <c r="V253" s="48"/>
      <c r="W253" s="48"/>
      <c r="X253" s="48"/>
      <c r="Y253" s="48"/>
      <c r="Z253" s="48"/>
      <c r="AA253" s="48"/>
      <c r="AB253" s="48"/>
    </row>
    <row r="254" spans="1:28" ht="15.75" customHeight="1">
      <c r="A254" s="48"/>
      <c r="B254" s="48"/>
      <c r="C254" s="48"/>
      <c r="D254" s="48"/>
      <c r="E254" s="48"/>
      <c r="F254" s="48"/>
      <c r="G254" s="48"/>
      <c r="H254" s="48"/>
      <c r="I254" s="48"/>
      <c r="J254" s="48"/>
      <c r="K254" s="48"/>
      <c r="L254" s="48"/>
      <c r="M254" s="48"/>
      <c r="N254" s="48"/>
      <c r="O254" s="48"/>
      <c r="P254" s="48"/>
      <c r="Q254" s="48"/>
      <c r="R254" s="48"/>
      <c r="S254" s="48"/>
      <c r="T254" s="48"/>
      <c r="U254" s="48"/>
      <c r="V254" s="48"/>
      <c r="W254" s="48"/>
      <c r="X254" s="48"/>
      <c r="Y254" s="48"/>
      <c r="Z254" s="48"/>
      <c r="AA254" s="48"/>
      <c r="AB254" s="48"/>
    </row>
    <row r="255" spans="1:28" ht="15.75" customHeight="1">
      <c r="A255" s="48"/>
      <c r="B255" s="48"/>
      <c r="C255" s="48"/>
      <c r="D255" s="48"/>
      <c r="E255" s="48"/>
      <c r="F255" s="48"/>
      <c r="G255" s="48"/>
      <c r="H255" s="48"/>
      <c r="I255" s="48"/>
      <c r="J255" s="48"/>
      <c r="K255" s="48"/>
      <c r="L255" s="48"/>
      <c r="M255" s="48"/>
      <c r="N255" s="48"/>
      <c r="O255" s="48"/>
      <c r="P255" s="48"/>
      <c r="Q255" s="48"/>
      <c r="R255" s="48"/>
      <c r="S255" s="48"/>
      <c r="T255" s="48"/>
      <c r="U255" s="48"/>
      <c r="V255" s="48"/>
      <c r="W255" s="48"/>
      <c r="X255" s="48"/>
      <c r="Y255" s="48"/>
      <c r="Z255" s="48"/>
      <c r="AA255" s="48"/>
      <c r="AB255" s="48"/>
    </row>
    <row r="256" spans="1:28" ht="15.75" customHeight="1">
      <c r="A256" s="48"/>
      <c r="B256" s="48"/>
      <c r="C256" s="48"/>
      <c r="D256" s="48"/>
      <c r="E256" s="48"/>
      <c r="F256" s="48"/>
      <c r="G256" s="48"/>
      <c r="H256" s="48"/>
      <c r="I256" s="48"/>
      <c r="J256" s="48"/>
      <c r="K256" s="48"/>
      <c r="L256" s="48"/>
      <c r="M256" s="48"/>
      <c r="N256" s="48"/>
      <c r="O256" s="48"/>
      <c r="P256" s="48"/>
      <c r="Q256" s="48"/>
      <c r="R256" s="48"/>
      <c r="S256" s="48"/>
      <c r="T256" s="48"/>
      <c r="U256" s="48"/>
      <c r="V256" s="48"/>
      <c r="W256" s="48"/>
      <c r="X256" s="48"/>
      <c r="Y256" s="48"/>
      <c r="Z256" s="48"/>
      <c r="AA256" s="48"/>
      <c r="AB256" s="48"/>
    </row>
    <row r="257" spans="1:28" ht="15.75" customHeight="1">
      <c r="A257" s="48"/>
      <c r="B257" s="48"/>
      <c r="C257" s="48"/>
      <c r="D257" s="48"/>
      <c r="E257" s="48"/>
      <c r="F257" s="48"/>
      <c r="G257" s="48"/>
      <c r="H257" s="48"/>
      <c r="I257" s="48"/>
      <c r="J257" s="48"/>
      <c r="K257" s="48"/>
      <c r="L257" s="48"/>
      <c r="M257" s="48"/>
      <c r="N257" s="48"/>
      <c r="O257" s="48"/>
      <c r="P257" s="48"/>
      <c r="Q257" s="48"/>
      <c r="R257" s="48"/>
      <c r="S257" s="48"/>
      <c r="T257" s="48"/>
      <c r="U257" s="48"/>
      <c r="V257" s="48"/>
      <c r="W257" s="48"/>
      <c r="X257" s="48"/>
      <c r="Y257" s="48"/>
      <c r="Z257" s="48"/>
      <c r="AA257" s="48"/>
      <c r="AB257" s="48"/>
    </row>
    <row r="258" spans="1:28" ht="15.75" customHeight="1">
      <c r="A258" s="48"/>
      <c r="B258" s="48"/>
      <c r="C258" s="48"/>
      <c r="D258" s="48"/>
      <c r="E258" s="48"/>
      <c r="F258" s="48"/>
      <c r="G258" s="48"/>
      <c r="H258" s="48"/>
      <c r="I258" s="48"/>
      <c r="J258" s="48"/>
      <c r="K258" s="48"/>
      <c r="L258" s="48"/>
      <c r="M258" s="48"/>
      <c r="N258" s="48"/>
      <c r="O258" s="48"/>
      <c r="P258" s="48"/>
      <c r="Q258" s="48"/>
      <c r="R258" s="48"/>
      <c r="S258" s="48"/>
      <c r="T258" s="48"/>
      <c r="U258" s="48"/>
      <c r="V258" s="48"/>
      <c r="W258" s="48"/>
      <c r="X258" s="48"/>
      <c r="Y258" s="48"/>
      <c r="Z258" s="48"/>
      <c r="AA258" s="48"/>
      <c r="AB258" s="48"/>
    </row>
    <row r="259" spans="1:28" ht="15.75" customHeight="1">
      <c r="A259" s="48"/>
      <c r="B259" s="48"/>
      <c r="C259" s="48"/>
      <c r="D259" s="48"/>
      <c r="E259" s="48"/>
      <c r="F259" s="48"/>
      <c r="G259" s="48"/>
      <c r="H259" s="48"/>
      <c r="I259" s="48"/>
      <c r="J259" s="48"/>
      <c r="K259" s="48"/>
      <c r="L259" s="48"/>
      <c r="M259" s="48"/>
      <c r="N259" s="48"/>
      <c r="O259" s="48"/>
      <c r="P259" s="48"/>
      <c r="Q259" s="48"/>
      <c r="R259" s="48"/>
      <c r="S259" s="48"/>
      <c r="T259" s="48"/>
      <c r="U259" s="48"/>
      <c r="V259" s="48"/>
      <c r="W259" s="48"/>
      <c r="X259" s="48"/>
      <c r="Y259" s="48"/>
      <c r="Z259" s="48"/>
      <c r="AA259" s="48"/>
      <c r="AB259" s="48"/>
    </row>
    <row r="260" spans="1:28" ht="15.75" customHeight="1">
      <c r="A260" s="48"/>
      <c r="B260" s="48"/>
      <c r="C260" s="48"/>
      <c r="D260" s="48"/>
      <c r="E260" s="48"/>
      <c r="F260" s="48"/>
      <c r="G260" s="48"/>
      <c r="H260" s="48"/>
      <c r="I260" s="48"/>
      <c r="J260" s="48"/>
      <c r="K260" s="48"/>
      <c r="L260" s="48"/>
      <c r="M260" s="48"/>
      <c r="N260" s="48"/>
      <c r="O260" s="48"/>
      <c r="P260" s="48"/>
      <c r="Q260" s="48"/>
      <c r="R260" s="48"/>
      <c r="S260" s="48"/>
      <c r="T260" s="48"/>
      <c r="U260" s="48"/>
      <c r="V260" s="48"/>
      <c r="W260" s="48"/>
      <c r="X260" s="48"/>
      <c r="Y260" s="48"/>
      <c r="Z260" s="48"/>
      <c r="AA260" s="48"/>
      <c r="AB260" s="48"/>
    </row>
    <row r="261" spans="1:28" ht="15.75" customHeight="1">
      <c r="A261" s="48"/>
      <c r="B261" s="48"/>
      <c r="C261" s="48"/>
      <c r="D261" s="48"/>
      <c r="E261" s="48"/>
      <c r="F261" s="48"/>
      <c r="G261" s="48"/>
      <c r="H261" s="48"/>
      <c r="I261" s="48"/>
      <c r="J261" s="48"/>
      <c r="K261" s="48"/>
      <c r="L261" s="48"/>
      <c r="M261" s="48"/>
      <c r="N261" s="48"/>
      <c r="O261" s="48"/>
      <c r="P261" s="48"/>
      <c r="Q261" s="48"/>
      <c r="R261" s="48"/>
      <c r="S261" s="48"/>
      <c r="T261" s="48"/>
      <c r="U261" s="48"/>
      <c r="V261" s="48"/>
      <c r="W261" s="48"/>
      <c r="X261" s="48"/>
      <c r="Y261" s="48"/>
      <c r="Z261" s="48"/>
      <c r="AA261" s="48"/>
      <c r="AB261" s="48"/>
    </row>
    <row r="262" spans="1:28" ht="15.75" customHeight="1">
      <c r="A262" s="48"/>
      <c r="B262" s="48"/>
      <c r="C262" s="48"/>
      <c r="D262" s="48"/>
      <c r="E262" s="48"/>
      <c r="F262" s="48"/>
      <c r="G262" s="48"/>
      <c r="H262" s="48"/>
      <c r="I262" s="48"/>
      <c r="J262" s="48"/>
      <c r="K262" s="48"/>
      <c r="L262" s="48"/>
      <c r="M262" s="48"/>
      <c r="N262" s="48"/>
      <c r="O262" s="48"/>
      <c r="P262" s="48"/>
      <c r="Q262" s="48"/>
      <c r="R262" s="48"/>
      <c r="S262" s="48"/>
      <c r="T262" s="48"/>
      <c r="U262" s="48"/>
      <c r="V262" s="48"/>
      <c r="W262" s="48"/>
      <c r="X262" s="48"/>
      <c r="Y262" s="48"/>
      <c r="Z262" s="48"/>
      <c r="AA262" s="48"/>
      <c r="AB262" s="48"/>
    </row>
    <row r="263" spans="1:28" ht="15.75" customHeight="1">
      <c r="A263" s="48"/>
      <c r="B263" s="48"/>
      <c r="C263" s="48"/>
      <c r="D263" s="48"/>
      <c r="E263" s="48"/>
      <c r="F263" s="48"/>
      <c r="G263" s="48"/>
      <c r="H263" s="48"/>
      <c r="I263" s="48"/>
      <c r="J263" s="48"/>
      <c r="K263" s="48"/>
      <c r="L263" s="48"/>
      <c r="M263" s="48"/>
      <c r="N263" s="48"/>
      <c r="O263" s="48"/>
      <c r="P263" s="48"/>
      <c r="Q263" s="48"/>
      <c r="R263" s="48"/>
      <c r="S263" s="48"/>
      <c r="T263" s="48"/>
      <c r="U263" s="48"/>
      <c r="V263" s="48"/>
      <c r="W263" s="48"/>
      <c r="X263" s="48"/>
      <c r="Y263" s="48"/>
      <c r="Z263" s="48"/>
      <c r="AA263" s="48"/>
      <c r="AB263" s="48"/>
    </row>
    <row r="264" spans="1:28" ht="15.75" customHeight="1">
      <c r="A264" s="48"/>
      <c r="B264" s="48"/>
      <c r="C264" s="48"/>
      <c r="D264" s="48"/>
      <c r="E264" s="48"/>
      <c r="F264" s="48"/>
      <c r="G264" s="48"/>
      <c r="H264" s="48"/>
      <c r="I264" s="48"/>
      <c r="J264" s="48"/>
      <c r="K264" s="48"/>
      <c r="L264" s="48"/>
      <c r="M264" s="48"/>
      <c r="N264" s="48"/>
      <c r="O264" s="48"/>
      <c r="P264" s="48"/>
      <c r="Q264" s="48"/>
      <c r="R264" s="48"/>
      <c r="S264" s="48"/>
      <c r="T264" s="48"/>
      <c r="U264" s="48"/>
      <c r="V264" s="48"/>
      <c r="W264" s="48"/>
      <c r="X264" s="48"/>
      <c r="Y264" s="48"/>
      <c r="Z264" s="48"/>
      <c r="AA264" s="48"/>
      <c r="AB264" s="48"/>
    </row>
    <row r="265" spans="1:28" ht="15.75" customHeight="1">
      <c r="A265" s="48"/>
      <c r="B265" s="48"/>
      <c r="C265" s="48"/>
      <c r="D265" s="48"/>
      <c r="E265" s="48"/>
      <c r="F265" s="48"/>
      <c r="G265" s="48"/>
      <c r="H265" s="48"/>
      <c r="I265" s="48"/>
      <c r="J265" s="48"/>
      <c r="K265" s="48"/>
      <c r="L265" s="48"/>
      <c r="M265" s="48"/>
      <c r="N265" s="48"/>
      <c r="O265" s="48"/>
      <c r="P265" s="48"/>
      <c r="Q265" s="48"/>
      <c r="R265" s="48"/>
      <c r="S265" s="48"/>
      <c r="T265" s="48"/>
      <c r="U265" s="48"/>
      <c r="V265" s="48"/>
      <c r="W265" s="48"/>
      <c r="X265" s="48"/>
      <c r="Y265" s="48"/>
      <c r="Z265" s="48"/>
      <c r="AA265" s="48"/>
      <c r="AB265" s="48"/>
    </row>
    <row r="266" spans="1:28" ht="15.75" customHeight="1">
      <c r="A266" s="48"/>
      <c r="B266" s="48"/>
      <c r="C266" s="48"/>
      <c r="D266" s="48"/>
      <c r="E266" s="48"/>
      <c r="F266" s="48"/>
      <c r="G266" s="48"/>
      <c r="H266" s="48"/>
      <c r="I266" s="48"/>
      <c r="J266" s="48"/>
      <c r="K266" s="48"/>
      <c r="L266" s="48"/>
      <c r="M266" s="48"/>
      <c r="N266" s="48"/>
      <c r="O266" s="48"/>
      <c r="P266" s="48"/>
      <c r="Q266" s="48"/>
      <c r="R266" s="48"/>
      <c r="S266" s="48"/>
      <c r="T266" s="48"/>
      <c r="U266" s="48"/>
      <c r="V266" s="48"/>
      <c r="W266" s="48"/>
      <c r="X266" s="48"/>
      <c r="Y266" s="48"/>
      <c r="Z266" s="48"/>
      <c r="AA266" s="48"/>
      <c r="AB266" s="48"/>
    </row>
    <row r="267" spans="1:28" ht="15.75" customHeight="1">
      <c r="A267" s="48"/>
      <c r="B267" s="48"/>
      <c r="C267" s="48"/>
      <c r="D267" s="48"/>
      <c r="E267" s="48"/>
      <c r="F267" s="48"/>
      <c r="G267" s="48"/>
      <c r="H267" s="48"/>
      <c r="I267" s="48"/>
      <c r="J267" s="48"/>
      <c r="K267" s="48"/>
      <c r="L267" s="48"/>
      <c r="M267" s="48"/>
      <c r="N267" s="48"/>
      <c r="O267" s="48"/>
      <c r="P267" s="48"/>
      <c r="Q267" s="48"/>
      <c r="R267" s="48"/>
      <c r="S267" s="48"/>
      <c r="T267" s="48"/>
      <c r="U267" s="48"/>
      <c r="V267" s="48"/>
      <c r="W267" s="48"/>
      <c r="X267" s="48"/>
      <c r="Y267" s="48"/>
      <c r="Z267" s="48"/>
      <c r="AA267" s="48"/>
      <c r="AB267" s="48"/>
    </row>
    <row r="268" spans="1:28" ht="15.75" customHeight="1">
      <c r="A268" s="48"/>
      <c r="B268" s="48"/>
      <c r="C268" s="48"/>
      <c r="D268" s="48"/>
      <c r="E268" s="48"/>
      <c r="F268" s="48"/>
      <c r="G268" s="48"/>
      <c r="H268" s="48"/>
      <c r="I268" s="48"/>
      <c r="J268" s="48"/>
      <c r="K268" s="48"/>
      <c r="L268" s="48"/>
      <c r="M268" s="48"/>
      <c r="N268" s="48"/>
      <c r="O268" s="48"/>
      <c r="P268" s="48"/>
      <c r="Q268" s="48"/>
      <c r="R268" s="48"/>
      <c r="S268" s="48"/>
      <c r="T268" s="48"/>
      <c r="U268" s="48"/>
      <c r="V268" s="48"/>
      <c r="W268" s="48"/>
      <c r="X268" s="48"/>
      <c r="Y268" s="48"/>
      <c r="Z268" s="48"/>
      <c r="AA268" s="48"/>
      <c r="AB268" s="48"/>
    </row>
    <row r="269" spans="1:28" ht="15.75" customHeight="1">
      <c r="A269" s="48"/>
      <c r="B269" s="48"/>
      <c r="C269" s="48"/>
      <c r="D269" s="48"/>
      <c r="E269" s="48"/>
      <c r="F269" s="48"/>
      <c r="G269" s="48"/>
      <c r="H269" s="48"/>
      <c r="I269" s="48"/>
      <c r="J269" s="48"/>
      <c r="K269" s="48"/>
      <c r="L269" s="48"/>
      <c r="M269" s="48"/>
      <c r="N269" s="48"/>
      <c r="O269" s="48"/>
      <c r="P269" s="48"/>
      <c r="Q269" s="48"/>
      <c r="R269" s="48"/>
      <c r="S269" s="48"/>
      <c r="T269" s="48"/>
      <c r="U269" s="48"/>
      <c r="V269" s="48"/>
      <c r="W269" s="48"/>
      <c r="X269" s="48"/>
      <c r="Y269" s="48"/>
      <c r="Z269" s="48"/>
      <c r="AA269" s="48"/>
      <c r="AB269" s="48"/>
    </row>
    <row r="270" spans="1:28" ht="15.75" customHeight="1">
      <c r="A270" s="48"/>
      <c r="B270" s="48"/>
      <c r="C270" s="48"/>
      <c r="D270" s="48"/>
      <c r="E270" s="48"/>
      <c r="F270" s="48"/>
      <c r="G270" s="48"/>
      <c r="H270" s="48"/>
      <c r="I270" s="48"/>
      <c r="J270" s="48"/>
      <c r="K270" s="48"/>
      <c r="L270" s="48"/>
      <c r="M270" s="48"/>
      <c r="N270" s="48"/>
      <c r="O270" s="48"/>
      <c r="P270" s="48"/>
      <c r="Q270" s="48"/>
      <c r="R270" s="48"/>
      <c r="S270" s="48"/>
      <c r="T270" s="48"/>
      <c r="U270" s="48"/>
      <c r="V270" s="48"/>
      <c r="W270" s="48"/>
      <c r="X270" s="48"/>
      <c r="Y270" s="48"/>
      <c r="Z270" s="48"/>
      <c r="AA270" s="48"/>
      <c r="AB270" s="48"/>
    </row>
    <row r="271" spans="1:28" ht="15.75" customHeight="1">
      <c r="A271" s="48"/>
      <c r="B271" s="48"/>
      <c r="C271" s="48"/>
      <c r="D271" s="48"/>
      <c r="E271" s="48"/>
      <c r="F271" s="48"/>
      <c r="G271" s="48"/>
      <c r="H271" s="48"/>
      <c r="I271" s="48"/>
      <c r="J271" s="48"/>
      <c r="K271" s="48"/>
      <c r="L271" s="48"/>
      <c r="M271" s="48"/>
      <c r="N271" s="48"/>
      <c r="O271" s="48"/>
      <c r="P271" s="48"/>
      <c r="Q271" s="48"/>
      <c r="R271" s="48"/>
      <c r="S271" s="48"/>
      <c r="T271" s="48"/>
      <c r="U271" s="48"/>
      <c r="V271" s="48"/>
      <c r="W271" s="48"/>
      <c r="X271" s="48"/>
      <c r="Y271" s="48"/>
      <c r="Z271" s="48"/>
      <c r="AA271" s="48"/>
      <c r="AB271" s="48"/>
    </row>
    <row r="272" spans="1:28" ht="15.75" customHeight="1">
      <c r="A272" s="48"/>
      <c r="B272" s="48"/>
      <c r="C272" s="48"/>
      <c r="D272" s="48"/>
      <c r="E272" s="48"/>
      <c r="F272" s="48"/>
      <c r="G272" s="48"/>
      <c r="H272" s="48"/>
      <c r="I272" s="48"/>
      <c r="J272" s="48"/>
      <c r="K272" s="48"/>
      <c r="L272" s="48"/>
      <c r="M272" s="48"/>
      <c r="N272" s="48"/>
      <c r="O272" s="48"/>
      <c r="P272" s="48"/>
      <c r="Q272" s="48"/>
      <c r="R272" s="48"/>
      <c r="S272" s="48"/>
      <c r="T272" s="48"/>
      <c r="U272" s="48"/>
      <c r="V272" s="48"/>
      <c r="W272" s="48"/>
      <c r="X272" s="48"/>
      <c r="Y272" s="48"/>
      <c r="Z272" s="48"/>
      <c r="AA272" s="48"/>
      <c r="AB272" s="48"/>
    </row>
    <row r="273" spans="1:28" ht="15.75" customHeight="1">
      <c r="A273" s="48"/>
      <c r="B273" s="48"/>
      <c r="C273" s="48"/>
      <c r="D273" s="48"/>
      <c r="E273" s="48"/>
      <c r="F273" s="48"/>
      <c r="G273" s="48"/>
      <c r="H273" s="48"/>
      <c r="I273" s="48"/>
      <c r="J273" s="48"/>
      <c r="K273" s="48"/>
      <c r="L273" s="48"/>
      <c r="M273" s="48"/>
      <c r="N273" s="48"/>
      <c r="O273" s="48"/>
      <c r="P273" s="48"/>
      <c r="Q273" s="48"/>
      <c r="R273" s="48"/>
      <c r="S273" s="48"/>
      <c r="T273" s="48"/>
      <c r="U273" s="48"/>
      <c r="V273" s="48"/>
      <c r="W273" s="48"/>
      <c r="X273" s="48"/>
      <c r="Y273" s="48"/>
      <c r="Z273" s="48"/>
      <c r="AA273" s="48"/>
      <c r="AB273" s="48"/>
    </row>
    <row r="274" spans="1:28" ht="15.75" customHeight="1">
      <c r="A274" s="48"/>
      <c r="B274" s="48"/>
      <c r="C274" s="48"/>
      <c r="D274" s="48"/>
      <c r="E274" s="48"/>
      <c r="F274" s="48"/>
      <c r="G274" s="48"/>
      <c r="H274" s="48"/>
      <c r="I274" s="48"/>
      <c r="J274" s="48"/>
      <c r="K274" s="48"/>
      <c r="L274" s="48"/>
      <c r="M274" s="48"/>
      <c r="N274" s="48"/>
      <c r="O274" s="48"/>
      <c r="P274" s="48"/>
      <c r="Q274" s="48"/>
      <c r="R274" s="48"/>
      <c r="S274" s="48"/>
      <c r="T274" s="48"/>
      <c r="U274" s="48"/>
      <c r="V274" s="48"/>
      <c r="W274" s="48"/>
      <c r="X274" s="48"/>
      <c r="Y274" s="48"/>
      <c r="Z274" s="48"/>
      <c r="AA274" s="48"/>
      <c r="AB274" s="48"/>
    </row>
    <row r="275" spans="1:28" ht="15.75" customHeight="1">
      <c r="A275" s="48"/>
      <c r="B275" s="48"/>
      <c r="C275" s="48"/>
      <c r="D275" s="48"/>
      <c r="E275" s="48"/>
      <c r="F275" s="48"/>
      <c r="G275" s="48"/>
      <c r="H275" s="48"/>
      <c r="I275" s="48"/>
      <c r="J275" s="48"/>
      <c r="K275" s="48"/>
      <c r="L275" s="48"/>
      <c r="M275" s="48"/>
      <c r="N275" s="48"/>
      <c r="O275" s="48"/>
      <c r="P275" s="48"/>
      <c r="Q275" s="48"/>
      <c r="R275" s="48"/>
      <c r="S275" s="48"/>
      <c r="T275" s="48"/>
      <c r="U275" s="48"/>
      <c r="V275" s="48"/>
      <c r="W275" s="48"/>
      <c r="X275" s="48"/>
      <c r="Y275" s="48"/>
      <c r="Z275" s="48"/>
      <c r="AA275" s="48"/>
      <c r="AB275" s="48"/>
    </row>
    <row r="276" spans="1:28" ht="15.75" customHeight="1">
      <c r="A276" s="48"/>
      <c r="B276" s="48"/>
      <c r="C276" s="48"/>
      <c r="D276" s="48"/>
      <c r="E276" s="48"/>
      <c r="F276" s="48"/>
      <c r="G276" s="48"/>
      <c r="H276" s="48"/>
      <c r="I276" s="48"/>
      <c r="J276" s="48"/>
      <c r="K276" s="48"/>
      <c r="L276" s="48"/>
      <c r="M276" s="48"/>
      <c r="N276" s="48"/>
      <c r="O276" s="48"/>
      <c r="P276" s="48"/>
      <c r="Q276" s="48"/>
      <c r="R276" s="48"/>
      <c r="S276" s="48"/>
      <c r="T276" s="48"/>
      <c r="U276" s="48"/>
      <c r="V276" s="48"/>
      <c r="W276" s="48"/>
      <c r="X276" s="48"/>
      <c r="Y276" s="48"/>
      <c r="Z276" s="48"/>
      <c r="AA276" s="48"/>
      <c r="AB276" s="48"/>
    </row>
    <row r="277" spans="1:28" ht="15.75" customHeight="1">
      <c r="A277" s="48"/>
      <c r="B277" s="48"/>
      <c r="C277" s="48"/>
      <c r="D277" s="48"/>
      <c r="E277" s="48"/>
      <c r="F277" s="48"/>
      <c r="G277" s="48"/>
      <c r="H277" s="48"/>
      <c r="I277" s="48"/>
      <c r="J277" s="48"/>
      <c r="K277" s="48"/>
      <c r="L277" s="48"/>
      <c r="M277" s="48"/>
      <c r="N277" s="48"/>
      <c r="O277" s="48"/>
      <c r="P277" s="48"/>
      <c r="Q277" s="48"/>
      <c r="R277" s="48"/>
      <c r="S277" s="48"/>
      <c r="T277" s="48"/>
      <c r="U277" s="48"/>
      <c r="V277" s="48"/>
      <c r="W277" s="48"/>
      <c r="X277" s="48"/>
      <c r="Y277" s="48"/>
      <c r="Z277" s="48"/>
      <c r="AA277" s="48"/>
      <c r="AB277" s="48"/>
    </row>
    <row r="278" spans="1:28" ht="15.75" customHeight="1">
      <c r="A278" s="48"/>
      <c r="B278" s="48"/>
      <c r="C278" s="48"/>
      <c r="D278" s="48"/>
      <c r="E278" s="48"/>
      <c r="F278" s="48"/>
      <c r="G278" s="48"/>
      <c r="H278" s="48"/>
      <c r="I278" s="48"/>
      <c r="J278" s="48"/>
      <c r="K278" s="48"/>
      <c r="L278" s="48"/>
      <c r="M278" s="48"/>
      <c r="N278" s="48"/>
      <c r="O278" s="48"/>
      <c r="P278" s="48"/>
      <c r="Q278" s="48"/>
      <c r="R278" s="48"/>
      <c r="S278" s="48"/>
      <c r="T278" s="48"/>
      <c r="U278" s="48"/>
      <c r="V278" s="48"/>
      <c r="W278" s="48"/>
      <c r="X278" s="48"/>
      <c r="Y278" s="48"/>
      <c r="Z278" s="48"/>
      <c r="AA278" s="48"/>
      <c r="AB278" s="48"/>
    </row>
    <row r="279" spans="1:28" ht="15.75" customHeight="1">
      <c r="A279" s="48"/>
      <c r="B279" s="48"/>
      <c r="C279" s="48"/>
      <c r="D279" s="48"/>
      <c r="E279" s="48"/>
      <c r="F279" s="48"/>
      <c r="G279" s="48"/>
      <c r="H279" s="48"/>
      <c r="I279" s="48"/>
      <c r="J279" s="48"/>
      <c r="K279" s="48"/>
      <c r="L279" s="48"/>
      <c r="M279" s="48"/>
      <c r="N279" s="48"/>
      <c r="O279" s="48"/>
      <c r="P279" s="48"/>
      <c r="Q279" s="48"/>
      <c r="R279" s="48"/>
      <c r="S279" s="48"/>
      <c r="T279" s="48"/>
      <c r="U279" s="48"/>
      <c r="V279" s="48"/>
      <c r="W279" s="48"/>
      <c r="X279" s="48"/>
      <c r="Y279" s="48"/>
      <c r="Z279" s="48"/>
      <c r="AA279" s="48"/>
      <c r="AB279" s="48"/>
    </row>
    <row r="280" spans="1:28" ht="15.75" customHeight="1">
      <c r="A280" s="48"/>
      <c r="B280" s="48"/>
      <c r="C280" s="48"/>
      <c r="D280" s="48"/>
      <c r="E280" s="48"/>
      <c r="F280" s="48"/>
      <c r="G280" s="48"/>
      <c r="H280" s="48"/>
      <c r="I280" s="48"/>
      <c r="J280" s="48"/>
      <c r="K280" s="48"/>
      <c r="L280" s="48"/>
      <c r="M280" s="48"/>
      <c r="N280" s="48"/>
      <c r="O280" s="48"/>
      <c r="P280" s="48"/>
      <c r="Q280" s="48"/>
      <c r="R280" s="48"/>
      <c r="S280" s="48"/>
      <c r="T280" s="48"/>
      <c r="U280" s="48"/>
      <c r="V280" s="48"/>
      <c r="W280" s="48"/>
      <c r="X280" s="48"/>
      <c r="Y280" s="48"/>
      <c r="Z280" s="48"/>
      <c r="AA280" s="48"/>
      <c r="AB280" s="48"/>
    </row>
    <row r="281" spans="1:28" ht="15.75" customHeight="1">
      <c r="A281" s="48"/>
      <c r="B281" s="48"/>
      <c r="C281" s="48"/>
      <c r="D281" s="48"/>
      <c r="E281" s="48"/>
      <c r="F281" s="48"/>
      <c r="G281" s="48"/>
      <c r="H281" s="48"/>
      <c r="I281" s="48"/>
      <c r="J281" s="48"/>
      <c r="K281" s="48"/>
      <c r="L281" s="48"/>
      <c r="M281" s="48"/>
      <c r="N281" s="48"/>
      <c r="O281" s="48"/>
      <c r="P281" s="48"/>
      <c r="Q281" s="48"/>
      <c r="R281" s="48"/>
      <c r="S281" s="48"/>
      <c r="T281" s="48"/>
      <c r="U281" s="48"/>
      <c r="V281" s="48"/>
      <c r="W281" s="48"/>
      <c r="X281" s="48"/>
      <c r="Y281" s="48"/>
      <c r="Z281" s="48"/>
      <c r="AA281" s="48"/>
      <c r="AB281" s="48"/>
    </row>
    <row r="282" spans="1:28" ht="15.75" customHeight="1">
      <c r="A282" s="48"/>
      <c r="B282" s="48"/>
      <c r="C282" s="48"/>
      <c r="D282" s="48"/>
      <c r="E282" s="48"/>
      <c r="F282" s="48"/>
      <c r="G282" s="48"/>
      <c r="H282" s="48"/>
      <c r="I282" s="48"/>
      <c r="J282" s="48"/>
      <c r="K282" s="48"/>
      <c r="L282" s="48"/>
      <c r="M282" s="48"/>
      <c r="N282" s="48"/>
      <c r="O282" s="48"/>
      <c r="P282" s="48"/>
      <c r="Q282" s="48"/>
      <c r="R282" s="48"/>
      <c r="S282" s="48"/>
      <c r="T282" s="48"/>
      <c r="U282" s="48"/>
      <c r="V282" s="48"/>
      <c r="W282" s="48"/>
      <c r="X282" s="48"/>
      <c r="Y282" s="48"/>
      <c r="Z282" s="48"/>
      <c r="AA282" s="48"/>
      <c r="AB282" s="48"/>
    </row>
    <row r="283" spans="1:28" ht="15.75" customHeight="1">
      <c r="A283" s="48"/>
      <c r="B283" s="48"/>
      <c r="C283" s="48"/>
      <c r="D283" s="48"/>
      <c r="E283" s="48"/>
      <c r="F283" s="48"/>
      <c r="G283" s="48"/>
      <c r="H283" s="48"/>
      <c r="I283" s="48"/>
      <c r="J283" s="48"/>
      <c r="K283" s="48"/>
      <c r="L283" s="48"/>
      <c r="M283" s="48"/>
      <c r="N283" s="48"/>
      <c r="O283" s="48"/>
      <c r="P283" s="48"/>
      <c r="Q283" s="48"/>
      <c r="R283" s="48"/>
      <c r="S283" s="48"/>
      <c r="T283" s="48"/>
      <c r="U283" s="48"/>
      <c r="V283" s="48"/>
      <c r="W283" s="48"/>
      <c r="X283" s="48"/>
      <c r="Y283" s="48"/>
      <c r="Z283" s="48"/>
      <c r="AA283" s="48"/>
      <c r="AB283" s="48"/>
    </row>
    <row r="284" spans="1:28" ht="15.75" customHeight="1">
      <c r="A284" s="48"/>
      <c r="B284" s="48"/>
      <c r="C284" s="48"/>
      <c r="D284" s="48"/>
      <c r="E284" s="48"/>
      <c r="F284" s="48"/>
      <c r="G284" s="48"/>
      <c r="H284" s="48"/>
      <c r="I284" s="48"/>
      <c r="J284" s="48"/>
      <c r="K284" s="48"/>
      <c r="L284" s="48"/>
      <c r="M284" s="48"/>
      <c r="N284" s="48"/>
      <c r="O284" s="48"/>
      <c r="P284" s="48"/>
      <c r="Q284" s="48"/>
      <c r="R284" s="48"/>
      <c r="S284" s="48"/>
      <c r="T284" s="48"/>
      <c r="U284" s="48"/>
      <c r="V284" s="48"/>
      <c r="W284" s="48"/>
      <c r="X284" s="48"/>
      <c r="Y284" s="48"/>
      <c r="Z284" s="48"/>
      <c r="AA284" s="48"/>
      <c r="AB284" s="48"/>
    </row>
    <row r="285" spans="1:28" ht="15.75" customHeight="1">
      <c r="A285" s="48"/>
      <c r="B285" s="48"/>
      <c r="C285" s="48"/>
      <c r="D285" s="48"/>
      <c r="E285" s="48"/>
      <c r="F285" s="48"/>
      <c r="G285" s="48"/>
      <c r="H285" s="48"/>
      <c r="I285" s="48"/>
      <c r="J285" s="48"/>
      <c r="K285" s="48"/>
      <c r="L285" s="48"/>
      <c r="M285" s="48"/>
      <c r="N285" s="48"/>
      <c r="O285" s="48"/>
      <c r="P285" s="48"/>
      <c r="Q285" s="48"/>
      <c r="R285" s="48"/>
      <c r="S285" s="48"/>
      <c r="T285" s="48"/>
      <c r="U285" s="48"/>
      <c r="V285" s="48"/>
      <c r="W285" s="48"/>
      <c r="X285" s="48"/>
      <c r="Y285" s="48"/>
      <c r="Z285" s="48"/>
      <c r="AA285" s="48"/>
      <c r="AB285" s="48"/>
    </row>
    <row r="286" spans="1:28" ht="15.75" customHeight="1">
      <c r="A286" s="48"/>
      <c r="B286" s="48"/>
      <c r="C286" s="48"/>
      <c r="D286" s="48"/>
      <c r="E286" s="48"/>
      <c r="F286" s="48"/>
      <c r="G286" s="48"/>
      <c r="H286" s="48"/>
      <c r="I286" s="48"/>
      <c r="J286" s="48"/>
      <c r="K286" s="48"/>
      <c r="L286" s="48"/>
      <c r="M286" s="48"/>
      <c r="N286" s="48"/>
      <c r="O286" s="48"/>
      <c r="P286" s="48"/>
      <c r="Q286" s="48"/>
      <c r="R286" s="48"/>
      <c r="S286" s="48"/>
      <c r="T286" s="48"/>
      <c r="U286" s="48"/>
      <c r="V286" s="48"/>
      <c r="W286" s="48"/>
      <c r="X286" s="48"/>
      <c r="Y286" s="48"/>
      <c r="Z286" s="48"/>
      <c r="AA286" s="48"/>
      <c r="AB286" s="48"/>
    </row>
    <row r="287" spans="1:28" ht="15.75" customHeight="1">
      <c r="A287" s="48"/>
      <c r="B287" s="48"/>
      <c r="C287" s="48"/>
      <c r="D287" s="48"/>
      <c r="E287" s="48"/>
      <c r="F287" s="48"/>
      <c r="G287" s="48"/>
      <c r="H287" s="48"/>
      <c r="I287" s="48"/>
      <c r="J287" s="48"/>
      <c r="K287" s="48"/>
      <c r="L287" s="48"/>
      <c r="M287" s="48"/>
      <c r="N287" s="48"/>
      <c r="O287" s="48"/>
      <c r="P287" s="48"/>
      <c r="Q287" s="48"/>
      <c r="R287" s="48"/>
      <c r="S287" s="48"/>
      <c r="T287" s="48"/>
      <c r="U287" s="48"/>
      <c r="V287" s="48"/>
      <c r="W287" s="48"/>
      <c r="X287" s="48"/>
      <c r="Y287" s="48"/>
      <c r="Z287" s="48"/>
      <c r="AA287" s="48"/>
      <c r="AB287" s="48"/>
    </row>
    <row r="288" spans="1:28" ht="15.75" customHeight="1">
      <c r="A288" s="48"/>
      <c r="B288" s="48"/>
      <c r="C288" s="48"/>
      <c r="D288" s="48"/>
      <c r="E288" s="48"/>
      <c r="F288" s="48"/>
      <c r="G288" s="48"/>
      <c r="H288" s="48"/>
      <c r="I288" s="48"/>
      <c r="J288" s="48"/>
      <c r="K288" s="48"/>
      <c r="L288" s="48"/>
      <c r="M288" s="48"/>
      <c r="N288" s="48"/>
      <c r="O288" s="48"/>
      <c r="P288" s="48"/>
      <c r="Q288" s="48"/>
      <c r="R288" s="48"/>
      <c r="S288" s="48"/>
      <c r="T288" s="48"/>
      <c r="U288" s="48"/>
      <c r="V288" s="48"/>
      <c r="W288" s="48"/>
      <c r="X288" s="48"/>
      <c r="Y288" s="48"/>
      <c r="Z288" s="48"/>
      <c r="AA288" s="48"/>
      <c r="AB288" s="48"/>
    </row>
    <row r="289" spans="1:28" ht="15.75" customHeight="1">
      <c r="A289" s="48"/>
      <c r="B289" s="48"/>
      <c r="C289" s="48"/>
      <c r="D289" s="48"/>
      <c r="E289" s="48"/>
      <c r="F289" s="48"/>
      <c r="G289" s="48"/>
      <c r="H289" s="48"/>
      <c r="I289" s="48"/>
      <c r="J289" s="48"/>
      <c r="K289" s="48"/>
      <c r="L289" s="48"/>
      <c r="M289" s="48"/>
      <c r="N289" s="48"/>
      <c r="O289" s="48"/>
      <c r="P289" s="48"/>
      <c r="Q289" s="48"/>
      <c r="R289" s="48"/>
      <c r="S289" s="48"/>
      <c r="T289" s="48"/>
      <c r="U289" s="48"/>
      <c r="V289" s="48"/>
      <c r="W289" s="48"/>
      <c r="X289" s="48"/>
      <c r="Y289" s="48"/>
      <c r="Z289" s="48"/>
      <c r="AA289" s="48"/>
      <c r="AB289" s="48"/>
    </row>
    <row r="290" spans="1:28" ht="15.75" customHeight="1">
      <c r="A290" s="48"/>
      <c r="B290" s="48"/>
      <c r="C290" s="48"/>
      <c r="D290" s="48"/>
      <c r="E290" s="48"/>
      <c r="F290" s="48"/>
      <c r="G290" s="48"/>
      <c r="H290" s="48"/>
      <c r="I290" s="48"/>
      <c r="J290" s="48"/>
      <c r="K290" s="48"/>
      <c r="L290" s="48"/>
      <c r="M290" s="48"/>
      <c r="N290" s="48"/>
      <c r="O290" s="48"/>
      <c r="P290" s="48"/>
      <c r="Q290" s="48"/>
      <c r="R290" s="48"/>
      <c r="S290" s="48"/>
      <c r="T290" s="48"/>
      <c r="U290" s="48"/>
      <c r="V290" s="48"/>
      <c r="W290" s="48"/>
      <c r="X290" s="48"/>
      <c r="Y290" s="48"/>
      <c r="Z290" s="48"/>
      <c r="AA290" s="48"/>
      <c r="AB290" s="48"/>
    </row>
    <row r="291" spans="1:28" ht="15.75" customHeight="1">
      <c r="A291" s="48"/>
      <c r="B291" s="48"/>
      <c r="C291" s="48"/>
      <c r="D291" s="48"/>
      <c r="E291" s="48"/>
      <c r="F291" s="48"/>
      <c r="G291" s="48"/>
      <c r="H291" s="48"/>
      <c r="I291" s="48"/>
      <c r="J291" s="48"/>
      <c r="K291" s="48"/>
      <c r="L291" s="48"/>
      <c r="M291" s="48"/>
      <c r="N291" s="48"/>
      <c r="O291" s="48"/>
      <c r="P291" s="48"/>
      <c r="Q291" s="48"/>
      <c r="R291" s="48"/>
      <c r="S291" s="48"/>
      <c r="T291" s="48"/>
      <c r="U291" s="48"/>
      <c r="V291" s="48"/>
      <c r="W291" s="48"/>
      <c r="X291" s="48"/>
      <c r="Y291" s="48"/>
      <c r="Z291" s="48"/>
      <c r="AA291" s="48"/>
      <c r="AB291" s="48"/>
    </row>
    <row r="292" spans="1:28" ht="15.75" customHeight="1">
      <c r="A292" s="48"/>
      <c r="B292" s="48"/>
      <c r="C292" s="48"/>
      <c r="D292" s="48"/>
      <c r="E292" s="48"/>
      <c r="F292" s="48"/>
      <c r="G292" s="48"/>
      <c r="H292" s="48"/>
      <c r="I292" s="48"/>
      <c r="J292" s="48"/>
      <c r="K292" s="48"/>
      <c r="L292" s="48"/>
      <c r="M292" s="48"/>
      <c r="N292" s="48"/>
      <c r="O292" s="48"/>
      <c r="P292" s="48"/>
      <c r="Q292" s="48"/>
      <c r="R292" s="48"/>
      <c r="S292" s="48"/>
      <c r="T292" s="48"/>
      <c r="U292" s="48"/>
      <c r="V292" s="48"/>
      <c r="W292" s="48"/>
      <c r="X292" s="48"/>
      <c r="Y292" s="48"/>
      <c r="Z292" s="48"/>
      <c r="AA292" s="48"/>
      <c r="AB292" s="48"/>
    </row>
    <row r="293" spans="1:28" ht="15.75" customHeight="1">
      <c r="A293" s="48"/>
      <c r="B293" s="48"/>
      <c r="C293" s="48"/>
      <c r="D293" s="48"/>
      <c r="E293" s="48"/>
      <c r="F293" s="48"/>
      <c r="G293" s="48"/>
      <c r="H293" s="48"/>
      <c r="I293" s="48"/>
      <c r="J293" s="48"/>
      <c r="K293" s="48"/>
      <c r="L293" s="48"/>
      <c r="M293" s="48"/>
      <c r="N293" s="48"/>
      <c r="O293" s="48"/>
      <c r="P293" s="48"/>
      <c r="Q293" s="48"/>
      <c r="R293" s="48"/>
      <c r="S293" s="48"/>
      <c r="T293" s="48"/>
      <c r="U293" s="48"/>
      <c r="V293" s="48"/>
      <c r="W293" s="48"/>
      <c r="X293" s="48"/>
      <c r="Y293" s="48"/>
      <c r="Z293" s="48"/>
      <c r="AA293" s="48"/>
      <c r="AB293" s="48"/>
    </row>
    <row r="294" spans="1:28" ht="15.75" customHeight="1">
      <c r="A294" s="48"/>
      <c r="B294" s="48"/>
      <c r="C294" s="48"/>
      <c r="D294" s="48"/>
      <c r="E294" s="48"/>
      <c r="F294" s="48"/>
      <c r="G294" s="48"/>
      <c r="H294" s="48"/>
      <c r="I294" s="48"/>
      <c r="J294" s="48"/>
      <c r="K294" s="48"/>
      <c r="L294" s="48"/>
      <c r="M294" s="48"/>
      <c r="N294" s="48"/>
      <c r="O294" s="48"/>
      <c r="P294" s="48"/>
      <c r="Q294" s="48"/>
      <c r="R294" s="48"/>
      <c r="S294" s="48"/>
      <c r="T294" s="48"/>
      <c r="U294" s="48"/>
      <c r="V294" s="48"/>
      <c r="W294" s="48"/>
      <c r="X294" s="48"/>
      <c r="Y294" s="48"/>
      <c r="Z294" s="48"/>
      <c r="AA294" s="48"/>
      <c r="AB294" s="48"/>
    </row>
    <row r="295" spans="1:28" ht="15.75" customHeight="1">
      <c r="A295" s="48"/>
      <c r="B295" s="48"/>
      <c r="C295" s="48"/>
      <c r="D295" s="48"/>
      <c r="E295" s="48"/>
      <c r="F295" s="48"/>
      <c r="G295" s="48"/>
      <c r="H295" s="48"/>
      <c r="I295" s="48"/>
      <c r="J295" s="48"/>
      <c r="K295" s="48"/>
      <c r="L295" s="48"/>
      <c r="M295" s="48"/>
      <c r="N295" s="48"/>
      <c r="O295" s="48"/>
      <c r="P295" s="48"/>
      <c r="Q295" s="48"/>
      <c r="R295" s="48"/>
      <c r="S295" s="48"/>
      <c r="T295" s="48"/>
      <c r="U295" s="48"/>
      <c r="V295" s="48"/>
      <c r="W295" s="48"/>
      <c r="X295" s="48"/>
      <c r="Y295" s="48"/>
      <c r="Z295" s="48"/>
      <c r="AA295" s="48"/>
      <c r="AB295" s="48"/>
    </row>
    <row r="296" spans="1:28" ht="15.75" customHeight="1">
      <c r="A296" s="48"/>
      <c r="B296" s="48"/>
      <c r="C296" s="48"/>
      <c r="D296" s="48"/>
      <c r="E296" s="48"/>
      <c r="F296" s="48"/>
      <c r="G296" s="48"/>
      <c r="H296" s="48"/>
      <c r="I296" s="48"/>
      <c r="J296" s="48"/>
      <c r="K296" s="48"/>
      <c r="L296" s="48"/>
      <c r="M296" s="48"/>
      <c r="N296" s="48"/>
      <c r="O296" s="48"/>
      <c r="P296" s="48"/>
      <c r="Q296" s="48"/>
      <c r="R296" s="48"/>
      <c r="S296" s="48"/>
      <c r="T296" s="48"/>
      <c r="U296" s="48"/>
      <c r="V296" s="48"/>
      <c r="W296" s="48"/>
      <c r="X296" s="48"/>
      <c r="Y296" s="48"/>
      <c r="Z296" s="48"/>
      <c r="AA296" s="48"/>
      <c r="AB296" s="48"/>
    </row>
    <row r="297" spans="1:28" ht="15.75" customHeight="1">
      <c r="A297" s="48"/>
      <c r="B297" s="48"/>
      <c r="C297" s="48"/>
      <c r="D297" s="48"/>
      <c r="E297" s="48"/>
      <c r="F297" s="48"/>
      <c r="G297" s="48"/>
      <c r="H297" s="48"/>
      <c r="I297" s="48"/>
      <c r="J297" s="48"/>
      <c r="K297" s="48"/>
      <c r="L297" s="48"/>
      <c r="M297" s="48"/>
      <c r="N297" s="48"/>
      <c r="O297" s="48"/>
      <c r="P297" s="48"/>
      <c r="Q297" s="48"/>
      <c r="R297" s="48"/>
      <c r="S297" s="48"/>
      <c r="T297" s="48"/>
      <c r="U297" s="48"/>
      <c r="V297" s="48"/>
      <c r="W297" s="48"/>
      <c r="X297" s="48"/>
      <c r="Y297" s="48"/>
      <c r="Z297" s="48"/>
      <c r="AA297" s="48"/>
      <c r="AB297" s="48"/>
    </row>
    <row r="298" spans="1:28" ht="15.75" customHeight="1">
      <c r="A298" s="48"/>
      <c r="B298" s="48"/>
      <c r="C298" s="48"/>
      <c r="D298" s="48"/>
      <c r="E298" s="48"/>
      <c r="F298" s="48"/>
      <c r="G298" s="48"/>
      <c r="H298" s="48"/>
      <c r="I298" s="48"/>
      <c r="J298" s="48"/>
      <c r="K298" s="48"/>
      <c r="L298" s="48"/>
      <c r="M298" s="48"/>
      <c r="N298" s="48"/>
      <c r="O298" s="48"/>
      <c r="P298" s="48"/>
      <c r="Q298" s="48"/>
      <c r="R298" s="48"/>
      <c r="S298" s="48"/>
      <c r="T298" s="48"/>
      <c r="U298" s="48"/>
      <c r="V298" s="48"/>
      <c r="W298" s="48"/>
      <c r="X298" s="48"/>
      <c r="Y298" s="48"/>
      <c r="Z298" s="48"/>
      <c r="AA298" s="48"/>
      <c r="AB298" s="48"/>
    </row>
    <row r="299" spans="1:28" ht="15.75" customHeight="1">
      <c r="A299" s="48"/>
      <c r="B299" s="48"/>
      <c r="C299" s="48"/>
      <c r="D299" s="48"/>
      <c r="E299" s="48"/>
      <c r="F299" s="48"/>
      <c r="G299" s="48"/>
      <c r="H299" s="48"/>
      <c r="I299" s="48"/>
      <c r="J299" s="48"/>
      <c r="K299" s="48"/>
      <c r="L299" s="48"/>
      <c r="M299" s="48"/>
      <c r="N299" s="48"/>
      <c r="O299" s="48"/>
      <c r="P299" s="48"/>
      <c r="Q299" s="48"/>
      <c r="R299" s="48"/>
      <c r="S299" s="48"/>
      <c r="T299" s="48"/>
      <c r="U299" s="48"/>
      <c r="V299" s="48"/>
      <c r="W299" s="48"/>
      <c r="X299" s="48"/>
      <c r="Y299" s="48"/>
      <c r="Z299" s="48"/>
      <c r="AA299" s="48"/>
      <c r="AB299" s="48"/>
    </row>
    <row r="300" spans="1:28" ht="15.75" customHeight="1">
      <c r="A300" s="48"/>
      <c r="B300" s="48"/>
      <c r="C300" s="48"/>
      <c r="D300" s="48"/>
      <c r="E300" s="48"/>
      <c r="F300" s="48"/>
      <c r="G300" s="48"/>
      <c r="H300" s="48"/>
      <c r="I300" s="48"/>
      <c r="J300" s="48"/>
      <c r="K300" s="48"/>
      <c r="L300" s="48"/>
      <c r="M300" s="48"/>
      <c r="N300" s="48"/>
      <c r="O300" s="48"/>
      <c r="P300" s="48"/>
      <c r="Q300" s="48"/>
      <c r="R300" s="48"/>
      <c r="S300" s="48"/>
      <c r="T300" s="48"/>
      <c r="U300" s="48"/>
      <c r="V300" s="48"/>
      <c r="W300" s="48"/>
      <c r="X300" s="48"/>
      <c r="Y300" s="48"/>
      <c r="Z300" s="48"/>
      <c r="AA300" s="48"/>
      <c r="AB300" s="48"/>
    </row>
    <row r="301" spans="1:28" ht="15.75" customHeight="1">
      <c r="A301" s="48"/>
      <c r="B301" s="48"/>
      <c r="C301" s="48"/>
      <c r="D301" s="48"/>
      <c r="E301" s="48"/>
      <c r="F301" s="48"/>
      <c r="G301" s="48"/>
      <c r="H301" s="48"/>
      <c r="I301" s="48"/>
      <c r="J301" s="48"/>
      <c r="K301" s="48"/>
      <c r="L301" s="48"/>
      <c r="M301" s="48"/>
      <c r="N301" s="48"/>
      <c r="O301" s="48"/>
      <c r="P301" s="48"/>
      <c r="Q301" s="48"/>
      <c r="R301" s="48"/>
      <c r="S301" s="48"/>
      <c r="T301" s="48"/>
      <c r="U301" s="48"/>
      <c r="V301" s="48"/>
      <c r="W301" s="48"/>
      <c r="X301" s="48"/>
      <c r="Y301" s="48"/>
      <c r="Z301" s="48"/>
      <c r="AA301" s="48"/>
      <c r="AB301" s="48"/>
    </row>
    <row r="302" spans="1:28" ht="15.75" customHeight="1">
      <c r="A302" s="48"/>
      <c r="B302" s="48"/>
      <c r="C302" s="48"/>
      <c r="D302" s="48"/>
      <c r="E302" s="48"/>
      <c r="F302" s="48"/>
      <c r="G302" s="48"/>
      <c r="H302" s="48"/>
      <c r="I302" s="48"/>
      <c r="J302" s="48"/>
      <c r="K302" s="48"/>
      <c r="L302" s="48"/>
      <c r="M302" s="48"/>
      <c r="N302" s="48"/>
      <c r="O302" s="48"/>
      <c r="P302" s="48"/>
      <c r="Q302" s="48"/>
      <c r="R302" s="48"/>
      <c r="S302" s="48"/>
      <c r="T302" s="48"/>
      <c r="U302" s="48"/>
      <c r="V302" s="48"/>
      <c r="W302" s="48"/>
      <c r="X302" s="48"/>
      <c r="Y302" s="48"/>
      <c r="Z302" s="48"/>
      <c r="AA302" s="48"/>
      <c r="AB302" s="48"/>
    </row>
    <row r="303" spans="1:28" ht="15.75" customHeight="1">
      <c r="A303" s="48"/>
      <c r="B303" s="48"/>
      <c r="C303" s="48"/>
      <c r="D303" s="48"/>
      <c r="E303" s="48"/>
      <c r="F303" s="48"/>
      <c r="G303" s="48"/>
      <c r="H303" s="48"/>
      <c r="I303" s="48"/>
      <c r="J303" s="48"/>
      <c r="K303" s="48"/>
      <c r="L303" s="48"/>
      <c r="M303" s="48"/>
      <c r="N303" s="48"/>
      <c r="O303" s="48"/>
      <c r="P303" s="48"/>
      <c r="Q303" s="48"/>
      <c r="R303" s="48"/>
      <c r="S303" s="48"/>
      <c r="T303" s="48"/>
      <c r="U303" s="48"/>
      <c r="V303" s="48"/>
      <c r="W303" s="48"/>
      <c r="X303" s="48"/>
      <c r="Y303" s="48"/>
      <c r="Z303" s="48"/>
      <c r="AA303" s="48"/>
      <c r="AB303" s="48"/>
    </row>
    <row r="304" spans="1:28" ht="15.75" customHeight="1">
      <c r="A304" s="48"/>
      <c r="B304" s="48"/>
      <c r="C304" s="48"/>
      <c r="D304" s="48"/>
      <c r="E304" s="48"/>
      <c r="F304" s="48"/>
      <c r="G304" s="48"/>
      <c r="H304" s="48"/>
      <c r="I304" s="48"/>
      <c r="J304" s="48"/>
      <c r="K304" s="48"/>
      <c r="L304" s="48"/>
      <c r="M304" s="48"/>
      <c r="N304" s="48"/>
      <c r="O304" s="48"/>
      <c r="P304" s="48"/>
      <c r="Q304" s="48"/>
      <c r="R304" s="48"/>
      <c r="S304" s="48"/>
      <c r="T304" s="48"/>
      <c r="U304" s="48"/>
      <c r="V304" s="48"/>
      <c r="W304" s="48"/>
      <c r="X304" s="48"/>
      <c r="Y304" s="48"/>
      <c r="Z304" s="48"/>
      <c r="AA304" s="48"/>
      <c r="AB304" s="48"/>
    </row>
    <row r="305" spans="1:28" ht="15.75" customHeight="1">
      <c r="A305" s="48"/>
      <c r="B305" s="48"/>
      <c r="C305" s="48"/>
      <c r="D305" s="48"/>
      <c r="E305" s="48"/>
      <c r="F305" s="48"/>
      <c r="G305" s="48"/>
      <c r="H305" s="48"/>
      <c r="I305" s="48"/>
      <c r="J305" s="48"/>
      <c r="K305" s="48"/>
      <c r="L305" s="48"/>
      <c r="M305" s="48"/>
      <c r="N305" s="48"/>
      <c r="O305" s="48"/>
      <c r="P305" s="48"/>
      <c r="Q305" s="48"/>
      <c r="R305" s="48"/>
      <c r="S305" s="48"/>
      <c r="T305" s="48"/>
      <c r="U305" s="48"/>
      <c r="V305" s="48"/>
      <c r="W305" s="48"/>
      <c r="X305" s="48"/>
      <c r="Y305" s="48"/>
      <c r="Z305" s="48"/>
      <c r="AA305" s="48"/>
      <c r="AB305" s="48"/>
    </row>
    <row r="306" spans="1:28" ht="15.75" customHeight="1">
      <c r="A306" s="48"/>
      <c r="B306" s="48"/>
      <c r="C306" s="48"/>
      <c r="D306" s="48"/>
      <c r="E306" s="48"/>
      <c r="F306" s="48"/>
      <c r="G306" s="48"/>
      <c r="H306" s="48"/>
      <c r="I306" s="48"/>
      <c r="J306" s="48"/>
      <c r="K306" s="48"/>
      <c r="L306" s="48"/>
      <c r="M306" s="48"/>
      <c r="N306" s="48"/>
      <c r="O306" s="48"/>
      <c r="P306" s="48"/>
      <c r="Q306" s="48"/>
      <c r="R306" s="48"/>
      <c r="S306" s="48"/>
      <c r="T306" s="48"/>
      <c r="U306" s="48"/>
      <c r="V306" s="48"/>
      <c r="W306" s="48"/>
      <c r="X306" s="48"/>
      <c r="Y306" s="48"/>
      <c r="Z306" s="48"/>
      <c r="AA306" s="48"/>
      <c r="AB306" s="48"/>
    </row>
    <row r="307" spans="1:28" ht="15.75" customHeight="1">
      <c r="A307" s="48"/>
      <c r="B307" s="48"/>
      <c r="C307" s="48"/>
      <c r="D307" s="48"/>
      <c r="E307" s="48"/>
      <c r="F307" s="48"/>
      <c r="G307" s="48"/>
      <c r="H307" s="48"/>
      <c r="I307" s="48"/>
      <c r="J307" s="48"/>
      <c r="K307" s="48"/>
      <c r="L307" s="48"/>
      <c r="M307" s="48"/>
      <c r="N307" s="48"/>
      <c r="O307" s="48"/>
      <c r="P307" s="48"/>
      <c r="Q307" s="48"/>
      <c r="R307" s="48"/>
      <c r="S307" s="48"/>
      <c r="T307" s="48"/>
      <c r="U307" s="48"/>
      <c r="V307" s="48"/>
      <c r="W307" s="48"/>
      <c r="X307" s="48"/>
      <c r="Y307" s="48"/>
      <c r="Z307" s="48"/>
      <c r="AA307" s="48"/>
      <c r="AB307" s="48"/>
    </row>
    <row r="308" spans="1:28" ht="15.75" customHeight="1">
      <c r="A308" s="48"/>
      <c r="B308" s="48"/>
      <c r="C308" s="48"/>
      <c r="D308" s="48"/>
      <c r="E308" s="48"/>
      <c r="F308" s="48"/>
      <c r="G308" s="48"/>
      <c r="H308" s="48"/>
      <c r="I308" s="48"/>
      <c r="J308" s="48"/>
      <c r="K308" s="48"/>
      <c r="L308" s="48"/>
      <c r="M308" s="48"/>
      <c r="N308" s="48"/>
      <c r="O308" s="48"/>
      <c r="P308" s="48"/>
      <c r="Q308" s="48"/>
      <c r="R308" s="48"/>
      <c r="S308" s="48"/>
      <c r="T308" s="48"/>
      <c r="U308" s="48"/>
      <c r="V308" s="48"/>
      <c r="W308" s="48"/>
      <c r="X308" s="48"/>
      <c r="Y308" s="48"/>
      <c r="Z308" s="48"/>
      <c r="AA308" s="48"/>
      <c r="AB308" s="48"/>
    </row>
    <row r="309" spans="1:28" ht="15.75" customHeight="1">
      <c r="A309" s="48"/>
      <c r="B309" s="48"/>
      <c r="C309" s="48"/>
      <c r="D309" s="48"/>
      <c r="E309" s="48"/>
      <c r="F309" s="48"/>
      <c r="G309" s="48"/>
      <c r="H309" s="48"/>
      <c r="I309" s="48"/>
      <c r="J309" s="48"/>
      <c r="K309" s="48"/>
      <c r="L309" s="48"/>
      <c r="M309" s="48"/>
      <c r="N309" s="48"/>
      <c r="O309" s="48"/>
      <c r="P309" s="48"/>
      <c r="Q309" s="48"/>
      <c r="R309" s="48"/>
      <c r="S309" s="48"/>
      <c r="T309" s="48"/>
      <c r="U309" s="48"/>
      <c r="V309" s="48"/>
      <c r="W309" s="48"/>
      <c r="X309" s="48"/>
      <c r="Y309" s="48"/>
      <c r="Z309" s="48"/>
      <c r="AA309" s="48"/>
      <c r="AB309" s="48"/>
    </row>
    <row r="310" spans="1:28" ht="15.75" customHeight="1">
      <c r="A310" s="48"/>
      <c r="B310" s="48"/>
      <c r="C310" s="48"/>
      <c r="D310" s="48"/>
      <c r="E310" s="48"/>
      <c r="F310" s="48"/>
      <c r="G310" s="48"/>
      <c r="H310" s="48"/>
      <c r="I310" s="48"/>
      <c r="J310" s="48"/>
      <c r="K310" s="48"/>
      <c r="L310" s="48"/>
      <c r="M310" s="48"/>
      <c r="N310" s="48"/>
      <c r="O310" s="48"/>
      <c r="P310" s="48"/>
      <c r="Q310" s="48"/>
      <c r="R310" s="48"/>
      <c r="S310" s="48"/>
      <c r="T310" s="48"/>
      <c r="U310" s="48"/>
      <c r="V310" s="48"/>
      <c r="W310" s="48"/>
      <c r="X310" s="48"/>
      <c r="Y310" s="48"/>
      <c r="Z310" s="48"/>
      <c r="AA310" s="48"/>
      <c r="AB310" s="48"/>
    </row>
    <row r="311" spans="1:28" ht="15.75" customHeight="1">
      <c r="A311" s="48"/>
      <c r="B311" s="48"/>
      <c r="C311" s="48"/>
      <c r="D311" s="48"/>
      <c r="E311" s="48"/>
      <c r="F311" s="48"/>
      <c r="G311" s="48"/>
      <c r="H311" s="48"/>
      <c r="I311" s="48"/>
      <c r="J311" s="48"/>
      <c r="K311" s="48"/>
      <c r="L311" s="48"/>
      <c r="M311" s="48"/>
      <c r="N311" s="48"/>
      <c r="O311" s="48"/>
      <c r="P311" s="48"/>
      <c r="Q311" s="48"/>
      <c r="R311" s="48"/>
      <c r="S311" s="48"/>
      <c r="T311" s="48"/>
      <c r="U311" s="48"/>
      <c r="V311" s="48"/>
      <c r="W311" s="48"/>
      <c r="X311" s="48"/>
      <c r="Y311" s="48"/>
      <c r="Z311" s="48"/>
      <c r="AA311" s="48"/>
      <c r="AB311" s="48"/>
    </row>
    <row r="312" spans="1:28" ht="15.75" customHeight="1">
      <c r="A312" s="48"/>
      <c r="B312" s="48"/>
      <c r="C312" s="48"/>
      <c r="D312" s="48"/>
      <c r="E312" s="48"/>
      <c r="F312" s="48"/>
      <c r="G312" s="48"/>
      <c r="H312" s="48"/>
      <c r="I312" s="48"/>
      <c r="J312" s="48"/>
      <c r="K312" s="48"/>
      <c r="L312" s="48"/>
      <c r="M312" s="48"/>
      <c r="N312" s="48"/>
      <c r="O312" s="48"/>
      <c r="P312" s="48"/>
      <c r="Q312" s="48"/>
      <c r="R312" s="48"/>
      <c r="S312" s="48"/>
      <c r="T312" s="48"/>
      <c r="U312" s="48"/>
      <c r="V312" s="48"/>
      <c r="W312" s="48"/>
      <c r="X312" s="48"/>
      <c r="Y312" s="48"/>
      <c r="Z312" s="48"/>
      <c r="AA312" s="48"/>
      <c r="AB312" s="48"/>
    </row>
    <row r="313" spans="1:28" ht="15.75" customHeight="1">
      <c r="A313" s="48"/>
      <c r="B313" s="48"/>
      <c r="C313" s="48"/>
      <c r="D313" s="48"/>
      <c r="E313" s="48"/>
      <c r="F313" s="48"/>
      <c r="G313" s="48"/>
      <c r="H313" s="48"/>
      <c r="I313" s="48"/>
      <c r="J313" s="48"/>
      <c r="K313" s="48"/>
      <c r="L313" s="48"/>
      <c r="M313" s="48"/>
      <c r="N313" s="48"/>
      <c r="O313" s="48"/>
      <c r="P313" s="48"/>
      <c r="Q313" s="48"/>
      <c r="R313" s="48"/>
      <c r="S313" s="48"/>
      <c r="T313" s="48"/>
      <c r="U313" s="48"/>
      <c r="V313" s="48"/>
      <c r="W313" s="48"/>
      <c r="X313" s="48"/>
      <c r="Y313" s="48"/>
      <c r="Z313" s="48"/>
      <c r="AA313" s="48"/>
      <c r="AB313" s="48"/>
    </row>
    <row r="314" spans="1:28" ht="15.75" customHeight="1">
      <c r="A314" s="48"/>
      <c r="B314" s="48"/>
      <c r="C314" s="48"/>
      <c r="D314" s="48"/>
      <c r="E314" s="48"/>
      <c r="F314" s="48"/>
      <c r="G314" s="48"/>
      <c r="H314" s="48"/>
      <c r="I314" s="48"/>
      <c r="J314" s="48"/>
      <c r="K314" s="48"/>
      <c r="L314" s="48"/>
      <c r="M314" s="48"/>
      <c r="N314" s="48"/>
      <c r="O314" s="48"/>
      <c r="P314" s="48"/>
      <c r="Q314" s="48"/>
      <c r="R314" s="48"/>
      <c r="S314" s="48"/>
      <c r="T314" s="48"/>
      <c r="U314" s="48"/>
      <c r="V314" s="48"/>
      <c r="W314" s="48"/>
      <c r="X314" s="48"/>
      <c r="Y314" s="48"/>
      <c r="Z314" s="48"/>
      <c r="AA314" s="48"/>
      <c r="AB314" s="48"/>
    </row>
    <row r="315" spans="1:28" ht="15.75" customHeight="1">
      <c r="A315" s="48"/>
      <c r="B315" s="48"/>
      <c r="C315" s="48"/>
      <c r="D315" s="48"/>
      <c r="E315" s="48"/>
      <c r="F315" s="48"/>
      <c r="G315" s="48"/>
      <c r="H315" s="48"/>
      <c r="I315" s="48"/>
      <c r="J315" s="48"/>
      <c r="K315" s="48"/>
      <c r="L315" s="48"/>
      <c r="M315" s="48"/>
      <c r="N315" s="48"/>
      <c r="O315" s="48"/>
      <c r="P315" s="48"/>
      <c r="Q315" s="48"/>
      <c r="R315" s="48"/>
      <c r="S315" s="48"/>
      <c r="T315" s="48"/>
      <c r="U315" s="48"/>
      <c r="V315" s="48"/>
      <c r="W315" s="48"/>
      <c r="X315" s="48"/>
      <c r="Y315" s="48"/>
      <c r="Z315" s="48"/>
      <c r="AA315" s="48"/>
      <c r="AB315" s="48"/>
    </row>
    <row r="316" spans="1:28" ht="15.75" customHeight="1">
      <c r="A316" s="48"/>
      <c r="B316" s="48"/>
      <c r="C316" s="48"/>
      <c r="D316" s="48"/>
      <c r="E316" s="48"/>
      <c r="F316" s="48"/>
      <c r="G316" s="48"/>
      <c r="H316" s="48"/>
      <c r="I316" s="48"/>
      <c r="J316" s="48"/>
      <c r="K316" s="48"/>
      <c r="L316" s="48"/>
      <c r="M316" s="48"/>
      <c r="N316" s="48"/>
      <c r="O316" s="48"/>
      <c r="P316" s="48"/>
      <c r="Q316" s="48"/>
      <c r="R316" s="48"/>
      <c r="S316" s="48"/>
      <c r="T316" s="48"/>
      <c r="U316" s="48"/>
      <c r="V316" s="48"/>
      <c r="W316" s="48"/>
      <c r="X316" s="48"/>
      <c r="Y316" s="48"/>
      <c r="Z316" s="48"/>
      <c r="AA316" s="48"/>
      <c r="AB316" s="48"/>
    </row>
    <row r="317" spans="1:28" ht="15.75" customHeight="1">
      <c r="A317" s="48"/>
      <c r="B317" s="48"/>
      <c r="C317" s="48"/>
      <c r="D317" s="48"/>
      <c r="E317" s="48"/>
      <c r="F317" s="48"/>
      <c r="G317" s="48"/>
      <c r="H317" s="48"/>
      <c r="I317" s="48"/>
      <c r="J317" s="48"/>
      <c r="K317" s="48"/>
      <c r="L317" s="48"/>
      <c r="M317" s="48"/>
      <c r="N317" s="48"/>
      <c r="O317" s="48"/>
      <c r="P317" s="48"/>
      <c r="Q317" s="48"/>
      <c r="R317" s="48"/>
      <c r="S317" s="48"/>
      <c r="T317" s="48"/>
      <c r="U317" s="48"/>
      <c r="V317" s="48"/>
      <c r="W317" s="48"/>
      <c r="X317" s="48"/>
      <c r="Y317" s="48"/>
      <c r="Z317" s="48"/>
      <c r="AA317" s="48"/>
      <c r="AB317" s="48"/>
    </row>
    <row r="318" spans="1:28" ht="15.75" customHeight="1">
      <c r="A318" s="48"/>
      <c r="B318" s="48"/>
      <c r="C318" s="48"/>
      <c r="D318" s="48"/>
      <c r="E318" s="48"/>
      <c r="F318" s="48"/>
      <c r="G318" s="48"/>
      <c r="H318" s="48"/>
      <c r="I318" s="48"/>
      <c r="J318" s="48"/>
      <c r="K318" s="48"/>
      <c r="L318" s="48"/>
      <c r="M318" s="48"/>
      <c r="N318" s="48"/>
      <c r="O318" s="48"/>
      <c r="P318" s="48"/>
      <c r="Q318" s="48"/>
      <c r="R318" s="48"/>
      <c r="S318" s="48"/>
      <c r="T318" s="48"/>
      <c r="U318" s="48"/>
      <c r="V318" s="48"/>
      <c r="W318" s="48"/>
      <c r="X318" s="48"/>
      <c r="Y318" s="48"/>
      <c r="Z318" s="48"/>
      <c r="AA318" s="48"/>
      <c r="AB318" s="48"/>
    </row>
    <row r="319" spans="1:28" ht="15.75" customHeight="1">
      <c r="A319" s="48"/>
      <c r="B319" s="48"/>
      <c r="C319" s="48"/>
      <c r="D319" s="48"/>
      <c r="E319" s="48"/>
      <c r="F319" s="48"/>
      <c r="G319" s="48"/>
      <c r="H319" s="48"/>
      <c r="I319" s="48"/>
      <c r="J319" s="48"/>
      <c r="K319" s="48"/>
      <c r="L319" s="48"/>
      <c r="M319" s="48"/>
      <c r="N319" s="48"/>
      <c r="O319" s="48"/>
      <c r="P319" s="48"/>
      <c r="Q319" s="48"/>
      <c r="R319" s="48"/>
      <c r="S319" s="48"/>
      <c r="T319" s="48"/>
      <c r="U319" s="48"/>
      <c r="V319" s="48"/>
      <c r="W319" s="48"/>
      <c r="X319" s="48"/>
      <c r="Y319" s="48"/>
      <c r="Z319" s="48"/>
      <c r="AA319" s="48"/>
      <c r="AB319" s="48"/>
    </row>
    <row r="320" spans="1:28" ht="15.75" customHeight="1">
      <c r="A320" s="48"/>
      <c r="B320" s="48"/>
      <c r="C320" s="48"/>
      <c r="D320" s="48"/>
      <c r="E320" s="48"/>
      <c r="F320" s="48"/>
      <c r="G320" s="48"/>
      <c r="H320" s="48"/>
      <c r="I320" s="48"/>
      <c r="J320" s="48"/>
      <c r="K320" s="48"/>
      <c r="L320" s="48"/>
      <c r="M320" s="48"/>
      <c r="N320" s="48"/>
      <c r="O320" s="48"/>
      <c r="P320" s="48"/>
      <c r="Q320" s="48"/>
      <c r="R320" s="48"/>
      <c r="S320" s="48"/>
      <c r="T320" s="48"/>
      <c r="U320" s="48"/>
      <c r="V320" s="48"/>
      <c r="W320" s="48"/>
      <c r="X320" s="48"/>
      <c r="Y320" s="48"/>
      <c r="Z320" s="48"/>
      <c r="AA320" s="48"/>
      <c r="AB320" s="48"/>
    </row>
    <row r="321" spans="1:28" ht="15.75" customHeight="1">
      <c r="A321" s="48"/>
      <c r="B321" s="48"/>
      <c r="C321" s="48"/>
      <c r="D321" s="48"/>
      <c r="E321" s="48"/>
      <c r="F321" s="48"/>
      <c r="G321" s="48"/>
      <c r="H321" s="48"/>
      <c r="I321" s="48"/>
      <c r="J321" s="48"/>
      <c r="K321" s="48"/>
      <c r="L321" s="48"/>
      <c r="M321" s="48"/>
      <c r="N321" s="48"/>
      <c r="O321" s="48"/>
      <c r="P321" s="48"/>
      <c r="Q321" s="48"/>
      <c r="R321" s="48"/>
      <c r="S321" s="48"/>
      <c r="T321" s="48"/>
      <c r="U321" s="48"/>
      <c r="V321" s="48"/>
      <c r="W321" s="48"/>
      <c r="X321" s="48"/>
      <c r="Y321" s="48"/>
      <c r="Z321" s="48"/>
      <c r="AA321" s="48"/>
      <c r="AB321" s="48"/>
    </row>
    <row r="322" spans="1:28" ht="15.75" customHeight="1">
      <c r="A322" s="48"/>
      <c r="B322" s="48"/>
      <c r="C322" s="48"/>
      <c r="D322" s="48"/>
      <c r="E322" s="48"/>
      <c r="F322" s="48"/>
      <c r="G322" s="48"/>
      <c r="H322" s="48"/>
      <c r="I322" s="48"/>
      <c r="J322" s="48"/>
      <c r="K322" s="48"/>
      <c r="L322" s="48"/>
      <c r="M322" s="48"/>
      <c r="N322" s="48"/>
      <c r="O322" s="48"/>
      <c r="P322" s="48"/>
      <c r="Q322" s="48"/>
      <c r="R322" s="48"/>
      <c r="S322" s="48"/>
      <c r="T322" s="48"/>
      <c r="U322" s="48"/>
      <c r="V322" s="48"/>
      <c r="W322" s="48"/>
      <c r="X322" s="48"/>
      <c r="Y322" s="48"/>
      <c r="Z322" s="48"/>
      <c r="AA322" s="48"/>
      <c r="AB322" s="48"/>
    </row>
    <row r="323" spans="1:28" ht="15.75" customHeight="1">
      <c r="A323" s="48"/>
      <c r="B323" s="48"/>
      <c r="C323" s="48"/>
      <c r="D323" s="48"/>
      <c r="E323" s="48"/>
      <c r="F323" s="48"/>
      <c r="G323" s="48"/>
      <c r="H323" s="48"/>
      <c r="I323" s="48"/>
      <c r="J323" s="48"/>
      <c r="K323" s="48"/>
      <c r="L323" s="48"/>
      <c r="M323" s="48"/>
      <c r="N323" s="48"/>
      <c r="O323" s="48"/>
      <c r="P323" s="48"/>
      <c r="Q323" s="48"/>
      <c r="R323" s="48"/>
      <c r="S323" s="48"/>
      <c r="T323" s="48"/>
      <c r="U323" s="48"/>
      <c r="V323" s="48"/>
      <c r="W323" s="48"/>
      <c r="X323" s="48"/>
      <c r="Y323" s="48"/>
      <c r="Z323" s="48"/>
      <c r="AA323" s="48"/>
      <c r="AB323" s="48"/>
    </row>
    <row r="324" spans="1:28" ht="15.75" customHeight="1">
      <c r="A324" s="48"/>
      <c r="B324" s="48"/>
      <c r="C324" s="48"/>
      <c r="D324" s="48"/>
      <c r="E324" s="48"/>
      <c r="F324" s="48"/>
      <c r="G324" s="48"/>
      <c r="H324" s="48"/>
      <c r="I324" s="48"/>
      <c r="J324" s="48"/>
      <c r="K324" s="48"/>
      <c r="L324" s="48"/>
      <c r="M324" s="48"/>
      <c r="N324" s="48"/>
      <c r="O324" s="48"/>
      <c r="P324" s="48"/>
      <c r="Q324" s="48"/>
      <c r="R324" s="48"/>
      <c r="S324" s="48"/>
      <c r="T324" s="48"/>
      <c r="U324" s="48"/>
      <c r="V324" s="48"/>
      <c r="W324" s="48"/>
      <c r="X324" s="48"/>
      <c r="Y324" s="48"/>
      <c r="Z324" s="48"/>
      <c r="AA324" s="48"/>
      <c r="AB324" s="48"/>
    </row>
    <row r="325" spans="1:28" ht="15.75" customHeight="1">
      <c r="A325" s="48"/>
      <c r="B325" s="48"/>
      <c r="C325" s="48"/>
      <c r="D325" s="48"/>
      <c r="E325" s="48"/>
      <c r="F325" s="48"/>
      <c r="G325" s="48"/>
      <c r="H325" s="48"/>
      <c r="I325" s="48"/>
      <c r="J325" s="48"/>
      <c r="K325" s="48"/>
      <c r="L325" s="48"/>
      <c r="M325" s="48"/>
      <c r="N325" s="48"/>
      <c r="O325" s="48"/>
      <c r="P325" s="48"/>
      <c r="Q325" s="48"/>
      <c r="R325" s="48"/>
      <c r="S325" s="48"/>
      <c r="T325" s="48"/>
      <c r="U325" s="48"/>
      <c r="V325" s="48"/>
      <c r="W325" s="48"/>
      <c r="X325" s="48"/>
      <c r="Y325" s="48"/>
      <c r="Z325" s="48"/>
      <c r="AA325" s="48"/>
      <c r="AB325" s="48"/>
    </row>
    <row r="326" spans="1:28" ht="15.75" customHeight="1">
      <c r="A326" s="48"/>
      <c r="B326" s="48"/>
      <c r="C326" s="48"/>
      <c r="D326" s="48"/>
      <c r="E326" s="48"/>
      <c r="F326" s="48"/>
      <c r="G326" s="48"/>
      <c r="H326" s="48"/>
      <c r="I326" s="48"/>
      <c r="J326" s="48"/>
      <c r="K326" s="48"/>
      <c r="L326" s="48"/>
      <c r="M326" s="48"/>
      <c r="N326" s="48"/>
      <c r="O326" s="48"/>
      <c r="P326" s="48"/>
      <c r="Q326" s="48"/>
      <c r="R326" s="48"/>
      <c r="S326" s="48"/>
      <c r="T326" s="48"/>
      <c r="U326" s="48"/>
      <c r="V326" s="48"/>
      <c r="W326" s="48"/>
      <c r="X326" s="48"/>
      <c r="Y326" s="48"/>
      <c r="Z326" s="48"/>
      <c r="AA326" s="48"/>
      <c r="AB326" s="48"/>
    </row>
    <row r="327" spans="1:28" ht="15.75" customHeight="1">
      <c r="A327" s="48"/>
      <c r="B327" s="48"/>
      <c r="C327" s="48"/>
      <c r="D327" s="48"/>
      <c r="E327" s="48"/>
      <c r="F327" s="48"/>
      <c r="G327" s="48"/>
      <c r="H327" s="48"/>
      <c r="I327" s="48"/>
      <c r="J327" s="48"/>
      <c r="K327" s="48"/>
      <c r="L327" s="48"/>
      <c r="M327" s="48"/>
      <c r="N327" s="48"/>
      <c r="O327" s="48"/>
      <c r="P327" s="48"/>
      <c r="Q327" s="48"/>
      <c r="R327" s="48"/>
      <c r="S327" s="48"/>
      <c r="T327" s="48"/>
      <c r="U327" s="48"/>
      <c r="V327" s="48"/>
      <c r="W327" s="48"/>
      <c r="X327" s="48"/>
      <c r="Y327" s="48"/>
      <c r="Z327" s="48"/>
      <c r="AA327" s="48"/>
      <c r="AB327" s="48"/>
    </row>
    <row r="328" spans="1:28" ht="15.75" customHeight="1">
      <c r="A328" s="48"/>
      <c r="B328" s="48"/>
      <c r="C328" s="48"/>
      <c r="D328" s="48"/>
      <c r="E328" s="48"/>
      <c r="F328" s="48"/>
      <c r="G328" s="48"/>
      <c r="H328" s="48"/>
      <c r="I328" s="48"/>
      <c r="J328" s="48"/>
      <c r="K328" s="48"/>
      <c r="L328" s="48"/>
      <c r="M328" s="48"/>
      <c r="N328" s="48"/>
      <c r="O328" s="48"/>
      <c r="P328" s="48"/>
      <c r="Q328" s="48"/>
      <c r="R328" s="48"/>
      <c r="S328" s="48"/>
      <c r="T328" s="48"/>
      <c r="U328" s="48"/>
      <c r="V328" s="48"/>
      <c r="W328" s="48"/>
      <c r="X328" s="48"/>
      <c r="Y328" s="48"/>
      <c r="Z328" s="48"/>
      <c r="AA328" s="48"/>
      <c r="AB328" s="48"/>
    </row>
    <row r="329" spans="1:28" ht="15.75" customHeight="1">
      <c r="A329" s="48"/>
      <c r="B329" s="48"/>
      <c r="C329" s="48"/>
      <c r="D329" s="48"/>
      <c r="E329" s="48"/>
      <c r="F329" s="48"/>
      <c r="G329" s="48"/>
      <c r="H329" s="48"/>
      <c r="I329" s="48"/>
      <c r="J329" s="48"/>
      <c r="K329" s="48"/>
      <c r="L329" s="48"/>
      <c r="M329" s="48"/>
      <c r="N329" s="48"/>
      <c r="O329" s="48"/>
      <c r="P329" s="48"/>
      <c r="Q329" s="48"/>
      <c r="R329" s="48"/>
      <c r="S329" s="48"/>
      <c r="T329" s="48"/>
      <c r="U329" s="48"/>
      <c r="V329" s="48"/>
      <c r="W329" s="48"/>
      <c r="X329" s="48"/>
      <c r="Y329" s="48"/>
      <c r="Z329" s="48"/>
      <c r="AA329" s="48"/>
      <c r="AB329" s="48"/>
    </row>
    <row r="330" spans="1:28" ht="15.75" customHeight="1">
      <c r="A330" s="48"/>
      <c r="B330" s="48"/>
      <c r="C330" s="48"/>
      <c r="D330" s="48"/>
      <c r="E330" s="48"/>
      <c r="F330" s="48"/>
      <c r="G330" s="48"/>
      <c r="H330" s="48"/>
      <c r="I330" s="48"/>
      <c r="J330" s="48"/>
      <c r="K330" s="48"/>
      <c r="L330" s="48"/>
      <c r="M330" s="48"/>
      <c r="N330" s="48"/>
      <c r="O330" s="48"/>
      <c r="P330" s="48"/>
      <c r="Q330" s="48"/>
      <c r="R330" s="48"/>
      <c r="S330" s="48"/>
      <c r="T330" s="48"/>
      <c r="U330" s="48"/>
      <c r="V330" s="48"/>
      <c r="W330" s="48"/>
      <c r="X330" s="48"/>
      <c r="Y330" s="48"/>
      <c r="Z330" s="48"/>
      <c r="AA330" s="48"/>
      <c r="AB330" s="48"/>
    </row>
    <row r="331" spans="1:28" ht="15.75" customHeight="1">
      <c r="A331" s="48"/>
      <c r="B331" s="48"/>
      <c r="C331" s="48"/>
      <c r="D331" s="48"/>
      <c r="E331" s="48"/>
      <c r="F331" s="48"/>
      <c r="G331" s="48"/>
      <c r="H331" s="48"/>
      <c r="I331" s="48"/>
      <c r="J331" s="48"/>
      <c r="K331" s="48"/>
      <c r="L331" s="48"/>
      <c r="M331" s="48"/>
      <c r="N331" s="48"/>
      <c r="O331" s="48"/>
      <c r="P331" s="48"/>
      <c r="Q331" s="48"/>
      <c r="R331" s="48"/>
      <c r="S331" s="48"/>
      <c r="T331" s="48"/>
      <c r="U331" s="48"/>
      <c r="V331" s="48"/>
      <c r="W331" s="48"/>
      <c r="X331" s="48"/>
      <c r="Y331" s="48"/>
      <c r="Z331" s="48"/>
      <c r="AA331" s="48"/>
      <c r="AB331" s="48"/>
    </row>
    <row r="332" spans="1:28" ht="15.75" customHeight="1">
      <c r="A332" s="48"/>
      <c r="B332" s="48"/>
      <c r="C332" s="48"/>
      <c r="D332" s="48"/>
      <c r="E332" s="48"/>
      <c r="F332" s="48"/>
      <c r="G332" s="48"/>
      <c r="H332" s="48"/>
      <c r="I332" s="48"/>
      <c r="J332" s="48"/>
      <c r="K332" s="48"/>
      <c r="L332" s="48"/>
      <c r="M332" s="48"/>
      <c r="N332" s="48"/>
      <c r="O332" s="48"/>
      <c r="P332" s="48"/>
      <c r="Q332" s="48"/>
      <c r="R332" s="48"/>
      <c r="S332" s="48"/>
      <c r="T332" s="48"/>
      <c r="U332" s="48"/>
      <c r="V332" s="48"/>
      <c r="W332" s="48"/>
      <c r="X332" s="48"/>
      <c r="Y332" s="48"/>
      <c r="Z332" s="48"/>
      <c r="AA332" s="48"/>
      <c r="AB332" s="48"/>
    </row>
    <row r="333" spans="1:28" ht="15.75" customHeight="1">
      <c r="A333" s="48"/>
      <c r="B333" s="48"/>
      <c r="C333" s="48"/>
      <c r="D333" s="48"/>
      <c r="E333" s="48"/>
      <c r="F333" s="48"/>
      <c r="G333" s="48"/>
      <c r="H333" s="48"/>
      <c r="I333" s="48"/>
      <c r="J333" s="48"/>
      <c r="K333" s="48"/>
      <c r="L333" s="48"/>
      <c r="M333" s="48"/>
      <c r="N333" s="48"/>
      <c r="O333" s="48"/>
      <c r="P333" s="48"/>
      <c r="Q333" s="48"/>
      <c r="R333" s="48"/>
      <c r="S333" s="48"/>
      <c r="T333" s="48"/>
      <c r="U333" s="48"/>
      <c r="V333" s="48"/>
      <c r="W333" s="48"/>
      <c r="X333" s="48"/>
      <c r="Y333" s="48"/>
      <c r="Z333" s="48"/>
      <c r="AA333" s="48"/>
      <c r="AB333" s="48"/>
    </row>
    <row r="334" spans="1:28" ht="15.75" customHeight="1">
      <c r="A334" s="48"/>
      <c r="B334" s="48"/>
      <c r="C334" s="48"/>
      <c r="D334" s="48"/>
      <c r="E334" s="48"/>
      <c r="F334" s="48"/>
      <c r="G334" s="48"/>
      <c r="H334" s="48"/>
      <c r="I334" s="48"/>
      <c r="J334" s="48"/>
      <c r="K334" s="48"/>
      <c r="L334" s="48"/>
      <c r="M334" s="48"/>
      <c r="N334" s="48"/>
      <c r="O334" s="48"/>
      <c r="P334" s="48"/>
      <c r="Q334" s="48"/>
      <c r="R334" s="48"/>
      <c r="S334" s="48"/>
      <c r="T334" s="48"/>
      <c r="U334" s="48"/>
      <c r="V334" s="48"/>
      <c r="W334" s="48"/>
      <c r="X334" s="48"/>
      <c r="Y334" s="48"/>
      <c r="Z334" s="48"/>
      <c r="AA334" s="48"/>
      <c r="AB334" s="48"/>
    </row>
    <row r="335" spans="1:28" ht="15.75" customHeight="1">
      <c r="A335" s="48"/>
      <c r="B335" s="48"/>
      <c r="C335" s="48"/>
      <c r="D335" s="48"/>
      <c r="E335" s="48"/>
      <c r="F335" s="48"/>
      <c r="G335" s="48"/>
      <c r="H335" s="48"/>
      <c r="I335" s="48"/>
      <c r="J335" s="48"/>
      <c r="K335" s="48"/>
      <c r="L335" s="48"/>
      <c r="M335" s="48"/>
      <c r="N335" s="48"/>
      <c r="O335" s="48"/>
      <c r="P335" s="48"/>
      <c r="Q335" s="48"/>
      <c r="R335" s="48"/>
      <c r="S335" s="48"/>
      <c r="T335" s="48"/>
      <c r="U335" s="48"/>
      <c r="V335" s="48"/>
      <c r="W335" s="48"/>
      <c r="X335" s="48"/>
      <c r="Y335" s="48"/>
      <c r="Z335" s="48"/>
      <c r="AA335" s="48"/>
      <c r="AB335" s="48"/>
    </row>
    <row r="336" spans="1:28" ht="15.75" customHeight="1">
      <c r="A336" s="48"/>
      <c r="B336" s="48"/>
      <c r="C336" s="48"/>
      <c r="D336" s="48"/>
      <c r="E336" s="48"/>
      <c r="F336" s="48"/>
      <c r="G336" s="48"/>
      <c r="H336" s="48"/>
      <c r="I336" s="48"/>
      <c r="J336" s="48"/>
      <c r="K336" s="48"/>
      <c r="L336" s="48"/>
      <c r="M336" s="48"/>
      <c r="N336" s="48"/>
      <c r="O336" s="48"/>
      <c r="P336" s="48"/>
      <c r="Q336" s="48"/>
      <c r="R336" s="48"/>
      <c r="S336" s="48"/>
      <c r="T336" s="48"/>
      <c r="U336" s="48"/>
      <c r="V336" s="48"/>
      <c r="W336" s="48"/>
      <c r="X336" s="48"/>
      <c r="Y336" s="48"/>
      <c r="Z336" s="48"/>
      <c r="AA336" s="48"/>
      <c r="AB336" s="48"/>
    </row>
    <row r="337" spans="1:28" ht="15.75" customHeight="1">
      <c r="A337" s="48"/>
      <c r="B337" s="48"/>
      <c r="C337" s="48"/>
      <c r="D337" s="48"/>
      <c r="E337" s="48"/>
      <c r="F337" s="48"/>
      <c r="G337" s="48"/>
      <c r="H337" s="48"/>
      <c r="I337" s="48"/>
      <c r="J337" s="48"/>
      <c r="K337" s="48"/>
      <c r="L337" s="48"/>
      <c r="M337" s="48"/>
      <c r="N337" s="48"/>
      <c r="O337" s="48"/>
      <c r="P337" s="48"/>
      <c r="Q337" s="48"/>
      <c r="R337" s="48"/>
      <c r="S337" s="48"/>
      <c r="T337" s="48"/>
      <c r="U337" s="48"/>
      <c r="V337" s="48"/>
      <c r="W337" s="48"/>
      <c r="X337" s="48"/>
      <c r="Y337" s="48"/>
      <c r="Z337" s="48"/>
      <c r="AA337" s="48"/>
      <c r="AB337" s="48"/>
    </row>
    <row r="338" spans="1:28" ht="15.75" customHeight="1">
      <c r="A338" s="48"/>
      <c r="B338" s="48"/>
      <c r="C338" s="48"/>
      <c r="D338" s="48"/>
      <c r="E338" s="48"/>
      <c r="F338" s="48"/>
      <c r="G338" s="48"/>
      <c r="H338" s="48"/>
      <c r="I338" s="48"/>
      <c r="J338" s="48"/>
      <c r="K338" s="48"/>
      <c r="L338" s="48"/>
      <c r="M338" s="48"/>
      <c r="N338" s="48"/>
      <c r="O338" s="48"/>
      <c r="P338" s="48"/>
      <c r="Q338" s="48"/>
      <c r="R338" s="48"/>
      <c r="S338" s="48"/>
      <c r="T338" s="48"/>
      <c r="U338" s="48"/>
      <c r="V338" s="48"/>
      <c r="W338" s="48"/>
      <c r="X338" s="48"/>
      <c r="Y338" s="48"/>
      <c r="Z338" s="48"/>
      <c r="AA338" s="48"/>
      <c r="AB338" s="48"/>
    </row>
    <row r="339" spans="1:28" ht="15.75" customHeight="1">
      <c r="A339" s="48"/>
      <c r="B339" s="48"/>
      <c r="C339" s="48"/>
      <c r="D339" s="48"/>
      <c r="E339" s="48"/>
      <c r="F339" s="48"/>
      <c r="G339" s="48"/>
      <c r="H339" s="48"/>
      <c r="I339" s="48"/>
      <c r="J339" s="48"/>
      <c r="K339" s="48"/>
      <c r="L339" s="48"/>
      <c r="M339" s="48"/>
      <c r="N339" s="48"/>
      <c r="O339" s="48"/>
      <c r="P339" s="48"/>
      <c r="Q339" s="48"/>
      <c r="R339" s="48"/>
      <c r="S339" s="48"/>
      <c r="T339" s="48"/>
      <c r="U339" s="48"/>
      <c r="V339" s="48"/>
      <c r="W339" s="48"/>
      <c r="X339" s="48"/>
      <c r="Y339" s="48"/>
      <c r="Z339" s="48"/>
      <c r="AA339" s="48"/>
      <c r="AB339" s="48"/>
    </row>
    <row r="340" spans="1:28" ht="15.75" customHeight="1">
      <c r="A340" s="48"/>
      <c r="B340" s="48"/>
      <c r="C340" s="48"/>
      <c r="D340" s="48"/>
      <c r="E340" s="48"/>
      <c r="F340" s="48"/>
      <c r="G340" s="48"/>
      <c r="H340" s="48"/>
      <c r="I340" s="48"/>
      <c r="J340" s="48"/>
      <c r="K340" s="48"/>
      <c r="L340" s="48"/>
      <c r="M340" s="48"/>
      <c r="N340" s="48"/>
      <c r="O340" s="48"/>
      <c r="P340" s="48"/>
      <c r="Q340" s="48"/>
      <c r="R340" s="48"/>
      <c r="S340" s="48"/>
      <c r="T340" s="48"/>
      <c r="U340" s="48"/>
      <c r="V340" s="48"/>
      <c r="W340" s="48"/>
      <c r="X340" s="48"/>
      <c r="Y340" s="48"/>
      <c r="Z340" s="48"/>
      <c r="AA340" s="48"/>
      <c r="AB340" s="48"/>
    </row>
    <row r="341" spans="1:28" ht="15.75" customHeight="1">
      <c r="A341" s="48"/>
      <c r="B341" s="48"/>
      <c r="C341" s="48"/>
      <c r="D341" s="48"/>
      <c r="E341" s="48"/>
      <c r="F341" s="48"/>
      <c r="G341" s="48"/>
      <c r="H341" s="48"/>
      <c r="I341" s="48"/>
      <c r="J341" s="48"/>
      <c r="K341" s="48"/>
      <c r="L341" s="48"/>
      <c r="M341" s="48"/>
      <c r="N341" s="48"/>
      <c r="O341" s="48"/>
      <c r="P341" s="48"/>
      <c r="Q341" s="48"/>
      <c r="R341" s="48"/>
      <c r="S341" s="48"/>
      <c r="T341" s="48"/>
      <c r="U341" s="48"/>
      <c r="V341" s="48"/>
      <c r="W341" s="48"/>
      <c r="X341" s="48"/>
      <c r="Y341" s="48"/>
      <c r="Z341" s="48"/>
      <c r="AA341" s="48"/>
      <c r="AB341" s="48"/>
    </row>
    <row r="342" spans="1:28" ht="15.75" customHeight="1">
      <c r="A342" s="48"/>
      <c r="B342" s="48"/>
      <c r="C342" s="48"/>
      <c r="D342" s="48"/>
      <c r="E342" s="48"/>
      <c r="F342" s="48"/>
      <c r="G342" s="48"/>
      <c r="H342" s="48"/>
      <c r="I342" s="48"/>
      <c r="J342" s="48"/>
      <c r="K342" s="48"/>
      <c r="L342" s="48"/>
      <c r="M342" s="48"/>
      <c r="N342" s="48"/>
      <c r="O342" s="48"/>
      <c r="P342" s="48"/>
      <c r="Q342" s="48"/>
      <c r="R342" s="48"/>
      <c r="S342" s="48"/>
      <c r="T342" s="48"/>
      <c r="U342" s="48"/>
      <c r="V342" s="48"/>
      <c r="W342" s="48"/>
      <c r="X342" s="48"/>
      <c r="Y342" s="48"/>
      <c r="Z342" s="48"/>
      <c r="AA342" s="48"/>
      <c r="AB342" s="48"/>
    </row>
    <row r="343" spans="1:28" ht="15.75" customHeight="1">
      <c r="A343" s="48"/>
      <c r="B343" s="48"/>
      <c r="C343" s="48"/>
      <c r="D343" s="48"/>
      <c r="E343" s="48"/>
      <c r="F343" s="48"/>
      <c r="G343" s="48"/>
      <c r="H343" s="48"/>
      <c r="I343" s="48"/>
      <c r="J343" s="48"/>
      <c r="K343" s="48"/>
      <c r="L343" s="48"/>
      <c r="M343" s="48"/>
      <c r="N343" s="48"/>
      <c r="O343" s="48"/>
      <c r="P343" s="48"/>
      <c r="Q343" s="48"/>
      <c r="R343" s="48"/>
      <c r="S343" s="48"/>
      <c r="T343" s="48"/>
      <c r="U343" s="48"/>
      <c r="V343" s="48"/>
      <c r="W343" s="48"/>
      <c r="X343" s="48"/>
      <c r="Y343" s="48"/>
      <c r="Z343" s="48"/>
      <c r="AA343" s="48"/>
      <c r="AB343" s="48"/>
    </row>
    <row r="344" spans="1:28" ht="15.75" customHeight="1">
      <c r="A344" s="48"/>
      <c r="B344" s="48"/>
      <c r="C344" s="48"/>
      <c r="D344" s="48"/>
      <c r="E344" s="48"/>
      <c r="F344" s="48"/>
      <c r="G344" s="48"/>
      <c r="H344" s="48"/>
      <c r="I344" s="48"/>
      <c r="J344" s="48"/>
      <c r="K344" s="48"/>
      <c r="L344" s="48"/>
      <c r="M344" s="48"/>
      <c r="N344" s="48"/>
      <c r="O344" s="48"/>
      <c r="P344" s="48"/>
      <c r="Q344" s="48"/>
      <c r="R344" s="48"/>
      <c r="S344" s="48"/>
      <c r="T344" s="48"/>
      <c r="U344" s="48"/>
      <c r="V344" s="48"/>
      <c r="W344" s="48"/>
      <c r="X344" s="48"/>
      <c r="Y344" s="48"/>
      <c r="Z344" s="48"/>
      <c r="AA344" s="48"/>
      <c r="AB344" s="48"/>
    </row>
    <row r="345" spans="1:28" ht="15.75" customHeight="1">
      <c r="A345" s="48"/>
      <c r="B345" s="48"/>
      <c r="C345" s="48"/>
      <c r="D345" s="48"/>
      <c r="E345" s="48"/>
      <c r="F345" s="48"/>
      <c r="G345" s="48"/>
      <c r="H345" s="48"/>
      <c r="I345" s="48"/>
      <c r="J345" s="48"/>
      <c r="K345" s="48"/>
      <c r="L345" s="48"/>
      <c r="M345" s="48"/>
      <c r="N345" s="48"/>
      <c r="O345" s="48"/>
      <c r="P345" s="48"/>
      <c r="Q345" s="48"/>
      <c r="R345" s="48"/>
      <c r="S345" s="48"/>
      <c r="T345" s="48"/>
      <c r="U345" s="48"/>
      <c r="V345" s="48"/>
      <c r="W345" s="48"/>
      <c r="X345" s="48"/>
      <c r="Y345" s="48"/>
      <c r="Z345" s="48"/>
      <c r="AA345" s="48"/>
      <c r="AB345" s="48"/>
    </row>
    <row r="346" spans="1:28" ht="15.75" customHeight="1">
      <c r="A346" s="48"/>
      <c r="B346" s="48"/>
      <c r="C346" s="48"/>
      <c r="D346" s="48"/>
      <c r="E346" s="48"/>
      <c r="F346" s="48"/>
      <c r="G346" s="48"/>
      <c r="H346" s="48"/>
      <c r="I346" s="48"/>
      <c r="J346" s="48"/>
      <c r="K346" s="48"/>
      <c r="L346" s="48"/>
      <c r="M346" s="48"/>
      <c r="N346" s="48"/>
      <c r="O346" s="48"/>
      <c r="P346" s="48"/>
      <c r="Q346" s="48"/>
      <c r="R346" s="48"/>
      <c r="S346" s="48"/>
      <c r="T346" s="48"/>
      <c r="U346" s="48"/>
      <c r="V346" s="48"/>
      <c r="W346" s="48"/>
      <c r="X346" s="48"/>
      <c r="Y346" s="48"/>
      <c r="Z346" s="48"/>
      <c r="AA346" s="48"/>
      <c r="AB346" s="48"/>
    </row>
    <row r="347" spans="1:28" ht="15.75" customHeight="1">
      <c r="A347" s="48"/>
      <c r="B347" s="48"/>
      <c r="C347" s="48"/>
      <c r="D347" s="48"/>
      <c r="E347" s="48"/>
      <c r="F347" s="48"/>
      <c r="G347" s="48"/>
      <c r="H347" s="48"/>
      <c r="I347" s="48"/>
      <c r="J347" s="48"/>
      <c r="K347" s="48"/>
      <c r="L347" s="48"/>
      <c r="M347" s="48"/>
      <c r="N347" s="48"/>
      <c r="O347" s="48"/>
      <c r="P347" s="48"/>
      <c r="Q347" s="48"/>
      <c r="R347" s="48"/>
      <c r="S347" s="48"/>
      <c r="T347" s="48"/>
      <c r="U347" s="48"/>
      <c r="V347" s="48"/>
      <c r="W347" s="48"/>
      <c r="X347" s="48"/>
      <c r="Y347" s="48"/>
      <c r="Z347" s="48"/>
      <c r="AA347" s="48"/>
      <c r="AB347" s="48"/>
    </row>
    <row r="348" spans="1:28" ht="15.75" customHeight="1">
      <c r="A348" s="48"/>
      <c r="B348" s="48"/>
      <c r="C348" s="48"/>
      <c r="D348" s="48"/>
      <c r="E348" s="48"/>
      <c r="F348" s="48"/>
      <c r="G348" s="48"/>
      <c r="H348" s="48"/>
      <c r="I348" s="48"/>
      <c r="J348" s="48"/>
      <c r="K348" s="48"/>
      <c r="L348" s="48"/>
      <c r="M348" s="48"/>
      <c r="N348" s="48"/>
      <c r="O348" s="48"/>
      <c r="P348" s="48"/>
      <c r="Q348" s="48"/>
      <c r="R348" s="48"/>
      <c r="S348" s="48"/>
      <c r="T348" s="48"/>
      <c r="U348" s="48"/>
      <c r="V348" s="48"/>
      <c r="W348" s="48"/>
      <c r="X348" s="48"/>
      <c r="Y348" s="48"/>
      <c r="Z348" s="48"/>
      <c r="AA348" s="48"/>
      <c r="AB348" s="48"/>
    </row>
    <row r="349" spans="1:28" ht="15.75" customHeight="1">
      <c r="A349" s="48"/>
      <c r="B349" s="48"/>
      <c r="C349" s="48"/>
      <c r="D349" s="48"/>
      <c r="E349" s="48"/>
      <c r="F349" s="48"/>
      <c r="G349" s="48"/>
      <c r="H349" s="48"/>
      <c r="I349" s="48"/>
      <c r="J349" s="48"/>
      <c r="K349" s="48"/>
      <c r="L349" s="48"/>
      <c r="M349" s="48"/>
      <c r="N349" s="48"/>
      <c r="O349" s="48"/>
      <c r="P349" s="48"/>
      <c r="Q349" s="48"/>
      <c r="R349" s="48"/>
      <c r="S349" s="48"/>
      <c r="T349" s="48"/>
      <c r="U349" s="48"/>
      <c r="V349" s="48"/>
      <c r="W349" s="48"/>
      <c r="X349" s="48"/>
      <c r="Y349" s="48"/>
      <c r="Z349" s="48"/>
      <c r="AA349" s="48"/>
      <c r="AB349" s="48"/>
    </row>
    <row r="350" spans="1:28" ht="15.75" customHeight="1">
      <c r="A350" s="48"/>
      <c r="B350" s="48"/>
      <c r="C350" s="48"/>
      <c r="D350" s="48"/>
      <c r="E350" s="48"/>
      <c r="F350" s="48"/>
      <c r="G350" s="48"/>
      <c r="H350" s="48"/>
      <c r="I350" s="48"/>
      <c r="J350" s="48"/>
      <c r="K350" s="48"/>
      <c r="L350" s="48"/>
      <c r="M350" s="48"/>
      <c r="N350" s="48"/>
      <c r="O350" s="48"/>
      <c r="P350" s="48"/>
      <c r="Q350" s="48"/>
      <c r="R350" s="48"/>
      <c r="S350" s="48"/>
      <c r="T350" s="48"/>
      <c r="U350" s="48"/>
      <c r="V350" s="48"/>
      <c r="W350" s="48"/>
      <c r="X350" s="48"/>
      <c r="Y350" s="48"/>
      <c r="Z350" s="48"/>
      <c r="AA350" s="48"/>
      <c r="AB350" s="48"/>
    </row>
    <row r="351" spans="1:28" ht="15.75" customHeight="1">
      <c r="A351" s="48"/>
      <c r="B351" s="48"/>
      <c r="C351" s="48"/>
      <c r="D351" s="48"/>
      <c r="E351" s="48"/>
      <c r="F351" s="48"/>
      <c r="G351" s="48"/>
      <c r="H351" s="48"/>
      <c r="I351" s="48"/>
      <c r="J351" s="48"/>
      <c r="K351" s="48"/>
      <c r="L351" s="48"/>
      <c r="M351" s="48"/>
      <c r="N351" s="48"/>
      <c r="O351" s="48"/>
      <c r="P351" s="48"/>
      <c r="Q351" s="48"/>
      <c r="R351" s="48"/>
      <c r="S351" s="48"/>
      <c r="T351" s="48"/>
      <c r="U351" s="48"/>
      <c r="V351" s="48"/>
      <c r="W351" s="48"/>
      <c r="X351" s="48"/>
      <c r="Y351" s="48"/>
      <c r="Z351" s="48"/>
      <c r="AA351" s="48"/>
      <c r="AB351" s="48"/>
    </row>
    <row r="352" spans="1:28" ht="15.75" customHeight="1">
      <c r="A352" s="48"/>
      <c r="B352" s="48"/>
      <c r="C352" s="48"/>
      <c r="D352" s="48"/>
      <c r="E352" s="48"/>
      <c r="F352" s="48"/>
      <c r="G352" s="48"/>
      <c r="H352" s="48"/>
      <c r="I352" s="48"/>
      <c r="J352" s="48"/>
      <c r="K352" s="48"/>
      <c r="L352" s="48"/>
      <c r="M352" s="48"/>
      <c r="N352" s="48"/>
      <c r="O352" s="48"/>
      <c r="P352" s="48"/>
      <c r="Q352" s="48"/>
      <c r="R352" s="48"/>
      <c r="S352" s="48"/>
      <c r="T352" s="48"/>
      <c r="U352" s="48"/>
      <c r="V352" s="48"/>
      <c r="W352" s="48"/>
      <c r="X352" s="48"/>
      <c r="Y352" s="48"/>
      <c r="Z352" s="48"/>
      <c r="AA352" s="48"/>
      <c r="AB352" s="48"/>
    </row>
    <row r="353" spans="1:28" ht="15.75" customHeight="1">
      <c r="A353" s="48"/>
      <c r="B353" s="48"/>
      <c r="C353" s="48"/>
      <c r="D353" s="48"/>
      <c r="E353" s="48"/>
      <c r="F353" s="48"/>
      <c r="G353" s="48"/>
      <c r="H353" s="48"/>
      <c r="I353" s="48"/>
      <c r="J353" s="48"/>
      <c r="K353" s="48"/>
      <c r="L353" s="48"/>
      <c r="M353" s="48"/>
      <c r="N353" s="48"/>
      <c r="O353" s="48"/>
      <c r="P353" s="48"/>
      <c r="Q353" s="48"/>
      <c r="R353" s="48"/>
      <c r="S353" s="48"/>
      <c r="T353" s="48"/>
      <c r="U353" s="48"/>
      <c r="V353" s="48"/>
      <c r="W353" s="48"/>
      <c r="X353" s="48"/>
      <c r="Y353" s="48"/>
      <c r="Z353" s="48"/>
      <c r="AA353" s="48"/>
      <c r="AB353" s="48"/>
    </row>
    <row r="354" spans="1:28" ht="15.75" customHeight="1">
      <c r="A354" s="48"/>
      <c r="B354" s="48"/>
      <c r="C354" s="48"/>
      <c r="D354" s="48"/>
      <c r="E354" s="48"/>
      <c r="F354" s="48"/>
      <c r="G354" s="48"/>
      <c r="H354" s="48"/>
      <c r="I354" s="48"/>
      <c r="J354" s="48"/>
      <c r="K354" s="48"/>
      <c r="L354" s="48"/>
      <c r="M354" s="48"/>
      <c r="N354" s="48"/>
      <c r="O354" s="48"/>
      <c r="P354" s="48"/>
      <c r="Q354" s="48"/>
      <c r="R354" s="48"/>
      <c r="S354" s="48"/>
      <c r="T354" s="48"/>
      <c r="U354" s="48"/>
      <c r="V354" s="48"/>
      <c r="W354" s="48"/>
      <c r="X354" s="48"/>
      <c r="Y354" s="48"/>
      <c r="Z354" s="48"/>
      <c r="AA354" s="48"/>
      <c r="AB354" s="48"/>
    </row>
    <row r="355" spans="1:28" ht="15.75" customHeight="1">
      <c r="A355" s="48"/>
      <c r="B355" s="48"/>
      <c r="C355" s="48"/>
      <c r="D355" s="48"/>
      <c r="E355" s="48"/>
      <c r="F355" s="48"/>
      <c r="G355" s="48"/>
      <c r="H355" s="48"/>
      <c r="I355" s="48"/>
      <c r="J355" s="48"/>
      <c r="K355" s="48"/>
      <c r="L355" s="48"/>
      <c r="M355" s="48"/>
      <c r="N355" s="48"/>
      <c r="O355" s="48"/>
      <c r="P355" s="48"/>
      <c r="Q355" s="48"/>
      <c r="R355" s="48"/>
      <c r="S355" s="48"/>
      <c r="T355" s="48"/>
      <c r="U355" s="48"/>
      <c r="V355" s="48"/>
      <c r="W355" s="48"/>
      <c r="X355" s="48"/>
      <c r="Y355" s="48"/>
      <c r="Z355" s="48"/>
      <c r="AA355" s="48"/>
      <c r="AB355" s="48"/>
    </row>
    <row r="356" spans="1:28" ht="15.75" customHeight="1">
      <c r="A356" s="48"/>
      <c r="B356" s="48"/>
      <c r="C356" s="48"/>
      <c r="D356" s="48"/>
      <c r="E356" s="48"/>
      <c r="F356" s="48"/>
      <c r="G356" s="48"/>
      <c r="H356" s="48"/>
      <c r="I356" s="48"/>
      <c r="J356" s="48"/>
      <c r="K356" s="48"/>
      <c r="L356" s="48"/>
      <c r="M356" s="48"/>
      <c r="N356" s="48"/>
      <c r="O356" s="48"/>
      <c r="P356" s="48"/>
      <c r="Q356" s="48"/>
      <c r="R356" s="48"/>
      <c r="S356" s="48"/>
      <c r="T356" s="48"/>
      <c r="U356" s="48"/>
      <c r="V356" s="48"/>
      <c r="W356" s="48"/>
      <c r="X356" s="48"/>
      <c r="Y356" s="48"/>
      <c r="Z356" s="48"/>
      <c r="AA356" s="48"/>
      <c r="AB356" s="48"/>
    </row>
    <row r="357" spans="1:28" ht="15.75" customHeight="1">
      <c r="A357" s="48"/>
      <c r="B357" s="48"/>
      <c r="C357" s="48"/>
      <c r="D357" s="48"/>
      <c r="E357" s="48"/>
      <c r="F357" s="48"/>
      <c r="G357" s="48"/>
      <c r="H357" s="48"/>
      <c r="I357" s="48"/>
      <c r="J357" s="48"/>
      <c r="K357" s="48"/>
      <c r="L357" s="48"/>
      <c r="M357" s="48"/>
      <c r="N357" s="48"/>
      <c r="O357" s="48"/>
      <c r="P357" s="48"/>
      <c r="Q357" s="48"/>
      <c r="R357" s="48"/>
      <c r="S357" s="48"/>
      <c r="T357" s="48"/>
      <c r="U357" s="48"/>
      <c r="V357" s="48"/>
      <c r="W357" s="48"/>
      <c r="X357" s="48"/>
      <c r="Y357" s="48"/>
      <c r="Z357" s="48"/>
      <c r="AA357" s="48"/>
      <c r="AB357" s="48"/>
    </row>
    <row r="358" spans="1:28" ht="15.75" customHeight="1">
      <c r="A358" s="48"/>
      <c r="B358" s="48"/>
      <c r="C358" s="48"/>
      <c r="D358" s="48"/>
      <c r="E358" s="48"/>
      <c r="F358" s="48"/>
      <c r="G358" s="48"/>
      <c r="H358" s="48"/>
      <c r="I358" s="48"/>
      <c r="J358" s="48"/>
      <c r="K358" s="48"/>
      <c r="L358" s="48"/>
      <c r="M358" s="48"/>
      <c r="N358" s="48"/>
      <c r="O358" s="48"/>
      <c r="P358" s="48"/>
      <c r="Q358" s="48"/>
      <c r="R358" s="48"/>
      <c r="S358" s="48"/>
      <c r="T358" s="48"/>
      <c r="U358" s="48"/>
      <c r="V358" s="48"/>
      <c r="W358" s="48"/>
      <c r="X358" s="48"/>
      <c r="Y358" s="48"/>
      <c r="Z358" s="48"/>
      <c r="AA358" s="48"/>
      <c r="AB358" s="48"/>
    </row>
    <row r="359" spans="1:28" ht="15.75" customHeight="1">
      <c r="A359" s="48"/>
      <c r="B359" s="48"/>
      <c r="C359" s="48"/>
      <c r="D359" s="48"/>
      <c r="E359" s="48"/>
      <c r="F359" s="48"/>
      <c r="G359" s="48"/>
      <c r="H359" s="48"/>
      <c r="I359" s="48"/>
      <c r="J359" s="48"/>
      <c r="K359" s="48"/>
      <c r="L359" s="48"/>
      <c r="M359" s="48"/>
      <c r="N359" s="48"/>
      <c r="O359" s="48"/>
      <c r="P359" s="48"/>
      <c r="Q359" s="48"/>
      <c r="R359" s="48"/>
      <c r="S359" s="48"/>
      <c r="T359" s="48"/>
      <c r="U359" s="48"/>
      <c r="V359" s="48"/>
      <c r="W359" s="48"/>
      <c r="X359" s="48"/>
      <c r="Y359" s="48"/>
      <c r="Z359" s="48"/>
      <c r="AA359" s="48"/>
      <c r="AB359" s="48"/>
    </row>
    <row r="360" spans="1:28" ht="15.75" customHeight="1">
      <c r="A360" s="48"/>
      <c r="B360" s="48"/>
      <c r="C360" s="48"/>
      <c r="D360" s="48"/>
      <c r="E360" s="48"/>
      <c r="F360" s="48"/>
      <c r="G360" s="48"/>
      <c r="H360" s="48"/>
      <c r="I360" s="48"/>
      <c r="J360" s="48"/>
      <c r="K360" s="48"/>
      <c r="L360" s="48"/>
      <c r="M360" s="48"/>
      <c r="N360" s="48"/>
      <c r="O360" s="48"/>
      <c r="P360" s="48"/>
      <c r="Q360" s="48"/>
      <c r="R360" s="48"/>
      <c r="S360" s="48"/>
      <c r="T360" s="48"/>
      <c r="U360" s="48"/>
      <c r="V360" s="48"/>
      <c r="W360" s="48"/>
      <c r="X360" s="48"/>
      <c r="Y360" s="48"/>
      <c r="Z360" s="48"/>
      <c r="AA360" s="48"/>
      <c r="AB360" s="48"/>
    </row>
    <row r="361" spans="1:28" ht="15.75" customHeight="1">
      <c r="A361" s="48"/>
      <c r="B361" s="48"/>
      <c r="C361" s="48"/>
      <c r="D361" s="48"/>
      <c r="E361" s="48"/>
      <c r="F361" s="48"/>
      <c r="G361" s="48"/>
      <c r="H361" s="48"/>
      <c r="I361" s="48"/>
      <c r="J361" s="48"/>
      <c r="K361" s="48"/>
      <c r="L361" s="48"/>
      <c r="M361" s="48"/>
      <c r="N361" s="48"/>
      <c r="O361" s="48"/>
      <c r="P361" s="48"/>
      <c r="Q361" s="48"/>
      <c r="R361" s="48"/>
      <c r="S361" s="48"/>
      <c r="T361" s="48"/>
      <c r="U361" s="48"/>
      <c r="V361" s="48"/>
      <c r="W361" s="48"/>
      <c r="X361" s="48"/>
      <c r="Y361" s="48"/>
      <c r="Z361" s="48"/>
      <c r="AA361" s="48"/>
      <c r="AB361" s="48"/>
    </row>
    <row r="362" spans="1:28" ht="15.75" customHeight="1">
      <c r="A362" s="48"/>
      <c r="B362" s="48"/>
      <c r="C362" s="48"/>
      <c r="D362" s="48"/>
      <c r="E362" s="48"/>
      <c r="F362" s="48"/>
      <c r="G362" s="48"/>
      <c r="H362" s="48"/>
      <c r="I362" s="48"/>
      <c r="J362" s="48"/>
      <c r="K362" s="48"/>
      <c r="L362" s="48"/>
      <c r="M362" s="48"/>
      <c r="N362" s="48"/>
      <c r="O362" s="48"/>
      <c r="P362" s="48"/>
      <c r="Q362" s="48"/>
      <c r="R362" s="48"/>
      <c r="S362" s="48"/>
      <c r="T362" s="48"/>
      <c r="U362" s="48"/>
      <c r="V362" s="48"/>
      <c r="W362" s="48"/>
      <c r="X362" s="48"/>
      <c r="Y362" s="48"/>
      <c r="Z362" s="48"/>
      <c r="AA362" s="48"/>
      <c r="AB362" s="48"/>
    </row>
    <row r="363" spans="1:28" ht="15.75" customHeight="1">
      <c r="A363" s="48"/>
      <c r="B363" s="48"/>
      <c r="C363" s="48"/>
      <c r="D363" s="48"/>
      <c r="E363" s="48"/>
      <c r="F363" s="48"/>
      <c r="G363" s="48"/>
      <c r="H363" s="48"/>
      <c r="I363" s="48"/>
      <c r="J363" s="48"/>
      <c r="K363" s="48"/>
      <c r="L363" s="48"/>
      <c r="M363" s="48"/>
      <c r="N363" s="48"/>
      <c r="O363" s="48"/>
      <c r="P363" s="48"/>
      <c r="Q363" s="48"/>
      <c r="R363" s="48"/>
      <c r="S363" s="48"/>
      <c r="T363" s="48"/>
      <c r="U363" s="48"/>
      <c r="V363" s="48"/>
      <c r="W363" s="48"/>
      <c r="X363" s="48"/>
      <c r="Y363" s="48"/>
      <c r="Z363" s="48"/>
      <c r="AA363" s="48"/>
      <c r="AB363" s="48"/>
    </row>
    <row r="364" spans="1:28" ht="15.75" customHeight="1">
      <c r="A364" s="48"/>
      <c r="B364" s="48"/>
      <c r="C364" s="48"/>
      <c r="D364" s="48"/>
      <c r="E364" s="48"/>
      <c r="F364" s="48"/>
      <c r="G364" s="48"/>
      <c r="H364" s="48"/>
      <c r="I364" s="48"/>
      <c r="J364" s="48"/>
      <c r="K364" s="48"/>
      <c r="L364" s="48"/>
      <c r="M364" s="48"/>
      <c r="N364" s="48"/>
      <c r="O364" s="48"/>
      <c r="P364" s="48"/>
      <c r="Q364" s="48"/>
      <c r="R364" s="48"/>
      <c r="S364" s="48"/>
      <c r="T364" s="48"/>
      <c r="U364" s="48"/>
      <c r="V364" s="48"/>
      <c r="W364" s="48"/>
      <c r="X364" s="48"/>
      <c r="Y364" s="48"/>
      <c r="Z364" s="48"/>
      <c r="AA364" s="48"/>
      <c r="AB364" s="48"/>
    </row>
    <row r="365" spans="1:28" ht="15.75" customHeight="1">
      <c r="A365" s="48"/>
      <c r="B365" s="48"/>
      <c r="C365" s="48"/>
      <c r="D365" s="48"/>
      <c r="E365" s="48"/>
      <c r="F365" s="48"/>
      <c r="G365" s="48"/>
      <c r="H365" s="48"/>
      <c r="I365" s="48"/>
      <c r="J365" s="48"/>
      <c r="K365" s="48"/>
      <c r="L365" s="48"/>
      <c r="M365" s="48"/>
      <c r="N365" s="48"/>
      <c r="O365" s="48"/>
      <c r="P365" s="48"/>
      <c r="Q365" s="48"/>
      <c r="R365" s="48"/>
      <c r="S365" s="48"/>
      <c r="T365" s="48"/>
      <c r="U365" s="48"/>
      <c r="V365" s="48"/>
      <c r="W365" s="48"/>
      <c r="X365" s="48"/>
      <c r="Y365" s="48"/>
      <c r="Z365" s="48"/>
      <c r="AA365" s="48"/>
      <c r="AB365" s="48"/>
    </row>
    <row r="366" spans="1:28" ht="15.75" customHeight="1">
      <c r="A366" s="48"/>
      <c r="B366" s="48"/>
      <c r="C366" s="48"/>
      <c r="D366" s="48"/>
      <c r="E366" s="48"/>
      <c r="F366" s="48"/>
      <c r="G366" s="48"/>
      <c r="H366" s="48"/>
      <c r="I366" s="48"/>
      <c r="J366" s="48"/>
      <c r="K366" s="48"/>
      <c r="L366" s="48"/>
      <c r="M366" s="48"/>
      <c r="N366" s="48"/>
      <c r="O366" s="48"/>
      <c r="P366" s="48"/>
      <c r="Q366" s="48"/>
      <c r="R366" s="48"/>
      <c r="S366" s="48"/>
      <c r="T366" s="48"/>
      <c r="U366" s="48"/>
      <c r="V366" s="48"/>
      <c r="W366" s="48"/>
      <c r="X366" s="48"/>
      <c r="Y366" s="48"/>
      <c r="Z366" s="48"/>
      <c r="AA366" s="48"/>
      <c r="AB366" s="48"/>
    </row>
    <row r="367" spans="1:28" ht="15.75" customHeight="1">
      <c r="A367" s="48"/>
      <c r="B367" s="48"/>
      <c r="C367" s="48"/>
      <c r="D367" s="48"/>
      <c r="E367" s="48"/>
      <c r="F367" s="48"/>
      <c r="G367" s="48"/>
      <c r="H367" s="48"/>
      <c r="I367" s="48"/>
      <c r="J367" s="48"/>
      <c r="K367" s="48"/>
      <c r="L367" s="48"/>
      <c r="M367" s="48"/>
      <c r="N367" s="48"/>
      <c r="O367" s="48"/>
      <c r="P367" s="48"/>
      <c r="Q367" s="48"/>
      <c r="R367" s="48"/>
      <c r="S367" s="48"/>
      <c r="T367" s="48"/>
      <c r="U367" s="48"/>
      <c r="V367" s="48"/>
      <c r="W367" s="48"/>
      <c r="X367" s="48"/>
      <c r="Y367" s="48"/>
      <c r="Z367" s="48"/>
      <c r="AA367" s="48"/>
      <c r="AB367" s="48"/>
    </row>
    <row r="368" spans="1:28" ht="15.75" customHeight="1">
      <c r="A368" s="48"/>
      <c r="B368" s="48"/>
      <c r="C368" s="48"/>
      <c r="D368" s="48"/>
      <c r="E368" s="48"/>
      <c r="F368" s="48"/>
      <c r="G368" s="48"/>
      <c r="H368" s="48"/>
      <c r="I368" s="48"/>
      <c r="J368" s="48"/>
      <c r="K368" s="48"/>
      <c r="L368" s="48"/>
      <c r="M368" s="48"/>
      <c r="N368" s="48"/>
      <c r="O368" s="48"/>
      <c r="P368" s="48"/>
      <c r="Q368" s="48"/>
      <c r="R368" s="48"/>
      <c r="S368" s="48"/>
      <c r="T368" s="48"/>
      <c r="U368" s="48"/>
      <c r="V368" s="48"/>
      <c r="W368" s="48"/>
      <c r="X368" s="48"/>
      <c r="Y368" s="48"/>
      <c r="Z368" s="48"/>
      <c r="AA368" s="48"/>
      <c r="AB368" s="48"/>
    </row>
    <row r="369" spans="1:28" ht="15.75" customHeight="1">
      <c r="A369" s="48"/>
      <c r="B369" s="48"/>
      <c r="C369" s="48"/>
      <c r="D369" s="48"/>
      <c r="E369" s="48"/>
      <c r="F369" s="48"/>
      <c r="G369" s="48"/>
      <c r="H369" s="48"/>
      <c r="I369" s="48"/>
      <c r="J369" s="48"/>
      <c r="K369" s="48"/>
      <c r="L369" s="48"/>
      <c r="M369" s="48"/>
      <c r="N369" s="48"/>
      <c r="O369" s="48"/>
      <c r="P369" s="48"/>
      <c r="Q369" s="48"/>
      <c r="R369" s="48"/>
      <c r="S369" s="48"/>
      <c r="T369" s="48"/>
      <c r="U369" s="48"/>
      <c r="V369" s="48"/>
      <c r="W369" s="48"/>
      <c r="X369" s="48"/>
      <c r="Y369" s="48"/>
      <c r="Z369" s="48"/>
      <c r="AA369" s="48"/>
      <c r="AB369" s="48"/>
    </row>
    <row r="370" spans="1:28" ht="15.75" customHeight="1">
      <c r="A370" s="48"/>
      <c r="B370" s="48"/>
      <c r="C370" s="48"/>
      <c r="D370" s="48"/>
      <c r="E370" s="48"/>
      <c r="F370" s="48"/>
      <c r="G370" s="48"/>
      <c r="H370" s="48"/>
      <c r="I370" s="48"/>
      <c r="J370" s="48"/>
      <c r="K370" s="48"/>
      <c r="L370" s="48"/>
      <c r="M370" s="48"/>
      <c r="N370" s="48"/>
      <c r="O370" s="48"/>
      <c r="P370" s="48"/>
      <c r="Q370" s="48"/>
      <c r="R370" s="48"/>
      <c r="S370" s="48"/>
      <c r="T370" s="48"/>
      <c r="U370" s="48"/>
      <c r="V370" s="48"/>
      <c r="W370" s="48"/>
      <c r="X370" s="48"/>
      <c r="Y370" s="48"/>
      <c r="Z370" s="48"/>
      <c r="AA370" s="48"/>
      <c r="AB370" s="48"/>
    </row>
    <row r="371" spans="1:28" ht="15.75" customHeight="1">
      <c r="A371" s="48"/>
      <c r="B371" s="48"/>
      <c r="C371" s="48"/>
      <c r="D371" s="48"/>
      <c r="E371" s="48"/>
      <c r="F371" s="48"/>
      <c r="G371" s="48"/>
      <c r="H371" s="48"/>
      <c r="I371" s="48"/>
      <c r="J371" s="48"/>
      <c r="K371" s="48"/>
      <c r="L371" s="48"/>
      <c r="M371" s="48"/>
      <c r="N371" s="48"/>
      <c r="O371" s="48"/>
      <c r="P371" s="48"/>
      <c r="Q371" s="48"/>
      <c r="R371" s="48"/>
      <c r="S371" s="48"/>
      <c r="T371" s="48"/>
      <c r="U371" s="48"/>
      <c r="V371" s="48"/>
      <c r="W371" s="48"/>
      <c r="X371" s="48"/>
      <c r="Y371" s="48"/>
      <c r="Z371" s="48"/>
      <c r="AA371" s="48"/>
      <c r="AB371" s="48"/>
    </row>
    <row r="372" spans="1:28" ht="15.75" customHeight="1">
      <c r="A372" s="48"/>
      <c r="B372" s="48"/>
      <c r="C372" s="48"/>
      <c r="D372" s="48"/>
      <c r="E372" s="48"/>
      <c r="F372" s="48"/>
      <c r="G372" s="48"/>
      <c r="H372" s="48"/>
      <c r="I372" s="48"/>
      <c r="J372" s="48"/>
      <c r="K372" s="48"/>
      <c r="L372" s="48"/>
      <c r="M372" s="48"/>
      <c r="N372" s="48"/>
      <c r="O372" s="48"/>
      <c r="P372" s="48"/>
      <c r="Q372" s="48"/>
      <c r="R372" s="48"/>
      <c r="S372" s="48"/>
      <c r="T372" s="48"/>
      <c r="U372" s="48"/>
      <c r="V372" s="48"/>
      <c r="W372" s="48"/>
      <c r="X372" s="48"/>
      <c r="Y372" s="48"/>
      <c r="Z372" s="48"/>
      <c r="AA372" s="48"/>
      <c r="AB372" s="48"/>
    </row>
    <row r="373" spans="1:28" ht="15.75" customHeight="1">
      <c r="A373" s="48"/>
      <c r="B373" s="48"/>
      <c r="C373" s="48"/>
      <c r="D373" s="48"/>
      <c r="E373" s="48"/>
      <c r="F373" s="48"/>
      <c r="G373" s="48"/>
      <c r="H373" s="48"/>
      <c r="I373" s="48"/>
      <c r="J373" s="48"/>
      <c r="K373" s="48"/>
      <c r="L373" s="48"/>
      <c r="M373" s="48"/>
      <c r="N373" s="48"/>
      <c r="O373" s="48"/>
      <c r="P373" s="48"/>
      <c r="Q373" s="48"/>
      <c r="R373" s="48"/>
      <c r="S373" s="48"/>
      <c r="T373" s="48"/>
      <c r="U373" s="48"/>
      <c r="V373" s="48"/>
      <c r="W373" s="48"/>
      <c r="X373" s="48"/>
      <c r="Y373" s="48"/>
      <c r="Z373" s="48"/>
      <c r="AA373" s="48"/>
      <c r="AB373" s="48"/>
    </row>
    <row r="374" spans="1:28" ht="15.75" customHeight="1">
      <c r="A374" s="48"/>
      <c r="B374" s="48"/>
      <c r="C374" s="48"/>
      <c r="D374" s="48"/>
      <c r="E374" s="48"/>
      <c r="F374" s="48"/>
      <c r="G374" s="48"/>
      <c r="H374" s="48"/>
      <c r="I374" s="48"/>
      <c r="J374" s="48"/>
      <c r="K374" s="48"/>
      <c r="L374" s="48"/>
      <c r="M374" s="48"/>
      <c r="N374" s="48"/>
      <c r="O374" s="48"/>
      <c r="P374" s="48"/>
      <c r="Q374" s="48"/>
      <c r="R374" s="48"/>
      <c r="S374" s="48"/>
      <c r="T374" s="48"/>
      <c r="U374" s="48"/>
      <c r="V374" s="48"/>
      <c r="W374" s="48"/>
      <c r="X374" s="48"/>
      <c r="Y374" s="48"/>
      <c r="Z374" s="48"/>
      <c r="AA374" s="48"/>
      <c r="AB374" s="48"/>
    </row>
    <row r="375" spans="1:28" ht="15.75" customHeight="1">
      <c r="A375" s="48"/>
      <c r="B375" s="48"/>
      <c r="C375" s="48"/>
      <c r="D375" s="48"/>
      <c r="E375" s="48"/>
      <c r="F375" s="48"/>
      <c r="G375" s="48"/>
      <c r="H375" s="48"/>
      <c r="I375" s="48"/>
      <c r="J375" s="48"/>
      <c r="K375" s="48"/>
      <c r="L375" s="48"/>
      <c r="M375" s="48"/>
      <c r="N375" s="48"/>
      <c r="O375" s="48"/>
      <c r="P375" s="48"/>
      <c r="Q375" s="48"/>
      <c r="R375" s="48"/>
      <c r="S375" s="48"/>
      <c r="T375" s="48"/>
      <c r="U375" s="48"/>
      <c r="V375" s="48"/>
      <c r="W375" s="48"/>
      <c r="X375" s="48"/>
      <c r="Y375" s="48"/>
      <c r="Z375" s="48"/>
      <c r="AA375" s="48"/>
      <c r="AB375" s="48"/>
    </row>
    <row r="376" spans="1:28" ht="15.75" customHeight="1">
      <c r="A376" s="48"/>
      <c r="B376" s="48"/>
      <c r="C376" s="48"/>
      <c r="D376" s="48"/>
      <c r="E376" s="48"/>
      <c r="F376" s="48"/>
      <c r="G376" s="48"/>
      <c r="H376" s="48"/>
      <c r="I376" s="48"/>
      <c r="J376" s="48"/>
      <c r="K376" s="48"/>
      <c r="L376" s="48"/>
      <c r="M376" s="48"/>
      <c r="N376" s="48"/>
      <c r="O376" s="48"/>
      <c r="P376" s="48"/>
      <c r="Q376" s="48"/>
      <c r="R376" s="48"/>
      <c r="S376" s="48"/>
      <c r="T376" s="48"/>
      <c r="U376" s="48"/>
      <c r="V376" s="48"/>
      <c r="W376" s="48"/>
      <c r="X376" s="48"/>
      <c r="Y376" s="48"/>
      <c r="Z376" s="48"/>
      <c r="AA376" s="48"/>
      <c r="AB376" s="48"/>
    </row>
    <row r="377" spans="1:28" ht="15.75" customHeight="1">
      <c r="A377" s="48"/>
      <c r="B377" s="48"/>
      <c r="C377" s="48"/>
      <c r="D377" s="48"/>
      <c r="E377" s="48"/>
      <c r="F377" s="48"/>
      <c r="G377" s="48"/>
      <c r="H377" s="48"/>
      <c r="I377" s="48"/>
      <c r="J377" s="48"/>
      <c r="K377" s="48"/>
      <c r="L377" s="48"/>
      <c r="M377" s="48"/>
      <c r="N377" s="48"/>
      <c r="O377" s="48"/>
      <c r="P377" s="48"/>
      <c r="Q377" s="48"/>
      <c r="R377" s="48"/>
      <c r="S377" s="48"/>
      <c r="T377" s="48"/>
      <c r="U377" s="48"/>
      <c r="V377" s="48"/>
      <c r="W377" s="48"/>
      <c r="X377" s="48"/>
      <c r="Y377" s="48"/>
      <c r="Z377" s="48"/>
      <c r="AA377" s="48"/>
      <c r="AB377" s="48"/>
    </row>
    <row r="378" spans="1:28" ht="15.75" customHeight="1">
      <c r="A378" s="48"/>
      <c r="B378" s="48"/>
      <c r="C378" s="48"/>
      <c r="D378" s="48"/>
      <c r="E378" s="48"/>
      <c r="F378" s="48"/>
      <c r="G378" s="48"/>
      <c r="H378" s="48"/>
      <c r="I378" s="48"/>
      <c r="J378" s="48"/>
      <c r="K378" s="48"/>
      <c r="L378" s="48"/>
      <c r="M378" s="48"/>
      <c r="N378" s="48"/>
      <c r="O378" s="48"/>
      <c r="P378" s="48"/>
      <c r="Q378" s="48"/>
      <c r="R378" s="48"/>
      <c r="S378" s="48"/>
      <c r="T378" s="48"/>
      <c r="U378" s="48"/>
      <c r="V378" s="48"/>
      <c r="W378" s="48"/>
      <c r="X378" s="48"/>
      <c r="Y378" s="48"/>
      <c r="Z378" s="48"/>
      <c r="AA378" s="48"/>
      <c r="AB378" s="48"/>
    </row>
    <row r="379" spans="1:28" ht="15.75" customHeight="1">
      <c r="A379" s="48"/>
      <c r="B379" s="48"/>
      <c r="C379" s="48"/>
      <c r="D379" s="48"/>
      <c r="E379" s="48"/>
      <c r="F379" s="48"/>
      <c r="G379" s="48"/>
      <c r="H379" s="48"/>
      <c r="I379" s="48"/>
      <c r="J379" s="48"/>
      <c r="K379" s="48"/>
      <c r="L379" s="48"/>
      <c r="M379" s="48"/>
      <c r="N379" s="48"/>
      <c r="O379" s="48"/>
      <c r="P379" s="48"/>
      <c r="Q379" s="48"/>
      <c r="R379" s="48"/>
      <c r="S379" s="48"/>
      <c r="T379" s="48"/>
      <c r="U379" s="48"/>
      <c r="V379" s="48"/>
      <c r="W379" s="48"/>
      <c r="X379" s="48"/>
      <c r="Y379" s="48"/>
      <c r="Z379" s="48"/>
      <c r="AA379" s="48"/>
      <c r="AB379" s="48"/>
    </row>
    <row r="380" spans="1:28" ht="15.75" customHeight="1">
      <c r="A380" s="48"/>
      <c r="B380" s="48"/>
      <c r="C380" s="48"/>
      <c r="D380" s="48"/>
      <c r="E380" s="48"/>
      <c r="F380" s="48"/>
      <c r="G380" s="48"/>
      <c r="H380" s="48"/>
      <c r="I380" s="48"/>
      <c r="J380" s="48"/>
      <c r="K380" s="48"/>
      <c r="L380" s="48"/>
      <c r="M380" s="48"/>
      <c r="N380" s="48"/>
      <c r="O380" s="48"/>
      <c r="P380" s="48"/>
      <c r="Q380" s="48"/>
      <c r="R380" s="48"/>
      <c r="S380" s="48"/>
      <c r="T380" s="48"/>
      <c r="U380" s="48"/>
      <c r="V380" s="48"/>
      <c r="W380" s="48"/>
      <c r="X380" s="48"/>
      <c r="Y380" s="48"/>
      <c r="Z380" s="48"/>
      <c r="AA380" s="48"/>
      <c r="AB380" s="48"/>
    </row>
    <row r="381" spans="1:28" ht="15.75" customHeight="1">
      <c r="A381" s="48"/>
      <c r="B381" s="48"/>
      <c r="C381" s="48"/>
      <c r="D381" s="48"/>
      <c r="E381" s="48"/>
      <c r="F381" s="48"/>
      <c r="G381" s="48"/>
      <c r="H381" s="48"/>
      <c r="I381" s="48"/>
      <c r="J381" s="48"/>
      <c r="K381" s="48"/>
      <c r="L381" s="48"/>
      <c r="M381" s="48"/>
      <c r="N381" s="48"/>
      <c r="O381" s="48"/>
      <c r="P381" s="48"/>
      <c r="Q381" s="48"/>
      <c r="R381" s="48"/>
      <c r="S381" s="48"/>
      <c r="T381" s="48"/>
      <c r="U381" s="48"/>
      <c r="V381" s="48"/>
      <c r="W381" s="48"/>
      <c r="X381" s="48"/>
      <c r="Y381" s="48"/>
      <c r="Z381" s="48"/>
      <c r="AA381" s="48"/>
      <c r="AB381" s="48"/>
    </row>
    <row r="382" spans="1:28" ht="15.75" customHeight="1">
      <c r="A382" s="48"/>
      <c r="B382" s="48"/>
      <c r="C382" s="48"/>
      <c r="D382" s="48"/>
      <c r="E382" s="48"/>
      <c r="F382" s="48"/>
      <c r="G382" s="48"/>
      <c r="H382" s="48"/>
      <c r="I382" s="48"/>
      <c r="J382" s="48"/>
      <c r="K382" s="48"/>
      <c r="L382" s="48"/>
      <c r="M382" s="48"/>
      <c r="N382" s="48"/>
      <c r="O382" s="48"/>
      <c r="P382" s="48"/>
      <c r="Q382" s="48"/>
      <c r="R382" s="48"/>
      <c r="S382" s="48"/>
      <c r="T382" s="48"/>
      <c r="U382" s="48"/>
      <c r="V382" s="48"/>
      <c r="W382" s="48"/>
      <c r="X382" s="48"/>
      <c r="Y382" s="48"/>
      <c r="Z382" s="48"/>
      <c r="AA382" s="48"/>
      <c r="AB382" s="48"/>
    </row>
    <row r="383" spans="1:28" ht="15.75" customHeight="1">
      <c r="A383" s="48"/>
      <c r="B383" s="48"/>
      <c r="C383" s="48"/>
      <c r="D383" s="48"/>
      <c r="E383" s="48"/>
      <c r="F383" s="48"/>
      <c r="G383" s="48"/>
      <c r="H383" s="48"/>
      <c r="I383" s="48"/>
      <c r="J383" s="48"/>
      <c r="K383" s="48"/>
      <c r="L383" s="48"/>
      <c r="M383" s="48"/>
      <c r="N383" s="48"/>
      <c r="O383" s="48"/>
      <c r="P383" s="48"/>
      <c r="Q383" s="48"/>
      <c r="R383" s="48"/>
      <c r="S383" s="48"/>
      <c r="T383" s="48"/>
      <c r="U383" s="48"/>
      <c r="V383" s="48"/>
      <c r="W383" s="48"/>
      <c r="X383" s="48"/>
      <c r="Y383" s="48"/>
      <c r="Z383" s="48"/>
      <c r="AA383" s="48"/>
      <c r="AB383" s="48"/>
    </row>
    <row r="384" spans="1:28" ht="15.75" customHeight="1">
      <c r="A384" s="48"/>
      <c r="B384" s="48"/>
      <c r="C384" s="48"/>
      <c r="D384" s="48"/>
      <c r="E384" s="48"/>
      <c r="F384" s="48"/>
      <c r="G384" s="48"/>
      <c r="H384" s="48"/>
      <c r="I384" s="48"/>
      <c r="J384" s="48"/>
      <c r="K384" s="48"/>
      <c r="L384" s="48"/>
      <c r="M384" s="48"/>
      <c r="N384" s="48"/>
      <c r="O384" s="48"/>
      <c r="P384" s="48"/>
      <c r="Q384" s="48"/>
      <c r="R384" s="48"/>
      <c r="S384" s="48"/>
      <c r="T384" s="48"/>
      <c r="U384" s="48"/>
      <c r="V384" s="48"/>
      <c r="W384" s="48"/>
      <c r="X384" s="48"/>
      <c r="Y384" s="48"/>
      <c r="Z384" s="48"/>
      <c r="AA384" s="48"/>
      <c r="AB384" s="48"/>
    </row>
    <row r="385" spans="1:28" ht="15.75" customHeight="1">
      <c r="A385" s="48"/>
      <c r="B385" s="48"/>
      <c r="C385" s="48"/>
      <c r="D385" s="48"/>
      <c r="E385" s="48"/>
      <c r="F385" s="48"/>
      <c r="G385" s="48"/>
      <c r="H385" s="48"/>
      <c r="I385" s="48"/>
      <c r="J385" s="48"/>
      <c r="K385" s="48"/>
      <c r="L385" s="48"/>
      <c r="M385" s="48"/>
      <c r="N385" s="48"/>
      <c r="O385" s="48"/>
      <c r="P385" s="48"/>
      <c r="Q385" s="48"/>
      <c r="R385" s="48"/>
      <c r="S385" s="48"/>
      <c r="T385" s="48"/>
      <c r="U385" s="48"/>
      <c r="V385" s="48"/>
      <c r="W385" s="48"/>
      <c r="X385" s="48"/>
      <c r="Y385" s="48"/>
      <c r="Z385" s="48"/>
      <c r="AA385" s="48"/>
      <c r="AB385" s="48"/>
    </row>
    <row r="386" spans="1:28" ht="15.75" customHeight="1">
      <c r="A386" s="48"/>
      <c r="B386" s="48"/>
      <c r="C386" s="48"/>
      <c r="D386" s="48"/>
      <c r="E386" s="48"/>
      <c r="F386" s="48"/>
      <c r="G386" s="48"/>
      <c r="H386" s="48"/>
      <c r="I386" s="48"/>
      <c r="J386" s="48"/>
      <c r="K386" s="48"/>
      <c r="L386" s="48"/>
      <c r="M386" s="48"/>
      <c r="N386" s="48"/>
      <c r="O386" s="48"/>
      <c r="P386" s="48"/>
      <c r="Q386" s="48"/>
      <c r="R386" s="48"/>
      <c r="S386" s="48"/>
      <c r="T386" s="48"/>
      <c r="U386" s="48"/>
      <c r="V386" s="48"/>
      <c r="W386" s="48"/>
      <c r="X386" s="48"/>
      <c r="Y386" s="48"/>
      <c r="Z386" s="48"/>
      <c r="AA386" s="48"/>
      <c r="AB386" s="48"/>
    </row>
    <row r="387" spans="1:28" ht="15.75" customHeight="1">
      <c r="A387" s="48"/>
      <c r="B387" s="48"/>
      <c r="C387" s="48"/>
      <c r="D387" s="48"/>
      <c r="E387" s="48"/>
      <c r="F387" s="48"/>
      <c r="G387" s="48"/>
      <c r="H387" s="48"/>
      <c r="I387" s="48"/>
      <c r="J387" s="48"/>
      <c r="K387" s="48"/>
      <c r="L387" s="48"/>
      <c r="M387" s="48"/>
      <c r="N387" s="48"/>
      <c r="O387" s="48"/>
      <c r="P387" s="48"/>
      <c r="Q387" s="48"/>
      <c r="R387" s="48"/>
      <c r="S387" s="48"/>
      <c r="T387" s="48"/>
      <c r="U387" s="48"/>
      <c r="V387" s="48"/>
      <c r="W387" s="48"/>
      <c r="X387" s="48"/>
      <c r="Y387" s="48"/>
      <c r="Z387" s="48"/>
      <c r="AA387" s="48"/>
      <c r="AB387" s="48"/>
    </row>
    <row r="388" spans="1:28" ht="15.75" customHeight="1">
      <c r="A388" s="48"/>
      <c r="B388" s="48"/>
      <c r="C388" s="48"/>
      <c r="D388" s="48"/>
      <c r="E388" s="48"/>
      <c r="F388" s="48"/>
      <c r="G388" s="48"/>
      <c r="H388" s="48"/>
      <c r="I388" s="48"/>
      <c r="J388" s="48"/>
      <c r="K388" s="48"/>
      <c r="L388" s="48"/>
      <c r="M388" s="48"/>
      <c r="N388" s="48"/>
      <c r="O388" s="48"/>
      <c r="P388" s="48"/>
      <c r="Q388" s="48"/>
      <c r="R388" s="48"/>
      <c r="S388" s="48"/>
      <c r="T388" s="48"/>
      <c r="U388" s="48"/>
      <c r="V388" s="48"/>
      <c r="W388" s="48"/>
      <c r="X388" s="48"/>
      <c r="Y388" s="48"/>
      <c r="Z388" s="48"/>
      <c r="AA388" s="48"/>
      <c r="AB388" s="48"/>
    </row>
    <row r="389" spans="1:28" ht="15.75" customHeight="1">
      <c r="A389" s="48"/>
      <c r="B389" s="48"/>
      <c r="C389" s="48"/>
      <c r="D389" s="48"/>
      <c r="E389" s="48"/>
      <c r="F389" s="48"/>
      <c r="G389" s="48"/>
      <c r="H389" s="48"/>
      <c r="I389" s="48"/>
      <c r="J389" s="48"/>
      <c r="K389" s="48"/>
      <c r="L389" s="48"/>
      <c r="M389" s="48"/>
      <c r="N389" s="48"/>
      <c r="O389" s="48"/>
      <c r="P389" s="48"/>
      <c r="Q389" s="48"/>
      <c r="R389" s="48"/>
      <c r="S389" s="48"/>
      <c r="T389" s="48"/>
      <c r="U389" s="48"/>
      <c r="V389" s="48"/>
      <c r="W389" s="48"/>
      <c r="X389" s="48"/>
      <c r="Y389" s="48"/>
      <c r="Z389" s="48"/>
      <c r="AA389" s="48"/>
      <c r="AB389" s="48"/>
    </row>
    <row r="390" spans="1:28" ht="15.75" customHeight="1">
      <c r="A390" s="48"/>
      <c r="B390" s="48"/>
      <c r="C390" s="48"/>
      <c r="D390" s="48"/>
      <c r="E390" s="48"/>
      <c r="F390" s="48"/>
      <c r="G390" s="48"/>
      <c r="H390" s="48"/>
      <c r="I390" s="48"/>
      <c r="J390" s="48"/>
      <c r="K390" s="48"/>
      <c r="L390" s="48"/>
      <c r="M390" s="48"/>
      <c r="N390" s="48"/>
      <c r="O390" s="48"/>
      <c r="P390" s="48"/>
      <c r="Q390" s="48"/>
      <c r="R390" s="48"/>
      <c r="S390" s="48"/>
      <c r="T390" s="48"/>
      <c r="U390" s="48"/>
      <c r="V390" s="48"/>
      <c r="W390" s="48"/>
      <c r="X390" s="48"/>
      <c r="Y390" s="48"/>
      <c r="Z390" s="48"/>
      <c r="AA390" s="48"/>
      <c r="AB390" s="48"/>
    </row>
    <row r="391" spans="1:28" ht="15.75" customHeight="1">
      <c r="A391" s="48"/>
      <c r="B391" s="48"/>
      <c r="C391" s="48"/>
      <c r="D391" s="48"/>
      <c r="E391" s="48"/>
      <c r="F391" s="48"/>
      <c r="G391" s="48"/>
      <c r="H391" s="48"/>
      <c r="I391" s="48"/>
      <c r="J391" s="48"/>
      <c r="K391" s="48"/>
      <c r="L391" s="48"/>
      <c r="M391" s="48"/>
      <c r="N391" s="48"/>
      <c r="O391" s="48"/>
      <c r="P391" s="48"/>
      <c r="Q391" s="48"/>
      <c r="R391" s="48"/>
      <c r="S391" s="48"/>
      <c r="T391" s="48"/>
      <c r="U391" s="48"/>
      <c r="V391" s="48"/>
      <c r="W391" s="48"/>
      <c r="X391" s="48"/>
      <c r="Y391" s="48"/>
      <c r="Z391" s="48"/>
      <c r="AA391" s="48"/>
      <c r="AB391" s="48"/>
    </row>
    <row r="392" spans="1:28" ht="15.75" customHeight="1">
      <c r="A392" s="48"/>
      <c r="B392" s="48"/>
      <c r="C392" s="48"/>
      <c r="D392" s="48"/>
      <c r="E392" s="48"/>
      <c r="F392" s="48"/>
      <c r="G392" s="48"/>
      <c r="H392" s="48"/>
      <c r="I392" s="48"/>
      <c r="J392" s="48"/>
      <c r="K392" s="48"/>
      <c r="L392" s="48"/>
      <c r="M392" s="48"/>
      <c r="N392" s="48"/>
      <c r="O392" s="48"/>
      <c r="P392" s="48"/>
      <c r="Q392" s="48"/>
      <c r="R392" s="48"/>
      <c r="S392" s="48"/>
      <c r="T392" s="48"/>
      <c r="U392" s="48"/>
      <c r="V392" s="48"/>
      <c r="W392" s="48"/>
      <c r="X392" s="48"/>
      <c r="Y392" s="48"/>
      <c r="Z392" s="48"/>
      <c r="AA392" s="48"/>
      <c r="AB392" s="48"/>
    </row>
    <row r="393" spans="1:28" ht="15.75" customHeight="1">
      <c r="A393" s="48"/>
      <c r="B393" s="48"/>
      <c r="C393" s="48"/>
      <c r="D393" s="48"/>
      <c r="E393" s="48"/>
      <c r="F393" s="48"/>
      <c r="G393" s="48"/>
      <c r="H393" s="48"/>
      <c r="I393" s="48"/>
      <c r="J393" s="48"/>
      <c r="K393" s="48"/>
      <c r="L393" s="48"/>
      <c r="M393" s="48"/>
      <c r="N393" s="48"/>
      <c r="O393" s="48"/>
      <c r="P393" s="48"/>
      <c r="Q393" s="48"/>
      <c r="R393" s="48"/>
      <c r="S393" s="48"/>
      <c r="T393" s="48"/>
      <c r="U393" s="48"/>
      <c r="V393" s="48"/>
      <c r="W393" s="48"/>
      <c r="X393" s="48"/>
      <c r="Y393" s="48"/>
      <c r="Z393" s="48"/>
      <c r="AA393" s="48"/>
      <c r="AB393" s="48"/>
    </row>
    <row r="394" spans="1:28" ht="15.75" customHeight="1">
      <c r="A394" s="48"/>
      <c r="B394" s="48"/>
      <c r="C394" s="48"/>
      <c r="D394" s="48"/>
      <c r="E394" s="48"/>
      <c r="F394" s="48"/>
      <c r="G394" s="48"/>
      <c r="H394" s="48"/>
      <c r="I394" s="48"/>
      <c r="J394" s="48"/>
      <c r="K394" s="48"/>
      <c r="L394" s="48"/>
      <c r="M394" s="48"/>
      <c r="N394" s="48"/>
      <c r="O394" s="48"/>
      <c r="P394" s="48"/>
      <c r="Q394" s="48"/>
      <c r="R394" s="48"/>
      <c r="S394" s="48"/>
      <c r="T394" s="48"/>
      <c r="U394" s="48"/>
      <c r="V394" s="48"/>
      <c r="W394" s="48"/>
      <c r="X394" s="48"/>
      <c r="Y394" s="48"/>
      <c r="Z394" s="48"/>
      <c r="AA394" s="48"/>
      <c r="AB394" s="48"/>
    </row>
    <row r="395" spans="1:28" ht="15.75" customHeight="1">
      <c r="A395" s="48"/>
      <c r="B395" s="48"/>
      <c r="C395" s="48"/>
      <c r="D395" s="48"/>
      <c r="E395" s="48"/>
      <c r="F395" s="48"/>
      <c r="G395" s="48"/>
      <c r="H395" s="48"/>
      <c r="I395" s="48"/>
      <c r="J395" s="48"/>
      <c r="K395" s="48"/>
      <c r="L395" s="48"/>
      <c r="M395" s="48"/>
      <c r="N395" s="48"/>
      <c r="O395" s="48"/>
      <c r="P395" s="48"/>
      <c r="Q395" s="48"/>
      <c r="R395" s="48"/>
      <c r="S395" s="48"/>
      <c r="T395" s="48"/>
      <c r="U395" s="48"/>
      <c r="V395" s="48"/>
      <c r="W395" s="48"/>
      <c r="X395" s="48"/>
      <c r="Y395" s="48"/>
      <c r="Z395" s="48"/>
      <c r="AA395" s="48"/>
      <c r="AB395" s="48"/>
    </row>
    <row r="396" spans="1:28" ht="15.75" customHeight="1">
      <c r="A396" s="48"/>
      <c r="B396" s="48"/>
      <c r="C396" s="48"/>
      <c r="D396" s="48"/>
      <c r="E396" s="48"/>
      <c r="F396" s="48"/>
      <c r="G396" s="48"/>
      <c r="H396" s="48"/>
      <c r="I396" s="48"/>
      <c r="J396" s="48"/>
      <c r="K396" s="48"/>
      <c r="L396" s="48"/>
      <c r="M396" s="48"/>
      <c r="N396" s="48"/>
      <c r="O396" s="48"/>
      <c r="P396" s="48"/>
      <c r="Q396" s="48"/>
      <c r="R396" s="48"/>
      <c r="S396" s="48"/>
      <c r="T396" s="48"/>
      <c r="U396" s="48"/>
      <c r="V396" s="48"/>
      <c r="W396" s="48"/>
      <c r="X396" s="48"/>
      <c r="Y396" s="48"/>
      <c r="Z396" s="48"/>
      <c r="AA396" s="48"/>
      <c r="AB396" s="48"/>
    </row>
    <row r="397" spans="1:28" ht="15.75" customHeight="1">
      <c r="A397" s="48"/>
      <c r="B397" s="48"/>
      <c r="C397" s="48"/>
      <c r="D397" s="48"/>
      <c r="E397" s="48"/>
      <c r="F397" s="48"/>
      <c r="G397" s="48"/>
      <c r="H397" s="48"/>
      <c r="I397" s="48"/>
      <c r="J397" s="48"/>
      <c r="K397" s="48"/>
      <c r="L397" s="48"/>
      <c r="M397" s="48"/>
      <c r="N397" s="48"/>
      <c r="O397" s="48"/>
      <c r="P397" s="48"/>
      <c r="Q397" s="48"/>
      <c r="R397" s="48"/>
      <c r="S397" s="48"/>
      <c r="T397" s="48"/>
      <c r="U397" s="48"/>
      <c r="V397" s="48"/>
      <c r="W397" s="48"/>
      <c r="X397" s="48"/>
      <c r="Y397" s="48"/>
      <c r="Z397" s="48"/>
      <c r="AA397" s="48"/>
      <c r="AB397" s="48"/>
    </row>
    <row r="398" spans="1:28" ht="15.75" customHeight="1">
      <c r="A398" s="48"/>
      <c r="B398" s="48"/>
      <c r="C398" s="48"/>
      <c r="D398" s="48"/>
      <c r="E398" s="48"/>
      <c r="F398" s="48"/>
      <c r="G398" s="48"/>
      <c r="H398" s="48"/>
      <c r="I398" s="48"/>
      <c r="J398" s="48"/>
      <c r="K398" s="48"/>
      <c r="L398" s="48"/>
      <c r="M398" s="48"/>
      <c r="N398" s="48"/>
      <c r="O398" s="48"/>
      <c r="P398" s="48"/>
      <c r="Q398" s="48"/>
      <c r="R398" s="48"/>
      <c r="S398" s="48"/>
      <c r="T398" s="48"/>
      <c r="U398" s="48"/>
      <c r="V398" s="48"/>
      <c r="W398" s="48"/>
      <c r="X398" s="48"/>
      <c r="Y398" s="48"/>
      <c r="Z398" s="48"/>
      <c r="AA398" s="48"/>
      <c r="AB398" s="48"/>
    </row>
    <row r="399" spans="1:28" ht="15.75" customHeight="1">
      <c r="A399" s="48"/>
      <c r="B399" s="48"/>
      <c r="C399" s="48"/>
      <c r="D399" s="48"/>
      <c r="E399" s="48"/>
      <c r="F399" s="48"/>
      <c r="G399" s="48"/>
      <c r="H399" s="48"/>
      <c r="I399" s="48"/>
      <c r="J399" s="48"/>
      <c r="K399" s="48"/>
      <c r="L399" s="48"/>
      <c r="M399" s="48"/>
      <c r="N399" s="48"/>
      <c r="O399" s="48"/>
      <c r="P399" s="48"/>
      <c r="Q399" s="48"/>
      <c r="R399" s="48"/>
      <c r="S399" s="48"/>
      <c r="T399" s="48"/>
      <c r="U399" s="48"/>
      <c r="V399" s="48"/>
      <c r="W399" s="48"/>
      <c r="X399" s="48"/>
      <c r="Y399" s="48"/>
      <c r="Z399" s="48"/>
      <c r="AA399" s="48"/>
      <c r="AB399" s="48"/>
    </row>
    <row r="400" spans="1:28" ht="15.75" customHeight="1">
      <c r="A400" s="48"/>
      <c r="B400" s="48"/>
      <c r="C400" s="48"/>
      <c r="D400" s="48"/>
      <c r="E400" s="48"/>
      <c r="F400" s="48"/>
      <c r="G400" s="48"/>
      <c r="H400" s="48"/>
      <c r="I400" s="48"/>
      <c r="J400" s="48"/>
      <c r="K400" s="48"/>
      <c r="L400" s="48"/>
      <c r="M400" s="48"/>
      <c r="N400" s="48"/>
      <c r="O400" s="48"/>
      <c r="P400" s="48"/>
      <c r="Q400" s="48"/>
      <c r="R400" s="48"/>
      <c r="S400" s="48"/>
      <c r="T400" s="48"/>
      <c r="U400" s="48"/>
      <c r="V400" s="48"/>
      <c r="W400" s="48"/>
      <c r="X400" s="48"/>
      <c r="Y400" s="48"/>
      <c r="Z400" s="48"/>
      <c r="AA400" s="48"/>
      <c r="AB400" s="48"/>
    </row>
    <row r="401" spans="1:28" ht="15.75" customHeight="1">
      <c r="A401" s="48"/>
      <c r="B401" s="48"/>
      <c r="C401" s="48"/>
      <c r="D401" s="48"/>
      <c r="E401" s="48"/>
      <c r="F401" s="48"/>
      <c r="G401" s="48"/>
      <c r="H401" s="48"/>
      <c r="I401" s="48"/>
      <c r="J401" s="48"/>
      <c r="K401" s="48"/>
      <c r="L401" s="48"/>
      <c r="M401" s="48"/>
      <c r="N401" s="48"/>
      <c r="O401" s="48"/>
      <c r="P401" s="48"/>
      <c r="Q401" s="48"/>
      <c r="R401" s="48"/>
      <c r="S401" s="48"/>
      <c r="T401" s="48"/>
      <c r="U401" s="48"/>
      <c r="V401" s="48"/>
      <c r="W401" s="48"/>
      <c r="X401" s="48"/>
      <c r="Y401" s="48"/>
      <c r="Z401" s="48"/>
      <c r="AA401" s="48"/>
      <c r="AB401" s="48"/>
    </row>
    <row r="402" spans="1:28" ht="15.75" customHeight="1">
      <c r="A402" s="48"/>
      <c r="B402" s="48"/>
      <c r="C402" s="48"/>
      <c r="D402" s="48"/>
      <c r="E402" s="48"/>
      <c r="F402" s="48"/>
      <c r="G402" s="48"/>
      <c r="H402" s="48"/>
      <c r="I402" s="48"/>
      <c r="J402" s="48"/>
      <c r="K402" s="48"/>
      <c r="L402" s="48"/>
      <c r="M402" s="48"/>
      <c r="N402" s="48"/>
      <c r="O402" s="48"/>
      <c r="P402" s="48"/>
      <c r="Q402" s="48"/>
      <c r="R402" s="48"/>
      <c r="S402" s="48"/>
      <c r="T402" s="48"/>
      <c r="U402" s="48"/>
      <c r="V402" s="48"/>
      <c r="W402" s="48"/>
      <c r="X402" s="48"/>
      <c r="Y402" s="48"/>
      <c r="Z402" s="48"/>
      <c r="AA402" s="48"/>
      <c r="AB402" s="48"/>
    </row>
    <row r="403" spans="1:28" ht="15.75" customHeight="1">
      <c r="A403" s="48"/>
      <c r="B403" s="48"/>
      <c r="C403" s="48"/>
      <c r="D403" s="48"/>
      <c r="E403" s="48"/>
      <c r="F403" s="48"/>
      <c r="G403" s="48"/>
      <c r="H403" s="48"/>
      <c r="I403" s="48"/>
      <c r="J403" s="48"/>
      <c r="K403" s="48"/>
      <c r="L403" s="48"/>
      <c r="M403" s="48"/>
      <c r="N403" s="48"/>
      <c r="O403" s="48"/>
      <c r="P403" s="48"/>
      <c r="Q403" s="48"/>
      <c r="R403" s="48"/>
      <c r="S403" s="48"/>
      <c r="T403" s="48"/>
      <c r="U403" s="48"/>
      <c r="V403" s="48"/>
      <c r="W403" s="48"/>
      <c r="X403" s="48"/>
      <c r="Y403" s="48"/>
      <c r="Z403" s="48"/>
      <c r="AA403" s="48"/>
      <c r="AB403" s="48"/>
    </row>
    <row r="404" spans="1:28" ht="15.75" customHeight="1">
      <c r="A404" s="48"/>
      <c r="B404" s="48"/>
      <c r="C404" s="48"/>
      <c r="D404" s="48"/>
      <c r="E404" s="48"/>
      <c r="F404" s="48"/>
      <c r="G404" s="48"/>
      <c r="H404" s="48"/>
      <c r="I404" s="48"/>
      <c r="J404" s="48"/>
      <c r="K404" s="48"/>
      <c r="L404" s="48"/>
      <c r="M404" s="48"/>
      <c r="N404" s="48"/>
      <c r="O404" s="48"/>
      <c r="P404" s="48"/>
      <c r="Q404" s="48"/>
      <c r="R404" s="48"/>
      <c r="S404" s="48"/>
      <c r="T404" s="48"/>
      <c r="U404" s="48"/>
      <c r="V404" s="48"/>
      <c r="W404" s="48"/>
      <c r="X404" s="48"/>
      <c r="Y404" s="48"/>
      <c r="Z404" s="48"/>
      <c r="AA404" s="48"/>
      <c r="AB404" s="48"/>
    </row>
    <row r="405" spans="1:28" ht="15.75" customHeight="1">
      <c r="A405" s="48"/>
      <c r="B405" s="48"/>
      <c r="C405" s="48"/>
      <c r="D405" s="48"/>
      <c r="E405" s="48"/>
      <c r="F405" s="48"/>
      <c r="G405" s="48"/>
      <c r="H405" s="48"/>
      <c r="I405" s="48"/>
      <c r="J405" s="48"/>
      <c r="K405" s="48"/>
      <c r="L405" s="48"/>
      <c r="M405" s="48"/>
      <c r="N405" s="48"/>
      <c r="O405" s="48"/>
      <c r="P405" s="48"/>
      <c r="Q405" s="48"/>
      <c r="R405" s="48"/>
      <c r="S405" s="48"/>
      <c r="T405" s="48"/>
      <c r="U405" s="48"/>
      <c r="V405" s="48"/>
      <c r="W405" s="48"/>
      <c r="X405" s="48"/>
      <c r="Y405" s="48"/>
      <c r="Z405" s="48"/>
      <c r="AA405" s="48"/>
      <c r="AB405" s="48"/>
    </row>
    <row r="406" spans="1:28" ht="15.75" customHeight="1">
      <c r="A406" s="48"/>
      <c r="B406" s="48"/>
      <c r="C406" s="48"/>
      <c r="D406" s="48"/>
      <c r="E406" s="48"/>
      <c r="F406" s="48"/>
      <c r="G406" s="48"/>
      <c r="H406" s="48"/>
      <c r="I406" s="48"/>
      <c r="J406" s="48"/>
      <c r="K406" s="48"/>
      <c r="L406" s="48"/>
      <c r="M406" s="48"/>
      <c r="N406" s="48"/>
      <c r="O406" s="48"/>
      <c r="P406" s="48"/>
      <c r="Q406" s="48"/>
      <c r="R406" s="48"/>
      <c r="S406" s="48"/>
      <c r="T406" s="48"/>
      <c r="U406" s="48"/>
      <c r="V406" s="48"/>
      <c r="W406" s="48"/>
      <c r="X406" s="48"/>
      <c r="Y406" s="48"/>
      <c r="Z406" s="48"/>
      <c r="AA406" s="48"/>
      <c r="AB406" s="48"/>
    </row>
    <row r="407" spans="1:28" ht="15.75" customHeight="1">
      <c r="A407" s="48"/>
      <c r="B407" s="48"/>
      <c r="C407" s="48"/>
      <c r="D407" s="48"/>
      <c r="E407" s="48"/>
      <c r="F407" s="48"/>
      <c r="G407" s="48"/>
      <c r="H407" s="48"/>
      <c r="I407" s="48"/>
      <c r="J407" s="48"/>
      <c r="K407" s="48"/>
      <c r="L407" s="48"/>
      <c r="M407" s="48"/>
      <c r="N407" s="48"/>
      <c r="O407" s="48"/>
      <c r="P407" s="48"/>
      <c r="Q407" s="48"/>
      <c r="R407" s="48"/>
      <c r="S407" s="48"/>
      <c r="T407" s="48"/>
      <c r="U407" s="48"/>
      <c r="V407" s="48"/>
      <c r="W407" s="48"/>
      <c r="X407" s="48"/>
      <c r="Y407" s="48"/>
      <c r="Z407" s="48"/>
      <c r="AA407" s="48"/>
      <c r="AB407" s="48"/>
    </row>
    <row r="408" spans="1:28" ht="15.75" customHeight="1">
      <c r="A408" s="48"/>
      <c r="B408" s="48"/>
      <c r="C408" s="48"/>
      <c r="D408" s="48"/>
      <c r="E408" s="48"/>
      <c r="F408" s="48"/>
      <c r="G408" s="48"/>
      <c r="H408" s="48"/>
      <c r="I408" s="48"/>
      <c r="J408" s="48"/>
      <c r="K408" s="48"/>
      <c r="L408" s="48"/>
      <c r="M408" s="48"/>
      <c r="N408" s="48"/>
      <c r="O408" s="48"/>
      <c r="P408" s="48"/>
      <c r="Q408" s="48"/>
      <c r="R408" s="48"/>
      <c r="S408" s="48"/>
      <c r="T408" s="48"/>
      <c r="U408" s="48"/>
      <c r="V408" s="48"/>
      <c r="W408" s="48"/>
      <c r="X408" s="48"/>
      <c r="Y408" s="48"/>
      <c r="Z408" s="48"/>
      <c r="AA408" s="48"/>
      <c r="AB408" s="48"/>
    </row>
    <row r="409" spans="1:28" ht="15.75" customHeight="1">
      <c r="A409" s="48"/>
      <c r="B409" s="48"/>
      <c r="C409" s="48"/>
      <c r="D409" s="48"/>
      <c r="E409" s="48"/>
      <c r="F409" s="48"/>
      <c r="G409" s="48"/>
      <c r="H409" s="48"/>
      <c r="I409" s="48"/>
      <c r="J409" s="48"/>
      <c r="K409" s="48"/>
      <c r="L409" s="48"/>
      <c r="M409" s="48"/>
      <c r="N409" s="48"/>
      <c r="O409" s="48"/>
      <c r="P409" s="48"/>
      <c r="Q409" s="48"/>
      <c r="R409" s="48"/>
      <c r="S409" s="48"/>
      <c r="T409" s="48"/>
      <c r="U409" s="48"/>
      <c r="V409" s="48"/>
      <c r="W409" s="48"/>
      <c r="X409" s="48"/>
      <c r="Y409" s="48"/>
      <c r="Z409" s="48"/>
      <c r="AA409" s="48"/>
      <c r="AB409" s="48"/>
    </row>
    <row r="410" spans="1:28" ht="15.75" customHeight="1">
      <c r="A410" s="48"/>
      <c r="B410" s="48"/>
      <c r="C410" s="48"/>
      <c r="D410" s="48"/>
      <c r="E410" s="48"/>
      <c r="F410" s="48"/>
      <c r="G410" s="48"/>
      <c r="H410" s="48"/>
      <c r="I410" s="48"/>
      <c r="J410" s="48"/>
      <c r="K410" s="48"/>
      <c r="L410" s="48"/>
      <c r="M410" s="48"/>
      <c r="N410" s="48"/>
      <c r="O410" s="48"/>
      <c r="P410" s="48"/>
      <c r="Q410" s="48"/>
      <c r="R410" s="48"/>
      <c r="S410" s="48"/>
      <c r="T410" s="48"/>
      <c r="U410" s="48"/>
      <c r="V410" s="48"/>
      <c r="W410" s="48"/>
      <c r="X410" s="48"/>
      <c r="Y410" s="48"/>
      <c r="Z410" s="48"/>
      <c r="AA410" s="48"/>
      <c r="AB410" s="48"/>
    </row>
    <row r="411" spans="1:28" ht="15.75" customHeight="1">
      <c r="A411" s="48"/>
      <c r="B411" s="48"/>
      <c r="C411" s="48"/>
      <c r="D411" s="48"/>
      <c r="E411" s="48"/>
      <c r="F411" s="48"/>
      <c r="G411" s="48"/>
      <c r="H411" s="48"/>
      <c r="I411" s="48"/>
      <c r="J411" s="48"/>
      <c r="K411" s="48"/>
      <c r="L411" s="48"/>
      <c r="M411" s="48"/>
      <c r="N411" s="48"/>
      <c r="O411" s="48"/>
      <c r="P411" s="48"/>
      <c r="Q411" s="48"/>
      <c r="R411" s="48"/>
      <c r="S411" s="48"/>
      <c r="T411" s="48"/>
      <c r="U411" s="48"/>
      <c r="V411" s="48"/>
      <c r="W411" s="48"/>
      <c r="X411" s="48"/>
      <c r="Y411" s="48"/>
      <c r="Z411" s="48"/>
      <c r="AA411" s="48"/>
      <c r="AB411" s="48"/>
    </row>
    <row r="412" spans="1:28" ht="15.75" customHeight="1">
      <c r="A412" s="48"/>
      <c r="B412" s="48"/>
      <c r="C412" s="48"/>
      <c r="D412" s="48"/>
      <c r="E412" s="48"/>
      <c r="F412" s="48"/>
      <c r="G412" s="48"/>
      <c r="H412" s="48"/>
      <c r="I412" s="48"/>
      <c r="J412" s="48"/>
      <c r="K412" s="48"/>
      <c r="L412" s="48"/>
      <c r="M412" s="48"/>
      <c r="N412" s="48"/>
      <c r="O412" s="48"/>
      <c r="P412" s="48"/>
      <c r="Q412" s="48"/>
      <c r="R412" s="48"/>
      <c r="S412" s="48"/>
      <c r="T412" s="48"/>
      <c r="U412" s="48"/>
      <c r="V412" s="48"/>
      <c r="W412" s="48"/>
      <c r="X412" s="48"/>
      <c r="Y412" s="48"/>
      <c r="Z412" s="48"/>
      <c r="AA412" s="48"/>
      <c r="AB412" s="48"/>
    </row>
    <row r="413" spans="1:28" ht="15.75" customHeight="1">
      <c r="A413" s="48"/>
      <c r="B413" s="48"/>
      <c r="C413" s="48"/>
      <c r="D413" s="48"/>
      <c r="E413" s="48"/>
      <c r="F413" s="48"/>
      <c r="G413" s="48"/>
      <c r="H413" s="48"/>
      <c r="I413" s="48"/>
      <c r="J413" s="48"/>
      <c r="K413" s="48"/>
      <c r="L413" s="48"/>
      <c r="M413" s="48"/>
      <c r="N413" s="48"/>
      <c r="O413" s="48"/>
      <c r="P413" s="48"/>
      <c r="Q413" s="48"/>
      <c r="R413" s="48"/>
      <c r="S413" s="48"/>
      <c r="T413" s="48"/>
      <c r="U413" s="48"/>
      <c r="V413" s="48"/>
      <c r="W413" s="48"/>
      <c r="X413" s="48"/>
      <c r="Y413" s="48"/>
      <c r="Z413" s="48"/>
      <c r="AA413" s="48"/>
      <c r="AB413" s="48"/>
    </row>
    <row r="414" spans="1:28" ht="15.75" customHeight="1">
      <c r="A414" s="48"/>
      <c r="B414" s="48"/>
      <c r="C414" s="48"/>
      <c r="D414" s="48"/>
      <c r="E414" s="48"/>
      <c r="F414" s="48"/>
      <c r="G414" s="48"/>
      <c r="H414" s="48"/>
      <c r="I414" s="48"/>
      <c r="J414" s="48"/>
      <c r="K414" s="48"/>
      <c r="L414" s="48"/>
      <c r="M414" s="48"/>
      <c r="N414" s="48"/>
      <c r="O414" s="48"/>
      <c r="P414" s="48"/>
      <c r="Q414" s="48"/>
      <c r="R414" s="48"/>
      <c r="S414" s="48"/>
      <c r="T414" s="48"/>
      <c r="U414" s="48"/>
      <c r="V414" s="48"/>
      <c r="W414" s="48"/>
      <c r="X414" s="48"/>
      <c r="Y414" s="48"/>
      <c r="Z414" s="48"/>
      <c r="AA414" s="48"/>
      <c r="AB414" s="48"/>
    </row>
    <row r="415" spans="1:28" ht="15.75" customHeight="1">
      <c r="A415" s="48"/>
      <c r="B415" s="48"/>
      <c r="C415" s="48"/>
      <c r="D415" s="48"/>
      <c r="E415" s="48"/>
      <c r="F415" s="48"/>
      <c r="G415" s="48"/>
      <c r="H415" s="48"/>
      <c r="I415" s="48"/>
      <c r="J415" s="48"/>
      <c r="K415" s="48"/>
      <c r="L415" s="48"/>
      <c r="M415" s="48"/>
      <c r="N415" s="48"/>
      <c r="O415" s="48"/>
      <c r="P415" s="48"/>
      <c r="Q415" s="48"/>
      <c r="R415" s="48"/>
      <c r="S415" s="48"/>
      <c r="T415" s="48"/>
      <c r="U415" s="48"/>
      <c r="V415" s="48"/>
      <c r="W415" s="48"/>
      <c r="X415" s="48"/>
      <c r="Y415" s="48"/>
      <c r="Z415" s="48"/>
      <c r="AA415" s="48"/>
      <c r="AB415" s="48"/>
    </row>
    <row r="416" spans="1:28" ht="15.75" customHeight="1">
      <c r="A416" s="48"/>
      <c r="B416" s="48"/>
      <c r="C416" s="48"/>
      <c r="D416" s="48"/>
      <c r="E416" s="48"/>
      <c r="F416" s="48"/>
      <c r="G416" s="48"/>
      <c r="H416" s="48"/>
      <c r="I416" s="48"/>
      <c r="J416" s="48"/>
      <c r="K416" s="48"/>
      <c r="L416" s="48"/>
      <c r="M416" s="48"/>
      <c r="N416" s="48"/>
      <c r="O416" s="48"/>
      <c r="P416" s="48"/>
      <c r="Q416" s="48"/>
      <c r="R416" s="48"/>
      <c r="S416" s="48"/>
      <c r="T416" s="48"/>
      <c r="U416" s="48"/>
      <c r="V416" s="48"/>
      <c r="W416" s="48"/>
      <c r="X416" s="48"/>
      <c r="Y416" s="48"/>
      <c r="Z416" s="48"/>
      <c r="AA416" s="48"/>
      <c r="AB416" s="48"/>
    </row>
    <row r="417" spans="1:28" ht="15.75" customHeight="1">
      <c r="A417" s="48"/>
      <c r="B417" s="48"/>
      <c r="C417" s="48"/>
      <c r="D417" s="48"/>
      <c r="E417" s="48"/>
      <c r="F417" s="48"/>
      <c r="G417" s="48"/>
      <c r="H417" s="48"/>
      <c r="I417" s="48"/>
      <c r="J417" s="48"/>
      <c r="K417" s="48"/>
      <c r="L417" s="48"/>
      <c r="M417" s="48"/>
      <c r="N417" s="48"/>
      <c r="O417" s="48"/>
      <c r="P417" s="48"/>
      <c r="Q417" s="48"/>
      <c r="R417" s="48"/>
      <c r="S417" s="48"/>
      <c r="T417" s="48"/>
      <c r="U417" s="48"/>
      <c r="V417" s="48"/>
      <c r="W417" s="48"/>
      <c r="X417" s="48"/>
      <c r="Y417" s="48"/>
      <c r="Z417" s="48"/>
      <c r="AA417" s="48"/>
      <c r="AB417" s="48"/>
    </row>
    <row r="418" spans="1:28" ht="15.75" customHeight="1">
      <c r="A418" s="48"/>
      <c r="B418" s="48"/>
      <c r="C418" s="48"/>
      <c r="D418" s="48"/>
      <c r="E418" s="48"/>
      <c r="F418" s="48"/>
      <c r="G418" s="48"/>
      <c r="H418" s="48"/>
      <c r="I418" s="48"/>
      <c r="J418" s="48"/>
      <c r="K418" s="48"/>
      <c r="L418" s="48"/>
      <c r="M418" s="48"/>
      <c r="N418" s="48"/>
      <c r="O418" s="48"/>
      <c r="P418" s="48"/>
      <c r="Q418" s="48"/>
      <c r="R418" s="48"/>
      <c r="S418" s="48"/>
      <c r="T418" s="48"/>
      <c r="U418" s="48"/>
      <c r="V418" s="48"/>
      <c r="W418" s="48"/>
      <c r="X418" s="48"/>
      <c r="Y418" s="48"/>
      <c r="Z418" s="48"/>
      <c r="AA418" s="48"/>
      <c r="AB418" s="48"/>
    </row>
    <row r="419" spans="1:28" ht="15.75" customHeight="1">
      <c r="A419" s="48"/>
      <c r="B419" s="48"/>
      <c r="C419" s="48"/>
      <c r="D419" s="48"/>
      <c r="E419" s="48"/>
      <c r="F419" s="48"/>
      <c r="G419" s="48"/>
      <c r="H419" s="48"/>
      <c r="I419" s="48"/>
      <c r="J419" s="48"/>
      <c r="K419" s="48"/>
      <c r="L419" s="48"/>
      <c r="M419" s="48"/>
      <c r="N419" s="48"/>
      <c r="O419" s="48"/>
      <c r="P419" s="48"/>
      <c r="Q419" s="48"/>
      <c r="R419" s="48"/>
      <c r="S419" s="48"/>
      <c r="T419" s="48"/>
      <c r="U419" s="48"/>
      <c r="V419" s="48"/>
      <c r="W419" s="48"/>
      <c r="X419" s="48"/>
      <c r="Y419" s="48"/>
      <c r="Z419" s="48"/>
      <c r="AA419" s="48"/>
      <c r="AB419" s="48"/>
    </row>
    <row r="420" spans="1:28" ht="15.75" customHeight="1">
      <c r="A420" s="48"/>
      <c r="B420" s="48"/>
      <c r="C420" s="48"/>
      <c r="D420" s="48"/>
      <c r="E420" s="48"/>
      <c r="F420" s="48"/>
      <c r="G420" s="48"/>
      <c r="H420" s="48"/>
      <c r="I420" s="48"/>
      <c r="J420" s="48"/>
      <c r="K420" s="48"/>
      <c r="L420" s="48"/>
      <c r="M420" s="48"/>
      <c r="N420" s="48"/>
      <c r="O420" s="48"/>
      <c r="P420" s="48"/>
      <c r="Q420" s="48"/>
      <c r="R420" s="48"/>
      <c r="S420" s="48"/>
      <c r="T420" s="48"/>
      <c r="U420" s="48"/>
      <c r="V420" s="48"/>
      <c r="W420" s="48"/>
      <c r="X420" s="48"/>
      <c r="Y420" s="48"/>
      <c r="Z420" s="48"/>
      <c r="AA420" s="48"/>
      <c r="AB420" s="48"/>
    </row>
    <row r="421" spans="1:28" ht="15.75" customHeight="1">
      <c r="A421" s="48"/>
      <c r="B421" s="48"/>
      <c r="C421" s="48"/>
      <c r="D421" s="48"/>
      <c r="E421" s="48"/>
      <c r="F421" s="48"/>
      <c r="G421" s="48"/>
      <c r="H421" s="48"/>
      <c r="I421" s="48"/>
      <c r="J421" s="48"/>
      <c r="K421" s="48"/>
      <c r="L421" s="48"/>
      <c r="M421" s="48"/>
      <c r="N421" s="48"/>
      <c r="O421" s="48"/>
      <c r="P421" s="48"/>
      <c r="Q421" s="48"/>
      <c r="R421" s="48"/>
      <c r="S421" s="48"/>
      <c r="T421" s="48"/>
      <c r="U421" s="48"/>
      <c r="V421" s="48"/>
      <c r="W421" s="48"/>
      <c r="X421" s="48"/>
      <c r="Y421" s="48"/>
      <c r="Z421" s="48"/>
      <c r="AA421" s="48"/>
      <c r="AB421" s="48"/>
    </row>
    <row r="422" spans="1:28" ht="15.75" customHeight="1">
      <c r="A422" s="48"/>
      <c r="B422" s="48"/>
      <c r="C422" s="48"/>
      <c r="D422" s="48"/>
      <c r="E422" s="48"/>
      <c r="F422" s="48"/>
      <c r="G422" s="48"/>
      <c r="H422" s="48"/>
      <c r="I422" s="48"/>
      <c r="J422" s="48"/>
      <c r="K422" s="48"/>
      <c r="L422" s="48"/>
      <c r="M422" s="48"/>
      <c r="N422" s="48"/>
      <c r="O422" s="48"/>
      <c r="P422" s="48"/>
      <c r="Q422" s="48"/>
      <c r="R422" s="48"/>
      <c r="S422" s="48"/>
      <c r="T422" s="48"/>
      <c r="U422" s="48"/>
      <c r="V422" s="48"/>
      <c r="W422" s="48"/>
      <c r="X422" s="48"/>
      <c r="Y422" s="48"/>
      <c r="Z422" s="48"/>
      <c r="AA422" s="48"/>
      <c r="AB422" s="48"/>
    </row>
    <row r="423" spans="1:28" ht="15.75" customHeight="1">
      <c r="A423" s="48"/>
      <c r="B423" s="48"/>
      <c r="C423" s="48"/>
      <c r="D423" s="48"/>
      <c r="E423" s="48"/>
      <c r="F423" s="48"/>
      <c r="G423" s="48"/>
      <c r="H423" s="48"/>
      <c r="I423" s="48"/>
      <c r="J423" s="48"/>
      <c r="K423" s="48"/>
      <c r="L423" s="48"/>
      <c r="M423" s="48"/>
      <c r="N423" s="48"/>
      <c r="O423" s="48"/>
      <c r="P423" s="48"/>
      <c r="Q423" s="48"/>
      <c r="R423" s="48"/>
      <c r="S423" s="48"/>
      <c r="T423" s="48"/>
      <c r="U423" s="48"/>
      <c r="V423" s="48"/>
      <c r="W423" s="48"/>
      <c r="X423" s="48"/>
      <c r="Y423" s="48"/>
      <c r="Z423" s="48"/>
      <c r="AA423" s="48"/>
      <c r="AB423" s="48"/>
    </row>
    <row r="424" spans="1:28" ht="15.75" customHeight="1">
      <c r="A424" s="48"/>
      <c r="B424" s="48"/>
      <c r="C424" s="48"/>
      <c r="D424" s="48"/>
      <c r="E424" s="48"/>
      <c r="F424" s="48"/>
      <c r="G424" s="48"/>
      <c r="H424" s="48"/>
      <c r="I424" s="48"/>
      <c r="J424" s="48"/>
      <c r="K424" s="48"/>
      <c r="L424" s="48"/>
      <c r="M424" s="48"/>
      <c r="N424" s="48"/>
      <c r="O424" s="48"/>
      <c r="P424" s="48"/>
      <c r="Q424" s="48"/>
      <c r="R424" s="48"/>
      <c r="S424" s="48"/>
      <c r="T424" s="48"/>
      <c r="U424" s="48"/>
      <c r="V424" s="48"/>
      <c r="W424" s="48"/>
      <c r="X424" s="48"/>
      <c r="Y424" s="48"/>
      <c r="Z424" s="48"/>
      <c r="AA424" s="48"/>
      <c r="AB424" s="48"/>
    </row>
    <row r="425" spans="1:28" ht="15.75" customHeight="1">
      <c r="A425" s="48"/>
      <c r="B425" s="48"/>
      <c r="C425" s="48"/>
      <c r="D425" s="48"/>
      <c r="E425" s="48"/>
      <c r="F425" s="48"/>
      <c r="G425" s="48"/>
      <c r="H425" s="48"/>
      <c r="I425" s="48"/>
      <c r="J425" s="48"/>
      <c r="K425" s="48"/>
      <c r="L425" s="48"/>
      <c r="M425" s="48"/>
      <c r="N425" s="48"/>
      <c r="O425" s="48"/>
      <c r="P425" s="48"/>
      <c r="Q425" s="48"/>
      <c r="R425" s="48"/>
      <c r="S425" s="48"/>
      <c r="T425" s="48"/>
      <c r="U425" s="48"/>
      <c r="V425" s="48"/>
      <c r="W425" s="48"/>
      <c r="X425" s="48"/>
      <c r="Y425" s="48"/>
      <c r="Z425" s="48"/>
      <c r="AA425" s="48"/>
      <c r="AB425" s="48"/>
    </row>
    <row r="426" spans="1:28" ht="15.75" customHeight="1">
      <c r="A426" s="48"/>
      <c r="B426" s="48"/>
      <c r="C426" s="48"/>
      <c r="D426" s="48"/>
      <c r="E426" s="48"/>
      <c r="F426" s="48"/>
      <c r="G426" s="48"/>
      <c r="H426" s="48"/>
      <c r="I426" s="48"/>
      <c r="J426" s="48"/>
      <c r="K426" s="48"/>
      <c r="L426" s="48"/>
      <c r="M426" s="48"/>
      <c r="N426" s="48"/>
      <c r="O426" s="48"/>
      <c r="P426" s="48"/>
      <c r="Q426" s="48"/>
      <c r="R426" s="48"/>
      <c r="S426" s="48"/>
      <c r="T426" s="48"/>
      <c r="U426" s="48"/>
      <c r="V426" s="48"/>
      <c r="W426" s="48"/>
      <c r="X426" s="48"/>
      <c r="Y426" s="48"/>
      <c r="Z426" s="48"/>
      <c r="AA426" s="48"/>
      <c r="AB426" s="48"/>
    </row>
    <row r="427" spans="1:28" ht="15.75" customHeight="1">
      <c r="A427" s="48"/>
      <c r="B427" s="48"/>
      <c r="C427" s="48"/>
      <c r="D427" s="48"/>
      <c r="E427" s="48"/>
      <c r="F427" s="48"/>
      <c r="G427" s="48"/>
      <c r="H427" s="48"/>
      <c r="I427" s="48"/>
      <c r="J427" s="48"/>
      <c r="K427" s="48"/>
      <c r="L427" s="48"/>
      <c r="M427" s="48"/>
      <c r="N427" s="48"/>
      <c r="O427" s="48"/>
      <c r="P427" s="48"/>
      <c r="Q427" s="48"/>
      <c r="R427" s="48"/>
      <c r="S427" s="48"/>
      <c r="T427" s="48"/>
      <c r="U427" s="48"/>
      <c r="V427" s="48"/>
      <c r="W427" s="48"/>
      <c r="X427" s="48"/>
      <c r="Y427" s="48"/>
      <c r="Z427" s="48"/>
      <c r="AA427" s="48"/>
      <c r="AB427" s="48"/>
    </row>
    <row r="428" spans="1:28" ht="15.75" customHeight="1">
      <c r="A428" s="48"/>
      <c r="B428" s="48"/>
      <c r="C428" s="48"/>
      <c r="D428" s="48"/>
      <c r="E428" s="48"/>
      <c r="F428" s="48"/>
      <c r="G428" s="48"/>
      <c r="H428" s="48"/>
      <c r="I428" s="48"/>
      <c r="J428" s="48"/>
      <c r="K428" s="48"/>
      <c r="L428" s="48"/>
      <c r="M428" s="48"/>
      <c r="N428" s="48"/>
      <c r="O428" s="48"/>
      <c r="P428" s="48"/>
      <c r="Q428" s="48"/>
      <c r="R428" s="48"/>
      <c r="S428" s="48"/>
      <c r="T428" s="48"/>
      <c r="U428" s="48"/>
      <c r="V428" s="48"/>
      <c r="W428" s="48"/>
      <c r="X428" s="48"/>
      <c r="Y428" s="48"/>
      <c r="Z428" s="48"/>
      <c r="AA428" s="48"/>
      <c r="AB428" s="48"/>
    </row>
    <row r="429" spans="1:28" ht="15.75" customHeight="1">
      <c r="A429" s="48"/>
      <c r="B429" s="48"/>
      <c r="C429" s="48"/>
      <c r="D429" s="48"/>
      <c r="E429" s="48"/>
      <c r="F429" s="48"/>
      <c r="G429" s="48"/>
      <c r="H429" s="48"/>
      <c r="I429" s="48"/>
      <c r="J429" s="48"/>
      <c r="K429" s="48"/>
      <c r="L429" s="48"/>
      <c r="M429" s="48"/>
      <c r="N429" s="48"/>
      <c r="O429" s="48"/>
      <c r="P429" s="48"/>
      <c r="Q429" s="48"/>
      <c r="R429" s="48"/>
      <c r="S429" s="48"/>
      <c r="T429" s="48"/>
      <c r="U429" s="48"/>
      <c r="V429" s="48"/>
      <c r="W429" s="48"/>
      <c r="X429" s="48"/>
      <c r="Y429" s="48"/>
      <c r="Z429" s="48"/>
      <c r="AA429" s="48"/>
      <c r="AB429" s="48"/>
    </row>
    <row r="430" spans="1:28" ht="15.75" customHeight="1">
      <c r="A430" s="48"/>
      <c r="B430" s="48"/>
      <c r="C430" s="48"/>
      <c r="D430" s="48"/>
      <c r="E430" s="48"/>
      <c r="F430" s="48"/>
      <c r="G430" s="48"/>
      <c r="H430" s="48"/>
      <c r="I430" s="48"/>
      <c r="J430" s="48"/>
      <c r="K430" s="48"/>
      <c r="L430" s="48"/>
      <c r="M430" s="48"/>
      <c r="N430" s="48"/>
      <c r="O430" s="48"/>
      <c r="P430" s="48"/>
      <c r="Q430" s="48"/>
      <c r="R430" s="48"/>
      <c r="S430" s="48"/>
      <c r="T430" s="48"/>
      <c r="U430" s="48"/>
      <c r="V430" s="48"/>
      <c r="W430" s="48"/>
      <c r="X430" s="48"/>
      <c r="Y430" s="48"/>
      <c r="Z430" s="48"/>
      <c r="AA430" s="48"/>
      <c r="AB430" s="48"/>
    </row>
    <row r="431" spans="1:28" ht="15.75" customHeight="1">
      <c r="A431" s="48"/>
      <c r="B431" s="48"/>
      <c r="C431" s="48"/>
      <c r="D431" s="48"/>
      <c r="E431" s="48"/>
      <c r="F431" s="48"/>
      <c r="G431" s="48"/>
      <c r="H431" s="48"/>
      <c r="I431" s="48"/>
      <c r="J431" s="48"/>
      <c r="K431" s="48"/>
      <c r="L431" s="48"/>
      <c r="M431" s="48"/>
      <c r="N431" s="48"/>
      <c r="O431" s="48"/>
      <c r="P431" s="48"/>
      <c r="Q431" s="48"/>
      <c r="R431" s="48"/>
      <c r="S431" s="48"/>
      <c r="T431" s="48"/>
      <c r="U431" s="48"/>
      <c r="V431" s="48"/>
      <c r="W431" s="48"/>
      <c r="X431" s="48"/>
      <c r="Y431" s="48"/>
      <c r="Z431" s="48"/>
      <c r="AA431" s="48"/>
      <c r="AB431" s="48"/>
    </row>
    <row r="432" spans="1:28" ht="15.75" customHeight="1">
      <c r="A432" s="48"/>
      <c r="B432" s="48"/>
      <c r="C432" s="48"/>
      <c r="D432" s="48"/>
      <c r="E432" s="48"/>
      <c r="F432" s="48"/>
      <c r="G432" s="48"/>
      <c r="H432" s="48"/>
      <c r="I432" s="48"/>
      <c r="J432" s="48"/>
      <c r="K432" s="48"/>
      <c r="L432" s="48"/>
      <c r="M432" s="48"/>
      <c r="N432" s="48"/>
      <c r="O432" s="48"/>
      <c r="P432" s="48"/>
      <c r="Q432" s="48"/>
      <c r="R432" s="48"/>
      <c r="S432" s="48"/>
      <c r="T432" s="48"/>
      <c r="U432" s="48"/>
      <c r="V432" s="48"/>
      <c r="W432" s="48"/>
      <c r="X432" s="48"/>
      <c r="Y432" s="48"/>
      <c r="Z432" s="48"/>
      <c r="AA432" s="48"/>
      <c r="AB432" s="48"/>
    </row>
    <row r="433" spans="1:28" ht="15.75" customHeight="1">
      <c r="A433" s="48"/>
      <c r="B433" s="48"/>
      <c r="C433" s="48"/>
      <c r="D433" s="48"/>
      <c r="E433" s="48"/>
      <c r="F433" s="48"/>
      <c r="G433" s="48"/>
      <c r="H433" s="48"/>
      <c r="I433" s="48"/>
      <c r="J433" s="48"/>
      <c r="K433" s="48"/>
      <c r="L433" s="48"/>
      <c r="M433" s="48"/>
      <c r="N433" s="48"/>
      <c r="O433" s="48"/>
      <c r="P433" s="48"/>
      <c r="Q433" s="48"/>
      <c r="R433" s="48"/>
      <c r="S433" s="48"/>
      <c r="T433" s="48"/>
      <c r="U433" s="48"/>
      <c r="V433" s="48"/>
      <c r="W433" s="48"/>
      <c r="X433" s="48"/>
      <c r="Y433" s="48"/>
      <c r="Z433" s="48"/>
      <c r="AA433" s="48"/>
      <c r="AB433" s="48"/>
    </row>
    <row r="434" spans="1:28" ht="15.75" customHeight="1">
      <c r="A434" s="48"/>
      <c r="B434" s="48"/>
      <c r="C434" s="48"/>
      <c r="D434" s="48"/>
      <c r="E434" s="48"/>
      <c r="F434" s="48"/>
      <c r="G434" s="48"/>
      <c r="H434" s="48"/>
      <c r="I434" s="48"/>
      <c r="J434" s="48"/>
      <c r="K434" s="48"/>
      <c r="L434" s="48"/>
      <c r="M434" s="48"/>
      <c r="N434" s="48"/>
      <c r="O434" s="48"/>
      <c r="P434" s="48"/>
      <c r="Q434" s="48"/>
      <c r="R434" s="48"/>
      <c r="S434" s="48"/>
      <c r="T434" s="48"/>
      <c r="U434" s="48"/>
      <c r="V434" s="48"/>
      <c r="W434" s="48"/>
      <c r="X434" s="48"/>
      <c r="Y434" s="48"/>
      <c r="Z434" s="48"/>
      <c r="AA434" s="48"/>
      <c r="AB434" s="48"/>
    </row>
    <row r="435" spans="1:28" ht="15.75" customHeight="1">
      <c r="A435" s="48"/>
      <c r="B435" s="48"/>
      <c r="C435" s="48"/>
      <c r="D435" s="48"/>
      <c r="E435" s="48"/>
      <c r="F435" s="48"/>
      <c r="G435" s="48"/>
      <c r="H435" s="48"/>
      <c r="I435" s="48"/>
      <c r="J435" s="48"/>
      <c r="K435" s="48"/>
      <c r="L435" s="48"/>
      <c r="M435" s="48"/>
      <c r="N435" s="48"/>
      <c r="O435" s="48"/>
      <c r="P435" s="48"/>
      <c r="Q435" s="48"/>
      <c r="R435" s="48"/>
      <c r="S435" s="48"/>
      <c r="T435" s="48"/>
      <c r="U435" s="48"/>
      <c r="V435" s="48"/>
      <c r="W435" s="48"/>
      <c r="X435" s="48"/>
      <c r="Y435" s="48"/>
      <c r="Z435" s="48"/>
      <c r="AA435" s="48"/>
      <c r="AB435" s="48"/>
    </row>
    <row r="436" spans="1:28" ht="15.75" customHeight="1">
      <c r="A436" s="48"/>
      <c r="B436" s="48"/>
      <c r="C436" s="48"/>
      <c r="D436" s="48"/>
      <c r="E436" s="48"/>
      <c r="F436" s="48"/>
      <c r="G436" s="48"/>
      <c r="H436" s="48"/>
      <c r="I436" s="48"/>
      <c r="J436" s="48"/>
      <c r="K436" s="48"/>
      <c r="L436" s="48"/>
      <c r="M436" s="48"/>
      <c r="N436" s="48"/>
      <c r="O436" s="48"/>
      <c r="P436" s="48"/>
      <c r="Q436" s="48"/>
      <c r="R436" s="48"/>
      <c r="S436" s="48"/>
      <c r="T436" s="48"/>
      <c r="U436" s="48"/>
      <c r="V436" s="48"/>
      <c r="W436" s="48"/>
      <c r="X436" s="48"/>
      <c r="Y436" s="48"/>
      <c r="Z436" s="48"/>
      <c r="AA436" s="48"/>
      <c r="AB436" s="48"/>
    </row>
    <row r="437" spans="1:28" ht="15.75" customHeight="1">
      <c r="A437" s="48"/>
      <c r="B437" s="48"/>
      <c r="C437" s="48"/>
      <c r="D437" s="48"/>
      <c r="E437" s="48"/>
      <c r="F437" s="48"/>
      <c r="G437" s="48"/>
      <c r="H437" s="48"/>
      <c r="I437" s="48"/>
      <c r="J437" s="48"/>
      <c r="K437" s="48"/>
      <c r="L437" s="48"/>
      <c r="M437" s="48"/>
      <c r="N437" s="48"/>
      <c r="O437" s="48"/>
      <c r="P437" s="48"/>
      <c r="Q437" s="48"/>
      <c r="R437" s="48"/>
      <c r="S437" s="48"/>
      <c r="T437" s="48"/>
      <c r="U437" s="48"/>
      <c r="V437" s="48"/>
      <c r="W437" s="48"/>
      <c r="X437" s="48"/>
      <c r="Y437" s="48"/>
      <c r="Z437" s="48"/>
      <c r="AA437" s="48"/>
      <c r="AB437" s="48"/>
    </row>
    <row r="438" spans="1:28" ht="15.75" customHeight="1">
      <c r="A438" s="48"/>
      <c r="B438" s="48"/>
      <c r="C438" s="48"/>
      <c r="D438" s="48"/>
      <c r="E438" s="48"/>
      <c r="F438" s="48"/>
      <c r="G438" s="48"/>
      <c r="H438" s="48"/>
      <c r="I438" s="48"/>
      <c r="J438" s="48"/>
      <c r="K438" s="48"/>
      <c r="L438" s="48"/>
      <c r="M438" s="48"/>
      <c r="N438" s="48"/>
      <c r="O438" s="48"/>
      <c r="P438" s="48"/>
      <c r="Q438" s="48"/>
      <c r="R438" s="48"/>
      <c r="S438" s="48"/>
      <c r="T438" s="48"/>
      <c r="U438" s="48"/>
      <c r="V438" s="48"/>
      <c r="W438" s="48"/>
      <c r="X438" s="48"/>
      <c r="Y438" s="48"/>
      <c r="Z438" s="48"/>
      <c r="AA438" s="48"/>
      <c r="AB438" s="48"/>
    </row>
    <row r="439" spans="1:28" ht="15.75" customHeight="1">
      <c r="A439" s="48"/>
      <c r="B439" s="48"/>
      <c r="C439" s="48"/>
      <c r="D439" s="48"/>
      <c r="E439" s="48"/>
      <c r="F439" s="48"/>
      <c r="G439" s="48"/>
      <c r="H439" s="48"/>
      <c r="I439" s="48"/>
      <c r="J439" s="48"/>
      <c r="K439" s="48"/>
      <c r="L439" s="48"/>
      <c r="M439" s="48"/>
      <c r="N439" s="48"/>
      <c r="O439" s="48"/>
      <c r="P439" s="48"/>
      <c r="Q439" s="48"/>
      <c r="R439" s="48"/>
      <c r="S439" s="48"/>
      <c r="T439" s="48"/>
      <c r="U439" s="48"/>
      <c r="V439" s="48"/>
      <c r="W439" s="48"/>
      <c r="X439" s="48"/>
      <c r="Y439" s="48"/>
      <c r="Z439" s="48"/>
      <c r="AA439" s="48"/>
      <c r="AB439" s="48"/>
    </row>
    <row r="440" spans="1:28" ht="15.75" customHeight="1">
      <c r="A440" s="48"/>
      <c r="B440" s="48"/>
      <c r="C440" s="48"/>
      <c r="D440" s="48"/>
      <c r="E440" s="48"/>
      <c r="F440" s="48"/>
      <c r="G440" s="48"/>
      <c r="H440" s="48"/>
      <c r="I440" s="48"/>
      <c r="J440" s="48"/>
      <c r="K440" s="48"/>
      <c r="L440" s="48"/>
      <c r="M440" s="48"/>
      <c r="N440" s="48"/>
      <c r="O440" s="48"/>
      <c r="P440" s="48"/>
      <c r="Q440" s="48"/>
      <c r="R440" s="48"/>
      <c r="S440" s="48"/>
      <c r="T440" s="48"/>
      <c r="U440" s="48"/>
      <c r="V440" s="48"/>
      <c r="W440" s="48"/>
      <c r="X440" s="48"/>
      <c r="Y440" s="48"/>
      <c r="Z440" s="48"/>
      <c r="AA440" s="48"/>
      <c r="AB440" s="48"/>
    </row>
    <row r="441" spans="1:28" ht="15.75" customHeight="1">
      <c r="A441" s="48"/>
      <c r="B441" s="48"/>
      <c r="C441" s="48"/>
      <c r="D441" s="48"/>
      <c r="E441" s="48"/>
      <c r="F441" s="48"/>
      <c r="G441" s="48"/>
      <c r="H441" s="48"/>
      <c r="I441" s="48"/>
      <c r="J441" s="48"/>
      <c r="K441" s="48"/>
      <c r="L441" s="48"/>
      <c r="M441" s="48"/>
      <c r="N441" s="48"/>
      <c r="O441" s="48"/>
      <c r="P441" s="48"/>
      <c r="Q441" s="48"/>
      <c r="R441" s="48"/>
      <c r="S441" s="48"/>
      <c r="T441" s="48"/>
      <c r="U441" s="48"/>
      <c r="V441" s="48"/>
      <c r="W441" s="48"/>
      <c r="X441" s="48"/>
      <c r="Y441" s="48"/>
      <c r="Z441" s="48"/>
      <c r="AA441" s="48"/>
      <c r="AB441" s="48"/>
    </row>
    <row r="442" spans="1:28" ht="15.75" customHeight="1">
      <c r="A442" s="48"/>
      <c r="B442" s="48"/>
      <c r="C442" s="48"/>
      <c r="D442" s="48"/>
      <c r="E442" s="48"/>
      <c r="F442" s="48"/>
      <c r="G442" s="48"/>
      <c r="H442" s="48"/>
      <c r="I442" s="48"/>
      <c r="J442" s="48"/>
      <c r="K442" s="48"/>
      <c r="L442" s="48"/>
      <c r="M442" s="48"/>
      <c r="N442" s="48"/>
      <c r="O442" s="48"/>
      <c r="P442" s="48"/>
      <c r="Q442" s="48"/>
      <c r="R442" s="48"/>
      <c r="S442" s="48"/>
      <c r="T442" s="48"/>
      <c r="U442" s="48"/>
      <c r="V442" s="48"/>
      <c r="W442" s="48"/>
      <c r="X442" s="48"/>
      <c r="Y442" s="48"/>
      <c r="Z442" s="48"/>
      <c r="AA442" s="48"/>
      <c r="AB442" s="48"/>
    </row>
    <row r="443" spans="1:28" ht="15.75" customHeight="1">
      <c r="A443" s="48"/>
      <c r="B443" s="48"/>
      <c r="C443" s="48"/>
      <c r="D443" s="48"/>
      <c r="E443" s="48"/>
      <c r="F443" s="48"/>
      <c r="G443" s="48"/>
      <c r="H443" s="48"/>
      <c r="I443" s="48"/>
      <c r="J443" s="48"/>
      <c r="K443" s="48"/>
      <c r="L443" s="48"/>
      <c r="M443" s="48"/>
      <c r="N443" s="48"/>
      <c r="O443" s="48"/>
      <c r="P443" s="48"/>
      <c r="Q443" s="48"/>
      <c r="R443" s="48"/>
      <c r="S443" s="48"/>
      <c r="T443" s="48"/>
      <c r="U443" s="48"/>
      <c r="V443" s="48"/>
      <c r="W443" s="48"/>
      <c r="X443" s="48"/>
      <c r="Y443" s="48"/>
      <c r="Z443" s="48"/>
      <c r="AA443" s="48"/>
      <c r="AB443" s="48"/>
    </row>
    <row r="444" spans="1:28" ht="15.75" customHeight="1">
      <c r="A444" s="48"/>
      <c r="B444" s="48"/>
      <c r="C444" s="48"/>
      <c r="D444" s="48"/>
      <c r="E444" s="48"/>
      <c r="F444" s="48"/>
      <c r="G444" s="48"/>
      <c r="H444" s="48"/>
      <c r="I444" s="48"/>
      <c r="J444" s="48"/>
      <c r="K444" s="48"/>
      <c r="L444" s="48"/>
      <c r="M444" s="48"/>
      <c r="N444" s="48"/>
      <c r="O444" s="48"/>
      <c r="P444" s="48"/>
      <c r="Q444" s="48"/>
      <c r="R444" s="48"/>
      <c r="S444" s="48"/>
      <c r="T444" s="48"/>
      <c r="U444" s="48"/>
      <c r="V444" s="48"/>
      <c r="W444" s="48"/>
      <c r="X444" s="48"/>
      <c r="Y444" s="48"/>
      <c r="Z444" s="48"/>
      <c r="AA444" s="48"/>
      <c r="AB444" s="48"/>
    </row>
    <row r="445" spans="1:28" ht="15.75" customHeight="1">
      <c r="A445" s="48"/>
      <c r="B445" s="48"/>
      <c r="C445" s="48"/>
      <c r="D445" s="48"/>
      <c r="E445" s="48"/>
      <c r="F445" s="48"/>
      <c r="G445" s="48"/>
      <c r="H445" s="48"/>
      <c r="I445" s="48"/>
      <c r="J445" s="48"/>
      <c r="K445" s="48"/>
      <c r="L445" s="48"/>
      <c r="M445" s="48"/>
      <c r="N445" s="48"/>
      <c r="O445" s="48"/>
      <c r="P445" s="48"/>
      <c r="Q445" s="48"/>
      <c r="R445" s="48"/>
      <c r="S445" s="48"/>
      <c r="T445" s="48"/>
      <c r="U445" s="48"/>
      <c r="V445" s="48"/>
      <c r="W445" s="48"/>
      <c r="X445" s="48"/>
      <c r="Y445" s="48"/>
      <c r="Z445" s="48"/>
      <c r="AA445" s="48"/>
      <c r="AB445" s="48"/>
    </row>
    <row r="446" spans="1:28" ht="15.75" customHeight="1">
      <c r="A446" s="48"/>
      <c r="B446" s="48"/>
      <c r="C446" s="48"/>
      <c r="D446" s="48"/>
      <c r="E446" s="48"/>
      <c r="F446" s="48"/>
      <c r="G446" s="48"/>
      <c r="H446" s="48"/>
      <c r="I446" s="48"/>
      <c r="J446" s="48"/>
      <c r="K446" s="48"/>
      <c r="L446" s="48"/>
      <c r="M446" s="48"/>
      <c r="N446" s="48"/>
      <c r="O446" s="48"/>
      <c r="P446" s="48"/>
      <c r="Q446" s="48"/>
      <c r="R446" s="48"/>
      <c r="S446" s="48"/>
      <c r="T446" s="48"/>
      <c r="U446" s="48"/>
      <c r="V446" s="48"/>
      <c r="W446" s="48"/>
      <c r="X446" s="48"/>
      <c r="Y446" s="48"/>
      <c r="Z446" s="48"/>
      <c r="AA446" s="48"/>
      <c r="AB446" s="48"/>
    </row>
    <row r="447" spans="1:28" ht="15.75" customHeight="1">
      <c r="A447" s="48"/>
      <c r="B447" s="48"/>
      <c r="C447" s="48"/>
      <c r="D447" s="48"/>
      <c r="E447" s="48"/>
      <c r="F447" s="48"/>
      <c r="G447" s="48"/>
      <c r="H447" s="48"/>
      <c r="I447" s="48"/>
      <c r="J447" s="48"/>
      <c r="K447" s="48"/>
      <c r="L447" s="48"/>
      <c r="M447" s="48"/>
      <c r="N447" s="48"/>
      <c r="O447" s="48"/>
      <c r="P447" s="48"/>
      <c r="Q447" s="48"/>
      <c r="R447" s="48"/>
      <c r="S447" s="48"/>
      <c r="T447" s="48"/>
      <c r="U447" s="48"/>
      <c r="V447" s="48"/>
      <c r="W447" s="48"/>
      <c r="X447" s="48"/>
      <c r="Y447" s="48"/>
      <c r="Z447" s="48"/>
      <c r="AA447" s="48"/>
      <c r="AB447" s="48"/>
    </row>
    <row r="448" spans="1:28" ht="15.75" customHeight="1">
      <c r="A448" s="48"/>
      <c r="B448" s="48"/>
      <c r="C448" s="48"/>
      <c r="D448" s="48"/>
      <c r="E448" s="48"/>
      <c r="F448" s="48"/>
      <c r="G448" s="48"/>
      <c r="H448" s="48"/>
      <c r="I448" s="48"/>
      <c r="J448" s="48"/>
      <c r="K448" s="48"/>
      <c r="L448" s="48"/>
      <c r="M448" s="48"/>
      <c r="N448" s="48"/>
      <c r="O448" s="48"/>
      <c r="P448" s="48"/>
      <c r="Q448" s="48"/>
      <c r="R448" s="48"/>
      <c r="S448" s="48"/>
      <c r="T448" s="48"/>
      <c r="U448" s="48"/>
      <c r="V448" s="48"/>
      <c r="W448" s="48"/>
      <c r="X448" s="48"/>
      <c r="Y448" s="48"/>
      <c r="Z448" s="48"/>
      <c r="AA448" s="48"/>
      <c r="AB448" s="48"/>
    </row>
    <row r="449" spans="1:28" ht="15.75" customHeight="1">
      <c r="A449" s="48"/>
      <c r="B449" s="48"/>
      <c r="C449" s="48"/>
      <c r="D449" s="48"/>
      <c r="E449" s="48"/>
      <c r="F449" s="48"/>
      <c r="G449" s="48"/>
      <c r="H449" s="48"/>
      <c r="I449" s="48"/>
      <c r="J449" s="48"/>
      <c r="K449" s="48"/>
      <c r="L449" s="48"/>
      <c r="M449" s="48"/>
      <c r="N449" s="48"/>
      <c r="O449" s="48"/>
      <c r="P449" s="48"/>
      <c r="Q449" s="48"/>
      <c r="R449" s="48"/>
      <c r="S449" s="48"/>
      <c r="T449" s="48"/>
      <c r="U449" s="48"/>
      <c r="V449" s="48"/>
      <c r="W449" s="48"/>
      <c r="X449" s="48"/>
      <c r="Y449" s="48"/>
      <c r="Z449" s="48"/>
      <c r="AA449" s="48"/>
      <c r="AB449" s="48"/>
    </row>
    <row r="450" spans="1:28" ht="15.75" customHeight="1">
      <c r="A450" s="48"/>
      <c r="B450" s="48"/>
      <c r="C450" s="48"/>
      <c r="D450" s="48"/>
      <c r="E450" s="48"/>
      <c r="F450" s="48"/>
      <c r="G450" s="48"/>
      <c r="H450" s="48"/>
      <c r="I450" s="48"/>
      <c r="J450" s="48"/>
      <c r="K450" s="48"/>
      <c r="L450" s="48"/>
      <c r="M450" s="48"/>
      <c r="N450" s="48"/>
      <c r="O450" s="48"/>
      <c r="P450" s="48"/>
      <c r="Q450" s="48"/>
      <c r="R450" s="48"/>
      <c r="S450" s="48"/>
      <c r="T450" s="48"/>
      <c r="U450" s="48"/>
      <c r="V450" s="48"/>
      <c r="W450" s="48"/>
      <c r="X450" s="48"/>
      <c r="Y450" s="48"/>
      <c r="Z450" s="48"/>
      <c r="AA450" s="48"/>
      <c r="AB450" s="48"/>
    </row>
    <row r="451" spans="1:28" ht="15.75" customHeight="1">
      <c r="A451" s="48"/>
      <c r="B451" s="48"/>
      <c r="C451" s="48"/>
      <c r="D451" s="48"/>
      <c r="E451" s="48"/>
      <c r="F451" s="48"/>
      <c r="G451" s="48"/>
      <c r="H451" s="48"/>
      <c r="I451" s="48"/>
      <c r="J451" s="48"/>
      <c r="K451" s="48"/>
      <c r="L451" s="48"/>
      <c r="M451" s="48"/>
      <c r="N451" s="48"/>
      <c r="O451" s="48"/>
      <c r="P451" s="48"/>
      <c r="Q451" s="48"/>
      <c r="R451" s="48"/>
      <c r="S451" s="48"/>
      <c r="T451" s="48"/>
      <c r="U451" s="48"/>
      <c r="V451" s="48"/>
      <c r="W451" s="48"/>
      <c r="X451" s="48"/>
      <c r="Y451" s="48"/>
      <c r="Z451" s="48"/>
      <c r="AA451" s="48"/>
      <c r="AB451" s="48"/>
    </row>
    <row r="452" spans="1:28" ht="15.75" customHeight="1">
      <c r="A452" s="48"/>
      <c r="B452" s="48"/>
      <c r="C452" s="48"/>
      <c r="D452" s="48"/>
      <c r="E452" s="48"/>
      <c r="F452" s="48"/>
      <c r="G452" s="48"/>
      <c r="H452" s="48"/>
      <c r="I452" s="48"/>
      <c r="J452" s="48"/>
      <c r="K452" s="48"/>
      <c r="L452" s="48"/>
      <c r="M452" s="48"/>
      <c r="N452" s="48"/>
      <c r="O452" s="48"/>
      <c r="P452" s="48"/>
      <c r="Q452" s="48"/>
      <c r="R452" s="48"/>
      <c r="S452" s="48"/>
      <c r="T452" s="48"/>
      <c r="U452" s="48"/>
      <c r="V452" s="48"/>
      <c r="W452" s="48"/>
      <c r="X452" s="48"/>
      <c r="Y452" s="48"/>
      <c r="Z452" s="48"/>
      <c r="AA452" s="48"/>
      <c r="AB452" s="48"/>
    </row>
    <row r="453" spans="1:28" ht="15.75" customHeight="1">
      <c r="A453" s="48"/>
      <c r="B453" s="48"/>
      <c r="C453" s="48"/>
      <c r="D453" s="48"/>
      <c r="E453" s="48"/>
      <c r="F453" s="48"/>
      <c r="G453" s="48"/>
      <c r="H453" s="48"/>
      <c r="I453" s="48"/>
      <c r="J453" s="48"/>
      <c r="K453" s="48"/>
      <c r="L453" s="48"/>
      <c r="M453" s="48"/>
      <c r="N453" s="48"/>
      <c r="O453" s="48"/>
      <c r="P453" s="48"/>
      <c r="Q453" s="48"/>
      <c r="R453" s="48"/>
      <c r="S453" s="48"/>
      <c r="T453" s="48"/>
      <c r="U453" s="48"/>
      <c r="V453" s="48"/>
      <c r="W453" s="48"/>
      <c r="X453" s="48"/>
      <c r="Y453" s="48"/>
      <c r="Z453" s="48"/>
      <c r="AA453" s="48"/>
      <c r="AB453" s="48"/>
    </row>
    <row r="454" spans="1:28" ht="15.75" customHeight="1">
      <c r="A454" s="48"/>
      <c r="B454" s="48"/>
      <c r="C454" s="48"/>
      <c r="D454" s="48"/>
      <c r="E454" s="48"/>
      <c r="F454" s="48"/>
      <c r="G454" s="48"/>
      <c r="H454" s="48"/>
      <c r="I454" s="48"/>
      <c r="J454" s="48"/>
      <c r="K454" s="48"/>
      <c r="L454" s="48"/>
      <c r="M454" s="48"/>
      <c r="N454" s="48"/>
      <c r="O454" s="48"/>
      <c r="P454" s="48"/>
      <c r="Q454" s="48"/>
      <c r="R454" s="48"/>
      <c r="S454" s="48"/>
      <c r="T454" s="48"/>
      <c r="U454" s="48"/>
      <c r="V454" s="48"/>
      <c r="W454" s="48"/>
      <c r="X454" s="48"/>
      <c r="Y454" s="48"/>
      <c r="Z454" s="48"/>
      <c r="AA454" s="48"/>
      <c r="AB454" s="48"/>
    </row>
    <row r="455" spans="1:28" ht="15.75" customHeight="1">
      <c r="A455" s="48"/>
      <c r="B455" s="48"/>
      <c r="C455" s="48"/>
      <c r="D455" s="48"/>
      <c r="E455" s="48"/>
      <c r="F455" s="48"/>
      <c r="G455" s="48"/>
      <c r="H455" s="48"/>
      <c r="I455" s="48"/>
      <c r="J455" s="48"/>
      <c r="K455" s="48"/>
      <c r="L455" s="48"/>
      <c r="M455" s="48"/>
      <c r="N455" s="48"/>
      <c r="O455" s="48"/>
      <c r="P455" s="48"/>
      <c r="Q455" s="48"/>
      <c r="R455" s="48"/>
      <c r="S455" s="48"/>
      <c r="T455" s="48"/>
      <c r="U455" s="48"/>
      <c r="V455" s="48"/>
      <c r="W455" s="48"/>
      <c r="X455" s="48"/>
      <c r="Y455" s="48"/>
      <c r="Z455" s="48"/>
      <c r="AA455" s="48"/>
      <c r="AB455" s="48"/>
    </row>
    <row r="456" spans="1:28" ht="15.75" customHeight="1">
      <c r="A456" s="48"/>
      <c r="B456" s="48"/>
      <c r="C456" s="48"/>
      <c r="D456" s="48"/>
      <c r="E456" s="48"/>
      <c r="F456" s="48"/>
      <c r="G456" s="48"/>
      <c r="H456" s="48"/>
      <c r="I456" s="48"/>
      <c r="J456" s="48"/>
      <c r="K456" s="48"/>
      <c r="L456" s="48"/>
      <c r="M456" s="48"/>
      <c r="N456" s="48"/>
      <c r="O456" s="48"/>
      <c r="P456" s="48"/>
      <c r="Q456" s="48"/>
      <c r="R456" s="48"/>
      <c r="S456" s="48"/>
      <c r="T456" s="48"/>
      <c r="U456" s="48"/>
      <c r="V456" s="48"/>
      <c r="W456" s="48"/>
      <c r="X456" s="48"/>
      <c r="Y456" s="48"/>
      <c r="Z456" s="48"/>
      <c r="AA456" s="48"/>
      <c r="AB456" s="48"/>
    </row>
    <row r="457" spans="1:28" ht="15.75" customHeight="1">
      <c r="A457" s="48"/>
      <c r="B457" s="48"/>
      <c r="C457" s="48"/>
      <c r="D457" s="48"/>
      <c r="E457" s="48"/>
      <c r="F457" s="48"/>
      <c r="G457" s="48"/>
      <c r="H457" s="48"/>
      <c r="I457" s="48"/>
      <c r="J457" s="48"/>
      <c r="K457" s="48"/>
      <c r="L457" s="48"/>
      <c r="M457" s="48"/>
      <c r="N457" s="48"/>
      <c r="O457" s="48"/>
      <c r="P457" s="48"/>
      <c r="Q457" s="48"/>
      <c r="R457" s="48"/>
      <c r="S457" s="48"/>
      <c r="T457" s="48"/>
      <c r="U457" s="48"/>
      <c r="V457" s="48"/>
      <c r="W457" s="48"/>
      <c r="X457" s="48"/>
      <c r="Y457" s="48"/>
      <c r="Z457" s="48"/>
      <c r="AA457" s="48"/>
      <c r="AB457" s="48"/>
    </row>
    <row r="458" spans="1:28" ht="15.75" customHeight="1">
      <c r="A458" s="48"/>
      <c r="B458" s="48"/>
      <c r="C458" s="48"/>
      <c r="D458" s="48"/>
      <c r="E458" s="48"/>
      <c r="F458" s="48"/>
      <c r="G458" s="48"/>
      <c r="H458" s="48"/>
      <c r="I458" s="48"/>
      <c r="J458" s="48"/>
      <c r="K458" s="48"/>
      <c r="L458" s="48"/>
      <c r="M458" s="48"/>
      <c r="N458" s="48"/>
      <c r="O458" s="48"/>
      <c r="P458" s="48"/>
      <c r="Q458" s="48"/>
      <c r="R458" s="48"/>
      <c r="S458" s="48"/>
      <c r="T458" s="48"/>
      <c r="U458" s="48"/>
      <c r="V458" s="48"/>
      <c r="W458" s="48"/>
      <c r="X458" s="48"/>
      <c r="Y458" s="48"/>
      <c r="Z458" s="48"/>
      <c r="AA458" s="48"/>
      <c r="AB458" s="48"/>
    </row>
    <row r="459" spans="1:28" ht="15.75" customHeight="1">
      <c r="A459" s="48"/>
      <c r="B459" s="48"/>
      <c r="C459" s="48"/>
      <c r="D459" s="48"/>
      <c r="E459" s="48"/>
      <c r="F459" s="48"/>
      <c r="G459" s="48"/>
      <c r="H459" s="48"/>
      <c r="I459" s="48"/>
      <c r="J459" s="48"/>
      <c r="K459" s="48"/>
      <c r="L459" s="48"/>
      <c r="M459" s="48"/>
      <c r="N459" s="48"/>
      <c r="O459" s="48"/>
      <c r="P459" s="48"/>
      <c r="Q459" s="48"/>
      <c r="R459" s="48"/>
      <c r="S459" s="48"/>
      <c r="T459" s="48"/>
      <c r="U459" s="48"/>
      <c r="V459" s="48"/>
      <c r="W459" s="48"/>
      <c r="X459" s="48"/>
      <c r="Y459" s="48"/>
      <c r="Z459" s="48"/>
      <c r="AA459" s="48"/>
      <c r="AB459" s="48"/>
    </row>
    <row r="460" spans="1:28" ht="15.75" customHeight="1">
      <c r="A460" s="48"/>
      <c r="B460" s="48"/>
      <c r="C460" s="48"/>
      <c r="D460" s="48"/>
      <c r="E460" s="48"/>
      <c r="F460" s="48"/>
      <c r="G460" s="48"/>
      <c r="H460" s="48"/>
      <c r="I460" s="48"/>
      <c r="J460" s="48"/>
      <c r="K460" s="48"/>
      <c r="L460" s="48"/>
      <c r="M460" s="48"/>
      <c r="N460" s="48"/>
      <c r="O460" s="48"/>
      <c r="P460" s="48"/>
      <c r="Q460" s="48"/>
      <c r="R460" s="48"/>
      <c r="S460" s="48"/>
      <c r="T460" s="48"/>
      <c r="U460" s="48"/>
      <c r="V460" s="48"/>
      <c r="W460" s="48"/>
      <c r="X460" s="48"/>
      <c r="Y460" s="48"/>
      <c r="Z460" s="48"/>
      <c r="AA460" s="48"/>
      <c r="AB460" s="48"/>
    </row>
    <row r="461" spans="1:28" ht="15.75" customHeight="1">
      <c r="A461" s="48"/>
      <c r="B461" s="48"/>
      <c r="C461" s="48"/>
      <c r="D461" s="48"/>
      <c r="E461" s="48"/>
      <c r="F461" s="48"/>
      <c r="G461" s="48"/>
      <c r="H461" s="48"/>
      <c r="I461" s="48"/>
      <c r="J461" s="48"/>
      <c r="K461" s="48"/>
      <c r="L461" s="48"/>
      <c r="M461" s="48"/>
      <c r="N461" s="48"/>
      <c r="O461" s="48"/>
      <c r="P461" s="48"/>
      <c r="Q461" s="48"/>
      <c r="R461" s="48"/>
      <c r="S461" s="48"/>
      <c r="T461" s="48"/>
      <c r="U461" s="48"/>
      <c r="V461" s="48"/>
      <c r="W461" s="48"/>
      <c r="X461" s="48"/>
      <c r="Y461" s="48"/>
      <c r="Z461" s="48"/>
      <c r="AA461" s="48"/>
      <c r="AB461" s="48"/>
    </row>
    <row r="462" spans="1:28" ht="15.75" customHeight="1">
      <c r="A462" s="48"/>
      <c r="B462" s="48"/>
      <c r="C462" s="48"/>
      <c r="D462" s="48"/>
      <c r="E462" s="48"/>
      <c r="F462" s="48"/>
      <c r="G462" s="48"/>
      <c r="H462" s="48"/>
      <c r="I462" s="48"/>
      <c r="J462" s="48"/>
      <c r="K462" s="48"/>
      <c r="L462" s="48"/>
      <c r="M462" s="48"/>
      <c r="N462" s="48"/>
      <c r="O462" s="48"/>
      <c r="P462" s="48"/>
      <c r="Q462" s="48"/>
      <c r="R462" s="48"/>
      <c r="S462" s="48"/>
      <c r="T462" s="48"/>
      <c r="U462" s="48"/>
      <c r="V462" s="48"/>
      <c r="W462" s="48"/>
      <c r="X462" s="48"/>
      <c r="Y462" s="48"/>
      <c r="Z462" s="48"/>
      <c r="AA462" s="48"/>
      <c r="AB462" s="48"/>
    </row>
    <row r="463" spans="1:28" ht="15.75" customHeight="1">
      <c r="A463" s="48"/>
      <c r="B463" s="48"/>
      <c r="C463" s="48"/>
      <c r="D463" s="48"/>
      <c r="E463" s="48"/>
      <c r="F463" s="48"/>
      <c r="G463" s="48"/>
      <c r="H463" s="48"/>
      <c r="I463" s="48"/>
      <c r="J463" s="48"/>
      <c r="K463" s="48"/>
      <c r="L463" s="48"/>
      <c r="M463" s="48"/>
      <c r="N463" s="48"/>
      <c r="O463" s="48"/>
      <c r="P463" s="48"/>
      <c r="Q463" s="48"/>
      <c r="R463" s="48"/>
      <c r="S463" s="48"/>
      <c r="T463" s="48"/>
      <c r="U463" s="48"/>
      <c r="V463" s="48"/>
      <c r="W463" s="48"/>
      <c r="X463" s="48"/>
      <c r="Y463" s="48"/>
      <c r="Z463" s="48"/>
      <c r="AA463" s="48"/>
      <c r="AB463" s="48"/>
    </row>
    <row r="464" spans="1:28" ht="15.75" customHeight="1">
      <c r="A464" s="48"/>
      <c r="B464" s="48"/>
      <c r="C464" s="48"/>
      <c r="D464" s="48"/>
      <c r="E464" s="48"/>
      <c r="F464" s="48"/>
      <c r="G464" s="48"/>
      <c r="H464" s="48"/>
      <c r="I464" s="48"/>
      <c r="J464" s="48"/>
      <c r="K464" s="48"/>
      <c r="L464" s="48"/>
      <c r="M464" s="48"/>
      <c r="N464" s="48"/>
      <c r="O464" s="48"/>
      <c r="P464" s="48"/>
      <c r="Q464" s="48"/>
      <c r="R464" s="48"/>
      <c r="S464" s="48"/>
      <c r="T464" s="48"/>
      <c r="U464" s="48"/>
      <c r="V464" s="48"/>
      <c r="W464" s="48"/>
      <c r="X464" s="48"/>
      <c r="Y464" s="48"/>
      <c r="Z464" s="48"/>
      <c r="AA464" s="48"/>
      <c r="AB464" s="48"/>
    </row>
    <row r="465" spans="1:28" ht="15.75" customHeight="1">
      <c r="A465" s="48"/>
      <c r="B465" s="48"/>
      <c r="C465" s="48"/>
      <c r="D465" s="48"/>
      <c r="E465" s="48"/>
      <c r="F465" s="48"/>
      <c r="G465" s="48"/>
      <c r="H465" s="48"/>
      <c r="I465" s="48"/>
      <c r="J465" s="48"/>
      <c r="K465" s="48"/>
      <c r="L465" s="48"/>
      <c r="M465" s="48"/>
      <c r="N465" s="48"/>
      <c r="O465" s="48"/>
      <c r="P465" s="48"/>
      <c r="Q465" s="48"/>
      <c r="R465" s="48"/>
      <c r="S465" s="48"/>
      <c r="T465" s="48"/>
      <c r="U465" s="48"/>
      <c r="V465" s="48"/>
      <c r="W465" s="48"/>
      <c r="X465" s="48"/>
      <c r="Y465" s="48"/>
      <c r="Z465" s="48"/>
      <c r="AA465" s="48"/>
      <c r="AB465" s="48"/>
    </row>
    <row r="466" spans="1:28" ht="15.75" customHeight="1">
      <c r="A466" s="48"/>
      <c r="B466" s="48"/>
      <c r="C466" s="48"/>
      <c r="D466" s="48"/>
      <c r="E466" s="48"/>
      <c r="F466" s="48"/>
      <c r="G466" s="48"/>
      <c r="H466" s="48"/>
      <c r="I466" s="48"/>
      <c r="J466" s="48"/>
      <c r="K466" s="48"/>
      <c r="L466" s="48"/>
      <c r="M466" s="48"/>
      <c r="N466" s="48"/>
      <c r="O466" s="48"/>
      <c r="P466" s="48"/>
      <c r="Q466" s="48"/>
      <c r="R466" s="48"/>
      <c r="S466" s="48"/>
      <c r="T466" s="48"/>
      <c r="U466" s="48"/>
      <c r="V466" s="48"/>
      <c r="W466" s="48"/>
      <c r="X466" s="48"/>
      <c r="Y466" s="48"/>
      <c r="Z466" s="48"/>
      <c r="AA466" s="48"/>
      <c r="AB466" s="48"/>
    </row>
    <row r="467" spans="1:28" ht="15.75" customHeight="1">
      <c r="A467" s="48"/>
      <c r="B467" s="48"/>
      <c r="C467" s="48"/>
      <c r="D467" s="48"/>
      <c r="E467" s="48"/>
      <c r="F467" s="48"/>
      <c r="G467" s="48"/>
      <c r="H467" s="48"/>
      <c r="I467" s="48"/>
      <c r="J467" s="48"/>
      <c r="K467" s="48"/>
      <c r="L467" s="48"/>
      <c r="M467" s="48"/>
      <c r="N467" s="48"/>
      <c r="O467" s="48"/>
      <c r="P467" s="48"/>
      <c r="Q467" s="48"/>
      <c r="R467" s="48"/>
      <c r="S467" s="48"/>
      <c r="T467" s="48"/>
      <c r="U467" s="48"/>
      <c r="V467" s="48"/>
      <c r="W467" s="48"/>
      <c r="X467" s="48"/>
      <c r="Y467" s="48"/>
      <c r="Z467" s="48"/>
      <c r="AA467" s="48"/>
      <c r="AB467" s="48"/>
    </row>
    <row r="468" spans="1:28" ht="15.75" customHeight="1">
      <c r="A468" s="48"/>
      <c r="B468" s="48"/>
      <c r="C468" s="48"/>
      <c r="D468" s="48"/>
      <c r="E468" s="48"/>
      <c r="F468" s="48"/>
      <c r="G468" s="48"/>
      <c r="H468" s="48"/>
      <c r="I468" s="48"/>
      <c r="J468" s="48"/>
      <c r="K468" s="48"/>
      <c r="L468" s="48"/>
      <c r="M468" s="48"/>
      <c r="N468" s="48"/>
      <c r="O468" s="48"/>
      <c r="P468" s="48"/>
      <c r="Q468" s="48"/>
      <c r="R468" s="48"/>
      <c r="S468" s="48"/>
      <c r="T468" s="48"/>
      <c r="U468" s="48"/>
      <c r="V468" s="48"/>
      <c r="W468" s="48"/>
      <c r="X468" s="48"/>
      <c r="Y468" s="48"/>
      <c r="Z468" s="48"/>
      <c r="AA468" s="48"/>
      <c r="AB468" s="48"/>
    </row>
    <row r="469" spans="1:28" ht="15.75" customHeight="1">
      <c r="A469" s="48"/>
      <c r="B469" s="48"/>
      <c r="C469" s="48"/>
      <c r="D469" s="48"/>
      <c r="E469" s="48"/>
      <c r="F469" s="48"/>
      <c r="G469" s="48"/>
      <c r="H469" s="48"/>
      <c r="I469" s="48"/>
      <c r="J469" s="48"/>
      <c r="K469" s="48"/>
      <c r="L469" s="48"/>
      <c r="M469" s="48"/>
      <c r="N469" s="48"/>
      <c r="O469" s="48"/>
      <c r="P469" s="48"/>
      <c r="Q469" s="48"/>
      <c r="R469" s="48"/>
      <c r="S469" s="48"/>
      <c r="T469" s="48"/>
      <c r="U469" s="48"/>
      <c r="V469" s="48"/>
      <c r="W469" s="48"/>
      <c r="X469" s="48"/>
      <c r="Y469" s="48"/>
      <c r="Z469" s="48"/>
      <c r="AA469" s="48"/>
      <c r="AB469" s="48"/>
    </row>
    <row r="470" spans="1:28" ht="15.75" customHeight="1">
      <c r="A470" s="48"/>
      <c r="B470" s="48"/>
      <c r="C470" s="48"/>
      <c r="D470" s="48"/>
      <c r="E470" s="48"/>
      <c r="F470" s="48"/>
      <c r="G470" s="48"/>
      <c r="H470" s="48"/>
      <c r="I470" s="48"/>
      <c r="J470" s="48"/>
      <c r="K470" s="48"/>
      <c r="L470" s="48"/>
      <c r="M470" s="48"/>
      <c r="N470" s="48"/>
      <c r="O470" s="48"/>
      <c r="P470" s="48"/>
      <c r="Q470" s="48"/>
      <c r="R470" s="48"/>
      <c r="S470" s="48"/>
      <c r="T470" s="48"/>
      <c r="U470" s="48"/>
      <c r="V470" s="48"/>
      <c r="W470" s="48"/>
      <c r="X470" s="48"/>
      <c r="Y470" s="48"/>
      <c r="Z470" s="48"/>
      <c r="AA470" s="48"/>
      <c r="AB470" s="48"/>
    </row>
    <row r="471" spans="1:28" ht="15.75" customHeight="1">
      <c r="A471" s="48"/>
      <c r="B471" s="48"/>
      <c r="C471" s="48"/>
      <c r="D471" s="48"/>
      <c r="E471" s="48"/>
      <c r="F471" s="48"/>
      <c r="G471" s="48"/>
      <c r="H471" s="48"/>
      <c r="I471" s="48"/>
      <c r="J471" s="48"/>
      <c r="K471" s="48"/>
      <c r="L471" s="48"/>
      <c r="M471" s="48"/>
      <c r="N471" s="48"/>
      <c r="O471" s="48"/>
      <c r="P471" s="48"/>
      <c r="Q471" s="48"/>
      <c r="R471" s="48"/>
      <c r="S471" s="48"/>
      <c r="T471" s="48"/>
      <c r="U471" s="48"/>
      <c r="V471" s="48"/>
      <c r="W471" s="48"/>
      <c r="X471" s="48"/>
      <c r="Y471" s="48"/>
      <c r="Z471" s="48"/>
      <c r="AA471" s="48"/>
      <c r="AB471" s="48"/>
    </row>
    <row r="472" spans="1:28" ht="15.75" customHeight="1">
      <c r="A472" s="48"/>
      <c r="B472" s="48"/>
      <c r="C472" s="48"/>
      <c r="D472" s="48"/>
      <c r="E472" s="48"/>
      <c r="F472" s="48"/>
      <c r="G472" s="48"/>
      <c r="H472" s="48"/>
      <c r="I472" s="48"/>
      <c r="J472" s="48"/>
      <c r="K472" s="48"/>
      <c r="L472" s="48"/>
      <c r="M472" s="48"/>
      <c r="N472" s="48"/>
      <c r="O472" s="48"/>
      <c r="P472" s="48"/>
      <c r="Q472" s="48"/>
      <c r="R472" s="48"/>
      <c r="S472" s="48"/>
      <c r="T472" s="48"/>
      <c r="U472" s="48"/>
      <c r="V472" s="48"/>
      <c r="W472" s="48"/>
      <c r="X472" s="48"/>
      <c r="Y472" s="48"/>
      <c r="Z472" s="48"/>
      <c r="AA472" s="48"/>
      <c r="AB472" s="48"/>
    </row>
    <row r="473" spans="1:28" ht="15.75" customHeight="1">
      <c r="A473" s="48"/>
      <c r="B473" s="48"/>
      <c r="C473" s="48"/>
      <c r="D473" s="48"/>
      <c r="E473" s="48"/>
      <c r="F473" s="48"/>
      <c r="G473" s="48"/>
      <c r="H473" s="48"/>
      <c r="I473" s="48"/>
      <c r="J473" s="48"/>
      <c r="K473" s="48"/>
      <c r="L473" s="48"/>
      <c r="M473" s="48"/>
      <c r="N473" s="48"/>
      <c r="O473" s="48"/>
      <c r="P473" s="48"/>
      <c r="Q473" s="48"/>
      <c r="R473" s="48"/>
      <c r="S473" s="48"/>
      <c r="T473" s="48"/>
      <c r="U473" s="48"/>
      <c r="V473" s="48"/>
      <c r="W473" s="48"/>
      <c r="X473" s="48"/>
      <c r="Y473" s="48"/>
      <c r="Z473" s="48"/>
      <c r="AA473" s="48"/>
      <c r="AB473" s="48"/>
    </row>
    <row r="474" spans="1:28" ht="15.75" customHeight="1">
      <c r="A474" s="48"/>
      <c r="B474" s="48"/>
      <c r="C474" s="48"/>
      <c r="D474" s="48"/>
      <c r="E474" s="48"/>
      <c r="F474" s="48"/>
      <c r="G474" s="48"/>
      <c r="H474" s="48"/>
      <c r="I474" s="48"/>
      <c r="J474" s="48"/>
      <c r="K474" s="48"/>
      <c r="L474" s="48"/>
      <c r="M474" s="48"/>
      <c r="N474" s="48"/>
      <c r="O474" s="48"/>
      <c r="P474" s="48"/>
      <c r="Q474" s="48"/>
      <c r="R474" s="48"/>
      <c r="S474" s="48"/>
      <c r="T474" s="48"/>
      <c r="U474" s="48"/>
      <c r="V474" s="48"/>
      <c r="W474" s="48"/>
      <c r="X474" s="48"/>
      <c r="Y474" s="48"/>
      <c r="Z474" s="48"/>
      <c r="AA474" s="48"/>
      <c r="AB474" s="48"/>
    </row>
    <row r="475" spans="1:28" ht="15.75" customHeight="1">
      <c r="A475" s="48"/>
      <c r="B475" s="48"/>
      <c r="C475" s="48"/>
      <c r="D475" s="48"/>
      <c r="E475" s="48"/>
      <c r="F475" s="48"/>
      <c r="G475" s="48"/>
      <c r="H475" s="48"/>
      <c r="I475" s="48"/>
      <c r="J475" s="48"/>
      <c r="K475" s="48"/>
      <c r="L475" s="48"/>
      <c r="M475" s="48"/>
      <c r="N475" s="48"/>
      <c r="O475" s="48"/>
      <c r="P475" s="48"/>
      <c r="Q475" s="48"/>
      <c r="R475" s="48"/>
      <c r="S475" s="48"/>
      <c r="T475" s="48"/>
      <c r="U475" s="48"/>
      <c r="V475" s="48"/>
      <c r="W475" s="48"/>
      <c r="X475" s="48"/>
      <c r="Y475" s="48"/>
      <c r="Z475" s="48"/>
      <c r="AA475" s="48"/>
      <c r="AB475" s="48"/>
    </row>
    <row r="476" spans="1:28" ht="15.75" customHeight="1">
      <c r="A476" s="48"/>
      <c r="B476" s="48"/>
      <c r="C476" s="48"/>
      <c r="D476" s="48"/>
      <c r="E476" s="48"/>
      <c r="F476" s="48"/>
      <c r="G476" s="48"/>
      <c r="H476" s="48"/>
      <c r="I476" s="48"/>
      <c r="J476" s="48"/>
      <c r="K476" s="48"/>
      <c r="L476" s="48"/>
      <c r="M476" s="48"/>
      <c r="N476" s="48"/>
      <c r="O476" s="48"/>
      <c r="P476" s="48"/>
      <c r="Q476" s="48"/>
      <c r="R476" s="48"/>
      <c r="S476" s="48"/>
      <c r="T476" s="48"/>
      <c r="U476" s="48"/>
      <c r="V476" s="48"/>
      <c r="W476" s="48"/>
      <c r="X476" s="48"/>
      <c r="Y476" s="48"/>
      <c r="Z476" s="48"/>
      <c r="AA476" s="48"/>
      <c r="AB476" s="48"/>
    </row>
    <row r="477" spans="1:28" ht="15.75" customHeight="1">
      <c r="A477" s="48"/>
      <c r="B477" s="48"/>
      <c r="C477" s="48"/>
      <c r="D477" s="48"/>
      <c r="E477" s="48"/>
      <c r="F477" s="48"/>
      <c r="G477" s="48"/>
      <c r="H477" s="48"/>
      <c r="I477" s="48"/>
      <c r="J477" s="48"/>
      <c r="K477" s="48"/>
      <c r="L477" s="48"/>
      <c r="M477" s="48"/>
      <c r="N477" s="48"/>
      <c r="O477" s="48"/>
      <c r="P477" s="48"/>
      <c r="Q477" s="48"/>
      <c r="R477" s="48"/>
      <c r="S477" s="48"/>
      <c r="T477" s="48"/>
      <c r="U477" s="48"/>
      <c r="V477" s="48"/>
      <c r="W477" s="48"/>
      <c r="X477" s="48"/>
      <c r="Y477" s="48"/>
      <c r="Z477" s="48"/>
      <c r="AA477" s="48"/>
      <c r="AB477" s="48"/>
    </row>
    <row r="478" spans="1:28" ht="15.75" customHeight="1">
      <c r="A478" s="48"/>
      <c r="B478" s="48"/>
      <c r="C478" s="48"/>
      <c r="D478" s="48"/>
      <c r="E478" s="48"/>
      <c r="F478" s="48"/>
      <c r="G478" s="48"/>
      <c r="H478" s="48"/>
      <c r="I478" s="48"/>
      <c r="J478" s="48"/>
      <c r="K478" s="48"/>
      <c r="L478" s="48"/>
      <c r="M478" s="48"/>
      <c r="N478" s="48"/>
      <c r="O478" s="48"/>
      <c r="P478" s="48"/>
      <c r="Q478" s="48"/>
      <c r="R478" s="48"/>
      <c r="S478" s="48"/>
      <c r="T478" s="48"/>
      <c r="U478" s="48"/>
      <c r="V478" s="48"/>
      <c r="W478" s="48"/>
      <c r="X478" s="48"/>
      <c r="Y478" s="48"/>
      <c r="Z478" s="48"/>
      <c r="AA478" s="48"/>
      <c r="AB478" s="48"/>
    </row>
    <row r="479" spans="1:28" ht="15.75" customHeight="1">
      <c r="A479" s="48"/>
      <c r="B479" s="48"/>
      <c r="C479" s="48"/>
      <c r="D479" s="48"/>
      <c r="E479" s="48"/>
      <c r="F479" s="48"/>
      <c r="G479" s="48"/>
      <c r="H479" s="48"/>
      <c r="I479" s="48"/>
      <c r="J479" s="48"/>
      <c r="K479" s="48"/>
      <c r="L479" s="48"/>
      <c r="M479" s="48"/>
      <c r="N479" s="48"/>
      <c r="O479" s="48"/>
      <c r="P479" s="48"/>
      <c r="Q479" s="48"/>
      <c r="R479" s="48"/>
      <c r="S479" s="48"/>
      <c r="T479" s="48"/>
      <c r="U479" s="48"/>
      <c r="V479" s="48"/>
      <c r="W479" s="48"/>
      <c r="X479" s="48"/>
      <c r="Y479" s="48"/>
      <c r="Z479" s="48"/>
      <c r="AA479" s="48"/>
      <c r="AB479" s="48"/>
    </row>
    <row r="480" spans="1:28" ht="15.75" customHeight="1">
      <c r="A480" s="48"/>
      <c r="B480" s="48"/>
      <c r="C480" s="48"/>
      <c r="D480" s="48"/>
      <c r="E480" s="48"/>
      <c r="F480" s="48"/>
      <c r="G480" s="48"/>
      <c r="H480" s="48"/>
      <c r="I480" s="48"/>
      <c r="J480" s="48"/>
      <c r="K480" s="48"/>
      <c r="L480" s="48"/>
      <c r="M480" s="48"/>
      <c r="N480" s="48"/>
      <c r="O480" s="48"/>
      <c r="P480" s="48"/>
      <c r="Q480" s="48"/>
      <c r="R480" s="48"/>
      <c r="S480" s="48"/>
      <c r="T480" s="48"/>
      <c r="U480" s="48"/>
      <c r="V480" s="48"/>
      <c r="W480" s="48"/>
      <c r="X480" s="48"/>
      <c r="Y480" s="48"/>
      <c r="Z480" s="48"/>
      <c r="AA480" s="48"/>
      <c r="AB480" s="48"/>
    </row>
    <row r="481" spans="1:28" ht="15.75" customHeight="1">
      <c r="A481" s="48"/>
      <c r="B481" s="48"/>
      <c r="C481" s="48"/>
      <c r="D481" s="48"/>
      <c r="E481" s="48"/>
      <c r="F481" s="48"/>
      <c r="G481" s="48"/>
      <c r="H481" s="48"/>
      <c r="I481" s="48"/>
      <c r="J481" s="48"/>
      <c r="K481" s="48"/>
      <c r="L481" s="48"/>
      <c r="M481" s="48"/>
      <c r="N481" s="48"/>
      <c r="O481" s="48"/>
      <c r="P481" s="48"/>
      <c r="Q481" s="48"/>
      <c r="R481" s="48"/>
      <c r="S481" s="48"/>
      <c r="T481" s="48"/>
      <c r="U481" s="48"/>
      <c r="V481" s="48"/>
      <c r="W481" s="48"/>
      <c r="X481" s="48"/>
      <c r="Y481" s="48"/>
      <c r="Z481" s="48"/>
      <c r="AA481" s="48"/>
      <c r="AB481" s="48"/>
    </row>
    <row r="482" spans="1:28" ht="15.75" customHeight="1">
      <c r="A482" s="48"/>
      <c r="B482" s="48"/>
      <c r="C482" s="48"/>
      <c r="D482" s="48"/>
      <c r="E482" s="48"/>
      <c r="F482" s="48"/>
      <c r="G482" s="48"/>
      <c r="H482" s="48"/>
      <c r="I482" s="48"/>
      <c r="J482" s="48"/>
      <c r="K482" s="48"/>
      <c r="L482" s="48"/>
      <c r="M482" s="48"/>
      <c r="N482" s="48"/>
      <c r="O482" s="48"/>
      <c r="P482" s="48"/>
      <c r="Q482" s="48"/>
      <c r="R482" s="48"/>
      <c r="S482" s="48"/>
      <c r="T482" s="48"/>
      <c r="U482" s="48"/>
      <c r="V482" s="48"/>
      <c r="W482" s="48"/>
      <c r="X482" s="48"/>
      <c r="Y482" s="48"/>
      <c r="Z482" s="48"/>
      <c r="AA482" s="48"/>
      <c r="AB482" s="48"/>
    </row>
    <row r="483" spans="1:28" ht="15.75" customHeight="1">
      <c r="A483" s="48"/>
      <c r="B483" s="48"/>
      <c r="C483" s="48"/>
      <c r="D483" s="48"/>
      <c r="E483" s="48"/>
      <c r="F483" s="48"/>
      <c r="G483" s="48"/>
      <c r="H483" s="48"/>
      <c r="I483" s="48"/>
      <c r="J483" s="48"/>
      <c r="K483" s="48"/>
      <c r="L483" s="48"/>
      <c r="M483" s="48"/>
      <c r="N483" s="48"/>
      <c r="O483" s="48"/>
      <c r="P483" s="48"/>
      <c r="Q483" s="48"/>
      <c r="R483" s="48"/>
      <c r="S483" s="48"/>
      <c r="T483" s="48"/>
      <c r="U483" s="48"/>
      <c r="V483" s="48"/>
      <c r="W483" s="48"/>
      <c r="X483" s="48"/>
      <c r="Y483" s="48"/>
      <c r="Z483" s="48"/>
      <c r="AA483" s="48"/>
      <c r="AB483" s="48"/>
    </row>
    <row r="484" spans="1:28" ht="15.75" customHeight="1">
      <c r="A484" s="48"/>
      <c r="B484" s="48"/>
      <c r="C484" s="48"/>
      <c r="D484" s="48"/>
      <c r="E484" s="48"/>
      <c r="F484" s="48"/>
      <c r="G484" s="48"/>
      <c r="H484" s="48"/>
      <c r="I484" s="48"/>
      <c r="J484" s="48"/>
      <c r="K484" s="48"/>
      <c r="L484" s="48"/>
      <c r="M484" s="48"/>
      <c r="N484" s="48"/>
      <c r="O484" s="48"/>
      <c r="P484" s="48"/>
      <c r="Q484" s="48"/>
      <c r="R484" s="48"/>
      <c r="S484" s="48"/>
      <c r="T484" s="48"/>
      <c r="U484" s="48"/>
      <c r="V484" s="48"/>
      <c r="W484" s="48"/>
      <c r="X484" s="48"/>
      <c r="Y484" s="48"/>
      <c r="Z484" s="48"/>
      <c r="AA484" s="48"/>
      <c r="AB484" s="48"/>
    </row>
    <row r="485" spans="1:28" ht="15.75" customHeight="1">
      <c r="A485" s="48"/>
      <c r="B485" s="48"/>
      <c r="C485" s="48"/>
      <c r="D485" s="48"/>
      <c r="E485" s="48"/>
      <c r="F485" s="48"/>
      <c r="G485" s="48"/>
      <c r="H485" s="48"/>
      <c r="I485" s="48"/>
      <c r="J485" s="48"/>
      <c r="K485" s="48"/>
      <c r="L485" s="48"/>
      <c r="M485" s="48"/>
      <c r="N485" s="48"/>
      <c r="O485" s="48"/>
      <c r="P485" s="48"/>
      <c r="Q485" s="48"/>
      <c r="R485" s="48"/>
      <c r="S485" s="48"/>
      <c r="T485" s="48"/>
      <c r="U485" s="48"/>
      <c r="V485" s="48"/>
      <c r="W485" s="48"/>
      <c r="X485" s="48"/>
      <c r="Y485" s="48"/>
      <c r="Z485" s="48"/>
      <c r="AA485" s="48"/>
      <c r="AB485" s="48"/>
    </row>
    <row r="486" spans="1:28" ht="15.75" customHeight="1">
      <c r="A486" s="48"/>
      <c r="B486" s="48"/>
      <c r="C486" s="48"/>
      <c r="D486" s="48"/>
      <c r="E486" s="48"/>
      <c r="F486" s="48"/>
      <c r="G486" s="48"/>
      <c r="H486" s="48"/>
      <c r="I486" s="48"/>
      <c r="J486" s="48"/>
      <c r="K486" s="48"/>
      <c r="L486" s="48"/>
      <c r="M486" s="48"/>
      <c r="N486" s="48"/>
      <c r="O486" s="48"/>
      <c r="P486" s="48"/>
      <c r="Q486" s="48"/>
      <c r="R486" s="48"/>
      <c r="S486" s="48"/>
      <c r="T486" s="48"/>
      <c r="U486" s="48"/>
      <c r="V486" s="48"/>
      <c r="W486" s="48"/>
      <c r="X486" s="48"/>
      <c r="Y486" s="48"/>
      <c r="Z486" s="48"/>
      <c r="AA486" s="48"/>
      <c r="AB486" s="48"/>
    </row>
    <row r="487" spans="1:28" ht="15.75" customHeight="1">
      <c r="A487" s="48"/>
      <c r="B487" s="48"/>
      <c r="C487" s="48"/>
      <c r="D487" s="48"/>
      <c r="E487" s="48"/>
      <c r="F487" s="48"/>
      <c r="G487" s="48"/>
      <c r="H487" s="48"/>
      <c r="I487" s="48"/>
      <c r="J487" s="48"/>
      <c r="K487" s="48"/>
      <c r="L487" s="48"/>
      <c r="M487" s="48"/>
      <c r="N487" s="48"/>
      <c r="O487" s="48"/>
      <c r="P487" s="48"/>
      <c r="Q487" s="48"/>
      <c r="R487" s="48"/>
      <c r="S487" s="48"/>
      <c r="T487" s="48"/>
      <c r="U487" s="48"/>
      <c r="V487" s="48"/>
      <c r="W487" s="48"/>
      <c r="X487" s="48"/>
      <c r="Y487" s="48"/>
      <c r="Z487" s="48"/>
      <c r="AA487" s="48"/>
      <c r="AB487" s="48"/>
    </row>
    <row r="488" spans="1:28" ht="15.75" customHeight="1">
      <c r="A488" s="48"/>
      <c r="B488" s="48"/>
      <c r="C488" s="48"/>
      <c r="D488" s="48"/>
      <c r="E488" s="48"/>
      <c r="F488" s="48"/>
      <c r="G488" s="48"/>
      <c r="H488" s="48"/>
      <c r="I488" s="48"/>
      <c r="J488" s="48"/>
      <c r="K488" s="48"/>
      <c r="L488" s="48"/>
      <c r="M488" s="48"/>
      <c r="N488" s="48"/>
      <c r="O488" s="48"/>
      <c r="P488" s="48"/>
      <c r="Q488" s="48"/>
      <c r="R488" s="48"/>
      <c r="S488" s="48"/>
      <c r="T488" s="48"/>
      <c r="U488" s="48"/>
      <c r="V488" s="48"/>
      <c r="W488" s="48"/>
      <c r="X488" s="48"/>
      <c r="Y488" s="48"/>
      <c r="Z488" s="48"/>
      <c r="AA488" s="48"/>
      <c r="AB488" s="48"/>
    </row>
    <row r="489" spans="1:28" ht="15.75" customHeight="1">
      <c r="A489" s="48"/>
      <c r="B489" s="48"/>
      <c r="C489" s="48"/>
      <c r="D489" s="48"/>
      <c r="E489" s="48"/>
      <c r="F489" s="48"/>
      <c r="G489" s="48"/>
      <c r="H489" s="48"/>
      <c r="I489" s="48"/>
      <c r="J489" s="48"/>
      <c r="K489" s="48"/>
      <c r="L489" s="48"/>
      <c r="M489" s="48"/>
      <c r="N489" s="48"/>
      <c r="O489" s="48"/>
      <c r="P489" s="48"/>
      <c r="Q489" s="48"/>
      <c r="R489" s="48"/>
      <c r="S489" s="48"/>
      <c r="T489" s="48"/>
      <c r="U489" s="48"/>
      <c r="V489" s="48"/>
      <c r="W489" s="48"/>
      <c r="X489" s="48"/>
      <c r="Y489" s="48"/>
      <c r="Z489" s="48"/>
      <c r="AA489" s="48"/>
      <c r="AB489" s="48"/>
    </row>
    <row r="490" spans="1:28" ht="15.75" customHeight="1">
      <c r="A490" s="48"/>
      <c r="B490" s="48"/>
      <c r="C490" s="48"/>
      <c r="D490" s="48"/>
      <c r="E490" s="48"/>
      <c r="F490" s="48"/>
      <c r="G490" s="48"/>
      <c r="H490" s="48"/>
      <c r="I490" s="48"/>
      <c r="J490" s="48"/>
      <c r="K490" s="48"/>
      <c r="L490" s="48"/>
      <c r="M490" s="48"/>
      <c r="N490" s="48"/>
      <c r="O490" s="48"/>
      <c r="P490" s="48"/>
      <c r="Q490" s="48"/>
      <c r="R490" s="48"/>
      <c r="S490" s="48"/>
      <c r="T490" s="48"/>
      <c r="U490" s="48"/>
      <c r="V490" s="48"/>
      <c r="W490" s="48"/>
      <c r="X490" s="48"/>
      <c r="Y490" s="48"/>
      <c r="Z490" s="48"/>
      <c r="AA490" s="48"/>
      <c r="AB490" s="48"/>
    </row>
    <row r="491" spans="1:28" ht="15.75" customHeight="1">
      <c r="A491" s="48"/>
      <c r="B491" s="48"/>
      <c r="C491" s="48"/>
      <c r="D491" s="48"/>
      <c r="E491" s="48"/>
      <c r="F491" s="48"/>
      <c r="G491" s="48"/>
      <c r="H491" s="48"/>
      <c r="I491" s="48"/>
      <c r="J491" s="48"/>
      <c r="K491" s="48"/>
      <c r="L491" s="48"/>
      <c r="M491" s="48"/>
      <c r="N491" s="48"/>
      <c r="O491" s="48"/>
      <c r="P491" s="48"/>
      <c r="Q491" s="48"/>
      <c r="R491" s="48"/>
      <c r="S491" s="48"/>
      <c r="T491" s="48"/>
      <c r="U491" s="48"/>
      <c r="V491" s="48"/>
      <c r="W491" s="48"/>
      <c r="X491" s="48"/>
      <c r="Y491" s="48"/>
      <c r="Z491" s="48"/>
      <c r="AA491" s="48"/>
      <c r="AB491" s="48"/>
    </row>
    <row r="492" spans="1:28" ht="15.75" customHeight="1">
      <c r="A492" s="48"/>
      <c r="B492" s="48"/>
      <c r="C492" s="48"/>
      <c r="D492" s="48"/>
      <c r="E492" s="48"/>
      <c r="F492" s="48"/>
      <c r="G492" s="48"/>
      <c r="H492" s="48"/>
      <c r="I492" s="48"/>
      <c r="J492" s="48"/>
      <c r="K492" s="48"/>
      <c r="L492" s="48"/>
      <c r="M492" s="48"/>
      <c r="N492" s="48"/>
      <c r="O492" s="48"/>
      <c r="P492" s="48"/>
      <c r="Q492" s="48"/>
      <c r="R492" s="48"/>
      <c r="S492" s="48"/>
      <c r="T492" s="48"/>
      <c r="U492" s="48"/>
      <c r="V492" s="48"/>
      <c r="W492" s="48"/>
      <c r="X492" s="48"/>
      <c r="Y492" s="48"/>
      <c r="Z492" s="48"/>
      <c r="AA492" s="48"/>
      <c r="AB492" s="48"/>
    </row>
    <row r="493" spans="1:28" ht="15.75" customHeight="1">
      <c r="A493" s="48"/>
      <c r="B493" s="48"/>
      <c r="C493" s="48"/>
      <c r="D493" s="48"/>
      <c r="E493" s="48"/>
      <c r="F493" s="48"/>
      <c r="G493" s="48"/>
      <c r="H493" s="48"/>
      <c r="I493" s="48"/>
      <c r="J493" s="48"/>
      <c r="K493" s="48"/>
      <c r="L493" s="48"/>
      <c r="M493" s="48"/>
      <c r="N493" s="48"/>
      <c r="O493" s="48"/>
      <c r="P493" s="48"/>
      <c r="Q493" s="48"/>
      <c r="R493" s="48"/>
      <c r="S493" s="48"/>
      <c r="T493" s="48"/>
      <c r="U493" s="48"/>
      <c r="V493" s="48"/>
      <c r="W493" s="48"/>
      <c r="X493" s="48"/>
      <c r="Y493" s="48"/>
      <c r="Z493" s="48"/>
      <c r="AA493" s="48"/>
      <c r="AB493" s="48"/>
    </row>
    <row r="494" spans="1:28" ht="15.75" customHeight="1">
      <c r="A494" s="48"/>
      <c r="B494" s="48"/>
      <c r="C494" s="48"/>
      <c r="D494" s="48"/>
      <c r="E494" s="48"/>
      <c r="F494" s="48"/>
      <c r="G494" s="48"/>
      <c r="H494" s="48"/>
      <c r="I494" s="48"/>
      <c r="J494" s="48"/>
      <c r="K494" s="48"/>
      <c r="L494" s="48"/>
      <c r="M494" s="48"/>
      <c r="N494" s="48"/>
      <c r="O494" s="48"/>
      <c r="P494" s="48"/>
      <c r="Q494" s="48"/>
      <c r="R494" s="48"/>
      <c r="S494" s="48"/>
      <c r="T494" s="48"/>
      <c r="U494" s="48"/>
      <c r="V494" s="48"/>
      <c r="W494" s="48"/>
      <c r="X494" s="48"/>
      <c r="Y494" s="48"/>
      <c r="Z494" s="48"/>
      <c r="AA494" s="48"/>
      <c r="AB494" s="48"/>
    </row>
    <row r="495" spans="1:28" ht="15.75" customHeight="1">
      <c r="A495" s="48"/>
      <c r="B495" s="48"/>
      <c r="C495" s="48"/>
      <c r="D495" s="48"/>
      <c r="E495" s="48"/>
      <c r="F495" s="48"/>
      <c r="G495" s="48"/>
      <c r="H495" s="48"/>
      <c r="I495" s="48"/>
      <c r="J495" s="48"/>
      <c r="K495" s="48"/>
      <c r="L495" s="48"/>
      <c r="M495" s="48"/>
      <c r="N495" s="48"/>
      <c r="O495" s="48"/>
      <c r="P495" s="48"/>
      <c r="Q495" s="48"/>
      <c r="R495" s="48"/>
      <c r="S495" s="48"/>
      <c r="T495" s="48"/>
      <c r="U495" s="48"/>
      <c r="V495" s="48"/>
      <c r="W495" s="48"/>
      <c r="X495" s="48"/>
      <c r="Y495" s="48"/>
      <c r="Z495" s="48"/>
      <c r="AA495" s="48"/>
      <c r="AB495" s="48"/>
    </row>
    <row r="496" spans="1:28" ht="15.75" customHeight="1">
      <c r="A496" s="48"/>
      <c r="B496" s="48"/>
      <c r="C496" s="48"/>
      <c r="D496" s="48"/>
      <c r="E496" s="48"/>
      <c r="F496" s="48"/>
      <c r="G496" s="48"/>
      <c r="H496" s="48"/>
      <c r="I496" s="48"/>
      <c r="J496" s="48"/>
      <c r="K496" s="48"/>
      <c r="L496" s="48"/>
      <c r="M496" s="48"/>
      <c r="N496" s="48"/>
      <c r="O496" s="48"/>
      <c r="P496" s="48"/>
      <c r="Q496" s="48"/>
      <c r="R496" s="48"/>
      <c r="S496" s="48"/>
      <c r="T496" s="48"/>
      <c r="U496" s="48"/>
      <c r="V496" s="48"/>
      <c r="W496" s="48"/>
      <c r="X496" s="48"/>
      <c r="Y496" s="48"/>
      <c r="Z496" s="48"/>
      <c r="AA496" s="48"/>
      <c r="AB496" s="48"/>
    </row>
    <row r="497" spans="1:28" ht="15.75" customHeight="1">
      <c r="A497" s="48"/>
      <c r="B497" s="48"/>
      <c r="C497" s="48"/>
      <c r="D497" s="48"/>
      <c r="E497" s="48"/>
      <c r="F497" s="48"/>
      <c r="G497" s="48"/>
      <c r="H497" s="48"/>
      <c r="I497" s="48"/>
      <c r="J497" s="48"/>
      <c r="K497" s="48"/>
      <c r="L497" s="48"/>
      <c r="M497" s="48"/>
      <c r="N497" s="48"/>
      <c r="O497" s="48"/>
      <c r="P497" s="48"/>
      <c r="Q497" s="48"/>
      <c r="R497" s="48"/>
      <c r="S497" s="48"/>
      <c r="T497" s="48"/>
      <c r="U497" s="48"/>
      <c r="V497" s="48"/>
      <c r="W497" s="48"/>
      <c r="X497" s="48"/>
      <c r="Y497" s="48"/>
      <c r="Z497" s="48"/>
      <c r="AA497" s="48"/>
      <c r="AB497" s="48"/>
    </row>
    <row r="498" spans="1:28" ht="15.75" customHeight="1">
      <c r="A498" s="48"/>
      <c r="B498" s="48"/>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8"/>
    </row>
    <row r="499" spans="1:28" ht="15.75" customHeight="1">
      <c r="A499" s="48"/>
      <c r="B499" s="48"/>
      <c r="C499" s="48"/>
      <c r="D499" s="48"/>
      <c r="E499" s="48"/>
      <c r="F499" s="48"/>
      <c r="G499" s="48"/>
      <c r="H499" s="48"/>
      <c r="I499" s="48"/>
      <c r="J499" s="48"/>
      <c r="K499" s="48"/>
      <c r="L499" s="48"/>
      <c r="M499" s="48"/>
      <c r="N499" s="48"/>
      <c r="O499" s="48"/>
      <c r="P499" s="48"/>
      <c r="Q499" s="48"/>
      <c r="R499" s="48"/>
      <c r="S499" s="48"/>
      <c r="T499" s="48"/>
      <c r="U499" s="48"/>
      <c r="V499" s="48"/>
      <c r="W499" s="48"/>
      <c r="X499" s="48"/>
      <c r="Y499" s="48"/>
      <c r="Z499" s="48"/>
      <c r="AA499" s="48"/>
      <c r="AB499" s="48"/>
    </row>
    <row r="500" spans="1:28" ht="15.75" customHeight="1">
      <c r="A500" s="48"/>
      <c r="B500" s="48"/>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8"/>
    </row>
    <row r="501" spans="1:28" ht="15.75" customHeight="1">
      <c r="A501" s="48"/>
      <c r="B501" s="48"/>
      <c r="C501" s="48"/>
      <c r="D501" s="48"/>
      <c r="E501" s="48"/>
      <c r="F501" s="48"/>
      <c r="G501" s="48"/>
      <c r="H501" s="48"/>
      <c r="I501" s="48"/>
      <c r="J501" s="48"/>
      <c r="K501" s="48"/>
      <c r="L501" s="48"/>
      <c r="M501" s="48"/>
      <c r="N501" s="48"/>
      <c r="O501" s="48"/>
      <c r="P501" s="48"/>
      <c r="Q501" s="48"/>
      <c r="R501" s="48"/>
      <c r="S501" s="48"/>
      <c r="T501" s="48"/>
      <c r="U501" s="48"/>
      <c r="V501" s="48"/>
      <c r="W501" s="48"/>
      <c r="X501" s="48"/>
      <c r="Y501" s="48"/>
      <c r="Z501" s="48"/>
      <c r="AA501" s="48"/>
      <c r="AB501" s="48"/>
    </row>
    <row r="502" spans="1:28" ht="15.75" customHeight="1">
      <c r="A502" s="48"/>
      <c r="B502" s="48"/>
      <c r="C502" s="48"/>
      <c r="D502" s="48"/>
      <c r="E502" s="48"/>
      <c r="F502" s="48"/>
      <c r="G502" s="48"/>
      <c r="H502" s="48"/>
      <c r="I502" s="48"/>
      <c r="J502" s="48"/>
      <c r="K502" s="48"/>
      <c r="L502" s="48"/>
      <c r="M502" s="48"/>
      <c r="N502" s="48"/>
      <c r="O502" s="48"/>
      <c r="P502" s="48"/>
      <c r="Q502" s="48"/>
      <c r="R502" s="48"/>
      <c r="S502" s="48"/>
      <c r="T502" s="48"/>
      <c r="U502" s="48"/>
      <c r="V502" s="48"/>
      <c r="W502" s="48"/>
      <c r="X502" s="48"/>
      <c r="Y502" s="48"/>
      <c r="Z502" s="48"/>
      <c r="AA502" s="48"/>
      <c r="AB502" s="48"/>
    </row>
    <row r="503" spans="1:28" ht="15.75" customHeight="1">
      <c r="A503" s="48"/>
      <c r="B503" s="48"/>
      <c r="C503" s="48"/>
      <c r="D503" s="48"/>
      <c r="E503" s="48"/>
      <c r="F503" s="48"/>
      <c r="G503" s="48"/>
      <c r="H503" s="48"/>
      <c r="I503" s="48"/>
      <c r="J503" s="48"/>
      <c r="K503" s="48"/>
      <c r="L503" s="48"/>
      <c r="M503" s="48"/>
      <c r="N503" s="48"/>
      <c r="O503" s="48"/>
      <c r="P503" s="48"/>
      <c r="Q503" s="48"/>
      <c r="R503" s="48"/>
      <c r="S503" s="48"/>
      <c r="T503" s="48"/>
      <c r="U503" s="48"/>
      <c r="V503" s="48"/>
      <c r="W503" s="48"/>
      <c r="X503" s="48"/>
      <c r="Y503" s="48"/>
      <c r="Z503" s="48"/>
      <c r="AA503" s="48"/>
      <c r="AB503" s="48"/>
    </row>
    <row r="504" spans="1:28" ht="15.75" customHeight="1">
      <c r="A504" s="48"/>
      <c r="B504" s="48"/>
      <c r="C504" s="48"/>
      <c r="D504" s="48"/>
      <c r="E504" s="48"/>
      <c r="F504" s="48"/>
      <c r="G504" s="48"/>
      <c r="H504" s="48"/>
      <c r="I504" s="48"/>
      <c r="J504" s="48"/>
      <c r="K504" s="48"/>
      <c r="L504" s="48"/>
      <c r="M504" s="48"/>
      <c r="N504" s="48"/>
      <c r="O504" s="48"/>
      <c r="P504" s="48"/>
      <c r="Q504" s="48"/>
      <c r="R504" s="48"/>
      <c r="S504" s="48"/>
      <c r="T504" s="48"/>
      <c r="U504" s="48"/>
      <c r="V504" s="48"/>
      <c r="W504" s="48"/>
      <c r="X504" s="48"/>
      <c r="Y504" s="48"/>
      <c r="Z504" s="48"/>
      <c r="AA504" s="48"/>
      <c r="AB504" s="48"/>
    </row>
    <row r="505" spans="1:28" ht="15.75" customHeight="1">
      <c r="A505" s="48"/>
      <c r="B505" s="48"/>
      <c r="C505" s="48"/>
      <c r="D505" s="48"/>
      <c r="E505" s="48"/>
      <c r="F505" s="48"/>
      <c r="G505" s="48"/>
      <c r="H505" s="48"/>
      <c r="I505" s="48"/>
      <c r="J505" s="48"/>
      <c r="K505" s="48"/>
      <c r="L505" s="48"/>
      <c r="M505" s="48"/>
      <c r="N505" s="48"/>
      <c r="O505" s="48"/>
      <c r="P505" s="48"/>
      <c r="Q505" s="48"/>
      <c r="R505" s="48"/>
      <c r="S505" s="48"/>
      <c r="T505" s="48"/>
      <c r="U505" s="48"/>
      <c r="V505" s="48"/>
      <c r="W505" s="48"/>
      <c r="X505" s="48"/>
      <c r="Y505" s="48"/>
      <c r="Z505" s="48"/>
      <c r="AA505" s="48"/>
      <c r="AB505" s="48"/>
    </row>
    <row r="506" spans="1:28" ht="15.75" customHeight="1">
      <c r="A506" s="48"/>
      <c r="B506" s="48"/>
      <c r="C506" s="48"/>
      <c r="D506" s="48"/>
      <c r="E506" s="48"/>
      <c r="F506" s="48"/>
      <c r="G506" s="48"/>
      <c r="H506" s="48"/>
      <c r="I506" s="48"/>
      <c r="J506" s="48"/>
      <c r="K506" s="48"/>
      <c r="L506" s="48"/>
      <c r="M506" s="48"/>
      <c r="N506" s="48"/>
      <c r="O506" s="48"/>
      <c r="P506" s="48"/>
      <c r="Q506" s="48"/>
      <c r="R506" s="48"/>
      <c r="S506" s="48"/>
      <c r="T506" s="48"/>
      <c r="U506" s="48"/>
      <c r="V506" s="48"/>
      <c r="W506" s="48"/>
      <c r="X506" s="48"/>
      <c r="Y506" s="48"/>
      <c r="Z506" s="48"/>
      <c r="AA506" s="48"/>
      <c r="AB506" s="48"/>
    </row>
    <row r="507" spans="1:28" ht="15.75" customHeight="1">
      <c r="A507" s="48"/>
      <c r="B507" s="48"/>
      <c r="C507" s="48"/>
      <c r="D507" s="48"/>
      <c r="E507" s="48"/>
      <c r="F507" s="48"/>
      <c r="G507" s="48"/>
      <c r="H507" s="48"/>
      <c r="I507" s="48"/>
      <c r="J507" s="48"/>
      <c r="K507" s="48"/>
      <c r="L507" s="48"/>
      <c r="M507" s="48"/>
      <c r="N507" s="48"/>
      <c r="O507" s="48"/>
      <c r="P507" s="48"/>
      <c r="Q507" s="48"/>
      <c r="R507" s="48"/>
      <c r="S507" s="48"/>
      <c r="T507" s="48"/>
      <c r="U507" s="48"/>
      <c r="V507" s="48"/>
      <c r="W507" s="48"/>
      <c r="X507" s="48"/>
      <c r="Y507" s="48"/>
      <c r="Z507" s="48"/>
      <c r="AA507" s="48"/>
      <c r="AB507" s="48"/>
    </row>
    <row r="508" spans="1:28" ht="15.75" customHeight="1">
      <c r="A508" s="48"/>
      <c r="B508" s="48"/>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c r="AA508" s="48"/>
      <c r="AB508" s="48"/>
    </row>
    <row r="509" spans="1:28" ht="15.75" customHeight="1">
      <c r="A509" s="48"/>
      <c r="B509" s="48"/>
      <c r="C509" s="48"/>
      <c r="D509" s="48"/>
      <c r="E509" s="48"/>
      <c r="F509" s="48"/>
      <c r="G509" s="48"/>
      <c r="H509" s="48"/>
      <c r="I509" s="48"/>
      <c r="J509" s="48"/>
      <c r="K509" s="48"/>
      <c r="L509" s="48"/>
      <c r="M509" s="48"/>
      <c r="N509" s="48"/>
      <c r="O509" s="48"/>
      <c r="P509" s="48"/>
      <c r="Q509" s="48"/>
      <c r="R509" s="48"/>
      <c r="S509" s="48"/>
      <c r="T509" s="48"/>
      <c r="U509" s="48"/>
      <c r="V509" s="48"/>
      <c r="W509" s="48"/>
      <c r="X509" s="48"/>
      <c r="Y509" s="48"/>
      <c r="Z509" s="48"/>
      <c r="AA509" s="48"/>
      <c r="AB509" s="48"/>
    </row>
    <row r="510" spans="1:28" ht="15.75" customHeight="1">
      <c r="A510" s="48"/>
      <c r="B510" s="48"/>
      <c r="C510" s="48"/>
      <c r="D510" s="48"/>
      <c r="E510" s="48"/>
      <c r="F510" s="48"/>
      <c r="G510" s="48"/>
      <c r="H510" s="48"/>
      <c r="I510" s="48"/>
      <c r="J510" s="48"/>
      <c r="K510" s="48"/>
      <c r="L510" s="48"/>
      <c r="M510" s="48"/>
      <c r="N510" s="48"/>
      <c r="O510" s="48"/>
      <c r="P510" s="48"/>
      <c r="Q510" s="48"/>
      <c r="R510" s="48"/>
      <c r="S510" s="48"/>
      <c r="T510" s="48"/>
      <c r="U510" s="48"/>
      <c r="V510" s="48"/>
      <c r="W510" s="48"/>
      <c r="X510" s="48"/>
      <c r="Y510" s="48"/>
      <c r="Z510" s="48"/>
      <c r="AA510" s="48"/>
      <c r="AB510" s="48"/>
    </row>
    <row r="511" spans="1:28" ht="15.75" customHeight="1">
      <c r="A511" s="48"/>
      <c r="B511" s="48"/>
      <c r="C511" s="48"/>
      <c r="D511" s="48"/>
      <c r="E511" s="48"/>
      <c r="F511" s="48"/>
      <c r="G511" s="48"/>
      <c r="H511" s="48"/>
      <c r="I511" s="48"/>
      <c r="J511" s="48"/>
      <c r="K511" s="48"/>
      <c r="L511" s="48"/>
      <c r="M511" s="48"/>
      <c r="N511" s="48"/>
      <c r="O511" s="48"/>
      <c r="P511" s="48"/>
      <c r="Q511" s="48"/>
      <c r="R511" s="48"/>
      <c r="S511" s="48"/>
      <c r="T511" s="48"/>
      <c r="U511" s="48"/>
      <c r="V511" s="48"/>
      <c r="W511" s="48"/>
      <c r="X511" s="48"/>
      <c r="Y511" s="48"/>
      <c r="Z511" s="48"/>
      <c r="AA511" s="48"/>
      <c r="AB511" s="48"/>
    </row>
    <row r="512" spans="1:28" ht="15.75" customHeight="1">
      <c r="A512" s="48"/>
      <c r="B512" s="48"/>
      <c r="C512" s="48"/>
      <c r="D512" s="48"/>
      <c r="E512" s="48"/>
      <c r="F512" s="48"/>
      <c r="G512" s="48"/>
      <c r="H512" s="48"/>
      <c r="I512" s="48"/>
      <c r="J512" s="48"/>
      <c r="K512" s="48"/>
      <c r="L512" s="48"/>
      <c r="M512" s="48"/>
      <c r="N512" s="48"/>
      <c r="O512" s="48"/>
      <c r="P512" s="48"/>
      <c r="Q512" s="48"/>
      <c r="R512" s="48"/>
      <c r="S512" s="48"/>
      <c r="T512" s="48"/>
      <c r="U512" s="48"/>
      <c r="V512" s="48"/>
      <c r="W512" s="48"/>
      <c r="X512" s="48"/>
      <c r="Y512" s="48"/>
      <c r="Z512" s="48"/>
      <c r="AA512" s="48"/>
      <c r="AB512" s="48"/>
    </row>
    <row r="513" spans="1:28" ht="15.75" customHeight="1">
      <c r="A513" s="48"/>
      <c r="B513" s="48"/>
      <c r="C513" s="48"/>
      <c r="D513" s="48"/>
      <c r="E513" s="48"/>
      <c r="F513" s="48"/>
      <c r="G513" s="48"/>
      <c r="H513" s="48"/>
      <c r="I513" s="48"/>
      <c r="J513" s="48"/>
      <c r="K513" s="48"/>
      <c r="L513" s="48"/>
      <c r="M513" s="48"/>
      <c r="N513" s="48"/>
      <c r="O513" s="48"/>
      <c r="P513" s="48"/>
      <c r="Q513" s="48"/>
      <c r="R513" s="48"/>
      <c r="S513" s="48"/>
      <c r="T513" s="48"/>
      <c r="U513" s="48"/>
      <c r="V513" s="48"/>
      <c r="W513" s="48"/>
      <c r="X513" s="48"/>
      <c r="Y513" s="48"/>
      <c r="Z513" s="48"/>
      <c r="AA513" s="48"/>
      <c r="AB513" s="48"/>
    </row>
    <row r="514" spans="1:28" ht="15.75" customHeight="1">
      <c r="A514" s="48"/>
      <c r="B514" s="48"/>
      <c r="C514" s="48"/>
      <c r="D514" s="48"/>
      <c r="E514" s="48"/>
      <c r="F514" s="48"/>
      <c r="G514" s="48"/>
      <c r="H514" s="48"/>
      <c r="I514" s="48"/>
      <c r="J514" s="48"/>
      <c r="K514" s="48"/>
      <c r="L514" s="48"/>
      <c r="M514" s="48"/>
      <c r="N514" s="48"/>
      <c r="O514" s="48"/>
      <c r="P514" s="48"/>
      <c r="Q514" s="48"/>
      <c r="R514" s="48"/>
      <c r="S514" s="48"/>
      <c r="T514" s="48"/>
      <c r="U514" s="48"/>
      <c r="V514" s="48"/>
      <c r="W514" s="48"/>
      <c r="X514" s="48"/>
      <c r="Y514" s="48"/>
      <c r="Z514" s="48"/>
      <c r="AA514" s="48"/>
      <c r="AB514" s="48"/>
    </row>
    <row r="515" spans="1:28" ht="15.75" customHeight="1">
      <c r="A515" s="48"/>
      <c r="B515" s="48"/>
      <c r="C515" s="48"/>
      <c r="D515" s="48"/>
      <c r="E515" s="48"/>
      <c r="F515" s="48"/>
      <c r="G515" s="48"/>
      <c r="H515" s="48"/>
      <c r="I515" s="48"/>
      <c r="J515" s="48"/>
      <c r="K515" s="48"/>
      <c r="L515" s="48"/>
      <c r="M515" s="48"/>
      <c r="N515" s="48"/>
      <c r="O515" s="48"/>
      <c r="P515" s="48"/>
      <c r="Q515" s="48"/>
      <c r="R515" s="48"/>
      <c r="S515" s="48"/>
      <c r="T515" s="48"/>
      <c r="U515" s="48"/>
      <c r="V515" s="48"/>
      <c r="W515" s="48"/>
      <c r="X515" s="48"/>
      <c r="Y515" s="48"/>
      <c r="Z515" s="48"/>
      <c r="AA515" s="48"/>
      <c r="AB515" s="48"/>
    </row>
    <row r="516" spans="1:28" ht="15.75" customHeight="1">
      <c r="A516" s="48"/>
      <c r="B516" s="48"/>
      <c r="C516" s="48"/>
      <c r="D516" s="48"/>
      <c r="E516" s="48"/>
      <c r="F516" s="48"/>
      <c r="G516" s="48"/>
      <c r="H516" s="48"/>
      <c r="I516" s="48"/>
      <c r="J516" s="48"/>
      <c r="K516" s="48"/>
      <c r="L516" s="48"/>
      <c r="M516" s="48"/>
      <c r="N516" s="48"/>
      <c r="O516" s="48"/>
      <c r="P516" s="48"/>
      <c r="Q516" s="48"/>
      <c r="R516" s="48"/>
      <c r="S516" s="48"/>
      <c r="T516" s="48"/>
      <c r="U516" s="48"/>
      <c r="V516" s="48"/>
      <c r="W516" s="48"/>
      <c r="X516" s="48"/>
      <c r="Y516" s="48"/>
      <c r="Z516" s="48"/>
      <c r="AA516" s="48"/>
      <c r="AB516" s="48"/>
    </row>
    <row r="517" spans="1:28" ht="15.75" customHeight="1">
      <c r="A517" s="48"/>
      <c r="B517" s="48"/>
      <c r="C517" s="48"/>
      <c r="D517" s="48"/>
      <c r="E517" s="48"/>
      <c r="F517" s="48"/>
      <c r="G517" s="48"/>
      <c r="H517" s="48"/>
      <c r="I517" s="48"/>
      <c r="J517" s="48"/>
      <c r="K517" s="48"/>
      <c r="L517" s="48"/>
      <c r="M517" s="48"/>
      <c r="N517" s="48"/>
      <c r="O517" s="48"/>
      <c r="P517" s="48"/>
      <c r="Q517" s="48"/>
      <c r="R517" s="48"/>
      <c r="S517" s="48"/>
      <c r="T517" s="48"/>
      <c r="U517" s="48"/>
      <c r="V517" s="48"/>
      <c r="W517" s="48"/>
      <c r="X517" s="48"/>
      <c r="Y517" s="48"/>
      <c r="Z517" s="48"/>
      <c r="AA517" s="48"/>
      <c r="AB517" s="48"/>
    </row>
    <row r="518" spans="1:28" ht="15.75" customHeight="1">
      <c r="A518" s="48"/>
      <c r="B518" s="48"/>
      <c r="C518" s="48"/>
      <c r="D518" s="48"/>
      <c r="E518" s="48"/>
      <c r="F518" s="48"/>
      <c r="G518" s="48"/>
      <c r="H518" s="48"/>
      <c r="I518" s="48"/>
      <c r="J518" s="48"/>
      <c r="K518" s="48"/>
      <c r="L518" s="48"/>
      <c r="M518" s="48"/>
      <c r="N518" s="48"/>
      <c r="O518" s="48"/>
      <c r="P518" s="48"/>
      <c r="Q518" s="48"/>
      <c r="R518" s="48"/>
      <c r="S518" s="48"/>
      <c r="T518" s="48"/>
      <c r="U518" s="48"/>
      <c r="V518" s="48"/>
      <c r="W518" s="48"/>
      <c r="X518" s="48"/>
      <c r="Y518" s="48"/>
      <c r="Z518" s="48"/>
      <c r="AA518" s="48"/>
      <c r="AB518" s="48"/>
    </row>
    <row r="519" spans="1:28" ht="15.75" customHeight="1">
      <c r="A519" s="48"/>
      <c r="B519" s="48"/>
      <c r="C519" s="48"/>
      <c r="D519" s="48"/>
      <c r="E519" s="48"/>
      <c r="F519" s="48"/>
      <c r="G519" s="48"/>
      <c r="H519" s="48"/>
      <c r="I519" s="48"/>
      <c r="J519" s="48"/>
      <c r="K519" s="48"/>
      <c r="L519" s="48"/>
      <c r="M519" s="48"/>
      <c r="N519" s="48"/>
      <c r="O519" s="48"/>
      <c r="P519" s="48"/>
      <c r="Q519" s="48"/>
      <c r="R519" s="48"/>
      <c r="S519" s="48"/>
      <c r="T519" s="48"/>
      <c r="U519" s="48"/>
      <c r="V519" s="48"/>
      <c r="W519" s="48"/>
      <c r="X519" s="48"/>
      <c r="Y519" s="48"/>
      <c r="Z519" s="48"/>
      <c r="AA519" s="48"/>
      <c r="AB519" s="48"/>
    </row>
    <row r="520" spans="1:28" ht="15.75" customHeight="1">
      <c r="A520" s="48"/>
      <c r="B520" s="48"/>
      <c r="C520" s="48"/>
      <c r="D520" s="48"/>
      <c r="E520" s="48"/>
      <c r="F520" s="48"/>
      <c r="G520" s="48"/>
      <c r="H520" s="48"/>
      <c r="I520" s="48"/>
      <c r="J520" s="48"/>
      <c r="K520" s="48"/>
      <c r="L520" s="48"/>
      <c r="M520" s="48"/>
      <c r="N520" s="48"/>
      <c r="O520" s="48"/>
      <c r="P520" s="48"/>
      <c r="Q520" s="48"/>
      <c r="R520" s="48"/>
      <c r="S520" s="48"/>
      <c r="T520" s="48"/>
      <c r="U520" s="48"/>
      <c r="V520" s="48"/>
      <c r="W520" s="48"/>
      <c r="X520" s="48"/>
      <c r="Y520" s="48"/>
      <c r="Z520" s="48"/>
      <c r="AA520" s="48"/>
      <c r="AB520" s="48"/>
    </row>
    <row r="521" spans="1:28" ht="15.75" customHeight="1">
      <c r="A521" s="48"/>
      <c r="B521" s="48"/>
      <c r="C521" s="48"/>
      <c r="D521" s="48"/>
      <c r="E521" s="48"/>
      <c r="F521" s="48"/>
      <c r="G521" s="48"/>
      <c r="H521" s="48"/>
      <c r="I521" s="48"/>
      <c r="J521" s="48"/>
      <c r="K521" s="48"/>
      <c r="L521" s="48"/>
      <c r="M521" s="48"/>
      <c r="N521" s="48"/>
      <c r="O521" s="48"/>
      <c r="P521" s="48"/>
      <c r="Q521" s="48"/>
      <c r="R521" s="48"/>
      <c r="S521" s="48"/>
      <c r="T521" s="48"/>
      <c r="U521" s="48"/>
      <c r="V521" s="48"/>
      <c r="W521" s="48"/>
      <c r="X521" s="48"/>
      <c r="Y521" s="48"/>
      <c r="Z521" s="48"/>
      <c r="AA521" s="48"/>
      <c r="AB521" s="48"/>
    </row>
    <row r="522" spans="1:28" ht="15.75" customHeight="1">
      <c r="A522" s="48"/>
      <c r="B522" s="48"/>
      <c r="C522" s="48"/>
      <c r="D522" s="48"/>
      <c r="E522" s="48"/>
      <c r="F522" s="48"/>
      <c r="G522" s="48"/>
      <c r="H522" s="48"/>
      <c r="I522" s="48"/>
      <c r="J522" s="48"/>
      <c r="K522" s="48"/>
      <c r="L522" s="48"/>
      <c r="M522" s="48"/>
      <c r="N522" s="48"/>
      <c r="O522" s="48"/>
      <c r="P522" s="48"/>
      <c r="Q522" s="48"/>
      <c r="R522" s="48"/>
      <c r="S522" s="48"/>
      <c r="T522" s="48"/>
      <c r="U522" s="48"/>
      <c r="V522" s="48"/>
      <c r="W522" s="48"/>
      <c r="X522" s="48"/>
      <c r="Y522" s="48"/>
      <c r="Z522" s="48"/>
      <c r="AA522" s="48"/>
      <c r="AB522" s="48"/>
    </row>
    <row r="523" spans="1:28" ht="15.75" customHeight="1">
      <c r="A523" s="48"/>
      <c r="B523" s="48"/>
      <c r="C523" s="48"/>
      <c r="D523" s="48"/>
      <c r="E523" s="48"/>
      <c r="F523" s="48"/>
      <c r="G523" s="48"/>
      <c r="H523" s="48"/>
      <c r="I523" s="48"/>
      <c r="J523" s="48"/>
      <c r="K523" s="48"/>
      <c r="L523" s="48"/>
      <c r="M523" s="48"/>
      <c r="N523" s="48"/>
      <c r="O523" s="48"/>
      <c r="P523" s="48"/>
      <c r="Q523" s="48"/>
      <c r="R523" s="48"/>
      <c r="S523" s="48"/>
      <c r="T523" s="48"/>
      <c r="U523" s="48"/>
      <c r="V523" s="48"/>
      <c r="W523" s="48"/>
      <c r="X523" s="48"/>
      <c r="Y523" s="48"/>
      <c r="Z523" s="48"/>
      <c r="AA523" s="48"/>
      <c r="AB523" s="48"/>
    </row>
    <row r="524" spans="1:28" ht="15.75" customHeight="1">
      <c r="A524" s="48"/>
      <c r="B524" s="48"/>
      <c r="C524" s="48"/>
      <c r="D524" s="48"/>
      <c r="E524" s="48"/>
      <c r="F524" s="48"/>
      <c r="G524" s="48"/>
      <c r="H524" s="48"/>
      <c r="I524" s="48"/>
      <c r="J524" s="48"/>
      <c r="K524" s="48"/>
      <c r="L524" s="48"/>
      <c r="M524" s="48"/>
      <c r="N524" s="48"/>
      <c r="O524" s="48"/>
      <c r="P524" s="48"/>
      <c r="Q524" s="48"/>
      <c r="R524" s="48"/>
      <c r="S524" s="48"/>
      <c r="T524" s="48"/>
      <c r="U524" s="48"/>
      <c r="V524" s="48"/>
      <c r="W524" s="48"/>
      <c r="X524" s="48"/>
      <c r="Y524" s="48"/>
      <c r="Z524" s="48"/>
      <c r="AA524" s="48"/>
      <c r="AB524" s="48"/>
    </row>
    <row r="525" spans="1:28" ht="15.75" customHeight="1">
      <c r="A525" s="48"/>
      <c r="B525" s="48"/>
      <c r="C525" s="48"/>
      <c r="D525" s="48"/>
      <c r="E525" s="48"/>
      <c r="F525" s="48"/>
      <c r="G525" s="48"/>
      <c r="H525" s="48"/>
      <c r="I525" s="48"/>
      <c r="J525" s="48"/>
      <c r="K525" s="48"/>
      <c r="L525" s="48"/>
      <c r="M525" s="48"/>
      <c r="N525" s="48"/>
      <c r="O525" s="48"/>
      <c r="P525" s="48"/>
      <c r="Q525" s="48"/>
      <c r="R525" s="48"/>
      <c r="S525" s="48"/>
      <c r="T525" s="48"/>
      <c r="U525" s="48"/>
      <c r="V525" s="48"/>
      <c r="W525" s="48"/>
      <c r="X525" s="48"/>
      <c r="Y525" s="48"/>
      <c r="Z525" s="48"/>
      <c r="AA525" s="48"/>
      <c r="AB525" s="48"/>
    </row>
    <row r="526" spans="1:28" ht="15.75" customHeight="1">
      <c r="A526" s="48"/>
      <c r="B526" s="48"/>
      <c r="C526" s="48"/>
      <c r="D526" s="48"/>
      <c r="E526" s="48"/>
      <c r="F526" s="48"/>
      <c r="G526" s="48"/>
      <c r="H526" s="48"/>
      <c r="I526" s="48"/>
      <c r="J526" s="48"/>
      <c r="K526" s="48"/>
      <c r="L526" s="48"/>
      <c r="M526" s="48"/>
      <c r="N526" s="48"/>
      <c r="O526" s="48"/>
      <c r="P526" s="48"/>
      <c r="Q526" s="48"/>
      <c r="R526" s="48"/>
      <c r="S526" s="48"/>
      <c r="T526" s="48"/>
      <c r="U526" s="48"/>
      <c r="V526" s="48"/>
      <c r="W526" s="48"/>
      <c r="X526" s="48"/>
      <c r="Y526" s="48"/>
      <c r="Z526" s="48"/>
      <c r="AA526" s="48"/>
      <c r="AB526" s="48"/>
    </row>
    <row r="527" spans="1:28" ht="15.75" customHeight="1">
      <c r="A527" s="48"/>
      <c r="B527" s="48"/>
      <c r="C527" s="48"/>
      <c r="D527" s="48"/>
      <c r="E527" s="48"/>
      <c r="F527" s="48"/>
      <c r="G527" s="48"/>
      <c r="H527" s="48"/>
      <c r="I527" s="48"/>
      <c r="J527" s="48"/>
      <c r="K527" s="48"/>
      <c r="L527" s="48"/>
      <c r="M527" s="48"/>
      <c r="N527" s="48"/>
      <c r="O527" s="48"/>
      <c r="P527" s="48"/>
      <c r="Q527" s="48"/>
      <c r="R527" s="48"/>
      <c r="S527" s="48"/>
      <c r="T527" s="48"/>
      <c r="U527" s="48"/>
      <c r="V527" s="48"/>
      <c r="W527" s="48"/>
      <c r="X527" s="48"/>
      <c r="Y527" s="48"/>
      <c r="Z527" s="48"/>
      <c r="AA527" s="48"/>
      <c r="AB527" s="48"/>
    </row>
    <row r="528" spans="1:28" ht="15.75" customHeight="1">
      <c r="A528" s="48"/>
      <c r="B528" s="48"/>
      <c r="C528" s="48"/>
      <c r="D528" s="48"/>
      <c r="E528" s="48"/>
      <c r="F528" s="48"/>
      <c r="G528" s="48"/>
      <c r="H528" s="48"/>
      <c r="I528" s="48"/>
      <c r="J528" s="48"/>
      <c r="K528" s="48"/>
      <c r="L528" s="48"/>
      <c r="M528" s="48"/>
      <c r="N528" s="48"/>
      <c r="O528" s="48"/>
      <c r="P528" s="48"/>
      <c r="Q528" s="48"/>
      <c r="R528" s="48"/>
      <c r="S528" s="48"/>
      <c r="T528" s="48"/>
      <c r="U528" s="48"/>
      <c r="V528" s="48"/>
      <c r="W528" s="48"/>
      <c r="X528" s="48"/>
      <c r="Y528" s="48"/>
      <c r="Z528" s="48"/>
      <c r="AA528" s="48"/>
      <c r="AB528" s="48"/>
    </row>
    <row r="529" spans="1:28" ht="15.75" customHeight="1">
      <c r="A529" s="48"/>
      <c r="B529" s="48"/>
      <c r="C529" s="48"/>
      <c r="D529" s="48"/>
      <c r="E529" s="48"/>
      <c r="F529" s="48"/>
      <c r="G529" s="48"/>
      <c r="H529" s="48"/>
      <c r="I529" s="48"/>
      <c r="J529" s="48"/>
      <c r="K529" s="48"/>
      <c r="L529" s="48"/>
      <c r="M529" s="48"/>
      <c r="N529" s="48"/>
      <c r="O529" s="48"/>
      <c r="P529" s="48"/>
      <c r="Q529" s="48"/>
      <c r="R529" s="48"/>
      <c r="S529" s="48"/>
      <c r="T529" s="48"/>
      <c r="U529" s="48"/>
      <c r="V529" s="48"/>
      <c r="W529" s="48"/>
      <c r="X529" s="48"/>
      <c r="Y529" s="48"/>
      <c r="Z529" s="48"/>
      <c r="AA529" s="48"/>
      <c r="AB529" s="48"/>
    </row>
    <row r="530" spans="1:28" ht="15.75" customHeight="1">
      <c r="A530" s="48"/>
      <c r="B530" s="48"/>
      <c r="C530" s="48"/>
      <c r="D530" s="48"/>
      <c r="E530" s="48"/>
      <c r="F530" s="48"/>
      <c r="G530" s="48"/>
      <c r="H530" s="48"/>
      <c r="I530" s="48"/>
      <c r="J530" s="48"/>
      <c r="K530" s="48"/>
      <c r="L530" s="48"/>
      <c r="M530" s="48"/>
      <c r="N530" s="48"/>
      <c r="O530" s="48"/>
      <c r="P530" s="48"/>
      <c r="Q530" s="48"/>
      <c r="R530" s="48"/>
      <c r="S530" s="48"/>
      <c r="T530" s="48"/>
      <c r="U530" s="48"/>
      <c r="V530" s="48"/>
      <c r="W530" s="48"/>
      <c r="X530" s="48"/>
      <c r="Y530" s="48"/>
      <c r="Z530" s="48"/>
      <c r="AA530" s="48"/>
      <c r="AB530" s="48"/>
    </row>
    <row r="531" spans="1:28" ht="15.75" customHeight="1">
      <c r="A531" s="48"/>
      <c r="B531" s="48"/>
      <c r="C531" s="48"/>
      <c r="D531" s="48"/>
      <c r="E531" s="48"/>
      <c r="F531" s="48"/>
      <c r="G531" s="48"/>
      <c r="H531" s="48"/>
      <c r="I531" s="48"/>
      <c r="J531" s="48"/>
      <c r="K531" s="48"/>
      <c r="L531" s="48"/>
      <c r="M531" s="48"/>
      <c r="N531" s="48"/>
      <c r="O531" s="48"/>
      <c r="P531" s="48"/>
      <c r="Q531" s="48"/>
      <c r="R531" s="48"/>
      <c r="S531" s="48"/>
      <c r="T531" s="48"/>
      <c r="U531" s="48"/>
      <c r="V531" s="48"/>
      <c r="W531" s="48"/>
      <c r="X531" s="48"/>
      <c r="Y531" s="48"/>
      <c r="Z531" s="48"/>
      <c r="AA531" s="48"/>
      <c r="AB531" s="48"/>
    </row>
    <row r="532" spans="1:28" ht="15.75" customHeight="1">
      <c r="A532" s="48"/>
      <c r="B532" s="48"/>
      <c r="C532" s="48"/>
      <c r="D532" s="48"/>
      <c r="E532" s="48"/>
      <c r="F532" s="48"/>
      <c r="G532" s="48"/>
      <c r="H532" s="48"/>
      <c r="I532" s="48"/>
      <c r="J532" s="48"/>
      <c r="K532" s="48"/>
      <c r="L532" s="48"/>
      <c r="M532" s="48"/>
      <c r="N532" s="48"/>
      <c r="O532" s="48"/>
      <c r="P532" s="48"/>
      <c r="Q532" s="48"/>
      <c r="R532" s="48"/>
      <c r="S532" s="48"/>
      <c r="T532" s="48"/>
      <c r="U532" s="48"/>
      <c r="V532" s="48"/>
      <c r="W532" s="48"/>
      <c r="X532" s="48"/>
      <c r="Y532" s="48"/>
      <c r="Z532" s="48"/>
      <c r="AA532" s="48"/>
      <c r="AB532" s="48"/>
    </row>
    <row r="533" spans="1:28" ht="15.75" customHeight="1">
      <c r="A533" s="48"/>
      <c r="B533" s="48"/>
      <c r="C533" s="48"/>
      <c r="D533" s="48"/>
      <c r="E533" s="48"/>
      <c r="F533" s="48"/>
      <c r="G533" s="48"/>
      <c r="H533" s="48"/>
      <c r="I533" s="48"/>
      <c r="J533" s="48"/>
      <c r="K533" s="48"/>
      <c r="L533" s="48"/>
      <c r="M533" s="48"/>
      <c r="N533" s="48"/>
      <c r="O533" s="48"/>
      <c r="P533" s="48"/>
      <c r="Q533" s="48"/>
      <c r="R533" s="48"/>
      <c r="S533" s="48"/>
      <c r="T533" s="48"/>
      <c r="U533" s="48"/>
      <c r="V533" s="48"/>
      <c r="W533" s="48"/>
      <c r="X533" s="48"/>
      <c r="Y533" s="48"/>
      <c r="Z533" s="48"/>
      <c r="AA533" s="48"/>
      <c r="AB533" s="48"/>
    </row>
    <row r="534" spans="1:28" ht="15.75" customHeight="1">
      <c r="A534" s="48"/>
      <c r="B534" s="48"/>
      <c r="C534" s="48"/>
      <c r="D534" s="48"/>
      <c r="E534" s="48"/>
      <c r="F534" s="48"/>
      <c r="G534" s="48"/>
      <c r="H534" s="48"/>
      <c r="I534" s="48"/>
      <c r="J534" s="48"/>
      <c r="K534" s="48"/>
      <c r="L534" s="48"/>
      <c r="M534" s="48"/>
      <c r="N534" s="48"/>
      <c r="O534" s="48"/>
      <c r="P534" s="48"/>
      <c r="Q534" s="48"/>
      <c r="R534" s="48"/>
      <c r="S534" s="48"/>
      <c r="T534" s="48"/>
      <c r="U534" s="48"/>
      <c r="V534" s="48"/>
      <c r="W534" s="48"/>
      <c r="X534" s="48"/>
      <c r="Y534" s="48"/>
      <c r="Z534" s="48"/>
      <c r="AA534" s="48"/>
      <c r="AB534" s="48"/>
    </row>
    <row r="535" spans="1:28" ht="15.75" customHeight="1">
      <c r="A535" s="48"/>
      <c r="B535" s="48"/>
      <c r="C535" s="48"/>
      <c r="D535" s="48"/>
      <c r="E535" s="48"/>
      <c r="F535" s="48"/>
      <c r="G535" s="48"/>
      <c r="H535" s="48"/>
      <c r="I535" s="48"/>
      <c r="J535" s="48"/>
      <c r="K535" s="48"/>
      <c r="L535" s="48"/>
      <c r="M535" s="48"/>
      <c r="N535" s="48"/>
      <c r="O535" s="48"/>
      <c r="P535" s="48"/>
      <c r="Q535" s="48"/>
      <c r="R535" s="48"/>
      <c r="S535" s="48"/>
      <c r="T535" s="48"/>
      <c r="U535" s="48"/>
      <c r="V535" s="48"/>
      <c r="W535" s="48"/>
      <c r="X535" s="48"/>
      <c r="Y535" s="48"/>
      <c r="Z535" s="48"/>
      <c r="AA535" s="48"/>
      <c r="AB535" s="48"/>
    </row>
    <row r="536" spans="1:28" ht="15.75" customHeight="1">
      <c r="A536" s="48"/>
      <c r="B536" s="48"/>
      <c r="C536" s="48"/>
      <c r="D536" s="48"/>
      <c r="E536" s="48"/>
      <c r="F536" s="48"/>
      <c r="G536" s="48"/>
      <c r="H536" s="48"/>
      <c r="I536" s="48"/>
      <c r="J536" s="48"/>
      <c r="K536" s="48"/>
      <c r="L536" s="48"/>
      <c r="M536" s="48"/>
      <c r="N536" s="48"/>
      <c r="O536" s="48"/>
      <c r="P536" s="48"/>
      <c r="Q536" s="48"/>
      <c r="R536" s="48"/>
      <c r="S536" s="48"/>
      <c r="T536" s="48"/>
      <c r="U536" s="48"/>
      <c r="V536" s="48"/>
      <c r="W536" s="48"/>
      <c r="X536" s="48"/>
      <c r="Y536" s="48"/>
      <c r="Z536" s="48"/>
      <c r="AA536" s="48"/>
      <c r="AB536" s="48"/>
    </row>
    <row r="537" spans="1:28" ht="15.75" customHeight="1">
      <c r="A537" s="48"/>
      <c r="B537" s="48"/>
      <c r="C537" s="48"/>
      <c r="D537" s="48"/>
      <c r="E537" s="48"/>
      <c r="F537" s="48"/>
      <c r="G537" s="48"/>
      <c r="H537" s="48"/>
      <c r="I537" s="48"/>
      <c r="J537" s="48"/>
      <c r="K537" s="48"/>
      <c r="L537" s="48"/>
      <c r="M537" s="48"/>
      <c r="N537" s="48"/>
      <c r="O537" s="48"/>
      <c r="P537" s="48"/>
      <c r="Q537" s="48"/>
      <c r="R537" s="48"/>
      <c r="S537" s="48"/>
      <c r="T537" s="48"/>
      <c r="U537" s="48"/>
      <c r="V537" s="48"/>
      <c r="W537" s="48"/>
      <c r="X537" s="48"/>
      <c r="Y537" s="48"/>
      <c r="Z537" s="48"/>
      <c r="AA537" s="48"/>
      <c r="AB537" s="48"/>
    </row>
    <row r="538" spans="1:28" ht="15.75" customHeight="1">
      <c r="A538" s="48"/>
      <c r="B538" s="48"/>
      <c r="C538" s="48"/>
      <c r="D538" s="48"/>
      <c r="E538" s="48"/>
      <c r="F538" s="48"/>
      <c r="G538" s="48"/>
      <c r="H538" s="48"/>
      <c r="I538" s="48"/>
      <c r="J538" s="48"/>
      <c r="K538" s="48"/>
      <c r="L538" s="48"/>
      <c r="M538" s="48"/>
      <c r="N538" s="48"/>
      <c r="O538" s="48"/>
      <c r="P538" s="48"/>
      <c r="Q538" s="48"/>
      <c r="R538" s="48"/>
      <c r="S538" s="48"/>
      <c r="T538" s="48"/>
      <c r="U538" s="48"/>
      <c r="V538" s="48"/>
      <c r="W538" s="48"/>
      <c r="X538" s="48"/>
      <c r="Y538" s="48"/>
      <c r="Z538" s="48"/>
      <c r="AA538" s="48"/>
      <c r="AB538" s="48"/>
    </row>
    <row r="539" spans="1:28" ht="15.75" customHeight="1">
      <c r="A539" s="48"/>
      <c r="B539" s="48"/>
      <c r="C539" s="48"/>
      <c r="D539" s="48"/>
      <c r="E539" s="48"/>
      <c r="F539" s="48"/>
      <c r="G539" s="48"/>
      <c r="H539" s="48"/>
      <c r="I539" s="48"/>
      <c r="J539" s="48"/>
      <c r="K539" s="48"/>
      <c r="L539" s="48"/>
      <c r="M539" s="48"/>
      <c r="N539" s="48"/>
      <c r="O539" s="48"/>
      <c r="P539" s="48"/>
      <c r="Q539" s="48"/>
      <c r="R539" s="48"/>
      <c r="S539" s="48"/>
      <c r="T539" s="48"/>
      <c r="U539" s="48"/>
      <c r="V539" s="48"/>
      <c r="W539" s="48"/>
      <c r="X539" s="48"/>
      <c r="Y539" s="48"/>
      <c r="Z539" s="48"/>
      <c r="AA539" s="48"/>
      <c r="AB539" s="48"/>
    </row>
    <row r="540" spans="1:28" ht="15.75" customHeight="1">
      <c r="A540" s="48"/>
      <c r="B540" s="48"/>
      <c r="C540" s="48"/>
      <c r="D540" s="48"/>
      <c r="E540" s="48"/>
      <c r="F540" s="48"/>
      <c r="G540" s="48"/>
      <c r="H540" s="48"/>
      <c r="I540" s="48"/>
      <c r="J540" s="48"/>
      <c r="K540" s="48"/>
      <c r="L540" s="48"/>
      <c r="M540" s="48"/>
      <c r="N540" s="48"/>
      <c r="O540" s="48"/>
      <c r="P540" s="48"/>
      <c r="Q540" s="48"/>
      <c r="R540" s="48"/>
      <c r="S540" s="48"/>
      <c r="T540" s="48"/>
      <c r="U540" s="48"/>
      <c r="V540" s="48"/>
      <c r="W540" s="48"/>
      <c r="X540" s="48"/>
      <c r="Y540" s="48"/>
      <c r="Z540" s="48"/>
      <c r="AA540" s="48"/>
      <c r="AB540" s="48"/>
    </row>
    <row r="541" spans="1:28" ht="15.75" customHeight="1">
      <c r="A541" s="48"/>
      <c r="B541" s="48"/>
      <c r="C541" s="48"/>
      <c r="D541" s="48"/>
      <c r="E541" s="48"/>
      <c r="F541" s="48"/>
      <c r="G541" s="48"/>
      <c r="H541" s="48"/>
      <c r="I541" s="48"/>
      <c r="J541" s="48"/>
      <c r="K541" s="48"/>
      <c r="L541" s="48"/>
      <c r="M541" s="48"/>
      <c r="N541" s="48"/>
      <c r="O541" s="48"/>
      <c r="P541" s="48"/>
      <c r="Q541" s="48"/>
      <c r="R541" s="48"/>
      <c r="S541" s="48"/>
      <c r="T541" s="48"/>
      <c r="U541" s="48"/>
      <c r="V541" s="48"/>
      <c r="W541" s="48"/>
      <c r="X541" s="48"/>
      <c r="Y541" s="48"/>
      <c r="Z541" s="48"/>
      <c r="AA541" s="48"/>
      <c r="AB541" s="48"/>
    </row>
    <row r="542" spans="1:28" ht="15.75" customHeight="1">
      <c r="A542" s="48"/>
      <c r="B542" s="48"/>
      <c r="C542" s="48"/>
      <c r="D542" s="48"/>
      <c r="E542" s="48"/>
      <c r="F542" s="48"/>
      <c r="G542" s="48"/>
      <c r="H542" s="48"/>
      <c r="I542" s="48"/>
      <c r="J542" s="48"/>
      <c r="K542" s="48"/>
      <c r="L542" s="48"/>
      <c r="M542" s="48"/>
      <c r="N542" s="48"/>
      <c r="O542" s="48"/>
      <c r="P542" s="48"/>
      <c r="Q542" s="48"/>
      <c r="R542" s="48"/>
      <c r="S542" s="48"/>
      <c r="T542" s="48"/>
      <c r="U542" s="48"/>
      <c r="V542" s="48"/>
      <c r="W542" s="48"/>
      <c r="X542" s="48"/>
      <c r="Y542" s="48"/>
      <c r="Z542" s="48"/>
      <c r="AA542" s="48"/>
      <c r="AB542" s="48"/>
    </row>
    <row r="543" spans="1:28" ht="15.75" customHeight="1">
      <c r="A543" s="48"/>
      <c r="B543" s="48"/>
      <c r="C543" s="48"/>
      <c r="D543" s="48"/>
      <c r="E543" s="48"/>
      <c r="F543" s="48"/>
      <c r="G543" s="48"/>
      <c r="H543" s="48"/>
      <c r="I543" s="48"/>
      <c r="J543" s="48"/>
      <c r="K543" s="48"/>
      <c r="L543" s="48"/>
      <c r="M543" s="48"/>
      <c r="N543" s="48"/>
      <c r="O543" s="48"/>
      <c r="P543" s="48"/>
      <c r="Q543" s="48"/>
      <c r="R543" s="48"/>
      <c r="S543" s="48"/>
      <c r="T543" s="48"/>
      <c r="U543" s="48"/>
      <c r="V543" s="48"/>
      <c r="W543" s="48"/>
      <c r="X543" s="48"/>
      <c r="Y543" s="48"/>
      <c r="Z543" s="48"/>
      <c r="AA543" s="48"/>
      <c r="AB543" s="48"/>
    </row>
    <row r="544" spans="1:28" ht="15.75" customHeight="1">
      <c r="A544" s="48"/>
      <c r="B544" s="48"/>
      <c r="C544" s="48"/>
      <c r="D544" s="48"/>
      <c r="E544" s="48"/>
      <c r="F544" s="48"/>
      <c r="G544" s="48"/>
      <c r="H544" s="48"/>
      <c r="I544" s="48"/>
      <c r="J544" s="48"/>
      <c r="K544" s="48"/>
      <c r="L544" s="48"/>
      <c r="M544" s="48"/>
      <c r="N544" s="48"/>
      <c r="O544" s="48"/>
      <c r="P544" s="48"/>
      <c r="Q544" s="48"/>
      <c r="R544" s="48"/>
      <c r="S544" s="48"/>
      <c r="T544" s="48"/>
      <c r="U544" s="48"/>
      <c r="V544" s="48"/>
      <c r="W544" s="48"/>
      <c r="X544" s="48"/>
      <c r="Y544" s="48"/>
      <c r="Z544" s="48"/>
      <c r="AA544" s="48"/>
      <c r="AB544" s="48"/>
    </row>
    <row r="545" spans="1:28" ht="15.75" customHeight="1">
      <c r="A545" s="48"/>
      <c r="B545" s="48"/>
      <c r="C545" s="48"/>
      <c r="D545" s="48"/>
      <c r="E545" s="48"/>
      <c r="F545" s="48"/>
      <c r="G545" s="48"/>
      <c r="H545" s="48"/>
      <c r="I545" s="48"/>
      <c r="J545" s="48"/>
      <c r="K545" s="48"/>
      <c r="L545" s="48"/>
      <c r="M545" s="48"/>
      <c r="N545" s="48"/>
      <c r="O545" s="48"/>
      <c r="P545" s="48"/>
      <c r="Q545" s="48"/>
      <c r="R545" s="48"/>
      <c r="S545" s="48"/>
      <c r="T545" s="48"/>
      <c r="U545" s="48"/>
      <c r="V545" s="48"/>
      <c r="W545" s="48"/>
      <c r="X545" s="48"/>
      <c r="Y545" s="48"/>
      <c r="Z545" s="48"/>
      <c r="AA545" s="48"/>
      <c r="AB545" s="48"/>
    </row>
    <row r="546" spans="1:28" ht="15.75" customHeight="1">
      <c r="A546" s="48"/>
      <c r="B546" s="48"/>
      <c r="C546" s="48"/>
      <c r="D546" s="48"/>
      <c r="E546" s="48"/>
      <c r="F546" s="48"/>
      <c r="G546" s="48"/>
      <c r="H546" s="48"/>
      <c r="I546" s="48"/>
      <c r="J546" s="48"/>
      <c r="K546" s="48"/>
      <c r="L546" s="48"/>
      <c r="M546" s="48"/>
      <c r="N546" s="48"/>
      <c r="O546" s="48"/>
      <c r="P546" s="48"/>
      <c r="Q546" s="48"/>
      <c r="R546" s="48"/>
      <c r="S546" s="48"/>
      <c r="T546" s="48"/>
      <c r="U546" s="48"/>
      <c r="V546" s="48"/>
      <c r="W546" s="48"/>
      <c r="X546" s="48"/>
      <c r="Y546" s="48"/>
      <c r="Z546" s="48"/>
      <c r="AA546" s="48"/>
      <c r="AB546" s="48"/>
    </row>
    <row r="547" spans="1:28" ht="15.75" customHeight="1">
      <c r="A547" s="48"/>
      <c r="B547" s="48"/>
      <c r="C547" s="48"/>
      <c r="D547" s="48"/>
      <c r="E547" s="48"/>
      <c r="F547" s="48"/>
      <c r="G547" s="48"/>
      <c r="H547" s="48"/>
      <c r="I547" s="48"/>
      <c r="J547" s="48"/>
      <c r="K547" s="48"/>
      <c r="L547" s="48"/>
      <c r="M547" s="48"/>
      <c r="N547" s="48"/>
      <c r="O547" s="48"/>
      <c r="P547" s="48"/>
      <c r="Q547" s="48"/>
      <c r="R547" s="48"/>
      <c r="S547" s="48"/>
      <c r="T547" s="48"/>
      <c r="U547" s="48"/>
      <c r="V547" s="48"/>
      <c r="W547" s="48"/>
      <c r="X547" s="48"/>
      <c r="Y547" s="48"/>
      <c r="Z547" s="48"/>
      <c r="AA547" s="48"/>
      <c r="AB547" s="48"/>
    </row>
    <row r="548" spans="1:28" ht="15.75" customHeight="1">
      <c r="A548" s="48"/>
      <c r="B548" s="48"/>
      <c r="C548" s="48"/>
      <c r="D548" s="48"/>
      <c r="E548" s="48"/>
      <c r="F548" s="48"/>
      <c r="G548" s="48"/>
      <c r="H548" s="48"/>
      <c r="I548" s="48"/>
      <c r="J548" s="48"/>
      <c r="K548" s="48"/>
      <c r="L548" s="48"/>
      <c r="M548" s="48"/>
      <c r="N548" s="48"/>
      <c r="O548" s="48"/>
      <c r="P548" s="48"/>
      <c r="Q548" s="48"/>
      <c r="R548" s="48"/>
      <c r="S548" s="48"/>
      <c r="T548" s="48"/>
      <c r="U548" s="48"/>
      <c r="V548" s="48"/>
      <c r="W548" s="48"/>
      <c r="X548" s="48"/>
      <c r="Y548" s="48"/>
      <c r="Z548" s="48"/>
      <c r="AA548" s="48"/>
      <c r="AB548" s="48"/>
    </row>
    <row r="549" spans="1:28" ht="15.75" customHeight="1">
      <c r="A549" s="48"/>
      <c r="B549" s="48"/>
      <c r="C549" s="48"/>
      <c r="D549" s="48"/>
      <c r="E549" s="48"/>
      <c r="F549" s="48"/>
      <c r="G549" s="48"/>
      <c r="H549" s="48"/>
      <c r="I549" s="48"/>
      <c r="J549" s="48"/>
      <c r="K549" s="48"/>
      <c r="L549" s="48"/>
      <c r="M549" s="48"/>
      <c r="N549" s="48"/>
      <c r="O549" s="48"/>
      <c r="P549" s="48"/>
      <c r="Q549" s="48"/>
      <c r="R549" s="48"/>
      <c r="S549" s="48"/>
      <c r="T549" s="48"/>
      <c r="U549" s="48"/>
      <c r="V549" s="48"/>
      <c r="W549" s="48"/>
      <c r="X549" s="48"/>
      <c r="Y549" s="48"/>
      <c r="Z549" s="48"/>
      <c r="AA549" s="48"/>
      <c r="AB549" s="48"/>
    </row>
    <row r="550" spans="1:28" ht="15.75" customHeight="1">
      <c r="A550" s="48"/>
      <c r="B550" s="48"/>
      <c r="C550" s="48"/>
      <c r="D550" s="48"/>
      <c r="E550" s="48"/>
      <c r="F550" s="48"/>
      <c r="G550" s="48"/>
      <c r="H550" s="48"/>
      <c r="I550" s="48"/>
      <c r="J550" s="48"/>
      <c r="K550" s="48"/>
      <c r="L550" s="48"/>
      <c r="M550" s="48"/>
      <c r="N550" s="48"/>
      <c r="O550" s="48"/>
      <c r="P550" s="48"/>
      <c r="Q550" s="48"/>
      <c r="R550" s="48"/>
      <c r="S550" s="48"/>
      <c r="T550" s="48"/>
      <c r="U550" s="48"/>
      <c r="V550" s="48"/>
      <c r="W550" s="48"/>
      <c r="X550" s="48"/>
      <c r="Y550" s="48"/>
      <c r="Z550" s="48"/>
      <c r="AA550" s="48"/>
      <c r="AB550" s="48"/>
    </row>
    <row r="551" spans="1:28" ht="15.75" customHeight="1">
      <c r="A551" s="48"/>
      <c r="B551" s="48"/>
      <c r="C551" s="48"/>
      <c r="D551" s="48"/>
      <c r="E551" s="48"/>
      <c r="F551" s="48"/>
      <c r="G551" s="48"/>
      <c r="H551" s="48"/>
      <c r="I551" s="48"/>
      <c r="J551" s="48"/>
      <c r="K551" s="48"/>
      <c r="L551" s="48"/>
      <c r="M551" s="48"/>
      <c r="N551" s="48"/>
      <c r="O551" s="48"/>
      <c r="P551" s="48"/>
      <c r="Q551" s="48"/>
      <c r="R551" s="48"/>
      <c r="S551" s="48"/>
      <c r="T551" s="48"/>
      <c r="U551" s="48"/>
      <c r="V551" s="48"/>
      <c r="W551" s="48"/>
      <c r="X551" s="48"/>
      <c r="Y551" s="48"/>
      <c r="Z551" s="48"/>
      <c r="AA551" s="48"/>
      <c r="AB551" s="48"/>
    </row>
    <row r="552" spans="1:28" ht="15.75" customHeight="1">
      <c r="A552" s="48"/>
      <c r="B552" s="48"/>
      <c r="C552" s="48"/>
      <c r="D552" s="48"/>
      <c r="E552" s="48"/>
      <c r="F552" s="48"/>
      <c r="G552" s="48"/>
      <c r="H552" s="48"/>
      <c r="I552" s="48"/>
      <c r="J552" s="48"/>
      <c r="K552" s="48"/>
      <c r="L552" s="48"/>
      <c r="M552" s="48"/>
      <c r="N552" s="48"/>
      <c r="O552" s="48"/>
      <c r="P552" s="48"/>
      <c r="Q552" s="48"/>
      <c r="R552" s="48"/>
      <c r="S552" s="48"/>
      <c r="T552" s="48"/>
      <c r="U552" s="48"/>
      <c r="V552" s="48"/>
      <c r="W552" s="48"/>
      <c r="X552" s="48"/>
      <c r="Y552" s="48"/>
      <c r="Z552" s="48"/>
      <c r="AA552" s="48"/>
      <c r="AB552" s="48"/>
    </row>
    <row r="553" spans="1:28" ht="15.75" customHeight="1">
      <c r="A553" s="48"/>
      <c r="B553" s="48"/>
      <c r="C553" s="48"/>
      <c r="D553" s="48"/>
      <c r="E553" s="48"/>
      <c r="F553" s="48"/>
      <c r="G553" s="48"/>
      <c r="H553" s="48"/>
      <c r="I553" s="48"/>
      <c r="J553" s="48"/>
      <c r="K553" s="48"/>
      <c r="L553" s="48"/>
      <c r="M553" s="48"/>
      <c r="N553" s="48"/>
      <c r="O553" s="48"/>
      <c r="P553" s="48"/>
      <c r="Q553" s="48"/>
      <c r="R553" s="48"/>
      <c r="S553" s="48"/>
      <c r="T553" s="48"/>
      <c r="U553" s="48"/>
      <c r="V553" s="48"/>
      <c r="W553" s="48"/>
      <c r="X553" s="48"/>
      <c r="Y553" s="48"/>
      <c r="Z553" s="48"/>
      <c r="AA553" s="48"/>
      <c r="AB553" s="48"/>
    </row>
    <row r="554" spans="1:28" ht="15.75" customHeight="1">
      <c r="A554" s="48"/>
      <c r="B554" s="48"/>
      <c r="C554" s="48"/>
      <c r="D554" s="48"/>
      <c r="E554" s="48"/>
      <c r="F554" s="48"/>
      <c r="G554" s="48"/>
      <c r="H554" s="48"/>
      <c r="I554" s="48"/>
      <c r="J554" s="48"/>
      <c r="K554" s="48"/>
      <c r="L554" s="48"/>
      <c r="M554" s="48"/>
      <c r="N554" s="48"/>
      <c r="O554" s="48"/>
      <c r="P554" s="48"/>
      <c r="Q554" s="48"/>
      <c r="R554" s="48"/>
      <c r="S554" s="48"/>
      <c r="T554" s="48"/>
      <c r="U554" s="48"/>
      <c r="V554" s="48"/>
      <c r="W554" s="48"/>
      <c r="X554" s="48"/>
      <c r="Y554" s="48"/>
      <c r="Z554" s="48"/>
      <c r="AA554" s="48"/>
      <c r="AB554" s="48"/>
    </row>
    <row r="555" spans="1:28" ht="15.75" customHeight="1">
      <c r="A555" s="48"/>
      <c r="B555" s="48"/>
      <c r="C555" s="48"/>
      <c r="D555" s="48"/>
      <c r="E555" s="48"/>
      <c r="F555" s="48"/>
      <c r="G555" s="48"/>
      <c r="H555" s="48"/>
      <c r="I555" s="48"/>
      <c r="J555" s="48"/>
      <c r="K555" s="48"/>
      <c r="L555" s="48"/>
      <c r="M555" s="48"/>
      <c r="N555" s="48"/>
      <c r="O555" s="48"/>
      <c r="P555" s="48"/>
      <c r="Q555" s="48"/>
      <c r="R555" s="48"/>
      <c r="S555" s="48"/>
      <c r="T555" s="48"/>
      <c r="U555" s="48"/>
      <c r="V555" s="48"/>
      <c r="W555" s="48"/>
      <c r="X555" s="48"/>
      <c r="Y555" s="48"/>
      <c r="Z555" s="48"/>
      <c r="AA555" s="48"/>
      <c r="AB555" s="48"/>
    </row>
    <row r="556" spans="1:28" ht="15.75" customHeight="1">
      <c r="A556" s="48"/>
      <c r="B556" s="48"/>
      <c r="C556" s="48"/>
      <c r="D556" s="48"/>
      <c r="E556" s="48"/>
      <c r="F556" s="48"/>
      <c r="G556" s="48"/>
      <c r="H556" s="48"/>
      <c r="I556" s="48"/>
      <c r="J556" s="48"/>
      <c r="K556" s="48"/>
      <c r="L556" s="48"/>
      <c r="M556" s="48"/>
      <c r="N556" s="48"/>
      <c r="O556" s="48"/>
      <c r="P556" s="48"/>
      <c r="Q556" s="48"/>
      <c r="R556" s="48"/>
      <c r="S556" s="48"/>
      <c r="T556" s="48"/>
      <c r="U556" s="48"/>
      <c r="V556" s="48"/>
      <c r="W556" s="48"/>
      <c r="X556" s="48"/>
      <c r="Y556" s="48"/>
      <c r="Z556" s="48"/>
      <c r="AA556" s="48"/>
      <c r="AB556" s="48"/>
    </row>
    <row r="557" spans="1:28" ht="15.75" customHeight="1">
      <c r="A557" s="48"/>
      <c r="B557" s="48"/>
      <c r="C557" s="48"/>
      <c r="D557" s="48"/>
      <c r="E557" s="48"/>
      <c r="F557" s="48"/>
      <c r="G557" s="48"/>
      <c r="H557" s="48"/>
      <c r="I557" s="48"/>
      <c r="J557" s="48"/>
      <c r="K557" s="48"/>
      <c r="L557" s="48"/>
      <c r="M557" s="48"/>
      <c r="N557" s="48"/>
      <c r="O557" s="48"/>
      <c r="P557" s="48"/>
      <c r="Q557" s="48"/>
      <c r="R557" s="48"/>
      <c r="S557" s="48"/>
      <c r="T557" s="48"/>
      <c r="U557" s="48"/>
      <c r="V557" s="48"/>
      <c r="W557" s="48"/>
      <c r="X557" s="48"/>
      <c r="Y557" s="48"/>
      <c r="Z557" s="48"/>
      <c r="AA557" s="48"/>
      <c r="AB557" s="48"/>
    </row>
    <row r="558" spans="1:28" ht="15.75" customHeight="1">
      <c r="A558" s="48"/>
      <c r="B558" s="48"/>
      <c r="C558" s="48"/>
      <c r="D558" s="48"/>
      <c r="E558" s="48"/>
      <c r="F558" s="48"/>
      <c r="G558" s="48"/>
      <c r="H558" s="48"/>
      <c r="I558" s="48"/>
      <c r="J558" s="48"/>
      <c r="K558" s="48"/>
      <c r="L558" s="48"/>
      <c r="M558" s="48"/>
      <c r="N558" s="48"/>
      <c r="O558" s="48"/>
      <c r="P558" s="48"/>
      <c r="Q558" s="48"/>
      <c r="R558" s="48"/>
      <c r="S558" s="48"/>
      <c r="T558" s="48"/>
      <c r="U558" s="48"/>
      <c r="V558" s="48"/>
      <c r="W558" s="48"/>
      <c r="X558" s="48"/>
      <c r="Y558" s="48"/>
      <c r="Z558" s="48"/>
      <c r="AA558" s="48"/>
      <c r="AB558" s="48"/>
    </row>
    <row r="559" spans="1:28" ht="15.75" customHeight="1">
      <c r="A559" s="48"/>
      <c r="B559" s="48"/>
      <c r="C559" s="48"/>
      <c r="D559" s="48"/>
      <c r="E559" s="48"/>
      <c r="F559" s="48"/>
      <c r="G559" s="48"/>
      <c r="H559" s="48"/>
      <c r="I559" s="48"/>
      <c r="J559" s="48"/>
      <c r="K559" s="48"/>
      <c r="L559" s="48"/>
      <c r="M559" s="48"/>
      <c r="N559" s="48"/>
      <c r="O559" s="48"/>
      <c r="P559" s="48"/>
      <c r="Q559" s="48"/>
      <c r="R559" s="48"/>
      <c r="S559" s="48"/>
      <c r="T559" s="48"/>
      <c r="U559" s="48"/>
      <c r="V559" s="48"/>
      <c r="W559" s="48"/>
      <c r="X559" s="48"/>
      <c r="Y559" s="48"/>
      <c r="Z559" s="48"/>
      <c r="AA559" s="48"/>
      <c r="AB559" s="48"/>
    </row>
    <row r="560" spans="1:28" ht="15.75" customHeight="1">
      <c r="A560" s="48"/>
      <c r="B560" s="48"/>
      <c r="C560" s="48"/>
      <c r="D560" s="48"/>
      <c r="E560" s="48"/>
      <c r="F560" s="48"/>
      <c r="G560" s="48"/>
      <c r="H560" s="48"/>
      <c r="I560" s="48"/>
      <c r="J560" s="48"/>
      <c r="K560" s="48"/>
      <c r="L560" s="48"/>
      <c r="M560" s="48"/>
      <c r="N560" s="48"/>
      <c r="O560" s="48"/>
      <c r="P560" s="48"/>
      <c r="Q560" s="48"/>
      <c r="R560" s="48"/>
      <c r="S560" s="48"/>
      <c r="T560" s="48"/>
      <c r="U560" s="48"/>
      <c r="V560" s="48"/>
      <c r="W560" s="48"/>
      <c r="X560" s="48"/>
      <c r="Y560" s="48"/>
      <c r="Z560" s="48"/>
      <c r="AA560" s="48"/>
      <c r="AB560" s="48"/>
    </row>
    <row r="561" spans="1:28" ht="15.75" customHeight="1">
      <c r="A561" s="48"/>
      <c r="B561" s="48"/>
      <c r="C561" s="48"/>
      <c r="D561" s="48"/>
      <c r="E561" s="48"/>
      <c r="F561" s="48"/>
      <c r="G561" s="48"/>
      <c r="H561" s="48"/>
      <c r="I561" s="48"/>
      <c r="J561" s="48"/>
      <c r="K561" s="48"/>
      <c r="L561" s="48"/>
      <c r="M561" s="48"/>
      <c r="N561" s="48"/>
      <c r="O561" s="48"/>
      <c r="P561" s="48"/>
      <c r="Q561" s="48"/>
      <c r="R561" s="48"/>
      <c r="S561" s="48"/>
      <c r="T561" s="48"/>
      <c r="U561" s="48"/>
      <c r="V561" s="48"/>
      <c r="W561" s="48"/>
      <c r="X561" s="48"/>
      <c r="Y561" s="48"/>
      <c r="Z561" s="48"/>
      <c r="AA561" s="48"/>
      <c r="AB561" s="48"/>
    </row>
    <row r="562" spans="1:28" ht="15.75" customHeight="1">
      <c r="A562" s="48"/>
      <c r="B562" s="48"/>
      <c r="C562" s="48"/>
      <c r="D562" s="48"/>
      <c r="E562" s="48"/>
      <c r="F562" s="48"/>
      <c r="G562" s="48"/>
      <c r="H562" s="48"/>
      <c r="I562" s="48"/>
      <c r="J562" s="48"/>
      <c r="K562" s="48"/>
      <c r="L562" s="48"/>
      <c r="M562" s="48"/>
      <c r="N562" s="48"/>
      <c r="O562" s="48"/>
      <c r="P562" s="48"/>
      <c r="Q562" s="48"/>
      <c r="R562" s="48"/>
      <c r="S562" s="48"/>
      <c r="T562" s="48"/>
      <c r="U562" s="48"/>
      <c r="V562" s="48"/>
      <c r="W562" s="48"/>
      <c r="X562" s="48"/>
      <c r="Y562" s="48"/>
      <c r="Z562" s="48"/>
      <c r="AA562" s="48"/>
      <c r="AB562" s="48"/>
    </row>
    <row r="563" spans="1:28" ht="15.75" customHeight="1">
      <c r="A563" s="48"/>
      <c r="B563" s="48"/>
      <c r="C563" s="48"/>
      <c r="D563" s="48"/>
      <c r="E563" s="48"/>
      <c r="F563" s="48"/>
      <c r="G563" s="48"/>
      <c r="H563" s="48"/>
      <c r="I563" s="48"/>
      <c r="J563" s="48"/>
      <c r="K563" s="48"/>
      <c r="L563" s="48"/>
      <c r="M563" s="48"/>
      <c r="N563" s="48"/>
      <c r="O563" s="48"/>
      <c r="P563" s="48"/>
      <c r="Q563" s="48"/>
      <c r="R563" s="48"/>
      <c r="S563" s="48"/>
      <c r="T563" s="48"/>
      <c r="U563" s="48"/>
      <c r="V563" s="48"/>
      <c r="W563" s="48"/>
      <c r="X563" s="48"/>
      <c r="Y563" s="48"/>
      <c r="Z563" s="48"/>
      <c r="AA563" s="48"/>
      <c r="AB563" s="48"/>
    </row>
    <row r="564" spans="1:28" ht="15.75" customHeight="1">
      <c r="A564" s="48"/>
      <c r="B564" s="48"/>
      <c r="C564" s="48"/>
      <c r="D564" s="48"/>
      <c r="E564" s="48"/>
      <c r="F564" s="48"/>
      <c r="G564" s="48"/>
      <c r="H564" s="48"/>
      <c r="I564" s="48"/>
      <c r="J564" s="48"/>
      <c r="K564" s="48"/>
      <c r="L564" s="48"/>
      <c r="M564" s="48"/>
      <c r="N564" s="48"/>
      <c r="O564" s="48"/>
      <c r="P564" s="48"/>
      <c r="Q564" s="48"/>
      <c r="R564" s="48"/>
      <c r="S564" s="48"/>
      <c r="T564" s="48"/>
      <c r="U564" s="48"/>
      <c r="V564" s="48"/>
      <c r="W564" s="48"/>
      <c r="X564" s="48"/>
      <c r="Y564" s="48"/>
      <c r="Z564" s="48"/>
      <c r="AA564" s="48"/>
      <c r="AB564" s="48"/>
    </row>
    <row r="565" spans="1:28" ht="15.75" customHeight="1">
      <c r="A565" s="48"/>
      <c r="B565" s="48"/>
      <c r="C565" s="48"/>
      <c r="D565" s="48"/>
      <c r="E565" s="48"/>
      <c r="F565" s="48"/>
      <c r="G565" s="48"/>
      <c r="H565" s="48"/>
      <c r="I565" s="48"/>
      <c r="J565" s="48"/>
      <c r="K565" s="48"/>
      <c r="L565" s="48"/>
      <c r="M565" s="48"/>
      <c r="N565" s="48"/>
      <c r="O565" s="48"/>
      <c r="P565" s="48"/>
      <c r="Q565" s="48"/>
      <c r="R565" s="48"/>
      <c r="S565" s="48"/>
      <c r="T565" s="48"/>
      <c r="U565" s="48"/>
      <c r="V565" s="48"/>
      <c r="W565" s="48"/>
      <c r="X565" s="48"/>
      <c r="Y565" s="48"/>
      <c r="Z565" s="48"/>
      <c r="AA565" s="48"/>
      <c r="AB565" s="48"/>
    </row>
    <row r="566" spans="1:28" ht="15.75" customHeight="1">
      <c r="A566" s="48"/>
      <c r="B566" s="48"/>
      <c r="C566" s="48"/>
      <c r="D566" s="48"/>
      <c r="E566" s="48"/>
      <c r="F566" s="48"/>
      <c r="G566" s="48"/>
      <c r="H566" s="48"/>
      <c r="I566" s="48"/>
      <c r="J566" s="48"/>
      <c r="K566" s="48"/>
      <c r="L566" s="48"/>
      <c r="M566" s="48"/>
      <c r="N566" s="48"/>
      <c r="O566" s="48"/>
      <c r="P566" s="48"/>
      <c r="Q566" s="48"/>
      <c r="R566" s="48"/>
      <c r="S566" s="48"/>
      <c r="T566" s="48"/>
      <c r="U566" s="48"/>
      <c r="V566" s="48"/>
      <c r="W566" s="48"/>
      <c r="X566" s="48"/>
      <c r="Y566" s="48"/>
      <c r="Z566" s="48"/>
      <c r="AA566" s="48"/>
      <c r="AB566" s="48"/>
    </row>
    <row r="567" spans="1:28" ht="15.75" customHeight="1">
      <c r="A567" s="48"/>
      <c r="B567" s="48"/>
      <c r="C567" s="48"/>
      <c r="D567" s="48"/>
      <c r="E567" s="48"/>
      <c r="F567" s="48"/>
      <c r="G567" s="48"/>
      <c r="H567" s="48"/>
      <c r="I567" s="48"/>
      <c r="J567" s="48"/>
      <c r="K567" s="48"/>
      <c r="L567" s="48"/>
      <c r="M567" s="48"/>
      <c r="N567" s="48"/>
      <c r="O567" s="48"/>
      <c r="P567" s="48"/>
      <c r="Q567" s="48"/>
      <c r="R567" s="48"/>
      <c r="S567" s="48"/>
      <c r="T567" s="48"/>
      <c r="U567" s="48"/>
      <c r="V567" s="48"/>
      <c r="W567" s="48"/>
      <c r="X567" s="48"/>
      <c r="Y567" s="48"/>
      <c r="Z567" s="48"/>
      <c r="AA567" s="48"/>
      <c r="AB567" s="48"/>
    </row>
    <row r="568" spans="1:28" ht="15.75" customHeight="1">
      <c r="A568" s="48"/>
      <c r="B568" s="48"/>
      <c r="C568" s="48"/>
      <c r="D568" s="48"/>
      <c r="E568" s="48"/>
      <c r="F568" s="48"/>
      <c r="G568" s="48"/>
      <c r="H568" s="48"/>
      <c r="I568" s="48"/>
      <c r="J568" s="48"/>
      <c r="K568" s="48"/>
      <c r="L568" s="48"/>
      <c r="M568" s="48"/>
      <c r="N568" s="48"/>
      <c r="O568" s="48"/>
      <c r="P568" s="48"/>
      <c r="Q568" s="48"/>
      <c r="R568" s="48"/>
      <c r="S568" s="48"/>
      <c r="T568" s="48"/>
      <c r="U568" s="48"/>
      <c r="V568" s="48"/>
      <c r="W568" s="48"/>
      <c r="X568" s="48"/>
      <c r="Y568" s="48"/>
      <c r="Z568" s="48"/>
      <c r="AA568" s="48"/>
      <c r="AB568" s="48"/>
    </row>
    <row r="569" spans="1:28" ht="15.75" customHeight="1">
      <c r="A569" s="48"/>
      <c r="B569" s="48"/>
      <c r="C569" s="48"/>
      <c r="D569" s="48"/>
      <c r="E569" s="48"/>
      <c r="F569" s="48"/>
      <c r="G569" s="48"/>
      <c r="H569" s="48"/>
      <c r="I569" s="48"/>
      <c r="J569" s="48"/>
      <c r="K569" s="48"/>
      <c r="L569" s="48"/>
      <c r="M569" s="48"/>
      <c r="N569" s="48"/>
      <c r="O569" s="48"/>
      <c r="P569" s="48"/>
      <c r="Q569" s="48"/>
      <c r="R569" s="48"/>
      <c r="S569" s="48"/>
      <c r="T569" s="48"/>
      <c r="U569" s="48"/>
      <c r="V569" s="48"/>
      <c r="W569" s="48"/>
      <c r="X569" s="48"/>
      <c r="Y569" s="48"/>
      <c r="Z569" s="48"/>
      <c r="AA569" s="48"/>
      <c r="AB569" s="48"/>
    </row>
    <row r="570" spans="1:28" ht="15.75" customHeight="1">
      <c r="A570" s="48"/>
      <c r="B570" s="48"/>
      <c r="C570" s="48"/>
      <c r="D570" s="48"/>
      <c r="E570" s="48"/>
      <c r="F570" s="48"/>
      <c r="G570" s="48"/>
      <c r="H570" s="48"/>
      <c r="I570" s="48"/>
      <c r="J570" s="48"/>
      <c r="K570" s="48"/>
      <c r="L570" s="48"/>
      <c r="M570" s="48"/>
      <c r="N570" s="48"/>
      <c r="O570" s="48"/>
      <c r="P570" s="48"/>
      <c r="Q570" s="48"/>
      <c r="R570" s="48"/>
      <c r="S570" s="48"/>
      <c r="T570" s="48"/>
      <c r="U570" s="48"/>
      <c r="V570" s="48"/>
      <c r="W570" s="48"/>
      <c r="X570" s="48"/>
      <c r="Y570" s="48"/>
      <c r="Z570" s="48"/>
      <c r="AA570" s="48"/>
      <c r="AB570" s="48"/>
    </row>
    <row r="571" spans="1:28" ht="15.75" customHeight="1">
      <c r="A571" s="48"/>
      <c r="B571" s="48"/>
      <c r="C571" s="48"/>
      <c r="D571" s="48"/>
      <c r="E571" s="48"/>
      <c r="F571" s="48"/>
      <c r="G571" s="48"/>
      <c r="H571" s="48"/>
      <c r="I571" s="48"/>
      <c r="J571" s="48"/>
      <c r="K571" s="48"/>
      <c r="L571" s="48"/>
      <c r="M571" s="48"/>
      <c r="N571" s="48"/>
      <c r="O571" s="48"/>
      <c r="P571" s="48"/>
      <c r="Q571" s="48"/>
      <c r="R571" s="48"/>
      <c r="S571" s="48"/>
      <c r="T571" s="48"/>
      <c r="U571" s="48"/>
      <c r="V571" s="48"/>
      <c r="W571" s="48"/>
      <c r="X571" s="48"/>
      <c r="Y571" s="48"/>
      <c r="Z571" s="48"/>
      <c r="AA571" s="48"/>
      <c r="AB571" s="48"/>
    </row>
    <row r="572" spans="1:28" ht="15.75" customHeight="1">
      <c r="A572" s="48"/>
      <c r="B572" s="48"/>
      <c r="C572" s="48"/>
      <c r="D572" s="48"/>
      <c r="E572" s="48"/>
      <c r="F572" s="48"/>
      <c r="G572" s="48"/>
      <c r="H572" s="48"/>
      <c r="I572" s="48"/>
      <c r="J572" s="48"/>
      <c r="K572" s="48"/>
      <c r="L572" s="48"/>
      <c r="M572" s="48"/>
      <c r="N572" s="48"/>
      <c r="O572" s="48"/>
      <c r="P572" s="48"/>
      <c r="Q572" s="48"/>
      <c r="R572" s="48"/>
      <c r="S572" s="48"/>
      <c r="T572" s="48"/>
      <c r="U572" s="48"/>
      <c r="V572" s="48"/>
      <c r="W572" s="48"/>
      <c r="X572" s="48"/>
      <c r="Y572" s="48"/>
      <c r="Z572" s="48"/>
      <c r="AA572" s="48"/>
      <c r="AB572" s="48"/>
    </row>
    <row r="573" spans="1:28" ht="15.75" customHeight="1">
      <c r="A573" s="48"/>
      <c r="B573" s="48"/>
      <c r="C573" s="48"/>
      <c r="D573" s="48"/>
      <c r="E573" s="48"/>
      <c r="F573" s="48"/>
      <c r="G573" s="48"/>
      <c r="H573" s="48"/>
      <c r="I573" s="48"/>
      <c r="J573" s="48"/>
      <c r="K573" s="48"/>
      <c r="L573" s="48"/>
      <c r="M573" s="48"/>
      <c r="N573" s="48"/>
      <c r="O573" s="48"/>
      <c r="P573" s="48"/>
      <c r="Q573" s="48"/>
      <c r="R573" s="48"/>
      <c r="S573" s="48"/>
      <c r="T573" s="48"/>
      <c r="U573" s="48"/>
      <c r="V573" s="48"/>
      <c r="W573" s="48"/>
      <c r="X573" s="48"/>
      <c r="Y573" s="48"/>
      <c r="Z573" s="48"/>
      <c r="AA573" s="48"/>
      <c r="AB573" s="48"/>
    </row>
    <row r="574" spans="1:28" ht="15.75" customHeight="1">
      <c r="A574" s="48"/>
      <c r="B574" s="48"/>
      <c r="C574" s="48"/>
      <c r="D574" s="48"/>
      <c r="E574" s="48"/>
      <c r="F574" s="48"/>
      <c r="G574" s="48"/>
      <c r="H574" s="48"/>
      <c r="I574" s="48"/>
      <c r="J574" s="48"/>
      <c r="K574" s="48"/>
      <c r="L574" s="48"/>
      <c r="M574" s="48"/>
      <c r="N574" s="48"/>
      <c r="O574" s="48"/>
      <c r="P574" s="48"/>
      <c r="Q574" s="48"/>
      <c r="R574" s="48"/>
      <c r="S574" s="48"/>
      <c r="T574" s="48"/>
      <c r="U574" s="48"/>
      <c r="V574" s="48"/>
      <c r="W574" s="48"/>
      <c r="X574" s="48"/>
      <c r="Y574" s="48"/>
      <c r="Z574" s="48"/>
      <c r="AA574" s="48"/>
      <c r="AB574" s="48"/>
    </row>
    <row r="575" spans="1:28" ht="15.75" customHeight="1">
      <c r="A575" s="48"/>
      <c r="B575" s="48"/>
      <c r="C575" s="48"/>
      <c r="D575" s="48"/>
      <c r="E575" s="48"/>
      <c r="F575" s="48"/>
      <c r="G575" s="48"/>
      <c r="H575" s="48"/>
      <c r="I575" s="48"/>
      <c r="J575" s="48"/>
      <c r="K575" s="48"/>
      <c r="L575" s="48"/>
      <c r="M575" s="48"/>
      <c r="N575" s="48"/>
      <c r="O575" s="48"/>
      <c r="P575" s="48"/>
      <c r="Q575" s="48"/>
      <c r="R575" s="48"/>
      <c r="S575" s="48"/>
      <c r="T575" s="48"/>
      <c r="U575" s="48"/>
      <c r="V575" s="48"/>
      <c r="W575" s="48"/>
      <c r="X575" s="48"/>
      <c r="Y575" s="48"/>
      <c r="Z575" s="48"/>
      <c r="AA575" s="48"/>
      <c r="AB575" s="48"/>
    </row>
    <row r="576" spans="1:28" ht="15.75" customHeight="1">
      <c r="A576" s="48"/>
      <c r="B576" s="48"/>
      <c r="C576" s="48"/>
      <c r="D576" s="48"/>
      <c r="E576" s="48"/>
      <c r="F576" s="48"/>
      <c r="G576" s="48"/>
      <c r="H576" s="48"/>
      <c r="I576" s="48"/>
      <c r="J576" s="48"/>
      <c r="K576" s="48"/>
      <c r="L576" s="48"/>
      <c r="M576" s="48"/>
      <c r="N576" s="48"/>
      <c r="O576" s="48"/>
      <c r="P576" s="48"/>
      <c r="Q576" s="48"/>
      <c r="R576" s="48"/>
      <c r="S576" s="48"/>
      <c r="T576" s="48"/>
      <c r="U576" s="48"/>
      <c r="V576" s="48"/>
      <c r="W576" s="48"/>
      <c r="X576" s="48"/>
      <c r="Y576" s="48"/>
      <c r="Z576" s="48"/>
      <c r="AA576" s="48"/>
      <c r="AB576" s="48"/>
    </row>
    <row r="577" spans="1:28" ht="15.75" customHeight="1">
      <c r="A577" s="48"/>
      <c r="B577" s="48"/>
      <c r="C577" s="48"/>
      <c r="D577" s="48"/>
      <c r="E577" s="48"/>
      <c r="F577" s="48"/>
      <c r="G577" s="48"/>
      <c r="H577" s="48"/>
      <c r="I577" s="48"/>
      <c r="J577" s="48"/>
      <c r="K577" s="48"/>
      <c r="L577" s="48"/>
      <c r="M577" s="48"/>
      <c r="N577" s="48"/>
      <c r="O577" s="48"/>
      <c r="P577" s="48"/>
      <c r="Q577" s="48"/>
      <c r="R577" s="48"/>
      <c r="S577" s="48"/>
      <c r="T577" s="48"/>
      <c r="U577" s="48"/>
      <c r="V577" s="48"/>
      <c r="W577" s="48"/>
      <c r="X577" s="48"/>
      <c r="Y577" s="48"/>
      <c r="Z577" s="48"/>
      <c r="AA577" s="48"/>
      <c r="AB577" s="48"/>
    </row>
    <row r="578" spans="1:28" ht="15.75" customHeight="1">
      <c r="A578" s="48"/>
      <c r="B578" s="48"/>
      <c r="C578" s="48"/>
      <c r="D578" s="48"/>
      <c r="E578" s="48"/>
      <c r="F578" s="48"/>
      <c r="G578" s="48"/>
      <c r="H578" s="48"/>
      <c r="I578" s="48"/>
      <c r="J578" s="48"/>
      <c r="K578" s="48"/>
      <c r="L578" s="48"/>
      <c r="M578" s="48"/>
      <c r="N578" s="48"/>
      <c r="O578" s="48"/>
      <c r="P578" s="48"/>
      <c r="Q578" s="48"/>
      <c r="R578" s="48"/>
      <c r="S578" s="48"/>
      <c r="T578" s="48"/>
      <c r="U578" s="48"/>
      <c r="V578" s="48"/>
      <c r="W578" s="48"/>
      <c r="X578" s="48"/>
      <c r="Y578" s="48"/>
      <c r="Z578" s="48"/>
      <c r="AA578" s="48"/>
      <c r="AB578" s="48"/>
    </row>
    <row r="579" spans="1:28" ht="15.75" customHeight="1">
      <c r="A579" s="48"/>
      <c r="B579" s="48"/>
      <c r="C579" s="48"/>
      <c r="D579" s="48"/>
      <c r="E579" s="48"/>
      <c r="F579" s="48"/>
      <c r="G579" s="48"/>
      <c r="H579" s="48"/>
      <c r="I579" s="48"/>
      <c r="J579" s="48"/>
      <c r="K579" s="48"/>
      <c r="L579" s="48"/>
      <c r="M579" s="48"/>
      <c r="N579" s="48"/>
      <c r="O579" s="48"/>
      <c r="P579" s="48"/>
      <c r="Q579" s="48"/>
      <c r="R579" s="48"/>
      <c r="S579" s="48"/>
      <c r="T579" s="48"/>
      <c r="U579" s="48"/>
      <c r="V579" s="48"/>
      <c r="W579" s="48"/>
      <c r="X579" s="48"/>
      <c r="Y579" s="48"/>
      <c r="Z579" s="48"/>
      <c r="AA579" s="48"/>
      <c r="AB579" s="48"/>
    </row>
    <row r="580" spans="1:28" ht="15.75" customHeight="1">
      <c r="A580" s="48"/>
      <c r="B580" s="48"/>
      <c r="C580" s="48"/>
      <c r="D580" s="48"/>
      <c r="E580" s="48"/>
      <c r="F580" s="48"/>
      <c r="G580" s="48"/>
      <c r="H580" s="48"/>
      <c r="I580" s="48"/>
      <c r="J580" s="48"/>
      <c r="K580" s="48"/>
      <c r="L580" s="48"/>
      <c r="M580" s="48"/>
      <c r="N580" s="48"/>
      <c r="O580" s="48"/>
      <c r="P580" s="48"/>
      <c r="Q580" s="48"/>
      <c r="R580" s="48"/>
      <c r="S580" s="48"/>
      <c r="T580" s="48"/>
      <c r="U580" s="48"/>
      <c r="V580" s="48"/>
      <c r="W580" s="48"/>
      <c r="X580" s="48"/>
      <c r="Y580" s="48"/>
      <c r="Z580" s="48"/>
      <c r="AA580" s="48"/>
      <c r="AB580" s="48"/>
    </row>
    <row r="581" spans="1:28" ht="15.75" customHeight="1">
      <c r="A581" s="48"/>
      <c r="B581" s="48"/>
      <c r="C581" s="48"/>
      <c r="D581" s="48"/>
      <c r="E581" s="48"/>
      <c r="F581" s="48"/>
      <c r="G581" s="48"/>
      <c r="H581" s="48"/>
      <c r="I581" s="48"/>
      <c r="J581" s="48"/>
      <c r="K581" s="48"/>
      <c r="L581" s="48"/>
      <c r="M581" s="48"/>
      <c r="N581" s="48"/>
      <c r="O581" s="48"/>
      <c r="P581" s="48"/>
      <c r="Q581" s="48"/>
      <c r="R581" s="48"/>
      <c r="S581" s="48"/>
      <c r="T581" s="48"/>
      <c r="U581" s="48"/>
      <c r="V581" s="48"/>
      <c r="W581" s="48"/>
      <c r="X581" s="48"/>
      <c r="Y581" s="48"/>
      <c r="Z581" s="48"/>
      <c r="AA581" s="48"/>
      <c r="AB581" s="48"/>
    </row>
    <row r="582" spans="1:28" ht="15.75" customHeight="1">
      <c r="A582" s="48"/>
      <c r="B582" s="48"/>
      <c r="C582" s="48"/>
      <c r="D582" s="48"/>
      <c r="E582" s="48"/>
      <c r="F582" s="48"/>
      <c r="G582" s="48"/>
      <c r="H582" s="48"/>
      <c r="I582" s="48"/>
      <c r="J582" s="48"/>
      <c r="K582" s="48"/>
      <c r="L582" s="48"/>
      <c r="M582" s="48"/>
      <c r="N582" s="48"/>
      <c r="O582" s="48"/>
      <c r="P582" s="48"/>
      <c r="Q582" s="48"/>
      <c r="R582" s="48"/>
      <c r="S582" s="48"/>
      <c r="T582" s="48"/>
      <c r="U582" s="48"/>
      <c r="V582" s="48"/>
      <c r="W582" s="48"/>
      <c r="X582" s="48"/>
      <c r="Y582" s="48"/>
      <c r="Z582" s="48"/>
      <c r="AA582" s="48"/>
      <c r="AB582" s="48"/>
    </row>
    <row r="583" spans="1:28" ht="15.75" customHeight="1">
      <c r="A583" s="48"/>
      <c r="B583" s="48"/>
      <c r="C583" s="48"/>
      <c r="D583" s="48"/>
      <c r="E583" s="48"/>
      <c r="F583" s="48"/>
      <c r="G583" s="48"/>
      <c r="H583" s="48"/>
      <c r="I583" s="48"/>
      <c r="J583" s="48"/>
      <c r="K583" s="48"/>
      <c r="L583" s="48"/>
      <c r="M583" s="48"/>
      <c r="N583" s="48"/>
      <c r="O583" s="48"/>
      <c r="P583" s="48"/>
      <c r="Q583" s="48"/>
      <c r="R583" s="48"/>
      <c r="S583" s="48"/>
      <c r="T583" s="48"/>
      <c r="U583" s="48"/>
      <c r="V583" s="48"/>
      <c r="W583" s="48"/>
      <c r="X583" s="48"/>
      <c r="Y583" s="48"/>
      <c r="Z583" s="48"/>
      <c r="AA583" s="48"/>
      <c r="AB583" s="48"/>
    </row>
    <row r="584" spans="1:28" ht="15.75" customHeight="1">
      <c r="A584" s="48"/>
      <c r="B584" s="48"/>
      <c r="C584" s="48"/>
      <c r="D584" s="48"/>
      <c r="E584" s="48"/>
      <c r="F584" s="48"/>
      <c r="G584" s="48"/>
      <c r="H584" s="48"/>
      <c r="I584" s="48"/>
      <c r="J584" s="48"/>
      <c r="K584" s="48"/>
      <c r="L584" s="48"/>
      <c r="M584" s="48"/>
      <c r="N584" s="48"/>
      <c r="O584" s="48"/>
      <c r="P584" s="48"/>
      <c r="Q584" s="48"/>
      <c r="R584" s="48"/>
      <c r="S584" s="48"/>
      <c r="T584" s="48"/>
      <c r="U584" s="48"/>
      <c r="V584" s="48"/>
      <c r="W584" s="48"/>
      <c r="X584" s="48"/>
      <c r="Y584" s="48"/>
      <c r="Z584" s="48"/>
      <c r="AA584" s="48"/>
      <c r="AB584" s="48"/>
    </row>
    <row r="585" spans="1:28" ht="15.75" customHeight="1">
      <c r="A585" s="48"/>
      <c r="B585" s="48"/>
      <c r="C585" s="48"/>
      <c r="D585" s="48"/>
      <c r="E585" s="48"/>
      <c r="F585" s="48"/>
      <c r="G585" s="48"/>
      <c r="H585" s="48"/>
      <c r="I585" s="48"/>
      <c r="J585" s="48"/>
      <c r="K585" s="48"/>
      <c r="L585" s="48"/>
      <c r="M585" s="48"/>
      <c r="N585" s="48"/>
      <c r="O585" s="48"/>
      <c r="P585" s="48"/>
      <c r="Q585" s="48"/>
      <c r="R585" s="48"/>
      <c r="S585" s="48"/>
      <c r="T585" s="48"/>
      <c r="U585" s="48"/>
      <c r="V585" s="48"/>
      <c r="W585" s="48"/>
      <c r="X585" s="48"/>
      <c r="Y585" s="48"/>
      <c r="Z585" s="48"/>
      <c r="AA585" s="48"/>
      <c r="AB585" s="48"/>
    </row>
    <row r="586" spans="1:28" ht="15.75" customHeight="1">
      <c r="A586" s="48"/>
      <c r="B586" s="48"/>
      <c r="C586" s="48"/>
      <c r="D586" s="48"/>
      <c r="E586" s="48"/>
      <c r="F586" s="48"/>
      <c r="G586" s="48"/>
      <c r="H586" s="48"/>
      <c r="I586" s="48"/>
      <c r="J586" s="48"/>
      <c r="K586" s="48"/>
      <c r="L586" s="48"/>
      <c r="M586" s="48"/>
      <c r="N586" s="48"/>
      <c r="O586" s="48"/>
      <c r="P586" s="48"/>
      <c r="Q586" s="48"/>
      <c r="R586" s="48"/>
      <c r="S586" s="48"/>
      <c r="T586" s="48"/>
      <c r="U586" s="48"/>
      <c r="V586" s="48"/>
      <c r="W586" s="48"/>
      <c r="X586" s="48"/>
      <c r="Y586" s="48"/>
      <c r="Z586" s="48"/>
      <c r="AA586" s="48"/>
      <c r="AB586" s="48"/>
    </row>
    <row r="587" spans="1:28" ht="15.75" customHeight="1">
      <c r="A587" s="48"/>
      <c r="B587" s="48"/>
      <c r="C587" s="48"/>
      <c r="D587" s="48"/>
      <c r="E587" s="48"/>
      <c r="F587" s="48"/>
      <c r="G587" s="48"/>
      <c r="H587" s="48"/>
      <c r="I587" s="48"/>
      <c r="J587" s="48"/>
      <c r="K587" s="48"/>
      <c r="L587" s="48"/>
      <c r="M587" s="48"/>
      <c r="N587" s="48"/>
      <c r="O587" s="48"/>
      <c r="P587" s="48"/>
      <c r="Q587" s="48"/>
      <c r="R587" s="48"/>
      <c r="S587" s="48"/>
      <c r="T587" s="48"/>
      <c r="U587" s="48"/>
      <c r="V587" s="48"/>
      <c r="W587" s="48"/>
      <c r="X587" s="48"/>
      <c r="Y587" s="48"/>
      <c r="Z587" s="48"/>
      <c r="AA587" s="48"/>
      <c r="AB587" s="48"/>
    </row>
    <row r="588" spans="1:28" ht="15.75" customHeight="1">
      <c r="A588" s="48"/>
      <c r="B588" s="48"/>
      <c r="C588" s="48"/>
      <c r="D588" s="48"/>
      <c r="E588" s="48"/>
      <c r="F588" s="48"/>
      <c r="G588" s="48"/>
      <c r="H588" s="48"/>
      <c r="I588" s="48"/>
      <c r="J588" s="48"/>
      <c r="K588" s="48"/>
      <c r="L588" s="48"/>
      <c r="M588" s="48"/>
      <c r="N588" s="48"/>
      <c r="O588" s="48"/>
      <c r="P588" s="48"/>
      <c r="Q588" s="48"/>
      <c r="R588" s="48"/>
      <c r="S588" s="48"/>
      <c r="T588" s="48"/>
      <c r="U588" s="48"/>
      <c r="V588" s="48"/>
      <c r="W588" s="48"/>
      <c r="X588" s="48"/>
      <c r="Y588" s="48"/>
      <c r="Z588" s="48"/>
      <c r="AA588" s="48"/>
      <c r="AB588" s="48"/>
    </row>
    <row r="589" spans="1:28" ht="15.75" customHeight="1">
      <c r="A589" s="48"/>
      <c r="B589" s="48"/>
      <c r="C589" s="48"/>
      <c r="D589" s="48"/>
      <c r="E589" s="48"/>
      <c r="F589" s="48"/>
      <c r="G589" s="48"/>
      <c r="H589" s="48"/>
      <c r="I589" s="48"/>
      <c r="J589" s="48"/>
      <c r="K589" s="48"/>
      <c r="L589" s="48"/>
      <c r="M589" s="48"/>
      <c r="N589" s="48"/>
      <c r="O589" s="48"/>
      <c r="P589" s="48"/>
      <c r="Q589" s="48"/>
      <c r="R589" s="48"/>
      <c r="S589" s="48"/>
      <c r="T589" s="48"/>
      <c r="U589" s="48"/>
      <c r="V589" s="48"/>
      <c r="W589" s="48"/>
      <c r="X589" s="48"/>
      <c r="Y589" s="48"/>
      <c r="Z589" s="48"/>
      <c r="AA589" s="48"/>
      <c r="AB589" s="48"/>
    </row>
    <row r="590" spans="1:28" ht="15.75" customHeight="1">
      <c r="A590" s="48"/>
      <c r="B590" s="48"/>
      <c r="C590" s="48"/>
      <c r="D590" s="48"/>
      <c r="E590" s="48"/>
      <c r="F590" s="48"/>
      <c r="G590" s="48"/>
      <c r="H590" s="48"/>
      <c r="I590" s="48"/>
      <c r="J590" s="48"/>
      <c r="K590" s="48"/>
      <c r="L590" s="48"/>
      <c r="M590" s="48"/>
      <c r="N590" s="48"/>
      <c r="O590" s="48"/>
      <c r="P590" s="48"/>
      <c r="Q590" s="48"/>
      <c r="R590" s="48"/>
      <c r="S590" s="48"/>
      <c r="T590" s="48"/>
      <c r="U590" s="48"/>
      <c r="V590" s="48"/>
      <c r="W590" s="48"/>
      <c r="X590" s="48"/>
      <c r="Y590" s="48"/>
      <c r="Z590" s="48"/>
      <c r="AA590" s="48"/>
      <c r="AB590" s="48"/>
    </row>
    <row r="591" spans="1:28" ht="15.75" customHeight="1">
      <c r="A591" s="48"/>
      <c r="B591" s="48"/>
      <c r="C591" s="48"/>
      <c r="D591" s="48"/>
      <c r="E591" s="48"/>
      <c r="F591" s="48"/>
      <c r="G591" s="48"/>
      <c r="H591" s="48"/>
      <c r="I591" s="48"/>
      <c r="J591" s="48"/>
      <c r="K591" s="48"/>
      <c r="L591" s="48"/>
      <c r="M591" s="48"/>
      <c r="N591" s="48"/>
      <c r="O591" s="48"/>
      <c r="P591" s="48"/>
      <c r="Q591" s="48"/>
      <c r="R591" s="48"/>
      <c r="S591" s="48"/>
      <c r="T591" s="48"/>
      <c r="U591" s="48"/>
      <c r="V591" s="48"/>
      <c r="W591" s="48"/>
      <c r="X591" s="48"/>
      <c r="Y591" s="48"/>
      <c r="Z591" s="48"/>
      <c r="AA591" s="48"/>
      <c r="AB591" s="48"/>
    </row>
    <row r="592" spans="1:28" ht="15.75" customHeight="1">
      <c r="A592" s="48"/>
      <c r="B592" s="48"/>
      <c r="C592" s="48"/>
      <c r="D592" s="48"/>
      <c r="E592" s="48"/>
      <c r="F592" s="48"/>
      <c r="G592" s="48"/>
      <c r="H592" s="48"/>
      <c r="I592" s="48"/>
      <c r="J592" s="48"/>
      <c r="K592" s="48"/>
      <c r="L592" s="48"/>
      <c r="M592" s="48"/>
      <c r="N592" s="48"/>
      <c r="O592" s="48"/>
      <c r="P592" s="48"/>
      <c r="Q592" s="48"/>
      <c r="R592" s="48"/>
      <c r="S592" s="48"/>
      <c r="T592" s="48"/>
      <c r="U592" s="48"/>
      <c r="V592" s="48"/>
      <c r="W592" s="48"/>
      <c r="X592" s="48"/>
      <c r="Y592" s="48"/>
      <c r="Z592" s="48"/>
      <c r="AA592" s="48"/>
      <c r="AB592" s="48"/>
    </row>
    <row r="593" spans="1:28" ht="15.75" customHeight="1">
      <c r="A593" s="48"/>
      <c r="B593" s="48"/>
      <c r="C593" s="48"/>
      <c r="D593" s="48"/>
      <c r="E593" s="48"/>
      <c r="F593" s="48"/>
      <c r="G593" s="48"/>
      <c r="H593" s="48"/>
      <c r="I593" s="48"/>
      <c r="J593" s="48"/>
      <c r="K593" s="48"/>
      <c r="L593" s="48"/>
      <c r="M593" s="48"/>
      <c r="N593" s="48"/>
      <c r="O593" s="48"/>
      <c r="P593" s="48"/>
      <c r="Q593" s="48"/>
      <c r="R593" s="48"/>
      <c r="S593" s="48"/>
      <c r="T593" s="48"/>
      <c r="U593" s="48"/>
      <c r="V593" s="48"/>
      <c r="W593" s="48"/>
      <c r="X593" s="48"/>
      <c r="Y593" s="48"/>
      <c r="Z593" s="48"/>
      <c r="AA593" s="48"/>
      <c r="AB593" s="48"/>
    </row>
    <row r="594" spans="1:28" ht="15.75" customHeight="1">
      <c r="A594" s="48"/>
      <c r="B594" s="48"/>
      <c r="C594" s="48"/>
      <c r="D594" s="48"/>
      <c r="E594" s="48"/>
      <c r="F594" s="48"/>
      <c r="G594" s="48"/>
      <c r="H594" s="48"/>
      <c r="I594" s="48"/>
      <c r="J594" s="48"/>
      <c r="K594" s="48"/>
      <c r="L594" s="48"/>
      <c r="M594" s="48"/>
      <c r="N594" s="48"/>
      <c r="O594" s="48"/>
      <c r="P594" s="48"/>
      <c r="Q594" s="48"/>
      <c r="R594" s="48"/>
      <c r="S594" s="48"/>
      <c r="T594" s="48"/>
      <c r="U594" s="48"/>
      <c r="V594" s="48"/>
      <c r="W594" s="48"/>
      <c r="X594" s="48"/>
      <c r="Y594" s="48"/>
      <c r="Z594" s="48"/>
      <c r="AA594" s="48"/>
      <c r="AB594" s="48"/>
    </row>
    <row r="595" spans="1:28" ht="15.75" customHeight="1">
      <c r="A595" s="48"/>
      <c r="B595" s="48"/>
      <c r="C595" s="48"/>
      <c r="D595" s="48"/>
      <c r="E595" s="48"/>
      <c r="F595" s="48"/>
      <c r="G595" s="48"/>
      <c r="H595" s="48"/>
      <c r="I595" s="48"/>
      <c r="J595" s="48"/>
      <c r="K595" s="48"/>
      <c r="L595" s="48"/>
      <c r="M595" s="48"/>
      <c r="N595" s="48"/>
      <c r="O595" s="48"/>
      <c r="P595" s="48"/>
      <c r="Q595" s="48"/>
      <c r="R595" s="48"/>
      <c r="S595" s="48"/>
      <c r="T595" s="48"/>
      <c r="U595" s="48"/>
      <c r="V595" s="48"/>
      <c r="W595" s="48"/>
      <c r="X595" s="48"/>
      <c r="Y595" s="48"/>
      <c r="Z595" s="48"/>
      <c r="AA595" s="48"/>
      <c r="AB595" s="48"/>
    </row>
    <row r="596" spans="1:28" ht="15.75" customHeight="1">
      <c r="A596" s="48"/>
      <c r="B596" s="48"/>
      <c r="C596" s="48"/>
      <c r="D596" s="48"/>
      <c r="E596" s="48"/>
      <c r="F596" s="48"/>
      <c r="G596" s="48"/>
      <c r="H596" s="48"/>
      <c r="I596" s="48"/>
      <c r="J596" s="48"/>
      <c r="K596" s="48"/>
      <c r="L596" s="48"/>
      <c r="M596" s="48"/>
      <c r="N596" s="48"/>
      <c r="O596" s="48"/>
      <c r="P596" s="48"/>
      <c r="Q596" s="48"/>
      <c r="R596" s="48"/>
      <c r="S596" s="48"/>
      <c r="T596" s="48"/>
      <c r="U596" s="48"/>
      <c r="V596" s="48"/>
      <c r="W596" s="48"/>
      <c r="X596" s="48"/>
      <c r="Y596" s="48"/>
      <c r="Z596" s="48"/>
      <c r="AA596" s="48"/>
      <c r="AB596" s="48"/>
    </row>
    <row r="597" spans="1:28" ht="15.75" customHeight="1">
      <c r="A597" s="48"/>
      <c r="B597" s="48"/>
      <c r="C597" s="48"/>
      <c r="D597" s="48"/>
      <c r="E597" s="48"/>
      <c r="F597" s="48"/>
      <c r="G597" s="48"/>
      <c r="H597" s="48"/>
      <c r="I597" s="48"/>
      <c r="J597" s="48"/>
      <c r="K597" s="48"/>
      <c r="L597" s="48"/>
      <c r="M597" s="48"/>
      <c r="N597" s="48"/>
      <c r="O597" s="48"/>
      <c r="P597" s="48"/>
      <c r="Q597" s="48"/>
      <c r="R597" s="48"/>
      <c r="S597" s="48"/>
      <c r="T597" s="48"/>
      <c r="U597" s="48"/>
      <c r="V597" s="48"/>
      <c r="W597" s="48"/>
      <c r="X597" s="48"/>
      <c r="Y597" s="48"/>
      <c r="Z597" s="48"/>
      <c r="AA597" s="48"/>
      <c r="AB597" s="48"/>
    </row>
    <row r="598" spans="1:28" ht="15.75" customHeight="1">
      <c r="A598" s="48"/>
      <c r="B598" s="48"/>
      <c r="C598" s="48"/>
      <c r="D598" s="48"/>
      <c r="E598" s="48"/>
      <c r="F598" s="48"/>
      <c r="G598" s="48"/>
      <c r="H598" s="48"/>
      <c r="I598" s="48"/>
      <c r="J598" s="48"/>
      <c r="K598" s="48"/>
      <c r="L598" s="48"/>
      <c r="M598" s="48"/>
      <c r="N598" s="48"/>
      <c r="O598" s="48"/>
      <c r="P598" s="48"/>
      <c r="Q598" s="48"/>
      <c r="R598" s="48"/>
      <c r="S598" s="48"/>
      <c r="T598" s="48"/>
      <c r="U598" s="48"/>
      <c r="V598" s="48"/>
      <c r="W598" s="48"/>
      <c r="X598" s="48"/>
      <c r="Y598" s="48"/>
      <c r="Z598" s="48"/>
      <c r="AA598" s="48"/>
      <c r="AB598" s="48"/>
    </row>
    <row r="599" spans="1:28" ht="15.75" customHeight="1">
      <c r="A599" s="48"/>
      <c r="B599" s="48"/>
      <c r="C599" s="48"/>
      <c r="D599" s="48"/>
      <c r="E599" s="48"/>
      <c r="F599" s="48"/>
      <c r="G599" s="48"/>
      <c r="H599" s="48"/>
      <c r="I599" s="48"/>
      <c r="J599" s="48"/>
      <c r="K599" s="48"/>
      <c r="L599" s="48"/>
      <c r="M599" s="48"/>
      <c r="N599" s="48"/>
      <c r="O599" s="48"/>
      <c r="P599" s="48"/>
      <c r="Q599" s="48"/>
      <c r="R599" s="48"/>
      <c r="S599" s="48"/>
      <c r="T599" s="48"/>
      <c r="U599" s="48"/>
      <c r="V599" s="48"/>
      <c r="W599" s="48"/>
      <c r="X599" s="48"/>
      <c r="Y599" s="48"/>
      <c r="Z599" s="48"/>
      <c r="AA599" s="48"/>
      <c r="AB599" s="48"/>
    </row>
    <row r="600" spans="1:28" ht="15.75" customHeight="1">
      <c r="A600" s="48"/>
      <c r="B600" s="48"/>
      <c r="C600" s="48"/>
      <c r="D600" s="48"/>
      <c r="E600" s="48"/>
      <c r="F600" s="48"/>
      <c r="G600" s="48"/>
      <c r="H600" s="48"/>
      <c r="I600" s="48"/>
      <c r="J600" s="48"/>
      <c r="K600" s="48"/>
      <c r="L600" s="48"/>
      <c r="M600" s="48"/>
      <c r="N600" s="48"/>
      <c r="O600" s="48"/>
      <c r="P600" s="48"/>
      <c r="Q600" s="48"/>
      <c r="R600" s="48"/>
      <c r="S600" s="48"/>
      <c r="T600" s="48"/>
      <c r="U600" s="48"/>
      <c r="V600" s="48"/>
      <c r="W600" s="48"/>
      <c r="X600" s="48"/>
      <c r="Y600" s="48"/>
      <c r="Z600" s="48"/>
      <c r="AA600" s="48"/>
      <c r="AB600" s="48"/>
    </row>
    <row r="601" spans="1:28" ht="15.75" customHeight="1">
      <c r="A601" s="48"/>
      <c r="B601" s="48"/>
      <c r="C601" s="48"/>
      <c r="D601" s="48"/>
      <c r="E601" s="48"/>
      <c r="F601" s="48"/>
      <c r="G601" s="48"/>
      <c r="H601" s="48"/>
      <c r="I601" s="48"/>
      <c r="J601" s="48"/>
      <c r="K601" s="48"/>
      <c r="L601" s="48"/>
      <c r="M601" s="48"/>
      <c r="N601" s="48"/>
      <c r="O601" s="48"/>
      <c r="P601" s="48"/>
      <c r="Q601" s="48"/>
      <c r="R601" s="48"/>
      <c r="S601" s="48"/>
      <c r="T601" s="48"/>
      <c r="U601" s="48"/>
      <c r="V601" s="48"/>
      <c r="W601" s="48"/>
      <c r="X601" s="48"/>
      <c r="Y601" s="48"/>
      <c r="Z601" s="48"/>
      <c r="AA601" s="48"/>
      <c r="AB601" s="48"/>
    </row>
    <row r="602" spans="1:28" ht="15.75" customHeight="1">
      <c r="A602" s="48"/>
      <c r="B602" s="48"/>
      <c r="C602" s="48"/>
      <c r="D602" s="48"/>
      <c r="E602" s="48"/>
      <c r="F602" s="48"/>
      <c r="G602" s="48"/>
      <c r="H602" s="48"/>
      <c r="I602" s="48"/>
      <c r="J602" s="48"/>
      <c r="K602" s="48"/>
      <c r="L602" s="48"/>
      <c r="M602" s="48"/>
      <c r="N602" s="48"/>
      <c r="O602" s="48"/>
      <c r="P602" s="48"/>
      <c r="Q602" s="48"/>
      <c r="R602" s="48"/>
      <c r="S602" s="48"/>
      <c r="T602" s="48"/>
      <c r="U602" s="48"/>
      <c r="V602" s="48"/>
      <c r="W602" s="48"/>
      <c r="X602" s="48"/>
      <c r="Y602" s="48"/>
      <c r="Z602" s="48"/>
      <c r="AA602" s="48"/>
      <c r="AB602" s="48"/>
    </row>
    <row r="603" spans="1:28" ht="15.75" customHeight="1">
      <c r="A603" s="48"/>
      <c r="B603" s="48"/>
      <c r="C603" s="48"/>
      <c r="D603" s="48"/>
      <c r="E603" s="48"/>
      <c r="F603" s="48"/>
      <c r="G603" s="48"/>
      <c r="H603" s="48"/>
      <c r="I603" s="48"/>
      <c r="J603" s="48"/>
      <c r="K603" s="48"/>
      <c r="L603" s="48"/>
      <c r="M603" s="48"/>
      <c r="N603" s="48"/>
      <c r="O603" s="48"/>
      <c r="P603" s="48"/>
      <c r="Q603" s="48"/>
      <c r="R603" s="48"/>
      <c r="S603" s="48"/>
      <c r="T603" s="48"/>
      <c r="U603" s="48"/>
      <c r="V603" s="48"/>
      <c r="W603" s="48"/>
      <c r="X603" s="48"/>
      <c r="Y603" s="48"/>
      <c r="Z603" s="48"/>
      <c r="AA603" s="48"/>
      <c r="AB603" s="48"/>
    </row>
    <row r="604" spans="1:28" ht="15.75" customHeight="1">
      <c r="A604" s="48"/>
      <c r="B604" s="48"/>
      <c r="C604" s="48"/>
      <c r="D604" s="48"/>
      <c r="E604" s="48"/>
      <c r="F604" s="48"/>
      <c r="G604" s="48"/>
      <c r="H604" s="48"/>
      <c r="I604" s="48"/>
      <c r="J604" s="48"/>
      <c r="K604" s="48"/>
      <c r="L604" s="48"/>
      <c r="M604" s="48"/>
      <c r="N604" s="48"/>
      <c r="O604" s="48"/>
      <c r="P604" s="48"/>
      <c r="Q604" s="48"/>
      <c r="R604" s="48"/>
      <c r="S604" s="48"/>
      <c r="T604" s="48"/>
      <c r="U604" s="48"/>
      <c r="V604" s="48"/>
      <c r="W604" s="48"/>
      <c r="X604" s="48"/>
      <c r="Y604" s="48"/>
      <c r="Z604" s="48"/>
      <c r="AA604" s="48"/>
      <c r="AB604" s="48"/>
    </row>
    <row r="605" spans="1:28" ht="15.75" customHeight="1">
      <c r="A605" s="48"/>
      <c r="B605" s="48"/>
      <c r="C605" s="48"/>
      <c r="D605" s="48"/>
      <c r="E605" s="48"/>
      <c r="F605" s="48"/>
      <c r="G605" s="48"/>
      <c r="H605" s="48"/>
      <c r="I605" s="48"/>
      <c r="J605" s="48"/>
      <c r="K605" s="48"/>
      <c r="L605" s="48"/>
      <c r="M605" s="48"/>
      <c r="N605" s="48"/>
      <c r="O605" s="48"/>
      <c r="P605" s="48"/>
      <c r="Q605" s="48"/>
      <c r="R605" s="48"/>
      <c r="S605" s="48"/>
      <c r="T605" s="48"/>
      <c r="U605" s="48"/>
      <c r="V605" s="48"/>
      <c r="W605" s="48"/>
      <c r="X605" s="48"/>
      <c r="Y605" s="48"/>
      <c r="Z605" s="48"/>
      <c r="AA605" s="48"/>
      <c r="AB605" s="48"/>
    </row>
    <row r="606" spans="1:28" ht="15.75" customHeight="1">
      <c r="A606" s="48"/>
      <c r="B606" s="48"/>
      <c r="C606" s="48"/>
      <c r="D606" s="48"/>
      <c r="E606" s="48"/>
      <c r="F606" s="48"/>
      <c r="G606" s="48"/>
      <c r="H606" s="48"/>
      <c r="I606" s="48"/>
      <c r="J606" s="48"/>
      <c r="K606" s="48"/>
      <c r="L606" s="48"/>
      <c r="M606" s="48"/>
      <c r="N606" s="48"/>
      <c r="O606" s="48"/>
      <c r="P606" s="48"/>
      <c r="Q606" s="48"/>
      <c r="R606" s="48"/>
      <c r="S606" s="48"/>
      <c r="T606" s="48"/>
      <c r="U606" s="48"/>
      <c r="V606" s="48"/>
      <c r="W606" s="48"/>
      <c r="X606" s="48"/>
      <c r="Y606" s="48"/>
      <c r="Z606" s="48"/>
      <c r="AA606" s="48"/>
      <c r="AB606" s="48"/>
    </row>
    <row r="607" spans="1:28" ht="15.75" customHeight="1">
      <c r="A607" s="48"/>
      <c r="B607" s="48"/>
      <c r="C607" s="48"/>
      <c r="D607" s="48"/>
      <c r="E607" s="48"/>
      <c r="F607" s="48"/>
      <c r="G607" s="48"/>
      <c r="H607" s="48"/>
      <c r="I607" s="48"/>
      <c r="J607" s="48"/>
      <c r="K607" s="48"/>
      <c r="L607" s="48"/>
      <c r="M607" s="48"/>
      <c r="N607" s="48"/>
      <c r="O607" s="48"/>
      <c r="P607" s="48"/>
      <c r="Q607" s="48"/>
      <c r="R607" s="48"/>
      <c r="S607" s="48"/>
      <c r="T607" s="48"/>
      <c r="U607" s="48"/>
      <c r="V607" s="48"/>
      <c r="W607" s="48"/>
      <c r="X607" s="48"/>
      <c r="Y607" s="48"/>
      <c r="Z607" s="48"/>
      <c r="AA607" s="48"/>
      <c r="AB607" s="48"/>
    </row>
    <row r="608" spans="1:28" ht="15.75" customHeight="1">
      <c r="A608" s="48"/>
      <c r="B608" s="48"/>
      <c r="C608" s="48"/>
      <c r="D608" s="48"/>
      <c r="E608" s="48"/>
      <c r="F608" s="48"/>
      <c r="G608" s="48"/>
      <c r="H608" s="48"/>
      <c r="I608" s="48"/>
      <c r="J608" s="48"/>
      <c r="K608" s="48"/>
      <c r="L608" s="48"/>
      <c r="M608" s="48"/>
      <c r="N608" s="48"/>
      <c r="O608" s="48"/>
      <c r="P608" s="48"/>
      <c r="Q608" s="48"/>
      <c r="R608" s="48"/>
      <c r="S608" s="48"/>
      <c r="T608" s="48"/>
      <c r="U608" s="48"/>
      <c r="V608" s="48"/>
      <c r="W608" s="48"/>
      <c r="X608" s="48"/>
      <c r="Y608" s="48"/>
      <c r="Z608" s="48"/>
      <c r="AA608" s="48"/>
      <c r="AB608" s="48"/>
    </row>
    <row r="609" spans="1:28" ht="15.75" customHeight="1">
      <c r="A609" s="48"/>
      <c r="B609" s="48"/>
      <c r="C609" s="48"/>
      <c r="D609" s="48"/>
      <c r="E609" s="48"/>
      <c r="F609" s="48"/>
      <c r="G609" s="48"/>
      <c r="H609" s="48"/>
      <c r="I609" s="48"/>
      <c r="J609" s="48"/>
      <c r="K609" s="48"/>
      <c r="L609" s="48"/>
      <c r="M609" s="48"/>
      <c r="N609" s="48"/>
      <c r="O609" s="48"/>
      <c r="P609" s="48"/>
      <c r="Q609" s="48"/>
      <c r="R609" s="48"/>
      <c r="S609" s="48"/>
      <c r="T609" s="48"/>
      <c r="U609" s="48"/>
      <c r="V609" s="48"/>
      <c r="W609" s="48"/>
      <c r="X609" s="48"/>
      <c r="Y609" s="48"/>
      <c r="Z609" s="48"/>
      <c r="AA609" s="48"/>
      <c r="AB609" s="48"/>
    </row>
    <row r="610" spans="1:28" ht="15.75" customHeight="1">
      <c r="A610" s="48"/>
      <c r="B610" s="48"/>
      <c r="C610" s="48"/>
      <c r="D610" s="48"/>
      <c r="E610" s="48"/>
      <c r="F610" s="48"/>
      <c r="G610" s="48"/>
      <c r="H610" s="48"/>
      <c r="I610" s="48"/>
      <c r="J610" s="48"/>
      <c r="K610" s="48"/>
      <c r="L610" s="48"/>
      <c r="M610" s="48"/>
      <c r="N610" s="48"/>
      <c r="O610" s="48"/>
      <c r="P610" s="48"/>
      <c r="Q610" s="48"/>
      <c r="R610" s="48"/>
      <c r="S610" s="48"/>
      <c r="T610" s="48"/>
      <c r="U610" s="48"/>
      <c r="V610" s="48"/>
      <c r="W610" s="48"/>
      <c r="X610" s="48"/>
      <c r="Y610" s="48"/>
      <c r="Z610" s="48"/>
      <c r="AA610" s="48"/>
      <c r="AB610" s="48"/>
    </row>
    <row r="611" spans="1:28" ht="15.75" customHeight="1">
      <c r="A611" s="48"/>
      <c r="B611" s="48"/>
      <c r="C611" s="48"/>
      <c r="D611" s="48"/>
      <c r="E611" s="48"/>
      <c r="F611" s="48"/>
      <c r="G611" s="48"/>
      <c r="H611" s="48"/>
      <c r="I611" s="48"/>
      <c r="J611" s="48"/>
      <c r="K611" s="48"/>
      <c r="L611" s="48"/>
      <c r="M611" s="48"/>
      <c r="N611" s="48"/>
      <c r="O611" s="48"/>
      <c r="P611" s="48"/>
      <c r="Q611" s="48"/>
      <c r="R611" s="48"/>
      <c r="S611" s="48"/>
      <c r="T611" s="48"/>
      <c r="U611" s="48"/>
      <c r="V611" s="48"/>
      <c r="W611" s="48"/>
      <c r="X611" s="48"/>
      <c r="Y611" s="48"/>
      <c r="Z611" s="48"/>
      <c r="AA611" s="48"/>
      <c r="AB611" s="48"/>
    </row>
    <row r="612" spans="1:28" ht="15.75" customHeight="1">
      <c r="A612" s="48"/>
      <c r="B612" s="48"/>
      <c r="C612" s="48"/>
      <c r="D612" s="48"/>
      <c r="E612" s="48"/>
      <c r="F612" s="48"/>
      <c r="G612" s="48"/>
      <c r="H612" s="48"/>
      <c r="I612" s="48"/>
      <c r="J612" s="48"/>
      <c r="K612" s="48"/>
      <c r="L612" s="48"/>
      <c r="M612" s="48"/>
      <c r="N612" s="48"/>
      <c r="O612" s="48"/>
      <c r="P612" s="48"/>
      <c r="Q612" s="48"/>
      <c r="R612" s="48"/>
      <c r="S612" s="48"/>
      <c r="T612" s="48"/>
      <c r="U612" s="48"/>
      <c r="V612" s="48"/>
      <c r="W612" s="48"/>
      <c r="X612" s="48"/>
      <c r="Y612" s="48"/>
      <c r="Z612" s="48"/>
      <c r="AA612" s="48"/>
      <c r="AB612" s="48"/>
    </row>
    <row r="613" spans="1:28" ht="15.75" customHeight="1">
      <c r="A613" s="48"/>
      <c r="B613" s="48"/>
      <c r="C613" s="48"/>
      <c r="D613" s="48"/>
      <c r="E613" s="48"/>
      <c r="F613" s="48"/>
      <c r="G613" s="48"/>
      <c r="H613" s="48"/>
      <c r="I613" s="48"/>
      <c r="J613" s="48"/>
      <c r="K613" s="48"/>
      <c r="L613" s="48"/>
      <c r="M613" s="48"/>
      <c r="N613" s="48"/>
      <c r="O613" s="48"/>
      <c r="P613" s="48"/>
      <c r="Q613" s="48"/>
      <c r="R613" s="48"/>
      <c r="S613" s="48"/>
      <c r="T613" s="48"/>
      <c r="U613" s="48"/>
      <c r="V613" s="48"/>
      <c r="W613" s="48"/>
      <c r="X613" s="48"/>
      <c r="Y613" s="48"/>
      <c r="Z613" s="48"/>
      <c r="AA613" s="48"/>
      <c r="AB613" s="48"/>
    </row>
    <row r="614" spans="1:28" ht="15.75" customHeight="1">
      <c r="A614" s="48"/>
      <c r="B614" s="48"/>
      <c r="C614" s="48"/>
      <c r="D614" s="48"/>
      <c r="E614" s="48"/>
      <c r="F614" s="48"/>
      <c r="G614" s="48"/>
      <c r="H614" s="48"/>
      <c r="I614" s="48"/>
      <c r="J614" s="48"/>
      <c r="K614" s="48"/>
      <c r="L614" s="48"/>
      <c r="M614" s="48"/>
      <c r="N614" s="48"/>
      <c r="O614" s="48"/>
      <c r="P614" s="48"/>
      <c r="Q614" s="48"/>
      <c r="R614" s="48"/>
      <c r="S614" s="48"/>
      <c r="T614" s="48"/>
      <c r="U614" s="48"/>
      <c r="V614" s="48"/>
      <c r="W614" s="48"/>
      <c r="X614" s="48"/>
      <c r="Y614" s="48"/>
      <c r="Z614" s="48"/>
      <c r="AA614" s="48"/>
      <c r="AB614" s="48"/>
    </row>
    <row r="615" spans="1:28" ht="15.75" customHeight="1">
      <c r="A615" s="48"/>
      <c r="B615" s="48"/>
      <c r="C615" s="48"/>
      <c r="D615" s="48"/>
      <c r="E615" s="48"/>
      <c r="F615" s="48"/>
      <c r="G615" s="48"/>
      <c r="H615" s="48"/>
      <c r="I615" s="48"/>
      <c r="J615" s="48"/>
      <c r="K615" s="48"/>
      <c r="L615" s="48"/>
      <c r="M615" s="48"/>
      <c r="N615" s="48"/>
      <c r="O615" s="48"/>
      <c r="P615" s="48"/>
      <c r="Q615" s="48"/>
      <c r="R615" s="48"/>
      <c r="S615" s="48"/>
      <c r="T615" s="48"/>
      <c r="U615" s="48"/>
      <c r="V615" s="48"/>
      <c r="W615" s="48"/>
      <c r="X615" s="48"/>
      <c r="Y615" s="48"/>
      <c r="Z615" s="48"/>
      <c r="AA615" s="48"/>
      <c r="AB615" s="48"/>
    </row>
    <row r="616" spans="1:28" ht="15.75" customHeight="1">
      <c r="A616" s="48"/>
      <c r="B616" s="48"/>
      <c r="C616" s="48"/>
      <c r="D616" s="48"/>
      <c r="E616" s="48"/>
      <c r="F616" s="48"/>
      <c r="G616" s="48"/>
      <c r="H616" s="48"/>
      <c r="I616" s="48"/>
      <c r="J616" s="48"/>
      <c r="K616" s="48"/>
      <c r="L616" s="48"/>
      <c r="M616" s="48"/>
      <c r="N616" s="48"/>
      <c r="O616" s="48"/>
      <c r="P616" s="48"/>
      <c r="Q616" s="48"/>
      <c r="R616" s="48"/>
      <c r="S616" s="48"/>
      <c r="T616" s="48"/>
      <c r="U616" s="48"/>
      <c r="V616" s="48"/>
      <c r="W616" s="48"/>
      <c r="X616" s="48"/>
      <c r="Y616" s="48"/>
      <c r="Z616" s="48"/>
      <c r="AA616" s="48"/>
      <c r="AB616" s="48"/>
    </row>
    <row r="617" spans="1:28" ht="15.75" customHeight="1">
      <c r="A617" s="48"/>
      <c r="B617" s="48"/>
      <c r="C617" s="48"/>
      <c r="D617" s="48"/>
      <c r="E617" s="48"/>
      <c r="F617" s="48"/>
      <c r="G617" s="48"/>
      <c r="H617" s="48"/>
      <c r="I617" s="48"/>
      <c r="J617" s="48"/>
      <c r="K617" s="48"/>
      <c r="L617" s="48"/>
      <c r="M617" s="48"/>
      <c r="N617" s="48"/>
      <c r="O617" s="48"/>
      <c r="P617" s="48"/>
      <c r="Q617" s="48"/>
      <c r="R617" s="48"/>
      <c r="S617" s="48"/>
      <c r="T617" s="48"/>
      <c r="U617" s="48"/>
      <c r="V617" s="48"/>
      <c r="W617" s="48"/>
      <c r="X617" s="48"/>
      <c r="Y617" s="48"/>
      <c r="Z617" s="48"/>
      <c r="AA617" s="48"/>
      <c r="AB617" s="48"/>
    </row>
    <row r="618" spans="1:28" ht="15.75" customHeight="1">
      <c r="A618" s="48"/>
      <c r="B618" s="48"/>
      <c r="C618" s="48"/>
      <c r="D618" s="48"/>
      <c r="E618" s="48"/>
      <c r="F618" s="48"/>
      <c r="G618" s="48"/>
      <c r="H618" s="48"/>
      <c r="I618" s="48"/>
      <c r="J618" s="48"/>
      <c r="K618" s="48"/>
      <c r="L618" s="48"/>
      <c r="M618" s="48"/>
      <c r="N618" s="48"/>
      <c r="O618" s="48"/>
      <c r="P618" s="48"/>
      <c r="Q618" s="48"/>
      <c r="R618" s="48"/>
      <c r="S618" s="48"/>
      <c r="T618" s="48"/>
      <c r="U618" s="48"/>
      <c r="V618" s="48"/>
      <c r="W618" s="48"/>
      <c r="X618" s="48"/>
      <c r="Y618" s="48"/>
      <c r="Z618" s="48"/>
      <c r="AA618" s="48"/>
      <c r="AB618" s="48"/>
    </row>
    <row r="619" spans="1:28" ht="15.75" customHeight="1">
      <c r="A619" s="48"/>
      <c r="B619" s="48"/>
      <c r="C619" s="48"/>
      <c r="D619" s="48"/>
      <c r="E619" s="48"/>
      <c r="F619" s="48"/>
      <c r="G619" s="48"/>
      <c r="H619" s="48"/>
      <c r="I619" s="48"/>
      <c r="J619" s="48"/>
      <c r="K619" s="48"/>
      <c r="L619" s="48"/>
      <c r="M619" s="48"/>
      <c r="N619" s="48"/>
      <c r="O619" s="48"/>
      <c r="P619" s="48"/>
      <c r="Q619" s="48"/>
      <c r="R619" s="48"/>
      <c r="S619" s="48"/>
      <c r="T619" s="48"/>
      <c r="U619" s="48"/>
      <c r="V619" s="48"/>
      <c r="W619" s="48"/>
      <c r="X619" s="48"/>
      <c r="Y619" s="48"/>
      <c r="Z619" s="48"/>
      <c r="AA619" s="48"/>
      <c r="AB619" s="48"/>
    </row>
    <row r="620" spans="1:28" ht="15.75" customHeight="1">
      <c r="A620" s="48"/>
      <c r="B620" s="48"/>
      <c r="C620" s="48"/>
      <c r="D620" s="48"/>
      <c r="E620" s="48"/>
      <c r="F620" s="48"/>
      <c r="G620" s="48"/>
      <c r="H620" s="48"/>
      <c r="I620" s="48"/>
      <c r="J620" s="48"/>
      <c r="K620" s="48"/>
      <c r="L620" s="48"/>
      <c r="M620" s="48"/>
      <c r="N620" s="48"/>
      <c r="O620" s="48"/>
      <c r="P620" s="48"/>
      <c r="Q620" s="48"/>
      <c r="R620" s="48"/>
      <c r="S620" s="48"/>
      <c r="T620" s="48"/>
      <c r="U620" s="48"/>
      <c r="V620" s="48"/>
      <c r="W620" s="48"/>
      <c r="X620" s="48"/>
      <c r="Y620" s="48"/>
      <c r="Z620" s="48"/>
      <c r="AA620" s="48"/>
      <c r="AB620" s="48"/>
    </row>
    <row r="621" spans="1:28" ht="15.75" customHeight="1">
      <c r="A621" s="48"/>
      <c r="B621" s="48"/>
      <c r="C621" s="48"/>
      <c r="D621" s="48"/>
      <c r="E621" s="48"/>
      <c r="F621" s="48"/>
      <c r="G621" s="48"/>
      <c r="H621" s="48"/>
      <c r="I621" s="48"/>
      <c r="J621" s="48"/>
      <c r="K621" s="48"/>
      <c r="L621" s="48"/>
      <c r="M621" s="48"/>
      <c r="N621" s="48"/>
      <c r="O621" s="48"/>
      <c r="P621" s="48"/>
      <c r="Q621" s="48"/>
      <c r="R621" s="48"/>
      <c r="S621" s="48"/>
      <c r="T621" s="48"/>
      <c r="U621" s="48"/>
      <c r="V621" s="48"/>
      <c r="W621" s="48"/>
      <c r="X621" s="48"/>
      <c r="Y621" s="48"/>
      <c r="Z621" s="48"/>
      <c r="AA621" s="48"/>
      <c r="AB621" s="48"/>
    </row>
    <row r="622" spans="1:28" ht="15.75" customHeight="1">
      <c r="A622" s="48"/>
      <c r="B622" s="48"/>
      <c r="C622" s="48"/>
      <c r="D622" s="48"/>
      <c r="E622" s="48"/>
      <c r="F622" s="48"/>
      <c r="G622" s="48"/>
      <c r="H622" s="48"/>
      <c r="I622" s="48"/>
      <c r="J622" s="48"/>
      <c r="K622" s="48"/>
      <c r="L622" s="48"/>
      <c r="M622" s="48"/>
      <c r="N622" s="48"/>
      <c r="O622" s="48"/>
      <c r="P622" s="48"/>
      <c r="Q622" s="48"/>
      <c r="R622" s="48"/>
      <c r="S622" s="48"/>
      <c r="T622" s="48"/>
      <c r="U622" s="48"/>
      <c r="V622" s="48"/>
      <c r="W622" s="48"/>
      <c r="X622" s="48"/>
      <c r="Y622" s="48"/>
      <c r="Z622" s="48"/>
      <c r="AA622" s="48"/>
      <c r="AB622" s="48"/>
    </row>
    <row r="623" spans="1:28" ht="15.75" customHeight="1">
      <c r="A623" s="48"/>
      <c r="B623" s="48"/>
      <c r="C623" s="48"/>
      <c r="D623" s="48"/>
      <c r="E623" s="48"/>
      <c r="F623" s="48"/>
      <c r="G623" s="48"/>
      <c r="H623" s="48"/>
      <c r="I623" s="48"/>
      <c r="J623" s="48"/>
      <c r="K623" s="48"/>
      <c r="L623" s="48"/>
      <c r="M623" s="48"/>
      <c r="N623" s="48"/>
      <c r="O623" s="48"/>
      <c r="P623" s="48"/>
      <c r="Q623" s="48"/>
      <c r="R623" s="48"/>
      <c r="S623" s="48"/>
      <c r="T623" s="48"/>
      <c r="U623" s="48"/>
      <c r="V623" s="48"/>
      <c r="W623" s="48"/>
      <c r="X623" s="48"/>
      <c r="Y623" s="48"/>
      <c r="Z623" s="48"/>
      <c r="AA623" s="48"/>
      <c r="AB623" s="48"/>
    </row>
    <row r="624" spans="1:28" ht="15.75" customHeight="1">
      <c r="A624" s="48"/>
      <c r="B624" s="48"/>
      <c r="C624" s="48"/>
      <c r="D624" s="48"/>
      <c r="E624" s="48"/>
      <c r="F624" s="48"/>
      <c r="G624" s="48"/>
      <c r="H624" s="48"/>
      <c r="I624" s="48"/>
      <c r="J624" s="48"/>
      <c r="K624" s="48"/>
      <c r="L624" s="48"/>
      <c r="M624" s="48"/>
      <c r="N624" s="48"/>
      <c r="O624" s="48"/>
      <c r="P624" s="48"/>
      <c r="Q624" s="48"/>
      <c r="R624" s="48"/>
      <c r="S624" s="48"/>
      <c r="T624" s="48"/>
      <c r="U624" s="48"/>
      <c r="V624" s="48"/>
      <c r="W624" s="48"/>
      <c r="X624" s="48"/>
      <c r="Y624" s="48"/>
      <c r="Z624" s="48"/>
      <c r="AA624" s="48"/>
      <c r="AB624" s="48"/>
    </row>
    <row r="625" spans="1:28" ht="15.75" customHeight="1">
      <c r="A625" s="48"/>
      <c r="B625" s="48"/>
      <c r="C625" s="48"/>
      <c r="D625" s="48"/>
      <c r="E625" s="48"/>
      <c r="F625" s="48"/>
      <c r="G625" s="48"/>
      <c r="H625" s="48"/>
      <c r="I625" s="48"/>
      <c r="J625" s="48"/>
      <c r="K625" s="48"/>
      <c r="L625" s="48"/>
      <c r="M625" s="48"/>
      <c r="N625" s="48"/>
      <c r="O625" s="48"/>
      <c r="P625" s="48"/>
      <c r="Q625" s="48"/>
      <c r="R625" s="48"/>
      <c r="S625" s="48"/>
      <c r="T625" s="48"/>
      <c r="U625" s="48"/>
      <c r="V625" s="48"/>
      <c r="W625" s="48"/>
      <c r="X625" s="48"/>
      <c r="Y625" s="48"/>
      <c r="Z625" s="48"/>
      <c r="AA625" s="48"/>
      <c r="AB625" s="48"/>
    </row>
    <row r="626" spans="1:28" ht="15.75" customHeight="1">
      <c r="A626" s="48"/>
      <c r="B626" s="48"/>
      <c r="C626" s="48"/>
      <c r="D626" s="48"/>
      <c r="E626" s="48"/>
      <c r="F626" s="48"/>
      <c r="G626" s="48"/>
      <c r="H626" s="48"/>
      <c r="I626" s="48"/>
      <c r="J626" s="48"/>
      <c r="K626" s="48"/>
      <c r="L626" s="48"/>
      <c r="M626" s="48"/>
      <c r="N626" s="48"/>
      <c r="O626" s="48"/>
      <c r="P626" s="48"/>
      <c r="Q626" s="48"/>
      <c r="R626" s="48"/>
      <c r="S626" s="48"/>
      <c r="T626" s="48"/>
      <c r="U626" s="48"/>
      <c r="V626" s="48"/>
      <c r="W626" s="48"/>
      <c r="X626" s="48"/>
      <c r="Y626" s="48"/>
      <c r="Z626" s="48"/>
      <c r="AA626" s="48"/>
      <c r="AB626" s="48"/>
    </row>
    <row r="627" spans="1:28" ht="15.75" customHeight="1">
      <c r="A627" s="48"/>
      <c r="B627" s="48"/>
      <c r="C627" s="48"/>
      <c r="D627" s="48"/>
      <c r="E627" s="48"/>
      <c r="F627" s="48"/>
      <c r="G627" s="48"/>
      <c r="H627" s="48"/>
      <c r="I627" s="48"/>
      <c r="J627" s="48"/>
      <c r="K627" s="48"/>
      <c r="L627" s="48"/>
      <c r="M627" s="48"/>
      <c r="N627" s="48"/>
      <c r="O627" s="48"/>
      <c r="P627" s="48"/>
      <c r="Q627" s="48"/>
      <c r="R627" s="48"/>
      <c r="S627" s="48"/>
      <c r="T627" s="48"/>
      <c r="U627" s="48"/>
      <c r="V627" s="48"/>
      <c r="W627" s="48"/>
      <c r="X627" s="48"/>
      <c r="Y627" s="48"/>
      <c r="Z627" s="48"/>
      <c r="AA627" s="48"/>
      <c r="AB627" s="48"/>
    </row>
    <row r="628" spans="1:28" ht="15.75" customHeight="1">
      <c r="A628" s="48"/>
      <c r="B628" s="48"/>
      <c r="C628" s="48"/>
      <c r="D628" s="48"/>
      <c r="E628" s="48"/>
      <c r="F628" s="48"/>
      <c r="G628" s="48"/>
      <c r="H628" s="48"/>
      <c r="I628" s="48"/>
      <c r="J628" s="48"/>
      <c r="K628" s="48"/>
      <c r="L628" s="48"/>
      <c r="M628" s="48"/>
      <c r="N628" s="48"/>
      <c r="O628" s="48"/>
      <c r="P628" s="48"/>
      <c r="Q628" s="48"/>
      <c r="R628" s="48"/>
      <c r="S628" s="48"/>
      <c r="T628" s="48"/>
      <c r="U628" s="48"/>
      <c r="V628" s="48"/>
      <c r="W628" s="48"/>
      <c r="X628" s="48"/>
      <c r="Y628" s="48"/>
      <c r="Z628" s="48"/>
      <c r="AA628" s="48"/>
      <c r="AB628" s="48"/>
    </row>
    <row r="629" spans="1:28" ht="15.75" customHeight="1">
      <c r="A629" s="48"/>
      <c r="B629" s="48"/>
      <c r="C629" s="48"/>
      <c r="D629" s="48"/>
      <c r="E629" s="48"/>
      <c r="F629" s="48"/>
      <c r="G629" s="48"/>
      <c r="H629" s="48"/>
      <c r="I629" s="48"/>
      <c r="J629" s="48"/>
      <c r="K629" s="48"/>
      <c r="L629" s="48"/>
      <c r="M629" s="48"/>
      <c r="N629" s="48"/>
      <c r="O629" s="48"/>
      <c r="P629" s="48"/>
      <c r="Q629" s="48"/>
      <c r="R629" s="48"/>
      <c r="S629" s="48"/>
      <c r="T629" s="48"/>
      <c r="U629" s="48"/>
      <c r="V629" s="48"/>
      <c r="W629" s="48"/>
      <c r="X629" s="48"/>
      <c r="Y629" s="48"/>
      <c r="Z629" s="48"/>
      <c r="AA629" s="48"/>
      <c r="AB629" s="48"/>
    </row>
    <row r="630" spans="1:28" ht="15.75" customHeight="1">
      <c r="A630" s="48"/>
      <c r="B630" s="48"/>
      <c r="C630" s="48"/>
      <c r="D630" s="48"/>
      <c r="E630" s="48"/>
      <c r="F630" s="48"/>
      <c r="G630" s="48"/>
      <c r="H630" s="48"/>
      <c r="I630" s="48"/>
      <c r="J630" s="48"/>
      <c r="K630" s="48"/>
      <c r="L630" s="48"/>
      <c r="M630" s="48"/>
      <c r="N630" s="48"/>
      <c r="O630" s="48"/>
      <c r="P630" s="48"/>
      <c r="Q630" s="48"/>
      <c r="R630" s="48"/>
      <c r="S630" s="48"/>
      <c r="T630" s="48"/>
      <c r="U630" s="48"/>
      <c r="V630" s="48"/>
      <c r="W630" s="48"/>
      <c r="X630" s="48"/>
      <c r="Y630" s="48"/>
      <c r="Z630" s="48"/>
      <c r="AA630" s="48"/>
      <c r="AB630" s="48"/>
    </row>
    <row r="631" spans="1:28" ht="15.75" customHeight="1">
      <c r="A631" s="48"/>
      <c r="B631" s="48"/>
      <c r="C631" s="48"/>
      <c r="D631" s="48"/>
      <c r="E631" s="48"/>
      <c r="F631" s="48"/>
      <c r="G631" s="48"/>
      <c r="H631" s="48"/>
      <c r="I631" s="48"/>
      <c r="J631" s="48"/>
      <c r="K631" s="48"/>
      <c r="L631" s="48"/>
      <c r="M631" s="48"/>
      <c r="N631" s="48"/>
      <c r="O631" s="48"/>
      <c r="P631" s="48"/>
      <c r="Q631" s="48"/>
      <c r="R631" s="48"/>
      <c r="S631" s="48"/>
      <c r="T631" s="48"/>
      <c r="U631" s="48"/>
      <c r="V631" s="48"/>
      <c r="W631" s="48"/>
      <c r="X631" s="48"/>
      <c r="Y631" s="48"/>
      <c r="Z631" s="48"/>
      <c r="AA631" s="48"/>
      <c r="AB631" s="48"/>
    </row>
    <row r="632" spans="1:28" ht="15.75" customHeight="1">
      <c r="A632" s="48"/>
      <c r="B632" s="48"/>
      <c r="C632" s="48"/>
      <c r="D632" s="48"/>
      <c r="E632" s="48"/>
      <c r="F632" s="48"/>
      <c r="G632" s="48"/>
      <c r="H632" s="48"/>
      <c r="I632" s="48"/>
      <c r="J632" s="48"/>
      <c r="K632" s="48"/>
      <c r="L632" s="48"/>
      <c r="M632" s="48"/>
      <c r="N632" s="48"/>
      <c r="O632" s="48"/>
      <c r="P632" s="48"/>
      <c r="Q632" s="48"/>
      <c r="R632" s="48"/>
      <c r="S632" s="48"/>
      <c r="T632" s="48"/>
      <c r="U632" s="48"/>
      <c r="V632" s="48"/>
      <c r="W632" s="48"/>
      <c r="X632" s="48"/>
      <c r="Y632" s="48"/>
      <c r="Z632" s="48"/>
      <c r="AA632" s="48"/>
      <c r="AB632" s="48"/>
    </row>
    <row r="633" spans="1:28" ht="15.75" customHeight="1">
      <c r="A633" s="48"/>
      <c r="B633" s="48"/>
      <c r="C633" s="48"/>
      <c r="D633" s="48"/>
      <c r="E633" s="48"/>
      <c r="F633" s="48"/>
      <c r="G633" s="48"/>
      <c r="H633" s="48"/>
      <c r="I633" s="48"/>
      <c r="J633" s="48"/>
      <c r="K633" s="48"/>
      <c r="L633" s="48"/>
      <c r="M633" s="48"/>
      <c r="N633" s="48"/>
      <c r="O633" s="48"/>
      <c r="P633" s="48"/>
      <c r="Q633" s="48"/>
      <c r="R633" s="48"/>
      <c r="S633" s="48"/>
      <c r="T633" s="48"/>
      <c r="U633" s="48"/>
      <c r="V633" s="48"/>
      <c r="W633" s="48"/>
      <c r="X633" s="48"/>
      <c r="Y633" s="48"/>
      <c r="Z633" s="48"/>
      <c r="AA633" s="48"/>
      <c r="AB633" s="48"/>
    </row>
    <row r="634" spans="1:28" ht="15.75" customHeight="1">
      <c r="A634" s="48"/>
      <c r="B634" s="48"/>
      <c r="C634" s="48"/>
      <c r="D634" s="48"/>
      <c r="E634" s="48"/>
      <c r="F634" s="48"/>
      <c r="G634" s="48"/>
      <c r="H634" s="48"/>
      <c r="I634" s="48"/>
      <c r="J634" s="48"/>
      <c r="K634" s="48"/>
      <c r="L634" s="48"/>
      <c r="M634" s="48"/>
      <c r="N634" s="48"/>
      <c r="O634" s="48"/>
      <c r="P634" s="48"/>
      <c r="Q634" s="48"/>
      <c r="R634" s="48"/>
      <c r="S634" s="48"/>
      <c r="T634" s="48"/>
      <c r="U634" s="48"/>
      <c r="V634" s="48"/>
      <c r="W634" s="48"/>
      <c r="X634" s="48"/>
      <c r="Y634" s="48"/>
      <c r="Z634" s="48"/>
      <c r="AA634" s="48"/>
      <c r="AB634" s="48"/>
    </row>
    <row r="635" spans="1:28" ht="15.75" customHeight="1">
      <c r="A635" s="48"/>
      <c r="B635" s="48"/>
      <c r="C635" s="48"/>
      <c r="D635" s="48"/>
      <c r="E635" s="48"/>
      <c r="F635" s="48"/>
      <c r="G635" s="48"/>
      <c r="H635" s="48"/>
      <c r="I635" s="48"/>
      <c r="J635" s="48"/>
      <c r="K635" s="48"/>
      <c r="L635" s="48"/>
      <c r="M635" s="48"/>
      <c r="N635" s="48"/>
      <c r="O635" s="48"/>
      <c r="P635" s="48"/>
      <c r="Q635" s="48"/>
      <c r="R635" s="48"/>
      <c r="S635" s="48"/>
      <c r="T635" s="48"/>
      <c r="U635" s="48"/>
      <c r="V635" s="48"/>
      <c r="W635" s="48"/>
      <c r="X635" s="48"/>
      <c r="Y635" s="48"/>
      <c r="Z635" s="48"/>
      <c r="AA635" s="48"/>
      <c r="AB635" s="48"/>
    </row>
    <row r="636" spans="1:28" ht="15.75" customHeight="1">
      <c r="A636" s="48"/>
      <c r="B636" s="48"/>
      <c r="C636" s="48"/>
      <c r="D636" s="48"/>
      <c r="E636" s="48"/>
      <c r="F636" s="48"/>
      <c r="G636" s="48"/>
      <c r="H636" s="48"/>
      <c r="I636" s="48"/>
      <c r="J636" s="48"/>
      <c r="K636" s="48"/>
      <c r="L636" s="48"/>
      <c r="M636" s="48"/>
      <c r="N636" s="48"/>
      <c r="O636" s="48"/>
      <c r="P636" s="48"/>
      <c r="Q636" s="48"/>
      <c r="R636" s="48"/>
      <c r="S636" s="48"/>
      <c r="T636" s="48"/>
      <c r="U636" s="48"/>
      <c r="V636" s="48"/>
      <c r="W636" s="48"/>
      <c r="X636" s="48"/>
      <c r="Y636" s="48"/>
      <c r="Z636" s="48"/>
      <c r="AA636" s="48"/>
      <c r="AB636" s="48"/>
    </row>
    <row r="637" spans="1:28" ht="15.75" customHeight="1">
      <c r="A637" s="48"/>
      <c r="B637" s="48"/>
      <c r="C637" s="48"/>
      <c r="D637" s="48"/>
      <c r="E637" s="48"/>
      <c r="F637" s="48"/>
      <c r="G637" s="48"/>
      <c r="H637" s="48"/>
      <c r="I637" s="48"/>
      <c r="J637" s="48"/>
      <c r="K637" s="48"/>
      <c r="L637" s="48"/>
      <c r="M637" s="48"/>
      <c r="N637" s="48"/>
      <c r="O637" s="48"/>
      <c r="P637" s="48"/>
      <c r="Q637" s="48"/>
      <c r="R637" s="48"/>
      <c r="S637" s="48"/>
      <c r="T637" s="48"/>
      <c r="U637" s="48"/>
      <c r="V637" s="48"/>
      <c r="W637" s="48"/>
      <c r="X637" s="48"/>
      <c r="Y637" s="48"/>
      <c r="Z637" s="48"/>
      <c r="AA637" s="48"/>
      <c r="AB637" s="48"/>
    </row>
    <row r="638" spans="1:28" ht="15.75" customHeight="1">
      <c r="A638" s="48"/>
      <c r="B638" s="48"/>
      <c r="C638" s="48"/>
      <c r="D638" s="48"/>
      <c r="E638" s="48"/>
      <c r="F638" s="48"/>
      <c r="G638" s="48"/>
      <c r="H638" s="48"/>
      <c r="I638" s="48"/>
      <c r="J638" s="48"/>
      <c r="K638" s="48"/>
      <c r="L638" s="48"/>
      <c r="M638" s="48"/>
      <c r="N638" s="48"/>
      <c r="O638" s="48"/>
      <c r="P638" s="48"/>
      <c r="Q638" s="48"/>
      <c r="R638" s="48"/>
      <c r="S638" s="48"/>
      <c r="T638" s="48"/>
      <c r="U638" s="48"/>
      <c r="V638" s="48"/>
      <c r="W638" s="48"/>
      <c r="X638" s="48"/>
      <c r="Y638" s="48"/>
      <c r="Z638" s="48"/>
      <c r="AA638" s="48"/>
      <c r="AB638" s="48"/>
    </row>
    <row r="639" spans="1:28" ht="15.75" customHeight="1">
      <c r="A639" s="48"/>
      <c r="B639" s="48"/>
      <c r="C639" s="48"/>
      <c r="D639" s="48"/>
      <c r="E639" s="48"/>
      <c r="F639" s="48"/>
      <c r="G639" s="48"/>
      <c r="H639" s="48"/>
      <c r="I639" s="48"/>
      <c r="J639" s="48"/>
      <c r="K639" s="48"/>
      <c r="L639" s="48"/>
      <c r="M639" s="48"/>
      <c r="N639" s="48"/>
      <c r="O639" s="48"/>
      <c r="P639" s="48"/>
      <c r="Q639" s="48"/>
      <c r="R639" s="48"/>
      <c r="S639" s="48"/>
      <c r="T639" s="48"/>
      <c r="U639" s="48"/>
      <c r="V639" s="48"/>
      <c r="W639" s="48"/>
      <c r="X639" s="48"/>
      <c r="Y639" s="48"/>
      <c r="Z639" s="48"/>
      <c r="AA639" s="48"/>
      <c r="AB639" s="48"/>
    </row>
    <row r="640" spans="1:28" ht="15.75" customHeight="1">
      <c r="A640" s="48"/>
      <c r="B640" s="48"/>
      <c r="C640" s="48"/>
      <c r="D640" s="48"/>
      <c r="E640" s="48"/>
      <c r="F640" s="48"/>
      <c r="G640" s="48"/>
      <c r="H640" s="48"/>
      <c r="I640" s="48"/>
      <c r="J640" s="48"/>
      <c r="K640" s="48"/>
      <c r="L640" s="48"/>
      <c r="M640" s="48"/>
      <c r="N640" s="48"/>
      <c r="O640" s="48"/>
      <c r="P640" s="48"/>
      <c r="Q640" s="48"/>
      <c r="R640" s="48"/>
      <c r="S640" s="48"/>
      <c r="T640" s="48"/>
      <c r="U640" s="48"/>
      <c r="V640" s="48"/>
      <c r="W640" s="48"/>
      <c r="X640" s="48"/>
      <c r="Y640" s="48"/>
      <c r="Z640" s="48"/>
      <c r="AA640" s="48"/>
      <c r="AB640" s="48"/>
    </row>
    <row r="641" spans="1:28" ht="15.75" customHeight="1">
      <c r="A641" s="48"/>
      <c r="B641" s="48"/>
      <c r="C641" s="48"/>
      <c r="D641" s="48"/>
      <c r="E641" s="48"/>
      <c r="F641" s="48"/>
      <c r="G641" s="48"/>
      <c r="H641" s="48"/>
      <c r="I641" s="48"/>
      <c r="J641" s="48"/>
      <c r="K641" s="48"/>
      <c r="L641" s="48"/>
      <c r="M641" s="48"/>
      <c r="N641" s="48"/>
      <c r="O641" s="48"/>
      <c r="P641" s="48"/>
      <c r="Q641" s="48"/>
      <c r="R641" s="48"/>
      <c r="S641" s="48"/>
      <c r="T641" s="48"/>
      <c r="U641" s="48"/>
      <c r="V641" s="48"/>
      <c r="W641" s="48"/>
      <c r="X641" s="48"/>
      <c r="Y641" s="48"/>
      <c r="Z641" s="48"/>
      <c r="AA641" s="48"/>
      <c r="AB641" s="48"/>
    </row>
    <row r="642" spans="1:28" ht="15.75" customHeight="1">
      <c r="A642" s="48"/>
      <c r="B642" s="48"/>
      <c r="C642" s="48"/>
      <c r="D642" s="48"/>
      <c r="E642" s="48"/>
      <c r="F642" s="48"/>
      <c r="G642" s="48"/>
      <c r="H642" s="48"/>
      <c r="I642" s="48"/>
      <c r="J642" s="48"/>
      <c r="K642" s="48"/>
      <c r="L642" s="48"/>
      <c r="M642" s="48"/>
      <c r="N642" s="48"/>
      <c r="O642" s="48"/>
      <c r="P642" s="48"/>
      <c r="Q642" s="48"/>
      <c r="R642" s="48"/>
      <c r="S642" s="48"/>
      <c r="T642" s="48"/>
      <c r="U642" s="48"/>
      <c r="V642" s="48"/>
      <c r="W642" s="48"/>
      <c r="X642" s="48"/>
      <c r="Y642" s="48"/>
      <c r="Z642" s="48"/>
      <c r="AA642" s="48"/>
      <c r="AB642" s="48"/>
    </row>
    <row r="643" spans="1:28" ht="15.75" customHeight="1">
      <c r="A643" s="48"/>
      <c r="B643" s="48"/>
      <c r="C643" s="48"/>
      <c r="D643" s="48"/>
      <c r="E643" s="48"/>
      <c r="F643" s="48"/>
      <c r="G643" s="48"/>
      <c r="H643" s="48"/>
      <c r="I643" s="48"/>
      <c r="J643" s="48"/>
      <c r="K643" s="48"/>
      <c r="L643" s="48"/>
      <c r="M643" s="48"/>
      <c r="N643" s="48"/>
      <c r="O643" s="48"/>
      <c r="P643" s="48"/>
      <c r="Q643" s="48"/>
      <c r="R643" s="48"/>
      <c r="S643" s="48"/>
      <c r="T643" s="48"/>
      <c r="U643" s="48"/>
      <c r="V643" s="48"/>
      <c r="W643" s="48"/>
      <c r="X643" s="48"/>
      <c r="Y643" s="48"/>
      <c r="Z643" s="48"/>
      <c r="AA643" s="48"/>
      <c r="AB643" s="48"/>
    </row>
    <row r="644" spans="1:28" ht="15.75" customHeight="1">
      <c r="A644" s="48"/>
      <c r="B644" s="48"/>
      <c r="C644" s="48"/>
      <c r="D644" s="48"/>
      <c r="E644" s="48"/>
      <c r="F644" s="48"/>
      <c r="G644" s="48"/>
      <c r="H644" s="48"/>
      <c r="I644" s="48"/>
      <c r="J644" s="48"/>
      <c r="K644" s="48"/>
      <c r="L644" s="48"/>
      <c r="M644" s="48"/>
      <c r="N644" s="48"/>
      <c r="O644" s="48"/>
      <c r="P644" s="48"/>
      <c r="Q644" s="48"/>
      <c r="R644" s="48"/>
      <c r="S644" s="48"/>
      <c r="T644" s="48"/>
      <c r="U644" s="48"/>
      <c r="V644" s="48"/>
      <c r="W644" s="48"/>
      <c r="X644" s="48"/>
      <c r="Y644" s="48"/>
      <c r="Z644" s="48"/>
      <c r="AA644" s="48"/>
      <c r="AB644" s="48"/>
    </row>
    <row r="645" spans="1:28" ht="15.75" customHeight="1">
      <c r="A645" s="48"/>
      <c r="B645" s="48"/>
      <c r="C645" s="48"/>
      <c r="D645" s="48"/>
      <c r="E645" s="48"/>
      <c r="F645" s="48"/>
      <c r="G645" s="48"/>
      <c r="H645" s="48"/>
      <c r="I645" s="48"/>
      <c r="J645" s="48"/>
      <c r="K645" s="48"/>
      <c r="L645" s="48"/>
      <c r="M645" s="48"/>
      <c r="N645" s="48"/>
      <c r="O645" s="48"/>
      <c r="P645" s="48"/>
      <c r="Q645" s="48"/>
      <c r="R645" s="48"/>
      <c r="S645" s="48"/>
      <c r="T645" s="48"/>
      <c r="U645" s="48"/>
      <c r="V645" s="48"/>
      <c r="W645" s="48"/>
      <c r="X645" s="48"/>
      <c r="Y645" s="48"/>
      <c r="Z645" s="48"/>
      <c r="AA645" s="48"/>
      <c r="AB645" s="48"/>
    </row>
    <row r="646" spans="1:28" ht="15.75" customHeight="1">
      <c r="A646" s="48"/>
      <c r="B646" s="48"/>
      <c r="C646" s="48"/>
      <c r="D646" s="48"/>
      <c r="E646" s="48"/>
      <c r="F646" s="48"/>
      <c r="G646" s="48"/>
      <c r="H646" s="48"/>
      <c r="I646" s="48"/>
      <c r="J646" s="48"/>
      <c r="K646" s="48"/>
      <c r="L646" s="48"/>
      <c r="M646" s="48"/>
      <c r="N646" s="48"/>
      <c r="O646" s="48"/>
      <c r="P646" s="48"/>
      <c r="Q646" s="48"/>
      <c r="R646" s="48"/>
      <c r="S646" s="48"/>
      <c r="T646" s="48"/>
      <c r="U646" s="48"/>
      <c r="V646" s="48"/>
      <c r="W646" s="48"/>
      <c r="X646" s="48"/>
      <c r="Y646" s="48"/>
      <c r="Z646" s="48"/>
      <c r="AA646" s="48"/>
      <c r="AB646" s="48"/>
    </row>
    <row r="647" spans="1:28" ht="15.75" customHeight="1">
      <c r="A647" s="48"/>
      <c r="B647" s="48"/>
      <c r="C647" s="48"/>
      <c r="D647" s="48"/>
      <c r="E647" s="48"/>
      <c r="F647" s="48"/>
      <c r="G647" s="48"/>
      <c r="H647" s="48"/>
      <c r="I647" s="48"/>
      <c r="J647" s="48"/>
      <c r="K647" s="48"/>
      <c r="L647" s="48"/>
      <c r="M647" s="48"/>
      <c r="N647" s="48"/>
      <c r="O647" s="48"/>
      <c r="P647" s="48"/>
      <c r="Q647" s="48"/>
      <c r="R647" s="48"/>
      <c r="S647" s="48"/>
      <c r="T647" s="48"/>
      <c r="U647" s="48"/>
      <c r="V647" s="48"/>
      <c r="W647" s="48"/>
      <c r="X647" s="48"/>
      <c r="Y647" s="48"/>
      <c r="Z647" s="48"/>
      <c r="AA647" s="48"/>
      <c r="AB647" s="48"/>
    </row>
    <row r="648" spans="1:28" ht="15.75" customHeight="1">
      <c r="A648" s="48"/>
      <c r="B648" s="48"/>
      <c r="C648" s="48"/>
      <c r="D648" s="48"/>
      <c r="E648" s="48"/>
      <c r="F648" s="48"/>
      <c r="G648" s="48"/>
      <c r="H648" s="48"/>
      <c r="I648" s="48"/>
      <c r="J648" s="48"/>
      <c r="K648" s="48"/>
      <c r="L648" s="48"/>
      <c r="M648" s="48"/>
      <c r="N648" s="48"/>
      <c r="O648" s="48"/>
      <c r="P648" s="48"/>
      <c r="Q648" s="48"/>
      <c r="R648" s="48"/>
      <c r="S648" s="48"/>
      <c r="T648" s="48"/>
      <c r="U648" s="48"/>
      <c r="V648" s="48"/>
      <c r="W648" s="48"/>
      <c r="X648" s="48"/>
      <c r="Y648" s="48"/>
      <c r="Z648" s="48"/>
      <c r="AA648" s="48"/>
      <c r="AB648" s="48"/>
    </row>
    <row r="649" spans="1:28" ht="15.75" customHeight="1">
      <c r="A649" s="48"/>
      <c r="B649" s="48"/>
      <c r="C649" s="48"/>
      <c r="D649" s="48"/>
      <c r="E649" s="48"/>
      <c r="F649" s="48"/>
      <c r="G649" s="48"/>
      <c r="H649" s="48"/>
      <c r="I649" s="48"/>
      <c r="J649" s="48"/>
      <c r="K649" s="48"/>
      <c r="L649" s="48"/>
      <c r="M649" s="48"/>
      <c r="N649" s="48"/>
      <c r="O649" s="48"/>
      <c r="P649" s="48"/>
      <c r="Q649" s="48"/>
      <c r="R649" s="48"/>
      <c r="S649" s="48"/>
      <c r="T649" s="48"/>
      <c r="U649" s="48"/>
      <c r="V649" s="48"/>
      <c r="W649" s="48"/>
      <c r="X649" s="48"/>
      <c r="Y649" s="48"/>
      <c r="Z649" s="48"/>
      <c r="AA649" s="48"/>
      <c r="AB649" s="48"/>
    </row>
    <row r="650" spans="1:28" ht="15.75" customHeight="1">
      <c r="A650" s="48"/>
      <c r="B650" s="48"/>
      <c r="C650" s="48"/>
      <c r="D650" s="48"/>
      <c r="E650" s="48"/>
      <c r="F650" s="48"/>
      <c r="G650" s="48"/>
      <c r="H650" s="48"/>
      <c r="I650" s="48"/>
      <c r="J650" s="48"/>
      <c r="K650" s="48"/>
      <c r="L650" s="48"/>
      <c r="M650" s="48"/>
      <c r="N650" s="48"/>
      <c r="O650" s="48"/>
      <c r="P650" s="48"/>
      <c r="Q650" s="48"/>
      <c r="R650" s="48"/>
      <c r="S650" s="48"/>
      <c r="T650" s="48"/>
      <c r="U650" s="48"/>
      <c r="V650" s="48"/>
      <c r="W650" s="48"/>
      <c r="X650" s="48"/>
      <c r="Y650" s="48"/>
      <c r="Z650" s="48"/>
      <c r="AA650" s="48"/>
      <c r="AB650" s="48"/>
    </row>
    <row r="651" spans="1:28" ht="15.75" customHeight="1">
      <c r="A651" s="48"/>
      <c r="B651" s="48"/>
      <c r="C651" s="48"/>
      <c r="D651" s="48"/>
      <c r="E651" s="48"/>
      <c r="F651" s="48"/>
      <c r="G651" s="48"/>
      <c r="H651" s="48"/>
      <c r="I651" s="48"/>
      <c r="J651" s="48"/>
      <c r="K651" s="48"/>
      <c r="L651" s="48"/>
      <c r="M651" s="48"/>
      <c r="N651" s="48"/>
      <c r="O651" s="48"/>
      <c r="P651" s="48"/>
      <c r="Q651" s="48"/>
      <c r="R651" s="48"/>
      <c r="S651" s="48"/>
      <c r="T651" s="48"/>
      <c r="U651" s="48"/>
      <c r="V651" s="48"/>
      <c r="W651" s="48"/>
      <c r="X651" s="48"/>
      <c r="Y651" s="48"/>
      <c r="Z651" s="48"/>
      <c r="AA651" s="48"/>
      <c r="AB651" s="48"/>
    </row>
    <row r="652" spans="1:28" ht="15.75" customHeight="1">
      <c r="A652" s="48"/>
      <c r="B652" s="48"/>
      <c r="C652" s="48"/>
      <c r="D652" s="48"/>
      <c r="E652" s="48"/>
      <c r="F652" s="48"/>
      <c r="G652" s="48"/>
      <c r="H652" s="48"/>
      <c r="I652" s="48"/>
      <c r="J652" s="48"/>
      <c r="K652" s="48"/>
      <c r="L652" s="48"/>
      <c r="M652" s="48"/>
      <c r="N652" s="48"/>
      <c r="O652" s="48"/>
      <c r="P652" s="48"/>
      <c r="Q652" s="48"/>
      <c r="R652" s="48"/>
      <c r="S652" s="48"/>
      <c r="T652" s="48"/>
      <c r="U652" s="48"/>
      <c r="V652" s="48"/>
      <c r="W652" s="48"/>
      <c r="X652" s="48"/>
      <c r="Y652" s="48"/>
      <c r="Z652" s="48"/>
      <c r="AA652" s="48"/>
      <c r="AB652" s="48"/>
    </row>
    <row r="653" spans="1:28" ht="15.75" customHeight="1">
      <c r="A653" s="48"/>
      <c r="B653" s="48"/>
      <c r="C653" s="48"/>
      <c r="D653" s="48"/>
      <c r="E653" s="48"/>
      <c r="F653" s="48"/>
      <c r="G653" s="48"/>
      <c r="H653" s="48"/>
      <c r="I653" s="48"/>
      <c r="J653" s="48"/>
      <c r="K653" s="48"/>
      <c r="L653" s="48"/>
      <c r="M653" s="48"/>
      <c r="N653" s="48"/>
      <c r="O653" s="48"/>
      <c r="P653" s="48"/>
      <c r="Q653" s="48"/>
      <c r="R653" s="48"/>
      <c r="S653" s="48"/>
      <c r="T653" s="48"/>
      <c r="U653" s="48"/>
      <c r="V653" s="48"/>
      <c r="W653" s="48"/>
      <c r="X653" s="48"/>
      <c r="Y653" s="48"/>
      <c r="Z653" s="48"/>
      <c r="AA653" s="48"/>
      <c r="AB653" s="48"/>
    </row>
    <row r="654" spans="1:28" ht="15.75" customHeight="1">
      <c r="A654" s="48"/>
      <c r="B654" s="48"/>
      <c r="C654" s="48"/>
      <c r="D654" s="48"/>
      <c r="E654" s="48"/>
      <c r="F654" s="48"/>
      <c r="G654" s="48"/>
      <c r="H654" s="48"/>
      <c r="I654" s="48"/>
      <c r="J654" s="48"/>
      <c r="K654" s="48"/>
      <c r="L654" s="48"/>
      <c r="M654" s="48"/>
      <c r="N654" s="48"/>
      <c r="O654" s="48"/>
      <c r="P654" s="48"/>
      <c r="Q654" s="48"/>
      <c r="R654" s="48"/>
      <c r="S654" s="48"/>
      <c r="T654" s="48"/>
      <c r="U654" s="48"/>
      <c r="V654" s="48"/>
      <c r="W654" s="48"/>
      <c r="X654" s="48"/>
      <c r="Y654" s="48"/>
      <c r="Z654" s="48"/>
      <c r="AA654" s="48"/>
      <c r="AB654" s="48"/>
    </row>
    <row r="655" spans="1:28" ht="15.75" customHeight="1">
      <c r="A655" s="48"/>
      <c r="B655" s="48"/>
      <c r="C655" s="48"/>
      <c r="D655" s="48"/>
      <c r="E655" s="48"/>
      <c r="F655" s="48"/>
      <c r="G655" s="48"/>
      <c r="H655" s="48"/>
      <c r="I655" s="48"/>
      <c r="J655" s="48"/>
      <c r="K655" s="48"/>
      <c r="L655" s="48"/>
      <c r="M655" s="48"/>
      <c r="N655" s="48"/>
      <c r="O655" s="48"/>
      <c r="P655" s="48"/>
      <c r="Q655" s="48"/>
      <c r="R655" s="48"/>
      <c r="S655" s="48"/>
      <c r="T655" s="48"/>
      <c r="U655" s="48"/>
      <c r="V655" s="48"/>
      <c r="W655" s="48"/>
      <c r="X655" s="48"/>
      <c r="Y655" s="48"/>
      <c r="Z655" s="48"/>
      <c r="AA655" s="48"/>
      <c r="AB655" s="48"/>
    </row>
    <row r="656" spans="1:28" ht="15.75" customHeight="1">
      <c r="A656" s="48"/>
      <c r="B656" s="48"/>
      <c r="C656" s="48"/>
      <c r="D656" s="48"/>
      <c r="E656" s="48"/>
      <c r="F656" s="48"/>
      <c r="G656" s="48"/>
      <c r="H656" s="48"/>
      <c r="I656" s="48"/>
      <c r="J656" s="48"/>
      <c r="K656" s="48"/>
      <c r="L656" s="48"/>
      <c r="M656" s="48"/>
      <c r="N656" s="48"/>
      <c r="O656" s="48"/>
      <c r="P656" s="48"/>
      <c r="Q656" s="48"/>
      <c r="R656" s="48"/>
      <c r="S656" s="48"/>
      <c r="T656" s="48"/>
      <c r="U656" s="48"/>
      <c r="V656" s="48"/>
      <c r="W656" s="48"/>
      <c r="X656" s="48"/>
      <c r="Y656" s="48"/>
      <c r="Z656" s="48"/>
      <c r="AA656" s="48"/>
      <c r="AB656" s="48"/>
    </row>
    <row r="657" spans="1:28" ht="15.75" customHeight="1">
      <c r="A657" s="48"/>
      <c r="B657" s="48"/>
      <c r="C657" s="48"/>
      <c r="D657" s="48"/>
      <c r="E657" s="48"/>
      <c r="F657" s="48"/>
      <c r="G657" s="48"/>
      <c r="H657" s="48"/>
      <c r="I657" s="48"/>
      <c r="J657" s="48"/>
      <c r="K657" s="48"/>
      <c r="L657" s="48"/>
      <c r="M657" s="48"/>
      <c r="N657" s="48"/>
      <c r="O657" s="48"/>
      <c r="P657" s="48"/>
      <c r="Q657" s="48"/>
      <c r="R657" s="48"/>
      <c r="S657" s="48"/>
      <c r="T657" s="48"/>
      <c r="U657" s="48"/>
      <c r="V657" s="48"/>
      <c r="W657" s="48"/>
      <c r="X657" s="48"/>
      <c r="Y657" s="48"/>
      <c r="Z657" s="48"/>
      <c r="AA657" s="48"/>
      <c r="AB657" s="48"/>
    </row>
    <row r="658" spans="1:28" ht="15.75" customHeight="1">
      <c r="A658" s="48"/>
      <c r="B658" s="48"/>
      <c r="C658" s="48"/>
      <c r="D658" s="48"/>
      <c r="E658" s="48"/>
      <c r="F658" s="48"/>
      <c r="G658" s="48"/>
      <c r="H658" s="48"/>
      <c r="I658" s="48"/>
      <c r="J658" s="48"/>
      <c r="K658" s="48"/>
      <c r="L658" s="48"/>
      <c r="M658" s="48"/>
      <c r="N658" s="48"/>
      <c r="O658" s="48"/>
      <c r="P658" s="48"/>
      <c r="Q658" s="48"/>
      <c r="R658" s="48"/>
      <c r="S658" s="48"/>
      <c r="T658" s="48"/>
      <c r="U658" s="48"/>
      <c r="V658" s="48"/>
      <c r="W658" s="48"/>
      <c r="X658" s="48"/>
      <c r="Y658" s="48"/>
      <c r="Z658" s="48"/>
      <c r="AA658" s="48"/>
      <c r="AB658" s="48"/>
    </row>
    <row r="659" spans="1:28" ht="15.75" customHeight="1">
      <c r="A659" s="48"/>
      <c r="B659" s="48"/>
      <c r="C659" s="48"/>
      <c r="D659" s="48"/>
      <c r="E659" s="48"/>
      <c r="F659" s="48"/>
      <c r="G659" s="48"/>
      <c r="H659" s="48"/>
      <c r="I659" s="48"/>
      <c r="J659" s="48"/>
      <c r="K659" s="48"/>
      <c r="L659" s="48"/>
      <c r="M659" s="48"/>
      <c r="N659" s="48"/>
      <c r="O659" s="48"/>
      <c r="P659" s="48"/>
      <c r="Q659" s="48"/>
      <c r="R659" s="48"/>
      <c r="S659" s="48"/>
      <c r="T659" s="48"/>
      <c r="U659" s="48"/>
      <c r="V659" s="48"/>
      <c r="W659" s="48"/>
      <c r="X659" s="48"/>
      <c r="Y659" s="48"/>
      <c r="Z659" s="48"/>
      <c r="AA659" s="48"/>
      <c r="AB659" s="48"/>
    </row>
    <row r="660" spans="1:28" ht="15.75" customHeight="1">
      <c r="A660" s="48"/>
      <c r="B660" s="48"/>
      <c r="C660" s="48"/>
      <c r="D660" s="48"/>
      <c r="E660" s="48"/>
      <c r="F660" s="48"/>
      <c r="G660" s="48"/>
      <c r="H660" s="48"/>
      <c r="I660" s="48"/>
      <c r="J660" s="48"/>
      <c r="K660" s="48"/>
      <c r="L660" s="48"/>
      <c r="M660" s="48"/>
      <c r="N660" s="48"/>
      <c r="O660" s="48"/>
      <c r="P660" s="48"/>
      <c r="Q660" s="48"/>
      <c r="R660" s="48"/>
      <c r="S660" s="48"/>
      <c r="T660" s="48"/>
      <c r="U660" s="48"/>
      <c r="V660" s="48"/>
      <c r="W660" s="48"/>
      <c r="X660" s="48"/>
      <c r="Y660" s="48"/>
      <c r="Z660" s="48"/>
      <c r="AA660" s="48"/>
      <c r="AB660" s="48"/>
    </row>
    <row r="661" spans="1:28" ht="15.75" customHeight="1">
      <c r="A661" s="48"/>
      <c r="B661" s="48"/>
      <c r="C661" s="48"/>
      <c r="D661" s="48"/>
      <c r="E661" s="48"/>
      <c r="F661" s="48"/>
      <c r="G661" s="48"/>
      <c r="H661" s="48"/>
      <c r="I661" s="48"/>
      <c r="J661" s="48"/>
      <c r="K661" s="48"/>
      <c r="L661" s="48"/>
      <c r="M661" s="48"/>
      <c r="N661" s="48"/>
      <c r="O661" s="48"/>
      <c r="P661" s="48"/>
      <c r="Q661" s="48"/>
      <c r="R661" s="48"/>
      <c r="S661" s="48"/>
      <c r="T661" s="48"/>
      <c r="U661" s="48"/>
      <c r="V661" s="48"/>
      <c r="W661" s="48"/>
      <c r="X661" s="48"/>
      <c r="Y661" s="48"/>
      <c r="Z661" s="48"/>
      <c r="AA661" s="48"/>
      <c r="AB661" s="48"/>
    </row>
    <row r="662" spans="1:28" ht="15.75" customHeight="1">
      <c r="A662" s="48"/>
      <c r="B662" s="48"/>
      <c r="C662" s="48"/>
      <c r="D662" s="48"/>
      <c r="E662" s="48"/>
      <c r="F662" s="48"/>
      <c r="G662" s="48"/>
      <c r="H662" s="48"/>
      <c r="I662" s="48"/>
      <c r="J662" s="48"/>
      <c r="K662" s="48"/>
      <c r="L662" s="48"/>
      <c r="M662" s="48"/>
      <c r="N662" s="48"/>
      <c r="O662" s="48"/>
      <c r="P662" s="48"/>
      <c r="Q662" s="48"/>
      <c r="R662" s="48"/>
      <c r="S662" s="48"/>
      <c r="T662" s="48"/>
      <c r="U662" s="48"/>
      <c r="V662" s="48"/>
      <c r="W662" s="48"/>
      <c r="X662" s="48"/>
      <c r="Y662" s="48"/>
      <c r="Z662" s="48"/>
      <c r="AA662" s="48"/>
      <c r="AB662" s="48"/>
    </row>
    <row r="663" spans="1:28" ht="15.75" customHeight="1">
      <c r="A663" s="48"/>
      <c r="B663" s="48"/>
      <c r="C663" s="48"/>
      <c r="D663" s="48"/>
      <c r="E663" s="48"/>
      <c r="F663" s="48"/>
      <c r="G663" s="48"/>
      <c r="H663" s="48"/>
      <c r="I663" s="48"/>
      <c r="J663" s="48"/>
      <c r="K663" s="48"/>
      <c r="L663" s="48"/>
      <c r="M663" s="48"/>
      <c r="N663" s="48"/>
      <c r="O663" s="48"/>
      <c r="P663" s="48"/>
      <c r="Q663" s="48"/>
      <c r="R663" s="48"/>
      <c r="S663" s="48"/>
      <c r="T663" s="48"/>
      <c r="U663" s="48"/>
      <c r="V663" s="48"/>
      <c r="W663" s="48"/>
      <c r="X663" s="48"/>
      <c r="Y663" s="48"/>
      <c r="Z663" s="48"/>
      <c r="AA663" s="48"/>
      <c r="AB663" s="48"/>
    </row>
    <row r="664" spans="1:28" ht="15.75" customHeight="1">
      <c r="A664" s="48"/>
      <c r="B664" s="48"/>
      <c r="C664" s="48"/>
      <c r="D664" s="48"/>
      <c r="E664" s="48"/>
      <c r="F664" s="48"/>
      <c r="G664" s="48"/>
      <c r="H664" s="48"/>
      <c r="I664" s="48"/>
      <c r="J664" s="48"/>
      <c r="K664" s="48"/>
      <c r="L664" s="48"/>
      <c r="M664" s="48"/>
      <c r="N664" s="48"/>
      <c r="O664" s="48"/>
      <c r="P664" s="48"/>
      <c r="Q664" s="48"/>
      <c r="R664" s="48"/>
      <c r="S664" s="48"/>
      <c r="T664" s="48"/>
      <c r="U664" s="48"/>
      <c r="V664" s="48"/>
      <c r="W664" s="48"/>
      <c r="X664" s="48"/>
      <c r="Y664" s="48"/>
      <c r="Z664" s="48"/>
      <c r="AA664" s="48"/>
      <c r="AB664" s="48"/>
    </row>
    <row r="665" spans="1:28" ht="15.75" customHeight="1">
      <c r="A665" s="48"/>
      <c r="B665" s="48"/>
      <c r="C665" s="48"/>
      <c r="D665" s="48"/>
      <c r="E665" s="48"/>
      <c r="F665" s="48"/>
      <c r="G665" s="48"/>
      <c r="H665" s="48"/>
      <c r="I665" s="48"/>
      <c r="J665" s="48"/>
      <c r="K665" s="48"/>
      <c r="L665" s="48"/>
      <c r="M665" s="48"/>
      <c r="N665" s="48"/>
      <c r="O665" s="48"/>
      <c r="P665" s="48"/>
      <c r="Q665" s="48"/>
      <c r="R665" s="48"/>
      <c r="S665" s="48"/>
      <c r="T665" s="48"/>
      <c r="U665" s="48"/>
      <c r="V665" s="48"/>
      <c r="W665" s="48"/>
      <c r="X665" s="48"/>
      <c r="Y665" s="48"/>
      <c r="Z665" s="48"/>
      <c r="AA665" s="48"/>
      <c r="AB665" s="48"/>
    </row>
    <row r="666" spans="1:28" ht="15.75" customHeight="1">
      <c r="A666" s="48"/>
      <c r="B666" s="48"/>
      <c r="C666" s="48"/>
      <c r="D666" s="48"/>
      <c r="E666" s="48"/>
      <c r="F666" s="48"/>
      <c r="G666" s="48"/>
      <c r="H666" s="48"/>
      <c r="I666" s="48"/>
      <c r="J666" s="48"/>
      <c r="K666" s="48"/>
      <c r="L666" s="48"/>
      <c r="M666" s="48"/>
      <c r="N666" s="48"/>
      <c r="O666" s="48"/>
      <c r="P666" s="48"/>
      <c r="Q666" s="48"/>
      <c r="R666" s="48"/>
      <c r="S666" s="48"/>
      <c r="T666" s="48"/>
      <c r="U666" s="48"/>
      <c r="V666" s="48"/>
      <c r="W666" s="48"/>
      <c r="X666" s="48"/>
      <c r="Y666" s="48"/>
      <c r="Z666" s="48"/>
      <c r="AA666" s="48"/>
      <c r="AB666" s="48"/>
    </row>
    <row r="667" spans="1:28" ht="15.75" customHeight="1">
      <c r="A667" s="48"/>
      <c r="B667" s="48"/>
      <c r="C667" s="48"/>
      <c r="D667" s="48"/>
      <c r="E667" s="48"/>
      <c r="F667" s="48"/>
      <c r="G667" s="48"/>
      <c r="H667" s="48"/>
      <c r="I667" s="48"/>
      <c r="J667" s="48"/>
      <c r="K667" s="48"/>
      <c r="L667" s="48"/>
      <c r="M667" s="48"/>
      <c r="N667" s="48"/>
      <c r="O667" s="48"/>
      <c r="P667" s="48"/>
      <c r="Q667" s="48"/>
      <c r="R667" s="48"/>
      <c r="S667" s="48"/>
      <c r="T667" s="48"/>
      <c r="U667" s="48"/>
      <c r="V667" s="48"/>
      <c r="W667" s="48"/>
      <c r="X667" s="48"/>
      <c r="Y667" s="48"/>
      <c r="Z667" s="48"/>
      <c r="AA667" s="48"/>
      <c r="AB667" s="48"/>
    </row>
    <row r="668" spans="1:28" ht="15.75" customHeight="1">
      <c r="A668" s="48"/>
      <c r="B668" s="48"/>
      <c r="C668" s="48"/>
      <c r="D668" s="48"/>
      <c r="E668" s="48"/>
      <c r="F668" s="48"/>
      <c r="G668" s="48"/>
      <c r="H668" s="48"/>
      <c r="I668" s="48"/>
      <c r="J668" s="48"/>
      <c r="K668" s="48"/>
      <c r="L668" s="48"/>
      <c r="M668" s="48"/>
      <c r="N668" s="48"/>
      <c r="O668" s="48"/>
      <c r="P668" s="48"/>
      <c r="Q668" s="48"/>
      <c r="R668" s="48"/>
      <c r="S668" s="48"/>
      <c r="T668" s="48"/>
      <c r="U668" s="48"/>
      <c r="V668" s="48"/>
      <c r="W668" s="48"/>
      <c r="X668" s="48"/>
      <c r="Y668" s="48"/>
      <c r="Z668" s="48"/>
      <c r="AA668" s="48"/>
      <c r="AB668" s="48"/>
    </row>
    <row r="669" spans="1:28" ht="15.75" customHeight="1">
      <c r="A669" s="48"/>
      <c r="B669" s="48"/>
      <c r="C669" s="48"/>
      <c r="D669" s="48"/>
      <c r="E669" s="48"/>
      <c r="F669" s="48"/>
      <c r="G669" s="48"/>
      <c r="H669" s="48"/>
      <c r="I669" s="48"/>
      <c r="J669" s="48"/>
      <c r="K669" s="48"/>
      <c r="L669" s="48"/>
      <c r="M669" s="48"/>
      <c r="N669" s="48"/>
      <c r="O669" s="48"/>
      <c r="P669" s="48"/>
      <c r="Q669" s="48"/>
      <c r="R669" s="48"/>
      <c r="S669" s="48"/>
      <c r="T669" s="48"/>
      <c r="U669" s="48"/>
      <c r="V669" s="48"/>
      <c r="W669" s="48"/>
      <c r="X669" s="48"/>
      <c r="Y669" s="48"/>
      <c r="Z669" s="48"/>
      <c r="AA669" s="48"/>
      <c r="AB669" s="48"/>
    </row>
    <row r="670" spans="1:28" ht="15.75" customHeight="1">
      <c r="A670" s="48"/>
      <c r="B670" s="48"/>
      <c r="C670" s="48"/>
      <c r="D670" s="48"/>
      <c r="E670" s="48"/>
      <c r="F670" s="48"/>
      <c r="G670" s="48"/>
      <c r="H670" s="48"/>
      <c r="I670" s="48"/>
      <c r="J670" s="48"/>
      <c r="K670" s="48"/>
      <c r="L670" s="48"/>
      <c r="M670" s="48"/>
      <c r="N670" s="48"/>
      <c r="O670" s="48"/>
      <c r="P670" s="48"/>
      <c r="Q670" s="48"/>
      <c r="R670" s="48"/>
      <c r="S670" s="48"/>
      <c r="T670" s="48"/>
      <c r="U670" s="48"/>
      <c r="V670" s="48"/>
      <c r="W670" s="48"/>
      <c r="X670" s="48"/>
      <c r="Y670" s="48"/>
      <c r="Z670" s="48"/>
      <c r="AA670" s="48"/>
      <c r="AB670" s="48"/>
    </row>
    <row r="671" spans="1:28" ht="15.75" customHeight="1">
      <c r="A671" s="48"/>
      <c r="B671" s="48"/>
      <c r="C671" s="48"/>
      <c r="D671" s="48"/>
      <c r="E671" s="48"/>
      <c r="F671" s="48"/>
      <c r="G671" s="48"/>
      <c r="H671" s="48"/>
      <c r="I671" s="48"/>
      <c r="J671" s="48"/>
      <c r="K671" s="48"/>
      <c r="L671" s="48"/>
      <c r="M671" s="48"/>
      <c r="N671" s="48"/>
      <c r="O671" s="48"/>
      <c r="P671" s="48"/>
      <c r="Q671" s="48"/>
      <c r="R671" s="48"/>
      <c r="S671" s="48"/>
      <c r="T671" s="48"/>
      <c r="U671" s="48"/>
      <c r="V671" s="48"/>
      <c r="W671" s="48"/>
      <c r="X671" s="48"/>
      <c r="Y671" s="48"/>
      <c r="Z671" s="48"/>
      <c r="AA671" s="48"/>
      <c r="AB671" s="48"/>
    </row>
    <row r="672" spans="1:28" ht="15.75" customHeight="1">
      <c r="A672" s="48"/>
      <c r="B672" s="48"/>
      <c r="C672" s="48"/>
      <c r="D672" s="48"/>
      <c r="E672" s="48"/>
      <c r="F672" s="48"/>
      <c r="G672" s="48"/>
      <c r="H672" s="48"/>
      <c r="I672" s="48"/>
      <c r="J672" s="48"/>
      <c r="K672" s="48"/>
      <c r="L672" s="48"/>
      <c r="M672" s="48"/>
      <c r="N672" s="48"/>
      <c r="O672" s="48"/>
      <c r="P672" s="48"/>
      <c r="Q672" s="48"/>
      <c r="R672" s="48"/>
      <c r="S672" s="48"/>
      <c r="T672" s="48"/>
      <c r="U672" s="48"/>
      <c r="V672" s="48"/>
      <c r="W672" s="48"/>
      <c r="X672" s="48"/>
      <c r="Y672" s="48"/>
      <c r="Z672" s="48"/>
      <c r="AA672" s="48"/>
      <c r="AB672" s="48"/>
    </row>
    <row r="673" spans="1:28" ht="15.75" customHeight="1">
      <c r="A673" s="48"/>
      <c r="B673" s="48"/>
      <c r="C673" s="48"/>
      <c r="D673" s="48"/>
      <c r="E673" s="48"/>
      <c r="F673" s="48"/>
      <c r="G673" s="48"/>
      <c r="H673" s="48"/>
      <c r="I673" s="48"/>
      <c r="J673" s="48"/>
      <c r="K673" s="48"/>
      <c r="L673" s="48"/>
      <c r="M673" s="48"/>
      <c r="N673" s="48"/>
      <c r="O673" s="48"/>
      <c r="P673" s="48"/>
      <c r="Q673" s="48"/>
      <c r="R673" s="48"/>
      <c r="S673" s="48"/>
      <c r="T673" s="48"/>
      <c r="U673" s="48"/>
      <c r="V673" s="48"/>
      <c r="W673" s="48"/>
      <c r="X673" s="48"/>
      <c r="Y673" s="48"/>
      <c r="Z673" s="48"/>
      <c r="AA673" s="48"/>
      <c r="AB673" s="48"/>
    </row>
    <row r="674" spans="1:28" ht="15.75" customHeight="1">
      <c r="A674" s="48"/>
      <c r="B674" s="48"/>
      <c r="C674" s="48"/>
      <c r="D674" s="48"/>
      <c r="E674" s="48"/>
      <c r="F674" s="48"/>
      <c r="G674" s="48"/>
      <c r="H674" s="48"/>
      <c r="I674" s="48"/>
      <c r="J674" s="48"/>
      <c r="K674" s="48"/>
      <c r="L674" s="48"/>
      <c r="M674" s="48"/>
      <c r="N674" s="48"/>
      <c r="O674" s="48"/>
      <c r="P674" s="48"/>
      <c r="Q674" s="48"/>
      <c r="R674" s="48"/>
      <c r="S674" s="48"/>
      <c r="T674" s="48"/>
      <c r="U674" s="48"/>
      <c r="V674" s="48"/>
      <c r="W674" s="48"/>
      <c r="X674" s="48"/>
      <c r="Y674" s="48"/>
      <c r="Z674" s="48"/>
      <c r="AA674" s="48"/>
      <c r="AB674" s="48"/>
    </row>
    <row r="675" spans="1:28" ht="15.75" customHeight="1">
      <c r="A675" s="48"/>
      <c r="B675" s="48"/>
      <c r="C675" s="48"/>
      <c r="D675" s="48"/>
      <c r="E675" s="48"/>
      <c r="F675" s="48"/>
      <c r="G675" s="48"/>
      <c r="H675" s="48"/>
      <c r="I675" s="48"/>
      <c r="J675" s="48"/>
      <c r="K675" s="48"/>
      <c r="L675" s="48"/>
      <c r="M675" s="48"/>
      <c r="N675" s="48"/>
      <c r="O675" s="48"/>
      <c r="P675" s="48"/>
      <c r="Q675" s="48"/>
      <c r="R675" s="48"/>
      <c r="S675" s="48"/>
      <c r="T675" s="48"/>
      <c r="U675" s="48"/>
      <c r="V675" s="48"/>
      <c r="W675" s="48"/>
      <c r="X675" s="48"/>
      <c r="Y675" s="48"/>
      <c r="Z675" s="48"/>
      <c r="AA675" s="48"/>
      <c r="AB675" s="48"/>
    </row>
    <row r="676" spans="1:28" ht="15.75" customHeight="1">
      <c r="A676" s="48"/>
      <c r="B676" s="48"/>
      <c r="C676" s="48"/>
      <c r="D676" s="48"/>
      <c r="E676" s="48"/>
      <c r="F676" s="48"/>
      <c r="G676" s="48"/>
      <c r="H676" s="48"/>
      <c r="I676" s="48"/>
      <c r="J676" s="48"/>
      <c r="K676" s="48"/>
      <c r="L676" s="48"/>
      <c r="M676" s="48"/>
      <c r="N676" s="48"/>
      <c r="O676" s="48"/>
      <c r="P676" s="48"/>
      <c r="Q676" s="48"/>
      <c r="R676" s="48"/>
      <c r="S676" s="48"/>
      <c r="T676" s="48"/>
      <c r="U676" s="48"/>
      <c r="V676" s="48"/>
      <c r="W676" s="48"/>
      <c r="X676" s="48"/>
      <c r="Y676" s="48"/>
      <c r="Z676" s="48"/>
      <c r="AA676" s="48"/>
      <c r="AB676" s="48"/>
    </row>
    <row r="677" spans="1:28" ht="15.75" customHeight="1">
      <c r="A677" s="48"/>
      <c r="B677" s="48"/>
      <c r="C677" s="48"/>
      <c r="D677" s="48"/>
      <c r="E677" s="48"/>
      <c r="F677" s="48"/>
      <c r="G677" s="48"/>
      <c r="H677" s="48"/>
      <c r="I677" s="48"/>
      <c r="J677" s="48"/>
      <c r="K677" s="48"/>
      <c r="L677" s="48"/>
      <c r="M677" s="48"/>
      <c r="N677" s="48"/>
      <c r="O677" s="48"/>
      <c r="P677" s="48"/>
      <c r="Q677" s="48"/>
      <c r="R677" s="48"/>
      <c r="S677" s="48"/>
      <c r="T677" s="48"/>
      <c r="U677" s="48"/>
      <c r="V677" s="48"/>
      <c r="W677" s="48"/>
      <c r="X677" s="48"/>
      <c r="Y677" s="48"/>
      <c r="Z677" s="48"/>
      <c r="AA677" s="48"/>
      <c r="AB677" s="48"/>
    </row>
    <row r="678" spans="1:28" ht="15.75" customHeight="1">
      <c r="A678" s="48"/>
      <c r="B678" s="48"/>
      <c r="C678" s="48"/>
      <c r="D678" s="48"/>
      <c r="E678" s="48"/>
      <c r="F678" s="48"/>
      <c r="G678" s="48"/>
      <c r="H678" s="48"/>
      <c r="I678" s="48"/>
      <c r="J678" s="48"/>
      <c r="K678" s="48"/>
      <c r="L678" s="48"/>
      <c r="M678" s="48"/>
      <c r="N678" s="48"/>
      <c r="O678" s="48"/>
      <c r="P678" s="48"/>
      <c r="Q678" s="48"/>
      <c r="R678" s="48"/>
      <c r="S678" s="48"/>
      <c r="T678" s="48"/>
      <c r="U678" s="48"/>
      <c r="V678" s="48"/>
      <c r="W678" s="48"/>
      <c r="X678" s="48"/>
      <c r="Y678" s="48"/>
      <c r="Z678" s="48"/>
      <c r="AA678" s="48"/>
      <c r="AB678" s="48"/>
    </row>
    <row r="679" spans="1:28" ht="15.75" customHeight="1">
      <c r="A679" s="48"/>
      <c r="B679" s="48"/>
      <c r="C679" s="48"/>
      <c r="D679" s="48"/>
      <c r="E679" s="48"/>
      <c r="F679" s="48"/>
      <c r="G679" s="48"/>
      <c r="H679" s="48"/>
      <c r="I679" s="48"/>
      <c r="J679" s="48"/>
      <c r="K679" s="48"/>
      <c r="L679" s="48"/>
      <c r="M679" s="48"/>
      <c r="N679" s="48"/>
      <c r="O679" s="48"/>
      <c r="P679" s="48"/>
      <c r="Q679" s="48"/>
      <c r="R679" s="48"/>
      <c r="S679" s="48"/>
      <c r="T679" s="48"/>
      <c r="U679" s="48"/>
      <c r="V679" s="48"/>
      <c r="W679" s="48"/>
      <c r="X679" s="48"/>
      <c r="Y679" s="48"/>
      <c r="Z679" s="48"/>
      <c r="AA679" s="48"/>
      <c r="AB679" s="48"/>
    </row>
    <row r="680" spans="1:28" ht="15.75" customHeight="1">
      <c r="A680" s="48"/>
      <c r="B680" s="48"/>
      <c r="C680" s="48"/>
      <c r="D680" s="48"/>
      <c r="E680" s="48"/>
      <c r="F680" s="48"/>
      <c r="G680" s="48"/>
      <c r="H680" s="48"/>
      <c r="I680" s="48"/>
      <c r="J680" s="48"/>
      <c r="K680" s="48"/>
      <c r="L680" s="48"/>
      <c r="M680" s="48"/>
      <c r="N680" s="48"/>
      <c r="O680" s="48"/>
      <c r="P680" s="48"/>
      <c r="Q680" s="48"/>
      <c r="R680" s="48"/>
      <c r="S680" s="48"/>
      <c r="T680" s="48"/>
      <c r="U680" s="48"/>
      <c r="V680" s="48"/>
      <c r="W680" s="48"/>
      <c r="X680" s="48"/>
      <c r="Y680" s="48"/>
      <c r="Z680" s="48"/>
      <c r="AA680" s="48"/>
      <c r="AB680" s="48"/>
    </row>
    <row r="681" spans="1:28" ht="15.75" customHeight="1">
      <c r="A681" s="48"/>
      <c r="B681" s="48"/>
      <c r="C681" s="48"/>
      <c r="D681" s="48"/>
      <c r="E681" s="48"/>
      <c r="F681" s="48"/>
      <c r="G681" s="48"/>
      <c r="H681" s="48"/>
      <c r="I681" s="48"/>
      <c r="J681" s="48"/>
      <c r="K681" s="48"/>
      <c r="L681" s="48"/>
      <c r="M681" s="48"/>
      <c r="N681" s="48"/>
      <c r="O681" s="48"/>
      <c r="P681" s="48"/>
      <c r="Q681" s="48"/>
      <c r="R681" s="48"/>
      <c r="S681" s="48"/>
      <c r="T681" s="48"/>
      <c r="U681" s="48"/>
      <c r="V681" s="48"/>
      <c r="W681" s="48"/>
      <c r="X681" s="48"/>
      <c r="Y681" s="48"/>
      <c r="Z681" s="48"/>
      <c r="AA681" s="48"/>
      <c r="AB681" s="48"/>
    </row>
    <row r="682" spans="1:28" ht="15.75" customHeight="1">
      <c r="A682" s="48"/>
      <c r="B682" s="48"/>
      <c r="C682" s="48"/>
      <c r="D682" s="48"/>
      <c r="E682" s="48"/>
      <c r="F682" s="48"/>
      <c r="G682" s="48"/>
      <c r="H682" s="48"/>
      <c r="I682" s="48"/>
      <c r="J682" s="48"/>
      <c r="K682" s="48"/>
      <c r="L682" s="48"/>
      <c r="M682" s="48"/>
      <c r="N682" s="48"/>
      <c r="O682" s="48"/>
      <c r="P682" s="48"/>
      <c r="Q682" s="48"/>
      <c r="R682" s="48"/>
      <c r="S682" s="48"/>
      <c r="T682" s="48"/>
      <c r="U682" s="48"/>
      <c r="V682" s="48"/>
      <c r="W682" s="48"/>
      <c r="X682" s="48"/>
      <c r="Y682" s="48"/>
      <c r="Z682" s="48"/>
      <c r="AA682" s="48"/>
      <c r="AB682" s="48"/>
    </row>
    <row r="683" spans="1:28" ht="15.75" customHeight="1">
      <c r="A683" s="48"/>
      <c r="B683" s="48"/>
      <c r="C683" s="48"/>
      <c r="D683" s="48"/>
      <c r="E683" s="48"/>
      <c r="F683" s="48"/>
      <c r="G683" s="48"/>
      <c r="H683" s="48"/>
      <c r="I683" s="48"/>
      <c r="J683" s="48"/>
      <c r="K683" s="48"/>
      <c r="L683" s="48"/>
      <c r="M683" s="48"/>
      <c r="N683" s="48"/>
      <c r="O683" s="48"/>
      <c r="P683" s="48"/>
      <c r="Q683" s="48"/>
      <c r="R683" s="48"/>
      <c r="S683" s="48"/>
      <c r="T683" s="48"/>
      <c r="U683" s="48"/>
      <c r="V683" s="48"/>
      <c r="W683" s="48"/>
      <c r="X683" s="48"/>
      <c r="Y683" s="48"/>
      <c r="Z683" s="48"/>
      <c r="AA683" s="48"/>
      <c r="AB683" s="48"/>
    </row>
    <row r="684" spans="1:28" ht="15.75" customHeight="1">
      <c r="A684" s="48"/>
      <c r="B684" s="48"/>
      <c r="C684" s="48"/>
      <c r="D684" s="48"/>
      <c r="E684" s="48"/>
      <c r="F684" s="48"/>
      <c r="G684" s="48"/>
      <c r="H684" s="48"/>
      <c r="I684" s="48"/>
      <c r="J684" s="48"/>
      <c r="K684" s="48"/>
      <c r="L684" s="48"/>
      <c r="M684" s="48"/>
      <c r="N684" s="48"/>
      <c r="O684" s="48"/>
      <c r="P684" s="48"/>
      <c r="Q684" s="48"/>
      <c r="R684" s="48"/>
      <c r="S684" s="48"/>
      <c r="T684" s="48"/>
      <c r="U684" s="48"/>
      <c r="V684" s="48"/>
      <c r="W684" s="48"/>
      <c r="X684" s="48"/>
      <c r="Y684" s="48"/>
      <c r="Z684" s="48"/>
      <c r="AA684" s="48"/>
      <c r="AB684" s="48"/>
    </row>
    <row r="685" spans="1:28" ht="15.75" customHeight="1">
      <c r="A685" s="48"/>
      <c r="B685" s="48"/>
      <c r="C685" s="48"/>
      <c r="D685" s="48"/>
      <c r="E685" s="48"/>
      <c r="F685" s="48"/>
      <c r="G685" s="48"/>
      <c r="H685" s="48"/>
      <c r="I685" s="48"/>
      <c r="J685" s="48"/>
      <c r="K685" s="48"/>
      <c r="L685" s="48"/>
      <c r="M685" s="48"/>
      <c r="N685" s="48"/>
      <c r="O685" s="48"/>
      <c r="P685" s="48"/>
      <c r="Q685" s="48"/>
      <c r="R685" s="48"/>
      <c r="S685" s="48"/>
      <c r="T685" s="48"/>
      <c r="U685" s="48"/>
      <c r="V685" s="48"/>
      <c r="W685" s="48"/>
      <c r="X685" s="48"/>
      <c r="Y685" s="48"/>
      <c r="Z685" s="48"/>
      <c r="AA685" s="48"/>
      <c r="AB685" s="48"/>
    </row>
    <row r="686" spans="1:28" ht="15.75" customHeight="1">
      <c r="A686" s="48"/>
      <c r="B686" s="48"/>
      <c r="C686" s="48"/>
      <c r="D686" s="48"/>
      <c r="E686" s="48"/>
      <c r="F686" s="48"/>
      <c r="G686" s="48"/>
      <c r="H686" s="48"/>
      <c r="I686" s="48"/>
      <c r="J686" s="48"/>
      <c r="K686" s="48"/>
      <c r="L686" s="48"/>
      <c r="M686" s="48"/>
      <c r="N686" s="48"/>
      <c r="O686" s="48"/>
      <c r="P686" s="48"/>
      <c r="Q686" s="48"/>
      <c r="R686" s="48"/>
      <c r="S686" s="48"/>
      <c r="T686" s="48"/>
      <c r="U686" s="48"/>
      <c r="V686" s="48"/>
      <c r="W686" s="48"/>
      <c r="X686" s="48"/>
      <c r="Y686" s="48"/>
      <c r="Z686" s="48"/>
      <c r="AA686" s="48"/>
      <c r="AB686" s="48"/>
    </row>
    <row r="687" spans="1:28" ht="15.75" customHeight="1">
      <c r="A687" s="48"/>
      <c r="B687" s="48"/>
      <c r="C687" s="48"/>
      <c r="D687" s="48"/>
      <c r="E687" s="48"/>
      <c r="F687" s="48"/>
      <c r="G687" s="48"/>
      <c r="H687" s="48"/>
      <c r="I687" s="48"/>
      <c r="J687" s="48"/>
      <c r="K687" s="48"/>
      <c r="L687" s="48"/>
      <c r="M687" s="48"/>
      <c r="N687" s="48"/>
      <c r="O687" s="48"/>
      <c r="P687" s="48"/>
      <c r="Q687" s="48"/>
      <c r="R687" s="48"/>
      <c r="S687" s="48"/>
      <c r="T687" s="48"/>
      <c r="U687" s="48"/>
      <c r="V687" s="48"/>
      <c r="W687" s="48"/>
      <c r="X687" s="48"/>
      <c r="Y687" s="48"/>
      <c r="Z687" s="48"/>
      <c r="AA687" s="48"/>
      <c r="AB687" s="48"/>
    </row>
    <row r="688" spans="1:28" ht="15.75" customHeight="1">
      <c r="A688" s="48"/>
      <c r="B688" s="48"/>
      <c r="C688" s="48"/>
      <c r="D688" s="48"/>
      <c r="E688" s="48"/>
      <c r="F688" s="48"/>
      <c r="G688" s="48"/>
      <c r="H688" s="48"/>
      <c r="I688" s="48"/>
      <c r="J688" s="48"/>
      <c r="K688" s="48"/>
      <c r="L688" s="48"/>
      <c r="M688" s="48"/>
      <c r="N688" s="48"/>
      <c r="O688" s="48"/>
      <c r="P688" s="48"/>
      <c r="Q688" s="48"/>
      <c r="R688" s="48"/>
      <c r="S688" s="48"/>
      <c r="T688" s="48"/>
      <c r="U688" s="48"/>
      <c r="V688" s="48"/>
      <c r="W688" s="48"/>
      <c r="X688" s="48"/>
      <c r="Y688" s="48"/>
      <c r="Z688" s="48"/>
      <c r="AA688" s="48"/>
      <c r="AB688" s="48"/>
    </row>
    <row r="689" spans="1:28" ht="15.75" customHeight="1">
      <c r="A689" s="48"/>
      <c r="B689" s="48"/>
      <c r="C689" s="48"/>
      <c r="D689" s="48"/>
      <c r="E689" s="48"/>
      <c r="F689" s="48"/>
      <c r="G689" s="48"/>
      <c r="H689" s="48"/>
      <c r="I689" s="48"/>
      <c r="J689" s="48"/>
      <c r="K689" s="48"/>
      <c r="L689" s="48"/>
      <c r="M689" s="48"/>
      <c r="N689" s="48"/>
      <c r="O689" s="48"/>
      <c r="P689" s="48"/>
      <c r="Q689" s="48"/>
      <c r="R689" s="48"/>
      <c r="S689" s="48"/>
      <c r="T689" s="48"/>
      <c r="U689" s="48"/>
      <c r="V689" s="48"/>
      <c r="W689" s="48"/>
      <c r="X689" s="48"/>
      <c r="Y689" s="48"/>
      <c r="Z689" s="48"/>
      <c r="AA689" s="48"/>
      <c r="AB689" s="48"/>
    </row>
    <row r="690" spans="1:28" ht="15.75" customHeight="1">
      <c r="A690" s="48"/>
      <c r="B690" s="48"/>
      <c r="C690" s="48"/>
      <c r="D690" s="48"/>
      <c r="E690" s="48"/>
      <c r="F690" s="48"/>
      <c r="G690" s="48"/>
      <c r="H690" s="48"/>
      <c r="I690" s="48"/>
      <c r="J690" s="48"/>
      <c r="K690" s="48"/>
      <c r="L690" s="48"/>
      <c r="M690" s="48"/>
      <c r="N690" s="48"/>
      <c r="O690" s="48"/>
      <c r="P690" s="48"/>
      <c r="Q690" s="48"/>
      <c r="R690" s="48"/>
      <c r="S690" s="48"/>
      <c r="T690" s="48"/>
      <c r="U690" s="48"/>
      <c r="V690" s="48"/>
      <c r="W690" s="48"/>
      <c r="X690" s="48"/>
      <c r="Y690" s="48"/>
      <c r="Z690" s="48"/>
      <c r="AA690" s="48"/>
      <c r="AB690" s="48"/>
    </row>
    <row r="691" spans="1:28" ht="15.75" customHeight="1">
      <c r="A691" s="48"/>
      <c r="B691" s="48"/>
      <c r="C691" s="48"/>
      <c r="D691" s="48"/>
      <c r="E691" s="48"/>
      <c r="F691" s="48"/>
      <c r="G691" s="48"/>
      <c r="H691" s="48"/>
      <c r="I691" s="48"/>
      <c r="J691" s="48"/>
      <c r="K691" s="48"/>
      <c r="L691" s="48"/>
      <c r="M691" s="48"/>
      <c r="N691" s="48"/>
      <c r="O691" s="48"/>
      <c r="P691" s="48"/>
      <c r="Q691" s="48"/>
      <c r="R691" s="48"/>
      <c r="S691" s="48"/>
      <c r="T691" s="48"/>
      <c r="U691" s="48"/>
      <c r="V691" s="48"/>
      <c r="W691" s="48"/>
      <c r="X691" s="48"/>
      <c r="Y691" s="48"/>
      <c r="Z691" s="48"/>
      <c r="AA691" s="48"/>
      <c r="AB691" s="48"/>
    </row>
    <row r="692" spans="1:28" ht="15.75" customHeight="1">
      <c r="A692" s="48"/>
      <c r="B692" s="48"/>
      <c r="C692" s="48"/>
      <c r="D692" s="48"/>
      <c r="E692" s="48"/>
      <c r="F692" s="48"/>
      <c r="G692" s="48"/>
      <c r="H692" s="48"/>
      <c r="I692" s="48"/>
      <c r="J692" s="48"/>
      <c r="K692" s="48"/>
      <c r="L692" s="48"/>
      <c r="M692" s="48"/>
      <c r="N692" s="48"/>
      <c r="O692" s="48"/>
      <c r="P692" s="48"/>
      <c r="Q692" s="48"/>
      <c r="R692" s="48"/>
      <c r="S692" s="48"/>
      <c r="T692" s="48"/>
      <c r="U692" s="48"/>
      <c r="V692" s="48"/>
      <c r="W692" s="48"/>
      <c r="X692" s="48"/>
      <c r="Y692" s="48"/>
      <c r="Z692" s="48"/>
      <c r="AA692" s="48"/>
      <c r="AB692" s="48"/>
    </row>
    <row r="693" spans="1:28" ht="15.75" customHeight="1">
      <c r="A693" s="48"/>
      <c r="B693" s="48"/>
      <c r="C693" s="48"/>
      <c r="D693" s="48"/>
      <c r="E693" s="48"/>
      <c r="F693" s="48"/>
      <c r="G693" s="48"/>
      <c r="H693" s="48"/>
      <c r="I693" s="48"/>
      <c r="J693" s="48"/>
      <c r="K693" s="48"/>
      <c r="L693" s="48"/>
      <c r="M693" s="48"/>
      <c r="N693" s="48"/>
      <c r="O693" s="48"/>
      <c r="P693" s="48"/>
      <c r="Q693" s="48"/>
      <c r="R693" s="48"/>
      <c r="S693" s="48"/>
      <c r="T693" s="48"/>
      <c r="U693" s="48"/>
      <c r="V693" s="48"/>
      <c r="W693" s="48"/>
      <c r="X693" s="48"/>
      <c r="Y693" s="48"/>
      <c r="Z693" s="48"/>
      <c r="AA693" s="48"/>
      <c r="AB693" s="48"/>
    </row>
    <row r="694" spans="1:28" ht="15.75" customHeight="1">
      <c r="A694" s="48"/>
      <c r="B694" s="48"/>
      <c r="C694" s="48"/>
      <c r="D694" s="48"/>
      <c r="E694" s="48"/>
      <c r="F694" s="48"/>
      <c r="G694" s="48"/>
      <c r="H694" s="48"/>
      <c r="I694" s="48"/>
      <c r="J694" s="48"/>
      <c r="K694" s="48"/>
      <c r="L694" s="48"/>
      <c r="M694" s="48"/>
      <c r="N694" s="48"/>
      <c r="O694" s="48"/>
      <c r="P694" s="48"/>
      <c r="Q694" s="48"/>
      <c r="R694" s="48"/>
      <c r="S694" s="48"/>
      <c r="T694" s="48"/>
      <c r="U694" s="48"/>
      <c r="V694" s="48"/>
      <c r="W694" s="48"/>
      <c r="X694" s="48"/>
      <c r="Y694" s="48"/>
      <c r="Z694" s="48"/>
      <c r="AA694" s="48"/>
      <c r="AB694" s="48"/>
    </row>
    <row r="695" spans="1:28" ht="15.75" customHeight="1">
      <c r="A695" s="48"/>
      <c r="B695" s="48"/>
      <c r="C695" s="48"/>
      <c r="D695" s="48"/>
      <c r="E695" s="48"/>
      <c r="F695" s="48"/>
      <c r="G695" s="48"/>
      <c r="H695" s="48"/>
      <c r="I695" s="48"/>
      <c r="J695" s="48"/>
      <c r="K695" s="48"/>
      <c r="L695" s="48"/>
      <c r="M695" s="48"/>
      <c r="N695" s="48"/>
      <c r="O695" s="48"/>
      <c r="P695" s="48"/>
      <c r="Q695" s="48"/>
      <c r="R695" s="48"/>
      <c r="S695" s="48"/>
      <c r="T695" s="48"/>
      <c r="U695" s="48"/>
      <c r="V695" s="48"/>
      <c r="W695" s="48"/>
      <c r="X695" s="48"/>
      <c r="Y695" s="48"/>
      <c r="Z695" s="48"/>
      <c r="AA695" s="48"/>
      <c r="AB695" s="48"/>
    </row>
    <row r="696" spans="1:28" ht="15.75" customHeight="1">
      <c r="A696" s="48"/>
      <c r="B696" s="48"/>
      <c r="C696" s="48"/>
      <c r="D696" s="48"/>
      <c r="E696" s="48"/>
      <c r="F696" s="48"/>
      <c r="G696" s="48"/>
      <c r="H696" s="48"/>
      <c r="I696" s="48"/>
      <c r="J696" s="48"/>
      <c r="K696" s="48"/>
      <c r="L696" s="48"/>
      <c r="M696" s="48"/>
      <c r="N696" s="48"/>
      <c r="O696" s="48"/>
      <c r="P696" s="48"/>
      <c r="Q696" s="48"/>
      <c r="R696" s="48"/>
      <c r="S696" s="48"/>
      <c r="T696" s="48"/>
      <c r="U696" s="48"/>
      <c r="V696" s="48"/>
      <c r="W696" s="48"/>
      <c r="X696" s="48"/>
      <c r="Y696" s="48"/>
      <c r="Z696" s="48"/>
      <c r="AA696" s="48"/>
      <c r="AB696" s="48"/>
    </row>
    <row r="697" spans="1:28" ht="15.75" customHeight="1">
      <c r="A697" s="48"/>
      <c r="B697" s="48"/>
      <c r="C697" s="48"/>
      <c r="D697" s="48"/>
      <c r="E697" s="48"/>
      <c r="F697" s="48"/>
      <c r="G697" s="48"/>
      <c r="H697" s="48"/>
      <c r="I697" s="48"/>
      <c r="J697" s="48"/>
      <c r="K697" s="48"/>
      <c r="L697" s="48"/>
      <c r="M697" s="48"/>
      <c r="N697" s="48"/>
      <c r="O697" s="48"/>
      <c r="P697" s="48"/>
      <c r="Q697" s="48"/>
      <c r="R697" s="48"/>
      <c r="S697" s="48"/>
      <c r="T697" s="48"/>
      <c r="U697" s="48"/>
      <c r="V697" s="48"/>
      <c r="W697" s="48"/>
      <c r="X697" s="48"/>
      <c r="Y697" s="48"/>
      <c r="Z697" s="48"/>
      <c r="AA697" s="48"/>
      <c r="AB697" s="48"/>
    </row>
    <row r="698" spans="1:28" ht="15.75" customHeight="1">
      <c r="A698" s="48"/>
      <c r="B698" s="48"/>
      <c r="C698" s="48"/>
      <c r="D698" s="48"/>
      <c r="E698" s="48"/>
      <c r="F698" s="48"/>
      <c r="G698" s="48"/>
      <c r="H698" s="48"/>
      <c r="I698" s="48"/>
      <c r="J698" s="48"/>
      <c r="K698" s="48"/>
      <c r="L698" s="48"/>
      <c r="M698" s="48"/>
      <c r="N698" s="48"/>
      <c r="O698" s="48"/>
      <c r="P698" s="48"/>
      <c r="Q698" s="48"/>
      <c r="R698" s="48"/>
      <c r="S698" s="48"/>
      <c r="T698" s="48"/>
      <c r="U698" s="48"/>
      <c r="V698" s="48"/>
      <c r="W698" s="48"/>
      <c r="X698" s="48"/>
      <c r="Y698" s="48"/>
      <c r="Z698" s="48"/>
      <c r="AA698" s="48"/>
      <c r="AB698" s="48"/>
    </row>
    <row r="699" spans="1:28" ht="15.75" customHeight="1">
      <c r="A699" s="48"/>
      <c r="B699" s="48"/>
      <c r="C699" s="48"/>
      <c r="D699" s="48"/>
      <c r="E699" s="48"/>
      <c r="F699" s="48"/>
      <c r="G699" s="48"/>
      <c r="H699" s="48"/>
      <c r="I699" s="48"/>
      <c r="J699" s="48"/>
      <c r="K699" s="48"/>
      <c r="L699" s="48"/>
      <c r="M699" s="48"/>
      <c r="N699" s="48"/>
      <c r="O699" s="48"/>
      <c r="P699" s="48"/>
      <c r="Q699" s="48"/>
      <c r="R699" s="48"/>
      <c r="S699" s="48"/>
      <c r="T699" s="48"/>
      <c r="U699" s="48"/>
      <c r="V699" s="48"/>
      <c r="W699" s="48"/>
      <c r="X699" s="48"/>
      <c r="Y699" s="48"/>
      <c r="Z699" s="48"/>
      <c r="AA699" s="48"/>
      <c r="AB699" s="48"/>
    </row>
    <row r="700" spans="1:28" ht="15.75" customHeight="1">
      <c r="A700" s="48"/>
      <c r="B700" s="48"/>
      <c r="C700" s="48"/>
      <c r="D700" s="48"/>
      <c r="E700" s="48"/>
      <c r="F700" s="48"/>
      <c r="G700" s="48"/>
      <c r="H700" s="48"/>
      <c r="I700" s="48"/>
      <c r="J700" s="48"/>
      <c r="K700" s="48"/>
      <c r="L700" s="48"/>
      <c r="M700" s="48"/>
      <c r="N700" s="48"/>
      <c r="O700" s="48"/>
      <c r="P700" s="48"/>
      <c r="Q700" s="48"/>
      <c r="R700" s="48"/>
      <c r="S700" s="48"/>
      <c r="T700" s="48"/>
      <c r="U700" s="48"/>
      <c r="V700" s="48"/>
      <c r="W700" s="48"/>
      <c r="X700" s="48"/>
      <c r="Y700" s="48"/>
      <c r="Z700" s="48"/>
      <c r="AA700" s="48"/>
      <c r="AB700" s="48"/>
    </row>
    <row r="701" spans="1:28" ht="15.75" customHeight="1">
      <c r="A701" s="48"/>
      <c r="B701" s="48"/>
      <c r="C701" s="48"/>
      <c r="D701" s="48"/>
      <c r="E701" s="48"/>
      <c r="F701" s="48"/>
      <c r="G701" s="48"/>
      <c r="H701" s="48"/>
      <c r="I701" s="48"/>
      <c r="J701" s="48"/>
      <c r="K701" s="48"/>
      <c r="L701" s="48"/>
      <c r="M701" s="48"/>
      <c r="N701" s="48"/>
      <c r="O701" s="48"/>
      <c r="P701" s="48"/>
      <c r="Q701" s="48"/>
      <c r="R701" s="48"/>
      <c r="S701" s="48"/>
      <c r="T701" s="48"/>
      <c r="U701" s="48"/>
      <c r="V701" s="48"/>
      <c r="W701" s="48"/>
      <c r="X701" s="48"/>
      <c r="Y701" s="48"/>
      <c r="Z701" s="48"/>
      <c r="AA701" s="48"/>
      <c r="AB701" s="48"/>
    </row>
    <row r="702" spans="1:28" ht="15.75" customHeight="1">
      <c r="A702" s="48"/>
      <c r="B702" s="48"/>
      <c r="C702" s="48"/>
      <c r="D702" s="48"/>
      <c r="E702" s="48"/>
      <c r="F702" s="48"/>
      <c r="G702" s="48"/>
      <c r="H702" s="48"/>
      <c r="I702" s="48"/>
      <c r="J702" s="48"/>
      <c r="K702" s="48"/>
      <c r="L702" s="48"/>
      <c r="M702" s="48"/>
      <c r="N702" s="48"/>
      <c r="O702" s="48"/>
      <c r="P702" s="48"/>
      <c r="Q702" s="48"/>
      <c r="R702" s="48"/>
      <c r="S702" s="48"/>
      <c r="T702" s="48"/>
      <c r="U702" s="48"/>
      <c r="V702" s="48"/>
      <c r="W702" s="48"/>
      <c r="X702" s="48"/>
      <c r="Y702" s="48"/>
      <c r="Z702" s="48"/>
      <c r="AA702" s="48"/>
      <c r="AB702" s="48"/>
    </row>
    <row r="703" spans="1:28" ht="15.75" customHeight="1">
      <c r="A703" s="48"/>
      <c r="B703" s="48"/>
      <c r="C703" s="48"/>
      <c r="D703" s="48"/>
      <c r="E703" s="48"/>
      <c r="F703" s="48"/>
      <c r="G703" s="48"/>
      <c r="H703" s="48"/>
      <c r="I703" s="48"/>
      <c r="J703" s="48"/>
      <c r="K703" s="48"/>
      <c r="L703" s="48"/>
      <c r="M703" s="48"/>
      <c r="N703" s="48"/>
      <c r="O703" s="48"/>
      <c r="P703" s="48"/>
      <c r="Q703" s="48"/>
      <c r="R703" s="48"/>
      <c r="S703" s="48"/>
      <c r="T703" s="48"/>
      <c r="U703" s="48"/>
      <c r="V703" s="48"/>
      <c r="W703" s="48"/>
      <c r="X703" s="48"/>
      <c r="Y703" s="48"/>
      <c r="Z703" s="48"/>
      <c r="AA703" s="48"/>
      <c r="AB703" s="48"/>
    </row>
    <row r="704" spans="1:28" ht="15.75" customHeight="1">
      <c r="A704" s="48"/>
      <c r="B704" s="48"/>
      <c r="C704" s="48"/>
      <c r="D704" s="48"/>
      <c r="E704" s="48"/>
      <c r="F704" s="48"/>
      <c r="G704" s="48"/>
      <c r="H704" s="48"/>
      <c r="I704" s="48"/>
      <c r="J704" s="48"/>
      <c r="K704" s="48"/>
      <c r="L704" s="48"/>
      <c r="M704" s="48"/>
      <c r="N704" s="48"/>
      <c r="O704" s="48"/>
      <c r="P704" s="48"/>
      <c r="Q704" s="48"/>
      <c r="R704" s="48"/>
      <c r="S704" s="48"/>
      <c r="T704" s="48"/>
      <c r="U704" s="48"/>
      <c r="V704" s="48"/>
      <c r="W704" s="48"/>
      <c r="X704" s="48"/>
      <c r="Y704" s="48"/>
      <c r="Z704" s="48"/>
      <c r="AA704" s="48"/>
      <c r="AB704" s="48"/>
    </row>
    <row r="705" spans="1:28" ht="15.75" customHeight="1">
      <c r="A705" s="48"/>
      <c r="B705" s="48"/>
      <c r="C705" s="48"/>
      <c r="D705" s="48"/>
      <c r="E705" s="48"/>
      <c r="F705" s="48"/>
      <c r="G705" s="48"/>
      <c r="H705" s="48"/>
      <c r="I705" s="48"/>
      <c r="J705" s="48"/>
      <c r="K705" s="48"/>
      <c r="L705" s="48"/>
      <c r="M705" s="48"/>
      <c r="N705" s="48"/>
      <c r="O705" s="48"/>
      <c r="P705" s="48"/>
      <c r="Q705" s="48"/>
      <c r="R705" s="48"/>
      <c r="S705" s="48"/>
      <c r="T705" s="48"/>
      <c r="U705" s="48"/>
      <c r="V705" s="48"/>
      <c r="W705" s="48"/>
      <c r="X705" s="48"/>
      <c r="Y705" s="48"/>
      <c r="Z705" s="48"/>
      <c r="AA705" s="48"/>
      <c r="AB705" s="48"/>
    </row>
    <row r="706" spans="1:28" ht="15.75" customHeight="1">
      <c r="A706" s="48"/>
      <c r="B706" s="48"/>
      <c r="C706" s="48"/>
      <c r="D706" s="48"/>
      <c r="E706" s="48"/>
      <c r="F706" s="48"/>
      <c r="G706" s="48"/>
      <c r="H706" s="48"/>
      <c r="I706" s="48"/>
      <c r="J706" s="48"/>
      <c r="K706" s="48"/>
      <c r="L706" s="48"/>
      <c r="M706" s="48"/>
      <c r="N706" s="48"/>
      <c r="O706" s="48"/>
      <c r="P706" s="48"/>
      <c r="Q706" s="48"/>
      <c r="R706" s="48"/>
      <c r="S706" s="48"/>
      <c r="T706" s="48"/>
      <c r="U706" s="48"/>
      <c r="V706" s="48"/>
      <c r="W706" s="48"/>
      <c r="X706" s="48"/>
      <c r="Y706" s="48"/>
      <c r="Z706" s="48"/>
      <c r="AA706" s="48"/>
      <c r="AB706" s="48"/>
    </row>
    <row r="707" spans="1:28" ht="15.75" customHeight="1">
      <c r="A707" s="48"/>
      <c r="B707" s="48"/>
      <c r="C707" s="48"/>
      <c r="D707" s="48"/>
      <c r="E707" s="48"/>
      <c r="F707" s="48"/>
      <c r="G707" s="48"/>
      <c r="H707" s="48"/>
      <c r="I707" s="48"/>
      <c r="J707" s="48"/>
      <c r="K707" s="48"/>
      <c r="L707" s="48"/>
      <c r="M707" s="48"/>
      <c r="N707" s="48"/>
      <c r="O707" s="48"/>
      <c r="P707" s="48"/>
      <c r="Q707" s="48"/>
      <c r="R707" s="48"/>
      <c r="S707" s="48"/>
      <c r="T707" s="48"/>
      <c r="U707" s="48"/>
      <c r="V707" s="48"/>
      <c r="W707" s="48"/>
      <c r="X707" s="48"/>
      <c r="Y707" s="48"/>
      <c r="Z707" s="48"/>
      <c r="AA707" s="48"/>
      <c r="AB707" s="48"/>
    </row>
    <row r="708" spans="1:28" ht="15.75" customHeight="1">
      <c r="A708" s="48"/>
      <c r="B708" s="48"/>
      <c r="C708" s="48"/>
      <c r="D708" s="48"/>
      <c r="E708" s="48"/>
      <c r="F708" s="48"/>
      <c r="G708" s="48"/>
      <c r="H708" s="48"/>
      <c r="I708" s="48"/>
      <c r="J708" s="48"/>
      <c r="K708" s="48"/>
      <c r="L708" s="48"/>
      <c r="M708" s="48"/>
      <c r="N708" s="48"/>
      <c r="O708" s="48"/>
      <c r="P708" s="48"/>
      <c r="Q708" s="48"/>
      <c r="R708" s="48"/>
      <c r="S708" s="48"/>
      <c r="T708" s="48"/>
      <c r="U708" s="48"/>
      <c r="V708" s="48"/>
      <c r="W708" s="48"/>
      <c r="X708" s="48"/>
      <c r="Y708" s="48"/>
      <c r="Z708" s="48"/>
      <c r="AA708" s="48"/>
      <c r="AB708" s="48"/>
    </row>
    <row r="709" spans="1:28" ht="15.75" customHeight="1">
      <c r="A709" s="48"/>
      <c r="B709" s="48"/>
      <c r="C709" s="48"/>
      <c r="D709" s="48"/>
      <c r="E709" s="48"/>
      <c r="F709" s="48"/>
      <c r="G709" s="48"/>
      <c r="H709" s="48"/>
      <c r="I709" s="48"/>
      <c r="J709" s="48"/>
      <c r="K709" s="48"/>
      <c r="L709" s="48"/>
      <c r="M709" s="48"/>
      <c r="N709" s="48"/>
      <c r="O709" s="48"/>
      <c r="P709" s="48"/>
      <c r="Q709" s="48"/>
      <c r="R709" s="48"/>
      <c r="S709" s="48"/>
      <c r="T709" s="48"/>
      <c r="U709" s="48"/>
      <c r="V709" s="48"/>
      <c r="W709" s="48"/>
      <c r="X709" s="48"/>
      <c r="Y709" s="48"/>
      <c r="Z709" s="48"/>
      <c r="AA709" s="48"/>
      <c r="AB709" s="48"/>
    </row>
    <row r="710" spans="1:28" ht="15.75" customHeight="1">
      <c r="A710" s="48"/>
      <c r="B710" s="48"/>
      <c r="C710" s="48"/>
      <c r="D710" s="48"/>
      <c r="E710" s="48"/>
      <c r="F710" s="48"/>
      <c r="G710" s="48"/>
      <c r="H710" s="48"/>
      <c r="I710" s="48"/>
      <c r="J710" s="48"/>
      <c r="K710" s="48"/>
      <c r="L710" s="48"/>
      <c r="M710" s="48"/>
      <c r="N710" s="48"/>
      <c r="O710" s="48"/>
      <c r="P710" s="48"/>
      <c r="Q710" s="48"/>
      <c r="R710" s="48"/>
      <c r="S710" s="48"/>
      <c r="T710" s="48"/>
      <c r="U710" s="48"/>
      <c r="V710" s="48"/>
      <c r="W710" s="48"/>
      <c r="X710" s="48"/>
      <c r="Y710" s="48"/>
      <c r="Z710" s="48"/>
      <c r="AA710" s="48"/>
      <c r="AB710" s="48"/>
    </row>
    <row r="711" spans="1:28" ht="15.75" customHeight="1">
      <c r="A711" s="48"/>
      <c r="B711" s="48"/>
      <c r="C711" s="48"/>
      <c r="D711" s="48"/>
      <c r="E711" s="48"/>
      <c r="F711" s="48"/>
      <c r="G711" s="48"/>
      <c r="H711" s="48"/>
      <c r="I711" s="48"/>
      <c r="J711" s="48"/>
      <c r="K711" s="48"/>
      <c r="L711" s="48"/>
      <c r="M711" s="48"/>
      <c r="N711" s="48"/>
      <c r="O711" s="48"/>
      <c r="P711" s="48"/>
      <c r="Q711" s="48"/>
      <c r="R711" s="48"/>
      <c r="S711" s="48"/>
      <c r="T711" s="48"/>
      <c r="U711" s="48"/>
      <c r="V711" s="48"/>
      <c r="W711" s="48"/>
      <c r="X711" s="48"/>
      <c r="Y711" s="48"/>
      <c r="Z711" s="48"/>
      <c r="AA711" s="48"/>
      <c r="AB711" s="48"/>
    </row>
    <row r="712" spans="1:28" ht="15.75" customHeight="1">
      <c r="A712" s="48"/>
      <c r="B712" s="48"/>
      <c r="C712" s="48"/>
      <c r="D712" s="48"/>
      <c r="E712" s="48"/>
      <c r="F712" s="48"/>
      <c r="G712" s="48"/>
      <c r="H712" s="48"/>
      <c r="I712" s="48"/>
      <c r="J712" s="48"/>
      <c r="K712" s="48"/>
      <c r="L712" s="48"/>
      <c r="M712" s="48"/>
      <c r="N712" s="48"/>
      <c r="O712" s="48"/>
      <c r="P712" s="48"/>
      <c r="Q712" s="48"/>
      <c r="R712" s="48"/>
      <c r="S712" s="48"/>
      <c r="T712" s="48"/>
      <c r="U712" s="48"/>
      <c r="V712" s="48"/>
      <c r="W712" s="48"/>
      <c r="X712" s="48"/>
      <c r="Y712" s="48"/>
      <c r="Z712" s="48"/>
      <c r="AA712" s="48"/>
      <c r="AB712" s="48"/>
    </row>
    <row r="713" spans="1:28" ht="15.75" customHeight="1">
      <c r="A713" s="48"/>
      <c r="B713" s="48"/>
      <c r="C713" s="48"/>
      <c r="D713" s="48"/>
      <c r="E713" s="48"/>
      <c r="F713" s="48"/>
      <c r="G713" s="48"/>
      <c r="H713" s="48"/>
      <c r="I713" s="48"/>
      <c r="J713" s="48"/>
      <c r="K713" s="48"/>
      <c r="L713" s="48"/>
      <c r="M713" s="48"/>
      <c r="N713" s="48"/>
      <c r="O713" s="48"/>
      <c r="P713" s="48"/>
      <c r="Q713" s="48"/>
      <c r="R713" s="48"/>
      <c r="S713" s="48"/>
      <c r="T713" s="48"/>
      <c r="U713" s="48"/>
      <c r="V713" s="48"/>
      <c r="W713" s="48"/>
      <c r="X713" s="48"/>
      <c r="Y713" s="48"/>
      <c r="Z713" s="48"/>
      <c r="AA713" s="48"/>
      <c r="AB713" s="48"/>
    </row>
    <row r="714" spans="1:28" ht="15.75" customHeight="1">
      <c r="A714" s="48"/>
      <c r="B714" s="48"/>
      <c r="C714" s="48"/>
      <c r="D714" s="48"/>
      <c r="E714" s="48"/>
      <c r="F714" s="48"/>
      <c r="G714" s="48"/>
      <c r="H714" s="48"/>
      <c r="I714" s="48"/>
      <c r="J714" s="48"/>
      <c r="K714" s="48"/>
      <c r="L714" s="48"/>
      <c r="M714" s="48"/>
      <c r="N714" s="48"/>
      <c r="O714" s="48"/>
      <c r="P714" s="48"/>
      <c r="Q714" s="48"/>
      <c r="R714" s="48"/>
      <c r="S714" s="48"/>
      <c r="T714" s="48"/>
      <c r="U714" s="48"/>
      <c r="V714" s="48"/>
      <c r="W714" s="48"/>
      <c r="X714" s="48"/>
      <c r="Y714" s="48"/>
      <c r="Z714" s="48"/>
      <c r="AA714" s="48"/>
      <c r="AB714" s="48"/>
    </row>
    <row r="715" spans="1:28" ht="15.75" customHeight="1">
      <c r="A715" s="48"/>
      <c r="B715" s="48"/>
      <c r="C715" s="48"/>
      <c r="D715" s="48"/>
      <c r="E715" s="48"/>
      <c r="F715" s="48"/>
      <c r="G715" s="48"/>
      <c r="H715" s="48"/>
      <c r="I715" s="48"/>
      <c r="J715" s="48"/>
      <c r="K715" s="48"/>
      <c r="L715" s="48"/>
      <c r="M715" s="48"/>
      <c r="N715" s="48"/>
      <c r="O715" s="48"/>
      <c r="P715" s="48"/>
      <c r="Q715" s="48"/>
      <c r="R715" s="48"/>
      <c r="S715" s="48"/>
      <c r="T715" s="48"/>
      <c r="U715" s="48"/>
      <c r="V715" s="48"/>
      <c r="W715" s="48"/>
      <c r="X715" s="48"/>
      <c r="Y715" s="48"/>
      <c r="Z715" s="48"/>
      <c r="AA715" s="48"/>
      <c r="AB715" s="48"/>
    </row>
    <row r="716" spans="1:28" ht="15.75" customHeight="1">
      <c r="A716" s="48"/>
      <c r="B716" s="48"/>
      <c r="C716" s="48"/>
      <c r="D716" s="48"/>
      <c r="E716" s="48"/>
      <c r="F716" s="48"/>
      <c r="G716" s="48"/>
      <c r="H716" s="48"/>
      <c r="I716" s="48"/>
      <c r="J716" s="48"/>
      <c r="K716" s="48"/>
      <c r="L716" s="48"/>
      <c r="M716" s="48"/>
      <c r="N716" s="48"/>
      <c r="O716" s="48"/>
      <c r="P716" s="48"/>
      <c r="Q716" s="48"/>
      <c r="R716" s="48"/>
      <c r="S716" s="48"/>
      <c r="T716" s="48"/>
      <c r="U716" s="48"/>
      <c r="V716" s="48"/>
      <c r="W716" s="48"/>
      <c r="X716" s="48"/>
      <c r="Y716" s="48"/>
      <c r="Z716" s="48"/>
      <c r="AA716" s="48"/>
      <c r="AB716" s="48"/>
    </row>
    <row r="717" spans="1:28" ht="15.75" customHeight="1">
      <c r="A717" s="48"/>
      <c r="B717" s="48"/>
      <c r="C717" s="48"/>
      <c r="D717" s="48"/>
      <c r="E717" s="48"/>
      <c r="F717" s="48"/>
      <c r="G717" s="48"/>
      <c r="H717" s="48"/>
      <c r="I717" s="48"/>
      <c r="J717" s="48"/>
      <c r="K717" s="48"/>
      <c r="L717" s="48"/>
      <c r="M717" s="48"/>
      <c r="N717" s="48"/>
      <c r="O717" s="48"/>
      <c r="P717" s="48"/>
      <c r="Q717" s="48"/>
      <c r="R717" s="48"/>
      <c r="S717" s="48"/>
      <c r="T717" s="48"/>
      <c r="U717" s="48"/>
      <c r="V717" s="48"/>
      <c r="W717" s="48"/>
      <c r="X717" s="48"/>
      <c r="Y717" s="48"/>
      <c r="Z717" s="48"/>
      <c r="AA717" s="48"/>
      <c r="AB717" s="48"/>
    </row>
    <row r="718" spans="1:28" ht="15.75" customHeight="1">
      <c r="A718" s="48"/>
      <c r="B718" s="48"/>
      <c r="C718" s="48"/>
      <c r="D718" s="48"/>
      <c r="E718" s="48"/>
      <c r="F718" s="48"/>
      <c r="G718" s="48"/>
      <c r="H718" s="48"/>
      <c r="I718" s="48"/>
      <c r="J718" s="48"/>
      <c r="K718" s="48"/>
      <c r="L718" s="48"/>
      <c r="M718" s="48"/>
      <c r="N718" s="48"/>
      <c r="O718" s="48"/>
      <c r="P718" s="48"/>
      <c r="Q718" s="48"/>
      <c r="R718" s="48"/>
      <c r="S718" s="48"/>
      <c r="T718" s="48"/>
      <c r="U718" s="48"/>
      <c r="V718" s="48"/>
      <c r="W718" s="48"/>
      <c r="X718" s="48"/>
      <c r="Y718" s="48"/>
      <c r="Z718" s="48"/>
      <c r="AA718" s="48"/>
      <c r="AB718" s="48"/>
    </row>
    <row r="719" spans="1:28" ht="15.75" customHeight="1">
      <c r="A719" s="48"/>
      <c r="B719" s="48"/>
      <c r="C719" s="48"/>
      <c r="D719" s="48"/>
      <c r="E719" s="48"/>
      <c r="F719" s="48"/>
      <c r="G719" s="48"/>
      <c r="H719" s="48"/>
      <c r="I719" s="48"/>
      <c r="J719" s="48"/>
      <c r="K719" s="48"/>
      <c r="L719" s="48"/>
      <c r="M719" s="48"/>
      <c r="N719" s="48"/>
      <c r="O719" s="48"/>
      <c r="P719" s="48"/>
      <c r="Q719" s="48"/>
      <c r="R719" s="48"/>
      <c r="S719" s="48"/>
      <c r="T719" s="48"/>
      <c r="U719" s="48"/>
      <c r="V719" s="48"/>
      <c r="W719" s="48"/>
      <c r="X719" s="48"/>
      <c r="Y719" s="48"/>
      <c r="Z719" s="48"/>
      <c r="AA719" s="48"/>
      <c r="AB719" s="48"/>
    </row>
    <row r="720" spans="1:28" ht="15.75" customHeight="1">
      <c r="A720" s="48"/>
      <c r="B720" s="48"/>
      <c r="C720" s="48"/>
      <c r="D720" s="48"/>
      <c r="E720" s="48"/>
      <c r="F720" s="48"/>
      <c r="G720" s="48"/>
      <c r="H720" s="48"/>
      <c r="I720" s="48"/>
      <c r="J720" s="48"/>
      <c r="K720" s="48"/>
      <c r="L720" s="48"/>
      <c r="M720" s="48"/>
      <c r="N720" s="48"/>
      <c r="O720" s="48"/>
      <c r="P720" s="48"/>
      <c r="Q720" s="48"/>
      <c r="R720" s="48"/>
      <c r="S720" s="48"/>
      <c r="T720" s="48"/>
      <c r="U720" s="48"/>
      <c r="V720" s="48"/>
      <c r="W720" s="48"/>
      <c r="X720" s="48"/>
      <c r="Y720" s="48"/>
      <c r="Z720" s="48"/>
      <c r="AA720" s="48"/>
      <c r="AB720" s="48"/>
    </row>
    <row r="721" spans="1:28" ht="15.75" customHeight="1">
      <c r="A721" s="48"/>
      <c r="B721" s="48"/>
      <c r="C721" s="48"/>
      <c r="D721" s="48"/>
      <c r="E721" s="48"/>
      <c r="F721" s="48"/>
      <c r="G721" s="48"/>
      <c r="H721" s="48"/>
      <c r="I721" s="48"/>
      <c r="J721" s="48"/>
      <c r="K721" s="48"/>
      <c r="L721" s="48"/>
      <c r="M721" s="48"/>
      <c r="N721" s="48"/>
      <c r="O721" s="48"/>
      <c r="P721" s="48"/>
      <c r="Q721" s="48"/>
      <c r="R721" s="48"/>
      <c r="S721" s="48"/>
      <c r="T721" s="48"/>
      <c r="U721" s="48"/>
      <c r="V721" s="48"/>
      <c r="W721" s="48"/>
      <c r="X721" s="48"/>
      <c r="Y721" s="48"/>
      <c r="Z721" s="48"/>
      <c r="AA721" s="48"/>
      <c r="AB721" s="48"/>
    </row>
    <row r="722" spans="1:28" ht="15.75" customHeight="1">
      <c r="A722" s="48"/>
      <c r="B722" s="48"/>
      <c r="C722" s="48"/>
      <c r="D722" s="48"/>
      <c r="E722" s="48"/>
      <c r="F722" s="48"/>
      <c r="G722" s="48"/>
      <c r="H722" s="48"/>
      <c r="I722" s="48"/>
      <c r="J722" s="48"/>
      <c r="K722" s="48"/>
      <c r="L722" s="48"/>
      <c r="M722" s="48"/>
      <c r="N722" s="48"/>
      <c r="O722" s="48"/>
      <c r="P722" s="48"/>
      <c r="Q722" s="48"/>
      <c r="R722" s="48"/>
      <c r="S722" s="48"/>
      <c r="T722" s="48"/>
      <c r="U722" s="48"/>
      <c r="V722" s="48"/>
      <c r="W722" s="48"/>
      <c r="X722" s="48"/>
      <c r="Y722" s="48"/>
      <c r="Z722" s="48"/>
      <c r="AA722" s="48"/>
      <c r="AB722" s="48"/>
    </row>
    <row r="723" spans="1:28" ht="15.75" customHeight="1">
      <c r="A723" s="48"/>
      <c r="B723" s="48"/>
      <c r="C723" s="48"/>
      <c r="D723" s="48"/>
      <c r="E723" s="48"/>
      <c r="F723" s="48"/>
      <c r="G723" s="48"/>
      <c r="H723" s="48"/>
      <c r="I723" s="48"/>
      <c r="J723" s="48"/>
      <c r="K723" s="48"/>
      <c r="L723" s="48"/>
      <c r="M723" s="48"/>
      <c r="N723" s="48"/>
      <c r="O723" s="48"/>
      <c r="P723" s="48"/>
      <c r="Q723" s="48"/>
      <c r="R723" s="48"/>
      <c r="S723" s="48"/>
      <c r="T723" s="48"/>
      <c r="U723" s="48"/>
      <c r="V723" s="48"/>
      <c r="W723" s="48"/>
      <c r="X723" s="48"/>
      <c r="Y723" s="48"/>
      <c r="Z723" s="48"/>
      <c r="AA723" s="48"/>
      <c r="AB723" s="48"/>
    </row>
    <row r="724" spans="1:28" ht="15.75" customHeight="1">
      <c r="A724" s="48"/>
      <c r="B724" s="48"/>
      <c r="C724" s="48"/>
      <c r="D724" s="48"/>
      <c r="E724" s="48"/>
      <c r="F724" s="48"/>
      <c r="G724" s="48"/>
      <c r="H724" s="48"/>
      <c r="I724" s="48"/>
      <c r="J724" s="48"/>
      <c r="K724" s="48"/>
      <c r="L724" s="48"/>
      <c r="M724" s="48"/>
      <c r="N724" s="48"/>
      <c r="O724" s="48"/>
      <c r="P724" s="48"/>
      <c r="Q724" s="48"/>
      <c r="R724" s="48"/>
      <c r="S724" s="48"/>
      <c r="T724" s="48"/>
      <c r="U724" s="48"/>
      <c r="V724" s="48"/>
      <c r="W724" s="48"/>
      <c r="X724" s="48"/>
      <c r="Y724" s="48"/>
      <c r="Z724" s="48"/>
      <c r="AA724" s="48"/>
      <c r="AB724" s="48"/>
    </row>
    <row r="725" spans="1:28" ht="15.75" customHeight="1">
      <c r="A725" s="48"/>
      <c r="B725" s="48"/>
      <c r="C725" s="48"/>
      <c r="D725" s="48"/>
      <c r="E725" s="48"/>
      <c r="F725" s="48"/>
      <c r="G725" s="48"/>
      <c r="H725" s="48"/>
      <c r="I725" s="48"/>
      <c r="J725" s="48"/>
      <c r="K725" s="48"/>
      <c r="L725" s="48"/>
      <c r="M725" s="48"/>
      <c r="N725" s="48"/>
      <c r="O725" s="48"/>
      <c r="P725" s="48"/>
      <c r="Q725" s="48"/>
      <c r="R725" s="48"/>
      <c r="S725" s="48"/>
      <c r="T725" s="48"/>
      <c r="U725" s="48"/>
      <c r="V725" s="48"/>
      <c r="W725" s="48"/>
      <c r="X725" s="48"/>
      <c r="Y725" s="48"/>
      <c r="Z725" s="48"/>
      <c r="AA725" s="48"/>
      <c r="AB725" s="48"/>
    </row>
    <row r="726" spans="1:28" ht="15.75" customHeight="1">
      <c r="A726" s="48"/>
      <c r="B726" s="48"/>
      <c r="C726" s="48"/>
      <c r="D726" s="48"/>
      <c r="E726" s="48"/>
      <c r="F726" s="48"/>
      <c r="G726" s="48"/>
      <c r="H726" s="48"/>
      <c r="I726" s="48"/>
      <c r="J726" s="48"/>
      <c r="K726" s="48"/>
      <c r="L726" s="48"/>
      <c r="M726" s="48"/>
      <c r="N726" s="48"/>
      <c r="O726" s="48"/>
      <c r="P726" s="48"/>
      <c r="Q726" s="48"/>
      <c r="R726" s="48"/>
      <c r="S726" s="48"/>
      <c r="T726" s="48"/>
      <c r="U726" s="48"/>
      <c r="V726" s="48"/>
      <c r="W726" s="48"/>
      <c r="X726" s="48"/>
      <c r="Y726" s="48"/>
      <c r="Z726" s="48"/>
      <c r="AA726" s="48"/>
      <c r="AB726" s="48"/>
    </row>
    <row r="727" spans="1:28" ht="15.75" customHeight="1">
      <c r="A727" s="48"/>
      <c r="B727" s="48"/>
      <c r="C727" s="48"/>
      <c r="D727" s="48"/>
      <c r="E727" s="48"/>
      <c r="F727" s="48"/>
      <c r="G727" s="48"/>
      <c r="H727" s="48"/>
      <c r="I727" s="48"/>
      <c r="J727" s="48"/>
      <c r="K727" s="48"/>
      <c r="L727" s="48"/>
      <c r="M727" s="48"/>
      <c r="N727" s="48"/>
      <c r="O727" s="48"/>
      <c r="P727" s="48"/>
      <c r="Q727" s="48"/>
      <c r="R727" s="48"/>
      <c r="S727" s="48"/>
      <c r="T727" s="48"/>
      <c r="U727" s="48"/>
      <c r="V727" s="48"/>
      <c r="W727" s="48"/>
      <c r="X727" s="48"/>
      <c r="Y727" s="48"/>
      <c r="Z727" s="48"/>
      <c r="AA727" s="48"/>
      <c r="AB727" s="48"/>
    </row>
    <row r="728" spans="1:28" ht="15.75" customHeight="1">
      <c r="A728" s="48"/>
      <c r="B728" s="48"/>
      <c r="C728" s="48"/>
      <c r="D728" s="48"/>
      <c r="E728" s="48"/>
      <c r="F728" s="48"/>
      <c r="G728" s="48"/>
      <c r="H728" s="48"/>
      <c r="I728" s="48"/>
      <c r="J728" s="48"/>
      <c r="K728" s="48"/>
      <c r="L728" s="48"/>
      <c r="M728" s="48"/>
      <c r="N728" s="48"/>
      <c r="O728" s="48"/>
      <c r="P728" s="48"/>
      <c r="Q728" s="48"/>
      <c r="R728" s="48"/>
      <c r="S728" s="48"/>
      <c r="T728" s="48"/>
      <c r="U728" s="48"/>
      <c r="V728" s="48"/>
      <c r="W728" s="48"/>
      <c r="X728" s="48"/>
      <c r="Y728" s="48"/>
      <c r="Z728" s="48"/>
      <c r="AA728" s="48"/>
      <c r="AB728" s="48"/>
    </row>
    <row r="729" spans="1:28" ht="15.75" customHeight="1">
      <c r="A729" s="48"/>
      <c r="B729" s="48"/>
      <c r="C729" s="48"/>
      <c r="D729" s="48"/>
      <c r="E729" s="48"/>
      <c r="F729" s="48"/>
      <c r="G729" s="48"/>
      <c r="H729" s="48"/>
      <c r="I729" s="48"/>
      <c r="J729" s="48"/>
      <c r="K729" s="48"/>
      <c r="L729" s="48"/>
      <c r="M729" s="48"/>
      <c r="N729" s="48"/>
      <c r="O729" s="48"/>
      <c r="P729" s="48"/>
      <c r="Q729" s="48"/>
      <c r="R729" s="48"/>
      <c r="S729" s="48"/>
      <c r="T729" s="48"/>
      <c r="U729" s="48"/>
      <c r="V729" s="48"/>
      <c r="W729" s="48"/>
      <c r="X729" s="48"/>
      <c r="Y729" s="48"/>
      <c r="Z729" s="48"/>
      <c r="AA729" s="48"/>
      <c r="AB729" s="48"/>
    </row>
    <row r="730" spans="1:28" ht="15.75" customHeight="1">
      <c r="A730" s="48"/>
      <c r="B730" s="48"/>
      <c r="C730" s="48"/>
      <c r="D730" s="48"/>
      <c r="E730" s="48"/>
      <c r="F730" s="48"/>
      <c r="G730" s="48"/>
      <c r="H730" s="48"/>
      <c r="I730" s="48"/>
      <c r="J730" s="48"/>
      <c r="K730" s="48"/>
      <c r="L730" s="48"/>
      <c r="M730" s="48"/>
      <c r="N730" s="48"/>
      <c r="O730" s="48"/>
      <c r="P730" s="48"/>
      <c r="Q730" s="48"/>
      <c r="R730" s="48"/>
      <c r="S730" s="48"/>
      <c r="T730" s="48"/>
      <c r="U730" s="48"/>
      <c r="V730" s="48"/>
      <c r="W730" s="48"/>
      <c r="X730" s="48"/>
      <c r="Y730" s="48"/>
      <c r="Z730" s="48"/>
      <c r="AA730" s="48"/>
      <c r="AB730" s="48"/>
    </row>
    <row r="731" spans="1:28" ht="15.75" customHeight="1">
      <c r="A731" s="48"/>
      <c r="B731" s="48"/>
      <c r="C731" s="48"/>
      <c r="D731" s="48"/>
      <c r="E731" s="48"/>
      <c r="F731" s="48"/>
      <c r="G731" s="48"/>
      <c r="H731" s="48"/>
      <c r="I731" s="48"/>
      <c r="J731" s="48"/>
      <c r="K731" s="48"/>
      <c r="L731" s="48"/>
      <c r="M731" s="48"/>
      <c r="N731" s="48"/>
      <c r="O731" s="48"/>
      <c r="P731" s="48"/>
      <c r="Q731" s="48"/>
      <c r="R731" s="48"/>
      <c r="S731" s="48"/>
      <c r="T731" s="48"/>
      <c r="U731" s="48"/>
      <c r="V731" s="48"/>
      <c r="W731" s="48"/>
      <c r="X731" s="48"/>
      <c r="Y731" s="48"/>
      <c r="Z731" s="48"/>
      <c r="AA731" s="48"/>
      <c r="AB731" s="48"/>
    </row>
    <row r="732" spans="1:28" ht="15.75" customHeight="1">
      <c r="A732" s="48"/>
      <c r="B732" s="48"/>
      <c r="C732" s="48"/>
      <c r="D732" s="48"/>
      <c r="E732" s="48"/>
      <c r="F732" s="48"/>
      <c r="G732" s="48"/>
      <c r="H732" s="48"/>
      <c r="I732" s="48"/>
      <c r="J732" s="48"/>
      <c r="K732" s="48"/>
      <c r="L732" s="48"/>
      <c r="M732" s="48"/>
      <c r="N732" s="48"/>
      <c r="O732" s="48"/>
      <c r="P732" s="48"/>
      <c r="Q732" s="48"/>
      <c r="R732" s="48"/>
      <c r="S732" s="48"/>
      <c r="T732" s="48"/>
      <c r="U732" s="48"/>
      <c r="V732" s="48"/>
      <c r="W732" s="48"/>
      <c r="X732" s="48"/>
      <c r="Y732" s="48"/>
      <c r="Z732" s="48"/>
      <c r="AA732" s="48"/>
      <c r="AB732" s="48"/>
    </row>
    <row r="733" spans="1:28" ht="15.75" customHeight="1">
      <c r="A733" s="48"/>
      <c r="B733" s="48"/>
      <c r="C733" s="48"/>
      <c r="D733" s="48"/>
      <c r="E733" s="48"/>
      <c r="F733" s="48"/>
      <c r="G733" s="48"/>
      <c r="H733" s="48"/>
      <c r="I733" s="48"/>
      <c r="J733" s="48"/>
      <c r="K733" s="48"/>
      <c r="L733" s="48"/>
      <c r="M733" s="48"/>
      <c r="N733" s="48"/>
      <c r="O733" s="48"/>
      <c r="P733" s="48"/>
      <c r="Q733" s="48"/>
      <c r="R733" s="48"/>
      <c r="S733" s="48"/>
      <c r="T733" s="48"/>
      <c r="U733" s="48"/>
      <c r="V733" s="48"/>
      <c r="W733" s="48"/>
      <c r="X733" s="48"/>
      <c r="Y733" s="48"/>
      <c r="Z733" s="48"/>
      <c r="AA733" s="48"/>
      <c r="AB733" s="48"/>
    </row>
    <row r="734" spans="1:28" ht="15.75" customHeight="1">
      <c r="A734" s="48"/>
      <c r="B734" s="48"/>
      <c r="C734" s="48"/>
      <c r="D734" s="48"/>
      <c r="E734" s="48"/>
      <c r="F734" s="48"/>
      <c r="G734" s="48"/>
      <c r="H734" s="48"/>
      <c r="I734" s="48"/>
      <c r="J734" s="48"/>
      <c r="K734" s="48"/>
      <c r="L734" s="48"/>
      <c r="M734" s="48"/>
      <c r="N734" s="48"/>
      <c r="O734" s="48"/>
      <c r="P734" s="48"/>
      <c r="Q734" s="48"/>
      <c r="R734" s="48"/>
      <c r="S734" s="48"/>
      <c r="T734" s="48"/>
      <c r="U734" s="48"/>
      <c r="V734" s="48"/>
      <c r="W734" s="48"/>
      <c r="X734" s="48"/>
      <c r="Y734" s="48"/>
      <c r="Z734" s="48"/>
      <c r="AA734" s="48"/>
      <c r="AB734" s="48"/>
    </row>
    <row r="735" spans="1:28" ht="15.75" customHeight="1">
      <c r="A735" s="48"/>
      <c r="B735" s="48"/>
      <c r="C735" s="48"/>
      <c r="D735" s="48"/>
      <c r="E735" s="48"/>
      <c r="F735" s="48"/>
      <c r="G735" s="48"/>
      <c r="H735" s="48"/>
      <c r="I735" s="48"/>
      <c r="J735" s="48"/>
      <c r="K735" s="48"/>
      <c r="L735" s="48"/>
      <c r="M735" s="48"/>
      <c r="N735" s="48"/>
      <c r="O735" s="48"/>
      <c r="P735" s="48"/>
      <c r="Q735" s="48"/>
      <c r="R735" s="48"/>
      <c r="S735" s="48"/>
      <c r="T735" s="48"/>
      <c r="U735" s="48"/>
      <c r="V735" s="48"/>
      <c r="W735" s="48"/>
      <c r="X735" s="48"/>
      <c r="Y735" s="48"/>
      <c r="Z735" s="48"/>
      <c r="AA735" s="48"/>
      <c r="AB735" s="48"/>
    </row>
    <row r="736" spans="1:28" ht="15.75" customHeight="1">
      <c r="A736" s="48"/>
      <c r="B736" s="48"/>
      <c r="C736" s="48"/>
      <c r="D736" s="48"/>
      <c r="E736" s="48"/>
      <c r="F736" s="48"/>
      <c r="G736" s="48"/>
      <c r="H736" s="48"/>
      <c r="I736" s="48"/>
      <c r="J736" s="48"/>
      <c r="K736" s="48"/>
      <c r="L736" s="48"/>
      <c r="M736" s="48"/>
      <c r="N736" s="48"/>
      <c r="O736" s="48"/>
      <c r="P736" s="48"/>
      <c r="Q736" s="48"/>
      <c r="R736" s="48"/>
      <c r="S736" s="48"/>
      <c r="T736" s="48"/>
      <c r="U736" s="48"/>
      <c r="V736" s="48"/>
      <c r="W736" s="48"/>
      <c r="X736" s="48"/>
      <c r="Y736" s="48"/>
      <c r="Z736" s="48"/>
      <c r="AA736" s="48"/>
      <c r="AB736" s="48"/>
    </row>
    <row r="737" spans="1:28" ht="15.75" customHeight="1">
      <c r="A737" s="48"/>
      <c r="B737" s="48"/>
      <c r="C737" s="48"/>
      <c r="D737" s="48"/>
      <c r="E737" s="48"/>
      <c r="F737" s="48"/>
      <c r="G737" s="48"/>
      <c r="H737" s="48"/>
      <c r="I737" s="48"/>
      <c r="J737" s="48"/>
      <c r="K737" s="48"/>
      <c r="L737" s="48"/>
      <c r="M737" s="48"/>
      <c r="N737" s="48"/>
      <c r="O737" s="48"/>
      <c r="P737" s="48"/>
      <c r="Q737" s="48"/>
      <c r="R737" s="48"/>
      <c r="S737" s="48"/>
      <c r="T737" s="48"/>
      <c r="U737" s="48"/>
      <c r="V737" s="48"/>
      <c r="W737" s="48"/>
      <c r="X737" s="48"/>
      <c r="Y737" s="48"/>
      <c r="Z737" s="48"/>
      <c r="AA737" s="48"/>
      <c r="AB737" s="48"/>
    </row>
    <row r="738" spans="1:28" ht="15.75" customHeight="1">
      <c r="A738" s="48"/>
      <c r="B738" s="48"/>
      <c r="C738" s="48"/>
      <c r="D738" s="48"/>
      <c r="E738" s="48"/>
      <c r="F738" s="48"/>
      <c r="G738" s="48"/>
      <c r="H738" s="48"/>
      <c r="I738" s="48"/>
      <c r="J738" s="48"/>
      <c r="K738" s="48"/>
      <c r="L738" s="48"/>
      <c r="M738" s="48"/>
      <c r="N738" s="48"/>
      <c r="O738" s="48"/>
      <c r="P738" s="48"/>
      <c r="Q738" s="48"/>
      <c r="R738" s="48"/>
      <c r="S738" s="48"/>
      <c r="T738" s="48"/>
      <c r="U738" s="48"/>
      <c r="V738" s="48"/>
      <c r="W738" s="48"/>
      <c r="X738" s="48"/>
      <c r="Y738" s="48"/>
      <c r="Z738" s="48"/>
      <c r="AA738" s="48"/>
      <c r="AB738" s="48"/>
    </row>
    <row r="739" spans="1:28" ht="15.75" customHeight="1">
      <c r="A739" s="48"/>
      <c r="B739" s="48"/>
      <c r="C739" s="48"/>
      <c r="D739" s="48"/>
      <c r="E739" s="48"/>
      <c r="F739" s="48"/>
      <c r="G739" s="48"/>
      <c r="H739" s="48"/>
      <c r="I739" s="48"/>
      <c r="J739" s="48"/>
      <c r="K739" s="48"/>
      <c r="L739" s="48"/>
      <c r="M739" s="48"/>
      <c r="N739" s="48"/>
      <c r="O739" s="48"/>
      <c r="P739" s="48"/>
      <c r="Q739" s="48"/>
      <c r="R739" s="48"/>
      <c r="S739" s="48"/>
      <c r="T739" s="48"/>
      <c r="U739" s="48"/>
      <c r="V739" s="48"/>
      <c r="W739" s="48"/>
      <c r="X739" s="48"/>
      <c r="Y739" s="48"/>
      <c r="Z739" s="48"/>
      <c r="AA739" s="48"/>
      <c r="AB739" s="48"/>
    </row>
    <row r="740" spans="1:28" ht="15.75" customHeight="1">
      <c r="A740" s="48"/>
      <c r="B740" s="48"/>
      <c r="C740" s="48"/>
      <c r="D740" s="48"/>
      <c r="E740" s="48"/>
      <c r="F740" s="48"/>
      <c r="G740" s="48"/>
      <c r="H740" s="48"/>
      <c r="I740" s="48"/>
      <c r="J740" s="48"/>
      <c r="K740" s="48"/>
      <c r="L740" s="48"/>
      <c r="M740" s="48"/>
      <c r="N740" s="48"/>
      <c r="O740" s="48"/>
      <c r="P740" s="48"/>
      <c r="Q740" s="48"/>
      <c r="R740" s="48"/>
      <c r="S740" s="48"/>
      <c r="T740" s="48"/>
      <c r="U740" s="48"/>
      <c r="V740" s="48"/>
      <c r="W740" s="48"/>
      <c r="X740" s="48"/>
      <c r="Y740" s="48"/>
      <c r="Z740" s="48"/>
      <c r="AA740" s="48"/>
      <c r="AB740" s="48"/>
    </row>
    <row r="741" spans="1:28" ht="15.75" customHeight="1">
      <c r="A741" s="48"/>
      <c r="B741" s="48"/>
      <c r="C741" s="48"/>
      <c r="D741" s="48"/>
      <c r="E741" s="48"/>
      <c r="F741" s="48"/>
      <c r="G741" s="48"/>
      <c r="H741" s="48"/>
      <c r="I741" s="48"/>
      <c r="J741" s="48"/>
      <c r="K741" s="48"/>
      <c r="L741" s="48"/>
      <c r="M741" s="48"/>
      <c r="N741" s="48"/>
      <c r="O741" s="48"/>
      <c r="P741" s="48"/>
      <c r="Q741" s="48"/>
      <c r="R741" s="48"/>
      <c r="S741" s="48"/>
      <c r="T741" s="48"/>
      <c r="U741" s="48"/>
      <c r="V741" s="48"/>
      <c r="W741" s="48"/>
      <c r="X741" s="48"/>
      <c r="Y741" s="48"/>
      <c r="Z741" s="48"/>
      <c r="AA741" s="48"/>
      <c r="AB741" s="48"/>
    </row>
    <row r="742" spans="1:28" ht="15.75" customHeight="1">
      <c r="A742" s="48"/>
      <c r="B742" s="48"/>
      <c r="C742" s="48"/>
      <c r="D742" s="48"/>
      <c r="E742" s="48"/>
      <c r="F742" s="48"/>
      <c r="G742" s="48"/>
      <c r="H742" s="48"/>
      <c r="I742" s="48"/>
      <c r="J742" s="48"/>
      <c r="K742" s="48"/>
      <c r="L742" s="48"/>
      <c r="M742" s="48"/>
      <c r="N742" s="48"/>
      <c r="O742" s="48"/>
      <c r="P742" s="48"/>
      <c r="Q742" s="48"/>
      <c r="R742" s="48"/>
      <c r="S742" s="48"/>
      <c r="T742" s="48"/>
      <c r="U742" s="48"/>
      <c r="V742" s="48"/>
      <c r="W742" s="48"/>
      <c r="X742" s="48"/>
      <c r="Y742" s="48"/>
      <c r="Z742" s="48"/>
      <c r="AA742" s="48"/>
      <c r="AB742" s="48"/>
    </row>
    <row r="743" spans="1:28" ht="15.75" customHeight="1">
      <c r="A743" s="48"/>
      <c r="B743" s="48"/>
      <c r="C743" s="48"/>
      <c r="D743" s="48"/>
      <c r="E743" s="48"/>
      <c r="F743" s="48"/>
      <c r="G743" s="48"/>
      <c r="H743" s="48"/>
      <c r="I743" s="48"/>
      <c r="J743" s="48"/>
      <c r="K743" s="48"/>
      <c r="L743" s="48"/>
      <c r="M743" s="48"/>
      <c r="N743" s="48"/>
      <c r="O743" s="48"/>
      <c r="P743" s="48"/>
      <c r="Q743" s="48"/>
      <c r="R743" s="48"/>
      <c r="S743" s="48"/>
      <c r="T743" s="48"/>
      <c r="U743" s="48"/>
      <c r="V743" s="48"/>
      <c r="W743" s="48"/>
      <c r="X743" s="48"/>
      <c r="Y743" s="48"/>
      <c r="Z743" s="48"/>
      <c r="AA743" s="48"/>
      <c r="AB743" s="48"/>
    </row>
    <row r="744" spans="1:28" ht="15.75" customHeight="1">
      <c r="A744" s="48"/>
      <c r="B744" s="48"/>
      <c r="C744" s="48"/>
      <c r="D744" s="48"/>
      <c r="E744" s="48"/>
      <c r="F744" s="48"/>
      <c r="G744" s="48"/>
      <c r="H744" s="48"/>
      <c r="I744" s="48"/>
      <c r="J744" s="48"/>
      <c r="K744" s="48"/>
      <c r="L744" s="48"/>
      <c r="M744" s="48"/>
      <c r="N744" s="48"/>
      <c r="O744" s="48"/>
      <c r="P744" s="48"/>
      <c r="Q744" s="48"/>
      <c r="R744" s="48"/>
      <c r="S744" s="48"/>
      <c r="T744" s="48"/>
      <c r="U744" s="48"/>
      <c r="V744" s="48"/>
      <c r="W744" s="48"/>
      <c r="X744" s="48"/>
      <c r="Y744" s="48"/>
      <c r="Z744" s="48"/>
      <c r="AA744" s="48"/>
      <c r="AB744" s="48"/>
    </row>
    <row r="745" spans="1:28" ht="15.75" customHeight="1">
      <c r="A745" s="48"/>
      <c r="B745" s="48"/>
      <c r="C745" s="48"/>
      <c r="D745" s="48"/>
      <c r="E745" s="48"/>
      <c r="F745" s="48"/>
      <c r="G745" s="48"/>
      <c r="H745" s="48"/>
      <c r="I745" s="48"/>
      <c r="J745" s="48"/>
      <c r="K745" s="48"/>
      <c r="L745" s="48"/>
      <c r="M745" s="48"/>
      <c r="N745" s="48"/>
      <c r="O745" s="48"/>
      <c r="P745" s="48"/>
      <c r="Q745" s="48"/>
      <c r="R745" s="48"/>
      <c r="S745" s="48"/>
      <c r="T745" s="48"/>
      <c r="U745" s="48"/>
      <c r="V745" s="48"/>
      <c r="W745" s="48"/>
      <c r="X745" s="48"/>
      <c r="Y745" s="48"/>
      <c r="Z745" s="48"/>
      <c r="AA745" s="48"/>
      <c r="AB745" s="48"/>
    </row>
    <row r="746" spans="1:28" ht="15.75" customHeight="1">
      <c r="A746" s="48"/>
      <c r="B746" s="48"/>
      <c r="C746" s="48"/>
      <c r="D746" s="48"/>
      <c r="E746" s="48"/>
      <c r="F746" s="48"/>
      <c r="G746" s="48"/>
      <c r="H746" s="48"/>
      <c r="I746" s="48"/>
      <c r="J746" s="48"/>
      <c r="K746" s="48"/>
      <c r="L746" s="48"/>
      <c r="M746" s="48"/>
      <c r="N746" s="48"/>
      <c r="O746" s="48"/>
      <c r="P746" s="48"/>
      <c r="Q746" s="48"/>
      <c r="R746" s="48"/>
      <c r="S746" s="48"/>
      <c r="T746" s="48"/>
      <c r="U746" s="48"/>
      <c r="V746" s="48"/>
      <c r="W746" s="48"/>
      <c r="X746" s="48"/>
      <c r="Y746" s="48"/>
      <c r="Z746" s="48"/>
      <c r="AA746" s="48"/>
      <c r="AB746" s="48"/>
    </row>
    <row r="747" spans="1:28" ht="15.75" customHeight="1">
      <c r="A747" s="48"/>
      <c r="B747" s="48"/>
      <c r="C747" s="48"/>
      <c r="D747" s="48"/>
      <c r="E747" s="48"/>
      <c r="F747" s="48"/>
      <c r="G747" s="48"/>
      <c r="H747" s="48"/>
      <c r="I747" s="48"/>
      <c r="J747" s="48"/>
      <c r="K747" s="48"/>
      <c r="L747" s="48"/>
      <c r="M747" s="48"/>
      <c r="N747" s="48"/>
      <c r="O747" s="48"/>
      <c r="P747" s="48"/>
      <c r="Q747" s="48"/>
      <c r="R747" s="48"/>
      <c r="S747" s="48"/>
      <c r="T747" s="48"/>
      <c r="U747" s="48"/>
      <c r="V747" s="48"/>
      <c r="W747" s="48"/>
      <c r="X747" s="48"/>
      <c r="Y747" s="48"/>
      <c r="Z747" s="48"/>
      <c r="AA747" s="48"/>
      <c r="AB747" s="48"/>
    </row>
    <row r="748" spans="1:28" ht="15.75" customHeight="1">
      <c r="A748" s="48"/>
      <c r="B748" s="48"/>
      <c r="C748" s="48"/>
      <c r="D748" s="48"/>
      <c r="E748" s="48"/>
      <c r="F748" s="48"/>
      <c r="G748" s="48"/>
      <c r="H748" s="48"/>
      <c r="I748" s="48"/>
      <c r="J748" s="48"/>
      <c r="K748" s="48"/>
      <c r="L748" s="48"/>
      <c r="M748" s="48"/>
      <c r="N748" s="48"/>
      <c r="O748" s="48"/>
      <c r="P748" s="48"/>
      <c r="Q748" s="48"/>
      <c r="R748" s="48"/>
      <c r="S748" s="48"/>
      <c r="T748" s="48"/>
      <c r="U748" s="48"/>
      <c r="V748" s="48"/>
      <c r="W748" s="48"/>
      <c r="X748" s="48"/>
      <c r="Y748" s="48"/>
      <c r="Z748" s="48"/>
      <c r="AA748" s="48"/>
      <c r="AB748" s="48"/>
    </row>
    <row r="749" spans="1:28" ht="15.75" customHeight="1">
      <c r="A749" s="48"/>
      <c r="B749" s="48"/>
      <c r="C749" s="48"/>
      <c r="D749" s="48"/>
      <c r="E749" s="48"/>
      <c r="F749" s="48"/>
      <c r="G749" s="48"/>
      <c r="H749" s="48"/>
      <c r="I749" s="48"/>
      <c r="J749" s="48"/>
      <c r="K749" s="48"/>
      <c r="L749" s="48"/>
      <c r="M749" s="48"/>
      <c r="N749" s="48"/>
      <c r="O749" s="48"/>
      <c r="P749" s="48"/>
      <c r="Q749" s="48"/>
      <c r="R749" s="48"/>
      <c r="S749" s="48"/>
      <c r="T749" s="48"/>
      <c r="U749" s="48"/>
      <c r="V749" s="48"/>
      <c r="W749" s="48"/>
      <c r="X749" s="48"/>
      <c r="Y749" s="48"/>
      <c r="Z749" s="48"/>
      <c r="AA749" s="48"/>
      <c r="AB749" s="48"/>
    </row>
    <row r="750" spans="1:28" ht="15.75" customHeight="1">
      <c r="A750" s="48"/>
      <c r="B750" s="48"/>
      <c r="C750" s="48"/>
      <c r="D750" s="48"/>
      <c r="E750" s="48"/>
      <c r="F750" s="48"/>
      <c r="G750" s="48"/>
      <c r="H750" s="48"/>
      <c r="I750" s="48"/>
      <c r="J750" s="48"/>
      <c r="K750" s="48"/>
      <c r="L750" s="48"/>
      <c r="M750" s="48"/>
      <c r="N750" s="48"/>
      <c r="O750" s="48"/>
      <c r="P750" s="48"/>
      <c r="Q750" s="48"/>
      <c r="R750" s="48"/>
      <c r="S750" s="48"/>
      <c r="T750" s="48"/>
      <c r="U750" s="48"/>
      <c r="V750" s="48"/>
      <c r="W750" s="48"/>
      <c r="X750" s="48"/>
      <c r="Y750" s="48"/>
      <c r="Z750" s="48"/>
      <c r="AA750" s="48"/>
      <c r="AB750" s="48"/>
    </row>
    <row r="751" spans="1:28" ht="15.75" customHeight="1">
      <c r="A751" s="48"/>
      <c r="B751" s="48"/>
      <c r="C751" s="48"/>
      <c r="D751" s="48"/>
      <c r="E751" s="48"/>
      <c r="F751" s="48"/>
      <c r="G751" s="48"/>
      <c r="H751" s="48"/>
      <c r="I751" s="48"/>
      <c r="J751" s="48"/>
      <c r="K751" s="48"/>
      <c r="L751" s="48"/>
      <c r="M751" s="48"/>
      <c r="N751" s="48"/>
      <c r="O751" s="48"/>
      <c r="P751" s="48"/>
      <c r="Q751" s="48"/>
      <c r="R751" s="48"/>
      <c r="S751" s="48"/>
      <c r="T751" s="48"/>
      <c r="U751" s="48"/>
      <c r="V751" s="48"/>
      <c r="W751" s="48"/>
      <c r="X751" s="48"/>
      <c r="Y751" s="48"/>
      <c r="Z751" s="48"/>
      <c r="AA751" s="48"/>
      <c r="AB751" s="48"/>
    </row>
    <row r="752" spans="1:28" ht="15.75" customHeight="1">
      <c r="A752" s="48"/>
      <c r="B752" s="48"/>
      <c r="C752" s="48"/>
      <c r="D752" s="48"/>
      <c r="E752" s="48"/>
      <c r="F752" s="48"/>
      <c r="G752" s="48"/>
      <c r="H752" s="48"/>
      <c r="I752" s="48"/>
      <c r="J752" s="48"/>
      <c r="K752" s="48"/>
      <c r="L752" s="48"/>
      <c r="M752" s="48"/>
      <c r="N752" s="48"/>
      <c r="O752" s="48"/>
      <c r="P752" s="48"/>
      <c r="Q752" s="48"/>
      <c r="R752" s="48"/>
      <c r="S752" s="48"/>
      <c r="T752" s="48"/>
      <c r="U752" s="48"/>
      <c r="V752" s="48"/>
      <c r="W752" s="48"/>
      <c r="X752" s="48"/>
      <c r="Y752" s="48"/>
      <c r="Z752" s="48"/>
      <c r="AA752" s="48"/>
      <c r="AB752" s="48"/>
    </row>
    <row r="753" spans="1:28" ht="15.75" customHeight="1">
      <c r="A753" s="48"/>
      <c r="B753" s="48"/>
      <c r="C753" s="48"/>
      <c r="D753" s="48"/>
      <c r="E753" s="48"/>
      <c r="F753" s="48"/>
      <c r="G753" s="48"/>
      <c r="H753" s="48"/>
      <c r="I753" s="48"/>
      <c r="J753" s="48"/>
      <c r="K753" s="48"/>
      <c r="L753" s="48"/>
      <c r="M753" s="48"/>
      <c r="N753" s="48"/>
      <c r="O753" s="48"/>
      <c r="P753" s="48"/>
      <c r="Q753" s="48"/>
      <c r="R753" s="48"/>
      <c r="S753" s="48"/>
      <c r="T753" s="48"/>
      <c r="U753" s="48"/>
      <c r="V753" s="48"/>
      <c r="W753" s="48"/>
      <c r="X753" s="48"/>
      <c r="Y753" s="48"/>
      <c r="Z753" s="48"/>
      <c r="AA753" s="48"/>
      <c r="AB753" s="48"/>
    </row>
    <row r="754" spans="1:28" ht="15.75" customHeight="1">
      <c r="A754" s="48"/>
      <c r="B754" s="48"/>
      <c r="C754" s="48"/>
      <c r="D754" s="48"/>
      <c r="E754" s="48"/>
      <c r="F754" s="48"/>
      <c r="G754" s="48"/>
      <c r="H754" s="48"/>
      <c r="I754" s="48"/>
      <c r="J754" s="48"/>
      <c r="K754" s="48"/>
      <c r="L754" s="48"/>
      <c r="M754" s="48"/>
      <c r="N754" s="48"/>
      <c r="O754" s="48"/>
      <c r="P754" s="48"/>
      <c r="Q754" s="48"/>
      <c r="R754" s="48"/>
      <c r="S754" s="48"/>
      <c r="T754" s="48"/>
      <c r="U754" s="48"/>
      <c r="V754" s="48"/>
      <c r="W754" s="48"/>
      <c r="X754" s="48"/>
      <c r="Y754" s="48"/>
      <c r="Z754" s="48"/>
      <c r="AA754" s="48"/>
      <c r="AB754" s="48"/>
    </row>
    <row r="755" spans="1:28" ht="15.75" customHeight="1">
      <c r="A755" s="48"/>
      <c r="B755" s="48"/>
      <c r="C755" s="48"/>
      <c r="D755" s="48"/>
      <c r="E755" s="48"/>
      <c r="F755" s="48"/>
      <c r="G755" s="48"/>
      <c r="H755" s="48"/>
      <c r="I755" s="48"/>
      <c r="J755" s="48"/>
      <c r="K755" s="48"/>
      <c r="L755" s="48"/>
      <c r="M755" s="48"/>
      <c r="N755" s="48"/>
      <c r="O755" s="48"/>
      <c r="P755" s="48"/>
      <c r="Q755" s="48"/>
      <c r="R755" s="48"/>
      <c r="S755" s="48"/>
      <c r="T755" s="48"/>
      <c r="U755" s="48"/>
      <c r="V755" s="48"/>
      <c r="W755" s="48"/>
      <c r="X755" s="48"/>
      <c r="Y755" s="48"/>
      <c r="Z755" s="48"/>
      <c r="AA755" s="48"/>
      <c r="AB755" s="48"/>
    </row>
    <row r="756" spans="1:28" ht="15.75" customHeight="1">
      <c r="A756" s="48"/>
      <c r="B756" s="48"/>
      <c r="C756" s="48"/>
      <c r="D756" s="48"/>
      <c r="E756" s="48"/>
      <c r="F756" s="48"/>
      <c r="G756" s="48"/>
      <c r="H756" s="48"/>
      <c r="I756" s="48"/>
      <c r="J756" s="48"/>
      <c r="K756" s="48"/>
      <c r="L756" s="48"/>
      <c r="M756" s="48"/>
      <c r="N756" s="48"/>
      <c r="O756" s="48"/>
      <c r="P756" s="48"/>
      <c r="Q756" s="48"/>
      <c r="R756" s="48"/>
      <c r="S756" s="48"/>
      <c r="T756" s="48"/>
      <c r="U756" s="48"/>
      <c r="V756" s="48"/>
      <c r="W756" s="48"/>
      <c r="X756" s="48"/>
      <c r="Y756" s="48"/>
      <c r="Z756" s="48"/>
      <c r="AA756" s="48"/>
      <c r="AB756" s="48"/>
    </row>
    <row r="757" spans="1:28" ht="15.75" customHeight="1">
      <c r="A757" s="48"/>
      <c r="B757" s="48"/>
      <c r="C757" s="48"/>
      <c r="D757" s="48"/>
      <c r="E757" s="48"/>
      <c r="F757" s="48"/>
      <c r="G757" s="48"/>
      <c r="H757" s="48"/>
      <c r="I757" s="48"/>
      <c r="J757" s="48"/>
      <c r="K757" s="48"/>
      <c r="L757" s="48"/>
      <c r="M757" s="48"/>
      <c r="N757" s="48"/>
      <c r="O757" s="48"/>
      <c r="P757" s="48"/>
      <c r="Q757" s="48"/>
      <c r="R757" s="48"/>
      <c r="S757" s="48"/>
      <c r="T757" s="48"/>
      <c r="U757" s="48"/>
      <c r="V757" s="48"/>
      <c r="W757" s="48"/>
      <c r="X757" s="48"/>
      <c r="Y757" s="48"/>
      <c r="Z757" s="48"/>
      <c r="AA757" s="48"/>
      <c r="AB757" s="48"/>
    </row>
    <row r="758" spans="1:28" ht="15.75" customHeight="1">
      <c r="A758" s="48"/>
      <c r="B758" s="48"/>
      <c r="C758" s="48"/>
      <c r="D758" s="48"/>
      <c r="E758" s="48"/>
      <c r="F758" s="48"/>
      <c r="G758" s="48"/>
      <c r="H758" s="48"/>
      <c r="I758" s="48"/>
      <c r="J758" s="48"/>
      <c r="K758" s="48"/>
      <c r="L758" s="48"/>
      <c r="M758" s="48"/>
      <c r="N758" s="48"/>
      <c r="O758" s="48"/>
      <c r="P758" s="48"/>
      <c r="Q758" s="48"/>
      <c r="R758" s="48"/>
      <c r="S758" s="48"/>
      <c r="T758" s="48"/>
      <c r="U758" s="48"/>
      <c r="V758" s="48"/>
      <c r="W758" s="48"/>
      <c r="X758" s="48"/>
      <c r="Y758" s="48"/>
      <c r="Z758" s="48"/>
      <c r="AA758" s="48"/>
      <c r="AB758" s="48"/>
    </row>
    <row r="759" spans="1:28" ht="15.75" customHeight="1">
      <c r="A759" s="48"/>
      <c r="B759" s="48"/>
      <c r="C759" s="48"/>
      <c r="D759" s="48"/>
      <c r="E759" s="48"/>
      <c r="F759" s="48"/>
      <c r="G759" s="48"/>
      <c r="H759" s="48"/>
      <c r="I759" s="48"/>
      <c r="J759" s="48"/>
      <c r="K759" s="48"/>
      <c r="L759" s="48"/>
      <c r="M759" s="48"/>
      <c r="N759" s="48"/>
      <c r="O759" s="48"/>
      <c r="P759" s="48"/>
      <c r="Q759" s="48"/>
      <c r="R759" s="48"/>
      <c r="S759" s="48"/>
      <c r="T759" s="48"/>
      <c r="U759" s="48"/>
      <c r="V759" s="48"/>
      <c r="W759" s="48"/>
      <c r="X759" s="48"/>
      <c r="Y759" s="48"/>
      <c r="Z759" s="48"/>
      <c r="AA759" s="48"/>
      <c r="AB759" s="48"/>
    </row>
    <row r="760" spans="1:28" ht="15.75" customHeight="1">
      <c r="A760" s="48"/>
      <c r="B760" s="48"/>
      <c r="C760" s="48"/>
      <c r="D760" s="48"/>
      <c r="E760" s="48"/>
      <c r="F760" s="48"/>
      <c r="G760" s="48"/>
      <c r="H760" s="48"/>
      <c r="I760" s="48"/>
      <c r="J760" s="48"/>
      <c r="K760" s="48"/>
      <c r="L760" s="48"/>
      <c r="M760" s="48"/>
      <c r="N760" s="48"/>
      <c r="O760" s="48"/>
      <c r="P760" s="48"/>
      <c r="Q760" s="48"/>
      <c r="R760" s="48"/>
      <c r="S760" s="48"/>
      <c r="T760" s="48"/>
      <c r="U760" s="48"/>
      <c r="V760" s="48"/>
      <c r="W760" s="48"/>
      <c r="X760" s="48"/>
      <c r="Y760" s="48"/>
      <c r="Z760" s="48"/>
      <c r="AA760" s="48"/>
      <c r="AB760" s="48"/>
    </row>
    <row r="761" spans="1:28" ht="15.75" customHeight="1">
      <c r="A761" s="48"/>
      <c r="B761" s="48"/>
      <c r="C761" s="48"/>
      <c r="D761" s="48"/>
      <c r="E761" s="48"/>
      <c r="F761" s="48"/>
      <c r="G761" s="48"/>
      <c r="H761" s="48"/>
      <c r="I761" s="48"/>
      <c r="J761" s="48"/>
      <c r="K761" s="48"/>
      <c r="L761" s="48"/>
      <c r="M761" s="48"/>
      <c r="N761" s="48"/>
      <c r="O761" s="48"/>
      <c r="P761" s="48"/>
      <c r="Q761" s="48"/>
      <c r="R761" s="48"/>
      <c r="S761" s="48"/>
      <c r="T761" s="48"/>
      <c r="U761" s="48"/>
      <c r="V761" s="48"/>
      <c r="W761" s="48"/>
      <c r="X761" s="48"/>
      <c r="Y761" s="48"/>
      <c r="Z761" s="48"/>
      <c r="AA761" s="48"/>
      <c r="AB761" s="48"/>
    </row>
    <row r="762" spans="1:28" ht="15.75" customHeight="1">
      <c r="A762" s="48"/>
      <c r="B762" s="48"/>
      <c r="C762" s="48"/>
      <c r="D762" s="48"/>
      <c r="E762" s="48"/>
      <c r="F762" s="48"/>
      <c r="G762" s="48"/>
      <c r="H762" s="48"/>
      <c r="I762" s="48"/>
      <c r="J762" s="48"/>
      <c r="K762" s="48"/>
      <c r="L762" s="48"/>
      <c r="M762" s="48"/>
      <c r="N762" s="48"/>
      <c r="O762" s="48"/>
      <c r="P762" s="48"/>
      <c r="Q762" s="48"/>
      <c r="R762" s="48"/>
      <c r="S762" s="48"/>
      <c r="T762" s="48"/>
      <c r="U762" s="48"/>
      <c r="V762" s="48"/>
      <c r="W762" s="48"/>
      <c r="X762" s="48"/>
      <c r="Y762" s="48"/>
      <c r="Z762" s="48"/>
      <c r="AA762" s="48"/>
      <c r="AB762" s="48"/>
    </row>
    <row r="763" spans="1:28" ht="15.75" customHeight="1">
      <c r="A763" s="48"/>
      <c r="B763" s="48"/>
      <c r="C763" s="48"/>
      <c r="D763" s="48"/>
      <c r="E763" s="48"/>
      <c r="F763" s="48"/>
      <c r="G763" s="48"/>
      <c r="H763" s="48"/>
      <c r="I763" s="48"/>
      <c r="J763" s="48"/>
      <c r="K763" s="48"/>
      <c r="L763" s="48"/>
      <c r="M763" s="48"/>
      <c r="N763" s="48"/>
      <c r="O763" s="48"/>
      <c r="P763" s="48"/>
      <c r="Q763" s="48"/>
      <c r="R763" s="48"/>
      <c r="S763" s="48"/>
      <c r="T763" s="48"/>
      <c r="U763" s="48"/>
      <c r="V763" s="48"/>
      <c r="W763" s="48"/>
      <c r="X763" s="48"/>
      <c r="Y763" s="48"/>
      <c r="Z763" s="48"/>
      <c r="AA763" s="48"/>
      <c r="AB763" s="48"/>
    </row>
    <row r="764" spans="1:28" ht="15.75" customHeight="1">
      <c r="A764" s="48"/>
      <c r="B764" s="48"/>
      <c r="C764" s="48"/>
      <c r="D764" s="48"/>
      <c r="E764" s="48"/>
      <c r="F764" s="48"/>
      <c r="G764" s="48"/>
      <c r="H764" s="48"/>
      <c r="I764" s="48"/>
      <c r="J764" s="48"/>
      <c r="K764" s="48"/>
      <c r="L764" s="48"/>
      <c r="M764" s="48"/>
      <c r="N764" s="48"/>
      <c r="O764" s="48"/>
      <c r="P764" s="48"/>
      <c r="Q764" s="48"/>
      <c r="R764" s="48"/>
      <c r="S764" s="48"/>
      <c r="T764" s="48"/>
      <c r="U764" s="48"/>
      <c r="V764" s="48"/>
      <c r="W764" s="48"/>
      <c r="X764" s="48"/>
      <c r="Y764" s="48"/>
      <c r="Z764" s="48"/>
      <c r="AA764" s="48"/>
      <c r="AB764" s="48"/>
    </row>
    <row r="765" spans="1:28" ht="15.75" customHeight="1">
      <c r="A765" s="48"/>
      <c r="B765" s="48"/>
      <c r="C765" s="48"/>
      <c r="D765" s="48"/>
      <c r="E765" s="48"/>
      <c r="F765" s="48"/>
      <c r="G765" s="48"/>
      <c r="H765" s="48"/>
      <c r="I765" s="48"/>
      <c r="J765" s="48"/>
      <c r="K765" s="48"/>
      <c r="L765" s="48"/>
      <c r="M765" s="48"/>
      <c r="N765" s="48"/>
      <c r="O765" s="48"/>
      <c r="P765" s="48"/>
      <c r="Q765" s="48"/>
      <c r="R765" s="48"/>
      <c r="S765" s="48"/>
      <c r="T765" s="48"/>
      <c r="U765" s="48"/>
      <c r="V765" s="48"/>
      <c r="W765" s="48"/>
      <c r="X765" s="48"/>
      <c r="Y765" s="48"/>
      <c r="Z765" s="48"/>
      <c r="AA765" s="48"/>
      <c r="AB765" s="48"/>
    </row>
    <row r="766" spans="1:28" ht="15.75" customHeight="1">
      <c r="A766" s="48"/>
      <c r="B766" s="48"/>
      <c r="C766" s="48"/>
      <c r="D766" s="48"/>
      <c r="E766" s="48"/>
      <c r="F766" s="48"/>
      <c r="G766" s="48"/>
      <c r="H766" s="48"/>
      <c r="I766" s="48"/>
      <c r="J766" s="48"/>
      <c r="K766" s="48"/>
      <c r="L766" s="48"/>
      <c r="M766" s="48"/>
      <c r="N766" s="48"/>
      <c r="O766" s="48"/>
      <c r="P766" s="48"/>
      <c r="Q766" s="48"/>
      <c r="R766" s="48"/>
      <c r="S766" s="48"/>
      <c r="T766" s="48"/>
      <c r="U766" s="48"/>
      <c r="V766" s="48"/>
      <c r="W766" s="48"/>
      <c r="X766" s="48"/>
      <c r="Y766" s="48"/>
      <c r="Z766" s="48"/>
      <c r="AA766" s="48"/>
      <c r="AB766" s="48"/>
    </row>
    <row r="767" spans="1:28" ht="15.75" customHeight="1">
      <c r="A767" s="48"/>
      <c r="B767" s="48"/>
      <c r="C767" s="48"/>
      <c r="D767" s="48"/>
      <c r="E767" s="48"/>
      <c r="F767" s="48"/>
      <c r="G767" s="48"/>
      <c r="H767" s="48"/>
      <c r="I767" s="48"/>
      <c r="J767" s="48"/>
      <c r="K767" s="48"/>
      <c r="L767" s="48"/>
      <c r="M767" s="48"/>
      <c r="N767" s="48"/>
      <c r="O767" s="48"/>
      <c r="P767" s="48"/>
      <c r="Q767" s="48"/>
      <c r="R767" s="48"/>
      <c r="S767" s="48"/>
      <c r="T767" s="48"/>
      <c r="U767" s="48"/>
      <c r="V767" s="48"/>
      <c r="W767" s="48"/>
      <c r="X767" s="48"/>
      <c r="Y767" s="48"/>
      <c r="Z767" s="48"/>
      <c r="AA767" s="48"/>
      <c r="AB767" s="48"/>
    </row>
    <row r="768" spans="1:28" ht="15.75" customHeight="1">
      <c r="A768" s="48"/>
      <c r="B768" s="48"/>
      <c r="C768" s="48"/>
      <c r="D768" s="48"/>
      <c r="E768" s="48"/>
      <c r="F768" s="48"/>
      <c r="G768" s="48"/>
      <c r="H768" s="48"/>
      <c r="I768" s="48"/>
      <c r="J768" s="48"/>
      <c r="K768" s="48"/>
      <c r="L768" s="48"/>
      <c r="M768" s="48"/>
      <c r="N768" s="48"/>
      <c r="O768" s="48"/>
      <c r="P768" s="48"/>
      <c r="Q768" s="48"/>
      <c r="R768" s="48"/>
      <c r="S768" s="48"/>
      <c r="T768" s="48"/>
      <c r="U768" s="48"/>
      <c r="V768" s="48"/>
      <c r="W768" s="48"/>
      <c r="X768" s="48"/>
      <c r="Y768" s="48"/>
      <c r="Z768" s="48"/>
      <c r="AA768" s="48"/>
      <c r="AB768" s="48"/>
    </row>
    <row r="769" spans="1:28" ht="15.75" customHeight="1">
      <c r="A769" s="48"/>
      <c r="B769" s="48"/>
      <c r="C769" s="48"/>
      <c r="D769" s="48"/>
      <c r="E769" s="48"/>
      <c r="F769" s="48"/>
      <c r="G769" s="48"/>
      <c r="H769" s="48"/>
      <c r="I769" s="48"/>
      <c r="J769" s="48"/>
      <c r="K769" s="48"/>
      <c r="L769" s="48"/>
      <c r="M769" s="48"/>
      <c r="N769" s="48"/>
      <c r="O769" s="48"/>
      <c r="P769" s="48"/>
      <c r="Q769" s="48"/>
      <c r="R769" s="48"/>
      <c r="S769" s="48"/>
      <c r="T769" s="48"/>
      <c r="U769" s="48"/>
      <c r="V769" s="48"/>
      <c r="W769" s="48"/>
      <c r="X769" s="48"/>
      <c r="Y769" s="48"/>
      <c r="Z769" s="48"/>
      <c r="AA769" s="48"/>
      <c r="AB769" s="48"/>
    </row>
    <row r="770" spans="1:28" ht="15.75" customHeight="1">
      <c r="A770" s="48"/>
      <c r="B770" s="48"/>
      <c r="C770" s="48"/>
      <c r="D770" s="48"/>
      <c r="E770" s="48"/>
      <c r="F770" s="48"/>
      <c r="G770" s="48"/>
      <c r="H770" s="48"/>
      <c r="I770" s="48"/>
      <c r="J770" s="48"/>
      <c r="K770" s="48"/>
      <c r="L770" s="48"/>
      <c r="M770" s="48"/>
      <c r="N770" s="48"/>
      <c r="O770" s="48"/>
      <c r="P770" s="48"/>
      <c r="Q770" s="48"/>
      <c r="R770" s="48"/>
      <c r="S770" s="48"/>
      <c r="T770" s="48"/>
      <c r="U770" s="48"/>
      <c r="V770" s="48"/>
      <c r="W770" s="48"/>
      <c r="X770" s="48"/>
      <c r="Y770" s="48"/>
      <c r="Z770" s="48"/>
      <c r="AA770" s="48"/>
      <c r="AB770" s="48"/>
    </row>
    <row r="771" spans="1:28" ht="15.75" customHeight="1">
      <c r="A771" s="48"/>
      <c r="B771" s="48"/>
      <c r="C771" s="48"/>
      <c r="D771" s="48"/>
      <c r="E771" s="48"/>
      <c r="F771" s="48"/>
      <c r="G771" s="48"/>
      <c r="H771" s="48"/>
      <c r="I771" s="48"/>
      <c r="J771" s="48"/>
      <c r="K771" s="48"/>
      <c r="L771" s="48"/>
      <c r="M771" s="48"/>
      <c r="N771" s="48"/>
      <c r="O771" s="48"/>
      <c r="P771" s="48"/>
      <c r="Q771" s="48"/>
      <c r="R771" s="48"/>
      <c r="S771" s="48"/>
      <c r="T771" s="48"/>
      <c r="U771" s="48"/>
      <c r="V771" s="48"/>
      <c r="W771" s="48"/>
      <c r="X771" s="48"/>
      <c r="Y771" s="48"/>
      <c r="Z771" s="48"/>
      <c r="AA771" s="48"/>
      <c r="AB771" s="48"/>
    </row>
    <row r="772" spans="1:28" ht="15.75" customHeight="1">
      <c r="A772" s="48"/>
      <c r="B772" s="48"/>
      <c r="C772" s="48"/>
      <c r="D772" s="48"/>
      <c r="E772" s="48"/>
      <c r="F772" s="48"/>
      <c r="G772" s="48"/>
      <c r="H772" s="48"/>
      <c r="I772" s="48"/>
      <c r="J772" s="48"/>
      <c r="K772" s="48"/>
      <c r="L772" s="48"/>
      <c r="M772" s="48"/>
      <c r="N772" s="48"/>
      <c r="O772" s="48"/>
      <c r="P772" s="48"/>
      <c r="Q772" s="48"/>
      <c r="R772" s="48"/>
      <c r="S772" s="48"/>
      <c r="T772" s="48"/>
      <c r="U772" s="48"/>
      <c r="V772" s="48"/>
      <c r="W772" s="48"/>
      <c r="X772" s="48"/>
      <c r="Y772" s="48"/>
      <c r="Z772" s="48"/>
      <c r="AA772" s="48"/>
      <c r="AB772" s="48"/>
    </row>
    <row r="773" spans="1:28" ht="15.75" customHeight="1">
      <c r="A773" s="48"/>
      <c r="B773" s="48"/>
      <c r="C773" s="48"/>
      <c r="D773" s="48"/>
      <c r="E773" s="48"/>
      <c r="F773" s="48"/>
      <c r="G773" s="48"/>
      <c r="H773" s="48"/>
      <c r="I773" s="48"/>
      <c r="J773" s="48"/>
      <c r="K773" s="48"/>
      <c r="L773" s="48"/>
      <c r="M773" s="48"/>
      <c r="N773" s="48"/>
      <c r="O773" s="48"/>
      <c r="P773" s="48"/>
      <c r="Q773" s="48"/>
      <c r="R773" s="48"/>
      <c r="S773" s="48"/>
      <c r="T773" s="48"/>
      <c r="U773" s="48"/>
      <c r="V773" s="48"/>
      <c r="W773" s="48"/>
      <c r="X773" s="48"/>
      <c r="Y773" s="48"/>
      <c r="Z773" s="48"/>
      <c r="AA773" s="48"/>
      <c r="AB773" s="48"/>
    </row>
    <row r="774" spans="1:28" ht="15.75" customHeight="1">
      <c r="A774" s="48"/>
      <c r="B774" s="48"/>
      <c r="C774" s="48"/>
      <c r="D774" s="48"/>
      <c r="E774" s="48"/>
      <c r="F774" s="48"/>
      <c r="G774" s="48"/>
      <c r="H774" s="48"/>
      <c r="I774" s="48"/>
      <c r="J774" s="48"/>
      <c r="K774" s="48"/>
      <c r="L774" s="48"/>
      <c r="M774" s="48"/>
      <c r="N774" s="48"/>
      <c r="O774" s="48"/>
      <c r="P774" s="48"/>
      <c r="Q774" s="48"/>
      <c r="R774" s="48"/>
      <c r="S774" s="48"/>
      <c r="T774" s="48"/>
      <c r="U774" s="48"/>
      <c r="V774" s="48"/>
      <c r="W774" s="48"/>
      <c r="X774" s="48"/>
      <c r="Y774" s="48"/>
      <c r="Z774" s="48"/>
      <c r="AA774" s="48"/>
      <c r="AB774" s="48"/>
    </row>
    <row r="775" spans="1:28" ht="15.75" customHeight="1">
      <c r="A775" s="48"/>
      <c r="B775" s="48"/>
      <c r="C775" s="48"/>
      <c r="D775" s="48"/>
      <c r="E775" s="48"/>
      <c r="F775" s="48"/>
      <c r="G775" s="48"/>
      <c r="H775" s="48"/>
      <c r="I775" s="48"/>
      <c r="J775" s="48"/>
      <c r="K775" s="48"/>
      <c r="L775" s="48"/>
      <c r="M775" s="48"/>
      <c r="N775" s="48"/>
      <c r="O775" s="48"/>
      <c r="P775" s="48"/>
      <c r="Q775" s="48"/>
      <c r="R775" s="48"/>
      <c r="S775" s="48"/>
      <c r="T775" s="48"/>
      <c r="U775" s="48"/>
      <c r="V775" s="48"/>
      <c r="W775" s="48"/>
      <c r="X775" s="48"/>
      <c r="Y775" s="48"/>
      <c r="Z775" s="48"/>
      <c r="AA775" s="48"/>
      <c r="AB775" s="48"/>
    </row>
    <row r="776" spans="1:28" ht="15.75" customHeight="1">
      <c r="A776" s="48"/>
      <c r="B776" s="48"/>
      <c r="C776" s="48"/>
      <c r="D776" s="48"/>
      <c r="E776" s="48"/>
      <c r="F776" s="48"/>
      <c r="G776" s="48"/>
      <c r="H776" s="48"/>
      <c r="I776" s="48"/>
      <c r="J776" s="48"/>
      <c r="K776" s="48"/>
      <c r="L776" s="48"/>
      <c r="M776" s="48"/>
      <c r="N776" s="48"/>
      <c r="O776" s="48"/>
      <c r="P776" s="48"/>
      <c r="Q776" s="48"/>
      <c r="R776" s="48"/>
      <c r="S776" s="48"/>
      <c r="T776" s="48"/>
      <c r="U776" s="48"/>
      <c r="V776" s="48"/>
      <c r="W776" s="48"/>
      <c r="X776" s="48"/>
      <c r="Y776" s="48"/>
      <c r="Z776" s="48"/>
      <c r="AA776" s="48"/>
      <c r="AB776" s="48"/>
    </row>
    <row r="777" spans="1:28" ht="15.75" customHeight="1">
      <c r="A777" s="48"/>
      <c r="B777" s="48"/>
      <c r="C777" s="48"/>
      <c r="D777" s="48"/>
      <c r="E777" s="48"/>
      <c r="F777" s="48"/>
      <c r="G777" s="48"/>
      <c r="H777" s="48"/>
      <c r="I777" s="48"/>
      <c r="J777" s="48"/>
      <c r="K777" s="48"/>
      <c r="L777" s="48"/>
      <c r="M777" s="48"/>
      <c r="N777" s="48"/>
      <c r="O777" s="48"/>
      <c r="P777" s="48"/>
      <c r="Q777" s="48"/>
      <c r="R777" s="48"/>
      <c r="S777" s="48"/>
      <c r="T777" s="48"/>
      <c r="U777" s="48"/>
      <c r="V777" s="48"/>
      <c r="W777" s="48"/>
      <c r="X777" s="48"/>
      <c r="Y777" s="48"/>
      <c r="Z777" s="48"/>
      <c r="AA777" s="48"/>
      <c r="AB777" s="48"/>
    </row>
    <row r="778" spans="1:28" ht="15.75" customHeight="1">
      <c r="A778" s="48"/>
      <c r="B778" s="48"/>
      <c r="C778" s="48"/>
      <c r="D778" s="48"/>
      <c r="E778" s="48"/>
      <c r="F778" s="48"/>
      <c r="G778" s="48"/>
      <c r="H778" s="48"/>
      <c r="I778" s="48"/>
      <c r="J778" s="48"/>
      <c r="K778" s="48"/>
      <c r="L778" s="48"/>
      <c r="M778" s="48"/>
      <c r="N778" s="48"/>
      <c r="O778" s="48"/>
      <c r="P778" s="48"/>
      <c r="Q778" s="48"/>
      <c r="R778" s="48"/>
      <c r="S778" s="48"/>
      <c r="T778" s="48"/>
      <c r="U778" s="48"/>
      <c r="V778" s="48"/>
      <c r="W778" s="48"/>
      <c r="X778" s="48"/>
      <c r="Y778" s="48"/>
      <c r="Z778" s="48"/>
      <c r="AA778" s="48"/>
      <c r="AB778" s="48"/>
    </row>
    <row r="779" spans="1:28" ht="15.75" customHeight="1">
      <c r="A779" s="48"/>
      <c r="B779" s="48"/>
      <c r="C779" s="48"/>
      <c r="D779" s="48"/>
      <c r="E779" s="48"/>
      <c r="F779" s="48"/>
      <c r="G779" s="48"/>
      <c r="H779" s="48"/>
      <c r="I779" s="48"/>
      <c r="J779" s="48"/>
      <c r="K779" s="48"/>
      <c r="L779" s="48"/>
      <c r="M779" s="48"/>
      <c r="N779" s="48"/>
      <c r="O779" s="48"/>
      <c r="P779" s="48"/>
      <c r="Q779" s="48"/>
      <c r="R779" s="48"/>
      <c r="S779" s="48"/>
      <c r="T779" s="48"/>
      <c r="U779" s="48"/>
      <c r="V779" s="48"/>
      <c r="W779" s="48"/>
      <c r="X779" s="48"/>
      <c r="Y779" s="48"/>
      <c r="Z779" s="48"/>
      <c r="AA779" s="48"/>
      <c r="AB779" s="48"/>
    </row>
    <row r="780" spans="1:28" ht="15.75" customHeight="1">
      <c r="A780" s="48"/>
      <c r="B780" s="48"/>
      <c r="C780" s="48"/>
      <c r="D780" s="48"/>
      <c r="E780" s="48"/>
      <c r="F780" s="48"/>
      <c r="G780" s="48"/>
      <c r="H780" s="48"/>
      <c r="I780" s="48"/>
      <c r="J780" s="48"/>
      <c r="K780" s="48"/>
      <c r="L780" s="48"/>
      <c r="M780" s="48"/>
      <c r="N780" s="48"/>
      <c r="O780" s="48"/>
      <c r="P780" s="48"/>
      <c r="Q780" s="48"/>
      <c r="R780" s="48"/>
      <c r="S780" s="48"/>
      <c r="T780" s="48"/>
      <c r="U780" s="48"/>
      <c r="V780" s="48"/>
      <c r="W780" s="48"/>
      <c r="X780" s="48"/>
      <c r="Y780" s="48"/>
      <c r="Z780" s="48"/>
      <c r="AA780" s="48"/>
      <c r="AB780" s="48"/>
    </row>
    <row r="781" spans="1:28" ht="15.75" customHeight="1">
      <c r="A781" s="48"/>
      <c r="B781" s="48"/>
      <c r="C781" s="48"/>
      <c r="D781" s="48"/>
      <c r="E781" s="48"/>
      <c r="F781" s="48"/>
      <c r="G781" s="48"/>
      <c r="H781" s="48"/>
      <c r="I781" s="48"/>
      <c r="J781" s="48"/>
      <c r="K781" s="48"/>
      <c r="L781" s="48"/>
      <c r="M781" s="48"/>
      <c r="N781" s="48"/>
      <c r="O781" s="48"/>
      <c r="P781" s="48"/>
      <c r="Q781" s="48"/>
      <c r="R781" s="48"/>
      <c r="S781" s="48"/>
      <c r="T781" s="48"/>
      <c r="U781" s="48"/>
      <c r="V781" s="48"/>
      <c r="W781" s="48"/>
      <c r="X781" s="48"/>
      <c r="Y781" s="48"/>
      <c r="Z781" s="48"/>
      <c r="AA781" s="48"/>
      <c r="AB781" s="48"/>
    </row>
    <row r="782" spans="1:28" ht="15.75" customHeight="1">
      <c r="A782" s="48"/>
      <c r="B782" s="48"/>
      <c r="C782" s="48"/>
      <c r="D782" s="48"/>
      <c r="E782" s="48"/>
      <c r="F782" s="48"/>
      <c r="G782" s="48"/>
      <c r="H782" s="48"/>
      <c r="I782" s="48"/>
      <c r="J782" s="48"/>
      <c r="K782" s="48"/>
      <c r="L782" s="48"/>
      <c r="M782" s="48"/>
      <c r="N782" s="48"/>
      <c r="O782" s="48"/>
      <c r="P782" s="48"/>
      <c r="Q782" s="48"/>
      <c r="R782" s="48"/>
      <c r="S782" s="48"/>
      <c r="T782" s="48"/>
      <c r="U782" s="48"/>
      <c r="V782" s="48"/>
      <c r="W782" s="48"/>
      <c r="X782" s="48"/>
      <c r="Y782" s="48"/>
      <c r="Z782" s="48"/>
      <c r="AA782" s="48"/>
      <c r="AB782" s="48"/>
    </row>
    <row r="783" spans="1:28" ht="15.75" customHeight="1">
      <c r="A783" s="48"/>
      <c r="B783" s="48"/>
      <c r="C783" s="48"/>
      <c r="D783" s="48"/>
      <c r="E783" s="48"/>
      <c r="F783" s="48"/>
      <c r="G783" s="48"/>
      <c r="H783" s="48"/>
      <c r="I783" s="48"/>
      <c r="J783" s="48"/>
      <c r="K783" s="48"/>
      <c r="L783" s="48"/>
      <c r="M783" s="48"/>
      <c r="N783" s="48"/>
      <c r="O783" s="48"/>
      <c r="P783" s="48"/>
      <c r="Q783" s="48"/>
      <c r="R783" s="48"/>
      <c r="S783" s="48"/>
      <c r="T783" s="48"/>
      <c r="U783" s="48"/>
      <c r="V783" s="48"/>
      <c r="W783" s="48"/>
      <c r="X783" s="48"/>
      <c r="Y783" s="48"/>
      <c r="Z783" s="48"/>
      <c r="AA783" s="48"/>
      <c r="AB783" s="48"/>
    </row>
    <row r="784" spans="1:28" ht="15.75" customHeight="1">
      <c r="A784" s="48"/>
      <c r="B784" s="48"/>
      <c r="C784" s="48"/>
      <c r="D784" s="48"/>
      <c r="E784" s="48"/>
      <c r="F784" s="48"/>
      <c r="G784" s="48"/>
      <c r="H784" s="48"/>
      <c r="I784" s="48"/>
      <c r="J784" s="48"/>
      <c r="K784" s="48"/>
      <c r="L784" s="48"/>
      <c r="M784" s="48"/>
      <c r="N784" s="48"/>
      <c r="O784" s="48"/>
      <c r="P784" s="48"/>
      <c r="Q784" s="48"/>
      <c r="R784" s="48"/>
      <c r="S784" s="48"/>
      <c r="T784" s="48"/>
      <c r="U784" s="48"/>
      <c r="V784" s="48"/>
      <c r="W784" s="48"/>
      <c r="X784" s="48"/>
      <c r="Y784" s="48"/>
      <c r="Z784" s="48"/>
      <c r="AA784" s="48"/>
      <c r="AB784" s="48"/>
    </row>
    <row r="785" spans="1:28" ht="15.75" customHeight="1">
      <c r="A785" s="48"/>
      <c r="B785" s="48"/>
      <c r="C785" s="48"/>
      <c r="D785" s="48"/>
      <c r="E785" s="48"/>
      <c r="F785" s="48"/>
      <c r="G785" s="48"/>
      <c r="H785" s="48"/>
      <c r="I785" s="48"/>
      <c r="J785" s="48"/>
      <c r="K785" s="48"/>
      <c r="L785" s="48"/>
      <c r="M785" s="48"/>
      <c r="N785" s="48"/>
      <c r="O785" s="48"/>
      <c r="P785" s="48"/>
      <c r="Q785" s="48"/>
      <c r="R785" s="48"/>
      <c r="S785" s="48"/>
      <c r="T785" s="48"/>
      <c r="U785" s="48"/>
      <c r="V785" s="48"/>
      <c r="W785" s="48"/>
      <c r="X785" s="48"/>
      <c r="Y785" s="48"/>
      <c r="Z785" s="48"/>
      <c r="AA785" s="48"/>
      <c r="AB785" s="48"/>
    </row>
    <row r="786" spans="1:28" ht="15.75" customHeight="1">
      <c r="A786" s="48"/>
      <c r="B786" s="48"/>
      <c r="C786" s="48"/>
      <c r="D786" s="48"/>
      <c r="E786" s="48"/>
      <c r="F786" s="48"/>
      <c r="G786" s="48"/>
      <c r="H786" s="48"/>
      <c r="I786" s="48"/>
      <c r="J786" s="48"/>
      <c r="K786" s="48"/>
      <c r="L786" s="48"/>
      <c r="M786" s="48"/>
      <c r="N786" s="48"/>
      <c r="O786" s="48"/>
      <c r="P786" s="48"/>
      <c r="Q786" s="48"/>
      <c r="R786" s="48"/>
      <c r="S786" s="48"/>
      <c r="T786" s="48"/>
      <c r="U786" s="48"/>
      <c r="V786" s="48"/>
      <c r="W786" s="48"/>
      <c r="X786" s="48"/>
      <c r="Y786" s="48"/>
      <c r="Z786" s="48"/>
      <c r="AA786" s="48"/>
      <c r="AB786" s="48"/>
    </row>
    <row r="787" spans="1:28" ht="15.75" customHeight="1">
      <c r="A787" s="48"/>
      <c r="B787" s="48"/>
      <c r="C787" s="48"/>
      <c r="D787" s="48"/>
      <c r="E787" s="48"/>
      <c r="F787" s="48"/>
      <c r="G787" s="48"/>
      <c r="H787" s="48"/>
      <c r="I787" s="48"/>
      <c r="J787" s="48"/>
      <c r="K787" s="48"/>
      <c r="L787" s="48"/>
      <c r="M787" s="48"/>
      <c r="N787" s="48"/>
      <c r="O787" s="48"/>
      <c r="P787" s="48"/>
      <c r="Q787" s="48"/>
      <c r="R787" s="48"/>
      <c r="S787" s="48"/>
      <c r="T787" s="48"/>
      <c r="U787" s="48"/>
      <c r="V787" s="48"/>
      <c r="W787" s="48"/>
      <c r="X787" s="48"/>
      <c r="Y787" s="48"/>
      <c r="Z787" s="48"/>
      <c r="AA787" s="48"/>
      <c r="AB787" s="48"/>
    </row>
    <row r="788" spans="1:28" ht="15.75" customHeight="1">
      <c r="A788" s="48"/>
      <c r="B788" s="48"/>
      <c r="C788" s="48"/>
      <c r="D788" s="48"/>
      <c r="E788" s="48"/>
      <c r="F788" s="48"/>
      <c r="G788" s="48"/>
      <c r="H788" s="48"/>
      <c r="I788" s="48"/>
      <c r="J788" s="48"/>
      <c r="K788" s="48"/>
      <c r="L788" s="48"/>
      <c r="M788" s="48"/>
      <c r="N788" s="48"/>
      <c r="O788" s="48"/>
      <c r="P788" s="48"/>
      <c r="Q788" s="48"/>
      <c r="R788" s="48"/>
      <c r="S788" s="48"/>
      <c r="T788" s="48"/>
      <c r="U788" s="48"/>
      <c r="V788" s="48"/>
      <c r="W788" s="48"/>
      <c r="X788" s="48"/>
      <c r="Y788" s="48"/>
      <c r="Z788" s="48"/>
      <c r="AA788" s="48"/>
      <c r="AB788" s="48"/>
    </row>
    <row r="789" spans="1:28" ht="15.75" customHeight="1">
      <c r="A789" s="48"/>
      <c r="B789" s="48"/>
      <c r="C789" s="48"/>
      <c r="D789" s="48"/>
      <c r="E789" s="48"/>
      <c r="F789" s="48"/>
      <c r="G789" s="48"/>
      <c r="H789" s="48"/>
      <c r="I789" s="48"/>
      <c r="J789" s="48"/>
      <c r="K789" s="48"/>
      <c r="L789" s="48"/>
      <c r="M789" s="48"/>
      <c r="N789" s="48"/>
      <c r="O789" s="48"/>
      <c r="P789" s="48"/>
      <c r="Q789" s="48"/>
      <c r="R789" s="48"/>
      <c r="S789" s="48"/>
      <c r="T789" s="48"/>
      <c r="U789" s="48"/>
      <c r="V789" s="48"/>
      <c r="W789" s="48"/>
      <c r="X789" s="48"/>
      <c r="Y789" s="48"/>
      <c r="Z789" s="48"/>
      <c r="AA789" s="48"/>
      <c r="AB789" s="48"/>
    </row>
    <row r="790" spans="1:28" ht="15.75" customHeight="1">
      <c r="A790" s="48"/>
      <c r="B790" s="48"/>
      <c r="C790" s="48"/>
      <c r="D790" s="48"/>
      <c r="E790" s="48"/>
      <c r="F790" s="48"/>
      <c r="G790" s="48"/>
      <c r="H790" s="48"/>
      <c r="I790" s="48"/>
      <c r="J790" s="48"/>
      <c r="K790" s="48"/>
      <c r="L790" s="48"/>
      <c r="M790" s="48"/>
      <c r="N790" s="48"/>
      <c r="O790" s="48"/>
      <c r="P790" s="48"/>
      <c r="Q790" s="48"/>
      <c r="R790" s="48"/>
      <c r="S790" s="48"/>
      <c r="T790" s="48"/>
      <c r="U790" s="48"/>
      <c r="V790" s="48"/>
      <c r="W790" s="48"/>
      <c r="X790" s="48"/>
      <c r="Y790" s="48"/>
      <c r="Z790" s="48"/>
      <c r="AA790" s="48"/>
      <c r="AB790" s="48"/>
    </row>
    <row r="791" spans="1:28" ht="15.75" customHeight="1">
      <c r="A791" s="48"/>
      <c r="B791" s="48"/>
      <c r="C791" s="48"/>
      <c r="D791" s="48"/>
      <c r="E791" s="48"/>
      <c r="F791" s="48"/>
      <c r="G791" s="48"/>
      <c r="H791" s="48"/>
      <c r="I791" s="48"/>
      <c r="J791" s="48"/>
      <c r="K791" s="48"/>
      <c r="L791" s="48"/>
      <c r="M791" s="48"/>
      <c r="N791" s="48"/>
      <c r="O791" s="48"/>
      <c r="P791" s="48"/>
      <c r="Q791" s="48"/>
      <c r="R791" s="48"/>
      <c r="S791" s="48"/>
      <c r="T791" s="48"/>
      <c r="U791" s="48"/>
      <c r="V791" s="48"/>
      <c r="W791" s="48"/>
      <c r="X791" s="48"/>
      <c r="Y791" s="48"/>
      <c r="Z791" s="48"/>
      <c r="AA791" s="48"/>
      <c r="AB791" s="48"/>
    </row>
    <row r="792" spans="1:28" ht="15.75" customHeight="1">
      <c r="A792" s="48"/>
      <c r="B792" s="48"/>
      <c r="C792" s="48"/>
      <c r="D792" s="48"/>
      <c r="E792" s="48"/>
      <c r="F792" s="48"/>
      <c r="G792" s="48"/>
      <c r="H792" s="48"/>
      <c r="I792" s="48"/>
      <c r="J792" s="48"/>
      <c r="K792" s="48"/>
      <c r="L792" s="48"/>
      <c r="M792" s="48"/>
      <c r="N792" s="48"/>
      <c r="O792" s="48"/>
      <c r="P792" s="48"/>
      <c r="Q792" s="48"/>
      <c r="R792" s="48"/>
      <c r="S792" s="48"/>
      <c r="T792" s="48"/>
      <c r="U792" s="48"/>
      <c r="V792" s="48"/>
      <c r="W792" s="48"/>
      <c r="X792" s="48"/>
      <c r="Y792" s="48"/>
      <c r="Z792" s="48"/>
      <c r="AA792" s="48"/>
      <c r="AB792" s="48"/>
    </row>
    <row r="793" spans="1:28" ht="15.75" customHeight="1">
      <c r="A793" s="48"/>
      <c r="B793" s="48"/>
      <c r="C793" s="48"/>
      <c r="D793" s="48"/>
      <c r="E793" s="48"/>
      <c r="F793" s="48"/>
      <c r="G793" s="48"/>
      <c r="H793" s="48"/>
      <c r="I793" s="48"/>
      <c r="J793" s="48"/>
      <c r="K793" s="48"/>
      <c r="L793" s="48"/>
      <c r="M793" s="48"/>
      <c r="N793" s="48"/>
      <c r="O793" s="48"/>
      <c r="P793" s="48"/>
      <c r="Q793" s="48"/>
      <c r="R793" s="48"/>
      <c r="S793" s="48"/>
      <c r="T793" s="48"/>
      <c r="U793" s="48"/>
      <c r="V793" s="48"/>
      <c r="W793" s="48"/>
      <c r="X793" s="48"/>
      <c r="Y793" s="48"/>
      <c r="Z793" s="48"/>
      <c r="AA793" s="48"/>
      <c r="AB793" s="48"/>
    </row>
    <row r="794" spans="1:28" ht="15.75" customHeight="1">
      <c r="A794" s="48"/>
      <c r="B794" s="48"/>
      <c r="C794" s="48"/>
      <c r="D794" s="48"/>
      <c r="E794" s="48"/>
      <c r="F794" s="48"/>
      <c r="G794" s="48"/>
      <c r="H794" s="48"/>
      <c r="I794" s="48"/>
      <c r="J794" s="48"/>
      <c r="K794" s="48"/>
      <c r="L794" s="48"/>
      <c r="M794" s="48"/>
      <c r="N794" s="48"/>
      <c r="O794" s="48"/>
      <c r="P794" s="48"/>
      <c r="Q794" s="48"/>
      <c r="R794" s="48"/>
      <c r="S794" s="48"/>
      <c r="T794" s="48"/>
      <c r="U794" s="48"/>
      <c r="V794" s="48"/>
      <c r="W794" s="48"/>
      <c r="X794" s="48"/>
      <c r="Y794" s="48"/>
      <c r="Z794" s="48"/>
      <c r="AA794" s="48"/>
      <c r="AB794" s="48"/>
    </row>
    <row r="795" spans="1:28" ht="15.75" customHeight="1">
      <c r="A795" s="48"/>
      <c r="B795" s="48"/>
      <c r="C795" s="48"/>
      <c r="D795" s="48"/>
      <c r="E795" s="48"/>
      <c r="F795" s="48"/>
      <c r="G795" s="48"/>
      <c r="H795" s="48"/>
      <c r="I795" s="48"/>
      <c r="J795" s="48"/>
      <c r="K795" s="48"/>
      <c r="L795" s="48"/>
      <c r="M795" s="48"/>
      <c r="N795" s="48"/>
      <c r="O795" s="48"/>
      <c r="P795" s="48"/>
      <c r="Q795" s="48"/>
      <c r="R795" s="48"/>
      <c r="S795" s="48"/>
      <c r="T795" s="48"/>
      <c r="U795" s="48"/>
      <c r="V795" s="48"/>
      <c r="W795" s="48"/>
      <c r="X795" s="48"/>
      <c r="Y795" s="48"/>
      <c r="Z795" s="48"/>
      <c r="AA795" s="48"/>
      <c r="AB795" s="48"/>
    </row>
    <row r="796" spans="1:28" ht="15.75" customHeight="1">
      <c r="A796" s="48"/>
      <c r="B796" s="48"/>
      <c r="C796" s="48"/>
      <c r="D796" s="48"/>
      <c r="E796" s="48"/>
      <c r="F796" s="48"/>
      <c r="G796" s="48"/>
      <c r="H796" s="48"/>
      <c r="I796" s="48"/>
      <c r="J796" s="48"/>
      <c r="K796" s="48"/>
      <c r="L796" s="48"/>
      <c r="M796" s="48"/>
      <c r="N796" s="48"/>
      <c r="O796" s="48"/>
      <c r="P796" s="48"/>
      <c r="Q796" s="48"/>
      <c r="R796" s="48"/>
      <c r="S796" s="48"/>
      <c r="T796" s="48"/>
      <c r="U796" s="48"/>
      <c r="V796" s="48"/>
      <c r="W796" s="48"/>
      <c r="X796" s="48"/>
      <c r="Y796" s="48"/>
      <c r="Z796" s="48"/>
      <c r="AA796" s="48"/>
      <c r="AB796" s="48"/>
    </row>
    <row r="797" spans="1:28" ht="15.75" customHeight="1">
      <c r="A797" s="48"/>
      <c r="B797" s="48"/>
      <c r="C797" s="48"/>
      <c r="D797" s="48"/>
      <c r="E797" s="48"/>
      <c r="F797" s="48"/>
      <c r="G797" s="48"/>
      <c r="H797" s="48"/>
      <c r="I797" s="48"/>
      <c r="J797" s="48"/>
      <c r="K797" s="48"/>
      <c r="L797" s="48"/>
      <c r="M797" s="48"/>
      <c r="N797" s="48"/>
      <c r="O797" s="48"/>
      <c r="P797" s="48"/>
      <c r="Q797" s="48"/>
      <c r="R797" s="48"/>
      <c r="S797" s="48"/>
      <c r="T797" s="48"/>
      <c r="U797" s="48"/>
      <c r="V797" s="48"/>
      <c r="W797" s="48"/>
      <c r="X797" s="48"/>
      <c r="Y797" s="48"/>
      <c r="Z797" s="48"/>
      <c r="AA797" s="48"/>
      <c r="AB797" s="48"/>
    </row>
    <row r="798" spans="1:28" ht="15.75" customHeight="1">
      <c r="A798" s="48"/>
      <c r="B798" s="48"/>
      <c r="C798" s="48"/>
      <c r="D798" s="48"/>
      <c r="E798" s="48"/>
      <c r="F798" s="48"/>
      <c r="G798" s="48"/>
      <c r="H798" s="48"/>
      <c r="I798" s="48"/>
      <c r="J798" s="48"/>
      <c r="K798" s="48"/>
      <c r="L798" s="48"/>
      <c r="M798" s="48"/>
      <c r="N798" s="48"/>
      <c r="O798" s="48"/>
      <c r="P798" s="48"/>
      <c r="Q798" s="48"/>
      <c r="R798" s="48"/>
      <c r="S798" s="48"/>
      <c r="T798" s="48"/>
      <c r="U798" s="48"/>
      <c r="V798" s="48"/>
      <c r="W798" s="48"/>
      <c r="X798" s="48"/>
      <c r="Y798" s="48"/>
      <c r="Z798" s="48"/>
      <c r="AA798" s="48"/>
      <c r="AB798" s="48"/>
    </row>
    <row r="799" spans="1:28" ht="15.75" customHeight="1">
      <c r="A799" s="48"/>
      <c r="B799" s="48"/>
      <c r="C799" s="48"/>
      <c r="D799" s="48"/>
      <c r="E799" s="48"/>
      <c r="F799" s="48"/>
      <c r="G799" s="48"/>
      <c r="H799" s="48"/>
      <c r="I799" s="48"/>
      <c r="J799" s="48"/>
      <c r="K799" s="48"/>
      <c r="L799" s="48"/>
      <c r="M799" s="48"/>
      <c r="N799" s="48"/>
      <c r="O799" s="48"/>
      <c r="P799" s="48"/>
      <c r="Q799" s="48"/>
      <c r="R799" s="48"/>
      <c r="S799" s="48"/>
      <c r="T799" s="48"/>
      <c r="U799" s="48"/>
      <c r="V799" s="48"/>
      <c r="W799" s="48"/>
      <c r="X799" s="48"/>
      <c r="Y799" s="48"/>
      <c r="Z799" s="48"/>
      <c r="AA799" s="48"/>
      <c r="AB799" s="48"/>
    </row>
    <row r="800" spans="1:28" ht="15.75" customHeight="1">
      <c r="A800" s="48"/>
      <c r="B800" s="48"/>
      <c r="C800" s="48"/>
      <c r="D800" s="48"/>
      <c r="E800" s="48"/>
      <c r="F800" s="48"/>
      <c r="G800" s="48"/>
      <c r="H800" s="48"/>
      <c r="I800" s="48"/>
      <c r="J800" s="48"/>
      <c r="K800" s="48"/>
      <c r="L800" s="48"/>
      <c r="M800" s="48"/>
      <c r="N800" s="48"/>
      <c r="O800" s="48"/>
      <c r="P800" s="48"/>
      <c r="Q800" s="48"/>
      <c r="R800" s="48"/>
      <c r="S800" s="48"/>
      <c r="T800" s="48"/>
      <c r="U800" s="48"/>
      <c r="V800" s="48"/>
      <c r="W800" s="48"/>
      <c r="X800" s="48"/>
      <c r="Y800" s="48"/>
      <c r="Z800" s="48"/>
      <c r="AA800" s="48"/>
      <c r="AB800" s="48"/>
    </row>
    <row r="801" spans="1:28" ht="15.75" customHeight="1">
      <c r="A801" s="48"/>
      <c r="B801" s="48"/>
      <c r="C801" s="48"/>
      <c r="D801" s="48"/>
      <c r="E801" s="48"/>
      <c r="F801" s="48"/>
      <c r="G801" s="48"/>
      <c r="H801" s="48"/>
      <c r="I801" s="48"/>
      <c r="J801" s="48"/>
      <c r="K801" s="48"/>
      <c r="L801" s="48"/>
      <c r="M801" s="48"/>
      <c r="N801" s="48"/>
      <c r="O801" s="48"/>
      <c r="P801" s="48"/>
      <c r="Q801" s="48"/>
      <c r="R801" s="48"/>
      <c r="S801" s="48"/>
      <c r="T801" s="48"/>
      <c r="U801" s="48"/>
      <c r="V801" s="48"/>
      <c r="W801" s="48"/>
      <c r="X801" s="48"/>
      <c r="Y801" s="48"/>
      <c r="Z801" s="48"/>
      <c r="AA801" s="48"/>
      <c r="AB801" s="48"/>
    </row>
    <row r="802" spans="1:28" ht="15.75" customHeight="1">
      <c r="A802" s="48"/>
      <c r="B802" s="48"/>
      <c r="C802" s="48"/>
      <c r="D802" s="48"/>
      <c r="E802" s="48"/>
      <c r="F802" s="48"/>
      <c r="G802" s="48"/>
      <c r="H802" s="48"/>
      <c r="I802" s="48"/>
      <c r="J802" s="48"/>
      <c r="K802" s="48"/>
      <c r="L802" s="48"/>
      <c r="M802" s="48"/>
      <c r="N802" s="48"/>
      <c r="O802" s="48"/>
      <c r="P802" s="48"/>
      <c r="Q802" s="48"/>
      <c r="R802" s="48"/>
      <c r="S802" s="48"/>
      <c r="T802" s="48"/>
      <c r="U802" s="48"/>
      <c r="V802" s="48"/>
      <c r="W802" s="48"/>
      <c r="X802" s="48"/>
      <c r="Y802" s="48"/>
      <c r="Z802" s="48"/>
      <c r="AA802" s="48"/>
      <c r="AB802" s="48"/>
    </row>
    <row r="803" spans="1:28" ht="15.75" customHeight="1">
      <c r="A803" s="48"/>
      <c r="B803" s="48"/>
      <c r="C803" s="48"/>
      <c r="D803" s="48"/>
      <c r="E803" s="48"/>
      <c r="F803" s="48"/>
      <c r="G803" s="48"/>
      <c r="H803" s="48"/>
      <c r="I803" s="48"/>
      <c r="J803" s="48"/>
      <c r="K803" s="48"/>
      <c r="L803" s="48"/>
      <c r="M803" s="48"/>
      <c r="N803" s="48"/>
      <c r="O803" s="48"/>
      <c r="P803" s="48"/>
      <c r="Q803" s="48"/>
      <c r="R803" s="48"/>
      <c r="S803" s="48"/>
      <c r="T803" s="48"/>
      <c r="U803" s="48"/>
      <c r="V803" s="48"/>
      <c r="W803" s="48"/>
      <c r="X803" s="48"/>
      <c r="Y803" s="48"/>
      <c r="Z803" s="48"/>
      <c r="AA803" s="48"/>
      <c r="AB803" s="48"/>
    </row>
    <row r="804" spans="1:28" ht="15.75" customHeight="1">
      <c r="A804" s="48"/>
      <c r="B804" s="48"/>
      <c r="C804" s="48"/>
      <c r="D804" s="48"/>
      <c r="E804" s="48"/>
      <c r="F804" s="48"/>
      <c r="G804" s="48"/>
      <c r="H804" s="48"/>
      <c r="I804" s="48"/>
      <c r="J804" s="48"/>
      <c r="K804" s="48"/>
      <c r="L804" s="48"/>
      <c r="M804" s="48"/>
      <c r="N804" s="48"/>
      <c r="O804" s="48"/>
      <c r="P804" s="48"/>
      <c r="Q804" s="48"/>
      <c r="R804" s="48"/>
      <c r="S804" s="48"/>
      <c r="T804" s="48"/>
      <c r="U804" s="48"/>
      <c r="V804" s="48"/>
      <c r="W804" s="48"/>
      <c r="X804" s="48"/>
      <c r="Y804" s="48"/>
      <c r="Z804" s="48"/>
      <c r="AA804" s="48"/>
      <c r="AB804" s="48"/>
    </row>
    <row r="805" spans="1:28" ht="15.75" customHeight="1">
      <c r="A805" s="48"/>
      <c r="B805" s="48"/>
      <c r="C805" s="48"/>
      <c r="D805" s="48"/>
      <c r="E805" s="48"/>
      <c r="F805" s="48"/>
      <c r="G805" s="48"/>
      <c r="H805" s="48"/>
      <c r="I805" s="48"/>
      <c r="J805" s="48"/>
      <c r="K805" s="48"/>
      <c r="L805" s="48"/>
      <c r="M805" s="48"/>
      <c r="N805" s="48"/>
      <c r="O805" s="48"/>
      <c r="P805" s="48"/>
      <c r="Q805" s="48"/>
      <c r="R805" s="48"/>
      <c r="S805" s="48"/>
      <c r="T805" s="48"/>
      <c r="U805" s="48"/>
      <c r="V805" s="48"/>
      <c r="W805" s="48"/>
      <c r="X805" s="48"/>
      <c r="Y805" s="48"/>
      <c r="Z805" s="48"/>
      <c r="AA805" s="48"/>
      <c r="AB805" s="48"/>
    </row>
    <row r="806" spans="1:28" ht="15.75" customHeight="1">
      <c r="A806" s="48"/>
      <c r="B806" s="48"/>
      <c r="C806" s="48"/>
      <c r="D806" s="48"/>
      <c r="E806" s="48"/>
      <c r="F806" s="48"/>
      <c r="G806" s="48"/>
      <c r="H806" s="48"/>
      <c r="I806" s="48"/>
      <c r="J806" s="48"/>
      <c r="K806" s="48"/>
      <c r="L806" s="48"/>
      <c r="M806" s="48"/>
      <c r="N806" s="48"/>
      <c r="O806" s="48"/>
      <c r="P806" s="48"/>
      <c r="Q806" s="48"/>
      <c r="R806" s="48"/>
      <c r="S806" s="48"/>
      <c r="T806" s="48"/>
      <c r="U806" s="48"/>
      <c r="V806" s="48"/>
      <c r="W806" s="48"/>
      <c r="X806" s="48"/>
      <c r="Y806" s="48"/>
      <c r="Z806" s="48"/>
      <c r="AA806" s="48"/>
      <c r="AB806" s="48"/>
    </row>
    <row r="807" spans="1:28" ht="15.75" customHeight="1">
      <c r="A807" s="48"/>
      <c r="B807" s="48"/>
      <c r="C807" s="48"/>
      <c r="D807" s="48"/>
      <c r="E807" s="48"/>
      <c r="F807" s="48"/>
      <c r="G807" s="48"/>
      <c r="H807" s="48"/>
      <c r="I807" s="48"/>
      <c r="J807" s="48"/>
      <c r="K807" s="48"/>
      <c r="L807" s="48"/>
      <c r="M807" s="48"/>
      <c r="N807" s="48"/>
      <c r="O807" s="48"/>
      <c r="P807" s="48"/>
      <c r="Q807" s="48"/>
      <c r="R807" s="48"/>
      <c r="S807" s="48"/>
      <c r="T807" s="48"/>
      <c r="U807" s="48"/>
      <c r="V807" s="48"/>
      <c r="W807" s="48"/>
      <c r="X807" s="48"/>
      <c r="Y807" s="48"/>
      <c r="Z807" s="48"/>
      <c r="AA807" s="48"/>
      <c r="AB807" s="48"/>
    </row>
    <row r="808" spans="1:28" ht="15.75" customHeight="1">
      <c r="A808" s="48"/>
      <c r="B808" s="48"/>
      <c r="C808" s="48"/>
      <c r="D808" s="48"/>
      <c r="E808" s="48"/>
      <c r="F808" s="48"/>
      <c r="G808" s="48"/>
      <c r="H808" s="48"/>
      <c r="I808" s="48"/>
      <c r="J808" s="48"/>
      <c r="K808" s="48"/>
      <c r="L808" s="48"/>
      <c r="M808" s="48"/>
      <c r="N808" s="48"/>
      <c r="O808" s="48"/>
      <c r="P808" s="48"/>
      <c r="Q808" s="48"/>
      <c r="R808" s="48"/>
      <c r="S808" s="48"/>
      <c r="T808" s="48"/>
      <c r="U808" s="48"/>
      <c r="V808" s="48"/>
      <c r="W808" s="48"/>
      <c r="X808" s="48"/>
      <c r="Y808" s="48"/>
      <c r="Z808" s="48"/>
      <c r="AA808" s="48"/>
      <c r="AB808" s="48"/>
    </row>
    <row r="809" spans="1:28" ht="15.75" customHeight="1">
      <c r="A809" s="48"/>
      <c r="B809" s="48"/>
      <c r="C809" s="48"/>
      <c r="D809" s="48"/>
      <c r="E809" s="48"/>
      <c r="F809" s="48"/>
      <c r="G809" s="48"/>
      <c r="H809" s="48"/>
      <c r="I809" s="48"/>
      <c r="J809" s="48"/>
      <c r="K809" s="48"/>
      <c r="L809" s="48"/>
      <c r="M809" s="48"/>
      <c r="N809" s="48"/>
      <c r="O809" s="48"/>
      <c r="P809" s="48"/>
      <c r="Q809" s="48"/>
      <c r="R809" s="48"/>
      <c r="S809" s="48"/>
      <c r="T809" s="48"/>
      <c r="U809" s="48"/>
      <c r="V809" s="48"/>
      <c r="W809" s="48"/>
      <c r="X809" s="48"/>
      <c r="Y809" s="48"/>
      <c r="Z809" s="48"/>
      <c r="AA809" s="48"/>
      <c r="AB809" s="48"/>
    </row>
    <row r="810" spans="1:28" ht="15.75" customHeight="1">
      <c r="A810" s="48"/>
      <c r="B810" s="48"/>
      <c r="C810" s="48"/>
      <c r="D810" s="48"/>
      <c r="E810" s="48"/>
      <c r="F810" s="48"/>
      <c r="G810" s="48"/>
      <c r="H810" s="48"/>
      <c r="I810" s="48"/>
      <c r="J810" s="48"/>
      <c r="K810" s="48"/>
      <c r="L810" s="48"/>
      <c r="M810" s="48"/>
      <c r="N810" s="48"/>
      <c r="O810" s="48"/>
      <c r="P810" s="48"/>
      <c r="Q810" s="48"/>
      <c r="R810" s="48"/>
      <c r="S810" s="48"/>
      <c r="T810" s="48"/>
      <c r="U810" s="48"/>
      <c r="V810" s="48"/>
      <c r="W810" s="48"/>
      <c r="X810" s="48"/>
      <c r="Y810" s="48"/>
      <c r="Z810" s="48"/>
      <c r="AA810" s="48"/>
      <c r="AB810" s="48"/>
    </row>
    <row r="811" spans="1:28" ht="15.75" customHeight="1">
      <c r="A811" s="48"/>
      <c r="B811" s="48"/>
      <c r="C811" s="48"/>
      <c r="D811" s="48"/>
      <c r="E811" s="48"/>
      <c r="F811" s="48"/>
      <c r="G811" s="48"/>
      <c r="H811" s="48"/>
      <c r="I811" s="48"/>
      <c r="J811" s="48"/>
      <c r="K811" s="48"/>
      <c r="L811" s="48"/>
      <c r="M811" s="48"/>
      <c r="N811" s="48"/>
      <c r="O811" s="48"/>
      <c r="P811" s="48"/>
      <c r="Q811" s="48"/>
      <c r="R811" s="48"/>
      <c r="S811" s="48"/>
      <c r="T811" s="48"/>
      <c r="U811" s="48"/>
      <c r="V811" s="48"/>
      <c r="W811" s="48"/>
      <c r="X811" s="48"/>
      <c r="Y811" s="48"/>
      <c r="Z811" s="48"/>
      <c r="AA811" s="48"/>
      <c r="AB811" s="48"/>
    </row>
    <row r="812" spans="1:28" ht="15.75" customHeight="1">
      <c r="A812" s="48"/>
      <c r="B812" s="48"/>
      <c r="C812" s="48"/>
      <c r="D812" s="48"/>
      <c r="E812" s="48"/>
      <c r="F812" s="48"/>
      <c r="G812" s="48"/>
      <c r="H812" s="48"/>
      <c r="I812" s="48"/>
      <c r="J812" s="48"/>
      <c r="K812" s="48"/>
      <c r="L812" s="48"/>
      <c r="M812" s="48"/>
      <c r="N812" s="48"/>
      <c r="O812" s="48"/>
      <c r="P812" s="48"/>
      <c r="Q812" s="48"/>
      <c r="R812" s="48"/>
      <c r="S812" s="48"/>
      <c r="T812" s="48"/>
      <c r="U812" s="48"/>
      <c r="V812" s="48"/>
      <c r="W812" s="48"/>
      <c r="X812" s="48"/>
      <c r="Y812" s="48"/>
      <c r="Z812" s="48"/>
      <c r="AA812" s="48"/>
      <c r="AB812" s="48"/>
    </row>
    <row r="813" spans="1:28" ht="15.75" customHeight="1">
      <c r="A813" s="48"/>
      <c r="B813" s="48"/>
      <c r="C813" s="48"/>
      <c r="D813" s="48"/>
      <c r="E813" s="48"/>
      <c r="F813" s="48"/>
      <c r="G813" s="48"/>
      <c r="H813" s="48"/>
      <c r="I813" s="48"/>
      <c r="J813" s="48"/>
      <c r="K813" s="48"/>
      <c r="L813" s="48"/>
      <c r="M813" s="48"/>
      <c r="N813" s="48"/>
      <c r="O813" s="48"/>
      <c r="P813" s="48"/>
      <c r="Q813" s="48"/>
      <c r="R813" s="48"/>
      <c r="S813" s="48"/>
      <c r="T813" s="48"/>
      <c r="U813" s="48"/>
      <c r="V813" s="48"/>
      <c r="W813" s="48"/>
      <c r="X813" s="48"/>
      <c r="Y813" s="48"/>
      <c r="Z813" s="48"/>
      <c r="AA813" s="48"/>
      <c r="AB813" s="48"/>
    </row>
    <row r="814" spans="1:28" ht="15.75" customHeight="1">
      <c r="A814" s="48"/>
      <c r="B814" s="48"/>
      <c r="C814" s="48"/>
      <c r="D814" s="48"/>
      <c r="E814" s="48"/>
      <c r="F814" s="48"/>
      <c r="G814" s="48"/>
      <c r="H814" s="48"/>
      <c r="I814" s="48"/>
      <c r="J814" s="48"/>
      <c r="K814" s="48"/>
      <c r="L814" s="48"/>
      <c r="M814" s="48"/>
      <c r="N814" s="48"/>
      <c r="O814" s="48"/>
      <c r="P814" s="48"/>
      <c r="Q814" s="48"/>
      <c r="R814" s="48"/>
      <c r="S814" s="48"/>
      <c r="T814" s="48"/>
      <c r="U814" s="48"/>
      <c r="V814" s="48"/>
      <c r="W814" s="48"/>
      <c r="X814" s="48"/>
      <c r="Y814" s="48"/>
      <c r="Z814" s="48"/>
      <c r="AA814" s="48"/>
      <c r="AB814" s="48"/>
    </row>
    <row r="815" spans="1:28" ht="15.75" customHeight="1">
      <c r="A815" s="48"/>
      <c r="B815" s="48"/>
      <c r="C815" s="48"/>
      <c r="D815" s="48"/>
      <c r="E815" s="48"/>
      <c r="F815" s="48"/>
      <c r="G815" s="48"/>
      <c r="H815" s="48"/>
      <c r="I815" s="48"/>
      <c r="J815" s="48"/>
      <c r="K815" s="48"/>
      <c r="L815" s="48"/>
      <c r="M815" s="48"/>
      <c r="N815" s="48"/>
      <c r="O815" s="48"/>
      <c r="P815" s="48"/>
      <c r="Q815" s="48"/>
      <c r="R815" s="48"/>
      <c r="S815" s="48"/>
      <c r="T815" s="48"/>
      <c r="U815" s="48"/>
      <c r="V815" s="48"/>
      <c r="W815" s="48"/>
      <c r="X815" s="48"/>
      <c r="Y815" s="48"/>
      <c r="Z815" s="48"/>
      <c r="AA815" s="48"/>
      <c r="AB815" s="48"/>
    </row>
    <row r="816" spans="1:28" ht="15.75" customHeight="1">
      <c r="A816" s="48"/>
      <c r="B816" s="48"/>
      <c r="C816" s="48"/>
      <c r="D816" s="48"/>
      <c r="E816" s="48"/>
      <c r="F816" s="48"/>
      <c r="G816" s="48"/>
      <c r="H816" s="48"/>
      <c r="I816" s="48"/>
      <c r="J816" s="48"/>
      <c r="K816" s="48"/>
      <c r="L816" s="48"/>
      <c r="M816" s="48"/>
      <c r="N816" s="48"/>
      <c r="O816" s="48"/>
      <c r="P816" s="48"/>
      <c r="Q816" s="48"/>
      <c r="R816" s="48"/>
      <c r="S816" s="48"/>
      <c r="T816" s="48"/>
      <c r="U816" s="48"/>
      <c r="V816" s="48"/>
      <c r="W816" s="48"/>
      <c r="X816" s="48"/>
      <c r="Y816" s="48"/>
      <c r="Z816" s="48"/>
      <c r="AA816" s="48"/>
      <c r="AB816" s="48"/>
    </row>
    <row r="817" spans="1:28" ht="15.75" customHeight="1">
      <c r="A817" s="48"/>
      <c r="B817" s="48"/>
      <c r="C817" s="48"/>
      <c r="D817" s="48"/>
      <c r="E817" s="48"/>
      <c r="F817" s="48"/>
      <c r="G817" s="48"/>
      <c r="H817" s="48"/>
      <c r="I817" s="48"/>
      <c r="J817" s="48"/>
      <c r="K817" s="48"/>
      <c r="L817" s="48"/>
      <c r="M817" s="48"/>
      <c r="N817" s="48"/>
      <c r="O817" s="48"/>
      <c r="P817" s="48"/>
      <c r="Q817" s="48"/>
      <c r="R817" s="48"/>
      <c r="S817" s="48"/>
      <c r="T817" s="48"/>
      <c r="U817" s="48"/>
      <c r="V817" s="48"/>
      <c r="W817" s="48"/>
      <c r="X817" s="48"/>
      <c r="Y817" s="48"/>
      <c r="Z817" s="48"/>
      <c r="AA817" s="48"/>
      <c r="AB817" s="48"/>
    </row>
    <row r="818" spans="1:28" ht="15.75" customHeight="1">
      <c r="A818" s="48"/>
      <c r="B818" s="48"/>
      <c r="C818" s="48"/>
      <c r="D818" s="48"/>
      <c r="E818" s="48"/>
      <c r="F818" s="48"/>
      <c r="G818" s="48"/>
      <c r="H818" s="48"/>
      <c r="I818" s="48"/>
      <c r="J818" s="48"/>
      <c r="K818" s="48"/>
      <c r="L818" s="48"/>
      <c r="M818" s="48"/>
      <c r="N818" s="48"/>
      <c r="O818" s="48"/>
      <c r="P818" s="48"/>
      <c r="Q818" s="48"/>
      <c r="R818" s="48"/>
      <c r="S818" s="48"/>
      <c r="T818" s="48"/>
      <c r="U818" s="48"/>
      <c r="V818" s="48"/>
      <c r="W818" s="48"/>
      <c r="X818" s="48"/>
      <c r="Y818" s="48"/>
      <c r="Z818" s="48"/>
      <c r="AA818" s="48"/>
      <c r="AB818" s="48"/>
    </row>
    <row r="819" spans="1:28" ht="15.75" customHeight="1">
      <c r="A819" s="48"/>
      <c r="B819" s="48"/>
      <c r="C819" s="48"/>
      <c r="D819" s="48"/>
      <c r="E819" s="48"/>
      <c r="F819" s="48"/>
      <c r="G819" s="48"/>
      <c r="H819" s="48"/>
      <c r="I819" s="48"/>
      <c r="J819" s="48"/>
      <c r="K819" s="48"/>
      <c r="L819" s="48"/>
      <c r="M819" s="48"/>
      <c r="N819" s="48"/>
      <c r="O819" s="48"/>
      <c r="P819" s="48"/>
      <c r="Q819" s="48"/>
      <c r="R819" s="48"/>
      <c r="S819" s="48"/>
      <c r="T819" s="48"/>
      <c r="U819" s="48"/>
      <c r="V819" s="48"/>
      <c r="W819" s="48"/>
      <c r="X819" s="48"/>
      <c r="Y819" s="48"/>
      <c r="Z819" s="48"/>
      <c r="AA819" s="48"/>
      <c r="AB819" s="48"/>
    </row>
    <row r="820" spans="1:28" ht="15.75" customHeight="1">
      <c r="A820" s="48"/>
      <c r="B820" s="48"/>
      <c r="C820" s="48"/>
      <c r="D820" s="48"/>
      <c r="E820" s="48"/>
      <c r="F820" s="48"/>
      <c r="G820" s="48"/>
      <c r="H820" s="48"/>
      <c r="I820" s="48"/>
      <c r="J820" s="48"/>
      <c r="K820" s="48"/>
      <c r="L820" s="48"/>
      <c r="M820" s="48"/>
      <c r="N820" s="48"/>
      <c r="O820" s="48"/>
      <c r="P820" s="48"/>
      <c r="Q820" s="48"/>
      <c r="R820" s="48"/>
      <c r="S820" s="48"/>
      <c r="T820" s="48"/>
      <c r="U820" s="48"/>
      <c r="V820" s="48"/>
      <c r="W820" s="48"/>
      <c r="X820" s="48"/>
      <c r="Y820" s="48"/>
      <c r="Z820" s="48"/>
      <c r="AA820" s="48"/>
      <c r="AB820" s="48"/>
    </row>
    <row r="821" spans="1:28" ht="15.75" customHeight="1">
      <c r="A821" s="48"/>
      <c r="B821" s="48"/>
      <c r="C821" s="48"/>
      <c r="D821" s="48"/>
      <c r="E821" s="48"/>
      <c r="F821" s="48"/>
      <c r="G821" s="48"/>
      <c r="H821" s="48"/>
      <c r="I821" s="48"/>
      <c r="J821" s="48"/>
      <c r="K821" s="48"/>
      <c r="L821" s="48"/>
      <c r="M821" s="48"/>
      <c r="N821" s="48"/>
      <c r="O821" s="48"/>
      <c r="P821" s="48"/>
      <c r="Q821" s="48"/>
      <c r="R821" s="48"/>
      <c r="S821" s="48"/>
      <c r="T821" s="48"/>
      <c r="U821" s="48"/>
      <c r="V821" s="48"/>
      <c r="W821" s="48"/>
      <c r="X821" s="48"/>
      <c r="Y821" s="48"/>
      <c r="Z821" s="48"/>
      <c r="AA821" s="48"/>
      <c r="AB821" s="48"/>
    </row>
    <row r="822" spans="1:28" ht="15.75" customHeight="1">
      <c r="A822" s="48"/>
      <c r="B822" s="48"/>
      <c r="C822" s="48"/>
      <c r="D822" s="48"/>
      <c r="E822" s="48"/>
      <c r="F822" s="48"/>
      <c r="G822" s="48"/>
      <c r="H822" s="48"/>
      <c r="I822" s="48"/>
      <c r="J822" s="48"/>
      <c r="K822" s="48"/>
      <c r="L822" s="48"/>
      <c r="M822" s="48"/>
      <c r="N822" s="48"/>
      <c r="O822" s="48"/>
      <c r="P822" s="48"/>
      <c r="Q822" s="48"/>
      <c r="R822" s="48"/>
      <c r="S822" s="48"/>
      <c r="T822" s="48"/>
      <c r="U822" s="48"/>
      <c r="V822" s="48"/>
      <c r="W822" s="48"/>
      <c r="X822" s="48"/>
      <c r="Y822" s="48"/>
      <c r="Z822" s="48"/>
      <c r="AA822" s="48"/>
      <c r="AB822" s="48"/>
    </row>
    <row r="823" spans="1:28" ht="15.75" customHeight="1">
      <c r="A823" s="48"/>
      <c r="B823" s="48"/>
      <c r="C823" s="48"/>
      <c r="D823" s="48"/>
      <c r="E823" s="48"/>
      <c r="F823" s="48"/>
      <c r="G823" s="48"/>
      <c r="H823" s="48"/>
      <c r="I823" s="48"/>
      <c r="J823" s="48"/>
      <c r="K823" s="48"/>
      <c r="L823" s="48"/>
      <c r="M823" s="48"/>
      <c r="N823" s="48"/>
      <c r="O823" s="48"/>
      <c r="P823" s="48"/>
      <c r="Q823" s="48"/>
      <c r="R823" s="48"/>
      <c r="S823" s="48"/>
      <c r="T823" s="48"/>
      <c r="U823" s="48"/>
      <c r="V823" s="48"/>
      <c r="W823" s="48"/>
      <c r="X823" s="48"/>
      <c r="Y823" s="48"/>
      <c r="Z823" s="48"/>
      <c r="AA823" s="48"/>
      <c r="AB823" s="48"/>
    </row>
    <row r="824" spans="1:28" ht="15.75" customHeight="1">
      <c r="A824" s="48"/>
      <c r="B824" s="48"/>
      <c r="C824" s="48"/>
      <c r="D824" s="48"/>
      <c r="E824" s="48"/>
      <c r="F824" s="48"/>
      <c r="G824" s="48"/>
      <c r="H824" s="48"/>
      <c r="I824" s="48"/>
      <c r="J824" s="48"/>
      <c r="K824" s="48"/>
      <c r="L824" s="48"/>
      <c r="M824" s="48"/>
      <c r="N824" s="48"/>
      <c r="O824" s="48"/>
      <c r="P824" s="48"/>
      <c r="Q824" s="48"/>
      <c r="R824" s="48"/>
      <c r="S824" s="48"/>
      <c r="T824" s="48"/>
      <c r="U824" s="48"/>
      <c r="V824" s="48"/>
      <c r="W824" s="48"/>
      <c r="X824" s="48"/>
      <c r="Y824" s="48"/>
      <c r="Z824" s="48"/>
      <c r="AA824" s="48"/>
      <c r="AB824" s="48"/>
    </row>
    <row r="825" spans="1:28" ht="15.75" customHeight="1">
      <c r="A825" s="48"/>
      <c r="B825" s="48"/>
      <c r="C825" s="48"/>
      <c r="D825" s="48"/>
      <c r="E825" s="48"/>
      <c r="F825" s="48"/>
      <c r="G825" s="48"/>
      <c r="H825" s="48"/>
      <c r="I825" s="48"/>
      <c r="J825" s="48"/>
      <c r="K825" s="48"/>
      <c r="L825" s="48"/>
      <c r="M825" s="48"/>
      <c r="N825" s="48"/>
      <c r="O825" s="48"/>
      <c r="P825" s="48"/>
      <c r="Q825" s="48"/>
      <c r="R825" s="48"/>
      <c r="S825" s="48"/>
      <c r="T825" s="48"/>
      <c r="U825" s="48"/>
      <c r="V825" s="48"/>
      <c r="W825" s="48"/>
      <c r="X825" s="48"/>
      <c r="Y825" s="48"/>
      <c r="Z825" s="48"/>
      <c r="AA825" s="48"/>
      <c r="AB825" s="48"/>
    </row>
    <row r="826" spans="1:28" ht="15.75" customHeight="1">
      <c r="A826" s="48"/>
      <c r="B826" s="48"/>
      <c r="C826" s="48"/>
      <c r="D826" s="48"/>
      <c r="E826" s="48"/>
      <c r="F826" s="48"/>
      <c r="G826" s="48"/>
      <c r="H826" s="48"/>
      <c r="I826" s="48"/>
      <c r="J826" s="48"/>
      <c r="K826" s="48"/>
      <c r="L826" s="48"/>
      <c r="M826" s="48"/>
      <c r="N826" s="48"/>
      <c r="O826" s="48"/>
      <c r="P826" s="48"/>
      <c r="Q826" s="48"/>
      <c r="R826" s="48"/>
      <c r="S826" s="48"/>
      <c r="T826" s="48"/>
      <c r="U826" s="48"/>
      <c r="V826" s="48"/>
      <c r="W826" s="48"/>
      <c r="X826" s="48"/>
      <c r="Y826" s="48"/>
      <c r="Z826" s="48"/>
      <c r="AA826" s="48"/>
      <c r="AB826" s="48"/>
    </row>
    <row r="827" spans="1:28" ht="15.75" customHeight="1">
      <c r="A827" s="48"/>
      <c r="B827" s="48"/>
      <c r="C827" s="48"/>
      <c r="D827" s="48"/>
      <c r="E827" s="48"/>
      <c r="F827" s="48"/>
      <c r="G827" s="48"/>
      <c r="H827" s="48"/>
      <c r="I827" s="48"/>
      <c r="J827" s="48"/>
      <c r="K827" s="48"/>
      <c r="L827" s="48"/>
      <c r="M827" s="48"/>
      <c r="N827" s="48"/>
      <c r="O827" s="48"/>
      <c r="P827" s="48"/>
      <c r="Q827" s="48"/>
      <c r="R827" s="48"/>
      <c r="S827" s="48"/>
      <c r="T827" s="48"/>
      <c r="U827" s="48"/>
      <c r="V827" s="48"/>
      <c r="W827" s="48"/>
      <c r="X827" s="48"/>
      <c r="Y827" s="48"/>
      <c r="Z827" s="48"/>
      <c r="AA827" s="48"/>
      <c r="AB827" s="48"/>
    </row>
    <row r="828" spans="1:28" ht="15.75" customHeight="1">
      <c r="A828" s="48"/>
      <c r="B828" s="48"/>
      <c r="C828" s="48"/>
      <c r="D828" s="48"/>
      <c r="E828" s="48"/>
      <c r="F828" s="48"/>
      <c r="G828" s="48"/>
      <c r="H828" s="48"/>
      <c r="I828" s="48"/>
      <c r="J828" s="48"/>
      <c r="K828" s="48"/>
      <c r="L828" s="48"/>
      <c r="M828" s="48"/>
      <c r="N828" s="48"/>
      <c r="O828" s="48"/>
      <c r="P828" s="48"/>
      <c r="Q828" s="48"/>
      <c r="R828" s="48"/>
      <c r="S828" s="48"/>
      <c r="T828" s="48"/>
      <c r="U828" s="48"/>
      <c r="V828" s="48"/>
      <c r="W828" s="48"/>
      <c r="X828" s="48"/>
      <c r="Y828" s="48"/>
      <c r="Z828" s="48"/>
      <c r="AA828" s="48"/>
      <c r="AB828" s="48"/>
    </row>
    <row r="829" spans="1:28" ht="15.75" customHeight="1">
      <c r="A829" s="48"/>
      <c r="B829" s="48"/>
      <c r="C829" s="48"/>
      <c r="D829" s="48"/>
      <c r="E829" s="48"/>
      <c r="F829" s="48"/>
      <c r="G829" s="48"/>
      <c r="H829" s="48"/>
      <c r="I829" s="48"/>
      <c r="J829" s="48"/>
      <c r="K829" s="48"/>
      <c r="L829" s="48"/>
      <c r="M829" s="48"/>
      <c r="N829" s="48"/>
      <c r="O829" s="48"/>
      <c r="P829" s="48"/>
      <c r="Q829" s="48"/>
      <c r="R829" s="48"/>
      <c r="S829" s="48"/>
      <c r="T829" s="48"/>
      <c r="U829" s="48"/>
      <c r="V829" s="48"/>
      <c r="W829" s="48"/>
      <c r="X829" s="48"/>
      <c r="Y829" s="48"/>
      <c r="Z829" s="48"/>
      <c r="AA829" s="48"/>
      <c r="AB829" s="48"/>
    </row>
    <row r="830" spans="1:28" ht="15.75" customHeight="1">
      <c r="A830" s="48"/>
      <c r="B830" s="48"/>
      <c r="C830" s="48"/>
      <c r="D830" s="48"/>
      <c r="E830" s="48"/>
      <c r="F830" s="48"/>
      <c r="G830" s="48"/>
      <c r="H830" s="48"/>
      <c r="I830" s="48"/>
      <c r="J830" s="48"/>
      <c r="K830" s="48"/>
      <c r="L830" s="48"/>
      <c r="M830" s="48"/>
      <c r="N830" s="48"/>
      <c r="O830" s="48"/>
      <c r="P830" s="48"/>
      <c r="Q830" s="48"/>
      <c r="R830" s="48"/>
      <c r="S830" s="48"/>
      <c r="T830" s="48"/>
      <c r="U830" s="48"/>
      <c r="V830" s="48"/>
      <c r="W830" s="48"/>
      <c r="X830" s="48"/>
      <c r="Y830" s="48"/>
      <c r="Z830" s="48"/>
      <c r="AA830" s="48"/>
      <c r="AB830" s="48"/>
    </row>
    <row r="831" spans="1:28" ht="15.75" customHeight="1">
      <c r="A831" s="48"/>
      <c r="B831" s="48"/>
      <c r="C831" s="48"/>
      <c r="D831" s="48"/>
      <c r="E831" s="48"/>
      <c r="F831" s="48"/>
      <c r="G831" s="48"/>
      <c r="H831" s="48"/>
      <c r="I831" s="48"/>
      <c r="J831" s="48"/>
      <c r="K831" s="48"/>
      <c r="L831" s="48"/>
      <c r="M831" s="48"/>
      <c r="N831" s="48"/>
      <c r="O831" s="48"/>
      <c r="P831" s="48"/>
      <c r="Q831" s="48"/>
      <c r="R831" s="48"/>
      <c r="S831" s="48"/>
      <c r="T831" s="48"/>
      <c r="U831" s="48"/>
      <c r="V831" s="48"/>
      <c r="W831" s="48"/>
      <c r="X831" s="48"/>
      <c r="Y831" s="48"/>
      <c r="Z831" s="48"/>
      <c r="AA831" s="48"/>
      <c r="AB831" s="48"/>
    </row>
    <row r="832" spans="1:28" ht="15.75" customHeight="1">
      <c r="A832" s="48"/>
      <c r="B832" s="48"/>
      <c r="C832" s="48"/>
      <c r="D832" s="48"/>
      <c r="E832" s="48"/>
      <c r="F832" s="48"/>
      <c r="G832" s="48"/>
      <c r="H832" s="48"/>
      <c r="I832" s="48"/>
      <c r="J832" s="48"/>
      <c r="K832" s="48"/>
      <c r="L832" s="48"/>
      <c r="M832" s="48"/>
      <c r="N832" s="48"/>
      <c r="O832" s="48"/>
      <c r="P832" s="48"/>
      <c r="Q832" s="48"/>
      <c r="R832" s="48"/>
      <c r="S832" s="48"/>
      <c r="T832" s="48"/>
      <c r="U832" s="48"/>
      <c r="V832" s="48"/>
      <c r="W832" s="48"/>
      <c r="X832" s="48"/>
      <c r="Y832" s="48"/>
      <c r="Z832" s="48"/>
      <c r="AA832" s="48"/>
      <c r="AB832" s="48"/>
    </row>
    <row r="833" spans="1:28" ht="15.75" customHeight="1">
      <c r="A833" s="48"/>
      <c r="B833" s="48"/>
      <c r="C833" s="48"/>
      <c r="D833" s="48"/>
      <c r="E833" s="48"/>
      <c r="F833" s="48"/>
      <c r="G833" s="48"/>
      <c r="H833" s="48"/>
      <c r="I833" s="48"/>
      <c r="J833" s="48"/>
      <c r="K833" s="48"/>
      <c r="L833" s="48"/>
      <c r="M833" s="48"/>
      <c r="N833" s="48"/>
      <c r="O833" s="48"/>
      <c r="P833" s="48"/>
      <c r="Q833" s="48"/>
      <c r="R833" s="48"/>
      <c r="S833" s="48"/>
      <c r="T833" s="48"/>
      <c r="U833" s="48"/>
      <c r="V833" s="48"/>
      <c r="W833" s="48"/>
      <c r="X833" s="48"/>
      <c r="Y833" s="48"/>
      <c r="Z833" s="48"/>
      <c r="AA833" s="48"/>
      <c r="AB833" s="48"/>
    </row>
    <row r="834" spans="1:28" ht="15.75" customHeight="1">
      <c r="A834" s="48"/>
      <c r="B834" s="48"/>
      <c r="C834" s="48"/>
      <c r="D834" s="48"/>
      <c r="E834" s="48"/>
      <c r="F834" s="48"/>
      <c r="G834" s="48"/>
      <c r="H834" s="48"/>
      <c r="I834" s="48"/>
      <c r="J834" s="48"/>
      <c r="K834" s="48"/>
      <c r="L834" s="48"/>
      <c r="M834" s="48"/>
      <c r="N834" s="48"/>
      <c r="O834" s="48"/>
      <c r="P834" s="48"/>
      <c r="Q834" s="48"/>
      <c r="R834" s="48"/>
      <c r="S834" s="48"/>
      <c r="T834" s="48"/>
      <c r="U834" s="48"/>
      <c r="V834" s="48"/>
      <c r="W834" s="48"/>
      <c r="X834" s="48"/>
      <c r="Y834" s="48"/>
      <c r="Z834" s="48"/>
      <c r="AA834" s="48"/>
      <c r="AB834" s="48"/>
    </row>
    <row r="835" spans="1:28" ht="15.75" customHeight="1">
      <c r="A835" s="48"/>
      <c r="B835" s="48"/>
      <c r="C835" s="48"/>
      <c r="D835" s="48"/>
      <c r="E835" s="48"/>
      <c r="F835" s="48"/>
      <c r="G835" s="48"/>
      <c r="H835" s="48"/>
      <c r="I835" s="48"/>
      <c r="J835" s="48"/>
      <c r="K835" s="48"/>
      <c r="L835" s="48"/>
      <c r="M835" s="48"/>
      <c r="N835" s="48"/>
      <c r="O835" s="48"/>
      <c r="P835" s="48"/>
      <c r="Q835" s="48"/>
      <c r="R835" s="48"/>
      <c r="S835" s="48"/>
      <c r="T835" s="48"/>
      <c r="U835" s="48"/>
      <c r="V835" s="48"/>
      <c r="W835" s="48"/>
      <c r="X835" s="48"/>
      <c r="Y835" s="48"/>
      <c r="Z835" s="48"/>
      <c r="AA835" s="48"/>
      <c r="AB835" s="48"/>
    </row>
    <row r="836" spans="1:28" ht="15.75" customHeight="1">
      <c r="A836" s="48"/>
      <c r="B836" s="48"/>
      <c r="C836" s="48"/>
      <c r="D836" s="48"/>
      <c r="E836" s="48"/>
      <c r="F836" s="48"/>
      <c r="G836" s="48"/>
      <c r="H836" s="48"/>
      <c r="I836" s="48"/>
      <c r="J836" s="48"/>
      <c r="K836" s="48"/>
      <c r="L836" s="48"/>
      <c r="M836" s="48"/>
      <c r="N836" s="48"/>
      <c r="O836" s="48"/>
      <c r="P836" s="48"/>
      <c r="Q836" s="48"/>
      <c r="R836" s="48"/>
      <c r="S836" s="48"/>
      <c r="T836" s="48"/>
      <c r="U836" s="48"/>
      <c r="V836" s="48"/>
      <c r="W836" s="48"/>
      <c r="X836" s="48"/>
      <c r="Y836" s="48"/>
      <c r="Z836" s="48"/>
      <c r="AA836" s="48"/>
      <c r="AB836" s="48"/>
    </row>
    <row r="837" spans="1:28" ht="15.75" customHeight="1">
      <c r="A837" s="48"/>
      <c r="B837" s="48"/>
      <c r="C837" s="48"/>
      <c r="D837" s="48"/>
      <c r="E837" s="48"/>
      <c r="F837" s="48"/>
      <c r="G837" s="48"/>
      <c r="H837" s="48"/>
      <c r="I837" s="48"/>
      <c r="J837" s="48"/>
      <c r="K837" s="48"/>
      <c r="L837" s="48"/>
      <c r="M837" s="48"/>
      <c r="N837" s="48"/>
      <c r="O837" s="48"/>
      <c r="P837" s="48"/>
      <c r="Q837" s="48"/>
      <c r="R837" s="48"/>
      <c r="S837" s="48"/>
      <c r="T837" s="48"/>
      <c r="U837" s="48"/>
      <c r="V837" s="48"/>
      <c r="W837" s="48"/>
      <c r="X837" s="48"/>
      <c r="Y837" s="48"/>
      <c r="Z837" s="48"/>
      <c r="AA837" s="48"/>
      <c r="AB837" s="48"/>
    </row>
    <row r="838" spans="1:28" ht="15.75" customHeight="1">
      <c r="A838" s="48"/>
      <c r="B838" s="48"/>
      <c r="C838" s="48"/>
      <c r="D838" s="48"/>
      <c r="E838" s="48"/>
      <c r="F838" s="48"/>
      <c r="G838" s="48"/>
      <c r="H838" s="48"/>
      <c r="I838" s="48"/>
      <c r="J838" s="48"/>
      <c r="K838" s="48"/>
      <c r="L838" s="48"/>
      <c r="M838" s="48"/>
      <c r="N838" s="48"/>
      <c r="O838" s="48"/>
      <c r="P838" s="48"/>
      <c r="Q838" s="48"/>
      <c r="R838" s="48"/>
      <c r="S838" s="48"/>
      <c r="T838" s="48"/>
      <c r="U838" s="48"/>
      <c r="V838" s="48"/>
      <c r="W838" s="48"/>
      <c r="X838" s="48"/>
      <c r="Y838" s="48"/>
      <c r="Z838" s="48"/>
      <c r="AA838" s="48"/>
      <c r="AB838" s="48"/>
    </row>
    <row r="839" spans="1:28" ht="15.75" customHeight="1">
      <c r="A839" s="48"/>
      <c r="B839" s="48"/>
      <c r="C839" s="48"/>
      <c r="D839" s="48"/>
      <c r="E839" s="48"/>
      <c r="F839" s="48"/>
      <c r="G839" s="48"/>
      <c r="H839" s="48"/>
      <c r="I839" s="48"/>
      <c r="J839" s="48"/>
      <c r="K839" s="48"/>
      <c r="L839" s="48"/>
      <c r="M839" s="48"/>
      <c r="N839" s="48"/>
      <c r="O839" s="48"/>
      <c r="P839" s="48"/>
      <c r="Q839" s="48"/>
      <c r="R839" s="48"/>
      <c r="S839" s="48"/>
      <c r="T839" s="48"/>
      <c r="U839" s="48"/>
      <c r="V839" s="48"/>
      <c r="W839" s="48"/>
      <c r="X839" s="48"/>
      <c r="Y839" s="48"/>
      <c r="Z839" s="48"/>
      <c r="AA839" s="48"/>
      <c r="AB839" s="48"/>
    </row>
    <row r="840" spans="1:28" ht="15.75" customHeight="1">
      <c r="A840" s="48"/>
      <c r="B840" s="48"/>
      <c r="C840" s="48"/>
      <c r="D840" s="48"/>
      <c r="E840" s="48"/>
      <c r="F840" s="48"/>
      <c r="G840" s="48"/>
      <c r="H840" s="48"/>
      <c r="I840" s="48"/>
      <c r="J840" s="48"/>
      <c r="K840" s="48"/>
      <c r="L840" s="48"/>
      <c r="M840" s="48"/>
      <c r="N840" s="48"/>
      <c r="O840" s="48"/>
      <c r="P840" s="48"/>
      <c r="Q840" s="48"/>
      <c r="R840" s="48"/>
      <c r="S840" s="48"/>
      <c r="T840" s="48"/>
      <c r="U840" s="48"/>
      <c r="V840" s="48"/>
      <c r="W840" s="48"/>
      <c r="X840" s="48"/>
      <c r="Y840" s="48"/>
      <c r="Z840" s="48"/>
      <c r="AA840" s="48"/>
      <c r="AB840" s="48"/>
    </row>
    <row r="841" spans="1:28" ht="15.75" customHeight="1">
      <c r="A841" s="48"/>
      <c r="B841" s="48"/>
      <c r="C841" s="48"/>
      <c r="D841" s="48"/>
      <c r="E841" s="48"/>
      <c r="F841" s="48"/>
      <c r="G841" s="48"/>
      <c r="H841" s="48"/>
      <c r="I841" s="48"/>
      <c r="J841" s="48"/>
      <c r="K841" s="48"/>
      <c r="L841" s="48"/>
      <c r="M841" s="48"/>
      <c r="N841" s="48"/>
      <c r="O841" s="48"/>
      <c r="P841" s="48"/>
      <c r="Q841" s="48"/>
      <c r="R841" s="48"/>
      <c r="S841" s="48"/>
      <c r="T841" s="48"/>
      <c r="U841" s="48"/>
      <c r="V841" s="48"/>
      <c r="W841" s="48"/>
      <c r="X841" s="48"/>
      <c r="Y841" s="48"/>
      <c r="Z841" s="48"/>
      <c r="AA841" s="48"/>
      <c r="AB841" s="48"/>
    </row>
    <row r="842" spans="1:28" ht="15.75" customHeight="1">
      <c r="A842" s="48"/>
      <c r="B842" s="48"/>
      <c r="C842" s="48"/>
      <c r="D842" s="48"/>
      <c r="E842" s="48"/>
      <c r="F842" s="48"/>
      <c r="G842" s="48"/>
      <c r="H842" s="48"/>
      <c r="I842" s="48"/>
      <c r="J842" s="48"/>
      <c r="K842" s="48"/>
      <c r="L842" s="48"/>
      <c r="M842" s="48"/>
      <c r="N842" s="48"/>
      <c r="O842" s="48"/>
      <c r="P842" s="48"/>
      <c r="Q842" s="48"/>
      <c r="R842" s="48"/>
      <c r="S842" s="48"/>
      <c r="T842" s="48"/>
      <c r="U842" s="48"/>
      <c r="V842" s="48"/>
      <c r="W842" s="48"/>
      <c r="X842" s="48"/>
      <c r="Y842" s="48"/>
      <c r="Z842" s="48"/>
      <c r="AA842" s="48"/>
      <c r="AB842" s="48"/>
    </row>
    <row r="843" spans="1:28" ht="15.75" customHeight="1">
      <c r="A843" s="48"/>
      <c r="B843" s="48"/>
      <c r="C843" s="48"/>
      <c r="D843" s="48"/>
      <c r="E843" s="48"/>
      <c r="F843" s="48"/>
      <c r="G843" s="48"/>
      <c r="H843" s="48"/>
      <c r="I843" s="48"/>
      <c r="J843" s="48"/>
      <c r="K843" s="48"/>
      <c r="L843" s="48"/>
      <c r="M843" s="48"/>
      <c r="N843" s="48"/>
      <c r="O843" s="48"/>
      <c r="P843" s="48"/>
      <c r="Q843" s="48"/>
      <c r="R843" s="48"/>
      <c r="S843" s="48"/>
      <c r="T843" s="48"/>
      <c r="U843" s="48"/>
      <c r="V843" s="48"/>
      <c r="W843" s="48"/>
      <c r="X843" s="48"/>
      <c r="Y843" s="48"/>
      <c r="Z843" s="48"/>
      <c r="AA843" s="48"/>
      <c r="AB843" s="48"/>
    </row>
    <row r="844" spans="1:28" ht="15.75" customHeight="1">
      <c r="A844" s="48"/>
      <c r="B844" s="48"/>
      <c r="C844" s="48"/>
      <c r="D844" s="48"/>
      <c r="E844" s="48"/>
      <c r="F844" s="48"/>
      <c r="G844" s="48"/>
      <c r="H844" s="48"/>
      <c r="I844" s="48"/>
      <c r="J844" s="48"/>
      <c r="K844" s="48"/>
      <c r="L844" s="48"/>
      <c r="M844" s="48"/>
      <c r="N844" s="48"/>
      <c r="O844" s="48"/>
      <c r="P844" s="48"/>
      <c r="Q844" s="48"/>
      <c r="R844" s="48"/>
      <c r="S844" s="48"/>
      <c r="T844" s="48"/>
      <c r="U844" s="48"/>
      <c r="V844" s="48"/>
      <c r="W844" s="48"/>
      <c r="X844" s="48"/>
      <c r="Y844" s="48"/>
      <c r="Z844" s="48"/>
      <c r="AA844" s="48"/>
      <c r="AB844" s="48"/>
    </row>
    <row r="845" spans="1:28" ht="15.75" customHeight="1">
      <c r="A845" s="48"/>
      <c r="B845" s="48"/>
      <c r="C845" s="48"/>
      <c r="D845" s="48"/>
      <c r="E845" s="48"/>
      <c r="F845" s="48"/>
      <c r="G845" s="48"/>
      <c r="H845" s="48"/>
      <c r="I845" s="48"/>
      <c r="J845" s="48"/>
      <c r="K845" s="48"/>
      <c r="L845" s="48"/>
      <c r="M845" s="48"/>
      <c r="N845" s="48"/>
      <c r="O845" s="48"/>
      <c r="P845" s="48"/>
      <c r="Q845" s="48"/>
      <c r="R845" s="48"/>
      <c r="S845" s="48"/>
      <c r="T845" s="48"/>
      <c r="U845" s="48"/>
      <c r="V845" s="48"/>
      <c r="W845" s="48"/>
      <c r="X845" s="48"/>
      <c r="Y845" s="48"/>
      <c r="Z845" s="48"/>
      <c r="AA845" s="48"/>
      <c r="AB845" s="48"/>
    </row>
    <row r="846" spans="1:28" ht="15.75" customHeight="1">
      <c r="A846" s="48"/>
      <c r="B846" s="48"/>
      <c r="C846" s="48"/>
      <c r="D846" s="48"/>
      <c r="E846" s="48"/>
      <c r="F846" s="48"/>
      <c r="G846" s="48"/>
      <c r="H846" s="48"/>
      <c r="I846" s="48"/>
      <c r="J846" s="48"/>
      <c r="K846" s="48"/>
      <c r="L846" s="48"/>
      <c r="M846" s="48"/>
      <c r="N846" s="48"/>
      <c r="O846" s="48"/>
      <c r="P846" s="48"/>
      <c r="Q846" s="48"/>
      <c r="R846" s="48"/>
      <c r="S846" s="48"/>
      <c r="T846" s="48"/>
      <c r="U846" s="48"/>
      <c r="V846" s="48"/>
      <c r="W846" s="48"/>
      <c r="X846" s="48"/>
      <c r="Y846" s="48"/>
      <c r="Z846" s="48"/>
      <c r="AA846" s="48"/>
      <c r="AB846" s="48"/>
    </row>
    <row r="847" spans="1:28" ht="15.75" customHeight="1">
      <c r="A847" s="48"/>
      <c r="B847" s="48"/>
      <c r="C847" s="48"/>
      <c r="D847" s="48"/>
      <c r="E847" s="48"/>
      <c r="F847" s="48"/>
      <c r="G847" s="48"/>
      <c r="H847" s="48"/>
      <c r="I847" s="48"/>
      <c r="J847" s="48"/>
      <c r="K847" s="48"/>
      <c r="L847" s="48"/>
      <c r="M847" s="48"/>
      <c r="N847" s="48"/>
      <c r="O847" s="48"/>
      <c r="P847" s="48"/>
      <c r="Q847" s="48"/>
      <c r="R847" s="48"/>
      <c r="S847" s="48"/>
      <c r="T847" s="48"/>
      <c r="U847" s="48"/>
      <c r="V847" s="48"/>
      <c r="W847" s="48"/>
      <c r="X847" s="48"/>
      <c r="Y847" s="48"/>
      <c r="Z847" s="48"/>
      <c r="AA847" s="48"/>
      <c r="AB847" s="48"/>
    </row>
    <row r="848" spans="1:28" ht="15.75" customHeight="1">
      <c r="A848" s="48"/>
      <c r="B848" s="48"/>
      <c r="C848" s="48"/>
      <c r="D848" s="48"/>
      <c r="E848" s="48"/>
      <c r="F848" s="48"/>
      <c r="G848" s="48"/>
      <c r="H848" s="48"/>
      <c r="I848" s="48"/>
      <c r="J848" s="48"/>
      <c r="K848" s="48"/>
      <c r="L848" s="48"/>
      <c r="M848" s="48"/>
      <c r="N848" s="48"/>
      <c r="O848" s="48"/>
      <c r="P848" s="48"/>
      <c r="Q848" s="48"/>
      <c r="R848" s="48"/>
      <c r="S848" s="48"/>
      <c r="T848" s="48"/>
      <c r="U848" s="48"/>
      <c r="V848" s="48"/>
      <c r="W848" s="48"/>
      <c r="X848" s="48"/>
      <c r="Y848" s="48"/>
      <c r="Z848" s="48"/>
      <c r="AA848" s="48"/>
      <c r="AB848" s="48"/>
    </row>
    <row r="849" spans="1:28" ht="15.75" customHeight="1">
      <c r="A849" s="48"/>
      <c r="B849" s="48"/>
      <c r="C849" s="48"/>
      <c r="D849" s="48"/>
      <c r="E849" s="48"/>
      <c r="F849" s="48"/>
      <c r="G849" s="48"/>
      <c r="H849" s="48"/>
      <c r="I849" s="48"/>
      <c r="J849" s="48"/>
      <c r="K849" s="48"/>
      <c r="L849" s="48"/>
      <c r="M849" s="48"/>
      <c r="N849" s="48"/>
      <c r="O849" s="48"/>
      <c r="P849" s="48"/>
      <c r="Q849" s="48"/>
      <c r="R849" s="48"/>
      <c r="S849" s="48"/>
      <c r="T849" s="48"/>
      <c r="U849" s="48"/>
      <c r="V849" s="48"/>
      <c r="W849" s="48"/>
      <c r="X849" s="48"/>
      <c r="Y849" s="48"/>
      <c r="Z849" s="48"/>
      <c r="AA849" s="48"/>
      <c r="AB849" s="48"/>
    </row>
    <row r="850" spans="1:28" ht="15.75" customHeight="1">
      <c r="A850" s="48"/>
      <c r="B850" s="48"/>
      <c r="C850" s="48"/>
      <c r="D850" s="48"/>
      <c r="E850" s="48"/>
      <c r="F850" s="48"/>
      <c r="G850" s="48"/>
      <c r="H850" s="48"/>
      <c r="I850" s="48"/>
      <c r="J850" s="48"/>
      <c r="K850" s="48"/>
      <c r="L850" s="48"/>
      <c r="M850" s="48"/>
      <c r="N850" s="48"/>
      <c r="O850" s="48"/>
      <c r="P850" s="48"/>
      <c r="Q850" s="48"/>
      <c r="R850" s="48"/>
      <c r="S850" s="48"/>
      <c r="T850" s="48"/>
      <c r="U850" s="48"/>
      <c r="V850" s="48"/>
      <c r="W850" s="48"/>
      <c r="X850" s="48"/>
      <c r="Y850" s="48"/>
      <c r="Z850" s="48"/>
      <c r="AA850" s="48"/>
      <c r="AB850" s="48"/>
    </row>
    <row r="851" spans="1:28" ht="15.75" customHeight="1">
      <c r="A851" s="48"/>
      <c r="B851" s="48"/>
      <c r="C851" s="48"/>
      <c r="D851" s="48"/>
      <c r="E851" s="48"/>
      <c r="F851" s="48"/>
      <c r="G851" s="48"/>
      <c r="H851" s="48"/>
      <c r="I851" s="48"/>
      <c r="J851" s="48"/>
      <c r="K851" s="48"/>
      <c r="L851" s="48"/>
      <c r="M851" s="48"/>
      <c r="N851" s="48"/>
      <c r="O851" s="48"/>
      <c r="P851" s="48"/>
      <c r="Q851" s="48"/>
      <c r="R851" s="48"/>
      <c r="S851" s="48"/>
      <c r="T851" s="48"/>
      <c r="U851" s="48"/>
      <c r="V851" s="48"/>
      <c r="W851" s="48"/>
      <c r="X851" s="48"/>
      <c r="Y851" s="48"/>
      <c r="Z851" s="48"/>
      <c r="AA851" s="48"/>
      <c r="AB851" s="48"/>
    </row>
    <row r="852" spans="1:28" ht="15.75" customHeight="1">
      <c r="A852" s="48"/>
      <c r="B852" s="48"/>
      <c r="C852" s="48"/>
      <c r="D852" s="48"/>
      <c r="E852" s="48"/>
      <c r="F852" s="48"/>
      <c r="G852" s="48"/>
      <c r="H852" s="48"/>
      <c r="I852" s="48"/>
      <c r="J852" s="48"/>
      <c r="K852" s="48"/>
      <c r="L852" s="48"/>
      <c r="M852" s="48"/>
      <c r="N852" s="48"/>
      <c r="O852" s="48"/>
      <c r="P852" s="48"/>
      <c r="Q852" s="48"/>
      <c r="R852" s="48"/>
      <c r="S852" s="48"/>
      <c r="T852" s="48"/>
      <c r="U852" s="48"/>
      <c r="V852" s="48"/>
      <c r="W852" s="48"/>
      <c r="X852" s="48"/>
      <c r="Y852" s="48"/>
      <c r="Z852" s="48"/>
      <c r="AA852" s="48"/>
      <c r="AB852" s="48"/>
    </row>
    <row r="853" spans="1:28" ht="15.75" customHeight="1">
      <c r="A853" s="48"/>
      <c r="B853" s="48"/>
      <c r="C853" s="48"/>
      <c r="D853" s="48"/>
      <c r="E853" s="48"/>
      <c r="F853" s="48"/>
      <c r="G853" s="48"/>
      <c r="H853" s="48"/>
      <c r="I853" s="48"/>
      <c r="J853" s="48"/>
      <c r="K853" s="48"/>
      <c r="L853" s="48"/>
      <c r="M853" s="48"/>
      <c r="N853" s="48"/>
      <c r="O853" s="48"/>
      <c r="P853" s="48"/>
      <c r="Q853" s="48"/>
      <c r="R853" s="48"/>
      <c r="S853" s="48"/>
      <c r="T853" s="48"/>
      <c r="U853" s="48"/>
      <c r="V853" s="48"/>
      <c r="W853" s="48"/>
      <c r="X853" s="48"/>
      <c r="Y853" s="48"/>
      <c r="Z853" s="48"/>
      <c r="AA853" s="48"/>
      <c r="AB853" s="48"/>
    </row>
    <row r="854" spans="1:28" ht="15.75" customHeight="1">
      <c r="A854" s="48"/>
      <c r="B854" s="48"/>
      <c r="C854" s="48"/>
      <c r="D854" s="48"/>
      <c r="E854" s="48"/>
      <c r="F854" s="48"/>
      <c r="G854" s="48"/>
      <c r="H854" s="48"/>
      <c r="I854" s="48"/>
      <c r="J854" s="48"/>
      <c r="K854" s="48"/>
      <c r="L854" s="48"/>
      <c r="M854" s="48"/>
      <c r="N854" s="48"/>
      <c r="O854" s="48"/>
      <c r="P854" s="48"/>
      <c r="Q854" s="48"/>
      <c r="R854" s="48"/>
      <c r="S854" s="48"/>
      <c r="T854" s="48"/>
      <c r="U854" s="48"/>
      <c r="V854" s="48"/>
      <c r="W854" s="48"/>
      <c r="X854" s="48"/>
      <c r="Y854" s="48"/>
      <c r="Z854" s="48"/>
      <c r="AA854" s="48"/>
      <c r="AB854" s="48"/>
    </row>
    <row r="855" spans="1:28" ht="15.75" customHeight="1">
      <c r="A855" s="48"/>
      <c r="B855" s="48"/>
      <c r="C855" s="48"/>
      <c r="D855" s="48"/>
      <c r="E855" s="48"/>
      <c r="F855" s="48"/>
      <c r="G855" s="48"/>
      <c r="H855" s="48"/>
      <c r="I855" s="48"/>
      <c r="J855" s="48"/>
      <c r="K855" s="48"/>
      <c r="L855" s="48"/>
      <c r="M855" s="48"/>
      <c r="N855" s="48"/>
      <c r="O855" s="48"/>
      <c r="P855" s="48"/>
      <c r="Q855" s="48"/>
      <c r="R855" s="48"/>
      <c r="S855" s="48"/>
      <c r="T855" s="48"/>
      <c r="U855" s="48"/>
      <c r="V855" s="48"/>
      <c r="W855" s="48"/>
      <c r="X855" s="48"/>
      <c r="Y855" s="48"/>
      <c r="Z855" s="48"/>
      <c r="AA855" s="48"/>
      <c r="AB855" s="48"/>
    </row>
    <row r="856" spans="1:28" ht="15.75" customHeight="1">
      <c r="A856" s="48"/>
      <c r="B856" s="48"/>
      <c r="C856" s="48"/>
      <c r="D856" s="48"/>
      <c r="E856" s="48"/>
      <c r="F856" s="48"/>
      <c r="G856" s="48"/>
      <c r="H856" s="48"/>
      <c r="I856" s="48"/>
      <c r="J856" s="48"/>
      <c r="K856" s="48"/>
      <c r="L856" s="48"/>
      <c r="M856" s="48"/>
      <c r="N856" s="48"/>
      <c r="O856" s="48"/>
      <c r="P856" s="48"/>
      <c r="Q856" s="48"/>
      <c r="R856" s="48"/>
      <c r="S856" s="48"/>
      <c r="T856" s="48"/>
      <c r="U856" s="48"/>
      <c r="V856" s="48"/>
      <c r="W856" s="48"/>
      <c r="X856" s="48"/>
      <c r="Y856" s="48"/>
      <c r="Z856" s="48"/>
      <c r="AA856" s="48"/>
      <c r="AB856" s="48"/>
    </row>
    <row r="857" spans="1:28" ht="15.75" customHeight="1">
      <c r="A857" s="48"/>
      <c r="B857" s="48"/>
      <c r="C857" s="48"/>
      <c r="D857" s="48"/>
      <c r="E857" s="48"/>
      <c r="F857" s="48"/>
      <c r="G857" s="48"/>
      <c r="H857" s="48"/>
      <c r="I857" s="48"/>
      <c r="J857" s="48"/>
      <c r="K857" s="48"/>
      <c r="L857" s="48"/>
      <c r="M857" s="48"/>
      <c r="N857" s="48"/>
      <c r="O857" s="48"/>
      <c r="P857" s="48"/>
      <c r="Q857" s="48"/>
      <c r="R857" s="48"/>
      <c r="S857" s="48"/>
      <c r="T857" s="48"/>
      <c r="U857" s="48"/>
      <c r="V857" s="48"/>
      <c r="W857" s="48"/>
      <c r="X857" s="48"/>
      <c r="Y857" s="48"/>
      <c r="Z857" s="48"/>
      <c r="AA857" s="48"/>
      <c r="AB857" s="48"/>
    </row>
    <row r="858" spans="1:28" ht="15.75" customHeight="1">
      <c r="A858" s="48"/>
      <c r="B858" s="48"/>
      <c r="C858" s="48"/>
      <c r="D858" s="48"/>
      <c r="E858" s="48"/>
      <c r="F858" s="48"/>
      <c r="G858" s="48"/>
      <c r="H858" s="48"/>
      <c r="I858" s="48"/>
      <c r="J858" s="48"/>
      <c r="K858" s="48"/>
      <c r="L858" s="48"/>
      <c r="M858" s="48"/>
      <c r="N858" s="48"/>
      <c r="O858" s="48"/>
      <c r="P858" s="48"/>
      <c r="Q858" s="48"/>
      <c r="R858" s="48"/>
      <c r="S858" s="48"/>
      <c r="T858" s="48"/>
      <c r="U858" s="48"/>
      <c r="V858" s="48"/>
      <c r="W858" s="48"/>
      <c r="X858" s="48"/>
      <c r="Y858" s="48"/>
      <c r="Z858" s="48"/>
      <c r="AA858" s="48"/>
      <c r="AB858" s="48"/>
    </row>
    <row r="859" spans="1:28" ht="15.75" customHeight="1">
      <c r="A859" s="48"/>
      <c r="B859" s="48"/>
      <c r="C859" s="48"/>
      <c r="D859" s="48"/>
      <c r="E859" s="48"/>
      <c r="F859" s="48"/>
      <c r="G859" s="48"/>
      <c r="H859" s="48"/>
      <c r="I859" s="48"/>
      <c r="J859" s="48"/>
      <c r="K859" s="48"/>
      <c r="L859" s="48"/>
      <c r="M859" s="48"/>
      <c r="N859" s="48"/>
      <c r="O859" s="48"/>
      <c r="P859" s="48"/>
      <c r="Q859" s="48"/>
      <c r="R859" s="48"/>
      <c r="S859" s="48"/>
      <c r="T859" s="48"/>
      <c r="U859" s="48"/>
      <c r="V859" s="48"/>
      <c r="W859" s="48"/>
      <c r="X859" s="48"/>
      <c r="Y859" s="48"/>
      <c r="Z859" s="48"/>
      <c r="AA859" s="48"/>
      <c r="AB859" s="48"/>
    </row>
    <row r="860" spans="1:28" ht="15.75" customHeight="1">
      <c r="A860" s="48"/>
      <c r="B860" s="48"/>
      <c r="C860" s="48"/>
      <c r="D860" s="48"/>
      <c r="E860" s="48"/>
      <c r="F860" s="48"/>
      <c r="G860" s="48"/>
      <c r="H860" s="48"/>
      <c r="I860" s="48"/>
      <c r="J860" s="48"/>
      <c r="K860" s="48"/>
      <c r="L860" s="48"/>
      <c r="M860" s="48"/>
      <c r="N860" s="48"/>
      <c r="O860" s="48"/>
      <c r="P860" s="48"/>
      <c r="Q860" s="48"/>
      <c r="R860" s="48"/>
      <c r="S860" s="48"/>
      <c r="T860" s="48"/>
      <c r="U860" s="48"/>
      <c r="V860" s="48"/>
      <c r="W860" s="48"/>
      <c r="X860" s="48"/>
      <c r="Y860" s="48"/>
      <c r="Z860" s="48"/>
      <c r="AA860" s="48"/>
      <c r="AB860" s="48"/>
    </row>
    <row r="861" spans="1:28" ht="15.75" customHeight="1">
      <c r="A861" s="48"/>
      <c r="B861" s="48"/>
      <c r="C861" s="48"/>
      <c r="D861" s="48"/>
      <c r="E861" s="48"/>
      <c r="F861" s="48"/>
      <c r="G861" s="48"/>
      <c r="H861" s="48"/>
      <c r="I861" s="48"/>
      <c r="J861" s="48"/>
      <c r="K861" s="48"/>
      <c r="L861" s="48"/>
      <c r="M861" s="48"/>
      <c r="N861" s="48"/>
      <c r="O861" s="48"/>
      <c r="P861" s="48"/>
      <c r="Q861" s="48"/>
      <c r="R861" s="48"/>
      <c r="S861" s="48"/>
      <c r="T861" s="48"/>
      <c r="U861" s="48"/>
      <c r="V861" s="48"/>
      <c r="W861" s="48"/>
      <c r="X861" s="48"/>
      <c r="Y861" s="48"/>
      <c r="Z861" s="48"/>
      <c r="AA861" s="48"/>
      <c r="AB861" s="48"/>
    </row>
    <row r="862" spans="1:28" ht="15.75" customHeight="1">
      <c r="A862" s="48"/>
      <c r="B862" s="48"/>
      <c r="C862" s="48"/>
      <c r="D862" s="48"/>
      <c r="E862" s="48"/>
      <c r="F862" s="48"/>
      <c r="G862" s="48"/>
      <c r="H862" s="48"/>
      <c r="I862" s="48"/>
      <c r="J862" s="48"/>
      <c r="K862" s="48"/>
      <c r="L862" s="48"/>
      <c r="M862" s="48"/>
      <c r="N862" s="48"/>
      <c r="O862" s="48"/>
      <c r="P862" s="48"/>
      <c r="Q862" s="48"/>
      <c r="R862" s="48"/>
      <c r="S862" s="48"/>
      <c r="T862" s="48"/>
      <c r="U862" s="48"/>
      <c r="V862" s="48"/>
      <c r="W862" s="48"/>
      <c r="X862" s="48"/>
      <c r="Y862" s="48"/>
      <c r="Z862" s="48"/>
      <c r="AA862" s="48"/>
      <c r="AB862" s="48"/>
    </row>
    <row r="863" spans="1:28" ht="15.75" customHeight="1">
      <c r="A863" s="48"/>
      <c r="B863" s="48"/>
      <c r="C863" s="48"/>
      <c r="D863" s="48"/>
      <c r="E863" s="48"/>
      <c r="F863" s="48"/>
      <c r="G863" s="48"/>
      <c r="H863" s="48"/>
      <c r="I863" s="48"/>
      <c r="J863" s="48"/>
      <c r="K863" s="48"/>
      <c r="L863" s="48"/>
      <c r="M863" s="48"/>
      <c r="N863" s="48"/>
      <c r="O863" s="48"/>
      <c r="P863" s="48"/>
      <c r="Q863" s="48"/>
      <c r="R863" s="48"/>
      <c r="S863" s="48"/>
      <c r="T863" s="48"/>
      <c r="U863" s="48"/>
      <c r="V863" s="48"/>
      <c r="W863" s="48"/>
      <c r="X863" s="48"/>
      <c r="Y863" s="48"/>
      <c r="Z863" s="48"/>
      <c r="AA863" s="48"/>
      <c r="AB863" s="48"/>
    </row>
    <row r="864" spans="1:28" ht="15.75" customHeight="1">
      <c r="A864" s="48"/>
      <c r="B864" s="48"/>
      <c r="C864" s="48"/>
      <c r="D864" s="48"/>
      <c r="E864" s="48"/>
      <c r="F864" s="48"/>
      <c r="G864" s="48"/>
      <c r="H864" s="48"/>
      <c r="I864" s="48"/>
      <c r="J864" s="48"/>
      <c r="K864" s="48"/>
      <c r="L864" s="48"/>
      <c r="M864" s="48"/>
      <c r="N864" s="48"/>
      <c r="O864" s="48"/>
      <c r="P864" s="48"/>
      <c r="Q864" s="48"/>
      <c r="R864" s="48"/>
      <c r="S864" s="48"/>
      <c r="T864" s="48"/>
      <c r="U864" s="48"/>
      <c r="V864" s="48"/>
      <c r="W864" s="48"/>
      <c r="X864" s="48"/>
      <c r="Y864" s="48"/>
      <c r="Z864" s="48"/>
      <c r="AA864" s="48"/>
      <c r="AB864" s="48"/>
    </row>
    <row r="865" spans="1:28" ht="15.75" customHeight="1">
      <c r="A865" s="48"/>
      <c r="B865" s="48"/>
      <c r="C865" s="48"/>
      <c r="D865" s="48"/>
      <c r="E865" s="48"/>
      <c r="F865" s="48"/>
      <c r="G865" s="48"/>
      <c r="H865" s="48"/>
      <c r="I865" s="48"/>
      <c r="J865" s="48"/>
      <c r="K865" s="48"/>
      <c r="L865" s="48"/>
      <c r="M865" s="48"/>
      <c r="N865" s="48"/>
      <c r="O865" s="48"/>
      <c r="P865" s="48"/>
      <c r="Q865" s="48"/>
      <c r="R865" s="48"/>
      <c r="S865" s="48"/>
      <c r="T865" s="48"/>
      <c r="U865" s="48"/>
      <c r="V865" s="48"/>
      <c r="W865" s="48"/>
      <c r="X865" s="48"/>
      <c r="Y865" s="48"/>
      <c r="Z865" s="48"/>
      <c r="AA865" s="48"/>
      <c r="AB865" s="48"/>
    </row>
    <row r="866" spans="1:28" ht="15.75" customHeight="1">
      <c r="A866" s="48"/>
      <c r="B866" s="48"/>
      <c r="C866" s="48"/>
      <c r="D866" s="48"/>
      <c r="E866" s="48"/>
      <c r="F866" s="48"/>
      <c r="G866" s="48"/>
      <c r="H866" s="48"/>
      <c r="I866" s="48"/>
      <c r="J866" s="48"/>
      <c r="K866" s="48"/>
      <c r="L866" s="48"/>
      <c r="M866" s="48"/>
      <c r="N866" s="48"/>
      <c r="O866" s="48"/>
      <c r="P866" s="48"/>
      <c r="Q866" s="48"/>
      <c r="R866" s="48"/>
      <c r="S866" s="48"/>
      <c r="T866" s="48"/>
      <c r="U866" s="48"/>
      <c r="V866" s="48"/>
      <c r="W866" s="48"/>
      <c r="X866" s="48"/>
      <c r="Y866" s="48"/>
      <c r="Z866" s="48"/>
      <c r="AA866" s="48"/>
      <c r="AB866" s="48"/>
    </row>
    <row r="867" spans="1:28" ht="15.75" customHeight="1">
      <c r="A867" s="48"/>
      <c r="B867" s="48"/>
      <c r="C867" s="48"/>
      <c r="D867" s="48"/>
      <c r="E867" s="48"/>
      <c r="F867" s="48"/>
      <c r="G867" s="48"/>
      <c r="H867" s="48"/>
      <c r="I867" s="48"/>
      <c r="J867" s="48"/>
      <c r="K867" s="48"/>
      <c r="L867" s="48"/>
      <c r="M867" s="48"/>
      <c r="N867" s="48"/>
      <c r="O867" s="48"/>
      <c r="P867" s="48"/>
      <c r="Q867" s="48"/>
      <c r="R867" s="48"/>
      <c r="S867" s="48"/>
      <c r="T867" s="48"/>
      <c r="U867" s="48"/>
      <c r="V867" s="48"/>
      <c r="W867" s="48"/>
      <c r="X867" s="48"/>
      <c r="Y867" s="48"/>
      <c r="Z867" s="48"/>
      <c r="AA867" s="48"/>
      <c r="AB867" s="48"/>
    </row>
    <row r="868" spans="1:28" ht="15.75" customHeight="1">
      <c r="A868" s="48"/>
      <c r="B868" s="48"/>
      <c r="C868" s="48"/>
      <c r="D868" s="48"/>
      <c r="E868" s="48"/>
      <c r="F868" s="48"/>
      <c r="G868" s="48"/>
      <c r="H868" s="48"/>
      <c r="I868" s="48"/>
      <c r="J868" s="48"/>
      <c r="K868" s="48"/>
      <c r="L868" s="48"/>
      <c r="M868" s="48"/>
      <c r="N868" s="48"/>
      <c r="O868" s="48"/>
      <c r="P868" s="48"/>
      <c r="Q868" s="48"/>
      <c r="R868" s="48"/>
      <c r="S868" s="48"/>
      <c r="T868" s="48"/>
      <c r="U868" s="48"/>
      <c r="V868" s="48"/>
      <c r="W868" s="48"/>
      <c r="X868" s="48"/>
      <c r="Y868" s="48"/>
      <c r="Z868" s="48"/>
      <c r="AA868" s="48"/>
      <c r="AB868" s="48"/>
    </row>
    <row r="869" spans="1:28" ht="15.75" customHeight="1">
      <c r="A869" s="48"/>
      <c r="B869" s="48"/>
      <c r="C869" s="48"/>
      <c r="D869" s="48"/>
      <c r="E869" s="48"/>
      <c r="F869" s="48"/>
      <c r="G869" s="48"/>
      <c r="H869" s="48"/>
      <c r="I869" s="48"/>
      <c r="J869" s="48"/>
      <c r="K869" s="48"/>
      <c r="L869" s="48"/>
      <c r="M869" s="48"/>
      <c r="N869" s="48"/>
      <c r="O869" s="48"/>
      <c r="P869" s="48"/>
      <c r="Q869" s="48"/>
      <c r="R869" s="48"/>
      <c r="S869" s="48"/>
      <c r="T869" s="48"/>
      <c r="U869" s="48"/>
      <c r="V869" s="48"/>
      <c r="W869" s="48"/>
      <c r="X869" s="48"/>
      <c r="Y869" s="48"/>
      <c r="Z869" s="48"/>
      <c r="AA869" s="48"/>
      <c r="AB869" s="48"/>
    </row>
    <row r="870" spans="1:28" ht="15.75" customHeight="1">
      <c r="A870" s="48"/>
      <c r="B870" s="48"/>
      <c r="C870" s="48"/>
      <c r="D870" s="48"/>
      <c r="E870" s="48"/>
      <c r="F870" s="48"/>
      <c r="G870" s="48"/>
      <c r="H870" s="48"/>
      <c r="I870" s="48"/>
      <c r="J870" s="48"/>
      <c r="K870" s="48"/>
      <c r="L870" s="48"/>
      <c r="M870" s="48"/>
      <c r="N870" s="48"/>
      <c r="O870" s="48"/>
      <c r="P870" s="48"/>
      <c r="Q870" s="48"/>
      <c r="R870" s="48"/>
      <c r="S870" s="48"/>
      <c r="T870" s="48"/>
      <c r="U870" s="48"/>
      <c r="V870" s="48"/>
      <c r="W870" s="48"/>
      <c r="X870" s="48"/>
      <c r="Y870" s="48"/>
      <c r="Z870" s="48"/>
      <c r="AA870" s="48"/>
      <c r="AB870" s="48"/>
    </row>
    <row r="871" spans="1:28" ht="15.75" customHeight="1">
      <c r="A871" s="48"/>
      <c r="B871" s="48"/>
      <c r="C871" s="48"/>
      <c r="D871" s="48"/>
      <c r="E871" s="48"/>
      <c r="F871" s="48"/>
      <c r="G871" s="48"/>
      <c r="H871" s="48"/>
      <c r="I871" s="48"/>
      <c r="J871" s="48"/>
      <c r="K871" s="48"/>
      <c r="L871" s="48"/>
      <c r="M871" s="48"/>
      <c r="N871" s="48"/>
      <c r="O871" s="48"/>
      <c r="P871" s="48"/>
      <c r="Q871" s="48"/>
      <c r="R871" s="48"/>
      <c r="S871" s="48"/>
      <c r="T871" s="48"/>
      <c r="U871" s="48"/>
      <c r="V871" s="48"/>
      <c r="W871" s="48"/>
      <c r="X871" s="48"/>
      <c r="Y871" s="48"/>
      <c r="Z871" s="48"/>
      <c r="AA871" s="48"/>
      <c r="AB871" s="48"/>
    </row>
    <row r="872" spans="1:28" ht="15.75" customHeight="1">
      <c r="A872" s="48"/>
      <c r="B872" s="48"/>
      <c r="C872" s="48"/>
      <c r="D872" s="48"/>
      <c r="E872" s="48"/>
      <c r="F872" s="48"/>
      <c r="G872" s="48"/>
      <c r="H872" s="48"/>
      <c r="I872" s="48"/>
      <c r="J872" s="48"/>
      <c r="K872" s="48"/>
      <c r="L872" s="48"/>
      <c r="M872" s="48"/>
      <c r="N872" s="48"/>
      <c r="O872" s="48"/>
      <c r="P872" s="48"/>
      <c r="Q872" s="48"/>
      <c r="R872" s="48"/>
      <c r="S872" s="48"/>
      <c r="T872" s="48"/>
      <c r="U872" s="48"/>
      <c r="V872" s="48"/>
      <c r="W872" s="48"/>
      <c r="X872" s="48"/>
      <c r="Y872" s="48"/>
      <c r="Z872" s="48"/>
      <c r="AA872" s="48"/>
      <c r="AB872" s="48"/>
    </row>
    <row r="873" spans="1:28" ht="15.75" customHeight="1">
      <c r="A873" s="48"/>
      <c r="B873" s="48"/>
      <c r="C873" s="48"/>
      <c r="D873" s="48"/>
      <c r="E873" s="48"/>
      <c r="F873" s="48"/>
      <c r="G873" s="48"/>
      <c r="H873" s="48"/>
      <c r="I873" s="48"/>
      <c r="J873" s="48"/>
      <c r="K873" s="48"/>
      <c r="L873" s="48"/>
      <c r="M873" s="48"/>
      <c r="N873" s="48"/>
      <c r="O873" s="48"/>
      <c r="P873" s="48"/>
      <c r="Q873" s="48"/>
      <c r="R873" s="48"/>
      <c r="S873" s="48"/>
      <c r="T873" s="48"/>
      <c r="U873" s="48"/>
      <c r="V873" s="48"/>
      <c r="W873" s="48"/>
      <c r="X873" s="48"/>
      <c r="Y873" s="48"/>
      <c r="Z873" s="48"/>
      <c r="AA873" s="48"/>
      <c r="AB873" s="48"/>
    </row>
    <row r="874" spans="1:28" ht="15.75" customHeight="1">
      <c r="A874" s="48"/>
      <c r="B874" s="48"/>
      <c r="C874" s="48"/>
      <c r="D874" s="48"/>
      <c r="E874" s="48"/>
      <c r="F874" s="48"/>
      <c r="G874" s="48"/>
      <c r="H874" s="48"/>
      <c r="I874" s="48"/>
      <c r="J874" s="48"/>
      <c r="K874" s="48"/>
      <c r="L874" s="48"/>
      <c r="M874" s="48"/>
      <c r="N874" s="48"/>
      <c r="O874" s="48"/>
      <c r="P874" s="48"/>
      <c r="Q874" s="48"/>
      <c r="R874" s="48"/>
      <c r="S874" s="48"/>
      <c r="T874" s="48"/>
      <c r="U874" s="48"/>
      <c r="V874" s="48"/>
      <c r="W874" s="48"/>
      <c r="X874" s="48"/>
      <c r="Y874" s="48"/>
      <c r="Z874" s="48"/>
      <c r="AA874" s="48"/>
      <c r="AB874" s="48"/>
    </row>
    <row r="875" spans="1:28" ht="15.75" customHeight="1">
      <c r="A875" s="48"/>
      <c r="B875" s="48"/>
      <c r="C875" s="48"/>
      <c r="D875" s="48"/>
      <c r="E875" s="48"/>
      <c r="F875" s="48"/>
      <c r="G875" s="48"/>
      <c r="H875" s="48"/>
      <c r="I875" s="48"/>
      <c r="J875" s="48"/>
      <c r="K875" s="48"/>
      <c r="L875" s="48"/>
      <c r="M875" s="48"/>
      <c r="N875" s="48"/>
      <c r="O875" s="48"/>
      <c r="P875" s="48"/>
      <c r="Q875" s="48"/>
      <c r="R875" s="48"/>
      <c r="S875" s="48"/>
      <c r="T875" s="48"/>
      <c r="U875" s="48"/>
      <c r="V875" s="48"/>
      <c r="W875" s="48"/>
      <c r="X875" s="48"/>
      <c r="Y875" s="48"/>
      <c r="Z875" s="48"/>
      <c r="AA875" s="48"/>
      <c r="AB875" s="48"/>
    </row>
    <row r="876" spans="1:28" ht="15.75" customHeight="1">
      <c r="A876" s="48"/>
      <c r="B876" s="48"/>
      <c r="C876" s="48"/>
      <c r="D876" s="48"/>
      <c r="E876" s="48"/>
      <c r="F876" s="48"/>
      <c r="G876" s="48"/>
      <c r="H876" s="48"/>
      <c r="I876" s="48"/>
      <c r="J876" s="48"/>
      <c r="K876" s="48"/>
      <c r="L876" s="48"/>
      <c r="M876" s="48"/>
      <c r="N876" s="48"/>
      <c r="O876" s="48"/>
      <c r="P876" s="48"/>
      <c r="Q876" s="48"/>
      <c r="R876" s="48"/>
      <c r="S876" s="48"/>
      <c r="T876" s="48"/>
      <c r="U876" s="48"/>
      <c r="V876" s="48"/>
      <c r="W876" s="48"/>
      <c r="X876" s="48"/>
      <c r="Y876" s="48"/>
      <c r="Z876" s="48"/>
      <c r="AA876" s="48"/>
      <c r="AB876" s="48"/>
    </row>
    <row r="877" spans="1:28" ht="15.75" customHeight="1">
      <c r="A877" s="48"/>
      <c r="B877" s="48"/>
      <c r="C877" s="48"/>
      <c r="D877" s="48"/>
      <c r="E877" s="48"/>
      <c r="F877" s="48"/>
      <c r="G877" s="48"/>
      <c r="H877" s="48"/>
      <c r="I877" s="48"/>
      <c r="J877" s="48"/>
      <c r="K877" s="48"/>
      <c r="L877" s="48"/>
      <c r="M877" s="48"/>
      <c r="N877" s="48"/>
      <c r="O877" s="48"/>
      <c r="P877" s="48"/>
      <c r="Q877" s="48"/>
      <c r="R877" s="48"/>
      <c r="S877" s="48"/>
      <c r="T877" s="48"/>
      <c r="U877" s="48"/>
      <c r="V877" s="48"/>
      <c r="W877" s="48"/>
      <c r="X877" s="48"/>
      <c r="Y877" s="48"/>
      <c r="Z877" s="48"/>
      <c r="AA877" s="48"/>
      <c r="AB877" s="48"/>
    </row>
    <row r="878" spans="1:28" ht="15.75" customHeight="1">
      <c r="A878" s="48"/>
      <c r="B878" s="48"/>
      <c r="C878" s="48"/>
      <c r="D878" s="48"/>
      <c r="E878" s="48"/>
      <c r="F878" s="48"/>
      <c r="G878" s="48"/>
      <c r="H878" s="48"/>
      <c r="I878" s="48"/>
      <c r="J878" s="48"/>
      <c r="K878" s="48"/>
      <c r="L878" s="48"/>
      <c r="M878" s="48"/>
      <c r="N878" s="48"/>
      <c r="O878" s="48"/>
      <c r="P878" s="48"/>
      <c r="Q878" s="48"/>
      <c r="R878" s="48"/>
      <c r="S878" s="48"/>
      <c r="T878" s="48"/>
      <c r="U878" s="48"/>
      <c r="V878" s="48"/>
      <c r="W878" s="48"/>
      <c r="X878" s="48"/>
      <c r="Y878" s="48"/>
      <c r="Z878" s="48"/>
      <c r="AA878" s="48"/>
      <c r="AB878" s="48"/>
    </row>
    <row r="879" spans="1:28" ht="15.75" customHeight="1">
      <c r="A879" s="48"/>
      <c r="B879" s="48"/>
      <c r="C879" s="48"/>
      <c r="D879" s="48"/>
      <c r="E879" s="48"/>
      <c r="F879" s="48"/>
      <c r="G879" s="48"/>
      <c r="H879" s="48"/>
      <c r="I879" s="48"/>
      <c r="J879" s="48"/>
      <c r="K879" s="48"/>
      <c r="L879" s="48"/>
      <c r="M879" s="48"/>
      <c r="N879" s="48"/>
      <c r="O879" s="48"/>
      <c r="P879" s="48"/>
      <c r="Q879" s="48"/>
      <c r="R879" s="48"/>
      <c r="S879" s="48"/>
      <c r="T879" s="48"/>
      <c r="U879" s="48"/>
      <c r="V879" s="48"/>
      <c r="W879" s="48"/>
      <c r="X879" s="48"/>
      <c r="Y879" s="48"/>
      <c r="Z879" s="48"/>
      <c r="AA879" s="48"/>
      <c r="AB879" s="48"/>
    </row>
    <row r="880" spans="1:28" ht="15.75" customHeight="1">
      <c r="A880" s="48"/>
      <c r="B880" s="48"/>
      <c r="C880" s="48"/>
      <c r="D880" s="48"/>
      <c r="E880" s="48"/>
      <c r="F880" s="48"/>
      <c r="G880" s="48"/>
      <c r="H880" s="48"/>
      <c r="I880" s="48"/>
      <c r="J880" s="48"/>
      <c r="K880" s="48"/>
      <c r="L880" s="48"/>
      <c r="M880" s="48"/>
      <c r="N880" s="48"/>
      <c r="O880" s="48"/>
      <c r="P880" s="48"/>
      <c r="Q880" s="48"/>
      <c r="R880" s="48"/>
      <c r="S880" s="48"/>
      <c r="T880" s="48"/>
      <c r="U880" s="48"/>
      <c r="V880" s="48"/>
      <c r="W880" s="48"/>
      <c r="X880" s="48"/>
      <c r="Y880" s="48"/>
      <c r="Z880" s="48"/>
      <c r="AA880" s="48"/>
      <c r="AB880" s="48"/>
    </row>
    <row r="881" spans="1:28" ht="15.75" customHeight="1">
      <c r="A881" s="48"/>
      <c r="B881" s="48"/>
      <c r="C881" s="48"/>
      <c r="D881" s="48"/>
      <c r="E881" s="48"/>
      <c r="F881" s="48"/>
      <c r="G881" s="48"/>
      <c r="H881" s="48"/>
      <c r="I881" s="48"/>
      <c r="J881" s="48"/>
      <c r="K881" s="48"/>
      <c r="L881" s="48"/>
      <c r="M881" s="48"/>
      <c r="N881" s="48"/>
      <c r="O881" s="48"/>
      <c r="P881" s="48"/>
      <c r="Q881" s="48"/>
      <c r="R881" s="48"/>
      <c r="S881" s="48"/>
      <c r="T881" s="48"/>
      <c r="U881" s="48"/>
      <c r="V881" s="48"/>
      <c r="W881" s="48"/>
      <c r="X881" s="48"/>
      <c r="Y881" s="48"/>
      <c r="Z881" s="48"/>
      <c r="AA881" s="48"/>
      <c r="AB881" s="48"/>
    </row>
    <row r="882" spans="1:28" ht="15.75" customHeight="1">
      <c r="A882" s="48"/>
      <c r="B882" s="48"/>
      <c r="C882" s="48"/>
      <c r="D882" s="48"/>
      <c r="E882" s="48"/>
      <c r="F882" s="48"/>
      <c r="G882" s="48"/>
      <c r="H882" s="48"/>
      <c r="I882" s="48"/>
      <c r="J882" s="48"/>
      <c r="K882" s="48"/>
      <c r="L882" s="48"/>
      <c r="M882" s="48"/>
      <c r="N882" s="48"/>
      <c r="O882" s="48"/>
      <c r="P882" s="48"/>
      <c r="Q882" s="48"/>
      <c r="R882" s="48"/>
      <c r="S882" s="48"/>
      <c r="T882" s="48"/>
      <c r="U882" s="48"/>
      <c r="V882" s="48"/>
      <c r="W882" s="48"/>
      <c r="X882" s="48"/>
      <c r="Y882" s="48"/>
      <c r="Z882" s="48"/>
      <c r="AA882" s="48"/>
      <c r="AB882" s="48"/>
    </row>
    <row r="883" spans="1:28" ht="15.75" customHeight="1">
      <c r="A883" s="48"/>
      <c r="B883" s="48"/>
      <c r="C883" s="48"/>
      <c r="D883" s="48"/>
      <c r="E883" s="48"/>
      <c r="F883" s="48"/>
      <c r="G883" s="48"/>
      <c r="H883" s="48"/>
      <c r="I883" s="48"/>
      <c r="J883" s="48"/>
      <c r="K883" s="48"/>
      <c r="L883" s="48"/>
      <c r="M883" s="48"/>
      <c r="N883" s="48"/>
      <c r="O883" s="48"/>
      <c r="P883" s="48"/>
      <c r="Q883" s="48"/>
      <c r="R883" s="48"/>
      <c r="S883" s="48"/>
      <c r="T883" s="48"/>
      <c r="U883" s="48"/>
      <c r="V883" s="48"/>
      <c r="W883" s="48"/>
      <c r="X883" s="48"/>
      <c r="Y883" s="48"/>
      <c r="Z883" s="48"/>
      <c r="AA883" s="48"/>
      <c r="AB883" s="48"/>
    </row>
    <row r="884" spans="1:28" ht="15.75" customHeight="1">
      <c r="A884" s="48"/>
      <c r="B884" s="48"/>
      <c r="C884" s="48"/>
      <c r="D884" s="48"/>
      <c r="E884" s="48"/>
      <c r="F884" s="48"/>
      <c r="G884" s="48"/>
      <c r="H884" s="48"/>
      <c r="I884" s="48"/>
      <c r="J884" s="48"/>
      <c r="K884" s="48"/>
      <c r="L884" s="48"/>
      <c r="M884" s="48"/>
      <c r="N884" s="48"/>
      <c r="O884" s="48"/>
      <c r="P884" s="48"/>
      <c r="Q884" s="48"/>
      <c r="R884" s="48"/>
      <c r="S884" s="48"/>
      <c r="T884" s="48"/>
      <c r="U884" s="48"/>
      <c r="V884" s="48"/>
      <c r="W884" s="48"/>
      <c r="X884" s="48"/>
      <c r="Y884" s="48"/>
      <c r="Z884" s="48"/>
      <c r="AA884" s="48"/>
      <c r="AB884" s="48"/>
    </row>
    <row r="885" spans="1:28" ht="15.75" customHeight="1">
      <c r="A885" s="48"/>
      <c r="B885" s="48"/>
      <c r="C885" s="48"/>
      <c r="D885" s="48"/>
      <c r="E885" s="48"/>
      <c r="F885" s="48"/>
      <c r="G885" s="48"/>
      <c r="H885" s="48"/>
      <c r="I885" s="48"/>
      <c r="J885" s="48"/>
      <c r="K885" s="48"/>
      <c r="L885" s="48"/>
      <c r="M885" s="48"/>
      <c r="N885" s="48"/>
      <c r="O885" s="48"/>
      <c r="P885" s="48"/>
      <c r="Q885" s="48"/>
      <c r="R885" s="48"/>
      <c r="S885" s="48"/>
      <c r="T885" s="48"/>
      <c r="U885" s="48"/>
      <c r="V885" s="48"/>
      <c r="W885" s="48"/>
      <c r="X885" s="48"/>
      <c r="Y885" s="48"/>
      <c r="Z885" s="48"/>
      <c r="AA885" s="48"/>
      <c r="AB885" s="48"/>
    </row>
    <row r="886" spans="1:28" ht="15.75" customHeight="1">
      <c r="A886" s="48"/>
      <c r="B886" s="48"/>
      <c r="C886" s="48"/>
      <c r="D886" s="48"/>
      <c r="E886" s="48"/>
      <c r="F886" s="48"/>
      <c r="G886" s="48"/>
      <c r="H886" s="48"/>
      <c r="I886" s="48"/>
      <c r="J886" s="48"/>
      <c r="K886" s="48"/>
      <c r="L886" s="48"/>
      <c r="M886" s="48"/>
      <c r="N886" s="48"/>
      <c r="O886" s="48"/>
      <c r="P886" s="48"/>
      <c r="Q886" s="48"/>
      <c r="R886" s="48"/>
      <c r="S886" s="48"/>
      <c r="T886" s="48"/>
      <c r="U886" s="48"/>
      <c r="V886" s="48"/>
      <c r="W886" s="48"/>
      <c r="X886" s="48"/>
      <c r="Y886" s="48"/>
      <c r="Z886" s="48"/>
      <c r="AA886" s="48"/>
      <c r="AB886" s="48"/>
    </row>
    <row r="887" spans="1:28" ht="15.75" customHeight="1">
      <c r="A887" s="48"/>
      <c r="B887" s="48"/>
      <c r="C887" s="48"/>
      <c r="D887" s="48"/>
      <c r="E887" s="48"/>
      <c r="F887" s="48"/>
      <c r="G887" s="48"/>
      <c r="H887" s="48"/>
      <c r="I887" s="48"/>
      <c r="J887" s="48"/>
      <c r="K887" s="48"/>
      <c r="L887" s="48"/>
      <c r="M887" s="48"/>
      <c r="N887" s="48"/>
      <c r="O887" s="48"/>
      <c r="P887" s="48"/>
      <c r="Q887" s="48"/>
      <c r="R887" s="48"/>
      <c r="S887" s="48"/>
      <c r="T887" s="48"/>
      <c r="U887" s="48"/>
      <c r="V887" s="48"/>
      <c r="W887" s="48"/>
      <c r="X887" s="48"/>
      <c r="Y887" s="48"/>
      <c r="Z887" s="48"/>
      <c r="AA887" s="48"/>
      <c r="AB887" s="48"/>
    </row>
    <row r="888" spans="1:28" ht="15.75" customHeight="1">
      <c r="A888" s="48"/>
      <c r="B888" s="48"/>
      <c r="C888" s="48"/>
      <c r="D888" s="48"/>
      <c r="E888" s="48"/>
      <c r="F888" s="48"/>
      <c r="G888" s="48"/>
      <c r="H888" s="48"/>
      <c r="I888" s="48"/>
      <c r="J888" s="48"/>
      <c r="K888" s="48"/>
      <c r="L888" s="48"/>
      <c r="M888" s="48"/>
      <c r="N888" s="48"/>
      <c r="O888" s="48"/>
      <c r="P888" s="48"/>
      <c r="Q888" s="48"/>
      <c r="R888" s="48"/>
      <c r="S888" s="48"/>
      <c r="T888" s="48"/>
      <c r="U888" s="48"/>
      <c r="V888" s="48"/>
      <c r="W888" s="48"/>
      <c r="X888" s="48"/>
      <c r="Y888" s="48"/>
      <c r="Z888" s="48"/>
      <c r="AA888" s="48"/>
      <c r="AB888" s="48"/>
    </row>
    <row r="889" spans="1:28" ht="15.75" customHeight="1">
      <c r="A889" s="48"/>
      <c r="B889" s="48"/>
      <c r="C889" s="48"/>
      <c r="D889" s="48"/>
      <c r="E889" s="48"/>
      <c r="F889" s="48"/>
      <c r="G889" s="48"/>
      <c r="H889" s="48"/>
      <c r="I889" s="48"/>
      <c r="J889" s="48"/>
      <c r="K889" s="48"/>
      <c r="L889" s="48"/>
      <c r="M889" s="48"/>
      <c r="N889" s="48"/>
      <c r="O889" s="48"/>
      <c r="P889" s="48"/>
      <c r="Q889" s="48"/>
      <c r="R889" s="48"/>
      <c r="S889" s="48"/>
      <c r="T889" s="48"/>
      <c r="U889" s="48"/>
      <c r="V889" s="48"/>
      <c r="W889" s="48"/>
      <c r="X889" s="48"/>
      <c r="Y889" s="48"/>
      <c r="Z889" s="48"/>
      <c r="AA889" s="48"/>
      <c r="AB889" s="48"/>
    </row>
    <row r="890" spans="1:28" ht="15.75" customHeight="1">
      <c r="A890" s="48"/>
      <c r="B890" s="48"/>
      <c r="C890" s="48"/>
      <c r="D890" s="48"/>
      <c r="E890" s="48"/>
      <c r="F890" s="48"/>
      <c r="G890" s="48"/>
      <c r="H890" s="48"/>
      <c r="I890" s="48"/>
      <c r="J890" s="48"/>
      <c r="K890" s="48"/>
      <c r="L890" s="48"/>
      <c r="M890" s="48"/>
      <c r="N890" s="48"/>
      <c r="O890" s="48"/>
      <c r="P890" s="48"/>
      <c r="Q890" s="48"/>
      <c r="R890" s="48"/>
      <c r="S890" s="48"/>
      <c r="T890" s="48"/>
      <c r="U890" s="48"/>
      <c r="V890" s="48"/>
      <c r="W890" s="48"/>
      <c r="X890" s="48"/>
      <c r="Y890" s="48"/>
      <c r="Z890" s="48"/>
      <c r="AA890" s="48"/>
      <c r="AB890" s="48"/>
    </row>
    <row r="891" spans="1:28" ht="15.75" customHeight="1">
      <c r="A891" s="48"/>
      <c r="B891" s="48"/>
      <c r="C891" s="48"/>
      <c r="D891" s="48"/>
      <c r="E891" s="48"/>
      <c r="F891" s="48"/>
      <c r="G891" s="48"/>
      <c r="H891" s="48"/>
      <c r="I891" s="48"/>
      <c r="J891" s="48"/>
      <c r="K891" s="48"/>
      <c r="L891" s="48"/>
      <c r="M891" s="48"/>
      <c r="N891" s="48"/>
      <c r="O891" s="48"/>
      <c r="P891" s="48"/>
      <c r="Q891" s="48"/>
      <c r="R891" s="48"/>
      <c r="S891" s="48"/>
      <c r="T891" s="48"/>
      <c r="U891" s="48"/>
      <c r="V891" s="48"/>
      <c r="W891" s="48"/>
      <c r="X891" s="48"/>
      <c r="Y891" s="48"/>
      <c r="Z891" s="48"/>
      <c r="AA891" s="48"/>
      <c r="AB891" s="48"/>
    </row>
    <row r="892" spans="1:28" ht="15.75" customHeight="1">
      <c r="A892" s="48"/>
      <c r="B892" s="48"/>
      <c r="C892" s="48"/>
      <c r="D892" s="48"/>
      <c r="E892" s="48"/>
      <c r="F892" s="48"/>
      <c r="G892" s="48"/>
      <c r="H892" s="48"/>
      <c r="I892" s="48"/>
      <c r="J892" s="48"/>
      <c r="K892" s="48"/>
      <c r="L892" s="48"/>
      <c r="M892" s="48"/>
      <c r="N892" s="48"/>
      <c r="O892" s="48"/>
      <c r="P892" s="48"/>
      <c r="Q892" s="48"/>
      <c r="R892" s="48"/>
      <c r="S892" s="48"/>
      <c r="T892" s="48"/>
      <c r="U892" s="48"/>
      <c r="V892" s="48"/>
      <c r="W892" s="48"/>
      <c r="X892" s="48"/>
      <c r="Y892" s="48"/>
      <c r="Z892" s="48"/>
      <c r="AA892" s="48"/>
      <c r="AB892" s="48"/>
    </row>
    <row r="893" spans="1:28" ht="15.75" customHeight="1">
      <c r="A893" s="48"/>
      <c r="B893" s="48"/>
      <c r="C893" s="48"/>
      <c r="D893" s="48"/>
      <c r="E893" s="48"/>
      <c r="F893" s="48"/>
      <c r="G893" s="48"/>
      <c r="H893" s="48"/>
      <c r="I893" s="48"/>
      <c r="J893" s="48"/>
      <c r="K893" s="48"/>
      <c r="L893" s="48"/>
      <c r="M893" s="48"/>
      <c r="N893" s="48"/>
      <c r="O893" s="48"/>
      <c r="P893" s="48"/>
      <c r="Q893" s="48"/>
      <c r="R893" s="48"/>
      <c r="S893" s="48"/>
      <c r="T893" s="48"/>
      <c r="U893" s="48"/>
      <c r="V893" s="48"/>
      <c r="W893" s="48"/>
      <c r="X893" s="48"/>
      <c r="Y893" s="48"/>
      <c r="Z893" s="48"/>
      <c r="AA893" s="48"/>
      <c r="AB893" s="48"/>
    </row>
    <row r="894" spans="1:28" ht="15.75" customHeight="1">
      <c r="A894" s="48"/>
      <c r="B894" s="48"/>
      <c r="C894" s="48"/>
      <c r="D894" s="48"/>
      <c r="E894" s="48"/>
      <c r="F894" s="48"/>
      <c r="G894" s="48"/>
      <c r="H894" s="48"/>
      <c r="I894" s="48"/>
      <c r="J894" s="48"/>
      <c r="K894" s="48"/>
      <c r="L894" s="48"/>
      <c r="M894" s="48"/>
      <c r="N894" s="48"/>
      <c r="O894" s="48"/>
      <c r="P894" s="48"/>
      <c r="Q894" s="48"/>
      <c r="R894" s="48"/>
      <c r="S894" s="48"/>
      <c r="T894" s="48"/>
      <c r="U894" s="48"/>
      <c r="V894" s="48"/>
      <c r="W894" s="48"/>
      <c r="X894" s="48"/>
      <c r="Y894" s="48"/>
      <c r="Z894" s="48"/>
      <c r="AA894" s="48"/>
      <c r="AB894" s="48"/>
    </row>
    <row r="895" spans="1:28" ht="15.75" customHeight="1">
      <c r="A895" s="48"/>
      <c r="B895" s="48"/>
      <c r="C895" s="48"/>
      <c r="D895" s="48"/>
      <c r="E895" s="48"/>
      <c r="F895" s="48"/>
      <c r="G895" s="48"/>
      <c r="H895" s="48"/>
      <c r="I895" s="48"/>
      <c r="J895" s="48"/>
      <c r="K895" s="48"/>
      <c r="L895" s="48"/>
      <c r="M895" s="48"/>
      <c r="N895" s="48"/>
      <c r="O895" s="48"/>
      <c r="P895" s="48"/>
      <c r="Q895" s="48"/>
      <c r="R895" s="48"/>
      <c r="S895" s="48"/>
      <c r="T895" s="48"/>
      <c r="U895" s="48"/>
      <c r="V895" s="48"/>
      <c r="W895" s="48"/>
      <c r="X895" s="48"/>
      <c r="Y895" s="48"/>
      <c r="Z895" s="48"/>
      <c r="AA895" s="48"/>
      <c r="AB895" s="48"/>
    </row>
    <row r="896" spans="1:28" ht="15.75" customHeight="1">
      <c r="A896" s="48"/>
      <c r="B896" s="48"/>
      <c r="C896" s="48"/>
      <c r="D896" s="48"/>
      <c r="E896" s="48"/>
      <c r="F896" s="48"/>
      <c r="G896" s="48"/>
      <c r="H896" s="48"/>
      <c r="I896" s="48"/>
      <c r="J896" s="48"/>
      <c r="K896" s="48"/>
      <c r="L896" s="48"/>
      <c r="M896" s="48"/>
      <c r="N896" s="48"/>
      <c r="O896" s="48"/>
      <c r="P896" s="48"/>
      <c r="Q896" s="48"/>
      <c r="R896" s="48"/>
      <c r="S896" s="48"/>
      <c r="T896" s="48"/>
      <c r="U896" s="48"/>
      <c r="V896" s="48"/>
      <c r="W896" s="48"/>
      <c r="X896" s="48"/>
      <c r="Y896" s="48"/>
      <c r="Z896" s="48"/>
      <c r="AA896" s="48"/>
      <c r="AB896" s="48"/>
    </row>
    <row r="897" spans="1:28" ht="15.75" customHeight="1">
      <c r="A897" s="48"/>
      <c r="B897" s="48"/>
      <c r="C897" s="48"/>
      <c r="D897" s="48"/>
      <c r="E897" s="48"/>
      <c r="F897" s="48"/>
      <c r="G897" s="48"/>
      <c r="H897" s="48"/>
      <c r="I897" s="48"/>
      <c r="J897" s="48"/>
      <c r="K897" s="48"/>
      <c r="L897" s="48"/>
      <c r="M897" s="48"/>
      <c r="N897" s="48"/>
      <c r="O897" s="48"/>
      <c r="P897" s="48"/>
      <c r="Q897" s="48"/>
      <c r="R897" s="48"/>
      <c r="S897" s="48"/>
      <c r="T897" s="48"/>
      <c r="U897" s="48"/>
      <c r="V897" s="48"/>
      <c r="W897" s="48"/>
      <c r="X897" s="48"/>
      <c r="Y897" s="48"/>
      <c r="Z897" s="48"/>
      <c r="AA897" s="48"/>
      <c r="AB897" s="48"/>
    </row>
    <row r="898" spans="1:28" ht="15.75" customHeight="1">
      <c r="A898" s="48"/>
      <c r="B898" s="48"/>
      <c r="C898" s="48"/>
      <c r="D898" s="48"/>
      <c r="E898" s="48"/>
      <c r="F898" s="48"/>
      <c r="G898" s="48"/>
      <c r="H898" s="48"/>
      <c r="I898" s="48"/>
      <c r="J898" s="48"/>
      <c r="K898" s="48"/>
      <c r="L898" s="48"/>
      <c r="M898" s="48"/>
      <c r="N898" s="48"/>
      <c r="O898" s="48"/>
      <c r="P898" s="48"/>
      <c r="Q898" s="48"/>
      <c r="R898" s="48"/>
      <c r="S898" s="48"/>
      <c r="T898" s="48"/>
      <c r="U898" s="48"/>
      <c r="V898" s="48"/>
      <c r="W898" s="48"/>
      <c r="X898" s="48"/>
      <c r="Y898" s="48"/>
      <c r="Z898" s="48"/>
      <c r="AA898" s="48"/>
      <c r="AB898" s="48"/>
    </row>
    <row r="899" spans="1:28" ht="15.75" customHeight="1">
      <c r="A899" s="48"/>
      <c r="B899" s="48"/>
      <c r="C899" s="48"/>
      <c r="D899" s="48"/>
      <c r="E899" s="48"/>
      <c r="F899" s="48"/>
      <c r="G899" s="48"/>
      <c r="H899" s="48"/>
      <c r="I899" s="48"/>
      <c r="J899" s="48"/>
      <c r="K899" s="48"/>
      <c r="L899" s="48"/>
      <c r="M899" s="48"/>
      <c r="N899" s="48"/>
      <c r="O899" s="48"/>
      <c r="P899" s="48"/>
      <c r="Q899" s="48"/>
      <c r="R899" s="48"/>
      <c r="S899" s="48"/>
      <c r="T899" s="48"/>
      <c r="U899" s="48"/>
      <c r="V899" s="48"/>
      <c r="W899" s="48"/>
      <c r="X899" s="48"/>
      <c r="Y899" s="48"/>
      <c r="Z899" s="48"/>
      <c r="AA899" s="48"/>
      <c r="AB899" s="48"/>
    </row>
    <row r="900" spans="1:28" ht="15.75" customHeight="1">
      <c r="A900" s="48"/>
      <c r="B900" s="48"/>
      <c r="C900" s="48"/>
      <c r="D900" s="48"/>
      <c r="E900" s="48"/>
      <c r="F900" s="48"/>
      <c r="G900" s="48"/>
      <c r="H900" s="48"/>
      <c r="I900" s="48"/>
      <c r="J900" s="48"/>
      <c r="K900" s="48"/>
      <c r="L900" s="48"/>
      <c r="M900" s="48"/>
      <c r="N900" s="48"/>
      <c r="O900" s="48"/>
      <c r="P900" s="48"/>
      <c r="Q900" s="48"/>
      <c r="R900" s="48"/>
      <c r="S900" s="48"/>
      <c r="T900" s="48"/>
      <c r="U900" s="48"/>
      <c r="V900" s="48"/>
      <c r="W900" s="48"/>
      <c r="X900" s="48"/>
      <c r="Y900" s="48"/>
      <c r="Z900" s="48"/>
      <c r="AA900" s="48"/>
      <c r="AB900" s="48"/>
    </row>
    <row r="901" spans="1:28" ht="15.75" customHeight="1">
      <c r="A901" s="48"/>
      <c r="B901" s="48"/>
      <c r="C901" s="48"/>
      <c r="D901" s="48"/>
      <c r="E901" s="48"/>
      <c r="F901" s="48"/>
      <c r="G901" s="48"/>
      <c r="H901" s="48"/>
      <c r="I901" s="48"/>
      <c r="J901" s="48"/>
      <c r="K901" s="48"/>
      <c r="L901" s="48"/>
      <c r="M901" s="48"/>
      <c r="N901" s="48"/>
      <c r="O901" s="48"/>
      <c r="P901" s="48"/>
      <c r="Q901" s="48"/>
      <c r="R901" s="48"/>
      <c r="S901" s="48"/>
      <c r="T901" s="48"/>
      <c r="U901" s="48"/>
      <c r="V901" s="48"/>
      <c r="W901" s="48"/>
      <c r="X901" s="48"/>
      <c r="Y901" s="48"/>
      <c r="Z901" s="48"/>
      <c r="AA901" s="48"/>
      <c r="AB901" s="48"/>
    </row>
    <row r="902" spans="1:28" ht="15.75" customHeight="1">
      <c r="A902" s="48"/>
      <c r="B902" s="48"/>
      <c r="C902" s="48"/>
      <c r="D902" s="48"/>
      <c r="E902" s="48"/>
      <c r="F902" s="48"/>
      <c r="G902" s="48"/>
      <c r="H902" s="48"/>
      <c r="I902" s="48"/>
      <c r="J902" s="48"/>
      <c r="K902" s="48"/>
      <c r="L902" s="48"/>
      <c r="M902" s="48"/>
      <c r="N902" s="48"/>
      <c r="O902" s="48"/>
      <c r="P902" s="48"/>
      <c r="Q902" s="48"/>
      <c r="R902" s="48"/>
      <c r="S902" s="48"/>
      <c r="T902" s="48"/>
      <c r="U902" s="48"/>
      <c r="V902" s="48"/>
      <c r="W902" s="48"/>
      <c r="X902" s="48"/>
      <c r="Y902" s="48"/>
      <c r="Z902" s="48"/>
      <c r="AA902" s="48"/>
      <c r="AB902" s="48"/>
    </row>
    <row r="903" spans="1:28" ht="15.75" customHeight="1">
      <c r="A903" s="48"/>
      <c r="B903" s="48"/>
      <c r="C903" s="48"/>
      <c r="D903" s="48"/>
      <c r="E903" s="48"/>
      <c r="F903" s="48"/>
      <c r="G903" s="48"/>
      <c r="H903" s="48"/>
      <c r="I903" s="48"/>
      <c r="J903" s="48"/>
      <c r="K903" s="48"/>
      <c r="L903" s="48"/>
      <c r="M903" s="48"/>
      <c r="N903" s="48"/>
      <c r="O903" s="48"/>
      <c r="P903" s="48"/>
      <c r="Q903" s="48"/>
      <c r="R903" s="48"/>
      <c r="S903" s="48"/>
      <c r="T903" s="48"/>
      <c r="U903" s="48"/>
      <c r="V903" s="48"/>
      <c r="W903" s="48"/>
      <c r="X903" s="48"/>
      <c r="Y903" s="48"/>
      <c r="Z903" s="48"/>
      <c r="AA903" s="48"/>
      <c r="AB903" s="48"/>
    </row>
    <row r="904" spans="1:28" ht="15.75" customHeight="1">
      <c r="A904" s="48"/>
      <c r="B904" s="48"/>
      <c r="C904" s="48"/>
      <c r="D904" s="48"/>
      <c r="E904" s="48"/>
      <c r="F904" s="48"/>
      <c r="G904" s="48"/>
      <c r="H904" s="48"/>
      <c r="I904" s="48"/>
      <c r="J904" s="48"/>
      <c r="K904" s="48"/>
      <c r="L904" s="48"/>
      <c r="M904" s="48"/>
      <c r="N904" s="48"/>
      <c r="O904" s="48"/>
      <c r="P904" s="48"/>
      <c r="Q904" s="48"/>
      <c r="R904" s="48"/>
      <c r="S904" s="48"/>
      <c r="T904" s="48"/>
      <c r="U904" s="48"/>
      <c r="V904" s="48"/>
      <c r="W904" s="48"/>
      <c r="X904" s="48"/>
      <c r="Y904" s="48"/>
      <c r="Z904" s="48"/>
      <c r="AA904" s="48"/>
      <c r="AB904" s="48"/>
    </row>
    <row r="905" spans="1:28" ht="15.75" customHeight="1">
      <c r="A905" s="48"/>
      <c r="B905" s="48"/>
      <c r="C905" s="48"/>
      <c r="D905" s="48"/>
      <c r="E905" s="48"/>
      <c r="F905" s="48"/>
      <c r="G905" s="48"/>
      <c r="H905" s="48"/>
      <c r="I905" s="48"/>
      <c r="J905" s="48"/>
      <c r="K905" s="48"/>
      <c r="L905" s="48"/>
      <c r="M905" s="48"/>
      <c r="N905" s="48"/>
      <c r="O905" s="48"/>
      <c r="P905" s="48"/>
      <c r="Q905" s="48"/>
      <c r="R905" s="48"/>
      <c r="S905" s="48"/>
      <c r="T905" s="48"/>
      <c r="U905" s="48"/>
      <c r="V905" s="48"/>
      <c r="W905" s="48"/>
      <c r="X905" s="48"/>
      <c r="Y905" s="48"/>
      <c r="Z905" s="48"/>
      <c r="AA905" s="48"/>
      <c r="AB905" s="48"/>
    </row>
    <row r="906" spans="1:28" ht="15.75" customHeight="1">
      <c r="A906" s="48"/>
      <c r="B906" s="48"/>
      <c r="C906" s="48"/>
      <c r="D906" s="48"/>
      <c r="E906" s="48"/>
      <c r="F906" s="48"/>
      <c r="G906" s="48"/>
      <c r="H906" s="48"/>
      <c r="I906" s="48"/>
      <c r="J906" s="48"/>
      <c r="K906" s="48"/>
      <c r="L906" s="48"/>
      <c r="M906" s="48"/>
      <c r="N906" s="48"/>
      <c r="O906" s="48"/>
      <c r="P906" s="48"/>
      <c r="Q906" s="48"/>
      <c r="R906" s="48"/>
      <c r="S906" s="48"/>
      <c r="T906" s="48"/>
      <c r="U906" s="48"/>
      <c r="V906" s="48"/>
      <c r="W906" s="48"/>
      <c r="X906" s="48"/>
      <c r="Y906" s="48"/>
      <c r="Z906" s="48"/>
      <c r="AA906" s="48"/>
      <c r="AB906" s="48"/>
    </row>
    <row r="907" spans="1:28" ht="15.75" customHeight="1">
      <c r="A907" s="48"/>
      <c r="B907" s="48"/>
      <c r="C907" s="48"/>
      <c r="D907" s="48"/>
      <c r="E907" s="48"/>
      <c r="F907" s="48"/>
      <c r="G907" s="48"/>
      <c r="H907" s="48"/>
      <c r="I907" s="48"/>
      <c r="J907" s="48"/>
      <c r="K907" s="48"/>
      <c r="L907" s="48"/>
      <c r="M907" s="48"/>
      <c r="N907" s="48"/>
      <c r="O907" s="48"/>
      <c r="P907" s="48"/>
      <c r="Q907" s="48"/>
      <c r="R907" s="48"/>
      <c r="S907" s="48"/>
      <c r="T907" s="48"/>
      <c r="U907" s="48"/>
      <c r="V907" s="48"/>
      <c r="W907" s="48"/>
      <c r="X907" s="48"/>
      <c r="Y907" s="48"/>
      <c r="Z907" s="48"/>
      <c r="AA907" s="48"/>
      <c r="AB907" s="48"/>
    </row>
    <row r="908" spans="1:28" ht="15.75" customHeight="1">
      <c r="A908" s="48"/>
      <c r="B908" s="48"/>
      <c r="C908" s="48"/>
      <c r="D908" s="48"/>
      <c r="E908" s="48"/>
      <c r="F908" s="48"/>
      <c r="G908" s="48"/>
      <c r="H908" s="48"/>
      <c r="I908" s="48"/>
      <c r="J908" s="48"/>
      <c r="K908" s="48"/>
      <c r="L908" s="48"/>
      <c r="M908" s="48"/>
      <c r="N908" s="48"/>
      <c r="O908" s="48"/>
      <c r="P908" s="48"/>
      <c r="Q908" s="48"/>
      <c r="R908" s="48"/>
      <c r="S908" s="48"/>
      <c r="T908" s="48"/>
      <c r="U908" s="48"/>
      <c r="V908" s="48"/>
      <c r="W908" s="48"/>
      <c r="X908" s="48"/>
      <c r="Y908" s="48"/>
      <c r="Z908" s="48"/>
      <c r="AA908" s="48"/>
      <c r="AB908" s="48"/>
    </row>
    <row r="909" spans="1:28" ht="15.75" customHeight="1">
      <c r="A909" s="48"/>
      <c r="B909" s="48"/>
      <c r="C909" s="48"/>
      <c r="D909" s="48"/>
      <c r="E909" s="48"/>
      <c r="F909" s="48"/>
      <c r="G909" s="48"/>
      <c r="H909" s="48"/>
      <c r="I909" s="48"/>
      <c r="J909" s="48"/>
      <c r="K909" s="48"/>
      <c r="L909" s="48"/>
      <c r="M909" s="48"/>
      <c r="N909" s="48"/>
      <c r="O909" s="48"/>
      <c r="P909" s="48"/>
      <c r="Q909" s="48"/>
      <c r="R909" s="48"/>
      <c r="S909" s="48"/>
      <c r="T909" s="48"/>
      <c r="U909" s="48"/>
      <c r="V909" s="48"/>
      <c r="W909" s="48"/>
      <c r="X909" s="48"/>
      <c r="Y909" s="48"/>
      <c r="Z909" s="48"/>
      <c r="AA909" s="48"/>
      <c r="AB909" s="48"/>
    </row>
    <row r="910" spans="1:28" ht="15.75" customHeight="1">
      <c r="A910" s="48"/>
      <c r="B910" s="48"/>
      <c r="C910" s="48"/>
      <c r="D910" s="48"/>
      <c r="E910" s="48"/>
      <c r="F910" s="48"/>
      <c r="G910" s="48"/>
      <c r="H910" s="48"/>
      <c r="I910" s="48"/>
      <c r="J910" s="48"/>
      <c r="K910" s="48"/>
      <c r="L910" s="48"/>
      <c r="M910" s="48"/>
      <c r="N910" s="48"/>
      <c r="O910" s="48"/>
      <c r="P910" s="48"/>
      <c r="Q910" s="48"/>
      <c r="R910" s="48"/>
      <c r="S910" s="48"/>
      <c r="T910" s="48"/>
      <c r="U910" s="48"/>
      <c r="V910" s="48"/>
      <c r="W910" s="48"/>
      <c r="X910" s="48"/>
      <c r="Y910" s="48"/>
      <c r="Z910" s="48"/>
      <c r="AA910" s="48"/>
      <c r="AB910" s="48"/>
    </row>
    <row r="911" spans="1:28" ht="15.75" customHeight="1">
      <c r="A911" s="48"/>
      <c r="B911" s="48"/>
      <c r="C911" s="48"/>
      <c r="D911" s="48"/>
      <c r="E911" s="48"/>
      <c r="F911" s="48"/>
      <c r="G911" s="48"/>
      <c r="H911" s="48"/>
      <c r="I911" s="48"/>
      <c r="J911" s="48"/>
      <c r="K911" s="48"/>
      <c r="L911" s="48"/>
      <c r="M911" s="48"/>
      <c r="N911" s="48"/>
      <c r="O911" s="48"/>
      <c r="P911" s="48"/>
      <c r="Q911" s="48"/>
      <c r="R911" s="48"/>
      <c r="S911" s="48"/>
      <c r="T911" s="48"/>
      <c r="U911" s="48"/>
      <c r="V911" s="48"/>
      <c r="W911" s="48"/>
      <c r="X911" s="48"/>
      <c r="Y911" s="48"/>
      <c r="Z911" s="48"/>
      <c r="AA911" s="48"/>
      <c r="AB911" s="48"/>
    </row>
    <row r="912" spans="1:28" ht="15.75" customHeight="1">
      <c r="A912" s="48"/>
      <c r="B912" s="48"/>
      <c r="C912" s="48"/>
      <c r="D912" s="48"/>
      <c r="E912" s="48"/>
      <c r="F912" s="48"/>
      <c r="G912" s="48"/>
      <c r="H912" s="48"/>
      <c r="I912" s="48"/>
      <c r="J912" s="48"/>
      <c r="K912" s="48"/>
      <c r="L912" s="48"/>
      <c r="M912" s="48"/>
      <c r="N912" s="48"/>
      <c r="O912" s="48"/>
      <c r="P912" s="48"/>
      <c r="Q912" s="48"/>
      <c r="R912" s="48"/>
      <c r="S912" s="48"/>
      <c r="T912" s="48"/>
      <c r="U912" s="48"/>
      <c r="V912" s="48"/>
      <c r="W912" s="48"/>
      <c r="X912" s="48"/>
      <c r="Y912" s="48"/>
      <c r="Z912" s="48"/>
      <c r="AA912" s="48"/>
      <c r="AB912" s="48"/>
    </row>
    <row r="913" spans="1:28" ht="15.75" customHeight="1">
      <c r="A913" s="48"/>
      <c r="B913" s="48"/>
      <c r="C913" s="48"/>
      <c r="D913" s="48"/>
      <c r="E913" s="48"/>
      <c r="F913" s="48"/>
      <c r="G913" s="48"/>
      <c r="H913" s="48"/>
      <c r="I913" s="48"/>
      <c r="J913" s="48"/>
      <c r="K913" s="48"/>
      <c r="L913" s="48"/>
      <c r="M913" s="48"/>
      <c r="N913" s="48"/>
      <c r="O913" s="48"/>
      <c r="P913" s="48"/>
      <c r="Q913" s="48"/>
      <c r="R913" s="48"/>
      <c r="S913" s="48"/>
      <c r="T913" s="48"/>
      <c r="U913" s="48"/>
      <c r="V913" s="48"/>
      <c r="W913" s="48"/>
      <c r="X913" s="48"/>
      <c r="Y913" s="48"/>
      <c r="Z913" s="48"/>
      <c r="AA913" s="48"/>
      <c r="AB913" s="48"/>
    </row>
    <row r="914" spans="1:28" ht="15.75" customHeight="1">
      <c r="A914" s="48"/>
      <c r="B914" s="48"/>
      <c r="C914" s="48"/>
      <c r="D914" s="48"/>
      <c r="E914" s="48"/>
      <c r="F914" s="48"/>
      <c r="G914" s="48"/>
      <c r="H914" s="48"/>
      <c r="I914" s="48"/>
      <c r="J914" s="48"/>
      <c r="K914" s="48"/>
      <c r="L914" s="48"/>
      <c r="M914" s="48"/>
      <c r="N914" s="48"/>
      <c r="O914" s="48"/>
      <c r="P914" s="48"/>
      <c r="Q914" s="48"/>
      <c r="R914" s="48"/>
      <c r="S914" s="48"/>
      <c r="T914" s="48"/>
      <c r="U914" s="48"/>
      <c r="V914" s="48"/>
      <c r="W914" s="48"/>
      <c r="X914" s="48"/>
      <c r="Y914" s="48"/>
      <c r="Z914" s="48"/>
      <c r="AA914" s="48"/>
      <c r="AB914" s="48"/>
    </row>
    <row r="915" spans="1:28" ht="15.75" customHeight="1">
      <c r="A915" s="48"/>
      <c r="B915" s="48"/>
      <c r="C915" s="48"/>
      <c r="D915" s="48"/>
      <c r="E915" s="48"/>
      <c r="F915" s="48"/>
      <c r="G915" s="48"/>
      <c r="H915" s="48"/>
      <c r="I915" s="48"/>
      <c r="J915" s="48"/>
      <c r="K915" s="48"/>
      <c r="L915" s="48"/>
      <c r="M915" s="48"/>
      <c r="N915" s="48"/>
      <c r="O915" s="48"/>
      <c r="P915" s="48"/>
      <c r="Q915" s="48"/>
      <c r="R915" s="48"/>
      <c r="S915" s="48"/>
      <c r="T915" s="48"/>
      <c r="U915" s="48"/>
      <c r="V915" s="48"/>
      <c r="W915" s="48"/>
      <c r="X915" s="48"/>
      <c r="Y915" s="48"/>
      <c r="Z915" s="48"/>
      <c r="AA915" s="48"/>
      <c r="AB915" s="48"/>
    </row>
    <row r="916" spans="1:28" ht="15.75" customHeight="1">
      <c r="A916" s="48"/>
      <c r="B916" s="48"/>
      <c r="C916" s="48"/>
      <c r="D916" s="48"/>
      <c r="E916" s="48"/>
      <c r="F916" s="48"/>
      <c r="G916" s="48"/>
      <c r="H916" s="48"/>
      <c r="I916" s="48"/>
      <c r="J916" s="48"/>
      <c r="K916" s="48"/>
      <c r="L916" s="48"/>
      <c r="M916" s="48"/>
      <c r="N916" s="48"/>
      <c r="O916" s="48"/>
      <c r="P916" s="48"/>
      <c r="Q916" s="48"/>
      <c r="R916" s="48"/>
      <c r="S916" s="48"/>
      <c r="T916" s="48"/>
      <c r="U916" s="48"/>
      <c r="V916" s="48"/>
      <c r="W916" s="48"/>
      <c r="X916" s="48"/>
      <c r="Y916" s="48"/>
      <c r="Z916" s="48"/>
      <c r="AA916" s="48"/>
      <c r="AB916" s="48"/>
    </row>
    <row r="917" spans="1:28" ht="15.75" customHeight="1">
      <c r="A917" s="48"/>
      <c r="B917" s="48"/>
      <c r="C917" s="48"/>
      <c r="D917" s="48"/>
      <c r="E917" s="48"/>
      <c r="F917" s="48"/>
      <c r="G917" s="48"/>
      <c r="H917" s="48"/>
      <c r="I917" s="48"/>
      <c r="J917" s="48"/>
      <c r="K917" s="48"/>
      <c r="L917" s="48"/>
      <c r="M917" s="48"/>
      <c r="N917" s="48"/>
      <c r="O917" s="48"/>
      <c r="P917" s="48"/>
      <c r="Q917" s="48"/>
      <c r="R917" s="48"/>
      <c r="S917" s="48"/>
      <c r="T917" s="48"/>
      <c r="U917" s="48"/>
      <c r="V917" s="48"/>
      <c r="W917" s="48"/>
      <c r="X917" s="48"/>
      <c r="Y917" s="48"/>
      <c r="Z917" s="48"/>
      <c r="AA917" s="48"/>
      <c r="AB917" s="48"/>
    </row>
    <row r="918" spans="1:28" ht="15.75" customHeight="1">
      <c r="A918" s="48"/>
      <c r="B918" s="48"/>
      <c r="C918" s="48"/>
      <c r="D918" s="48"/>
      <c r="E918" s="48"/>
      <c r="F918" s="48"/>
      <c r="G918" s="48"/>
      <c r="H918" s="48"/>
      <c r="I918" s="48"/>
      <c r="J918" s="48"/>
      <c r="K918" s="48"/>
      <c r="L918" s="48"/>
      <c r="M918" s="48"/>
      <c r="N918" s="48"/>
      <c r="O918" s="48"/>
      <c r="P918" s="48"/>
      <c r="Q918" s="48"/>
      <c r="R918" s="48"/>
      <c r="S918" s="48"/>
      <c r="T918" s="48"/>
      <c r="U918" s="48"/>
      <c r="V918" s="48"/>
      <c r="W918" s="48"/>
      <c r="X918" s="48"/>
      <c r="Y918" s="48"/>
      <c r="Z918" s="48"/>
      <c r="AA918" s="48"/>
      <c r="AB918" s="48"/>
    </row>
    <row r="919" spans="1:28" ht="15.75" customHeight="1">
      <c r="A919" s="48"/>
      <c r="B919" s="48"/>
      <c r="C919" s="48"/>
      <c r="D919" s="48"/>
      <c r="E919" s="48"/>
      <c r="F919" s="48"/>
      <c r="G919" s="48"/>
      <c r="H919" s="48"/>
      <c r="I919" s="48"/>
      <c r="J919" s="48"/>
      <c r="K919" s="48"/>
      <c r="L919" s="48"/>
      <c r="M919" s="48"/>
      <c r="N919" s="48"/>
      <c r="O919" s="48"/>
      <c r="P919" s="48"/>
      <c r="Q919" s="48"/>
      <c r="R919" s="48"/>
      <c r="S919" s="48"/>
      <c r="T919" s="48"/>
      <c r="U919" s="48"/>
      <c r="V919" s="48"/>
      <c r="W919" s="48"/>
      <c r="X919" s="48"/>
      <c r="Y919" s="48"/>
      <c r="Z919" s="48"/>
      <c r="AA919" s="48"/>
      <c r="AB919" s="48"/>
    </row>
    <row r="920" spans="1:28" ht="15.75" customHeight="1">
      <c r="A920" s="48"/>
      <c r="B920" s="48"/>
      <c r="C920" s="48"/>
      <c r="D920" s="48"/>
      <c r="E920" s="48"/>
      <c r="F920" s="48"/>
      <c r="G920" s="48"/>
      <c r="H920" s="48"/>
      <c r="I920" s="48"/>
      <c r="J920" s="48"/>
      <c r="K920" s="48"/>
      <c r="L920" s="48"/>
      <c r="M920" s="48"/>
      <c r="N920" s="48"/>
      <c r="O920" s="48"/>
      <c r="P920" s="48"/>
      <c r="Q920" s="48"/>
      <c r="R920" s="48"/>
      <c r="S920" s="48"/>
      <c r="T920" s="48"/>
      <c r="U920" s="48"/>
      <c r="V920" s="48"/>
      <c r="W920" s="48"/>
      <c r="X920" s="48"/>
      <c r="Y920" s="48"/>
      <c r="Z920" s="48"/>
      <c r="AA920" s="48"/>
      <c r="AB920" s="48"/>
    </row>
    <row r="921" spans="1:28" ht="15.75" customHeight="1">
      <c r="A921" s="48"/>
      <c r="B921" s="48"/>
      <c r="C921" s="48"/>
      <c r="D921" s="48"/>
      <c r="E921" s="48"/>
      <c r="F921" s="48"/>
      <c r="G921" s="48"/>
      <c r="H921" s="48"/>
      <c r="I921" s="48"/>
      <c r="J921" s="48"/>
      <c r="K921" s="48"/>
      <c r="L921" s="48"/>
      <c r="M921" s="48"/>
      <c r="N921" s="48"/>
      <c r="O921" s="48"/>
      <c r="P921" s="48"/>
      <c r="Q921" s="48"/>
      <c r="R921" s="48"/>
      <c r="S921" s="48"/>
      <c r="T921" s="48"/>
      <c r="U921" s="48"/>
      <c r="V921" s="48"/>
      <c r="W921" s="48"/>
      <c r="X921" s="48"/>
      <c r="Y921" s="48"/>
      <c r="Z921" s="48"/>
      <c r="AA921" s="48"/>
      <c r="AB921" s="48"/>
    </row>
    <row r="922" spans="1:28" ht="15.75" customHeight="1">
      <c r="A922" s="48"/>
      <c r="B922" s="48"/>
      <c r="C922" s="48"/>
      <c r="D922" s="48"/>
      <c r="E922" s="48"/>
      <c r="F922" s="48"/>
      <c r="G922" s="48"/>
      <c r="H922" s="48"/>
      <c r="I922" s="48"/>
      <c r="J922" s="48"/>
      <c r="K922" s="48"/>
      <c r="L922" s="48"/>
      <c r="M922" s="48"/>
      <c r="N922" s="48"/>
      <c r="O922" s="48"/>
      <c r="P922" s="48"/>
      <c r="Q922" s="48"/>
      <c r="R922" s="48"/>
      <c r="S922" s="48"/>
      <c r="T922" s="48"/>
      <c r="U922" s="48"/>
      <c r="V922" s="48"/>
      <c r="W922" s="48"/>
      <c r="X922" s="48"/>
      <c r="Y922" s="48"/>
      <c r="Z922" s="48"/>
      <c r="AA922" s="48"/>
      <c r="AB922" s="48"/>
    </row>
    <row r="923" spans="1:28" ht="15.75" customHeight="1">
      <c r="A923" s="48"/>
      <c r="B923" s="48"/>
      <c r="C923" s="48"/>
      <c r="D923" s="48"/>
      <c r="E923" s="48"/>
      <c r="F923" s="48"/>
      <c r="G923" s="48"/>
      <c r="H923" s="48"/>
      <c r="I923" s="48"/>
      <c r="J923" s="48"/>
      <c r="K923" s="48"/>
      <c r="L923" s="48"/>
      <c r="M923" s="48"/>
      <c r="N923" s="48"/>
      <c r="O923" s="48"/>
      <c r="P923" s="48"/>
      <c r="Q923" s="48"/>
      <c r="R923" s="48"/>
      <c r="S923" s="48"/>
      <c r="T923" s="48"/>
      <c r="U923" s="48"/>
      <c r="V923" s="48"/>
      <c r="W923" s="48"/>
      <c r="X923" s="48"/>
      <c r="Y923" s="48"/>
      <c r="Z923" s="48"/>
      <c r="AA923" s="48"/>
      <c r="AB923" s="48"/>
    </row>
    <row r="924" spans="1:28" ht="15.75" customHeight="1">
      <c r="A924" s="48"/>
      <c r="B924" s="48"/>
      <c r="C924" s="48"/>
      <c r="D924" s="48"/>
      <c r="E924" s="48"/>
      <c r="F924" s="48"/>
      <c r="G924" s="48"/>
      <c r="H924" s="48"/>
      <c r="I924" s="48"/>
      <c r="J924" s="48"/>
      <c r="K924" s="48"/>
      <c r="L924" s="48"/>
      <c r="M924" s="48"/>
      <c r="N924" s="48"/>
      <c r="O924" s="48"/>
      <c r="P924" s="48"/>
      <c r="Q924" s="48"/>
      <c r="R924" s="48"/>
      <c r="S924" s="48"/>
      <c r="T924" s="48"/>
      <c r="U924" s="48"/>
      <c r="V924" s="48"/>
      <c r="W924" s="48"/>
      <c r="X924" s="48"/>
      <c r="Y924" s="48"/>
      <c r="Z924" s="48"/>
      <c r="AA924" s="48"/>
      <c r="AB924" s="48"/>
    </row>
    <row r="925" spans="1:28" ht="15.75" customHeight="1">
      <c r="A925" s="48"/>
      <c r="B925" s="48"/>
      <c r="C925" s="48"/>
      <c r="D925" s="48"/>
      <c r="E925" s="48"/>
      <c r="F925" s="48"/>
      <c r="G925" s="48"/>
      <c r="H925" s="48"/>
      <c r="I925" s="48"/>
      <c r="J925" s="48"/>
      <c r="K925" s="48"/>
      <c r="L925" s="48"/>
      <c r="M925" s="48"/>
      <c r="N925" s="48"/>
      <c r="O925" s="48"/>
      <c r="P925" s="48"/>
      <c r="Q925" s="48"/>
      <c r="R925" s="48"/>
      <c r="S925" s="48"/>
      <c r="T925" s="48"/>
      <c r="U925" s="48"/>
      <c r="V925" s="48"/>
      <c r="W925" s="48"/>
      <c r="X925" s="48"/>
      <c r="Y925" s="48"/>
      <c r="Z925" s="48"/>
      <c r="AA925" s="48"/>
      <c r="AB925" s="48"/>
    </row>
    <row r="926" spans="1:28" ht="15.75" customHeight="1">
      <c r="A926" s="48"/>
      <c r="B926" s="48"/>
      <c r="C926" s="48"/>
      <c r="D926" s="48"/>
      <c r="E926" s="48"/>
      <c r="F926" s="48"/>
      <c r="G926" s="48"/>
      <c r="H926" s="48"/>
      <c r="I926" s="48"/>
      <c r="J926" s="48"/>
      <c r="K926" s="48"/>
      <c r="L926" s="48"/>
      <c r="M926" s="48"/>
      <c r="N926" s="48"/>
      <c r="O926" s="48"/>
      <c r="P926" s="48"/>
      <c r="Q926" s="48"/>
      <c r="R926" s="48"/>
      <c r="S926" s="48"/>
      <c r="T926" s="48"/>
      <c r="U926" s="48"/>
      <c r="V926" s="48"/>
      <c r="W926" s="48"/>
      <c r="X926" s="48"/>
      <c r="Y926" s="48"/>
      <c r="Z926" s="48"/>
      <c r="AA926" s="48"/>
      <c r="AB926" s="48"/>
    </row>
    <row r="927" spans="1:28" ht="15.75" customHeight="1">
      <c r="A927" s="48"/>
      <c r="B927" s="48"/>
      <c r="C927" s="48"/>
      <c r="D927" s="48"/>
      <c r="E927" s="48"/>
      <c r="F927" s="48"/>
      <c r="G927" s="48"/>
      <c r="H927" s="48"/>
      <c r="I927" s="48"/>
      <c r="J927" s="48"/>
      <c r="K927" s="48"/>
      <c r="L927" s="48"/>
      <c r="M927" s="48"/>
      <c r="N927" s="48"/>
      <c r="O927" s="48"/>
      <c r="P927" s="48"/>
      <c r="Q927" s="48"/>
      <c r="R927" s="48"/>
      <c r="S927" s="48"/>
      <c r="T927" s="48"/>
      <c r="U927" s="48"/>
      <c r="V927" s="48"/>
      <c r="W927" s="48"/>
      <c r="X927" s="48"/>
      <c r="Y927" s="48"/>
      <c r="Z927" s="48"/>
      <c r="AA927" s="48"/>
      <c r="AB927" s="48"/>
    </row>
    <row r="928" spans="1:28" ht="15.75" customHeight="1">
      <c r="A928" s="48"/>
      <c r="B928" s="48"/>
      <c r="C928" s="48"/>
      <c r="D928" s="48"/>
      <c r="E928" s="48"/>
      <c r="F928" s="48"/>
      <c r="G928" s="48"/>
      <c r="H928" s="48"/>
      <c r="I928" s="48"/>
      <c r="J928" s="48"/>
      <c r="K928" s="48"/>
      <c r="L928" s="48"/>
      <c r="M928" s="48"/>
      <c r="N928" s="48"/>
      <c r="O928" s="48"/>
      <c r="P928" s="48"/>
      <c r="Q928" s="48"/>
      <c r="R928" s="48"/>
      <c r="S928" s="48"/>
      <c r="T928" s="48"/>
      <c r="U928" s="48"/>
      <c r="V928" s="48"/>
      <c r="W928" s="48"/>
      <c r="X928" s="48"/>
      <c r="Y928" s="48"/>
      <c r="Z928" s="48"/>
      <c r="AA928" s="48"/>
      <c r="AB928" s="48"/>
    </row>
    <row r="929" spans="1:28" ht="15.75" customHeight="1">
      <c r="A929" s="48"/>
      <c r="B929" s="48"/>
      <c r="C929" s="48"/>
      <c r="D929" s="48"/>
      <c r="E929" s="48"/>
      <c r="F929" s="48"/>
      <c r="G929" s="48"/>
      <c r="H929" s="48"/>
      <c r="I929" s="48"/>
      <c r="J929" s="48"/>
      <c r="K929" s="48"/>
      <c r="L929" s="48"/>
      <c r="M929" s="48"/>
      <c r="N929" s="48"/>
      <c r="O929" s="48"/>
      <c r="P929" s="48"/>
      <c r="Q929" s="48"/>
      <c r="R929" s="48"/>
      <c r="S929" s="48"/>
      <c r="T929" s="48"/>
      <c r="U929" s="48"/>
      <c r="V929" s="48"/>
      <c r="W929" s="48"/>
      <c r="X929" s="48"/>
      <c r="Y929" s="48"/>
      <c r="Z929" s="48"/>
      <c r="AA929" s="48"/>
      <c r="AB929" s="48"/>
    </row>
    <row r="930" spans="1:28" ht="15.75" customHeight="1">
      <c r="A930" s="48"/>
      <c r="B930" s="48"/>
      <c r="C930" s="48"/>
      <c r="D930" s="48"/>
      <c r="E930" s="48"/>
      <c r="F930" s="48"/>
      <c r="G930" s="48"/>
      <c r="H930" s="48"/>
      <c r="I930" s="48"/>
      <c r="J930" s="48"/>
      <c r="K930" s="48"/>
      <c r="L930" s="48"/>
      <c r="M930" s="48"/>
      <c r="N930" s="48"/>
      <c r="O930" s="48"/>
      <c r="P930" s="48"/>
      <c r="Q930" s="48"/>
      <c r="R930" s="48"/>
      <c r="S930" s="48"/>
      <c r="T930" s="48"/>
      <c r="U930" s="48"/>
      <c r="V930" s="48"/>
      <c r="W930" s="48"/>
      <c r="X930" s="48"/>
      <c r="Y930" s="48"/>
      <c r="Z930" s="48"/>
      <c r="AA930" s="48"/>
      <c r="AB930" s="48"/>
    </row>
    <row r="931" spans="1:28" ht="15.75" customHeight="1">
      <c r="A931" s="48"/>
      <c r="B931" s="48"/>
      <c r="C931" s="48"/>
      <c r="D931" s="48"/>
      <c r="E931" s="48"/>
      <c r="F931" s="48"/>
      <c r="G931" s="48"/>
      <c r="H931" s="48"/>
      <c r="I931" s="48"/>
      <c r="J931" s="48"/>
      <c r="K931" s="48"/>
      <c r="L931" s="48"/>
      <c r="M931" s="48"/>
      <c r="N931" s="48"/>
      <c r="O931" s="48"/>
      <c r="P931" s="48"/>
      <c r="Q931" s="48"/>
      <c r="R931" s="48"/>
      <c r="S931" s="48"/>
      <c r="T931" s="48"/>
      <c r="U931" s="48"/>
      <c r="V931" s="48"/>
      <c r="W931" s="48"/>
      <c r="X931" s="48"/>
      <c r="Y931" s="48"/>
      <c r="Z931" s="48"/>
      <c r="AA931" s="48"/>
      <c r="AB931" s="48"/>
    </row>
    <row r="932" spans="1:28" ht="15.75" customHeight="1">
      <c r="A932" s="48"/>
      <c r="B932" s="48"/>
      <c r="C932" s="48"/>
      <c r="D932" s="48"/>
      <c r="E932" s="48"/>
      <c r="F932" s="48"/>
      <c r="G932" s="48"/>
      <c r="H932" s="48"/>
      <c r="I932" s="48"/>
      <c r="J932" s="48"/>
      <c r="K932" s="48"/>
      <c r="L932" s="48"/>
      <c r="M932" s="48"/>
      <c r="N932" s="48"/>
      <c r="O932" s="48"/>
      <c r="P932" s="48"/>
      <c r="Q932" s="48"/>
      <c r="R932" s="48"/>
      <c r="S932" s="48"/>
      <c r="T932" s="48"/>
      <c r="U932" s="48"/>
      <c r="V932" s="48"/>
      <c r="W932" s="48"/>
      <c r="X932" s="48"/>
      <c r="Y932" s="48"/>
      <c r="Z932" s="48"/>
      <c r="AA932" s="48"/>
      <c r="AB932" s="48"/>
    </row>
    <row r="933" spans="1:28" ht="15.75" customHeight="1">
      <c r="A933" s="48"/>
      <c r="B933" s="48"/>
      <c r="C933" s="48"/>
      <c r="D933" s="48"/>
      <c r="E933" s="48"/>
      <c r="F933" s="48"/>
      <c r="G933" s="48"/>
      <c r="H933" s="48"/>
      <c r="I933" s="48"/>
      <c r="J933" s="48"/>
      <c r="K933" s="48"/>
      <c r="L933" s="48"/>
      <c r="M933" s="48"/>
      <c r="N933" s="48"/>
      <c r="O933" s="48"/>
      <c r="P933" s="48"/>
      <c r="Q933" s="48"/>
      <c r="R933" s="48"/>
      <c r="S933" s="48"/>
      <c r="T933" s="48"/>
      <c r="U933" s="48"/>
      <c r="V933" s="48"/>
      <c r="W933" s="48"/>
      <c r="X933" s="48"/>
      <c r="Y933" s="48"/>
      <c r="Z933" s="48"/>
      <c r="AA933" s="48"/>
      <c r="AB933" s="48"/>
    </row>
    <row r="934" spans="1:28" ht="15.75" customHeight="1">
      <c r="A934" s="48"/>
      <c r="B934" s="48"/>
      <c r="C934" s="48"/>
      <c r="D934" s="48"/>
      <c r="E934" s="48"/>
      <c r="F934" s="48"/>
      <c r="G934" s="48"/>
      <c r="H934" s="48"/>
      <c r="I934" s="48"/>
      <c r="J934" s="48"/>
      <c r="K934" s="48"/>
      <c r="L934" s="48"/>
      <c r="M934" s="48"/>
      <c r="N934" s="48"/>
      <c r="O934" s="48"/>
      <c r="P934" s="48"/>
      <c r="Q934" s="48"/>
      <c r="R934" s="48"/>
      <c r="S934" s="48"/>
      <c r="T934" s="48"/>
      <c r="U934" s="48"/>
      <c r="V934" s="48"/>
      <c r="W934" s="48"/>
      <c r="X934" s="48"/>
      <c r="Y934" s="48"/>
      <c r="Z934" s="48"/>
      <c r="AA934" s="48"/>
      <c r="AB934" s="48"/>
    </row>
    <row r="935" spans="1:28" ht="15.75" customHeight="1">
      <c r="A935" s="48"/>
      <c r="B935" s="48"/>
      <c r="C935" s="48"/>
      <c r="D935" s="48"/>
      <c r="E935" s="48"/>
      <c r="F935" s="48"/>
      <c r="G935" s="48"/>
      <c r="H935" s="48"/>
      <c r="I935" s="48"/>
      <c r="J935" s="48"/>
      <c r="K935" s="48"/>
      <c r="L935" s="48"/>
      <c r="M935" s="48"/>
      <c r="N935" s="48"/>
      <c r="O935" s="48"/>
      <c r="P935" s="48"/>
      <c r="Q935" s="48"/>
      <c r="R935" s="48"/>
      <c r="S935" s="48"/>
      <c r="T935" s="48"/>
      <c r="U935" s="48"/>
      <c r="V935" s="48"/>
      <c r="W935" s="48"/>
      <c r="X935" s="48"/>
      <c r="Y935" s="48"/>
      <c r="Z935" s="48"/>
      <c r="AA935" s="48"/>
      <c r="AB935" s="48"/>
    </row>
    <row r="936" spans="1:28" ht="15.75" customHeight="1">
      <c r="A936" s="48"/>
      <c r="B936" s="48"/>
      <c r="C936" s="48"/>
      <c r="D936" s="48"/>
      <c r="E936" s="48"/>
      <c r="F936" s="48"/>
      <c r="G936" s="48"/>
      <c r="H936" s="48"/>
      <c r="I936" s="48"/>
      <c r="J936" s="48"/>
      <c r="K936" s="48"/>
      <c r="L936" s="48"/>
      <c r="M936" s="48"/>
      <c r="N936" s="48"/>
      <c r="O936" s="48"/>
      <c r="P936" s="48"/>
      <c r="Q936" s="48"/>
      <c r="R936" s="48"/>
      <c r="S936" s="48"/>
      <c r="T936" s="48"/>
      <c r="U936" s="48"/>
      <c r="V936" s="48"/>
      <c r="W936" s="48"/>
      <c r="X936" s="48"/>
      <c r="Y936" s="48"/>
      <c r="Z936" s="48"/>
      <c r="AA936" s="48"/>
      <c r="AB936" s="48"/>
    </row>
    <row r="937" spans="1:28" ht="15.75" customHeight="1">
      <c r="A937" s="48"/>
      <c r="B937" s="48"/>
      <c r="C937" s="48"/>
      <c r="D937" s="48"/>
      <c r="E937" s="48"/>
      <c r="F937" s="48"/>
      <c r="G937" s="48"/>
      <c r="H937" s="48"/>
      <c r="I937" s="48"/>
      <c r="J937" s="48"/>
      <c r="K937" s="48"/>
      <c r="L937" s="48"/>
      <c r="M937" s="48"/>
      <c r="N937" s="48"/>
      <c r="O937" s="48"/>
      <c r="P937" s="48"/>
      <c r="Q937" s="48"/>
      <c r="R937" s="48"/>
      <c r="S937" s="48"/>
      <c r="T937" s="48"/>
      <c r="U937" s="48"/>
      <c r="V937" s="48"/>
      <c r="W937" s="48"/>
      <c r="X937" s="48"/>
      <c r="Y937" s="48"/>
      <c r="Z937" s="48"/>
      <c r="AA937" s="48"/>
      <c r="AB937" s="48"/>
    </row>
    <row r="938" spans="1:28" ht="15.75" customHeight="1">
      <c r="A938" s="48"/>
      <c r="B938" s="48"/>
      <c r="C938" s="48"/>
      <c r="D938" s="48"/>
      <c r="E938" s="48"/>
      <c r="F938" s="48"/>
      <c r="G938" s="48"/>
      <c r="H938" s="48"/>
      <c r="I938" s="48"/>
      <c r="J938" s="48"/>
      <c r="K938" s="48"/>
      <c r="L938" s="48"/>
      <c r="M938" s="48"/>
      <c r="N938" s="48"/>
      <c r="O938" s="48"/>
      <c r="P938" s="48"/>
      <c r="Q938" s="48"/>
      <c r="R938" s="48"/>
      <c r="S938" s="48"/>
      <c r="T938" s="48"/>
      <c r="U938" s="48"/>
      <c r="V938" s="48"/>
      <c r="W938" s="48"/>
      <c r="X938" s="48"/>
      <c r="Y938" s="48"/>
      <c r="Z938" s="48"/>
      <c r="AA938" s="48"/>
      <c r="AB938" s="48"/>
    </row>
    <row r="939" spans="1:28" ht="15.75" customHeight="1">
      <c r="A939" s="48"/>
      <c r="B939" s="48"/>
      <c r="C939" s="48"/>
      <c r="D939" s="48"/>
      <c r="E939" s="48"/>
      <c r="F939" s="48"/>
      <c r="G939" s="48"/>
      <c r="H939" s="48"/>
      <c r="I939" s="48"/>
      <c r="J939" s="48"/>
      <c r="K939" s="48"/>
      <c r="L939" s="48"/>
      <c r="M939" s="48"/>
      <c r="N939" s="48"/>
      <c r="O939" s="48"/>
      <c r="P939" s="48"/>
      <c r="Q939" s="48"/>
      <c r="R939" s="48"/>
      <c r="S939" s="48"/>
      <c r="T939" s="48"/>
      <c r="U939" s="48"/>
      <c r="V939" s="48"/>
      <c r="W939" s="48"/>
      <c r="X939" s="48"/>
      <c r="Y939" s="48"/>
      <c r="Z939" s="48"/>
      <c r="AA939" s="48"/>
      <c r="AB939" s="48"/>
    </row>
    <row r="940" spans="1:28" ht="15.75" customHeight="1">
      <c r="A940" s="48"/>
      <c r="B940" s="48"/>
      <c r="C940" s="48"/>
      <c r="D940" s="48"/>
      <c r="E940" s="48"/>
      <c r="F940" s="48"/>
      <c r="G940" s="48"/>
      <c r="H940" s="48"/>
      <c r="I940" s="48"/>
      <c r="J940" s="48"/>
      <c r="K940" s="48"/>
      <c r="L940" s="48"/>
      <c r="M940" s="48"/>
      <c r="N940" s="48"/>
      <c r="O940" s="48"/>
      <c r="P940" s="48"/>
      <c r="Q940" s="48"/>
      <c r="R940" s="48"/>
      <c r="S940" s="48"/>
      <c r="T940" s="48"/>
      <c r="U940" s="48"/>
      <c r="V940" s="48"/>
      <c r="W940" s="48"/>
      <c r="X940" s="48"/>
      <c r="Y940" s="48"/>
      <c r="Z940" s="48"/>
      <c r="AA940" s="48"/>
      <c r="AB940" s="48"/>
    </row>
    <row r="941" spans="1:28" ht="15.75" customHeight="1">
      <c r="A941" s="48"/>
      <c r="B941" s="48"/>
      <c r="C941" s="48"/>
      <c r="D941" s="48"/>
      <c r="E941" s="48"/>
      <c r="F941" s="48"/>
      <c r="G941" s="48"/>
      <c r="H941" s="48"/>
      <c r="I941" s="48"/>
      <c r="J941" s="48"/>
      <c r="K941" s="48"/>
      <c r="L941" s="48"/>
      <c r="M941" s="48"/>
      <c r="N941" s="48"/>
      <c r="O941" s="48"/>
      <c r="P941" s="48"/>
      <c r="Q941" s="48"/>
      <c r="R941" s="48"/>
      <c r="S941" s="48"/>
      <c r="T941" s="48"/>
      <c r="U941" s="48"/>
      <c r="V941" s="48"/>
      <c r="W941" s="48"/>
      <c r="X941" s="48"/>
      <c r="Y941" s="48"/>
      <c r="Z941" s="48"/>
      <c r="AA941" s="48"/>
      <c r="AB941" s="48"/>
    </row>
    <row r="942" spans="1:28" ht="15.75" customHeight="1">
      <c r="A942" s="48"/>
      <c r="B942" s="48"/>
      <c r="C942" s="48"/>
      <c r="D942" s="48"/>
      <c r="E942" s="48"/>
      <c r="F942" s="48"/>
      <c r="G942" s="48"/>
      <c r="H942" s="48"/>
      <c r="I942" s="48"/>
      <c r="J942" s="48"/>
      <c r="K942" s="48"/>
      <c r="L942" s="48"/>
      <c r="M942" s="48"/>
      <c r="N942" s="48"/>
      <c r="O942" s="48"/>
      <c r="P942" s="48"/>
      <c r="Q942" s="48"/>
      <c r="R942" s="48"/>
      <c r="S942" s="48"/>
      <c r="T942" s="48"/>
      <c r="U942" s="48"/>
      <c r="V942" s="48"/>
      <c r="W942" s="48"/>
      <c r="X942" s="48"/>
      <c r="Y942" s="48"/>
      <c r="Z942" s="48"/>
      <c r="AA942" s="48"/>
      <c r="AB942" s="48"/>
    </row>
    <row r="943" spans="1:28" ht="15.75" customHeight="1">
      <c r="A943" s="48"/>
      <c r="B943" s="48"/>
      <c r="C943" s="48"/>
      <c r="D943" s="48"/>
      <c r="E943" s="48"/>
      <c r="F943" s="48"/>
      <c r="G943" s="48"/>
      <c r="H943" s="48"/>
      <c r="I943" s="48"/>
      <c r="J943" s="48"/>
      <c r="K943" s="48"/>
      <c r="L943" s="48"/>
      <c r="M943" s="48"/>
      <c r="N943" s="48"/>
      <c r="O943" s="48"/>
      <c r="P943" s="48"/>
      <c r="Q943" s="48"/>
      <c r="R943" s="48"/>
      <c r="S943" s="48"/>
      <c r="T943" s="48"/>
      <c r="U943" s="48"/>
      <c r="V943" s="48"/>
      <c r="W943" s="48"/>
      <c r="X943" s="48"/>
      <c r="Y943" s="48"/>
      <c r="Z943" s="48"/>
      <c r="AA943" s="48"/>
      <c r="AB943" s="48"/>
    </row>
    <row r="944" spans="1:28" ht="15.75" customHeight="1">
      <c r="A944" s="48"/>
      <c r="B944" s="48"/>
      <c r="C944" s="48"/>
      <c r="D944" s="48"/>
      <c r="E944" s="48"/>
      <c r="F944" s="48"/>
      <c r="G944" s="48"/>
      <c r="H944" s="48"/>
      <c r="I944" s="48"/>
      <c r="J944" s="48"/>
      <c r="K944" s="48"/>
      <c r="L944" s="48"/>
      <c r="M944" s="48"/>
      <c r="N944" s="48"/>
      <c r="O944" s="48"/>
      <c r="P944" s="48"/>
      <c r="Q944" s="48"/>
      <c r="R944" s="48"/>
      <c r="S944" s="48"/>
      <c r="T944" s="48"/>
      <c r="U944" s="48"/>
      <c r="V944" s="48"/>
      <c r="W944" s="48"/>
      <c r="X944" s="48"/>
      <c r="Y944" s="48"/>
      <c r="Z944" s="48"/>
      <c r="AA944" s="48"/>
      <c r="AB944" s="48"/>
    </row>
    <row r="945" spans="1:28" ht="15.75" customHeight="1">
      <c r="A945" s="48"/>
      <c r="B945" s="48"/>
      <c r="C945" s="48"/>
      <c r="D945" s="48"/>
      <c r="E945" s="48"/>
      <c r="F945" s="48"/>
      <c r="G945" s="48"/>
      <c r="H945" s="48"/>
      <c r="I945" s="48"/>
      <c r="J945" s="48"/>
      <c r="K945" s="48"/>
      <c r="L945" s="48"/>
      <c r="M945" s="48"/>
      <c r="N945" s="48"/>
      <c r="O945" s="48"/>
      <c r="P945" s="48"/>
      <c r="Q945" s="48"/>
      <c r="R945" s="48"/>
      <c r="S945" s="48"/>
      <c r="T945" s="48"/>
      <c r="U945" s="48"/>
      <c r="V945" s="48"/>
      <c r="W945" s="48"/>
      <c r="X945" s="48"/>
      <c r="Y945" s="48"/>
      <c r="Z945" s="48"/>
      <c r="AA945" s="48"/>
      <c r="AB945" s="48"/>
    </row>
    <row r="946" spans="1:28" ht="15.75" customHeight="1">
      <c r="A946" s="48"/>
      <c r="B946" s="48"/>
      <c r="C946" s="48"/>
      <c r="D946" s="48"/>
      <c r="E946" s="48"/>
      <c r="F946" s="48"/>
      <c r="G946" s="48"/>
      <c r="H946" s="48"/>
      <c r="I946" s="48"/>
      <c r="J946" s="48"/>
      <c r="K946" s="48"/>
      <c r="L946" s="48"/>
      <c r="M946" s="48"/>
      <c r="N946" s="48"/>
      <c r="O946" s="48"/>
      <c r="P946" s="48"/>
      <c r="Q946" s="48"/>
      <c r="R946" s="48"/>
      <c r="S946" s="48"/>
      <c r="T946" s="48"/>
      <c r="U946" s="48"/>
      <c r="V946" s="48"/>
      <c r="W946" s="48"/>
      <c r="X946" s="48"/>
      <c r="Y946" s="48"/>
      <c r="Z946" s="48"/>
      <c r="AA946" s="48"/>
      <c r="AB946" s="48"/>
    </row>
    <row r="947" spans="1:28" ht="15.75" customHeight="1">
      <c r="A947" s="48"/>
      <c r="B947" s="48"/>
      <c r="C947" s="48"/>
      <c r="D947" s="48"/>
      <c r="E947" s="48"/>
      <c r="F947" s="48"/>
      <c r="G947" s="48"/>
      <c r="H947" s="48"/>
      <c r="I947" s="48"/>
      <c r="J947" s="48"/>
      <c r="K947" s="48"/>
      <c r="L947" s="48"/>
      <c r="M947" s="48"/>
      <c r="N947" s="48"/>
      <c r="O947" s="48"/>
      <c r="P947" s="48"/>
      <c r="Q947" s="48"/>
      <c r="R947" s="48"/>
      <c r="S947" s="48"/>
      <c r="T947" s="48"/>
      <c r="U947" s="48"/>
      <c r="V947" s="48"/>
      <c r="W947" s="48"/>
      <c r="X947" s="48"/>
      <c r="Y947" s="48"/>
      <c r="Z947" s="48"/>
      <c r="AA947" s="48"/>
      <c r="AB947" s="48"/>
    </row>
    <row r="948" spans="1:28" ht="15.75" customHeight="1">
      <c r="A948" s="48"/>
      <c r="B948" s="48"/>
      <c r="C948" s="48"/>
      <c r="D948" s="48"/>
      <c r="E948" s="48"/>
      <c r="F948" s="48"/>
      <c r="G948" s="48"/>
      <c r="H948" s="48"/>
      <c r="I948" s="48"/>
      <c r="J948" s="48"/>
      <c r="K948" s="48"/>
      <c r="L948" s="48"/>
      <c r="M948" s="48"/>
      <c r="N948" s="48"/>
      <c r="O948" s="48"/>
      <c r="P948" s="48"/>
      <c r="Q948" s="48"/>
      <c r="R948" s="48"/>
      <c r="S948" s="48"/>
      <c r="T948" s="48"/>
      <c r="U948" s="48"/>
      <c r="V948" s="48"/>
      <c r="W948" s="48"/>
      <c r="X948" s="48"/>
      <c r="Y948" s="48"/>
      <c r="Z948" s="48"/>
      <c r="AA948" s="48"/>
      <c r="AB948" s="48"/>
    </row>
    <row r="949" spans="1:28" ht="15.75" customHeight="1">
      <c r="A949" s="48"/>
      <c r="B949" s="48"/>
      <c r="C949" s="48"/>
      <c r="D949" s="48"/>
      <c r="E949" s="48"/>
      <c r="F949" s="48"/>
      <c r="G949" s="48"/>
      <c r="H949" s="48"/>
      <c r="I949" s="48"/>
      <c r="J949" s="48"/>
      <c r="K949" s="48"/>
      <c r="L949" s="48"/>
      <c r="M949" s="48"/>
      <c r="N949" s="48"/>
      <c r="O949" s="48"/>
      <c r="P949" s="48"/>
      <c r="Q949" s="48"/>
      <c r="R949" s="48"/>
      <c r="S949" s="48"/>
      <c r="T949" s="48"/>
      <c r="U949" s="48"/>
      <c r="V949" s="48"/>
      <c r="W949" s="48"/>
      <c r="X949" s="48"/>
      <c r="Y949" s="48"/>
      <c r="Z949" s="48"/>
      <c r="AA949" s="48"/>
      <c r="AB949" s="48"/>
    </row>
    <row r="950" spans="1:28" ht="15.75" customHeight="1">
      <c r="A950" s="48"/>
      <c r="B950" s="48"/>
      <c r="C950" s="48"/>
      <c r="D950" s="48"/>
      <c r="E950" s="48"/>
      <c r="F950" s="48"/>
      <c r="G950" s="48"/>
      <c r="H950" s="48"/>
      <c r="I950" s="48"/>
      <c r="J950" s="48"/>
      <c r="K950" s="48"/>
      <c r="L950" s="48"/>
      <c r="M950" s="48"/>
      <c r="N950" s="48"/>
      <c r="O950" s="48"/>
      <c r="P950" s="48"/>
      <c r="Q950" s="48"/>
      <c r="R950" s="48"/>
      <c r="S950" s="48"/>
      <c r="T950" s="48"/>
      <c r="U950" s="48"/>
      <c r="V950" s="48"/>
      <c r="W950" s="48"/>
      <c r="X950" s="48"/>
      <c r="Y950" s="48"/>
      <c r="Z950" s="48"/>
      <c r="AA950" s="48"/>
      <c r="AB950" s="48"/>
    </row>
    <row r="951" spans="1:28" ht="15.75" customHeight="1">
      <c r="A951" s="48"/>
      <c r="B951" s="48"/>
      <c r="C951" s="48"/>
      <c r="D951" s="48"/>
      <c r="E951" s="48"/>
      <c r="F951" s="48"/>
      <c r="G951" s="48"/>
      <c r="H951" s="48"/>
      <c r="I951" s="48"/>
      <c r="J951" s="48"/>
      <c r="K951" s="48"/>
      <c r="L951" s="48"/>
      <c r="M951" s="48"/>
      <c r="N951" s="48"/>
      <c r="O951" s="48"/>
      <c r="P951" s="48"/>
      <c r="Q951" s="48"/>
      <c r="R951" s="48"/>
      <c r="S951" s="48"/>
      <c r="T951" s="48"/>
      <c r="U951" s="48"/>
      <c r="V951" s="48"/>
      <c r="W951" s="48"/>
      <c r="X951" s="48"/>
      <c r="Y951" s="48"/>
      <c r="Z951" s="48"/>
      <c r="AA951" s="48"/>
      <c r="AB951" s="48"/>
    </row>
    <row r="952" spans="1:28" ht="15.75" customHeight="1">
      <c r="A952" s="48"/>
      <c r="B952" s="48"/>
      <c r="C952" s="48"/>
      <c r="D952" s="48"/>
      <c r="E952" s="48"/>
      <c r="F952" s="48"/>
      <c r="G952" s="48"/>
      <c r="H952" s="48"/>
      <c r="I952" s="48"/>
      <c r="J952" s="48"/>
      <c r="K952" s="48"/>
      <c r="L952" s="48"/>
      <c r="M952" s="48"/>
      <c r="N952" s="48"/>
      <c r="O952" s="48"/>
      <c r="P952" s="48"/>
      <c r="Q952" s="48"/>
      <c r="R952" s="48"/>
      <c r="S952" s="48"/>
      <c r="T952" s="48"/>
      <c r="U952" s="48"/>
      <c r="V952" s="48"/>
      <c r="W952" s="48"/>
      <c r="X952" s="48"/>
      <c r="Y952" s="48"/>
      <c r="Z952" s="48"/>
      <c r="AA952" s="48"/>
      <c r="AB952" s="48"/>
    </row>
    <row r="953" spans="1:28" ht="15.75" customHeight="1">
      <c r="A953" s="48"/>
      <c r="B953" s="48"/>
      <c r="C953" s="48"/>
      <c r="D953" s="48"/>
      <c r="E953" s="48"/>
      <c r="F953" s="48"/>
      <c r="G953" s="48"/>
      <c r="H953" s="48"/>
      <c r="I953" s="48"/>
      <c r="J953" s="48"/>
      <c r="K953" s="48"/>
      <c r="L953" s="48"/>
      <c r="M953" s="48"/>
      <c r="N953" s="48"/>
      <c r="O953" s="48"/>
      <c r="P953" s="48"/>
      <c r="Q953" s="48"/>
      <c r="R953" s="48"/>
      <c r="S953" s="48"/>
      <c r="T953" s="48"/>
      <c r="U953" s="48"/>
      <c r="V953" s="48"/>
      <c r="W953" s="48"/>
      <c r="X953" s="48"/>
      <c r="Y953" s="48"/>
      <c r="Z953" s="48"/>
      <c r="AA953" s="48"/>
      <c r="AB953" s="48"/>
    </row>
    <row r="954" spans="1:28" ht="15.75" customHeight="1">
      <c r="A954" s="48"/>
      <c r="B954" s="48"/>
      <c r="C954" s="48"/>
      <c r="D954" s="48"/>
      <c r="E954" s="48"/>
      <c r="F954" s="48"/>
      <c r="G954" s="48"/>
      <c r="H954" s="48"/>
      <c r="I954" s="48"/>
      <c r="J954" s="48"/>
      <c r="K954" s="48"/>
      <c r="L954" s="48"/>
      <c r="M954" s="48"/>
      <c r="N954" s="48"/>
      <c r="O954" s="48"/>
      <c r="P954" s="48"/>
      <c r="Q954" s="48"/>
      <c r="R954" s="48"/>
      <c r="S954" s="48"/>
      <c r="T954" s="48"/>
      <c r="U954" s="48"/>
      <c r="V954" s="48"/>
      <c r="W954" s="48"/>
      <c r="X954" s="48"/>
      <c r="Y954" s="48"/>
      <c r="Z954" s="48"/>
      <c r="AA954" s="48"/>
      <c r="AB954" s="48"/>
    </row>
    <row r="955" spans="1:28" ht="15.75" customHeight="1">
      <c r="A955" s="48"/>
      <c r="B955" s="48"/>
      <c r="C955" s="48"/>
      <c r="D955" s="48"/>
      <c r="E955" s="48"/>
      <c r="F955" s="48"/>
      <c r="G955" s="48"/>
      <c r="H955" s="48"/>
      <c r="I955" s="48"/>
      <c r="J955" s="48"/>
      <c r="K955" s="48"/>
      <c r="L955" s="48"/>
      <c r="M955" s="48"/>
      <c r="N955" s="48"/>
      <c r="O955" s="48"/>
      <c r="P955" s="48"/>
      <c r="Q955" s="48"/>
      <c r="R955" s="48"/>
      <c r="S955" s="48"/>
      <c r="T955" s="48"/>
      <c r="U955" s="48"/>
      <c r="V955" s="48"/>
      <c r="W955" s="48"/>
      <c r="X955" s="48"/>
      <c r="Y955" s="48"/>
      <c r="Z955" s="48"/>
      <c r="AA955" s="48"/>
      <c r="AB955" s="48"/>
    </row>
    <row r="956" spans="1:28" ht="15.75" customHeight="1">
      <c r="A956" s="48"/>
      <c r="B956" s="48"/>
      <c r="C956" s="48"/>
      <c r="D956" s="48"/>
      <c r="E956" s="48"/>
      <c r="F956" s="48"/>
      <c r="G956" s="48"/>
      <c r="H956" s="48"/>
      <c r="I956" s="48"/>
      <c r="J956" s="48"/>
      <c r="K956" s="48"/>
      <c r="L956" s="48"/>
      <c r="M956" s="48"/>
      <c r="N956" s="48"/>
      <c r="O956" s="48"/>
      <c r="P956" s="48"/>
      <c r="Q956" s="48"/>
      <c r="R956" s="48"/>
      <c r="S956" s="48"/>
      <c r="T956" s="48"/>
      <c r="U956" s="48"/>
      <c r="V956" s="48"/>
      <c r="W956" s="48"/>
      <c r="X956" s="48"/>
      <c r="Y956" s="48"/>
      <c r="Z956" s="48"/>
      <c r="AA956" s="48"/>
      <c r="AB956" s="48"/>
    </row>
    <row r="957" spans="1:28" ht="15.75" customHeight="1">
      <c r="A957" s="48"/>
      <c r="B957" s="48"/>
      <c r="C957" s="48"/>
      <c r="D957" s="48"/>
      <c r="E957" s="48"/>
      <c r="F957" s="48"/>
      <c r="G957" s="48"/>
      <c r="H957" s="48"/>
      <c r="I957" s="48"/>
      <c r="J957" s="48"/>
      <c r="K957" s="48"/>
      <c r="L957" s="48"/>
      <c r="M957" s="48"/>
      <c r="N957" s="48"/>
      <c r="O957" s="48"/>
      <c r="P957" s="48"/>
      <c r="Q957" s="48"/>
      <c r="R957" s="48"/>
      <c r="S957" s="48"/>
      <c r="T957" s="48"/>
      <c r="U957" s="48"/>
      <c r="V957" s="48"/>
      <c r="W957" s="48"/>
      <c r="X957" s="48"/>
      <c r="Y957" s="48"/>
      <c r="Z957" s="48"/>
      <c r="AA957" s="48"/>
      <c r="AB957" s="48"/>
    </row>
    <row r="958" spans="1:28" ht="15.75" customHeight="1">
      <c r="A958" s="48"/>
      <c r="B958" s="48"/>
      <c r="C958" s="48"/>
      <c r="D958" s="48"/>
      <c r="E958" s="48"/>
      <c r="F958" s="48"/>
      <c r="G958" s="48"/>
      <c r="H958" s="48"/>
      <c r="I958" s="48"/>
      <c r="J958" s="48"/>
      <c r="K958" s="48"/>
      <c r="L958" s="48"/>
      <c r="M958" s="48"/>
      <c r="N958" s="48"/>
      <c r="O958" s="48"/>
      <c r="P958" s="48"/>
      <c r="Q958" s="48"/>
      <c r="R958" s="48"/>
      <c r="S958" s="48"/>
      <c r="T958" s="48"/>
      <c r="U958" s="48"/>
      <c r="V958" s="48"/>
      <c r="W958" s="48"/>
      <c r="X958" s="48"/>
      <c r="Y958" s="48"/>
      <c r="Z958" s="48"/>
      <c r="AA958" s="48"/>
      <c r="AB958" s="48"/>
    </row>
    <row r="959" spans="1:28" ht="15.75" customHeight="1">
      <c r="A959" s="48"/>
      <c r="B959" s="48"/>
      <c r="C959" s="48"/>
      <c r="D959" s="48"/>
      <c r="E959" s="48"/>
      <c r="F959" s="48"/>
      <c r="G959" s="48"/>
      <c r="H959" s="48"/>
      <c r="I959" s="48"/>
      <c r="J959" s="48"/>
      <c r="K959" s="48"/>
      <c r="L959" s="48"/>
      <c r="M959" s="48"/>
      <c r="N959" s="48"/>
      <c r="O959" s="48"/>
      <c r="P959" s="48"/>
      <c r="Q959" s="48"/>
      <c r="R959" s="48"/>
      <c r="S959" s="48"/>
      <c r="T959" s="48"/>
      <c r="U959" s="48"/>
      <c r="V959" s="48"/>
      <c r="W959" s="48"/>
      <c r="X959" s="48"/>
      <c r="Y959" s="48"/>
      <c r="Z959" s="48"/>
      <c r="AA959" s="48"/>
      <c r="AB959" s="48"/>
    </row>
    <row r="960" spans="1:28" ht="15.75" customHeight="1">
      <c r="A960" s="48"/>
      <c r="B960" s="48"/>
      <c r="C960" s="48"/>
      <c r="D960" s="48"/>
      <c r="E960" s="48"/>
      <c r="F960" s="48"/>
      <c r="G960" s="48"/>
      <c r="H960" s="48"/>
      <c r="I960" s="48"/>
      <c r="J960" s="48"/>
      <c r="K960" s="48"/>
      <c r="L960" s="48"/>
      <c r="M960" s="48"/>
      <c r="N960" s="48"/>
      <c r="O960" s="48"/>
      <c r="P960" s="48"/>
      <c r="Q960" s="48"/>
      <c r="R960" s="48"/>
      <c r="S960" s="48"/>
      <c r="T960" s="48"/>
      <c r="U960" s="48"/>
      <c r="V960" s="48"/>
      <c r="W960" s="48"/>
      <c r="X960" s="48"/>
      <c r="Y960" s="48"/>
      <c r="Z960" s="48"/>
      <c r="AA960" s="48"/>
      <c r="AB960" s="48"/>
    </row>
    <row r="961" spans="1:28" ht="15.75" customHeight="1">
      <c r="A961" s="48"/>
      <c r="B961" s="48"/>
      <c r="C961" s="48"/>
      <c r="D961" s="48"/>
      <c r="E961" s="48"/>
      <c r="F961" s="48"/>
      <c r="G961" s="48"/>
      <c r="H961" s="48"/>
      <c r="I961" s="48"/>
      <c r="J961" s="48"/>
      <c r="K961" s="48"/>
      <c r="L961" s="48"/>
      <c r="M961" s="48"/>
      <c r="N961" s="48"/>
      <c r="O961" s="48"/>
      <c r="P961" s="48"/>
      <c r="Q961" s="48"/>
      <c r="R961" s="48"/>
      <c r="S961" s="48"/>
      <c r="T961" s="48"/>
      <c r="U961" s="48"/>
      <c r="V961" s="48"/>
      <c r="W961" s="48"/>
      <c r="X961" s="48"/>
      <c r="Y961" s="48"/>
      <c r="Z961" s="48"/>
      <c r="AA961" s="48"/>
      <c r="AB961" s="48"/>
    </row>
    <row r="962" spans="1:28" ht="15.75" customHeight="1">
      <c r="A962" s="48"/>
      <c r="B962" s="48"/>
      <c r="C962" s="48"/>
      <c r="D962" s="48"/>
      <c r="E962" s="48"/>
      <c r="F962" s="48"/>
      <c r="G962" s="48"/>
      <c r="H962" s="48"/>
      <c r="I962" s="48"/>
      <c r="J962" s="48"/>
      <c r="K962" s="48"/>
      <c r="L962" s="48"/>
      <c r="M962" s="48"/>
      <c r="N962" s="48"/>
      <c r="O962" s="48"/>
      <c r="P962" s="48"/>
      <c r="Q962" s="48"/>
      <c r="R962" s="48"/>
      <c r="S962" s="48"/>
      <c r="T962" s="48"/>
      <c r="U962" s="48"/>
      <c r="V962" s="48"/>
      <c r="W962" s="48"/>
      <c r="X962" s="48"/>
      <c r="Y962" s="48"/>
      <c r="Z962" s="48"/>
      <c r="AA962" s="48"/>
      <c r="AB962" s="48"/>
    </row>
    <row r="963" spans="1:28" ht="15.75" customHeight="1">
      <c r="A963" s="48"/>
      <c r="B963" s="48"/>
      <c r="C963" s="48"/>
      <c r="D963" s="48"/>
      <c r="E963" s="48"/>
      <c r="F963" s="48"/>
      <c r="G963" s="48"/>
      <c r="H963" s="48"/>
      <c r="I963" s="48"/>
      <c r="J963" s="48"/>
      <c r="K963" s="48"/>
      <c r="L963" s="48"/>
      <c r="M963" s="48"/>
      <c r="N963" s="48"/>
      <c r="O963" s="48"/>
      <c r="P963" s="48"/>
      <c r="Q963" s="48"/>
      <c r="R963" s="48"/>
      <c r="S963" s="48"/>
      <c r="T963" s="48"/>
      <c r="U963" s="48"/>
      <c r="V963" s="48"/>
      <c r="W963" s="48"/>
      <c r="X963" s="48"/>
      <c r="Y963" s="48"/>
      <c r="Z963" s="48"/>
      <c r="AA963" s="48"/>
      <c r="AB963" s="48"/>
    </row>
    <row r="964" spans="1:28" ht="15.75" customHeight="1">
      <c r="A964" s="48"/>
      <c r="B964" s="48"/>
      <c r="C964" s="48"/>
      <c r="D964" s="48"/>
      <c r="E964" s="48"/>
      <c r="F964" s="48"/>
      <c r="G964" s="48"/>
      <c r="H964" s="48"/>
      <c r="I964" s="48"/>
      <c r="J964" s="48"/>
      <c r="K964" s="48"/>
      <c r="L964" s="48"/>
      <c r="M964" s="48"/>
      <c r="N964" s="48"/>
      <c r="O964" s="48"/>
      <c r="P964" s="48"/>
      <c r="Q964" s="48"/>
      <c r="R964" s="48"/>
      <c r="S964" s="48"/>
      <c r="T964" s="48"/>
      <c r="U964" s="48"/>
      <c r="V964" s="48"/>
      <c r="W964" s="48"/>
      <c r="X964" s="48"/>
      <c r="Y964" s="48"/>
      <c r="Z964" s="48"/>
      <c r="AA964" s="48"/>
      <c r="AB964" s="48"/>
    </row>
    <row r="965" spans="1:28" ht="15.75" customHeight="1">
      <c r="A965" s="48"/>
      <c r="B965" s="48"/>
      <c r="C965" s="48"/>
      <c r="D965" s="48"/>
      <c r="E965" s="48"/>
      <c r="F965" s="48"/>
      <c r="G965" s="48"/>
      <c r="H965" s="48"/>
      <c r="I965" s="48"/>
      <c r="J965" s="48"/>
      <c r="K965" s="48"/>
      <c r="L965" s="48"/>
      <c r="M965" s="48"/>
      <c r="N965" s="48"/>
      <c r="O965" s="48"/>
      <c r="P965" s="48"/>
      <c r="Q965" s="48"/>
      <c r="R965" s="48"/>
      <c r="S965" s="48"/>
      <c r="T965" s="48"/>
      <c r="U965" s="48"/>
      <c r="V965" s="48"/>
      <c r="W965" s="48"/>
      <c r="X965" s="48"/>
      <c r="Y965" s="48"/>
      <c r="Z965" s="48"/>
      <c r="AA965" s="48"/>
      <c r="AB965" s="48"/>
    </row>
    <row r="966" spans="1:28" ht="15.75" customHeight="1">
      <c r="A966" s="48"/>
      <c r="B966" s="48"/>
      <c r="C966" s="48"/>
      <c r="D966" s="48"/>
      <c r="E966" s="48"/>
      <c r="F966" s="48"/>
      <c r="G966" s="48"/>
      <c r="H966" s="48"/>
      <c r="I966" s="48"/>
      <c r="J966" s="48"/>
      <c r="K966" s="48"/>
      <c r="L966" s="48"/>
      <c r="M966" s="48"/>
      <c r="N966" s="48"/>
      <c r="O966" s="48"/>
      <c r="P966" s="48"/>
      <c r="Q966" s="48"/>
      <c r="R966" s="48"/>
      <c r="S966" s="48"/>
      <c r="T966" s="48"/>
      <c r="U966" s="48"/>
      <c r="V966" s="48"/>
      <c r="W966" s="48"/>
      <c r="X966" s="48"/>
      <c r="Y966" s="48"/>
      <c r="Z966" s="48"/>
      <c r="AA966" s="48"/>
      <c r="AB966" s="48"/>
    </row>
    <row r="967" spans="1:28" ht="15.75" customHeight="1">
      <c r="A967" s="48"/>
      <c r="B967" s="48"/>
      <c r="C967" s="48"/>
      <c r="D967" s="48"/>
      <c r="E967" s="48"/>
      <c r="F967" s="48"/>
      <c r="G967" s="48"/>
      <c r="H967" s="48"/>
      <c r="I967" s="48"/>
      <c r="J967" s="48"/>
      <c r="K967" s="48"/>
      <c r="L967" s="48"/>
      <c r="M967" s="48"/>
      <c r="N967" s="48"/>
      <c r="O967" s="48"/>
      <c r="P967" s="48"/>
      <c r="Q967" s="48"/>
      <c r="R967" s="48"/>
      <c r="S967" s="48"/>
      <c r="T967" s="48"/>
      <c r="U967" s="48"/>
      <c r="V967" s="48"/>
      <c r="W967" s="48"/>
      <c r="X967" s="48"/>
      <c r="Y967" s="48"/>
      <c r="Z967" s="48"/>
      <c r="AA967" s="48"/>
      <c r="AB967" s="48"/>
    </row>
    <row r="968" spans="1:28" ht="15.75" customHeight="1">
      <c r="A968" s="48"/>
      <c r="B968" s="48"/>
      <c r="C968" s="48"/>
      <c r="D968" s="48"/>
      <c r="E968" s="48"/>
      <c r="F968" s="48"/>
      <c r="G968" s="48"/>
      <c r="H968" s="48"/>
      <c r="I968" s="48"/>
      <c r="J968" s="48"/>
      <c r="K968" s="48"/>
      <c r="L968" s="48"/>
      <c r="M968" s="48"/>
      <c r="N968" s="48"/>
      <c r="O968" s="48"/>
      <c r="P968" s="48"/>
      <c r="Q968" s="48"/>
      <c r="R968" s="48"/>
      <c r="S968" s="48"/>
      <c r="T968" s="48"/>
      <c r="U968" s="48"/>
      <c r="V968" s="48"/>
      <c r="W968" s="48"/>
      <c r="X968" s="48"/>
      <c r="Y968" s="48"/>
      <c r="Z968" s="48"/>
      <c r="AA968" s="48"/>
      <c r="AB968" s="48"/>
    </row>
    <row r="969" spans="1:28" ht="15.75" customHeight="1">
      <c r="A969" s="48"/>
      <c r="B969" s="48"/>
      <c r="C969" s="48"/>
      <c r="D969" s="48"/>
      <c r="E969" s="48"/>
      <c r="F969" s="48"/>
      <c r="G969" s="48"/>
      <c r="H969" s="48"/>
      <c r="I969" s="48"/>
      <c r="J969" s="48"/>
      <c r="K969" s="48"/>
      <c r="L969" s="48"/>
      <c r="M969" s="48"/>
      <c r="N969" s="48"/>
      <c r="O969" s="48"/>
      <c r="P969" s="48"/>
      <c r="Q969" s="48"/>
      <c r="R969" s="48"/>
      <c r="S969" s="48"/>
      <c r="T969" s="48"/>
      <c r="U969" s="48"/>
      <c r="V969" s="48"/>
      <c r="W969" s="48"/>
      <c r="X969" s="48"/>
      <c r="Y969" s="48"/>
      <c r="Z969" s="48"/>
      <c r="AA969" s="48"/>
      <c r="AB969" s="48"/>
    </row>
    <row r="970" spans="1:28" ht="15.75" customHeight="1">
      <c r="A970" s="48"/>
      <c r="B970" s="48"/>
      <c r="C970" s="48"/>
      <c r="D970" s="48"/>
      <c r="E970" s="48"/>
      <c r="F970" s="48"/>
      <c r="G970" s="48"/>
      <c r="H970" s="48"/>
      <c r="I970" s="48"/>
      <c r="J970" s="48"/>
      <c r="K970" s="48"/>
      <c r="L970" s="48"/>
      <c r="M970" s="48"/>
      <c r="N970" s="48"/>
      <c r="O970" s="48"/>
      <c r="P970" s="48"/>
      <c r="Q970" s="48"/>
      <c r="R970" s="48"/>
      <c r="S970" s="48"/>
      <c r="T970" s="48"/>
      <c r="U970" s="48"/>
      <c r="V970" s="48"/>
      <c r="W970" s="48"/>
      <c r="X970" s="48"/>
      <c r="Y970" s="48"/>
      <c r="Z970" s="48"/>
      <c r="AA970" s="48"/>
      <c r="AB970" s="48"/>
    </row>
    <row r="971" spans="1:28" ht="15.75" customHeight="1">
      <c r="A971" s="48"/>
      <c r="B971" s="48"/>
      <c r="C971" s="48"/>
      <c r="D971" s="48"/>
      <c r="E971" s="48"/>
      <c r="F971" s="48"/>
      <c r="G971" s="48"/>
      <c r="H971" s="48"/>
      <c r="I971" s="48"/>
      <c r="J971" s="48"/>
      <c r="K971" s="48"/>
      <c r="L971" s="48"/>
      <c r="M971" s="48"/>
      <c r="N971" s="48"/>
      <c r="O971" s="48"/>
      <c r="P971" s="48"/>
      <c r="Q971" s="48"/>
      <c r="R971" s="48"/>
      <c r="S971" s="48"/>
      <c r="T971" s="48"/>
      <c r="U971" s="48"/>
      <c r="V971" s="48"/>
      <c r="W971" s="48"/>
      <c r="X971" s="48"/>
      <c r="Y971" s="48"/>
      <c r="Z971" s="48"/>
      <c r="AA971" s="48"/>
      <c r="AB971" s="48"/>
    </row>
    <row r="972" spans="1:28" ht="15.75" customHeight="1">
      <c r="A972" s="48"/>
      <c r="B972" s="48"/>
      <c r="C972" s="48"/>
      <c r="D972" s="48"/>
      <c r="E972" s="48"/>
      <c r="F972" s="48"/>
      <c r="G972" s="48"/>
      <c r="H972" s="48"/>
      <c r="I972" s="48"/>
      <c r="J972" s="48"/>
      <c r="K972" s="48"/>
      <c r="L972" s="48"/>
      <c r="M972" s="48"/>
      <c r="N972" s="48"/>
      <c r="O972" s="48"/>
      <c r="P972" s="48"/>
      <c r="Q972" s="48"/>
      <c r="R972" s="48"/>
      <c r="S972" s="48"/>
      <c r="T972" s="48"/>
      <c r="U972" s="48"/>
      <c r="V972" s="48"/>
      <c r="W972" s="48"/>
      <c r="X972" s="48"/>
      <c r="Y972" s="48"/>
      <c r="Z972" s="48"/>
      <c r="AA972" s="48"/>
      <c r="AB972" s="48"/>
    </row>
    <row r="973" spans="1:28" ht="15.75" customHeight="1">
      <c r="A973" s="48"/>
      <c r="B973" s="48"/>
      <c r="C973" s="48"/>
      <c r="D973" s="48"/>
      <c r="E973" s="48"/>
      <c r="F973" s="48"/>
      <c r="G973" s="48"/>
      <c r="H973" s="48"/>
      <c r="I973" s="48"/>
      <c r="J973" s="48"/>
      <c r="K973" s="48"/>
      <c r="L973" s="48"/>
      <c r="M973" s="48"/>
      <c r="N973" s="48"/>
      <c r="O973" s="48"/>
      <c r="P973" s="48"/>
      <c r="Q973" s="48"/>
      <c r="R973" s="48"/>
      <c r="S973" s="48"/>
      <c r="T973" s="48"/>
      <c r="U973" s="48"/>
      <c r="V973" s="48"/>
      <c r="W973" s="48"/>
      <c r="X973" s="48"/>
      <c r="Y973" s="48"/>
      <c r="Z973" s="48"/>
      <c r="AA973" s="48"/>
      <c r="AB973" s="48"/>
    </row>
    <row r="974" spans="1:28" ht="15.75" customHeight="1">
      <c r="A974" s="48"/>
      <c r="B974" s="48"/>
      <c r="C974" s="48"/>
      <c r="D974" s="48"/>
      <c r="E974" s="48"/>
      <c r="F974" s="48"/>
      <c r="G974" s="48"/>
      <c r="H974" s="48"/>
      <c r="I974" s="48"/>
      <c r="J974" s="48"/>
      <c r="K974" s="48"/>
      <c r="L974" s="48"/>
      <c r="M974" s="48"/>
      <c r="N974" s="48"/>
      <c r="O974" s="48"/>
      <c r="P974" s="48"/>
      <c r="Q974" s="48"/>
      <c r="R974" s="48"/>
      <c r="S974" s="48"/>
      <c r="T974" s="48"/>
      <c r="U974" s="48"/>
      <c r="V974" s="48"/>
      <c r="W974" s="48"/>
      <c r="X974" s="48"/>
      <c r="Y974" s="48"/>
      <c r="Z974" s="48"/>
      <c r="AA974" s="48"/>
      <c r="AB974" s="48"/>
    </row>
    <row r="975" spans="1:28" ht="15.75" customHeight="1">
      <c r="A975" s="48"/>
      <c r="B975" s="48"/>
      <c r="C975" s="48"/>
      <c r="D975" s="48"/>
      <c r="E975" s="48"/>
      <c r="F975" s="48"/>
      <c r="G975" s="48"/>
      <c r="H975" s="48"/>
      <c r="I975" s="48"/>
      <c r="J975" s="48"/>
      <c r="K975" s="48"/>
      <c r="L975" s="48"/>
      <c r="M975" s="48"/>
      <c r="N975" s="48"/>
      <c r="O975" s="48"/>
      <c r="P975" s="48"/>
      <c r="Q975" s="48"/>
      <c r="R975" s="48"/>
      <c r="S975" s="48"/>
      <c r="T975" s="48"/>
      <c r="U975" s="48"/>
      <c r="V975" s="48"/>
      <c r="W975" s="48"/>
      <c r="X975" s="48"/>
      <c r="Y975" s="48"/>
      <c r="Z975" s="48"/>
      <c r="AA975" s="48"/>
      <c r="AB975" s="48"/>
    </row>
    <row r="976" spans="1:28" ht="15.75" customHeight="1">
      <c r="A976" s="48"/>
      <c r="B976" s="48"/>
      <c r="C976" s="48"/>
      <c r="D976" s="48"/>
      <c r="E976" s="48"/>
      <c r="F976" s="48"/>
      <c r="G976" s="48"/>
      <c r="H976" s="48"/>
      <c r="I976" s="48"/>
      <c r="J976" s="48"/>
      <c r="K976" s="48"/>
      <c r="L976" s="48"/>
      <c r="M976" s="48"/>
      <c r="N976" s="48"/>
      <c r="O976" s="48"/>
      <c r="P976" s="48"/>
      <c r="Q976" s="48"/>
      <c r="R976" s="48"/>
      <c r="S976" s="48"/>
      <c r="T976" s="48"/>
      <c r="U976" s="48"/>
      <c r="V976" s="48"/>
      <c r="W976" s="48"/>
      <c r="X976" s="48"/>
      <c r="Y976" s="48"/>
      <c r="Z976" s="48"/>
      <c r="AA976" s="48"/>
      <c r="AB976" s="48"/>
    </row>
    <row r="977" spans="1:28" ht="15.75" customHeight="1">
      <c r="A977" s="48"/>
      <c r="B977" s="48"/>
      <c r="C977" s="48"/>
      <c r="D977" s="48"/>
      <c r="E977" s="48"/>
      <c r="F977" s="48"/>
      <c r="G977" s="48"/>
      <c r="H977" s="48"/>
      <c r="I977" s="48"/>
      <c r="J977" s="48"/>
      <c r="K977" s="48"/>
      <c r="L977" s="48"/>
      <c r="M977" s="48"/>
      <c r="N977" s="48"/>
      <c r="O977" s="48"/>
      <c r="P977" s="48"/>
      <c r="Q977" s="48"/>
      <c r="R977" s="48"/>
      <c r="S977" s="48"/>
      <c r="T977" s="48"/>
      <c r="U977" s="48"/>
      <c r="V977" s="48"/>
      <c r="W977" s="48"/>
      <c r="X977" s="48"/>
      <c r="Y977" s="48"/>
      <c r="Z977" s="48"/>
      <c r="AA977" s="48"/>
      <c r="AB977" s="48"/>
    </row>
    <row r="978" spans="1:28" ht="15.75" customHeight="1">
      <c r="A978" s="48"/>
      <c r="B978" s="48"/>
      <c r="C978" s="48"/>
      <c r="D978" s="48"/>
      <c r="E978" s="48"/>
      <c r="F978" s="48"/>
      <c r="G978" s="48"/>
      <c r="H978" s="48"/>
      <c r="I978" s="48"/>
      <c r="J978" s="48"/>
      <c r="K978" s="48"/>
      <c r="L978" s="48"/>
      <c r="M978" s="48"/>
      <c r="N978" s="48"/>
      <c r="O978" s="48"/>
      <c r="P978" s="48"/>
      <c r="Q978" s="48"/>
      <c r="R978" s="48"/>
      <c r="S978" s="48"/>
      <c r="T978" s="48"/>
      <c r="U978" s="48"/>
      <c r="V978" s="48"/>
      <c r="W978" s="48"/>
      <c r="X978" s="48"/>
      <c r="Y978" s="48"/>
      <c r="Z978" s="48"/>
      <c r="AA978" s="48"/>
      <c r="AB978" s="48"/>
    </row>
    <row r="979" spans="1:28" ht="15.75" customHeight="1">
      <c r="A979" s="48"/>
      <c r="B979" s="48"/>
      <c r="C979" s="48"/>
      <c r="D979" s="48"/>
      <c r="E979" s="48"/>
      <c r="F979" s="48"/>
      <c r="G979" s="48"/>
      <c r="H979" s="48"/>
      <c r="I979" s="48"/>
      <c r="J979" s="48"/>
      <c r="K979" s="48"/>
      <c r="L979" s="48"/>
      <c r="M979" s="48"/>
      <c r="N979" s="48"/>
      <c r="O979" s="48"/>
      <c r="P979" s="48"/>
      <c r="Q979" s="48"/>
      <c r="R979" s="48"/>
      <c r="S979" s="48"/>
      <c r="T979" s="48"/>
      <c r="U979" s="48"/>
      <c r="V979" s="48"/>
      <c r="W979" s="48"/>
      <c r="X979" s="48"/>
      <c r="Y979" s="48"/>
      <c r="Z979" s="48"/>
      <c r="AA979" s="48"/>
      <c r="AB979" s="48"/>
    </row>
    <row r="980" spans="1:28" ht="15.75" customHeight="1">
      <c r="A980" s="48"/>
      <c r="B980" s="48"/>
      <c r="C980" s="48"/>
      <c r="D980" s="48"/>
      <c r="E980" s="48"/>
      <c r="F980" s="48"/>
      <c r="G980" s="48"/>
      <c r="H980" s="48"/>
      <c r="I980" s="48"/>
      <c r="J980" s="48"/>
      <c r="K980" s="48"/>
      <c r="L980" s="48"/>
      <c r="M980" s="48"/>
      <c r="N980" s="48"/>
      <c r="O980" s="48"/>
      <c r="P980" s="48"/>
      <c r="Q980" s="48"/>
      <c r="R980" s="48"/>
      <c r="S980" s="48"/>
      <c r="T980" s="48"/>
      <c r="U980" s="48"/>
      <c r="V980" s="48"/>
      <c r="W980" s="48"/>
      <c r="X980" s="48"/>
      <c r="Y980" s="48"/>
      <c r="Z980" s="48"/>
      <c r="AA980" s="48"/>
      <c r="AB980" s="48"/>
    </row>
    <row r="981" spans="1:28" ht="15.75" customHeight="1">
      <c r="A981" s="48"/>
      <c r="B981" s="48"/>
      <c r="C981" s="48"/>
      <c r="D981" s="48"/>
      <c r="E981" s="48"/>
      <c r="F981" s="48"/>
      <c r="G981" s="48"/>
      <c r="H981" s="48"/>
      <c r="I981" s="48"/>
      <c r="J981" s="48"/>
      <c r="K981" s="48"/>
      <c r="L981" s="48"/>
      <c r="M981" s="48"/>
      <c r="N981" s="48"/>
      <c r="O981" s="48"/>
      <c r="P981" s="48"/>
      <c r="Q981" s="48"/>
      <c r="R981" s="48"/>
      <c r="S981" s="48"/>
      <c r="T981" s="48"/>
      <c r="U981" s="48"/>
      <c r="V981" s="48"/>
      <c r="W981" s="48"/>
      <c r="X981" s="48"/>
      <c r="Y981" s="48"/>
      <c r="Z981" s="48"/>
      <c r="AA981" s="48"/>
      <c r="AB981" s="48"/>
    </row>
    <row r="982" spans="1:28" ht="15.75" customHeight="1">
      <c r="A982" s="48"/>
      <c r="B982" s="48"/>
      <c r="C982" s="48"/>
      <c r="D982" s="48"/>
      <c r="E982" s="48"/>
      <c r="F982" s="48"/>
      <c r="G982" s="48"/>
      <c r="H982" s="48"/>
      <c r="I982" s="48"/>
      <c r="J982" s="48"/>
      <c r="K982" s="48"/>
      <c r="L982" s="48"/>
      <c r="M982" s="48"/>
      <c r="N982" s="48"/>
      <c r="O982" s="48"/>
      <c r="P982" s="48"/>
      <c r="Q982" s="48"/>
      <c r="R982" s="48"/>
      <c r="S982" s="48"/>
      <c r="T982" s="48"/>
      <c r="U982" s="48"/>
      <c r="V982" s="48"/>
      <c r="W982" s="48"/>
      <c r="X982" s="48"/>
      <c r="Y982" s="48"/>
      <c r="Z982" s="48"/>
      <c r="AA982" s="48"/>
      <c r="AB982" s="48"/>
    </row>
    <row r="983" spans="1:28" ht="15.75" customHeight="1">
      <c r="A983" s="48"/>
      <c r="B983" s="48"/>
      <c r="C983" s="48"/>
      <c r="D983" s="48"/>
      <c r="E983" s="48"/>
      <c r="F983" s="48"/>
      <c r="G983" s="48"/>
      <c r="H983" s="48"/>
      <c r="I983" s="48"/>
      <c r="J983" s="48"/>
      <c r="K983" s="48"/>
      <c r="L983" s="48"/>
      <c r="M983" s="48"/>
      <c r="N983" s="48"/>
      <c r="O983" s="48"/>
      <c r="P983" s="48"/>
      <c r="Q983" s="48"/>
      <c r="R983" s="48"/>
      <c r="S983" s="48"/>
      <c r="T983" s="48"/>
      <c r="U983" s="48"/>
      <c r="V983" s="48"/>
      <c r="W983" s="48"/>
      <c r="X983" s="48"/>
      <c r="Y983" s="48"/>
      <c r="Z983" s="48"/>
      <c r="AA983" s="48"/>
      <c r="AB983" s="48"/>
    </row>
    <row r="984" spans="1:28" ht="15.75" customHeight="1">
      <c r="A984" s="48"/>
      <c r="B984" s="48"/>
      <c r="C984" s="48"/>
      <c r="D984" s="48"/>
      <c r="E984" s="48"/>
      <c r="F984" s="48"/>
      <c r="G984" s="48"/>
      <c r="H984" s="48"/>
      <c r="I984" s="48"/>
      <c r="J984" s="48"/>
      <c r="K984" s="48"/>
      <c r="L984" s="48"/>
      <c r="M984" s="48"/>
      <c r="N984" s="48"/>
      <c r="O984" s="48"/>
      <c r="P984" s="48"/>
      <c r="Q984" s="48"/>
      <c r="R984" s="48"/>
      <c r="S984" s="48"/>
      <c r="T984" s="48"/>
      <c r="U984" s="48"/>
      <c r="V984" s="48"/>
      <c r="W984" s="48"/>
      <c r="X984" s="48"/>
      <c r="Y984" s="48"/>
      <c r="Z984" s="48"/>
      <c r="AA984" s="48"/>
      <c r="AB984" s="48"/>
    </row>
    <row r="985" spans="1:28" ht="15.75" customHeight="1">
      <c r="A985" s="48"/>
      <c r="B985" s="48"/>
      <c r="C985" s="48"/>
      <c r="D985" s="48"/>
      <c r="E985" s="48"/>
      <c r="F985" s="48"/>
      <c r="G985" s="48"/>
      <c r="H985" s="48"/>
      <c r="I985" s="48"/>
      <c r="J985" s="48"/>
      <c r="K985" s="48"/>
      <c r="L985" s="48"/>
      <c r="M985" s="48"/>
      <c r="N985" s="48"/>
      <c r="O985" s="48"/>
      <c r="P985" s="48"/>
      <c r="Q985" s="48"/>
      <c r="R985" s="48"/>
      <c r="S985" s="48"/>
      <c r="T985" s="48"/>
      <c r="U985" s="48"/>
      <c r="V985" s="48"/>
      <c r="W985" s="48"/>
      <c r="X985" s="48"/>
      <c r="Y985" s="48"/>
      <c r="Z985" s="48"/>
      <c r="AA985" s="48"/>
      <c r="AB985" s="48"/>
    </row>
    <row r="986" spans="1:28" ht="15.75" customHeight="1">
      <c r="A986" s="48"/>
      <c r="B986" s="48"/>
      <c r="C986" s="48"/>
      <c r="D986" s="48"/>
      <c r="E986" s="48"/>
      <c r="F986" s="48"/>
      <c r="G986" s="48"/>
      <c r="H986" s="48"/>
      <c r="I986" s="48"/>
      <c r="J986" s="48"/>
      <c r="K986" s="48"/>
      <c r="L986" s="48"/>
      <c r="M986" s="48"/>
      <c r="N986" s="48"/>
      <c r="O986" s="48"/>
      <c r="P986" s="48"/>
      <c r="Q986" s="48"/>
      <c r="R986" s="48"/>
      <c r="S986" s="48"/>
      <c r="T986" s="48"/>
      <c r="U986" s="48"/>
      <c r="V986" s="48"/>
      <c r="W986" s="48"/>
      <c r="X986" s="48"/>
      <c r="Y986" s="48"/>
      <c r="Z986" s="48"/>
      <c r="AA986" s="48"/>
      <c r="AB986" s="48"/>
    </row>
    <row r="987" spans="1:28" ht="15.75" customHeight="1">
      <c r="A987" s="48"/>
      <c r="B987" s="48"/>
      <c r="C987" s="48"/>
      <c r="D987" s="48"/>
      <c r="E987" s="48"/>
      <c r="F987" s="48"/>
      <c r="G987" s="48"/>
      <c r="H987" s="48"/>
      <c r="I987" s="48"/>
      <c r="J987" s="48"/>
      <c r="K987" s="48"/>
      <c r="L987" s="48"/>
      <c r="M987" s="48"/>
      <c r="N987" s="48"/>
      <c r="O987" s="48"/>
      <c r="P987" s="48"/>
      <c r="Q987" s="48"/>
      <c r="R987" s="48"/>
      <c r="S987" s="48"/>
      <c r="T987" s="48"/>
      <c r="U987" s="48"/>
      <c r="V987" s="48"/>
      <c r="W987" s="48"/>
      <c r="X987" s="48"/>
      <c r="Y987" s="48"/>
      <c r="Z987" s="48"/>
      <c r="AA987" s="48"/>
      <c r="AB987" s="48"/>
    </row>
    <row r="988" spans="1:28" ht="15.75" customHeight="1">
      <c r="A988" s="48"/>
      <c r="B988" s="48"/>
      <c r="C988" s="48"/>
      <c r="D988" s="48"/>
      <c r="E988" s="48"/>
      <c r="F988" s="48"/>
      <c r="G988" s="48"/>
      <c r="H988" s="48"/>
      <c r="I988" s="48"/>
      <c r="J988" s="48"/>
      <c r="K988" s="48"/>
      <c r="L988" s="48"/>
      <c r="M988" s="48"/>
      <c r="N988" s="48"/>
      <c r="O988" s="48"/>
      <c r="P988" s="48"/>
      <c r="Q988" s="48"/>
      <c r="R988" s="48"/>
      <c r="S988" s="48"/>
      <c r="T988" s="48"/>
      <c r="U988" s="48"/>
      <c r="V988" s="48"/>
      <c r="W988" s="48"/>
      <c r="X988" s="48"/>
      <c r="Y988" s="48"/>
      <c r="Z988" s="48"/>
      <c r="AA988" s="48"/>
      <c r="AB988" s="48"/>
    </row>
    <row r="989" spans="1:28" ht="15.75" customHeight="1">
      <c r="A989" s="48"/>
      <c r="B989" s="48"/>
      <c r="C989" s="48"/>
      <c r="D989" s="48"/>
      <c r="E989" s="48"/>
      <c r="F989" s="48"/>
      <c r="G989" s="48"/>
      <c r="H989" s="48"/>
      <c r="I989" s="48"/>
      <c r="J989" s="48"/>
      <c r="K989" s="48"/>
      <c r="L989" s="48"/>
      <c r="M989" s="48"/>
      <c r="N989" s="48"/>
      <c r="O989" s="48"/>
      <c r="P989" s="48"/>
      <c r="Q989" s="48"/>
      <c r="R989" s="48"/>
      <c r="S989" s="48"/>
      <c r="T989" s="48"/>
      <c r="U989" s="48"/>
      <c r="V989" s="48"/>
      <c r="W989" s="48"/>
      <c r="X989" s="48"/>
      <c r="Y989" s="48"/>
      <c r="Z989" s="48"/>
      <c r="AA989" s="48"/>
      <c r="AB989" s="48"/>
    </row>
    <row r="990" spans="1:28" ht="15.75" customHeight="1">
      <c r="A990" s="48"/>
      <c r="B990" s="48"/>
      <c r="C990" s="48"/>
      <c r="D990" s="48"/>
      <c r="E990" s="48"/>
      <c r="F990" s="48"/>
      <c r="G990" s="48"/>
      <c r="H990" s="48"/>
      <c r="I990" s="48"/>
      <c r="J990" s="48"/>
      <c r="K990" s="48"/>
      <c r="L990" s="48"/>
      <c r="M990" s="48"/>
      <c r="N990" s="48"/>
      <c r="O990" s="48"/>
      <c r="P990" s="48"/>
      <c r="Q990" s="48"/>
      <c r="R990" s="48"/>
      <c r="S990" s="48"/>
      <c r="T990" s="48"/>
      <c r="U990" s="48"/>
      <c r="V990" s="48"/>
      <c r="W990" s="48"/>
      <c r="X990" s="48"/>
      <c r="Y990" s="48"/>
      <c r="Z990" s="48"/>
      <c r="AA990" s="48"/>
      <c r="AB990" s="48"/>
    </row>
    <row r="991" spans="1:28" ht="15.75" customHeight="1">
      <c r="A991" s="48"/>
      <c r="B991" s="48"/>
      <c r="C991" s="48"/>
      <c r="D991" s="48"/>
      <c r="E991" s="48"/>
      <c r="F991" s="48"/>
      <c r="G991" s="48"/>
      <c r="H991" s="48"/>
      <c r="I991" s="48"/>
      <c r="J991" s="48"/>
      <c r="K991" s="48"/>
      <c r="L991" s="48"/>
      <c r="M991" s="48"/>
      <c r="N991" s="48"/>
      <c r="O991" s="48"/>
      <c r="P991" s="48"/>
      <c r="Q991" s="48"/>
      <c r="R991" s="48"/>
      <c r="S991" s="48"/>
      <c r="T991" s="48"/>
      <c r="U991" s="48"/>
      <c r="V991" s="48"/>
      <c r="W991" s="48"/>
      <c r="X991" s="48"/>
      <c r="Y991" s="48"/>
      <c r="Z991" s="48"/>
      <c r="AA991" s="48"/>
      <c r="AB991" s="48"/>
    </row>
    <row r="992" spans="1:28" ht="15.75" customHeight="1">
      <c r="A992" s="48"/>
      <c r="B992" s="48"/>
      <c r="C992" s="48"/>
      <c r="D992" s="48"/>
      <c r="E992" s="48"/>
      <c r="F992" s="48"/>
      <c r="G992" s="48"/>
      <c r="H992" s="48"/>
      <c r="I992" s="48"/>
      <c r="J992" s="48"/>
      <c r="K992" s="48"/>
      <c r="L992" s="48"/>
      <c r="M992" s="48"/>
      <c r="N992" s="48"/>
      <c r="O992" s="48"/>
      <c r="P992" s="48"/>
      <c r="Q992" s="48"/>
      <c r="R992" s="48"/>
      <c r="S992" s="48"/>
      <c r="T992" s="48"/>
      <c r="U992" s="48"/>
      <c r="V992" s="48"/>
      <c r="W992" s="48"/>
      <c r="X992" s="48"/>
      <c r="Y992" s="48"/>
      <c r="Z992" s="48"/>
      <c r="AA992" s="48"/>
      <c r="AB992" s="48"/>
    </row>
    <row r="993" spans="1:28" ht="15.75" customHeight="1">
      <c r="A993" s="48"/>
      <c r="B993" s="48"/>
      <c r="C993" s="48"/>
      <c r="D993" s="48"/>
      <c r="E993" s="48"/>
      <c r="F993" s="48"/>
      <c r="G993" s="48"/>
      <c r="H993" s="48"/>
      <c r="I993" s="48"/>
      <c r="J993" s="48"/>
      <c r="K993" s="48"/>
      <c r="L993" s="48"/>
      <c r="M993" s="48"/>
      <c r="N993" s="48"/>
      <c r="O993" s="48"/>
      <c r="P993" s="48"/>
      <c r="Q993" s="48"/>
      <c r="R993" s="48"/>
      <c r="S993" s="48"/>
      <c r="T993" s="48"/>
      <c r="U993" s="48"/>
      <c r="V993" s="48"/>
      <c r="W993" s="48"/>
      <c r="X993" s="48"/>
      <c r="Y993" s="48"/>
      <c r="Z993" s="48"/>
      <c r="AA993" s="48"/>
      <c r="AB993" s="48"/>
    </row>
    <row r="994" spans="1:28" ht="15.75" customHeight="1">
      <c r="A994" s="48"/>
      <c r="B994" s="48"/>
      <c r="C994" s="48"/>
      <c r="D994" s="48"/>
      <c r="E994" s="48"/>
      <c r="F994" s="48"/>
      <c r="G994" s="48"/>
      <c r="H994" s="48"/>
      <c r="I994" s="48"/>
      <c r="J994" s="48"/>
      <c r="K994" s="48"/>
      <c r="L994" s="48"/>
      <c r="M994" s="48"/>
      <c r="N994" s="48"/>
      <c r="O994" s="48"/>
      <c r="P994" s="48"/>
      <c r="Q994" s="48"/>
      <c r="R994" s="48"/>
      <c r="S994" s="48"/>
      <c r="T994" s="48"/>
      <c r="U994" s="48"/>
      <c r="V994" s="48"/>
      <c r="W994" s="48"/>
      <c r="X994" s="48"/>
      <c r="Y994" s="48"/>
      <c r="Z994" s="48"/>
      <c r="AA994" s="48"/>
      <c r="AB994" s="48"/>
    </row>
    <row r="995" spans="1:28" ht="15.75" customHeight="1">
      <c r="A995" s="48"/>
      <c r="B995" s="48"/>
      <c r="C995" s="48"/>
      <c r="D995" s="48"/>
      <c r="E995" s="48"/>
      <c r="F995" s="48"/>
      <c r="G995" s="48"/>
      <c r="H995" s="48"/>
      <c r="I995" s="48"/>
      <c r="J995" s="48"/>
      <c r="K995" s="48"/>
      <c r="L995" s="48"/>
      <c r="M995" s="48"/>
      <c r="N995" s="48"/>
      <c r="O995" s="48"/>
      <c r="P995" s="48"/>
      <c r="Q995" s="48"/>
      <c r="R995" s="48"/>
      <c r="S995" s="48"/>
      <c r="T995" s="48"/>
      <c r="U995" s="48"/>
      <c r="V995" s="48"/>
      <c r="W995" s="48"/>
      <c r="X995" s="48"/>
      <c r="Y995" s="48"/>
      <c r="Z995" s="48"/>
      <c r="AA995" s="48"/>
      <c r="AB995" s="48"/>
    </row>
    <row r="996" spans="1:28" ht="15.75" customHeight="1">
      <c r="A996" s="48"/>
      <c r="B996" s="48"/>
      <c r="C996" s="48"/>
      <c r="D996" s="48"/>
      <c r="E996" s="48"/>
      <c r="F996" s="48"/>
      <c r="G996" s="48"/>
      <c r="H996" s="48"/>
      <c r="I996" s="48"/>
      <c r="J996" s="48"/>
      <c r="K996" s="48"/>
      <c r="L996" s="48"/>
      <c r="M996" s="48"/>
      <c r="N996" s="48"/>
      <c r="O996" s="48"/>
      <c r="P996" s="48"/>
      <c r="Q996" s="48"/>
      <c r="R996" s="48"/>
      <c r="S996" s="48"/>
      <c r="T996" s="48"/>
      <c r="U996" s="48"/>
      <c r="V996" s="48"/>
      <c r="W996" s="48"/>
      <c r="X996" s="48"/>
      <c r="Y996" s="48"/>
      <c r="Z996" s="48"/>
      <c r="AA996" s="48"/>
      <c r="AB996" s="48"/>
    </row>
    <row r="997" spans="1:28" ht="15.75" customHeight="1">
      <c r="A997" s="48"/>
      <c r="B997" s="48"/>
      <c r="C997" s="48"/>
      <c r="D997" s="48"/>
      <c r="E997" s="48"/>
      <c r="F997" s="48"/>
      <c r="G997" s="48"/>
      <c r="H997" s="48"/>
      <c r="I997" s="48"/>
      <c r="J997" s="48"/>
      <c r="K997" s="48"/>
      <c r="L997" s="48"/>
      <c r="M997" s="48"/>
      <c r="N997" s="48"/>
      <c r="O997" s="48"/>
      <c r="P997" s="48"/>
      <c r="Q997" s="48"/>
      <c r="R997" s="48"/>
      <c r="S997" s="48"/>
      <c r="T997" s="48"/>
      <c r="U997" s="48"/>
      <c r="V997" s="48"/>
      <c r="W997" s="48"/>
      <c r="X997" s="48"/>
      <c r="Y997" s="48"/>
      <c r="Z997" s="48"/>
      <c r="AA997" s="48"/>
      <c r="AB997" s="48"/>
    </row>
    <row r="998" spans="1:28" ht="15.75" customHeight="1">
      <c r="A998" s="48"/>
      <c r="B998" s="48"/>
      <c r="C998" s="48"/>
      <c r="D998" s="48"/>
      <c r="E998" s="48"/>
      <c r="F998" s="48"/>
      <c r="G998" s="48"/>
      <c r="H998" s="48"/>
      <c r="I998" s="48"/>
      <c r="J998" s="48"/>
      <c r="K998" s="48"/>
      <c r="L998" s="48"/>
      <c r="M998" s="48"/>
      <c r="N998" s="48"/>
      <c r="O998" s="48"/>
      <c r="P998" s="48"/>
      <c r="Q998" s="48"/>
      <c r="R998" s="48"/>
      <c r="S998" s="48"/>
      <c r="T998" s="48"/>
      <c r="U998" s="48"/>
      <c r="V998" s="48"/>
      <c r="W998" s="48"/>
      <c r="X998" s="48"/>
      <c r="Y998" s="48"/>
      <c r="Z998" s="48"/>
      <c r="AA998" s="48"/>
      <c r="AB998" s="48"/>
    </row>
    <row r="999" spans="1:28" ht="15.75" customHeight="1">
      <c r="A999" s="48"/>
      <c r="B999" s="48"/>
      <c r="C999" s="48"/>
      <c r="D999" s="48"/>
      <c r="E999" s="48"/>
      <c r="F999" s="48"/>
      <c r="G999" s="48"/>
      <c r="H999" s="48"/>
      <c r="I999" s="48"/>
      <c r="J999" s="48"/>
      <c r="K999" s="48"/>
      <c r="L999" s="48"/>
      <c r="M999" s="48"/>
      <c r="N999" s="48"/>
      <c r="O999" s="48"/>
      <c r="P999" s="48"/>
      <c r="Q999" s="48"/>
      <c r="R999" s="48"/>
      <c r="S999" s="48"/>
      <c r="T999" s="48"/>
      <c r="U999" s="48"/>
      <c r="V999" s="48"/>
      <c r="W999" s="48"/>
      <c r="X999" s="48"/>
      <c r="Y999" s="48"/>
      <c r="Z999" s="48"/>
      <c r="AA999" s="48"/>
      <c r="AB999" s="48"/>
    </row>
    <row r="1000" spans="1:28" ht="15.75" customHeight="1">
      <c r="A1000" s="48"/>
      <c r="B1000" s="48"/>
      <c r="C1000" s="48"/>
      <c r="D1000" s="48"/>
      <c r="E1000" s="48"/>
      <c r="F1000" s="48"/>
      <c r="G1000" s="48"/>
      <c r="H1000" s="48"/>
      <c r="I1000" s="48"/>
      <c r="J1000" s="48"/>
      <c r="K1000" s="48"/>
      <c r="L1000" s="48"/>
      <c r="M1000" s="48"/>
      <c r="N1000" s="48"/>
      <c r="O1000" s="48"/>
      <c r="P1000" s="48"/>
      <c r="Q1000" s="48"/>
      <c r="R1000" s="48"/>
      <c r="S1000" s="48"/>
      <c r="T1000" s="48"/>
      <c r="U1000" s="48"/>
      <c r="V1000" s="48"/>
      <c r="W1000" s="48"/>
      <c r="X1000" s="48"/>
      <c r="Y1000" s="48"/>
      <c r="Z1000" s="48"/>
      <c r="AA1000" s="48"/>
      <c r="AB1000" s="48"/>
    </row>
  </sheetData>
  <mergeCells count="7">
    <mergeCell ref="A8:I8"/>
    <mergeCell ref="A19:I19"/>
    <mergeCell ref="A2:I2"/>
    <mergeCell ref="A4:I4"/>
    <mergeCell ref="A5:I5"/>
    <mergeCell ref="A6:I6"/>
    <mergeCell ref="A7:I7"/>
  </mergeCells>
  <pageMargins left="0.75" right="0.75" top="1" bottom="1"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sheetPr>
  <dimension ref="A1:Z1000"/>
  <sheetViews>
    <sheetView topLeftCell="A9" workbookViewId="0">
      <selection activeCell="I11" sqref="I11"/>
    </sheetView>
  </sheetViews>
  <sheetFormatPr defaultColWidth="14.44140625" defaultRowHeight="15" customHeight="1"/>
  <cols>
    <col min="1" max="1" width="23.6640625" customWidth="1"/>
    <col min="2" max="2" width="10.44140625" customWidth="1"/>
    <col min="3" max="3" width="23" customWidth="1"/>
    <col min="4" max="4" width="17" customWidth="1"/>
    <col min="5" max="5" width="16" customWidth="1"/>
    <col min="6" max="6" width="26.44140625" customWidth="1"/>
    <col min="7" max="7" width="9" customWidth="1"/>
    <col min="8" max="8" width="10.6640625" customWidth="1"/>
  </cols>
  <sheetData>
    <row r="1" spans="1:26" ht="14.4">
      <c r="A1" s="1"/>
      <c r="B1" s="1"/>
      <c r="C1" s="2"/>
      <c r="D1" s="2"/>
      <c r="E1" s="2"/>
      <c r="F1" s="2"/>
      <c r="G1" s="2"/>
      <c r="H1" s="3"/>
      <c r="I1" s="48"/>
      <c r="J1" s="48"/>
      <c r="K1" s="48"/>
      <c r="L1" s="48"/>
      <c r="M1" s="48"/>
      <c r="N1" s="48"/>
      <c r="O1" s="48"/>
      <c r="P1" s="48"/>
      <c r="Q1" s="48"/>
      <c r="R1" s="48"/>
      <c r="S1" s="48"/>
      <c r="T1" s="48"/>
      <c r="U1" s="48"/>
      <c r="V1" s="48"/>
      <c r="W1" s="48"/>
      <c r="X1" s="48"/>
      <c r="Y1" s="48"/>
      <c r="Z1" s="48"/>
    </row>
    <row r="2" spans="1:26" ht="15.75" customHeight="1">
      <c r="A2" s="2368" t="s">
        <v>372</v>
      </c>
      <c r="B2" s="2325"/>
      <c r="C2" s="2325"/>
      <c r="D2" s="2325"/>
      <c r="E2" s="2325"/>
      <c r="F2" s="2325"/>
      <c r="G2" s="2325"/>
      <c r="H2" s="2325"/>
      <c r="I2" s="48"/>
      <c r="J2" s="48"/>
      <c r="K2" s="48"/>
      <c r="L2" s="48"/>
      <c r="M2" s="48"/>
      <c r="N2" s="48"/>
      <c r="O2" s="48"/>
      <c r="P2" s="48"/>
      <c r="Q2" s="48"/>
      <c r="R2" s="48"/>
      <c r="S2" s="48"/>
      <c r="T2" s="48"/>
      <c r="U2" s="48"/>
      <c r="V2" s="48"/>
      <c r="W2" s="48"/>
      <c r="X2" s="48"/>
      <c r="Y2" s="48"/>
      <c r="Z2" s="48"/>
    </row>
    <row r="3" spans="1:26" ht="15.75" customHeight="1">
      <c r="A3" s="5"/>
      <c r="B3" s="5"/>
      <c r="C3" s="5"/>
      <c r="D3" s="5"/>
      <c r="E3" s="5"/>
      <c r="F3" s="5"/>
      <c r="G3" s="5"/>
      <c r="H3" s="5"/>
      <c r="I3" s="48"/>
      <c r="J3" s="48"/>
      <c r="K3" s="48"/>
      <c r="L3" s="48"/>
      <c r="M3" s="48"/>
      <c r="N3" s="48"/>
      <c r="O3" s="48"/>
      <c r="P3" s="48"/>
      <c r="Q3" s="48"/>
      <c r="R3" s="48"/>
      <c r="S3" s="48"/>
      <c r="T3" s="48"/>
      <c r="U3" s="48"/>
      <c r="V3" s="48"/>
      <c r="W3" s="48"/>
      <c r="X3" s="48"/>
      <c r="Y3" s="48"/>
      <c r="Z3" s="48"/>
    </row>
    <row r="4" spans="1:26" ht="14.4">
      <c r="A4" s="2334" t="s">
        <v>130</v>
      </c>
      <c r="B4" s="2325"/>
      <c r="C4" s="2325"/>
      <c r="D4" s="2325"/>
      <c r="E4" s="2325"/>
      <c r="F4" s="2325"/>
      <c r="G4" s="2325"/>
      <c r="H4" s="2325"/>
      <c r="I4" s="48"/>
      <c r="J4" s="48"/>
      <c r="K4" s="48"/>
      <c r="L4" s="48"/>
      <c r="M4" s="48"/>
      <c r="N4" s="48"/>
      <c r="O4" s="48"/>
      <c r="P4" s="48"/>
      <c r="Q4" s="48"/>
      <c r="R4" s="48"/>
      <c r="S4" s="48"/>
      <c r="T4" s="48"/>
      <c r="U4" s="48"/>
      <c r="V4" s="48"/>
      <c r="W4" s="48"/>
      <c r="X4" s="48"/>
      <c r="Y4" s="48"/>
      <c r="Z4" s="48"/>
    </row>
    <row r="5" spans="1:26" ht="13.95" customHeight="1">
      <c r="A5" s="2334" t="s">
        <v>224</v>
      </c>
      <c r="B5" s="2325"/>
      <c r="C5" s="2325"/>
      <c r="D5" s="2325"/>
      <c r="E5" s="2325"/>
      <c r="F5" s="2325"/>
      <c r="G5" s="2325"/>
      <c r="H5" s="2325"/>
      <c r="I5" s="48"/>
      <c r="J5" s="48"/>
      <c r="K5" s="48"/>
      <c r="L5" s="48"/>
      <c r="M5" s="48"/>
      <c r="N5" s="48"/>
      <c r="O5" s="48"/>
      <c r="P5" s="48"/>
      <c r="Q5" s="48"/>
      <c r="R5" s="48"/>
      <c r="S5" s="48"/>
      <c r="T5" s="48"/>
      <c r="U5" s="48"/>
      <c r="V5" s="48"/>
      <c r="W5" s="48"/>
      <c r="X5" s="48"/>
      <c r="Y5" s="48"/>
      <c r="Z5" s="48"/>
    </row>
    <row r="6" spans="1:26" ht="13.5" customHeight="1">
      <c r="A6" s="2334" t="s">
        <v>225</v>
      </c>
      <c r="B6" s="2325"/>
      <c r="C6" s="2325"/>
      <c r="D6" s="2325"/>
      <c r="E6" s="2325"/>
      <c r="F6" s="2325"/>
      <c r="G6" s="2325"/>
      <c r="H6" s="2325"/>
      <c r="I6" s="48"/>
      <c r="J6" s="48"/>
      <c r="K6" s="48"/>
      <c r="L6" s="48"/>
      <c r="M6" s="48"/>
      <c r="N6" s="48"/>
      <c r="O6" s="48"/>
      <c r="P6" s="48"/>
      <c r="Q6" s="48"/>
      <c r="R6" s="48"/>
      <c r="S6" s="48"/>
      <c r="T6" s="48"/>
      <c r="U6" s="48"/>
      <c r="V6" s="48"/>
      <c r="W6" s="48"/>
      <c r="X6" s="48"/>
      <c r="Y6" s="48"/>
      <c r="Z6" s="48"/>
    </row>
    <row r="7" spans="1:26" ht="13.2" customHeight="1">
      <c r="A7" s="2334" t="s">
        <v>226</v>
      </c>
      <c r="B7" s="2325"/>
      <c r="C7" s="2325"/>
      <c r="D7" s="2325"/>
      <c r="E7" s="2325"/>
      <c r="F7" s="2325"/>
      <c r="G7" s="2325"/>
      <c r="H7" s="2325"/>
      <c r="I7" s="48"/>
      <c r="J7" s="48"/>
      <c r="K7" s="48"/>
      <c r="L7" s="48"/>
      <c r="M7" s="48"/>
      <c r="N7" s="48"/>
      <c r="O7" s="48"/>
      <c r="P7" s="48"/>
      <c r="Q7" s="48"/>
      <c r="R7" s="48"/>
      <c r="S7" s="48"/>
      <c r="T7" s="48"/>
      <c r="U7" s="48"/>
      <c r="V7" s="48"/>
      <c r="W7" s="48"/>
      <c r="X7" s="48"/>
      <c r="Y7" s="48"/>
      <c r="Z7" s="48"/>
    </row>
    <row r="8" spans="1:26" ht="15.45" customHeight="1">
      <c r="A8" s="2334" t="s">
        <v>227</v>
      </c>
      <c r="B8" s="2325"/>
      <c r="C8" s="2325"/>
      <c r="D8" s="2325"/>
      <c r="E8" s="2325"/>
      <c r="F8" s="2325"/>
      <c r="G8" s="2325"/>
      <c r="H8" s="2325"/>
      <c r="I8" s="48"/>
      <c r="J8" s="48"/>
      <c r="K8" s="48"/>
      <c r="L8" s="48"/>
      <c r="M8" s="48"/>
      <c r="N8" s="48"/>
      <c r="O8" s="48"/>
      <c r="P8" s="48"/>
      <c r="Q8" s="48"/>
      <c r="R8" s="48"/>
      <c r="S8" s="48"/>
      <c r="T8" s="48"/>
      <c r="U8" s="48"/>
      <c r="V8" s="48"/>
      <c r="W8" s="48"/>
      <c r="X8" s="48"/>
      <c r="Y8" s="48"/>
      <c r="Z8" s="48"/>
    </row>
    <row r="9" spans="1:26" ht="372.75" customHeight="1">
      <c r="A9" s="2334" t="s">
        <v>228</v>
      </c>
      <c r="B9" s="2325"/>
      <c r="C9" s="2325"/>
      <c r="D9" s="2325"/>
      <c r="E9" s="2325"/>
      <c r="F9" s="2325"/>
      <c r="G9" s="2325"/>
      <c r="H9" s="2325"/>
      <c r="I9" s="48"/>
      <c r="J9" s="48"/>
      <c r="K9" s="48"/>
      <c r="L9" s="48"/>
      <c r="M9" s="48"/>
      <c r="N9" s="48"/>
      <c r="O9" s="48"/>
      <c r="P9" s="48"/>
      <c r="Q9" s="48"/>
      <c r="R9" s="48"/>
      <c r="S9" s="48"/>
      <c r="T9" s="48"/>
      <c r="U9" s="48"/>
      <c r="V9" s="48"/>
      <c r="W9" s="48"/>
      <c r="X9" s="48"/>
      <c r="Y9" s="48"/>
      <c r="Z9" s="48"/>
    </row>
    <row r="10" spans="1:26" ht="14.4">
      <c r="A10" s="7"/>
      <c r="B10" s="7"/>
      <c r="C10" s="8"/>
      <c r="D10" s="8"/>
      <c r="E10" s="8"/>
      <c r="F10" s="8"/>
      <c r="G10" s="8"/>
      <c r="H10" s="8"/>
      <c r="I10" s="48"/>
      <c r="J10" s="48"/>
      <c r="K10" s="48"/>
      <c r="L10" s="48"/>
      <c r="M10" s="48"/>
      <c r="N10" s="48"/>
      <c r="O10" s="48"/>
      <c r="P10" s="48"/>
      <c r="Q10" s="48"/>
      <c r="R10" s="48"/>
      <c r="S10" s="48"/>
      <c r="T10" s="48"/>
      <c r="U10" s="48"/>
      <c r="V10" s="48"/>
      <c r="W10" s="48"/>
      <c r="X10" s="48"/>
      <c r="Y10" s="48"/>
      <c r="Z10" s="48"/>
    </row>
    <row r="11" spans="1:26" ht="38.25" customHeight="1">
      <c r="A11" s="33" t="s">
        <v>135</v>
      </c>
      <c r="B11" s="33" t="s">
        <v>85</v>
      </c>
      <c r="C11" s="33" t="s">
        <v>136</v>
      </c>
      <c r="D11" s="33" t="s">
        <v>137</v>
      </c>
      <c r="E11" s="33" t="s">
        <v>138</v>
      </c>
      <c r="F11" s="33" t="s">
        <v>139</v>
      </c>
      <c r="G11" s="11" t="s">
        <v>71</v>
      </c>
      <c r="H11" s="11" t="s">
        <v>57</v>
      </c>
      <c r="I11" s="138" t="s">
        <v>393</v>
      </c>
      <c r="J11" s="48"/>
      <c r="K11" s="48"/>
      <c r="L11" s="48"/>
      <c r="M11" s="48"/>
      <c r="N11" s="48"/>
      <c r="O11" s="48"/>
      <c r="P11" s="48"/>
      <c r="Q11" s="48"/>
      <c r="R11" s="48"/>
      <c r="S11" s="48"/>
      <c r="T11" s="48"/>
      <c r="U11" s="48"/>
      <c r="V11" s="48"/>
      <c r="W11" s="48"/>
      <c r="X11" s="48"/>
      <c r="Y11" s="48"/>
      <c r="Z11" s="48"/>
    </row>
    <row r="12" spans="1:26" ht="14.4">
      <c r="A12" s="12"/>
      <c r="B12" s="12"/>
      <c r="C12" s="12"/>
      <c r="D12" s="12"/>
      <c r="E12" s="59"/>
      <c r="F12" s="21"/>
      <c r="G12" s="21"/>
      <c r="H12" s="60"/>
      <c r="I12" s="48"/>
      <c r="J12" s="48"/>
      <c r="K12" s="48"/>
      <c r="L12" s="48"/>
      <c r="M12" s="48"/>
      <c r="N12" s="48"/>
      <c r="O12" s="48"/>
      <c r="P12" s="48"/>
      <c r="Q12" s="48"/>
      <c r="R12" s="48"/>
      <c r="S12" s="48"/>
      <c r="T12" s="48"/>
      <c r="U12" s="48"/>
      <c r="V12" s="48"/>
      <c r="W12" s="48"/>
      <c r="X12" s="48"/>
      <c r="Y12" s="48"/>
      <c r="Z12" s="48"/>
    </row>
    <row r="13" spans="1:26" ht="14.4">
      <c r="A13" s="12"/>
      <c r="B13" s="21"/>
      <c r="C13" s="13"/>
      <c r="D13" s="13"/>
      <c r="E13" s="61"/>
      <c r="F13" s="21"/>
      <c r="G13" s="21"/>
      <c r="H13" s="46"/>
      <c r="I13" s="48"/>
      <c r="J13" s="48"/>
      <c r="K13" s="48"/>
      <c r="L13" s="48"/>
      <c r="M13" s="48"/>
      <c r="N13" s="48"/>
      <c r="O13" s="48"/>
      <c r="P13" s="48"/>
      <c r="Q13" s="48"/>
      <c r="R13" s="48"/>
      <c r="S13" s="48"/>
      <c r="T13" s="48"/>
      <c r="U13" s="48"/>
      <c r="V13" s="48"/>
      <c r="W13" s="48"/>
      <c r="X13" s="48"/>
      <c r="Y13" s="48"/>
      <c r="Z13" s="48"/>
    </row>
    <row r="14" spans="1:26" ht="14.4">
      <c r="A14" s="12"/>
      <c r="B14" s="21"/>
      <c r="C14" s="13"/>
      <c r="D14" s="13"/>
      <c r="E14" s="61"/>
      <c r="F14" s="21"/>
      <c r="G14" s="21"/>
      <c r="H14" s="46"/>
      <c r="I14" s="48"/>
      <c r="J14" s="48"/>
      <c r="K14" s="48"/>
      <c r="L14" s="48"/>
      <c r="M14" s="48"/>
      <c r="N14" s="48"/>
      <c r="O14" s="48"/>
      <c r="P14" s="48"/>
      <c r="Q14" s="48"/>
      <c r="R14" s="48"/>
      <c r="S14" s="48"/>
      <c r="T14" s="48"/>
      <c r="U14" s="48"/>
      <c r="V14" s="48"/>
      <c r="W14" s="48"/>
      <c r="X14" s="48"/>
      <c r="Y14" s="48"/>
      <c r="Z14" s="48"/>
    </row>
    <row r="15" spans="1:26" ht="14.4">
      <c r="A15" s="12"/>
      <c r="B15" s="21"/>
      <c r="C15" s="13"/>
      <c r="D15" s="13"/>
      <c r="E15" s="21"/>
      <c r="F15" s="21"/>
      <c r="G15" s="21"/>
      <c r="H15" s="46"/>
      <c r="I15" s="48"/>
      <c r="J15" s="48"/>
      <c r="K15" s="48"/>
      <c r="L15" s="48"/>
      <c r="M15" s="48"/>
      <c r="N15" s="48"/>
      <c r="O15" s="48"/>
      <c r="P15" s="48"/>
      <c r="Q15" s="48"/>
      <c r="R15" s="48"/>
      <c r="S15" s="48"/>
      <c r="T15" s="48"/>
      <c r="U15" s="48"/>
      <c r="V15" s="48"/>
      <c r="W15" s="48"/>
      <c r="X15" s="48"/>
      <c r="Y15" s="48"/>
      <c r="Z15" s="48"/>
    </row>
    <row r="16" spans="1:26" ht="14.4">
      <c r="A16" s="12"/>
      <c r="B16" s="21"/>
      <c r="C16" s="13"/>
      <c r="D16" s="13"/>
      <c r="E16" s="21"/>
      <c r="F16" s="21"/>
      <c r="G16" s="21"/>
      <c r="H16" s="46"/>
      <c r="I16" s="48"/>
      <c r="J16" s="48"/>
      <c r="K16" s="48"/>
      <c r="L16" s="48"/>
      <c r="M16" s="48"/>
      <c r="N16" s="48"/>
      <c r="O16" s="48"/>
      <c r="P16" s="48"/>
      <c r="Q16" s="48"/>
      <c r="R16" s="48"/>
      <c r="S16" s="48"/>
      <c r="T16" s="48"/>
      <c r="U16" s="48"/>
      <c r="V16" s="48"/>
      <c r="W16" s="48"/>
      <c r="X16" s="48"/>
      <c r="Y16" s="48"/>
      <c r="Z16" s="48"/>
    </row>
    <row r="17" spans="1:26" ht="14.4">
      <c r="A17" s="29" t="s">
        <v>58</v>
      </c>
      <c r="B17" s="29"/>
      <c r="C17" s="2"/>
      <c r="D17" s="2"/>
      <c r="E17" s="2"/>
      <c r="F17" s="2"/>
      <c r="G17" s="2"/>
      <c r="H17" s="62">
        <f>SUM(H12:H16)</f>
        <v>0</v>
      </c>
      <c r="I17" s="48"/>
      <c r="J17" s="48"/>
      <c r="K17" s="48"/>
      <c r="L17" s="48"/>
      <c r="M17" s="48"/>
      <c r="N17" s="48"/>
      <c r="O17" s="48"/>
      <c r="P17" s="48"/>
      <c r="Q17" s="48"/>
      <c r="R17" s="48"/>
      <c r="S17" s="48"/>
      <c r="T17" s="48"/>
      <c r="U17" s="48"/>
      <c r="V17" s="48"/>
      <c r="W17" s="48"/>
      <c r="X17" s="48"/>
      <c r="Y17" s="48"/>
      <c r="Z17" s="48"/>
    </row>
    <row r="18" spans="1:26" ht="14.4">
      <c r="A18" s="1"/>
      <c r="B18" s="1"/>
      <c r="C18" s="2"/>
      <c r="D18" s="2"/>
      <c r="E18" s="2"/>
      <c r="F18" s="2"/>
      <c r="G18" s="2"/>
      <c r="H18" s="3"/>
      <c r="I18" s="48"/>
      <c r="J18" s="48"/>
      <c r="K18" s="48"/>
      <c r="L18" s="48"/>
      <c r="M18" s="48"/>
      <c r="N18" s="48"/>
      <c r="O18" s="48"/>
      <c r="P18" s="48"/>
      <c r="Q18" s="48"/>
      <c r="R18" s="48"/>
      <c r="S18" s="48"/>
      <c r="T18" s="48"/>
      <c r="U18" s="48"/>
      <c r="V18" s="48"/>
      <c r="W18" s="48"/>
      <c r="X18" s="48"/>
      <c r="Y18" s="48"/>
      <c r="Z18" s="48"/>
    </row>
    <row r="19" spans="1:26" ht="14.4">
      <c r="A19" s="1"/>
      <c r="B19" s="2"/>
      <c r="C19" s="2"/>
      <c r="D19" s="2"/>
      <c r="E19" s="2"/>
      <c r="F19" s="2"/>
      <c r="G19" s="3"/>
      <c r="H19" s="48"/>
      <c r="I19" s="48"/>
      <c r="J19" s="48"/>
      <c r="K19" s="48"/>
      <c r="L19" s="48"/>
      <c r="M19" s="48"/>
      <c r="N19" s="48"/>
      <c r="O19" s="48"/>
      <c r="P19" s="48"/>
      <c r="Q19" s="48"/>
      <c r="R19" s="48"/>
      <c r="S19" s="48"/>
      <c r="T19" s="48"/>
      <c r="U19" s="48"/>
      <c r="V19" s="48"/>
      <c r="W19" s="48"/>
      <c r="X19" s="48"/>
      <c r="Y19" s="48"/>
      <c r="Z19" s="48"/>
    </row>
    <row r="20" spans="1:26" ht="14.4">
      <c r="A20" s="2361" t="s">
        <v>59</v>
      </c>
      <c r="B20" s="2328"/>
      <c r="C20" s="2328"/>
      <c r="D20" s="2328"/>
      <c r="E20" s="2328"/>
      <c r="F20" s="2328"/>
      <c r="G20" s="2328"/>
      <c r="H20" s="2328"/>
      <c r="I20" s="48"/>
      <c r="J20" s="48"/>
      <c r="K20" s="48"/>
      <c r="L20" s="48"/>
      <c r="M20" s="48"/>
      <c r="N20" s="48"/>
      <c r="O20" s="48"/>
      <c r="P20" s="48"/>
      <c r="Q20" s="48"/>
      <c r="R20" s="48"/>
      <c r="S20" s="48"/>
      <c r="T20" s="48"/>
      <c r="U20" s="48"/>
      <c r="V20" s="48"/>
      <c r="W20" s="48"/>
      <c r="X20" s="48"/>
      <c r="Y20" s="48"/>
      <c r="Z20" s="48"/>
    </row>
    <row r="21" spans="1:26" ht="15.75" customHeight="1">
      <c r="A21" s="1"/>
      <c r="B21" s="1"/>
      <c r="C21" s="2"/>
      <c r="D21" s="2"/>
      <c r="E21" s="2"/>
      <c r="F21" s="2"/>
      <c r="G21" s="2"/>
      <c r="H21" s="3"/>
      <c r="I21" s="48"/>
      <c r="J21" s="48"/>
      <c r="K21" s="48"/>
      <c r="L21" s="48"/>
      <c r="M21" s="48"/>
      <c r="N21" s="48"/>
      <c r="O21" s="48"/>
      <c r="P21" s="48"/>
      <c r="Q21" s="48"/>
      <c r="R21" s="48"/>
      <c r="S21" s="48"/>
      <c r="T21" s="48"/>
      <c r="U21" s="48"/>
      <c r="V21" s="48"/>
      <c r="W21" s="48"/>
      <c r="X21" s="48"/>
      <c r="Y21" s="48"/>
      <c r="Z21" s="48"/>
    </row>
    <row r="22" spans="1:26" ht="15.75" customHeight="1">
      <c r="A22" s="1"/>
      <c r="B22" s="1"/>
      <c r="C22" s="2"/>
      <c r="D22" s="2"/>
      <c r="E22" s="2"/>
      <c r="F22" s="2"/>
      <c r="G22" s="2"/>
      <c r="H22" s="3"/>
      <c r="I22" s="48"/>
      <c r="J22" s="48"/>
      <c r="K22" s="48"/>
      <c r="L22" s="48"/>
      <c r="M22" s="48"/>
      <c r="N22" s="48"/>
      <c r="O22" s="48"/>
      <c r="P22" s="48"/>
      <c r="Q22" s="48"/>
      <c r="R22" s="48"/>
      <c r="S22" s="48"/>
      <c r="T22" s="48"/>
      <c r="U22" s="48"/>
      <c r="V22" s="48"/>
      <c r="W22" s="48"/>
      <c r="X22" s="48"/>
      <c r="Y22" s="48"/>
      <c r="Z22" s="48"/>
    </row>
    <row r="23" spans="1:26" ht="15.75" customHeight="1">
      <c r="A23" s="1"/>
      <c r="B23" s="1"/>
      <c r="C23" s="2"/>
      <c r="D23" s="2"/>
      <c r="E23" s="2"/>
      <c r="F23" s="2"/>
      <c r="G23" s="2"/>
      <c r="H23" s="3"/>
      <c r="I23" s="48"/>
      <c r="J23" s="48"/>
      <c r="K23" s="48"/>
      <c r="L23" s="48"/>
      <c r="M23" s="48"/>
      <c r="N23" s="48"/>
      <c r="O23" s="48"/>
      <c r="P23" s="48"/>
      <c r="Q23" s="48"/>
      <c r="R23" s="48"/>
      <c r="S23" s="48"/>
      <c r="T23" s="48"/>
      <c r="U23" s="48"/>
      <c r="V23" s="48"/>
      <c r="W23" s="48"/>
      <c r="X23" s="48"/>
      <c r="Y23" s="48"/>
      <c r="Z23" s="48"/>
    </row>
    <row r="24" spans="1:26" ht="15.75" customHeight="1">
      <c r="A24" s="1"/>
      <c r="B24" s="1"/>
      <c r="C24" s="2"/>
      <c r="D24" s="2"/>
      <c r="E24" s="2"/>
      <c r="F24" s="2"/>
      <c r="G24" s="2"/>
      <c r="H24" s="3"/>
      <c r="I24" s="48"/>
      <c r="J24" s="48"/>
      <c r="K24" s="48"/>
      <c r="L24" s="48"/>
      <c r="M24" s="48"/>
      <c r="N24" s="48"/>
      <c r="O24" s="48"/>
      <c r="P24" s="48"/>
      <c r="Q24" s="48"/>
      <c r="R24" s="48"/>
      <c r="S24" s="48"/>
      <c r="T24" s="48"/>
      <c r="U24" s="48"/>
      <c r="V24" s="48"/>
      <c r="W24" s="48"/>
      <c r="X24" s="48"/>
      <c r="Y24" s="48"/>
      <c r="Z24" s="48"/>
    </row>
    <row r="25" spans="1:26" ht="15.75" customHeight="1">
      <c r="A25" s="1"/>
      <c r="B25" s="1"/>
      <c r="C25" s="2"/>
      <c r="D25" s="2"/>
      <c r="E25" s="2"/>
      <c r="F25" s="2"/>
      <c r="G25" s="2"/>
      <c r="H25" s="3"/>
      <c r="I25" s="48"/>
      <c r="J25" s="48"/>
      <c r="K25" s="48"/>
      <c r="L25" s="48"/>
      <c r="M25" s="48"/>
      <c r="N25" s="48"/>
      <c r="O25" s="48"/>
      <c r="P25" s="48"/>
      <c r="Q25" s="48"/>
      <c r="R25" s="48"/>
      <c r="S25" s="48"/>
      <c r="T25" s="48"/>
      <c r="U25" s="48"/>
      <c r="V25" s="48"/>
      <c r="W25" s="48"/>
      <c r="X25" s="48"/>
      <c r="Y25" s="48"/>
      <c r="Z25" s="48"/>
    </row>
    <row r="26" spans="1:26" ht="15.75" customHeight="1">
      <c r="A26" s="1"/>
      <c r="B26" s="1"/>
      <c r="C26" s="2"/>
      <c r="D26" s="2"/>
      <c r="E26" s="2"/>
      <c r="F26" s="2"/>
      <c r="G26" s="2"/>
      <c r="H26" s="3"/>
      <c r="I26" s="48"/>
      <c r="J26" s="48"/>
      <c r="K26" s="48"/>
      <c r="L26" s="48"/>
      <c r="M26" s="48"/>
      <c r="N26" s="48"/>
      <c r="O26" s="48"/>
      <c r="P26" s="48"/>
      <c r="Q26" s="48"/>
      <c r="R26" s="48"/>
      <c r="S26" s="48"/>
      <c r="T26" s="48"/>
      <c r="U26" s="48"/>
      <c r="V26" s="48"/>
      <c r="W26" s="48"/>
      <c r="X26" s="48"/>
      <c r="Y26" s="48"/>
      <c r="Z26" s="48"/>
    </row>
    <row r="27" spans="1:26" ht="15.75" customHeight="1">
      <c r="A27" s="1"/>
      <c r="B27" s="1"/>
      <c r="C27" s="2"/>
      <c r="D27" s="2"/>
      <c r="E27" s="2"/>
      <c r="F27" s="2"/>
      <c r="G27" s="2"/>
      <c r="H27" s="3"/>
      <c r="I27" s="48"/>
      <c r="J27" s="48"/>
      <c r="K27" s="48"/>
      <c r="L27" s="48"/>
      <c r="M27" s="48"/>
      <c r="N27" s="48"/>
      <c r="O27" s="48"/>
      <c r="P27" s="48"/>
      <c r="Q27" s="48"/>
      <c r="R27" s="48"/>
      <c r="S27" s="48"/>
      <c r="T27" s="48"/>
      <c r="U27" s="48"/>
      <c r="V27" s="48"/>
      <c r="W27" s="48"/>
      <c r="X27" s="48"/>
      <c r="Y27" s="48"/>
      <c r="Z27" s="48"/>
    </row>
    <row r="28" spans="1:26" ht="15.75" customHeight="1">
      <c r="A28" s="1"/>
      <c r="B28" s="1"/>
      <c r="C28" s="2"/>
      <c r="D28" s="2"/>
      <c r="E28" s="2"/>
      <c r="F28" s="2"/>
      <c r="G28" s="2"/>
      <c r="H28" s="3"/>
      <c r="I28" s="48"/>
      <c r="J28" s="48"/>
      <c r="K28" s="48"/>
      <c r="L28" s="48"/>
      <c r="M28" s="48"/>
      <c r="N28" s="48"/>
      <c r="O28" s="48"/>
      <c r="P28" s="48"/>
      <c r="Q28" s="48"/>
      <c r="R28" s="48"/>
      <c r="S28" s="48"/>
      <c r="T28" s="48"/>
      <c r="U28" s="48"/>
      <c r="V28" s="48"/>
      <c r="W28" s="48"/>
      <c r="X28" s="48"/>
      <c r="Y28" s="48"/>
      <c r="Z28" s="48"/>
    </row>
    <row r="29" spans="1:26" ht="15.75" customHeight="1">
      <c r="A29" s="1"/>
      <c r="B29" s="1"/>
      <c r="C29" s="2"/>
      <c r="D29" s="2"/>
      <c r="E29" s="2"/>
      <c r="F29" s="2"/>
      <c r="G29" s="2"/>
      <c r="H29" s="3"/>
      <c r="I29" s="48"/>
      <c r="J29" s="48"/>
      <c r="K29" s="48"/>
      <c r="L29" s="48"/>
      <c r="M29" s="48"/>
      <c r="N29" s="48"/>
      <c r="O29" s="48"/>
      <c r="P29" s="48"/>
      <c r="Q29" s="48"/>
      <c r="R29" s="48"/>
      <c r="S29" s="48"/>
      <c r="T29" s="48"/>
      <c r="U29" s="48"/>
      <c r="V29" s="48"/>
      <c r="W29" s="48"/>
      <c r="X29" s="48"/>
      <c r="Y29" s="48"/>
      <c r="Z29" s="48"/>
    </row>
    <row r="30" spans="1:26" ht="15.75" customHeight="1">
      <c r="A30" s="1"/>
      <c r="B30" s="1"/>
      <c r="C30" s="2"/>
      <c r="D30" s="2"/>
      <c r="E30" s="2"/>
      <c r="F30" s="2"/>
      <c r="G30" s="2"/>
      <c r="H30" s="3"/>
      <c r="I30" s="48"/>
      <c r="J30" s="48"/>
      <c r="K30" s="48"/>
      <c r="L30" s="48"/>
      <c r="M30" s="48"/>
      <c r="N30" s="48"/>
      <c r="O30" s="48"/>
      <c r="P30" s="48"/>
      <c r="Q30" s="48"/>
      <c r="R30" s="48"/>
      <c r="S30" s="48"/>
      <c r="T30" s="48"/>
      <c r="U30" s="48"/>
      <c r="V30" s="48"/>
      <c r="W30" s="48"/>
      <c r="X30" s="48"/>
      <c r="Y30" s="48"/>
      <c r="Z30" s="48"/>
    </row>
    <row r="31" spans="1:26" ht="15.75" customHeight="1">
      <c r="A31" s="1"/>
      <c r="B31" s="1"/>
      <c r="C31" s="2"/>
      <c r="D31" s="2"/>
      <c r="E31" s="2"/>
      <c r="F31" s="2"/>
      <c r="G31" s="2"/>
      <c r="H31" s="3"/>
      <c r="I31" s="48"/>
      <c r="J31" s="48"/>
      <c r="K31" s="48"/>
      <c r="L31" s="48"/>
      <c r="M31" s="48"/>
      <c r="N31" s="48"/>
      <c r="O31" s="48"/>
      <c r="P31" s="48"/>
      <c r="Q31" s="48"/>
      <c r="R31" s="48"/>
      <c r="S31" s="48"/>
      <c r="T31" s="48"/>
      <c r="U31" s="48"/>
      <c r="V31" s="48"/>
      <c r="W31" s="48"/>
      <c r="X31" s="48"/>
      <c r="Y31" s="48"/>
      <c r="Z31" s="48"/>
    </row>
    <row r="32" spans="1:26" ht="15.75" customHeight="1">
      <c r="A32" s="1"/>
      <c r="B32" s="1"/>
      <c r="C32" s="2"/>
      <c r="D32" s="2"/>
      <c r="E32" s="2"/>
      <c r="F32" s="2"/>
      <c r="G32" s="2"/>
      <c r="H32" s="3"/>
      <c r="I32" s="48"/>
      <c r="J32" s="48"/>
      <c r="K32" s="48"/>
      <c r="L32" s="48"/>
      <c r="M32" s="48"/>
      <c r="N32" s="48"/>
      <c r="O32" s="48"/>
      <c r="P32" s="48"/>
      <c r="Q32" s="48"/>
      <c r="R32" s="48"/>
      <c r="S32" s="48"/>
      <c r="T32" s="48"/>
      <c r="U32" s="48"/>
      <c r="V32" s="48"/>
      <c r="W32" s="48"/>
      <c r="X32" s="48"/>
      <c r="Y32" s="48"/>
      <c r="Z32" s="48"/>
    </row>
    <row r="33" spans="1:26" ht="15.75" customHeight="1">
      <c r="A33" s="1"/>
      <c r="B33" s="1"/>
      <c r="C33" s="2"/>
      <c r="D33" s="2"/>
      <c r="E33" s="2"/>
      <c r="F33" s="2"/>
      <c r="G33" s="2"/>
      <c r="H33" s="3"/>
      <c r="I33" s="48"/>
      <c r="J33" s="48"/>
      <c r="K33" s="48"/>
      <c r="L33" s="48"/>
      <c r="M33" s="48"/>
      <c r="N33" s="48"/>
      <c r="O33" s="48"/>
      <c r="P33" s="48"/>
      <c r="Q33" s="48"/>
      <c r="R33" s="48"/>
      <c r="S33" s="48"/>
      <c r="T33" s="48"/>
      <c r="U33" s="48"/>
      <c r="V33" s="48"/>
      <c r="W33" s="48"/>
      <c r="X33" s="48"/>
      <c r="Y33" s="48"/>
      <c r="Z33" s="48"/>
    </row>
    <row r="34" spans="1:26" ht="15.75" customHeight="1">
      <c r="A34" s="1"/>
      <c r="B34" s="1"/>
      <c r="C34" s="2"/>
      <c r="D34" s="2"/>
      <c r="E34" s="2"/>
      <c r="F34" s="2"/>
      <c r="G34" s="2"/>
      <c r="H34" s="3"/>
      <c r="I34" s="48"/>
      <c r="J34" s="48"/>
      <c r="K34" s="48"/>
      <c r="L34" s="48"/>
      <c r="M34" s="48"/>
      <c r="N34" s="48"/>
      <c r="O34" s="48"/>
      <c r="P34" s="48"/>
      <c r="Q34" s="48"/>
      <c r="R34" s="48"/>
      <c r="S34" s="48"/>
      <c r="T34" s="48"/>
      <c r="U34" s="48"/>
      <c r="V34" s="48"/>
      <c r="W34" s="48"/>
      <c r="X34" s="48"/>
      <c r="Y34" s="48"/>
      <c r="Z34" s="48"/>
    </row>
    <row r="35" spans="1:26" ht="15.75" customHeight="1">
      <c r="A35" s="1"/>
      <c r="B35" s="1"/>
      <c r="C35" s="2"/>
      <c r="D35" s="2"/>
      <c r="E35" s="2"/>
      <c r="F35" s="2"/>
      <c r="G35" s="2"/>
      <c r="H35" s="3"/>
      <c r="I35" s="48"/>
      <c r="J35" s="48"/>
      <c r="K35" s="48"/>
      <c r="L35" s="48"/>
      <c r="M35" s="48"/>
      <c r="N35" s="48"/>
      <c r="O35" s="48"/>
      <c r="P35" s="48"/>
      <c r="Q35" s="48"/>
      <c r="R35" s="48"/>
      <c r="S35" s="48"/>
      <c r="T35" s="48"/>
      <c r="U35" s="48"/>
      <c r="V35" s="48"/>
      <c r="W35" s="48"/>
      <c r="X35" s="48"/>
      <c r="Y35" s="48"/>
      <c r="Z35" s="48"/>
    </row>
    <row r="36" spans="1:26" ht="15.75" customHeight="1">
      <c r="A36" s="1"/>
      <c r="B36" s="1"/>
      <c r="C36" s="2"/>
      <c r="D36" s="2"/>
      <c r="E36" s="2"/>
      <c r="F36" s="2"/>
      <c r="G36" s="2"/>
      <c r="H36" s="3"/>
      <c r="I36" s="48"/>
      <c r="J36" s="48"/>
      <c r="K36" s="48"/>
      <c r="L36" s="48"/>
      <c r="M36" s="48"/>
      <c r="N36" s="48"/>
      <c r="O36" s="48"/>
      <c r="P36" s="48"/>
      <c r="Q36" s="48"/>
      <c r="R36" s="48"/>
      <c r="S36" s="48"/>
      <c r="T36" s="48"/>
      <c r="U36" s="48"/>
      <c r="V36" s="48"/>
      <c r="W36" s="48"/>
      <c r="X36" s="48"/>
      <c r="Y36" s="48"/>
      <c r="Z36" s="48"/>
    </row>
    <row r="37" spans="1:26" ht="15.75" customHeight="1">
      <c r="A37" s="1"/>
      <c r="B37" s="1"/>
      <c r="C37" s="2"/>
      <c r="D37" s="2"/>
      <c r="E37" s="2"/>
      <c r="F37" s="2"/>
      <c r="G37" s="2"/>
      <c r="H37" s="3"/>
      <c r="I37" s="48"/>
      <c r="J37" s="48"/>
      <c r="K37" s="48"/>
      <c r="L37" s="48"/>
      <c r="M37" s="48"/>
      <c r="N37" s="48"/>
      <c r="O37" s="48"/>
      <c r="P37" s="48"/>
      <c r="Q37" s="48"/>
      <c r="R37" s="48"/>
      <c r="S37" s="48"/>
      <c r="T37" s="48"/>
      <c r="U37" s="48"/>
      <c r="V37" s="48"/>
      <c r="W37" s="48"/>
      <c r="X37" s="48"/>
      <c r="Y37" s="48"/>
      <c r="Z37" s="48"/>
    </row>
    <row r="38" spans="1:26" ht="15.75" customHeight="1">
      <c r="A38" s="1"/>
      <c r="B38" s="1"/>
      <c r="C38" s="2"/>
      <c r="D38" s="2"/>
      <c r="E38" s="2"/>
      <c r="F38" s="2"/>
      <c r="G38" s="2"/>
      <c r="H38" s="3"/>
      <c r="I38" s="48"/>
      <c r="J38" s="48"/>
      <c r="K38" s="48"/>
      <c r="L38" s="48"/>
      <c r="M38" s="48"/>
      <c r="N38" s="48"/>
      <c r="O38" s="48"/>
      <c r="P38" s="48"/>
      <c r="Q38" s="48"/>
      <c r="R38" s="48"/>
      <c r="S38" s="48"/>
      <c r="T38" s="48"/>
      <c r="U38" s="48"/>
      <c r="V38" s="48"/>
      <c r="W38" s="48"/>
      <c r="X38" s="48"/>
      <c r="Y38" s="48"/>
      <c r="Z38" s="48"/>
    </row>
    <row r="39" spans="1:26" ht="15.75" customHeight="1">
      <c r="A39" s="1"/>
      <c r="B39" s="1"/>
      <c r="C39" s="2"/>
      <c r="D39" s="2"/>
      <c r="E39" s="2"/>
      <c r="F39" s="2"/>
      <c r="G39" s="2"/>
      <c r="H39" s="3"/>
      <c r="I39" s="48"/>
      <c r="J39" s="48"/>
      <c r="K39" s="48"/>
      <c r="L39" s="48"/>
      <c r="M39" s="48"/>
      <c r="N39" s="48"/>
      <c r="O39" s="48"/>
      <c r="P39" s="48"/>
      <c r="Q39" s="48"/>
      <c r="R39" s="48"/>
      <c r="S39" s="48"/>
      <c r="T39" s="48"/>
      <c r="U39" s="48"/>
      <c r="V39" s="48"/>
      <c r="W39" s="48"/>
      <c r="X39" s="48"/>
      <c r="Y39" s="48"/>
      <c r="Z39" s="48"/>
    </row>
    <row r="40" spans="1:26" ht="15.75" customHeight="1">
      <c r="A40" s="1"/>
      <c r="B40" s="1"/>
      <c r="C40" s="2"/>
      <c r="D40" s="2"/>
      <c r="E40" s="2"/>
      <c r="F40" s="2"/>
      <c r="G40" s="2"/>
      <c r="H40" s="3"/>
      <c r="I40" s="48"/>
      <c r="J40" s="48"/>
      <c r="K40" s="48"/>
      <c r="L40" s="48"/>
      <c r="M40" s="48"/>
      <c r="N40" s="48"/>
      <c r="O40" s="48"/>
      <c r="P40" s="48"/>
      <c r="Q40" s="48"/>
      <c r="R40" s="48"/>
      <c r="S40" s="48"/>
      <c r="T40" s="48"/>
      <c r="U40" s="48"/>
      <c r="V40" s="48"/>
      <c r="W40" s="48"/>
      <c r="X40" s="48"/>
      <c r="Y40" s="48"/>
      <c r="Z40" s="48"/>
    </row>
    <row r="41" spans="1:26" ht="15.75" customHeight="1">
      <c r="A41" s="1"/>
      <c r="B41" s="1"/>
      <c r="C41" s="2"/>
      <c r="D41" s="2"/>
      <c r="E41" s="2"/>
      <c r="F41" s="2"/>
      <c r="G41" s="2"/>
      <c r="H41" s="3"/>
      <c r="I41" s="48"/>
      <c r="J41" s="48"/>
      <c r="K41" s="48"/>
      <c r="L41" s="48"/>
      <c r="M41" s="48"/>
      <c r="N41" s="48"/>
      <c r="O41" s="48"/>
      <c r="P41" s="48"/>
      <c r="Q41" s="48"/>
      <c r="R41" s="48"/>
      <c r="S41" s="48"/>
      <c r="T41" s="48"/>
      <c r="U41" s="48"/>
      <c r="V41" s="48"/>
      <c r="W41" s="48"/>
      <c r="X41" s="48"/>
      <c r="Y41" s="48"/>
      <c r="Z41" s="48"/>
    </row>
    <row r="42" spans="1:26" ht="15.75" customHeight="1">
      <c r="A42" s="1"/>
      <c r="B42" s="1"/>
      <c r="C42" s="2"/>
      <c r="D42" s="2"/>
      <c r="E42" s="2"/>
      <c r="F42" s="2"/>
      <c r="G42" s="2"/>
      <c r="H42" s="3"/>
      <c r="I42" s="48"/>
      <c r="J42" s="48"/>
      <c r="K42" s="48"/>
      <c r="L42" s="48"/>
      <c r="M42" s="48"/>
      <c r="N42" s="48"/>
      <c r="O42" s="48"/>
      <c r="P42" s="48"/>
      <c r="Q42" s="48"/>
      <c r="R42" s="48"/>
      <c r="S42" s="48"/>
      <c r="T42" s="48"/>
      <c r="U42" s="48"/>
      <c r="V42" s="48"/>
      <c r="W42" s="48"/>
      <c r="X42" s="48"/>
      <c r="Y42" s="48"/>
      <c r="Z42" s="48"/>
    </row>
    <row r="43" spans="1:26" ht="15.75" customHeight="1">
      <c r="A43" s="1"/>
      <c r="B43" s="1"/>
      <c r="C43" s="2"/>
      <c r="D43" s="2"/>
      <c r="E43" s="2"/>
      <c r="F43" s="2"/>
      <c r="G43" s="2"/>
      <c r="H43" s="3"/>
      <c r="I43" s="48"/>
      <c r="J43" s="48"/>
      <c r="K43" s="48"/>
      <c r="L43" s="48"/>
      <c r="M43" s="48"/>
      <c r="N43" s="48"/>
      <c r="O43" s="48"/>
      <c r="P43" s="48"/>
      <c r="Q43" s="48"/>
      <c r="R43" s="48"/>
      <c r="S43" s="48"/>
      <c r="T43" s="48"/>
      <c r="U43" s="48"/>
      <c r="V43" s="48"/>
      <c r="W43" s="48"/>
      <c r="X43" s="48"/>
      <c r="Y43" s="48"/>
      <c r="Z43" s="48"/>
    </row>
    <row r="44" spans="1:26" ht="15.75" customHeight="1">
      <c r="A44" s="1"/>
      <c r="B44" s="1"/>
      <c r="C44" s="2"/>
      <c r="D44" s="2"/>
      <c r="E44" s="2"/>
      <c r="F44" s="2"/>
      <c r="G44" s="2"/>
      <c r="H44" s="3"/>
      <c r="I44" s="48"/>
      <c r="J44" s="48"/>
      <c r="K44" s="48"/>
      <c r="L44" s="48"/>
      <c r="M44" s="48"/>
      <c r="N44" s="48"/>
      <c r="O44" s="48"/>
      <c r="P44" s="48"/>
      <c r="Q44" s="48"/>
      <c r="R44" s="48"/>
      <c r="S44" s="48"/>
      <c r="T44" s="48"/>
      <c r="U44" s="48"/>
      <c r="V44" s="48"/>
      <c r="W44" s="48"/>
      <c r="X44" s="48"/>
      <c r="Y44" s="48"/>
      <c r="Z44" s="48"/>
    </row>
    <row r="45" spans="1:26" ht="15.75" customHeight="1">
      <c r="A45" s="1"/>
      <c r="B45" s="1"/>
      <c r="C45" s="2"/>
      <c r="D45" s="2"/>
      <c r="E45" s="2"/>
      <c r="F45" s="2"/>
      <c r="G45" s="2"/>
      <c r="H45" s="3"/>
      <c r="I45" s="48"/>
      <c r="J45" s="48"/>
      <c r="K45" s="48"/>
      <c r="L45" s="48"/>
      <c r="M45" s="48"/>
      <c r="N45" s="48"/>
      <c r="O45" s="48"/>
      <c r="P45" s="48"/>
      <c r="Q45" s="48"/>
      <c r="R45" s="48"/>
      <c r="S45" s="48"/>
      <c r="T45" s="48"/>
      <c r="U45" s="48"/>
      <c r="V45" s="48"/>
      <c r="W45" s="48"/>
      <c r="X45" s="48"/>
      <c r="Y45" s="48"/>
      <c r="Z45" s="48"/>
    </row>
    <row r="46" spans="1:26" ht="15.75" customHeight="1">
      <c r="A46" s="1"/>
      <c r="B46" s="1"/>
      <c r="C46" s="2"/>
      <c r="D46" s="2"/>
      <c r="E46" s="2"/>
      <c r="F46" s="2"/>
      <c r="G46" s="2"/>
      <c r="H46" s="3"/>
      <c r="I46" s="48"/>
      <c r="J46" s="48"/>
      <c r="K46" s="48"/>
      <c r="L46" s="48"/>
      <c r="M46" s="48"/>
      <c r="N46" s="48"/>
      <c r="O46" s="48"/>
      <c r="P46" s="48"/>
      <c r="Q46" s="48"/>
      <c r="R46" s="48"/>
      <c r="S46" s="48"/>
      <c r="T46" s="48"/>
      <c r="U46" s="48"/>
      <c r="V46" s="48"/>
      <c r="W46" s="48"/>
      <c r="X46" s="48"/>
      <c r="Y46" s="48"/>
      <c r="Z46" s="48"/>
    </row>
    <row r="47" spans="1:26" ht="15.75" customHeight="1">
      <c r="A47" s="1"/>
      <c r="B47" s="1"/>
      <c r="C47" s="2"/>
      <c r="D47" s="2"/>
      <c r="E47" s="2"/>
      <c r="F47" s="2"/>
      <c r="G47" s="2"/>
      <c r="H47" s="3"/>
      <c r="I47" s="48"/>
      <c r="J47" s="48"/>
      <c r="K47" s="48"/>
      <c r="L47" s="48"/>
      <c r="M47" s="48"/>
      <c r="N47" s="48"/>
      <c r="O47" s="48"/>
      <c r="P47" s="48"/>
      <c r="Q47" s="48"/>
      <c r="R47" s="48"/>
      <c r="S47" s="48"/>
      <c r="T47" s="48"/>
      <c r="U47" s="48"/>
      <c r="V47" s="48"/>
      <c r="W47" s="48"/>
      <c r="X47" s="48"/>
      <c r="Y47" s="48"/>
      <c r="Z47" s="48"/>
    </row>
    <row r="48" spans="1:26" ht="15.75" customHeight="1">
      <c r="A48" s="1"/>
      <c r="B48" s="1"/>
      <c r="C48" s="2"/>
      <c r="D48" s="2"/>
      <c r="E48" s="2"/>
      <c r="F48" s="2"/>
      <c r="G48" s="2"/>
      <c r="H48" s="3"/>
      <c r="I48" s="48"/>
      <c r="J48" s="48"/>
      <c r="K48" s="48"/>
      <c r="L48" s="48"/>
      <c r="M48" s="48"/>
      <c r="N48" s="48"/>
      <c r="O48" s="48"/>
      <c r="P48" s="48"/>
      <c r="Q48" s="48"/>
      <c r="R48" s="48"/>
      <c r="S48" s="48"/>
      <c r="T48" s="48"/>
      <c r="U48" s="48"/>
      <c r="V48" s="48"/>
      <c r="W48" s="48"/>
      <c r="X48" s="48"/>
      <c r="Y48" s="48"/>
      <c r="Z48" s="48"/>
    </row>
    <row r="49" spans="1:26" ht="15.75" customHeight="1">
      <c r="A49" s="1"/>
      <c r="B49" s="1"/>
      <c r="C49" s="2"/>
      <c r="D49" s="2"/>
      <c r="E49" s="2"/>
      <c r="F49" s="2"/>
      <c r="G49" s="2"/>
      <c r="H49" s="3"/>
      <c r="I49" s="48"/>
      <c r="J49" s="48"/>
      <c r="K49" s="48"/>
      <c r="L49" s="48"/>
      <c r="M49" s="48"/>
      <c r="N49" s="48"/>
      <c r="O49" s="48"/>
      <c r="P49" s="48"/>
      <c r="Q49" s="48"/>
      <c r="R49" s="48"/>
      <c r="S49" s="48"/>
      <c r="T49" s="48"/>
      <c r="U49" s="48"/>
      <c r="V49" s="48"/>
      <c r="W49" s="48"/>
      <c r="X49" s="48"/>
      <c r="Y49" s="48"/>
      <c r="Z49" s="48"/>
    </row>
    <row r="50" spans="1:26" ht="15.75" customHeight="1">
      <c r="A50" s="1"/>
      <c r="B50" s="1"/>
      <c r="C50" s="2"/>
      <c r="D50" s="2"/>
      <c r="E50" s="2"/>
      <c r="F50" s="2"/>
      <c r="G50" s="2"/>
      <c r="H50" s="3"/>
      <c r="I50" s="48"/>
      <c r="J50" s="48"/>
      <c r="K50" s="48"/>
      <c r="L50" s="48"/>
      <c r="M50" s="48"/>
      <c r="N50" s="48"/>
      <c r="O50" s="48"/>
      <c r="P50" s="48"/>
      <c r="Q50" s="48"/>
      <c r="R50" s="48"/>
      <c r="S50" s="48"/>
      <c r="T50" s="48"/>
      <c r="U50" s="48"/>
      <c r="V50" s="48"/>
      <c r="W50" s="48"/>
      <c r="X50" s="48"/>
      <c r="Y50" s="48"/>
      <c r="Z50" s="48"/>
    </row>
    <row r="51" spans="1:26" ht="15.75" customHeight="1">
      <c r="A51" s="1"/>
      <c r="B51" s="1"/>
      <c r="C51" s="2"/>
      <c r="D51" s="2"/>
      <c r="E51" s="2"/>
      <c r="F51" s="2"/>
      <c r="G51" s="2"/>
      <c r="H51" s="3"/>
      <c r="I51" s="48"/>
      <c r="J51" s="48"/>
      <c r="K51" s="48"/>
      <c r="L51" s="48"/>
      <c r="M51" s="48"/>
      <c r="N51" s="48"/>
      <c r="O51" s="48"/>
      <c r="P51" s="48"/>
      <c r="Q51" s="48"/>
      <c r="R51" s="48"/>
      <c r="S51" s="48"/>
      <c r="T51" s="48"/>
      <c r="U51" s="48"/>
      <c r="V51" s="48"/>
      <c r="W51" s="48"/>
      <c r="X51" s="48"/>
      <c r="Y51" s="48"/>
      <c r="Z51" s="48"/>
    </row>
    <row r="52" spans="1:26" ht="15.75" customHeight="1">
      <c r="A52" s="1"/>
      <c r="B52" s="1"/>
      <c r="C52" s="2"/>
      <c r="D52" s="2"/>
      <c r="E52" s="2"/>
      <c r="F52" s="2"/>
      <c r="G52" s="2"/>
      <c r="H52" s="3"/>
      <c r="I52" s="48"/>
      <c r="J52" s="48"/>
      <c r="K52" s="48"/>
      <c r="L52" s="48"/>
      <c r="M52" s="48"/>
      <c r="N52" s="48"/>
      <c r="O52" s="48"/>
      <c r="P52" s="48"/>
      <c r="Q52" s="48"/>
      <c r="R52" s="48"/>
      <c r="S52" s="48"/>
      <c r="T52" s="48"/>
      <c r="U52" s="48"/>
      <c r="V52" s="48"/>
      <c r="W52" s="48"/>
      <c r="X52" s="48"/>
      <c r="Y52" s="48"/>
      <c r="Z52" s="48"/>
    </row>
    <row r="53" spans="1:26" ht="15.75" customHeight="1">
      <c r="A53" s="1"/>
      <c r="B53" s="1"/>
      <c r="C53" s="2"/>
      <c r="D53" s="2"/>
      <c r="E53" s="2"/>
      <c r="F53" s="2"/>
      <c r="G53" s="2"/>
      <c r="H53" s="3"/>
      <c r="I53" s="48"/>
      <c r="J53" s="48"/>
      <c r="K53" s="48"/>
      <c r="L53" s="48"/>
      <c r="M53" s="48"/>
      <c r="N53" s="48"/>
      <c r="O53" s="48"/>
      <c r="P53" s="48"/>
      <c r="Q53" s="48"/>
      <c r="R53" s="48"/>
      <c r="S53" s="48"/>
      <c r="T53" s="48"/>
      <c r="U53" s="48"/>
      <c r="V53" s="48"/>
      <c r="W53" s="48"/>
      <c r="X53" s="48"/>
      <c r="Y53" s="48"/>
      <c r="Z53" s="48"/>
    </row>
    <row r="54" spans="1:26" ht="15.75" customHeight="1">
      <c r="A54" s="1"/>
      <c r="B54" s="1"/>
      <c r="C54" s="2"/>
      <c r="D54" s="2"/>
      <c r="E54" s="2"/>
      <c r="F54" s="2"/>
      <c r="G54" s="2"/>
      <c r="H54" s="3"/>
      <c r="I54" s="48"/>
      <c r="J54" s="48"/>
      <c r="K54" s="48"/>
      <c r="L54" s="48"/>
      <c r="M54" s="48"/>
      <c r="N54" s="48"/>
      <c r="O54" s="48"/>
      <c r="P54" s="48"/>
      <c r="Q54" s="48"/>
      <c r="R54" s="48"/>
      <c r="S54" s="48"/>
      <c r="T54" s="48"/>
      <c r="U54" s="48"/>
      <c r="V54" s="48"/>
      <c r="W54" s="48"/>
      <c r="X54" s="48"/>
      <c r="Y54" s="48"/>
      <c r="Z54" s="48"/>
    </row>
    <row r="55" spans="1:26" ht="15.75" customHeight="1">
      <c r="A55" s="1"/>
      <c r="B55" s="1"/>
      <c r="C55" s="2"/>
      <c r="D55" s="2"/>
      <c r="E55" s="2"/>
      <c r="F55" s="2"/>
      <c r="G55" s="2"/>
      <c r="H55" s="3"/>
      <c r="I55" s="48"/>
      <c r="J55" s="48"/>
      <c r="K55" s="48"/>
      <c r="L55" s="48"/>
      <c r="M55" s="48"/>
      <c r="N55" s="48"/>
      <c r="O55" s="48"/>
      <c r="P55" s="48"/>
      <c r="Q55" s="48"/>
      <c r="R55" s="48"/>
      <c r="S55" s="48"/>
      <c r="T55" s="48"/>
      <c r="U55" s="48"/>
      <c r="V55" s="48"/>
      <c r="W55" s="48"/>
      <c r="X55" s="48"/>
      <c r="Y55" s="48"/>
      <c r="Z55" s="48"/>
    </row>
    <row r="56" spans="1:26" ht="15.75" customHeight="1">
      <c r="A56" s="1"/>
      <c r="B56" s="1"/>
      <c r="C56" s="2"/>
      <c r="D56" s="2"/>
      <c r="E56" s="2"/>
      <c r="F56" s="2"/>
      <c r="G56" s="2"/>
      <c r="H56" s="3"/>
      <c r="I56" s="48"/>
      <c r="J56" s="48"/>
      <c r="K56" s="48"/>
      <c r="L56" s="48"/>
      <c r="M56" s="48"/>
      <c r="N56" s="48"/>
      <c r="O56" s="48"/>
      <c r="P56" s="48"/>
      <c r="Q56" s="48"/>
      <c r="R56" s="48"/>
      <c r="S56" s="48"/>
      <c r="T56" s="48"/>
      <c r="U56" s="48"/>
      <c r="V56" s="48"/>
      <c r="W56" s="48"/>
      <c r="X56" s="48"/>
      <c r="Y56" s="48"/>
      <c r="Z56" s="48"/>
    </row>
    <row r="57" spans="1:26" ht="15.75" customHeight="1">
      <c r="A57" s="1"/>
      <c r="B57" s="1"/>
      <c r="C57" s="2"/>
      <c r="D57" s="2"/>
      <c r="E57" s="2"/>
      <c r="F57" s="2"/>
      <c r="G57" s="2"/>
      <c r="H57" s="3"/>
      <c r="I57" s="48"/>
      <c r="J57" s="48"/>
      <c r="K57" s="48"/>
      <c r="L57" s="48"/>
      <c r="M57" s="48"/>
      <c r="N57" s="48"/>
      <c r="O57" s="48"/>
      <c r="P57" s="48"/>
      <c r="Q57" s="48"/>
      <c r="R57" s="48"/>
      <c r="S57" s="48"/>
      <c r="T57" s="48"/>
      <c r="U57" s="48"/>
      <c r="V57" s="48"/>
      <c r="W57" s="48"/>
      <c r="X57" s="48"/>
      <c r="Y57" s="48"/>
      <c r="Z57" s="48"/>
    </row>
    <row r="58" spans="1:26" ht="15.75" customHeight="1">
      <c r="A58" s="1"/>
      <c r="B58" s="1"/>
      <c r="C58" s="2"/>
      <c r="D58" s="2"/>
      <c r="E58" s="2"/>
      <c r="F58" s="2"/>
      <c r="G58" s="2"/>
      <c r="H58" s="3"/>
      <c r="I58" s="48"/>
      <c r="J58" s="48"/>
      <c r="K58" s="48"/>
      <c r="L58" s="48"/>
      <c r="M58" s="48"/>
      <c r="N58" s="48"/>
      <c r="O58" s="48"/>
      <c r="P58" s="48"/>
      <c r="Q58" s="48"/>
      <c r="R58" s="48"/>
      <c r="S58" s="48"/>
      <c r="T58" s="48"/>
      <c r="U58" s="48"/>
      <c r="V58" s="48"/>
      <c r="W58" s="48"/>
      <c r="X58" s="48"/>
      <c r="Y58" s="48"/>
      <c r="Z58" s="48"/>
    </row>
    <row r="59" spans="1:26" ht="15.75" customHeight="1">
      <c r="A59" s="1"/>
      <c r="B59" s="1"/>
      <c r="C59" s="2"/>
      <c r="D59" s="2"/>
      <c r="E59" s="2"/>
      <c r="F59" s="2"/>
      <c r="G59" s="2"/>
      <c r="H59" s="3"/>
      <c r="I59" s="48"/>
      <c r="J59" s="48"/>
      <c r="K59" s="48"/>
      <c r="L59" s="48"/>
      <c r="M59" s="48"/>
      <c r="N59" s="48"/>
      <c r="O59" s="48"/>
      <c r="P59" s="48"/>
      <c r="Q59" s="48"/>
      <c r="R59" s="48"/>
      <c r="S59" s="48"/>
      <c r="T59" s="48"/>
      <c r="U59" s="48"/>
      <c r="V59" s="48"/>
      <c r="W59" s="48"/>
      <c r="X59" s="48"/>
      <c r="Y59" s="48"/>
      <c r="Z59" s="48"/>
    </row>
    <row r="60" spans="1:26" ht="15.75" customHeight="1">
      <c r="A60" s="1"/>
      <c r="B60" s="1"/>
      <c r="C60" s="2"/>
      <c r="D60" s="2"/>
      <c r="E60" s="2"/>
      <c r="F60" s="2"/>
      <c r="G60" s="2"/>
      <c r="H60" s="3"/>
      <c r="I60" s="48"/>
      <c r="J60" s="48"/>
      <c r="K60" s="48"/>
      <c r="L60" s="48"/>
      <c r="M60" s="48"/>
      <c r="N60" s="48"/>
      <c r="O60" s="48"/>
      <c r="P60" s="48"/>
      <c r="Q60" s="48"/>
      <c r="R60" s="48"/>
      <c r="S60" s="48"/>
      <c r="T60" s="48"/>
      <c r="U60" s="48"/>
      <c r="V60" s="48"/>
      <c r="W60" s="48"/>
      <c r="X60" s="48"/>
      <c r="Y60" s="48"/>
      <c r="Z60" s="48"/>
    </row>
    <row r="61" spans="1:26" ht="15.75" customHeight="1">
      <c r="A61" s="1"/>
      <c r="B61" s="1"/>
      <c r="C61" s="2"/>
      <c r="D61" s="2"/>
      <c r="E61" s="2"/>
      <c r="F61" s="2"/>
      <c r="G61" s="2"/>
      <c r="H61" s="3"/>
      <c r="I61" s="48"/>
      <c r="J61" s="48"/>
      <c r="K61" s="48"/>
      <c r="L61" s="48"/>
      <c r="M61" s="48"/>
      <c r="N61" s="48"/>
      <c r="O61" s="48"/>
      <c r="P61" s="48"/>
      <c r="Q61" s="48"/>
      <c r="R61" s="48"/>
      <c r="S61" s="48"/>
      <c r="T61" s="48"/>
      <c r="U61" s="48"/>
      <c r="V61" s="48"/>
      <c r="W61" s="48"/>
      <c r="X61" s="48"/>
      <c r="Y61" s="48"/>
      <c r="Z61" s="48"/>
    </row>
    <row r="62" spans="1:26" ht="15.75" customHeight="1">
      <c r="A62" s="1"/>
      <c r="B62" s="1"/>
      <c r="C62" s="2"/>
      <c r="D62" s="2"/>
      <c r="E62" s="2"/>
      <c r="F62" s="2"/>
      <c r="G62" s="2"/>
      <c r="H62" s="3"/>
      <c r="I62" s="48"/>
      <c r="J62" s="48"/>
      <c r="K62" s="48"/>
      <c r="L62" s="48"/>
      <c r="M62" s="48"/>
      <c r="N62" s="48"/>
      <c r="O62" s="48"/>
      <c r="P62" s="48"/>
      <c r="Q62" s="48"/>
      <c r="R62" s="48"/>
      <c r="S62" s="48"/>
      <c r="T62" s="48"/>
      <c r="U62" s="48"/>
      <c r="V62" s="48"/>
      <c r="W62" s="48"/>
      <c r="X62" s="48"/>
      <c r="Y62" s="48"/>
      <c r="Z62" s="48"/>
    </row>
    <row r="63" spans="1:26" ht="15.75" customHeight="1">
      <c r="A63" s="1"/>
      <c r="B63" s="1"/>
      <c r="C63" s="2"/>
      <c r="D63" s="2"/>
      <c r="E63" s="2"/>
      <c r="F63" s="2"/>
      <c r="G63" s="2"/>
      <c r="H63" s="3"/>
      <c r="I63" s="48"/>
      <c r="J63" s="48"/>
      <c r="K63" s="48"/>
      <c r="L63" s="48"/>
      <c r="M63" s="48"/>
      <c r="N63" s="48"/>
      <c r="O63" s="48"/>
      <c r="P63" s="48"/>
      <c r="Q63" s="48"/>
      <c r="R63" s="48"/>
      <c r="S63" s="48"/>
      <c r="T63" s="48"/>
      <c r="U63" s="48"/>
      <c r="V63" s="48"/>
      <c r="W63" s="48"/>
      <c r="X63" s="48"/>
      <c r="Y63" s="48"/>
      <c r="Z63" s="48"/>
    </row>
    <row r="64" spans="1:26" ht="15.75" customHeight="1">
      <c r="A64" s="1"/>
      <c r="B64" s="1"/>
      <c r="C64" s="2"/>
      <c r="D64" s="2"/>
      <c r="E64" s="2"/>
      <c r="F64" s="2"/>
      <c r="G64" s="2"/>
      <c r="H64" s="3"/>
      <c r="I64" s="48"/>
      <c r="J64" s="48"/>
      <c r="K64" s="48"/>
      <c r="L64" s="48"/>
      <c r="M64" s="48"/>
      <c r="N64" s="48"/>
      <c r="O64" s="48"/>
      <c r="P64" s="48"/>
      <c r="Q64" s="48"/>
      <c r="R64" s="48"/>
      <c r="S64" s="48"/>
      <c r="T64" s="48"/>
      <c r="U64" s="48"/>
      <c r="V64" s="48"/>
      <c r="W64" s="48"/>
      <c r="X64" s="48"/>
      <c r="Y64" s="48"/>
      <c r="Z64" s="48"/>
    </row>
    <row r="65" spans="1:26" ht="15.75" customHeight="1">
      <c r="A65" s="1"/>
      <c r="B65" s="1"/>
      <c r="C65" s="2"/>
      <c r="D65" s="2"/>
      <c r="E65" s="2"/>
      <c r="F65" s="2"/>
      <c r="G65" s="2"/>
      <c r="H65" s="3"/>
      <c r="I65" s="48"/>
      <c r="J65" s="48"/>
      <c r="K65" s="48"/>
      <c r="L65" s="48"/>
      <c r="M65" s="48"/>
      <c r="N65" s="48"/>
      <c r="O65" s="48"/>
      <c r="P65" s="48"/>
      <c r="Q65" s="48"/>
      <c r="R65" s="48"/>
      <c r="S65" s="48"/>
      <c r="T65" s="48"/>
      <c r="U65" s="48"/>
      <c r="V65" s="48"/>
      <c r="W65" s="48"/>
      <c r="X65" s="48"/>
      <c r="Y65" s="48"/>
      <c r="Z65" s="48"/>
    </row>
    <row r="66" spans="1:26" ht="15.75" customHeight="1">
      <c r="A66" s="1"/>
      <c r="B66" s="1"/>
      <c r="C66" s="2"/>
      <c r="D66" s="2"/>
      <c r="E66" s="2"/>
      <c r="F66" s="2"/>
      <c r="G66" s="2"/>
      <c r="H66" s="3"/>
      <c r="I66" s="48"/>
      <c r="J66" s="48"/>
      <c r="K66" s="48"/>
      <c r="L66" s="48"/>
      <c r="M66" s="48"/>
      <c r="N66" s="48"/>
      <c r="O66" s="48"/>
      <c r="P66" s="48"/>
      <c r="Q66" s="48"/>
      <c r="R66" s="48"/>
      <c r="S66" s="48"/>
      <c r="T66" s="48"/>
      <c r="U66" s="48"/>
      <c r="V66" s="48"/>
      <c r="W66" s="48"/>
      <c r="X66" s="48"/>
      <c r="Y66" s="48"/>
      <c r="Z66" s="48"/>
    </row>
    <row r="67" spans="1:26" ht="15.75" customHeight="1">
      <c r="A67" s="1"/>
      <c r="B67" s="1"/>
      <c r="C67" s="2"/>
      <c r="D67" s="2"/>
      <c r="E67" s="2"/>
      <c r="F67" s="2"/>
      <c r="G67" s="2"/>
      <c r="H67" s="3"/>
      <c r="I67" s="48"/>
      <c r="J67" s="48"/>
      <c r="K67" s="48"/>
      <c r="L67" s="48"/>
      <c r="M67" s="48"/>
      <c r="N67" s="48"/>
      <c r="O67" s="48"/>
      <c r="P67" s="48"/>
      <c r="Q67" s="48"/>
      <c r="R67" s="48"/>
      <c r="S67" s="48"/>
      <c r="T67" s="48"/>
      <c r="U67" s="48"/>
      <c r="V67" s="48"/>
      <c r="W67" s="48"/>
      <c r="X67" s="48"/>
      <c r="Y67" s="48"/>
      <c r="Z67" s="48"/>
    </row>
    <row r="68" spans="1:26" ht="15.75" customHeight="1">
      <c r="A68" s="1"/>
      <c r="B68" s="1"/>
      <c r="C68" s="2"/>
      <c r="D68" s="2"/>
      <c r="E68" s="2"/>
      <c r="F68" s="2"/>
      <c r="G68" s="2"/>
      <c r="H68" s="3"/>
      <c r="I68" s="48"/>
      <c r="J68" s="48"/>
      <c r="K68" s="48"/>
      <c r="L68" s="48"/>
      <c r="M68" s="48"/>
      <c r="N68" s="48"/>
      <c r="O68" s="48"/>
      <c r="P68" s="48"/>
      <c r="Q68" s="48"/>
      <c r="R68" s="48"/>
      <c r="S68" s="48"/>
      <c r="T68" s="48"/>
      <c r="U68" s="48"/>
      <c r="V68" s="48"/>
      <c r="W68" s="48"/>
      <c r="X68" s="48"/>
      <c r="Y68" s="48"/>
      <c r="Z68" s="48"/>
    </row>
    <row r="69" spans="1:26" ht="15.75" customHeight="1">
      <c r="A69" s="1"/>
      <c r="B69" s="1"/>
      <c r="C69" s="2"/>
      <c r="D69" s="2"/>
      <c r="E69" s="2"/>
      <c r="F69" s="2"/>
      <c r="G69" s="2"/>
      <c r="H69" s="3"/>
      <c r="I69" s="48"/>
      <c r="J69" s="48"/>
      <c r="K69" s="48"/>
      <c r="L69" s="48"/>
      <c r="M69" s="48"/>
      <c r="N69" s="48"/>
      <c r="O69" s="48"/>
      <c r="P69" s="48"/>
      <c r="Q69" s="48"/>
      <c r="R69" s="48"/>
      <c r="S69" s="48"/>
      <c r="T69" s="48"/>
      <c r="U69" s="48"/>
      <c r="V69" s="48"/>
      <c r="W69" s="48"/>
      <c r="X69" s="48"/>
      <c r="Y69" s="48"/>
      <c r="Z69" s="48"/>
    </row>
    <row r="70" spans="1:26" ht="15.75" customHeight="1">
      <c r="A70" s="1"/>
      <c r="B70" s="1"/>
      <c r="C70" s="2"/>
      <c r="D70" s="2"/>
      <c r="E70" s="2"/>
      <c r="F70" s="2"/>
      <c r="G70" s="2"/>
      <c r="H70" s="3"/>
      <c r="I70" s="48"/>
      <c r="J70" s="48"/>
      <c r="K70" s="48"/>
      <c r="L70" s="48"/>
      <c r="M70" s="48"/>
      <c r="N70" s="48"/>
      <c r="O70" s="48"/>
      <c r="P70" s="48"/>
      <c r="Q70" s="48"/>
      <c r="R70" s="48"/>
      <c r="S70" s="48"/>
      <c r="T70" s="48"/>
      <c r="U70" s="48"/>
      <c r="V70" s="48"/>
      <c r="W70" s="48"/>
      <c r="X70" s="48"/>
      <c r="Y70" s="48"/>
      <c r="Z70" s="48"/>
    </row>
    <row r="71" spans="1:26" ht="15.75" customHeight="1">
      <c r="A71" s="1"/>
      <c r="B71" s="1"/>
      <c r="C71" s="2"/>
      <c r="D71" s="2"/>
      <c r="E71" s="2"/>
      <c r="F71" s="2"/>
      <c r="G71" s="2"/>
      <c r="H71" s="3"/>
      <c r="I71" s="48"/>
      <c r="J71" s="48"/>
      <c r="K71" s="48"/>
      <c r="L71" s="48"/>
      <c r="M71" s="48"/>
      <c r="N71" s="48"/>
      <c r="O71" s="48"/>
      <c r="P71" s="48"/>
      <c r="Q71" s="48"/>
      <c r="R71" s="48"/>
      <c r="S71" s="48"/>
      <c r="T71" s="48"/>
      <c r="U71" s="48"/>
      <c r="V71" s="48"/>
      <c r="W71" s="48"/>
      <c r="X71" s="48"/>
      <c r="Y71" s="48"/>
      <c r="Z71" s="48"/>
    </row>
    <row r="72" spans="1:26" ht="15.75" customHeight="1">
      <c r="A72" s="1"/>
      <c r="B72" s="1"/>
      <c r="C72" s="2"/>
      <c r="D72" s="2"/>
      <c r="E72" s="2"/>
      <c r="F72" s="2"/>
      <c r="G72" s="2"/>
      <c r="H72" s="3"/>
      <c r="I72" s="48"/>
      <c r="J72" s="48"/>
      <c r="K72" s="48"/>
      <c r="L72" s="48"/>
      <c r="M72" s="48"/>
      <c r="N72" s="48"/>
      <c r="O72" s="48"/>
      <c r="P72" s="48"/>
      <c r="Q72" s="48"/>
      <c r="R72" s="48"/>
      <c r="S72" s="48"/>
      <c r="T72" s="48"/>
      <c r="U72" s="48"/>
      <c r="V72" s="48"/>
      <c r="W72" s="48"/>
      <c r="X72" s="48"/>
      <c r="Y72" s="48"/>
      <c r="Z72" s="48"/>
    </row>
    <row r="73" spans="1:26" ht="15.75" customHeight="1">
      <c r="A73" s="1"/>
      <c r="B73" s="1"/>
      <c r="C73" s="2"/>
      <c r="D73" s="2"/>
      <c r="E73" s="2"/>
      <c r="F73" s="2"/>
      <c r="G73" s="2"/>
      <c r="H73" s="3"/>
      <c r="I73" s="48"/>
      <c r="J73" s="48"/>
      <c r="K73" s="48"/>
      <c r="L73" s="48"/>
      <c r="M73" s="48"/>
      <c r="N73" s="48"/>
      <c r="O73" s="48"/>
      <c r="P73" s="48"/>
      <c r="Q73" s="48"/>
      <c r="R73" s="48"/>
      <c r="S73" s="48"/>
      <c r="T73" s="48"/>
      <c r="U73" s="48"/>
      <c r="V73" s="48"/>
      <c r="W73" s="48"/>
      <c r="X73" s="48"/>
      <c r="Y73" s="48"/>
      <c r="Z73" s="48"/>
    </row>
    <row r="74" spans="1:26" ht="15.75" customHeight="1">
      <c r="A74" s="1"/>
      <c r="B74" s="1"/>
      <c r="C74" s="2"/>
      <c r="D74" s="2"/>
      <c r="E74" s="2"/>
      <c r="F74" s="2"/>
      <c r="G74" s="2"/>
      <c r="H74" s="3"/>
      <c r="I74" s="48"/>
      <c r="J74" s="48"/>
      <c r="K74" s="48"/>
      <c r="L74" s="48"/>
      <c r="M74" s="48"/>
      <c r="N74" s="48"/>
      <c r="O74" s="48"/>
      <c r="P74" s="48"/>
      <c r="Q74" s="48"/>
      <c r="R74" s="48"/>
      <c r="S74" s="48"/>
      <c r="T74" s="48"/>
      <c r="U74" s="48"/>
      <c r="V74" s="48"/>
      <c r="W74" s="48"/>
      <c r="X74" s="48"/>
      <c r="Y74" s="48"/>
      <c r="Z74" s="48"/>
    </row>
    <row r="75" spans="1:26" ht="15.75" customHeight="1">
      <c r="A75" s="1"/>
      <c r="B75" s="1"/>
      <c r="C75" s="2"/>
      <c r="D75" s="2"/>
      <c r="E75" s="2"/>
      <c r="F75" s="2"/>
      <c r="G75" s="2"/>
      <c r="H75" s="3"/>
      <c r="I75" s="48"/>
      <c r="J75" s="48"/>
      <c r="K75" s="48"/>
      <c r="L75" s="48"/>
      <c r="M75" s="48"/>
      <c r="N75" s="48"/>
      <c r="O75" s="48"/>
      <c r="P75" s="48"/>
      <c r="Q75" s="48"/>
      <c r="R75" s="48"/>
      <c r="S75" s="48"/>
      <c r="T75" s="48"/>
      <c r="U75" s="48"/>
      <c r="V75" s="48"/>
      <c r="W75" s="48"/>
      <c r="X75" s="48"/>
      <c r="Y75" s="48"/>
      <c r="Z75" s="48"/>
    </row>
    <row r="76" spans="1:26" ht="15.75" customHeight="1">
      <c r="A76" s="1"/>
      <c r="B76" s="1"/>
      <c r="C76" s="2"/>
      <c r="D76" s="2"/>
      <c r="E76" s="2"/>
      <c r="F76" s="2"/>
      <c r="G76" s="2"/>
      <c r="H76" s="3"/>
      <c r="I76" s="48"/>
      <c r="J76" s="48"/>
      <c r="K76" s="48"/>
      <c r="L76" s="48"/>
      <c r="M76" s="48"/>
      <c r="N76" s="48"/>
      <c r="O76" s="48"/>
      <c r="P76" s="48"/>
      <c r="Q76" s="48"/>
      <c r="R76" s="48"/>
      <c r="S76" s="48"/>
      <c r="T76" s="48"/>
      <c r="U76" s="48"/>
      <c r="V76" s="48"/>
      <c r="W76" s="48"/>
      <c r="X76" s="48"/>
      <c r="Y76" s="48"/>
      <c r="Z76" s="48"/>
    </row>
    <row r="77" spans="1:26" ht="15.75" customHeight="1">
      <c r="A77" s="1"/>
      <c r="B77" s="1"/>
      <c r="C77" s="2"/>
      <c r="D77" s="2"/>
      <c r="E77" s="2"/>
      <c r="F77" s="2"/>
      <c r="G77" s="2"/>
      <c r="H77" s="3"/>
      <c r="I77" s="48"/>
      <c r="J77" s="48"/>
      <c r="K77" s="48"/>
      <c r="L77" s="48"/>
      <c r="M77" s="48"/>
      <c r="N77" s="48"/>
      <c r="O77" s="48"/>
      <c r="P77" s="48"/>
      <c r="Q77" s="48"/>
      <c r="R77" s="48"/>
      <c r="S77" s="48"/>
      <c r="T77" s="48"/>
      <c r="U77" s="48"/>
      <c r="V77" s="48"/>
      <c r="W77" s="48"/>
      <c r="X77" s="48"/>
      <c r="Y77" s="48"/>
      <c r="Z77" s="48"/>
    </row>
    <row r="78" spans="1:26" ht="15.75" customHeight="1">
      <c r="A78" s="1"/>
      <c r="B78" s="1"/>
      <c r="C78" s="2"/>
      <c r="D78" s="2"/>
      <c r="E78" s="2"/>
      <c r="F78" s="2"/>
      <c r="G78" s="2"/>
      <c r="H78" s="3"/>
      <c r="I78" s="48"/>
      <c r="J78" s="48"/>
      <c r="K78" s="48"/>
      <c r="L78" s="48"/>
      <c r="M78" s="48"/>
      <c r="N78" s="48"/>
      <c r="O78" s="48"/>
      <c r="P78" s="48"/>
      <c r="Q78" s="48"/>
      <c r="R78" s="48"/>
      <c r="S78" s="48"/>
      <c r="T78" s="48"/>
      <c r="U78" s="48"/>
      <c r="V78" s="48"/>
      <c r="W78" s="48"/>
      <c r="X78" s="48"/>
      <c r="Y78" s="48"/>
      <c r="Z78" s="48"/>
    </row>
    <row r="79" spans="1:26" ht="15.75" customHeight="1">
      <c r="A79" s="1"/>
      <c r="B79" s="1"/>
      <c r="C79" s="2"/>
      <c r="D79" s="2"/>
      <c r="E79" s="2"/>
      <c r="F79" s="2"/>
      <c r="G79" s="2"/>
      <c r="H79" s="3"/>
      <c r="I79" s="48"/>
      <c r="J79" s="48"/>
      <c r="K79" s="48"/>
      <c r="L79" s="48"/>
      <c r="M79" s="48"/>
      <c r="N79" s="48"/>
      <c r="O79" s="48"/>
      <c r="P79" s="48"/>
      <c r="Q79" s="48"/>
      <c r="R79" s="48"/>
      <c r="S79" s="48"/>
      <c r="T79" s="48"/>
      <c r="U79" s="48"/>
      <c r="V79" s="48"/>
      <c r="W79" s="48"/>
      <c r="X79" s="48"/>
      <c r="Y79" s="48"/>
      <c r="Z79" s="48"/>
    </row>
    <row r="80" spans="1:26" ht="15.75" customHeight="1">
      <c r="A80" s="1"/>
      <c r="B80" s="1"/>
      <c r="C80" s="2"/>
      <c r="D80" s="2"/>
      <c r="E80" s="2"/>
      <c r="F80" s="2"/>
      <c r="G80" s="2"/>
      <c r="H80" s="3"/>
      <c r="I80" s="48"/>
      <c r="J80" s="48"/>
      <c r="K80" s="48"/>
      <c r="L80" s="48"/>
      <c r="M80" s="48"/>
      <c r="N80" s="48"/>
      <c r="O80" s="48"/>
      <c r="P80" s="48"/>
      <c r="Q80" s="48"/>
      <c r="R80" s="48"/>
      <c r="S80" s="48"/>
      <c r="T80" s="48"/>
      <c r="U80" s="48"/>
      <c r="V80" s="48"/>
      <c r="W80" s="48"/>
      <c r="X80" s="48"/>
      <c r="Y80" s="48"/>
      <c r="Z80" s="48"/>
    </row>
    <row r="81" spans="1:26" ht="15.75" customHeight="1">
      <c r="A81" s="1"/>
      <c r="B81" s="1"/>
      <c r="C81" s="2"/>
      <c r="D81" s="2"/>
      <c r="E81" s="2"/>
      <c r="F81" s="2"/>
      <c r="G81" s="2"/>
      <c r="H81" s="3"/>
      <c r="I81" s="48"/>
      <c r="J81" s="48"/>
      <c r="K81" s="48"/>
      <c r="L81" s="48"/>
      <c r="M81" s="48"/>
      <c r="N81" s="48"/>
      <c r="O81" s="48"/>
      <c r="P81" s="48"/>
      <c r="Q81" s="48"/>
      <c r="R81" s="48"/>
      <c r="S81" s="48"/>
      <c r="T81" s="48"/>
      <c r="U81" s="48"/>
      <c r="V81" s="48"/>
      <c r="W81" s="48"/>
      <c r="X81" s="48"/>
      <c r="Y81" s="48"/>
      <c r="Z81" s="48"/>
    </row>
    <row r="82" spans="1:26" ht="15.75" customHeight="1">
      <c r="A82" s="1"/>
      <c r="B82" s="1"/>
      <c r="C82" s="2"/>
      <c r="D82" s="2"/>
      <c r="E82" s="2"/>
      <c r="F82" s="2"/>
      <c r="G82" s="2"/>
      <c r="H82" s="3"/>
      <c r="I82" s="48"/>
      <c r="J82" s="48"/>
      <c r="K82" s="48"/>
      <c r="L82" s="48"/>
      <c r="M82" s="48"/>
      <c r="N82" s="48"/>
      <c r="O82" s="48"/>
      <c r="P82" s="48"/>
      <c r="Q82" s="48"/>
      <c r="R82" s="48"/>
      <c r="S82" s="48"/>
      <c r="T82" s="48"/>
      <c r="U82" s="48"/>
      <c r="V82" s="48"/>
      <c r="W82" s="48"/>
      <c r="X82" s="48"/>
      <c r="Y82" s="48"/>
      <c r="Z82" s="48"/>
    </row>
    <row r="83" spans="1:26" ht="15.75" customHeight="1">
      <c r="A83" s="1"/>
      <c r="B83" s="1"/>
      <c r="C83" s="2"/>
      <c r="D83" s="2"/>
      <c r="E83" s="2"/>
      <c r="F83" s="2"/>
      <c r="G83" s="2"/>
      <c r="H83" s="3"/>
      <c r="I83" s="48"/>
      <c r="J83" s="48"/>
      <c r="K83" s="48"/>
      <c r="L83" s="48"/>
      <c r="M83" s="48"/>
      <c r="N83" s="48"/>
      <c r="O83" s="48"/>
      <c r="P83" s="48"/>
      <c r="Q83" s="48"/>
      <c r="R83" s="48"/>
      <c r="S83" s="48"/>
      <c r="T83" s="48"/>
      <c r="U83" s="48"/>
      <c r="V83" s="48"/>
      <c r="W83" s="48"/>
      <c r="X83" s="48"/>
      <c r="Y83" s="48"/>
      <c r="Z83" s="48"/>
    </row>
    <row r="84" spans="1:26" ht="15.75" customHeight="1">
      <c r="A84" s="1"/>
      <c r="B84" s="1"/>
      <c r="C84" s="2"/>
      <c r="D84" s="2"/>
      <c r="E84" s="2"/>
      <c r="F84" s="2"/>
      <c r="G84" s="2"/>
      <c r="H84" s="3"/>
      <c r="I84" s="48"/>
      <c r="J84" s="48"/>
      <c r="K84" s="48"/>
      <c r="L84" s="48"/>
      <c r="M84" s="48"/>
      <c r="N84" s="48"/>
      <c r="O84" s="48"/>
      <c r="P84" s="48"/>
      <c r="Q84" s="48"/>
      <c r="R84" s="48"/>
      <c r="S84" s="48"/>
      <c r="T84" s="48"/>
      <c r="U84" s="48"/>
      <c r="V84" s="48"/>
      <c r="W84" s="48"/>
      <c r="X84" s="48"/>
      <c r="Y84" s="48"/>
      <c r="Z84" s="48"/>
    </row>
    <row r="85" spans="1:26" ht="15.75" customHeight="1">
      <c r="A85" s="1"/>
      <c r="B85" s="1"/>
      <c r="C85" s="2"/>
      <c r="D85" s="2"/>
      <c r="E85" s="2"/>
      <c r="F85" s="2"/>
      <c r="G85" s="2"/>
      <c r="H85" s="3"/>
      <c r="I85" s="48"/>
      <c r="J85" s="48"/>
      <c r="K85" s="48"/>
      <c r="L85" s="48"/>
      <c r="M85" s="48"/>
      <c r="N85" s="48"/>
      <c r="O85" s="48"/>
      <c r="P85" s="48"/>
      <c r="Q85" s="48"/>
      <c r="R85" s="48"/>
      <c r="S85" s="48"/>
      <c r="T85" s="48"/>
      <c r="U85" s="48"/>
      <c r="V85" s="48"/>
      <c r="W85" s="48"/>
      <c r="X85" s="48"/>
      <c r="Y85" s="48"/>
      <c r="Z85" s="48"/>
    </row>
    <row r="86" spans="1:26" ht="15.75" customHeight="1">
      <c r="A86" s="1"/>
      <c r="B86" s="1"/>
      <c r="C86" s="2"/>
      <c r="D86" s="2"/>
      <c r="E86" s="2"/>
      <c r="F86" s="2"/>
      <c r="G86" s="2"/>
      <c r="H86" s="3"/>
      <c r="I86" s="48"/>
      <c r="J86" s="48"/>
      <c r="K86" s="48"/>
      <c r="L86" s="48"/>
      <c r="M86" s="48"/>
      <c r="N86" s="48"/>
      <c r="O86" s="48"/>
      <c r="P86" s="48"/>
      <c r="Q86" s="48"/>
      <c r="R86" s="48"/>
      <c r="S86" s="48"/>
      <c r="T86" s="48"/>
      <c r="U86" s="48"/>
      <c r="V86" s="48"/>
      <c r="W86" s="48"/>
      <c r="X86" s="48"/>
      <c r="Y86" s="48"/>
      <c r="Z86" s="48"/>
    </row>
    <row r="87" spans="1:26" ht="15.75" customHeight="1">
      <c r="A87" s="1"/>
      <c r="B87" s="1"/>
      <c r="C87" s="2"/>
      <c r="D87" s="2"/>
      <c r="E87" s="2"/>
      <c r="F87" s="2"/>
      <c r="G87" s="2"/>
      <c r="H87" s="3"/>
      <c r="I87" s="48"/>
      <c r="J87" s="48"/>
      <c r="K87" s="48"/>
      <c r="L87" s="48"/>
      <c r="M87" s="48"/>
      <c r="N87" s="48"/>
      <c r="O87" s="48"/>
      <c r="P87" s="48"/>
      <c r="Q87" s="48"/>
      <c r="R87" s="48"/>
      <c r="S87" s="48"/>
      <c r="T87" s="48"/>
      <c r="U87" s="48"/>
      <c r="V87" s="48"/>
      <c r="W87" s="48"/>
      <c r="X87" s="48"/>
      <c r="Y87" s="48"/>
      <c r="Z87" s="48"/>
    </row>
    <row r="88" spans="1:26" ht="15.75" customHeight="1">
      <c r="A88" s="1"/>
      <c r="B88" s="1"/>
      <c r="C88" s="2"/>
      <c r="D88" s="2"/>
      <c r="E88" s="2"/>
      <c r="F88" s="2"/>
      <c r="G88" s="2"/>
      <c r="H88" s="3"/>
      <c r="I88" s="48"/>
      <c r="J88" s="48"/>
      <c r="K88" s="48"/>
      <c r="L88" s="48"/>
      <c r="M88" s="48"/>
      <c r="N88" s="48"/>
      <c r="O88" s="48"/>
      <c r="P88" s="48"/>
      <c r="Q88" s="48"/>
      <c r="R88" s="48"/>
      <c r="S88" s="48"/>
      <c r="T88" s="48"/>
      <c r="U88" s="48"/>
      <c r="V88" s="48"/>
      <c r="W88" s="48"/>
      <c r="X88" s="48"/>
      <c r="Y88" s="48"/>
      <c r="Z88" s="48"/>
    </row>
    <row r="89" spans="1:26" ht="15.75" customHeight="1">
      <c r="A89" s="1"/>
      <c r="B89" s="1"/>
      <c r="C89" s="2"/>
      <c r="D89" s="2"/>
      <c r="E89" s="2"/>
      <c r="F89" s="2"/>
      <c r="G89" s="2"/>
      <c r="H89" s="3"/>
      <c r="I89" s="48"/>
      <c r="J89" s="48"/>
      <c r="K89" s="48"/>
      <c r="L89" s="48"/>
      <c r="M89" s="48"/>
      <c r="N89" s="48"/>
      <c r="O89" s="48"/>
      <c r="P89" s="48"/>
      <c r="Q89" s="48"/>
      <c r="R89" s="48"/>
      <c r="S89" s="48"/>
      <c r="T89" s="48"/>
      <c r="U89" s="48"/>
      <c r="V89" s="48"/>
      <c r="W89" s="48"/>
      <c r="X89" s="48"/>
      <c r="Y89" s="48"/>
      <c r="Z89" s="48"/>
    </row>
    <row r="90" spans="1:26" ht="15.75" customHeight="1">
      <c r="A90" s="1"/>
      <c r="B90" s="1"/>
      <c r="C90" s="2"/>
      <c r="D90" s="2"/>
      <c r="E90" s="2"/>
      <c r="F90" s="2"/>
      <c r="G90" s="2"/>
      <c r="H90" s="3"/>
      <c r="I90" s="48"/>
      <c r="J90" s="48"/>
      <c r="K90" s="48"/>
      <c r="L90" s="48"/>
      <c r="M90" s="48"/>
      <c r="N90" s="48"/>
      <c r="O90" s="48"/>
      <c r="P90" s="48"/>
      <c r="Q90" s="48"/>
      <c r="R90" s="48"/>
      <c r="S90" s="48"/>
      <c r="T90" s="48"/>
      <c r="U90" s="48"/>
      <c r="V90" s="48"/>
      <c r="W90" s="48"/>
      <c r="X90" s="48"/>
      <c r="Y90" s="48"/>
      <c r="Z90" s="48"/>
    </row>
    <row r="91" spans="1:26" ht="15.75" customHeight="1">
      <c r="A91" s="1"/>
      <c r="B91" s="1"/>
      <c r="C91" s="2"/>
      <c r="D91" s="2"/>
      <c r="E91" s="2"/>
      <c r="F91" s="2"/>
      <c r="G91" s="2"/>
      <c r="H91" s="3"/>
      <c r="I91" s="48"/>
      <c r="J91" s="48"/>
      <c r="K91" s="48"/>
      <c r="L91" s="48"/>
      <c r="M91" s="48"/>
      <c r="N91" s="48"/>
      <c r="O91" s="48"/>
      <c r="P91" s="48"/>
      <c r="Q91" s="48"/>
      <c r="R91" s="48"/>
      <c r="S91" s="48"/>
      <c r="T91" s="48"/>
      <c r="U91" s="48"/>
      <c r="V91" s="48"/>
      <c r="W91" s="48"/>
      <c r="X91" s="48"/>
      <c r="Y91" s="48"/>
      <c r="Z91" s="48"/>
    </row>
    <row r="92" spans="1:26" ht="15.75" customHeight="1">
      <c r="A92" s="1"/>
      <c r="B92" s="1"/>
      <c r="C92" s="2"/>
      <c r="D92" s="2"/>
      <c r="E92" s="2"/>
      <c r="F92" s="2"/>
      <c r="G92" s="2"/>
      <c r="H92" s="3"/>
      <c r="I92" s="48"/>
      <c r="J92" s="48"/>
      <c r="K92" s="48"/>
      <c r="L92" s="48"/>
      <c r="M92" s="48"/>
      <c r="N92" s="48"/>
      <c r="O92" s="48"/>
      <c r="P92" s="48"/>
      <c r="Q92" s="48"/>
      <c r="R92" s="48"/>
      <c r="S92" s="48"/>
      <c r="T92" s="48"/>
      <c r="U92" s="48"/>
      <c r="V92" s="48"/>
      <c r="W92" s="48"/>
      <c r="X92" s="48"/>
      <c r="Y92" s="48"/>
      <c r="Z92" s="48"/>
    </row>
    <row r="93" spans="1:26" ht="15.75" customHeight="1">
      <c r="A93" s="1"/>
      <c r="B93" s="1"/>
      <c r="C93" s="2"/>
      <c r="D93" s="2"/>
      <c r="E93" s="2"/>
      <c r="F93" s="2"/>
      <c r="G93" s="2"/>
      <c r="H93" s="3"/>
      <c r="I93" s="48"/>
      <c r="J93" s="48"/>
      <c r="K93" s="48"/>
      <c r="L93" s="48"/>
      <c r="M93" s="48"/>
      <c r="N93" s="48"/>
      <c r="O93" s="48"/>
      <c r="P93" s="48"/>
      <c r="Q93" s="48"/>
      <c r="R93" s="48"/>
      <c r="S93" s="48"/>
      <c r="T93" s="48"/>
      <c r="U93" s="48"/>
      <c r="V93" s="48"/>
      <c r="W93" s="48"/>
      <c r="X93" s="48"/>
      <c r="Y93" s="48"/>
      <c r="Z93" s="48"/>
    </row>
    <row r="94" spans="1:26" ht="15.75" customHeight="1">
      <c r="A94" s="1"/>
      <c r="B94" s="1"/>
      <c r="C94" s="2"/>
      <c r="D94" s="2"/>
      <c r="E94" s="2"/>
      <c r="F94" s="2"/>
      <c r="G94" s="2"/>
      <c r="H94" s="3"/>
      <c r="I94" s="48"/>
      <c r="J94" s="48"/>
      <c r="K94" s="48"/>
      <c r="L94" s="48"/>
      <c r="M94" s="48"/>
      <c r="N94" s="48"/>
      <c r="O94" s="48"/>
      <c r="P94" s="48"/>
      <c r="Q94" s="48"/>
      <c r="R94" s="48"/>
      <c r="S94" s="48"/>
      <c r="T94" s="48"/>
      <c r="U94" s="48"/>
      <c r="V94" s="48"/>
      <c r="W94" s="48"/>
      <c r="X94" s="48"/>
      <c r="Y94" s="48"/>
      <c r="Z94" s="48"/>
    </row>
    <row r="95" spans="1:26" ht="15.75" customHeight="1">
      <c r="A95" s="1"/>
      <c r="B95" s="1"/>
      <c r="C95" s="2"/>
      <c r="D95" s="2"/>
      <c r="E95" s="2"/>
      <c r="F95" s="2"/>
      <c r="G95" s="2"/>
      <c r="H95" s="3"/>
      <c r="I95" s="48"/>
      <c r="J95" s="48"/>
      <c r="K95" s="48"/>
      <c r="L95" s="48"/>
      <c r="M95" s="48"/>
      <c r="N95" s="48"/>
      <c r="O95" s="48"/>
      <c r="P95" s="48"/>
      <c r="Q95" s="48"/>
      <c r="R95" s="48"/>
      <c r="S95" s="48"/>
      <c r="T95" s="48"/>
      <c r="U95" s="48"/>
      <c r="V95" s="48"/>
      <c r="W95" s="48"/>
      <c r="X95" s="48"/>
      <c r="Y95" s="48"/>
      <c r="Z95" s="48"/>
    </row>
    <row r="96" spans="1:26" ht="15.75" customHeight="1">
      <c r="A96" s="1"/>
      <c r="B96" s="1"/>
      <c r="C96" s="2"/>
      <c r="D96" s="2"/>
      <c r="E96" s="2"/>
      <c r="F96" s="2"/>
      <c r="G96" s="2"/>
      <c r="H96" s="3"/>
      <c r="I96" s="48"/>
      <c r="J96" s="48"/>
      <c r="K96" s="48"/>
      <c r="L96" s="48"/>
      <c r="M96" s="48"/>
      <c r="N96" s="48"/>
      <c r="O96" s="48"/>
      <c r="P96" s="48"/>
      <c r="Q96" s="48"/>
      <c r="R96" s="48"/>
      <c r="S96" s="48"/>
      <c r="T96" s="48"/>
      <c r="U96" s="48"/>
      <c r="V96" s="48"/>
      <c r="W96" s="48"/>
      <c r="X96" s="48"/>
      <c r="Y96" s="48"/>
      <c r="Z96" s="48"/>
    </row>
    <row r="97" spans="1:26" ht="15.75" customHeight="1">
      <c r="A97" s="1"/>
      <c r="B97" s="1"/>
      <c r="C97" s="2"/>
      <c r="D97" s="2"/>
      <c r="E97" s="2"/>
      <c r="F97" s="2"/>
      <c r="G97" s="2"/>
      <c r="H97" s="3"/>
      <c r="I97" s="48"/>
      <c r="J97" s="48"/>
      <c r="K97" s="48"/>
      <c r="L97" s="48"/>
      <c r="M97" s="48"/>
      <c r="N97" s="48"/>
      <c r="O97" s="48"/>
      <c r="P97" s="48"/>
      <c r="Q97" s="48"/>
      <c r="R97" s="48"/>
      <c r="S97" s="48"/>
      <c r="T97" s="48"/>
      <c r="U97" s="48"/>
      <c r="V97" s="48"/>
      <c r="W97" s="48"/>
      <c r="X97" s="48"/>
      <c r="Y97" s="48"/>
      <c r="Z97" s="48"/>
    </row>
    <row r="98" spans="1:26" ht="15.75" customHeight="1">
      <c r="A98" s="1"/>
      <c r="B98" s="1"/>
      <c r="C98" s="2"/>
      <c r="D98" s="2"/>
      <c r="E98" s="2"/>
      <c r="F98" s="2"/>
      <c r="G98" s="2"/>
      <c r="H98" s="3"/>
      <c r="I98" s="48"/>
      <c r="J98" s="48"/>
      <c r="K98" s="48"/>
      <c r="L98" s="48"/>
      <c r="M98" s="48"/>
      <c r="N98" s="48"/>
      <c r="O98" s="48"/>
      <c r="P98" s="48"/>
      <c r="Q98" s="48"/>
      <c r="R98" s="48"/>
      <c r="S98" s="48"/>
      <c r="T98" s="48"/>
      <c r="U98" s="48"/>
      <c r="V98" s="48"/>
      <c r="W98" s="48"/>
      <c r="X98" s="48"/>
      <c r="Y98" s="48"/>
      <c r="Z98" s="48"/>
    </row>
    <row r="99" spans="1:26" ht="15.75" customHeight="1">
      <c r="A99" s="1"/>
      <c r="B99" s="1"/>
      <c r="C99" s="2"/>
      <c r="D99" s="2"/>
      <c r="E99" s="2"/>
      <c r="F99" s="2"/>
      <c r="G99" s="2"/>
      <c r="H99" s="3"/>
      <c r="I99" s="48"/>
      <c r="J99" s="48"/>
      <c r="K99" s="48"/>
      <c r="L99" s="48"/>
      <c r="M99" s="48"/>
      <c r="N99" s="48"/>
      <c r="O99" s="48"/>
      <c r="P99" s="48"/>
      <c r="Q99" s="48"/>
      <c r="R99" s="48"/>
      <c r="S99" s="48"/>
      <c r="T99" s="48"/>
      <c r="U99" s="48"/>
      <c r="V99" s="48"/>
      <c r="W99" s="48"/>
      <c r="X99" s="48"/>
      <c r="Y99" s="48"/>
      <c r="Z99" s="48"/>
    </row>
    <row r="100" spans="1:26" ht="15.75" customHeight="1">
      <c r="A100" s="1"/>
      <c r="B100" s="1"/>
      <c r="C100" s="2"/>
      <c r="D100" s="2"/>
      <c r="E100" s="2"/>
      <c r="F100" s="2"/>
      <c r="G100" s="2"/>
      <c r="H100" s="3"/>
      <c r="I100" s="48"/>
      <c r="J100" s="48"/>
      <c r="K100" s="48"/>
      <c r="L100" s="48"/>
      <c r="M100" s="48"/>
      <c r="N100" s="48"/>
      <c r="O100" s="48"/>
      <c r="P100" s="48"/>
      <c r="Q100" s="48"/>
      <c r="R100" s="48"/>
      <c r="S100" s="48"/>
      <c r="T100" s="48"/>
      <c r="U100" s="48"/>
      <c r="V100" s="48"/>
      <c r="W100" s="48"/>
      <c r="X100" s="48"/>
      <c r="Y100" s="48"/>
      <c r="Z100" s="48"/>
    </row>
    <row r="101" spans="1:26" ht="15.75" customHeight="1">
      <c r="A101" s="1"/>
      <c r="B101" s="1"/>
      <c r="C101" s="2"/>
      <c r="D101" s="2"/>
      <c r="E101" s="2"/>
      <c r="F101" s="2"/>
      <c r="G101" s="2"/>
      <c r="H101" s="3"/>
      <c r="I101" s="48"/>
      <c r="J101" s="48"/>
      <c r="K101" s="48"/>
      <c r="L101" s="48"/>
      <c r="M101" s="48"/>
      <c r="N101" s="48"/>
      <c r="O101" s="48"/>
      <c r="P101" s="48"/>
      <c r="Q101" s="48"/>
      <c r="R101" s="48"/>
      <c r="S101" s="48"/>
      <c r="T101" s="48"/>
      <c r="U101" s="48"/>
      <c r="V101" s="48"/>
      <c r="W101" s="48"/>
      <c r="X101" s="48"/>
      <c r="Y101" s="48"/>
      <c r="Z101" s="48"/>
    </row>
    <row r="102" spans="1:26" ht="15.75" customHeight="1">
      <c r="A102" s="1"/>
      <c r="B102" s="1"/>
      <c r="C102" s="2"/>
      <c r="D102" s="2"/>
      <c r="E102" s="2"/>
      <c r="F102" s="2"/>
      <c r="G102" s="2"/>
      <c r="H102" s="3"/>
      <c r="I102" s="48"/>
      <c r="J102" s="48"/>
      <c r="K102" s="48"/>
      <c r="L102" s="48"/>
      <c r="M102" s="48"/>
      <c r="N102" s="48"/>
      <c r="O102" s="48"/>
      <c r="P102" s="48"/>
      <c r="Q102" s="48"/>
      <c r="R102" s="48"/>
      <c r="S102" s="48"/>
      <c r="T102" s="48"/>
      <c r="U102" s="48"/>
      <c r="V102" s="48"/>
      <c r="W102" s="48"/>
      <c r="X102" s="48"/>
      <c r="Y102" s="48"/>
      <c r="Z102" s="48"/>
    </row>
    <row r="103" spans="1:26" ht="15.75" customHeight="1">
      <c r="A103" s="1"/>
      <c r="B103" s="1"/>
      <c r="C103" s="2"/>
      <c r="D103" s="2"/>
      <c r="E103" s="2"/>
      <c r="F103" s="2"/>
      <c r="G103" s="2"/>
      <c r="H103" s="3"/>
      <c r="I103" s="48"/>
      <c r="J103" s="48"/>
      <c r="K103" s="48"/>
      <c r="L103" s="48"/>
      <c r="M103" s="48"/>
      <c r="N103" s="48"/>
      <c r="O103" s="48"/>
      <c r="P103" s="48"/>
      <c r="Q103" s="48"/>
      <c r="R103" s="48"/>
      <c r="S103" s="48"/>
      <c r="T103" s="48"/>
      <c r="U103" s="48"/>
      <c r="V103" s="48"/>
      <c r="W103" s="48"/>
      <c r="X103" s="48"/>
      <c r="Y103" s="48"/>
      <c r="Z103" s="48"/>
    </row>
    <row r="104" spans="1:26" ht="15.75" customHeight="1">
      <c r="A104" s="1"/>
      <c r="B104" s="1"/>
      <c r="C104" s="2"/>
      <c r="D104" s="2"/>
      <c r="E104" s="2"/>
      <c r="F104" s="2"/>
      <c r="G104" s="2"/>
      <c r="H104" s="3"/>
      <c r="I104" s="48"/>
      <c r="J104" s="48"/>
      <c r="K104" s="48"/>
      <c r="L104" s="48"/>
      <c r="M104" s="48"/>
      <c r="N104" s="48"/>
      <c r="O104" s="48"/>
      <c r="P104" s="48"/>
      <c r="Q104" s="48"/>
      <c r="R104" s="48"/>
      <c r="S104" s="48"/>
      <c r="T104" s="48"/>
      <c r="U104" s="48"/>
      <c r="V104" s="48"/>
      <c r="W104" s="48"/>
      <c r="X104" s="48"/>
      <c r="Y104" s="48"/>
      <c r="Z104" s="48"/>
    </row>
    <row r="105" spans="1:26" ht="15.75" customHeight="1">
      <c r="A105" s="1"/>
      <c r="B105" s="1"/>
      <c r="C105" s="2"/>
      <c r="D105" s="2"/>
      <c r="E105" s="2"/>
      <c r="F105" s="2"/>
      <c r="G105" s="2"/>
      <c r="H105" s="3"/>
      <c r="I105" s="48"/>
      <c r="J105" s="48"/>
      <c r="K105" s="48"/>
      <c r="L105" s="48"/>
      <c r="M105" s="48"/>
      <c r="N105" s="48"/>
      <c r="O105" s="48"/>
      <c r="P105" s="48"/>
      <c r="Q105" s="48"/>
      <c r="R105" s="48"/>
      <c r="S105" s="48"/>
      <c r="T105" s="48"/>
      <c r="U105" s="48"/>
      <c r="V105" s="48"/>
      <c r="W105" s="48"/>
      <c r="X105" s="48"/>
      <c r="Y105" s="48"/>
      <c r="Z105" s="48"/>
    </row>
    <row r="106" spans="1:26" ht="15.75" customHeight="1">
      <c r="A106" s="1"/>
      <c r="B106" s="1"/>
      <c r="C106" s="2"/>
      <c r="D106" s="2"/>
      <c r="E106" s="2"/>
      <c r="F106" s="2"/>
      <c r="G106" s="2"/>
      <c r="H106" s="3"/>
      <c r="I106" s="48"/>
      <c r="J106" s="48"/>
      <c r="K106" s="48"/>
      <c r="L106" s="48"/>
      <c r="M106" s="48"/>
      <c r="N106" s="48"/>
      <c r="O106" s="48"/>
      <c r="P106" s="48"/>
      <c r="Q106" s="48"/>
      <c r="R106" s="48"/>
      <c r="S106" s="48"/>
      <c r="T106" s="48"/>
      <c r="U106" s="48"/>
      <c r="V106" s="48"/>
      <c r="W106" s="48"/>
      <c r="X106" s="48"/>
      <c r="Y106" s="48"/>
      <c r="Z106" s="48"/>
    </row>
    <row r="107" spans="1:26" ht="15.75" customHeight="1">
      <c r="A107" s="1"/>
      <c r="B107" s="1"/>
      <c r="C107" s="2"/>
      <c r="D107" s="2"/>
      <c r="E107" s="2"/>
      <c r="F107" s="2"/>
      <c r="G107" s="2"/>
      <c r="H107" s="3"/>
      <c r="I107" s="48"/>
      <c r="J107" s="48"/>
      <c r="K107" s="48"/>
      <c r="L107" s="48"/>
      <c r="M107" s="48"/>
      <c r="N107" s="48"/>
      <c r="O107" s="48"/>
      <c r="P107" s="48"/>
      <c r="Q107" s="48"/>
      <c r="R107" s="48"/>
      <c r="S107" s="48"/>
      <c r="T107" s="48"/>
      <c r="U107" s="48"/>
      <c r="V107" s="48"/>
      <c r="W107" s="48"/>
      <c r="X107" s="48"/>
      <c r="Y107" s="48"/>
      <c r="Z107" s="48"/>
    </row>
    <row r="108" spans="1:26" ht="15.75" customHeight="1">
      <c r="A108" s="1"/>
      <c r="B108" s="1"/>
      <c r="C108" s="2"/>
      <c r="D108" s="2"/>
      <c r="E108" s="2"/>
      <c r="F108" s="2"/>
      <c r="G108" s="2"/>
      <c r="H108" s="3"/>
      <c r="I108" s="48"/>
      <c r="J108" s="48"/>
      <c r="K108" s="48"/>
      <c r="L108" s="48"/>
      <c r="M108" s="48"/>
      <c r="N108" s="48"/>
      <c r="O108" s="48"/>
      <c r="P108" s="48"/>
      <c r="Q108" s="48"/>
      <c r="R108" s="48"/>
      <c r="S108" s="48"/>
      <c r="T108" s="48"/>
      <c r="U108" s="48"/>
      <c r="V108" s="48"/>
      <c r="W108" s="48"/>
      <c r="X108" s="48"/>
      <c r="Y108" s="48"/>
      <c r="Z108" s="48"/>
    </row>
    <row r="109" spans="1:26" ht="15.75" customHeight="1">
      <c r="A109" s="1"/>
      <c r="B109" s="1"/>
      <c r="C109" s="2"/>
      <c r="D109" s="2"/>
      <c r="E109" s="2"/>
      <c r="F109" s="2"/>
      <c r="G109" s="2"/>
      <c r="H109" s="3"/>
      <c r="I109" s="48"/>
      <c r="J109" s="48"/>
      <c r="K109" s="48"/>
      <c r="L109" s="48"/>
      <c r="M109" s="48"/>
      <c r="N109" s="48"/>
      <c r="O109" s="48"/>
      <c r="P109" s="48"/>
      <c r="Q109" s="48"/>
      <c r="R109" s="48"/>
      <c r="S109" s="48"/>
      <c r="T109" s="48"/>
      <c r="U109" s="48"/>
      <c r="V109" s="48"/>
      <c r="W109" s="48"/>
      <c r="X109" s="48"/>
      <c r="Y109" s="48"/>
      <c r="Z109" s="48"/>
    </row>
    <row r="110" spans="1:26" ht="15.75" customHeight="1">
      <c r="A110" s="1"/>
      <c r="B110" s="1"/>
      <c r="C110" s="2"/>
      <c r="D110" s="2"/>
      <c r="E110" s="2"/>
      <c r="F110" s="2"/>
      <c r="G110" s="2"/>
      <c r="H110" s="3"/>
      <c r="I110" s="48"/>
      <c r="J110" s="48"/>
      <c r="K110" s="48"/>
      <c r="L110" s="48"/>
      <c r="M110" s="48"/>
      <c r="N110" s="48"/>
      <c r="O110" s="48"/>
      <c r="P110" s="48"/>
      <c r="Q110" s="48"/>
      <c r="R110" s="48"/>
      <c r="S110" s="48"/>
      <c r="T110" s="48"/>
      <c r="U110" s="48"/>
      <c r="V110" s="48"/>
      <c r="W110" s="48"/>
      <c r="X110" s="48"/>
      <c r="Y110" s="48"/>
      <c r="Z110" s="48"/>
    </row>
    <row r="111" spans="1:26" ht="15.75" customHeight="1">
      <c r="A111" s="1"/>
      <c r="B111" s="1"/>
      <c r="C111" s="2"/>
      <c r="D111" s="2"/>
      <c r="E111" s="2"/>
      <c r="F111" s="2"/>
      <c r="G111" s="2"/>
      <c r="H111" s="3"/>
      <c r="I111" s="48"/>
      <c r="J111" s="48"/>
      <c r="K111" s="48"/>
      <c r="L111" s="48"/>
      <c r="M111" s="48"/>
      <c r="N111" s="48"/>
      <c r="O111" s="48"/>
      <c r="P111" s="48"/>
      <c r="Q111" s="48"/>
      <c r="R111" s="48"/>
      <c r="S111" s="48"/>
      <c r="T111" s="48"/>
      <c r="U111" s="48"/>
      <c r="V111" s="48"/>
      <c r="W111" s="48"/>
      <c r="X111" s="48"/>
      <c r="Y111" s="48"/>
      <c r="Z111" s="48"/>
    </row>
    <row r="112" spans="1:26" ht="15.75" customHeight="1">
      <c r="A112" s="1"/>
      <c r="B112" s="1"/>
      <c r="C112" s="2"/>
      <c r="D112" s="2"/>
      <c r="E112" s="2"/>
      <c r="F112" s="2"/>
      <c r="G112" s="2"/>
      <c r="H112" s="3"/>
      <c r="I112" s="48"/>
      <c r="J112" s="48"/>
      <c r="K112" s="48"/>
      <c r="L112" s="48"/>
      <c r="M112" s="48"/>
      <c r="N112" s="48"/>
      <c r="O112" s="48"/>
      <c r="P112" s="48"/>
      <c r="Q112" s="48"/>
      <c r="R112" s="48"/>
      <c r="S112" s="48"/>
      <c r="T112" s="48"/>
      <c r="U112" s="48"/>
      <c r="V112" s="48"/>
      <c r="W112" s="48"/>
      <c r="X112" s="48"/>
      <c r="Y112" s="48"/>
      <c r="Z112" s="48"/>
    </row>
    <row r="113" spans="1:26" ht="15.75" customHeight="1">
      <c r="A113" s="1"/>
      <c r="B113" s="1"/>
      <c r="C113" s="2"/>
      <c r="D113" s="2"/>
      <c r="E113" s="2"/>
      <c r="F113" s="2"/>
      <c r="G113" s="2"/>
      <c r="H113" s="3"/>
      <c r="I113" s="48"/>
      <c r="J113" s="48"/>
      <c r="K113" s="48"/>
      <c r="L113" s="48"/>
      <c r="M113" s="48"/>
      <c r="N113" s="48"/>
      <c r="O113" s="48"/>
      <c r="P113" s="48"/>
      <c r="Q113" s="48"/>
      <c r="R113" s="48"/>
      <c r="S113" s="48"/>
      <c r="T113" s="48"/>
      <c r="U113" s="48"/>
      <c r="V113" s="48"/>
      <c r="W113" s="48"/>
      <c r="X113" s="48"/>
      <c r="Y113" s="48"/>
      <c r="Z113" s="48"/>
    </row>
    <row r="114" spans="1:26" ht="15.75" customHeight="1">
      <c r="A114" s="1"/>
      <c r="B114" s="1"/>
      <c r="C114" s="2"/>
      <c r="D114" s="2"/>
      <c r="E114" s="2"/>
      <c r="F114" s="2"/>
      <c r="G114" s="2"/>
      <c r="H114" s="3"/>
      <c r="I114" s="48"/>
      <c r="J114" s="48"/>
      <c r="K114" s="48"/>
      <c r="L114" s="48"/>
      <c r="M114" s="48"/>
      <c r="N114" s="48"/>
      <c r="O114" s="48"/>
      <c r="P114" s="48"/>
      <c r="Q114" s="48"/>
      <c r="R114" s="48"/>
      <c r="S114" s="48"/>
      <c r="T114" s="48"/>
      <c r="U114" s="48"/>
      <c r="V114" s="48"/>
      <c r="W114" s="48"/>
      <c r="X114" s="48"/>
      <c r="Y114" s="48"/>
      <c r="Z114" s="48"/>
    </row>
    <row r="115" spans="1:26" ht="15.75" customHeight="1">
      <c r="A115" s="1"/>
      <c r="B115" s="1"/>
      <c r="C115" s="2"/>
      <c r="D115" s="2"/>
      <c r="E115" s="2"/>
      <c r="F115" s="2"/>
      <c r="G115" s="2"/>
      <c r="H115" s="3"/>
      <c r="I115" s="48"/>
      <c r="J115" s="48"/>
      <c r="K115" s="48"/>
      <c r="L115" s="48"/>
      <c r="M115" s="48"/>
      <c r="N115" s="48"/>
      <c r="O115" s="48"/>
      <c r="P115" s="48"/>
      <c r="Q115" s="48"/>
      <c r="R115" s="48"/>
      <c r="S115" s="48"/>
      <c r="T115" s="48"/>
      <c r="U115" s="48"/>
      <c r="V115" s="48"/>
      <c r="W115" s="48"/>
      <c r="X115" s="48"/>
      <c r="Y115" s="48"/>
      <c r="Z115" s="48"/>
    </row>
    <row r="116" spans="1:26" ht="15.75" customHeight="1">
      <c r="A116" s="1"/>
      <c r="B116" s="1"/>
      <c r="C116" s="2"/>
      <c r="D116" s="2"/>
      <c r="E116" s="2"/>
      <c r="F116" s="2"/>
      <c r="G116" s="2"/>
      <c r="H116" s="3"/>
      <c r="I116" s="48"/>
      <c r="J116" s="48"/>
      <c r="K116" s="48"/>
      <c r="L116" s="48"/>
      <c r="M116" s="48"/>
      <c r="N116" s="48"/>
      <c r="O116" s="48"/>
      <c r="P116" s="48"/>
      <c r="Q116" s="48"/>
      <c r="R116" s="48"/>
      <c r="S116" s="48"/>
      <c r="T116" s="48"/>
      <c r="U116" s="48"/>
      <c r="V116" s="48"/>
      <c r="W116" s="48"/>
      <c r="X116" s="48"/>
      <c r="Y116" s="48"/>
      <c r="Z116" s="48"/>
    </row>
    <row r="117" spans="1:26" ht="15.75" customHeight="1">
      <c r="A117" s="1"/>
      <c r="B117" s="1"/>
      <c r="C117" s="2"/>
      <c r="D117" s="2"/>
      <c r="E117" s="2"/>
      <c r="F117" s="2"/>
      <c r="G117" s="2"/>
      <c r="H117" s="3"/>
      <c r="I117" s="48"/>
      <c r="J117" s="48"/>
      <c r="K117" s="48"/>
      <c r="L117" s="48"/>
      <c r="M117" s="48"/>
      <c r="N117" s="48"/>
      <c r="O117" s="48"/>
      <c r="P117" s="48"/>
      <c r="Q117" s="48"/>
      <c r="R117" s="48"/>
      <c r="S117" s="48"/>
      <c r="T117" s="48"/>
      <c r="U117" s="48"/>
      <c r="V117" s="48"/>
      <c r="W117" s="48"/>
      <c r="X117" s="48"/>
      <c r="Y117" s="48"/>
      <c r="Z117" s="48"/>
    </row>
    <row r="118" spans="1:26" ht="15.75" customHeight="1">
      <c r="A118" s="1"/>
      <c r="B118" s="1"/>
      <c r="C118" s="2"/>
      <c r="D118" s="2"/>
      <c r="E118" s="2"/>
      <c r="F118" s="2"/>
      <c r="G118" s="2"/>
      <c r="H118" s="3"/>
      <c r="I118" s="48"/>
      <c r="J118" s="48"/>
      <c r="K118" s="48"/>
      <c r="L118" s="48"/>
      <c r="M118" s="48"/>
      <c r="N118" s="48"/>
      <c r="O118" s="48"/>
      <c r="P118" s="48"/>
      <c r="Q118" s="48"/>
      <c r="R118" s="48"/>
      <c r="S118" s="48"/>
      <c r="T118" s="48"/>
      <c r="U118" s="48"/>
      <c r="V118" s="48"/>
      <c r="W118" s="48"/>
      <c r="X118" s="48"/>
      <c r="Y118" s="48"/>
      <c r="Z118" s="48"/>
    </row>
    <row r="119" spans="1:26" ht="15.75" customHeight="1">
      <c r="A119" s="1"/>
      <c r="B119" s="1"/>
      <c r="C119" s="2"/>
      <c r="D119" s="2"/>
      <c r="E119" s="2"/>
      <c r="F119" s="2"/>
      <c r="G119" s="2"/>
      <c r="H119" s="3"/>
      <c r="I119" s="48"/>
      <c r="J119" s="48"/>
      <c r="K119" s="48"/>
      <c r="L119" s="48"/>
      <c r="M119" s="48"/>
      <c r="N119" s="48"/>
      <c r="O119" s="48"/>
      <c r="P119" s="48"/>
      <c r="Q119" s="48"/>
      <c r="R119" s="48"/>
      <c r="S119" s="48"/>
      <c r="T119" s="48"/>
      <c r="U119" s="48"/>
      <c r="V119" s="48"/>
      <c r="W119" s="48"/>
      <c r="X119" s="48"/>
      <c r="Y119" s="48"/>
      <c r="Z119" s="48"/>
    </row>
    <row r="120" spans="1:26" ht="15.75" customHeight="1">
      <c r="A120" s="1"/>
      <c r="B120" s="1"/>
      <c r="C120" s="2"/>
      <c r="D120" s="2"/>
      <c r="E120" s="2"/>
      <c r="F120" s="2"/>
      <c r="G120" s="2"/>
      <c r="H120" s="3"/>
      <c r="I120" s="48"/>
      <c r="J120" s="48"/>
      <c r="K120" s="48"/>
      <c r="L120" s="48"/>
      <c r="M120" s="48"/>
      <c r="N120" s="48"/>
      <c r="O120" s="48"/>
      <c r="P120" s="48"/>
      <c r="Q120" s="48"/>
      <c r="R120" s="48"/>
      <c r="S120" s="48"/>
      <c r="T120" s="48"/>
      <c r="U120" s="48"/>
      <c r="V120" s="48"/>
      <c r="W120" s="48"/>
      <c r="X120" s="48"/>
      <c r="Y120" s="48"/>
      <c r="Z120" s="48"/>
    </row>
    <row r="121" spans="1:26" ht="15.75" customHeight="1">
      <c r="A121" s="1"/>
      <c r="B121" s="1"/>
      <c r="C121" s="2"/>
      <c r="D121" s="2"/>
      <c r="E121" s="2"/>
      <c r="F121" s="2"/>
      <c r="G121" s="2"/>
      <c r="H121" s="3"/>
      <c r="I121" s="48"/>
      <c r="J121" s="48"/>
      <c r="K121" s="48"/>
      <c r="L121" s="48"/>
      <c r="M121" s="48"/>
      <c r="N121" s="48"/>
      <c r="O121" s="48"/>
      <c r="P121" s="48"/>
      <c r="Q121" s="48"/>
      <c r="R121" s="48"/>
      <c r="S121" s="48"/>
      <c r="T121" s="48"/>
      <c r="U121" s="48"/>
      <c r="V121" s="48"/>
      <c r="W121" s="48"/>
      <c r="X121" s="48"/>
      <c r="Y121" s="48"/>
      <c r="Z121" s="48"/>
    </row>
    <row r="122" spans="1:26" ht="15.75" customHeight="1">
      <c r="A122" s="1"/>
      <c r="B122" s="1"/>
      <c r="C122" s="2"/>
      <c r="D122" s="2"/>
      <c r="E122" s="2"/>
      <c r="F122" s="2"/>
      <c r="G122" s="2"/>
      <c r="H122" s="3"/>
      <c r="I122" s="48"/>
      <c r="J122" s="48"/>
      <c r="K122" s="48"/>
      <c r="L122" s="48"/>
      <c r="M122" s="48"/>
      <c r="N122" s="48"/>
      <c r="O122" s="48"/>
      <c r="P122" s="48"/>
      <c r="Q122" s="48"/>
      <c r="R122" s="48"/>
      <c r="S122" s="48"/>
      <c r="T122" s="48"/>
      <c r="U122" s="48"/>
      <c r="V122" s="48"/>
      <c r="W122" s="48"/>
      <c r="X122" s="48"/>
      <c r="Y122" s="48"/>
      <c r="Z122" s="48"/>
    </row>
    <row r="123" spans="1:26" ht="15.75" customHeight="1">
      <c r="A123" s="1"/>
      <c r="B123" s="1"/>
      <c r="C123" s="2"/>
      <c r="D123" s="2"/>
      <c r="E123" s="2"/>
      <c r="F123" s="2"/>
      <c r="G123" s="2"/>
      <c r="H123" s="3"/>
      <c r="I123" s="48"/>
      <c r="J123" s="48"/>
      <c r="K123" s="48"/>
      <c r="L123" s="48"/>
      <c r="M123" s="48"/>
      <c r="N123" s="48"/>
      <c r="O123" s="48"/>
      <c r="P123" s="48"/>
      <c r="Q123" s="48"/>
      <c r="R123" s="48"/>
      <c r="S123" s="48"/>
      <c r="T123" s="48"/>
      <c r="U123" s="48"/>
      <c r="V123" s="48"/>
      <c r="W123" s="48"/>
      <c r="X123" s="48"/>
      <c r="Y123" s="48"/>
      <c r="Z123" s="48"/>
    </row>
    <row r="124" spans="1:26" ht="15.75" customHeight="1">
      <c r="A124" s="1"/>
      <c r="B124" s="1"/>
      <c r="C124" s="2"/>
      <c r="D124" s="2"/>
      <c r="E124" s="2"/>
      <c r="F124" s="2"/>
      <c r="G124" s="2"/>
      <c r="H124" s="3"/>
      <c r="I124" s="48"/>
      <c r="J124" s="48"/>
      <c r="K124" s="48"/>
      <c r="L124" s="48"/>
      <c r="M124" s="48"/>
      <c r="N124" s="48"/>
      <c r="O124" s="48"/>
      <c r="P124" s="48"/>
      <c r="Q124" s="48"/>
      <c r="R124" s="48"/>
      <c r="S124" s="48"/>
      <c r="T124" s="48"/>
      <c r="U124" s="48"/>
      <c r="V124" s="48"/>
      <c r="W124" s="48"/>
      <c r="X124" s="48"/>
      <c r="Y124" s="48"/>
      <c r="Z124" s="48"/>
    </row>
    <row r="125" spans="1:26" ht="15.75" customHeight="1">
      <c r="A125" s="1"/>
      <c r="B125" s="1"/>
      <c r="C125" s="2"/>
      <c r="D125" s="2"/>
      <c r="E125" s="2"/>
      <c r="F125" s="2"/>
      <c r="G125" s="2"/>
      <c r="H125" s="3"/>
      <c r="I125" s="48"/>
      <c r="J125" s="48"/>
      <c r="K125" s="48"/>
      <c r="L125" s="48"/>
      <c r="M125" s="48"/>
      <c r="N125" s="48"/>
      <c r="O125" s="48"/>
      <c r="P125" s="48"/>
      <c r="Q125" s="48"/>
      <c r="R125" s="48"/>
      <c r="S125" s="48"/>
      <c r="T125" s="48"/>
      <c r="U125" s="48"/>
      <c r="V125" s="48"/>
      <c r="W125" s="48"/>
      <c r="X125" s="48"/>
      <c r="Y125" s="48"/>
      <c r="Z125" s="48"/>
    </row>
    <row r="126" spans="1:26" ht="15.75" customHeight="1">
      <c r="A126" s="1"/>
      <c r="B126" s="1"/>
      <c r="C126" s="2"/>
      <c r="D126" s="2"/>
      <c r="E126" s="2"/>
      <c r="F126" s="2"/>
      <c r="G126" s="2"/>
      <c r="H126" s="3"/>
      <c r="I126" s="48"/>
      <c r="J126" s="48"/>
      <c r="K126" s="48"/>
      <c r="L126" s="48"/>
      <c r="M126" s="48"/>
      <c r="N126" s="48"/>
      <c r="O126" s="48"/>
      <c r="P126" s="48"/>
      <c r="Q126" s="48"/>
      <c r="R126" s="48"/>
      <c r="S126" s="48"/>
      <c r="T126" s="48"/>
      <c r="U126" s="48"/>
      <c r="V126" s="48"/>
      <c r="W126" s="48"/>
      <c r="X126" s="48"/>
      <c r="Y126" s="48"/>
      <c r="Z126" s="48"/>
    </row>
    <row r="127" spans="1:26" ht="15.75" customHeight="1">
      <c r="A127" s="1"/>
      <c r="B127" s="1"/>
      <c r="C127" s="2"/>
      <c r="D127" s="2"/>
      <c r="E127" s="2"/>
      <c r="F127" s="2"/>
      <c r="G127" s="2"/>
      <c r="H127" s="3"/>
      <c r="I127" s="48"/>
      <c r="J127" s="48"/>
      <c r="K127" s="48"/>
      <c r="L127" s="48"/>
      <c r="M127" s="48"/>
      <c r="N127" s="48"/>
      <c r="O127" s="48"/>
      <c r="P127" s="48"/>
      <c r="Q127" s="48"/>
      <c r="R127" s="48"/>
      <c r="S127" s="48"/>
      <c r="T127" s="48"/>
      <c r="U127" s="48"/>
      <c r="V127" s="48"/>
      <c r="W127" s="48"/>
      <c r="X127" s="48"/>
      <c r="Y127" s="48"/>
      <c r="Z127" s="48"/>
    </row>
    <row r="128" spans="1:26" ht="15.75" customHeight="1">
      <c r="A128" s="1"/>
      <c r="B128" s="1"/>
      <c r="C128" s="2"/>
      <c r="D128" s="2"/>
      <c r="E128" s="2"/>
      <c r="F128" s="2"/>
      <c r="G128" s="2"/>
      <c r="H128" s="3"/>
      <c r="I128" s="48"/>
      <c r="J128" s="48"/>
      <c r="K128" s="48"/>
      <c r="L128" s="48"/>
      <c r="M128" s="48"/>
      <c r="N128" s="48"/>
      <c r="O128" s="48"/>
      <c r="P128" s="48"/>
      <c r="Q128" s="48"/>
      <c r="R128" s="48"/>
      <c r="S128" s="48"/>
      <c r="T128" s="48"/>
      <c r="U128" s="48"/>
      <c r="V128" s="48"/>
      <c r="W128" s="48"/>
      <c r="X128" s="48"/>
      <c r="Y128" s="48"/>
      <c r="Z128" s="48"/>
    </row>
    <row r="129" spans="1:26" ht="15.75" customHeight="1">
      <c r="A129" s="1"/>
      <c r="B129" s="1"/>
      <c r="C129" s="2"/>
      <c r="D129" s="2"/>
      <c r="E129" s="2"/>
      <c r="F129" s="2"/>
      <c r="G129" s="2"/>
      <c r="H129" s="3"/>
      <c r="I129" s="48"/>
      <c r="J129" s="48"/>
      <c r="K129" s="48"/>
      <c r="L129" s="48"/>
      <c r="M129" s="48"/>
      <c r="N129" s="48"/>
      <c r="O129" s="48"/>
      <c r="P129" s="48"/>
      <c r="Q129" s="48"/>
      <c r="R129" s="48"/>
      <c r="S129" s="48"/>
      <c r="T129" s="48"/>
      <c r="U129" s="48"/>
      <c r="V129" s="48"/>
      <c r="W129" s="48"/>
      <c r="X129" s="48"/>
      <c r="Y129" s="48"/>
      <c r="Z129" s="48"/>
    </row>
    <row r="130" spans="1:26" ht="15.75" customHeight="1">
      <c r="A130" s="1"/>
      <c r="B130" s="1"/>
      <c r="C130" s="2"/>
      <c r="D130" s="2"/>
      <c r="E130" s="2"/>
      <c r="F130" s="2"/>
      <c r="G130" s="2"/>
      <c r="H130" s="3"/>
      <c r="I130" s="48"/>
      <c r="J130" s="48"/>
      <c r="K130" s="48"/>
      <c r="L130" s="48"/>
      <c r="M130" s="48"/>
      <c r="N130" s="48"/>
      <c r="O130" s="48"/>
      <c r="P130" s="48"/>
      <c r="Q130" s="48"/>
      <c r="R130" s="48"/>
      <c r="S130" s="48"/>
      <c r="T130" s="48"/>
      <c r="U130" s="48"/>
      <c r="V130" s="48"/>
      <c r="W130" s="48"/>
      <c r="X130" s="48"/>
      <c r="Y130" s="48"/>
      <c r="Z130" s="48"/>
    </row>
    <row r="131" spans="1:26" ht="15.75" customHeight="1">
      <c r="A131" s="1"/>
      <c r="B131" s="1"/>
      <c r="C131" s="2"/>
      <c r="D131" s="2"/>
      <c r="E131" s="2"/>
      <c r="F131" s="2"/>
      <c r="G131" s="2"/>
      <c r="H131" s="3"/>
      <c r="I131" s="48"/>
      <c r="J131" s="48"/>
      <c r="K131" s="48"/>
      <c r="L131" s="48"/>
      <c r="M131" s="48"/>
      <c r="N131" s="48"/>
      <c r="O131" s="48"/>
      <c r="P131" s="48"/>
      <c r="Q131" s="48"/>
      <c r="R131" s="48"/>
      <c r="S131" s="48"/>
      <c r="T131" s="48"/>
      <c r="U131" s="48"/>
      <c r="V131" s="48"/>
      <c r="W131" s="48"/>
      <c r="X131" s="48"/>
      <c r="Y131" s="48"/>
      <c r="Z131" s="48"/>
    </row>
    <row r="132" spans="1:26" ht="15.75" customHeight="1">
      <c r="A132" s="1"/>
      <c r="B132" s="1"/>
      <c r="C132" s="2"/>
      <c r="D132" s="2"/>
      <c r="E132" s="2"/>
      <c r="F132" s="2"/>
      <c r="G132" s="2"/>
      <c r="H132" s="3"/>
      <c r="I132" s="48"/>
      <c r="J132" s="48"/>
      <c r="K132" s="48"/>
      <c r="L132" s="48"/>
      <c r="M132" s="48"/>
      <c r="N132" s="48"/>
      <c r="O132" s="48"/>
      <c r="P132" s="48"/>
      <c r="Q132" s="48"/>
      <c r="R132" s="48"/>
      <c r="S132" s="48"/>
      <c r="T132" s="48"/>
      <c r="U132" s="48"/>
      <c r="V132" s="48"/>
      <c r="W132" s="48"/>
      <c r="X132" s="48"/>
      <c r="Y132" s="48"/>
      <c r="Z132" s="48"/>
    </row>
    <row r="133" spans="1:26" ht="15.75" customHeight="1">
      <c r="A133" s="1"/>
      <c r="B133" s="1"/>
      <c r="C133" s="2"/>
      <c r="D133" s="2"/>
      <c r="E133" s="2"/>
      <c r="F133" s="2"/>
      <c r="G133" s="2"/>
      <c r="H133" s="3"/>
      <c r="I133" s="48"/>
      <c r="J133" s="48"/>
      <c r="K133" s="48"/>
      <c r="L133" s="48"/>
      <c r="M133" s="48"/>
      <c r="N133" s="48"/>
      <c r="O133" s="48"/>
      <c r="P133" s="48"/>
      <c r="Q133" s="48"/>
      <c r="R133" s="48"/>
      <c r="S133" s="48"/>
      <c r="T133" s="48"/>
      <c r="U133" s="48"/>
      <c r="V133" s="48"/>
      <c r="W133" s="48"/>
      <c r="X133" s="48"/>
      <c r="Y133" s="48"/>
      <c r="Z133" s="48"/>
    </row>
    <row r="134" spans="1:26" ht="15.75" customHeight="1">
      <c r="A134" s="1"/>
      <c r="B134" s="1"/>
      <c r="C134" s="2"/>
      <c r="D134" s="2"/>
      <c r="E134" s="2"/>
      <c r="F134" s="2"/>
      <c r="G134" s="2"/>
      <c r="H134" s="3"/>
      <c r="I134" s="48"/>
      <c r="J134" s="48"/>
      <c r="K134" s="48"/>
      <c r="L134" s="48"/>
      <c r="M134" s="48"/>
      <c r="N134" s="48"/>
      <c r="O134" s="48"/>
      <c r="P134" s="48"/>
      <c r="Q134" s="48"/>
      <c r="R134" s="48"/>
      <c r="S134" s="48"/>
      <c r="T134" s="48"/>
      <c r="U134" s="48"/>
      <c r="V134" s="48"/>
      <c r="W134" s="48"/>
      <c r="X134" s="48"/>
      <c r="Y134" s="48"/>
      <c r="Z134" s="48"/>
    </row>
    <row r="135" spans="1:26" ht="15.75" customHeight="1">
      <c r="A135" s="1"/>
      <c r="B135" s="1"/>
      <c r="C135" s="2"/>
      <c r="D135" s="2"/>
      <c r="E135" s="2"/>
      <c r="F135" s="2"/>
      <c r="G135" s="2"/>
      <c r="H135" s="3"/>
      <c r="I135" s="48"/>
      <c r="J135" s="48"/>
      <c r="K135" s="48"/>
      <c r="L135" s="48"/>
      <c r="M135" s="48"/>
      <c r="N135" s="48"/>
      <c r="O135" s="48"/>
      <c r="P135" s="48"/>
      <c r="Q135" s="48"/>
      <c r="R135" s="48"/>
      <c r="S135" s="48"/>
      <c r="T135" s="48"/>
      <c r="U135" s="48"/>
      <c r="V135" s="48"/>
      <c r="W135" s="48"/>
      <c r="X135" s="48"/>
      <c r="Y135" s="48"/>
      <c r="Z135" s="48"/>
    </row>
    <row r="136" spans="1:26" ht="15.75" customHeight="1">
      <c r="A136" s="1"/>
      <c r="B136" s="1"/>
      <c r="C136" s="2"/>
      <c r="D136" s="2"/>
      <c r="E136" s="2"/>
      <c r="F136" s="2"/>
      <c r="G136" s="2"/>
      <c r="H136" s="3"/>
      <c r="I136" s="48"/>
      <c r="J136" s="48"/>
      <c r="K136" s="48"/>
      <c r="L136" s="48"/>
      <c r="M136" s="48"/>
      <c r="N136" s="48"/>
      <c r="O136" s="48"/>
      <c r="P136" s="48"/>
      <c r="Q136" s="48"/>
      <c r="R136" s="48"/>
      <c r="S136" s="48"/>
      <c r="T136" s="48"/>
      <c r="U136" s="48"/>
      <c r="V136" s="48"/>
      <c r="W136" s="48"/>
      <c r="X136" s="48"/>
      <c r="Y136" s="48"/>
      <c r="Z136" s="48"/>
    </row>
    <row r="137" spans="1:26" ht="15.75" customHeight="1">
      <c r="A137" s="1"/>
      <c r="B137" s="1"/>
      <c r="C137" s="2"/>
      <c r="D137" s="2"/>
      <c r="E137" s="2"/>
      <c r="F137" s="2"/>
      <c r="G137" s="2"/>
      <c r="H137" s="3"/>
      <c r="I137" s="48"/>
      <c r="J137" s="48"/>
      <c r="K137" s="48"/>
      <c r="L137" s="48"/>
      <c r="M137" s="48"/>
      <c r="N137" s="48"/>
      <c r="O137" s="48"/>
      <c r="P137" s="48"/>
      <c r="Q137" s="48"/>
      <c r="R137" s="48"/>
      <c r="S137" s="48"/>
      <c r="T137" s="48"/>
      <c r="U137" s="48"/>
      <c r="V137" s="48"/>
      <c r="W137" s="48"/>
      <c r="X137" s="48"/>
      <c r="Y137" s="48"/>
      <c r="Z137" s="48"/>
    </row>
    <row r="138" spans="1:26" ht="15.75" customHeight="1">
      <c r="A138" s="1"/>
      <c r="B138" s="1"/>
      <c r="C138" s="2"/>
      <c r="D138" s="2"/>
      <c r="E138" s="2"/>
      <c r="F138" s="2"/>
      <c r="G138" s="2"/>
      <c r="H138" s="3"/>
      <c r="I138" s="48"/>
      <c r="J138" s="48"/>
      <c r="K138" s="48"/>
      <c r="L138" s="48"/>
      <c r="M138" s="48"/>
      <c r="N138" s="48"/>
      <c r="O138" s="48"/>
      <c r="P138" s="48"/>
      <c r="Q138" s="48"/>
      <c r="R138" s="48"/>
      <c r="S138" s="48"/>
      <c r="T138" s="48"/>
      <c r="U138" s="48"/>
      <c r="V138" s="48"/>
      <c r="W138" s="48"/>
      <c r="X138" s="48"/>
      <c r="Y138" s="48"/>
      <c r="Z138" s="48"/>
    </row>
    <row r="139" spans="1:26" ht="15.75" customHeight="1">
      <c r="A139" s="1"/>
      <c r="B139" s="1"/>
      <c r="C139" s="2"/>
      <c r="D139" s="2"/>
      <c r="E139" s="2"/>
      <c r="F139" s="2"/>
      <c r="G139" s="2"/>
      <c r="H139" s="3"/>
      <c r="I139" s="48"/>
      <c r="J139" s="48"/>
      <c r="K139" s="48"/>
      <c r="L139" s="48"/>
      <c r="M139" s="48"/>
      <c r="N139" s="48"/>
      <c r="O139" s="48"/>
      <c r="P139" s="48"/>
      <c r="Q139" s="48"/>
      <c r="R139" s="48"/>
      <c r="S139" s="48"/>
      <c r="T139" s="48"/>
      <c r="U139" s="48"/>
      <c r="V139" s="48"/>
      <c r="W139" s="48"/>
      <c r="X139" s="48"/>
      <c r="Y139" s="48"/>
      <c r="Z139" s="48"/>
    </row>
    <row r="140" spans="1:26" ht="15.75" customHeight="1">
      <c r="A140" s="1"/>
      <c r="B140" s="1"/>
      <c r="C140" s="2"/>
      <c r="D140" s="2"/>
      <c r="E140" s="2"/>
      <c r="F140" s="2"/>
      <c r="G140" s="2"/>
      <c r="H140" s="3"/>
      <c r="I140" s="48"/>
      <c r="J140" s="48"/>
      <c r="K140" s="48"/>
      <c r="L140" s="48"/>
      <c r="M140" s="48"/>
      <c r="N140" s="48"/>
      <c r="O140" s="48"/>
      <c r="P140" s="48"/>
      <c r="Q140" s="48"/>
      <c r="R140" s="48"/>
      <c r="S140" s="48"/>
      <c r="T140" s="48"/>
      <c r="U140" s="48"/>
      <c r="V140" s="48"/>
      <c r="W140" s="48"/>
      <c r="X140" s="48"/>
      <c r="Y140" s="48"/>
      <c r="Z140" s="48"/>
    </row>
    <row r="141" spans="1:26" ht="15.75" customHeight="1">
      <c r="A141" s="1"/>
      <c r="B141" s="1"/>
      <c r="C141" s="2"/>
      <c r="D141" s="2"/>
      <c r="E141" s="2"/>
      <c r="F141" s="2"/>
      <c r="G141" s="2"/>
      <c r="H141" s="3"/>
      <c r="I141" s="48"/>
      <c r="J141" s="48"/>
      <c r="K141" s="48"/>
      <c r="L141" s="48"/>
      <c r="M141" s="48"/>
      <c r="N141" s="48"/>
      <c r="O141" s="48"/>
      <c r="P141" s="48"/>
      <c r="Q141" s="48"/>
      <c r="R141" s="48"/>
      <c r="S141" s="48"/>
      <c r="T141" s="48"/>
      <c r="U141" s="48"/>
      <c r="V141" s="48"/>
      <c r="W141" s="48"/>
      <c r="X141" s="48"/>
      <c r="Y141" s="48"/>
      <c r="Z141" s="48"/>
    </row>
    <row r="142" spans="1:26" ht="15.75" customHeight="1">
      <c r="A142" s="1"/>
      <c r="B142" s="1"/>
      <c r="C142" s="2"/>
      <c r="D142" s="2"/>
      <c r="E142" s="2"/>
      <c r="F142" s="2"/>
      <c r="G142" s="2"/>
      <c r="H142" s="3"/>
      <c r="I142" s="48"/>
      <c r="J142" s="48"/>
      <c r="K142" s="48"/>
      <c r="L142" s="48"/>
      <c r="M142" s="48"/>
      <c r="N142" s="48"/>
      <c r="O142" s="48"/>
      <c r="P142" s="48"/>
      <c r="Q142" s="48"/>
      <c r="R142" s="48"/>
      <c r="S142" s="48"/>
      <c r="T142" s="48"/>
      <c r="U142" s="48"/>
      <c r="V142" s="48"/>
      <c r="W142" s="48"/>
      <c r="X142" s="48"/>
      <c r="Y142" s="48"/>
      <c r="Z142" s="48"/>
    </row>
    <row r="143" spans="1:26" ht="15.75" customHeight="1">
      <c r="A143" s="1"/>
      <c r="B143" s="1"/>
      <c r="C143" s="2"/>
      <c r="D143" s="2"/>
      <c r="E143" s="2"/>
      <c r="F143" s="2"/>
      <c r="G143" s="2"/>
      <c r="H143" s="3"/>
      <c r="I143" s="48"/>
      <c r="J143" s="48"/>
      <c r="K143" s="48"/>
      <c r="L143" s="48"/>
      <c r="M143" s="48"/>
      <c r="N143" s="48"/>
      <c r="O143" s="48"/>
      <c r="P143" s="48"/>
      <c r="Q143" s="48"/>
      <c r="R143" s="48"/>
      <c r="S143" s="48"/>
      <c r="T143" s="48"/>
      <c r="U143" s="48"/>
      <c r="V143" s="48"/>
      <c r="W143" s="48"/>
      <c r="X143" s="48"/>
      <c r="Y143" s="48"/>
      <c r="Z143" s="48"/>
    </row>
    <row r="144" spans="1:26" ht="15.75" customHeight="1">
      <c r="A144" s="1"/>
      <c r="B144" s="1"/>
      <c r="C144" s="2"/>
      <c r="D144" s="2"/>
      <c r="E144" s="2"/>
      <c r="F144" s="2"/>
      <c r="G144" s="2"/>
      <c r="H144" s="3"/>
      <c r="I144" s="48"/>
      <c r="J144" s="48"/>
      <c r="K144" s="48"/>
      <c r="L144" s="48"/>
      <c r="M144" s="48"/>
      <c r="N144" s="48"/>
      <c r="O144" s="48"/>
      <c r="P144" s="48"/>
      <c r="Q144" s="48"/>
      <c r="R144" s="48"/>
      <c r="S144" s="48"/>
      <c r="T144" s="48"/>
      <c r="U144" s="48"/>
      <c r="V144" s="48"/>
      <c r="W144" s="48"/>
      <c r="X144" s="48"/>
      <c r="Y144" s="48"/>
      <c r="Z144" s="48"/>
    </row>
    <row r="145" spans="1:26" ht="15.75" customHeight="1">
      <c r="A145" s="1"/>
      <c r="B145" s="1"/>
      <c r="C145" s="2"/>
      <c r="D145" s="2"/>
      <c r="E145" s="2"/>
      <c r="F145" s="2"/>
      <c r="G145" s="2"/>
      <c r="H145" s="3"/>
      <c r="I145" s="48"/>
      <c r="J145" s="48"/>
      <c r="K145" s="48"/>
      <c r="L145" s="48"/>
      <c r="M145" s="48"/>
      <c r="N145" s="48"/>
      <c r="O145" s="48"/>
      <c r="P145" s="48"/>
      <c r="Q145" s="48"/>
      <c r="R145" s="48"/>
      <c r="S145" s="48"/>
      <c r="T145" s="48"/>
      <c r="U145" s="48"/>
      <c r="V145" s="48"/>
      <c r="W145" s="48"/>
      <c r="X145" s="48"/>
      <c r="Y145" s="48"/>
      <c r="Z145" s="48"/>
    </row>
    <row r="146" spans="1:26" ht="15.75" customHeight="1">
      <c r="A146" s="1"/>
      <c r="B146" s="1"/>
      <c r="C146" s="2"/>
      <c r="D146" s="2"/>
      <c r="E146" s="2"/>
      <c r="F146" s="2"/>
      <c r="G146" s="2"/>
      <c r="H146" s="3"/>
      <c r="I146" s="48"/>
      <c r="J146" s="48"/>
      <c r="K146" s="48"/>
      <c r="L146" s="48"/>
      <c r="M146" s="48"/>
      <c r="N146" s="48"/>
      <c r="O146" s="48"/>
      <c r="P146" s="48"/>
      <c r="Q146" s="48"/>
      <c r="R146" s="48"/>
      <c r="S146" s="48"/>
      <c r="T146" s="48"/>
      <c r="U146" s="48"/>
      <c r="V146" s="48"/>
      <c r="W146" s="48"/>
      <c r="X146" s="48"/>
      <c r="Y146" s="48"/>
      <c r="Z146" s="48"/>
    </row>
    <row r="147" spans="1:26" ht="15.75" customHeight="1">
      <c r="A147" s="1"/>
      <c r="B147" s="1"/>
      <c r="C147" s="2"/>
      <c r="D147" s="2"/>
      <c r="E147" s="2"/>
      <c r="F147" s="2"/>
      <c r="G147" s="2"/>
      <c r="H147" s="3"/>
      <c r="I147" s="48"/>
      <c r="J147" s="48"/>
      <c r="K147" s="48"/>
      <c r="L147" s="48"/>
      <c r="M147" s="48"/>
      <c r="N147" s="48"/>
      <c r="O147" s="48"/>
      <c r="P147" s="48"/>
      <c r="Q147" s="48"/>
      <c r="R147" s="48"/>
      <c r="S147" s="48"/>
      <c r="T147" s="48"/>
      <c r="U147" s="48"/>
      <c r="V147" s="48"/>
      <c r="W147" s="48"/>
      <c r="X147" s="48"/>
      <c r="Y147" s="48"/>
      <c r="Z147" s="48"/>
    </row>
    <row r="148" spans="1:26" ht="15.75" customHeight="1">
      <c r="A148" s="1"/>
      <c r="B148" s="1"/>
      <c r="C148" s="2"/>
      <c r="D148" s="2"/>
      <c r="E148" s="2"/>
      <c r="F148" s="2"/>
      <c r="G148" s="2"/>
      <c r="H148" s="3"/>
      <c r="I148" s="48"/>
      <c r="J148" s="48"/>
      <c r="K148" s="48"/>
      <c r="L148" s="48"/>
      <c r="M148" s="48"/>
      <c r="N148" s="48"/>
      <c r="O148" s="48"/>
      <c r="P148" s="48"/>
      <c r="Q148" s="48"/>
      <c r="R148" s="48"/>
      <c r="S148" s="48"/>
      <c r="T148" s="48"/>
      <c r="U148" s="48"/>
      <c r="V148" s="48"/>
      <c r="W148" s="48"/>
      <c r="X148" s="48"/>
      <c r="Y148" s="48"/>
      <c r="Z148" s="48"/>
    </row>
    <row r="149" spans="1:26" ht="15.75" customHeight="1">
      <c r="A149" s="1"/>
      <c r="B149" s="1"/>
      <c r="C149" s="2"/>
      <c r="D149" s="2"/>
      <c r="E149" s="2"/>
      <c r="F149" s="2"/>
      <c r="G149" s="2"/>
      <c r="H149" s="3"/>
      <c r="I149" s="48"/>
      <c r="J149" s="48"/>
      <c r="K149" s="48"/>
      <c r="L149" s="48"/>
      <c r="M149" s="48"/>
      <c r="N149" s="48"/>
      <c r="O149" s="48"/>
      <c r="P149" s="48"/>
      <c r="Q149" s="48"/>
      <c r="R149" s="48"/>
      <c r="S149" s="48"/>
      <c r="T149" s="48"/>
      <c r="U149" s="48"/>
      <c r="V149" s="48"/>
      <c r="W149" s="48"/>
      <c r="X149" s="48"/>
      <c r="Y149" s="48"/>
      <c r="Z149" s="48"/>
    </row>
    <row r="150" spans="1:26" ht="15.75" customHeight="1">
      <c r="A150" s="1"/>
      <c r="B150" s="1"/>
      <c r="C150" s="2"/>
      <c r="D150" s="2"/>
      <c r="E150" s="2"/>
      <c r="F150" s="2"/>
      <c r="G150" s="2"/>
      <c r="H150" s="3"/>
      <c r="I150" s="48"/>
      <c r="J150" s="48"/>
      <c r="K150" s="48"/>
      <c r="L150" s="48"/>
      <c r="M150" s="48"/>
      <c r="N150" s="48"/>
      <c r="O150" s="48"/>
      <c r="P150" s="48"/>
      <c r="Q150" s="48"/>
      <c r="R150" s="48"/>
      <c r="S150" s="48"/>
      <c r="T150" s="48"/>
      <c r="U150" s="48"/>
      <c r="V150" s="48"/>
      <c r="W150" s="48"/>
      <c r="X150" s="48"/>
      <c r="Y150" s="48"/>
      <c r="Z150" s="48"/>
    </row>
    <row r="151" spans="1:26" ht="15.75" customHeight="1">
      <c r="A151" s="1"/>
      <c r="B151" s="1"/>
      <c r="C151" s="2"/>
      <c r="D151" s="2"/>
      <c r="E151" s="2"/>
      <c r="F151" s="2"/>
      <c r="G151" s="2"/>
      <c r="H151" s="3"/>
      <c r="I151" s="48"/>
      <c r="J151" s="48"/>
      <c r="K151" s="48"/>
      <c r="L151" s="48"/>
      <c r="M151" s="48"/>
      <c r="N151" s="48"/>
      <c r="O151" s="48"/>
      <c r="P151" s="48"/>
      <c r="Q151" s="48"/>
      <c r="R151" s="48"/>
      <c r="S151" s="48"/>
      <c r="T151" s="48"/>
      <c r="U151" s="48"/>
      <c r="V151" s="48"/>
      <c r="W151" s="48"/>
      <c r="X151" s="48"/>
      <c r="Y151" s="48"/>
      <c r="Z151" s="48"/>
    </row>
    <row r="152" spans="1:26" ht="15.75" customHeight="1">
      <c r="A152" s="1"/>
      <c r="B152" s="1"/>
      <c r="C152" s="2"/>
      <c r="D152" s="2"/>
      <c r="E152" s="2"/>
      <c r="F152" s="2"/>
      <c r="G152" s="2"/>
      <c r="H152" s="3"/>
      <c r="I152" s="48"/>
      <c r="J152" s="48"/>
      <c r="K152" s="48"/>
      <c r="L152" s="48"/>
      <c r="M152" s="48"/>
      <c r="N152" s="48"/>
      <c r="O152" s="48"/>
      <c r="P152" s="48"/>
      <c r="Q152" s="48"/>
      <c r="R152" s="48"/>
      <c r="S152" s="48"/>
      <c r="T152" s="48"/>
      <c r="U152" s="48"/>
      <c r="V152" s="48"/>
      <c r="W152" s="48"/>
      <c r="X152" s="48"/>
      <c r="Y152" s="48"/>
      <c r="Z152" s="48"/>
    </row>
    <row r="153" spans="1:26" ht="15.75" customHeight="1">
      <c r="A153" s="1"/>
      <c r="B153" s="1"/>
      <c r="C153" s="2"/>
      <c r="D153" s="2"/>
      <c r="E153" s="2"/>
      <c r="F153" s="2"/>
      <c r="G153" s="2"/>
      <c r="H153" s="3"/>
      <c r="I153" s="48"/>
      <c r="J153" s="48"/>
      <c r="K153" s="48"/>
      <c r="L153" s="48"/>
      <c r="M153" s="48"/>
      <c r="N153" s="48"/>
      <c r="O153" s="48"/>
      <c r="P153" s="48"/>
      <c r="Q153" s="48"/>
      <c r="R153" s="48"/>
      <c r="S153" s="48"/>
      <c r="T153" s="48"/>
      <c r="U153" s="48"/>
      <c r="V153" s="48"/>
      <c r="W153" s="48"/>
      <c r="X153" s="48"/>
      <c r="Y153" s="48"/>
      <c r="Z153" s="48"/>
    </row>
    <row r="154" spans="1:26" ht="15.75" customHeight="1">
      <c r="A154" s="1"/>
      <c r="B154" s="1"/>
      <c r="C154" s="2"/>
      <c r="D154" s="2"/>
      <c r="E154" s="2"/>
      <c r="F154" s="2"/>
      <c r="G154" s="2"/>
      <c r="H154" s="3"/>
      <c r="I154" s="48"/>
      <c r="J154" s="48"/>
      <c r="K154" s="48"/>
      <c r="L154" s="48"/>
      <c r="M154" s="48"/>
      <c r="N154" s="48"/>
      <c r="O154" s="48"/>
      <c r="P154" s="48"/>
      <c r="Q154" s="48"/>
      <c r="R154" s="48"/>
      <c r="S154" s="48"/>
      <c r="T154" s="48"/>
      <c r="U154" s="48"/>
      <c r="V154" s="48"/>
      <c r="W154" s="48"/>
      <c r="X154" s="48"/>
      <c r="Y154" s="48"/>
      <c r="Z154" s="48"/>
    </row>
    <row r="155" spans="1:26" ht="15.75" customHeight="1">
      <c r="A155" s="1"/>
      <c r="B155" s="1"/>
      <c r="C155" s="2"/>
      <c r="D155" s="2"/>
      <c r="E155" s="2"/>
      <c r="F155" s="2"/>
      <c r="G155" s="2"/>
      <c r="H155" s="3"/>
      <c r="I155" s="48"/>
      <c r="J155" s="48"/>
      <c r="K155" s="48"/>
      <c r="L155" s="48"/>
      <c r="M155" s="48"/>
      <c r="N155" s="48"/>
      <c r="O155" s="48"/>
      <c r="P155" s="48"/>
      <c r="Q155" s="48"/>
      <c r="R155" s="48"/>
      <c r="S155" s="48"/>
      <c r="T155" s="48"/>
      <c r="U155" s="48"/>
      <c r="V155" s="48"/>
      <c r="W155" s="48"/>
      <c r="X155" s="48"/>
      <c r="Y155" s="48"/>
      <c r="Z155" s="48"/>
    </row>
    <row r="156" spans="1:26" ht="15.75" customHeight="1">
      <c r="A156" s="1"/>
      <c r="B156" s="1"/>
      <c r="C156" s="2"/>
      <c r="D156" s="2"/>
      <c r="E156" s="2"/>
      <c r="F156" s="2"/>
      <c r="G156" s="2"/>
      <c r="H156" s="3"/>
      <c r="I156" s="48"/>
      <c r="J156" s="48"/>
      <c r="K156" s="48"/>
      <c r="L156" s="48"/>
      <c r="M156" s="48"/>
      <c r="N156" s="48"/>
      <c r="O156" s="48"/>
      <c r="P156" s="48"/>
      <c r="Q156" s="48"/>
      <c r="R156" s="48"/>
      <c r="S156" s="48"/>
      <c r="T156" s="48"/>
      <c r="U156" s="48"/>
      <c r="V156" s="48"/>
      <c r="W156" s="48"/>
      <c r="X156" s="48"/>
      <c r="Y156" s="48"/>
      <c r="Z156" s="48"/>
    </row>
    <row r="157" spans="1:26" ht="15.75" customHeight="1">
      <c r="A157" s="1"/>
      <c r="B157" s="1"/>
      <c r="C157" s="2"/>
      <c r="D157" s="2"/>
      <c r="E157" s="2"/>
      <c r="F157" s="2"/>
      <c r="G157" s="2"/>
      <c r="H157" s="3"/>
      <c r="I157" s="48"/>
      <c r="J157" s="48"/>
      <c r="K157" s="48"/>
      <c r="L157" s="48"/>
      <c r="M157" s="48"/>
      <c r="N157" s="48"/>
      <c r="O157" s="48"/>
      <c r="P157" s="48"/>
      <c r="Q157" s="48"/>
      <c r="R157" s="48"/>
      <c r="S157" s="48"/>
      <c r="T157" s="48"/>
      <c r="U157" s="48"/>
      <c r="V157" s="48"/>
      <c r="W157" s="48"/>
      <c r="X157" s="48"/>
      <c r="Y157" s="48"/>
      <c r="Z157" s="48"/>
    </row>
    <row r="158" spans="1:26" ht="15.75" customHeight="1">
      <c r="A158" s="1"/>
      <c r="B158" s="1"/>
      <c r="C158" s="2"/>
      <c r="D158" s="2"/>
      <c r="E158" s="2"/>
      <c r="F158" s="2"/>
      <c r="G158" s="2"/>
      <c r="H158" s="3"/>
      <c r="I158" s="48"/>
      <c r="J158" s="48"/>
      <c r="K158" s="48"/>
      <c r="L158" s="48"/>
      <c r="M158" s="48"/>
      <c r="N158" s="48"/>
      <c r="O158" s="48"/>
      <c r="P158" s="48"/>
      <c r="Q158" s="48"/>
      <c r="R158" s="48"/>
      <c r="S158" s="48"/>
      <c r="T158" s="48"/>
      <c r="U158" s="48"/>
      <c r="V158" s="48"/>
      <c r="W158" s="48"/>
      <c r="X158" s="48"/>
      <c r="Y158" s="48"/>
      <c r="Z158" s="48"/>
    </row>
    <row r="159" spans="1:26" ht="15.75" customHeight="1">
      <c r="A159" s="1"/>
      <c r="B159" s="1"/>
      <c r="C159" s="2"/>
      <c r="D159" s="2"/>
      <c r="E159" s="2"/>
      <c r="F159" s="2"/>
      <c r="G159" s="2"/>
      <c r="H159" s="3"/>
      <c r="I159" s="48"/>
      <c r="J159" s="48"/>
      <c r="K159" s="48"/>
      <c r="L159" s="48"/>
      <c r="M159" s="48"/>
      <c r="N159" s="48"/>
      <c r="O159" s="48"/>
      <c r="P159" s="48"/>
      <c r="Q159" s="48"/>
      <c r="R159" s="48"/>
      <c r="S159" s="48"/>
      <c r="T159" s="48"/>
      <c r="U159" s="48"/>
      <c r="V159" s="48"/>
      <c r="W159" s="48"/>
      <c r="X159" s="48"/>
      <c r="Y159" s="48"/>
      <c r="Z159" s="48"/>
    </row>
    <row r="160" spans="1:26" ht="15.75" customHeight="1">
      <c r="A160" s="1"/>
      <c r="B160" s="1"/>
      <c r="C160" s="2"/>
      <c r="D160" s="2"/>
      <c r="E160" s="2"/>
      <c r="F160" s="2"/>
      <c r="G160" s="2"/>
      <c r="H160" s="3"/>
      <c r="I160" s="48"/>
      <c r="J160" s="48"/>
      <c r="K160" s="48"/>
      <c r="L160" s="48"/>
      <c r="M160" s="48"/>
      <c r="N160" s="48"/>
      <c r="O160" s="48"/>
      <c r="P160" s="48"/>
      <c r="Q160" s="48"/>
      <c r="R160" s="48"/>
      <c r="S160" s="48"/>
      <c r="T160" s="48"/>
      <c r="U160" s="48"/>
      <c r="V160" s="48"/>
      <c r="W160" s="48"/>
      <c r="X160" s="48"/>
      <c r="Y160" s="48"/>
      <c r="Z160" s="48"/>
    </row>
    <row r="161" spans="1:26" ht="15.75" customHeight="1">
      <c r="A161" s="1"/>
      <c r="B161" s="1"/>
      <c r="C161" s="2"/>
      <c r="D161" s="2"/>
      <c r="E161" s="2"/>
      <c r="F161" s="2"/>
      <c r="G161" s="2"/>
      <c r="H161" s="3"/>
      <c r="I161" s="48"/>
      <c r="J161" s="48"/>
      <c r="K161" s="48"/>
      <c r="L161" s="48"/>
      <c r="M161" s="48"/>
      <c r="N161" s="48"/>
      <c r="O161" s="48"/>
      <c r="P161" s="48"/>
      <c r="Q161" s="48"/>
      <c r="R161" s="48"/>
      <c r="S161" s="48"/>
      <c r="T161" s="48"/>
      <c r="U161" s="48"/>
      <c r="V161" s="48"/>
      <c r="W161" s="48"/>
      <c r="X161" s="48"/>
      <c r="Y161" s="48"/>
      <c r="Z161" s="48"/>
    </row>
    <row r="162" spans="1:26" ht="15.75" customHeight="1">
      <c r="A162" s="1"/>
      <c r="B162" s="1"/>
      <c r="C162" s="2"/>
      <c r="D162" s="2"/>
      <c r="E162" s="2"/>
      <c r="F162" s="2"/>
      <c r="G162" s="2"/>
      <c r="H162" s="3"/>
      <c r="I162" s="48"/>
      <c r="J162" s="48"/>
      <c r="K162" s="48"/>
      <c r="L162" s="48"/>
      <c r="M162" s="48"/>
      <c r="N162" s="48"/>
      <c r="O162" s="48"/>
      <c r="P162" s="48"/>
      <c r="Q162" s="48"/>
      <c r="R162" s="48"/>
      <c r="S162" s="48"/>
      <c r="T162" s="48"/>
      <c r="U162" s="48"/>
      <c r="V162" s="48"/>
      <c r="W162" s="48"/>
      <c r="X162" s="48"/>
      <c r="Y162" s="48"/>
      <c r="Z162" s="48"/>
    </row>
    <row r="163" spans="1:26" ht="15.75" customHeight="1">
      <c r="A163" s="1"/>
      <c r="B163" s="1"/>
      <c r="C163" s="2"/>
      <c r="D163" s="2"/>
      <c r="E163" s="2"/>
      <c r="F163" s="2"/>
      <c r="G163" s="2"/>
      <c r="H163" s="3"/>
      <c r="I163" s="48"/>
      <c r="J163" s="48"/>
      <c r="K163" s="48"/>
      <c r="L163" s="48"/>
      <c r="M163" s="48"/>
      <c r="N163" s="48"/>
      <c r="O163" s="48"/>
      <c r="P163" s="48"/>
      <c r="Q163" s="48"/>
      <c r="R163" s="48"/>
      <c r="S163" s="48"/>
      <c r="T163" s="48"/>
      <c r="U163" s="48"/>
      <c r="V163" s="48"/>
      <c r="W163" s="48"/>
      <c r="X163" s="48"/>
      <c r="Y163" s="48"/>
      <c r="Z163" s="48"/>
    </row>
    <row r="164" spans="1:26" ht="15.75" customHeight="1">
      <c r="A164" s="1"/>
      <c r="B164" s="1"/>
      <c r="C164" s="2"/>
      <c r="D164" s="2"/>
      <c r="E164" s="2"/>
      <c r="F164" s="2"/>
      <c r="G164" s="2"/>
      <c r="H164" s="3"/>
      <c r="I164" s="48"/>
      <c r="J164" s="48"/>
      <c r="K164" s="48"/>
      <c r="L164" s="48"/>
      <c r="M164" s="48"/>
      <c r="N164" s="48"/>
      <c r="O164" s="48"/>
      <c r="P164" s="48"/>
      <c r="Q164" s="48"/>
      <c r="R164" s="48"/>
      <c r="S164" s="48"/>
      <c r="T164" s="48"/>
      <c r="U164" s="48"/>
      <c r="V164" s="48"/>
      <c r="W164" s="48"/>
      <c r="X164" s="48"/>
      <c r="Y164" s="48"/>
      <c r="Z164" s="48"/>
    </row>
    <row r="165" spans="1:26" ht="15.75" customHeight="1">
      <c r="A165" s="1"/>
      <c r="B165" s="1"/>
      <c r="C165" s="2"/>
      <c r="D165" s="2"/>
      <c r="E165" s="2"/>
      <c r="F165" s="2"/>
      <c r="G165" s="2"/>
      <c r="H165" s="3"/>
      <c r="I165" s="48"/>
      <c r="J165" s="48"/>
      <c r="K165" s="48"/>
      <c r="L165" s="48"/>
      <c r="M165" s="48"/>
      <c r="N165" s="48"/>
      <c r="O165" s="48"/>
      <c r="P165" s="48"/>
      <c r="Q165" s="48"/>
      <c r="R165" s="48"/>
      <c r="S165" s="48"/>
      <c r="T165" s="48"/>
      <c r="U165" s="48"/>
      <c r="V165" s="48"/>
      <c r="W165" s="48"/>
      <c r="X165" s="48"/>
      <c r="Y165" s="48"/>
      <c r="Z165" s="48"/>
    </row>
    <row r="166" spans="1:26" ht="15.75" customHeight="1">
      <c r="A166" s="1"/>
      <c r="B166" s="1"/>
      <c r="C166" s="2"/>
      <c r="D166" s="2"/>
      <c r="E166" s="2"/>
      <c r="F166" s="2"/>
      <c r="G166" s="2"/>
      <c r="H166" s="3"/>
      <c r="I166" s="48"/>
      <c r="J166" s="48"/>
      <c r="K166" s="48"/>
      <c r="L166" s="48"/>
      <c r="M166" s="48"/>
      <c r="N166" s="48"/>
      <c r="O166" s="48"/>
      <c r="P166" s="48"/>
      <c r="Q166" s="48"/>
      <c r="R166" s="48"/>
      <c r="S166" s="48"/>
      <c r="T166" s="48"/>
      <c r="U166" s="48"/>
      <c r="V166" s="48"/>
      <c r="W166" s="48"/>
      <c r="X166" s="48"/>
      <c r="Y166" s="48"/>
      <c r="Z166" s="48"/>
    </row>
    <row r="167" spans="1:26" ht="15.75" customHeight="1">
      <c r="A167" s="1"/>
      <c r="B167" s="1"/>
      <c r="C167" s="2"/>
      <c r="D167" s="2"/>
      <c r="E167" s="2"/>
      <c r="F167" s="2"/>
      <c r="G167" s="2"/>
      <c r="H167" s="3"/>
      <c r="I167" s="48"/>
      <c r="J167" s="48"/>
      <c r="K167" s="48"/>
      <c r="L167" s="48"/>
      <c r="M167" s="48"/>
      <c r="N167" s="48"/>
      <c r="O167" s="48"/>
      <c r="P167" s="48"/>
      <c r="Q167" s="48"/>
      <c r="R167" s="48"/>
      <c r="S167" s="48"/>
      <c r="T167" s="48"/>
      <c r="U167" s="48"/>
      <c r="V167" s="48"/>
      <c r="W167" s="48"/>
      <c r="X167" s="48"/>
      <c r="Y167" s="48"/>
      <c r="Z167" s="48"/>
    </row>
    <row r="168" spans="1:26" ht="15.75" customHeight="1">
      <c r="A168" s="1"/>
      <c r="B168" s="1"/>
      <c r="C168" s="2"/>
      <c r="D168" s="2"/>
      <c r="E168" s="2"/>
      <c r="F168" s="2"/>
      <c r="G168" s="2"/>
      <c r="H168" s="3"/>
      <c r="I168" s="48"/>
      <c r="J168" s="48"/>
      <c r="K168" s="48"/>
      <c r="L168" s="48"/>
      <c r="M168" s="48"/>
      <c r="N168" s="48"/>
      <c r="O168" s="48"/>
      <c r="P168" s="48"/>
      <c r="Q168" s="48"/>
      <c r="R168" s="48"/>
      <c r="S168" s="48"/>
      <c r="T168" s="48"/>
      <c r="U168" s="48"/>
      <c r="V168" s="48"/>
      <c r="W168" s="48"/>
      <c r="X168" s="48"/>
      <c r="Y168" s="48"/>
      <c r="Z168" s="48"/>
    </row>
    <row r="169" spans="1:26" ht="15.75" customHeight="1">
      <c r="A169" s="1"/>
      <c r="B169" s="1"/>
      <c r="C169" s="2"/>
      <c r="D169" s="2"/>
      <c r="E169" s="2"/>
      <c r="F169" s="2"/>
      <c r="G169" s="2"/>
      <c r="H169" s="3"/>
      <c r="I169" s="48"/>
      <c r="J169" s="48"/>
      <c r="K169" s="48"/>
      <c r="L169" s="48"/>
      <c r="M169" s="48"/>
      <c r="N169" s="48"/>
      <c r="O169" s="48"/>
      <c r="P169" s="48"/>
      <c r="Q169" s="48"/>
      <c r="R169" s="48"/>
      <c r="S169" s="48"/>
      <c r="T169" s="48"/>
      <c r="U169" s="48"/>
      <c r="V169" s="48"/>
      <c r="W169" s="48"/>
      <c r="X169" s="48"/>
      <c r="Y169" s="48"/>
      <c r="Z169" s="48"/>
    </row>
    <row r="170" spans="1:26" ht="15.75" customHeight="1">
      <c r="A170" s="1"/>
      <c r="B170" s="1"/>
      <c r="C170" s="2"/>
      <c r="D170" s="2"/>
      <c r="E170" s="2"/>
      <c r="F170" s="2"/>
      <c r="G170" s="2"/>
      <c r="H170" s="3"/>
      <c r="I170" s="48"/>
      <c r="J170" s="48"/>
      <c r="K170" s="48"/>
      <c r="L170" s="48"/>
      <c r="M170" s="48"/>
      <c r="N170" s="48"/>
      <c r="O170" s="48"/>
      <c r="P170" s="48"/>
      <c r="Q170" s="48"/>
      <c r="R170" s="48"/>
      <c r="S170" s="48"/>
      <c r="T170" s="48"/>
      <c r="U170" s="48"/>
      <c r="V170" s="48"/>
      <c r="W170" s="48"/>
      <c r="X170" s="48"/>
      <c r="Y170" s="48"/>
      <c r="Z170" s="48"/>
    </row>
    <row r="171" spans="1:26" ht="15.75" customHeight="1">
      <c r="A171" s="1"/>
      <c r="B171" s="1"/>
      <c r="C171" s="2"/>
      <c r="D171" s="2"/>
      <c r="E171" s="2"/>
      <c r="F171" s="2"/>
      <c r="G171" s="2"/>
      <c r="H171" s="3"/>
      <c r="I171" s="48"/>
      <c r="J171" s="48"/>
      <c r="K171" s="48"/>
      <c r="L171" s="48"/>
      <c r="M171" s="48"/>
      <c r="N171" s="48"/>
      <c r="O171" s="48"/>
      <c r="P171" s="48"/>
      <c r="Q171" s="48"/>
      <c r="R171" s="48"/>
      <c r="S171" s="48"/>
      <c r="T171" s="48"/>
      <c r="U171" s="48"/>
      <c r="V171" s="48"/>
      <c r="W171" s="48"/>
      <c r="X171" s="48"/>
      <c r="Y171" s="48"/>
      <c r="Z171" s="48"/>
    </row>
    <row r="172" spans="1:26" ht="15.75" customHeight="1">
      <c r="A172" s="1"/>
      <c r="B172" s="1"/>
      <c r="C172" s="2"/>
      <c r="D172" s="2"/>
      <c r="E172" s="2"/>
      <c r="F172" s="2"/>
      <c r="G172" s="2"/>
      <c r="H172" s="3"/>
      <c r="I172" s="48"/>
      <c r="J172" s="48"/>
      <c r="K172" s="48"/>
      <c r="L172" s="48"/>
      <c r="M172" s="48"/>
      <c r="N172" s="48"/>
      <c r="O172" s="48"/>
      <c r="P172" s="48"/>
      <c r="Q172" s="48"/>
      <c r="R172" s="48"/>
      <c r="S172" s="48"/>
      <c r="T172" s="48"/>
      <c r="U172" s="48"/>
      <c r="V172" s="48"/>
      <c r="W172" s="48"/>
      <c r="X172" s="48"/>
      <c r="Y172" s="48"/>
      <c r="Z172" s="48"/>
    </row>
    <row r="173" spans="1:26" ht="15.75" customHeight="1">
      <c r="A173" s="1"/>
      <c r="B173" s="1"/>
      <c r="C173" s="2"/>
      <c r="D173" s="2"/>
      <c r="E173" s="2"/>
      <c r="F173" s="2"/>
      <c r="G173" s="2"/>
      <c r="H173" s="3"/>
      <c r="I173" s="48"/>
      <c r="J173" s="48"/>
      <c r="K173" s="48"/>
      <c r="L173" s="48"/>
      <c r="M173" s="48"/>
      <c r="N173" s="48"/>
      <c r="O173" s="48"/>
      <c r="P173" s="48"/>
      <c r="Q173" s="48"/>
      <c r="R173" s="48"/>
      <c r="S173" s="48"/>
      <c r="T173" s="48"/>
      <c r="U173" s="48"/>
      <c r="V173" s="48"/>
      <c r="W173" s="48"/>
      <c r="X173" s="48"/>
      <c r="Y173" s="48"/>
      <c r="Z173" s="48"/>
    </row>
    <row r="174" spans="1:26" ht="15.75" customHeight="1">
      <c r="A174" s="1"/>
      <c r="B174" s="1"/>
      <c r="C174" s="2"/>
      <c r="D174" s="2"/>
      <c r="E174" s="2"/>
      <c r="F174" s="2"/>
      <c r="G174" s="2"/>
      <c r="H174" s="3"/>
      <c r="I174" s="48"/>
      <c r="J174" s="48"/>
      <c r="K174" s="48"/>
      <c r="L174" s="48"/>
      <c r="M174" s="48"/>
      <c r="N174" s="48"/>
      <c r="O174" s="48"/>
      <c r="P174" s="48"/>
      <c r="Q174" s="48"/>
      <c r="R174" s="48"/>
      <c r="S174" s="48"/>
      <c r="T174" s="48"/>
      <c r="U174" s="48"/>
      <c r="V174" s="48"/>
      <c r="W174" s="48"/>
      <c r="X174" s="48"/>
      <c r="Y174" s="48"/>
      <c r="Z174" s="48"/>
    </row>
    <row r="175" spans="1:26" ht="15.75" customHeight="1">
      <c r="A175" s="1"/>
      <c r="B175" s="1"/>
      <c r="C175" s="2"/>
      <c r="D175" s="2"/>
      <c r="E175" s="2"/>
      <c r="F175" s="2"/>
      <c r="G175" s="2"/>
      <c r="H175" s="3"/>
      <c r="I175" s="48"/>
      <c r="J175" s="48"/>
      <c r="K175" s="48"/>
      <c r="L175" s="48"/>
      <c r="M175" s="48"/>
      <c r="N175" s="48"/>
      <c r="O175" s="48"/>
      <c r="P175" s="48"/>
      <c r="Q175" s="48"/>
      <c r="R175" s="48"/>
      <c r="S175" s="48"/>
      <c r="T175" s="48"/>
      <c r="U175" s="48"/>
      <c r="V175" s="48"/>
      <c r="W175" s="48"/>
      <c r="X175" s="48"/>
      <c r="Y175" s="48"/>
      <c r="Z175" s="48"/>
    </row>
    <row r="176" spans="1:26" ht="15.75" customHeight="1">
      <c r="A176" s="1"/>
      <c r="B176" s="1"/>
      <c r="C176" s="2"/>
      <c r="D176" s="2"/>
      <c r="E176" s="2"/>
      <c r="F176" s="2"/>
      <c r="G176" s="2"/>
      <c r="H176" s="3"/>
      <c r="I176" s="48"/>
      <c r="J176" s="48"/>
      <c r="K176" s="48"/>
      <c r="L176" s="48"/>
      <c r="M176" s="48"/>
      <c r="N176" s="48"/>
      <c r="O176" s="48"/>
      <c r="P176" s="48"/>
      <c r="Q176" s="48"/>
      <c r="R176" s="48"/>
      <c r="S176" s="48"/>
      <c r="T176" s="48"/>
      <c r="U176" s="48"/>
      <c r="V176" s="48"/>
      <c r="W176" s="48"/>
      <c r="X176" s="48"/>
      <c r="Y176" s="48"/>
      <c r="Z176" s="48"/>
    </row>
    <row r="177" spans="1:26" ht="15.75" customHeight="1">
      <c r="A177" s="1"/>
      <c r="B177" s="1"/>
      <c r="C177" s="2"/>
      <c r="D177" s="2"/>
      <c r="E177" s="2"/>
      <c r="F177" s="2"/>
      <c r="G177" s="2"/>
      <c r="H177" s="3"/>
      <c r="I177" s="48"/>
      <c r="J177" s="48"/>
      <c r="K177" s="48"/>
      <c r="L177" s="48"/>
      <c r="M177" s="48"/>
      <c r="N177" s="48"/>
      <c r="O177" s="48"/>
      <c r="P177" s="48"/>
      <c r="Q177" s="48"/>
      <c r="R177" s="48"/>
      <c r="S177" s="48"/>
      <c r="T177" s="48"/>
      <c r="U177" s="48"/>
      <c r="V177" s="48"/>
      <c r="W177" s="48"/>
      <c r="X177" s="48"/>
      <c r="Y177" s="48"/>
      <c r="Z177" s="48"/>
    </row>
    <row r="178" spans="1:26" ht="15.75" customHeight="1">
      <c r="A178" s="1"/>
      <c r="B178" s="1"/>
      <c r="C178" s="2"/>
      <c r="D178" s="2"/>
      <c r="E178" s="2"/>
      <c r="F178" s="2"/>
      <c r="G178" s="2"/>
      <c r="H178" s="3"/>
      <c r="I178" s="48"/>
      <c r="J178" s="48"/>
      <c r="K178" s="48"/>
      <c r="L178" s="48"/>
      <c r="M178" s="48"/>
      <c r="N178" s="48"/>
      <c r="O178" s="48"/>
      <c r="P178" s="48"/>
      <c r="Q178" s="48"/>
      <c r="R178" s="48"/>
      <c r="S178" s="48"/>
      <c r="T178" s="48"/>
      <c r="U178" s="48"/>
      <c r="V178" s="48"/>
      <c r="W178" s="48"/>
      <c r="X178" s="48"/>
      <c r="Y178" s="48"/>
      <c r="Z178" s="48"/>
    </row>
    <row r="179" spans="1:26" ht="15.75" customHeight="1">
      <c r="A179" s="1"/>
      <c r="B179" s="1"/>
      <c r="C179" s="2"/>
      <c r="D179" s="2"/>
      <c r="E179" s="2"/>
      <c r="F179" s="2"/>
      <c r="G179" s="2"/>
      <c r="H179" s="3"/>
      <c r="I179" s="48"/>
      <c r="J179" s="48"/>
      <c r="K179" s="48"/>
      <c r="L179" s="48"/>
      <c r="M179" s="48"/>
      <c r="N179" s="48"/>
      <c r="O179" s="48"/>
      <c r="P179" s="48"/>
      <c r="Q179" s="48"/>
      <c r="R179" s="48"/>
      <c r="S179" s="48"/>
      <c r="T179" s="48"/>
      <c r="U179" s="48"/>
      <c r="V179" s="48"/>
      <c r="W179" s="48"/>
      <c r="X179" s="48"/>
      <c r="Y179" s="48"/>
      <c r="Z179" s="48"/>
    </row>
    <row r="180" spans="1:26" ht="15.75" customHeight="1">
      <c r="A180" s="1"/>
      <c r="B180" s="1"/>
      <c r="C180" s="2"/>
      <c r="D180" s="2"/>
      <c r="E180" s="2"/>
      <c r="F180" s="2"/>
      <c r="G180" s="2"/>
      <c r="H180" s="3"/>
      <c r="I180" s="48"/>
      <c r="J180" s="48"/>
      <c r="K180" s="48"/>
      <c r="L180" s="48"/>
      <c r="M180" s="48"/>
      <c r="N180" s="48"/>
      <c r="O180" s="48"/>
      <c r="P180" s="48"/>
      <c r="Q180" s="48"/>
      <c r="R180" s="48"/>
      <c r="S180" s="48"/>
      <c r="T180" s="48"/>
      <c r="U180" s="48"/>
      <c r="V180" s="48"/>
      <c r="W180" s="48"/>
      <c r="X180" s="48"/>
      <c r="Y180" s="48"/>
      <c r="Z180" s="48"/>
    </row>
    <row r="181" spans="1:26" ht="15.75" customHeight="1">
      <c r="A181" s="1"/>
      <c r="B181" s="1"/>
      <c r="C181" s="2"/>
      <c r="D181" s="2"/>
      <c r="E181" s="2"/>
      <c r="F181" s="2"/>
      <c r="G181" s="2"/>
      <c r="H181" s="3"/>
      <c r="I181" s="48"/>
      <c r="J181" s="48"/>
      <c r="K181" s="48"/>
      <c r="L181" s="48"/>
      <c r="M181" s="48"/>
      <c r="N181" s="48"/>
      <c r="O181" s="48"/>
      <c r="P181" s="48"/>
      <c r="Q181" s="48"/>
      <c r="R181" s="48"/>
      <c r="S181" s="48"/>
      <c r="T181" s="48"/>
      <c r="U181" s="48"/>
      <c r="V181" s="48"/>
      <c r="W181" s="48"/>
      <c r="X181" s="48"/>
      <c r="Y181" s="48"/>
      <c r="Z181" s="48"/>
    </row>
    <row r="182" spans="1:26" ht="15.75" customHeight="1">
      <c r="A182" s="1"/>
      <c r="B182" s="1"/>
      <c r="C182" s="2"/>
      <c r="D182" s="2"/>
      <c r="E182" s="2"/>
      <c r="F182" s="2"/>
      <c r="G182" s="2"/>
      <c r="H182" s="3"/>
      <c r="I182" s="48"/>
      <c r="J182" s="48"/>
      <c r="K182" s="48"/>
      <c r="L182" s="48"/>
      <c r="M182" s="48"/>
      <c r="N182" s="48"/>
      <c r="O182" s="48"/>
      <c r="P182" s="48"/>
      <c r="Q182" s="48"/>
      <c r="R182" s="48"/>
      <c r="S182" s="48"/>
      <c r="T182" s="48"/>
      <c r="U182" s="48"/>
      <c r="V182" s="48"/>
      <c r="W182" s="48"/>
      <c r="X182" s="48"/>
      <c r="Y182" s="48"/>
      <c r="Z182" s="48"/>
    </row>
    <row r="183" spans="1:26" ht="15.75" customHeight="1">
      <c r="A183" s="1"/>
      <c r="B183" s="1"/>
      <c r="C183" s="2"/>
      <c r="D183" s="2"/>
      <c r="E183" s="2"/>
      <c r="F183" s="2"/>
      <c r="G183" s="2"/>
      <c r="H183" s="3"/>
      <c r="I183" s="48"/>
      <c r="J183" s="48"/>
      <c r="K183" s="48"/>
      <c r="L183" s="48"/>
      <c r="M183" s="48"/>
      <c r="N183" s="48"/>
      <c r="O183" s="48"/>
      <c r="P183" s="48"/>
      <c r="Q183" s="48"/>
      <c r="R183" s="48"/>
      <c r="S183" s="48"/>
      <c r="T183" s="48"/>
      <c r="U183" s="48"/>
      <c r="V183" s="48"/>
      <c r="W183" s="48"/>
      <c r="X183" s="48"/>
      <c r="Y183" s="48"/>
      <c r="Z183" s="48"/>
    </row>
    <row r="184" spans="1:26" ht="15.75" customHeight="1">
      <c r="A184" s="1"/>
      <c r="B184" s="1"/>
      <c r="C184" s="2"/>
      <c r="D184" s="2"/>
      <c r="E184" s="2"/>
      <c r="F184" s="2"/>
      <c r="G184" s="2"/>
      <c r="H184" s="3"/>
      <c r="I184" s="48"/>
      <c r="J184" s="48"/>
      <c r="K184" s="48"/>
      <c r="L184" s="48"/>
      <c r="M184" s="48"/>
      <c r="N184" s="48"/>
      <c r="O184" s="48"/>
      <c r="P184" s="48"/>
      <c r="Q184" s="48"/>
      <c r="R184" s="48"/>
      <c r="S184" s="48"/>
      <c r="T184" s="48"/>
      <c r="U184" s="48"/>
      <c r="V184" s="48"/>
      <c r="W184" s="48"/>
      <c r="X184" s="48"/>
      <c r="Y184" s="48"/>
      <c r="Z184" s="48"/>
    </row>
    <row r="185" spans="1:26" ht="15.75" customHeight="1">
      <c r="A185" s="1"/>
      <c r="B185" s="1"/>
      <c r="C185" s="2"/>
      <c r="D185" s="2"/>
      <c r="E185" s="2"/>
      <c r="F185" s="2"/>
      <c r="G185" s="2"/>
      <c r="H185" s="3"/>
      <c r="I185" s="48"/>
      <c r="J185" s="48"/>
      <c r="K185" s="48"/>
      <c r="L185" s="48"/>
      <c r="M185" s="48"/>
      <c r="N185" s="48"/>
      <c r="O185" s="48"/>
      <c r="P185" s="48"/>
      <c r="Q185" s="48"/>
      <c r="R185" s="48"/>
      <c r="S185" s="48"/>
      <c r="T185" s="48"/>
      <c r="U185" s="48"/>
      <c r="V185" s="48"/>
      <c r="W185" s="48"/>
      <c r="X185" s="48"/>
      <c r="Y185" s="48"/>
      <c r="Z185" s="48"/>
    </row>
    <row r="186" spans="1:26" ht="15.75" customHeight="1">
      <c r="A186" s="1"/>
      <c r="B186" s="1"/>
      <c r="C186" s="2"/>
      <c r="D186" s="2"/>
      <c r="E186" s="2"/>
      <c r="F186" s="2"/>
      <c r="G186" s="2"/>
      <c r="H186" s="3"/>
      <c r="I186" s="48"/>
      <c r="J186" s="48"/>
      <c r="K186" s="48"/>
      <c r="L186" s="48"/>
      <c r="M186" s="48"/>
      <c r="N186" s="48"/>
      <c r="O186" s="48"/>
      <c r="P186" s="48"/>
      <c r="Q186" s="48"/>
      <c r="R186" s="48"/>
      <c r="S186" s="48"/>
      <c r="T186" s="48"/>
      <c r="U186" s="48"/>
      <c r="V186" s="48"/>
      <c r="W186" s="48"/>
      <c r="X186" s="48"/>
      <c r="Y186" s="48"/>
      <c r="Z186" s="48"/>
    </row>
    <row r="187" spans="1:26" ht="15.75" customHeight="1">
      <c r="A187" s="1"/>
      <c r="B187" s="1"/>
      <c r="C187" s="2"/>
      <c r="D187" s="2"/>
      <c r="E187" s="2"/>
      <c r="F187" s="2"/>
      <c r="G187" s="2"/>
      <c r="H187" s="3"/>
      <c r="I187" s="48"/>
      <c r="J187" s="48"/>
      <c r="K187" s="48"/>
      <c r="L187" s="48"/>
      <c r="M187" s="48"/>
      <c r="N187" s="48"/>
      <c r="O187" s="48"/>
      <c r="P187" s="48"/>
      <c r="Q187" s="48"/>
      <c r="R187" s="48"/>
      <c r="S187" s="48"/>
      <c r="T187" s="48"/>
      <c r="U187" s="48"/>
      <c r="V187" s="48"/>
      <c r="W187" s="48"/>
      <c r="X187" s="48"/>
      <c r="Y187" s="48"/>
      <c r="Z187" s="48"/>
    </row>
    <row r="188" spans="1:26" ht="15.75" customHeight="1">
      <c r="A188" s="1"/>
      <c r="B188" s="1"/>
      <c r="C188" s="2"/>
      <c r="D188" s="2"/>
      <c r="E188" s="2"/>
      <c r="F188" s="2"/>
      <c r="G188" s="2"/>
      <c r="H188" s="3"/>
      <c r="I188" s="48"/>
      <c r="J188" s="48"/>
      <c r="K188" s="48"/>
      <c r="L188" s="48"/>
      <c r="M188" s="48"/>
      <c r="N188" s="48"/>
      <c r="O188" s="48"/>
      <c r="P188" s="48"/>
      <c r="Q188" s="48"/>
      <c r="R188" s="48"/>
      <c r="S188" s="48"/>
      <c r="T188" s="48"/>
      <c r="U188" s="48"/>
      <c r="V188" s="48"/>
      <c r="W188" s="48"/>
      <c r="X188" s="48"/>
      <c r="Y188" s="48"/>
      <c r="Z188" s="48"/>
    </row>
    <row r="189" spans="1:26" ht="15.75" customHeight="1">
      <c r="A189" s="1"/>
      <c r="B189" s="1"/>
      <c r="C189" s="2"/>
      <c r="D189" s="2"/>
      <c r="E189" s="2"/>
      <c r="F189" s="2"/>
      <c r="G189" s="2"/>
      <c r="H189" s="3"/>
      <c r="I189" s="48"/>
      <c r="J189" s="48"/>
      <c r="K189" s="48"/>
      <c r="L189" s="48"/>
      <c r="M189" s="48"/>
      <c r="N189" s="48"/>
      <c r="O189" s="48"/>
      <c r="P189" s="48"/>
      <c r="Q189" s="48"/>
      <c r="R189" s="48"/>
      <c r="S189" s="48"/>
      <c r="T189" s="48"/>
      <c r="U189" s="48"/>
      <c r="V189" s="48"/>
      <c r="W189" s="48"/>
      <c r="X189" s="48"/>
      <c r="Y189" s="48"/>
      <c r="Z189" s="48"/>
    </row>
    <row r="190" spans="1:26" ht="15.75" customHeight="1">
      <c r="A190" s="1"/>
      <c r="B190" s="1"/>
      <c r="C190" s="2"/>
      <c r="D190" s="2"/>
      <c r="E190" s="2"/>
      <c r="F190" s="2"/>
      <c r="G190" s="2"/>
      <c r="H190" s="3"/>
      <c r="I190" s="48"/>
      <c r="J190" s="48"/>
      <c r="K190" s="48"/>
      <c r="L190" s="48"/>
      <c r="M190" s="48"/>
      <c r="N190" s="48"/>
      <c r="O190" s="48"/>
      <c r="P190" s="48"/>
      <c r="Q190" s="48"/>
      <c r="R190" s="48"/>
      <c r="S190" s="48"/>
      <c r="T190" s="48"/>
      <c r="U190" s="48"/>
      <c r="V190" s="48"/>
      <c r="W190" s="48"/>
      <c r="X190" s="48"/>
      <c r="Y190" s="48"/>
      <c r="Z190" s="48"/>
    </row>
    <row r="191" spans="1:26" ht="15.75" customHeight="1">
      <c r="A191" s="1"/>
      <c r="B191" s="1"/>
      <c r="C191" s="2"/>
      <c r="D191" s="2"/>
      <c r="E191" s="2"/>
      <c r="F191" s="2"/>
      <c r="G191" s="2"/>
      <c r="H191" s="3"/>
      <c r="I191" s="48"/>
      <c r="J191" s="48"/>
      <c r="K191" s="48"/>
      <c r="L191" s="48"/>
      <c r="M191" s="48"/>
      <c r="N191" s="48"/>
      <c r="O191" s="48"/>
      <c r="P191" s="48"/>
      <c r="Q191" s="48"/>
      <c r="R191" s="48"/>
      <c r="S191" s="48"/>
      <c r="T191" s="48"/>
      <c r="U191" s="48"/>
      <c r="V191" s="48"/>
      <c r="W191" s="48"/>
      <c r="X191" s="48"/>
      <c r="Y191" s="48"/>
      <c r="Z191" s="48"/>
    </row>
    <row r="192" spans="1:26" ht="15.75" customHeight="1">
      <c r="A192" s="1"/>
      <c r="B192" s="1"/>
      <c r="C192" s="2"/>
      <c r="D192" s="2"/>
      <c r="E192" s="2"/>
      <c r="F192" s="2"/>
      <c r="G192" s="2"/>
      <c r="H192" s="3"/>
      <c r="I192" s="48"/>
      <c r="J192" s="48"/>
      <c r="K192" s="48"/>
      <c r="L192" s="48"/>
      <c r="M192" s="48"/>
      <c r="N192" s="48"/>
      <c r="O192" s="48"/>
      <c r="P192" s="48"/>
      <c r="Q192" s="48"/>
      <c r="R192" s="48"/>
      <c r="S192" s="48"/>
      <c r="T192" s="48"/>
      <c r="U192" s="48"/>
      <c r="V192" s="48"/>
      <c r="W192" s="48"/>
      <c r="X192" s="48"/>
      <c r="Y192" s="48"/>
      <c r="Z192" s="48"/>
    </row>
    <row r="193" spans="1:26" ht="15.75" customHeight="1">
      <c r="A193" s="1"/>
      <c r="B193" s="1"/>
      <c r="C193" s="2"/>
      <c r="D193" s="2"/>
      <c r="E193" s="2"/>
      <c r="F193" s="2"/>
      <c r="G193" s="2"/>
      <c r="H193" s="3"/>
      <c r="I193" s="48"/>
      <c r="J193" s="48"/>
      <c r="K193" s="48"/>
      <c r="L193" s="48"/>
      <c r="M193" s="48"/>
      <c r="N193" s="48"/>
      <c r="O193" s="48"/>
      <c r="P193" s="48"/>
      <c r="Q193" s="48"/>
      <c r="R193" s="48"/>
      <c r="S193" s="48"/>
      <c r="T193" s="48"/>
      <c r="U193" s="48"/>
      <c r="V193" s="48"/>
      <c r="W193" s="48"/>
      <c r="X193" s="48"/>
      <c r="Y193" s="48"/>
      <c r="Z193" s="48"/>
    </row>
    <row r="194" spans="1:26" ht="15.75" customHeight="1">
      <c r="A194" s="1"/>
      <c r="B194" s="1"/>
      <c r="C194" s="2"/>
      <c r="D194" s="2"/>
      <c r="E194" s="2"/>
      <c r="F194" s="2"/>
      <c r="G194" s="2"/>
      <c r="H194" s="3"/>
      <c r="I194" s="48"/>
      <c r="J194" s="48"/>
      <c r="K194" s="48"/>
      <c r="L194" s="48"/>
      <c r="M194" s="48"/>
      <c r="N194" s="48"/>
      <c r="O194" s="48"/>
      <c r="P194" s="48"/>
      <c r="Q194" s="48"/>
      <c r="R194" s="48"/>
      <c r="S194" s="48"/>
      <c r="T194" s="48"/>
      <c r="U194" s="48"/>
      <c r="V194" s="48"/>
      <c r="W194" s="48"/>
      <c r="X194" s="48"/>
      <c r="Y194" s="48"/>
      <c r="Z194" s="48"/>
    </row>
    <row r="195" spans="1:26" ht="15.75" customHeight="1">
      <c r="A195" s="1"/>
      <c r="B195" s="1"/>
      <c r="C195" s="2"/>
      <c r="D195" s="2"/>
      <c r="E195" s="2"/>
      <c r="F195" s="2"/>
      <c r="G195" s="2"/>
      <c r="H195" s="3"/>
      <c r="I195" s="48"/>
      <c r="J195" s="48"/>
      <c r="K195" s="48"/>
      <c r="L195" s="48"/>
      <c r="M195" s="48"/>
      <c r="N195" s="48"/>
      <c r="O195" s="48"/>
      <c r="P195" s="48"/>
      <c r="Q195" s="48"/>
      <c r="R195" s="48"/>
      <c r="S195" s="48"/>
      <c r="T195" s="48"/>
      <c r="U195" s="48"/>
      <c r="V195" s="48"/>
      <c r="W195" s="48"/>
      <c r="X195" s="48"/>
      <c r="Y195" s="48"/>
      <c r="Z195" s="48"/>
    </row>
    <row r="196" spans="1:26" ht="15.75" customHeight="1">
      <c r="A196" s="1"/>
      <c r="B196" s="1"/>
      <c r="C196" s="2"/>
      <c r="D196" s="2"/>
      <c r="E196" s="2"/>
      <c r="F196" s="2"/>
      <c r="G196" s="2"/>
      <c r="H196" s="3"/>
      <c r="I196" s="48"/>
      <c r="J196" s="48"/>
      <c r="K196" s="48"/>
      <c r="L196" s="48"/>
      <c r="M196" s="48"/>
      <c r="N196" s="48"/>
      <c r="O196" s="48"/>
      <c r="P196" s="48"/>
      <c r="Q196" s="48"/>
      <c r="R196" s="48"/>
      <c r="S196" s="48"/>
      <c r="T196" s="48"/>
      <c r="U196" s="48"/>
      <c r="V196" s="48"/>
      <c r="W196" s="48"/>
      <c r="X196" s="48"/>
      <c r="Y196" s="48"/>
      <c r="Z196" s="48"/>
    </row>
    <row r="197" spans="1:26" ht="15.75" customHeight="1">
      <c r="A197" s="1"/>
      <c r="B197" s="1"/>
      <c r="C197" s="2"/>
      <c r="D197" s="2"/>
      <c r="E197" s="2"/>
      <c r="F197" s="2"/>
      <c r="G197" s="2"/>
      <c r="H197" s="3"/>
      <c r="I197" s="48"/>
      <c r="J197" s="48"/>
      <c r="K197" s="48"/>
      <c r="L197" s="48"/>
      <c r="M197" s="48"/>
      <c r="N197" s="48"/>
      <c r="O197" s="48"/>
      <c r="P197" s="48"/>
      <c r="Q197" s="48"/>
      <c r="R197" s="48"/>
      <c r="S197" s="48"/>
      <c r="T197" s="48"/>
      <c r="U197" s="48"/>
      <c r="V197" s="48"/>
      <c r="W197" s="48"/>
      <c r="X197" s="48"/>
      <c r="Y197" s="48"/>
      <c r="Z197" s="48"/>
    </row>
    <row r="198" spans="1:26" ht="15.75" customHeight="1">
      <c r="A198" s="1"/>
      <c r="B198" s="1"/>
      <c r="C198" s="2"/>
      <c r="D198" s="2"/>
      <c r="E198" s="2"/>
      <c r="F198" s="2"/>
      <c r="G198" s="2"/>
      <c r="H198" s="3"/>
      <c r="I198" s="48"/>
      <c r="J198" s="48"/>
      <c r="K198" s="48"/>
      <c r="L198" s="48"/>
      <c r="M198" s="48"/>
      <c r="N198" s="48"/>
      <c r="O198" s="48"/>
      <c r="P198" s="48"/>
      <c r="Q198" s="48"/>
      <c r="R198" s="48"/>
      <c r="S198" s="48"/>
      <c r="T198" s="48"/>
      <c r="U198" s="48"/>
      <c r="V198" s="48"/>
      <c r="W198" s="48"/>
      <c r="X198" s="48"/>
      <c r="Y198" s="48"/>
      <c r="Z198" s="48"/>
    </row>
    <row r="199" spans="1:26" ht="15.75" customHeight="1">
      <c r="A199" s="1"/>
      <c r="B199" s="1"/>
      <c r="C199" s="2"/>
      <c r="D199" s="2"/>
      <c r="E199" s="2"/>
      <c r="F199" s="2"/>
      <c r="G199" s="2"/>
      <c r="H199" s="3"/>
      <c r="I199" s="48"/>
      <c r="J199" s="48"/>
      <c r="K199" s="48"/>
      <c r="L199" s="48"/>
      <c r="M199" s="48"/>
      <c r="N199" s="48"/>
      <c r="O199" s="48"/>
      <c r="P199" s="48"/>
      <c r="Q199" s="48"/>
      <c r="R199" s="48"/>
      <c r="S199" s="48"/>
      <c r="T199" s="48"/>
      <c r="U199" s="48"/>
      <c r="V199" s="48"/>
      <c r="W199" s="48"/>
      <c r="X199" s="48"/>
      <c r="Y199" s="48"/>
      <c r="Z199" s="48"/>
    </row>
    <row r="200" spans="1:26" ht="15.75" customHeight="1">
      <c r="A200" s="1"/>
      <c r="B200" s="1"/>
      <c r="C200" s="2"/>
      <c r="D200" s="2"/>
      <c r="E200" s="2"/>
      <c r="F200" s="2"/>
      <c r="G200" s="2"/>
      <c r="H200" s="3"/>
      <c r="I200" s="48"/>
      <c r="J200" s="48"/>
      <c r="K200" s="48"/>
      <c r="L200" s="48"/>
      <c r="M200" s="48"/>
      <c r="N200" s="48"/>
      <c r="O200" s="48"/>
      <c r="P200" s="48"/>
      <c r="Q200" s="48"/>
      <c r="R200" s="48"/>
      <c r="S200" s="48"/>
      <c r="T200" s="48"/>
      <c r="U200" s="48"/>
      <c r="V200" s="48"/>
      <c r="W200" s="48"/>
      <c r="X200" s="48"/>
      <c r="Y200" s="48"/>
      <c r="Z200" s="48"/>
    </row>
    <row r="201" spans="1:26" ht="15.75" customHeight="1">
      <c r="A201" s="1"/>
      <c r="B201" s="1"/>
      <c r="C201" s="2"/>
      <c r="D201" s="2"/>
      <c r="E201" s="2"/>
      <c r="F201" s="2"/>
      <c r="G201" s="2"/>
      <c r="H201" s="3"/>
      <c r="I201" s="48"/>
      <c r="J201" s="48"/>
      <c r="K201" s="48"/>
      <c r="L201" s="48"/>
      <c r="M201" s="48"/>
      <c r="N201" s="48"/>
      <c r="O201" s="48"/>
      <c r="P201" s="48"/>
      <c r="Q201" s="48"/>
      <c r="R201" s="48"/>
      <c r="S201" s="48"/>
      <c r="T201" s="48"/>
      <c r="U201" s="48"/>
      <c r="V201" s="48"/>
      <c r="W201" s="48"/>
      <c r="X201" s="48"/>
      <c r="Y201" s="48"/>
      <c r="Z201" s="48"/>
    </row>
    <row r="202" spans="1:26" ht="15.75" customHeight="1">
      <c r="A202" s="1"/>
      <c r="B202" s="1"/>
      <c r="C202" s="2"/>
      <c r="D202" s="2"/>
      <c r="E202" s="2"/>
      <c r="F202" s="2"/>
      <c r="G202" s="2"/>
      <c r="H202" s="3"/>
      <c r="I202" s="48"/>
      <c r="J202" s="48"/>
      <c r="K202" s="48"/>
      <c r="L202" s="48"/>
      <c r="M202" s="48"/>
      <c r="N202" s="48"/>
      <c r="O202" s="48"/>
      <c r="P202" s="48"/>
      <c r="Q202" s="48"/>
      <c r="R202" s="48"/>
      <c r="S202" s="48"/>
      <c r="T202" s="48"/>
      <c r="U202" s="48"/>
      <c r="V202" s="48"/>
      <c r="W202" s="48"/>
      <c r="X202" s="48"/>
      <c r="Y202" s="48"/>
      <c r="Z202" s="48"/>
    </row>
    <row r="203" spans="1:26" ht="15.75" customHeight="1">
      <c r="A203" s="1"/>
      <c r="B203" s="1"/>
      <c r="C203" s="2"/>
      <c r="D203" s="2"/>
      <c r="E203" s="2"/>
      <c r="F203" s="2"/>
      <c r="G203" s="2"/>
      <c r="H203" s="3"/>
      <c r="I203" s="48"/>
      <c r="J203" s="48"/>
      <c r="K203" s="48"/>
      <c r="L203" s="48"/>
      <c r="M203" s="48"/>
      <c r="N203" s="48"/>
      <c r="O203" s="48"/>
      <c r="P203" s="48"/>
      <c r="Q203" s="48"/>
      <c r="R203" s="48"/>
      <c r="S203" s="48"/>
      <c r="T203" s="48"/>
      <c r="U203" s="48"/>
      <c r="V203" s="48"/>
      <c r="W203" s="48"/>
      <c r="X203" s="48"/>
      <c r="Y203" s="48"/>
      <c r="Z203" s="48"/>
    </row>
    <row r="204" spans="1:26" ht="15.75" customHeight="1">
      <c r="A204" s="1"/>
      <c r="B204" s="1"/>
      <c r="C204" s="2"/>
      <c r="D204" s="2"/>
      <c r="E204" s="2"/>
      <c r="F204" s="2"/>
      <c r="G204" s="2"/>
      <c r="H204" s="3"/>
      <c r="I204" s="48"/>
      <c r="J204" s="48"/>
      <c r="K204" s="48"/>
      <c r="L204" s="48"/>
      <c r="M204" s="48"/>
      <c r="N204" s="48"/>
      <c r="O204" s="48"/>
      <c r="P204" s="48"/>
      <c r="Q204" s="48"/>
      <c r="R204" s="48"/>
      <c r="S204" s="48"/>
      <c r="T204" s="48"/>
      <c r="U204" s="48"/>
      <c r="V204" s="48"/>
      <c r="W204" s="48"/>
      <c r="X204" s="48"/>
      <c r="Y204" s="48"/>
      <c r="Z204" s="48"/>
    </row>
    <row r="205" spans="1:26" ht="15.75" customHeight="1">
      <c r="A205" s="1"/>
      <c r="B205" s="1"/>
      <c r="C205" s="2"/>
      <c r="D205" s="2"/>
      <c r="E205" s="2"/>
      <c r="F205" s="2"/>
      <c r="G205" s="2"/>
      <c r="H205" s="3"/>
      <c r="I205" s="48"/>
      <c r="J205" s="48"/>
      <c r="K205" s="48"/>
      <c r="L205" s="48"/>
      <c r="M205" s="48"/>
      <c r="N205" s="48"/>
      <c r="O205" s="48"/>
      <c r="P205" s="48"/>
      <c r="Q205" s="48"/>
      <c r="R205" s="48"/>
      <c r="S205" s="48"/>
      <c r="T205" s="48"/>
      <c r="U205" s="48"/>
      <c r="V205" s="48"/>
      <c r="W205" s="48"/>
      <c r="X205" s="48"/>
      <c r="Y205" s="48"/>
      <c r="Z205" s="48"/>
    </row>
    <row r="206" spans="1:26" ht="15.75" customHeight="1">
      <c r="A206" s="1"/>
      <c r="B206" s="1"/>
      <c r="C206" s="2"/>
      <c r="D206" s="2"/>
      <c r="E206" s="2"/>
      <c r="F206" s="2"/>
      <c r="G206" s="2"/>
      <c r="H206" s="3"/>
      <c r="I206" s="48"/>
      <c r="J206" s="48"/>
      <c r="K206" s="48"/>
      <c r="L206" s="48"/>
      <c r="M206" s="48"/>
      <c r="N206" s="48"/>
      <c r="O206" s="48"/>
      <c r="P206" s="48"/>
      <c r="Q206" s="48"/>
      <c r="R206" s="48"/>
      <c r="S206" s="48"/>
      <c r="T206" s="48"/>
      <c r="U206" s="48"/>
      <c r="V206" s="48"/>
      <c r="W206" s="48"/>
      <c r="X206" s="48"/>
      <c r="Y206" s="48"/>
      <c r="Z206" s="48"/>
    </row>
    <row r="207" spans="1:26" ht="15.75" customHeight="1">
      <c r="A207" s="1"/>
      <c r="B207" s="1"/>
      <c r="C207" s="2"/>
      <c r="D207" s="2"/>
      <c r="E207" s="2"/>
      <c r="F207" s="2"/>
      <c r="G207" s="2"/>
      <c r="H207" s="3"/>
      <c r="I207" s="48"/>
      <c r="J207" s="48"/>
      <c r="K207" s="48"/>
      <c r="L207" s="48"/>
      <c r="M207" s="48"/>
      <c r="N207" s="48"/>
      <c r="O207" s="48"/>
      <c r="P207" s="48"/>
      <c r="Q207" s="48"/>
      <c r="R207" s="48"/>
      <c r="S207" s="48"/>
      <c r="T207" s="48"/>
      <c r="U207" s="48"/>
      <c r="V207" s="48"/>
      <c r="W207" s="48"/>
      <c r="X207" s="48"/>
      <c r="Y207" s="48"/>
      <c r="Z207" s="48"/>
    </row>
    <row r="208" spans="1:26" ht="15.75" customHeight="1">
      <c r="A208" s="1"/>
      <c r="B208" s="1"/>
      <c r="C208" s="2"/>
      <c r="D208" s="2"/>
      <c r="E208" s="2"/>
      <c r="F208" s="2"/>
      <c r="G208" s="2"/>
      <c r="H208" s="3"/>
      <c r="I208" s="48"/>
      <c r="J208" s="48"/>
      <c r="K208" s="48"/>
      <c r="L208" s="48"/>
      <c r="M208" s="48"/>
      <c r="N208" s="48"/>
      <c r="O208" s="48"/>
      <c r="P208" s="48"/>
      <c r="Q208" s="48"/>
      <c r="R208" s="48"/>
      <c r="S208" s="48"/>
      <c r="T208" s="48"/>
      <c r="U208" s="48"/>
      <c r="V208" s="48"/>
      <c r="W208" s="48"/>
      <c r="X208" s="48"/>
      <c r="Y208" s="48"/>
      <c r="Z208" s="48"/>
    </row>
    <row r="209" spans="1:26" ht="15.75" customHeight="1">
      <c r="A209" s="1"/>
      <c r="B209" s="1"/>
      <c r="C209" s="2"/>
      <c r="D209" s="2"/>
      <c r="E209" s="2"/>
      <c r="F209" s="2"/>
      <c r="G209" s="2"/>
      <c r="H209" s="3"/>
      <c r="I209" s="48"/>
      <c r="J209" s="48"/>
      <c r="K209" s="48"/>
      <c r="L209" s="48"/>
      <c r="M209" s="48"/>
      <c r="N209" s="48"/>
      <c r="O209" s="48"/>
      <c r="P209" s="48"/>
      <c r="Q209" s="48"/>
      <c r="R209" s="48"/>
      <c r="S209" s="48"/>
      <c r="T209" s="48"/>
      <c r="U209" s="48"/>
      <c r="V209" s="48"/>
      <c r="W209" s="48"/>
      <c r="X209" s="48"/>
      <c r="Y209" s="48"/>
      <c r="Z209" s="48"/>
    </row>
    <row r="210" spans="1:26" ht="15.75" customHeight="1">
      <c r="A210" s="1"/>
      <c r="B210" s="1"/>
      <c r="C210" s="2"/>
      <c r="D210" s="2"/>
      <c r="E210" s="2"/>
      <c r="F210" s="2"/>
      <c r="G210" s="2"/>
      <c r="H210" s="3"/>
      <c r="I210" s="48"/>
      <c r="J210" s="48"/>
      <c r="K210" s="48"/>
      <c r="L210" s="48"/>
      <c r="M210" s="48"/>
      <c r="N210" s="48"/>
      <c r="O210" s="48"/>
      <c r="P210" s="48"/>
      <c r="Q210" s="48"/>
      <c r="R210" s="48"/>
      <c r="S210" s="48"/>
      <c r="T210" s="48"/>
      <c r="U210" s="48"/>
      <c r="V210" s="48"/>
      <c r="W210" s="48"/>
      <c r="X210" s="48"/>
      <c r="Y210" s="48"/>
      <c r="Z210" s="48"/>
    </row>
    <row r="211" spans="1:26" ht="15.75" customHeight="1">
      <c r="A211" s="1"/>
      <c r="B211" s="1"/>
      <c r="C211" s="2"/>
      <c r="D211" s="2"/>
      <c r="E211" s="2"/>
      <c r="F211" s="2"/>
      <c r="G211" s="2"/>
      <c r="H211" s="3"/>
      <c r="I211" s="48"/>
      <c r="J211" s="48"/>
      <c r="K211" s="48"/>
      <c r="L211" s="48"/>
      <c r="M211" s="48"/>
      <c r="N211" s="48"/>
      <c r="O211" s="48"/>
      <c r="P211" s="48"/>
      <c r="Q211" s="48"/>
      <c r="R211" s="48"/>
      <c r="S211" s="48"/>
      <c r="T211" s="48"/>
      <c r="U211" s="48"/>
      <c r="V211" s="48"/>
      <c r="W211" s="48"/>
      <c r="X211" s="48"/>
      <c r="Y211" s="48"/>
      <c r="Z211" s="48"/>
    </row>
    <row r="212" spans="1:26" ht="15.75" customHeight="1">
      <c r="A212" s="1"/>
      <c r="B212" s="1"/>
      <c r="C212" s="2"/>
      <c r="D212" s="2"/>
      <c r="E212" s="2"/>
      <c r="F212" s="2"/>
      <c r="G212" s="2"/>
      <c r="H212" s="3"/>
      <c r="I212" s="48"/>
      <c r="J212" s="48"/>
      <c r="K212" s="48"/>
      <c r="L212" s="48"/>
      <c r="M212" s="48"/>
      <c r="N212" s="48"/>
      <c r="O212" s="48"/>
      <c r="P212" s="48"/>
      <c r="Q212" s="48"/>
      <c r="R212" s="48"/>
      <c r="S212" s="48"/>
      <c r="T212" s="48"/>
      <c r="U212" s="48"/>
      <c r="V212" s="48"/>
      <c r="W212" s="48"/>
      <c r="X212" s="48"/>
      <c r="Y212" s="48"/>
      <c r="Z212" s="48"/>
    </row>
    <row r="213" spans="1:26" ht="15.75" customHeight="1">
      <c r="A213" s="1"/>
      <c r="B213" s="1"/>
      <c r="C213" s="2"/>
      <c r="D213" s="2"/>
      <c r="E213" s="2"/>
      <c r="F213" s="2"/>
      <c r="G213" s="2"/>
      <c r="H213" s="3"/>
      <c r="I213" s="48"/>
      <c r="J213" s="48"/>
      <c r="K213" s="48"/>
      <c r="L213" s="48"/>
      <c r="M213" s="48"/>
      <c r="N213" s="48"/>
      <c r="O213" s="48"/>
      <c r="P213" s="48"/>
      <c r="Q213" s="48"/>
      <c r="R213" s="48"/>
      <c r="S213" s="48"/>
      <c r="T213" s="48"/>
      <c r="U213" s="48"/>
      <c r="V213" s="48"/>
      <c r="W213" s="48"/>
      <c r="X213" s="48"/>
      <c r="Y213" s="48"/>
      <c r="Z213" s="48"/>
    </row>
    <row r="214" spans="1:26" ht="15.75" customHeight="1">
      <c r="A214" s="1"/>
      <c r="B214" s="1"/>
      <c r="C214" s="2"/>
      <c r="D214" s="2"/>
      <c r="E214" s="2"/>
      <c r="F214" s="2"/>
      <c r="G214" s="2"/>
      <c r="H214" s="3"/>
      <c r="I214" s="48"/>
      <c r="J214" s="48"/>
      <c r="K214" s="48"/>
      <c r="L214" s="48"/>
      <c r="M214" s="48"/>
      <c r="N214" s="48"/>
      <c r="O214" s="48"/>
      <c r="P214" s="48"/>
      <c r="Q214" s="48"/>
      <c r="R214" s="48"/>
      <c r="S214" s="48"/>
      <c r="T214" s="48"/>
      <c r="U214" s="48"/>
      <c r="V214" s="48"/>
      <c r="W214" s="48"/>
      <c r="X214" s="48"/>
      <c r="Y214" s="48"/>
      <c r="Z214" s="48"/>
    </row>
    <row r="215" spans="1:26" ht="15.75" customHeight="1">
      <c r="A215" s="1"/>
      <c r="B215" s="1"/>
      <c r="C215" s="2"/>
      <c r="D215" s="2"/>
      <c r="E215" s="2"/>
      <c r="F215" s="2"/>
      <c r="G215" s="2"/>
      <c r="H215" s="3"/>
      <c r="I215" s="48"/>
      <c r="J215" s="48"/>
      <c r="K215" s="48"/>
      <c r="L215" s="48"/>
      <c r="M215" s="48"/>
      <c r="N215" s="48"/>
      <c r="O215" s="48"/>
      <c r="P215" s="48"/>
      <c r="Q215" s="48"/>
      <c r="R215" s="48"/>
      <c r="S215" s="48"/>
      <c r="T215" s="48"/>
      <c r="U215" s="48"/>
      <c r="V215" s="48"/>
      <c r="W215" s="48"/>
      <c r="X215" s="48"/>
      <c r="Y215" s="48"/>
      <c r="Z215" s="48"/>
    </row>
    <row r="216" spans="1:26" ht="15.75" customHeight="1">
      <c r="A216" s="1"/>
      <c r="B216" s="1"/>
      <c r="C216" s="2"/>
      <c r="D216" s="2"/>
      <c r="E216" s="2"/>
      <c r="F216" s="2"/>
      <c r="G216" s="2"/>
      <c r="H216" s="3"/>
      <c r="I216" s="48"/>
      <c r="J216" s="48"/>
      <c r="K216" s="48"/>
      <c r="L216" s="48"/>
      <c r="M216" s="48"/>
      <c r="N216" s="48"/>
      <c r="O216" s="48"/>
      <c r="P216" s="48"/>
      <c r="Q216" s="48"/>
      <c r="R216" s="48"/>
      <c r="S216" s="48"/>
      <c r="T216" s="48"/>
      <c r="U216" s="48"/>
      <c r="V216" s="48"/>
      <c r="W216" s="48"/>
      <c r="X216" s="48"/>
      <c r="Y216" s="48"/>
      <c r="Z216" s="48"/>
    </row>
    <row r="217" spans="1:26" ht="15.75" customHeight="1">
      <c r="A217" s="1"/>
      <c r="B217" s="1"/>
      <c r="C217" s="2"/>
      <c r="D217" s="2"/>
      <c r="E217" s="2"/>
      <c r="F217" s="2"/>
      <c r="G217" s="2"/>
      <c r="H217" s="3"/>
      <c r="I217" s="48"/>
      <c r="J217" s="48"/>
      <c r="K217" s="48"/>
      <c r="L217" s="48"/>
      <c r="M217" s="48"/>
      <c r="N217" s="48"/>
      <c r="O217" s="48"/>
      <c r="P217" s="48"/>
      <c r="Q217" s="48"/>
      <c r="R217" s="48"/>
      <c r="S217" s="48"/>
      <c r="T217" s="48"/>
      <c r="U217" s="48"/>
      <c r="V217" s="48"/>
      <c r="W217" s="48"/>
      <c r="X217" s="48"/>
      <c r="Y217" s="48"/>
      <c r="Z217" s="48"/>
    </row>
    <row r="218" spans="1:26" ht="15.75" customHeight="1">
      <c r="A218" s="1"/>
      <c r="B218" s="1"/>
      <c r="C218" s="2"/>
      <c r="D218" s="2"/>
      <c r="E218" s="2"/>
      <c r="F218" s="2"/>
      <c r="G218" s="2"/>
      <c r="H218" s="3"/>
      <c r="I218" s="48"/>
      <c r="J218" s="48"/>
      <c r="K218" s="48"/>
      <c r="L218" s="48"/>
      <c r="M218" s="48"/>
      <c r="N218" s="48"/>
      <c r="O218" s="48"/>
      <c r="P218" s="48"/>
      <c r="Q218" s="48"/>
      <c r="R218" s="48"/>
      <c r="S218" s="48"/>
      <c r="T218" s="48"/>
      <c r="U218" s="48"/>
      <c r="V218" s="48"/>
      <c r="W218" s="48"/>
      <c r="X218" s="48"/>
      <c r="Y218" s="48"/>
      <c r="Z218" s="48"/>
    </row>
    <row r="219" spans="1:26" ht="15.75" customHeight="1">
      <c r="A219" s="1"/>
      <c r="B219" s="1"/>
      <c r="C219" s="2"/>
      <c r="D219" s="2"/>
      <c r="E219" s="2"/>
      <c r="F219" s="2"/>
      <c r="G219" s="2"/>
      <c r="H219" s="3"/>
      <c r="I219" s="48"/>
      <c r="J219" s="48"/>
      <c r="K219" s="48"/>
      <c r="L219" s="48"/>
      <c r="M219" s="48"/>
      <c r="N219" s="48"/>
      <c r="O219" s="48"/>
      <c r="P219" s="48"/>
      <c r="Q219" s="48"/>
      <c r="R219" s="48"/>
      <c r="S219" s="48"/>
      <c r="T219" s="48"/>
      <c r="U219" s="48"/>
      <c r="V219" s="48"/>
      <c r="W219" s="48"/>
      <c r="X219" s="48"/>
      <c r="Y219" s="48"/>
      <c r="Z219" s="48"/>
    </row>
    <row r="220" spans="1:26" ht="15.75" customHeight="1">
      <c r="A220" s="1"/>
      <c r="B220" s="1"/>
      <c r="C220" s="2"/>
      <c r="D220" s="2"/>
      <c r="E220" s="2"/>
      <c r="F220" s="2"/>
      <c r="G220" s="2"/>
      <c r="H220" s="3"/>
      <c r="I220" s="48"/>
      <c r="J220" s="48"/>
      <c r="K220" s="48"/>
      <c r="L220" s="48"/>
      <c r="M220" s="48"/>
      <c r="N220" s="48"/>
      <c r="O220" s="48"/>
      <c r="P220" s="48"/>
      <c r="Q220" s="48"/>
      <c r="R220" s="48"/>
      <c r="S220" s="48"/>
      <c r="T220" s="48"/>
      <c r="U220" s="48"/>
      <c r="V220" s="48"/>
      <c r="W220" s="48"/>
      <c r="X220" s="48"/>
      <c r="Y220" s="48"/>
      <c r="Z220" s="48"/>
    </row>
    <row r="221" spans="1:26" ht="15.75" customHeight="1">
      <c r="A221" s="48"/>
      <c r="B221" s="48"/>
      <c r="C221" s="48"/>
      <c r="D221" s="48"/>
      <c r="E221" s="48"/>
      <c r="F221" s="48"/>
      <c r="G221" s="48"/>
      <c r="H221" s="48"/>
      <c r="I221" s="48"/>
      <c r="J221" s="48"/>
      <c r="K221" s="48"/>
      <c r="L221" s="48"/>
      <c r="M221" s="48"/>
      <c r="N221" s="48"/>
      <c r="O221" s="48"/>
      <c r="P221" s="48"/>
      <c r="Q221" s="48"/>
      <c r="R221" s="48"/>
      <c r="S221" s="48"/>
      <c r="T221" s="48"/>
      <c r="U221" s="48"/>
      <c r="V221" s="48"/>
      <c r="W221" s="48"/>
      <c r="X221" s="48"/>
      <c r="Y221" s="48"/>
      <c r="Z221" s="48"/>
    </row>
    <row r="222" spans="1:26" ht="15.75" customHeight="1">
      <c r="A222" s="48"/>
      <c r="B222" s="48"/>
      <c r="C222" s="48"/>
      <c r="D222" s="48"/>
      <c r="E222" s="48"/>
      <c r="F222" s="48"/>
      <c r="G222" s="48"/>
      <c r="H222" s="48"/>
      <c r="I222" s="48"/>
      <c r="J222" s="48"/>
      <c r="K222" s="48"/>
      <c r="L222" s="48"/>
      <c r="M222" s="48"/>
      <c r="N222" s="48"/>
      <c r="O222" s="48"/>
      <c r="P222" s="48"/>
      <c r="Q222" s="48"/>
      <c r="R222" s="48"/>
      <c r="S222" s="48"/>
      <c r="T222" s="48"/>
      <c r="U222" s="48"/>
      <c r="V222" s="48"/>
      <c r="W222" s="48"/>
      <c r="X222" s="48"/>
      <c r="Y222" s="48"/>
      <c r="Z222" s="48"/>
    </row>
    <row r="223" spans="1:26" ht="15.75" customHeight="1">
      <c r="A223" s="48"/>
      <c r="B223" s="48"/>
      <c r="C223" s="48"/>
      <c r="D223" s="48"/>
      <c r="E223" s="48"/>
      <c r="F223" s="48"/>
      <c r="G223" s="48"/>
      <c r="H223" s="48"/>
      <c r="I223" s="48"/>
      <c r="J223" s="48"/>
      <c r="K223" s="48"/>
      <c r="L223" s="48"/>
      <c r="M223" s="48"/>
      <c r="N223" s="48"/>
      <c r="O223" s="48"/>
      <c r="P223" s="48"/>
      <c r="Q223" s="48"/>
      <c r="R223" s="48"/>
      <c r="S223" s="48"/>
      <c r="T223" s="48"/>
      <c r="U223" s="48"/>
      <c r="V223" s="48"/>
      <c r="W223" s="48"/>
      <c r="X223" s="48"/>
      <c r="Y223" s="48"/>
      <c r="Z223" s="48"/>
    </row>
    <row r="224" spans="1:26" ht="15.75" customHeight="1">
      <c r="A224" s="48"/>
      <c r="B224" s="48"/>
      <c r="C224" s="48"/>
      <c r="D224" s="48"/>
      <c r="E224" s="48"/>
      <c r="F224" s="48"/>
      <c r="G224" s="48"/>
      <c r="H224" s="48"/>
      <c r="I224" s="48"/>
      <c r="J224" s="48"/>
      <c r="K224" s="48"/>
      <c r="L224" s="48"/>
      <c r="M224" s="48"/>
      <c r="N224" s="48"/>
      <c r="O224" s="48"/>
      <c r="P224" s="48"/>
      <c r="Q224" s="48"/>
      <c r="R224" s="48"/>
      <c r="S224" s="48"/>
      <c r="T224" s="48"/>
      <c r="U224" s="48"/>
      <c r="V224" s="48"/>
      <c r="W224" s="48"/>
      <c r="X224" s="48"/>
      <c r="Y224" s="48"/>
      <c r="Z224" s="48"/>
    </row>
    <row r="225" spans="1:26" ht="15.75" customHeight="1">
      <c r="A225" s="48"/>
      <c r="B225" s="48"/>
      <c r="C225" s="48"/>
      <c r="D225" s="48"/>
      <c r="E225" s="48"/>
      <c r="F225" s="48"/>
      <c r="G225" s="48"/>
      <c r="H225" s="48"/>
      <c r="I225" s="48"/>
      <c r="J225" s="48"/>
      <c r="K225" s="48"/>
      <c r="L225" s="48"/>
      <c r="M225" s="48"/>
      <c r="N225" s="48"/>
      <c r="O225" s="48"/>
      <c r="P225" s="48"/>
      <c r="Q225" s="48"/>
      <c r="R225" s="48"/>
      <c r="S225" s="48"/>
      <c r="T225" s="48"/>
      <c r="U225" s="48"/>
      <c r="V225" s="48"/>
      <c r="W225" s="48"/>
      <c r="X225" s="48"/>
      <c r="Y225" s="48"/>
      <c r="Z225" s="48"/>
    </row>
    <row r="226" spans="1:26" ht="15.75" customHeight="1">
      <c r="A226" s="48"/>
      <c r="B226" s="48"/>
      <c r="C226" s="48"/>
      <c r="D226" s="48"/>
      <c r="E226" s="48"/>
      <c r="F226" s="48"/>
      <c r="G226" s="48"/>
      <c r="H226" s="48"/>
      <c r="I226" s="48"/>
      <c r="J226" s="48"/>
      <c r="K226" s="48"/>
      <c r="L226" s="48"/>
      <c r="M226" s="48"/>
      <c r="N226" s="48"/>
      <c r="O226" s="48"/>
      <c r="P226" s="48"/>
      <c r="Q226" s="48"/>
      <c r="R226" s="48"/>
      <c r="S226" s="48"/>
      <c r="T226" s="48"/>
      <c r="U226" s="48"/>
      <c r="V226" s="48"/>
      <c r="W226" s="48"/>
      <c r="X226" s="48"/>
      <c r="Y226" s="48"/>
      <c r="Z226" s="48"/>
    </row>
    <row r="227" spans="1:26" ht="15.75" customHeight="1">
      <c r="A227" s="48"/>
      <c r="B227" s="48"/>
      <c r="C227" s="48"/>
      <c r="D227" s="48"/>
      <c r="E227" s="48"/>
      <c r="F227" s="48"/>
      <c r="G227" s="48"/>
      <c r="H227" s="48"/>
      <c r="I227" s="48"/>
      <c r="J227" s="48"/>
      <c r="K227" s="48"/>
      <c r="L227" s="48"/>
      <c r="M227" s="48"/>
      <c r="N227" s="48"/>
      <c r="O227" s="48"/>
      <c r="P227" s="48"/>
      <c r="Q227" s="48"/>
      <c r="R227" s="48"/>
      <c r="S227" s="48"/>
      <c r="T227" s="48"/>
      <c r="U227" s="48"/>
      <c r="V227" s="48"/>
      <c r="W227" s="48"/>
      <c r="X227" s="48"/>
      <c r="Y227" s="48"/>
      <c r="Z227" s="48"/>
    </row>
    <row r="228" spans="1:26" ht="15.75" customHeight="1">
      <c r="A228" s="48"/>
      <c r="B228" s="48"/>
      <c r="C228" s="48"/>
      <c r="D228" s="48"/>
      <c r="E228" s="48"/>
      <c r="F228" s="48"/>
      <c r="G228" s="48"/>
      <c r="H228" s="48"/>
      <c r="I228" s="48"/>
      <c r="J228" s="48"/>
      <c r="K228" s="48"/>
      <c r="L228" s="48"/>
      <c r="M228" s="48"/>
      <c r="N228" s="48"/>
      <c r="O228" s="48"/>
      <c r="P228" s="48"/>
      <c r="Q228" s="48"/>
      <c r="R228" s="48"/>
      <c r="S228" s="48"/>
      <c r="T228" s="48"/>
      <c r="U228" s="48"/>
      <c r="V228" s="48"/>
      <c r="W228" s="48"/>
      <c r="X228" s="48"/>
      <c r="Y228" s="48"/>
      <c r="Z228" s="48"/>
    </row>
    <row r="229" spans="1:26" ht="15.75" customHeight="1">
      <c r="A229" s="48"/>
      <c r="B229" s="48"/>
      <c r="C229" s="48"/>
      <c r="D229" s="48"/>
      <c r="E229" s="48"/>
      <c r="F229" s="48"/>
      <c r="G229" s="48"/>
      <c r="H229" s="48"/>
      <c r="I229" s="48"/>
      <c r="J229" s="48"/>
      <c r="K229" s="48"/>
      <c r="L229" s="48"/>
      <c r="M229" s="48"/>
      <c r="N229" s="48"/>
      <c r="O229" s="48"/>
      <c r="P229" s="48"/>
      <c r="Q229" s="48"/>
      <c r="R229" s="48"/>
      <c r="S229" s="48"/>
      <c r="T229" s="48"/>
      <c r="U229" s="48"/>
      <c r="V229" s="48"/>
      <c r="W229" s="48"/>
      <c r="X229" s="48"/>
      <c r="Y229" s="48"/>
      <c r="Z229" s="48"/>
    </row>
    <row r="230" spans="1:26" ht="15.75" customHeight="1">
      <c r="A230" s="48"/>
      <c r="B230" s="48"/>
      <c r="C230" s="48"/>
      <c r="D230" s="48"/>
      <c r="E230" s="48"/>
      <c r="F230" s="48"/>
      <c r="G230" s="48"/>
      <c r="H230" s="48"/>
      <c r="I230" s="48"/>
      <c r="J230" s="48"/>
      <c r="K230" s="48"/>
      <c r="L230" s="48"/>
      <c r="M230" s="48"/>
      <c r="N230" s="48"/>
      <c r="O230" s="48"/>
      <c r="P230" s="48"/>
      <c r="Q230" s="48"/>
      <c r="R230" s="48"/>
      <c r="S230" s="48"/>
      <c r="T230" s="48"/>
      <c r="U230" s="48"/>
      <c r="V230" s="48"/>
      <c r="W230" s="48"/>
      <c r="X230" s="48"/>
      <c r="Y230" s="48"/>
      <c r="Z230" s="48"/>
    </row>
    <row r="231" spans="1:26" ht="15.75" customHeight="1">
      <c r="A231" s="48"/>
      <c r="B231" s="48"/>
      <c r="C231" s="48"/>
      <c r="D231" s="48"/>
      <c r="E231" s="48"/>
      <c r="F231" s="48"/>
      <c r="G231" s="48"/>
      <c r="H231" s="48"/>
      <c r="I231" s="48"/>
      <c r="J231" s="48"/>
      <c r="K231" s="48"/>
      <c r="L231" s="48"/>
      <c r="M231" s="48"/>
      <c r="N231" s="48"/>
      <c r="O231" s="48"/>
      <c r="P231" s="48"/>
      <c r="Q231" s="48"/>
      <c r="R231" s="48"/>
      <c r="S231" s="48"/>
      <c r="T231" s="48"/>
      <c r="U231" s="48"/>
      <c r="V231" s="48"/>
      <c r="W231" s="48"/>
      <c r="X231" s="48"/>
      <c r="Y231" s="48"/>
      <c r="Z231" s="48"/>
    </row>
    <row r="232" spans="1:26" ht="15.75" customHeight="1">
      <c r="A232" s="48"/>
      <c r="B232" s="48"/>
      <c r="C232" s="48"/>
      <c r="D232" s="48"/>
      <c r="E232" s="48"/>
      <c r="F232" s="48"/>
      <c r="G232" s="48"/>
      <c r="H232" s="48"/>
      <c r="I232" s="48"/>
      <c r="J232" s="48"/>
      <c r="K232" s="48"/>
      <c r="L232" s="48"/>
      <c r="M232" s="48"/>
      <c r="N232" s="48"/>
      <c r="O232" s="48"/>
      <c r="P232" s="48"/>
      <c r="Q232" s="48"/>
      <c r="R232" s="48"/>
      <c r="S232" s="48"/>
      <c r="T232" s="48"/>
      <c r="U232" s="48"/>
      <c r="V232" s="48"/>
      <c r="W232" s="48"/>
      <c r="X232" s="48"/>
      <c r="Y232" s="48"/>
      <c r="Z232" s="48"/>
    </row>
    <row r="233" spans="1:26" ht="15.75" customHeight="1">
      <c r="A233" s="48"/>
      <c r="B233" s="48"/>
      <c r="C233" s="48"/>
      <c r="D233" s="48"/>
      <c r="E233" s="48"/>
      <c r="F233" s="48"/>
      <c r="G233" s="48"/>
      <c r="H233" s="48"/>
      <c r="I233" s="48"/>
      <c r="J233" s="48"/>
      <c r="K233" s="48"/>
      <c r="L233" s="48"/>
      <c r="M233" s="48"/>
      <c r="N233" s="48"/>
      <c r="O233" s="48"/>
      <c r="P233" s="48"/>
      <c r="Q233" s="48"/>
      <c r="R233" s="48"/>
      <c r="S233" s="48"/>
      <c r="T233" s="48"/>
      <c r="U233" s="48"/>
      <c r="V233" s="48"/>
      <c r="W233" s="48"/>
      <c r="X233" s="48"/>
      <c r="Y233" s="48"/>
      <c r="Z233" s="48"/>
    </row>
    <row r="234" spans="1:26" ht="15.75" customHeight="1">
      <c r="A234" s="48"/>
      <c r="B234" s="48"/>
      <c r="C234" s="48"/>
      <c r="D234" s="48"/>
      <c r="E234" s="48"/>
      <c r="F234" s="48"/>
      <c r="G234" s="48"/>
      <c r="H234" s="48"/>
      <c r="I234" s="48"/>
      <c r="J234" s="48"/>
      <c r="K234" s="48"/>
      <c r="L234" s="48"/>
      <c r="M234" s="48"/>
      <c r="N234" s="48"/>
      <c r="O234" s="48"/>
      <c r="P234" s="48"/>
      <c r="Q234" s="48"/>
      <c r="R234" s="48"/>
      <c r="S234" s="48"/>
      <c r="T234" s="48"/>
      <c r="U234" s="48"/>
      <c r="V234" s="48"/>
      <c r="W234" s="48"/>
      <c r="X234" s="48"/>
      <c r="Y234" s="48"/>
      <c r="Z234" s="48"/>
    </row>
    <row r="235" spans="1:26" ht="15.75" customHeight="1">
      <c r="A235" s="48"/>
      <c r="B235" s="48"/>
      <c r="C235" s="48"/>
      <c r="D235" s="48"/>
      <c r="E235" s="48"/>
      <c r="F235" s="48"/>
      <c r="G235" s="48"/>
      <c r="H235" s="48"/>
      <c r="I235" s="48"/>
      <c r="J235" s="48"/>
      <c r="K235" s="48"/>
      <c r="L235" s="48"/>
      <c r="M235" s="48"/>
      <c r="N235" s="48"/>
      <c r="O235" s="48"/>
      <c r="P235" s="48"/>
      <c r="Q235" s="48"/>
      <c r="R235" s="48"/>
      <c r="S235" s="48"/>
      <c r="T235" s="48"/>
      <c r="U235" s="48"/>
      <c r="V235" s="48"/>
      <c r="W235" s="48"/>
      <c r="X235" s="48"/>
      <c r="Y235" s="48"/>
      <c r="Z235" s="48"/>
    </row>
    <row r="236" spans="1:26" ht="15.75" customHeight="1">
      <c r="A236" s="48"/>
      <c r="B236" s="48"/>
      <c r="C236" s="48"/>
      <c r="D236" s="48"/>
      <c r="E236" s="48"/>
      <c r="F236" s="48"/>
      <c r="G236" s="48"/>
      <c r="H236" s="48"/>
      <c r="I236" s="48"/>
      <c r="J236" s="48"/>
      <c r="K236" s="48"/>
      <c r="L236" s="48"/>
      <c r="M236" s="48"/>
      <c r="N236" s="48"/>
      <c r="O236" s="48"/>
      <c r="P236" s="48"/>
      <c r="Q236" s="48"/>
      <c r="R236" s="48"/>
      <c r="S236" s="48"/>
      <c r="T236" s="48"/>
      <c r="U236" s="48"/>
      <c r="V236" s="48"/>
      <c r="W236" s="48"/>
      <c r="X236" s="48"/>
      <c r="Y236" s="48"/>
      <c r="Z236" s="48"/>
    </row>
    <row r="237" spans="1:26" ht="15.75" customHeight="1">
      <c r="A237" s="48"/>
      <c r="B237" s="48"/>
      <c r="C237" s="48"/>
      <c r="D237" s="48"/>
      <c r="E237" s="48"/>
      <c r="F237" s="48"/>
      <c r="G237" s="48"/>
      <c r="H237" s="48"/>
      <c r="I237" s="48"/>
      <c r="J237" s="48"/>
      <c r="K237" s="48"/>
      <c r="L237" s="48"/>
      <c r="M237" s="48"/>
      <c r="N237" s="48"/>
      <c r="O237" s="48"/>
      <c r="P237" s="48"/>
      <c r="Q237" s="48"/>
      <c r="R237" s="48"/>
      <c r="S237" s="48"/>
      <c r="T237" s="48"/>
      <c r="U237" s="48"/>
      <c r="V237" s="48"/>
      <c r="W237" s="48"/>
      <c r="X237" s="48"/>
      <c r="Y237" s="48"/>
      <c r="Z237" s="48"/>
    </row>
    <row r="238" spans="1:26" ht="15.75" customHeight="1">
      <c r="A238" s="48"/>
      <c r="B238" s="48"/>
      <c r="C238" s="48"/>
      <c r="D238" s="48"/>
      <c r="E238" s="48"/>
      <c r="F238" s="48"/>
      <c r="G238" s="48"/>
      <c r="H238" s="48"/>
      <c r="I238" s="48"/>
      <c r="J238" s="48"/>
      <c r="K238" s="48"/>
      <c r="L238" s="48"/>
      <c r="M238" s="48"/>
      <c r="N238" s="48"/>
      <c r="O238" s="48"/>
      <c r="P238" s="48"/>
      <c r="Q238" s="48"/>
      <c r="R238" s="48"/>
      <c r="S238" s="48"/>
      <c r="T238" s="48"/>
      <c r="U238" s="48"/>
      <c r="V238" s="48"/>
      <c r="W238" s="48"/>
      <c r="X238" s="48"/>
      <c r="Y238" s="48"/>
      <c r="Z238" s="48"/>
    </row>
    <row r="239" spans="1:26" ht="15.75" customHeight="1">
      <c r="A239" s="48"/>
      <c r="B239" s="48"/>
      <c r="C239" s="48"/>
      <c r="D239" s="48"/>
      <c r="E239" s="48"/>
      <c r="F239" s="48"/>
      <c r="G239" s="48"/>
      <c r="H239" s="48"/>
      <c r="I239" s="48"/>
      <c r="J239" s="48"/>
      <c r="K239" s="48"/>
      <c r="L239" s="48"/>
      <c r="M239" s="48"/>
      <c r="N239" s="48"/>
      <c r="O239" s="48"/>
      <c r="P239" s="48"/>
      <c r="Q239" s="48"/>
      <c r="R239" s="48"/>
      <c r="S239" s="48"/>
      <c r="T239" s="48"/>
      <c r="U239" s="48"/>
      <c r="V239" s="48"/>
      <c r="W239" s="48"/>
      <c r="X239" s="48"/>
      <c r="Y239" s="48"/>
      <c r="Z239" s="48"/>
    </row>
    <row r="240" spans="1:26" ht="15.75" customHeight="1">
      <c r="A240" s="48"/>
      <c r="B240" s="48"/>
      <c r="C240" s="48"/>
      <c r="D240" s="48"/>
      <c r="E240" s="48"/>
      <c r="F240" s="48"/>
      <c r="G240" s="48"/>
      <c r="H240" s="48"/>
      <c r="I240" s="48"/>
      <c r="J240" s="48"/>
      <c r="K240" s="48"/>
      <c r="L240" s="48"/>
      <c r="M240" s="48"/>
      <c r="N240" s="48"/>
      <c r="O240" s="48"/>
      <c r="P240" s="48"/>
      <c r="Q240" s="48"/>
      <c r="R240" s="48"/>
      <c r="S240" s="48"/>
      <c r="T240" s="48"/>
      <c r="U240" s="48"/>
      <c r="V240" s="48"/>
      <c r="W240" s="48"/>
      <c r="X240" s="48"/>
      <c r="Y240" s="48"/>
      <c r="Z240" s="48"/>
    </row>
    <row r="241" spans="1:26" ht="15.75" customHeight="1">
      <c r="A241" s="48"/>
      <c r="B241" s="48"/>
      <c r="C241" s="48"/>
      <c r="D241" s="48"/>
      <c r="E241" s="48"/>
      <c r="F241" s="48"/>
      <c r="G241" s="48"/>
      <c r="H241" s="48"/>
      <c r="I241" s="48"/>
      <c r="J241" s="48"/>
      <c r="K241" s="48"/>
      <c r="L241" s="48"/>
      <c r="M241" s="48"/>
      <c r="N241" s="48"/>
      <c r="O241" s="48"/>
      <c r="P241" s="48"/>
      <c r="Q241" s="48"/>
      <c r="R241" s="48"/>
      <c r="S241" s="48"/>
      <c r="T241" s="48"/>
      <c r="U241" s="48"/>
      <c r="V241" s="48"/>
      <c r="W241" s="48"/>
      <c r="X241" s="48"/>
      <c r="Y241" s="48"/>
      <c r="Z241" s="48"/>
    </row>
    <row r="242" spans="1:26" ht="15.75" customHeight="1">
      <c r="A242" s="48"/>
      <c r="B242" s="48"/>
      <c r="C242" s="48"/>
      <c r="D242" s="48"/>
      <c r="E242" s="48"/>
      <c r="F242" s="48"/>
      <c r="G242" s="48"/>
      <c r="H242" s="48"/>
      <c r="I242" s="48"/>
      <c r="J242" s="48"/>
      <c r="K242" s="48"/>
      <c r="L242" s="48"/>
      <c r="M242" s="48"/>
      <c r="N242" s="48"/>
      <c r="O242" s="48"/>
      <c r="P242" s="48"/>
      <c r="Q242" s="48"/>
      <c r="R242" s="48"/>
      <c r="S242" s="48"/>
      <c r="T242" s="48"/>
      <c r="U242" s="48"/>
      <c r="V242" s="48"/>
      <c r="W242" s="48"/>
      <c r="X242" s="48"/>
      <c r="Y242" s="48"/>
      <c r="Z242" s="48"/>
    </row>
    <row r="243" spans="1:26" ht="15.75" customHeight="1">
      <c r="A243" s="48"/>
      <c r="B243" s="48"/>
      <c r="C243" s="48"/>
      <c r="D243" s="48"/>
      <c r="E243" s="48"/>
      <c r="F243" s="48"/>
      <c r="G243" s="48"/>
      <c r="H243" s="48"/>
      <c r="I243" s="48"/>
      <c r="J243" s="48"/>
      <c r="K243" s="48"/>
      <c r="L243" s="48"/>
      <c r="M243" s="48"/>
      <c r="N243" s="48"/>
      <c r="O243" s="48"/>
      <c r="P243" s="48"/>
      <c r="Q243" s="48"/>
      <c r="R243" s="48"/>
      <c r="S243" s="48"/>
      <c r="T243" s="48"/>
      <c r="U243" s="48"/>
      <c r="V243" s="48"/>
      <c r="W243" s="48"/>
      <c r="X243" s="48"/>
      <c r="Y243" s="48"/>
      <c r="Z243" s="48"/>
    </row>
    <row r="244" spans="1:26" ht="15.75" customHeight="1">
      <c r="A244" s="48"/>
      <c r="B244" s="48"/>
      <c r="C244" s="48"/>
      <c r="D244" s="48"/>
      <c r="E244" s="48"/>
      <c r="F244" s="48"/>
      <c r="G244" s="48"/>
      <c r="H244" s="48"/>
      <c r="I244" s="48"/>
      <c r="J244" s="48"/>
      <c r="K244" s="48"/>
      <c r="L244" s="48"/>
      <c r="M244" s="48"/>
      <c r="N244" s="48"/>
      <c r="O244" s="48"/>
      <c r="P244" s="48"/>
      <c r="Q244" s="48"/>
      <c r="R244" s="48"/>
      <c r="S244" s="48"/>
      <c r="T244" s="48"/>
      <c r="U244" s="48"/>
      <c r="V244" s="48"/>
      <c r="W244" s="48"/>
      <c r="X244" s="48"/>
      <c r="Y244" s="48"/>
      <c r="Z244" s="48"/>
    </row>
    <row r="245" spans="1:26" ht="15.75" customHeight="1">
      <c r="A245" s="48"/>
      <c r="B245" s="48"/>
      <c r="C245" s="48"/>
      <c r="D245" s="48"/>
      <c r="E245" s="48"/>
      <c r="F245" s="48"/>
      <c r="G245" s="48"/>
      <c r="H245" s="48"/>
      <c r="I245" s="48"/>
      <c r="J245" s="48"/>
      <c r="K245" s="48"/>
      <c r="L245" s="48"/>
      <c r="M245" s="48"/>
      <c r="N245" s="48"/>
      <c r="O245" s="48"/>
      <c r="P245" s="48"/>
      <c r="Q245" s="48"/>
      <c r="R245" s="48"/>
      <c r="S245" s="48"/>
      <c r="T245" s="48"/>
      <c r="U245" s="48"/>
      <c r="V245" s="48"/>
      <c r="W245" s="48"/>
      <c r="X245" s="48"/>
      <c r="Y245" s="48"/>
      <c r="Z245" s="48"/>
    </row>
    <row r="246" spans="1:26" ht="15.75" customHeight="1">
      <c r="A246" s="48"/>
      <c r="B246" s="48"/>
      <c r="C246" s="48"/>
      <c r="D246" s="48"/>
      <c r="E246" s="48"/>
      <c r="F246" s="48"/>
      <c r="G246" s="48"/>
      <c r="H246" s="48"/>
      <c r="I246" s="48"/>
      <c r="J246" s="48"/>
      <c r="K246" s="48"/>
      <c r="L246" s="48"/>
      <c r="M246" s="48"/>
      <c r="N246" s="48"/>
      <c r="O246" s="48"/>
      <c r="P246" s="48"/>
      <c r="Q246" s="48"/>
      <c r="R246" s="48"/>
      <c r="S246" s="48"/>
      <c r="T246" s="48"/>
      <c r="U246" s="48"/>
      <c r="V246" s="48"/>
      <c r="W246" s="48"/>
      <c r="X246" s="48"/>
      <c r="Y246" s="48"/>
      <c r="Z246" s="48"/>
    </row>
    <row r="247" spans="1:26" ht="15.75" customHeight="1">
      <c r="A247" s="48"/>
      <c r="B247" s="48"/>
      <c r="C247" s="48"/>
      <c r="D247" s="48"/>
      <c r="E247" s="48"/>
      <c r="F247" s="48"/>
      <c r="G247" s="48"/>
      <c r="H247" s="48"/>
      <c r="I247" s="48"/>
      <c r="J247" s="48"/>
      <c r="K247" s="48"/>
      <c r="L247" s="48"/>
      <c r="M247" s="48"/>
      <c r="N247" s="48"/>
      <c r="O247" s="48"/>
      <c r="P247" s="48"/>
      <c r="Q247" s="48"/>
      <c r="R247" s="48"/>
      <c r="S247" s="48"/>
      <c r="T247" s="48"/>
      <c r="U247" s="48"/>
      <c r="V247" s="48"/>
      <c r="W247" s="48"/>
      <c r="X247" s="48"/>
      <c r="Y247" s="48"/>
      <c r="Z247" s="48"/>
    </row>
    <row r="248" spans="1:26" ht="15.75" customHeight="1">
      <c r="A248" s="48"/>
      <c r="B248" s="48"/>
      <c r="C248" s="48"/>
      <c r="D248" s="48"/>
      <c r="E248" s="48"/>
      <c r="F248" s="48"/>
      <c r="G248" s="48"/>
      <c r="H248" s="48"/>
      <c r="I248" s="48"/>
      <c r="J248" s="48"/>
      <c r="K248" s="48"/>
      <c r="L248" s="48"/>
      <c r="M248" s="48"/>
      <c r="N248" s="48"/>
      <c r="O248" s="48"/>
      <c r="P248" s="48"/>
      <c r="Q248" s="48"/>
      <c r="R248" s="48"/>
      <c r="S248" s="48"/>
      <c r="T248" s="48"/>
      <c r="U248" s="48"/>
      <c r="V248" s="48"/>
      <c r="W248" s="48"/>
      <c r="X248" s="48"/>
      <c r="Y248" s="48"/>
      <c r="Z248" s="48"/>
    </row>
    <row r="249" spans="1:26" ht="15.75" customHeight="1">
      <c r="A249" s="48"/>
      <c r="B249" s="48"/>
      <c r="C249" s="48"/>
      <c r="D249" s="48"/>
      <c r="E249" s="48"/>
      <c r="F249" s="48"/>
      <c r="G249" s="48"/>
      <c r="H249" s="48"/>
      <c r="I249" s="48"/>
      <c r="J249" s="48"/>
      <c r="K249" s="48"/>
      <c r="L249" s="48"/>
      <c r="M249" s="48"/>
      <c r="N249" s="48"/>
      <c r="O249" s="48"/>
      <c r="P249" s="48"/>
      <c r="Q249" s="48"/>
      <c r="R249" s="48"/>
      <c r="S249" s="48"/>
      <c r="T249" s="48"/>
      <c r="U249" s="48"/>
      <c r="V249" s="48"/>
      <c r="W249" s="48"/>
      <c r="X249" s="48"/>
      <c r="Y249" s="48"/>
      <c r="Z249" s="48"/>
    </row>
    <row r="250" spans="1:26" ht="15.75" customHeight="1">
      <c r="A250" s="48"/>
      <c r="B250" s="48"/>
      <c r="C250" s="48"/>
      <c r="D250" s="48"/>
      <c r="E250" s="48"/>
      <c r="F250" s="48"/>
      <c r="G250" s="48"/>
      <c r="H250" s="48"/>
      <c r="I250" s="48"/>
      <c r="J250" s="48"/>
      <c r="K250" s="48"/>
      <c r="L250" s="48"/>
      <c r="M250" s="48"/>
      <c r="N250" s="48"/>
      <c r="O250" s="48"/>
      <c r="P250" s="48"/>
      <c r="Q250" s="48"/>
      <c r="R250" s="48"/>
      <c r="S250" s="48"/>
      <c r="T250" s="48"/>
      <c r="U250" s="48"/>
      <c r="V250" s="48"/>
      <c r="W250" s="48"/>
      <c r="X250" s="48"/>
      <c r="Y250" s="48"/>
      <c r="Z250" s="48"/>
    </row>
    <row r="251" spans="1:26" ht="15.75" customHeight="1">
      <c r="A251" s="48"/>
      <c r="B251" s="48"/>
      <c r="C251" s="48"/>
      <c r="D251" s="48"/>
      <c r="E251" s="48"/>
      <c r="F251" s="48"/>
      <c r="G251" s="48"/>
      <c r="H251" s="48"/>
      <c r="I251" s="48"/>
      <c r="J251" s="48"/>
      <c r="K251" s="48"/>
      <c r="L251" s="48"/>
      <c r="M251" s="48"/>
      <c r="N251" s="48"/>
      <c r="O251" s="48"/>
      <c r="P251" s="48"/>
      <c r="Q251" s="48"/>
      <c r="R251" s="48"/>
      <c r="S251" s="48"/>
      <c r="T251" s="48"/>
      <c r="U251" s="48"/>
      <c r="V251" s="48"/>
      <c r="W251" s="48"/>
      <c r="X251" s="48"/>
      <c r="Y251" s="48"/>
      <c r="Z251" s="48"/>
    </row>
    <row r="252" spans="1:26" ht="15.75" customHeight="1">
      <c r="A252" s="48"/>
      <c r="B252" s="48"/>
      <c r="C252" s="48"/>
      <c r="D252" s="48"/>
      <c r="E252" s="48"/>
      <c r="F252" s="48"/>
      <c r="G252" s="48"/>
      <c r="H252" s="48"/>
      <c r="I252" s="48"/>
      <c r="J252" s="48"/>
      <c r="K252" s="48"/>
      <c r="L252" s="48"/>
      <c r="M252" s="48"/>
      <c r="N252" s="48"/>
      <c r="O252" s="48"/>
      <c r="P252" s="48"/>
      <c r="Q252" s="48"/>
      <c r="R252" s="48"/>
      <c r="S252" s="48"/>
      <c r="T252" s="48"/>
      <c r="U252" s="48"/>
      <c r="V252" s="48"/>
      <c r="W252" s="48"/>
      <c r="X252" s="48"/>
      <c r="Y252" s="48"/>
      <c r="Z252" s="48"/>
    </row>
    <row r="253" spans="1:26" ht="15.75" customHeight="1">
      <c r="A253" s="48"/>
      <c r="B253" s="48"/>
      <c r="C253" s="48"/>
      <c r="D253" s="48"/>
      <c r="E253" s="48"/>
      <c r="F253" s="48"/>
      <c r="G253" s="48"/>
      <c r="H253" s="48"/>
      <c r="I253" s="48"/>
      <c r="J253" s="48"/>
      <c r="K253" s="48"/>
      <c r="L253" s="48"/>
      <c r="M253" s="48"/>
      <c r="N253" s="48"/>
      <c r="O253" s="48"/>
      <c r="P253" s="48"/>
      <c r="Q253" s="48"/>
      <c r="R253" s="48"/>
      <c r="S253" s="48"/>
      <c r="T253" s="48"/>
      <c r="U253" s="48"/>
      <c r="V253" s="48"/>
      <c r="W253" s="48"/>
      <c r="X253" s="48"/>
      <c r="Y253" s="48"/>
      <c r="Z253" s="48"/>
    </row>
    <row r="254" spans="1:26" ht="15.75" customHeight="1">
      <c r="A254" s="48"/>
      <c r="B254" s="48"/>
      <c r="C254" s="48"/>
      <c r="D254" s="48"/>
      <c r="E254" s="48"/>
      <c r="F254" s="48"/>
      <c r="G254" s="48"/>
      <c r="H254" s="48"/>
      <c r="I254" s="48"/>
      <c r="J254" s="48"/>
      <c r="K254" s="48"/>
      <c r="L254" s="48"/>
      <c r="M254" s="48"/>
      <c r="N254" s="48"/>
      <c r="O254" s="48"/>
      <c r="P254" s="48"/>
      <c r="Q254" s="48"/>
      <c r="R254" s="48"/>
      <c r="S254" s="48"/>
      <c r="T254" s="48"/>
      <c r="U254" s="48"/>
      <c r="V254" s="48"/>
      <c r="W254" s="48"/>
      <c r="X254" s="48"/>
      <c r="Y254" s="48"/>
      <c r="Z254" s="48"/>
    </row>
    <row r="255" spans="1:26" ht="15.75" customHeight="1">
      <c r="A255" s="48"/>
      <c r="B255" s="48"/>
      <c r="C255" s="48"/>
      <c r="D255" s="48"/>
      <c r="E255" s="48"/>
      <c r="F255" s="48"/>
      <c r="G255" s="48"/>
      <c r="H255" s="48"/>
      <c r="I255" s="48"/>
      <c r="J255" s="48"/>
      <c r="K255" s="48"/>
      <c r="L255" s="48"/>
      <c r="M255" s="48"/>
      <c r="N255" s="48"/>
      <c r="O255" s="48"/>
      <c r="P255" s="48"/>
      <c r="Q255" s="48"/>
      <c r="R255" s="48"/>
      <c r="S255" s="48"/>
      <c r="T255" s="48"/>
      <c r="U255" s="48"/>
      <c r="V255" s="48"/>
      <c r="W255" s="48"/>
      <c r="X255" s="48"/>
      <c r="Y255" s="48"/>
      <c r="Z255" s="48"/>
    </row>
    <row r="256" spans="1:26" ht="15.75" customHeight="1">
      <c r="A256" s="48"/>
      <c r="B256" s="48"/>
      <c r="C256" s="48"/>
      <c r="D256" s="48"/>
      <c r="E256" s="48"/>
      <c r="F256" s="48"/>
      <c r="G256" s="48"/>
      <c r="H256" s="48"/>
      <c r="I256" s="48"/>
      <c r="J256" s="48"/>
      <c r="K256" s="48"/>
      <c r="L256" s="48"/>
      <c r="M256" s="48"/>
      <c r="N256" s="48"/>
      <c r="O256" s="48"/>
      <c r="P256" s="48"/>
      <c r="Q256" s="48"/>
      <c r="R256" s="48"/>
      <c r="S256" s="48"/>
      <c r="T256" s="48"/>
      <c r="U256" s="48"/>
      <c r="V256" s="48"/>
      <c r="W256" s="48"/>
      <c r="X256" s="48"/>
      <c r="Y256" s="48"/>
      <c r="Z256" s="48"/>
    </row>
    <row r="257" spans="1:26" ht="15.75" customHeight="1">
      <c r="A257" s="48"/>
      <c r="B257" s="48"/>
      <c r="C257" s="48"/>
      <c r="D257" s="48"/>
      <c r="E257" s="48"/>
      <c r="F257" s="48"/>
      <c r="G257" s="48"/>
      <c r="H257" s="48"/>
      <c r="I257" s="48"/>
      <c r="J257" s="48"/>
      <c r="K257" s="48"/>
      <c r="L257" s="48"/>
      <c r="M257" s="48"/>
      <c r="N257" s="48"/>
      <c r="O257" s="48"/>
      <c r="P257" s="48"/>
      <c r="Q257" s="48"/>
      <c r="R257" s="48"/>
      <c r="S257" s="48"/>
      <c r="T257" s="48"/>
      <c r="U257" s="48"/>
      <c r="V257" s="48"/>
      <c r="W257" s="48"/>
      <c r="X257" s="48"/>
      <c r="Y257" s="48"/>
      <c r="Z257" s="48"/>
    </row>
    <row r="258" spans="1:26" ht="15.75" customHeight="1">
      <c r="A258" s="48"/>
      <c r="B258" s="48"/>
      <c r="C258" s="48"/>
      <c r="D258" s="48"/>
      <c r="E258" s="48"/>
      <c r="F258" s="48"/>
      <c r="G258" s="48"/>
      <c r="H258" s="48"/>
      <c r="I258" s="48"/>
      <c r="J258" s="48"/>
      <c r="K258" s="48"/>
      <c r="L258" s="48"/>
      <c r="M258" s="48"/>
      <c r="N258" s="48"/>
      <c r="O258" s="48"/>
      <c r="P258" s="48"/>
      <c r="Q258" s="48"/>
      <c r="R258" s="48"/>
      <c r="S258" s="48"/>
      <c r="T258" s="48"/>
      <c r="U258" s="48"/>
      <c r="V258" s="48"/>
      <c r="W258" s="48"/>
      <c r="X258" s="48"/>
      <c r="Y258" s="48"/>
      <c r="Z258" s="48"/>
    </row>
    <row r="259" spans="1:26" ht="15.75" customHeight="1">
      <c r="A259" s="48"/>
      <c r="B259" s="48"/>
      <c r="C259" s="48"/>
      <c r="D259" s="48"/>
      <c r="E259" s="48"/>
      <c r="F259" s="48"/>
      <c r="G259" s="48"/>
      <c r="H259" s="48"/>
      <c r="I259" s="48"/>
      <c r="J259" s="48"/>
      <c r="K259" s="48"/>
      <c r="L259" s="48"/>
      <c r="M259" s="48"/>
      <c r="N259" s="48"/>
      <c r="O259" s="48"/>
      <c r="P259" s="48"/>
      <c r="Q259" s="48"/>
      <c r="R259" s="48"/>
      <c r="S259" s="48"/>
      <c r="T259" s="48"/>
      <c r="U259" s="48"/>
      <c r="V259" s="48"/>
      <c r="W259" s="48"/>
      <c r="X259" s="48"/>
      <c r="Y259" s="48"/>
      <c r="Z259" s="48"/>
    </row>
    <row r="260" spans="1:26" ht="15.75" customHeight="1">
      <c r="A260" s="48"/>
      <c r="B260" s="48"/>
      <c r="C260" s="48"/>
      <c r="D260" s="48"/>
      <c r="E260" s="48"/>
      <c r="F260" s="48"/>
      <c r="G260" s="48"/>
      <c r="H260" s="48"/>
      <c r="I260" s="48"/>
      <c r="J260" s="48"/>
      <c r="K260" s="48"/>
      <c r="L260" s="48"/>
      <c r="M260" s="48"/>
      <c r="N260" s="48"/>
      <c r="O260" s="48"/>
      <c r="P260" s="48"/>
      <c r="Q260" s="48"/>
      <c r="R260" s="48"/>
      <c r="S260" s="48"/>
      <c r="T260" s="48"/>
      <c r="U260" s="48"/>
      <c r="V260" s="48"/>
      <c r="W260" s="48"/>
      <c r="X260" s="48"/>
      <c r="Y260" s="48"/>
      <c r="Z260" s="48"/>
    </row>
    <row r="261" spans="1:26" ht="15.75" customHeight="1">
      <c r="A261" s="48"/>
      <c r="B261" s="48"/>
      <c r="C261" s="48"/>
      <c r="D261" s="48"/>
      <c r="E261" s="48"/>
      <c r="F261" s="48"/>
      <c r="G261" s="48"/>
      <c r="H261" s="48"/>
      <c r="I261" s="48"/>
      <c r="J261" s="48"/>
      <c r="K261" s="48"/>
      <c r="L261" s="48"/>
      <c r="M261" s="48"/>
      <c r="N261" s="48"/>
      <c r="O261" s="48"/>
      <c r="P261" s="48"/>
      <c r="Q261" s="48"/>
      <c r="R261" s="48"/>
      <c r="S261" s="48"/>
      <c r="T261" s="48"/>
      <c r="U261" s="48"/>
      <c r="V261" s="48"/>
      <c r="W261" s="48"/>
      <c r="X261" s="48"/>
      <c r="Y261" s="48"/>
      <c r="Z261" s="48"/>
    </row>
    <row r="262" spans="1:26" ht="15.75" customHeight="1">
      <c r="A262" s="48"/>
      <c r="B262" s="48"/>
      <c r="C262" s="48"/>
      <c r="D262" s="48"/>
      <c r="E262" s="48"/>
      <c r="F262" s="48"/>
      <c r="G262" s="48"/>
      <c r="H262" s="48"/>
      <c r="I262" s="48"/>
      <c r="J262" s="48"/>
      <c r="K262" s="48"/>
      <c r="L262" s="48"/>
      <c r="M262" s="48"/>
      <c r="N262" s="48"/>
      <c r="O262" s="48"/>
      <c r="P262" s="48"/>
      <c r="Q262" s="48"/>
      <c r="R262" s="48"/>
      <c r="S262" s="48"/>
      <c r="T262" s="48"/>
      <c r="U262" s="48"/>
      <c r="V262" s="48"/>
      <c r="W262" s="48"/>
      <c r="X262" s="48"/>
      <c r="Y262" s="48"/>
      <c r="Z262" s="48"/>
    </row>
    <row r="263" spans="1:26" ht="15.75" customHeight="1">
      <c r="A263" s="48"/>
      <c r="B263" s="48"/>
      <c r="C263" s="48"/>
      <c r="D263" s="48"/>
      <c r="E263" s="48"/>
      <c r="F263" s="48"/>
      <c r="G263" s="48"/>
      <c r="H263" s="48"/>
      <c r="I263" s="48"/>
      <c r="J263" s="48"/>
      <c r="K263" s="48"/>
      <c r="L263" s="48"/>
      <c r="M263" s="48"/>
      <c r="N263" s="48"/>
      <c r="O263" s="48"/>
      <c r="P263" s="48"/>
      <c r="Q263" s="48"/>
      <c r="R263" s="48"/>
      <c r="S263" s="48"/>
      <c r="T263" s="48"/>
      <c r="U263" s="48"/>
      <c r="V263" s="48"/>
      <c r="W263" s="48"/>
      <c r="X263" s="48"/>
      <c r="Y263" s="48"/>
      <c r="Z263" s="48"/>
    </row>
    <row r="264" spans="1:26" ht="15.75" customHeight="1">
      <c r="A264" s="48"/>
      <c r="B264" s="48"/>
      <c r="C264" s="48"/>
      <c r="D264" s="48"/>
      <c r="E264" s="48"/>
      <c r="F264" s="48"/>
      <c r="G264" s="48"/>
      <c r="H264" s="48"/>
      <c r="I264" s="48"/>
      <c r="J264" s="48"/>
      <c r="K264" s="48"/>
      <c r="L264" s="48"/>
      <c r="M264" s="48"/>
      <c r="N264" s="48"/>
      <c r="O264" s="48"/>
      <c r="P264" s="48"/>
      <c r="Q264" s="48"/>
      <c r="R264" s="48"/>
      <c r="S264" s="48"/>
      <c r="T264" s="48"/>
      <c r="U264" s="48"/>
      <c r="V264" s="48"/>
      <c r="W264" s="48"/>
      <c r="X264" s="48"/>
      <c r="Y264" s="48"/>
      <c r="Z264" s="48"/>
    </row>
    <row r="265" spans="1:26" ht="15.75" customHeight="1">
      <c r="A265" s="48"/>
      <c r="B265" s="48"/>
      <c r="C265" s="48"/>
      <c r="D265" s="48"/>
      <c r="E265" s="48"/>
      <c r="F265" s="48"/>
      <c r="G265" s="48"/>
      <c r="H265" s="48"/>
      <c r="I265" s="48"/>
      <c r="J265" s="48"/>
      <c r="K265" s="48"/>
      <c r="L265" s="48"/>
      <c r="M265" s="48"/>
      <c r="N265" s="48"/>
      <c r="O265" s="48"/>
      <c r="P265" s="48"/>
      <c r="Q265" s="48"/>
      <c r="R265" s="48"/>
      <c r="S265" s="48"/>
      <c r="T265" s="48"/>
      <c r="U265" s="48"/>
      <c r="V265" s="48"/>
      <c r="W265" s="48"/>
      <c r="X265" s="48"/>
      <c r="Y265" s="48"/>
      <c r="Z265" s="48"/>
    </row>
    <row r="266" spans="1:26" ht="15.75" customHeight="1">
      <c r="A266" s="48"/>
      <c r="B266" s="48"/>
      <c r="C266" s="48"/>
      <c r="D266" s="48"/>
      <c r="E266" s="48"/>
      <c r="F266" s="48"/>
      <c r="G266" s="48"/>
      <c r="H266" s="48"/>
      <c r="I266" s="48"/>
      <c r="J266" s="48"/>
      <c r="K266" s="48"/>
      <c r="L266" s="48"/>
      <c r="M266" s="48"/>
      <c r="N266" s="48"/>
      <c r="O266" s="48"/>
      <c r="P266" s="48"/>
      <c r="Q266" s="48"/>
      <c r="R266" s="48"/>
      <c r="S266" s="48"/>
      <c r="T266" s="48"/>
      <c r="U266" s="48"/>
      <c r="V266" s="48"/>
      <c r="W266" s="48"/>
      <c r="X266" s="48"/>
      <c r="Y266" s="48"/>
      <c r="Z266" s="48"/>
    </row>
    <row r="267" spans="1:26" ht="15.75" customHeight="1">
      <c r="A267" s="48"/>
      <c r="B267" s="48"/>
      <c r="C267" s="48"/>
      <c r="D267" s="48"/>
      <c r="E267" s="48"/>
      <c r="F267" s="48"/>
      <c r="G267" s="48"/>
      <c r="H267" s="48"/>
      <c r="I267" s="48"/>
      <c r="J267" s="48"/>
      <c r="K267" s="48"/>
      <c r="L267" s="48"/>
      <c r="M267" s="48"/>
      <c r="N267" s="48"/>
      <c r="O267" s="48"/>
      <c r="P267" s="48"/>
      <c r="Q267" s="48"/>
      <c r="R267" s="48"/>
      <c r="S267" s="48"/>
      <c r="T267" s="48"/>
      <c r="U267" s="48"/>
      <c r="V267" s="48"/>
      <c r="W267" s="48"/>
      <c r="X267" s="48"/>
      <c r="Y267" s="48"/>
      <c r="Z267" s="48"/>
    </row>
    <row r="268" spans="1:26" ht="15.75" customHeight="1">
      <c r="A268" s="48"/>
      <c r="B268" s="48"/>
      <c r="C268" s="48"/>
      <c r="D268" s="48"/>
      <c r="E268" s="48"/>
      <c r="F268" s="48"/>
      <c r="G268" s="48"/>
      <c r="H268" s="48"/>
      <c r="I268" s="48"/>
      <c r="J268" s="48"/>
      <c r="K268" s="48"/>
      <c r="L268" s="48"/>
      <c r="M268" s="48"/>
      <c r="N268" s="48"/>
      <c r="O268" s="48"/>
      <c r="P268" s="48"/>
      <c r="Q268" s="48"/>
      <c r="R268" s="48"/>
      <c r="S268" s="48"/>
      <c r="T268" s="48"/>
      <c r="U268" s="48"/>
      <c r="V268" s="48"/>
      <c r="W268" s="48"/>
      <c r="X268" s="48"/>
      <c r="Y268" s="48"/>
      <c r="Z268" s="48"/>
    </row>
    <row r="269" spans="1:26" ht="15.75" customHeight="1">
      <c r="A269" s="48"/>
      <c r="B269" s="48"/>
      <c r="C269" s="48"/>
      <c r="D269" s="48"/>
      <c r="E269" s="48"/>
      <c r="F269" s="48"/>
      <c r="G269" s="48"/>
      <c r="H269" s="48"/>
      <c r="I269" s="48"/>
      <c r="J269" s="48"/>
      <c r="K269" s="48"/>
      <c r="L269" s="48"/>
      <c r="M269" s="48"/>
      <c r="N269" s="48"/>
      <c r="O269" s="48"/>
      <c r="P269" s="48"/>
      <c r="Q269" s="48"/>
      <c r="R269" s="48"/>
      <c r="S269" s="48"/>
      <c r="T269" s="48"/>
      <c r="U269" s="48"/>
      <c r="V269" s="48"/>
      <c r="W269" s="48"/>
      <c r="X269" s="48"/>
      <c r="Y269" s="48"/>
      <c r="Z269" s="48"/>
    </row>
    <row r="270" spans="1:26" ht="15.75" customHeight="1">
      <c r="A270" s="48"/>
      <c r="B270" s="48"/>
      <c r="C270" s="48"/>
      <c r="D270" s="48"/>
      <c r="E270" s="48"/>
      <c r="F270" s="48"/>
      <c r="G270" s="48"/>
      <c r="H270" s="48"/>
      <c r="I270" s="48"/>
      <c r="J270" s="48"/>
      <c r="K270" s="48"/>
      <c r="L270" s="48"/>
      <c r="M270" s="48"/>
      <c r="N270" s="48"/>
      <c r="O270" s="48"/>
      <c r="P270" s="48"/>
      <c r="Q270" s="48"/>
      <c r="R270" s="48"/>
      <c r="S270" s="48"/>
      <c r="T270" s="48"/>
      <c r="U270" s="48"/>
      <c r="V270" s="48"/>
      <c r="W270" s="48"/>
      <c r="X270" s="48"/>
      <c r="Y270" s="48"/>
      <c r="Z270" s="48"/>
    </row>
    <row r="271" spans="1:26" ht="15.75" customHeight="1">
      <c r="A271" s="48"/>
      <c r="B271" s="48"/>
      <c r="C271" s="48"/>
      <c r="D271" s="48"/>
      <c r="E271" s="48"/>
      <c r="F271" s="48"/>
      <c r="G271" s="48"/>
      <c r="H271" s="48"/>
      <c r="I271" s="48"/>
      <c r="J271" s="48"/>
      <c r="K271" s="48"/>
      <c r="L271" s="48"/>
      <c r="M271" s="48"/>
      <c r="N271" s="48"/>
      <c r="O271" s="48"/>
      <c r="P271" s="48"/>
      <c r="Q271" s="48"/>
      <c r="R271" s="48"/>
      <c r="S271" s="48"/>
      <c r="T271" s="48"/>
      <c r="U271" s="48"/>
      <c r="V271" s="48"/>
      <c r="W271" s="48"/>
      <c r="X271" s="48"/>
      <c r="Y271" s="48"/>
      <c r="Z271" s="48"/>
    </row>
    <row r="272" spans="1:26" ht="15.75" customHeight="1">
      <c r="A272" s="48"/>
      <c r="B272" s="48"/>
      <c r="C272" s="48"/>
      <c r="D272" s="48"/>
      <c r="E272" s="48"/>
      <c r="F272" s="48"/>
      <c r="G272" s="48"/>
      <c r="H272" s="48"/>
      <c r="I272" s="48"/>
      <c r="J272" s="48"/>
      <c r="K272" s="48"/>
      <c r="L272" s="48"/>
      <c r="M272" s="48"/>
      <c r="N272" s="48"/>
      <c r="O272" s="48"/>
      <c r="P272" s="48"/>
      <c r="Q272" s="48"/>
      <c r="R272" s="48"/>
      <c r="S272" s="48"/>
      <c r="T272" s="48"/>
      <c r="U272" s="48"/>
      <c r="V272" s="48"/>
      <c r="W272" s="48"/>
      <c r="X272" s="48"/>
      <c r="Y272" s="48"/>
      <c r="Z272" s="48"/>
    </row>
    <row r="273" spans="1:26" ht="15.75" customHeight="1">
      <c r="A273" s="48"/>
      <c r="B273" s="48"/>
      <c r="C273" s="48"/>
      <c r="D273" s="48"/>
      <c r="E273" s="48"/>
      <c r="F273" s="48"/>
      <c r="G273" s="48"/>
      <c r="H273" s="48"/>
      <c r="I273" s="48"/>
      <c r="J273" s="48"/>
      <c r="K273" s="48"/>
      <c r="L273" s="48"/>
      <c r="M273" s="48"/>
      <c r="N273" s="48"/>
      <c r="O273" s="48"/>
      <c r="P273" s="48"/>
      <c r="Q273" s="48"/>
      <c r="R273" s="48"/>
      <c r="S273" s="48"/>
      <c r="T273" s="48"/>
      <c r="U273" s="48"/>
      <c r="V273" s="48"/>
      <c r="W273" s="48"/>
      <c r="X273" s="48"/>
      <c r="Y273" s="48"/>
      <c r="Z273" s="48"/>
    </row>
    <row r="274" spans="1:26" ht="15.75" customHeight="1">
      <c r="A274" s="48"/>
      <c r="B274" s="48"/>
      <c r="C274" s="48"/>
      <c r="D274" s="48"/>
      <c r="E274" s="48"/>
      <c r="F274" s="48"/>
      <c r="G274" s="48"/>
      <c r="H274" s="48"/>
      <c r="I274" s="48"/>
      <c r="J274" s="48"/>
      <c r="K274" s="48"/>
      <c r="L274" s="48"/>
      <c r="M274" s="48"/>
      <c r="N274" s="48"/>
      <c r="O274" s="48"/>
      <c r="P274" s="48"/>
      <c r="Q274" s="48"/>
      <c r="R274" s="48"/>
      <c r="S274" s="48"/>
      <c r="T274" s="48"/>
      <c r="U274" s="48"/>
      <c r="V274" s="48"/>
      <c r="W274" s="48"/>
      <c r="X274" s="48"/>
      <c r="Y274" s="48"/>
      <c r="Z274" s="48"/>
    </row>
    <row r="275" spans="1:26" ht="15.75" customHeight="1">
      <c r="A275" s="48"/>
      <c r="B275" s="48"/>
      <c r="C275" s="48"/>
      <c r="D275" s="48"/>
      <c r="E275" s="48"/>
      <c r="F275" s="48"/>
      <c r="G275" s="48"/>
      <c r="H275" s="48"/>
      <c r="I275" s="48"/>
      <c r="J275" s="48"/>
      <c r="K275" s="48"/>
      <c r="L275" s="48"/>
      <c r="M275" s="48"/>
      <c r="N275" s="48"/>
      <c r="O275" s="48"/>
      <c r="P275" s="48"/>
      <c r="Q275" s="48"/>
      <c r="R275" s="48"/>
      <c r="S275" s="48"/>
      <c r="T275" s="48"/>
      <c r="U275" s="48"/>
      <c r="V275" s="48"/>
      <c r="W275" s="48"/>
      <c r="X275" s="48"/>
      <c r="Y275" s="48"/>
      <c r="Z275" s="48"/>
    </row>
    <row r="276" spans="1:26" ht="15.75" customHeight="1">
      <c r="A276" s="48"/>
      <c r="B276" s="48"/>
      <c r="C276" s="48"/>
      <c r="D276" s="48"/>
      <c r="E276" s="48"/>
      <c r="F276" s="48"/>
      <c r="G276" s="48"/>
      <c r="H276" s="48"/>
      <c r="I276" s="48"/>
      <c r="J276" s="48"/>
      <c r="K276" s="48"/>
      <c r="L276" s="48"/>
      <c r="M276" s="48"/>
      <c r="N276" s="48"/>
      <c r="O276" s="48"/>
      <c r="P276" s="48"/>
      <c r="Q276" s="48"/>
      <c r="R276" s="48"/>
      <c r="S276" s="48"/>
      <c r="T276" s="48"/>
      <c r="U276" s="48"/>
      <c r="V276" s="48"/>
      <c r="W276" s="48"/>
      <c r="X276" s="48"/>
      <c r="Y276" s="48"/>
      <c r="Z276" s="48"/>
    </row>
    <row r="277" spans="1:26" ht="15.75" customHeight="1">
      <c r="A277" s="48"/>
      <c r="B277" s="48"/>
      <c r="C277" s="48"/>
      <c r="D277" s="48"/>
      <c r="E277" s="48"/>
      <c r="F277" s="48"/>
      <c r="G277" s="48"/>
      <c r="H277" s="48"/>
      <c r="I277" s="48"/>
      <c r="J277" s="48"/>
      <c r="K277" s="48"/>
      <c r="L277" s="48"/>
      <c r="M277" s="48"/>
      <c r="N277" s="48"/>
      <c r="O277" s="48"/>
      <c r="P277" s="48"/>
      <c r="Q277" s="48"/>
      <c r="R277" s="48"/>
      <c r="S277" s="48"/>
      <c r="T277" s="48"/>
      <c r="U277" s="48"/>
      <c r="V277" s="48"/>
      <c r="W277" s="48"/>
      <c r="X277" s="48"/>
      <c r="Y277" s="48"/>
      <c r="Z277" s="48"/>
    </row>
    <row r="278" spans="1:26" ht="15.75" customHeight="1">
      <c r="A278" s="48"/>
      <c r="B278" s="48"/>
      <c r="C278" s="48"/>
      <c r="D278" s="48"/>
      <c r="E278" s="48"/>
      <c r="F278" s="48"/>
      <c r="G278" s="48"/>
      <c r="H278" s="48"/>
      <c r="I278" s="48"/>
      <c r="J278" s="48"/>
      <c r="K278" s="48"/>
      <c r="L278" s="48"/>
      <c r="M278" s="48"/>
      <c r="N278" s="48"/>
      <c r="O278" s="48"/>
      <c r="P278" s="48"/>
      <c r="Q278" s="48"/>
      <c r="R278" s="48"/>
      <c r="S278" s="48"/>
      <c r="T278" s="48"/>
      <c r="U278" s="48"/>
      <c r="V278" s="48"/>
      <c r="W278" s="48"/>
      <c r="X278" s="48"/>
      <c r="Y278" s="48"/>
      <c r="Z278" s="48"/>
    </row>
    <row r="279" spans="1:26" ht="15.75" customHeight="1">
      <c r="A279" s="48"/>
      <c r="B279" s="48"/>
      <c r="C279" s="48"/>
      <c r="D279" s="48"/>
      <c r="E279" s="48"/>
      <c r="F279" s="48"/>
      <c r="G279" s="48"/>
      <c r="H279" s="48"/>
      <c r="I279" s="48"/>
      <c r="J279" s="48"/>
      <c r="K279" s="48"/>
      <c r="L279" s="48"/>
      <c r="M279" s="48"/>
      <c r="N279" s="48"/>
      <c r="O279" s="48"/>
      <c r="P279" s="48"/>
      <c r="Q279" s="48"/>
      <c r="R279" s="48"/>
      <c r="S279" s="48"/>
      <c r="T279" s="48"/>
      <c r="U279" s="48"/>
      <c r="V279" s="48"/>
      <c r="W279" s="48"/>
      <c r="X279" s="48"/>
      <c r="Y279" s="48"/>
      <c r="Z279" s="48"/>
    </row>
    <row r="280" spans="1:26" ht="15.75" customHeight="1">
      <c r="A280" s="48"/>
      <c r="B280" s="48"/>
      <c r="C280" s="48"/>
      <c r="D280" s="48"/>
      <c r="E280" s="48"/>
      <c r="F280" s="48"/>
      <c r="G280" s="48"/>
      <c r="H280" s="48"/>
      <c r="I280" s="48"/>
      <c r="J280" s="48"/>
      <c r="K280" s="48"/>
      <c r="L280" s="48"/>
      <c r="M280" s="48"/>
      <c r="N280" s="48"/>
      <c r="O280" s="48"/>
      <c r="P280" s="48"/>
      <c r="Q280" s="48"/>
      <c r="R280" s="48"/>
      <c r="S280" s="48"/>
      <c r="T280" s="48"/>
      <c r="U280" s="48"/>
      <c r="V280" s="48"/>
      <c r="W280" s="48"/>
      <c r="X280" s="48"/>
      <c r="Y280" s="48"/>
      <c r="Z280" s="48"/>
    </row>
    <row r="281" spans="1:26" ht="15.75" customHeight="1">
      <c r="A281" s="48"/>
      <c r="B281" s="48"/>
      <c r="C281" s="48"/>
      <c r="D281" s="48"/>
      <c r="E281" s="48"/>
      <c r="F281" s="48"/>
      <c r="G281" s="48"/>
      <c r="H281" s="48"/>
      <c r="I281" s="48"/>
      <c r="J281" s="48"/>
      <c r="K281" s="48"/>
      <c r="L281" s="48"/>
      <c r="M281" s="48"/>
      <c r="N281" s="48"/>
      <c r="O281" s="48"/>
      <c r="P281" s="48"/>
      <c r="Q281" s="48"/>
      <c r="R281" s="48"/>
      <c r="S281" s="48"/>
      <c r="T281" s="48"/>
      <c r="U281" s="48"/>
      <c r="V281" s="48"/>
      <c r="W281" s="48"/>
      <c r="X281" s="48"/>
      <c r="Y281" s="48"/>
      <c r="Z281" s="48"/>
    </row>
    <row r="282" spans="1:26" ht="15.75" customHeight="1">
      <c r="A282" s="48"/>
      <c r="B282" s="48"/>
      <c r="C282" s="48"/>
      <c r="D282" s="48"/>
      <c r="E282" s="48"/>
      <c r="F282" s="48"/>
      <c r="G282" s="48"/>
      <c r="H282" s="48"/>
      <c r="I282" s="48"/>
      <c r="J282" s="48"/>
      <c r="K282" s="48"/>
      <c r="L282" s="48"/>
      <c r="M282" s="48"/>
      <c r="N282" s="48"/>
      <c r="O282" s="48"/>
      <c r="P282" s="48"/>
      <c r="Q282" s="48"/>
      <c r="R282" s="48"/>
      <c r="S282" s="48"/>
      <c r="T282" s="48"/>
      <c r="U282" s="48"/>
      <c r="V282" s="48"/>
      <c r="W282" s="48"/>
      <c r="X282" s="48"/>
      <c r="Y282" s="48"/>
      <c r="Z282" s="48"/>
    </row>
    <row r="283" spans="1:26" ht="15.75" customHeight="1">
      <c r="A283" s="48"/>
      <c r="B283" s="48"/>
      <c r="C283" s="48"/>
      <c r="D283" s="48"/>
      <c r="E283" s="48"/>
      <c r="F283" s="48"/>
      <c r="G283" s="48"/>
      <c r="H283" s="48"/>
      <c r="I283" s="48"/>
      <c r="J283" s="48"/>
      <c r="K283" s="48"/>
      <c r="L283" s="48"/>
      <c r="M283" s="48"/>
      <c r="N283" s="48"/>
      <c r="O283" s="48"/>
      <c r="P283" s="48"/>
      <c r="Q283" s="48"/>
      <c r="R283" s="48"/>
      <c r="S283" s="48"/>
      <c r="T283" s="48"/>
      <c r="U283" s="48"/>
      <c r="V283" s="48"/>
      <c r="W283" s="48"/>
      <c r="X283" s="48"/>
      <c r="Y283" s="48"/>
      <c r="Z283" s="48"/>
    </row>
    <row r="284" spans="1:26" ht="15.75" customHeight="1">
      <c r="A284" s="48"/>
      <c r="B284" s="48"/>
      <c r="C284" s="48"/>
      <c r="D284" s="48"/>
      <c r="E284" s="48"/>
      <c r="F284" s="48"/>
      <c r="G284" s="48"/>
      <c r="H284" s="48"/>
      <c r="I284" s="48"/>
      <c r="J284" s="48"/>
      <c r="K284" s="48"/>
      <c r="L284" s="48"/>
      <c r="M284" s="48"/>
      <c r="N284" s="48"/>
      <c r="O284" s="48"/>
      <c r="P284" s="48"/>
      <c r="Q284" s="48"/>
      <c r="R284" s="48"/>
      <c r="S284" s="48"/>
      <c r="T284" s="48"/>
      <c r="U284" s="48"/>
      <c r="V284" s="48"/>
      <c r="W284" s="48"/>
      <c r="X284" s="48"/>
      <c r="Y284" s="48"/>
      <c r="Z284" s="48"/>
    </row>
    <row r="285" spans="1:26" ht="15.75" customHeight="1">
      <c r="A285" s="48"/>
      <c r="B285" s="48"/>
      <c r="C285" s="48"/>
      <c r="D285" s="48"/>
      <c r="E285" s="48"/>
      <c r="F285" s="48"/>
      <c r="G285" s="48"/>
      <c r="H285" s="48"/>
      <c r="I285" s="48"/>
      <c r="J285" s="48"/>
      <c r="K285" s="48"/>
      <c r="L285" s="48"/>
      <c r="M285" s="48"/>
      <c r="N285" s="48"/>
      <c r="O285" s="48"/>
      <c r="P285" s="48"/>
      <c r="Q285" s="48"/>
      <c r="R285" s="48"/>
      <c r="S285" s="48"/>
      <c r="T285" s="48"/>
      <c r="U285" s="48"/>
      <c r="V285" s="48"/>
      <c r="W285" s="48"/>
      <c r="X285" s="48"/>
      <c r="Y285" s="48"/>
      <c r="Z285" s="48"/>
    </row>
    <row r="286" spans="1:26" ht="15.75" customHeight="1">
      <c r="A286" s="48"/>
      <c r="B286" s="48"/>
      <c r="C286" s="48"/>
      <c r="D286" s="48"/>
      <c r="E286" s="48"/>
      <c r="F286" s="48"/>
      <c r="G286" s="48"/>
      <c r="H286" s="48"/>
      <c r="I286" s="48"/>
      <c r="J286" s="48"/>
      <c r="K286" s="48"/>
      <c r="L286" s="48"/>
      <c r="M286" s="48"/>
      <c r="N286" s="48"/>
      <c r="O286" s="48"/>
      <c r="P286" s="48"/>
      <c r="Q286" s="48"/>
      <c r="R286" s="48"/>
      <c r="S286" s="48"/>
      <c r="T286" s="48"/>
      <c r="U286" s="48"/>
      <c r="V286" s="48"/>
      <c r="W286" s="48"/>
      <c r="X286" s="48"/>
      <c r="Y286" s="48"/>
      <c r="Z286" s="48"/>
    </row>
    <row r="287" spans="1:26" ht="15.75" customHeight="1">
      <c r="A287" s="48"/>
      <c r="B287" s="48"/>
      <c r="C287" s="48"/>
      <c r="D287" s="48"/>
      <c r="E287" s="48"/>
      <c r="F287" s="48"/>
      <c r="G287" s="48"/>
      <c r="H287" s="48"/>
      <c r="I287" s="48"/>
      <c r="J287" s="48"/>
      <c r="K287" s="48"/>
      <c r="L287" s="48"/>
      <c r="M287" s="48"/>
      <c r="N287" s="48"/>
      <c r="O287" s="48"/>
      <c r="P287" s="48"/>
      <c r="Q287" s="48"/>
      <c r="R287" s="48"/>
      <c r="S287" s="48"/>
      <c r="T287" s="48"/>
      <c r="U287" s="48"/>
      <c r="V287" s="48"/>
      <c r="W287" s="48"/>
      <c r="X287" s="48"/>
      <c r="Y287" s="48"/>
      <c r="Z287" s="48"/>
    </row>
    <row r="288" spans="1:26" ht="15.75" customHeight="1">
      <c r="A288" s="48"/>
      <c r="B288" s="48"/>
      <c r="C288" s="48"/>
      <c r="D288" s="48"/>
      <c r="E288" s="48"/>
      <c r="F288" s="48"/>
      <c r="G288" s="48"/>
      <c r="H288" s="48"/>
      <c r="I288" s="48"/>
      <c r="J288" s="48"/>
      <c r="K288" s="48"/>
      <c r="L288" s="48"/>
      <c r="M288" s="48"/>
      <c r="N288" s="48"/>
      <c r="O288" s="48"/>
      <c r="P288" s="48"/>
      <c r="Q288" s="48"/>
      <c r="R288" s="48"/>
      <c r="S288" s="48"/>
      <c r="T288" s="48"/>
      <c r="U288" s="48"/>
      <c r="V288" s="48"/>
      <c r="W288" s="48"/>
      <c r="X288" s="48"/>
      <c r="Y288" s="48"/>
      <c r="Z288" s="48"/>
    </row>
    <row r="289" spans="1:26" ht="15.75" customHeight="1">
      <c r="A289" s="48"/>
      <c r="B289" s="48"/>
      <c r="C289" s="48"/>
      <c r="D289" s="48"/>
      <c r="E289" s="48"/>
      <c r="F289" s="48"/>
      <c r="G289" s="48"/>
      <c r="H289" s="48"/>
      <c r="I289" s="48"/>
      <c r="J289" s="48"/>
      <c r="K289" s="48"/>
      <c r="L289" s="48"/>
      <c r="M289" s="48"/>
      <c r="N289" s="48"/>
      <c r="O289" s="48"/>
      <c r="P289" s="48"/>
      <c r="Q289" s="48"/>
      <c r="R289" s="48"/>
      <c r="S289" s="48"/>
      <c r="T289" s="48"/>
      <c r="U289" s="48"/>
      <c r="V289" s="48"/>
      <c r="W289" s="48"/>
      <c r="X289" s="48"/>
      <c r="Y289" s="48"/>
      <c r="Z289" s="48"/>
    </row>
    <row r="290" spans="1:26" ht="15.75" customHeight="1">
      <c r="A290" s="48"/>
      <c r="B290" s="48"/>
      <c r="C290" s="48"/>
      <c r="D290" s="48"/>
      <c r="E290" s="48"/>
      <c r="F290" s="48"/>
      <c r="G290" s="48"/>
      <c r="H290" s="48"/>
      <c r="I290" s="48"/>
      <c r="J290" s="48"/>
      <c r="K290" s="48"/>
      <c r="L290" s="48"/>
      <c r="M290" s="48"/>
      <c r="N290" s="48"/>
      <c r="O290" s="48"/>
      <c r="P290" s="48"/>
      <c r="Q290" s="48"/>
      <c r="R290" s="48"/>
      <c r="S290" s="48"/>
      <c r="T290" s="48"/>
      <c r="U290" s="48"/>
      <c r="V290" s="48"/>
      <c r="W290" s="48"/>
      <c r="X290" s="48"/>
      <c r="Y290" s="48"/>
      <c r="Z290" s="48"/>
    </row>
    <row r="291" spans="1:26" ht="15.75" customHeight="1">
      <c r="A291" s="48"/>
      <c r="B291" s="48"/>
      <c r="C291" s="48"/>
      <c r="D291" s="48"/>
      <c r="E291" s="48"/>
      <c r="F291" s="48"/>
      <c r="G291" s="48"/>
      <c r="H291" s="48"/>
      <c r="I291" s="48"/>
      <c r="J291" s="48"/>
      <c r="K291" s="48"/>
      <c r="L291" s="48"/>
      <c r="M291" s="48"/>
      <c r="N291" s="48"/>
      <c r="O291" s="48"/>
      <c r="P291" s="48"/>
      <c r="Q291" s="48"/>
      <c r="R291" s="48"/>
      <c r="S291" s="48"/>
      <c r="T291" s="48"/>
      <c r="U291" s="48"/>
      <c r="V291" s="48"/>
      <c r="W291" s="48"/>
      <c r="X291" s="48"/>
      <c r="Y291" s="48"/>
      <c r="Z291" s="48"/>
    </row>
    <row r="292" spans="1:26" ht="15.75" customHeight="1">
      <c r="A292" s="48"/>
      <c r="B292" s="48"/>
      <c r="C292" s="48"/>
      <c r="D292" s="48"/>
      <c r="E292" s="48"/>
      <c r="F292" s="48"/>
      <c r="G292" s="48"/>
      <c r="H292" s="48"/>
      <c r="I292" s="48"/>
      <c r="J292" s="48"/>
      <c r="K292" s="48"/>
      <c r="L292" s="48"/>
      <c r="M292" s="48"/>
      <c r="N292" s="48"/>
      <c r="O292" s="48"/>
      <c r="P292" s="48"/>
      <c r="Q292" s="48"/>
      <c r="R292" s="48"/>
      <c r="S292" s="48"/>
      <c r="T292" s="48"/>
      <c r="U292" s="48"/>
      <c r="V292" s="48"/>
      <c r="W292" s="48"/>
      <c r="X292" s="48"/>
      <c r="Y292" s="48"/>
      <c r="Z292" s="48"/>
    </row>
    <row r="293" spans="1:26" ht="15.75" customHeight="1">
      <c r="A293" s="48"/>
      <c r="B293" s="48"/>
      <c r="C293" s="48"/>
      <c r="D293" s="48"/>
      <c r="E293" s="48"/>
      <c r="F293" s="48"/>
      <c r="G293" s="48"/>
      <c r="H293" s="48"/>
      <c r="I293" s="48"/>
      <c r="J293" s="48"/>
      <c r="K293" s="48"/>
      <c r="L293" s="48"/>
      <c r="M293" s="48"/>
      <c r="N293" s="48"/>
      <c r="O293" s="48"/>
      <c r="P293" s="48"/>
      <c r="Q293" s="48"/>
      <c r="R293" s="48"/>
      <c r="S293" s="48"/>
      <c r="T293" s="48"/>
      <c r="U293" s="48"/>
      <c r="V293" s="48"/>
      <c r="W293" s="48"/>
      <c r="X293" s="48"/>
      <c r="Y293" s="48"/>
      <c r="Z293" s="48"/>
    </row>
    <row r="294" spans="1:26" ht="15.75" customHeight="1">
      <c r="A294" s="48"/>
      <c r="B294" s="48"/>
      <c r="C294" s="48"/>
      <c r="D294" s="48"/>
      <c r="E294" s="48"/>
      <c r="F294" s="48"/>
      <c r="G294" s="48"/>
      <c r="H294" s="48"/>
      <c r="I294" s="48"/>
      <c r="J294" s="48"/>
      <c r="K294" s="48"/>
      <c r="L294" s="48"/>
      <c r="M294" s="48"/>
      <c r="N294" s="48"/>
      <c r="O294" s="48"/>
      <c r="P294" s="48"/>
      <c r="Q294" s="48"/>
      <c r="R294" s="48"/>
      <c r="S294" s="48"/>
      <c r="T294" s="48"/>
      <c r="U294" s="48"/>
      <c r="V294" s="48"/>
      <c r="W294" s="48"/>
      <c r="X294" s="48"/>
      <c r="Y294" s="48"/>
      <c r="Z294" s="48"/>
    </row>
    <row r="295" spans="1:26" ht="15.75" customHeight="1">
      <c r="A295" s="48"/>
      <c r="B295" s="48"/>
      <c r="C295" s="48"/>
      <c r="D295" s="48"/>
      <c r="E295" s="48"/>
      <c r="F295" s="48"/>
      <c r="G295" s="48"/>
      <c r="H295" s="48"/>
      <c r="I295" s="48"/>
      <c r="J295" s="48"/>
      <c r="K295" s="48"/>
      <c r="L295" s="48"/>
      <c r="M295" s="48"/>
      <c r="N295" s="48"/>
      <c r="O295" s="48"/>
      <c r="P295" s="48"/>
      <c r="Q295" s="48"/>
      <c r="R295" s="48"/>
      <c r="S295" s="48"/>
      <c r="T295" s="48"/>
      <c r="U295" s="48"/>
      <c r="V295" s="48"/>
      <c r="W295" s="48"/>
      <c r="X295" s="48"/>
      <c r="Y295" s="48"/>
      <c r="Z295" s="48"/>
    </row>
    <row r="296" spans="1:26" ht="15.75" customHeight="1">
      <c r="A296" s="48"/>
      <c r="B296" s="48"/>
      <c r="C296" s="48"/>
      <c r="D296" s="48"/>
      <c r="E296" s="48"/>
      <c r="F296" s="48"/>
      <c r="G296" s="48"/>
      <c r="H296" s="48"/>
      <c r="I296" s="48"/>
      <c r="J296" s="48"/>
      <c r="K296" s="48"/>
      <c r="L296" s="48"/>
      <c r="M296" s="48"/>
      <c r="N296" s="48"/>
      <c r="O296" s="48"/>
      <c r="P296" s="48"/>
      <c r="Q296" s="48"/>
      <c r="R296" s="48"/>
      <c r="S296" s="48"/>
      <c r="T296" s="48"/>
      <c r="U296" s="48"/>
      <c r="V296" s="48"/>
      <c r="W296" s="48"/>
      <c r="X296" s="48"/>
      <c r="Y296" s="48"/>
      <c r="Z296" s="48"/>
    </row>
    <row r="297" spans="1:26" ht="15.75" customHeight="1">
      <c r="A297" s="48"/>
      <c r="B297" s="48"/>
      <c r="C297" s="48"/>
      <c r="D297" s="48"/>
      <c r="E297" s="48"/>
      <c r="F297" s="48"/>
      <c r="G297" s="48"/>
      <c r="H297" s="48"/>
      <c r="I297" s="48"/>
      <c r="J297" s="48"/>
      <c r="K297" s="48"/>
      <c r="L297" s="48"/>
      <c r="M297" s="48"/>
      <c r="N297" s="48"/>
      <c r="O297" s="48"/>
      <c r="P297" s="48"/>
      <c r="Q297" s="48"/>
      <c r="R297" s="48"/>
      <c r="S297" s="48"/>
      <c r="T297" s="48"/>
      <c r="U297" s="48"/>
      <c r="V297" s="48"/>
      <c r="W297" s="48"/>
      <c r="X297" s="48"/>
      <c r="Y297" s="48"/>
      <c r="Z297" s="48"/>
    </row>
    <row r="298" spans="1:26" ht="15.75" customHeight="1">
      <c r="A298" s="48"/>
      <c r="B298" s="48"/>
      <c r="C298" s="48"/>
      <c r="D298" s="48"/>
      <c r="E298" s="48"/>
      <c r="F298" s="48"/>
      <c r="G298" s="48"/>
      <c r="H298" s="48"/>
      <c r="I298" s="48"/>
      <c r="J298" s="48"/>
      <c r="K298" s="48"/>
      <c r="L298" s="48"/>
      <c r="M298" s="48"/>
      <c r="N298" s="48"/>
      <c r="O298" s="48"/>
      <c r="P298" s="48"/>
      <c r="Q298" s="48"/>
      <c r="R298" s="48"/>
      <c r="S298" s="48"/>
      <c r="T298" s="48"/>
      <c r="U298" s="48"/>
      <c r="V298" s="48"/>
      <c r="W298" s="48"/>
      <c r="X298" s="48"/>
      <c r="Y298" s="48"/>
      <c r="Z298" s="48"/>
    </row>
    <row r="299" spans="1:26" ht="15.75" customHeight="1">
      <c r="A299" s="48"/>
      <c r="B299" s="48"/>
      <c r="C299" s="48"/>
      <c r="D299" s="48"/>
      <c r="E299" s="48"/>
      <c r="F299" s="48"/>
      <c r="G299" s="48"/>
      <c r="H299" s="48"/>
      <c r="I299" s="48"/>
      <c r="J299" s="48"/>
      <c r="K299" s="48"/>
      <c r="L299" s="48"/>
      <c r="M299" s="48"/>
      <c r="N299" s="48"/>
      <c r="O299" s="48"/>
      <c r="P299" s="48"/>
      <c r="Q299" s="48"/>
      <c r="R299" s="48"/>
      <c r="S299" s="48"/>
      <c r="T299" s="48"/>
      <c r="U299" s="48"/>
      <c r="V299" s="48"/>
      <c r="W299" s="48"/>
      <c r="X299" s="48"/>
      <c r="Y299" s="48"/>
      <c r="Z299" s="48"/>
    </row>
    <row r="300" spans="1:26" ht="15.75" customHeight="1">
      <c r="A300" s="48"/>
      <c r="B300" s="48"/>
      <c r="C300" s="48"/>
      <c r="D300" s="48"/>
      <c r="E300" s="48"/>
      <c r="F300" s="48"/>
      <c r="G300" s="48"/>
      <c r="H300" s="48"/>
      <c r="I300" s="48"/>
      <c r="J300" s="48"/>
      <c r="K300" s="48"/>
      <c r="L300" s="48"/>
      <c r="M300" s="48"/>
      <c r="N300" s="48"/>
      <c r="O300" s="48"/>
      <c r="P300" s="48"/>
      <c r="Q300" s="48"/>
      <c r="R300" s="48"/>
      <c r="S300" s="48"/>
      <c r="T300" s="48"/>
      <c r="U300" s="48"/>
      <c r="V300" s="48"/>
      <c r="W300" s="48"/>
      <c r="X300" s="48"/>
      <c r="Y300" s="48"/>
      <c r="Z300" s="48"/>
    </row>
    <row r="301" spans="1:26" ht="15.75" customHeight="1">
      <c r="A301" s="48"/>
      <c r="B301" s="48"/>
      <c r="C301" s="48"/>
      <c r="D301" s="48"/>
      <c r="E301" s="48"/>
      <c r="F301" s="48"/>
      <c r="G301" s="48"/>
      <c r="H301" s="48"/>
      <c r="I301" s="48"/>
      <c r="J301" s="48"/>
      <c r="K301" s="48"/>
      <c r="L301" s="48"/>
      <c r="M301" s="48"/>
      <c r="N301" s="48"/>
      <c r="O301" s="48"/>
      <c r="P301" s="48"/>
      <c r="Q301" s="48"/>
      <c r="R301" s="48"/>
      <c r="S301" s="48"/>
      <c r="T301" s="48"/>
      <c r="U301" s="48"/>
      <c r="V301" s="48"/>
      <c r="W301" s="48"/>
      <c r="X301" s="48"/>
      <c r="Y301" s="48"/>
      <c r="Z301" s="48"/>
    </row>
    <row r="302" spans="1:26" ht="15.75" customHeight="1">
      <c r="A302" s="48"/>
      <c r="B302" s="48"/>
      <c r="C302" s="48"/>
      <c r="D302" s="48"/>
      <c r="E302" s="48"/>
      <c r="F302" s="48"/>
      <c r="G302" s="48"/>
      <c r="H302" s="48"/>
      <c r="I302" s="48"/>
      <c r="J302" s="48"/>
      <c r="K302" s="48"/>
      <c r="L302" s="48"/>
      <c r="M302" s="48"/>
      <c r="N302" s="48"/>
      <c r="O302" s="48"/>
      <c r="P302" s="48"/>
      <c r="Q302" s="48"/>
      <c r="R302" s="48"/>
      <c r="S302" s="48"/>
      <c r="T302" s="48"/>
      <c r="U302" s="48"/>
      <c r="V302" s="48"/>
      <c r="W302" s="48"/>
      <c r="X302" s="48"/>
      <c r="Y302" s="48"/>
      <c r="Z302" s="48"/>
    </row>
    <row r="303" spans="1:26" ht="15.75" customHeight="1">
      <c r="A303" s="48"/>
      <c r="B303" s="48"/>
      <c r="C303" s="48"/>
      <c r="D303" s="48"/>
      <c r="E303" s="48"/>
      <c r="F303" s="48"/>
      <c r="G303" s="48"/>
      <c r="H303" s="48"/>
      <c r="I303" s="48"/>
      <c r="J303" s="48"/>
      <c r="K303" s="48"/>
      <c r="L303" s="48"/>
      <c r="M303" s="48"/>
      <c r="N303" s="48"/>
      <c r="O303" s="48"/>
      <c r="P303" s="48"/>
      <c r="Q303" s="48"/>
      <c r="R303" s="48"/>
      <c r="S303" s="48"/>
      <c r="T303" s="48"/>
      <c r="U303" s="48"/>
      <c r="V303" s="48"/>
      <c r="W303" s="48"/>
      <c r="X303" s="48"/>
      <c r="Y303" s="48"/>
      <c r="Z303" s="48"/>
    </row>
    <row r="304" spans="1:26" ht="15.75" customHeight="1">
      <c r="A304" s="48"/>
      <c r="B304" s="48"/>
      <c r="C304" s="48"/>
      <c r="D304" s="48"/>
      <c r="E304" s="48"/>
      <c r="F304" s="48"/>
      <c r="G304" s="48"/>
      <c r="H304" s="48"/>
      <c r="I304" s="48"/>
      <c r="J304" s="48"/>
      <c r="K304" s="48"/>
      <c r="L304" s="48"/>
      <c r="M304" s="48"/>
      <c r="N304" s="48"/>
      <c r="O304" s="48"/>
      <c r="P304" s="48"/>
      <c r="Q304" s="48"/>
      <c r="R304" s="48"/>
      <c r="S304" s="48"/>
      <c r="T304" s="48"/>
      <c r="U304" s="48"/>
      <c r="V304" s="48"/>
      <c r="W304" s="48"/>
      <c r="X304" s="48"/>
      <c r="Y304" s="48"/>
      <c r="Z304" s="48"/>
    </row>
    <row r="305" spans="1:26" ht="15.75" customHeight="1">
      <c r="A305" s="48"/>
      <c r="B305" s="48"/>
      <c r="C305" s="48"/>
      <c r="D305" s="48"/>
      <c r="E305" s="48"/>
      <c r="F305" s="48"/>
      <c r="G305" s="48"/>
      <c r="H305" s="48"/>
      <c r="I305" s="48"/>
      <c r="J305" s="48"/>
      <c r="K305" s="48"/>
      <c r="L305" s="48"/>
      <c r="M305" s="48"/>
      <c r="N305" s="48"/>
      <c r="O305" s="48"/>
      <c r="P305" s="48"/>
      <c r="Q305" s="48"/>
      <c r="R305" s="48"/>
      <c r="S305" s="48"/>
      <c r="T305" s="48"/>
      <c r="U305" s="48"/>
      <c r="V305" s="48"/>
      <c r="W305" s="48"/>
      <c r="X305" s="48"/>
      <c r="Y305" s="48"/>
      <c r="Z305" s="48"/>
    </row>
    <row r="306" spans="1:26" ht="15.75" customHeight="1">
      <c r="A306" s="48"/>
      <c r="B306" s="48"/>
      <c r="C306" s="48"/>
      <c r="D306" s="48"/>
      <c r="E306" s="48"/>
      <c r="F306" s="48"/>
      <c r="G306" s="48"/>
      <c r="H306" s="48"/>
      <c r="I306" s="48"/>
      <c r="J306" s="48"/>
      <c r="K306" s="48"/>
      <c r="L306" s="48"/>
      <c r="M306" s="48"/>
      <c r="N306" s="48"/>
      <c r="O306" s="48"/>
      <c r="P306" s="48"/>
      <c r="Q306" s="48"/>
      <c r="R306" s="48"/>
      <c r="S306" s="48"/>
      <c r="T306" s="48"/>
      <c r="U306" s="48"/>
      <c r="V306" s="48"/>
      <c r="W306" s="48"/>
      <c r="X306" s="48"/>
      <c r="Y306" s="48"/>
      <c r="Z306" s="48"/>
    </row>
    <row r="307" spans="1:26" ht="15.75" customHeight="1">
      <c r="A307" s="48"/>
      <c r="B307" s="48"/>
      <c r="C307" s="48"/>
      <c r="D307" s="48"/>
      <c r="E307" s="48"/>
      <c r="F307" s="48"/>
      <c r="G307" s="48"/>
      <c r="H307" s="48"/>
      <c r="I307" s="48"/>
      <c r="J307" s="48"/>
      <c r="K307" s="48"/>
      <c r="L307" s="48"/>
      <c r="M307" s="48"/>
      <c r="N307" s="48"/>
      <c r="O307" s="48"/>
      <c r="P307" s="48"/>
      <c r="Q307" s="48"/>
      <c r="R307" s="48"/>
      <c r="S307" s="48"/>
      <c r="T307" s="48"/>
      <c r="U307" s="48"/>
      <c r="V307" s="48"/>
      <c r="W307" s="48"/>
      <c r="X307" s="48"/>
      <c r="Y307" s="48"/>
      <c r="Z307" s="48"/>
    </row>
    <row r="308" spans="1:26" ht="15.75" customHeight="1">
      <c r="A308" s="48"/>
      <c r="B308" s="48"/>
      <c r="C308" s="48"/>
      <c r="D308" s="48"/>
      <c r="E308" s="48"/>
      <c r="F308" s="48"/>
      <c r="G308" s="48"/>
      <c r="H308" s="48"/>
      <c r="I308" s="48"/>
      <c r="J308" s="48"/>
      <c r="K308" s="48"/>
      <c r="L308" s="48"/>
      <c r="M308" s="48"/>
      <c r="N308" s="48"/>
      <c r="O308" s="48"/>
      <c r="P308" s="48"/>
      <c r="Q308" s="48"/>
      <c r="R308" s="48"/>
      <c r="S308" s="48"/>
      <c r="T308" s="48"/>
      <c r="U308" s="48"/>
      <c r="V308" s="48"/>
      <c r="W308" s="48"/>
      <c r="X308" s="48"/>
      <c r="Y308" s="48"/>
      <c r="Z308" s="48"/>
    </row>
    <row r="309" spans="1:26" ht="15.75" customHeight="1">
      <c r="A309" s="48"/>
      <c r="B309" s="48"/>
      <c r="C309" s="48"/>
      <c r="D309" s="48"/>
      <c r="E309" s="48"/>
      <c r="F309" s="48"/>
      <c r="G309" s="48"/>
      <c r="H309" s="48"/>
      <c r="I309" s="48"/>
      <c r="J309" s="48"/>
      <c r="K309" s="48"/>
      <c r="L309" s="48"/>
      <c r="M309" s="48"/>
      <c r="N309" s="48"/>
      <c r="O309" s="48"/>
      <c r="P309" s="48"/>
      <c r="Q309" s="48"/>
      <c r="R309" s="48"/>
      <c r="S309" s="48"/>
      <c r="T309" s="48"/>
      <c r="U309" s="48"/>
      <c r="V309" s="48"/>
      <c r="W309" s="48"/>
      <c r="X309" s="48"/>
      <c r="Y309" s="48"/>
      <c r="Z309" s="48"/>
    </row>
    <row r="310" spans="1:26" ht="15.75" customHeight="1">
      <c r="A310" s="48"/>
      <c r="B310" s="48"/>
      <c r="C310" s="48"/>
      <c r="D310" s="48"/>
      <c r="E310" s="48"/>
      <c r="F310" s="48"/>
      <c r="G310" s="48"/>
      <c r="H310" s="48"/>
      <c r="I310" s="48"/>
      <c r="J310" s="48"/>
      <c r="K310" s="48"/>
      <c r="L310" s="48"/>
      <c r="M310" s="48"/>
      <c r="N310" s="48"/>
      <c r="O310" s="48"/>
      <c r="P310" s="48"/>
      <c r="Q310" s="48"/>
      <c r="R310" s="48"/>
      <c r="S310" s="48"/>
      <c r="T310" s="48"/>
      <c r="U310" s="48"/>
      <c r="V310" s="48"/>
      <c r="W310" s="48"/>
      <c r="X310" s="48"/>
      <c r="Y310" s="48"/>
      <c r="Z310" s="48"/>
    </row>
    <row r="311" spans="1:26" ht="15.75" customHeight="1">
      <c r="A311" s="48"/>
      <c r="B311" s="48"/>
      <c r="C311" s="48"/>
      <c r="D311" s="48"/>
      <c r="E311" s="48"/>
      <c r="F311" s="48"/>
      <c r="G311" s="48"/>
      <c r="H311" s="48"/>
      <c r="I311" s="48"/>
      <c r="J311" s="48"/>
      <c r="K311" s="48"/>
      <c r="L311" s="48"/>
      <c r="M311" s="48"/>
      <c r="N311" s="48"/>
      <c r="O311" s="48"/>
      <c r="P311" s="48"/>
      <c r="Q311" s="48"/>
      <c r="R311" s="48"/>
      <c r="S311" s="48"/>
      <c r="T311" s="48"/>
      <c r="U311" s="48"/>
      <c r="V311" s="48"/>
      <c r="W311" s="48"/>
      <c r="X311" s="48"/>
      <c r="Y311" s="48"/>
      <c r="Z311" s="48"/>
    </row>
    <row r="312" spans="1:26" ht="15.75" customHeight="1">
      <c r="A312" s="48"/>
      <c r="B312" s="48"/>
      <c r="C312" s="48"/>
      <c r="D312" s="48"/>
      <c r="E312" s="48"/>
      <c r="F312" s="48"/>
      <c r="G312" s="48"/>
      <c r="H312" s="48"/>
      <c r="I312" s="48"/>
      <c r="J312" s="48"/>
      <c r="K312" s="48"/>
      <c r="L312" s="48"/>
      <c r="M312" s="48"/>
      <c r="N312" s="48"/>
      <c r="O312" s="48"/>
      <c r="P312" s="48"/>
      <c r="Q312" s="48"/>
      <c r="R312" s="48"/>
      <c r="S312" s="48"/>
      <c r="T312" s="48"/>
      <c r="U312" s="48"/>
      <c r="V312" s="48"/>
      <c r="W312" s="48"/>
      <c r="X312" s="48"/>
      <c r="Y312" s="48"/>
      <c r="Z312" s="48"/>
    </row>
    <row r="313" spans="1:26" ht="15.75" customHeight="1">
      <c r="A313" s="48"/>
      <c r="B313" s="48"/>
      <c r="C313" s="48"/>
      <c r="D313" s="48"/>
      <c r="E313" s="48"/>
      <c r="F313" s="48"/>
      <c r="G313" s="48"/>
      <c r="H313" s="48"/>
      <c r="I313" s="48"/>
      <c r="J313" s="48"/>
      <c r="K313" s="48"/>
      <c r="L313" s="48"/>
      <c r="M313" s="48"/>
      <c r="N313" s="48"/>
      <c r="O313" s="48"/>
      <c r="P313" s="48"/>
      <c r="Q313" s="48"/>
      <c r="R313" s="48"/>
      <c r="S313" s="48"/>
      <c r="T313" s="48"/>
      <c r="U313" s="48"/>
      <c r="V313" s="48"/>
      <c r="W313" s="48"/>
      <c r="X313" s="48"/>
      <c r="Y313" s="48"/>
      <c r="Z313" s="48"/>
    </row>
    <row r="314" spans="1:26" ht="15.75" customHeight="1">
      <c r="A314" s="48"/>
      <c r="B314" s="48"/>
      <c r="C314" s="48"/>
      <c r="D314" s="48"/>
      <c r="E314" s="48"/>
      <c r="F314" s="48"/>
      <c r="G314" s="48"/>
      <c r="H314" s="48"/>
      <c r="I314" s="48"/>
      <c r="J314" s="48"/>
      <c r="K314" s="48"/>
      <c r="L314" s="48"/>
      <c r="M314" s="48"/>
      <c r="N314" s="48"/>
      <c r="O314" s="48"/>
      <c r="P314" s="48"/>
      <c r="Q314" s="48"/>
      <c r="R314" s="48"/>
      <c r="S314" s="48"/>
      <c r="T314" s="48"/>
      <c r="U314" s="48"/>
      <c r="V314" s="48"/>
      <c r="W314" s="48"/>
      <c r="X314" s="48"/>
      <c r="Y314" s="48"/>
      <c r="Z314" s="48"/>
    </row>
    <row r="315" spans="1:26" ht="15.75" customHeight="1">
      <c r="A315" s="48"/>
      <c r="B315" s="48"/>
      <c r="C315" s="48"/>
      <c r="D315" s="48"/>
      <c r="E315" s="48"/>
      <c r="F315" s="48"/>
      <c r="G315" s="48"/>
      <c r="H315" s="48"/>
      <c r="I315" s="48"/>
      <c r="J315" s="48"/>
      <c r="K315" s="48"/>
      <c r="L315" s="48"/>
      <c r="M315" s="48"/>
      <c r="N315" s="48"/>
      <c r="O315" s="48"/>
      <c r="P315" s="48"/>
      <c r="Q315" s="48"/>
      <c r="R315" s="48"/>
      <c r="S315" s="48"/>
      <c r="T315" s="48"/>
      <c r="U315" s="48"/>
      <c r="V315" s="48"/>
      <c r="W315" s="48"/>
      <c r="X315" s="48"/>
      <c r="Y315" s="48"/>
      <c r="Z315" s="48"/>
    </row>
    <row r="316" spans="1:26" ht="15.75" customHeight="1">
      <c r="A316" s="48"/>
      <c r="B316" s="48"/>
      <c r="C316" s="48"/>
      <c r="D316" s="48"/>
      <c r="E316" s="48"/>
      <c r="F316" s="48"/>
      <c r="G316" s="48"/>
      <c r="H316" s="48"/>
      <c r="I316" s="48"/>
      <c r="J316" s="48"/>
      <c r="K316" s="48"/>
      <c r="L316" s="48"/>
      <c r="M316" s="48"/>
      <c r="N316" s="48"/>
      <c r="O316" s="48"/>
      <c r="P316" s="48"/>
      <c r="Q316" s="48"/>
      <c r="R316" s="48"/>
      <c r="S316" s="48"/>
      <c r="T316" s="48"/>
      <c r="U316" s="48"/>
      <c r="V316" s="48"/>
      <c r="W316" s="48"/>
      <c r="X316" s="48"/>
      <c r="Y316" s="48"/>
      <c r="Z316" s="48"/>
    </row>
    <row r="317" spans="1:26" ht="15.75" customHeight="1">
      <c r="A317" s="48"/>
      <c r="B317" s="48"/>
      <c r="C317" s="48"/>
      <c r="D317" s="48"/>
      <c r="E317" s="48"/>
      <c r="F317" s="48"/>
      <c r="G317" s="48"/>
      <c r="H317" s="48"/>
      <c r="I317" s="48"/>
      <c r="J317" s="48"/>
      <c r="K317" s="48"/>
      <c r="L317" s="48"/>
      <c r="M317" s="48"/>
      <c r="N317" s="48"/>
      <c r="O317" s="48"/>
      <c r="P317" s="48"/>
      <c r="Q317" s="48"/>
      <c r="R317" s="48"/>
      <c r="S317" s="48"/>
      <c r="T317" s="48"/>
      <c r="U317" s="48"/>
      <c r="V317" s="48"/>
      <c r="W317" s="48"/>
      <c r="X317" s="48"/>
      <c r="Y317" s="48"/>
      <c r="Z317" s="48"/>
    </row>
    <row r="318" spans="1:26" ht="15.75" customHeight="1">
      <c r="A318" s="48"/>
      <c r="B318" s="48"/>
      <c r="C318" s="48"/>
      <c r="D318" s="48"/>
      <c r="E318" s="48"/>
      <c r="F318" s="48"/>
      <c r="G318" s="48"/>
      <c r="H318" s="48"/>
      <c r="I318" s="48"/>
      <c r="J318" s="48"/>
      <c r="K318" s="48"/>
      <c r="L318" s="48"/>
      <c r="M318" s="48"/>
      <c r="N318" s="48"/>
      <c r="O318" s="48"/>
      <c r="P318" s="48"/>
      <c r="Q318" s="48"/>
      <c r="R318" s="48"/>
      <c r="S318" s="48"/>
      <c r="T318" s="48"/>
      <c r="U318" s="48"/>
      <c r="V318" s="48"/>
      <c r="W318" s="48"/>
      <c r="X318" s="48"/>
      <c r="Y318" s="48"/>
      <c r="Z318" s="48"/>
    </row>
    <row r="319" spans="1:26" ht="15.75" customHeight="1">
      <c r="A319" s="48"/>
      <c r="B319" s="48"/>
      <c r="C319" s="48"/>
      <c r="D319" s="48"/>
      <c r="E319" s="48"/>
      <c r="F319" s="48"/>
      <c r="G319" s="48"/>
      <c r="H319" s="48"/>
      <c r="I319" s="48"/>
      <c r="J319" s="48"/>
      <c r="K319" s="48"/>
      <c r="L319" s="48"/>
      <c r="M319" s="48"/>
      <c r="N319" s="48"/>
      <c r="O319" s="48"/>
      <c r="P319" s="48"/>
      <c r="Q319" s="48"/>
      <c r="R319" s="48"/>
      <c r="S319" s="48"/>
      <c r="T319" s="48"/>
      <c r="U319" s="48"/>
      <c r="V319" s="48"/>
      <c r="W319" s="48"/>
      <c r="X319" s="48"/>
      <c r="Y319" s="48"/>
      <c r="Z319" s="48"/>
    </row>
    <row r="320" spans="1:26" ht="15.75" customHeight="1">
      <c r="A320" s="48"/>
      <c r="B320" s="48"/>
      <c r="C320" s="48"/>
      <c r="D320" s="48"/>
      <c r="E320" s="48"/>
      <c r="F320" s="48"/>
      <c r="G320" s="48"/>
      <c r="H320" s="48"/>
      <c r="I320" s="48"/>
      <c r="J320" s="48"/>
      <c r="K320" s="48"/>
      <c r="L320" s="48"/>
      <c r="M320" s="48"/>
      <c r="N320" s="48"/>
      <c r="O320" s="48"/>
      <c r="P320" s="48"/>
      <c r="Q320" s="48"/>
      <c r="R320" s="48"/>
      <c r="S320" s="48"/>
      <c r="T320" s="48"/>
      <c r="U320" s="48"/>
      <c r="V320" s="48"/>
      <c r="W320" s="48"/>
      <c r="X320" s="48"/>
      <c r="Y320" s="48"/>
      <c r="Z320" s="48"/>
    </row>
    <row r="321" spans="1:26" ht="15.75" customHeight="1">
      <c r="A321" s="48"/>
      <c r="B321" s="48"/>
      <c r="C321" s="48"/>
      <c r="D321" s="48"/>
      <c r="E321" s="48"/>
      <c r="F321" s="48"/>
      <c r="G321" s="48"/>
      <c r="H321" s="48"/>
      <c r="I321" s="48"/>
      <c r="J321" s="48"/>
      <c r="K321" s="48"/>
      <c r="L321" s="48"/>
      <c r="M321" s="48"/>
      <c r="N321" s="48"/>
      <c r="O321" s="48"/>
      <c r="P321" s="48"/>
      <c r="Q321" s="48"/>
      <c r="R321" s="48"/>
      <c r="S321" s="48"/>
      <c r="T321" s="48"/>
      <c r="U321" s="48"/>
      <c r="V321" s="48"/>
      <c r="W321" s="48"/>
      <c r="X321" s="48"/>
      <c r="Y321" s="48"/>
      <c r="Z321" s="48"/>
    </row>
    <row r="322" spans="1:26" ht="15.75" customHeight="1">
      <c r="A322" s="48"/>
      <c r="B322" s="48"/>
      <c r="C322" s="48"/>
      <c r="D322" s="48"/>
      <c r="E322" s="48"/>
      <c r="F322" s="48"/>
      <c r="G322" s="48"/>
      <c r="H322" s="48"/>
      <c r="I322" s="48"/>
      <c r="J322" s="48"/>
      <c r="K322" s="48"/>
      <c r="L322" s="48"/>
      <c r="M322" s="48"/>
      <c r="N322" s="48"/>
      <c r="O322" s="48"/>
      <c r="P322" s="48"/>
      <c r="Q322" s="48"/>
      <c r="R322" s="48"/>
      <c r="S322" s="48"/>
      <c r="T322" s="48"/>
      <c r="U322" s="48"/>
      <c r="V322" s="48"/>
      <c r="W322" s="48"/>
      <c r="X322" s="48"/>
      <c r="Y322" s="48"/>
      <c r="Z322" s="48"/>
    </row>
    <row r="323" spans="1:26" ht="15.75" customHeight="1">
      <c r="A323" s="48"/>
      <c r="B323" s="48"/>
      <c r="C323" s="48"/>
      <c r="D323" s="48"/>
      <c r="E323" s="48"/>
      <c r="F323" s="48"/>
      <c r="G323" s="48"/>
      <c r="H323" s="48"/>
      <c r="I323" s="48"/>
      <c r="J323" s="48"/>
      <c r="K323" s="48"/>
      <c r="L323" s="48"/>
      <c r="M323" s="48"/>
      <c r="N323" s="48"/>
      <c r="O323" s="48"/>
      <c r="P323" s="48"/>
      <c r="Q323" s="48"/>
      <c r="R323" s="48"/>
      <c r="S323" s="48"/>
      <c r="T323" s="48"/>
      <c r="U323" s="48"/>
      <c r="V323" s="48"/>
      <c r="W323" s="48"/>
      <c r="X323" s="48"/>
      <c r="Y323" s="48"/>
      <c r="Z323" s="48"/>
    </row>
    <row r="324" spans="1:26" ht="15.75" customHeight="1">
      <c r="A324" s="48"/>
      <c r="B324" s="48"/>
      <c r="C324" s="48"/>
      <c r="D324" s="48"/>
      <c r="E324" s="48"/>
      <c r="F324" s="48"/>
      <c r="G324" s="48"/>
      <c r="H324" s="48"/>
      <c r="I324" s="48"/>
      <c r="J324" s="48"/>
      <c r="K324" s="48"/>
      <c r="L324" s="48"/>
      <c r="M324" s="48"/>
      <c r="N324" s="48"/>
      <c r="O324" s="48"/>
      <c r="P324" s="48"/>
      <c r="Q324" s="48"/>
      <c r="R324" s="48"/>
      <c r="S324" s="48"/>
      <c r="T324" s="48"/>
      <c r="U324" s="48"/>
      <c r="V324" s="48"/>
      <c r="W324" s="48"/>
      <c r="X324" s="48"/>
      <c r="Y324" s="48"/>
      <c r="Z324" s="48"/>
    </row>
    <row r="325" spans="1:26" ht="15.75" customHeight="1">
      <c r="A325" s="48"/>
      <c r="B325" s="48"/>
      <c r="C325" s="48"/>
      <c r="D325" s="48"/>
      <c r="E325" s="48"/>
      <c r="F325" s="48"/>
      <c r="G325" s="48"/>
      <c r="H325" s="48"/>
      <c r="I325" s="48"/>
      <c r="J325" s="48"/>
      <c r="K325" s="48"/>
      <c r="L325" s="48"/>
      <c r="M325" s="48"/>
      <c r="N325" s="48"/>
      <c r="O325" s="48"/>
      <c r="P325" s="48"/>
      <c r="Q325" s="48"/>
      <c r="R325" s="48"/>
      <c r="S325" s="48"/>
      <c r="T325" s="48"/>
      <c r="U325" s="48"/>
      <c r="V325" s="48"/>
      <c r="W325" s="48"/>
      <c r="X325" s="48"/>
      <c r="Y325" s="48"/>
      <c r="Z325" s="48"/>
    </row>
    <row r="326" spans="1:26" ht="15.75" customHeight="1">
      <c r="A326" s="48"/>
      <c r="B326" s="48"/>
      <c r="C326" s="48"/>
      <c r="D326" s="48"/>
      <c r="E326" s="48"/>
      <c r="F326" s="48"/>
      <c r="G326" s="48"/>
      <c r="H326" s="48"/>
      <c r="I326" s="48"/>
      <c r="J326" s="48"/>
      <c r="K326" s="48"/>
      <c r="L326" s="48"/>
      <c r="M326" s="48"/>
      <c r="N326" s="48"/>
      <c r="O326" s="48"/>
      <c r="P326" s="48"/>
      <c r="Q326" s="48"/>
      <c r="R326" s="48"/>
      <c r="S326" s="48"/>
      <c r="T326" s="48"/>
      <c r="U326" s="48"/>
      <c r="V326" s="48"/>
      <c r="W326" s="48"/>
      <c r="X326" s="48"/>
      <c r="Y326" s="48"/>
      <c r="Z326" s="48"/>
    </row>
    <row r="327" spans="1:26" ht="15.75" customHeight="1">
      <c r="A327" s="48"/>
      <c r="B327" s="48"/>
      <c r="C327" s="48"/>
      <c r="D327" s="48"/>
      <c r="E327" s="48"/>
      <c r="F327" s="48"/>
      <c r="G327" s="48"/>
      <c r="H327" s="48"/>
      <c r="I327" s="48"/>
      <c r="J327" s="48"/>
      <c r="K327" s="48"/>
      <c r="L327" s="48"/>
      <c r="M327" s="48"/>
      <c r="N327" s="48"/>
      <c r="O327" s="48"/>
      <c r="P327" s="48"/>
      <c r="Q327" s="48"/>
      <c r="R327" s="48"/>
      <c r="S327" s="48"/>
      <c r="T327" s="48"/>
      <c r="U327" s="48"/>
      <c r="V327" s="48"/>
      <c r="W327" s="48"/>
      <c r="X327" s="48"/>
      <c r="Y327" s="48"/>
      <c r="Z327" s="48"/>
    </row>
    <row r="328" spans="1:26" ht="15.75" customHeight="1">
      <c r="A328" s="48"/>
      <c r="B328" s="48"/>
      <c r="C328" s="48"/>
      <c r="D328" s="48"/>
      <c r="E328" s="48"/>
      <c r="F328" s="48"/>
      <c r="G328" s="48"/>
      <c r="H328" s="48"/>
      <c r="I328" s="48"/>
      <c r="J328" s="48"/>
      <c r="K328" s="48"/>
      <c r="L328" s="48"/>
      <c r="M328" s="48"/>
      <c r="N328" s="48"/>
      <c r="O328" s="48"/>
      <c r="P328" s="48"/>
      <c r="Q328" s="48"/>
      <c r="R328" s="48"/>
      <c r="S328" s="48"/>
      <c r="T328" s="48"/>
      <c r="U328" s="48"/>
      <c r="V328" s="48"/>
      <c r="W328" s="48"/>
      <c r="X328" s="48"/>
      <c r="Y328" s="48"/>
      <c r="Z328" s="48"/>
    </row>
    <row r="329" spans="1:26" ht="15.75" customHeight="1">
      <c r="A329" s="48"/>
      <c r="B329" s="48"/>
      <c r="C329" s="48"/>
      <c r="D329" s="48"/>
      <c r="E329" s="48"/>
      <c r="F329" s="48"/>
      <c r="G329" s="48"/>
      <c r="H329" s="48"/>
      <c r="I329" s="48"/>
      <c r="J329" s="48"/>
      <c r="K329" s="48"/>
      <c r="L329" s="48"/>
      <c r="M329" s="48"/>
      <c r="N329" s="48"/>
      <c r="O329" s="48"/>
      <c r="P329" s="48"/>
      <c r="Q329" s="48"/>
      <c r="R329" s="48"/>
      <c r="S329" s="48"/>
      <c r="T329" s="48"/>
      <c r="U329" s="48"/>
      <c r="V329" s="48"/>
      <c r="W329" s="48"/>
      <c r="X329" s="48"/>
      <c r="Y329" s="48"/>
      <c r="Z329" s="48"/>
    </row>
    <row r="330" spans="1:26" ht="15.75" customHeight="1">
      <c r="A330" s="48"/>
      <c r="B330" s="48"/>
      <c r="C330" s="48"/>
      <c r="D330" s="48"/>
      <c r="E330" s="48"/>
      <c r="F330" s="48"/>
      <c r="G330" s="48"/>
      <c r="H330" s="48"/>
      <c r="I330" s="48"/>
      <c r="J330" s="48"/>
      <c r="K330" s="48"/>
      <c r="L330" s="48"/>
      <c r="M330" s="48"/>
      <c r="N330" s="48"/>
      <c r="O330" s="48"/>
      <c r="P330" s="48"/>
      <c r="Q330" s="48"/>
      <c r="R330" s="48"/>
      <c r="S330" s="48"/>
      <c r="T330" s="48"/>
      <c r="U330" s="48"/>
      <c r="V330" s="48"/>
      <c r="W330" s="48"/>
      <c r="X330" s="48"/>
      <c r="Y330" s="48"/>
      <c r="Z330" s="48"/>
    </row>
    <row r="331" spans="1:26" ht="15.75" customHeight="1">
      <c r="A331" s="48"/>
      <c r="B331" s="48"/>
      <c r="C331" s="48"/>
      <c r="D331" s="48"/>
      <c r="E331" s="48"/>
      <c r="F331" s="48"/>
      <c r="G331" s="48"/>
      <c r="H331" s="48"/>
      <c r="I331" s="48"/>
      <c r="J331" s="48"/>
      <c r="K331" s="48"/>
      <c r="L331" s="48"/>
      <c r="M331" s="48"/>
      <c r="N331" s="48"/>
      <c r="O331" s="48"/>
      <c r="P331" s="48"/>
      <c r="Q331" s="48"/>
      <c r="R331" s="48"/>
      <c r="S331" s="48"/>
      <c r="T331" s="48"/>
      <c r="U331" s="48"/>
      <c r="V331" s="48"/>
      <c r="W331" s="48"/>
      <c r="X331" s="48"/>
      <c r="Y331" s="48"/>
      <c r="Z331" s="48"/>
    </row>
    <row r="332" spans="1:26" ht="15.75" customHeight="1">
      <c r="A332" s="48"/>
      <c r="B332" s="48"/>
      <c r="C332" s="48"/>
      <c r="D332" s="48"/>
      <c r="E332" s="48"/>
      <c r="F332" s="48"/>
      <c r="G332" s="48"/>
      <c r="H332" s="48"/>
      <c r="I332" s="48"/>
      <c r="J332" s="48"/>
      <c r="K332" s="48"/>
      <c r="L332" s="48"/>
      <c r="M332" s="48"/>
      <c r="N332" s="48"/>
      <c r="O332" s="48"/>
      <c r="P332" s="48"/>
      <c r="Q332" s="48"/>
      <c r="R332" s="48"/>
      <c r="S332" s="48"/>
      <c r="T332" s="48"/>
      <c r="U332" s="48"/>
      <c r="V332" s="48"/>
      <c r="W332" s="48"/>
      <c r="X332" s="48"/>
      <c r="Y332" s="48"/>
      <c r="Z332" s="48"/>
    </row>
    <row r="333" spans="1:26" ht="15.75" customHeight="1">
      <c r="A333" s="48"/>
      <c r="B333" s="48"/>
      <c r="C333" s="48"/>
      <c r="D333" s="48"/>
      <c r="E333" s="48"/>
      <c r="F333" s="48"/>
      <c r="G333" s="48"/>
      <c r="H333" s="48"/>
      <c r="I333" s="48"/>
      <c r="J333" s="48"/>
      <c r="K333" s="48"/>
      <c r="L333" s="48"/>
      <c r="M333" s="48"/>
      <c r="N333" s="48"/>
      <c r="O333" s="48"/>
      <c r="P333" s="48"/>
      <c r="Q333" s="48"/>
      <c r="R333" s="48"/>
      <c r="S333" s="48"/>
      <c r="T333" s="48"/>
      <c r="U333" s="48"/>
      <c r="V333" s="48"/>
      <c r="W333" s="48"/>
      <c r="X333" s="48"/>
      <c r="Y333" s="48"/>
      <c r="Z333" s="48"/>
    </row>
    <row r="334" spans="1:26" ht="15.75" customHeight="1">
      <c r="A334" s="48"/>
      <c r="B334" s="48"/>
      <c r="C334" s="48"/>
      <c r="D334" s="48"/>
      <c r="E334" s="48"/>
      <c r="F334" s="48"/>
      <c r="G334" s="48"/>
      <c r="H334" s="48"/>
      <c r="I334" s="48"/>
      <c r="J334" s="48"/>
      <c r="K334" s="48"/>
      <c r="L334" s="48"/>
      <c r="M334" s="48"/>
      <c r="N334" s="48"/>
      <c r="O334" s="48"/>
      <c r="P334" s="48"/>
      <c r="Q334" s="48"/>
      <c r="R334" s="48"/>
      <c r="S334" s="48"/>
      <c r="T334" s="48"/>
      <c r="U334" s="48"/>
      <c r="V334" s="48"/>
      <c r="W334" s="48"/>
      <c r="X334" s="48"/>
      <c r="Y334" s="48"/>
      <c r="Z334" s="48"/>
    </row>
    <row r="335" spans="1:26" ht="15.75" customHeight="1">
      <c r="A335" s="48"/>
      <c r="B335" s="48"/>
      <c r="C335" s="48"/>
      <c r="D335" s="48"/>
      <c r="E335" s="48"/>
      <c r="F335" s="48"/>
      <c r="G335" s="48"/>
      <c r="H335" s="48"/>
      <c r="I335" s="48"/>
      <c r="J335" s="48"/>
      <c r="K335" s="48"/>
      <c r="L335" s="48"/>
      <c r="M335" s="48"/>
      <c r="N335" s="48"/>
      <c r="O335" s="48"/>
      <c r="P335" s="48"/>
      <c r="Q335" s="48"/>
      <c r="R335" s="48"/>
      <c r="S335" s="48"/>
      <c r="T335" s="48"/>
      <c r="U335" s="48"/>
      <c r="V335" s="48"/>
      <c r="W335" s="48"/>
      <c r="X335" s="48"/>
      <c r="Y335" s="48"/>
      <c r="Z335" s="48"/>
    </row>
    <row r="336" spans="1:26" ht="15.75" customHeight="1">
      <c r="A336" s="48"/>
      <c r="B336" s="48"/>
      <c r="C336" s="48"/>
      <c r="D336" s="48"/>
      <c r="E336" s="48"/>
      <c r="F336" s="48"/>
      <c r="G336" s="48"/>
      <c r="H336" s="48"/>
      <c r="I336" s="48"/>
      <c r="J336" s="48"/>
      <c r="K336" s="48"/>
      <c r="L336" s="48"/>
      <c r="M336" s="48"/>
      <c r="N336" s="48"/>
      <c r="O336" s="48"/>
      <c r="P336" s="48"/>
      <c r="Q336" s="48"/>
      <c r="R336" s="48"/>
      <c r="S336" s="48"/>
      <c r="T336" s="48"/>
      <c r="U336" s="48"/>
      <c r="V336" s="48"/>
      <c r="W336" s="48"/>
      <c r="X336" s="48"/>
      <c r="Y336" s="48"/>
      <c r="Z336" s="48"/>
    </row>
    <row r="337" spans="1:26" ht="15.75" customHeight="1">
      <c r="A337" s="48"/>
      <c r="B337" s="48"/>
      <c r="C337" s="48"/>
      <c r="D337" s="48"/>
      <c r="E337" s="48"/>
      <c r="F337" s="48"/>
      <c r="G337" s="48"/>
      <c r="H337" s="48"/>
      <c r="I337" s="48"/>
      <c r="J337" s="48"/>
      <c r="K337" s="48"/>
      <c r="L337" s="48"/>
      <c r="M337" s="48"/>
      <c r="N337" s="48"/>
      <c r="O337" s="48"/>
      <c r="P337" s="48"/>
      <c r="Q337" s="48"/>
      <c r="R337" s="48"/>
      <c r="S337" s="48"/>
      <c r="T337" s="48"/>
      <c r="U337" s="48"/>
      <c r="V337" s="48"/>
      <c r="W337" s="48"/>
      <c r="X337" s="48"/>
      <c r="Y337" s="48"/>
      <c r="Z337" s="48"/>
    </row>
    <row r="338" spans="1:26" ht="15.75" customHeight="1">
      <c r="A338" s="48"/>
      <c r="B338" s="48"/>
      <c r="C338" s="48"/>
      <c r="D338" s="48"/>
      <c r="E338" s="48"/>
      <c r="F338" s="48"/>
      <c r="G338" s="48"/>
      <c r="H338" s="48"/>
      <c r="I338" s="48"/>
      <c r="J338" s="48"/>
      <c r="K338" s="48"/>
      <c r="L338" s="48"/>
      <c r="M338" s="48"/>
      <c r="N338" s="48"/>
      <c r="O338" s="48"/>
      <c r="P338" s="48"/>
      <c r="Q338" s="48"/>
      <c r="R338" s="48"/>
      <c r="S338" s="48"/>
      <c r="T338" s="48"/>
      <c r="U338" s="48"/>
      <c r="V338" s="48"/>
      <c r="W338" s="48"/>
      <c r="X338" s="48"/>
      <c r="Y338" s="48"/>
      <c r="Z338" s="48"/>
    </row>
    <row r="339" spans="1:26" ht="15.75" customHeight="1">
      <c r="A339" s="48"/>
      <c r="B339" s="48"/>
      <c r="C339" s="48"/>
      <c r="D339" s="48"/>
      <c r="E339" s="48"/>
      <c r="F339" s="48"/>
      <c r="G339" s="48"/>
      <c r="H339" s="48"/>
      <c r="I339" s="48"/>
      <c r="J339" s="48"/>
      <c r="K339" s="48"/>
      <c r="L339" s="48"/>
      <c r="M339" s="48"/>
      <c r="N339" s="48"/>
      <c r="O339" s="48"/>
      <c r="P339" s="48"/>
      <c r="Q339" s="48"/>
      <c r="R339" s="48"/>
      <c r="S339" s="48"/>
      <c r="T339" s="48"/>
      <c r="U339" s="48"/>
      <c r="V339" s="48"/>
      <c r="W339" s="48"/>
      <c r="X339" s="48"/>
      <c r="Y339" s="48"/>
      <c r="Z339" s="48"/>
    </row>
    <row r="340" spans="1:26" ht="15.75" customHeight="1">
      <c r="A340" s="48"/>
      <c r="B340" s="48"/>
      <c r="C340" s="48"/>
      <c r="D340" s="48"/>
      <c r="E340" s="48"/>
      <c r="F340" s="48"/>
      <c r="G340" s="48"/>
      <c r="H340" s="48"/>
      <c r="I340" s="48"/>
      <c r="J340" s="48"/>
      <c r="K340" s="48"/>
      <c r="L340" s="48"/>
      <c r="M340" s="48"/>
      <c r="N340" s="48"/>
      <c r="O340" s="48"/>
      <c r="P340" s="48"/>
      <c r="Q340" s="48"/>
      <c r="R340" s="48"/>
      <c r="S340" s="48"/>
      <c r="T340" s="48"/>
      <c r="U340" s="48"/>
      <c r="V340" s="48"/>
      <c r="W340" s="48"/>
      <c r="X340" s="48"/>
      <c r="Y340" s="48"/>
      <c r="Z340" s="48"/>
    </row>
    <row r="341" spans="1:26" ht="15.75" customHeight="1">
      <c r="A341" s="48"/>
      <c r="B341" s="48"/>
      <c r="C341" s="48"/>
      <c r="D341" s="48"/>
      <c r="E341" s="48"/>
      <c r="F341" s="48"/>
      <c r="G341" s="48"/>
      <c r="H341" s="48"/>
      <c r="I341" s="48"/>
      <c r="J341" s="48"/>
      <c r="K341" s="48"/>
      <c r="L341" s="48"/>
      <c r="M341" s="48"/>
      <c r="N341" s="48"/>
      <c r="O341" s="48"/>
      <c r="P341" s="48"/>
      <c r="Q341" s="48"/>
      <c r="R341" s="48"/>
      <c r="S341" s="48"/>
      <c r="T341" s="48"/>
      <c r="U341" s="48"/>
      <c r="V341" s="48"/>
      <c r="W341" s="48"/>
      <c r="X341" s="48"/>
      <c r="Y341" s="48"/>
      <c r="Z341" s="48"/>
    </row>
    <row r="342" spans="1:26" ht="15.75" customHeight="1">
      <c r="A342" s="48"/>
      <c r="B342" s="48"/>
      <c r="C342" s="48"/>
      <c r="D342" s="48"/>
      <c r="E342" s="48"/>
      <c r="F342" s="48"/>
      <c r="G342" s="48"/>
      <c r="H342" s="48"/>
      <c r="I342" s="48"/>
      <c r="J342" s="48"/>
      <c r="K342" s="48"/>
      <c r="L342" s="48"/>
      <c r="M342" s="48"/>
      <c r="N342" s="48"/>
      <c r="O342" s="48"/>
      <c r="P342" s="48"/>
      <c r="Q342" s="48"/>
      <c r="R342" s="48"/>
      <c r="S342" s="48"/>
      <c r="T342" s="48"/>
      <c r="U342" s="48"/>
      <c r="V342" s="48"/>
      <c r="W342" s="48"/>
      <c r="X342" s="48"/>
      <c r="Y342" s="48"/>
      <c r="Z342" s="48"/>
    </row>
    <row r="343" spans="1:26" ht="15.75" customHeight="1">
      <c r="A343" s="48"/>
      <c r="B343" s="48"/>
      <c r="C343" s="48"/>
      <c r="D343" s="48"/>
      <c r="E343" s="48"/>
      <c r="F343" s="48"/>
      <c r="G343" s="48"/>
      <c r="H343" s="48"/>
      <c r="I343" s="48"/>
      <c r="J343" s="48"/>
      <c r="K343" s="48"/>
      <c r="L343" s="48"/>
      <c r="M343" s="48"/>
      <c r="N343" s="48"/>
      <c r="O343" s="48"/>
      <c r="P343" s="48"/>
      <c r="Q343" s="48"/>
      <c r="R343" s="48"/>
      <c r="S343" s="48"/>
      <c r="T343" s="48"/>
      <c r="U343" s="48"/>
      <c r="V343" s="48"/>
      <c r="W343" s="48"/>
      <c r="X343" s="48"/>
      <c r="Y343" s="48"/>
      <c r="Z343" s="48"/>
    </row>
    <row r="344" spans="1:26" ht="15.75" customHeight="1">
      <c r="A344" s="48"/>
      <c r="B344" s="48"/>
      <c r="C344" s="48"/>
      <c r="D344" s="48"/>
      <c r="E344" s="48"/>
      <c r="F344" s="48"/>
      <c r="G344" s="48"/>
      <c r="H344" s="48"/>
      <c r="I344" s="48"/>
      <c r="J344" s="48"/>
      <c r="K344" s="48"/>
      <c r="L344" s="48"/>
      <c r="M344" s="48"/>
      <c r="N344" s="48"/>
      <c r="O344" s="48"/>
      <c r="P344" s="48"/>
      <c r="Q344" s="48"/>
      <c r="R344" s="48"/>
      <c r="S344" s="48"/>
      <c r="T344" s="48"/>
      <c r="U344" s="48"/>
      <c r="V344" s="48"/>
      <c r="W344" s="48"/>
      <c r="X344" s="48"/>
      <c r="Y344" s="48"/>
      <c r="Z344" s="48"/>
    </row>
    <row r="345" spans="1:26" ht="15.75" customHeight="1">
      <c r="A345" s="48"/>
      <c r="B345" s="48"/>
      <c r="C345" s="48"/>
      <c r="D345" s="48"/>
      <c r="E345" s="48"/>
      <c r="F345" s="48"/>
      <c r="G345" s="48"/>
      <c r="H345" s="48"/>
      <c r="I345" s="48"/>
      <c r="J345" s="48"/>
      <c r="K345" s="48"/>
      <c r="L345" s="48"/>
      <c r="M345" s="48"/>
      <c r="N345" s="48"/>
      <c r="O345" s="48"/>
      <c r="P345" s="48"/>
      <c r="Q345" s="48"/>
      <c r="R345" s="48"/>
      <c r="S345" s="48"/>
      <c r="T345" s="48"/>
      <c r="U345" s="48"/>
      <c r="V345" s="48"/>
      <c r="W345" s="48"/>
      <c r="X345" s="48"/>
      <c r="Y345" s="48"/>
      <c r="Z345" s="48"/>
    </row>
    <row r="346" spans="1:26" ht="15.75" customHeight="1">
      <c r="A346" s="48"/>
      <c r="B346" s="48"/>
      <c r="C346" s="48"/>
      <c r="D346" s="48"/>
      <c r="E346" s="48"/>
      <c r="F346" s="48"/>
      <c r="G346" s="48"/>
      <c r="H346" s="48"/>
      <c r="I346" s="48"/>
      <c r="J346" s="48"/>
      <c r="K346" s="48"/>
      <c r="L346" s="48"/>
      <c r="M346" s="48"/>
      <c r="N346" s="48"/>
      <c r="O346" s="48"/>
      <c r="P346" s="48"/>
      <c r="Q346" s="48"/>
      <c r="R346" s="48"/>
      <c r="S346" s="48"/>
      <c r="T346" s="48"/>
      <c r="U346" s="48"/>
      <c r="V346" s="48"/>
      <c r="W346" s="48"/>
      <c r="X346" s="48"/>
      <c r="Y346" s="48"/>
      <c r="Z346" s="48"/>
    </row>
    <row r="347" spans="1:26" ht="15.75" customHeight="1">
      <c r="A347" s="48"/>
      <c r="B347" s="48"/>
      <c r="C347" s="48"/>
      <c r="D347" s="48"/>
      <c r="E347" s="48"/>
      <c r="F347" s="48"/>
      <c r="G347" s="48"/>
      <c r="H347" s="48"/>
      <c r="I347" s="48"/>
      <c r="J347" s="48"/>
      <c r="K347" s="48"/>
      <c r="L347" s="48"/>
      <c r="M347" s="48"/>
      <c r="N347" s="48"/>
      <c r="O347" s="48"/>
      <c r="P347" s="48"/>
      <c r="Q347" s="48"/>
      <c r="R347" s="48"/>
      <c r="S347" s="48"/>
      <c r="T347" s="48"/>
      <c r="U347" s="48"/>
      <c r="V347" s="48"/>
      <c r="W347" s="48"/>
      <c r="X347" s="48"/>
      <c r="Y347" s="48"/>
      <c r="Z347" s="48"/>
    </row>
    <row r="348" spans="1:26" ht="15.75" customHeight="1">
      <c r="A348" s="48"/>
      <c r="B348" s="48"/>
      <c r="C348" s="48"/>
      <c r="D348" s="48"/>
      <c r="E348" s="48"/>
      <c r="F348" s="48"/>
      <c r="G348" s="48"/>
      <c r="H348" s="48"/>
      <c r="I348" s="48"/>
      <c r="J348" s="48"/>
      <c r="K348" s="48"/>
      <c r="L348" s="48"/>
      <c r="M348" s="48"/>
      <c r="N348" s="48"/>
      <c r="O348" s="48"/>
      <c r="P348" s="48"/>
      <c r="Q348" s="48"/>
      <c r="R348" s="48"/>
      <c r="S348" s="48"/>
      <c r="T348" s="48"/>
      <c r="U348" s="48"/>
      <c r="V348" s="48"/>
      <c r="W348" s="48"/>
      <c r="X348" s="48"/>
      <c r="Y348" s="48"/>
      <c r="Z348" s="48"/>
    </row>
    <row r="349" spans="1:26" ht="15.75" customHeight="1">
      <c r="A349" s="48"/>
      <c r="B349" s="48"/>
      <c r="C349" s="48"/>
      <c r="D349" s="48"/>
      <c r="E349" s="48"/>
      <c r="F349" s="48"/>
      <c r="G349" s="48"/>
      <c r="H349" s="48"/>
      <c r="I349" s="48"/>
      <c r="J349" s="48"/>
      <c r="K349" s="48"/>
      <c r="L349" s="48"/>
      <c r="M349" s="48"/>
      <c r="N349" s="48"/>
      <c r="O349" s="48"/>
      <c r="P349" s="48"/>
      <c r="Q349" s="48"/>
      <c r="R349" s="48"/>
      <c r="S349" s="48"/>
      <c r="T349" s="48"/>
      <c r="U349" s="48"/>
      <c r="V349" s="48"/>
      <c r="W349" s="48"/>
      <c r="X349" s="48"/>
      <c r="Y349" s="48"/>
      <c r="Z349" s="48"/>
    </row>
    <row r="350" spans="1:26" ht="15.75" customHeight="1">
      <c r="A350" s="48"/>
      <c r="B350" s="48"/>
      <c r="C350" s="48"/>
      <c r="D350" s="48"/>
      <c r="E350" s="48"/>
      <c r="F350" s="48"/>
      <c r="G350" s="48"/>
      <c r="H350" s="48"/>
      <c r="I350" s="48"/>
      <c r="J350" s="48"/>
      <c r="K350" s="48"/>
      <c r="L350" s="48"/>
      <c r="M350" s="48"/>
      <c r="N350" s="48"/>
      <c r="O350" s="48"/>
      <c r="P350" s="48"/>
      <c r="Q350" s="48"/>
      <c r="R350" s="48"/>
      <c r="S350" s="48"/>
      <c r="T350" s="48"/>
      <c r="U350" s="48"/>
      <c r="V350" s="48"/>
      <c r="W350" s="48"/>
      <c r="X350" s="48"/>
      <c r="Y350" s="48"/>
      <c r="Z350" s="48"/>
    </row>
    <row r="351" spans="1:26" ht="15.75" customHeight="1">
      <c r="A351" s="48"/>
      <c r="B351" s="48"/>
      <c r="C351" s="48"/>
      <c r="D351" s="48"/>
      <c r="E351" s="48"/>
      <c r="F351" s="48"/>
      <c r="G351" s="48"/>
      <c r="H351" s="48"/>
      <c r="I351" s="48"/>
      <c r="J351" s="48"/>
      <c r="K351" s="48"/>
      <c r="L351" s="48"/>
      <c r="M351" s="48"/>
      <c r="N351" s="48"/>
      <c r="O351" s="48"/>
      <c r="P351" s="48"/>
      <c r="Q351" s="48"/>
      <c r="R351" s="48"/>
      <c r="S351" s="48"/>
      <c r="T351" s="48"/>
      <c r="U351" s="48"/>
      <c r="V351" s="48"/>
      <c r="W351" s="48"/>
      <c r="X351" s="48"/>
      <c r="Y351" s="48"/>
      <c r="Z351" s="48"/>
    </row>
    <row r="352" spans="1:26" ht="15.75" customHeight="1">
      <c r="A352" s="48"/>
      <c r="B352" s="48"/>
      <c r="C352" s="48"/>
      <c r="D352" s="48"/>
      <c r="E352" s="48"/>
      <c r="F352" s="48"/>
      <c r="G352" s="48"/>
      <c r="H352" s="48"/>
      <c r="I352" s="48"/>
      <c r="J352" s="48"/>
      <c r="K352" s="48"/>
      <c r="L352" s="48"/>
      <c r="M352" s="48"/>
      <c r="N352" s="48"/>
      <c r="O352" s="48"/>
      <c r="P352" s="48"/>
      <c r="Q352" s="48"/>
      <c r="R352" s="48"/>
      <c r="S352" s="48"/>
      <c r="T352" s="48"/>
      <c r="U352" s="48"/>
      <c r="V352" s="48"/>
      <c r="W352" s="48"/>
      <c r="X352" s="48"/>
      <c r="Y352" s="48"/>
      <c r="Z352" s="48"/>
    </row>
    <row r="353" spans="1:26" ht="15.75" customHeight="1">
      <c r="A353" s="48"/>
      <c r="B353" s="48"/>
      <c r="C353" s="48"/>
      <c r="D353" s="48"/>
      <c r="E353" s="48"/>
      <c r="F353" s="48"/>
      <c r="G353" s="48"/>
      <c r="H353" s="48"/>
      <c r="I353" s="48"/>
      <c r="J353" s="48"/>
      <c r="K353" s="48"/>
      <c r="L353" s="48"/>
      <c r="M353" s="48"/>
      <c r="N353" s="48"/>
      <c r="O353" s="48"/>
      <c r="P353" s="48"/>
      <c r="Q353" s="48"/>
      <c r="R353" s="48"/>
      <c r="S353" s="48"/>
      <c r="T353" s="48"/>
      <c r="U353" s="48"/>
      <c r="V353" s="48"/>
      <c r="W353" s="48"/>
      <c r="X353" s="48"/>
      <c r="Y353" s="48"/>
      <c r="Z353" s="48"/>
    </row>
    <row r="354" spans="1:26" ht="15.75" customHeight="1">
      <c r="A354" s="48"/>
      <c r="B354" s="48"/>
      <c r="C354" s="48"/>
      <c r="D354" s="48"/>
      <c r="E354" s="48"/>
      <c r="F354" s="48"/>
      <c r="G354" s="48"/>
      <c r="H354" s="48"/>
      <c r="I354" s="48"/>
      <c r="J354" s="48"/>
      <c r="K354" s="48"/>
      <c r="L354" s="48"/>
      <c r="M354" s="48"/>
      <c r="N354" s="48"/>
      <c r="O354" s="48"/>
      <c r="P354" s="48"/>
      <c r="Q354" s="48"/>
      <c r="R354" s="48"/>
      <c r="S354" s="48"/>
      <c r="T354" s="48"/>
      <c r="U354" s="48"/>
      <c r="V354" s="48"/>
      <c r="W354" s="48"/>
      <c r="X354" s="48"/>
      <c r="Y354" s="48"/>
      <c r="Z354" s="48"/>
    </row>
    <row r="355" spans="1:26" ht="15.75" customHeight="1">
      <c r="A355" s="48"/>
      <c r="B355" s="48"/>
      <c r="C355" s="48"/>
      <c r="D355" s="48"/>
      <c r="E355" s="48"/>
      <c r="F355" s="48"/>
      <c r="G355" s="48"/>
      <c r="H355" s="48"/>
      <c r="I355" s="48"/>
      <c r="J355" s="48"/>
      <c r="K355" s="48"/>
      <c r="L355" s="48"/>
      <c r="M355" s="48"/>
      <c r="N355" s="48"/>
      <c r="O355" s="48"/>
      <c r="P355" s="48"/>
      <c r="Q355" s="48"/>
      <c r="R355" s="48"/>
      <c r="S355" s="48"/>
      <c r="T355" s="48"/>
      <c r="U355" s="48"/>
      <c r="V355" s="48"/>
      <c r="W355" s="48"/>
      <c r="X355" s="48"/>
      <c r="Y355" s="48"/>
      <c r="Z355" s="48"/>
    </row>
    <row r="356" spans="1:26" ht="15.75" customHeight="1">
      <c r="A356" s="48"/>
      <c r="B356" s="48"/>
      <c r="C356" s="48"/>
      <c r="D356" s="48"/>
      <c r="E356" s="48"/>
      <c r="F356" s="48"/>
      <c r="G356" s="48"/>
      <c r="H356" s="48"/>
      <c r="I356" s="48"/>
      <c r="J356" s="48"/>
      <c r="K356" s="48"/>
      <c r="L356" s="48"/>
      <c r="M356" s="48"/>
      <c r="N356" s="48"/>
      <c r="O356" s="48"/>
      <c r="P356" s="48"/>
      <c r="Q356" s="48"/>
      <c r="R356" s="48"/>
      <c r="S356" s="48"/>
      <c r="T356" s="48"/>
      <c r="U356" s="48"/>
      <c r="V356" s="48"/>
      <c r="W356" s="48"/>
      <c r="X356" s="48"/>
      <c r="Y356" s="48"/>
      <c r="Z356" s="48"/>
    </row>
    <row r="357" spans="1:26" ht="15.75" customHeight="1">
      <c r="A357" s="48"/>
      <c r="B357" s="48"/>
      <c r="C357" s="48"/>
      <c r="D357" s="48"/>
      <c r="E357" s="48"/>
      <c r="F357" s="48"/>
      <c r="G357" s="48"/>
      <c r="H357" s="48"/>
      <c r="I357" s="48"/>
      <c r="J357" s="48"/>
      <c r="K357" s="48"/>
      <c r="L357" s="48"/>
      <c r="M357" s="48"/>
      <c r="N357" s="48"/>
      <c r="O357" s="48"/>
      <c r="P357" s="48"/>
      <c r="Q357" s="48"/>
      <c r="R357" s="48"/>
      <c r="S357" s="48"/>
      <c r="T357" s="48"/>
      <c r="U357" s="48"/>
      <c r="V357" s="48"/>
      <c r="W357" s="48"/>
      <c r="X357" s="48"/>
      <c r="Y357" s="48"/>
      <c r="Z357" s="48"/>
    </row>
    <row r="358" spans="1:26" ht="15.75" customHeight="1">
      <c r="A358" s="48"/>
      <c r="B358" s="48"/>
      <c r="C358" s="48"/>
      <c r="D358" s="48"/>
      <c r="E358" s="48"/>
      <c r="F358" s="48"/>
      <c r="G358" s="48"/>
      <c r="H358" s="48"/>
      <c r="I358" s="48"/>
      <c r="J358" s="48"/>
      <c r="K358" s="48"/>
      <c r="L358" s="48"/>
      <c r="M358" s="48"/>
      <c r="N358" s="48"/>
      <c r="O358" s="48"/>
      <c r="P358" s="48"/>
      <c r="Q358" s="48"/>
      <c r="R358" s="48"/>
      <c r="S358" s="48"/>
      <c r="T358" s="48"/>
      <c r="U358" s="48"/>
      <c r="V358" s="48"/>
      <c r="W358" s="48"/>
      <c r="X358" s="48"/>
      <c r="Y358" s="48"/>
      <c r="Z358" s="48"/>
    </row>
    <row r="359" spans="1:26" ht="15.75" customHeight="1">
      <c r="A359" s="48"/>
      <c r="B359" s="48"/>
      <c r="C359" s="48"/>
      <c r="D359" s="48"/>
      <c r="E359" s="48"/>
      <c r="F359" s="48"/>
      <c r="G359" s="48"/>
      <c r="H359" s="48"/>
      <c r="I359" s="48"/>
      <c r="J359" s="48"/>
      <c r="K359" s="48"/>
      <c r="L359" s="48"/>
      <c r="M359" s="48"/>
      <c r="N359" s="48"/>
      <c r="O359" s="48"/>
      <c r="P359" s="48"/>
      <c r="Q359" s="48"/>
      <c r="R359" s="48"/>
      <c r="S359" s="48"/>
      <c r="T359" s="48"/>
      <c r="U359" s="48"/>
      <c r="V359" s="48"/>
      <c r="W359" s="48"/>
      <c r="X359" s="48"/>
      <c r="Y359" s="48"/>
      <c r="Z359" s="48"/>
    </row>
    <row r="360" spans="1:26" ht="15.75" customHeight="1">
      <c r="A360" s="48"/>
      <c r="B360" s="48"/>
      <c r="C360" s="48"/>
      <c r="D360" s="48"/>
      <c r="E360" s="48"/>
      <c r="F360" s="48"/>
      <c r="G360" s="48"/>
      <c r="H360" s="48"/>
      <c r="I360" s="48"/>
      <c r="J360" s="48"/>
      <c r="K360" s="48"/>
      <c r="L360" s="48"/>
      <c r="M360" s="48"/>
      <c r="N360" s="48"/>
      <c r="O360" s="48"/>
      <c r="P360" s="48"/>
      <c r="Q360" s="48"/>
      <c r="R360" s="48"/>
      <c r="S360" s="48"/>
      <c r="T360" s="48"/>
      <c r="U360" s="48"/>
      <c r="V360" s="48"/>
      <c r="W360" s="48"/>
      <c r="X360" s="48"/>
      <c r="Y360" s="48"/>
      <c r="Z360" s="48"/>
    </row>
    <row r="361" spans="1:26" ht="15.75" customHeight="1">
      <c r="A361" s="48"/>
      <c r="B361" s="48"/>
      <c r="C361" s="48"/>
      <c r="D361" s="48"/>
      <c r="E361" s="48"/>
      <c r="F361" s="48"/>
      <c r="G361" s="48"/>
      <c r="H361" s="48"/>
      <c r="I361" s="48"/>
      <c r="J361" s="48"/>
      <c r="K361" s="48"/>
      <c r="L361" s="48"/>
      <c r="M361" s="48"/>
      <c r="N361" s="48"/>
      <c r="O361" s="48"/>
      <c r="P361" s="48"/>
      <c r="Q361" s="48"/>
      <c r="R361" s="48"/>
      <c r="S361" s="48"/>
      <c r="T361" s="48"/>
      <c r="U361" s="48"/>
      <c r="V361" s="48"/>
      <c r="W361" s="48"/>
      <c r="X361" s="48"/>
      <c r="Y361" s="48"/>
      <c r="Z361" s="48"/>
    </row>
    <row r="362" spans="1:26" ht="15.75" customHeight="1">
      <c r="A362" s="48"/>
      <c r="B362" s="48"/>
      <c r="C362" s="48"/>
      <c r="D362" s="48"/>
      <c r="E362" s="48"/>
      <c r="F362" s="48"/>
      <c r="G362" s="48"/>
      <c r="H362" s="48"/>
      <c r="I362" s="48"/>
      <c r="J362" s="48"/>
      <c r="K362" s="48"/>
      <c r="L362" s="48"/>
      <c r="M362" s="48"/>
      <c r="N362" s="48"/>
      <c r="O362" s="48"/>
      <c r="P362" s="48"/>
      <c r="Q362" s="48"/>
      <c r="R362" s="48"/>
      <c r="S362" s="48"/>
      <c r="T362" s="48"/>
      <c r="U362" s="48"/>
      <c r="V362" s="48"/>
      <c r="W362" s="48"/>
      <c r="X362" s="48"/>
      <c r="Y362" s="48"/>
      <c r="Z362" s="48"/>
    </row>
    <row r="363" spans="1:26" ht="15.75" customHeight="1">
      <c r="A363" s="48"/>
      <c r="B363" s="48"/>
      <c r="C363" s="48"/>
      <c r="D363" s="48"/>
      <c r="E363" s="48"/>
      <c r="F363" s="48"/>
      <c r="G363" s="48"/>
      <c r="H363" s="48"/>
      <c r="I363" s="48"/>
      <c r="J363" s="48"/>
      <c r="K363" s="48"/>
      <c r="L363" s="48"/>
      <c r="M363" s="48"/>
      <c r="N363" s="48"/>
      <c r="O363" s="48"/>
      <c r="P363" s="48"/>
      <c r="Q363" s="48"/>
      <c r="R363" s="48"/>
      <c r="S363" s="48"/>
      <c r="T363" s="48"/>
      <c r="U363" s="48"/>
      <c r="V363" s="48"/>
      <c r="W363" s="48"/>
      <c r="X363" s="48"/>
      <c r="Y363" s="48"/>
      <c r="Z363" s="48"/>
    </row>
    <row r="364" spans="1:26" ht="15.75" customHeight="1">
      <c r="A364" s="48"/>
      <c r="B364" s="48"/>
      <c r="C364" s="48"/>
      <c r="D364" s="48"/>
      <c r="E364" s="48"/>
      <c r="F364" s="48"/>
      <c r="G364" s="48"/>
      <c r="H364" s="48"/>
      <c r="I364" s="48"/>
      <c r="J364" s="48"/>
      <c r="K364" s="48"/>
      <c r="L364" s="48"/>
      <c r="M364" s="48"/>
      <c r="N364" s="48"/>
      <c r="O364" s="48"/>
      <c r="P364" s="48"/>
      <c r="Q364" s="48"/>
      <c r="R364" s="48"/>
      <c r="S364" s="48"/>
      <c r="T364" s="48"/>
      <c r="U364" s="48"/>
      <c r="V364" s="48"/>
      <c r="W364" s="48"/>
      <c r="X364" s="48"/>
      <c r="Y364" s="48"/>
      <c r="Z364" s="48"/>
    </row>
    <row r="365" spans="1:26" ht="15.75" customHeight="1">
      <c r="A365" s="48"/>
      <c r="B365" s="48"/>
      <c r="C365" s="48"/>
      <c r="D365" s="48"/>
      <c r="E365" s="48"/>
      <c r="F365" s="48"/>
      <c r="G365" s="48"/>
      <c r="H365" s="48"/>
      <c r="I365" s="48"/>
      <c r="J365" s="48"/>
      <c r="K365" s="48"/>
      <c r="L365" s="48"/>
      <c r="M365" s="48"/>
      <c r="N365" s="48"/>
      <c r="O365" s="48"/>
      <c r="P365" s="48"/>
      <c r="Q365" s="48"/>
      <c r="R365" s="48"/>
      <c r="S365" s="48"/>
      <c r="T365" s="48"/>
      <c r="U365" s="48"/>
      <c r="V365" s="48"/>
      <c r="W365" s="48"/>
      <c r="X365" s="48"/>
      <c r="Y365" s="48"/>
      <c r="Z365" s="48"/>
    </row>
    <row r="366" spans="1:26" ht="15.75" customHeight="1">
      <c r="A366" s="48"/>
      <c r="B366" s="48"/>
      <c r="C366" s="48"/>
      <c r="D366" s="48"/>
      <c r="E366" s="48"/>
      <c r="F366" s="48"/>
      <c r="G366" s="48"/>
      <c r="H366" s="48"/>
      <c r="I366" s="48"/>
      <c r="J366" s="48"/>
      <c r="K366" s="48"/>
      <c r="L366" s="48"/>
      <c r="M366" s="48"/>
      <c r="N366" s="48"/>
      <c r="O366" s="48"/>
      <c r="P366" s="48"/>
      <c r="Q366" s="48"/>
      <c r="R366" s="48"/>
      <c r="S366" s="48"/>
      <c r="T366" s="48"/>
      <c r="U366" s="48"/>
      <c r="V366" s="48"/>
      <c r="W366" s="48"/>
      <c r="X366" s="48"/>
      <c r="Y366" s="48"/>
      <c r="Z366" s="48"/>
    </row>
    <row r="367" spans="1:26" ht="15.75" customHeight="1">
      <c r="A367" s="48"/>
      <c r="B367" s="48"/>
      <c r="C367" s="48"/>
      <c r="D367" s="48"/>
      <c r="E367" s="48"/>
      <c r="F367" s="48"/>
      <c r="G367" s="48"/>
      <c r="H367" s="48"/>
      <c r="I367" s="48"/>
      <c r="J367" s="48"/>
      <c r="K367" s="48"/>
      <c r="L367" s="48"/>
      <c r="M367" s="48"/>
      <c r="N367" s="48"/>
      <c r="O367" s="48"/>
      <c r="P367" s="48"/>
      <c r="Q367" s="48"/>
      <c r="R367" s="48"/>
      <c r="S367" s="48"/>
      <c r="T367" s="48"/>
      <c r="U367" s="48"/>
      <c r="V367" s="48"/>
      <c r="W367" s="48"/>
      <c r="X367" s="48"/>
      <c r="Y367" s="48"/>
      <c r="Z367" s="48"/>
    </row>
    <row r="368" spans="1:26" ht="15.75" customHeight="1">
      <c r="A368" s="48"/>
      <c r="B368" s="48"/>
      <c r="C368" s="48"/>
      <c r="D368" s="48"/>
      <c r="E368" s="48"/>
      <c r="F368" s="48"/>
      <c r="G368" s="48"/>
      <c r="H368" s="48"/>
      <c r="I368" s="48"/>
      <c r="J368" s="48"/>
      <c r="K368" s="48"/>
      <c r="L368" s="48"/>
      <c r="M368" s="48"/>
      <c r="N368" s="48"/>
      <c r="O368" s="48"/>
      <c r="P368" s="48"/>
      <c r="Q368" s="48"/>
      <c r="R368" s="48"/>
      <c r="S368" s="48"/>
      <c r="T368" s="48"/>
      <c r="U368" s="48"/>
      <c r="V368" s="48"/>
      <c r="W368" s="48"/>
      <c r="X368" s="48"/>
      <c r="Y368" s="48"/>
      <c r="Z368" s="48"/>
    </row>
    <row r="369" spans="1:26" ht="15.75" customHeight="1">
      <c r="A369" s="48"/>
      <c r="B369" s="48"/>
      <c r="C369" s="48"/>
      <c r="D369" s="48"/>
      <c r="E369" s="48"/>
      <c r="F369" s="48"/>
      <c r="G369" s="48"/>
      <c r="H369" s="48"/>
      <c r="I369" s="48"/>
      <c r="J369" s="48"/>
      <c r="K369" s="48"/>
      <c r="L369" s="48"/>
      <c r="M369" s="48"/>
      <c r="N369" s="48"/>
      <c r="O369" s="48"/>
      <c r="P369" s="48"/>
      <c r="Q369" s="48"/>
      <c r="R369" s="48"/>
      <c r="S369" s="48"/>
      <c r="T369" s="48"/>
      <c r="U369" s="48"/>
      <c r="V369" s="48"/>
      <c r="W369" s="48"/>
      <c r="X369" s="48"/>
      <c r="Y369" s="48"/>
      <c r="Z369" s="48"/>
    </row>
    <row r="370" spans="1:26" ht="15.75" customHeight="1">
      <c r="A370" s="48"/>
      <c r="B370" s="48"/>
      <c r="C370" s="48"/>
      <c r="D370" s="48"/>
      <c r="E370" s="48"/>
      <c r="F370" s="48"/>
      <c r="G370" s="48"/>
      <c r="H370" s="48"/>
      <c r="I370" s="48"/>
      <c r="J370" s="48"/>
      <c r="K370" s="48"/>
      <c r="L370" s="48"/>
      <c r="M370" s="48"/>
      <c r="N370" s="48"/>
      <c r="O370" s="48"/>
      <c r="P370" s="48"/>
      <c r="Q370" s="48"/>
      <c r="R370" s="48"/>
      <c r="S370" s="48"/>
      <c r="T370" s="48"/>
      <c r="U370" s="48"/>
      <c r="V370" s="48"/>
      <c r="W370" s="48"/>
      <c r="X370" s="48"/>
      <c r="Y370" s="48"/>
      <c r="Z370" s="48"/>
    </row>
    <row r="371" spans="1:26" ht="15.75" customHeight="1">
      <c r="A371" s="48"/>
      <c r="B371" s="48"/>
      <c r="C371" s="48"/>
      <c r="D371" s="48"/>
      <c r="E371" s="48"/>
      <c r="F371" s="48"/>
      <c r="G371" s="48"/>
      <c r="H371" s="48"/>
      <c r="I371" s="48"/>
      <c r="J371" s="48"/>
      <c r="K371" s="48"/>
      <c r="L371" s="48"/>
      <c r="M371" s="48"/>
      <c r="N371" s="48"/>
      <c r="O371" s="48"/>
      <c r="P371" s="48"/>
      <c r="Q371" s="48"/>
      <c r="R371" s="48"/>
      <c r="S371" s="48"/>
      <c r="T371" s="48"/>
      <c r="U371" s="48"/>
      <c r="V371" s="48"/>
      <c r="W371" s="48"/>
      <c r="X371" s="48"/>
      <c r="Y371" s="48"/>
      <c r="Z371" s="48"/>
    </row>
    <row r="372" spans="1:26" ht="15.75" customHeight="1">
      <c r="A372" s="48"/>
      <c r="B372" s="48"/>
      <c r="C372" s="48"/>
      <c r="D372" s="48"/>
      <c r="E372" s="48"/>
      <c r="F372" s="48"/>
      <c r="G372" s="48"/>
      <c r="H372" s="48"/>
      <c r="I372" s="48"/>
      <c r="J372" s="48"/>
      <c r="K372" s="48"/>
      <c r="L372" s="48"/>
      <c r="M372" s="48"/>
      <c r="N372" s="48"/>
      <c r="O372" s="48"/>
      <c r="P372" s="48"/>
      <c r="Q372" s="48"/>
      <c r="R372" s="48"/>
      <c r="S372" s="48"/>
      <c r="T372" s="48"/>
      <c r="U372" s="48"/>
      <c r="V372" s="48"/>
      <c r="W372" s="48"/>
      <c r="X372" s="48"/>
      <c r="Y372" s="48"/>
      <c r="Z372" s="48"/>
    </row>
    <row r="373" spans="1:26" ht="15.75" customHeight="1">
      <c r="A373" s="48"/>
      <c r="B373" s="48"/>
      <c r="C373" s="48"/>
      <c r="D373" s="48"/>
      <c r="E373" s="48"/>
      <c r="F373" s="48"/>
      <c r="G373" s="48"/>
      <c r="H373" s="48"/>
      <c r="I373" s="48"/>
      <c r="J373" s="48"/>
      <c r="K373" s="48"/>
      <c r="L373" s="48"/>
      <c r="M373" s="48"/>
      <c r="N373" s="48"/>
      <c r="O373" s="48"/>
      <c r="P373" s="48"/>
      <c r="Q373" s="48"/>
      <c r="R373" s="48"/>
      <c r="S373" s="48"/>
      <c r="T373" s="48"/>
      <c r="U373" s="48"/>
      <c r="V373" s="48"/>
      <c r="W373" s="48"/>
      <c r="X373" s="48"/>
      <c r="Y373" s="48"/>
      <c r="Z373" s="48"/>
    </row>
    <row r="374" spans="1:26" ht="15.75" customHeight="1">
      <c r="A374" s="48"/>
      <c r="B374" s="48"/>
      <c r="C374" s="48"/>
      <c r="D374" s="48"/>
      <c r="E374" s="48"/>
      <c r="F374" s="48"/>
      <c r="G374" s="48"/>
      <c r="H374" s="48"/>
      <c r="I374" s="48"/>
      <c r="J374" s="48"/>
      <c r="K374" s="48"/>
      <c r="L374" s="48"/>
      <c r="M374" s="48"/>
      <c r="N374" s="48"/>
      <c r="O374" s="48"/>
      <c r="P374" s="48"/>
      <c r="Q374" s="48"/>
      <c r="R374" s="48"/>
      <c r="S374" s="48"/>
      <c r="T374" s="48"/>
      <c r="U374" s="48"/>
      <c r="V374" s="48"/>
      <c r="W374" s="48"/>
      <c r="X374" s="48"/>
      <c r="Y374" s="48"/>
      <c r="Z374" s="48"/>
    </row>
    <row r="375" spans="1:26" ht="15.75" customHeight="1">
      <c r="A375" s="48"/>
      <c r="B375" s="48"/>
      <c r="C375" s="48"/>
      <c r="D375" s="48"/>
      <c r="E375" s="48"/>
      <c r="F375" s="48"/>
      <c r="G375" s="48"/>
      <c r="H375" s="48"/>
      <c r="I375" s="48"/>
      <c r="J375" s="48"/>
      <c r="K375" s="48"/>
      <c r="L375" s="48"/>
      <c r="M375" s="48"/>
      <c r="N375" s="48"/>
      <c r="O375" s="48"/>
      <c r="P375" s="48"/>
      <c r="Q375" s="48"/>
      <c r="R375" s="48"/>
      <c r="S375" s="48"/>
      <c r="T375" s="48"/>
      <c r="U375" s="48"/>
      <c r="V375" s="48"/>
      <c r="W375" s="48"/>
      <c r="X375" s="48"/>
      <c r="Y375" s="48"/>
      <c r="Z375" s="48"/>
    </row>
    <row r="376" spans="1:26" ht="15.75" customHeight="1">
      <c r="A376" s="48"/>
      <c r="B376" s="48"/>
      <c r="C376" s="48"/>
      <c r="D376" s="48"/>
      <c r="E376" s="48"/>
      <c r="F376" s="48"/>
      <c r="G376" s="48"/>
      <c r="H376" s="48"/>
      <c r="I376" s="48"/>
      <c r="J376" s="48"/>
      <c r="K376" s="48"/>
      <c r="L376" s="48"/>
      <c r="M376" s="48"/>
      <c r="N376" s="48"/>
      <c r="O376" s="48"/>
      <c r="P376" s="48"/>
      <c r="Q376" s="48"/>
      <c r="R376" s="48"/>
      <c r="S376" s="48"/>
      <c r="T376" s="48"/>
      <c r="U376" s="48"/>
      <c r="V376" s="48"/>
      <c r="W376" s="48"/>
      <c r="X376" s="48"/>
      <c r="Y376" s="48"/>
      <c r="Z376" s="48"/>
    </row>
    <row r="377" spans="1:26" ht="15.75" customHeight="1">
      <c r="A377" s="48"/>
      <c r="B377" s="48"/>
      <c r="C377" s="48"/>
      <c r="D377" s="48"/>
      <c r="E377" s="48"/>
      <c r="F377" s="48"/>
      <c r="G377" s="48"/>
      <c r="H377" s="48"/>
      <c r="I377" s="48"/>
      <c r="J377" s="48"/>
      <c r="K377" s="48"/>
      <c r="L377" s="48"/>
      <c r="M377" s="48"/>
      <c r="N377" s="48"/>
      <c r="O377" s="48"/>
      <c r="P377" s="48"/>
      <c r="Q377" s="48"/>
      <c r="R377" s="48"/>
      <c r="S377" s="48"/>
      <c r="T377" s="48"/>
      <c r="U377" s="48"/>
      <c r="V377" s="48"/>
      <c r="W377" s="48"/>
      <c r="X377" s="48"/>
      <c r="Y377" s="48"/>
      <c r="Z377" s="48"/>
    </row>
    <row r="378" spans="1:26" ht="15.75" customHeight="1">
      <c r="A378" s="48"/>
      <c r="B378" s="48"/>
      <c r="C378" s="48"/>
      <c r="D378" s="48"/>
      <c r="E378" s="48"/>
      <c r="F378" s="48"/>
      <c r="G378" s="48"/>
      <c r="H378" s="48"/>
      <c r="I378" s="48"/>
      <c r="J378" s="48"/>
      <c r="K378" s="48"/>
      <c r="L378" s="48"/>
      <c r="M378" s="48"/>
      <c r="N378" s="48"/>
      <c r="O378" s="48"/>
      <c r="P378" s="48"/>
      <c r="Q378" s="48"/>
      <c r="R378" s="48"/>
      <c r="S378" s="48"/>
      <c r="T378" s="48"/>
      <c r="U378" s="48"/>
      <c r="V378" s="48"/>
      <c r="W378" s="48"/>
      <c r="X378" s="48"/>
      <c r="Y378" s="48"/>
      <c r="Z378" s="48"/>
    </row>
    <row r="379" spans="1:26" ht="15.75" customHeight="1">
      <c r="A379" s="48"/>
      <c r="B379" s="48"/>
      <c r="C379" s="48"/>
      <c r="D379" s="48"/>
      <c r="E379" s="48"/>
      <c r="F379" s="48"/>
      <c r="G379" s="48"/>
      <c r="H379" s="48"/>
      <c r="I379" s="48"/>
      <c r="J379" s="48"/>
      <c r="K379" s="48"/>
      <c r="L379" s="48"/>
      <c r="M379" s="48"/>
      <c r="N379" s="48"/>
      <c r="O379" s="48"/>
      <c r="P379" s="48"/>
      <c r="Q379" s="48"/>
      <c r="R379" s="48"/>
      <c r="S379" s="48"/>
      <c r="T379" s="48"/>
      <c r="U379" s="48"/>
      <c r="V379" s="48"/>
      <c r="W379" s="48"/>
      <c r="X379" s="48"/>
      <c r="Y379" s="48"/>
      <c r="Z379" s="48"/>
    </row>
    <row r="380" spans="1:26" ht="15.75" customHeight="1">
      <c r="A380" s="48"/>
      <c r="B380" s="48"/>
      <c r="C380" s="48"/>
      <c r="D380" s="48"/>
      <c r="E380" s="48"/>
      <c r="F380" s="48"/>
      <c r="G380" s="48"/>
      <c r="H380" s="48"/>
      <c r="I380" s="48"/>
      <c r="J380" s="48"/>
      <c r="K380" s="48"/>
      <c r="L380" s="48"/>
      <c r="M380" s="48"/>
      <c r="N380" s="48"/>
      <c r="O380" s="48"/>
      <c r="P380" s="48"/>
      <c r="Q380" s="48"/>
      <c r="R380" s="48"/>
      <c r="S380" s="48"/>
      <c r="T380" s="48"/>
      <c r="U380" s="48"/>
      <c r="V380" s="48"/>
      <c r="W380" s="48"/>
      <c r="X380" s="48"/>
      <c r="Y380" s="48"/>
      <c r="Z380" s="48"/>
    </row>
    <row r="381" spans="1:26" ht="15.75" customHeight="1">
      <c r="A381" s="48"/>
      <c r="B381" s="48"/>
      <c r="C381" s="48"/>
      <c r="D381" s="48"/>
      <c r="E381" s="48"/>
      <c r="F381" s="48"/>
      <c r="G381" s="48"/>
      <c r="H381" s="48"/>
      <c r="I381" s="48"/>
      <c r="J381" s="48"/>
      <c r="K381" s="48"/>
      <c r="L381" s="48"/>
      <c r="M381" s="48"/>
      <c r="N381" s="48"/>
      <c r="O381" s="48"/>
      <c r="P381" s="48"/>
      <c r="Q381" s="48"/>
      <c r="R381" s="48"/>
      <c r="S381" s="48"/>
      <c r="T381" s="48"/>
      <c r="U381" s="48"/>
      <c r="V381" s="48"/>
      <c r="W381" s="48"/>
      <c r="X381" s="48"/>
      <c r="Y381" s="48"/>
      <c r="Z381" s="48"/>
    </row>
    <row r="382" spans="1:26" ht="15.75" customHeight="1">
      <c r="A382" s="48"/>
      <c r="B382" s="48"/>
      <c r="C382" s="48"/>
      <c r="D382" s="48"/>
      <c r="E382" s="48"/>
      <c r="F382" s="48"/>
      <c r="G382" s="48"/>
      <c r="H382" s="48"/>
      <c r="I382" s="48"/>
      <c r="J382" s="48"/>
      <c r="K382" s="48"/>
      <c r="L382" s="48"/>
      <c r="M382" s="48"/>
      <c r="N382" s="48"/>
      <c r="O382" s="48"/>
      <c r="P382" s="48"/>
      <c r="Q382" s="48"/>
      <c r="R382" s="48"/>
      <c r="S382" s="48"/>
      <c r="T382" s="48"/>
      <c r="U382" s="48"/>
      <c r="V382" s="48"/>
      <c r="W382" s="48"/>
      <c r="X382" s="48"/>
      <c r="Y382" s="48"/>
      <c r="Z382" s="48"/>
    </row>
    <row r="383" spans="1:26" ht="15.75" customHeight="1">
      <c r="A383" s="48"/>
      <c r="B383" s="48"/>
      <c r="C383" s="48"/>
      <c r="D383" s="48"/>
      <c r="E383" s="48"/>
      <c r="F383" s="48"/>
      <c r="G383" s="48"/>
      <c r="H383" s="48"/>
      <c r="I383" s="48"/>
      <c r="J383" s="48"/>
      <c r="K383" s="48"/>
      <c r="L383" s="48"/>
      <c r="M383" s="48"/>
      <c r="N383" s="48"/>
      <c r="O383" s="48"/>
      <c r="P383" s="48"/>
      <c r="Q383" s="48"/>
      <c r="R383" s="48"/>
      <c r="S383" s="48"/>
      <c r="T383" s="48"/>
      <c r="U383" s="48"/>
      <c r="V383" s="48"/>
      <c r="W383" s="48"/>
      <c r="X383" s="48"/>
      <c r="Y383" s="48"/>
      <c r="Z383" s="48"/>
    </row>
    <row r="384" spans="1:26" ht="15.75" customHeight="1">
      <c r="A384" s="48"/>
      <c r="B384" s="48"/>
      <c r="C384" s="48"/>
      <c r="D384" s="48"/>
      <c r="E384" s="48"/>
      <c r="F384" s="48"/>
      <c r="G384" s="48"/>
      <c r="H384" s="48"/>
      <c r="I384" s="48"/>
      <c r="J384" s="48"/>
      <c r="K384" s="48"/>
      <c r="L384" s="48"/>
      <c r="M384" s="48"/>
      <c r="N384" s="48"/>
      <c r="O384" s="48"/>
      <c r="P384" s="48"/>
      <c r="Q384" s="48"/>
      <c r="R384" s="48"/>
      <c r="S384" s="48"/>
      <c r="T384" s="48"/>
      <c r="U384" s="48"/>
      <c r="V384" s="48"/>
      <c r="W384" s="48"/>
      <c r="X384" s="48"/>
      <c r="Y384" s="48"/>
      <c r="Z384" s="48"/>
    </row>
    <row r="385" spans="1:26" ht="15.75" customHeight="1">
      <c r="A385" s="48"/>
      <c r="B385" s="48"/>
      <c r="C385" s="48"/>
      <c r="D385" s="48"/>
      <c r="E385" s="48"/>
      <c r="F385" s="48"/>
      <c r="G385" s="48"/>
      <c r="H385" s="48"/>
      <c r="I385" s="48"/>
      <c r="J385" s="48"/>
      <c r="K385" s="48"/>
      <c r="L385" s="48"/>
      <c r="M385" s="48"/>
      <c r="N385" s="48"/>
      <c r="O385" s="48"/>
      <c r="P385" s="48"/>
      <c r="Q385" s="48"/>
      <c r="R385" s="48"/>
      <c r="S385" s="48"/>
      <c r="T385" s="48"/>
      <c r="U385" s="48"/>
      <c r="V385" s="48"/>
      <c r="W385" s="48"/>
      <c r="X385" s="48"/>
      <c r="Y385" s="48"/>
      <c r="Z385" s="48"/>
    </row>
    <row r="386" spans="1:26" ht="15.75" customHeight="1">
      <c r="A386" s="48"/>
      <c r="B386" s="48"/>
      <c r="C386" s="48"/>
      <c r="D386" s="48"/>
      <c r="E386" s="48"/>
      <c r="F386" s="48"/>
      <c r="G386" s="48"/>
      <c r="H386" s="48"/>
      <c r="I386" s="48"/>
      <c r="J386" s="48"/>
      <c r="K386" s="48"/>
      <c r="L386" s="48"/>
      <c r="M386" s="48"/>
      <c r="N386" s="48"/>
      <c r="O386" s="48"/>
      <c r="P386" s="48"/>
      <c r="Q386" s="48"/>
      <c r="R386" s="48"/>
      <c r="S386" s="48"/>
      <c r="T386" s="48"/>
      <c r="U386" s="48"/>
      <c r="V386" s="48"/>
      <c r="W386" s="48"/>
      <c r="X386" s="48"/>
      <c r="Y386" s="48"/>
      <c r="Z386" s="48"/>
    </row>
    <row r="387" spans="1:26" ht="15.75" customHeight="1">
      <c r="A387" s="48"/>
      <c r="B387" s="48"/>
      <c r="C387" s="48"/>
      <c r="D387" s="48"/>
      <c r="E387" s="48"/>
      <c r="F387" s="48"/>
      <c r="G387" s="48"/>
      <c r="H387" s="48"/>
      <c r="I387" s="48"/>
      <c r="J387" s="48"/>
      <c r="K387" s="48"/>
      <c r="L387" s="48"/>
      <c r="M387" s="48"/>
      <c r="N387" s="48"/>
      <c r="O387" s="48"/>
      <c r="P387" s="48"/>
      <c r="Q387" s="48"/>
      <c r="R387" s="48"/>
      <c r="S387" s="48"/>
      <c r="T387" s="48"/>
      <c r="U387" s="48"/>
      <c r="V387" s="48"/>
      <c r="W387" s="48"/>
      <c r="X387" s="48"/>
      <c r="Y387" s="48"/>
      <c r="Z387" s="48"/>
    </row>
    <row r="388" spans="1:26" ht="15.75" customHeight="1">
      <c r="A388" s="48"/>
      <c r="B388" s="48"/>
      <c r="C388" s="48"/>
      <c r="D388" s="48"/>
      <c r="E388" s="48"/>
      <c r="F388" s="48"/>
      <c r="G388" s="48"/>
      <c r="H388" s="48"/>
      <c r="I388" s="48"/>
      <c r="J388" s="48"/>
      <c r="K388" s="48"/>
      <c r="L388" s="48"/>
      <c r="M388" s="48"/>
      <c r="N388" s="48"/>
      <c r="O388" s="48"/>
      <c r="P388" s="48"/>
      <c r="Q388" s="48"/>
      <c r="R388" s="48"/>
      <c r="S388" s="48"/>
      <c r="T388" s="48"/>
      <c r="U388" s="48"/>
      <c r="V388" s="48"/>
      <c r="W388" s="48"/>
      <c r="X388" s="48"/>
      <c r="Y388" s="48"/>
      <c r="Z388" s="48"/>
    </row>
    <row r="389" spans="1:26" ht="15.75" customHeight="1">
      <c r="A389" s="48"/>
      <c r="B389" s="48"/>
      <c r="C389" s="48"/>
      <c r="D389" s="48"/>
      <c r="E389" s="48"/>
      <c r="F389" s="48"/>
      <c r="G389" s="48"/>
      <c r="H389" s="48"/>
      <c r="I389" s="48"/>
      <c r="J389" s="48"/>
      <c r="K389" s="48"/>
      <c r="L389" s="48"/>
      <c r="M389" s="48"/>
      <c r="N389" s="48"/>
      <c r="O389" s="48"/>
      <c r="P389" s="48"/>
      <c r="Q389" s="48"/>
      <c r="R389" s="48"/>
      <c r="S389" s="48"/>
      <c r="T389" s="48"/>
      <c r="U389" s="48"/>
      <c r="V389" s="48"/>
      <c r="W389" s="48"/>
      <c r="X389" s="48"/>
      <c r="Y389" s="48"/>
      <c r="Z389" s="48"/>
    </row>
    <row r="390" spans="1:26" ht="15.75" customHeight="1">
      <c r="A390" s="48"/>
      <c r="B390" s="48"/>
      <c r="C390" s="48"/>
      <c r="D390" s="48"/>
      <c r="E390" s="48"/>
      <c r="F390" s="48"/>
      <c r="G390" s="48"/>
      <c r="H390" s="48"/>
      <c r="I390" s="48"/>
      <c r="J390" s="48"/>
      <c r="K390" s="48"/>
      <c r="L390" s="48"/>
      <c r="M390" s="48"/>
      <c r="N390" s="48"/>
      <c r="O390" s="48"/>
      <c r="P390" s="48"/>
      <c r="Q390" s="48"/>
      <c r="R390" s="48"/>
      <c r="S390" s="48"/>
      <c r="T390" s="48"/>
      <c r="U390" s="48"/>
      <c r="V390" s="48"/>
      <c r="W390" s="48"/>
      <c r="X390" s="48"/>
      <c r="Y390" s="48"/>
      <c r="Z390" s="48"/>
    </row>
    <row r="391" spans="1:26" ht="15.75" customHeight="1">
      <c r="A391" s="48"/>
      <c r="B391" s="48"/>
      <c r="C391" s="48"/>
      <c r="D391" s="48"/>
      <c r="E391" s="48"/>
      <c r="F391" s="48"/>
      <c r="G391" s="48"/>
      <c r="H391" s="48"/>
      <c r="I391" s="48"/>
      <c r="J391" s="48"/>
      <c r="K391" s="48"/>
      <c r="L391" s="48"/>
      <c r="M391" s="48"/>
      <c r="N391" s="48"/>
      <c r="O391" s="48"/>
      <c r="P391" s="48"/>
      <c r="Q391" s="48"/>
      <c r="R391" s="48"/>
      <c r="S391" s="48"/>
      <c r="T391" s="48"/>
      <c r="U391" s="48"/>
      <c r="V391" s="48"/>
      <c r="W391" s="48"/>
      <c r="X391" s="48"/>
      <c r="Y391" s="48"/>
      <c r="Z391" s="48"/>
    </row>
    <row r="392" spans="1:26" ht="15.75" customHeight="1">
      <c r="A392" s="48"/>
      <c r="B392" s="48"/>
      <c r="C392" s="48"/>
      <c r="D392" s="48"/>
      <c r="E392" s="48"/>
      <c r="F392" s="48"/>
      <c r="G392" s="48"/>
      <c r="H392" s="48"/>
      <c r="I392" s="48"/>
      <c r="J392" s="48"/>
      <c r="K392" s="48"/>
      <c r="L392" s="48"/>
      <c r="M392" s="48"/>
      <c r="N392" s="48"/>
      <c r="O392" s="48"/>
      <c r="P392" s="48"/>
      <c r="Q392" s="48"/>
      <c r="R392" s="48"/>
      <c r="S392" s="48"/>
      <c r="T392" s="48"/>
      <c r="U392" s="48"/>
      <c r="V392" s="48"/>
      <c r="W392" s="48"/>
      <c r="X392" s="48"/>
      <c r="Y392" s="48"/>
      <c r="Z392" s="48"/>
    </row>
    <row r="393" spans="1:26" ht="15.75" customHeight="1">
      <c r="A393" s="48"/>
      <c r="B393" s="48"/>
      <c r="C393" s="48"/>
      <c r="D393" s="48"/>
      <c r="E393" s="48"/>
      <c r="F393" s="48"/>
      <c r="G393" s="48"/>
      <c r="H393" s="48"/>
      <c r="I393" s="48"/>
      <c r="J393" s="48"/>
      <c r="K393" s="48"/>
      <c r="L393" s="48"/>
      <c r="M393" s="48"/>
      <c r="N393" s="48"/>
      <c r="O393" s="48"/>
      <c r="P393" s="48"/>
      <c r="Q393" s="48"/>
      <c r="R393" s="48"/>
      <c r="S393" s="48"/>
      <c r="T393" s="48"/>
      <c r="U393" s="48"/>
      <c r="V393" s="48"/>
      <c r="W393" s="48"/>
      <c r="X393" s="48"/>
      <c r="Y393" s="48"/>
      <c r="Z393" s="48"/>
    </row>
    <row r="394" spans="1:26" ht="15.75" customHeight="1">
      <c r="A394" s="48"/>
      <c r="B394" s="48"/>
      <c r="C394" s="48"/>
      <c r="D394" s="48"/>
      <c r="E394" s="48"/>
      <c r="F394" s="48"/>
      <c r="G394" s="48"/>
      <c r="H394" s="48"/>
      <c r="I394" s="48"/>
      <c r="J394" s="48"/>
      <c r="K394" s="48"/>
      <c r="L394" s="48"/>
      <c r="M394" s="48"/>
      <c r="N394" s="48"/>
      <c r="O394" s="48"/>
      <c r="P394" s="48"/>
      <c r="Q394" s="48"/>
      <c r="R394" s="48"/>
      <c r="S394" s="48"/>
      <c r="T394" s="48"/>
      <c r="U394" s="48"/>
      <c r="V394" s="48"/>
      <c r="W394" s="48"/>
      <c r="X394" s="48"/>
      <c r="Y394" s="48"/>
      <c r="Z394" s="48"/>
    </row>
    <row r="395" spans="1:26" ht="15.75" customHeight="1">
      <c r="A395" s="48"/>
      <c r="B395" s="48"/>
      <c r="C395" s="48"/>
      <c r="D395" s="48"/>
      <c r="E395" s="48"/>
      <c r="F395" s="48"/>
      <c r="G395" s="48"/>
      <c r="H395" s="48"/>
      <c r="I395" s="48"/>
      <c r="J395" s="48"/>
      <c r="K395" s="48"/>
      <c r="L395" s="48"/>
      <c r="M395" s="48"/>
      <c r="N395" s="48"/>
      <c r="O395" s="48"/>
      <c r="P395" s="48"/>
      <c r="Q395" s="48"/>
      <c r="R395" s="48"/>
      <c r="S395" s="48"/>
      <c r="T395" s="48"/>
      <c r="U395" s="48"/>
      <c r="V395" s="48"/>
      <c r="W395" s="48"/>
      <c r="X395" s="48"/>
      <c r="Y395" s="48"/>
      <c r="Z395" s="48"/>
    </row>
    <row r="396" spans="1:26" ht="15.75" customHeight="1">
      <c r="A396" s="48"/>
      <c r="B396" s="48"/>
      <c r="C396" s="48"/>
      <c r="D396" s="48"/>
      <c r="E396" s="48"/>
      <c r="F396" s="48"/>
      <c r="G396" s="48"/>
      <c r="H396" s="48"/>
      <c r="I396" s="48"/>
      <c r="J396" s="48"/>
      <c r="K396" s="48"/>
      <c r="L396" s="48"/>
      <c r="M396" s="48"/>
      <c r="N396" s="48"/>
      <c r="O396" s="48"/>
      <c r="P396" s="48"/>
      <c r="Q396" s="48"/>
      <c r="R396" s="48"/>
      <c r="S396" s="48"/>
      <c r="T396" s="48"/>
      <c r="U396" s="48"/>
      <c r="V396" s="48"/>
      <c r="W396" s="48"/>
      <c r="X396" s="48"/>
      <c r="Y396" s="48"/>
      <c r="Z396" s="48"/>
    </row>
    <row r="397" spans="1:26" ht="15.75" customHeight="1">
      <c r="A397" s="48"/>
      <c r="B397" s="48"/>
      <c r="C397" s="48"/>
      <c r="D397" s="48"/>
      <c r="E397" s="48"/>
      <c r="F397" s="48"/>
      <c r="G397" s="48"/>
      <c r="H397" s="48"/>
      <c r="I397" s="48"/>
      <c r="J397" s="48"/>
      <c r="K397" s="48"/>
      <c r="L397" s="48"/>
      <c r="M397" s="48"/>
      <c r="N397" s="48"/>
      <c r="O397" s="48"/>
      <c r="P397" s="48"/>
      <c r="Q397" s="48"/>
      <c r="R397" s="48"/>
      <c r="S397" s="48"/>
      <c r="T397" s="48"/>
      <c r="U397" s="48"/>
      <c r="V397" s="48"/>
      <c r="W397" s="48"/>
      <c r="X397" s="48"/>
      <c r="Y397" s="48"/>
      <c r="Z397" s="48"/>
    </row>
    <row r="398" spans="1:26" ht="15.75" customHeight="1">
      <c r="A398" s="48"/>
      <c r="B398" s="48"/>
      <c r="C398" s="48"/>
      <c r="D398" s="48"/>
      <c r="E398" s="48"/>
      <c r="F398" s="48"/>
      <c r="G398" s="48"/>
      <c r="H398" s="48"/>
      <c r="I398" s="48"/>
      <c r="J398" s="48"/>
      <c r="K398" s="48"/>
      <c r="L398" s="48"/>
      <c r="M398" s="48"/>
      <c r="N398" s="48"/>
      <c r="O398" s="48"/>
      <c r="P398" s="48"/>
      <c r="Q398" s="48"/>
      <c r="R398" s="48"/>
      <c r="S398" s="48"/>
      <c r="T398" s="48"/>
      <c r="U398" s="48"/>
      <c r="V398" s="48"/>
      <c r="W398" s="48"/>
      <c r="X398" s="48"/>
      <c r="Y398" s="48"/>
      <c r="Z398" s="48"/>
    </row>
    <row r="399" spans="1:26" ht="15.75" customHeight="1">
      <c r="A399" s="48"/>
      <c r="B399" s="48"/>
      <c r="C399" s="48"/>
      <c r="D399" s="48"/>
      <c r="E399" s="48"/>
      <c r="F399" s="48"/>
      <c r="G399" s="48"/>
      <c r="H399" s="48"/>
      <c r="I399" s="48"/>
      <c r="J399" s="48"/>
      <c r="K399" s="48"/>
      <c r="L399" s="48"/>
      <c r="M399" s="48"/>
      <c r="N399" s="48"/>
      <c r="O399" s="48"/>
      <c r="P399" s="48"/>
      <c r="Q399" s="48"/>
      <c r="R399" s="48"/>
      <c r="S399" s="48"/>
      <c r="T399" s="48"/>
      <c r="U399" s="48"/>
      <c r="V399" s="48"/>
      <c r="W399" s="48"/>
      <c r="X399" s="48"/>
      <c r="Y399" s="48"/>
      <c r="Z399" s="48"/>
    </row>
    <row r="400" spans="1:26" ht="15.75" customHeight="1">
      <c r="A400" s="48"/>
      <c r="B400" s="48"/>
      <c r="C400" s="48"/>
      <c r="D400" s="48"/>
      <c r="E400" s="48"/>
      <c r="F400" s="48"/>
      <c r="G400" s="48"/>
      <c r="H400" s="48"/>
      <c r="I400" s="48"/>
      <c r="J400" s="48"/>
      <c r="K400" s="48"/>
      <c r="L400" s="48"/>
      <c r="M400" s="48"/>
      <c r="N400" s="48"/>
      <c r="O400" s="48"/>
      <c r="P400" s="48"/>
      <c r="Q400" s="48"/>
      <c r="R400" s="48"/>
      <c r="S400" s="48"/>
      <c r="T400" s="48"/>
      <c r="U400" s="48"/>
      <c r="V400" s="48"/>
      <c r="W400" s="48"/>
      <c r="X400" s="48"/>
      <c r="Y400" s="48"/>
      <c r="Z400" s="48"/>
    </row>
    <row r="401" spans="1:26" ht="15.75" customHeight="1">
      <c r="A401" s="48"/>
      <c r="B401" s="48"/>
      <c r="C401" s="48"/>
      <c r="D401" s="48"/>
      <c r="E401" s="48"/>
      <c r="F401" s="48"/>
      <c r="G401" s="48"/>
      <c r="H401" s="48"/>
      <c r="I401" s="48"/>
      <c r="J401" s="48"/>
      <c r="K401" s="48"/>
      <c r="L401" s="48"/>
      <c r="M401" s="48"/>
      <c r="N401" s="48"/>
      <c r="O401" s="48"/>
      <c r="P401" s="48"/>
      <c r="Q401" s="48"/>
      <c r="R401" s="48"/>
      <c r="S401" s="48"/>
      <c r="T401" s="48"/>
      <c r="U401" s="48"/>
      <c r="V401" s="48"/>
      <c r="W401" s="48"/>
      <c r="X401" s="48"/>
      <c r="Y401" s="48"/>
      <c r="Z401" s="48"/>
    </row>
    <row r="402" spans="1:26" ht="15.75" customHeight="1">
      <c r="A402" s="48"/>
      <c r="B402" s="48"/>
      <c r="C402" s="48"/>
      <c r="D402" s="48"/>
      <c r="E402" s="48"/>
      <c r="F402" s="48"/>
      <c r="G402" s="48"/>
      <c r="H402" s="48"/>
      <c r="I402" s="48"/>
      <c r="J402" s="48"/>
      <c r="K402" s="48"/>
      <c r="L402" s="48"/>
      <c r="M402" s="48"/>
      <c r="N402" s="48"/>
      <c r="O402" s="48"/>
      <c r="P402" s="48"/>
      <c r="Q402" s="48"/>
      <c r="R402" s="48"/>
      <c r="S402" s="48"/>
      <c r="T402" s="48"/>
      <c r="U402" s="48"/>
      <c r="V402" s="48"/>
      <c r="W402" s="48"/>
      <c r="X402" s="48"/>
      <c r="Y402" s="48"/>
      <c r="Z402" s="48"/>
    </row>
    <row r="403" spans="1:26" ht="15.75" customHeight="1">
      <c r="A403" s="48"/>
      <c r="B403" s="48"/>
      <c r="C403" s="48"/>
      <c r="D403" s="48"/>
      <c r="E403" s="48"/>
      <c r="F403" s="48"/>
      <c r="G403" s="48"/>
      <c r="H403" s="48"/>
      <c r="I403" s="48"/>
      <c r="J403" s="48"/>
      <c r="K403" s="48"/>
      <c r="L403" s="48"/>
      <c r="M403" s="48"/>
      <c r="N403" s="48"/>
      <c r="O403" s="48"/>
      <c r="P403" s="48"/>
      <c r="Q403" s="48"/>
      <c r="R403" s="48"/>
      <c r="S403" s="48"/>
      <c r="T403" s="48"/>
      <c r="U403" s="48"/>
      <c r="V403" s="48"/>
      <c r="W403" s="48"/>
      <c r="X403" s="48"/>
      <c r="Y403" s="48"/>
      <c r="Z403" s="48"/>
    </row>
    <row r="404" spans="1:26" ht="15.75" customHeight="1">
      <c r="A404" s="48"/>
      <c r="B404" s="48"/>
      <c r="C404" s="48"/>
      <c r="D404" s="48"/>
      <c r="E404" s="48"/>
      <c r="F404" s="48"/>
      <c r="G404" s="48"/>
      <c r="H404" s="48"/>
      <c r="I404" s="48"/>
      <c r="J404" s="48"/>
      <c r="K404" s="48"/>
      <c r="L404" s="48"/>
      <c r="M404" s="48"/>
      <c r="N404" s="48"/>
      <c r="O404" s="48"/>
      <c r="P404" s="48"/>
      <c r="Q404" s="48"/>
      <c r="R404" s="48"/>
      <c r="S404" s="48"/>
      <c r="T404" s="48"/>
      <c r="U404" s="48"/>
      <c r="V404" s="48"/>
      <c r="W404" s="48"/>
      <c r="X404" s="48"/>
      <c r="Y404" s="48"/>
      <c r="Z404" s="48"/>
    </row>
    <row r="405" spans="1:26" ht="15.75" customHeight="1">
      <c r="A405" s="48"/>
      <c r="B405" s="48"/>
      <c r="C405" s="48"/>
      <c r="D405" s="48"/>
      <c r="E405" s="48"/>
      <c r="F405" s="48"/>
      <c r="G405" s="48"/>
      <c r="H405" s="48"/>
      <c r="I405" s="48"/>
      <c r="J405" s="48"/>
      <c r="K405" s="48"/>
      <c r="L405" s="48"/>
      <c r="M405" s="48"/>
      <c r="N405" s="48"/>
      <c r="O405" s="48"/>
      <c r="P405" s="48"/>
      <c r="Q405" s="48"/>
      <c r="R405" s="48"/>
      <c r="S405" s="48"/>
      <c r="T405" s="48"/>
      <c r="U405" s="48"/>
      <c r="V405" s="48"/>
      <c r="W405" s="48"/>
      <c r="X405" s="48"/>
      <c r="Y405" s="48"/>
      <c r="Z405" s="48"/>
    </row>
    <row r="406" spans="1:26" ht="15.75" customHeight="1">
      <c r="A406" s="48"/>
      <c r="B406" s="48"/>
      <c r="C406" s="48"/>
      <c r="D406" s="48"/>
      <c r="E406" s="48"/>
      <c r="F406" s="48"/>
      <c r="G406" s="48"/>
      <c r="H406" s="48"/>
      <c r="I406" s="48"/>
      <c r="J406" s="48"/>
      <c r="K406" s="48"/>
      <c r="L406" s="48"/>
      <c r="M406" s="48"/>
      <c r="N406" s="48"/>
      <c r="O406" s="48"/>
      <c r="P406" s="48"/>
      <c r="Q406" s="48"/>
      <c r="R406" s="48"/>
      <c r="S406" s="48"/>
      <c r="T406" s="48"/>
      <c r="U406" s="48"/>
      <c r="V406" s="48"/>
      <c r="W406" s="48"/>
      <c r="X406" s="48"/>
      <c r="Y406" s="48"/>
      <c r="Z406" s="48"/>
    </row>
    <row r="407" spans="1:26" ht="15.75" customHeight="1">
      <c r="A407" s="48"/>
      <c r="B407" s="48"/>
      <c r="C407" s="48"/>
      <c r="D407" s="48"/>
      <c r="E407" s="48"/>
      <c r="F407" s="48"/>
      <c r="G407" s="48"/>
      <c r="H407" s="48"/>
      <c r="I407" s="48"/>
      <c r="J407" s="48"/>
      <c r="K407" s="48"/>
      <c r="L407" s="48"/>
      <c r="M407" s="48"/>
      <c r="N407" s="48"/>
      <c r="O407" s="48"/>
      <c r="P407" s="48"/>
      <c r="Q407" s="48"/>
      <c r="R407" s="48"/>
      <c r="S407" s="48"/>
      <c r="T407" s="48"/>
      <c r="U407" s="48"/>
      <c r="V407" s="48"/>
      <c r="W407" s="48"/>
      <c r="X407" s="48"/>
      <c r="Y407" s="48"/>
      <c r="Z407" s="48"/>
    </row>
    <row r="408" spans="1:26" ht="15.75" customHeight="1">
      <c r="A408" s="48"/>
      <c r="B408" s="48"/>
      <c r="C408" s="48"/>
      <c r="D408" s="48"/>
      <c r="E408" s="48"/>
      <c r="F408" s="48"/>
      <c r="G408" s="48"/>
      <c r="H408" s="48"/>
      <c r="I408" s="48"/>
      <c r="J408" s="48"/>
      <c r="K408" s="48"/>
      <c r="L408" s="48"/>
      <c r="M408" s="48"/>
      <c r="N408" s="48"/>
      <c r="O408" s="48"/>
      <c r="P408" s="48"/>
      <c r="Q408" s="48"/>
      <c r="R408" s="48"/>
      <c r="S408" s="48"/>
      <c r="T408" s="48"/>
      <c r="U408" s="48"/>
      <c r="V408" s="48"/>
      <c r="W408" s="48"/>
      <c r="X408" s="48"/>
      <c r="Y408" s="48"/>
      <c r="Z408" s="48"/>
    </row>
    <row r="409" spans="1:26" ht="15.75" customHeight="1">
      <c r="A409" s="48"/>
      <c r="B409" s="48"/>
      <c r="C409" s="48"/>
      <c r="D409" s="48"/>
      <c r="E409" s="48"/>
      <c r="F409" s="48"/>
      <c r="G409" s="48"/>
      <c r="H409" s="48"/>
      <c r="I409" s="48"/>
      <c r="J409" s="48"/>
      <c r="K409" s="48"/>
      <c r="L409" s="48"/>
      <c r="M409" s="48"/>
      <c r="N409" s="48"/>
      <c r="O409" s="48"/>
      <c r="P409" s="48"/>
      <c r="Q409" s="48"/>
      <c r="R409" s="48"/>
      <c r="S409" s="48"/>
      <c r="T409" s="48"/>
      <c r="U409" s="48"/>
      <c r="V409" s="48"/>
      <c r="W409" s="48"/>
      <c r="X409" s="48"/>
      <c r="Y409" s="48"/>
      <c r="Z409" s="48"/>
    </row>
    <row r="410" spans="1:26" ht="15.75" customHeight="1">
      <c r="A410" s="48"/>
      <c r="B410" s="48"/>
      <c r="C410" s="48"/>
      <c r="D410" s="48"/>
      <c r="E410" s="48"/>
      <c r="F410" s="48"/>
      <c r="G410" s="48"/>
      <c r="H410" s="48"/>
      <c r="I410" s="48"/>
      <c r="J410" s="48"/>
      <c r="K410" s="48"/>
      <c r="L410" s="48"/>
      <c r="M410" s="48"/>
      <c r="N410" s="48"/>
      <c r="O410" s="48"/>
      <c r="P410" s="48"/>
      <c r="Q410" s="48"/>
      <c r="R410" s="48"/>
      <c r="S410" s="48"/>
      <c r="T410" s="48"/>
      <c r="U410" s="48"/>
      <c r="V410" s="48"/>
      <c r="W410" s="48"/>
      <c r="X410" s="48"/>
      <c r="Y410" s="48"/>
      <c r="Z410" s="48"/>
    </row>
    <row r="411" spans="1:26" ht="15.75" customHeight="1">
      <c r="A411" s="48"/>
      <c r="B411" s="48"/>
      <c r="C411" s="48"/>
      <c r="D411" s="48"/>
      <c r="E411" s="48"/>
      <c r="F411" s="48"/>
      <c r="G411" s="48"/>
      <c r="H411" s="48"/>
      <c r="I411" s="48"/>
      <c r="J411" s="48"/>
      <c r="K411" s="48"/>
      <c r="L411" s="48"/>
      <c r="M411" s="48"/>
      <c r="N411" s="48"/>
      <c r="O411" s="48"/>
      <c r="P411" s="48"/>
      <c r="Q411" s="48"/>
      <c r="R411" s="48"/>
      <c r="S411" s="48"/>
      <c r="T411" s="48"/>
      <c r="U411" s="48"/>
      <c r="V411" s="48"/>
      <c r="W411" s="48"/>
      <c r="X411" s="48"/>
      <c r="Y411" s="48"/>
      <c r="Z411" s="48"/>
    </row>
    <row r="412" spans="1:26" ht="15.75" customHeight="1">
      <c r="A412" s="48"/>
      <c r="B412" s="48"/>
      <c r="C412" s="48"/>
      <c r="D412" s="48"/>
      <c r="E412" s="48"/>
      <c r="F412" s="48"/>
      <c r="G412" s="48"/>
      <c r="H412" s="48"/>
      <c r="I412" s="48"/>
      <c r="J412" s="48"/>
      <c r="K412" s="48"/>
      <c r="L412" s="48"/>
      <c r="M412" s="48"/>
      <c r="N412" s="48"/>
      <c r="O412" s="48"/>
      <c r="P412" s="48"/>
      <c r="Q412" s="48"/>
      <c r="R412" s="48"/>
      <c r="S412" s="48"/>
      <c r="T412" s="48"/>
      <c r="U412" s="48"/>
      <c r="V412" s="48"/>
      <c r="W412" s="48"/>
      <c r="X412" s="48"/>
      <c r="Y412" s="48"/>
      <c r="Z412" s="48"/>
    </row>
    <row r="413" spans="1:26" ht="15.75" customHeight="1">
      <c r="A413" s="48"/>
      <c r="B413" s="48"/>
      <c r="C413" s="48"/>
      <c r="D413" s="48"/>
      <c r="E413" s="48"/>
      <c r="F413" s="48"/>
      <c r="G413" s="48"/>
      <c r="H413" s="48"/>
      <c r="I413" s="48"/>
      <c r="J413" s="48"/>
      <c r="K413" s="48"/>
      <c r="L413" s="48"/>
      <c r="M413" s="48"/>
      <c r="N413" s="48"/>
      <c r="O413" s="48"/>
      <c r="P413" s="48"/>
      <c r="Q413" s="48"/>
      <c r="R413" s="48"/>
      <c r="S413" s="48"/>
      <c r="T413" s="48"/>
      <c r="U413" s="48"/>
      <c r="V413" s="48"/>
      <c r="W413" s="48"/>
      <c r="X413" s="48"/>
      <c r="Y413" s="48"/>
      <c r="Z413" s="48"/>
    </row>
    <row r="414" spans="1:26" ht="15.75" customHeight="1">
      <c r="A414" s="48"/>
      <c r="B414" s="48"/>
      <c r="C414" s="48"/>
      <c r="D414" s="48"/>
      <c r="E414" s="48"/>
      <c r="F414" s="48"/>
      <c r="G414" s="48"/>
      <c r="H414" s="48"/>
      <c r="I414" s="48"/>
      <c r="J414" s="48"/>
      <c r="K414" s="48"/>
      <c r="L414" s="48"/>
      <c r="M414" s="48"/>
      <c r="N414" s="48"/>
      <c r="O414" s="48"/>
      <c r="P414" s="48"/>
      <c r="Q414" s="48"/>
      <c r="R414" s="48"/>
      <c r="S414" s="48"/>
      <c r="T414" s="48"/>
      <c r="U414" s="48"/>
      <c r="V414" s="48"/>
      <c r="W414" s="48"/>
      <c r="X414" s="48"/>
      <c r="Y414" s="48"/>
      <c r="Z414" s="48"/>
    </row>
    <row r="415" spans="1:26" ht="15.75" customHeight="1">
      <c r="A415" s="48"/>
      <c r="B415" s="48"/>
      <c r="C415" s="48"/>
      <c r="D415" s="48"/>
      <c r="E415" s="48"/>
      <c r="F415" s="48"/>
      <c r="G415" s="48"/>
      <c r="H415" s="48"/>
      <c r="I415" s="48"/>
      <c r="J415" s="48"/>
      <c r="K415" s="48"/>
      <c r="L415" s="48"/>
      <c r="M415" s="48"/>
      <c r="N415" s="48"/>
      <c r="O415" s="48"/>
      <c r="P415" s="48"/>
      <c r="Q415" s="48"/>
      <c r="R415" s="48"/>
      <c r="S415" s="48"/>
      <c r="T415" s="48"/>
      <c r="U415" s="48"/>
      <c r="V415" s="48"/>
      <c r="W415" s="48"/>
      <c r="X415" s="48"/>
      <c r="Y415" s="48"/>
      <c r="Z415" s="48"/>
    </row>
    <row r="416" spans="1:26" ht="15.75" customHeight="1">
      <c r="A416" s="48"/>
      <c r="B416" s="48"/>
      <c r="C416" s="48"/>
      <c r="D416" s="48"/>
      <c r="E416" s="48"/>
      <c r="F416" s="48"/>
      <c r="G416" s="48"/>
      <c r="H416" s="48"/>
      <c r="I416" s="48"/>
      <c r="J416" s="48"/>
      <c r="K416" s="48"/>
      <c r="L416" s="48"/>
      <c r="M416" s="48"/>
      <c r="N416" s="48"/>
      <c r="O416" s="48"/>
      <c r="P416" s="48"/>
      <c r="Q416" s="48"/>
      <c r="R416" s="48"/>
      <c r="S416" s="48"/>
      <c r="T416" s="48"/>
      <c r="U416" s="48"/>
      <c r="V416" s="48"/>
      <c r="W416" s="48"/>
      <c r="X416" s="48"/>
      <c r="Y416" s="48"/>
      <c r="Z416" s="48"/>
    </row>
    <row r="417" spans="1:26" ht="15.75" customHeight="1">
      <c r="A417" s="48"/>
      <c r="B417" s="48"/>
      <c r="C417" s="48"/>
      <c r="D417" s="48"/>
      <c r="E417" s="48"/>
      <c r="F417" s="48"/>
      <c r="G417" s="48"/>
      <c r="H417" s="48"/>
      <c r="I417" s="48"/>
      <c r="J417" s="48"/>
      <c r="K417" s="48"/>
      <c r="L417" s="48"/>
      <c r="M417" s="48"/>
      <c r="N417" s="48"/>
      <c r="O417" s="48"/>
      <c r="P417" s="48"/>
      <c r="Q417" s="48"/>
      <c r="R417" s="48"/>
      <c r="S417" s="48"/>
      <c r="T417" s="48"/>
      <c r="U417" s="48"/>
      <c r="V417" s="48"/>
      <c r="W417" s="48"/>
      <c r="X417" s="48"/>
      <c r="Y417" s="48"/>
      <c r="Z417" s="48"/>
    </row>
    <row r="418" spans="1:26" ht="15.75" customHeight="1">
      <c r="A418" s="48"/>
      <c r="B418" s="48"/>
      <c r="C418" s="48"/>
      <c r="D418" s="48"/>
      <c r="E418" s="48"/>
      <c r="F418" s="48"/>
      <c r="G418" s="48"/>
      <c r="H418" s="48"/>
      <c r="I418" s="48"/>
      <c r="J418" s="48"/>
      <c r="K418" s="48"/>
      <c r="L418" s="48"/>
      <c r="M418" s="48"/>
      <c r="N418" s="48"/>
      <c r="O418" s="48"/>
      <c r="P418" s="48"/>
      <c r="Q418" s="48"/>
      <c r="R418" s="48"/>
      <c r="S418" s="48"/>
      <c r="T418" s="48"/>
      <c r="U418" s="48"/>
      <c r="V418" s="48"/>
      <c r="W418" s="48"/>
      <c r="X418" s="48"/>
      <c r="Y418" s="48"/>
      <c r="Z418" s="48"/>
    </row>
    <row r="419" spans="1:26" ht="15.75" customHeight="1">
      <c r="A419" s="48"/>
      <c r="B419" s="48"/>
      <c r="C419" s="48"/>
      <c r="D419" s="48"/>
      <c r="E419" s="48"/>
      <c r="F419" s="48"/>
      <c r="G419" s="48"/>
      <c r="H419" s="48"/>
      <c r="I419" s="48"/>
      <c r="J419" s="48"/>
      <c r="K419" s="48"/>
      <c r="L419" s="48"/>
      <c r="M419" s="48"/>
      <c r="N419" s="48"/>
      <c r="O419" s="48"/>
      <c r="P419" s="48"/>
      <c r="Q419" s="48"/>
      <c r="R419" s="48"/>
      <c r="S419" s="48"/>
      <c r="T419" s="48"/>
      <c r="U419" s="48"/>
      <c r="V419" s="48"/>
      <c r="W419" s="48"/>
      <c r="X419" s="48"/>
      <c r="Y419" s="48"/>
      <c r="Z419" s="48"/>
    </row>
    <row r="420" spans="1:26" ht="15.75" customHeight="1">
      <c r="A420" s="48"/>
      <c r="B420" s="48"/>
      <c r="C420" s="48"/>
      <c r="D420" s="48"/>
      <c r="E420" s="48"/>
      <c r="F420" s="48"/>
      <c r="G420" s="48"/>
      <c r="H420" s="48"/>
      <c r="I420" s="48"/>
      <c r="J420" s="48"/>
      <c r="K420" s="48"/>
      <c r="L420" s="48"/>
      <c r="M420" s="48"/>
      <c r="N420" s="48"/>
      <c r="O420" s="48"/>
      <c r="P420" s="48"/>
      <c r="Q420" s="48"/>
      <c r="R420" s="48"/>
      <c r="S420" s="48"/>
      <c r="T420" s="48"/>
      <c r="U420" s="48"/>
      <c r="V420" s="48"/>
      <c r="W420" s="48"/>
      <c r="X420" s="48"/>
      <c r="Y420" s="48"/>
      <c r="Z420" s="48"/>
    </row>
    <row r="421" spans="1:26" ht="15.75" customHeight="1">
      <c r="A421" s="48"/>
      <c r="B421" s="48"/>
      <c r="C421" s="48"/>
      <c r="D421" s="48"/>
      <c r="E421" s="48"/>
      <c r="F421" s="48"/>
      <c r="G421" s="48"/>
      <c r="H421" s="48"/>
      <c r="I421" s="48"/>
      <c r="J421" s="48"/>
      <c r="K421" s="48"/>
      <c r="L421" s="48"/>
      <c r="M421" s="48"/>
      <c r="N421" s="48"/>
      <c r="O421" s="48"/>
      <c r="P421" s="48"/>
      <c r="Q421" s="48"/>
      <c r="R421" s="48"/>
      <c r="S421" s="48"/>
      <c r="T421" s="48"/>
      <c r="U421" s="48"/>
      <c r="V421" s="48"/>
      <c r="W421" s="48"/>
      <c r="X421" s="48"/>
      <c r="Y421" s="48"/>
      <c r="Z421" s="48"/>
    </row>
    <row r="422" spans="1:26" ht="15.75" customHeight="1">
      <c r="A422" s="48"/>
      <c r="B422" s="48"/>
      <c r="C422" s="48"/>
      <c r="D422" s="48"/>
      <c r="E422" s="48"/>
      <c r="F422" s="48"/>
      <c r="G422" s="48"/>
      <c r="H422" s="48"/>
      <c r="I422" s="48"/>
      <c r="J422" s="48"/>
      <c r="K422" s="48"/>
      <c r="L422" s="48"/>
      <c r="M422" s="48"/>
      <c r="N422" s="48"/>
      <c r="O422" s="48"/>
      <c r="P422" s="48"/>
      <c r="Q422" s="48"/>
      <c r="R422" s="48"/>
      <c r="S422" s="48"/>
      <c r="T422" s="48"/>
      <c r="U422" s="48"/>
      <c r="V422" s="48"/>
      <c r="W422" s="48"/>
      <c r="X422" s="48"/>
      <c r="Y422" s="48"/>
      <c r="Z422" s="48"/>
    </row>
    <row r="423" spans="1:26" ht="15.75" customHeight="1">
      <c r="A423" s="48"/>
      <c r="B423" s="48"/>
      <c r="C423" s="48"/>
      <c r="D423" s="48"/>
      <c r="E423" s="48"/>
      <c r="F423" s="48"/>
      <c r="G423" s="48"/>
      <c r="H423" s="48"/>
      <c r="I423" s="48"/>
      <c r="J423" s="48"/>
      <c r="K423" s="48"/>
      <c r="L423" s="48"/>
      <c r="M423" s="48"/>
      <c r="N423" s="48"/>
      <c r="O423" s="48"/>
      <c r="P423" s="48"/>
      <c r="Q423" s="48"/>
      <c r="R423" s="48"/>
      <c r="S423" s="48"/>
      <c r="T423" s="48"/>
      <c r="U423" s="48"/>
      <c r="V423" s="48"/>
      <c r="W423" s="48"/>
      <c r="X423" s="48"/>
      <c r="Y423" s="48"/>
      <c r="Z423" s="48"/>
    </row>
    <row r="424" spans="1:26" ht="15.75" customHeight="1">
      <c r="A424" s="48"/>
      <c r="B424" s="48"/>
      <c r="C424" s="48"/>
      <c r="D424" s="48"/>
      <c r="E424" s="48"/>
      <c r="F424" s="48"/>
      <c r="G424" s="48"/>
      <c r="H424" s="48"/>
      <c r="I424" s="48"/>
      <c r="J424" s="48"/>
      <c r="K424" s="48"/>
      <c r="L424" s="48"/>
      <c r="M424" s="48"/>
      <c r="N424" s="48"/>
      <c r="O424" s="48"/>
      <c r="P424" s="48"/>
      <c r="Q424" s="48"/>
      <c r="R424" s="48"/>
      <c r="S424" s="48"/>
      <c r="T424" s="48"/>
      <c r="U424" s="48"/>
      <c r="V424" s="48"/>
      <c r="W424" s="48"/>
      <c r="X424" s="48"/>
      <c r="Y424" s="48"/>
      <c r="Z424" s="48"/>
    </row>
    <row r="425" spans="1:26" ht="15.75" customHeight="1">
      <c r="A425" s="48"/>
      <c r="B425" s="48"/>
      <c r="C425" s="48"/>
      <c r="D425" s="48"/>
      <c r="E425" s="48"/>
      <c r="F425" s="48"/>
      <c r="G425" s="48"/>
      <c r="H425" s="48"/>
      <c r="I425" s="48"/>
      <c r="J425" s="48"/>
      <c r="K425" s="48"/>
      <c r="L425" s="48"/>
      <c r="M425" s="48"/>
      <c r="N425" s="48"/>
      <c r="O425" s="48"/>
      <c r="P425" s="48"/>
      <c r="Q425" s="48"/>
      <c r="R425" s="48"/>
      <c r="S425" s="48"/>
      <c r="T425" s="48"/>
      <c r="U425" s="48"/>
      <c r="V425" s="48"/>
      <c r="W425" s="48"/>
      <c r="X425" s="48"/>
      <c r="Y425" s="48"/>
      <c r="Z425" s="48"/>
    </row>
    <row r="426" spans="1:26" ht="15.75" customHeight="1">
      <c r="A426" s="48"/>
      <c r="B426" s="48"/>
      <c r="C426" s="48"/>
      <c r="D426" s="48"/>
      <c r="E426" s="48"/>
      <c r="F426" s="48"/>
      <c r="G426" s="48"/>
      <c r="H426" s="48"/>
      <c r="I426" s="48"/>
      <c r="J426" s="48"/>
      <c r="K426" s="48"/>
      <c r="L426" s="48"/>
      <c r="M426" s="48"/>
      <c r="N426" s="48"/>
      <c r="O426" s="48"/>
      <c r="P426" s="48"/>
      <c r="Q426" s="48"/>
      <c r="R426" s="48"/>
      <c r="S426" s="48"/>
      <c r="T426" s="48"/>
      <c r="U426" s="48"/>
      <c r="V426" s="48"/>
      <c r="W426" s="48"/>
      <c r="X426" s="48"/>
      <c r="Y426" s="48"/>
      <c r="Z426" s="48"/>
    </row>
    <row r="427" spans="1:26" ht="15.75" customHeight="1">
      <c r="A427" s="48"/>
      <c r="B427" s="48"/>
      <c r="C427" s="48"/>
      <c r="D427" s="48"/>
      <c r="E427" s="48"/>
      <c r="F427" s="48"/>
      <c r="G427" s="48"/>
      <c r="H427" s="48"/>
      <c r="I427" s="48"/>
      <c r="J427" s="48"/>
      <c r="K427" s="48"/>
      <c r="L427" s="48"/>
      <c r="M427" s="48"/>
      <c r="N427" s="48"/>
      <c r="O427" s="48"/>
      <c r="P427" s="48"/>
      <c r="Q427" s="48"/>
      <c r="R427" s="48"/>
      <c r="S427" s="48"/>
      <c r="T427" s="48"/>
      <c r="U427" s="48"/>
      <c r="V427" s="48"/>
      <c r="W427" s="48"/>
      <c r="X427" s="48"/>
      <c r="Y427" s="48"/>
      <c r="Z427" s="48"/>
    </row>
    <row r="428" spans="1:26" ht="15.75" customHeight="1">
      <c r="A428" s="48"/>
      <c r="B428" s="48"/>
      <c r="C428" s="48"/>
      <c r="D428" s="48"/>
      <c r="E428" s="48"/>
      <c r="F428" s="48"/>
      <c r="G428" s="48"/>
      <c r="H428" s="48"/>
      <c r="I428" s="48"/>
      <c r="J428" s="48"/>
      <c r="K428" s="48"/>
      <c r="L428" s="48"/>
      <c r="M428" s="48"/>
      <c r="N428" s="48"/>
      <c r="O428" s="48"/>
      <c r="P428" s="48"/>
      <c r="Q428" s="48"/>
      <c r="R428" s="48"/>
      <c r="S428" s="48"/>
      <c r="T428" s="48"/>
      <c r="U428" s="48"/>
      <c r="V428" s="48"/>
      <c r="W428" s="48"/>
      <c r="X428" s="48"/>
      <c r="Y428" s="48"/>
      <c r="Z428" s="48"/>
    </row>
    <row r="429" spans="1:26" ht="15.75" customHeight="1">
      <c r="A429" s="48"/>
      <c r="B429" s="48"/>
      <c r="C429" s="48"/>
      <c r="D429" s="48"/>
      <c r="E429" s="48"/>
      <c r="F429" s="48"/>
      <c r="G429" s="48"/>
      <c r="H429" s="48"/>
      <c r="I429" s="48"/>
      <c r="J429" s="48"/>
      <c r="K429" s="48"/>
      <c r="L429" s="48"/>
      <c r="M429" s="48"/>
      <c r="N429" s="48"/>
      <c r="O429" s="48"/>
      <c r="P429" s="48"/>
      <c r="Q429" s="48"/>
      <c r="R429" s="48"/>
      <c r="S429" s="48"/>
      <c r="T429" s="48"/>
      <c r="U429" s="48"/>
      <c r="V429" s="48"/>
      <c r="W429" s="48"/>
      <c r="X429" s="48"/>
      <c r="Y429" s="48"/>
      <c r="Z429" s="48"/>
    </row>
    <row r="430" spans="1:26" ht="15.75" customHeight="1">
      <c r="A430" s="48"/>
      <c r="B430" s="48"/>
      <c r="C430" s="48"/>
      <c r="D430" s="48"/>
      <c r="E430" s="48"/>
      <c r="F430" s="48"/>
      <c r="G430" s="48"/>
      <c r="H430" s="48"/>
      <c r="I430" s="48"/>
      <c r="J430" s="48"/>
      <c r="K430" s="48"/>
      <c r="L430" s="48"/>
      <c r="M430" s="48"/>
      <c r="N430" s="48"/>
      <c r="O430" s="48"/>
      <c r="P430" s="48"/>
      <c r="Q430" s="48"/>
      <c r="R430" s="48"/>
      <c r="S430" s="48"/>
      <c r="T430" s="48"/>
      <c r="U430" s="48"/>
      <c r="V430" s="48"/>
      <c r="W430" s="48"/>
      <c r="X430" s="48"/>
      <c r="Y430" s="48"/>
      <c r="Z430" s="48"/>
    </row>
    <row r="431" spans="1:26" ht="15.75" customHeight="1">
      <c r="A431" s="48"/>
      <c r="B431" s="48"/>
      <c r="C431" s="48"/>
      <c r="D431" s="48"/>
      <c r="E431" s="48"/>
      <c r="F431" s="48"/>
      <c r="G431" s="48"/>
      <c r="H431" s="48"/>
      <c r="I431" s="48"/>
      <c r="J431" s="48"/>
      <c r="K431" s="48"/>
      <c r="L431" s="48"/>
      <c r="M431" s="48"/>
      <c r="N431" s="48"/>
      <c r="O431" s="48"/>
      <c r="P431" s="48"/>
      <c r="Q431" s="48"/>
      <c r="R431" s="48"/>
      <c r="S431" s="48"/>
      <c r="T431" s="48"/>
      <c r="U431" s="48"/>
      <c r="V431" s="48"/>
      <c r="W431" s="48"/>
      <c r="X431" s="48"/>
      <c r="Y431" s="48"/>
      <c r="Z431" s="48"/>
    </row>
    <row r="432" spans="1:26" ht="15.75" customHeight="1">
      <c r="A432" s="48"/>
      <c r="B432" s="48"/>
      <c r="C432" s="48"/>
      <c r="D432" s="48"/>
      <c r="E432" s="48"/>
      <c r="F432" s="48"/>
      <c r="G432" s="48"/>
      <c r="H432" s="48"/>
      <c r="I432" s="48"/>
      <c r="J432" s="48"/>
      <c r="K432" s="48"/>
      <c r="L432" s="48"/>
      <c r="M432" s="48"/>
      <c r="N432" s="48"/>
      <c r="O432" s="48"/>
      <c r="P432" s="48"/>
      <c r="Q432" s="48"/>
      <c r="R432" s="48"/>
      <c r="S432" s="48"/>
      <c r="T432" s="48"/>
      <c r="U432" s="48"/>
      <c r="V432" s="48"/>
      <c r="W432" s="48"/>
      <c r="X432" s="48"/>
      <c r="Y432" s="48"/>
      <c r="Z432" s="48"/>
    </row>
    <row r="433" spans="1:26" ht="15.75" customHeight="1">
      <c r="A433" s="48"/>
      <c r="B433" s="48"/>
      <c r="C433" s="48"/>
      <c r="D433" s="48"/>
      <c r="E433" s="48"/>
      <c r="F433" s="48"/>
      <c r="G433" s="48"/>
      <c r="H433" s="48"/>
      <c r="I433" s="48"/>
      <c r="J433" s="48"/>
      <c r="K433" s="48"/>
      <c r="L433" s="48"/>
      <c r="M433" s="48"/>
      <c r="N433" s="48"/>
      <c r="O433" s="48"/>
      <c r="P433" s="48"/>
      <c r="Q433" s="48"/>
      <c r="R433" s="48"/>
      <c r="S433" s="48"/>
      <c r="T433" s="48"/>
      <c r="U433" s="48"/>
      <c r="V433" s="48"/>
      <c r="W433" s="48"/>
      <c r="X433" s="48"/>
      <c r="Y433" s="48"/>
      <c r="Z433" s="48"/>
    </row>
    <row r="434" spans="1:26" ht="15.75" customHeight="1">
      <c r="A434" s="48"/>
      <c r="B434" s="48"/>
      <c r="C434" s="48"/>
      <c r="D434" s="48"/>
      <c r="E434" s="48"/>
      <c r="F434" s="48"/>
      <c r="G434" s="48"/>
      <c r="H434" s="48"/>
      <c r="I434" s="48"/>
      <c r="J434" s="48"/>
      <c r="K434" s="48"/>
      <c r="L434" s="48"/>
      <c r="M434" s="48"/>
      <c r="N434" s="48"/>
      <c r="O434" s="48"/>
      <c r="P434" s="48"/>
      <c r="Q434" s="48"/>
      <c r="R434" s="48"/>
      <c r="S434" s="48"/>
      <c r="T434" s="48"/>
      <c r="U434" s="48"/>
      <c r="V434" s="48"/>
      <c r="W434" s="48"/>
      <c r="X434" s="48"/>
      <c r="Y434" s="48"/>
      <c r="Z434" s="48"/>
    </row>
    <row r="435" spans="1:26" ht="15.75" customHeight="1">
      <c r="A435" s="48"/>
      <c r="B435" s="48"/>
      <c r="C435" s="48"/>
      <c r="D435" s="48"/>
      <c r="E435" s="48"/>
      <c r="F435" s="48"/>
      <c r="G435" s="48"/>
      <c r="H435" s="48"/>
      <c r="I435" s="48"/>
      <c r="J435" s="48"/>
      <c r="K435" s="48"/>
      <c r="L435" s="48"/>
      <c r="M435" s="48"/>
      <c r="N435" s="48"/>
      <c r="O435" s="48"/>
      <c r="P435" s="48"/>
      <c r="Q435" s="48"/>
      <c r="R435" s="48"/>
      <c r="S435" s="48"/>
      <c r="T435" s="48"/>
      <c r="U435" s="48"/>
      <c r="V435" s="48"/>
      <c r="W435" s="48"/>
      <c r="X435" s="48"/>
      <c r="Y435" s="48"/>
      <c r="Z435" s="48"/>
    </row>
    <row r="436" spans="1:26" ht="15.75" customHeight="1">
      <c r="A436" s="48"/>
      <c r="B436" s="48"/>
      <c r="C436" s="48"/>
      <c r="D436" s="48"/>
      <c r="E436" s="48"/>
      <c r="F436" s="48"/>
      <c r="G436" s="48"/>
      <c r="H436" s="48"/>
      <c r="I436" s="48"/>
      <c r="J436" s="48"/>
      <c r="K436" s="48"/>
      <c r="L436" s="48"/>
      <c r="M436" s="48"/>
      <c r="N436" s="48"/>
      <c r="O436" s="48"/>
      <c r="P436" s="48"/>
      <c r="Q436" s="48"/>
      <c r="R436" s="48"/>
      <c r="S436" s="48"/>
      <c r="T436" s="48"/>
      <c r="U436" s="48"/>
      <c r="V436" s="48"/>
      <c r="W436" s="48"/>
      <c r="X436" s="48"/>
      <c r="Y436" s="48"/>
      <c r="Z436" s="48"/>
    </row>
    <row r="437" spans="1:26" ht="15.75" customHeight="1">
      <c r="A437" s="48"/>
      <c r="B437" s="48"/>
      <c r="C437" s="48"/>
      <c r="D437" s="48"/>
      <c r="E437" s="48"/>
      <c r="F437" s="48"/>
      <c r="G437" s="48"/>
      <c r="H437" s="48"/>
      <c r="I437" s="48"/>
      <c r="J437" s="48"/>
      <c r="K437" s="48"/>
      <c r="L437" s="48"/>
      <c r="M437" s="48"/>
      <c r="N437" s="48"/>
      <c r="O437" s="48"/>
      <c r="P437" s="48"/>
      <c r="Q437" s="48"/>
      <c r="R437" s="48"/>
      <c r="S437" s="48"/>
      <c r="T437" s="48"/>
      <c r="U437" s="48"/>
      <c r="V437" s="48"/>
      <c r="W437" s="48"/>
      <c r="X437" s="48"/>
      <c r="Y437" s="48"/>
      <c r="Z437" s="48"/>
    </row>
    <row r="438" spans="1:26" ht="15.75" customHeight="1">
      <c r="A438" s="48"/>
      <c r="B438" s="48"/>
      <c r="C438" s="48"/>
      <c r="D438" s="48"/>
      <c r="E438" s="48"/>
      <c r="F438" s="48"/>
      <c r="G438" s="48"/>
      <c r="H438" s="48"/>
      <c r="I438" s="48"/>
      <c r="J438" s="48"/>
      <c r="K438" s="48"/>
      <c r="L438" s="48"/>
      <c r="M438" s="48"/>
      <c r="N438" s="48"/>
      <c r="O438" s="48"/>
      <c r="P438" s="48"/>
      <c r="Q438" s="48"/>
      <c r="R438" s="48"/>
      <c r="S438" s="48"/>
      <c r="T438" s="48"/>
      <c r="U438" s="48"/>
      <c r="V438" s="48"/>
      <c r="W438" s="48"/>
      <c r="X438" s="48"/>
      <c r="Y438" s="48"/>
      <c r="Z438" s="48"/>
    </row>
    <row r="439" spans="1:26" ht="15.75" customHeight="1">
      <c r="A439" s="48"/>
      <c r="B439" s="48"/>
      <c r="C439" s="48"/>
      <c r="D439" s="48"/>
      <c r="E439" s="48"/>
      <c r="F439" s="48"/>
      <c r="G439" s="48"/>
      <c r="H439" s="48"/>
      <c r="I439" s="48"/>
      <c r="J439" s="48"/>
      <c r="K439" s="48"/>
      <c r="L439" s="48"/>
      <c r="M439" s="48"/>
      <c r="N439" s="48"/>
      <c r="O439" s="48"/>
      <c r="P439" s="48"/>
      <c r="Q439" s="48"/>
      <c r="R439" s="48"/>
      <c r="S439" s="48"/>
      <c r="T439" s="48"/>
      <c r="U439" s="48"/>
      <c r="V439" s="48"/>
      <c r="W439" s="48"/>
      <c r="X439" s="48"/>
      <c r="Y439" s="48"/>
      <c r="Z439" s="48"/>
    </row>
    <row r="440" spans="1:26" ht="15.75" customHeight="1">
      <c r="A440" s="48"/>
      <c r="B440" s="48"/>
      <c r="C440" s="48"/>
      <c r="D440" s="48"/>
      <c r="E440" s="48"/>
      <c r="F440" s="48"/>
      <c r="G440" s="48"/>
      <c r="H440" s="48"/>
      <c r="I440" s="48"/>
      <c r="J440" s="48"/>
      <c r="K440" s="48"/>
      <c r="L440" s="48"/>
      <c r="M440" s="48"/>
      <c r="N440" s="48"/>
      <c r="O440" s="48"/>
      <c r="P440" s="48"/>
      <c r="Q440" s="48"/>
      <c r="R440" s="48"/>
      <c r="S440" s="48"/>
      <c r="T440" s="48"/>
      <c r="U440" s="48"/>
      <c r="V440" s="48"/>
      <c r="W440" s="48"/>
      <c r="X440" s="48"/>
      <c r="Y440" s="48"/>
      <c r="Z440" s="48"/>
    </row>
    <row r="441" spans="1:26" ht="15.75" customHeight="1">
      <c r="A441" s="48"/>
      <c r="B441" s="48"/>
      <c r="C441" s="48"/>
      <c r="D441" s="48"/>
      <c r="E441" s="48"/>
      <c r="F441" s="48"/>
      <c r="G441" s="48"/>
      <c r="H441" s="48"/>
      <c r="I441" s="48"/>
      <c r="J441" s="48"/>
      <c r="K441" s="48"/>
      <c r="L441" s="48"/>
      <c r="M441" s="48"/>
      <c r="N441" s="48"/>
      <c r="O441" s="48"/>
      <c r="P441" s="48"/>
      <c r="Q441" s="48"/>
      <c r="R441" s="48"/>
      <c r="S441" s="48"/>
      <c r="T441" s="48"/>
      <c r="U441" s="48"/>
      <c r="V441" s="48"/>
      <c r="W441" s="48"/>
      <c r="X441" s="48"/>
      <c r="Y441" s="48"/>
      <c r="Z441" s="48"/>
    </row>
    <row r="442" spans="1:26" ht="15.75" customHeight="1">
      <c r="A442" s="48"/>
      <c r="B442" s="48"/>
      <c r="C442" s="48"/>
      <c r="D442" s="48"/>
      <c r="E442" s="48"/>
      <c r="F442" s="48"/>
      <c r="G442" s="48"/>
      <c r="H442" s="48"/>
      <c r="I442" s="48"/>
      <c r="J442" s="48"/>
      <c r="K442" s="48"/>
      <c r="L442" s="48"/>
      <c r="M442" s="48"/>
      <c r="N442" s="48"/>
      <c r="O442" s="48"/>
      <c r="P442" s="48"/>
      <c r="Q442" s="48"/>
      <c r="R442" s="48"/>
      <c r="S442" s="48"/>
      <c r="T442" s="48"/>
      <c r="U442" s="48"/>
      <c r="V442" s="48"/>
      <c r="W442" s="48"/>
      <c r="X442" s="48"/>
      <c r="Y442" s="48"/>
      <c r="Z442" s="48"/>
    </row>
    <row r="443" spans="1:26" ht="15.75" customHeight="1">
      <c r="A443" s="48"/>
      <c r="B443" s="48"/>
      <c r="C443" s="48"/>
      <c r="D443" s="48"/>
      <c r="E443" s="48"/>
      <c r="F443" s="48"/>
      <c r="G443" s="48"/>
      <c r="H443" s="48"/>
      <c r="I443" s="48"/>
      <c r="J443" s="48"/>
      <c r="K443" s="48"/>
      <c r="L443" s="48"/>
      <c r="M443" s="48"/>
      <c r="N443" s="48"/>
      <c r="O443" s="48"/>
      <c r="P443" s="48"/>
      <c r="Q443" s="48"/>
      <c r="R443" s="48"/>
      <c r="S443" s="48"/>
      <c r="T443" s="48"/>
      <c r="U443" s="48"/>
      <c r="V443" s="48"/>
      <c r="W443" s="48"/>
      <c r="X443" s="48"/>
      <c r="Y443" s="48"/>
      <c r="Z443" s="48"/>
    </row>
    <row r="444" spans="1:26" ht="15.75" customHeight="1">
      <c r="A444" s="48"/>
      <c r="B444" s="48"/>
      <c r="C444" s="48"/>
      <c r="D444" s="48"/>
      <c r="E444" s="48"/>
      <c r="F444" s="48"/>
      <c r="G444" s="48"/>
      <c r="H444" s="48"/>
      <c r="I444" s="48"/>
      <c r="J444" s="48"/>
      <c r="K444" s="48"/>
      <c r="L444" s="48"/>
      <c r="M444" s="48"/>
      <c r="N444" s="48"/>
      <c r="O444" s="48"/>
      <c r="P444" s="48"/>
      <c r="Q444" s="48"/>
      <c r="R444" s="48"/>
      <c r="S444" s="48"/>
      <c r="T444" s="48"/>
      <c r="U444" s="48"/>
      <c r="V444" s="48"/>
      <c r="W444" s="48"/>
      <c r="X444" s="48"/>
      <c r="Y444" s="48"/>
      <c r="Z444" s="48"/>
    </row>
    <row r="445" spans="1:26" ht="15.75" customHeight="1">
      <c r="A445" s="48"/>
      <c r="B445" s="48"/>
      <c r="C445" s="48"/>
      <c r="D445" s="48"/>
      <c r="E445" s="48"/>
      <c r="F445" s="48"/>
      <c r="G445" s="48"/>
      <c r="H445" s="48"/>
      <c r="I445" s="48"/>
      <c r="J445" s="48"/>
      <c r="K445" s="48"/>
      <c r="L445" s="48"/>
      <c r="M445" s="48"/>
      <c r="N445" s="48"/>
      <c r="O445" s="48"/>
      <c r="P445" s="48"/>
      <c r="Q445" s="48"/>
      <c r="R445" s="48"/>
      <c r="S445" s="48"/>
      <c r="T445" s="48"/>
      <c r="U445" s="48"/>
      <c r="V445" s="48"/>
      <c r="W445" s="48"/>
      <c r="X445" s="48"/>
      <c r="Y445" s="48"/>
      <c r="Z445" s="48"/>
    </row>
    <row r="446" spans="1:26" ht="15.75" customHeight="1">
      <c r="A446" s="48"/>
      <c r="B446" s="48"/>
      <c r="C446" s="48"/>
      <c r="D446" s="48"/>
      <c r="E446" s="48"/>
      <c r="F446" s="48"/>
      <c r="G446" s="48"/>
      <c r="H446" s="48"/>
      <c r="I446" s="48"/>
      <c r="J446" s="48"/>
      <c r="K446" s="48"/>
      <c r="L446" s="48"/>
      <c r="M446" s="48"/>
      <c r="N446" s="48"/>
      <c r="O446" s="48"/>
      <c r="P446" s="48"/>
      <c r="Q446" s="48"/>
      <c r="R446" s="48"/>
      <c r="S446" s="48"/>
      <c r="T446" s="48"/>
      <c r="U446" s="48"/>
      <c r="V446" s="48"/>
      <c r="W446" s="48"/>
      <c r="X446" s="48"/>
      <c r="Y446" s="48"/>
      <c r="Z446" s="48"/>
    </row>
    <row r="447" spans="1:26" ht="15.75" customHeight="1">
      <c r="A447" s="48"/>
      <c r="B447" s="48"/>
      <c r="C447" s="48"/>
      <c r="D447" s="48"/>
      <c r="E447" s="48"/>
      <c r="F447" s="48"/>
      <c r="G447" s="48"/>
      <c r="H447" s="48"/>
      <c r="I447" s="48"/>
      <c r="J447" s="48"/>
      <c r="K447" s="48"/>
      <c r="L447" s="48"/>
      <c r="M447" s="48"/>
      <c r="N447" s="48"/>
      <c r="O447" s="48"/>
      <c r="P447" s="48"/>
      <c r="Q447" s="48"/>
      <c r="R447" s="48"/>
      <c r="S447" s="48"/>
      <c r="T447" s="48"/>
      <c r="U447" s="48"/>
      <c r="V447" s="48"/>
      <c r="W447" s="48"/>
      <c r="X447" s="48"/>
      <c r="Y447" s="48"/>
      <c r="Z447" s="48"/>
    </row>
    <row r="448" spans="1:26" ht="15.75" customHeight="1">
      <c r="A448" s="48"/>
      <c r="B448" s="48"/>
      <c r="C448" s="48"/>
      <c r="D448" s="48"/>
      <c r="E448" s="48"/>
      <c r="F448" s="48"/>
      <c r="G448" s="48"/>
      <c r="H448" s="48"/>
      <c r="I448" s="48"/>
      <c r="J448" s="48"/>
      <c r="K448" s="48"/>
      <c r="L448" s="48"/>
      <c r="M448" s="48"/>
      <c r="N448" s="48"/>
      <c r="O448" s="48"/>
      <c r="P448" s="48"/>
      <c r="Q448" s="48"/>
      <c r="R448" s="48"/>
      <c r="S448" s="48"/>
      <c r="T448" s="48"/>
      <c r="U448" s="48"/>
      <c r="V448" s="48"/>
      <c r="W448" s="48"/>
      <c r="X448" s="48"/>
      <c r="Y448" s="48"/>
      <c r="Z448" s="48"/>
    </row>
    <row r="449" spans="1:26" ht="15.75" customHeight="1">
      <c r="A449" s="48"/>
      <c r="B449" s="48"/>
      <c r="C449" s="48"/>
      <c r="D449" s="48"/>
      <c r="E449" s="48"/>
      <c r="F449" s="48"/>
      <c r="G449" s="48"/>
      <c r="H449" s="48"/>
      <c r="I449" s="48"/>
      <c r="J449" s="48"/>
      <c r="K449" s="48"/>
      <c r="L449" s="48"/>
      <c r="M449" s="48"/>
      <c r="N449" s="48"/>
      <c r="O449" s="48"/>
      <c r="P449" s="48"/>
      <c r="Q449" s="48"/>
      <c r="R449" s="48"/>
      <c r="S449" s="48"/>
      <c r="T449" s="48"/>
      <c r="U449" s="48"/>
      <c r="V449" s="48"/>
      <c r="W449" s="48"/>
      <c r="X449" s="48"/>
      <c r="Y449" s="48"/>
      <c r="Z449" s="48"/>
    </row>
    <row r="450" spans="1:26" ht="15.75" customHeight="1">
      <c r="A450" s="48"/>
      <c r="B450" s="48"/>
      <c r="C450" s="48"/>
      <c r="D450" s="48"/>
      <c r="E450" s="48"/>
      <c r="F450" s="48"/>
      <c r="G450" s="48"/>
      <c r="H450" s="48"/>
      <c r="I450" s="48"/>
      <c r="J450" s="48"/>
      <c r="K450" s="48"/>
      <c r="L450" s="48"/>
      <c r="M450" s="48"/>
      <c r="N450" s="48"/>
      <c r="O450" s="48"/>
      <c r="P450" s="48"/>
      <c r="Q450" s="48"/>
      <c r="R450" s="48"/>
      <c r="S450" s="48"/>
      <c r="T450" s="48"/>
      <c r="U450" s="48"/>
      <c r="V450" s="48"/>
      <c r="W450" s="48"/>
      <c r="X450" s="48"/>
      <c r="Y450" s="48"/>
      <c r="Z450" s="48"/>
    </row>
    <row r="451" spans="1:26" ht="15.75" customHeight="1">
      <c r="A451" s="48"/>
      <c r="B451" s="48"/>
      <c r="C451" s="48"/>
      <c r="D451" s="48"/>
      <c r="E451" s="48"/>
      <c r="F451" s="48"/>
      <c r="G451" s="48"/>
      <c r="H451" s="48"/>
      <c r="I451" s="48"/>
      <c r="J451" s="48"/>
      <c r="K451" s="48"/>
      <c r="L451" s="48"/>
      <c r="M451" s="48"/>
      <c r="N451" s="48"/>
      <c r="O451" s="48"/>
      <c r="P451" s="48"/>
      <c r="Q451" s="48"/>
      <c r="R451" s="48"/>
      <c r="S451" s="48"/>
      <c r="T451" s="48"/>
      <c r="U451" s="48"/>
      <c r="V451" s="48"/>
      <c r="W451" s="48"/>
      <c r="X451" s="48"/>
      <c r="Y451" s="48"/>
      <c r="Z451" s="48"/>
    </row>
    <row r="452" spans="1:26" ht="15.75" customHeight="1">
      <c r="A452" s="48"/>
      <c r="B452" s="48"/>
      <c r="C452" s="48"/>
      <c r="D452" s="48"/>
      <c r="E452" s="48"/>
      <c r="F452" s="48"/>
      <c r="G452" s="48"/>
      <c r="H452" s="48"/>
      <c r="I452" s="48"/>
      <c r="J452" s="48"/>
      <c r="K452" s="48"/>
      <c r="L452" s="48"/>
      <c r="M452" s="48"/>
      <c r="N452" s="48"/>
      <c r="O452" s="48"/>
      <c r="P452" s="48"/>
      <c r="Q452" s="48"/>
      <c r="R452" s="48"/>
      <c r="S452" s="48"/>
      <c r="T452" s="48"/>
      <c r="U452" s="48"/>
      <c r="V452" s="48"/>
      <c r="W452" s="48"/>
      <c r="X452" s="48"/>
      <c r="Y452" s="48"/>
      <c r="Z452" s="48"/>
    </row>
    <row r="453" spans="1:26" ht="15.75" customHeight="1">
      <c r="A453" s="48"/>
      <c r="B453" s="48"/>
      <c r="C453" s="48"/>
      <c r="D453" s="48"/>
      <c r="E453" s="48"/>
      <c r="F453" s="48"/>
      <c r="G453" s="48"/>
      <c r="H453" s="48"/>
      <c r="I453" s="48"/>
      <c r="J453" s="48"/>
      <c r="K453" s="48"/>
      <c r="L453" s="48"/>
      <c r="M453" s="48"/>
      <c r="N453" s="48"/>
      <c r="O453" s="48"/>
      <c r="P453" s="48"/>
      <c r="Q453" s="48"/>
      <c r="R453" s="48"/>
      <c r="S453" s="48"/>
      <c r="T453" s="48"/>
      <c r="U453" s="48"/>
      <c r="V453" s="48"/>
      <c r="W453" s="48"/>
      <c r="X453" s="48"/>
      <c r="Y453" s="48"/>
      <c r="Z453" s="48"/>
    </row>
    <row r="454" spans="1:26" ht="15.75" customHeight="1">
      <c r="A454" s="48"/>
      <c r="B454" s="48"/>
      <c r="C454" s="48"/>
      <c r="D454" s="48"/>
      <c r="E454" s="48"/>
      <c r="F454" s="48"/>
      <c r="G454" s="48"/>
      <c r="H454" s="48"/>
      <c r="I454" s="48"/>
      <c r="J454" s="48"/>
      <c r="K454" s="48"/>
      <c r="L454" s="48"/>
      <c r="M454" s="48"/>
      <c r="N454" s="48"/>
      <c r="O454" s="48"/>
      <c r="P454" s="48"/>
      <c r="Q454" s="48"/>
      <c r="R454" s="48"/>
      <c r="S454" s="48"/>
      <c r="T454" s="48"/>
      <c r="U454" s="48"/>
      <c r="V454" s="48"/>
      <c r="W454" s="48"/>
      <c r="X454" s="48"/>
      <c r="Y454" s="48"/>
      <c r="Z454" s="48"/>
    </row>
    <row r="455" spans="1:26" ht="15.75" customHeight="1">
      <c r="A455" s="48"/>
      <c r="B455" s="48"/>
      <c r="C455" s="48"/>
      <c r="D455" s="48"/>
      <c r="E455" s="48"/>
      <c r="F455" s="48"/>
      <c r="G455" s="48"/>
      <c r="H455" s="48"/>
      <c r="I455" s="48"/>
      <c r="J455" s="48"/>
      <c r="K455" s="48"/>
      <c r="L455" s="48"/>
      <c r="M455" s="48"/>
      <c r="N455" s="48"/>
      <c r="O455" s="48"/>
      <c r="P455" s="48"/>
      <c r="Q455" s="48"/>
      <c r="R455" s="48"/>
      <c r="S455" s="48"/>
      <c r="T455" s="48"/>
      <c r="U455" s="48"/>
      <c r="V455" s="48"/>
      <c r="W455" s="48"/>
      <c r="X455" s="48"/>
      <c r="Y455" s="48"/>
      <c r="Z455" s="48"/>
    </row>
    <row r="456" spans="1:26" ht="15.75" customHeight="1">
      <c r="A456" s="48"/>
      <c r="B456" s="48"/>
      <c r="C456" s="48"/>
      <c r="D456" s="48"/>
      <c r="E456" s="48"/>
      <c r="F456" s="48"/>
      <c r="G456" s="48"/>
      <c r="H456" s="48"/>
      <c r="I456" s="48"/>
      <c r="J456" s="48"/>
      <c r="K456" s="48"/>
      <c r="L456" s="48"/>
      <c r="M456" s="48"/>
      <c r="N456" s="48"/>
      <c r="O456" s="48"/>
      <c r="P456" s="48"/>
      <c r="Q456" s="48"/>
      <c r="R456" s="48"/>
      <c r="S456" s="48"/>
      <c r="T456" s="48"/>
      <c r="U456" s="48"/>
      <c r="V456" s="48"/>
      <c r="W456" s="48"/>
      <c r="X456" s="48"/>
      <c r="Y456" s="48"/>
      <c r="Z456" s="48"/>
    </row>
    <row r="457" spans="1:26" ht="15.75" customHeight="1">
      <c r="A457" s="48"/>
      <c r="B457" s="48"/>
      <c r="C457" s="48"/>
      <c r="D457" s="48"/>
      <c r="E457" s="48"/>
      <c r="F457" s="48"/>
      <c r="G457" s="48"/>
      <c r="H457" s="48"/>
      <c r="I457" s="48"/>
      <c r="J457" s="48"/>
      <c r="K457" s="48"/>
      <c r="L457" s="48"/>
      <c r="M457" s="48"/>
      <c r="N457" s="48"/>
      <c r="O457" s="48"/>
      <c r="P457" s="48"/>
      <c r="Q457" s="48"/>
      <c r="R457" s="48"/>
      <c r="S457" s="48"/>
      <c r="T457" s="48"/>
      <c r="U457" s="48"/>
      <c r="V457" s="48"/>
      <c r="W457" s="48"/>
      <c r="X457" s="48"/>
      <c r="Y457" s="48"/>
      <c r="Z457" s="48"/>
    </row>
    <row r="458" spans="1:26" ht="15.75" customHeight="1">
      <c r="A458" s="48"/>
      <c r="B458" s="48"/>
      <c r="C458" s="48"/>
      <c r="D458" s="48"/>
      <c r="E458" s="48"/>
      <c r="F458" s="48"/>
      <c r="G458" s="48"/>
      <c r="H458" s="48"/>
      <c r="I458" s="48"/>
      <c r="J458" s="48"/>
      <c r="K458" s="48"/>
      <c r="L458" s="48"/>
      <c r="M458" s="48"/>
      <c r="N458" s="48"/>
      <c r="O458" s="48"/>
      <c r="P458" s="48"/>
      <c r="Q458" s="48"/>
      <c r="R458" s="48"/>
      <c r="S458" s="48"/>
      <c r="T458" s="48"/>
      <c r="U458" s="48"/>
      <c r="V458" s="48"/>
      <c r="W458" s="48"/>
      <c r="X458" s="48"/>
      <c r="Y458" s="48"/>
      <c r="Z458" s="48"/>
    </row>
    <row r="459" spans="1:26" ht="15.75" customHeight="1">
      <c r="A459" s="48"/>
      <c r="B459" s="48"/>
      <c r="C459" s="48"/>
      <c r="D459" s="48"/>
      <c r="E459" s="48"/>
      <c r="F459" s="48"/>
      <c r="G459" s="48"/>
      <c r="H459" s="48"/>
      <c r="I459" s="48"/>
      <c r="J459" s="48"/>
      <c r="K459" s="48"/>
      <c r="L459" s="48"/>
      <c r="M459" s="48"/>
      <c r="N459" s="48"/>
      <c r="O459" s="48"/>
      <c r="P459" s="48"/>
      <c r="Q459" s="48"/>
      <c r="R459" s="48"/>
      <c r="S459" s="48"/>
      <c r="T459" s="48"/>
      <c r="U459" s="48"/>
      <c r="V459" s="48"/>
      <c r="W459" s="48"/>
      <c r="X459" s="48"/>
      <c r="Y459" s="48"/>
      <c r="Z459" s="48"/>
    </row>
    <row r="460" spans="1:26" ht="15.75" customHeight="1">
      <c r="A460" s="48"/>
      <c r="B460" s="48"/>
      <c r="C460" s="48"/>
      <c r="D460" s="48"/>
      <c r="E460" s="48"/>
      <c r="F460" s="48"/>
      <c r="G460" s="48"/>
      <c r="H460" s="48"/>
      <c r="I460" s="48"/>
      <c r="J460" s="48"/>
      <c r="K460" s="48"/>
      <c r="L460" s="48"/>
      <c r="M460" s="48"/>
      <c r="N460" s="48"/>
      <c r="O460" s="48"/>
      <c r="P460" s="48"/>
      <c r="Q460" s="48"/>
      <c r="R460" s="48"/>
      <c r="S460" s="48"/>
      <c r="T460" s="48"/>
      <c r="U460" s="48"/>
      <c r="V460" s="48"/>
      <c r="W460" s="48"/>
      <c r="X460" s="48"/>
      <c r="Y460" s="48"/>
      <c r="Z460" s="48"/>
    </row>
    <row r="461" spans="1:26" ht="15.75" customHeight="1">
      <c r="A461" s="48"/>
      <c r="B461" s="48"/>
      <c r="C461" s="48"/>
      <c r="D461" s="48"/>
      <c r="E461" s="48"/>
      <c r="F461" s="48"/>
      <c r="G461" s="48"/>
      <c r="H461" s="48"/>
      <c r="I461" s="48"/>
      <c r="J461" s="48"/>
      <c r="K461" s="48"/>
      <c r="L461" s="48"/>
      <c r="M461" s="48"/>
      <c r="N461" s="48"/>
      <c r="O461" s="48"/>
      <c r="P461" s="48"/>
      <c r="Q461" s="48"/>
      <c r="R461" s="48"/>
      <c r="S461" s="48"/>
      <c r="T461" s="48"/>
      <c r="U461" s="48"/>
      <c r="V461" s="48"/>
      <c r="W461" s="48"/>
      <c r="X461" s="48"/>
      <c r="Y461" s="48"/>
      <c r="Z461" s="48"/>
    </row>
    <row r="462" spans="1:26" ht="15.75" customHeight="1">
      <c r="A462" s="48"/>
      <c r="B462" s="48"/>
      <c r="C462" s="48"/>
      <c r="D462" s="48"/>
      <c r="E462" s="48"/>
      <c r="F462" s="48"/>
      <c r="G462" s="48"/>
      <c r="H462" s="48"/>
      <c r="I462" s="48"/>
      <c r="J462" s="48"/>
      <c r="K462" s="48"/>
      <c r="L462" s="48"/>
      <c r="M462" s="48"/>
      <c r="N462" s="48"/>
      <c r="O462" s="48"/>
      <c r="P462" s="48"/>
      <c r="Q462" s="48"/>
      <c r="R462" s="48"/>
      <c r="S462" s="48"/>
      <c r="T462" s="48"/>
      <c r="U462" s="48"/>
      <c r="V462" s="48"/>
      <c r="W462" s="48"/>
      <c r="X462" s="48"/>
      <c r="Y462" s="48"/>
      <c r="Z462" s="48"/>
    </row>
    <row r="463" spans="1:26" ht="15.75" customHeight="1">
      <c r="A463" s="48"/>
      <c r="B463" s="48"/>
      <c r="C463" s="48"/>
      <c r="D463" s="48"/>
      <c r="E463" s="48"/>
      <c r="F463" s="48"/>
      <c r="G463" s="48"/>
      <c r="H463" s="48"/>
      <c r="I463" s="48"/>
      <c r="J463" s="48"/>
      <c r="K463" s="48"/>
      <c r="L463" s="48"/>
      <c r="M463" s="48"/>
      <c r="N463" s="48"/>
      <c r="O463" s="48"/>
      <c r="P463" s="48"/>
      <c r="Q463" s="48"/>
      <c r="R463" s="48"/>
      <c r="S463" s="48"/>
      <c r="T463" s="48"/>
      <c r="U463" s="48"/>
      <c r="V463" s="48"/>
      <c r="W463" s="48"/>
      <c r="X463" s="48"/>
      <c r="Y463" s="48"/>
      <c r="Z463" s="48"/>
    </row>
    <row r="464" spans="1:26" ht="15.75" customHeight="1">
      <c r="A464" s="48"/>
      <c r="B464" s="48"/>
      <c r="C464" s="48"/>
      <c r="D464" s="48"/>
      <c r="E464" s="48"/>
      <c r="F464" s="48"/>
      <c r="G464" s="48"/>
      <c r="H464" s="48"/>
      <c r="I464" s="48"/>
      <c r="J464" s="48"/>
      <c r="K464" s="48"/>
      <c r="L464" s="48"/>
      <c r="M464" s="48"/>
      <c r="N464" s="48"/>
      <c r="O464" s="48"/>
      <c r="P464" s="48"/>
      <c r="Q464" s="48"/>
      <c r="R464" s="48"/>
      <c r="S464" s="48"/>
      <c r="T464" s="48"/>
      <c r="U464" s="48"/>
      <c r="V464" s="48"/>
      <c r="W464" s="48"/>
      <c r="X464" s="48"/>
      <c r="Y464" s="48"/>
      <c r="Z464" s="48"/>
    </row>
    <row r="465" spans="1:26" ht="15.75" customHeight="1">
      <c r="A465" s="48"/>
      <c r="B465" s="48"/>
      <c r="C465" s="48"/>
      <c r="D465" s="48"/>
      <c r="E465" s="48"/>
      <c r="F465" s="48"/>
      <c r="G465" s="48"/>
      <c r="H465" s="48"/>
      <c r="I465" s="48"/>
      <c r="J465" s="48"/>
      <c r="K465" s="48"/>
      <c r="L465" s="48"/>
      <c r="M465" s="48"/>
      <c r="N465" s="48"/>
      <c r="O465" s="48"/>
      <c r="P465" s="48"/>
      <c r="Q465" s="48"/>
      <c r="R465" s="48"/>
      <c r="S465" s="48"/>
      <c r="T465" s="48"/>
      <c r="U465" s="48"/>
      <c r="V465" s="48"/>
      <c r="W465" s="48"/>
      <c r="X465" s="48"/>
      <c r="Y465" s="48"/>
      <c r="Z465" s="48"/>
    </row>
    <row r="466" spans="1:26" ht="15.75" customHeight="1">
      <c r="A466" s="48"/>
      <c r="B466" s="48"/>
      <c r="C466" s="48"/>
      <c r="D466" s="48"/>
      <c r="E466" s="48"/>
      <c r="F466" s="48"/>
      <c r="G466" s="48"/>
      <c r="H466" s="48"/>
      <c r="I466" s="48"/>
      <c r="J466" s="48"/>
      <c r="K466" s="48"/>
      <c r="L466" s="48"/>
      <c r="M466" s="48"/>
      <c r="N466" s="48"/>
      <c r="O466" s="48"/>
      <c r="P466" s="48"/>
      <c r="Q466" s="48"/>
      <c r="R466" s="48"/>
      <c r="S466" s="48"/>
      <c r="T466" s="48"/>
      <c r="U466" s="48"/>
      <c r="V466" s="48"/>
      <c r="W466" s="48"/>
      <c r="X466" s="48"/>
      <c r="Y466" s="48"/>
      <c r="Z466" s="48"/>
    </row>
    <row r="467" spans="1:26" ht="15.75" customHeight="1">
      <c r="A467" s="48"/>
      <c r="B467" s="48"/>
      <c r="C467" s="48"/>
      <c r="D467" s="48"/>
      <c r="E467" s="48"/>
      <c r="F467" s="48"/>
      <c r="G467" s="48"/>
      <c r="H467" s="48"/>
      <c r="I467" s="48"/>
      <c r="J467" s="48"/>
      <c r="K467" s="48"/>
      <c r="L467" s="48"/>
      <c r="M467" s="48"/>
      <c r="N467" s="48"/>
      <c r="O467" s="48"/>
      <c r="P467" s="48"/>
      <c r="Q467" s="48"/>
      <c r="R467" s="48"/>
      <c r="S467" s="48"/>
      <c r="T467" s="48"/>
      <c r="U467" s="48"/>
      <c r="V467" s="48"/>
      <c r="W467" s="48"/>
      <c r="X467" s="48"/>
      <c r="Y467" s="48"/>
      <c r="Z467" s="48"/>
    </row>
    <row r="468" spans="1:26" ht="15.75" customHeight="1">
      <c r="A468" s="48"/>
      <c r="B468" s="48"/>
      <c r="C468" s="48"/>
      <c r="D468" s="48"/>
      <c r="E468" s="48"/>
      <c r="F468" s="48"/>
      <c r="G468" s="48"/>
      <c r="H468" s="48"/>
      <c r="I468" s="48"/>
      <c r="J468" s="48"/>
      <c r="K468" s="48"/>
      <c r="L468" s="48"/>
      <c r="M468" s="48"/>
      <c r="N468" s="48"/>
      <c r="O468" s="48"/>
      <c r="P468" s="48"/>
      <c r="Q468" s="48"/>
      <c r="R468" s="48"/>
      <c r="S468" s="48"/>
      <c r="T468" s="48"/>
      <c r="U468" s="48"/>
      <c r="V468" s="48"/>
      <c r="W468" s="48"/>
      <c r="X468" s="48"/>
      <c r="Y468" s="48"/>
      <c r="Z468" s="48"/>
    </row>
    <row r="469" spans="1:26" ht="15.75" customHeight="1">
      <c r="A469" s="48"/>
      <c r="B469" s="48"/>
      <c r="C469" s="48"/>
      <c r="D469" s="48"/>
      <c r="E469" s="48"/>
      <c r="F469" s="48"/>
      <c r="G469" s="48"/>
      <c r="H469" s="48"/>
      <c r="I469" s="48"/>
      <c r="J469" s="48"/>
      <c r="K469" s="48"/>
      <c r="L469" s="48"/>
      <c r="M469" s="48"/>
      <c r="N469" s="48"/>
      <c r="O469" s="48"/>
      <c r="P469" s="48"/>
      <c r="Q469" s="48"/>
      <c r="R469" s="48"/>
      <c r="S469" s="48"/>
      <c r="T469" s="48"/>
      <c r="U469" s="48"/>
      <c r="V469" s="48"/>
      <c r="W469" s="48"/>
      <c r="X469" s="48"/>
      <c r="Y469" s="48"/>
      <c r="Z469" s="48"/>
    </row>
    <row r="470" spans="1:26" ht="15.75" customHeight="1">
      <c r="A470" s="48"/>
      <c r="B470" s="48"/>
      <c r="C470" s="48"/>
      <c r="D470" s="48"/>
      <c r="E470" s="48"/>
      <c r="F470" s="48"/>
      <c r="G470" s="48"/>
      <c r="H470" s="48"/>
      <c r="I470" s="48"/>
      <c r="J470" s="48"/>
      <c r="K470" s="48"/>
      <c r="L470" s="48"/>
      <c r="M470" s="48"/>
      <c r="N470" s="48"/>
      <c r="O470" s="48"/>
      <c r="P470" s="48"/>
      <c r="Q470" s="48"/>
      <c r="R470" s="48"/>
      <c r="S470" s="48"/>
      <c r="T470" s="48"/>
      <c r="U470" s="48"/>
      <c r="V470" s="48"/>
      <c r="W470" s="48"/>
      <c r="X470" s="48"/>
      <c r="Y470" s="48"/>
      <c r="Z470" s="48"/>
    </row>
    <row r="471" spans="1:26" ht="15.75" customHeight="1">
      <c r="A471" s="48"/>
      <c r="B471" s="48"/>
      <c r="C471" s="48"/>
      <c r="D471" s="48"/>
      <c r="E471" s="48"/>
      <c r="F471" s="48"/>
      <c r="G471" s="48"/>
      <c r="H471" s="48"/>
      <c r="I471" s="48"/>
      <c r="J471" s="48"/>
      <c r="K471" s="48"/>
      <c r="L471" s="48"/>
      <c r="M471" s="48"/>
      <c r="N471" s="48"/>
      <c r="O471" s="48"/>
      <c r="P471" s="48"/>
      <c r="Q471" s="48"/>
      <c r="R471" s="48"/>
      <c r="S471" s="48"/>
      <c r="T471" s="48"/>
      <c r="U471" s="48"/>
      <c r="V471" s="48"/>
      <c r="W471" s="48"/>
      <c r="X471" s="48"/>
      <c r="Y471" s="48"/>
      <c r="Z471" s="48"/>
    </row>
    <row r="472" spans="1:26" ht="15.75" customHeight="1">
      <c r="A472" s="48"/>
      <c r="B472" s="48"/>
      <c r="C472" s="48"/>
      <c r="D472" s="48"/>
      <c r="E472" s="48"/>
      <c r="F472" s="48"/>
      <c r="G472" s="48"/>
      <c r="H472" s="48"/>
      <c r="I472" s="48"/>
      <c r="J472" s="48"/>
      <c r="K472" s="48"/>
      <c r="L472" s="48"/>
      <c r="M472" s="48"/>
      <c r="N472" s="48"/>
      <c r="O472" s="48"/>
      <c r="P472" s="48"/>
      <c r="Q472" s="48"/>
      <c r="R472" s="48"/>
      <c r="S472" s="48"/>
      <c r="T472" s="48"/>
      <c r="U472" s="48"/>
      <c r="V472" s="48"/>
      <c r="W472" s="48"/>
      <c r="X472" s="48"/>
      <c r="Y472" s="48"/>
      <c r="Z472" s="48"/>
    </row>
    <row r="473" spans="1:26" ht="15.75" customHeight="1">
      <c r="A473" s="48"/>
      <c r="B473" s="48"/>
      <c r="C473" s="48"/>
      <c r="D473" s="48"/>
      <c r="E473" s="48"/>
      <c r="F473" s="48"/>
      <c r="G473" s="48"/>
      <c r="H473" s="48"/>
      <c r="I473" s="48"/>
      <c r="J473" s="48"/>
      <c r="K473" s="48"/>
      <c r="L473" s="48"/>
      <c r="M473" s="48"/>
      <c r="N473" s="48"/>
      <c r="O473" s="48"/>
      <c r="P473" s="48"/>
      <c r="Q473" s="48"/>
      <c r="R473" s="48"/>
      <c r="S473" s="48"/>
      <c r="T473" s="48"/>
      <c r="U473" s="48"/>
      <c r="V473" s="48"/>
      <c r="W473" s="48"/>
      <c r="X473" s="48"/>
      <c r="Y473" s="48"/>
      <c r="Z473" s="48"/>
    </row>
    <row r="474" spans="1:26" ht="15.75" customHeight="1">
      <c r="A474" s="48"/>
      <c r="B474" s="48"/>
      <c r="C474" s="48"/>
      <c r="D474" s="48"/>
      <c r="E474" s="48"/>
      <c r="F474" s="48"/>
      <c r="G474" s="48"/>
      <c r="H474" s="48"/>
      <c r="I474" s="48"/>
      <c r="J474" s="48"/>
      <c r="K474" s="48"/>
      <c r="L474" s="48"/>
      <c r="M474" s="48"/>
      <c r="N474" s="48"/>
      <c r="O474" s="48"/>
      <c r="P474" s="48"/>
      <c r="Q474" s="48"/>
      <c r="R474" s="48"/>
      <c r="S474" s="48"/>
      <c r="T474" s="48"/>
      <c r="U474" s="48"/>
      <c r="V474" s="48"/>
      <c r="W474" s="48"/>
      <c r="X474" s="48"/>
      <c r="Y474" s="48"/>
      <c r="Z474" s="48"/>
    </row>
    <row r="475" spans="1:26" ht="15.75" customHeight="1">
      <c r="A475" s="48"/>
      <c r="B475" s="48"/>
      <c r="C475" s="48"/>
      <c r="D475" s="48"/>
      <c r="E475" s="48"/>
      <c r="F475" s="48"/>
      <c r="G475" s="48"/>
      <c r="H475" s="48"/>
      <c r="I475" s="48"/>
      <c r="J475" s="48"/>
      <c r="K475" s="48"/>
      <c r="L475" s="48"/>
      <c r="M475" s="48"/>
      <c r="N475" s="48"/>
      <c r="O475" s="48"/>
      <c r="P475" s="48"/>
      <c r="Q475" s="48"/>
      <c r="R475" s="48"/>
      <c r="S475" s="48"/>
      <c r="T475" s="48"/>
      <c r="U475" s="48"/>
      <c r="V475" s="48"/>
      <c r="W475" s="48"/>
      <c r="X475" s="48"/>
      <c r="Y475" s="48"/>
      <c r="Z475" s="48"/>
    </row>
    <row r="476" spans="1:26" ht="15.75" customHeight="1">
      <c r="A476" s="48"/>
      <c r="B476" s="48"/>
      <c r="C476" s="48"/>
      <c r="D476" s="48"/>
      <c r="E476" s="48"/>
      <c r="F476" s="48"/>
      <c r="G476" s="48"/>
      <c r="H476" s="48"/>
      <c r="I476" s="48"/>
      <c r="J476" s="48"/>
      <c r="K476" s="48"/>
      <c r="L476" s="48"/>
      <c r="M476" s="48"/>
      <c r="N476" s="48"/>
      <c r="O476" s="48"/>
      <c r="P476" s="48"/>
      <c r="Q476" s="48"/>
      <c r="R476" s="48"/>
      <c r="S476" s="48"/>
      <c r="T476" s="48"/>
      <c r="U476" s="48"/>
      <c r="V476" s="48"/>
      <c r="W476" s="48"/>
      <c r="X476" s="48"/>
      <c r="Y476" s="48"/>
      <c r="Z476" s="48"/>
    </row>
    <row r="477" spans="1:26" ht="15.75" customHeight="1">
      <c r="A477" s="48"/>
      <c r="B477" s="48"/>
      <c r="C477" s="48"/>
      <c r="D477" s="48"/>
      <c r="E477" s="48"/>
      <c r="F477" s="48"/>
      <c r="G477" s="48"/>
      <c r="H477" s="48"/>
      <c r="I477" s="48"/>
      <c r="J477" s="48"/>
      <c r="K477" s="48"/>
      <c r="L477" s="48"/>
      <c r="M477" s="48"/>
      <c r="N477" s="48"/>
      <c r="O477" s="48"/>
      <c r="P477" s="48"/>
      <c r="Q477" s="48"/>
      <c r="R477" s="48"/>
      <c r="S477" s="48"/>
      <c r="T477" s="48"/>
      <c r="U477" s="48"/>
      <c r="V477" s="48"/>
      <c r="W477" s="48"/>
      <c r="X477" s="48"/>
      <c r="Y477" s="48"/>
      <c r="Z477" s="48"/>
    </row>
    <row r="478" spans="1:26" ht="15.75" customHeight="1">
      <c r="A478" s="48"/>
      <c r="B478" s="48"/>
      <c r="C478" s="48"/>
      <c r="D478" s="48"/>
      <c r="E478" s="48"/>
      <c r="F478" s="48"/>
      <c r="G478" s="48"/>
      <c r="H478" s="48"/>
      <c r="I478" s="48"/>
      <c r="J478" s="48"/>
      <c r="K478" s="48"/>
      <c r="L478" s="48"/>
      <c r="M478" s="48"/>
      <c r="N478" s="48"/>
      <c r="O478" s="48"/>
      <c r="P478" s="48"/>
      <c r="Q478" s="48"/>
      <c r="R478" s="48"/>
      <c r="S478" s="48"/>
      <c r="T478" s="48"/>
      <c r="U478" s="48"/>
      <c r="V478" s="48"/>
      <c r="W478" s="48"/>
      <c r="X478" s="48"/>
      <c r="Y478" s="48"/>
      <c r="Z478" s="48"/>
    </row>
    <row r="479" spans="1:26" ht="15.75" customHeight="1">
      <c r="A479" s="48"/>
      <c r="B479" s="48"/>
      <c r="C479" s="48"/>
      <c r="D479" s="48"/>
      <c r="E479" s="48"/>
      <c r="F479" s="48"/>
      <c r="G479" s="48"/>
      <c r="H479" s="48"/>
      <c r="I479" s="48"/>
      <c r="J479" s="48"/>
      <c r="K479" s="48"/>
      <c r="L479" s="48"/>
      <c r="M479" s="48"/>
      <c r="N479" s="48"/>
      <c r="O479" s="48"/>
      <c r="P479" s="48"/>
      <c r="Q479" s="48"/>
      <c r="R479" s="48"/>
      <c r="S479" s="48"/>
      <c r="T479" s="48"/>
      <c r="U479" s="48"/>
      <c r="V479" s="48"/>
      <c r="W479" s="48"/>
      <c r="X479" s="48"/>
      <c r="Y479" s="48"/>
      <c r="Z479" s="48"/>
    </row>
    <row r="480" spans="1:26" ht="15.75" customHeight="1">
      <c r="A480" s="48"/>
      <c r="B480" s="48"/>
      <c r="C480" s="48"/>
      <c r="D480" s="48"/>
      <c r="E480" s="48"/>
      <c r="F480" s="48"/>
      <c r="G480" s="48"/>
      <c r="H480" s="48"/>
      <c r="I480" s="48"/>
      <c r="J480" s="48"/>
      <c r="K480" s="48"/>
      <c r="L480" s="48"/>
      <c r="M480" s="48"/>
      <c r="N480" s="48"/>
      <c r="O480" s="48"/>
      <c r="P480" s="48"/>
      <c r="Q480" s="48"/>
      <c r="R480" s="48"/>
      <c r="S480" s="48"/>
      <c r="T480" s="48"/>
      <c r="U480" s="48"/>
      <c r="V480" s="48"/>
      <c r="W480" s="48"/>
      <c r="X480" s="48"/>
      <c r="Y480" s="48"/>
      <c r="Z480" s="48"/>
    </row>
    <row r="481" spans="1:26" ht="15.75" customHeight="1">
      <c r="A481" s="48"/>
      <c r="B481" s="48"/>
      <c r="C481" s="48"/>
      <c r="D481" s="48"/>
      <c r="E481" s="48"/>
      <c r="F481" s="48"/>
      <c r="G481" s="48"/>
      <c r="H481" s="48"/>
      <c r="I481" s="48"/>
      <c r="J481" s="48"/>
      <c r="K481" s="48"/>
      <c r="L481" s="48"/>
      <c r="M481" s="48"/>
      <c r="N481" s="48"/>
      <c r="O481" s="48"/>
      <c r="P481" s="48"/>
      <c r="Q481" s="48"/>
      <c r="R481" s="48"/>
      <c r="S481" s="48"/>
      <c r="T481" s="48"/>
      <c r="U481" s="48"/>
      <c r="V481" s="48"/>
      <c r="W481" s="48"/>
      <c r="X481" s="48"/>
      <c r="Y481" s="48"/>
      <c r="Z481" s="48"/>
    </row>
    <row r="482" spans="1:26" ht="15.75" customHeight="1">
      <c r="A482" s="48"/>
      <c r="B482" s="48"/>
      <c r="C482" s="48"/>
      <c r="D482" s="48"/>
      <c r="E482" s="48"/>
      <c r="F482" s="48"/>
      <c r="G482" s="48"/>
      <c r="H482" s="48"/>
      <c r="I482" s="48"/>
      <c r="J482" s="48"/>
      <c r="K482" s="48"/>
      <c r="L482" s="48"/>
      <c r="M482" s="48"/>
      <c r="N482" s="48"/>
      <c r="O482" s="48"/>
      <c r="P482" s="48"/>
      <c r="Q482" s="48"/>
      <c r="R482" s="48"/>
      <c r="S482" s="48"/>
      <c r="T482" s="48"/>
      <c r="U482" s="48"/>
      <c r="V482" s="48"/>
      <c r="W482" s="48"/>
      <c r="X482" s="48"/>
      <c r="Y482" s="48"/>
      <c r="Z482" s="48"/>
    </row>
    <row r="483" spans="1:26" ht="15.75" customHeight="1">
      <c r="A483" s="48"/>
      <c r="B483" s="48"/>
      <c r="C483" s="48"/>
      <c r="D483" s="48"/>
      <c r="E483" s="48"/>
      <c r="F483" s="48"/>
      <c r="G483" s="48"/>
      <c r="H483" s="48"/>
      <c r="I483" s="48"/>
      <c r="J483" s="48"/>
      <c r="K483" s="48"/>
      <c r="L483" s="48"/>
      <c r="M483" s="48"/>
      <c r="N483" s="48"/>
      <c r="O483" s="48"/>
      <c r="P483" s="48"/>
      <c r="Q483" s="48"/>
      <c r="R483" s="48"/>
      <c r="S483" s="48"/>
      <c r="T483" s="48"/>
      <c r="U483" s="48"/>
      <c r="V483" s="48"/>
      <c r="W483" s="48"/>
      <c r="X483" s="48"/>
      <c r="Y483" s="48"/>
      <c r="Z483" s="48"/>
    </row>
    <row r="484" spans="1:26" ht="15.75" customHeight="1">
      <c r="A484" s="48"/>
      <c r="B484" s="48"/>
      <c r="C484" s="48"/>
      <c r="D484" s="48"/>
      <c r="E484" s="48"/>
      <c r="F484" s="48"/>
      <c r="G484" s="48"/>
      <c r="H484" s="48"/>
      <c r="I484" s="48"/>
      <c r="J484" s="48"/>
      <c r="K484" s="48"/>
      <c r="L484" s="48"/>
      <c r="M484" s="48"/>
      <c r="N484" s="48"/>
      <c r="O484" s="48"/>
      <c r="P484" s="48"/>
      <c r="Q484" s="48"/>
      <c r="R484" s="48"/>
      <c r="S484" s="48"/>
      <c r="T484" s="48"/>
      <c r="U484" s="48"/>
      <c r="V484" s="48"/>
      <c r="W484" s="48"/>
      <c r="X484" s="48"/>
      <c r="Y484" s="48"/>
      <c r="Z484" s="48"/>
    </row>
    <row r="485" spans="1:26" ht="15.75" customHeight="1">
      <c r="A485" s="48"/>
      <c r="B485" s="48"/>
      <c r="C485" s="48"/>
      <c r="D485" s="48"/>
      <c r="E485" s="48"/>
      <c r="F485" s="48"/>
      <c r="G485" s="48"/>
      <c r="H485" s="48"/>
      <c r="I485" s="48"/>
      <c r="J485" s="48"/>
      <c r="K485" s="48"/>
      <c r="L485" s="48"/>
      <c r="M485" s="48"/>
      <c r="N485" s="48"/>
      <c r="O485" s="48"/>
      <c r="P485" s="48"/>
      <c r="Q485" s="48"/>
      <c r="R485" s="48"/>
      <c r="S485" s="48"/>
      <c r="T485" s="48"/>
      <c r="U485" s="48"/>
      <c r="V485" s="48"/>
      <c r="W485" s="48"/>
      <c r="X485" s="48"/>
      <c r="Y485" s="48"/>
      <c r="Z485" s="48"/>
    </row>
    <row r="486" spans="1:26" ht="15.75" customHeight="1">
      <c r="A486" s="48"/>
      <c r="B486" s="48"/>
      <c r="C486" s="48"/>
      <c r="D486" s="48"/>
      <c r="E486" s="48"/>
      <c r="F486" s="48"/>
      <c r="G486" s="48"/>
      <c r="H486" s="48"/>
      <c r="I486" s="48"/>
      <c r="J486" s="48"/>
      <c r="K486" s="48"/>
      <c r="L486" s="48"/>
      <c r="M486" s="48"/>
      <c r="N486" s="48"/>
      <c r="O486" s="48"/>
      <c r="P486" s="48"/>
      <c r="Q486" s="48"/>
      <c r="R486" s="48"/>
      <c r="S486" s="48"/>
      <c r="T486" s="48"/>
      <c r="U486" s="48"/>
      <c r="V486" s="48"/>
      <c r="W486" s="48"/>
      <c r="X486" s="48"/>
      <c r="Y486" s="48"/>
      <c r="Z486" s="48"/>
    </row>
    <row r="487" spans="1:26" ht="15.75" customHeight="1">
      <c r="A487" s="48"/>
      <c r="B487" s="48"/>
      <c r="C487" s="48"/>
      <c r="D487" s="48"/>
      <c r="E487" s="48"/>
      <c r="F487" s="48"/>
      <c r="G487" s="48"/>
      <c r="H487" s="48"/>
      <c r="I487" s="48"/>
      <c r="J487" s="48"/>
      <c r="K487" s="48"/>
      <c r="L487" s="48"/>
      <c r="M487" s="48"/>
      <c r="N487" s="48"/>
      <c r="O487" s="48"/>
      <c r="P487" s="48"/>
      <c r="Q487" s="48"/>
      <c r="R487" s="48"/>
      <c r="S487" s="48"/>
      <c r="T487" s="48"/>
      <c r="U487" s="48"/>
      <c r="V487" s="48"/>
      <c r="W487" s="48"/>
      <c r="X487" s="48"/>
      <c r="Y487" s="48"/>
      <c r="Z487" s="48"/>
    </row>
    <row r="488" spans="1:26" ht="15.75" customHeight="1">
      <c r="A488" s="48"/>
      <c r="B488" s="48"/>
      <c r="C488" s="48"/>
      <c r="D488" s="48"/>
      <c r="E488" s="48"/>
      <c r="F488" s="48"/>
      <c r="G488" s="48"/>
      <c r="H488" s="48"/>
      <c r="I488" s="48"/>
      <c r="J488" s="48"/>
      <c r="K488" s="48"/>
      <c r="L488" s="48"/>
      <c r="M488" s="48"/>
      <c r="N488" s="48"/>
      <c r="O488" s="48"/>
      <c r="P488" s="48"/>
      <c r="Q488" s="48"/>
      <c r="R488" s="48"/>
      <c r="S488" s="48"/>
      <c r="T488" s="48"/>
      <c r="U488" s="48"/>
      <c r="V488" s="48"/>
      <c r="W488" s="48"/>
      <c r="X488" s="48"/>
      <c r="Y488" s="48"/>
      <c r="Z488" s="48"/>
    </row>
    <row r="489" spans="1:26" ht="15.75" customHeight="1">
      <c r="A489" s="48"/>
      <c r="B489" s="48"/>
      <c r="C489" s="48"/>
      <c r="D489" s="48"/>
      <c r="E489" s="48"/>
      <c r="F489" s="48"/>
      <c r="G489" s="48"/>
      <c r="H489" s="48"/>
      <c r="I489" s="48"/>
      <c r="J489" s="48"/>
      <c r="K489" s="48"/>
      <c r="L489" s="48"/>
      <c r="M489" s="48"/>
      <c r="N489" s="48"/>
      <c r="O489" s="48"/>
      <c r="P489" s="48"/>
      <c r="Q489" s="48"/>
      <c r="R489" s="48"/>
      <c r="S489" s="48"/>
      <c r="T489" s="48"/>
      <c r="U489" s="48"/>
      <c r="V489" s="48"/>
      <c r="W489" s="48"/>
      <c r="X489" s="48"/>
      <c r="Y489" s="48"/>
      <c r="Z489" s="48"/>
    </row>
    <row r="490" spans="1:26" ht="15.75" customHeight="1">
      <c r="A490" s="48"/>
      <c r="B490" s="48"/>
      <c r="C490" s="48"/>
      <c r="D490" s="48"/>
      <c r="E490" s="48"/>
      <c r="F490" s="48"/>
      <c r="G490" s="48"/>
      <c r="H490" s="48"/>
      <c r="I490" s="48"/>
      <c r="J490" s="48"/>
      <c r="K490" s="48"/>
      <c r="L490" s="48"/>
      <c r="M490" s="48"/>
      <c r="N490" s="48"/>
      <c r="O490" s="48"/>
      <c r="P490" s="48"/>
      <c r="Q490" s="48"/>
      <c r="R490" s="48"/>
      <c r="S490" s="48"/>
      <c r="T490" s="48"/>
      <c r="U490" s="48"/>
      <c r="V490" s="48"/>
      <c r="W490" s="48"/>
      <c r="X490" s="48"/>
      <c r="Y490" s="48"/>
      <c r="Z490" s="48"/>
    </row>
    <row r="491" spans="1:26" ht="15.75" customHeight="1">
      <c r="A491" s="48"/>
      <c r="B491" s="48"/>
      <c r="C491" s="48"/>
      <c r="D491" s="48"/>
      <c r="E491" s="48"/>
      <c r="F491" s="48"/>
      <c r="G491" s="48"/>
      <c r="H491" s="48"/>
      <c r="I491" s="48"/>
      <c r="J491" s="48"/>
      <c r="K491" s="48"/>
      <c r="L491" s="48"/>
      <c r="M491" s="48"/>
      <c r="N491" s="48"/>
      <c r="O491" s="48"/>
      <c r="P491" s="48"/>
      <c r="Q491" s="48"/>
      <c r="R491" s="48"/>
      <c r="S491" s="48"/>
      <c r="T491" s="48"/>
      <c r="U491" s="48"/>
      <c r="V491" s="48"/>
      <c r="W491" s="48"/>
      <c r="X491" s="48"/>
      <c r="Y491" s="48"/>
      <c r="Z491" s="48"/>
    </row>
    <row r="492" spans="1:26" ht="15.75" customHeight="1">
      <c r="A492" s="48"/>
      <c r="B492" s="48"/>
      <c r="C492" s="48"/>
      <c r="D492" s="48"/>
      <c r="E492" s="48"/>
      <c r="F492" s="48"/>
      <c r="G492" s="48"/>
      <c r="H492" s="48"/>
      <c r="I492" s="48"/>
      <c r="J492" s="48"/>
      <c r="K492" s="48"/>
      <c r="L492" s="48"/>
      <c r="M492" s="48"/>
      <c r="N492" s="48"/>
      <c r="O492" s="48"/>
      <c r="P492" s="48"/>
      <c r="Q492" s="48"/>
      <c r="R492" s="48"/>
      <c r="S492" s="48"/>
      <c r="T492" s="48"/>
      <c r="U492" s="48"/>
      <c r="V492" s="48"/>
      <c r="W492" s="48"/>
      <c r="X492" s="48"/>
      <c r="Y492" s="48"/>
      <c r="Z492" s="48"/>
    </row>
    <row r="493" spans="1:26" ht="15.75" customHeight="1">
      <c r="A493" s="48"/>
      <c r="B493" s="48"/>
      <c r="C493" s="48"/>
      <c r="D493" s="48"/>
      <c r="E493" s="48"/>
      <c r="F493" s="48"/>
      <c r="G493" s="48"/>
      <c r="H493" s="48"/>
      <c r="I493" s="48"/>
      <c r="J493" s="48"/>
      <c r="K493" s="48"/>
      <c r="L493" s="48"/>
      <c r="M493" s="48"/>
      <c r="N493" s="48"/>
      <c r="O493" s="48"/>
      <c r="P493" s="48"/>
      <c r="Q493" s="48"/>
      <c r="R493" s="48"/>
      <c r="S493" s="48"/>
      <c r="T493" s="48"/>
      <c r="U493" s="48"/>
      <c r="V493" s="48"/>
      <c r="W493" s="48"/>
      <c r="X493" s="48"/>
      <c r="Y493" s="48"/>
      <c r="Z493" s="48"/>
    </row>
    <row r="494" spans="1:26" ht="15.75" customHeight="1">
      <c r="A494" s="48"/>
      <c r="B494" s="48"/>
      <c r="C494" s="48"/>
      <c r="D494" s="48"/>
      <c r="E494" s="48"/>
      <c r="F494" s="48"/>
      <c r="G494" s="48"/>
      <c r="H494" s="48"/>
      <c r="I494" s="48"/>
      <c r="J494" s="48"/>
      <c r="K494" s="48"/>
      <c r="L494" s="48"/>
      <c r="M494" s="48"/>
      <c r="N494" s="48"/>
      <c r="O494" s="48"/>
      <c r="P494" s="48"/>
      <c r="Q494" s="48"/>
      <c r="R494" s="48"/>
      <c r="S494" s="48"/>
      <c r="T494" s="48"/>
      <c r="U494" s="48"/>
      <c r="V494" s="48"/>
      <c r="W494" s="48"/>
      <c r="X494" s="48"/>
      <c r="Y494" s="48"/>
      <c r="Z494" s="48"/>
    </row>
    <row r="495" spans="1:26" ht="15.75" customHeight="1">
      <c r="A495" s="48"/>
      <c r="B495" s="48"/>
      <c r="C495" s="48"/>
      <c r="D495" s="48"/>
      <c r="E495" s="48"/>
      <c r="F495" s="48"/>
      <c r="G495" s="48"/>
      <c r="H495" s="48"/>
      <c r="I495" s="48"/>
      <c r="J495" s="48"/>
      <c r="K495" s="48"/>
      <c r="L495" s="48"/>
      <c r="M495" s="48"/>
      <c r="N495" s="48"/>
      <c r="O495" s="48"/>
      <c r="P495" s="48"/>
      <c r="Q495" s="48"/>
      <c r="R495" s="48"/>
      <c r="S495" s="48"/>
      <c r="T495" s="48"/>
      <c r="U495" s="48"/>
      <c r="V495" s="48"/>
      <c r="W495" s="48"/>
      <c r="X495" s="48"/>
      <c r="Y495" s="48"/>
      <c r="Z495" s="48"/>
    </row>
    <row r="496" spans="1:26" ht="15.75" customHeight="1">
      <c r="A496" s="48"/>
      <c r="B496" s="48"/>
      <c r="C496" s="48"/>
      <c r="D496" s="48"/>
      <c r="E496" s="48"/>
      <c r="F496" s="48"/>
      <c r="G496" s="48"/>
      <c r="H496" s="48"/>
      <c r="I496" s="48"/>
      <c r="J496" s="48"/>
      <c r="K496" s="48"/>
      <c r="L496" s="48"/>
      <c r="M496" s="48"/>
      <c r="N496" s="48"/>
      <c r="O496" s="48"/>
      <c r="P496" s="48"/>
      <c r="Q496" s="48"/>
      <c r="R496" s="48"/>
      <c r="S496" s="48"/>
      <c r="T496" s="48"/>
      <c r="U496" s="48"/>
      <c r="V496" s="48"/>
      <c r="W496" s="48"/>
      <c r="X496" s="48"/>
      <c r="Y496" s="48"/>
      <c r="Z496" s="48"/>
    </row>
    <row r="497" spans="1:26" ht="15.75" customHeight="1">
      <c r="A497" s="48"/>
      <c r="B497" s="48"/>
      <c r="C497" s="48"/>
      <c r="D497" s="48"/>
      <c r="E497" s="48"/>
      <c r="F497" s="48"/>
      <c r="G497" s="48"/>
      <c r="H497" s="48"/>
      <c r="I497" s="48"/>
      <c r="J497" s="48"/>
      <c r="K497" s="48"/>
      <c r="L497" s="48"/>
      <c r="M497" s="48"/>
      <c r="N497" s="48"/>
      <c r="O497" s="48"/>
      <c r="P497" s="48"/>
      <c r="Q497" s="48"/>
      <c r="R497" s="48"/>
      <c r="S497" s="48"/>
      <c r="T497" s="48"/>
      <c r="U497" s="48"/>
      <c r="V497" s="48"/>
      <c r="W497" s="48"/>
      <c r="X497" s="48"/>
      <c r="Y497" s="48"/>
      <c r="Z497" s="48"/>
    </row>
    <row r="498" spans="1:26" ht="15.75" customHeight="1">
      <c r="A498" s="48"/>
      <c r="B498" s="48"/>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row>
    <row r="499" spans="1:26" ht="15.75" customHeight="1">
      <c r="A499" s="48"/>
      <c r="B499" s="48"/>
      <c r="C499" s="48"/>
      <c r="D499" s="48"/>
      <c r="E499" s="48"/>
      <c r="F499" s="48"/>
      <c r="G499" s="48"/>
      <c r="H499" s="48"/>
      <c r="I499" s="48"/>
      <c r="J499" s="48"/>
      <c r="K499" s="48"/>
      <c r="L499" s="48"/>
      <c r="M499" s="48"/>
      <c r="N499" s="48"/>
      <c r="O499" s="48"/>
      <c r="P499" s="48"/>
      <c r="Q499" s="48"/>
      <c r="R499" s="48"/>
      <c r="S499" s="48"/>
      <c r="T499" s="48"/>
      <c r="U499" s="48"/>
      <c r="V499" s="48"/>
      <c r="W499" s="48"/>
      <c r="X499" s="48"/>
      <c r="Y499" s="48"/>
      <c r="Z499" s="48"/>
    </row>
    <row r="500" spans="1:26" ht="15.75" customHeight="1">
      <c r="A500" s="48"/>
      <c r="B500" s="48"/>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row>
    <row r="501" spans="1:26" ht="15.75" customHeight="1">
      <c r="A501" s="48"/>
      <c r="B501" s="48"/>
      <c r="C501" s="48"/>
      <c r="D501" s="48"/>
      <c r="E501" s="48"/>
      <c r="F501" s="48"/>
      <c r="G501" s="48"/>
      <c r="H501" s="48"/>
      <c r="I501" s="48"/>
      <c r="J501" s="48"/>
      <c r="K501" s="48"/>
      <c r="L501" s="48"/>
      <c r="M501" s="48"/>
      <c r="N501" s="48"/>
      <c r="O501" s="48"/>
      <c r="P501" s="48"/>
      <c r="Q501" s="48"/>
      <c r="R501" s="48"/>
      <c r="S501" s="48"/>
      <c r="T501" s="48"/>
      <c r="U501" s="48"/>
      <c r="V501" s="48"/>
      <c r="W501" s="48"/>
      <c r="X501" s="48"/>
      <c r="Y501" s="48"/>
      <c r="Z501" s="48"/>
    </row>
    <row r="502" spans="1:26" ht="15.75" customHeight="1">
      <c r="A502" s="48"/>
      <c r="B502" s="48"/>
      <c r="C502" s="48"/>
      <c r="D502" s="48"/>
      <c r="E502" s="48"/>
      <c r="F502" s="48"/>
      <c r="G502" s="48"/>
      <c r="H502" s="48"/>
      <c r="I502" s="48"/>
      <c r="J502" s="48"/>
      <c r="K502" s="48"/>
      <c r="L502" s="48"/>
      <c r="M502" s="48"/>
      <c r="N502" s="48"/>
      <c r="O502" s="48"/>
      <c r="P502" s="48"/>
      <c r="Q502" s="48"/>
      <c r="R502" s="48"/>
      <c r="S502" s="48"/>
      <c r="T502" s="48"/>
      <c r="U502" s="48"/>
      <c r="V502" s="48"/>
      <c r="W502" s="48"/>
      <c r="X502" s="48"/>
      <c r="Y502" s="48"/>
      <c r="Z502" s="48"/>
    </row>
    <row r="503" spans="1:26" ht="15.75" customHeight="1">
      <c r="A503" s="48"/>
      <c r="B503" s="48"/>
      <c r="C503" s="48"/>
      <c r="D503" s="48"/>
      <c r="E503" s="48"/>
      <c r="F503" s="48"/>
      <c r="G503" s="48"/>
      <c r="H503" s="48"/>
      <c r="I503" s="48"/>
      <c r="J503" s="48"/>
      <c r="K503" s="48"/>
      <c r="L503" s="48"/>
      <c r="M503" s="48"/>
      <c r="N503" s="48"/>
      <c r="O503" s="48"/>
      <c r="P503" s="48"/>
      <c r="Q503" s="48"/>
      <c r="R503" s="48"/>
      <c r="S503" s="48"/>
      <c r="T503" s="48"/>
      <c r="U503" s="48"/>
      <c r="V503" s="48"/>
      <c r="W503" s="48"/>
      <c r="X503" s="48"/>
      <c r="Y503" s="48"/>
      <c r="Z503" s="48"/>
    </row>
    <row r="504" spans="1:26" ht="15.75" customHeight="1">
      <c r="A504" s="48"/>
      <c r="B504" s="48"/>
      <c r="C504" s="48"/>
      <c r="D504" s="48"/>
      <c r="E504" s="48"/>
      <c r="F504" s="48"/>
      <c r="G504" s="48"/>
      <c r="H504" s="48"/>
      <c r="I504" s="48"/>
      <c r="J504" s="48"/>
      <c r="K504" s="48"/>
      <c r="L504" s="48"/>
      <c r="M504" s="48"/>
      <c r="N504" s="48"/>
      <c r="O504" s="48"/>
      <c r="P504" s="48"/>
      <c r="Q504" s="48"/>
      <c r="R504" s="48"/>
      <c r="S504" s="48"/>
      <c r="T504" s="48"/>
      <c r="U504" s="48"/>
      <c r="V504" s="48"/>
      <c r="W504" s="48"/>
      <c r="X504" s="48"/>
      <c r="Y504" s="48"/>
      <c r="Z504" s="48"/>
    </row>
    <row r="505" spans="1:26" ht="15.75" customHeight="1">
      <c r="A505" s="48"/>
      <c r="B505" s="48"/>
      <c r="C505" s="48"/>
      <c r="D505" s="48"/>
      <c r="E505" s="48"/>
      <c r="F505" s="48"/>
      <c r="G505" s="48"/>
      <c r="H505" s="48"/>
      <c r="I505" s="48"/>
      <c r="J505" s="48"/>
      <c r="K505" s="48"/>
      <c r="L505" s="48"/>
      <c r="M505" s="48"/>
      <c r="N505" s="48"/>
      <c r="O505" s="48"/>
      <c r="P505" s="48"/>
      <c r="Q505" s="48"/>
      <c r="R505" s="48"/>
      <c r="S505" s="48"/>
      <c r="T505" s="48"/>
      <c r="U505" s="48"/>
      <c r="V505" s="48"/>
      <c r="W505" s="48"/>
      <c r="X505" s="48"/>
      <c r="Y505" s="48"/>
      <c r="Z505" s="48"/>
    </row>
    <row r="506" spans="1:26" ht="15.75" customHeight="1">
      <c r="A506" s="48"/>
      <c r="B506" s="48"/>
      <c r="C506" s="48"/>
      <c r="D506" s="48"/>
      <c r="E506" s="48"/>
      <c r="F506" s="48"/>
      <c r="G506" s="48"/>
      <c r="H506" s="48"/>
      <c r="I506" s="48"/>
      <c r="J506" s="48"/>
      <c r="K506" s="48"/>
      <c r="L506" s="48"/>
      <c r="M506" s="48"/>
      <c r="N506" s="48"/>
      <c r="O506" s="48"/>
      <c r="P506" s="48"/>
      <c r="Q506" s="48"/>
      <c r="R506" s="48"/>
      <c r="S506" s="48"/>
      <c r="T506" s="48"/>
      <c r="U506" s="48"/>
      <c r="V506" s="48"/>
      <c r="W506" s="48"/>
      <c r="X506" s="48"/>
      <c r="Y506" s="48"/>
      <c r="Z506" s="48"/>
    </row>
    <row r="507" spans="1:26" ht="15.75" customHeight="1">
      <c r="A507" s="48"/>
      <c r="B507" s="48"/>
      <c r="C507" s="48"/>
      <c r="D507" s="48"/>
      <c r="E507" s="48"/>
      <c r="F507" s="48"/>
      <c r="G507" s="48"/>
      <c r="H507" s="48"/>
      <c r="I507" s="48"/>
      <c r="J507" s="48"/>
      <c r="K507" s="48"/>
      <c r="L507" s="48"/>
      <c r="M507" s="48"/>
      <c r="N507" s="48"/>
      <c r="O507" s="48"/>
      <c r="P507" s="48"/>
      <c r="Q507" s="48"/>
      <c r="R507" s="48"/>
      <c r="S507" s="48"/>
      <c r="T507" s="48"/>
      <c r="U507" s="48"/>
      <c r="V507" s="48"/>
      <c r="W507" s="48"/>
      <c r="X507" s="48"/>
      <c r="Y507" s="48"/>
      <c r="Z507" s="48"/>
    </row>
    <row r="508" spans="1:26" ht="15.75" customHeight="1">
      <c r="A508" s="48"/>
      <c r="B508" s="48"/>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row>
    <row r="509" spans="1:26" ht="15.75" customHeight="1">
      <c r="A509" s="48"/>
      <c r="B509" s="48"/>
      <c r="C509" s="48"/>
      <c r="D509" s="48"/>
      <c r="E509" s="48"/>
      <c r="F509" s="48"/>
      <c r="G509" s="48"/>
      <c r="H509" s="48"/>
      <c r="I509" s="48"/>
      <c r="J509" s="48"/>
      <c r="K509" s="48"/>
      <c r="L509" s="48"/>
      <c r="M509" s="48"/>
      <c r="N509" s="48"/>
      <c r="O509" s="48"/>
      <c r="P509" s="48"/>
      <c r="Q509" s="48"/>
      <c r="R509" s="48"/>
      <c r="S509" s="48"/>
      <c r="T509" s="48"/>
      <c r="U509" s="48"/>
      <c r="V509" s="48"/>
      <c r="W509" s="48"/>
      <c r="X509" s="48"/>
      <c r="Y509" s="48"/>
      <c r="Z509" s="48"/>
    </row>
    <row r="510" spans="1:26" ht="15.75" customHeight="1">
      <c r="A510" s="48"/>
      <c r="B510" s="48"/>
      <c r="C510" s="48"/>
      <c r="D510" s="48"/>
      <c r="E510" s="48"/>
      <c r="F510" s="48"/>
      <c r="G510" s="48"/>
      <c r="H510" s="48"/>
      <c r="I510" s="48"/>
      <c r="J510" s="48"/>
      <c r="K510" s="48"/>
      <c r="L510" s="48"/>
      <c r="M510" s="48"/>
      <c r="N510" s="48"/>
      <c r="O510" s="48"/>
      <c r="P510" s="48"/>
      <c r="Q510" s="48"/>
      <c r="R510" s="48"/>
      <c r="S510" s="48"/>
      <c r="T510" s="48"/>
      <c r="U510" s="48"/>
      <c r="V510" s="48"/>
      <c r="W510" s="48"/>
      <c r="X510" s="48"/>
      <c r="Y510" s="48"/>
      <c r="Z510" s="48"/>
    </row>
    <row r="511" spans="1:26" ht="15.75" customHeight="1">
      <c r="A511" s="48"/>
      <c r="B511" s="48"/>
      <c r="C511" s="48"/>
      <c r="D511" s="48"/>
      <c r="E511" s="48"/>
      <c r="F511" s="48"/>
      <c r="G511" s="48"/>
      <c r="H511" s="48"/>
      <c r="I511" s="48"/>
      <c r="J511" s="48"/>
      <c r="K511" s="48"/>
      <c r="L511" s="48"/>
      <c r="M511" s="48"/>
      <c r="N511" s="48"/>
      <c r="O511" s="48"/>
      <c r="P511" s="48"/>
      <c r="Q511" s="48"/>
      <c r="R511" s="48"/>
      <c r="S511" s="48"/>
      <c r="T511" s="48"/>
      <c r="U511" s="48"/>
      <c r="V511" s="48"/>
      <c r="W511" s="48"/>
      <c r="X511" s="48"/>
      <c r="Y511" s="48"/>
      <c r="Z511" s="48"/>
    </row>
    <row r="512" spans="1:26" ht="15.75" customHeight="1">
      <c r="A512" s="48"/>
      <c r="B512" s="48"/>
      <c r="C512" s="48"/>
      <c r="D512" s="48"/>
      <c r="E512" s="48"/>
      <c r="F512" s="48"/>
      <c r="G512" s="48"/>
      <c r="H512" s="48"/>
      <c r="I512" s="48"/>
      <c r="J512" s="48"/>
      <c r="K512" s="48"/>
      <c r="L512" s="48"/>
      <c r="M512" s="48"/>
      <c r="N512" s="48"/>
      <c r="O512" s="48"/>
      <c r="P512" s="48"/>
      <c r="Q512" s="48"/>
      <c r="R512" s="48"/>
      <c r="S512" s="48"/>
      <c r="T512" s="48"/>
      <c r="U512" s="48"/>
      <c r="V512" s="48"/>
      <c r="W512" s="48"/>
      <c r="X512" s="48"/>
      <c r="Y512" s="48"/>
      <c r="Z512" s="48"/>
    </row>
    <row r="513" spans="1:26" ht="15.75" customHeight="1">
      <c r="A513" s="48"/>
      <c r="B513" s="48"/>
      <c r="C513" s="48"/>
      <c r="D513" s="48"/>
      <c r="E513" s="48"/>
      <c r="F513" s="48"/>
      <c r="G513" s="48"/>
      <c r="H513" s="48"/>
      <c r="I513" s="48"/>
      <c r="J513" s="48"/>
      <c r="K513" s="48"/>
      <c r="L513" s="48"/>
      <c r="M513" s="48"/>
      <c r="N513" s="48"/>
      <c r="O513" s="48"/>
      <c r="P513" s="48"/>
      <c r="Q513" s="48"/>
      <c r="R513" s="48"/>
      <c r="S513" s="48"/>
      <c r="T513" s="48"/>
      <c r="U513" s="48"/>
      <c r="V513" s="48"/>
      <c r="W513" s="48"/>
      <c r="X513" s="48"/>
      <c r="Y513" s="48"/>
      <c r="Z513" s="48"/>
    </row>
    <row r="514" spans="1:26" ht="15.75" customHeight="1">
      <c r="A514" s="48"/>
      <c r="B514" s="48"/>
      <c r="C514" s="48"/>
      <c r="D514" s="48"/>
      <c r="E514" s="48"/>
      <c r="F514" s="48"/>
      <c r="G514" s="48"/>
      <c r="H514" s="48"/>
      <c r="I514" s="48"/>
      <c r="J514" s="48"/>
      <c r="K514" s="48"/>
      <c r="L514" s="48"/>
      <c r="M514" s="48"/>
      <c r="N514" s="48"/>
      <c r="O514" s="48"/>
      <c r="P514" s="48"/>
      <c r="Q514" s="48"/>
      <c r="R514" s="48"/>
      <c r="S514" s="48"/>
      <c r="T514" s="48"/>
      <c r="U514" s="48"/>
      <c r="V514" s="48"/>
      <c r="W514" s="48"/>
      <c r="X514" s="48"/>
      <c r="Y514" s="48"/>
      <c r="Z514" s="48"/>
    </row>
    <row r="515" spans="1:26" ht="15.75" customHeight="1">
      <c r="A515" s="48"/>
      <c r="B515" s="48"/>
      <c r="C515" s="48"/>
      <c r="D515" s="48"/>
      <c r="E515" s="48"/>
      <c r="F515" s="48"/>
      <c r="G515" s="48"/>
      <c r="H515" s="48"/>
      <c r="I515" s="48"/>
      <c r="J515" s="48"/>
      <c r="K515" s="48"/>
      <c r="L515" s="48"/>
      <c r="M515" s="48"/>
      <c r="N515" s="48"/>
      <c r="O515" s="48"/>
      <c r="P515" s="48"/>
      <c r="Q515" s="48"/>
      <c r="R515" s="48"/>
      <c r="S515" s="48"/>
      <c r="T515" s="48"/>
      <c r="U515" s="48"/>
      <c r="V515" s="48"/>
      <c r="W515" s="48"/>
      <c r="X515" s="48"/>
      <c r="Y515" s="48"/>
      <c r="Z515" s="48"/>
    </row>
    <row r="516" spans="1:26" ht="15.75" customHeight="1">
      <c r="A516" s="48"/>
      <c r="B516" s="48"/>
      <c r="C516" s="48"/>
      <c r="D516" s="48"/>
      <c r="E516" s="48"/>
      <c r="F516" s="48"/>
      <c r="G516" s="48"/>
      <c r="H516" s="48"/>
      <c r="I516" s="48"/>
      <c r="J516" s="48"/>
      <c r="K516" s="48"/>
      <c r="L516" s="48"/>
      <c r="M516" s="48"/>
      <c r="N516" s="48"/>
      <c r="O516" s="48"/>
      <c r="P516" s="48"/>
      <c r="Q516" s="48"/>
      <c r="R516" s="48"/>
      <c r="S516" s="48"/>
      <c r="T516" s="48"/>
      <c r="U516" s="48"/>
      <c r="V516" s="48"/>
      <c r="W516" s="48"/>
      <c r="X516" s="48"/>
      <c r="Y516" s="48"/>
      <c r="Z516" s="48"/>
    </row>
    <row r="517" spans="1:26" ht="15.75" customHeight="1">
      <c r="A517" s="48"/>
      <c r="B517" s="48"/>
      <c r="C517" s="48"/>
      <c r="D517" s="48"/>
      <c r="E517" s="48"/>
      <c r="F517" s="48"/>
      <c r="G517" s="48"/>
      <c r="H517" s="48"/>
      <c r="I517" s="48"/>
      <c r="J517" s="48"/>
      <c r="K517" s="48"/>
      <c r="L517" s="48"/>
      <c r="M517" s="48"/>
      <c r="N517" s="48"/>
      <c r="O517" s="48"/>
      <c r="P517" s="48"/>
      <c r="Q517" s="48"/>
      <c r="R517" s="48"/>
      <c r="S517" s="48"/>
      <c r="T517" s="48"/>
      <c r="U517" s="48"/>
      <c r="V517" s="48"/>
      <c r="W517" s="48"/>
      <c r="X517" s="48"/>
      <c r="Y517" s="48"/>
      <c r="Z517" s="48"/>
    </row>
    <row r="518" spans="1:26" ht="15.75" customHeight="1">
      <c r="A518" s="48"/>
      <c r="B518" s="48"/>
      <c r="C518" s="48"/>
      <c r="D518" s="48"/>
      <c r="E518" s="48"/>
      <c r="F518" s="48"/>
      <c r="G518" s="48"/>
      <c r="H518" s="48"/>
      <c r="I518" s="48"/>
      <c r="J518" s="48"/>
      <c r="K518" s="48"/>
      <c r="L518" s="48"/>
      <c r="M518" s="48"/>
      <c r="N518" s="48"/>
      <c r="O518" s="48"/>
      <c r="P518" s="48"/>
      <c r="Q518" s="48"/>
      <c r="R518" s="48"/>
      <c r="S518" s="48"/>
      <c r="T518" s="48"/>
      <c r="U518" s="48"/>
      <c r="V518" s="48"/>
      <c r="W518" s="48"/>
      <c r="X518" s="48"/>
      <c r="Y518" s="48"/>
      <c r="Z518" s="48"/>
    </row>
    <row r="519" spans="1:26" ht="15.75" customHeight="1">
      <c r="A519" s="48"/>
      <c r="B519" s="48"/>
      <c r="C519" s="48"/>
      <c r="D519" s="48"/>
      <c r="E519" s="48"/>
      <c r="F519" s="48"/>
      <c r="G519" s="48"/>
      <c r="H519" s="48"/>
      <c r="I519" s="48"/>
      <c r="J519" s="48"/>
      <c r="K519" s="48"/>
      <c r="L519" s="48"/>
      <c r="M519" s="48"/>
      <c r="N519" s="48"/>
      <c r="O519" s="48"/>
      <c r="P519" s="48"/>
      <c r="Q519" s="48"/>
      <c r="R519" s="48"/>
      <c r="S519" s="48"/>
      <c r="T519" s="48"/>
      <c r="U519" s="48"/>
      <c r="V519" s="48"/>
      <c r="W519" s="48"/>
      <c r="X519" s="48"/>
      <c r="Y519" s="48"/>
      <c r="Z519" s="48"/>
    </row>
    <row r="520" spans="1:26" ht="15.75" customHeight="1">
      <c r="A520" s="48"/>
      <c r="B520" s="48"/>
      <c r="C520" s="48"/>
      <c r="D520" s="48"/>
      <c r="E520" s="48"/>
      <c r="F520" s="48"/>
      <c r="G520" s="48"/>
      <c r="H520" s="48"/>
      <c r="I520" s="48"/>
      <c r="J520" s="48"/>
      <c r="K520" s="48"/>
      <c r="L520" s="48"/>
      <c r="M520" s="48"/>
      <c r="N520" s="48"/>
      <c r="O520" s="48"/>
      <c r="P520" s="48"/>
      <c r="Q520" s="48"/>
      <c r="R520" s="48"/>
      <c r="S520" s="48"/>
      <c r="T520" s="48"/>
      <c r="U520" s="48"/>
      <c r="V520" s="48"/>
      <c r="W520" s="48"/>
      <c r="X520" s="48"/>
      <c r="Y520" s="48"/>
      <c r="Z520" s="48"/>
    </row>
    <row r="521" spans="1:26" ht="15.75" customHeight="1">
      <c r="A521" s="48"/>
      <c r="B521" s="48"/>
      <c r="C521" s="48"/>
      <c r="D521" s="48"/>
      <c r="E521" s="48"/>
      <c r="F521" s="48"/>
      <c r="G521" s="48"/>
      <c r="H521" s="48"/>
      <c r="I521" s="48"/>
      <c r="J521" s="48"/>
      <c r="K521" s="48"/>
      <c r="L521" s="48"/>
      <c r="M521" s="48"/>
      <c r="N521" s="48"/>
      <c r="O521" s="48"/>
      <c r="P521" s="48"/>
      <c r="Q521" s="48"/>
      <c r="R521" s="48"/>
      <c r="S521" s="48"/>
      <c r="T521" s="48"/>
      <c r="U521" s="48"/>
      <c r="V521" s="48"/>
      <c r="W521" s="48"/>
      <c r="X521" s="48"/>
      <c r="Y521" s="48"/>
      <c r="Z521" s="48"/>
    </row>
    <row r="522" spans="1:26" ht="15.75" customHeight="1">
      <c r="A522" s="48"/>
      <c r="B522" s="48"/>
      <c r="C522" s="48"/>
      <c r="D522" s="48"/>
      <c r="E522" s="48"/>
      <c r="F522" s="48"/>
      <c r="G522" s="48"/>
      <c r="H522" s="48"/>
      <c r="I522" s="48"/>
      <c r="J522" s="48"/>
      <c r="K522" s="48"/>
      <c r="L522" s="48"/>
      <c r="M522" s="48"/>
      <c r="N522" s="48"/>
      <c r="O522" s="48"/>
      <c r="P522" s="48"/>
      <c r="Q522" s="48"/>
      <c r="R522" s="48"/>
      <c r="S522" s="48"/>
      <c r="T522" s="48"/>
      <c r="U522" s="48"/>
      <c r="V522" s="48"/>
      <c r="W522" s="48"/>
      <c r="X522" s="48"/>
      <c r="Y522" s="48"/>
      <c r="Z522" s="48"/>
    </row>
    <row r="523" spans="1:26" ht="15.75" customHeight="1">
      <c r="A523" s="48"/>
      <c r="B523" s="48"/>
      <c r="C523" s="48"/>
      <c r="D523" s="48"/>
      <c r="E523" s="48"/>
      <c r="F523" s="48"/>
      <c r="G523" s="48"/>
      <c r="H523" s="48"/>
      <c r="I523" s="48"/>
      <c r="J523" s="48"/>
      <c r="K523" s="48"/>
      <c r="L523" s="48"/>
      <c r="M523" s="48"/>
      <c r="N523" s="48"/>
      <c r="O523" s="48"/>
      <c r="P523" s="48"/>
      <c r="Q523" s="48"/>
      <c r="R523" s="48"/>
      <c r="S523" s="48"/>
      <c r="T523" s="48"/>
      <c r="U523" s="48"/>
      <c r="V523" s="48"/>
      <c r="W523" s="48"/>
      <c r="X523" s="48"/>
      <c r="Y523" s="48"/>
      <c r="Z523" s="48"/>
    </row>
    <row r="524" spans="1:26" ht="15.75" customHeight="1">
      <c r="A524" s="48"/>
      <c r="B524" s="48"/>
      <c r="C524" s="48"/>
      <c r="D524" s="48"/>
      <c r="E524" s="48"/>
      <c r="F524" s="48"/>
      <c r="G524" s="48"/>
      <c r="H524" s="48"/>
      <c r="I524" s="48"/>
      <c r="J524" s="48"/>
      <c r="K524" s="48"/>
      <c r="L524" s="48"/>
      <c r="M524" s="48"/>
      <c r="N524" s="48"/>
      <c r="O524" s="48"/>
      <c r="P524" s="48"/>
      <c r="Q524" s="48"/>
      <c r="R524" s="48"/>
      <c r="S524" s="48"/>
      <c r="T524" s="48"/>
      <c r="U524" s="48"/>
      <c r="V524" s="48"/>
      <c r="W524" s="48"/>
      <c r="X524" s="48"/>
      <c r="Y524" s="48"/>
      <c r="Z524" s="48"/>
    </row>
    <row r="525" spans="1:26" ht="15.75" customHeight="1">
      <c r="A525" s="48"/>
      <c r="B525" s="48"/>
      <c r="C525" s="48"/>
      <c r="D525" s="48"/>
      <c r="E525" s="48"/>
      <c r="F525" s="48"/>
      <c r="G525" s="48"/>
      <c r="H525" s="48"/>
      <c r="I525" s="48"/>
      <c r="J525" s="48"/>
      <c r="K525" s="48"/>
      <c r="L525" s="48"/>
      <c r="M525" s="48"/>
      <c r="N525" s="48"/>
      <c r="O525" s="48"/>
      <c r="P525" s="48"/>
      <c r="Q525" s="48"/>
      <c r="R525" s="48"/>
      <c r="S525" s="48"/>
      <c r="T525" s="48"/>
      <c r="U525" s="48"/>
      <c r="V525" s="48"/>
      <c r="W525" s="48"/>
      <c r="X525" s="48"/>
      <c r="Y525" s="48"/>
      <c r="Z525" s="48"/>
    </row>
    <row r="526" spans="1:26" ht="15.75" customHeight="1">
      <c r="A526" s="48"/>
      <c r="B526" s="48"/>
      <c r="C526" s="48"/>
      <c r="D526" s="48"/>
      <c r="E526" s="48"/>
      <c r="F526" s="48"/>
      <c r="G526" s="48"/>
      <c r="H526" s="48"/>
      <c r="I526" s="48"/>
      <c r="J526" s="48"/>
      <c r="K526" s="48"/>
      <c r="L526" s="48"/>
      <c r="M526" s="48"/>
      <c r="N526" s="48"/>
      <c r="O526" s="48"/>
      <c r="P526" s="48"/>
      <c r="Q526" s="48"/>
      <c r="R526" s="48"/>
      <c r="S526" s="48"/>
      <c r="T526" s="48"/>
      <c r="U526" s="48"/>
      <c r="V526" s="48"/>
      <c r="W526" s="48"/>
      <c r="X526" s="48"/>
      <c r="Y526" s="48"/>
      <c r="Z526" s="48"/>
    </row>
    <row r="527" spans="1:26" ht="15.75" customHeight="1">
      <c r="A527" s="48"/>
      <c r="B527" s="48"/>
      <c r="C527" s="48"/>
      <c r="D527" s="48"/>
      <c r="E527" s="48"/>
      <c r="F527" s="48"/>
      <c r="G527" s="48"/>
      <c r="H527" s="48"/>
      <c r="I527" s="48"/>
      <c r="J527" s="48"/>
      <c r="K527" s="48"/>
      <c r="L527" s="48"/>
      <c r="M527" s="48"/>
      <c r="N527" s="48"/>
      <c r="O527" s="48"/>
      <c r="P527" s="48"/>
      <c r="Q527" s="48"/>
      <c r="R527" s="48"/>
      <c r="S527" s="48"/>
      <c r="T527" s="48"/>
      <c r="U527" s="48"/>
      <c r="V527" s="48"/>
      <c r="W527" s="48"/>
      <c r="X527" s="48"/>
      <c r="Y527" s="48"/>
      <c r="Z527" s="48"/>
    </row>
    <row r="528" spans="1:26" ht="15.75" customHeight="1">
      <c r="A528" s="48"/>
      <c r="B528" s="48"/>
      <c r="C528" s="48"/>
      <c r="D528" s="48"/>
      <c r="E528" s="48"/>
      <c r="F528" s="48"/>
      <c r="G528" s="48"/>
      <c r="H528" s="48"/>
      <c r="I528" s="48"/>
      <c r="J528" s="48"/>
      <c r="K528" s="48"/>
      <c r="L528" s="48"/>
      <c r="M528" s="48"/>
      <c r="N528" s="48"/>
      <c r="O528" s="48"/>
      <c r="P528" s="48"/>
      <c r="Q528" s="48"/>
      <c r="R528" s="48"/>
      <c r="S528" s="48"/>
      <c r="T528" s="48"/>
      <c r="U528" s="48"/>
      <c r="V528" s="48"/>
      <c r="W528" s="48"/>
      <c r="X528" s="48"/>
      <c r="Y528" s="48"/>
      <c r="Z528" s="48"/>
    </row>
    <row r="529" spans="1:26" ht="15.75" customHeight="1">
      <c r="A529" s="48"/>
      <c r="B529" s="48"/>
      <c r="C529" s="48"/>
      <c r="D529" s="48"/>
      <c r="E529" s="48"/>
      <c r="F529" s="48"/>
      <c r="G529" s="48"/>
      <c r="H529" s="48"/>
      <c r="I529" s="48"/>
      <c r="J529" s="48"/>
      <c r="K529" s="48"/>
      <c r="L529" s="48"/>
      <c r="M529" s="48"/>
      <c r="N529" s="48"/>
      <c r="O529" s="48"/>
      <c r="P529" s="48"/>
      <c r="Q529" s="48"/>
      <c r="R529" s="48"/>
      <c r="S529" s="48"/>
      <c r="T529" s="48"/>
      <c r="U529" s="48"/>
      <c r="V529" s="48"/>
      <c r="W529" s="48"/>
      <c r="X529" s="48"/>
      <c r="Y529" s="48"/>
      <c r="Z529" s="48"/>
    </row>
    <row r="530" spans="1:26" ht="15.75" customHeight="1">
      <c r="A530" s="48"/>
      <c r="B530" s="48"/>
      <c r="C530" s="48"/>
      <c r="D530" s="48"/>
      <c r="E530" s="48"/>
      <c r="F530" s="48"/>
      <c r="G530" s="48"/>
      <c r="H530" s="48"/>
      <c r="I530" s="48"/>
      <c r="J530" s="48"/>
      <c r="K530" s="48"/>
      <c r="L530" s="48"/>
      <c r="M530" s="48"/>
      <c r="N530" s="48"/>
      <c r="O530" s="48"/>
      <c r="P530" s="48"/>
      <c r="Q530" s="48"/>
      <c r="R530" s="48"/>
      <c r="S530" s="48"/>
      <c r="T530" s="48"/>
      <c r="U530" s="48"/>
      <c r="V530" s="48"/>
      <c r="W530" s="48"/>
      <c r="X530" s="48"/>
      <c r="Y530" s="48"/>
      <c r="Z530" s="48"/>
    </row>
    <row r="531" spans="1:26" ht="15.75" customHeight="1">
      <c r="A531" s="48"/>
      <c r="B531" s="48"/>
      <c r="C531" s="48"/>
      <c r="D531" s="48"/>
      <c r="E531" s="48"/>
      <c r="F531" s="48"/>
      <c r="G531" s="48"/>
      <c r="H531" s="48"/>
      <c r="I531" s="48"/>
      <c r="J531" s="48"/>
      <c r="K531" s="48"/>
      <c r="L531" s="48"/>
      <c r="M531" s="48"/>
      <c r="N531" s="48"/>
      <c r="O531" s="48"/>
      <c r="P531" s="48"/>
      <c r="Q531" s="48"/>
      <c r="R531" s="48"/>
      <c r="S531" s="48"/>
      <c r="T531" s="48"/>
      <c r="U531" s="48"/>
      <c r="V531" s="48"/>
      <c r="W531" s="48"/>
      <c r="X531" s="48"/>
      <c r="Y531" s="48"/>
      <c r="Z531" s="48"/>
    </row>
    <row r="532" spans="1:26" ht="15.75" customHeight="1">
      <c r="A532" s="48"/>
      <c r="B532" s="48"/>
      <c r="C532" s="48"/>
      <c r="D532" s="48"/>
      <c r="E532" s="48"/>
      <c r="F532" s="48"/>
      <c r="G532" s="48"/>
      <c r="H532" s="48"/>
      <c r="I532" s="48"/>
      <c r="J532" s="48"/>
      <c r="K532" s="48"/>
      <c r="L532" s="48"/>
      <c r="M532" s="48"/>
      <c r="N532" s="48"/>
      <c r="O532" s="48"/>
      <c r="P532" s="48"/>
      <c r="Q532" s="48"/>
      <c r="R532" s="48"/>
      <c r="S532" s="48"/>
      <c r="T532" s="48"/>
      <c r="U532" s="48"/>
      <c r="V532" s="48"/>
      <c r="W532" s="48"/>
      <c r="X532" s="48"/>
      <c r="Y532" s="48"/>
      <c r="Z532" s="48"/>
    </row>
    <row r="533" spans="1:26" ht="15.75" customHeight="1">
      <c r="A533" s="48"/>
      <c r="B533" s="48"/>
      <c r="C533" s="48"/>
      <c r="D533" s="48"/>
      <c r="E533" s="48"/>
      <c r="F533" s="48"/>
      <c r="G533" s="48"/>
      <c r="H533" s="48"/>
      <c r="I533" s="48"/>
      <c r="J533" s="48"/>
      <c r="K533" s="48"/>
      <c r="L533" s="48"/>
      <c r="M533" s="48"/>
      <c r="N533" s="48"/>
      <c r="O533" s="48"/>
      <c r="P533" s="48"/>
      <c r="Q533" s="48"/>
      <c r="R533" s="48"/>
      <c r="S533" s="48"/>
      <c r="T533" s="48"/>
      <c r="U533" s="48"/>
      <c r="V533" s="48"/>
      <c r="W533" s="48"/>
      <c r="X533" s="48"/>
      <c r="Y533" s="48"/>
      <c r="Z533" s="48"/>
    </row>
    <row r="534" spans="1:26" ht="15.75" customHeight="1">
      <c r="A534" s="48"/>
      <c r="B534" s="48"/>
      <c r="C534" s="48"/>
      <c r="D534" s="48"/>
      <c r="E534" s="48"/>
      <c r="F534" s="48"/>
      <c r="G534" s="48"/>
      <c r="H534" s="48"/>
      <c r="I534" s="48"/>
      <c r="J534" s="48"/>
      <c r="K534" s="48"/>
      <c r="L534" s="48"/>
      <c r="M534" s="48"/>
      <c r="N534" s="48"/>
      <c r="O534" s="48"/>
      <c r="P534" s="48"/>
      <c r="Q534" s="48"/>
      <c r="R534" s="48"/>
      <c r="S534" s="48"/>
      <c r="T534" s="48"/>
      <c r="U534" s="48"/>
      <c r="V534" s="48"/>
      <c r="W534" s="48"/>
      <c r="X534" s="48"/>
      <c r="Y534" s="48"/>
      <c r="Z534" s="48"/>
    </row>
    <row r="535" spans="1:26" ht="15.75" customHeight="1">
      <c r="A535" s="48"/>
      <c r="B535" s="48"/>
      <c r="C535" s="48"/>
      <c r="D535" s="48"/>
      <c r="E535" s="48"/>
      <c r="F535" s="48"/>
      <c r="G535" s="48"/>
      <c r="H535" s="48"/>
      <c r="I535" s="48"/>
      <c r="J535" s="48"/>
      <c r="K535" s="48"/>
      <c r="L535" s="48"/>
      <c r="M535" s="48"/>
      <c r="N535" s="48"/>
      <c r="O535" s="48"/>
      <c r="P535" s="48"/>
      <c r="Q535" s="48"/>
      <c r="R535" s="48"/>
      <c r="S535" s="48"/>
      <c r="T535" s="48"/>
      <c r="U535" s="48"/>
      <c r="V535" s="48"/>
      <c r="W535" s="48"/>
      <c r="X535" s="48"/>
      <c r="Y535" s="48"/>
      <c r="Z535" s="48"/>
    </row>
    <row r="536" spans="1:26" ht="15.75" customHeight="1">
      <c r="A536" s="48"/>
      <c r="B536" s="48"/>
      <c r="C536" s="48"/>
      <c r="D536" s="48"/>
      <c r="E536" s="48"/>
      <c r="F536" s="48"/>
      <c r="G536" s="48"/>
      <c r="H536" s="48"/>
      <c r="I536" s="48"/>
      <c r="J536" s="48"/>
      <c r="K536" s="48"/>
      <c r="L536" s="48"/>
      <c r="M536" s="48"/>
      <c r="N536" s="48"/>
      <c r="O536" s="48"/>
      <c r="P536" s="48"/>
      <c r="Q536" s="48"/>
      <c r="R536" s="48"/>
      <c r="S536" s="48"/>
      <c r="T536" s="48"/>
      <c r="U536" s="48"/>
      <c r="V536" s="48"/>
      <c r="W536" s="48"/>
      <c r="X536" s="48"/>
      <c r="Y536" s="48"/>
      <c r="Z536" s="48"/>
    </row>
    <row r="537" spans="1:26" ht="15.75" customHeight="1">
      <c r="A537" s="48"/>
      <c r="B537" s="48"/>
      <c r="C537" s="48"/>
      <c r="D537" s="48"/>
      <c r="E537" s="48"/>
      <c r="F537" s="48"/>
      <c r="G537" s="48"/>
      <c r="H537" s="48"/>
      <c r="I537" s="48"/>
      <c r="J537" s="48"/>
      <c r="K537" s="48"/>
      <c r="L537" s="48"/>
      <c r="M537" s="48"/>
      <c r="N537" s="48"/>
      <c r="O537" s="48"/>
      <c r="P537" s="48"/>
      <c r="Q537" s="48"/>
      <c r="R537" s="48"/>
      <c r="S537" s="48"/>
      <c r="T537" s="48"/>
      <c r="U537" s="48"/>
      <c r="V537" s="48"/>
      <c r="W537" s="48"/>
      <c r="X537" s="48"/>
      <c r="Y537" s="48"/>
      <c r="Z537" s="48"/>
    </row>
    <row r="538" spans="1:26" ht="15.75" customHeight="1">
      <c r="A538" s="48"/>
      <c r="B538" s="48"/>
      <c r="C538" s="48"/>
      <c r="D538" s="48"/>
      <c r="E538" s="48"/>
      <c r="F538" s="48"/>
      <c r="G538" s="48"/>
      <c r="H538" s="48"/>
      <c r="I538" s="48"/>
      <c r="J538" s="48"/>
      <c r="K538" s="48"/>
      <c r="L538" s="48"/>
      <c r="M538" s="48"/>
      <c r="N538" s="48"/>
      <c r="O538" s="48"/>
      <c r="P538" s="48"/>
      <c r="Q538" s="48"/>
      <c r="R538" s="48"/>
      <c r="S538" s="48"/>
      <c r="T538" s="48"/>
      <c r="U538" s="48"/>
      <c r="V538" s="48"/>
      <c r="W538" s="48"/>
      <c r="X538" s="48"/>
      <c r="Y538" s="48"/>
      <c r="Z538" s="48"/>
    </row>
    <row r="539" spans="1:26" ht="15.75" customHeight="1">
      <c r="A539" s="48"/>
      <c r="B539" s="48"/>
      <c r="C539" s="48"/>
      <c r="D539" s="48"/>
      <c r="E539" s="48"/>
      <c r="F539" s="48"/>
      <c r="G539" s="48"/>
      <c r="H539" s="48"/>
      <c r="I539" s="48"/>
      <c r="J539" s="48"/>
      <c r="K539" s="48"/>
      <c r="L539" s="48"/>
      <c r="M539" s="48"/>
      <c r="N539" s="48"/>
      <c r="O539" s="48"/>
      <c r="P539" s="48"/>
      <c r="Q539" s="48"/>
      <c r="R539" s="48"/>
      <c r="S539" s="48"/>
      <c r="T539" s="48"/>
      <c r="U539" s="48"/>
      <c r="V539" s="48"/>
      <c r="W539" s="48"/>
      <c r="X539" s="48"/>
      <c r="Y539" s="48"/>
      <c r="Z539" s="48"/>
    </row>
    <row r="540" spans="1:26" ht="15.75" customHeight="1">
      <c r="A540" s="48"/>
      <c r="B540" s="48"/>
      <c r="C540" s="48"/>
      <c r="D540" s="48"/>
      <c r="E540" s="48"/>
      <c r="F540" s="48"/>
      <c r="G540" s="48"/>
      <c r="H540" s="48"/>
      <c r="I540" s="48"/>
      <c r="J540" s="48"/>
      <c r="K540" s="48"/>
      <c r="L540" s="48"/>
      <c r="M540" s="48"/>
      <c r="N540" s="48"/>
      <c r="O540" s="48"/>
      <c r="P540" s="48"/>
      <c r="Q540" s="48"/>
      <c r="R540" s="48"/>
      <c r="S540" s="48"/>
      <c r="T540" s="48"/>
      <c r="U540" s="48"/>
      <c r="V540" s="48"/>
      <c r="W540" s="48"/>
      <c r="X540" s="48"/>
      <c r="Y540" s="48"/>
      <c r="Z540" s="48"/>
    </row>
    <row r="541" spans="1:26" ht="15.75" customHeight="1">
      <c r="A541" s="48"/>
      <c r="B541" s="48"/>
      <c r="C541" s="48"/>
      <c r="D541" s="48"/>
      <c r="E541" s="48"/>
      <c r="F541" s="48"/>
      <c r="G541" s="48"/>
      <c r="H541" s="48"/>
      <c r="I541" s="48"/>
      <c r="J541" s="48"/>
      <c r="K541" s="48"/>
      <c r="L541" s="48"/>
      <c r="M541" s="48"/>
      <c r="N541" s="48"/>
      <c r="O541" s="48"/>
      <c r="P541" s="48"/>
      <c r="Q541" s="48"/>
      <c r="R541" s="48"/>
      <c r="S541" s="48"/>
      <c r="T541" s="48"/>
      <c r="U541" s="48"/>
      <c r="V541" s="48"/>
      <c r="W541" s="48"/>
      <c r="X541" s="48"/>
      <c r="Y541" s="48"/>
      <c r="Z541" s="48"/>
    </row>
    <row r="542" spans="1:26" ht="15.75" customHeight="1">
      <c r="A542" s="48"/>
      <c r="B542" s="48"/>
      <c r="C542" s="48"/>
      <c r="D542" s="48"/>
      <c r="E542" s="48"/>
      <c r="F542" s="48"/>
      <c r="G542" s="48"/>
      <c r="H542" s="48"/>
      <c r="I542" s="48"/>
      <c r="J542" s="48"/>
      <c r="K542" s="48"/>
      <c r="L542" s="48"/>
      <c r="M542" s="48"/>
      <c r="N542" s="48"/>
      <c r="O542" s="48"/>
      <c r="P542" s="48"/>
      <c r="Q542" s="48"/>
      <c r="R542" s="48"/>
      <c r="S542" s="48"/>
      <c r="T542" s="48"/>
      <c r="U542" s="48"/>
      <c r="V542" s="48"/>
      <c r="W542" s="48"/>
      <c r="X542" s="48"/>
      <c r="Y542" s="48"/>
      <c r="Z542" s="48"/>
    </row>
    <row r="543" spans="1:26" ht="15.75" customHeight="1">
      <c r="A543" s="48"/>
      <c r="B543" s="48"/>
      <c r="C543" s="48"/>
      <c r="D543" s="48"/>
      <c r="E543" s="48"/>
      <c r="F543" s="48"/>
      <c r="G543" s="48"/>
      <c r="H543" s="48"/>
      <c r="I543" s="48"/>
      <c r="J543" s="48"/>
      <c r="K543" s="48"/>
      <c r="L543" s="48"/>
      <c r="M543" s="48"/>
      <c r="N543" s="48"/>
      <c r="O543" s="48"/>
      <c r="P543" s="48"/>
      <c r="Q543" s="48"/>
      <c r="R543" s="48"/>
      <c r="S543" s="48"/>
      <c r="T543" s="48"/>
      <c r="U543" s="48"/>
      <c r="V543" s="48"/>
      <c r="W543" s="48"/>
      <c r="X543" s="48"/>
      <c r="Y543" s="48"/>
      <c r="Z543" s="48"/>
    </row>
    <row r="544" spans="1:26" ht="15.75" customHeight="1">
      <c r="A544" s="48"/>
      <c r="B544" s="48"/>
      <c r="C544" s="48"/>
      <c r="D544" s="48"/>
      <c r="E544" s="48"/>
      <c r="F544" s="48"/>
      <c r="G544" s="48"/>
      <c r="H544" s="48"/>
      <c r="I544" s="48"/>
      <c r="J544" s="48"/>
      <c r="K544" s="48"/>
      <c r="L544" s="48"/>
      <c r="M544" s="48"/>
      <c r="N544" s="48"/>
      <c r="O544" s="48"/>
      <c r="P544" s="48"/>
      <c r="Q544" s="48"/>
      <c r="R544" s="48"/>
      <c r="S544" s="48"/>
      <c r="T544" s="48"/>
      <c r="U544" s="48"/>
      <c r="V544" s="48"/>
      <c r="W544" s="48"/>
      <c r="X544" s="48"/>
      <c r="Y544" s="48"/>
      <c r="Z544" s="48"/>
    </row>
    <row r="545" spans="1:26" ht="15.75" customHeight="1">
      <c r="A545" s="48"/>
      <c r="B545" s="48"/>
      <c r="C545" s="48"/>
      <c r="D545" s="48"/>
      <c r="E545" s="48"/>
      <c r="F545" s="48"/>
      <c r="G545" s="48"/>
      <c r="H545" s="48"/>
      <c r="I545" s="48"/>
      <c r="J545" s="48"/>
      <c r="K545" s="48"/>
      <c r="L545" s="48"/>
      <c r="M545" s="48"/>
      <c r="N545" s="48"/>
      <c r="O545" s="48"/>
      <c r="P545" s="48"/>
      <c r="Q545" s="48"/>
      <c r="R545" s="48"/>
      <c r="S545" s="48"/>
      <c r="T545" s="48"/>
      <c r="U545" s="48"/>
      <c r="V545" s="48"/>
      <c r="W545" s="48"/>
      <c r="X545" s="48"/>
      <c r="Y545" s="48"/>
      <c r="Z545" s="48"/>
    </row>
    <row r="546" spans="1:26" ht="15.75" customHeight="1">
      <c r="A546" s="48"/>
      <c r="B546" s="48"/>
      <c r="C546" s="48"/>
      <c r="D546" s="48"/>
      <c r="E546" s="48"/>
      <c r="F546" s="48"/>
      <c r="G546" s="48"/>
      <c r="H546" s="48"/>
      <c r="I546" s="48"/>
      <c r="J546" s="48"/>
      <c r="K546" s="48"/>
      <c r="L546" s="48"/>
      <c r="M546" s="48"/>
      <c r="N546" s="48"/>
      <c r="O546" s="48"/>
      <c r="P546" s="48"/>
      <c r="Q546" s="48"/>
      <c r="R546" s="48"/>
      <c r="S546" s="48"/>
      <c r="T546" s="48"/>
      <c r="U546" s="48"/>
      <c r="V546" s="48"/>
      <c r="W546" s="48"/>
      <c r="X546" s="48"/>
      <c r="Y546" s="48"/>
      <c r="Z546" s="48"/>
    </row>
    <row r="547" spans="1:26" ht="15.75" customHeight="1">
      <c r="A547" s="48"/>
      <c r="B547" s="48"/>
      <c r="C547" s="48"/>
      <c r="D547" s="48"/>
      <c r="E547" s="48"/>
      <c r="F547" s="48"/>
      <c r="G547" s="48"/>
      <c r="H547" s="48"/>
      <c r="I547" s="48"/>
      <c r="J547" s="48"/>
      <c r="K547" s="48"/>
      <c r="L547" s="48"/>
      <c r="M547" s="48"/>
      <c r="N547" s="48"/>
      <c r="O547" s="48"/>
      <c r="P547" s="48"/>
      <c r="Q547" s="48"/>
      <c r="R547" s="48"/>
      <c r="S547" s="48"/>
      <c r="T547" s="48"/>
      <c r="U547" s="48"/>
      <c r="V547" s="48"/>
      <c r="W547" s="48"/>
      <c r="X547" s="48"/>
      <c r="Y547" s="48"/>
      <c r="Z547" s="48"/>
    </row>
    <row r="548" spans="1:26" ht="15.75" customHeight="1">
      <c r="A548" s="48"/>
      <c r="B548" s="48"/>
      <c r="C548" s="48"/>
      <c r="D548" s="48"/>
      <c r="E548" s="48"/>
      <c r="F548" s="48"/>
      <c r="G548" s="48"/>
      <c r="H548" s="48"/>
      <c r="I548" s="48"/>
      <c r="J548" s="48"/>
      <c r="K548" s="48"/>
      <c r="L548" s="48"/>
      <c r="M548" s="48"/>
      <c r="N548" s="48"/>
      <c r="O548" s="48"/>
      <c r="P548" s="48"/>
      <c r="Q548" s="48"/>
      <c r="R548" s="48"/>
      <c r="S548" s="48"/>
      <c r="T548" s="48"/>
      <c r="U548" s="48"/>
      <c r="V548" s="48"/>
      <c r="W548" s="48"/>
      <c r="X548" s="48"/>
      <c r="Y548" s="48"/>
      <c r="Z548" s="48"/>
    </row>
    <row r="549" spans="1:26" ht="15.75" customHeight="1">
      <c r="A549" s="48"/>
      <c r="B549" s="48"/>
      <c r="C549" s="48"/>
      <c r="D549" s="48"/>
      <c r="E549" s="48"/>
      <c r="F549" s="48"/>
      <c r="G549" s="48"/>
      <c r="H549" s="48"/>
      <c r="I549" s="48"/>
      <c r="J549" s="48"/>
      <c r="K549" s="48"/>
      <c r="L549" s="48"/>
      <c r="M549" s="48"/>
      <c r="N549" s="48"/>
      <c r="O549" s="48"/>
      <c r="P549" s="48"/>
      <c r="Q549" s="48"/>
      <c r="R549" s="48"/>
      <c r="S549" s="48"/>
      <c r="T549" s="48"/>
      <c r="U549" s="48"/>
      <c r="V549" s="48"/>
      <c r="W549" s="48"/>
      <c r="X549" s="48"/>
      <c r="Y549" s="48"/>
      <c r="Z549" s="48"/>
    </row>
    <row r="550" spans="1:26" ht="15.75" customHeight="1">
      <c r="A550" s="48"/>
      <c r="B550" s="48"/>
      <c r="C550" s="48"/>
      <c r="D550" s="48"/>
      <c r="E550" s="48"/>
      <c r="F550" s="48"/>
      <c r="G550" s="48"/>
      <c r="H550" s="48"/>
      <c r="I550" s="48"/>
      <c r="J550" s="48"/>
      <c r="K550" s="48"/>
      <c r="L550" s="48"/>
      <c r="M550" s="48"/>
      <c r="N550" s="48"/>
      <c r="O550" s="48"/>
      <c r="P550" s="48"/>
      <c r="Q550" s="48"/>
      <c r="R550" s="48"/>
      <c r="S550" s="48"/>
      <c r="T550" s="48"/>
      <c r="U550" s="48"/>
      <c r="V550" s="48"/>
      <c r="W550" s="48"/>
      <c r="X550" s="48"/>
      <c r="Y550" s="48"/>
      <c r="Z550" s="48"/>
    </row>
    <row r="551" spans="1:26" ht="15.75" customHeight="1">
      <c r="A551" s="48"/>
      <c r="B551" s="48"/>
      <c r="C551" s="48"/>
      <c r="D551" s="48"/>
      <c r="E551" s="48"/>
      <c r="F551" s="48"/>
      <c r="G551" s="48"/>
      <c r="H551" s="48"/>
      <c r="I551" s="48"/>
      <c r="J551" s="48"/>
      <c r="K551" s="48"/>
      <c r="L551" s="48"/>
      <c r="M551" s="48"/>
      <c r="N551" s="48"/>
      <c r="O551" s="48"/>
      <c r="P551" s="48"/>
      <c r="Q551" s="48"/>
      <c r="R551" s="48"/>
      <c r="S551" s="48"/>
      <c r="T551" s="48"/>
      <c r="U551" s="48"/>
      <c r="V551" s="48"/>
      <c r="W551" s="48"/>
      <c r="X551" s="48"/>
      <c r="Y551" s="48"/>
      <c r="Z551" s="48"/>
    </row>
    <row r="552" spans="1:26" ht="15.75" customHeight="1">
      <c r="A552" s="48"/>
      <c r="B552" s="48"/>
      <c r="C552" s="48"/>
      <c r="D552" s="48"/>
      <c r="E552" s="48"/>
      <c r="F552" s="48"/>
      <c r="G552" s="48"/>
      <c r="H552" s="48"/>
      <c r="I552" s="48"/>
      <c r="J552" s="48"/>
      <c r="K552" s="48"/>
      <c r="L552" s="48"/>
      <c r="M552" s="48"/>
      <c r="N552" s="48"/>
      <c r="O552" s="48"/>
      <c r="P552" s="48"/>
      <c r="Q552" s="48"/>
      <c r="R552" s="48"/>
      <c r="S552" s="48"/>
      <c r="T552" s="48"/>
      <c r="U552" s="48"/>
      <c r="V552" s="48"/>
      <c r="W552" s="48"/>
      <c r="X552" s="48"/>
      <c r="Y552" s="48"/>
      <c r="Z552" s="48"/>
    </row>
    <row r="553" spans="1:26" ht="15.75" customHeight="1">
      <c r="A553" s="48"/>
      <c r="B553" s="48"/>
      <c r="C553" s="48"/>
      <c r="D553" s="48"/>
      <c r="E553" s="48"/>
      <c r="F553" s="48"/>
      <c r="G553" s="48"/>
      <c r="H553" s="48"/>
      <c r="I553" s="48"/>
      <c r="J553" s="48"/>
      <c r="K553" s="48"/>
      <c r="L553" s="48"/>
      <c r="M553" s="48"/>
      <c r="N553" s="48"/>
      <c r="O553" s="48"/>
      <c r="P553" s="48"/>
      <c r="Q553" s="48"/>
      <c r="R553" s="48"/>
      <c r="S553" s="48"/>
      <c r="T553" s="48"/>
      <c r="U553" s="48"/>
      <c r="V553" s="48"/>
      <c r="W553" s="48"/>
      <c r="X553" s="48"/>
      <c r="Y553" s="48"/>
      <c r="Z553" s="48"/>
    </row>
    <row r="554" spans="1:26" ht="15.75" customHeight="1">
      <c r="A554" s="48"/>
      <c r="B554" s="48"/>
      <c r="C554" s="48"/>
      <c r="D554" s="48"/>
      <c r="E554" s="48"/>
      <c r="F554" s="48"/>
      <c r="G554" s="48"/>
      <c r="H554" s="48"/>
      <c r="I554" s="48"/>
      <c r="J554" s="48"/>
      <c r="K554" s="48"/>
      <c r="L554" s="48"/>
      <c r="M554" s="48"/>
      <c r="N554" s="48"/>
      <c r="O554" s="48"/>
      <c r="P554" s="48"/>
      <c r="Q554" s="48"/>
      <c r="R554" s="48"/>
      <c r="S554" s="48"/>
      <c r="T554" s="48"/>
      <c r="U554" s="48"/>
      <c r="V554" s="48"/>
      <c r="W554" s="48"/>
      <c r="X554" s="48"/>
      <c r="Y554" s="48"/>
      <c r="Z554" s="48"/>
    </row>
    <row r="555" spans="1:26" ht="15.75" customHeight="1">
      <c r="A555" s="48"/>
      <c r="B555" s="48"/>
      <c r="C555" s="48"/>
      <c r="D555" s="48"/>
      <c r="E555" s="48"/>
      <c r="F555" s="48"/>
      <c r="G555" s="48"/>
      <c r="H555" s="48"/>
      <c r="I555" s="48"/>
      <c r="J555" s="48"/>
      <c r="K555" s="48"/>
      <c r="L555" s="48"/>
      <c r="M555" s="48"/>
      <c r="N555" s="48"/>
      <c r="O555" s="48"/>
      <c r="P555" s="48"/>
      <c r="Q555" s="48"/>
      <c r="R555" s="48"/>
      <c r="S555" s="48"/>
      <c r="T555" s="48"/>
      <c r="U555" s="48"/>
      <c r="V555" s="48"/>
      <c r="W555" s="48"/>
      <c r="X555" s="48"/>
      <c r="Y555" s="48"/>
      <c r="Z555" s="48"/>
    </row>
    <row r="556" spans="1:26" ht="15.75" customHeight="1">
      <c r="A556" s="48"/>
      <c r="B556" s="48"/>
      <c r="C556" s="48"/>
      <c r="D556" s="48"/>
      <c r="E556" s="48"/>
      <c r="F556" s="48"/>
      <c r="G556" s="48"/>
      <c r="H556" s="48"/>
      <c r="I556" s="48"/>
      <c r="J556" s="48"/>
      <c r="K556" s="48"/>
      <c r="L556" s="48"/>
      <c r="M556" s="48"/>
      <c r="N556" s="48"/>
      <c r="O556" s="48"/>
      <c r="P556" s="48"/>
      <c r="Q556" s="48"/>
      <c r="R556" s="48"/>
      <c r="S556" s="48"/>
      <c r="T556" s="48"/>
      <c r="U556" s="48"/>
      <c r="V556" s="48"/>
      <c r="W556" s="48"/>
      <c r="X556" s="48"/>
      <c r="Y556" s="48"/>
      <c r="Z556" s="48"/>
    </row>
    <row r="557" spans="1:26" ht="15.75" customHeight="1">
      <c r="A557" s="48"/>
      <c r="B557" s="48"/>
      <c r="C557" s="48"/>
      <c r="D557" s="48"/>
      <c r="E557" s="48"/>
      <c r="F557" s="48"/>
      <c r="G557" s="48"/>
      <c r="H557" s="48"/>
      <c r="I557" s="48"/>
      <c r="J557" s="48"/>
      <c r="K557" s="48"/>
      <c r="L557" s="48"/>
      <c r="M557" s="48"/>
      <c r="N557" s="48"/>
      <c r="O557" s="48"/>
      <c r="P557" s="48"/>
      <c r="Q557" s="48"/>
      <c r="R557" s="48"/>
      <c r="S557" s="48"/>
      <c r="T557" s="48"/>
      <c r="U557" s="48"/>
      <c r="V557" s="48"/>
      <c r="W557" s="48"/>
      <c r="X557" s="48"/>
      <c r="Y557" s="48"/>
      <c r="Z557" s="48"/>
    </row>
    <row r="558" spans="1:26" ht="15.75" customHeight="1">
      <c r="A558" s="48"/>
      <c r="B558" s="48"/>
      <c r="C558" s="48"/>
      <c r="D558" s="48"/>
      <c r="E558" s="48"/>
      <c r="F558" s="48"/>
      <c r="G558" s="48"/>
      <c r="H558" s="48"/>
      <c r="I558" s="48"/>
      <c r="J558" s="48"/>
      <c r="K558" s="48"/>
      <c r="L558" s="48"/>
      <c r="M558" s="48"/>
      <c r="N558" s="48"/>
      <c r="O558" s="48"/>
      <c r="P558" s="48"/>
      <c r="Q558" s="48"/>
      <c r="R558" s="48"/>
      <c r="S558" s="48"/>
      <c r="T558" s="48"/>
      <c r="U558" s="48"/>
      <c r="V558" s="48"/>
      <c r="W558" s="48"/>
      <c r="X558" s="48"/>
      <c r="Y558" s="48"/>
      <c r="Z558" s="48"/>
    </row>
    <row r="559" spans="1:26" ht="15.75" customHeight="1">
      <c r="A559" s="48"/>
      <c r="B559" s="48"/>
      <c r="C559" s="48"/>
      <c r="D559" s="48"/>
      <c r="E559" s="48"/>
      <c r="F559" s="48"/>
      <c r="G559" s="48"/>
      <c r="H559" s="48"/>
      <c r="I559" s="48"/>
      <c r="J559" s="48"/>
      <c r="K559" s="48"/>
      <c r="L559" s="48"/>
      <c r="M559" s="48"/>
      <c r="N559" s="48"/>
      <c r="O559" s="48"/>
      <c r="P559" s="48"/>
      <c r="Q559" s="48"/>
      <c r="R559" s="48"/>
      <c r="S559" s="48"/>
      <c r="T559" s="48"/>
      <c r="U559" s="48"/>
      <c r="V559" s="48"/>
      <c r="W559" s="48"/>
      <c r="X559" s="48"/>
      <c r="Y559" s="48"/>
      <c r="Z559" s="48"/>
    </row>
    <row r="560" spans="1:26" ht="15.75" customHeight="1">
      <c r="A560" s="48"/>
      <c r="B560" s="48"/>
      <c r="C560" s="48"/>
      <c r="D560" s="48"/>
      <c r="E560" s="48"/>
      <c r="F560" s="48"/>
      <c r="G560" s="48"/>
      <c r="H560" s="48"/>
      <c r="I560" s="48"/>
      <c r="J560" s="48"/>
      <c r="K560" s="48"/>
      <c r="L560" s="48"/>
      <c r="M560" s="48"/>
      <c r="N560" s="48"/>
      <c r="O560" s="48"/>
      <c r="P560" s="48"/>
      <c r="Q560" s="48"/>
      <c r="R560" s="48"/>
      <c r="S560" s="48"/>
      <c r="T560" s="48"/>
      <c r="U560" s="48"/>
      <c r="V560" s="48"/>
      <c r="W560" s="48"/>
      <c r="X560" s="48"/>
      <c r="Y560" s="48"/>
      <c r="Z560" s="48"/>
    </row>
    <row r="561" spans="1:26" ht="15.75" customHeight="1">
      <c r="A561" s="48"/>
      <c r="B561" s="48"/>
      <c r="C561" s="48"/>
      <c r="D561" s="48"/>
      <c r="E561" s="48"/>
      <c r="F561" s="48"/>
      <c r="G561" s="48"/>
      <c r="H561" s="48"/>
      <c r="I561" s="48"/>
      <c r="J561" s="48"/>
      <c r="K561" s="48"/>
      <c r="L561" s="48"/>
      <c r="M561" s="48"/>
      <c r="N561" s="48"/>
      <c r="O561" s="48"/>
      <c r="P561" s="48"/>
      <c r="Q561" s="48"/>
      <c r="R561" s="48"/>
      <c r="S561" s="48"/>
      <c r="T561" s="48"/>
      <c r="U561" s="48"/>
      <c r="V561" s="48"/>
      <c r="W561" s="48"/>
      <c r="X561" s="48"/>
      <c r="Y561" s="48"/>
      <c r="Z561" s="48"/>
    </row>
    <row r="562" spans="1:26" ht="15.75" customHeight="1">
      <c r="A562" s="48"/>
      <c r="B562" s="48"/>
      <c r="C562" s="48"/>
      <c r="D562" s="48"/>
      <c r="E562" s="48"/>
      <c r="F562" s="48"/>
      <c r="G562" s="48"/>
      <c r="H562" s="48"/>
      <c r="I562" s="48"/>
      <c r="J562" s="48"/>
      <c r="K562" s="48"/>
      <c r="L562" s="48"/>
      <c r="M562" s="48"/>
      <c r="N562" s="48"/>
      <c r="O562" s="48"/>
      <c r="P562" s="48"/>
      <c r="Q562" s="48"/>
      <c r="R562" s="48"/>
      <c r="S562" s="48"/>
      <c r="T562" s="48"/>
      <c r="U562" s="48"/>
      <c r="V562" s="48"/>
      <c r="W562" s="48"/>
      <c r="X562" s="48"/>
      <c r="Y562" s="48"/>
      <c r="Z562" s="48"/>
    </row>
    <row r="563" spans="1:26" ht="15.75" customHeight="1">
      <c r="A563" s="48"/>
      <c r="B563" s="48"/>
      <c r="C563" s="48"/>
      <c r="D563" s="48"/>
      <c r="E563" s="48"/>
      <c r="F563" s="48"/>
      <c r="G563" s="48"/>
      <c r="H563" s="48"/>
      <c r="I563" s="48"/>
      <c r="J563" s="48"/>
      <c r="K563" s="48"/>
      <c r="L563" s="48"/>
      <c r="M563" s="48"/>
      <c r="N563" s="48"/>
      <c r="O563" s="48"/>
      <c r="P563" s="48"/>
      <c r="Q563" s="48"/>
      <c r="R563" s="48"/>
      <c r="S563" s="48"/>
      <c r="T563" s="48"/>
      <c r="U563" s="48"/>
      <c r="V563" s="48"/>
      <c r="W563" s="48"/>
      <c r="X563" s="48"/>
      <c r="Y563" s="48"/>
      <c r="Z563" s="48"/>
    </row>
    <row r="564" spans="1:26" ht="15.75" customHeight="1">
      <c r="A564" s="48"/>
      <c r="B564" s="48"/>
      <c r="C564" s="48"/>
      <c r="D564" s="48"/>
      <c r="E564" s="48"/>
      <c r="F564" s="48"/>
      <c r="G564" s="48"/>
      <c r="H564" s="48"/>
      <c r="I564" s="48"/>
      <c r="J564" s="48"/>
      <c r="K564" s="48"/>
      <c r="L564" s="48"/>
      <c r="M564" s="48"/>
      <c r="N564" s="48"/>
      <c r="O564" s="48"/>
      <c r="P564" s="48"/>
      <c r="Q564" s="48"/>
      <c r="R564" s="48"/>
      <c r="S564" s="48"/>
      <c r="T564" s="48"/>
      <c r="U564" s="48"/>
      <c r="V564" s="48"/>
      <c r="W564" s="48"/>
      <c r="X564" s="48"/>
      <c r="Y564" s="48"/>
      <c r="Z564" s="48"/>
    </row>
    <row r="565" spans="1:26" ht="15.75" customHeight="1">
      <c r="A565" s="48"/>
      <c r="B565" s="48"/>
      <c r="C565" s="48"/>
      <c r="D565" s="48"/>
      <c r="E565" s="48"/>
      <c r="F565" s="48"/>
      <c r="G565" s="48"/>
      <c r="H565" s="48"/>
      <c r="I565" s="48"/>
      <c r="J565" s="48"/>
      <c r="K565" s="48"/>
      <c r="L565" s="48"/>
      <c r="M565" s="48"/>
      <c r="N565" s="48"/>
      <c r="O565" s="48"/>
      <c r="P565" s="48"/>
      <c r="Q565" s="48"/>
      <c r="R565" s="48"/>
      <c r="S565" s="48"/>
      <c r="T565" s="48"/>
      <c r="U565" s="48"/>
      <c r="V565" s="48"/>
      <c r="W565" s="48"/>
      <c r="X565" s="48"/>
      <c r="Y565" s="48"/>
      <c r="Z565" s="48"/>
    </row>
    <row r="566" spans="1:26" ht="15.75" customHeight="1">
      <c r="A566" s="48"/>
      <c r="B566" s="48"/>
      <c r="C566" s="48"/>
      <c r="D566" s="48"/>
      <c r="E566" s="48"/>
      <c r="F566" s="48"/>
      <c r="G566" s="48"/>
      <c r="H566" s="48"/>
      <c r="I566" s="48"/>
      <c r="J566" s="48"/>
      <c r="K566" s="48"/>
      <c r="L566" s="48"/>
      <c r="M566" s="48"/>
      <c r="N566" s="48"/>
      <c r="O566" s="48"/>
      <c r="P566" s="48"/>
      <c r="Q566" s="48"/>
      <c r="R566" s="48"/>
      <c r="S566" s="48"/>
      <c r="T566" s="48"/>
      <c r="U566" s="48"/>
      <c r="V566" s="48"/>
      <c r="W566" s="48"/>
      <c r="X566" s="48"/>
      <c r="Y566" s="48"/>
      <c r="Z566" s="48"/>
    </row>
    <row r="567" spans="1:26" ht="15.75" customHeight="1">
      <c r="A567" s="48"/>
      <c r="B567" s="48"/>
      <c r="C567" s="48"/>
      <c r="D567" s="48"/>
      <c r="E567" s="48"/>
      <c r="F567" s="48"/>
      <c r="G567" s="48"/>
      <c r="H567" s="48"/>
      <c r="I567" s="48"/>
      <c r="J567" s="48"/>
      <c r="K567" s="48"/>
      <c r="L567" s="48"/>
      <c r="M567" s="48"/>
      <c r="N567" s="48"/>
      <c r="O567" s="48"/>
      <c r="P567" s="48"/>
      <c r="Q567" s="48"/>
      <c r="R567" s="48"/>
      <c r="S567" s="48"/>
      <c r="T567" s="48"/>
      <c r="U567" s="48"/>
      <c r="V567" s="48"/>
      <c r="W567" s="48"/>
      <c r="X567" s="48"/>
      <c r="Y567" s="48"/>
      <c r="Z567" s="48"/>
    </row>
    <row r="568" spans="1:26" ht="15.75" customHeight="1">
      <c r="A568" s="48"/>
      <c r="B568" s="48"/>
      <c r="C568" s="48"/>
      <c r="D568" s="48"/>
      <c r="E568" s="48"/>
      <c r="F568" s="48"/>
      <c r="G568" s="48"/>
      <c r="H568" s="48"/>
      <c r="I568" s="48"/>
      <c r="J568" s="48"/>
      <c r="K568" s="48"/>
      <c r="L568" s="48"/>
      <c r="M568" s="48"/>
      <c r="N568" s="48"/>
      <c r="O568" s="48"/>
      <c r="P568" s="48"/>
      <c r="Q568" s="48"/>
      <c r="R568" s="48"/>
      <c r="S568" s="48"/>
      <c r="T568" s="48"/>
      <c r="U568" s="48"/>
      <c r="V568" s="48"/>
      <c r="W568" s="48"/>
      <c r="X568" s="48"/>
      <c r="Y568" s="48"/>
      <c r="Z568" s="48"/>
    </row>
    <row r="569" spans="1:26" ht="15.75" customHeight="1">
      <c r="A569" s="48"/>
      <c r="B569" s="48"/>
      <c r="C569" s="48"/>
      <c r="D569" s="48"/>
      <c r="E569" s="48"/>
      <c r="F569" s="48"/>
      <c r="G569" s="48"/>
      <c r="H569" s="48"/>
      <c r="I569" s="48"/>
      <c r="J569" s="48"/>
      <c r="K569" s="48"/>
      <c r="L569" s="48"/>
      <c r="M569" s="48"/>
      <c r="N569" s="48"/>
      <c r="O569" s="48"/>
      <c r="P569" s="48"/>
      <c r="Q569" s="48"/>
      <c r="R569" s="48"/>
      <c r="S569" s="48"/>
      <c r="T569" s="48"/>
      <c r="U569" s="48"/>
      <c r="V569" s="48"/>
      <c r="W569" s="48"/>
      <c r="X569" s="48"/>
      <c r="Y569" s="48"/>
      <c r="Z569" s="48"/>
    </row>
    <row r="570" spans="1:26" ht="15.75" customHeight="1">
      <c r="A570" s="48"/>
      <c r="B570" s="48"/>
      <c r="C570" s="48"/>
      <c r="D570" s="48"/>
      <c r="E570" s="48"/>
      <c r="F570" s="48"/>
      <c r="G570" s="48"/>
      <c r="H570" s="48"/>
      <c r="I570" s="48"/>
      <c r="J570" s="48"/>
      <c r="K570" s="48"/>
      <c r="L570" s="48"/>
      <c r="M570" s="48"/>
      <c r="N570" s="48"/>
      <c r="O570" s="48"/>
      <c r="P570" s="48"/>
      <c r="Q570" s="48"/>
      <c r="R570" s="48"/>
      <c r="S570" s="48"/>
      <c r="T570" s="48"/>
      <c r="U570" s="48"/>
      <c r="V570" s="48"/>
      <c r="W570" s="48"/>
      <c r="X570" s="48"/>
      <c r="Y570" s="48"/>
      <c r="Z570" s="48"/>
    </row>
    <row r="571" spans="1:26" ht="15.75" customHeight="1">
      <c r="A571" s="48"/>
      <c r="B571" s="48"/>
      <c r="C571" s="48"/>
      <c r="D571" s="48"/>
      <c r="E571" s="48"/>
      <c r="F571" s="48"/>
      <c r="G571" s="48"/>
      <c r="H571" s="48"/>
      <c r="I571" s="48"/>
      <c r="J571" s="48"/>
      <c r="K571" s="48"/>
      <c r="L571" s="48"/>
      <c r="M571" s="48"/>
      <c r="N571" s="48"/>
      <c r="O571" s="48"/>
      <c r="P571" s="48"/>
      <c r="Q571" s="48"/>
      <c r="R571" s="48"/>
      <c r="S571" s="48"/>
      <c r="T571" s="48"/>
      <c r="U571" s="48"/>
      <c r="V571" s="48"/>
      <c r="W571" s="48"/>
      <c r="X571" s="48"/>
      <c r="Y571" s="48"/>
      <c r="Z571" s="48"/>
    </row>
    <row r="572" spans="1:26" ht="15.75" customHeight="1">
      <c r="A572" s="48"/>
      <c r="B572" s="48"/>
      <c r="C572" s="48"/>
      <c r="D572" s="48"/>
      <c r="E572" s="48"/>
      <c r="F572" s="48"/>
      <c r="G572" s="48"/>
      <c r="H572" s="48"/>
      <c r="I572" s="48"/>
      <c r="J572" s="48"/>
      <c r="K572" s="48"/>
      <c r="L572" s="48"/>
      <c r="M572" s="48"/>
      <c r="N572" s="48"/>
      <c r="O572" s="48"/>
      <c r="P572" s="48"/>
      <c r="Q572" s="48"/>
      <c r="R572" s="48"/>
      <c r="S572" s="48"/>
      <c r="T572" s="48"/>
      <c r="U572" s="48"/>
      <c r="V572" s="48"/>
      <c r="W572" s="48"/>
      <c r="X572" s="48"/>
      <c r="Y572" s="48"/>
      <c r="Z572" s="48"/>
    </row>
    <row r="573" spans="1:26" ht="15.75" customHeight="1">
      <c r="A573" s="48"/>
      <c r="B573" s="48"/>
      <c r="C573" s="48"/>
      <c r="D573" s="48"/>
      <c r="E573" s="48"/>
      <c r="F573" s="48"/>
      <c r="G573" s="48"/>
      <c r="H573" s="48"/>
      <c r="I573" s="48"/>
      <c r="J573" s="48"/>
      <c r="K573" s="48"/>
      <c r="L573" s="48"/>
      <c r="M573" s="48"/>
      <c r="N573" s="48"/>
      <c r="O573" s="48"/>
      <c r="P573" s="48"/>
      <c r="Q573" s="48"/>
      <c r="R573" s="48"/>
      <c r="S573" s="48"/>
      <c r="T573" s="48"/>
      <c r="U573" s="48"/>
      <c r="V573" s="48"/>
      <c r="W573" s="48"/>
      <c r="X573" s="48"/>
      <c r="Y573" s="48"/>
      <c r="Z573" s="48"/>
    </row>
    <row r="574" spans="1:26" ht="15.75" customHeight="1">
      <c r="A574" s="48"/>
      <c r="B574" s="48"/>
      <c r="C574" s="48"/>
      <c r="D574" s="48"/>
      <c r="E574" s="48"/>
      <c r="F574" s="48"/>
      <c r="G574" s="48"/>
      <c r="H574" s="48"/>
      <c r="I574" s="48"/>
      <c r="J574" s="48"/>
      <c r="K574" s="48"/>
      <c r="L574" s="48"/>
      <c r="M574" s="48"/>
      <c r="N574" s="48"/>
      <c r="O574" s="48"/>
      <c r="P574" s="48"/>
      <c r="Q574" s="48"/>
      <c r="R574" s="48"/>
      <c r="S574" s="48"/>
      <c r="T574" s="48"/>
      <c r="U574" s="48"/>
      <c r="V574" s="48"/>
      <c r="W574" s="48"/>
      <c r="X574" s="48"/>
      <c r="Y574" s="48"/>
      <c r="Z574" s="48"/>
    </row>
    <row r="575" spans="1:26" ht="15.75" customHeight="1">
      <c r="A575" s="48"/>
      <c r="B575" s="48"/>
      <c r="C575" s="48"/>
      <c r="D575" s="48"/>
      <c r="E575" s="48"/>
      <c r="F575" s="48"/>
      <c r="G575" s="48"/>
      <c r="H575" s="48"/>
      <c r="I575" s="48"/>
      <c r="J575" s="48"/>
      <c r="K575" s="48"/>
      <c r="L575" s="48"/>
      <c r="M575" s="48"/>
      <c r="N575" s="48"/>
      <c r="O575" s="48"/>
      <c r="P575" s="48"/>
      <c r="Q575" s="48"/>
      <c r="R575" s="48"/>
      <c r="S575" s="48"/>
      <c r="T575" s="48"/>
      <c r="U575" s="48"/>
      <c r="V575" s="48"/>
      <c r="W575" s="48"/>
      <c r="X575" s="48"/>
      <c r="Y575" s="48"/>
      <c r="Z575" s="48"/>
    </row>
    <row r="576" spans="1:26" ht="15.75" customHeight="1">
      <c r="A576" s="48"/>
      <c r="B576" s="48"/>
      <c r="C576" s="48"/>
      <c r="D576" s="48"/>
      <c r="E576" s="48"/>
      <c r="F576" s="48"/>
      <c r="G576" s="48"/>
      <c r="H576" s="48"/>
      <c r="I576" s="48"/>
      <c r="J576" s="48"/>
      <c r="K576" s="48"/>
      <c r="L576" s="48"/>
      <c r="M576" s="48"/>
      <c r="N576" s="48"/>
      <c r="O576" s="48"/>
      <c r="P576" s="48"/>
      <c r="Q576" s="48"/>
      <c r="R576" s="48"/>
      <c r="S576" s="48"/>
      <c r="T576" s="48"/>
      <c r="U576" s="48"/>
      <c r="V576" s="48"/>
      <c r="W576" s="48"/>
      <c r="X576" s="48"/>
      <c r="Y576" s="48"/>
      <c r="Z576" s="48"/>
    </row>
    <row r="577" spans="1:26" ht="15.75" customHeight="1">
      <c r="A577" s="48"/>
      <c r="B577" s="48"/>
      <c r="C577" s="48"/>
      <c r="D577" s="48"/>
      <c r="E577" s="48"/>
      <c r="F577" s="48"/>
      <c r="G577" s="48"/>
      <c r="H577" s="48"/>
      <c r="I577" s="48"/>
      <c r="J577" s="48"/>
      <c r="K577" s="48"/>
      <c r="L577" s="48"/>
      <c r="M577" s="48"/>
      <c r="N577" s="48"/>
      <c r="O577" s="48"/>
      <c r="P577" s="48"/>
      <c r="Q577" s="48"/>
      <c r="R577" s="48"/>
      <c r="S577" s="48"/>
      <c r="T577" s="48"/>
      <c r="U577" s="48"/>
      <c r="V577" s="48"/>
      <c r="W577" s="48"/>
      <c r="X577" s="48"/>
      <c r="Y577" s="48"/>
      <c r="Z577" s="48"/>
    </row>
    <row r="578" spans="1:26" ht="15.75" customHeight="1">
      <c r="A578" s="48"/>
      <c r="B578" s="48"/>
      <c r="C578" s="48"/>
      <c r="D578" s="48"/>
      <c r="E578" s="48"/>
      <c r="F578" s="48"/>
      <c r="G578" s="48"/>
      <c r="H578" s="48"/>
      <c r="I578" s="48"/>
      <c r="J578" s="48"/>
      <c r="K578" s="48"/>
      <c r="L578" s="48"/>
      <c r="M578" s="48"/>
      <c r="N578" s="48"/>
      <c r="O578" s="48"/>
      <c r="P578" s="48"/>
      <c r="Q578" s="48"/>
      <c r="R578" s="48"/>
      <c r="S578" s="48"/>
      <c r="T578" s="48"/>
      <c r="U578" s="48"/>
      <c r="V578" s="48"/>
      <c r="W578" s="48"/>
      <c r="X578" s="48"/>
      <c r="Y578" s="48"/>
      <c r="Z578" s="48"/>
    </row>
    <row r="579" spans="1:26" ht="15.75" customHeight="1">
      <c r="A579" s="48"/>
      <c r="B579" s="48"/>
      <c r="C579" s="48"/>
      <c r="D579" s="48"/>
      <c r="E579" s="48"/>
      <c r="F579" s="48"/>
      <c r="G579" s="48"/>
      <c r="H579" s="48"/>
      <c r="I579" s="48"/>
      <c r="J579" s="48"/>
      <c r="K579" s="48"/>
      <c r="L579" s="48"/>
      <c r="M579" s="48"/>
      <c r="N579" s="48"/>
      <c r="O579" s="48"/>
      <c r="P579" s="48"/>
      <c r="Q579" s="48"/>
      <c r="R579" s="48"/>
      <c r="S579" s="48"/>
      <c r="T579" s="48"/>
      <c r="U579" s="48"/>
      <c r="V579" s="48"/>
      <c r="W579" s="48"/>
      <c r="X579" s="48"/>
      <c r="Y579" s="48"/>
      <c r="Z579" s="48"/>
    </row>
    <row r="580" spans="1:26" ht="15.75" customHeight="1">
      <c r="A580" s="48"/>
      <c r="B580" s="48"/>
      <c r="C580" s="48"/>
      <c r="D580" s="48"/>
      <c r="E580" s="48"/>
      <c r="F580" s="48"/>
      <c r="G580" s="48"/>
      <c r="H580" s="48"/>
      <c r="I580" s="48"/>
      <c r="J580" s="48"/>
      <c r="K580" s="48"/>
      <c r="L580" s="48"/>
      <c r="M580" s="48"/>
      <c r="N580" s="48"/>
      <c r="O580" s="48"/>
      <c r="P580" s="48"/>
      <c r="Q580" s="48"/>
      <c r="R580" s="48"/>
      <c r="S580" s="48"/>
      <c r="T580" s="48"/>
      <c r="U580" s="48"/>
      <c r="V580" s="48"/>
      <c r="W580" s="48"/>
      <c r="X580" s="48"/>
      <c r="Y580" s="48"/>
      <c r="Z580" s="48"/>
    </row>
    <row r="581" spans="1:26" ht="15.75" customHeight="1">
      <c r="A581" s="48"/>
      <c r="B581" s="48"/>
      <c r="C581" s="48"/>
      <c r="D581" s="48"/>
      <c r="E581" s="48"/>
      <c r="F581" s="48"/>
      <c r="G581" s="48"/>
      <c r="H581" s="48"/>
      <c r="I581" s="48"/>
      <c r="J581" s="48"/>
      <c r="K581" s="48"/>
      <c r="L581" s="48"/>
      <c r="M581" s="48"/>
      <c r="N581" s="48"/>
      <c r="O581" s="48"/>
      <c r="P581" s="48"/>
      <c r="Q581" s="48"/>
      <c r="R581" s="48"/>
      <c r="S581" s="48"/>
      <c r="T581" s="48"/>
      <c r="U581" s="48"/>
      <c r="V581" s="48"/>
      <c r="W581" s="48"/>
      <c r="X581" s="48"/>
      <c r="Y581" s="48"/>
      <c r="Z581" s="48"/>
    </row>
    <row r="582" spans="1:26" ht="15.75" customHeight="1">
      <c r="A582" s="48"/>
      <c r="B582" s="48"/>
      <c r="C582" s="48"/>
      <c r="D582" s="48"/>
      <c r="E582" s="48"/>
      <c r="F582" s="48"/>
      <c r="G582" s="48"/>
      <c r="H582" s="48"/>
      <c r="I582" s="48"/>
      <c r="J582" s="48"/>
      <c r="K582" s="48"/>
      <c r="L582" s="48"/>
      <c r="M582" s="48"/>
      <c r="N582" s="48"/>
      <c r="O582" s="48"/>
      <c r="P582" s="48"/>
      <c r="Q582" s="48"/>
      <c r="R582" s="48"/>
      <c r="S582" s="48"/>
      <c r="T582" s="48"/>
      <c r="U582" s="48"/>
      <c r="V582" s="48"/>
      <c r="W582" s="48"/>
      <c r="X582" s="48"/>
      <c r="Y582" s="48"/>
      <c r="Z582" s="48"/>
    </row>
    <row r="583" spans="1:26" ht="15.75" customHeight="1">
      <c r="A583" s="48"/>
      <c r="B583" s="48"/>
      <c r="C583" s="48"/>
      <c r="D583" s="48"/>
      <c r="E583" s="48"/>
      <c r="F583" s="48"/>
      <c r="G583" s="48"/>
      <c r="H583" s="48"/>
      <c r="I583" s="48"/>
      <c r="J583" s="48"/>
      <c r="K583" s="48"/>
      <c r="L583" s="48"/>
      <c r="M583" s="48"/>
      <c r="N583" s="48"/>
      <c r="O583" s="48"/>
      <c r="P583" s="48"/>
      <c r="Q583" s="48"/>
      <c r="R583" s="48"/>
      <c r="S583" s="48"/>
      <c r="T583" s="48"/>
      <c r="U583" s="48"/>
      <c r="V583" s="48"/>
      <c r="W583" s="48"/>
      <c r="X583" s="48"/>
      <c r="Y583" s="48"/>
      <c r="Z583" s="48"/>
    </row>
    <row r="584" spans="1:26" ht="15.75" customHeight="1">
      <c r="A584" s="48"/>
      <c r="B584" s="48"/>
      <c r="C584" s="48"/>
      <c r="D584" s="48"/>
      <c r="E584" s="48"/>
      <c r="F584" s="48"/>
      <c r="G584" s="48"/>
      <c r="H584" s="48"/>
      <c r="I584" s="48"/>
      <c r="J584" s="48"/>
      <c r="K584" s="48"/>
      <c r="L584" s="48"/>
      <c r="M584" s="48"/>
      <c r="N584" s="48"/>
      <c r="O584" s="48"/>
      <c r="P584" s="48"/>
      <c r="Q584" s="48"/>
      <c r="R584" s="48"/>
      <c r="S584" s="48"/>
      <c r="T584" s="48"/>
      <c r="U584" s="48"/>
      <c r="V584" s="48"/>
      <c r="W584" s="48"/>
      <c r="X584" s="48"/>
      <c r="Y584" s="48"/>
      <c r="Z584" s="48"/>
    </row>
    <row r="585" spans="1:26" ht="15.75" customHeight="1">
      <c r="A585" s="48"/>
      <c r="B585" s="48"/>
      <c r="C585" s="48"/>
      <c r="D585" s="48"/>
      <c r="E585" s="48"/>
      <c r="F585" s="48"/>
      <c r="G585" s="48"/>
      <c r="H585" s="48"/>
      <c r="I585" s="48"/>
      <c r="J585" s="48"/>
      <c r="K585" s="48"/>
      <c r="L585" s="48"/>
      <c r="M585" s="48"/>
      <c r="N585" s="48"/>
      <c r="O585" s="48"/>
      <c r="P585" s="48"/>
      <c r="Q585" s="48"/>
      <c r="R585" s="48"/>
      <c r="S585" s="48"/>
      <c r="T585" s="48"/>
      <c r="U585" s="48"/>
      <c r="V585" s="48"/>
      <c r="W585" s="48"/>
      <c r="X585" s="48"/>
      <c r="Y585" s="48"/>
      <c r="Z585" s="48"/>
    </row>
    <row r="586" spans="1:26" ht="15.75" customHeight="1">
      <c r="A586" s="48"/>
      <c r="B586" s="48"/>
      <c r="C586" s="48"/>
      <c r="D586" s="48"/>
      <c r="E586" s="48"/>
      <c r="F586" s="48"/>
      <c r="G586" s="48"/>
      <c r="H586" s="48"/>
      <c r="I586" s="48"/>
      <c r="J586" s="48"/>
      <c r="K586" s="48"/>
      <c r="L586" s="48"/>
      <c r="M586" s="48"/>
      <c r="N586" s="48"/>
      <c r="O586" s="48"/>
      <c r="P586" s="48"/>
      <c r="Q586" s="48"/>
      <c r="R586" s="48"/>
      <c r="S586" s="48"/>
      <c r="T586" s="48"/>
      <c r="U586" s="48"/>
      <c r="V586" s="48"/>
      <c r="W586" s="48"/>
      <c r="X586" s="48"/>
      <c r="Y586" s="48"/>
      <c r="Z586" s="48"/>
    </row>
    <row r="587" spans="1:26" ht="15.75" customHeight="1">
      <c r="A587" s="48"/>
      <c r="B587" s="48"/>
      <c r="C587" s="48"/>
      <c r="D587" s="48"/>
      <c r="E587" s="48"/>
      <c r="F587" s="48"/>
      <c r="G587" s="48"/>
      <c r="H587" s="48"/>
      <c r="I587" s="48"/>
      <c r="J587" s="48"/>
      <c r="K587" s="48"/>
      <c r="L587" s="48"/>
      <c r="M587" s="48"/>
      <c r="N587" s="48"/>
      <c r="O587" s="48"/>
      <c r="P587" s="48"/>
      <c r="Q587" s="48"/>
      <c r="R587" s="48"/>
      <c r="S587" s="48"/>
      <c r="T587" s="48"/>
      <c r="U587" s="48"/>
      <c r="V587" s="48"/>
      <c r="W587" s="48"/>
      <c r="X587" s="48"/>
      <c r="Y587" s="48"/>
      <c r="Z587" s="48"/>
    </row>
    <row r="588" spans="1:26" ht="15.75" customHeight="1">
      <c r="A588" s="48"/>
      <c r="B588" s="48"/>
      <c r="C588" s="48"/>
      <c r="D588" s="48"/>
      <c r="E588" s="48"/>
      <c r="F588" s="48"/>
      <c r="G588" s="48"/>
      <c r="H588" s="48"/>
      <c r="I588" s="48"/>
      <c r="J588" s="48"/>
      <c r="K588" s="48"/>
      <c r="L588" s="48"/>
      <c r="M588" s="48"/>
      <c r="N588" s="48"/>
      <c r="O588" s="48"/>
      <c r="P588" s="48"/>
      <c r="Q588" s="48"/>
      <c r="R588" s="48"/>
      <c r="S588" s="48"/>
      <c r="T588" s="48"/>
      <c r="U588" s="48"/>
      <c r="V588" s="48"/>
      <c r="W588" s="48"/>
      <c r="X588" s="48"/>
      <c r="Y588" s="48"/>
      <c r="Z588" s="48"/>
    </row>
    <row r="589" spans="1:26" ht="15.75" customHeight="1">
      <c r="A589" s="48"/>
      <c r="B589" s="48"/>
      <c r="C589" s="48"/>
      <c r="D589" s="48"/>
      <c r="E589" s="48"/>
      <c r="F589" s="48"/>
      <c r="G589" s="48"/>
      <c r="H589" s="48"/>
      <c r="I589" s="48"/>
      <c r="J589" s="48"/>
      <c r="K589" s="48"/>
      <c r="L589" s="48"/>
      <c r="M589" s="48"/>
      <c r="N589" s="48"/>
      <c r="O589" s="48"/>
      <c r="P589" s="48"/>
      <c r="Q589" s="48"/>
      <c r="R589" s="48"/>
      <c r="S589" s="48"/>
      <c r="T589" s="48"/>
      <c r="U589" s="48"/>
      <c r="V589" s="48"/>
      <c r="W589" s="48"/>
      <c r="X589" s="48"/>
      <c r="Y589" s="48"/>
      <c r="Z589" s="48"/>
    </row>
    <row r="590" spans="1:26" ht="15.75" customHeight="1">
      <c r="A590" s="48"/>
      <c r="B590" s="48"/>
      <c r="C590" s="48"/>
      <c r="D590" s="48"/>
      <c r="E590" s="48"/>
      <c r="F590" s="48"/>
      <c r="G590" s="48"/>
      <c r="H590" s="48"/>
      <c r="I590" s="48"/>
      <c r="J590" s="48"/>
      <c r="K590" s="48"/>
      <c r="L590" s="48"/>
      <c r="M590" s="48"/>
      <c r="N590" s="48"/>
      <c r="O590" s="48"/>
      <c r="P590" s="48"/>
      <c r="Q590" s="48"/>
      <c r="R590" s="48"/>
      <c r="S590" s="48"/>
      <c r="T590" s="48"/>
      <c r="U590" s="48"/>
      <c r="V590" s="48"/>
      <c r="W590" s="48"/>
      <c r="X590" s="48"/>
      <c r="Y590" s="48"/>
      <c r="Z590" s="48"/>
    </row>
    <row r="591" spans="1:26" ht="15.75" customHeight="1">
      <c r="A591" s="48"/>
      <c r="B591" s="48"/>
      <c r="C591" s="48"/>
      <c r="D591" s="48"/>
      <c r="E591" s="48"/>
      <c r="F591" s="48"/>
      <c r="G591" s="48"/>
      <c r="H591" s="48"/>
      <c r="I591" s="48"/>
      <c r="J591" s="48"/>
      <c r="K591" s="48"/>
      <c r="L591" s="48"/>
      <c r="M591" s="48"/>
      <c r="N591" s="48"/>
      <c r="O591" s="48"/>
      <c r="P591" s="48"/>
      <c r="Q591" s="48"/>
      <c r="R591" s="48"/>
      <c r="S591" s="48"/>
      <c r="T591" s="48"/>
      <c r="U591" s="48"/>
      <c r="V591" s="48"/>
      <c r="W591" s="48"/>
      <c r="X591" s="48"/>
      <c r="Y591" s="48"/>
      <c r="Z591" s="48"/>
    </row>
    <row r="592" spans="1:26" ht="15.75" customHeight="1">
      <c r="A592" s="48"/>
      <c r="B592" s="48"/>
      <c r="C592" s="48"/>
      <c r="D592" s="48"/>
      <c r="E592" s="48"/>
      <c r="F592" s="48"/>
      <c r="G592" s="48"/>
      <c r="H592" s="48"/>
      <c r="I592" s="48"/>
      <c r="J592" s="48"/>
      <c r="K592" s="48"/>
      <c r="L592" s="48"/>
      <c r="M592" s="48"/>
      <c r="N592" s="48"/>
      <c r="O592" s="48"/>
      <c r="P592" s="48"/>
      <c r="Q592" s="48"/>
      <c r="R592" s="48"/>
      <c r="S592" s="48"/>
      <c r="T592" s="48"/>
      <c r="U592" s="48"/>
      <c r="V592" s="48"/>
      <c r="W592" s="48"/>
      <c r="X592" s="48"/>
      <c r="Y592" s="48"/>
      <c r="Z592" s="48"/>
    </row>
    <row r="593" spans="1:26" ht="15.75" customHeight="1">
      <c r="A593" s="48"/>
      <c r="B593" s="48"/>
      <c r="C593" s="48"/>
      <c r="D593" s="48"/>
      <c r="E593" s="48"/>
      <c r="F593" s="48"/>
      <c r="G593" s="48"/>
      <c r="H593" s="48"/>
      <c r="I593" s="48"/>
      <c r="J593" s="48"/>
      <c r="K593" s="48"/>
      <c r="L593" s="48"/>
      <c r="M593" s="48"/>
      <c r="N593" s="48"/>
      <c r="O593" s="48"/>
      <c r="P593" s="48"/>
      <c r="Q593" s="48"/>
      <c r="R593" s="48"/>
      <c r="S593" s="48"/>
      <c r="T593" s="48"/>
      <c r="U593" s="48"/>
      <c r="V593" s="48"/>
      <c r="W593" s="48"/>
      <c r="X593" s="48"/>
      <c r="Y593" s="48"/>
      <c r="Z593" s="48"/>
    </row>
    <row r="594" spans="1:26" ht="15.75" customHeight="1">
      <c r="A594" s="48"/>
      <c r="B594" s="48"/>
      <c r="C594" s="48"/>
      <c r="D594" s="48"/>
      <c r="E594" s="48"/>
      <c r="F594" s="48"/>
      <c r="G594" s="48"/>
      <c r="H594" s="48"/>
      <c r="I594" s="48"/>
      <c r="J594" s="48"/>
      <c r="K594" s="48"/>
      <c r="L594" s="48"/>
      <c r="M594" s="48"/>
      <c r="N594" s="48"/>
      <c r="O594" s="48"/>
      <c r="P594" s="48"/>
      <c r="Q594" s="48"/>
      <c r="R594" s="48"/>
      <c r="S594" s="48"/>
      <c r="T594" s="48"/>
      <c r="U594" s="48"/>
      <c r="V594" s="48"/>
      <c r="W594" s="48"/>
      <c r="X594" s="48"/>
      <c r="Y594" s="48"/>
      <c r="Z594" s="48"/>
    </row>
    <row r="595" spans="1:26" ht="15.75" customHeight="1">
      <c r="A595" s="48"/>
      <c r="B595" s="48"/>
      <c r="C595" s="48"/>
      <c r="D595" s="48"/>
      <c r="E595" s="48"/>
      <c r="F595" s="48"/>
      <c r="G595" s="48"/>
      <c r="H595" s="48"/>
      <c r="I595" s="48"/>
      <c r="J595" s="48"/>
      <c r="K595" s="48"/>
      <c r="L595" s="48"/>
      <c r="M595" s="48"/>
      <c r="N595" s="48"/>
      <c r="O595" s="48"/>
      <c r="P595" s="48"/>
      <c r="Q595" s="48"/>
      <c r="R595" s="48"/>
      <c r="S595" s="48"/>
      <c r="T595" s="48"/>
      <c r="U595" s="48"/>
      <c r="V595" s="48"/>
      <c r="W595" s="48"/>
      <c r="X595" s="48"/>
      <c r="Y595" s="48"/>
      <c r="Z595" s="48"/>
    </row>
    <row r="596" spans="1:26" ht="15.75" customHeight="1">
      <c r="A596" s="48"/>
      <c r="B596" s="48"/>
      <c r="C596" s="48"/>
      <c r="D596" s="48"/>
      <c r="E596" s="48"/>
      <c r="F596" s="48"/>
      <c r="G596" s="48"/>
      <c r="H596" s="48"/>
      <c r="I596" s="48"/>
      <c r="J596" s="48"/>
      <c r="K596" s="48"/>
      <c r="L596" s="48"/>
      <c r="M596" s="48"/>
      <c r="N596" s="48"/>
      <c r="O596" s="48"/>
      <c r="P596" s="48"/>
      <c r="Q596" s="48"/>
      <c r="R596" s="48"/>
      <c r="S596" s="48"/>
      <c r="T596" s="48"/>
      <c r="U596" s="48"/>
      <c r="V596" s="48"/>
      <c r="W596" s="48"/>
      <c r="X596" s="48"/>
      <c r="Y596" s="48"/>
      <c r="Z596" s="48"/>
    </row>
    <row r="597" spans="1:26" ht="15.75" customHeight="1">
      <c r="A597" s="48"/>
      <c r="B597" s="48"/>
      <c r="C597" s="48"/>
      <c r="D597" s="48"/>
      <c r="E597" s="48"/>
      <c r="F597" s="48"/>
      <c r="G597" s="48"/>
      <c r="H597" s="48"/>
      <c r="I597" s="48"/>
      <c r="J597" s="48"/>
      <c r="K597" s="48"/>
      <c r="L597" s="48"/>
      <c r="M597" s="48"/>
      <c r="N597" s="48"/>
      <c r="O597" s="48"/>
      <c r="P597" s="48"/>
      <c r="Q597" s="48"/>
      <c r="R597" s="48"/>
      <c r="S597" s="48"/>
      <c r="T597" s="48"/>
      <c r="U597" s="48"/>
      <c r="V597" s="48"/>
      <c r="W597" s="48"/>
      <c r="X597" s="48"/>
      <c r="Y597" s="48"/>
      <c r="Z597" s="48"/>
    </row>
    <row r="598" spans="1:26" ht="15.75" customHeight="1">
      <c r="A598" s="48"/>
      <c r="B598" s="48"/>
      <c r="C598" s="48"/>
      <c r="D598" s="48"/>
      <c r="E598" s="48"/>
      <c r="F598" s="48"/>
      <c r="G598" s="48"/>
      <c r="H598" s="48"/>
      <c r="I598" s="48"/>
      <c r="J598" s="48"/>
      <c r="K598" s="48"/>
      <c r="L598" s="48"/>
      <c r="M598" s="48"/>
      <c r="N598" s="48"/>
      <c r="O598" s="48"/>
      <c r="P598" s="48"/>
      <c r="Q598" s="48"/>
      <c r="R598" s="48"/>
      <c r="S598" s="48"/>
      <c r="T598" s="48"/>
      <c r="U598" s="48"/>
      <c r="V598" s="48"/>
      <c r="W598" s="48"/>
      <c r="X598" s="48"/>
      <c r="Y598" s="48"/>
      <c r="Z598" s="48"/>
    </row>
    <row r="599" spans="1:26" ht="15.75" customHeight="1">
      <c r="A599" s="48"/>
      <c r="B599" s="48"/>
      <c r="C599" s="48"/>
      <c r="D599" s="48"/>
      <c r="E599" s="48"/>
      <c r="F599" s="48"/>
      <c r="G599" s="48"/>
      <c r="H599" s="48"/>
      <c r="I599" s="48"/>
      <c r="J599" s="48"/>
      <c r="K599" s="48"/>
      <c r="L599" s="48"/>
      <c r="M599" s="48"/>
      <c r="N599" s="48"/>
      <c r="O599" s="48"/>
      <c r="P599" s="48"/>
      <c r="Q599" s="48"/>
      <c r="R599" s="48"/>
      <c r="S599" s="48"/>
      <c r="T599" s="48"/>
      <c r="U599" s="48"/>
      <c r="V599" s="48"/>
      <c r="W599" s="48"/>
      <c r="X599" s="48"/>
      <c r="Y599" s="48"/>
      <c r="Z599" s="48"/>
    </row>
    <row r="600" spans="1:26" ht="15.75" customHeight="1">
      <c r="A600" s="48"/>
      <c r="B600" s="48"/>
      <c r="C600" s="48"/>
      <c r="D600" s="48"/>
      <c r="E600" s="48"/>
      <c r="F600" s="48"/>
      <c r="G600" s="48"/>
      <c r="H600" s="48"/>
      <c r="I600" s="48"/>
      <c r="J600" s="48"/>
      <c r="K600" s="48"/>
      <c r="L600" s="48"/>
      <c r="M600" s="48"/>
      <c r="N600" s="48"/>
      <c r="O600" s="48"/>
      <c r="P600" s="48"/>
      <c r="Q600" s="48"/>
      <c r="R600" s="48"/>
      <c r="S600" s="48"/>
      <c r="T600" s="48"/>
      <c r="U600" s="48"/>
      <c r="V600" s="48"/>
      <c r="W600" s="48"/>
      <c r="X600" s="48"/>
      <c r="Y600" s="48"/>
      <c r="Z600" s="48"/>
    </row>
    <row r="601" spans="1:26" ht="15.75" customHeight="1">
      <c r="A601" s="48"/>
      <c r="B601" s="48"/>
      <c r="C601" s="48"/>
      <c r="D601" s="48"/>
      <c r="E601" s="48"/>
      <c r="F601" s="48"/>
      <c r="G601" s="48"/>
      <c r="H601" s="48"/>
      <c r="I601" s="48"/>
      <c r="J601" s="48"/>
      <c r="K601" s="48"/>
      <c r="L601" s="48"/>
      <c r="M601" s="48"/>
      <c r="N601" s="48"/>
      <c r="O601" s="48"/>
      <c r="P601" s="48"/>
      <c r="Q601" s="48"/>
      <c r="R601" s="48"/>
      <c r="S601" s="48"/>
      <c r="T601" s="48"/>
      <c r="U601" s="48"/>
      <c r="V601" s="48"/>
      <c r="W601" s="48"/>
      <c r="X601" s="48"/>
      <c r="Y601" s="48"/>
      <c r="Z601" s="48"/>
    </row>
    <row r="602" spans="1:26" ht="15.75" customHeight="1">
      <c r="A602" s="48"/>
      <c r="B602" s="48"/>
      <c r="C602" s="48"/>
      <c r="D602" s="48"/>
      <c r="E602" s="48"/>
      <c r="F602" s="48"/>
      <c r="G602" s="48"/>
      <c r="H602" s="48"/>
      <c r="I602" s="48"/>
      <c r="J602" s="48"/>
      <c r="K602" s="48"/>
      <c r="L602" s="48"/>
      <c r="M602" s="48"/>
      <c r="N602" s="48"/>
      <c r="O602" s="48"/>
      <c r="P602" s="48"/>
      <c r="Q602" s="48"/>
      <c r="R602" s="48"/>
      <c r="S602" s="48"/>
      <c r="T602" s="48"/>
      <c r="U602" s="48"/>
      <c r="V602" s="48"/>
      <c r="W602" s="48"/>
      <c r="X602" s="48"/>
      <c r="Y602" s="48"/>
      <c r="Z602" s="48"/>
    </row>
    <row r="603" spans="1:26" ht="15.75" customHeight="1">
      <c r="A603" s="48"/>
      <c r="B603" s="48"/>
      <c r="C603" s="48"/>
      <c r="D603" s="48"/>
      <c r="E603" s="48"/>
      <c r="F603" s="48"/>
      <c r="G603" s="48"/>
      <c r="H603" s="48"/>
      <c r="I603" s="48"/>
      <c r="J603" s="48"/>
      <c r="K603" s="48"/>
      <c r="L603" s="48"/>
      <c r="M603" s="48"/>
      <c r="N603" s="48"/>
      <c r="O603" s="48"/>
      <c r="P603" s="48"/>
      <c r="Q603" s="48"/>
      <c r="R603" s="48"/>
      <c r="S603" s="48"/>
      <c r="T603" s="48"/>
      <c r="U603" s="48"/>
      <c r="V603" s="48"/>
      <c r="W603" s="48"/>
      <c r="X603" s="48"/>
      <c r="Y603" s="48"/>
      <c r="Z603" s="48"/>
    </row>
    <row r="604" spans="1:26" ht="15.75" customHeight="1">
      <c r="A604" s="48"/>
      <c r="B604" s="48"/>
      <c r="C604" s="48"/>
      <c r="D604" s="48"/>
      <c r="E604" s="48"/>
      <c r="F604" s="48"/>
      <c r="G604" s="48"/>
      <c r="H604" s="48"/>
      <c r="I604" s="48"/>
      <c r="J604" s="48"/>
      <c r="K604" s="48"/>
      <c r="L604" s="48"/>
      <c r="M604" s="48"/>
      <c r="N604" s="48"/>
      <c r="O604" s="48"/>
      <c r="P604" s="48"/>
      <c r="Q604" s="48"/>
      <c r="R604" s="48"/>
      <c r="S604" s="48"/>
      <c r="T604" s="48"/>
      <c r="U604" s="48"/>
      <c r="V604" s="48"/>
      <c r="W604" s="48"/>
      <c r="X604" s="48"/>
      <c r="Y604" s="48"/>
      <c r="Z604" s="48"/>
    </row>
    <row r="605" spans="1:26" ht="15.75" customHeight="1">
      <c r="A605" s="48"/>
      <c r="B605" s="48"/>
      <c r="C605" s="48"/>
      <c r="D605" s="48"/>
      <c r="E605" s="48"/>
      <c r="F605" s="48"/>
      <c r="G605" s="48"/>
      <c r="H605" s="48"/>
      <c r="I605" s="48"/>
      <c r="J605" s="48"/>
      <c r="K605" s="48"/>
      <c r="L605" s="48"/>
      <c r="M605" s="48"/>
      <c r="N605" s="48"/>
      <c r="O605" s="48"/>
      <c r="P605" s="48"/>
      <c r="Q605" s="48"/>
      <c r="R605" s="48"/>
      <c r="S605" s="48"/>
      <c r="T605" s="48"/>
      <c r="U605" s="48"/>
      <c r="V605" s="48"/>
      <c r="W605" s="48"/>
      <c r="X605" s="48"/>
      <c r="Y605" s="48"/>
      <c r="Z605" s="48"/>
    </row>
    <row r="606" spans="1:26" ht="15.75" customHeight="1">
      <c r="A606" s="48"/>
      <c r="B606" s="48"/>
      <c r="C606" s="48"/>
      <c r="D606" s="48"/>
      <c r="E606" s="48"/>
      <c r="F606" s="48"/>
      <c r="G606" s="48"/>
      <c r="H606" s="48"/>
      <c r="I606" s="48"/>
      <c r="J606" s="48"/>
      <c r="K606" s="48"/>
      <c r="L606" s="48"/>
      <c r="M606" s="48"/>
      <c r="N606" s="48"/>
      <c r="O606" s="48"/>
      <c r="P606" s="48"/>
      <c r="Q606" s="48"/>
      <c r="R606" s="48"/>
      <c r="S606" s="48"/>
      <c r="T606" s="48"/>
      <c r="U606" s="48"/>
      <c r="V606" s="48"/>
      <c r="W606" s="48"/>
      <c r="X606" s="48"/>
      <c r="Y606" s="48"/>
      <c r="Z606" s="48"/>
    </row>
    <row r="607" spans="1:26" ht="15.75" customHeight="1">
      <c r="A607" s="48"/>
      <c r="B607" s="48"/>
      <c r="C607" s="48"/>
      <c r="D607" s="48"/>
      <c r="E607" s="48"/>
      <c r="F607" s="48"/>
      <c r="G607" s="48"/>
      <c r="H607" s="48"/>
      <c r="I607" s="48"/>
      <c r="J607" s="48"/>
      <c r="K607" s="48"/>
      <c r="L607" s="48"/>
      <c r="M607" s="48"/>
      <c r="N607" s="48"/>
      <c r="O607" s="48"/>
      <c r="P607" s="48"/>
      <c r="Q607" s="48"/>
      <c r="R607" s="48"/>
      <c r="S607" s="48"/>
      <c r="T607" s="48"/>
      <c r="U607" s="48"/>
      <c r="V607" s="48"/>
      <c r="W607" s="48"/>
      <c r="X607" s="48"/>
      <c r="Y607" s="48"/>
      <c r="Z607" s="48"/>
    </row>
    <row r="608" spans="1:26" ht="15.75" customHeight="1">
      <c r="A608" s="48"/>
      <c r="B608" s="48"/>
      <c r="C608" s="48"/>
      <c r="D608" s="48"/>
      <c r="E608" s="48"/>
      <c r="F608" s="48"/>
      <c r="G608" s="48"/>
      <c r="H608" s="48"/>
      <c r="I608" s="48"/>
      <c r="J608" s="48"/>
      <c r="K608" s="48"/>
      <c r="L608" s="48"/>
      <c r="M608" s="48"/>
      <c r="N608" s="48"/>
      <c r="O608" s="48"/>
      <c r="P608" s="48"/>
      <c r="Q608" s="48"/>
      <c r="R608" s="48"/>
      <c r="S608" s="48"/>
      <c r="T608" s="48"/>
      <c r="U608" s="48"/>
      <c r="V608" s="48"/>
      <c r="W608" s="48"/>
      <c r="X608" s="48"/>
      <c r="Y608" s="48"/>
      <c r="Z608" s="48"/>
    </row>
    <row r="609" spans="1:26" ht="15.75" customHeight="1">
      <c r="A609" s="48"/>
      <c r="B609" s="48"/>
      <c r="C609" s="48"/>
      <c r="D609" s="48"/>
      <c r="E609" s="48"/>
      <c r="F609" s="48"/>
      <c r="G609" s="48"/>
      <c r="H609" s="48"/>
      <c r="I609" s="48"/>
      <c r="J609" s="48"/>
      <c r="K609" s="48"/>
      <c r="L609" s="48"/>
      <c r="M609" s="48"/>
      <c r="N609" s="48"/>
      <c r="O609" s="48"/>
      <c r="P609" s="48"/>
      <c r="Q609" s="48"/>
      <c r="R609" s="48"/>
      <c r="S609" s="48"/>
      <c r="T609" s="48"/>
      <c r="U609" s="48"/>
      <c r="V609" s="48"/>
      <c r="W609" s="48"/>
      <c r="X609" s="48"/>
      <c r="Y609" s="48"/>
      <c r="Z609" s="48"/>
    </row>
    <row r="610" spans="1:26" ht="15.75" customHeight="1">
      <c r="A610" s="48"/>
      <c r="B610" s="48"/>
      <c r="C610" s="48"/>
      <c r="D610" s="48"/>
      <c r="E610" s="48"/>
      <c r="F610" s="48"/>
      <c r="G610" s="48"/>
      <c r="H610" s="48"/>
      <c r="I610" s="48"/>
      <c r="J610" s="48"/>
      <c r="K610" s="48"/>
      <c r="L610" s="48"/>
      <c r="M610" s="48"/>
      <c r="N610" s="48"/>
      <c r="O610" s="48"/>
      <c r="P610" s="48"/>
      <c r="Q610" s="48"/>
      <c r="R610" s="48"/>
      <c r="S610" s="48"/>
      <c r="T610" s="48"/>
      <c r="U610" s="48"/>
      <c r="V610" s="48"/>
      <c r="W610" s="48"/>
      <c r="X610" s="48"/>
      <c r="Y610" s="48"/>
      <c r="Z610" s="48"/>
    </row>
    <row r="611" spans="1:26" ht="15.75" customHeight="1">
      <c r="A611" s="48"/>
      <c r="B611" s="48"/>
      <c r="C611" s="48"/>
      <c r="D611" s="48"/>
      <c r="E611" s="48"/>
      <c r="F611" s="48"/>
      <c r="G611" s="48"/>
      <c r="H611" s="48"/>
      <c r="I611" s="48"/>
      <c r="J611" s="48"/>
      <c r="K611" s="48"/>
      <c r="L611" s="48"/>
      <c r="M611" s="48"/>
      <c r="N611" s="48"/>
      <c r="O611" s="48"/>
      <c r="P611" s="48"/>
      <c r="Q611" s="48"/>
      <c r="R611" s="48"/>
      <c r="S611" s="48"/>
      <c r="T611" s="48"/>
      <c r="U611" s="48"/>
      <c r="V611" s="48"/>
      <c r="W611" s="48"/>
      <c r="X611" s="48"/>
      <c r="Y611" s="48"/>
      <c r="Z611" s="48"/>
    </row>
    <row r="612" spans="1:26" ht="15.75" customHeight="1">
      <c r="A612" s="48"/>
      <c r="B612" s="48"/>
      <c r="C612" s="48"/>
      <c r="D612" s="48"/>
      <c r="E612" s="48"/>
      <c r="F612" s="48"/>
      <c r="G612" s="48"/>
      <c r="H612" s="48"/>
      <c r="I612" s="48"/>
      <c r="J612" s="48"/>
      <c r="K612" s="48"/>
      <c r="L612" s="48"/>
      <c r="M612" s="48"/>
      <c r="N612" s="48"/>
      <c r="O612" s="48"/>
      <c r="P612" s="48"/>
      <c r="Q612" s="48"/>
      <c r="R612" s="48"/>
      <c r="S612" s="48"/>
      <c r="T612" s="48"/>
      <c r="U612" s="48"/>
      <c r="V612" s="48"/>
      <c r="W612" s="48"/>
      <c r="X612" s="48"/>
      <c r="Y612" s="48"/>
      <c r="Z612" s="48"/>
    </row>
    <row r="613" spans="1:26" ht="15.75" customHeight="1">
      <c r="A613" s="48"/>
      <c r="B613" s="48"/>
      <c r="C613" s="48"/>
      <c r="D613" s="48"/>
      <c r="E613" s="48"/>
      <c r="F613" s="48"/>
      <c r="G613" s="48"/>
      <c r="H613" s="48"/>
      <c r="I613" s="48"/>
      <c r="J613" s="48"/>
      <c r="K613" s="48"/>
      <c r="L613" s="48"/>
      <c r="M613" s="48"/>
      <c r="N613" s="48"/>
      <c r="O613" s="48"/>
      <c r="P613" s="48"/>
      <c r="Q613" s="48"/>
      <c r="R613" s="48"/>
      <c r="S613" s="48"/>
      <c r="T613" s="48"/>
      <c r="U613" s="48"/>
      <c r="V613" s="48"/>
      <c r="W613" s="48"/>
      <c r="X613" s="48"/>
      <c r="Y613" s="48"/>
      <c r="Z613" s="48"/>
    </row>
    <row r="614" spans="1:26" ht="15.75" customHeight="1">
      <c r="A614" s="48"/>
      <c r="B614" s="48"/>
      <c r="C614" s="48"/>
      <c r="D614" s="48"/>
      <c r="E614" s="48"/>
      <c r="F614" s="48"/>
      <c r="G614" s="48"/>
      <c r="H614" s="48"/>
      <c r="I614" s="48"/>
      <c r="J614" s="48"/>
      <c r="K614" s="48"/>
      <c r="L614" s="48"/>
      <c r="M614" s="48"/>
      <c r="N614" s="48"/>
      <c r="O614" s="48"/>
      <c r="P614" s="48"/>
      <c r="Q614" s="48"/>
      <c r="R614" s="48"/>
      <c r="S614" s="48"/>
      <c r="T614" s="48"/>
      <c r="U614" s="48"/>
      <c r="V614" s="48"/>
      <c r="W614" s="48"/>
      <c r="X614" s="48"/>
      <c r="Y614" s="48"/>
      <c r="Z614" s="48"/>
    </row>
    <row r="615" spans="1:26" ht="15.75" customHeight="1">
      <c r="A615" s="48"/>
      <c r="B615" s="48"/>
      <c r="C615" s="48"/>
      <c r="D615" s="48"/>
      <c r="E615" s="48"/>
      <c r="F615" s="48"/>
      <c r="G615" s="48"/>
      <c r="H615" s="48"/>
      <c r="I615" s="48"/>
      <c r="J615" s="48"/>
      <c r="K615" s="48"/>
      <c r="L615" s="48"/>
      <c r="M615" s="48"/>
      <c r="N615" s="48"/>
      <c r="O615" s="48"/>
      <c r="P615" s="48"/>
      <c r="Q615" s="48"/>
      <c r="R615" s="48"/>
      <c r="S615" s="48"/>
      <c r="T615" s="48"/>
      <c r="U615" s="48"/>
      <c r="V615" s="48"/>
      <c r="W615" s="48"/>
      <c r="X615" s="48"/>
      <c r="Y615" s="48"/>
      <c r="Z615" s="48"/>
    </row>
    <row r="616" spans="1:26" ht="15.75" customHeight="1">
      <c r="A616" s="48"/>
      <c r="B616" s="48"/>
      <c r="C616" s="48"/>
      <c r="D616" s="48"/>
      <c r="E616" s="48"/>
      <c r="F616" s="48"/>
      <c r="G616" s="48"/>
      <c r="H616" s="48"/>
      <c r="I616" s="48"/>
      <c r="J616" s="48"/>
      <c r="K616" s="48"/>
      <c r="L616" s="48"/>
      <c r="M616" s="48"/>
      <c r="N616" s="48"/>
      <c r="O616" s="48"/>
      <c r="P616" s="48"/>
      <c r="Q616" s="48"/>
      <c r="R616" s="48"/>
      <c r="S616" s="48"/>
      <c r="T616" s="48"/>
      <c r="U616" s="48"/>
      <c r="V616" s="48"/>
      <c r="W616" s="48"/>
      <c r="X616" s="48"/>
      <c r="Y616" s="48"/>
      <c r="Z616" s="48"/>
    </row>
    <row r="617" spans="1:26" ht="15.75" customHeight="1">
      <c r="A617" s="48"/>
      <c r="B617" s="48"/>
      <c r="C617" s="48"/>
      <c r="D617" s="48"/>
      <c r="E617" s="48"/>
      <c r="F617" s="48"/>
      <c r="G617" s="48"/>
      <c r="H617" s="48"/>
      <c r="I617" s="48"/>
      <c r="J617" s="48"/>
      <c r="K617" s="48"/>
      <c r="L617" s="48"/>
      <c r="M617" s="48"/>
      <c r="N617" s="48"/>
      <c r="O617" s="48"/>
      <c r="P617" s="48"/>
      <c r="Q617" s="48"/>
      <c r="R617" s="48"/>
      <c r="S617" s="48"/>
      <c r="T617" s="48"/>
      <c r="U617" s="48"/>
      <c r="V617" s="48"/>
      <c r="W617" s="48"/>
      <c r="X617" s="48"/>
      <c r="Y617" s="48"/>
      <c r="Z617" s="48"/>
    </row>
    <row r="618" spans="1:26" ht="15.75" customHeight="1">
      <c r="A618" s="48"/>
      <c r="B618" s="48"/>
      <c r="C618" s="48"/>
      <c r="D618" s="48"/>
      <c r="E618" s="48"/>
      <c r="F618" s="48"/>
      <c r="G618" s="48"/>
      <c r="H618" s="48"/>
      <c r="I618" s="48"/>
      <c r="J618" s="48"/>
      <c r="K618" s="48"/>
      <c r="L618" s="48"/>
      <c r="M618" s="48"/>
      <c r="N618" s="48"/>
      <c r="O618" s="48"/>
      <c r="P618" s="48"/>
      <c r="Q618" s="48"/>
      <c r="R618" s="48"/>
      <c r="S618" s="48"/>
      <c r="T618" s="48"/>
      <c r="U618" s="48"/>
      <c r="V618" s="48"/>
      <c r="W618" s="48"/>
      <c r="X618" s="48"/>
      <c r="Y618" s="48"/>
      <c r="Z618" s="48"/>
    </row>
    <row r="619" spans="1:26" ht="15.75" customHeight="1">
      <c r="A619" s="48"/>
      <c r="B619" s="48"/>
      <c r="C619" s="48"/>
      <c r="D619" s="48"/>
      <c r="E619" s="48"/>
      <c r="F619" s="48"/>
      <c r="G619" s="48"/>
      <c r="H619" s="48"/>
      <c r="I619" s="48"/>
      <c r="J619" s="48"/>
      <c r="K619" s="48"/>
      <c r="L619" s="48"/>
      <c r="M619" s="48"/>
      <c r="N619" s="48"/>
      <c r="O619" s="48"/>
      <c r="P619" s="48"/>
      <c r="Q619" s="48"/>
      <c r="R619" s="48"/>
      <c r="S619" s="48"/>
      <c r="T619" s="48"/>
      <c r="U619" s="48"/>
      <c r="V619" s="48"/>
      <c r="W619" s="48"/>
      <c r="X619" s="48"/>
      <c r="Y619" s="48"/>
      <c r="Z619" s="48"/>
    </row>
    <row r="620" spans="1:26" ht="15.75" customHeight="1">
      <c r="A620" s="48"/>
      <c r="B620" s="48"/>
      <c r="C620" s="48"/>
      <c r="D620" s="48"/>
      <c r="E620" s="48"/>
      <c r="F620" s="48"/>
      <c r="G620" s="48"/>
      <c r="H620" s="48"/>
      <c r="I620" s="48"/>
      <c r="J620" s="48"/>
      <c r="K620" s="48"/>
      <c r="L620" s="48"/>
      <c r="M620" s="48"/>
      <c r="N620" s="48"/>
      <c r="O620" s="48"/>
      <c r="P620" s="48"/>
      <c r="Q620" s="48"/>
      <c r="R620" s="48"/>
      <c r="S620" s="48"/>
      <c r="T620" s="48"/>
      <c r="U620" s="48"/>
      <c r="V620" s="48"/>
      <c r="W620" s="48"/>
      <c r="X620" s="48"/>
      <c r="Y620" s="48"/>
      <c r="Z620" s="48"/>
    </row>
    <row r="621" spans="1:26" ht="15.75" customHeight="1">
      <c r="A621" s="48"/>
      <c r="B621" s="48"/>
      <c r="C621" s="48"/>
      <c r="D621" s="48"/>
      <c r="E621" s="48"/>
      <c r="F621" s="48"/>
      <c r="G621" s="48"/>
      <c r="H621" s="48"/>
      <c r="I621" s="48"/>
      <c r="J621" s="48"/>
      <c r="K621" s="48"/>
      <c r="L621" s="48"/>
      <c r="M621" s="48"/>
      <c r="N621" s="48"/>
      <c r="O621" s="48"/>
      <c r="P621" s="48"/>
      <c r="Q621" s="48"/>
      <c r="R621" s="48"/>
      <c r="S621" s="48"/>
      <c r="T621" s="48"/>
      <c r="U621" s="48"/>
      <c r="V621" s="48"/>
      <c r="W621" s="48"/>
      <c r="X621" s="48"/>
      <c r="Y621" s="48"/>
      <c r="Z621" s="48"/>
    </row>
    <row r="622" spans="1:26" ht="15.75" customHeight="1">
      <c r="A622" s="48"/>
      <c r="B622" s="48"/>
      <c r="C622" s="48"/>
      <c r="D622" s="48"/>
      <c r="E622" s="48"/>
      <c r="F622" s="48"/>
      <c r="G622" s="48"/>
      <c r="H622" s="48"/>
      <c r="I622" s="48"/>
      <c r="J622" s="48"/>
      <c r="K622" s="48"/>
      <c r="L622" s="48"/>
      <c r="M622" s="48"/>
      <c r="N622" s="48"/>
      <c r="O622" s="48"/>
      <c r="P622" s="48"/>
      <c r="Q622" s="48"/>
      <c r="R622" s="48"/>
      <c r="S622" s="48"/>
      <c r="T622" s="48"/>
      <c r="U622" s="48"/>
      <c r="V622" s="48"/>
      <c r="W622" s="48"/>
      <c r="X622" s="48"/>
      <c r="Y622" s="48"/>
      <c r="Z622" s="48"/>
    </row>
    <row r="623" spans="1:26" ht="15.75" customHeight="1">
      <c r="A623" s="48"/>
      <c r="B623" s="48"/>
      <c r="C623" s="48"/>
      <c r="D623" s="48"/>
      <c r="E623" s="48"/>
      <c r="F623" s="48"/>
      <c r="G623" s="48"/>
      <c r="H623" s="48"/>
      <c r="I623" s="48"/>
      <c r="J623" s="48"/>
      <c r="K623" s="48"/>
      <c r="L623" s="48"/>
      <c r="M623" s="48"/>
      <c r="N623" s="48"/>
      <c r="O623" s="48"/>
      <c r="P623" s="48"/>
      <c r="Q623" s="48"/>
      <c r="R623" s="48"/>
      <c r="S623" s="48"/>
      <c r="T623" s="48"/>
      <c r="U623" s="48"/>
      <c r="V623" s="48"/>
      <c r="W623" s="48"/>
      <c r="X623" s="48"/>
      <c r="Y623" s="48"/>
      <c r="Z623" s="48"/>
    </row>
    <row r="624" spans="1:26" ht="15.75" customHeight="1">
      <c r="A624" s="48"/>
      <c r="B624" s="48"/>
      <c r="C624" s="48"/>
      <c r="D624" s="48"/>
      <c r="E624" s="48"/>
      <c r="F624" s="48"/>
      <c r="G624" s="48"/>
      <c r="H624" s="48"/>
      <c r="I624" s="48"/>
      <c r="J624" s="48"/>
      <c r="K624" s="48"/>
      <c r="L624" s="48"/>
      <c r="M624" s="48"/>
      <c r="N624" s="48"/>
      <c r="O624" s="48"/>
      <c r="P624" s="48"/>
      <c r="Q624" s="48"/>
      <c r="R624" s="48"/>
      <c r="S624" s="48"/>
      <c r="T624" s="48"/>
      <c r="U624" s="48"/>
      <c r="V624" s="48"/>
      <c r="W624" s="48"/>
      <c r="X624" s="48"/>
      <c r="Y624" s="48"/>
      <c r="Z624" s="48"/>
    </row>
    <row r="625" spans="1:26" ht="15.75" customHeight="1">
      <c r="A625" s="48"/>
      <c r="B625" s="48"/>
      <c r="C625" s="48"/>
      <c r="D625" s="48"/>
      <c r="E625" s="48"/>
      <c r="F625" s="48"/>
      <c r="G625" s="48"/>
      <c r="H625" s="48"/>
      <c r="I625" s="48"/>
      <c r="J625" s="48"/>
      <c r="K625" s="48"/>
      <c r="L625" s="48"/>
      <c r="M625" s="48"/>
      <c r="N625" s="48"/>
      <c r="O625" s="48"/>
      <c r="P625" s="48"/>
      <c r="Q625" s="48"/>
      <c r="R625" s="48"/>
      <c r="S625" s="48"/>
      <c r="T625" s="48"/>
      <c r="U625" s="48"/>
      <c r="V625" s="48"/>
      <c r="W625" s="48"/>
      <c r="X625" s="48"/>
      <c r="Y625" s="48"/>
      <c r="Z625" s="48"/>
    </row>
    <row r="626" spans="1:26" ht="15.75" customHeight="1">
      <c r="A626" s="48"/>
      <c r="B626" s="48"/>
      <c r="C626" s="48"/>
      <c r="D626" s="48"/>
      <c r="E626" s="48"/>
      <c r="F626" s="48"/>
      <c r="G626" s="48"/>
      <c r="H626" s="48"/>
      <c r="I626" s="48"/>
      <c r="J626" s="48"/>
      <c r="K626" s="48"/>
      <c r="L626" s="48"/>
      <c r="M626" s="48"/>
      <c r="N626" s="48"/>
      <c r="O626" s="48"/>
      <c r="P626" s="48"/>
      <c r="Q626" s="48"/>
      <c r="R626" s="48"/>
      <c r="S626" s="48"/>
      <c r="T626" s="48"/>
      <c r="U626" s="48"/>
      <c r="V626" s="48"/>
      <c r="W626" s="48"/>
      <c r="X626" s="48"/>
      <c r="Y626" s="48"/>
      <c r="Z626" s="48"/>
    </row>
    <row r="627" spans="1:26" ht="15.75" customHeight="1">
      <c r="A627" s="48"/>
      <c r="B627" s="48"/>
      <c r="C627" s="48"/>
      <c r="D627" s="48"/>
      <c r="E627" s="48"/>
      <c r="F627" s="48"/>
      <c r="G627" s="48"/>
      <c r="H627" s="48"/>
      <c r="I627" s="48"/>
      <c r="J627" s="48"/>
      <c r="K627" s="48"/>
      <c r="L627" s="48"/>
      <c r="M627" s="48"/>
      <c r="N627" s="48"/>
      <c r="O627" s="48"/>
      <c r="P627" s="48"/>
      <c r="Q627" s="48"/>
      <c r="R627" s="48"/>
      <c r="S627" s="48"/>
      <c r="T627" s="48"/>
      <c r="U627" s="48"/>
      <c r="V627" s="48"/>
      <c r="W627" s="48"/>
      <c r="X627" s="48"/>
      <c r="Y627" s="48"/>
      <c r="Z627" s="48"/>
    </row>
    <row r="628" spans="1:26" ht="15.75" customHeight="1">
      <c r="A628" s="48"/>
      <c r="B628" s="48"/>
      <c r="C628" s="48"/>
      <c r="D628" s="48"/>
      <c r="E628" s="48"/>
      <c r="F628" s="48"/>
      <c r="G628" s="48"/>
      <c r="H628" s="48"/>
      <c r="I628" s="48"/>
      <c r="J628" s="48"/>
      <c r="K628" s="48"/>
      <c r="L628" s="48"/>
      <c r="M628" s="48"/>
      <c r="N628" s="48"/>
      <c r="O628" s="48"/>
      <c r="P628" s="48"/>
      <c r="Q628" s="48"/>
      <c r="R628" s="48"/>
      <c r="S628" s="48"/>
      <c r="T628" s="48"/>
      <c r="U628" s="48"/>
      <c r="V628" s="48"/>
      <c r="W628" s="48"/>
      <c r="X628" s="48"/>
      <c r="Y628" s="48"/>
      <c r="Z628" s="48"/>
    </row>
    <row r="629" spans="1:26" ht="15.75" customHeight="1">
      <c r="A629" s="48"/>
      <c r="B629" s="48"/>
      <c r="C629" s="48"/>
      <c r="D629" s="48"/>
      <c r="E629" s="48"/>
      <c r="F629" s="48"/>
      <c r="G629" s="48"/>
      <c r="H629" s="48"/>
      <c r="I629" s="48"/>
      <c r="J629" s="48"/>
      <c r="K629" s="48"/>
      <c r="L629" s="48"/>
      <c r="M629" s="48"/>
      <c r="N629" s="48"/>
      <c r="O629" s="48"/>
      <c r="P629" s="48"/>
      <c r="Q629" s="48"/>
      <c r="R629" s="48"/>
      <c r="S629" s="48"/>
      <c r="T629" s="48"/>
      <c r="U629" s="48"/>
      <c r="V629" s="48"/>
      <c r="W629" s="48"/>
      <c r="X629" s="48"/>
      <c r="Y629" s="48"/>
      <c r="Z629" s="48"/>
    </row>
    <row r="630" spans="1:26" ht="15.75" customHeight="1">
      <c r="A630" s="48"/>
      <c r="B630" s="48"/>
      <c r="C630" s="48"/>
      <c r="D630" s="48"/>
      <c r="E630" s="48"/>
      <c r="F630" s="48"/>
      <c r="G630" s="48"/>
      <c r="H630" s="48"/>
      <c r="I630" s="48"/>
      <c r="J630" s="48"/>
      <c r="K630" s="48"/>
      <c r="L630" s="48"/>
      <c r="M630" s="48"/>
      <c r="N630" s="48"/>
      <c r="O630" s="48"/>
      <c r="P630" s="48"/>
      <c r="Q630" s="48"/>
      <c r="R630" s="48"/>
      <c r="S630" s="48"/>
      <c r="T630" s="48"/>
      <c r="U630" s="48"/>
      <c r="V630" s="48"/>
      <c r="W630" s="48"/>
      <c r="X630" s="48"/>
      <c r="Y630" s="48"/>
      <c r="Z630" s="48"/>
    </row>
    <row r="631" spans="1:26" ht="15.75" customHeight="1">
      <c r="A631" s="48"/>
      <c r="B631" s="48"/>
      <c r="C631" s="48"/>
      <c r="D631" s="48"/>
      <c r="E631" s="48"/>
      <c r="F631" s="48"/>
      <c r="G631" s="48"/>
      <c r="H631" s="48"/>
      <c r="I631" s="48"/>
      <c r="J631" s="48"/>
      <c r="K631" s="48"/>
      <c r="L631" s="48"/>
      <c r="M631" s="48"/>
      <c r="N631" s="48"/>
      <c r="O631" s="48"/>
      <c r="P631" s="48"/>
      <c r="Q631" s="48"/>
      <c r="R631" s="48"/>
      <c r="S631" s="48"/>
      <c r="T631" s="48"/>
      <c r="U631" s="48"/>
      <c r="V631" s="48"/>
      <c r="W631" s="48"/>
      <c r="X631" s="48"/>
      <c r="Y631" s="48"/>
      <c r="Z631" s="48"/>
    </row>
    <row r="632" spans="1:26" ht="15.75" customHeight="1">
      <c r="A632" s="48"/>
      <c r="B632" s="48"/>
      <c r="C632" s="48"/>
      <c r="D632" s="48"/>
      <c r="E632" s="48"/>
      <c r="F632" s="48"/>
      <c r="G632" s="48"/>
      <c r="H632" s="48"/>
      <c r="I632" s="48"/>
      <c r="J632" s="48"/>
      <c r="K632" s="48"/>
      <c r="L632" s="48"/>
      <c r="M632" s="48"/>
      <c r="N632" s="48"/>
      <c r="O632" s="48"/>
      <c r="P632" s="48"/>
      <c r="Q632" s="48"/>
      <c r="R632" s="48"/>
      <c r="S632" s="48"/>
      <c r="T632" s="48"/>
      <c r="U632" s="48"/>
      <c r="V632" s="48"/>
      <c r="W632" s="48"/>
      <c r="X632" s="48"/>
      <c r="Y632" s="48"/>
      <c r="Z632" s="48"/>
    </row>
    <row r="633" spans="1:26" ht="15.75" customHeight="1">
      <c r="A633" s="48"/>
      <c r="B633" s="48"/>
      <c r="C633" s="48"/>
      <c r="D633" s="48"/>
      <c r="E633" s="48"/>
      <c r="F633" s="48"/>
      <c r="G633" s="48"/>
      <c r="H633" s="48"/>
      <c r="I633" s="48"/>
      <c r="J633" s="48"/>
      <c r="K633" s="48"/>
      <c r="L633" s="48"/>
      <c r="M633" s="48"/>
      <c r="N633" s="48"/>
      <c r="O633" s="48"/>
      <c r="P633" s="48"/>
      <c r="Q633" s="48"/>
      <c r="R633" s="48"/>
      <c r="S633" s="48"/>
      <c r="T633" s="48"/>
      <c r="U633" s="48"/>
      <c r="V633" s="48"/>
      <c r="W633" s="48"/>
      <c r="X633" s="48"/>
      <c r="Y633" s="48"/>
      <c r="Z633" s="48"/>
    </row>
    <row r="634" spans="1:26" ht="15.75" customHeight="1">
      <c r="A634" s="48"/>
      <c r="B634" s="48"/>
      <c r="C634" s="48"/>
      <c r="D634" s="48"/>
      <c r="E634" s="48"/>
      <c r="F634" s="48"/>
      <c r="G634" s="48"/>
      <c r="H634" s="48"/>
      <c r="I634" s="48"/>
      <c r="J634" s="48"/>
      <c r="K634" s="48"/>
      <c r="L634" s="48"/>
      <c r="M634" s="48"/>
      <c r="N634" s="48"/>
      <c r="O634" s="48"/>
      <c r="P634" s="48"/>
      <c r="Q634" s="48"/>
      <c r="R634" s="48"/>
      <c r="S634" s="48"/>
      <c r="T634" s="48"/>
      <c r="U634" s="48"/>
      <c r="V634" s="48"/>
      <c r="W634" s="48"/>
      <c r="X634" s="48"/>
      <c r="Y634" s="48"/>
      <c r="Z634" s="48"/>
    </row>
    <row r="635" spans="1:26" ht="15.75" customHeight="1">
      <c r="A635" s="48"/>
      <c r="B635" s="48"/>
      <c r="C635" s="48"/>
      <c r="D635" s="48"/>
      <c r="E635" s="48"/>
      <c r="F635" s="48"/>
      <c r="G635" s="48"/>
      <c r="H635" s="48"/>
      <c r="I635" s="48"/>
      <c r="J635" s="48"/>
      <c r="K635" s="48"/>
      <c r="L635" s="48"/>
      <c r="M635" s="48"/>
      <c r="N635" s="48"/>
      <c r="O635" s="48"/>
      <c r="P635" s="48"/>
      <c r="Q635" s="48"/>
      <c r="R635" s="48"/>
      <c r="S635" s="48"/>
      <c r="T635" s="48"/>
      <c r="U635" s="48"/>
      <c r="V635" s="48"/>
      <c r="W635" s="48"/>
      <c r="X635" s="48"/>
      <c r="Y635" s="48"/>
      <c r="Z635" s="48"/>
    </row>
    <row r="636" spans="1:26" ht="15.75" customHeight="1">
      <c r="A636" s="48"/>
      <c r="B636" s="48"/>
      <c r="C636" s="48"/>
      <c r="D636" s="48"/>
      <c r="E636" s="48"/>
      <c r="F636" s="48"/>
      <c r="G636" s="48"/>
      <c r="H636" s="48"/>
      <c r="I636" s="48"/>
      <c r="J636" s="48"/>
      <c r="K636" s="48"/>
      <c r="L636" s="48"/>
      <c r="M636" s="48"/>
      <c r="N636" s="48"/>
      <c r="O636" s="48"/>
      <c r="P636" s="48"/>
      <c r="Q636" s="48"/>
      <c r="R636" s="48"/>
      <c r="S636" s="48"/>
      <c r="T636" s="48"/>
      <c r="U636" s="48"/>
      <c r="V636" s="48"/>
      <c r="W636" s="48"/>
      <c r="X636" s="48"/>
      <c r="Y636" s="48"/>
      <c r="Z636" s="48"/>
    </row>
    <row r="637" spans="1:26" ht="15.75" customHeight="1">
      <c r="A637" s="48"/>
      <c r="B637" s="48"/>
      <c r="C637" s="48"/>
      <c r="D637" s="48"/>
      <c r="E637" s="48"/>
      <c r="F637" s="48"/>
      <c r="G637" s="48"/>
      <c r="H637" s="48"/>
      <c r="I637" s="48"/>
      <c r="J637" s="48"/>
      <c r="K637" s="48"/>
      <c r="L637" s="48"/>
      <c r="M637" s="48"/>
      <c r="N637" s="48"/>
      <c r="O637" s="48"/>
      <c r="P637" s="48"/>
      <c r="Q637" s="48"/>
      <c r="R637" s="48"/>
      <c r="S637" s="48"/>
      <c r="T637" s="48"/>
      <c r="U637" s="48"/>
      <c r="V637" s="48"/>
      <c r="W637" s="48"/>
      <c r="X637" s="48"/>
      <c r="Y637" s="48"/>
      <c r="Z637" s="48"/>
    </row>
    <row r="638" spans="1:26" ht="15.75" customHeight="1">
      <c r="A638" s="48"/>
      <c r="B638" s="48"/>
      <c r="C638" s="48"/>
      <c r="D638" s="48"/>
      <c r="E638" s="48"/>
      <c r="F638" s="48"/>
      <c r="G638" s="48"/>
      <c r="H638" s="48"/>
      <c r="I638" s="48"/>
      <c r="J638" s="48"/>
      <c r="K638" s="48"/>
      <c r="L638" s="48"/>
      <c r="M638" s="48"/>
      <c r="N638" s="48"/>
      <c r="O638" s="48"/>
      <c r="P638" s="48"/>
      <c r="Q638" s="48"/>
      <c r="R638" s="48"/>
      <c r="S638" s="48"/>
      <c r="T638" s="48"/>
      <c r="U638" s="48"/>
      <c r="V638" s="48"/>
      <c r="W638" s="48"/>
      <c r="X638" s="48"/>
      <c r="Y638" s="48"/>
      <c r="Z638" s="48"/>
    </row>
    <row r="639" spans="1:26" ht="15.75" customHeight="1">
      <c r="A639" s="48"/>
      <c r="B639" s="48"/>
      <c r="C639" s="48"/>
      <c r="D639" s="48"/>
      <c r="E639" s="48"/>
      <c r="F639" s="48"/>
      <c r="G639" s="48"/>
      <c r="H639" s="48"/>
      <c r="I639" s="48"/>
      <c r="J639" s="48"/>
      <c r="K639" s="48"/>
      <c r="L639" s="48"/>
      <c r="M639" s="48"/>
      <c r="N639" s="48"/>
      <c r="O639" s="48"/>
      <c r="P639" s="48"/>
      <c r="Q639" s="48"/>
      <c r="R639" s="48"/>
      <c r="S639" s="48"/>
      <c r="T639" s="48"/>
      <c r="U639" s="48"/>
      <c r="V639" s="48"/>
      <c r="W639" s="48"/>
      <c r="X639" s="48"/>
      <c r="Y639" s="48"/>
      <c r="Z639" s="48"/>
    </row>
    <row r="640" spans="1:26" ht="15.75" customHeight="1">
      <c r="A640" s="48"/>
      <c r="B640" s="48"/>
      <c r="C640" s="48"/>
      <c r="D640" s="48"/>
      <c r="E640" s="48"/>
      <c r="F640" s="48"/>
      <c r="G640" s="48"/>
      <c r="H640" s="48"/>
      <c r="I640" s="48"/>
      <c r="J640" s="48"/>
      <c r="K640" s="48"/>
      <c r="L640" s="48"/>
      <c r="M640" s="48"/>
      <c r="N640" s="48"/>
      <c r="O640" s="48"/>
      <c r="P640" s="48"/>
      <c r="Q640" s="48"/>
      <c r="R640" s="48"/>
      <c r="S640" s="48"/>
      <c r="T640" s="48"/>
      <c r="U640" s="48"/>
      <c r="V640" s="48"/>
      <c r="W640" s="48"/>
      <c r="X640" s="48"/>
      <c r="Y640" s="48"/>
      <c r="Z640" s="48"/>
    </row>
    <row r="641" spans="1:26" ht="15.75" customHeight="1">
      <c r="A641" s="48"/>
      <c r="B641" s="48"/>
      <c r="C641" s="48"/>
      <c r="D641" s="48"/>
      <c r="E641" s="48"/>
      <c r="F641" s="48"/>
      <c r="G641" s="48"/>
      <c r="H641" s="48"/>
      <c r="I641" s="48"/>
      <c r="J641" s="48"/>
      <c r="K641" s="48"/>
      <c r="L641" s="48"/>
      <c r="M641" s="48"/>
      <c r="N641" s="48"/>
      <c r="O641" s="48"/>
      <c r="P641" s="48"/>
      <c r="Q641" s="48"/>
      <c r="R641" s="48"/>
      <c r="S641" s="48"/>
      <c r="T641" s="48"/>
      <c r="U641" s="48"/>
      <c r="V641" s="48"/>
      <c r="W641" s="48"/>
      <c r="X641" s="48"/>
      <c r="Y641" s="48"/>
      <c r="Z641" s="48"/>
    </row>
    <row r="642" spans="1:26" ht="15.75" customHeight="1">
      <c r="A642" s="48"/>
      <c r="B642" s="48"/>
      <c r="C642" s="48"/>
      <c r="D642" s="48"/>
      <c r="E642" s="48"/>
      <c r="F642" s="48"/>
      <c r="G642" s="48"/>
      <c r="H642" s="48"/>
      <c r="I642" s="48"/>
      <c r="J642" s="48"/>
      <c r="K642" s="48"/>
      <c r="L642" s="48"/>
      <c r="M642" s="48"/>
      <c r="N642" s="48"/>
      <c r="O642" s="48"/>
      <c r="P642" s="48"/>
      <c r="Q642" s="48"/>
      <c r="R642" s="48"/>
      <c r="S642" s="48"/>
      <c r="T642" s="48"/>
      <c r="U642" s="48"/>
      <c r="V642" s="48"/>
      <c r="W642" s="48"/>
      <c r="X642" s="48"/>
      <c r="Y642" s="48"/>
      <c r="Z642" s="48"/>
    </row>
    <row r="643" spans="1:26" ht="15.75" customHeight="1">
      <c r="A643" s="48"/>
      <c r="B643" s="48"/>
      <c r="C643" s="48"/>
      <c r="D643" s="48"/>
      <c r="E643" s="48"/>
      <c r="F643" s="48"/>
      <c r="G643" s="48"/>
      <c r="H643" s="48"/>
      <c r="I643" s="48"/>
      <c r="J643" s="48"/>
      <c r="K643" s="48"/>
      <c r="L643" s="48"/>
      <c r="M643" s="48"/>
      <c r="N643" s="48"/>
      <c r="O643" s="48"/>
      <c r="P643" s="48"/>
      <c r="Q643" s="48"/>
      <c r="R643" s="48"/>
      <c r="S643" s="48"/>
      <c r="T643" s="48"/>
      <c r="U643" s="48"/>
      <c r="V643" s="48"/>
      <c r="W643" s="48"/>
      <c r="X643" s="48"/>
      <c r="Y643" s="48"/>
      <c r="Z643" s="48"/>
    </row>
    <row r="644" spans="1:26" ht="15.75" customHeight="1">
      <c r="A644" s="48"/>
      <c r="B644" s="48"/>
      <c r="C644" s="48"/>
      <c r="D644" s="48"/>
      <c r="E644" s="48"/>
      <c r="F644" s="48"/>
      <c r="G644" s="48"/>
      <c r="H644" s="48"/>
      <c r="I644" s="48"/>
      <c r="J644" s="48"/>
      <c r="K644" s="48"/>
      <c r="L644" s="48"/>
      <c r="M644" s="48"/>
      <c r="N644" s="48"/>
      <c r="O644" s="48"/>
      <c r="P644" s="48"/>
      <c r="Q644" s="48"/>
      <c r="R644" s="48"/>
      <c r="S644" s="48"/>
      <c r="T644" s="48"/>
      <c r="U644" s="48"/>
      <c r="V644" s="48"/>
      <c r="W644" s="48"/>
      <c r="X644" s="48"/>
      <c r="Y644" s="48"/>
      <c r="Z644" s="48"/>
    </row>
    <row r="645" spans="1:26" ht="15.75" customHeight="1">
      <c r="A645" s="48"/>
      <c r="B645" s="48"/>
      <c r="C645" s="48"/>
      <c r="D645" s="48"/>
      <c r="E645" s="48"/>
      <c r="F645" s="48"/>
      <c r="G645" s="48"/>
      <c r="H645" s="48"/>
      <c r="I645" s="48"/>
      <c r="J645" s="48"/>
      <c r="K645" s="48"/>
      <c r="L645" s="48"/>
      <c r="M645" s="48"/>
      <c r="N645" s="48"/>
      <c r="O645" s="48"/>
      <c r="P645" s="48"/>
      <c r="Q645" s="48"/>
      <c r="R645" s="48"/>
      <c r="S645" s="48"/>
      <c r="T645" s="48"/>
      <c r="U645" s="48"/>
      <c r="V645" s="48"/>
      <c r="W645" s="48"/>
      <c r="X645" s="48"/>
      <c r="Y645" s="48"/>
      <c r="Z645" s="48"/>
    </row>
    <row r="646" spans="1:26" ht="15.75" customHeight="1">
      <c r="A646" s="48"/>
      <c r="B646" s="48"/>
      <c r="C646" s="48"/>
      <c r="D646" s="48"/>
      <c r="E646" s="48"/>
      <c r="F646" s="48"/>
      <c r="G646" s="48"/>
      <c r="H646" s="48"/>
      <c r="I646" s="48"/>
      <c r="J646" s="48"/>
      <c r="K646" s="48"/>
      <c r="L646" s="48"/>
      <c r="M646" s="48"/>
      <c r="N646" s="48"/>
      <c r="O646" s="48"/>
      <c r="P646" s="48"/>
      <c r="Q646" s="48"/>
      <c r="R646" s="48"/>
      <c r="S646" s="48"/>
      <c r="T646" s="48"/>
      <c r="U646" s="48"/>
      <c r="V646" s="48"/>
      <c r="W646" s="48"/>
      <c r="X646" s="48"/>
      <c r="Y646" s="48"/>
      <c r="Z646" s="48"/>
    </row>
    <row r="647" spans="1:26" ht="15.75" customHeight="1">
      <c r="A647" s="48"/>
      <c r="B647" s="48"/>
      <c r="C647" s="48"/>
      <c r="D647" s="48"/>
      <c r="E647" s="48"/>
      <c r="F647" s="48"/>
      <c r="G647" s="48"/>
      <c r="H647" s="48"/>
      <c r="I647" s="48"/>
      <c r="J647" s="48"/>
      <c r="K647" s="48"/>
      <c r="L647" s="48"/>
      <c r="M647" s="48"/>
      <c r="N647" s="48"/>
      <c r="O647" s="48"/>
      <c r="P647" s="48"/>
      <c r="Q647" s="48"/>
      <c r="R647" s="48"/>
      <c r="S647" s="48"/>
      <c r="T647" s="48"/>
      <c r="U647" s="48"/>
      <c r="V647" s="48"/>
      <c r="W647" s="48"/>
      <c r="X647" s="48"/>
      <c r="Y647" s="48"/>
      <c r="Z647" s="48"/>
    </row>
    <row r="648" spans="1:26" ht="15.75" customHeight="1">
      <c r="A648" s="48"/>
      <c r="B648" s="48"/>
      <c r="C648" s="48"/>
      <c r="D648" s="48"/>
      <c r="E648" s="48"/>
      <c r="F648" s="48"/>
      <c r="G648" s="48"/>
      <c r="H648" s="48"/>
      <c r="I648" s="48"/>
      <c r="J648" s="48"/>
      <c r="K648" s="48"/>
      <c r="L648" s="48"/>
      <c r="M648" s="48"/>
      <c r="N648" s="48"/>
      <c r="O648" s="48"/>
      <c r="P648" s="48"/>
      <c r="Q648" s="48"/>
      <c r="R648" s="48"/>
      <c r="S648" s="48"/>
      <c r="T648" s="48"/>
      <c r="U648" s="48"/>
      <c r="V648" s="48"/>
      <c r="W648" s="48"/>
      <c r="X648" s="48"/>
      <c r="Y648" s="48"/>
      <c r="Z648" s="48"/>
    </row>
    <row r="649" spans="1:26" ht="15.75" customHeight="1">
      <c r="A649" s="48"/>
      <c r="B649" s="48"/>
      <c r="C649" s="48"/>
      <c r="D649" s="48"/>
      <c r="E649" s="48"/>
      <c r="F649" s="48"/>
      <c r="G649" s="48"/>
      <c r="H649" s="48"/>
      <c r="I649" s="48"/>
      <c r="J649" s="48"/>
      <c r="K649" s="48"/>
      <c r="L649" s="48"/>
      <c r="M649" s="48"/>
      <c r="N649" s="48"/>
      <c r="O649" s="48"/>
      <c r="P649" s="48"/>
      <c r="Q649" s="48"/>
      <c r="R649" s="48"/>
      <c r="S649" s="48"/>
      <c r="T649" s="48"/>
      <c r="U649" s="48"/>
      <c r="V649" s="48"/>
      <c r="W649" s="48"/>
      <c r="X649" s="48"/>
      <c r="Y649" s="48"/>
      <c r="Z649" s="48"/>
    </row>
    <row r="650" spans="1:26" ht="15.75" customHeight="1">
      <c r="A650" s="48"/>
      <c r="B650" s="48"/>
      <c r="C650" s="48"/>
      <c r="D650" s="48"/>
      <c r="E650" s="48"/>
      <c r="F650" s="48"/>
      <c r="G650" s="48"/>
      <c r="H650" s="48"/>
      <c r="I650" s="48"/>
      <c r="J650" s="48"/>
      <c r="K650" s="48"/>
      <c r="L650" s="48"/>
      <c r="M650" s="48"/>
      <c r="N650" s="48"/>
      <c r="O650" s="48"/>
      <c r="P650" s="48"/>
      <c r="Q650" s="48"/>
      <c r="R650" s="48"/>
      <c r="S650" s="48"/>
      <c r="T650" s="48"/>
      <c r="U650" s="48"/>
      <c r="V650" s="48"/>
      <c r="W650" s="48"/>
      <c r="X650" s="48"/>
      <c r="Y650" s="48"/>
      <c r="Z650" s="48"/>
    </row>
    <row r="651" spans="1:26" ht="15.75" customHeight="1">
      <c r="A651" s="48"/>
      <c r="B651" s="48"/>
      <c r="C651" s="48"/>
      <c r="D651" s="48"/>
      <c r="E651" s="48"/>
      <c r="F651" s="48"/>
      <c r="G651" s="48"/>
      <c r="H651" s="48"/>
      <c r="I651" s="48"/>
      <c r="J651" s="48"/>
      <c r="K651" s="48"/>
      <c r="L651" s="48"/>
      <c r="M651" s="48"/>
      <c r="N651" s="48"/>
      <c r="O651" s="48"/>
      <c r="P651" s="48"/>
      <c r="Q651" s="48"/>
      <c r="R651" s="48"/>
      <c r="S651" s="48"/>
      <c r="T651" s="48"/>
      <c r="U651" s="48"/>
      <c r="V651" s="48"/>
      <c r="W651" s="48"/>
      <c r="X651" s="48"/>
      <c r="Y651" s="48"/>
      <c r="Z651" s="48"/>
    </row>
    <row r="652" spans="1:26" ht="15.75" customHeight="1">
      <c r="A652" s="48"/>
      <c r="B652" s="48"/>
      <c r="C652" s="48"/>
      <c r="D652" s="48"/>
      <c r="E652" s="48"/>
      <c r="F652" s="48"/>
      <c r="G652" s="48"/>
      <c r="H652" s="48"/>
      <c r="I652" s="48"/>
      <c r="J652" s="48"/>
      <c r="K652" s="48"/>
      <c r="L652" s="48"/>
      <c r="M652" s="48"/>
      <c r="N652" s="48"/>
      <c r="O652" s="48"/>
      <c r="P652" s="48"/>
      <c r="Q652" s="48"/>
      <c r="R652" s="48"/>
      <c r="S652" s="48"/>
      <c r="T652" s="48"/>
      <c r="U652" s="48"/>
      <c r="V652" s="48"/>
      <c r="W652" s="48"/>
      <c r="X652" s="48"/>
      <c r="Y652" s="48"/>
      <c r="Z652" s="48"/>
    </row>
    <row r="653" spans="1:26" ht="15.75" customHeight="1">
      <c r="A653" s="48"/>
      <c r="B653" s="48"/>
      <c r="C653" s="48"/>
      <c r="D653" s="48"/>
      <c r="E653" s="48"/>
      <c r="F653" s="48"/>
      <c r="G653" s="48"/>
      <c r="H653" s="48"/>
      <c r="I653" s="48"/>
      <c r="J653" s="48"/>
      <c r="K653" s="48"/>
      <c r="L653" s="48"/>
      <c r="M653" s="48"/>
      <c r="N653" s="48"/>
      <c r="O653" s="48"/>
      <c r="P653" s="48"/>
      <c r="Q653" s="48"/>
      <c r="R653" s="48"/>
      <c r="S653" s="48"/>
      <c r="T653" s="48"/>
      <c r="U653" s="48"/>
      <c r="V653" s="48"/>
      <c r="W653" s="48"/>
      <c r="X653" s="48"/>
      <c r="Y653" s="48"/>
      <c r="Z653" s="48"/>
    </row>
    <row r="654" spans="1:26" ht="15.75" customHeight="1">
      <c r="A654" s="48"/>
      <c r="B654" s="48"/>
      <c r="C654" s="48"/>
      <c r="D654" s="48"/>
      <c r="E654" s="48"/>
      <c r="F654" s="48"/>
      <c r="G654" s="48"/>
      <c r="H654" s="48"/>
      <c r="I654" s="48"/>
      <c r="J654" s="48"/>
      <c r="K654" s="48"/>
      <c r="L654" s="48"/>
      <c r="M654" s="48"/>
      <c r="N654" s="48"/>
      <c r="O654" s="48"/>
      <c r="P654" s="48"/>
      <c r="Q654" s="48"/>
      <c r="R654" s="48"/>
      <c r="S654" s="48"/>
      <c r="T654" s="48"/>
      <c r="U654" s="48"/>
      <c r="V654" s="48"/>
      <c r="W654" s="48"/>
      <c r="X654" s="48"/>
      <c r="Y654" s="48"/>
      <c r="Z654" s="48"/>
    </row>
    <row r="655" spans="1:26" ht="15.75" customHeight="1">
      <c r="A655" s="48"/>
      <c r="B655" s="48"/>
      <c r="C655" s="48"/>
      <c r="D655" s="48"/>
      <c r="E655" s="48"/>
      <c r="F655" s="48"/>
      <c r="G655" s="48"/>
      <c r="H655" s="48"/>
      <c r="I655" s="48"/>
      <c r="J655" s="48"/>
      <c r="K655" s="48"/>
      <c r="L655" s="48"/>
      <c r="M655" s="48"/>
      <c r="N655" s="48"/>
      <c r="O655" s="48"/>
      <c r="P655" s="48"/>
      <c r="Q655" s="48"/>
      <c r="R655" s="48"/>
      <c r="S655" s="48"/>
      <c r="T655" s="48"/>
      <c r="U655" s="48"/>
      <c r="V655" s="48"/>
      <c r="W655" s="48"/>
      <c r="X655" s="48"/>
      <c r="Y655" s="48"/>
      <c r="Z655" s="48"/>
    </row>
    <row r="656" spans="1:26" ht="15.75" customHeight="1">
      <c r="A656" s="48"/>
      <c r="B656" s="48"/>
      <c r="C656" s="48"/>
      <c r="D656" s="48"/>
      <c r="E656" s="48"/>
      <c r="F656" s="48"/>
      <c r="G656" s="48"/>
      <c r="H656" s="48"/>
      <c r="I656" s="48"/>
      <c r="J656" s="48"/>
      <c r="K656" s="48"/>
      <c r="L656" s="48"/>
      <c r="M656" s="48"/>
      <c r="N656" s="48"/>
      <c r="O656" s="48"/>
      <c r="P656" s="48"/>
      <c r="Q656" s="48"/>
      <c r="R656" s="48"/>
      <c r="S656" s="48"/>
      <c r="T656" s="48"/>
      <c r="U656" s="48"/>
      <c r="V656" s="48"/>
      <c r="W656" s="48"/>
      <c r="X656" s="48"/>
      <c r="Y656" s="48"/>
      <c r="Z656" s="48"/>
    </row>
    <row r="657" spans="1:26" ht="15.75" customHeight="1">
      <c r="A657" s="48"/>
      <c r="B657" s="48"/>
      <c r="C657" s="48"/>
      <c r="D657" s="48"/>
      <c r="E657" s="48"/>
      <c r="F657" s="48"/>
      <c r="G657" s="48"/>
      <c r="H657" s="48"/>
      <c r="I657" s="48"/>
      <c r="J657" s="48"/>
      <c r="K657" s="48"/>
      <c r="L657" s="48"/>
      <c r="M657" s="48"/>
      <c r="N657" s="48"/>
      <c r="O657" s="48"/>
      <c r="P657" s="48"/>
      <c r="Q657" s="48"/>
      <c r="R657" s="48"/>
      <c r="S657" s="48"/>
      <c r="T657" s="48"/>
      <c r="U657" s="48"/>
      <c r="V657" s="48"/>
      <c r="W657" s="48"/>
      <c r="X657" s="48"/>
      <c r="Y657" s="48"/>
      <c r="Z657" s="48"/>
    </row>
    <row r="658" spans="1:26" ht="15.75" customHeight="1">
      <c r="A658" s="48"/>
      <c r="B658" s="48"/>
      <c r="C658" s="48"/>
      <c r="D658" s="48"/>
      <c r="E658" s="48"/>
      <c r="F658" s="48"/>
      <c r="G658" s="48"/>
      <c r="H658" s="48"/>
      <c r="I658" s="48"/>
      <c r="J658" s="48"/>
      <c r="K658" s="48"/>
      <c r="L658" s="48"/>
      <c r="M658" s="48"/>
      <c r="N658" s="48"/>
      <c r="O658" s="48"/>
      <c r="P658" s="48"/>
      <c r="Q658" s="48"/>
      <c r="R658" s="48"/>
      <c r="S658" s="48"/>
      <c r="T658" s="48"/>
      <c r="U658" s="48"/>
      <c r="V658" s="48"/>
      <c r="W658" s="48"/>
      <c r="X658" s="48"/>
      <c r="Y658" s="48"/>
      <c r="Z658" s="48"/>
    </row>
    <row r="659" spans="1:26" ht="15.75" customHeight="1">
      <c r="A659" s="48"/>
      <c r="B659" s="48"/>
      <c r="C659" s="48"/>
      <c r="D659" s="48"/>
      <c r="E659" s="48"/>
      <c r="F659" s="48"/>
      <c r="G659" s="48"/>
      <c r="H659" s="48"/>
      <c r="I659" s="48"/>
      <c r="J659" s="48"/>
      <c r="K659" s="48"/>
      <c r="L659" s="48"/>
      <c r="M659" s="48"/>
      <c r="N659" s="48"/>
      <c r="O659" s="48"/>
      <c r="P659" s="48"/>
      <c r="Q659" s="48"/>
      <c r="R659" s="48"/>
      <c r="S659" s="48"/>
      <c r="T659" s="48"/>
      <c r="U659" s="48"/>
      <c r="V659" s="48"/>
      <c r="W659" s="48"/>
      <c r="X659" s="48"/>
      <c r="Y659" s="48"/>
      <c r="Z659" s="48"/>
    </row>
    <row r="660" spans="1:26" ht="15.75" customHeight="1">
      <c r="A660" s="48"/>
      <c r="B660" s="48"/>
      <c r="C660" s="48"/>
      <c r="D660" s="48"/>
      <c r="E660" s="48"/>
      <c r="F660" s="48"/>
      <c r="G660" s="48"/>
      <c r="H660" s="48"/>
      <c r="I660" s="48"/>
      <c r="J660" s="48"/>
      <c r="K660" s="48"/>
      <c r="L660" s="48"/>
      <c r="M660" s="48"/>
      <c r="N660" s="48"/>
      <c r="O660" s="48"/>
      <c r="P660" s="48"/>
      <c r="Q660" s="48"/>
      <c r="R660" s="48"/>
      <c r="S660" s="48"/>
      <c r="T660" s="48"/>
      <c r="U660" s="48"/>
      <c r="V660" s="48"/>
      <c r="W660" s="48"/>
      <c r="X660" s="48"/>
      <c r="Y660" s="48"/>
      <c r="Z660" s="48"/>
    </row>
    <row r="661" spans="1:26" ht="15.75" customHeight="1">
      <c r="A661" s="48"/>
      <c r="B661" s="48"/>
      <c r="C661" s="48"/>
      <c r="D661" s="48"/>
      <c r="E661" s="48"/>
      <c r="F661" s="48"/>
      <c r="G661" s="48"/>
      <c r="H661" s="48"/>
      <c r="I661" s="48"/>
      <c r="J661" s="48"/>
      <c r="K661" s="48"/>
      <c r="L661" s="48"/>
      <c r="M661" s="48"/>
      <c r="N661" s="48"/>
      <c r="O661" s="48"/>
      <c r="P661" s="48"/>
      <c r="Q661" s="48"/>
      <c r="R661" s="48"/>
      <c r="S661" s="48"/>
      <c r="T661" s="48"/>
      <c r="U661" s="48"/>
      <c r="V661" s="48"/>
      <c r="W661" s="48"/>
      <c r="X661" s="48"/>
      <c r="Y661" s="48"/>
      <c r="Z661" s="48"/>
    </row>
    <row r="662" spans="1:26" ht="15.75" customHeight="1">
      <c r="A662" s="48"/>
      <c r="B662" s="48"/>
      <c r="C662" s="48"/>
      <c r="D662" s="48"/>
      <c r="E662" s="48"/>
      <c r="F662" s="48"/>
      <c r="G662" s="48"/>
      <c r="H662" s="48"/>
      <c r="I662" s="48"/>
      <c r="J662" s="48"/>
      <c r="K662" s="48"/>
      <c r="L662" s="48"/>
      <c r="M662" s="48"/>
      <c r="N662" s="48"/>
      <c r="O662" s="48"/>
      <c r="P662" s="48"/>
      <c r="Q662" s="48"/>
      <c r="R662" s="48"/>
      <c r="S662" s="48"/>
      <c r="T662" s="48"/>
      <c r="U662" s="48"/>
      <c r="V662" s="48"/>
      <c r="W662" s="48"/>
      <c r="X662" s="48"/>
      <c r="Y662" s="48"/>
      <c r="Z662" s="48"/>
    </row>
    <row r="663" spans="1:26" ht="15.75" customHeight="1">
      <c r="A663" s="48"/>
      <c r="B663" s="48"/>
      <c r="C663" s="48"/>
      <c r="D663" s="48"/>
      <c r="E663" s="48"/>
      <c r="F663" s="48"/>
      <c r="G663" s="48"/>
      <c r="H663" s="48"/>
      <c r="I663" s="48"/>
      <c r="J663" s="48"/>
      <c r="K663" s="48"/>
      <c r="L663" s="48"/>
      <c r="M663" s="48"/>
      <c r="N663" s="48"/>
      <c r="O663" s="48"/>
      <c r="P663" s="48"/>
      <c r="Q663" s="48"/>
      <c r="R663" s="48"/>
      <c r="S663" s="48"/>
      <c r="T663" s="48"/>
      <c r="U663" s="48"/>
      <c r="V663" s="48"/>
      <c r="W663" s="48"/>
      <c r="X663" s="48"/>
      <c r="Y663" s="48"/>
      <c r="Z663" s="48"/>
    </row>
    <row r="664" spans="1:26" ht="15.75" customHeight="1">
      <c r="A664" s="48"/>
      <c r="B664" s="48"/>
      <c r="C664" s="48"/>
      <c r="D664" s="48"/>
      <c r="E664" s="48"/>
      <c r="F664" s="48"/>
      <c r="G664" s="48"/>
      <c r="H664" s="48"/>
      <c r="I664" s="48"/>
      <c r="J664" s="48"/>
      <c r="K664" s="48"/>
      <c r="L664" s="48"/>
      <c r="M664" s="48"/>
      <c r="N664" s="48"/>
      <c r="O664" s="48"/>
      <c r="P664" s="48"/>
      <c r="Q664" s="48"/>
      <c r="R664" s="48"/>
      <c r="S664" s="48"/>
      <c r="T664" s="48"/>
      <c r="U664" s="48"/>
      <c r="V664" s="48"/>
      <c r="W664" s="48"/>
      <c r="X664" s="48"/>
      <c r="Y664" s="48"/>
      <c r="Z664" s="48"/>
    </row>
    <row r="665" spans="1:26" ht="15.75" customHeight="1">
      <c r="A665" s="48"/>
      <c r="B665" s="48"/>
      <c r="C665" s="48"/>
      <c r="D665" s="48"/>
      <c r="E665" s="48"/>
      <c r="F665" s="48"/>
      <c r="G665" s="48"/>
      <c r="H665" s="48"/>
      <c r="I665" s="48"/>
      <c r="J665" s="48"/>
      <c r="K665" s="48"/>
      <c r="L665" s="48"/>
      <c r="M665" s="48"/>
      <c r="N665" s="48"/>
      <c r="O665" s="48"/>
      <c r="P665" s="48"/>
      <c r="Q665" s="48"/>
      <c r="R665" s="48"/>
      <c r="S665" s="48"/>
      <c r="T665" s="48"/>
      <c r="U665" s="48"/>
      <c r="V665" s="48"/>
      <c r="W665" s="48"/>
      <c r="X665" s="48"/>
      <c r="Y665" s="48"/>
      <c r="Z665" s="48"/>
    </row>
    <row r="666" spans="1:26" ht="15.75" customHeight="1">
      <c r="A666" s="48"/>
      <c r="B666" s="48"/>
      <c r="C666" s="48"/>
      <c r="D666" s="48"/>
      <c r="E666" s="48"/>
      <c r="F666" s="48"/>
      <c r="G666" s="48"/>
      <c r="H666" s="48"/>
      <c r="I666" s="48"/>
      <c r="J666" s="48"/>
      <c r="K666" s="48"/>
      <c r="L666" s="48"/>
      <c r="M666" s="48"/>
      <c r="N666" s="48"/>
      <c r="O666" s="48"/>
      <c r="P666" s="48"/>
      <c r="Q666" s="48"/>
      <c r="R666" s="48"/>
      <c r="S666" s="48"/>
      <c r="T666" s="48"/>
      <c r="U666" s="48"/>
      <c r="V666" s="48"/>
      <c r="W666" s="48"/>
      <c r="X666" s="48"/>
      <c r="Y666" s="48"/>
      <c r="Z666" s="48"/>
    </row>
    <row r="667" spans="1:26" ht="15.75" customHeight="1">
      <c r="A667" s="48"/>
      <c r="B667" s="48"/>
      <c r="C667" s="48"/>
      <c r="D667" s="48"/>
      <c r="E667" s="48"/>
      <c r="F667" s="48"/>
      <c r="G667" s="48"/>
      <c r="H667" s="48"/>
      <c r="I667" s="48"/>
      <c r="J667" s="48"/>
      <c r="K667" s="48"/>
      <c r="L667" s="48"/>
      <c r="M667" s="48"/>
      <c r="N667" s="48"/>
      <c r="O667" s="48"/>
      <c r="P667" s="48"/>
      <c r="Q667" s="48"/>
      <c r="R667" s="48"/>
      <c r="S667" s="48"/>
      <c r="T667" s="48"/>
      <c r="U667" s="48"/>
      <c r="V667" s="48"/>
      <c r="W667" s="48"/>
      <c r="X667" s="48"/>
      <c r="Y667" s="48"/>
      <c r="Z667" s="48"/>
    </row>
    <row r="668" spans="1:26" ht="15.75" customHeight="1">
      <c r="A668" s="48"/>
      <c r="B668" s="48"/>
      <c r="C668" s="48"/>
      <c r="D668" s="48"/>
      <c r="E668" s="48"/>
      <c r="F668" s="48"/>
      <c r="G668" s="48"/>
      <c r="H668" s="48"/>
      <c r="I668" s="48"/>
      <c r="J668" s="48"/>
      <c r="K668" s="48"/>
      <c r="L668" s="48"/>
      <c r="M668" s="48"/>
      <c r="N668" s="48"/>
      <c r="O668" s="48"/>
      <c r="P668" s="48"/>
      <c r="Q668" s="48"/>
      <c r="R668" s="48"/>
      <c r="S668" s="48"/>
      <c r="T668" s="48"/>
      <c r="U668" s="48"/>
      <c r="V668" s="48"/>
      <c r="W668" s="48"/>
      <c r="X668" s="48"/>
      <c r="Y668" s="48"/>
      <c r="Z668" s="48"/>
    </row>
    <row r="669" spans="1:26" ht="15.75" customHeight="1">
      <c r="A669" s="48"/>
      <c r="B669" s="48"/>
      <c r="C669" s="48"/>
      <c r="D669" s="48"/>
      <c r="E669" s="48"/>
      <c r="F669" s="48"/>
      <c r="G669" s="48"/>
      <c r="H669" s="48"/>
      <c r="I669" s="48"/>
      <c r="J669" s="48"/>
      <c r="K669" s="48"/>
      <c r="L669" s="48"/>
      <c r="M669" s="48"/>
      <c r="N669" s="48"/>
      <c r="O669" s="48"/>
      <c r="P669" s="48"/>
      <c r="Q669" s="48"/>
      <c r="R669" s="48"/>
      <c r="S669" s="48"/>
      <c r="T669" s="48"/>
      <c r="U669" s="48"/>
      <c r="V669" s="48"/>
      <c r="W669" s="48"/>
      <c r="X669" s="48"/>
      <c r="Y669" s="48"/>
      <c r="Z669" s="48"/>
    </row>
    <row r="670" spans="1:26" ht="15.75" customHeight="1">
      <c r="A670" s="48"/>
      <c r="B670" s="48"/>
      <c r="C670" s="48"/>
      <c r="D670" s="48"/>
      <c r="E670" s="48"/>
      <c r="F670" s="48"/>
      <c r="G670" s="48"/>
      <c r="H670" s="48"/>
      <c r="I670" s="48"/>
      <c r="J670" s="48"/>
      <c r="K670" s="48"/>
      <c r="L670" s="48"/>
      <c r="M670" s="48"/>
      <c r="N670" s="48"/>
      <c r="O670" s="48"/>
      <c r="P670" s="48"/>
      <c r="Q670" s="48"/>
      <c r="R670" s="48"/>
      <c r="S670" s="48"/>
      <c r="T670" s="48"/>
      <c r="U670" s="48"/>
      <c r="V670" s="48"/>
      <c r="W670" s="48"/>
      <c r="X670" s="48"/>
      <c r="Y670" s="48"/>
      <c r="Z670" s="48"/>
    </row>
    <row r="671" spans="1:26" ht="15.75" customHeight="1">
      <c r="A671" s="48"/>
      <c r="B671" s="48"/>
      <c r="C671" s="48"/>
      <c r="D671" s="48"/>
      <c r="E671" s="48"/>
      <c r="F671" s="48"/>
      <c r="G671" s="48"/>
      <c r="H671" s="48"/>
      <c r="I671" s="48"/>
      <c r="J671" s="48"/>
      <c r="K671" s="48"/>
      <c r="L671" s="48"/>
      <c r="M671" s="48"/>
      <c r="N671" s="48"/>
      <c r="O671" s="48"/>
      <c r="P671" s="48"/>
      <c r="Q671" s="48"/>
      <c r="R671" s="48"/>
      <c r="S671" s="48"/>
      <c r="T671" s="48"/>
      <c r="U671" s="48"/>
      <c r="V671" s="48"/>
      <c r="W671" s="48"/>
      <c r="X671" s="48"/>
      <c r="Y671" s="48"/>
      <c r="Z671" s="48"/>
    </row>
    <row r="672" spans="1:26" ht="15.75" customHeight="1">
      <c r="A672" s="48"/>
      <c r="B672" s="48"/>
      <c r="C672" s="48"/>
      <c r="D672" s="48"/>
      <c r="E672" s="48"/>
      <c r="F672" s="48"/>
      <c r="G672" s="48"/>
      <c r="H672" s="48"/>
      <c r="I672" s="48"/>
      <c r="J672" s="48"/>
      <c r="K672" s="48"/>
      <c r="L672" s="48"/>
      <c r="M672" s="48"/>
      <c r="N672" s="48"/>
      <c r="O672" s="48"/>
      <c r="P672" s="48"/>
      <c r="Q672" s="48"/>
      <c r="R672" s="48"/>
      <c r="S672" s="48"/>
      <c r="T672" s="48"/>
      <c r="U672" s="48"/>
      <c r="V672" s="48"/>
      <c r="W672" s="48"/>
      <c r="X672" s="48"/>
      <c r="Y672" s="48"/>
      <c r="Z672" s="48"/>
    </row>
    <row r="673" spans="1:26" ht="15.75" customHeight="1">
      <c r="A673" s="48"/>
      <c r="B673" s="48"/>
      <c r="C673" s="48"/>
      <c r="D673" s="48"/>
      <c r="E673" s="48"/>
      <c r="F673" s="48"/>
      <c r="G673" s="48"/>
      <c r="H673" s="48"/>
      <c r="I673" s="48"/>
      <c r="J673" s="48"/>
      <c r="K673" s="48"/>
      <c r="L673" s="48"/>
      <c r="M673" s="48"/>
      <c r="N673" s="48"/>
      <c r="O673" s="48"/>
      <c r="P673" s="48"/>
      <c r="Q673" s="48"/>
      <c r="R673" s="48"/>
      <c r="S673" s="48"/>
      <c r="T673" s="48"/>
      <c r="U673" s="48"/>
      <c r="V673" s="48"/>
      <c r="W673" s="48"/>
      <c r="X673" s="48"/>
      <c r="Y673" s="48"/>
      <c r="Z673" s="48"/>
    </row>
    <row r="674" spans="1:26" ht="15.75" customHeight="1">
      <c r="A674" s="48"/>
      <c r="B674" s="48"/>
      <c r="C674" s="48"/>
      <c r="D674" s="48"/>
      <c r="E674" s="48"/>
      <c r="F674" s="48"/>
      <c r="G674" s="48"/>
      <c r="H674" s="48"/>
      <c r="I674" s="48"/>
      <c r="J674" s="48"/>
      <c r="K674" s="48"/>
      <c r="L674" s="48"/>
      <c r="M674" s="48"/>
      <c r="N674" s="48"/>
      <c r="O674" s="48"/>
      <c r="P674" s="48"/>
      <c r="Q674" s="48"/>
      <c r="R674" s="48"/>
      <c r="S674" s="48"/>
      <c r="T674" s="48"/>
      <c r="U674" s="48"/>
      <c r="V674" s="48"/>
      <c r="W674" s="48"/>
      <c r="X674" s="48"/>
      <c r="Y674" s="48"/>
      <c r="Z674" s="48"/>
    </row>
    <row r="675" spans="1:26" ht="15.75" customHeight="1">
      <c r="A675" s="48"/>
      <c r="B675" s="48"/>
      <c r="C675" s="48"/>
      <c r="D675" s="48"/>
      <c r="E675" s="48"/>
      <c r="F675" s="48"/>
      <c r="G675" s="48"/>
      <c r="H675" s="48"/>
      <c r="I675" s="48"/>
      <c r="J675" s="48"/>
      <c r="K675" s="48"/>
      <c r="L675" s="48"/>
      <c r="M675" s="48"/>
      <c r="N675" s="48"/>
      <c r="O675" s="48"/>
      <c r="P675" s="48"/>
      <c r="Q675" s="48"/>
      <c r="R675" s="48"/>
      <c r="S675" s="48"/>
      <c r="T675" s="48"/>
      <c r="U675" s="48"/>
      <c r="V675" s="48"/>
      <c r="W675" s="48"/>
      <c r="X675" s="48"/>
      <c r="Y675" s="48"/>
      <c r="Z675" s="48"/>
    </row>
    <row r="676" spans="1:26" ht="15.75" customHeight="1">
      <c r="A676" s="48"/>
      <c r="B676" s="48"/>
      <c r="C676" s="48"/>
      <c r="D676" s="48"/>
      <c r="E676" s="48"/>
      <c r="F676" s="48"/>
      <c r="G676" s="48"/>
      <c r="H676" s="48"/>
      <c r="I676" s="48"/>
      <c r="J676" s="48"/>
      <c r="K676" s="48"/>
      <c r="L676" s="48"/>
      <c r="M676" s="48"/>
      <c r="N676" s="48"/>
      <c r="O676" s="48"/>
      <c r="P676" s="48"/>
      <c r="Q676" s="48"/>
      <c r="R676" s="48"/>
      <c r="S676" s="48"/>
      <c r="T676" s="48"/>
      <c r="U676" s="48"/>
      <c r="V676" s="48"/>
      <c r="W676" s="48"/>
      <c r="X676" s="48"/>
      <c r="Y676" s="48"/>
      <c r="Z676" s="48"/>
    </row>
    <row r="677" spans="1:26" ht="15.75" customHeight="1">
      <c r="A677" s="48"/>
      <c r="B677" s="48"/>
      <c r="C677" s="48"/>
      <c r="D677" s="48"/>
      <c r="E677" s="48"/>
      <c r="F677" s="48"/>
      <c r="G677" s="48"/>
      <c r="H677" s="48"/>
      <c r="I677" s="48"/>
      <c r="J677" s="48"/>
      <c r="K677" s="48"/>
      <c r="L677" s="48"/>
      <c r="M677" s="48"/>
      <c r="N677" s="48"/>
      <c r="O677" s="48"/>
      <c r="P677" s="48"/>
      <c r="Q677" s="48"/>
      <c r="R677" s="48"/>
      <c r="S677" s="48"/>
      <c r="T677" s="48"/>
      <c r="U677" s="48"/>
      <c r="V677" s="48"/>
      <c r="W677" s="48"/>
      <c r="X677" s="48"/>
      <c r="Y677" s="48"/>
      <c r="Z677" s="48"/>
    </row>
    <row r="678" spans="1:26" ht="15.75" customHeight="1">
      <c r="A678" s="48"/>
      <c r="B678" s="48"/>
      <c r="C678" s="48"/>
      <c r="D678" s="48"/>
      <c r="E678" s="48"/>
      <c r="F678" s="48"/>
      <c r="G678" s="48"/>
      <c r="H678" s="48"/>
      <c r="I678" s="48"/>
      <c r="J678" s="48"/>
      <c r="K678" s="48"/>
      <c r="L678" s="48"/>
      <c r="M678" s="48"/>
      <c r="N678" s="48"/>
      <c r="O678" s="48"/>
      <c r="P678" s="48"/>
      <c r="Q678" s="48"/>
      <c r="R678" s="48"/>
      <c r="S678" s="48"/>
      <c r="T678" s="48"/>
      <c r="U678" s="48"/>
      <c r="V678" s="48"/>
      <c r="W678" s="48"/>
      <c r="X678" s="48"/>
      <c r="Y678" s="48"/>
      <c r="Z678" s="48"/>
    </row>
    <row r="679" spans="1:26" ht="15.75" customHeight="1">
      <c r="A679" s="48"/>
      <c r="B679" s="48"/>
      <c r="C679" s="48"/>
      <c r="D679" s="48"/>
      <c r="E679" s="48"/>
      <c r="F679" s="48"/>
      <c r="G679" s="48"/>
      <c r="H679" s="48"/>
      <c r="I679" s="48"/>
      <c r="J679" s="48"/>
      <c r="K679" s="48"/>
      <c r="L679" s="48"/>
      <c r="M679" s="48"/>
      <c r="N679" s="48"/>
      <c r="O679" s="48"/>
      <c r="P679" s="48"/>
      <c r="Q679" s="48"/>
      <c r="R679" s="48"/>
      <c r="S679" s="48"/>
      <c r="T679" s="48"/>
      <c r="U679" s="48"/>
      <c r="V679" s="48"/>
      <c r="W679" s="48"/>
      <c r="X679" s="48"/>
      <c r="Y679" s="48"/>
      <c r="Z679" s="48"/>
    </row>
    <row r="680" spans="1:26" ht="15.75" customHeight="1">
      <c r="A680" s="48"/>
      <c r="B680" s="48"/>
      <c r="C680" s="48"/>
      <c r="D680" s="48"/>
      <c r="E680" s="48"/>
      <c r="F680" s="48"/>
      <c r="G680" s="48"/>
      <c r="H680" s="48"/>
      <c r="I680" s="48"/>
      <c r="J680" s="48"/>
      <c r="K680" s="48"/>
      <c r="L680" s="48"/>
      <c r="M680" s="48"/>
      <c r="N680" s="48"/>
      <c r="O680" s="48"/>
      <c r="P680" s="48"/>
      <c r="Q680" s="48"/>
      <c r="R680" s="48"/>
      <c r="S680" s="48"/>
      <c r="T680" s="48"/>
      <c r="U680" s="48"/>
      <c r="V680" s="48"/>
      <c r="W680" s="48"/>
      <c r="X680" s="48"/>
      <c r="Y680" s="48"/>
      <c r="Z680" s="48"/>
    </row>
    <row r="681" spans="1:26" ht="15.75" customHeight="1">
      <c r="A681" s="48"/>
      <c r="B681" s="48"/>
      <c r="C681" s="48"/>
      <c r="D681" s="48"/>
      <c r="E681" s="48"/>
      <c r="F681" s="48"/>
      <c r="G681" s="48"/>
      <c r="H681" s="48"/>
      <c r="I681" s="48"/>
      <c r="J681" s="48"/>
      <c r="K681" s="48"/>
      <c r="L681" s="48"/>
      <c r="M681" s="48"/>
      <c r="N681" s="48"/>
      <c r="O681" s="48"/>
      <c r="P681" s="48"/>
      <c r="Q681" s="48"/>
      <c r="R681" s="48"/>
      <c r="S681" s="48"/>
      <c r="T681" s="48"/>
      <c r="U681" s="48"/>
      <c r="V681" s="48"/>
      <c r="W681" s="48"/>
      <c r="X681" s="48"/>
      <c r="Y681" s="48"/>
      <c r="Z681" s="48"/>
    </row>
    <row r="682" spans="1:26" ht="15.75" customHeight="1">
      <c r="A682" s="48"/>
      <c r="B682" s="48"/>
      <c r="C682" s="48"/>
      <c r="D682" s="48"/>
      <c r="E682" s="48"/>
      <c r="F682" s="48"/>
      <c r="G682" s="48"/>
      <c r="H682" s="48"/>
      <c r="I682" s="48"/>
      <c r="J682" s="48"/>
      <c r="K682" s="48"/>
      <c r="L682" s="48"/>
      <c r="M682" s="48"/>
      <c r="N682" s="48"/>
      <c r="O682" s="48"/>
      <c r="P682" s="48"/>
      <c r="Q682" s="48"/>
      <c r="R682" s="48"/>
      <c r="S682" s="48"/>
      <c r="T682" s="48"/>
      <c r="U682" s="48"/>
      <c r="V682" s="48"/>
      <c r="W682" s="48"/>
      <c r="X682" s="48"/>
      <c r="Y682" s="48"/>
      <c r="Z682" s="48"/>
    </row>
    <row r="683" spans="1:26" ht="15.75" customHeight="1">
      <c r="A683" s="48"/>
      <c r="B683" s="48"/>
      <c r="C683" s="48"/>
      <c r="D683" s="48"/>
      <c r="E683" s="48"/>
      <c r="F683" s="48"/>
      <c r="G683" s="48"/>
      <c r="H683" s="48"/>
      <c r="I683" s="48"/>
      <c r="J683" s="48"/>
      <c r="K683" s="48"/>
      <c r="L683" s="48"/>
      <c r="M683" s="48"/>
      <c r="N683" s="48"/>
      <c r="O683" s="48"/>
      <c r="P683" s="48"/>
      <c r="Q683" s="48"/>
      <c r="R683" s="48"/>
      <c r="S683" s="48"/>
      <c r="T683" s="48"/>
      <c r="U683" s="48"/>
      <c r="V683" s="48"/>
      <c r="W683" s="48"/>
      <c r="X683" s="48"/>
      <c r="Y683" s="48"/>
      <c r="Z683" s="48"/>
    </row>
    <row r="684" spans="1:26" ht="15.75" customHeight="1">
      <c r="A684" s="48"/>
      <c r="B684" s="48"/>
      <c r="C684" s="48"/>
      <c r="D684" s="48"/>
      <c r="E684" s="48"/>
      <c r="F684" s="48"/>
      <c r="G684" s="48"/>
      <c r="H684" s="48"/>
      <c r="I684" s="48"/>
      <c r="J684" s="48"/>
      <c r="K684" s="48"/>
      <c r="L684" s="48"/>
      <c r="M684" s="48"/>
      <c r="N684" s="48"/>
      <c r="O684" s="48"/>
      <c r="P684" s="48"/>
      <c r="Q684" s="48"/>
      <c r="R684" s="48"/>
      <c r="S684" s="48"/>
      <c r="T684" s="48"/>
      <c r="U684" s="48"/>
      <c r="V684" s="48"/>
      <c r="W684" s="48"/>
      <c r="X684" s="48"/>
      <c r="Y684" s="48"/>
      <c r="Z684" s="48"/>
    </row>
    <row r="685" spans="1:26" ht="15.75" customHeight="1">
      <c r="A685" s="48"/>
      <c r="B685" s="48"/>
      <c r="C685" s="48"/>
      <c r="D685" s="48"/>
      <c r="E685" s="48"/>
      <c r="F685" s="48"/>
      <c r="G685" s="48"/>
      <c r="H685" s="48"/>
      <c r="I685" s="48"/>
      <c r="J685" s="48"/>
      <c r="K685" s="48"/>
      <c r="L685" s="48"/>
      <c r="M685" s="48"/>
      <c r="N685" s="48"/>
      <c r="O685" s="48"/>
      <c r="P685" s="48"/>
      <c r="Q685" s="48"/>
      <c r="R685" s="48"/>
      <c r="S685" s="48"/>
      <c r="T685" s="48"/>
      <c r="U685" s="48"/>
      <c r="V685" s="48"/>
      <c r="W685" s="48"/>
      <c r="X685" s="48"/>
      <c r="Y685" s="48"/>
      <c r="Z685" s="48"/>
    </row>
    <row r="686" spans="1:26" ht="15.75" customHeight="1">
      <c r="A686" s="48"/>
      <c r="B686" s="48"/>
      <c r="C686" s="48"/>
      <c r="D686" s="48"/>
      <c r="E686" s="48"/>
      <c r="F686" s="48"/>
      <c r="G686" s="48"/>
      <c r="H686" s="48"/>
      <c r="I686" s="48"/>
      <c r="J686" s="48"/>
      <c r="K686" s="48"/>
      <c r="L686" s="48"/>
      <c r="M686" s="48"/>
      <c r="N686" s="48"/>
      <c r="O686" s="48"/>
      <c r="P686" s="48"/>
      <c r="Q686" s="48"/>
      <c r="R686" s="48"/>
      <c r="S686" s="48"/>
      <c r="T686" s="48"/>
      <c r="U686" s="48"/>
      <c r="V686" s="48"/>
      <c r="W686" s="48"/>
      <c r="X686" s="48"/>
      <c r="Y686" s="48"/>
      <c r="Z686" s="48"/>
    </row>
    <row r="687" spans="1:26" ht="15.75" customHeight="1">
      <c r="A687" s="48"/>
      <c r="B687" s="48"/>
      <c r="C687" s="48"/>
      <c r="D687" s="48"/>
      <c r="E687" s="48"/>
      <c r="F687" s="48"/>
      <c r="G687" s="48"/>
      <c r="H687" s="48"/>
      <c r="I687" s="48"/>
      <c r="J687" s="48"/>
      <c r="K687" s="48"/>
      <c r="L687" s="48"/>
      <c r="M687" s="48"/>
      <c r="N687" s="48"/>
      <c r="O687" s="48"/>
      <c r="P687" s="48"/>
      <c r="Q687" s="48"/>
      <c r="R687" s="48"/>
      <c r="S687" s="48"/>
      <c r="T687" s="48"/>
      <c r="U687" s="48"/>
      <c r="V687" s="48"/>
      <c r="W687" s="48"/>
      <c r="X687" s="48"/>
      <c r="Y687" s="48"/>
      <c r="Z687" s="48"/>
    </row>
    <row r="688" spans="1:26" ht="15.75" customHeight="1">
      <c r="A688" s="48"/>
      <c r="B688" s="48"/>
      <c r="C688" s="48"/>
      <c r="D688" s="48"/>
      <c r="E688" s="48"/>
      <c r="F688" s="48"/>
      <c r="G688" s="48"/>
      <c r="H688" s="48"/>
      <c r="I688" s="48"/>
      <c r="J688" s="48"/>
      <c r="K688" s="48"/>
      <c r="L688" s="48"/>
      <c r="M688" s="48"/>
      <c r="N688" s="48"/>
      <c r="O688" s="48"/>
      <c r="P688" s="48"/>
      <c r="Q688" s="48"/>
      <c r="R688" s="48"/>
      <c r="S688" s="48"/>
      <c r="T688" s="48"/>
      <c r="U688" s="48"/>
      <c r="V688" s="48"/>
      <c r="W688" s="48"/>
      <c r="X688" s="48"/>
      <c r="Y688" s="48"/>
      <c r="Z688" s="48"/>
    </row>
    <row r="689" spans="1:26" ht="15.75" customHeight="1">
      <c r="A689" s="48"/>
      <c r="B689" s="48"/>
      <c r="C689" s="48"/>
      <c r="D689" s="48"/>
      <c r="E689" s="48"/>
      <c r="F689" s="48"/>
      <c r="G689" s="48"/>
      <c r="H689" s="48"/>
      <c r="I689" s="48"/>
      <c r="J689" s="48"/>
      <c r="K689" s="48"/>
      <c r="L689" s="48"/>
      <c r="M689" s="48"/>
      <c r="N689" s="48"/>
      <c r="O689" s="48"/>
      <c r="P689" s="48"/>
      <c r="Q689" s="48"/>
      <c r="R689" s="48"/>
      <c r="S689" s="48"/>
      <c r="T689" s="48"/>
      <c r="U689" s="48"/>
      <c r="V689" s="48"/>
      <c r="W689" s="48"/>
      <c r="X689" s="48"/>
      <c r="Y689" s="48"/>
      <c r="Z689" s="48"/>
    </row>
    <row r="690" spans="1:26" ht="15.75" customHeight="1">
      <c r="A690" s="48"/>
      <c r="B690" s="48"/>
      <c r="C690" s="48"/>
      <c r="D690" s="48"/>
      <c r="E690" s="48"/>
      <c r="F690" s="48"/>
      <c r="G690" s="48"/>
      <c r="H690" s="48"/>
      <c r="I690" s="48"/>
      <c r="J690" s="48"/>
      <c r="K690" s="48"/>
      <c r="L690" s="48"/>
      <c r="M690" s="48"/>
      <c r="N690" s="48"/>
      <c r="O690" s="48"/>
      <c r="P690" s="48"/>
      <c r="Q690" s="48"/>
      <c r="R690" s="48"/>
      <c r="S690" s="48"/>
      <c r="T690" s="48"/>
      <c r="U690" s="48"/>
      <c r="V690" s="48"/>
      <c r="W690" s="48"/>
      <c r="X690" s="48"/>
      <c r="Y690" s="48"/>
      <c r="Z690" s="48"/>
    </row>
    <row r="691" spans="1:26" ht="15.75" customHeight="1">
      <c r="A691" s="48"/>
      <c r="B691" s="48"/>
      <c r="C691" s="48"/>
      <c r="D691" s="48"/>
      <c r="E691" s="48"/>
      <c r="F691" s="48"/>
      <c r="G691" s="48"/>
      <c r="H691" s="48"/>
      <c r="I691" s="48"/>
      <c r="J691" s="48"/>
      <c r="K691" s="48"/>
      <c r="L691" s="48"/>
      <c r="M691" s="48"/>
      <c r="N691" s="48"/>
      <c r="O691" s="48"/>
      <c r="P691" s="48"/>
      <c r="Q691" s="48"/>
      <c r="R691" s="48"/>
      <c r="S691" s="48"/>
      <c r="T691" s="48"/>
      <c r="U691" s="48"/>
      <c r="V691" s="48"/>
      <c r="W691" s="48"/>
      <c r="X691" s="48"/>
      <c r="Y691" s="48"/>
      <c r="Z691" s="48"/>
    </row>
    <row r="692" spans="1:26" ht="15.75" customHeight="1">
      <c r="A692" s="48"/>
      <c r="B692" s="48"/>
      <c r="C692" s="48"/>
      <c r="D692" s="48"/>
      <c r="E692" s="48"/>
      <c r="F692" s="48"/>
      <c r="G692" s="48"/>
      <c r="H692" s="48"/>
      <c r="I692" s="48"/>
      <c r="J692" s="48"/>
      <c r="K692" s="48"/>
      <c r="L692" s="48"/>
      <c r="M692" s="48"/>
      <c r="N692" s="48"/>
      <c r="O692" s="48"/>
      <c r="P692" s="48"/>
      <c r="Q692" s="48"/>
      <c r="R692" s="48"/>
      <c r="S692" s="48"/>
      <c r="T692" s="48"/>
      <c r="U692" s="48"/>
      <c r="V692" s="48"/>
      <c r="W692" s="48"/>
      <c r="X692" s="48"/>
      <c r="Y692" s="48"/>
      <c r="Z692" s="48"/>
    </row>
    <row r="693" spans="1:26" ht="15.75" customHeight="1">
      <c r="A693" s="48"/>
      <c r="B693" s="48"/>
      <c r="C693" s="48"/>
      <c r="D693" s="48"/>
      <c r="E693" s="48"/>
      <c r="F693" s="48"/>
      <c r="G693" s="48"/>
      <c r="H693" s="48"/>
      <c r="I693" s="48"/>
      <c r="J693" s="48"/>
      <c r="K693" s="48"/>
      <c r="L693" s="48"/>
      <c r="M693" s="48"/>
      <c r="N693" s="48"/>
      <c r="O693" s="48"/>
      <c r="P693" s="48"/>
      <c r="Q693" s="48"/>
      <c r="R693" s="48"/>
      <c r="S693" s="48"/>
      <c r="T693" s="48"/>
      <c r="U693" s="48"/>
      <c r="V693" s="48"/>
      <c r="W693" s="48"/>
      <c r="X693" s="48"/>
      <c r="Y693" s="48"/>
      <c r="Z693" s="48"/>
    </row>
    <row r="694" spans="1:26" ht="15.75" customHeight="1">
      <c r="A694" s="48"/>
      <c r="B694" s="48"/>
      <c r="C694" s="48"/>
      <c r="D694" s="48"/>
      <c r="E694" s="48"/>
      <c r="F694" s="48"/>
      <c r="G694" s="48"/>
      <c r="H694" s="48"/>
      <c r="I694" s="48"/>
      <c r="J694" s="48"/>
      <c r="K694" s="48"/>
      <c r="L694" s="48"/>
      <c r="M694" s="48"/>
      <c r="N694" s="48"/>
      <c r="O694" s="48"/>
      <c r="P694" s="48"/>
      <c r="Q694" s="48"/>
      <c r="R694" s="48"/>
      <c r="S694" s="48"/>
      <c r="T694" s="48"/>
      <c r="U694" s="48"/>
      <c r="V694" s="48"/>
      <c r="W694" s="48"/>
      <c r="X694" s="48"/>
      <c r="Y694" s="48"/>
      <c r="Z694" s="48"/>
    </row>
    <row r="695" spans="1:26" ht="15.75" customHeight="1">
      <c r="A695" s="48"/>
      <c r="B695" s="48"/>
      <c r="C695" s="48"/>
      <c r="D695" s="48"/>
      <c r="E695" s="48"/>
      <c r="F695" s="48"/>
      <c r="G695" s="48"/>
      <c r="H695" s="48"/>
      <c r="I695" s="48"/>
      <c r="J695" s="48"/>
      <c r="K695" s="48"/>
      <c r="L695" s="48"/>
      <c r="M695" s="48"/>
      <c r="N695" s="48"/>
      <c r="O695" s="48"/>
      <c r="P695" s="48"/>
      <c r="Q695" s="48"/>
      <c r="R695" s="48"/>
      <c r="S695" s="48"/>
      <c r="T695" s="48"/>
      <c r="U695" s="48"/>
      <c r="V695" s="48"/>
      <c r="W695" s="48"/>
      <c r="X695" s="48"/>
      <c r="Y695" s="48"/>
      <c r="Z695" s="48"/>
    </row>
    <row r="696" spans="1:26" ht="15.75" customHeight="1">
      <c r="A696" s="48"/>
      <c r="B696" s="48"/>
      <c r="C696" s="48"/>
      <c r="D696" s="48"/>
      <c r="E696" s="48"/>
      <c r="F696" s="48"/>
      <c r="G696" s="48"/>
      <c r="H696" s="48"/>
      <c r="I696" s="48"/>
      <c r="J696" s="48"/>
      <c r="K696" s="48"/>
      <c r="L696" s="48"/>
      <c r="M696" s="48"/>
      <c r="N696" s="48"/>
      <c r="O696" s="48"/>
      <c r="P696" s="48"/>
      <c r="Q696" s="48"/>
      <c r="R696" s="48"/>
      <c r="S696" s="48"/>
      <c r="T696" s="48"/>
      <c r="U696" s="48"/>
      <c r="V696" s="48"/>
      <c r="W696" s="48"/>
      <c r="X696" s="48"/>
      <c r="Y696" s="48"/>
      <c r="Z696" s="48"/>
    </row>
    <row r="697" spans="1:26" ht="15.75" customHeight="1">
      <c r="A697" s="48"/>
      <c r="B697" s="48"/>
      <c r="C697" s="48"/>
      <c r="D697" s="48"/>
      <c r="E697" s="48"/>
      <c r="F697" s="48"/>
      <c r="G697" s="48"/>
      <c r="H697" s="48"/>
      <c r="I697" s="48"/>
      <c r="J697" s="48"/>
      <c r="K697" s="48"/>
      <c r="L697" s="48"/>
      <c r="M697" s="48"/>
      <c r="N697" s="48"/>
      <c r="O697" s="48"/>
      <c r="P697" s="48"/>
      <c r="Q697" s="48"/>
      <c r="R697" s="48"/>
      <c r="S697" s="48"/>
      <c r="T697" s="48"/>
      <c r="U697" s="48"/>
      <c r="V697" s="48"/>
      <c r="W697" s="48"/>
      <c r="X697" s="48"/>
      <c r="Y697" s="48"/>
      <c r="Z697" s="48"/>
    </row>
    <row r="698" spans="1:26" ht="15.75" customHeight="1">
      <c r="A698" s="48"/>
      <c r="B698" s="48"/>
      <c r="C698" s="48"/>
      <c r="D698" s="48"/>
      <c r="E698" s="48"/>
      <c r="F698" s="48"/>
      <c r="G698" s="48"/>
      <c r="H698" s="48"/>
      <c r="I698" s="48"/>
      <c r="J698" s="48"/>
      <c r="K698" s="48"/>
      <c r="L698" s="48"/>
      <c r="M698" s="48"/>
      <c r="N698" s="48"/>
      <c r="O698" s="48"/>
      <c r="P698" s="48"/>
      <c r="Q698" s="48"/>
      <c r="R698" s="48"/>
      <c r="S698" s="48"/>
      <c r="T698" s="48"/>
      <c r="U698" s="48"/>
      <c r="V698" s="48"/>
      <c r="W698" s="48"/>
      <c r="X698" s="48"/>
      <c r="Y698" s="48"/>
      <c r="Z698" s="48"/>
    </row>
    <row r="699" spans="1:26" ht="15.75" customHeight="1">
      <c r="A699" s="48"/>
      <c r="B699" s="48"/>
      <c r="C699" s="48"/>
      <c r="D699" s="48"/>
      <c r="E699" s="48"/>
      <c r="F699" s="48"/>
      <c r="G699" s="48"/>
      <c r="H699" s="48"/>
      <c r="I699" s="48"/>
      <c r="J699" s="48"/>
      <c r="K699" s="48"/>
      <c r="L699" s="48"/>
      <c r="M699" s="48"/>
      <c r="N699" s="48"/>
      <c r="O699" s="48"/>
      <c r="P699" s="48"/>
      <c r="Q699" s="48"/>
      <c r="R699" s="48"/>
      <c r="S699" s="48"/>
      <c r="T699" s="48"/>
      <c r="U699" s="48"/>
      <c r="V699" s="48"/>
      <c r="W699" s="48"/>
      <c r="X699" s="48"/>
      <c r="Y699" s="48"/>
      <c r="Z699" s="48"/>
    </row>
    <row r="700" spans="1:26" ht="15.75" customHeight="1">
      <c r="A700" s="48"/>
      <c r="B700" s="48"/>
      <c r="C700" s="48"/>
      <c r="D700" s="48"/>
      <c r="E700" s="48"/>
      <c r="F700" s="48"/>
      <c r="G700" s="48"/>
      <c r="H700" s="48"/>
      <c r="I700" s="48"/>
      <c r="J700" s="48"/>
      <c r="K700" s="48"/>
      <c r="L700" s="48"/>
      <c r="M700" s="48"/>
      <c r="N700" s="48"/>
      <c r="O700" s="48"/>
      <c r="P700" s="48"/>
      <c r="Q700" s="48"/>
      <c r="R700" s="48"/>
      <c r="S700" s="48"/>
      <c r="T700" s="48"/>
      <c r="U700" s="48"/>
      <c r="V700" s="48"/>
      <c r="W700" s="48"/>
      <c r="X700" s="48"/>
      <c r="Y700" s="48"/>
      <c r="Z700" s="48"/>
    </row>
    <row r="701" spans="1:26" ht="15.75" customHeight="1">
      <c r="A701" s="48"/>
      <c r="B701" s="48"/>
      <c r="C701" s="48"/>
      <c r="D701" s="48"/>
      <c r="E701" s="48"/>
      <c r="F701" s="48"/>
      <c r="G701" s="48"/>
      <c r="H701" s="48"/>
      <c r="I701" s="48"/>
      <c r="J701" s="48"/>
      <c r="K701" s="48"/>
      <c r="L701" s="48"/>
      <c r="M701" s="48"/>
      <c r="N701" s="48"/>
      <c r="O701" s="48"/>
      <c r="P701" s="48"/>
      <c r="Q701" s="48"/>
      <c r="R701" s="48"/>
      <c r="S701" s="48"/>
      <c r="T701" s="48"/>
      <c r="U701" s="48"/>
      <c r="V701" s="48"/>
      <c r="W701" s="48"/>
      <c r="X701" s="48"/>
      <c r="Y701" s="48"/>
      <c r="Z701" s="48"/>
    </row>
    <row r="702" spans="1:26" ht="15.75" customHeight="1">
      <c r="A702" s="48"/>
      <c r="B702" s="48"/>
      <c r="C702" s="48"/>
      <c r="D702" s="48"/>
      <c r="E702" s="48"/>
      <c r="F702" s="48"/>
      <c r="G702" s="48"/>
      <c r="H702" s="48"/>
      <c r="I702" s="48"/>
      <c r="J702" s="48"/>
      <c r="K702" s="48"/>
      <c r="L702" s="48"/>
      <c r="M702" s="48"/>
      <c r="N702" s="48"/>
      <c r="O702" s="48"/>
      <c r="P702" s="48"/>
      <c r="Q702" s="48"/>
      <c r="R702" s="48"/>
      <c r="S702" s="48"/>
      <c r="T702" s="48"/>
      <c r="U702" s="48"/>
      <c r="V702" s="48"/>
      <c r="W702" s="48"/>
      <c r="X702" s="48"/>
      <c r="Y702" s="48"/>
      <c r="Z702" s="48"/>
    </row>
    <row r="703" spans="1:26" ht="15.75" customHeight="1">
      <c r="A703" s="48"/>
      <c r="B703" s="48"/>
      <c r="C703" s="48"/>
      <c r="D703" s="48"/>
      <c r="E703" s="48"/>
      <c r="F703" s="48"/>
      <c r="G703" s="48"/>
      <c r="H703" s="48"/>
      <c r="I703" s="48"/>
      <c r="J703" s="48"/>
      <c r="K703" s="48"/>
      <c r="L703" s="48"/>
      <c r="M703" s="48"/>
      <c r="N703" s="48"/>
      <c r="O703" s="48"/>
      <c r="P703" s="48"/>
      <c r="Q703" s="48"/>
      <c r="R703" s="48"/>
      <c r="S703" s="48"/>
      <c r="T703" s="48"/>
      <c r="U703" s="48"/>
      <c r="V703" s="48"/>
      <c r="W703" s="48"/>
      <c r="X703" s="48"/>
      <c r="Y703" s="48"/>
      <c r="Z703" s="48"/>
    </row>
    <row r="704" spans="1:26" ht="15.75" customHeight="1">
      <c r="A704" s="48"/>
      <c r="B704" s="48"/>
      <c r="C704" s="48"/>
      <c r="D704" s="48"/>
      <c r="E704" s="48"/>
      <c r="F704" s="48"/>
      <c r="G704" s="48"/>
      <c r="H704" s="48"/>
      <c r="I704" s="48"/>
      <c r="J704" s="48"/>
      <c r="K704" s="48"/>
      <c r="L704" s="48"/>
      <c r="M704" s="48"/>
      <c r="N704" s="48"/>
      <c r="O704" s="48"/>
      <c r="P704" s="48"/>
      <c r="Q704" s="48"/>
      <c r="R704" s="48"/>
      <c r="S704" s="48"/>
      <c r="T704" s="48"/>
      <c r="U704" s="48"/>
      <c r="V704" s="48"/>
      <c r="W704" s="48"/>
      <c r="X704" s="48"/>
      <c r="Y704" s="48"/>
      <c r="Z704" s="48"/>
    </row>
    <row r="705" spans="1:26" ht="15.75" customHeight="1">
      <c r="A705" s="48"/>
      <c r="B705" s="48"/>
      <c r="C705" s="48"/>
      <c r="D705" s="48"/>
      <c r="E705" s="48"/>
      <c r="F705" s="48"/>
      <c r="G705" s="48"/>
      <c r="H705" s="48"/>
      <c r="I705" s="48"/>
      <c r="J705" s="48"/>
      <c r="K705" s="48"/>
      <c r="L705" s="48"/>
      <c r="M705" s="48"/>
      <c r="N705" s="48"/>
      <c r="O705" s="48"/>
      <c r="P705" s="48"/>
      <c r="Q705" s="48"/>
      <c r="R705" s="48"/>
      <c r="S705" s="48"/>
      <c r="T705" s="48"/>
      <c r="U705" s="48"/>
      <c r="V705" s="48"/>
      <c r="W705" s="48"/>
      <c r="X705" s="48"/>
      <c r="Y705" s="48"/>
      <c r="Z705" s="48"/>
    </row>
    <row r="706" spans="1:26" ht="15.75" customHeight="1">
      <c r="A706" s="48"/>
      <c r="B706" s="48"/>
      <c r="C706" s="48"/>
      <c r="D706" s="48"/>
      <c r="E706" s="48"/>
      <c r="F706" s="48"/>
      <c r="G706" s="48"/>
      <c r="H706" s="48"/>
      <c r="I706" s="48"/>
      <c r="J706" s="48"/>
      <c r="K706" s="48"/>
      <c r="L706" s="48"/>
      <c r="M706" s="48"/>
      <c r="N706" s="48"/>
      <c r="O706" s="48"/>
      <c r="P706" s="48"/>
      <c r="Q706" s="48"/>
      <c r="R706" s="48"/>
      <c r="S706" s="48"/>
      <c r="T706" s="48"/>
      <c r="U706" s="48"/>
      <c r="V706" s="48"/>
      <c r="W706" s="48"/>
      <c r="X706" s="48"/>
      <c r="Y706" s="48"/>
      <c r="Z706" s="48"/>
    </row>
    <row r="707" spans="1:26" ht="15.75" customHeight="1">
      <c r="A707" s="48"/>
      <c r="B707" s="48"/>
      <c r="C707" s="48"/>
      <c r="D707" s="48"/>
      <c r="E707" s="48"/>
      <c r="F707" s="48"/>
      <c r="G707" s="48"/>
      <c r="H707" s="48"/>
      <c r="I707" s="48"/>
      <c r="J707" s="48"/>
      <c r="K707" s="48"/>
      <c r="L707" s="48"/>
      <c r="M707" s="48"/>
      <c r="N707" s="48"/>
      <c r="O707" s="48"/>
      <c r="P707" s="48"/>
      <c r="Q707" s="48"/>
      <c r="R707" s="48"/>
      <c r="S707" s="48"/>
      <c r="T707" s="48"/>
      <c r="U707" s="48"/>
      <c r="V707" s="48"/>
      <c r="W707" s="48"/>
      <c r="X707" s="48"/>
      <c r="Y707" s="48"/>
      <c r="Z707" s="48"/>
    </row>
    <row r="708" spans="1:26" ht="15.75" customHeight="1">
      <c r="A708" s="48"/>
      <c r="B708" s="48"/>
      <c r="C708" s="48"/>
      <c r="D708" s="48"/>
      <c r="E708" s="48"/>
      <c r="F708" s="48"/>
      <c r="G708" s="48"/>
      <c r="H708" s="48"/>
      <c r="I708" s="48"/>
      <c r="J708" s="48"/>
      <c r="K708" s="48"/>
      <c r="L708" s="48"/>
      <c r="M708" s="48"/>
      <c r="N708" s="48"/>
      <c r="O708" s="48"/>
      <c r="P708" s="48"/>
      <c r="Q708" s="48"/>
      <c r="R708" s="48"/>
      <c r="S708" s="48"/>
      <c r="T708" s="48"/>
      <c r="U708" s="48"/>
      <c r="V708" s="48"/>
      <c r="W708" s="48"/>
      <c r="X708" s="48"/>
      <c r="Y708" s="48"/>
      <c r="Z708" s="48"/>
    </row>
    <row r="709" spans="1:26" ht="15.75" customHeight="1">
      <c r="A709" s="48"/>
      <c r="B709" s="48"/>
      <c r="C709" s="48"/>
      <c r="D709" s="48"/>
      <c r="E709" s="48"/>
      <c r="F709" s="48"/>
      <c r="G709" s="48"/>
      <c r="H709" s="48"/>
      <c r="I709" s="48"/>
      <c r="J709" s="48"/>
      <c r="K709" s="48"/>
      <c r="L709" s="48"/>
      <c r="M709" s="48"/>
      <c r="N709" s="48"/>
      <c r="O709" s="48"/>
      <c r="P709" s="48"/>
      <c r="Q709" s="48"/>
      <c r="R709" s="48"/>
      <c r="S709" s="48"/>
      <c r="T709" s="48"/>
      <c r="U709" s="48"/>
      <c r="V709" s="48"/>
      <c r="W709" s="48"/>
      <c r="X709" s="48"/>
      <c r="Y709" s="48"/>
      <c r="Z709" s="48"/>
    </row>
    <row r="710" spans="1:26" ht="15.75" customHeight="1">
      <c r="A710" s="48"/>
      <c r="B710" s="48"/>
      <c r="C710" s="48"/>
      <c r="D710" s="48"/>
      <c r="E710" s="48"/>
      <c r="F710" s="48"/>
      <c r="G710" s="48"/>
      <c r="H710" s="48"/>
      <c r="I710" s="48"/>
      <c r="J710" s="48"/>
      <c r="K710" s="48"/>
      <c r="L710" s="48"/>
      <c r="M710" s="48"/>
      <c r="N710" s="48"/>
      <c r="O710" s="48"/>
      <c r="P710" s="48"/>
      <c r="Q710" s="48"/>
      <c r="R710" s="48"/>
      <c r="S710" s="48"/>
      <c r="T710" s="48"/>
      <c r="U710" s="48"/>
      <c r="V710" s="48"/>
      <c r="W710" s="48"/>
      <c r="X710" s="48"/>
      <c r="Y710" s="48"/>
      <c r="Z710" s="48"/>
    </row>
    <row r="711" spans="1:26" ht="15.75" customHeight="1">
      <c r="A711" s="48"/>
      <c r="B711" s="48"/>
      <c r="C711" s="48"/>
      <c r="D711" s="48"/>
      <c r="E711" s="48"/>
      <c r="F711" s="48"/>
      <c r="G711" s="48"/>
      <c r="H711" s="48"/>
      <c r="I711" s="48"/>
      <c r="J711" s="48"/>
      <c r="K711" s="48"/>
      <c r="L711" s="48"/>
      <c r="M711" s="48"/>
      <c r="N711" s="48"/>
      <c r="O711" s="48"/>
      <c r="P711" s="48"/>
      <c r="Q711" s="48"/>
      <c r="R711" s="48"/>
      <c r="S711" s="48"/>
      <c r="T711" s="48"/>
      <c r="U711" s="48"/>
      <c r="V711" s="48"/>
      <c r="W711" s="48"/>
      <c r="X711" s="48"/>
      <c r="Y711" s="48"/>
      <c r="Z711" s="48"/>
    </row>
    <row r="712" spans="1:26" ht="15.75" customHeight="1">
      <c r="A712" s="48"/>
      <c r="B712" s="48"/>
      <c r="C712" s="48"/>
      <c r="D712" s="48"/>
      <c r="E712" s="48"/>
      <c r="F712" s="48"/>
      <c r="G712" s="48"/>
      <c r="H712" s="48"/>
      <c r="I712" s="48"/>
      <c r="J712" s="48"/>
      <c r="K712" s="48"/>
      <c r="L712" s="48"/>
      <c r="M712" s="48"/>
      <c r="N712" s="48"/>
      <c r="O712" s="48"/>
      <c r="P712" s="48"/>
      <c r="Q712" s="48"/>
      <c r="R712" s="48"/>
      <c r="S712" s="48"/>
      <c r="T712" s="48"/>
      <c r="U712" s="48"/>
      <c r="V712" s="48"/>
      <c r="W712" s="48"/>
      <c r="X712" s="48"/>
      <c r="Y712" s="48"/>
      <c r="Z712" s="48"/>
    </row>
    <row r="713" spans="1:26" ht="15.75" customHeight="1">
      <c r="A713" s="48"/>
      <c r="B713" s="48"/>
      <c r="C713" s="48"/>
      <c r="D713" s="48"/>
      <c r="E713" s="48"/>
      <c r="F713" s="48"/>
      <c r="G713" s="48"/>
      <c r="H713" s="48"/>
      <c r="I713" s="48"/>
      <c r="J713" s="48"/>
      <c r="K713" s="48"/>
      <c r="L713" s="48"/>
      <c r="M713" s="48"/>
      <c r="N713" s="48"/>
      <c r="O713" s="48"/>
      <c r="P713" s="48"/>
      <c r="Q713" s="48"/>
      <c r="R713" s="48"/>
      <c r="S713" s="48"/>
      <c r="T713" s="48"/>
      <c r="U713" s="48"/>
      <c r="V713" s="48"/>
      <c r="W713" s="48"/>
      <c r="X713" s="48"/>
      <c r="Y713" s="48"/>
      <c r="Z713" s="48"/>
    </row>
    <row r="714" spans="1:26" ht="15.75" customHeight="1">
      <c r="A714" s="48"/>
      <c r="B714" s="48"/>
      <c r="C714" s="48"/>
      <c r="D714" s="48"/>
      <c r="E714" s="48"/>
      <c r="F714" s="48"/>
      <c r="G714" s="48"/>
      <c r="H714" s="48"/>
      <c r="I714" s="48"/>
      <c r="J714" s="48"/>
      <c r="K714" s="48"/>
      <c r="L714" s="48"/>
      <c r="M714" s="48"/>
      <c r="N714" s="48"/>
      <c r="O714" s="48"/>
      <c r="P714" s="48"/>
      <c r="Q714" s="48"/>
      <c r="R714" s="48"/>
      <c r="S714" s="48"/>
      <c r="T714" s="48"/>
      <c r="U714" s="48"/>
      <c r="V714" s="48"/>
      <c r="W714" s="48"/>
      <c r="X714" s="48"/>
      <c r="Y714" s="48"/>
      <c r="Z714" s="48"/>
    </row>
    <row r="715" spans="1:26" ht="15.75" customHeight="1">
      <c r="A715" s="48"/>
      <c r="B715" s="48"/>
      <c r="C715" s="48"/>
      <c r="D715" s="48"/>
      <c r="E715" s="48"/>
      <c r="F715" s="48"/>
      <c r="G715" s="48"/>
      <c r="H715" s="48"/>
      <c r="I715" s="48"/>
      <c r="J715" s="48"/>
      <c r="K715" s="48"/>
      <c r="L715" s="48"/>
      <c r="M715" s="48"/>
      <c r="N715" s="48"/>
      <c r="O715" s="48"/>
      <c r="P715" s="48"/>
      <c r="Q715" s="48"/>
      <c r="R715" s="48"/>
      <c r="S715" s="48"/>
      <c r="T715" s="48"/>
      <c r="U715" s="48"/>
      <c r="V715" s="48"/>
      <c r="W715" s="48"/>
      <c r="X715" s="48"/>
      <c r="Y715" s="48"/>
      <c r="Z715" s="48"/>
    </row>
    <row r="716" spans="1:26" ht="15.75" customHeight="1">
      <c r="A716" s="48"/>
      <c r="B716" s="48"/>
      <c r="C716" s="48"/>
      <c r="D716" s="48"/>
      <c r="E716" s="48"/>
      <c r="F716" s="48"/>
      <c r="G716" s="48"/>
      <c r="H716" s="48"/>
      <c r="I716" s="48"/>
      <c r="J716" s="48"/>
      <c r="K716" s="48"/>
      <c r="L716" s="48"/>
      <c r="M716" s="48"/>
      <c r="N716" s="48"/>
      <c r="O716" s="48"/>
      <c r="P716" s="48"/>
      <c r="Q716" s="48"/>
      <c r="R716" s="48"/>
      <c r="S716" s="48"/>
      <c r="T716" s="48"/>
      <c r="U716" s="48"/>
      <c r="V716" s="48"/>
      <c r="W716" s="48"/>
      <c r="X716" s="48"/>
      <c r="Y716" s="48"/>
      <c r="Z716" s="48"/>
    </row>
    <row r="717" spans="1:26" ht="15.75" customHeight="1">
      <c r="A717" s="48"/>
      <c r="B717" s="48"/>
      <c r="C717" s="48"/>
      <c r="D717" s="48"/>
      <c r="E717" s="48"/>
      <c r="F717" s="48"/>
      <c r="G717" s="48"/>
      <c r="H717" s="48"/>
      <c r="I717" s="48"/>
      <c r="J717" s="48"/>
      <c r="K717" s="48"/>
      <c r="L717" s="48"/>
      <c r="M717" s="48"/>
      <c r="N717" s="48"/>
      <c r="O717" s="48"/>
      <c r="P717" s="48"/>
      <c r="Q717" s="48"/>
      <c r="R717" s="48"/>
      <c r="S717" s="48"/>
      <c r="T717" s="48"/>
      <c r="U717" s="48"/>
      <c r="V717" s="48"/>
      <c r="W717" s="48"/>
      <c r="X717" s="48"/>
      <c r="Y717" s="48"/>
      <c r="Z717" s="48"/>
    </row>
    <row r="718" spans="1:26" ht="15.75" customHeight="1">
      <c r="A718" s="48"/>
      <c r="B718" s="48"/>
      <c r="C718" s="48"/>
      <c r="D718" s="48"/>
      <c r="E718" s="48"/>
      <c r="F718" s="48"/>
      <c r="G718" s="48"/>
      <c r="H718" s="48"/>
      <c r="I718" s="48"/>
      <c r="J718" s="48"/>
      <c r="K718" s="48"/>
      <c r="L718" s="48"/>
      <c r="M718" s="48"/>
      <c r="N718" s="48"/>
      <c r="O718" s="48"/>
      <c r="P718" s="48"/>
      <c r="Q718" s="48"/>
      <c r="R718" s="48"/>
      <c r="S718" s="48"/>
      <c r="T718" s="48"/>
      <c r="U718" s="48"/>
      <c r="V718" s="48"/>
      <c r="W718" s="48"/>
      <c r="X718" s="48"/>
      <c r="Y718" s="48"/>
      <c r="Z718" s="48"/>
    </row>
    <row r="719" spans="1:26" ht="15.75" customHeight="1">
      <c r="A719" s="48"/>
      <c r="B719" s="48"/>
      <c r="C719" s="48"/>
      <c r="D719" s="48"/>
      <c r="E719" s="48"/>
      <c r="F719" s="48"/>
      <c r="G719" s="48"/>
      <c r="H719" s="48"/>
      <c r="I719" s="48"/>
      <c r="J719" s="48"/>
      <c r="K719" s="48"/>
      <c r="L719" s="48"/>
      <c r="M719" s="48"/>
      <c r="N719" s="48"/>
      <c r="O719" s="48"/>
      <c r="P719" s="48"/>
      <c r="Q719" s="48"/>
      <c r="R719" s="48"/>
      <c r="S719" s="48"/>
      <c r="T719" s="48"/>
      <c r="U719" s="48"/>
      <c r="V719" s="48"/>
      <c r="W719" s="48"/>
      <c r="X719" s="48"/>
      <c r="Y719" s="48"/>
      <c r="Z719" s="48"/>
    </row>
    <row r="720" spans="1:26" ht="15.75" customHeight="1">
      <c r="A720" s="48"/>
      <c r="B720" s="48"/>
      <c r="C720" s="48"/>
      <c r="D720" s="48"/>
      <c r="E720" s="48"/>
      <c r="F720" s="48"/>
      <c r="G720" s="48"/>
      <c r="H720" s="48"/>
      <c r="I720" s="48"/>
      <c r="J720" s="48"/>
      <c r="K720" s="48"/>
      <c r="L720" s="48"/>
      <c r="M720" s="48"/>
      <c r="N720" s="48"/>
      <c r="O720" s="48"/>
      <c r="P720" s="48"/>
      <c r="Q720" s="48"/>
      <c r="R720" s="48"/>
      <c r="S720" s="48"/>
      <c r="T720" s="48"/>
      <c r="U720" s="48"/>
      <c r="V720" s="48"/>
      <c r="W720" s="48"/>
      <c r="X720" s="48"/>
      <c r="Y720" s="48"/>
      <c r="Z720" s="48"/>
    </row>
    <row r="721" spans="1:26" ht="15.75" customHeight="1">
      <c r="A721" s="48"/>
      <c r="B721" s="48"/>
      <c r="C721" s="48"/>
      <c r="D721" s="48"/>
      <c r="E721" s="48"/>
      <c r="F721" s="48"/>
      <c r="G721" s="48"/>
      <c r="H721" s="48"/>
      <c r="I721" s="48"/>
      <c r="J721" s="48"/>
      <c r="K721" s="48"/>
      <c r="L721" s="48"/>
      <c r="M721" s="48"/>
      <c r="N721" s="48"/>
      <c r="O721" s="48"/>
      <c r="P721" s="48"/>
      <c r="Q721" s="48"/>
      <c r="R721" s="48"/>
      <c r="S721" s="48"/>
      <c r="T721" s="48"/>
      <c r="U721" s="48"/>
      <c r="V721" s="48"/>
      <c r="W721" s="48"/>
      <c r="X721" s="48"/>
      <c r="Y721" s="48"/>
      <c r="Z721" s="48"/>
    </row>
    <row r="722" spans="1:26" ht="15.75" customHeight="1">
      <c r="A722" s="48"/>
      <c r="B722" s="48"/>
      <c r="C722" s="48"/>
      <c r="D722" s="48"/>
      <c r="E722" s="48"/>
      <c r="F722" s="48"/>
      <c r="G722" s="48"/>
      <c r="H722" s="48"/>
      <c r="I722" s="48"/>
      <c r="J722" s="48"/>
      <c r="K722" s="48"/>
      <c r="L722" s="48"/>
      <c r="M722" s="48"/>
      <c r="N722" s="48"/>
      <c r="O722" s="48"/>
      <c r="P722" s="48"/>
      <c r="Q722" s="48"/>
      <c r="R722" s="48"/>
      <c r="S722" s="48"/>
      <c r="T722" s="48"/>
      <c r="U722" s="48"/>
      <c r="V722" s="48"/>
      <c r="W722" s="48"/>
      <c r="X722" s="48"/>
      <c r="Y722" s="48"/>
      <c r="Z722" s="48"/>
    </row>
    <row r="723" spans="1:26" ht="15.75" customHeight="1">
      <c r="A723" s="48"/>
      <c r="B723" s="48"/>
      <c r="C723" s="48"/>
      <c r="D723" s="48"/>
      <c r="E723" s="48"/>
      <c r="F723" s="48"/>
      <c r="G723" s="48"/>
      <c r="H723" s="48"/>
      <c r="I723" s="48"/>
      <c r="J723" s="48"/>
      <c r="K723" s="48"/>
      <c r="L723" s="48"/>
      <c r="M723" s="48"/>
      <c r="N723" s="48"/>
      <c r="O723" s="48"/>
      <c r="P723" s="48"/>
      <c r="Q723" s="48"/>
      <c r="R723" s="48"/>
      <c r="S723" s="48"/>
      <c r="T723" s="48"/>
      <c r="U723" s="48"/>
      <c r="V723" s="48"/>
      <c r="W723" s="48"/>
      <c r="X723" s="48"/>
      <c r="Y723" s="48"/>
      <c r="Z723" s="48"/>
    </row>
    <row r="724" spans="1:26" ht="15.75" customHeight="1">
      <c r="A724" s="48"/>
      <c r="B724" s="48"/>
      <c r="C724" s="48"/>
      <c r="D724" s="48"/>
      <c r="E724" s="48"/>
      <c r="F724" s="48"/>
      <c r="G724" s="48"/>
      <c r="H724" s="48"/>
      <c r="I724" s="48"/>
      <c r="J724" s="48"/>
      <c r="K724" s="48"/>
      <c r="L724" s="48"/>
      <c r="M724" s="48"/>
      <c r="N724" s="48"/>
      <c r="O724" s="48"/>
      <c r="P724" s="48"/>
      <c r="Q724" s="48"/>
      <c r="R724" s="48"/>
      <c r="S724" s="48"/>
      <c r="T724" s="48"/>
      <c r="U724" s="48"/>
      <c r="V724" s="48"/>
      <c r="W724" s="48"/>
      <c r="X724" s="48"/>
      <c r="Y724" s="48"/>
      <c r="Z724" s="48"/>
    </row>
    <row r="725" spans="1:26" ht="15.75" customHeight="1">
      <c r="A725" s="48"/>
      <c r="B725" s="48"/>
      <c r="C725" s="48"/>
      <c r="D725" s="48"/>
      <c r="E725" s="48"/>
      <c r="F725" s="48"/>
      <c r="G725" s="48"/>
      <c r="H725" s="48"/>
      <c r="I725" s="48"/>
      <c r="J725" s="48"/>
      <c r="K725" s="48"/>
      <c r="L725" s="48"/>
      <c r="M725" s="48"/>
      <c r="N725" s="48"/>
      <c r="O725" s="48"/>
      <c r="P725" s="48"/>
      <c r="Q725" s="48"/>
      <c r="R725" s="48"/>
      <c r="S725" s="48"/>
      <c r="T725" s="48"/>
      <c r="U725" s="48"/>
      <c r="V725" s="48"/>
      <c r="W725" s="48"/>
      <c r="X725" s="48"/>
      <c r="Y725" s="48"/>
      <c r="Z725" s="48"/>
    </row>
    <row r="726" spans="1:26" ht="15.75" customHeight="1">
      <c r="A726" s="48"/>
      <c r="B726" s="48"/>
      <c r="C726" s="48"/>
      <c r="D726" s="48"/>
      <c r="E726" s="48"/>
      <c r="F726" s="48"/>
      <c r="G726" s="48"/>
      <c r="H726" s="48"/>
      <c r="I726" s="48"/>
      <c r="J726" s="48"/>
      <c r="K726" s="48"/>
      <c r="L726" s="48"/>
      <c r="M726" s="48"/>
      <c r="N726" s="48"/>
      <c r="O726" s="48"/>
      <c r="P726" s="48"/>
      <c r="Q726" s="48"/>
      <c r="R726" s="48"/>
      <c r="S726" s="48"/>
      <c r="T726" s="48"/>
      <c r="U726" s="48"/>
      <c r="V726" s="48"/>
      <c r="W726" s="48"/>
      <c r="X726" s="48"/>
      <c r="Y726" s="48"/>
      <c r="Z726" s="48"/>
    </row>
    <row r="727" spans="1:26" ht="15.75" customHeight="1">
      <c r="A727" s="48"/>
      <c r="B727" s="48"/>
      <c r="C727" s="48"/>
      <c r="D727" s="48"/>
      <c r="E727" s="48"/>
      <c r="F727" s="48"/>
      <c r="G727" s="48"/>
      <c r="H727" s="48"/>
      <c r="I727" s="48"/>
      <c r="J727" s="48"/>
      <c r="K727" s="48"/>
      <c r="L727" s="48"/>
      <c r="M727" s="48"/>
      <c r="N727" s="48"/>
      <c r="O727" s="48"/>
      <c r="P727" s="48"/>
      <c r="Q727" s="48"/>
      <c r="R727" s="48"/>
      <c r="S727" s="48"/>
      <c r="T727" s="48"/>
      <c r="U727" s="48"/>
      <c r="V727" s="48"/>
      <c r="W727" s="48"/>
      <c r="X727" s="48"/>
      <c r="Y727" s="48"/>
      <c r="Z727" s="48"/>
    </row>
    <row r="728" spans="1:26" ht="15.75" customHeight="1">
      <c r="A728" s="48"/>
      <c r="B728" s="48"/>
      <c r="C728" s="48"/>
      <c r="D728" s="48"/>
      <c r="E728" s="48"/>
      <c r="F728" s="48"/>
      <c r="G728" s="48"/>
      <c r="H728" s="48"/>
      <c r="I728" s="48"/>
      <c r="J728" s="48"/>
      <c r="K728" s="48"/>
      <c r="L728" s="48"/>
      <c r="M728" s="48"/>
      <c r="N728" s="48"/>
      <c r="O728" s="48"/>
      <c r="P728" s="48"/>
      <c r="Q728" s="48"/>
      <c r="R728" s="48"/>
      <c r="S728" s="48"/>
      <c r="T728" s="48"/>
      <c r="U728" s="48"/>
      <c r="V728" s="48"/>
      <c r="W728" s="48"/>
      <c r="X728" s="48"/>
      <c r="Y728" s="48"/>
      <c r="Z728" s="48"/>
    </row>
    <row r="729" spans="1:26" ht="15.75" customHeight="1">
      <c r="A729" s="48"/>
      <c r="B729" s="48"/>
      <c r="C729" s="48"/>
      <c r="D729" s="48"/>
      <c r="E729" s="48"/>
      <c r="F729" s="48"/>
      <c r="G729" s="48"/>
      <c r="H729" s="48"/>
      <c r="I729" s="48"/>
      <c r="J729" s="48"/>
      <c r="K729" s="48"/>
      <c r="L729" s="48"/>
      <c r="M729" s="48"/>
      <c r="N729" s="48"/>
      <c r="O729" s="48"/>
      <c r="P729" s="48"/>
      <c r="Q729" s="48"/>
      <c r="R729" s="48"/>
      <c r="S729" s="48"/>
      <c r="T729" s="48"/>
      <c r="U729" s="48"/>
      <c r="V729" s="48"/>
      <c r="W729" s="48"/>
      <c r="X729" s="48"/>
      <c r="Y729" s="48"/>
      <c r="Z729" s="48"/>
    </row>
    <row r="730" spans="1:26" ht="15.75" customHeight="1">
      <c r="A730" s="48"/>
      <c r="B730" s="48"/>
      <c r="C730" s="48"/>
      <c r="D730" s="48"/>
      <c r="E730" s="48"/>
      <c r="F730" s="48"/>
      <c r="G730" s="48"/>
      <c r="H730" s="48"/>
      <c r="I730" s="48"/>
      <c r="J730" s="48"/>
      <c r="K730" s="48"/>
      <c r="L730" s="48"/>
      <c r="M730" s="48"/>
      <c r="N730" s="48"/>
      <c r="O730" s="48"/>
      <c r="P730" s="48"/>
      <c r="Q730" s="48"/>
      <c r="R730" s="48"/>
      <c r="S730" s="48"/>
      <c r="T730" s="48"/>
      <c r="U730" s="48"/>
      <c r="V730" s="48"/>
      <c r="W730" s="48"/>
      <c r="X730" s="48"/>
      <c r="Y730" s="48"/>
      <c r="Z730" s="48"/>
    </row>
    <row r="731" spans="1:26" ht="15.75" customHeight="1">
      <c r="A731" s="48"/>
      <c r="B731" s="48"/>
      <c r="C731" s="48"/>
      <c r="D731" s="48"/>
      <c r="E731" s="48"/>
      <c r="F731" s="48"/>
      <c r="G731" s="48"/>
      <c r="H731" s="48"/>
      <c r="I731" s="48"/>
      <c r="J731" s="48"/>
      <c r="K731" s="48"/>
      <c r="L731" s="48"/>
      <c r="M731" s="48"/>
      <c r="N731" s="48"/>
      <c r="O731" s="48"/>
      <c r="P731" s="48"/>
      <c r="Q731" s="48"/>
      <c r="R731" s="48"/>
      <c r="S731" s="48"/>
      <c r="T731" s="48"/>
      <c r="U731" s="48"/>
      <c r="V731" s="48"/>
      <c r="W731" s="48"/>
      <c r="X731" s="48"/>
      <c r="Y731" s="48"/>
      <c r="Z731" s="48"/>
    </row>
    <row r="732" spans="1:26" ht="15.75" customHeight="1">
      <c r="A732" s="48"/>
      <c r="B732" s="48"/>
      <c r="C732" s="48"/>
      <c r="D732" s="48"/>
      <c r="E732" s="48"/>
      <c r="F732" s="48"/>
      <c r="G732" s="48"/>
      <c r="H732" s="48"/>
      <c r="I732" s="48"/>
      <c r="J732" s="48"/>
      <c r="K732" s="48"/>
      <c r="L732" s="48"/>
      <c r="M732" s="48"/>
      <c r="N732" s="48"/>
      <c r="O732" s="48"/>
      <c r="P732" s="48"/>
      <c r="Q732" s="48"/>
      <c r="R732" s="48"/>
      <c r="S732" s="48"/>
      <c r="T732" s="48"/>
      <c r="U732" s="48"/>
      <c r="V732" s="48"/>
      <c r="W732" s="48"/>
      <c r="X732" s="48"/>
      <c r="Y732" s="48"/>
      <c r="Z732" s="48"/>
    </row>
    <row r="733" spans="1:26" ht="15.75" customHeight="1">
      <c r="A733" s="48"/>
      <c r="B733" s="48"/>
      <c r="C733" s="48"/>
      <c r="D733" s="48"/>
      <c r="E733" s="48"/>
      <c r="F733" s="48"/>
      <c r="G733" s="48"/>
      <c r="H733" s="48"/>
      <c r="I733" s="48"/>
      <c r="J733" s="48"/>
      <c r="K733" s="48"/>
      <c r="L733" s="48"/>
      <c r="M733" s="48"/>
      <c r="N733" s="48"/>
      <c r="O733" s="48"/>
      <c r="P733" s="48"/>
      <c r="Q733" s="48"/>
      <c r="R733" s="48"/>
      <c r="S733" s="48"/>
      <c r="T733" s="48"/>
      <c r="U733" s="48"/>
      <c r="V733" s="48"/>
      <c r="W733" s="48"/>
      <c r="X733" s="48"/>
      <c r="Y733" s="48"/>
      <c r="Z733" s="48"/>
    </row>
    <row r="734" spans="1:26" ht="15.75" customHeight="1">
      <c r="A734" s="48"/>
      <c r="B734" s="48"/>
      <c r="C734" s="48"/>
      <c r="D734" s="48"/>
      <c r="E734" s="48"/>
      <c r="F734" s="48"/>
      <c r="G734" s="48"/>
      <c r="H734" s="48"/>
      <c r="I734" s="48"/>
      <c r="J734" s="48"/>
      <c r="K734" s="48"/>
      <c r="L734" s="48"/>
      <c r="M734" s="48"/>
      <c r="N734" s="48"/>
      <c r="O734" s="48"/>
      <c r="P734" s="48"/>
      <c r="Q734" s="48"/>
      <c r="R734" s="48"/>
      <c r="S734" s="48"/>
      <c r="T734" s="48"/>
      <c r="U734" s="48"/>
      <c r="V734" s="48"/>
      <c r="W734" s="48"/>
      <c r="X734" s="48"/>
      <c r="Y734" s="48"/>
      <c r="Z734" s="48"/>
    </row>
    <row r="735" spans="1:26" ht="15.75" customHeight="1">
      <c r="A735" s="48"/>
      <c r="B735" s="48"/>
      <c r="C735" s="48"/>
      <c r="D735" s="48"/>
      <c r="E735" s="48"/>
      <c r="F735" s="48"/>
      <c r="G735" s="48"/>
      <c r="H735" s="48"/>
      <c r="I735" s="48"/>
      <c r="J735" s="48"/>
      <c r="K735" s="48"/>
      <c r="L735" s="48"/>
      <c r="M735" s="48"/>
      <c r="N735" s="48"/>
      <c r="O735" s="48"/>
      <c r="P735" s="48"/>
      <c r="Q735" s="48"/>
      <c r="R735" s="48"/>
      <c r="S735" s="48"/>
      <c r="T735" s="48"/>
      <c r="U735" s="48"/>
      <c r="V735" s="48"/>
      <c r="W735" s="48"/>
      <c r="X735" s="48"/>
      <c r="Y735" s="48"/>
      <c r="Z735" s="48"/>
    </row>
    <row r="736" spans="1:26" ht="15.75" customHeight="1">
      <c r="A736" s="48"/>
      <c r="B736" s="48"/>
      <c r="C736" s="48"/>
      <c r="D736" s="48"/>
      <c r="E736" s="48"/>
      <c r="F736" s="48"/>
      <c r="G736" s="48"/>
      <c r="H736" s="48"/>
      <c r="I736" s="48"/>
      <c r="J736" s="48"/>
      <c r="K736" s="48"/>
      <c r="L736" s="48"/>
      <c r="M736" s="48"/>
      <c r="N736" s="48"/>
      <c r="O736" s="48"/>
      <c r="P736" s="48"/>
      <c r="Q736" s="48"/>
      <c r="R736" s="48"/>
      <c r="S736" s="48"/>
      <c r="T736" s="48"/>
      <c r="U736" s="48"/>
      <c r="V736" s="48"/>
      <c r="W736" s="48"/>
      <c r="X736" s="48"/>
      <c r="Y736" s="48"/>
      <c r="Z736" s="48"/>
    </row>
    <row r="737" spans="1:26" ht="15.75" customHeight="1">
      <c r="A737" s="48"/>
      <c r="B737" s="48"/>
      <c r="C737" s="48"/>
      <c r="D737" s="48"/>
      <c r="E737" s="48"/>
      <c r="F737" s="48"/>
      <c r="G737" s="48"/>
      <c r="H737" s="48"/>
      <c r="I737" s="48"/>
      <c r="J737" s="48"/>
      <c r="K737" s="48"/>
      <c r="L737" s="48"/>
      <c r="M737" s="48"/>
      <c r="N737" s="48"/>
      <c r="O737" s="48"/>
      <c r="P737" s="48"/>
      <c r="Q737" s="48"/>
      <c r="R737" s="48"/>
      <c r="S737" s="48"/>
      <c r="T737" s="48"/>
      <c r="U737" s="48"/>
      <c r="V737" s="48"/>
      <c r="W737" s="48"/>
      <c r="X737" s="48"/>
      <c r="Y737" s="48"/>
      <c r="Z737" s="48"/>
    </row>
    <row r="738" spans="1:26" ht="15.75" customHeight="1">
      <c r="A738" s="48"/>
      <c r="B738" s="48"/>
      <c r="C738" s="48"/>
      <c r="D738" s="48"/>
      <c r="E738" s="48"/>
      <c r="F738" s="48"/>
      <c r="G738" s="48"/>
      <c r="H738" s="48"/>
      <c r="I738" s="48"/>
      <c r="J738" s="48"/>
      <c r="K738" s="48"/>
      <c r="L738" s="48"/>
      <c r="M738" s="48"/>
      <c r="N738" s="48"/>
      <c r="O738" s="48"/>
      <c r="P738" s="48"/>
      <c r="Q738" s="48"/>
      <c r="R738" s="48"/>
      <c r="S738" s="48"/>
      <c r="T738" s="48"/>
      <c r="U738" s="48"/>
      <c r="V738" s="48"/>
      <c r="W738" s="48"/>
      <c r="X738" s="48"/>
      <c r="Y738" s="48"/>
      <c r="Z738" s="48"/>
    </row>
    <row r="739" spans="1:26" ht="15.75" customHeight="1">
      <c r="A739" s="48"/>
      <c r="B739" s="48"/>
      <c r="C739" s="48"/>
      <c r="D739" s="48"/>
      <c r="E739" s="48"/>
      <c r="F739" s="48"/>
      <c r="G739" s="48"/>
      <c r="H739" s="48"/>
      <c r="I739" s="48"/>
      <c r="J739" s="48"/>
      <c r="K739" s="48"/>
      <c r="L739" s="48"/>
      <c r="M739" s="48"/>
      <c r="N739" s="48"/>
      <c r="O739" s="48"/>
      <c r="P739" s="48"/>
      <c r="Q739" s="48"/>
      <c r="R739" s="48"/>
      <c r="S739" s="48"/>
      <c r="T739" s="48"/>
      <c r="U739" s="48"/>
      <c r="V739" s="48"/>
      <c r="W739" s="48"/>
      <c r="X739" s="48"/>
      <c r="Y739" s="48"/>
      <c r="Z739" s="48"/>
    </row>
    <row r="740" spans="1:26" ht="15.75" customHeight="1">
      <c r="A740" s="48"/>
      <c r="B740" s="48"/>
      <c r="C740" s="48"/>
      <c r="D740" s="48"/>
      <c r="E740" s="48"/>
      <c r="F740" s="48"/>
      <c r="G740" s="48"/>
      <c r="H740" s="48"/>
      <c r="I740" s="48"/>
      <c r="J740" s="48"/>
      <c r="K740" s="48"/>
      <c r="L740" s="48"/>
      <c r="M740" s="48"/>
      <c r="N740" s="48"/>
      <c r="O740" s="48"/>
      <c r="P740" s="48"/>
      <c r="Q740" s="48"/>
      <c r="R740" s="48"/>
      <c r="S740" s="48"/>
      <c r="T740" s="48"/>
      <c r="U740" s="48"/>
      <c r="V740" s="48"/>
      <c r="W740" s="48"/>
      <c r="X740" s="48"/>
      <c r="Y740" s="48"/>
      <c r="Z740" s="48"/>
    </row>
    <row r="741" spans="1:26" ht="15.75" customHeight="1">
      <c r="A741" s="48"/>
      <c r="B741" s="48"/>
      <c r="C741" s="48"/>
      <c r="D741" s="48"/>
      <c r="E741" s="48"/>
      <c r="F741" s="48"/>
      <c r="G741" s="48"/>
      <c r="H741" s="48"/>
      <c r="I741" s="48"/>
      <c r="J741" s="48"/>
      <c r="K741" s="48"/>
      <c r="L741" s="48"/>
      <c r="M741" s="48"/>
      <c r="N741" s="48"/>
      <c r="O741" s="48"/>
      <c r="P741" s="48"/>
      <c r="Q741" s="48"/>
      <c r="R741" s="48"/>
      <c r="S741" s="48"/>
      <c r="T741" s="48"/>
      <c r="U741" s="48"/>
      <c r="V741" s="48"/>
      <c r="W741" s="48"/>
      <c r="X741" s="48"/>
      <c r="Y741" s="48"/>
      <c r="Z741" s="48"/>
    </row>
    <row r="742" spans="1:26" ht="15.75" customHeight="1">
      <c r="A742" s="48"/>
      <c r="B742" s="48"/>
      <c r="C742" s="48"/>
      <c r="D742" s="48"/>
      <c r="E742" s="48"/>
      <c r="F742" s="48"/>
      <c r="G742" s="48"/>
      <c r="H742" s="48"/>
      <c r="I742" s="48"/>
      <c r="J742" s="48"/>
      <c r="K742" s="48"/>
      <c r="L742" s="48"/>
      <c r="M742" s="48"/>
      <c r="N742" s="48"/>
      <c r="O742" s="48"/>
      <c r="P742" s="48"/>
      <c r="Q742" s="48"/>
      <c r="R742" s="48"/>
      <c r="S742" s="48"/>
      <c r="T742" s="48"/>
      <c r="U742" s="48"/>
      <c r="V742" s="48"/>
      <c r="W742" s="48"/>
      <c r="X742" s="48"/>
      <c r="Y742" s="48"/>
      <c r="Z742" s="48"/>
    </row>
    <row r="743" spans="1:26" ht="15.75" customHeight="1">
      <c r="A743" s="48"/>
      <c r="B743" s="48"/>
      <c r="C743" s="48"/>
      <c r="D743" s="48"/>
      <c r="E743" s="48"/>
      <c r="F743" s="48"/>
      <c r="G743" s="48"/>
      <c r="H743" s="48"/>
      <c r="I743" s="48"/>
      <c r="J743" s="48"/>
      <c r="K743" s="48"/>
      <c r="L743" s="48"/>
      <c r="M743" s="48"/>
      <c r="N743" s="48"/>
      <c r="O743" s="48"/>
      <c r="P743" s="48"/>
      <c r="Q743" s="48"/>
      <c r="R743" s="48"/>
      <c r="S743" s="48"/>
      <c r="T743" s="48"/>
      <c r="U743" s="48"/>
      <c r="V743" s="48"/>
      <c r="W743" s="48"/>
      <c r="X743" s="48"/>
      <c r="Y743" s="48"/>
      <c r="Z743" s="48"/>
    </row>
    <row r="744" spans="1:26" ht="15.75" customHeight="1">
      <c r="A744" s="48"/>
      <c r="B744" s="48"/>
      <c r="C744" s="48"/>
      <c r="D744" s="48"/>
      <c r="E744" s="48"/>
      <c r="F744" s="48"/>
      <c r="G744" s="48"/>
      <c r="H744" s="48"/>
      <c r="I744" s="48"/>
      <c r="J744" s="48"/>
      <c r="K744" s="48"/>
      <c r="L744" s="48"/>
      <c r="M744" s="48"/>
      <c r="N744" s="48"/>
      <c r="O744" s="48"/>
      <c r="P744" s="48"/>
      <c r="Q744" s="48"/>
      <c r="R744" s="48"/>
      <c r="S744" s="48"/>
      <c r="T744" s="48"/>
      <c r="U744" s="48"/>
      <c r="V744" s="48"/>
      <c r="W744" s="48"/>
      <c r="X744" s="48"/>
      <c r="Y744" s="48"/>
      <c r="Z744" s="48"/>
    </row>
    <row r="745" spans="1:26" ht="15.75" customHeight="1">
      <c r="A745" s="48"/>
      <c r="B745" s="48"/>
      <c r="C745" s="48"/>
      <c r="D745" s="48"/>
      <c r="E745" s="48"/>
      <c r="F745" s="48"/>
      <c r="G745" s="48"/>
      <c r="H745" s="48"/>
      <c r="I745" s="48"/>
      <c r="J745" s="48"/>
      <c r="K745" s="48"/>
      <c r="L745" s="48"/>
      <c r="M745" s="48"/>
      <c r="N745" s="48"/>
      <c r="O745" s="48"/>
      <c r="P745" s="48"/>
      <c r="Q745" s="48"/>
      <c r="R745" s="48"/>
      <c r="S745" s="48"/>
      <c r="T745" s="48"/>
      <c r="U745" s="48"/>
      <c r="V745" s="48"/>
      <c r="W745" s="48"/>
      <c r="X745" s="48"/>
      <c r="Y745" s="48"/>
      <c r="Z745" s="48"/>
    </row>
    <row r="746" spans="1:26" ht="15.75" customHeight="1">
      <c r="A746" s="48"/>
      <c r="B746" s="48"/>
      <c r="C746" s="48"/>
      <c r="D746" s="48"/>
      <c r="E746" s="48"/>
      <c r="F746" s="48"/>
      <c r="G746" s="48"/>
      <c r="H746" s="48"/>
      <c r="I746" s="48"/>
      <c r="J746" s="48"/>
      <c r="K746" s="48"/>
      <c r="L746" s="48"/>
      <c r="M746" s="48"/>
      <c r="N746" s="48"/>
      <c r="O746" s="48"/>
      <c r="P746" s="48"/>
      <c r="Q746" s="48"/>
      <c r="R746" s="48"/>
      <c r="S746" s="48"/>
      <c r="T746" s="48"/>
      <c r="U746" s="48"/>
      <c r="V746" s="48"/>
      <c r="W746" s="48"/>
      <c r="X746" s="48"/>
      <c r="Y746" s="48"/>
      <c r="Z746" s="48"/>
    </row>
    <row r="747" spans="1:26" ht="15.75" customHeight="1">
      <c r="A747" s="48"/>
      <c r="B747" s="48"/>
      <c r="C747" s="48"/>
      <c r="D747" s="48"/>
      <c r="E747" s="48"/>
      <c r="F747" s="48"/>
      <c r="G747" s="48"/>
      <c r="H747" s="48"/>
      <c r="I747" s="48"/>
      <c r="J747" s="48"/>
      <c r="K747" s="48"/>
      <c r="L747" s="48"/>
      <c r="M747" s="48"/>
      <c r="N747" s="48"/>
      <c r="O747" s="48"/>
      <c r="P747" s="48"/>
      <c r="Q747" s="48"/>
      <c r="R747" s="48"/>
      <c r="S747" s="48"/>
      <c r="T747" s="48"/>
      <c r="U747" s="48"/>
      <c r="V747" s="48"/>
      <c r="W747" s="48"/>
      <c r="X747" s="48"/>
      <c r="Y747" s="48"/>
      <c r="Z747" s="48"/>
    </row>
    <row r="748" spans="1:26" ht="15.75" customHeight="1">
      <c r="A748" s="48"/>
      <c r="B748" s="48"/>
      <c r="C748" s="48"/>
      <c r="D748" s="48"/>
      <c r="E748" s="48"/>
      <c r="F748" s="48"/>
      <c r="G748" s="48"/>
      <c r="H748" s="48"/>
      <c r="I748" s="48"/>
      <c r="J748" s="48"/>
      <c r="K748" s="48"/>
      <c r="L748" s="48"/>
      <c r="M748" s="48"/>
      <c r="N748" s="48"/>
      <c r="O748" s="48"/>
      <c r="P748" s="48"/>
      <c r="Q748" s="48"/>
      <c r="R748" s="48"/>
      <c r="S748" s="48"/>
      <c r="T748" s="48"/>
      <c r="U748" s="48"/>
      <c r="V748" s="48"/>
      <c r="W748" s="48"/>
      <c r="X748" s="48"/>
      <c r="Y748" s="48"/>
      <c r="Z748" s="48"/>
    </row>
    <row r="749" spans="1:26" ht="15.75" customHeight="1">
      <c r="A749" s="48"/>
      <c r="B749" s="48"/>
      <c r="C749" s="48"/>
      <c r="D749" s="48"/>
      <c r="E749" s="48"/>
      <c r="F749" s="48"/>
      <c r="G749" s="48"/>
      <c r="H749" s="48"/>
      <c r="I749" s="48"/>
      <c r="J749" s="48"/>
      <c r="K749" s="48"/>
      <c r="L749" s="48"/>
      <c r="M749" s="48"/>
      <c r="N749" s="48"/>
      <c r="O749" s="48"/>
      <c r="P749" s="48"/>
      <c r="Q749" s="48"/>
      <c r="R749" s="48"/>
      <c r="S749" s="48"/>
      <c r="T749" s="48"/>
      <c r="U749" s="48"/>
      <c r="V749" s="48"/>
      <c r="W749" s="48"/>
      <c r="X749" s="48"/>
      <c r="Y749" s="48"/>
      <c r="Z749" s="48"/>
    </row>
    <row r="750" spans="1:26" ht="15.75" customHeight="1">
      <c r="A750" s="48"/>
      <c r="B750" s="48"/>
      <c r="C750" s="48"/>
      <c r="D750" s="48"/>
      <c r="E750" s="48"/>
      <c r="F750" s="48"/>
      <c r="G750" s="48"/>
      <c r="H750" s="48"/>
      <c r="I750" s="48"/>
      <c r="J750" s="48"/>
      <c r="K750" s="48"/>
      <c r="L750" s="48"/>
      <c r="M750" s="48"/>
      <c r="N750" s="48"/>
      <c r="O750" s="48"/>
      <c r="P750" s="48"/>
      <c r="Q750" s="48"/>
      <c r="R750" s="48"/>
      <c r="S750" s="48"/>
      <c r="T750" s="48"/>
      <c r="U750" s="48"/>
      <c r="V750" s="48"/>
      <c r="W750" s="48"/>
      <c r="X750" s="48"/>
      <c r="Y750" s="48"/>
      <c r="Z750" s="48"/>
    </row>
    <row r="751" spans="1:26" ht="15.75" customHeight="1">
      <c r="A751" s="48"/>
      <c r="B751" s="48"/>
      <c r="C751" s="48"/>
      <c r="D751" s="48"/>
      <c r="E751" s="48"/>
      <c r="F751" s="48"/>
      <c r="G751" s="48"/>
      <c r="H751" s="48"/>
      <c r="I751" s="48"/>
      <c r="J751" s="48"/>
      <c r="K751" s="48"/>
      <c r="L751" s="48"/>
      <c r="M751" s="48"/>
      <c r="N751" s="48"/>
      <c r="O751" s="48"/>
      <c r="P751" s="48"/>
      <c r="Q751" s="48"/>
      <c r="R751" s="48"/>
      <c r="S751" s="48"/>
      <c r="T751" s="48"/>
      <c r="U751" s="48"/>
      <c r="V751" s="48"/>
      <c r="W751" s="48"/>
      <c r="X751" s="48"/>
      <c r="Y751" s="48"/>
      <c r="Z751" s="48"/>
    </row>
    <row r="752" spans="1:26" ht="15.75" customHeight="1">
      <c r="A752" s="48"/>
      <c r="B752" s="48"/>
      <c r="C752" s="48"/>
      <c r="D752" s="48"/>
      <c r="E752" s="48"/>
      <c r="F752" s="48"/>
      <c r="G752" s="48"/>
      <c r="H752" s="48"/>
      <c r="I752" s="48"/>
      <c r="J752" s="48"/>
      <c r="K752" s="48"/>
      <c r="L752" s="48"/>
      <c r="M752" s="48"/>
      <c r="N752" s="48"/>
      <c r="O752" s="48"/>
      <c r="P752" s="48"/>
      <c r="Q752" s="48"/>
      <c r="R752" s="48"/>
      <c r="S752" s="48"/>
      <c r="T752" s="48"/>
      <c r="U752" s="48"/>
      <c r="V752" s="48"/>
      <c r="W752" s="48"/>
      <c r="X752" s="48"/>
      <c r="Y752" s="48"/>
      <c r="Z752" s="48"/>
    </row>
    <row r="753" spans="1:26" ht="15.75" customHeight="1">
      <c r="A753" s="48"/>
      <c r="B753" s="48"/>
      <c r="C753" s="48"/>
      <c r="D753" s="48"/>
      <c r="E753" s="48"/>
      <c r="F753" s="48"/>
      <c r="G753" s="48"/>
      <c r="H753" s="48"/>
      <c r="I753" s="48"/>
      <c r="J753" s="48"/>
      <c r="K753" s="48"/>
      <c r="L753" s="48"/>
      <c r="M753" s="48"/>
      <c r="N753" s="48"/>
      <c r="O753" s="48"/>
      <c r="P753" s="48"/>
      <c r="Q753" s="48"/>
      <c r="R753" s="48"/>
      <c r="S753" s="48"/>
      <c r="T753" s="48"/>
      <c r="U753" s="48"/>
      <c r="V753" s="48"/>
      <c r="W753" s="48"/>
      <c r="X753" s="48"/>
      <c r="Y753" s="48"/>
      <c r="Z753" s="48"/>
    </row>
    <row r="754" spans="1:26" ht="15.75" customHeight="1">
      <c r="A754" s="48"/>
      <c r="B754" s="48"/>
      <c r="C754" s="48"/>
      <c r="D754" s="48"/>
      <c r="E754" s="48"/>
      <c r="F754" s="48"/>
      <c r="G754" s="48"/>
      <c r="H754" s="48"/>
      <c r="I754" s="48"/>
      <c r="J754" s="48"/>
      <c r="K754" s="48"/>
      <c r="L754" s="48"/>
      <c r="M754" s="48"/>
      <c r="N754" s="48"/>
      <c r="O754" s="48"/>
      <c r="P754" s="48"/>
      <c r="Q754" s="48"/>
      <c r="R754" s="48"/>
      <c r="S754" s="48"/>
      <c r="T754" s="48"/>
      <c r="U754" s="48"/>
      <c r="V754" s="48"/>
      <c r="W754" s="48"/>
      <c r="X754" s="48"/>
      <c r="Y754" s="48"/>
      <c r="Z754" s="48"/>
    </row>
    <row r="755" spans="1:26" ht="15.75" customHeight="1">
      <c r="A755" s="48"/>
      <c r="B755" s="48"/>
      <c r="C755" s="48"/>
      <c r="D755" s="48"/>
      <c r="E755" s="48"/>
      <c r="F755" s="48"/>
      <c r="G755" s="48"/>
      <c r="H755" s="48"/>
      <c r="I755" s="48"/>
      <c r="J755" s="48"/>
      <c r="K755" s="48"/>
      <c r="L755" s="48"/>
      <c r="M755" s="48"/>
      <c r="N755" s="48"/>
      <c r="O755" s="48"/>
      <c r="P755" s="48"/>
      <c r="Q755" s="48"/>
      <c r="R755" s="48"/>
      <c r="S755" s="48"/>
      <c r="T755" s="48"/>
      <c r="U755" s="48"/>
      <c r="V755" s="48"/>
      <c r="W755" s="48"/>
      <c r="X755" s="48"/>
      <c r="Y755" s="48"/>
      <c r="Z755" s="48"/>
    </row>
    <row r="756" spans="1:26" ht="15.75" customHeight="1">
      <c r="A756" s="48"/>
      <c r="B756" s="48"/>
      <c r="C756" s="48"/>
      <c r="D756" s="48"/>
      <c r="E756" s="48"/>
      <c r="F756" s="48"/>
      <c r="G756" s="48"/>
      <c r="H756" s="48"/>
      <c r="I756" s="48"/>
      <c r="J756" s="48"/>
      <c r="K756" s="48"/>
      <c r="L756" s="48"/>
      <c r="M756" s="48"/>
      <c r="N756" s="48"/>
      <c r="O756" s="48"/>
      <c r="P756" s="48"/>
      <c r="Q756" s="48"/>
      <c r="R756" s="48"/>
      <c r="S756" s="48"/>
      <c r="T756" s="48"/>
      <c r="U756" s="48"/>
      <c r="V756" s="48"/>
      <c r="W756" s="48"/>
      <c r="X756" s="48"/>
      <c r="Y756" s="48"/>
      <c r="Z756" s="48"/>
    </row>
    <row r="757" spans="1:26" ht="15.75" customHeight="1">
      <c r="A757" s="48"/>
      <c r="B757" s="48"/>
      <c r="C757" s="48"/>
      <c r="D757" s="48"/>
      <c r="E757" s="48"/>
      <c r="F757" s="48"/>
      <c r="G757" s="48"/>
      <c r="H757" s="48"/>
      <c r="I757" s="48"/>
      <c r="J757" s="48"/>
      <c r="K757" s="48"/>
      <c r="L757" s="48"/>
      <c r="M757" s="48"/>
      <c r="N757" s="48"/>
      <c r="O757" s="48"/>
      <c r="P757" s="48"/>
      <c r="Q757" s="48"/>
      <c r="R757" s="48"/>
      <c r="S757" s="48"/>
      <c r="T757" s="48"/>
      <c r="U757" s="48"/>
      <c r="V757" s="48"/>
      <c r="W757" s="48"/>
      <c r="X757" s="48"/>
      <c r="Y757" s="48"/>
      <c r="Z757" s="48"/>
    </row>
    <row r="758" spans="1:26" ht="15.75" customHeight="1">
      <c r="A758" s="48"/>
      <c r="B758" s="48"/>
      <c r="C758" s="48"/>
      <c r="D758" s="48"/>
      <c r="E758" s="48"/>
      <c r="F758" s="48"/>
      <c r="G758" s="48"/>
      <c r="H758" s="48"/>
      <c r="I758" s="48"/>
      <c r="J758" s="48"/>
      <c r="K758" s="48"/>
      <c r="L758" s="48"/>
      <c r="M758" s="48"/>
      <c r="N758" s="48"/>
      <c r="O758" s="48"/>
      <c r="P758" s="48"/>
      <c r="Q758" s="48"/>
      <c r="R758" s="48"/>
      <c r="S758" s="48"/>
      <c r="T758" s="48"/>
      <c r="U758" s="48"/>
      <c r="V758" s="48"/>
      <c r="W758" s="48"/>
      <c r="X758" s="48"/>
      <c r="Y758" s="48"/>
      <c r="Z758" s="48"/>
    </row>
    <row r="759" spans="1:26" ht="15.75" customHeight="1">
      <c r="A759" s="48"/>
      <c r="B759" s="48"/>
      <c r="C759" s="48"/>
      <c r="D759" s="48"/>
      <c r="E759" s="48"/>
      <c r="F759" s="48"/>
      <c r="G759" s="48"/>
      <c r="H759" s="48"/>
      <c r="I759" s="48"/>
      <c r="J759" s="48"/>
      <c r="K759" s="48"/>
      <c r="L759" s="48"/>
      <c r="M759" s="48"/>
      <c r="N759" s="48"/>
      <c r="O759" s="48"/>
      <c r="P759" s="48"/>
      <c r="Q759" s="48"/>
      <c r="R759" s="48"/>
      <c r="S759" s="48"/>
      <c r="T759" s="48"/>
      <c r="U759" s="48"/>
      <c r="V759" s="48"/>
      <c r="W759" s="48"/>
      <c r="X759" s="48"/>
      <c r="Y759" s="48"/>
      <c r="Z759" s="48"/>
    </row>
    <row r="760" spans="1:26" ht="15.75" customHeight="1">
      <c r="A760" s="48"/>
      <c r="B760" s="48"/>
      <c r="C760" s="48"/>
      <c r="D760" s="48"/>
      <c r="E760" s="48"/>
      <c r="F760" s="48"/>
      <c r="G760" s="48"/>
      <c r="H760" s="48"/>
      <c r="I760" s="48"/>
      <c r="J760" s="48"/>
      <c r="K760" s="48"/>
      <c r="L760" s="48"/>
      <c r="M760" s="48"/>
      <c r="N760" s="48"/>
      <c r="O760" s="48"/>
      <c r="P760" s="48"/>
      <c r="Q760" s="48"/>
      <c r="R760" s="48"/>
      <c r="S760" s="48"/>
      <c r="T760" s="48"/>
      <c r="U760" s="48"/>
      <c r="V760" s="48"/>
      <c r="W760" s="48"/>
      <c r="X760" s="48"/>
      <c r="Y760" s="48"/>
      <c r="Z760" s="48"/>
    </row>
    <row r="761" spans="1:26" ht="15.75" customHeight="1">
      <c r="A761" s="48"/>
      <c r="B761" s="48"/>
      <c r="C761" s="48"/>
      <c r="D761" s="48"/>
      <c r="E761" s="48"/>
      <c r="F761" s="48"/>
      <c r="G761" s="48"/>
      <c r="H761" s="48"/>
      <c r="I761" s="48"/>
      <c r="J761" s="48"/>
      <c r="K761" s="48"/>
      <c r="L761" s="48"/>
      <c r="M761" s="48"/>
      <c r="N761" s="48"/>
      <c r="O761" s="48"/>
      <c r="P761" s="48"/>
      <c r="Q761" s="48"/>
      <c r="R761" s="48"/>
      <c r="S761" s="48"/>
      <c r="T761" s="48"/>
      <c r="U761" s="48"/>
      <c r="V761" s="48"/>
      <c r="W761" s="48"/>
      <c r="X761" s="48"/>
      <c r="Y761" s="48"/>
      <c r="Z761" s="48"/>
    </row>
    <row r="762" spans="1:26" ht="15.75" customHeight="1">
      <c r="A762" s="48"/>
      <c r="B762" s="48"/>
      <c r="C762" s="48"/>
      <c r="D762" s="48"/>
      <c r="E762" s="48"/>
      <c r="F762" s="48"/>
      <c r="G762" s="48"/>
      <c r="H762" s="48"/>
      <c r="I762" s="48"/>
      <c r="J762" s="48"/>
      <c r="K762" s="48"/>
      <c r="L762" s="48"/>
      <c r="M762" s="48"/>
      <c r="N762" s="48"/>
      <c r="O762" s="48"/>
      <c r="P762" s="48"/>
      <c r="Q762" s="48"/>
      <c r="R762" s="48"/>
      <c r="S762" s="48"/>
      <c r="T762" s="48"/>
      <c r="U762" s="48"/>
      <c r="V762" s="48"/>
      <c r="W762" s="48"/>
      <c r="X762" s="48"/>
      <c r="Y762" s="48"/>
      <c r="Z762" s="48"/>
    </row>
    <row r="763" spans="1:26" ht="15.75" customHeight="1">
      <c r="A763" s="48"/>
      <c r="B763" s="48"/>
      <c r="C763" s="48"/>
      <c r="D763" s="48"/>
      <c r="E763" s="48"/>
      <c r="F763" s="48"/>
      <c r="G763" s="48"/>
      <c r="H763" s="48"/>
      <c r="I763" s="48"/>
      <c r="J763" s="48"/>
      <c r="K763" s="48"/>
      <c r="L763" s="48"/>
      <c r="M763" s="48"/>
      <c r="N763" s="48"/>
      <c r="O763" s="48"/>
      <c r="P763" s="48"/>
      <c r="Q763" s="48"/>
      <c r="R763" s="48"/>
      <c r="S763" s="48"/>
      <c r="T763" s="48"/>
      <c r="U763" s="48"/>
      <c r="V763" s="48"/>
      <c r="W763" s="48"/>
      <c r="X763" s="48"/>
      <c r="Y763" s="48"/>
      <c r="Z763" s="48"/>
    </row>
    <row r="764" spans="1:26" ht="15.75" customHeight="1">
      <c r="A764" s="48"/>
      <c r="B764" s="48"/>
      <c r="C764" s="48"/>
      <c r="D764" s="48"/>
      <c r="E764" s="48"/>
      <c r="F764" s="48"/>
      <c r="G764" s="48"/>
      <c r="H764" s="48"/>
      <c r="I764" s="48"/>
      <c r="J764" s="48"/>
      <c r="K764" s="48"/>
      <c r="L764" s="48"/>
      <c r="M764" s="48"/>
      <c r="N764" s="48"/>
      <c r="O764" s="48"/>
      <c r="P764" s="48"/>
      <c r="Q764" s="48"/>
      <c r="R764" s="48"/>
      <c r="S764" s="48"/>
      <c r="T764" s="48"/>
      <c r="U764" s="48"/>
      <c r="V764" s="48"/>
      <c r="W764" s="48"/>
      <c r="X764" s="48"/>
      <c r="Y764" s="48"/>
      <c r="Z764" s="48"/>
    </row>
    <row r="765" spans="1:26" ht="15.75" customHeight="1">
      <c r="A765" s="48"/>
      <c r="B765" s="48"/>
      <c r="C765" s="48"/>
      <c r="D765" s="48"/>
      <c r="E765" s="48"/>
      <c r="F765" s="48"/>
      <c r="G765" s="48"/>
      <c r="H765" s="48"/>
      <c r="I765" s="48"/>
      <c r="J765" s="48"/>
      <c r="K765" s="48"/>
      <c r="L765" s="48"/>
      <c r="M765" s="48"/>
      <c r="N765" s="48"/>
      <c r="O765" s="48"/>
      <c r="P765" s="48"/>
      <c r="Q765" s="48"/>
      <c r="R765" s="48"/>
      <c r="S765" s="48"/>
      <c r="T765" s="48"/>
      <c r="U765" s="48"/>
      <c r="V765" s="48"/>
      <c r="W765" s="48"/>
      <c r="X765" s="48"/>
      <c r="Y765" s="48"/>
      <c r="Z765" s="48"/>
    </row>
    <row r="766" spans="1:26" ht="15.75" customHeight="1">
      <c r="A766" s="48"/>
      <c r="B766" s="48"/>
      <c r="C766" s="48"/>
      <c r="D766" s="48"/>
      <c r="E766" s="48"/>
      <c r="F766" s="48"/>
      <c r="G766" s="48"/>
      <c r="H766" s="48"/>
      <c r="I766" s="48"/>
      <c r="J766" s="48"/>
      <c r="K766" s="48"/>
      <c r="L766" s="48"/>
      <c r="M766" s="48"/>
      <c r="N766" s="48"/>
      <c r="O766" s="48"/>
      <c r="P766" s="48"/>
      <c r="Q766" s="48"/>
      <c r="R766" s="48"/>
      <c r="S766" s="48"/>
      <c r="T766" s="48"/>
      <c r="U766" s="48"/>
      <c r="V766" s="48"/>
      <c r="W766" s="48"/>
      <c r="X766" s="48"/>
      <c r="Y766" s="48"/>
      <c r="Z766" s="48"/>
    </row>
    <row r="767" spans="1:26" ht="15.75" customHeight="1">
      <c r="A767" s="48"/>
      <c r="B767" s="48"/>
      <c r="C767" s="48"/>
      <c r="D767" s="48"/>
      <c r="E767" s="48"/>
      <c r="F767" s="48"/>
      <c r="G767" s="48"/>
      <c r="H767" s="48"/>
      <c r="I767" s="48"/>
      <c r="J767" s="48"/>
      <c r="K767" s="48"/>
      <c r="L767" s="48"/>
      <c r="M767" s="48"/>
      <c r="N767" s="48"/>
      <c r="O767" s="48"/>
      <c r="P767" s="48"/>
      <c r="Q767" s="48"/>
      <c r="R767" s="48"/>
      <c r="S767" s="48"/>
      <c r="T767" s="48"/>
      <c r="U767" s="48"/>
      <c r="V767" s="48"/>
      <c r="W767" s="48"/>
      <c r="X767" s="48"/>
      <c r="Y767" s="48"/>
      <c r="Z767" s="48"/>
    </row>
    <row r="768" spans="1:26" ht="15.75" customHeight="1">
      <c r="A768" s="48"/>
      <c r="B768" s="48"/>
      <c r="C768" s="48"/>
      <c r="D768" s="48"/>
      <c r="E768" s="48"/>
      <c r="F768" s="48"/>
      <c r="G768" s="48"/>
      <c r="H768" s="48"/>
      <c r="I768" s="48"/>
      <c r="J768" s="48"/>
      <c r="K768" s="48"/>
      <c r="L768" s="48"/>
      <c r="M768" s="48"/>
      <c r="N768" s="48"/>
      <c r="O768" s="48"/>
      <c r="P768" s="48"/>
      <c r="Q768" s="48"/>
      <c r="R768" s="48"/>
      <c r="S768" s="48"/>
      <c r="T768" s="48"/>
      <c r="U768" s="48"/>
      <c r="V768" s="48"/>
      <c r="W768" s="48"/>
      <c r="X768" s="48"/>
      <c r="Y768" s="48"/>
      <c r="Z768" s="48"/>
    </row>
    <row r="769" spans="1:26" ht="15.75" customHeight="1">
      <c r="A769" s="48"/>
      <c r="B769" s="48"/>
      <c r="C769" s="48"/>
      <c r="D769" s="48"/>
      <c r="E769" s="48"/>
      <c r="F769" s="48"/>
      <c r="G769" s="48"/>
      <c r="H769" s="48"/>
      <c r="I769" s="48"/>
      <c r="J769" s="48"/>
      <c r="K769" s="48"/>
      <c r="L769" s="48"/>
      <c r="M769" s="48"/>
      <c r="N769" s="48"/>
      <c r="O769" s="48"/>
      <c r="P769" s="48"/>
      <c r="Q769" s="48"/>
      <c r="R769" s="48"/>
      <c r="S769" s="48"/>
      <c r="T769" s="48"/>
      <c r="U769" s="48"/>
      <c r="V769" s="48"/>
      <c r="W769" s="48"/>
      <c r="X769" s="48"/>
      <c r="Y769" s="48"/>
      <c r="Z769" s="48"/>
    </row>
    <row r="770" spans="1:26" ht="15.75" customHeight="1">
      <c r="A770" s="48"/>
      <c r="B770" s="48"/>
      <c r="C770" s="48"/>
      <c r="D770" s="48"/>
      <c r="E770" s="48"/>
      <c r="F770" s="48"/>
      <c r="G770" s="48"/>
      <c r="H770" s="48"/>
      <c r="I770" s="48"/>
      <c r="J770" s="48"/>
      <c r="K770" s="48"/>
      <c r="L770" s="48"/>
      <c r="M770" s="48"/>
      <c r="N770" s="48"/>
      <c r="O770" s="48"/>
      <c r="P770" s="48"/>
      <c r="Q770" s="48"/>
      <c r="R770" s="48"/>
      <c r="S770" s="48"/>
      <c r="T770" s="48"/>
      <c r="U770" s="48"/>
      <c r="V770" s="48"/>
      <c r="W770" s="48"/>
      <c r="X770" s="48"/>
      <c r="Y770" s="48"/>
      <c r="Z770" s="48"/>
    </row>
    <row r="771" spans="1:26" ht="15.75" customHeight="1">
      <c r="A771" s="48"/>
      <c r="B771" s="48"/>
      <c r="C771" s="48"/>
      <c r="D771" s="48"/>
      <c r="E771" s="48"/>
      <c r="F771" s="48"/>
      <c r="G771" s="48"/>
      <c r="H771" s="48"/>
      <c r="I771" s="48"/>
      <c r="J771" s="48"/>
      <c r="K771" s="48"/>
      <c r="L771" s="48"/>
      <c r="M771" s="48"/>
      <c r="N771" s="48"/>
      <c r="O771" s="48"/>
      <c r="P771" s="48"/>
      <c r="Q771" s="48"/>
      <c r="R771" s="48"/>
      <c r="S771" s="48"/>
      <c r="T771" s="48"/>
      <c r="U771" s="48"/>
      <c r="V771" s="48"/>
      <c r="W771" s="48"/>
      <c r="X771" s="48"/>
      <c r="Y771" s="48"/>
      <c r="Z771" s="48"/>
    </row>
    <row r="772" spans="1:26" ht="15.75" customHeight="1">
      <c r="A772" s="48"/>
      <c r="B772" s="48"/>
      <c r="C772" s="48"/>
      <c r="D772" s="48"/>
      <c r="E772" s="48"/>
      <c r="F772" s="48"/>
      <c r="G772" s="48"/>
      <c r="H772" s="48"/>
      <c r="I772" s="48"/>
      <c r="J772" s="48"/>
      <c r="K772" s="48"/>
      <c r="L772" s="48"/>
      <c r="M772" s="48"/>
      <c r="N772" s="48"/>
      <c r="O772" s="48"/>
      <c r="P772" s="48"/>
      <c r="Q772" s="48"/>
      <c r="R772" s="48"/>
      <c r="S772" s="48"/>
      <c r="T772" s="48"/>
      <c r="U772" s="48"/>
      <c r="V772" s="48"/>
      <c r="W772" s="48"/>
      <c r="X772" s="48"/>
      <c r="Y772" s="48"/>
      <c r="Z772" s="48"/>
    </row>
    <row r="773" spans="1:26" ht="15.75" customHeight="1">
      <c r="A773" s="48"/>
      <c r="B773" s="48"/>
      <c r="C773" s="48"/>
      <c r="D773" s="48"/>
      <c r="E773" s="48"/>
      <c r="F773" s="48"/>
      <c r="G773" s="48"/>
      <c r="H773" s="48"/>
      <c r="I773" s="48"/>
      <c r="J773" s="48"/>
      <c r="K773" s="48"/>
      <c r="L773" s="48"/>
      <c r="M773" s="48"/>
      <c r="N773" s="48"/>
      <c r="O773" s="48"/>
      <c r="P773" s="48"/>
      <c r="Q773" s="48"/>
      <c r="R773" s="48"/>
      <c r="S773" s="48"/>
      <c r="T773" s="48"/>
      <c r="U773" s="48"/>
      <c r="V773" s="48"/>
      <c r="W773" s="48"/>
      <c r="X773" s="48"/>
      <c r="Y773" s="48"/>
      <c r="Z773" s="48"/>
    </row>
    <row r="774" spans="1:26" ht="15.75" customHeight="1">
      <c r="A774" s="48"/>
      <c r="B774" s="48"/>
      <c r="C774" s="48"/>
      <c r="D774" s="48"/>
      <c r="E774" s="48"/>
      <c r="F774" s="48"/>
      <c r="G774" s="48"/>
      <c r="H774" s="48"/>
      <c r="I774" s="48"/>
      <c r="J774" s="48"/>
      <c r="K774" s="48"/>
      <c r="L774" s="48"/>
      <c r="M774" s="48"/>
      <c r="N774" s="48"/>
      <c r="O774" s="48"/>
      <c r="P774" s="48"/>
      <c r="Q774" s="48"/>
      <c r="R774" s="48"/>
      <c r="S774" s="48"/>
      <c r="T774" s="48"/>
      <c r="U774" s="48"/>
      <c r="V774" s="48"/>
      <c r="W774" s="48"/>
      <c r="X774" s="48"/>
      <c r="Y774" s="48"/>
      <c r="Z774" s="48"/>
    </row>
    <row r="775" spans="1:26" ht="15.75" customHeight="1">
      <c r="A775" s="48"/>
      <c r="B775" s="48"/>
      <c r="C775" s="48"/>
      <c r="D775" s="48"/>
      <c r="E775" s="48"/>
      <c r="F775" s="48"/>
      <c r="G775" s="48"/>
      <c r="H775" s="48"/>
      <c r="I775" s="48"/>
      <c r="J775" s="48"/>
      <c r="K775" s="48"/>
      <c r="L775" s="48"/>
      <c r="M775" s="48"/>
      <c r="N775" s="48"/>
      <c r="O775" s="48"/>
      <c r="P775" s="48"/>
      <c r="Q775" s="48"/>
      <c r="R775" s="48"/>
      <c r="S775" s="48"/>
      <c r="T775" s="48"/>
      <c r="U775" s="48"/>
      <c r="V775" s="48"/>
      <c r="W775" s="48"/>
      <c r="X775" s="48"/>
      <c r="Y775" s="48"/>
      <c r="Z775" s="48"/>
    </row>
    <row r="776" spans="1:26" ht="15.75" customHeight="1">
      <c r="A776" s="48"/>
      <c r="B776" s="48"/>
      <c r="C776" s="48"/>
      <c r="D776" s="48"/>
      <c r="E776" s="48"/>
      <c r="F776" s="48"/>
      <c r="G776" s="48"/>
      <c r="H776" s="48"/>
      <c r="I776" s="48"/>
      <c r="J776" s="48"/>
      <c r="K776" s="48"/>
      <c r="L776" s="48"/>
      <c r="M776" s="48"/>
      <c r="N776" s="48"/>
      <c r="O776" s="48"/>
      <c r="P776" s="48"/>
      <c r="Q776" s="48"/>
      <c r="R776" s="48"/>
      <c r="S776" s="48"/>
      <c r="T776" s="48"/>
      <c r="U776" s="48"/>
      <c r="V776" s="48"/>
      <c r="W776" s="48"/>
      <c r="X776" s="48"/>
      <c r="Y776" s="48"/>
      <c r="Z776" s="48"/>
    </row>
    <row r="777" spans="1:26" ht="15.75" customHeight="1">
      <c r="A777" s="48"/>
      <c r="B777" s="48"/>
      <c r="C777" s="48"/>
      <c r="D777" s="48"/>
      <c r="E777" s="48"/>
      <c r="F777" s="48"/>
      <c r="G777" s="48"/>
      <c r="H777" s="48"/>
      <c r="I777" s="48"/>
      <c r="J777" s="48"/>
      <c r="K777" s="48"/>
      <c r="L777" s="48"/>
      <c r="M777" s="48"/>
      <c r="N777" s="48"/>
      <c r="O777" s="48"/>
      <c r="P777" s="48"/>
      <c r="Q777" s="48"/>
      <c r="R777" s="48"/>
      <c r="S777" s="48"/>
      <c r="T777" s="48"/>
      <c r="U777" s="48"/>
      <c r="V777" s="48"/>
      <c r="W777" s="48"/>
      <c r="X777" s="48"/>
      <c r="Y777" s="48"/>
      <c r="Z777" s="48"/>
    </row>
    <row r="778" spans="1:26" ht="15.75" customHeight="1">
      <c r="A778" s="48"/>
      <c r="B778" s="48"/>
      <c r="C778" s="48"/>
      <c r="D778" s="48"/>
      <c r="E778" s="48"/>
      <c r="F778" s="48"/>
      <c r="G778" s="48"/>
      <c r="H778" s="48"/>
      <c r="I778" s="48"/>
      <c r="J778" s="48"/>
      <c r="K778" s="48"/>
      <c r="L778" s="48"/>
      <c r="M778" s="48"/>
      <c r="N778" s="48"/>
      <c r="O778" s="48"/>
      <c r="P778" s="48"/>
      <c r="Q778" s="48"/>
      <c r="R778" s="48"/>
      <c r="S778" s="48"/>
      <c r="T778" s="48"/>
      <c r="U778" s="48"/>
      <c r="V778" s="48"/>
      <c r="W778" s="48"/>
      <c r="X778" s="48"/>
      <c r="Y778" s="48"/>
      <c r="Z778" s="48"/>
    </row>
    <row r="779" spans="1:26" ht="15.75" customHeight="1">
      <c r="A779" s="48"/>
      <c r="B779" s="48"/>
      <c r="C779" s="48"/>
      <c r="D779" s="48"/>
      <c r="E779" s="48"/>
      <c r="F779" s="48"/>
      <c r="G779" s="48"/>
      <c r="H779" s="48"/>
      <c r="I779" s="48"/>
      <c r="J779" s="48"/>
      <c r="K779" s="48"/>
      <c r="L779" s="48"/>
      <c r="M779" s="48"/>
      <c r="N779" s="48"/>
      <c r="O779" s="48"/>
      <c r="P779" s="48"/>
      <c r="Q779" s="48"/>
      <c r="R779" s="48"/>
      <c r="S779" s="48"/>
      <c r="T779" s="48"/>
      <c r="U779" s="48"/>
      <c r="V779" s="48"/>
      <c r="W779" s="48"/>
      <c r="X779" s="48"/>
      <c r="Y779" s="48"/>
      <c r="Z779" s="48"/>
    </row>
    <row r="780" spans="1:26" ht="15.75" customHeight="1">
      <c r="A780" s="48"/>
      <c r="B780" s="48"/>
      <c r="C780" s="48"/>
      <c r="D780" s="48"/>
      <c r="E780" s="48"/>
      <c r="F780" s="48"/>
      <c r="G780" s="48"/>
      <c r="H780" s="48"/>
      <c r="I780" s="48"/>
      <c r="J780" s="48"/>
      <c r="K780" s="48"/>
      <c r="L780" s="48"/>
      <c r="M780" s="48"/>
      <c r="N780" s="48"/>
      <c r="O780" s="48"/>
      <c r="P780" s="48"/>
      <c r="Q780" s="48"/>
      <c r="R780" s="48"/>
      <c r="S780" s="48"/>
      <c r="T780" s="48"/>
      <c r="U780" s="48"/>
      <c r="V780" s="48"/>
      <c r="W780" s="48"/>
      <c r="X780" s="48"/>
      <c r="Y780" s="48"/>
      <c r="Z780" s="48"/>
    </row>
    <row r="781" spans="1:26" ht="15.75" customHeight="1">
      <c r="A781" s="48"/>
      <c r="B781" s="48"/>
      <c r="C781" s="48"/>
      <c r="D781" s="48"/>
      <c r="E781" s="48"/>
      <c r="F781" s="48"/>
      <c r="G781" s="48"/>
      <c r="H781" s="48"/>
      <c r="I781" s="48"/>
      <c r="J781" s="48"/>
      <c r="K781" s="48"/>
      <c r="L781" s="48"/>
      <c r="M781" s="48"/>
      <c r="N781" s="48"/>
      <c r="O781" s="48"/>
      <c r="P781" s="48"/>
      <c r="Q781" s="48"/>
      <c r="R781" s="48"/>
      <c r="S781" s="48"/>
      <c r="T781" s="48"/>
      <c r="U781" s="48"/>
      <c r="V781" s="48"/>
      <c r="W781" s="48"/>
      <c r="X781" s="48"/>
      <c r="Y781" s="48"/>
      <c r="Z781" s="48"/>
    </row>
    <row r="782" spans="1:26" ht="15.75" customHeight="1">
      <c r="A782" s="48"/>
      <c r="B782" s="48"/>
      <c r="C782" s="48"/>
      <c r="D782" s="48"/>
      <c r="E782" s="48"/>
      <c r="F782" s="48"/>
      <c r="G782" s="48"/>
      <c r="H782" s="48"/>
      <c r="I782" s="48"/>
      <c r="J782" s="48"/>
      <c r="K782" s="48"/>
      <c r="L782" s="48"/>
      <c r="M782" s="48"/>
      <c r="N782" s="48"/>
      <c r="O782" s="48"/>
      <c r="P782" s="48"/>
      <c r="Q782" s="48"/>
      <c r="R782" s="48"/>
      <c r="S782" s="48"/>
      <c r="T782" s="48"/>
      <c r="U782" s="48"/>
      <c r="V782" s="48"/>
      <c r="W782" s="48"/>
      <c r="X782" s="48"/>
      <c r="Y782" s="48"/>
      <c r="Z782" s="48"/>
    </row>
    <row r="783" spans="1:26" ht="15.75" customHeight="1">
      <c r="A783" s="48"/>
      <c r="B783" s="48"/>
      <c r="C783" s="48"/>
      <c r="D783" s="48"/>
      <c r="E783" s="48"/>
      <c r="F783" s="48"/>
      <c r="G783" s="48"/>
      <c r="H783" s="48"/>
      <c r="I783" s="48"/>
      <c r="J783" s="48"/>
      <c r="K783" s="48"/>
      <c r="L783" s="48"/>
      <c r="M783" s="48"/>
      <c r="N783" s="48"/>
      <c r="O783" s="48"/>
      <c r="P783" s="48"/>
      <c r="Q783" s="48"/>
      <c r="R783" s="48"/>
      <c r="S783" s="48"/>
      <c r="T783" s="48"/>
      <c r="U783" s="48"/>
      <c r="V783" s="48"/>
      <c r="W783" s="48"/>
      <c r="X783" s="48"/>
      <c r="Y783" s="48"/>
      <c r="Z783" s="48"/>
    </row>
    <row r="784" spans="1:26" ht="15.75" customHeight="1">
      <c r="A784" s="48"/>
      <c r="B784" s="48"/>
      <c r="C784" s="48"/>
      <c r="D784" s="48"/>
      <c r="E784" s="48"/>
      <c r="F784" s="48"/>
      <c r="G784" s="48"/>
      <c r="H784" s="48"/>
      <c r="I784" s="48"/>
      <c r="J784" s="48"/>
      <c r="K784" s="48"/>
      <c r="L784" s="48"/>
      <c r="M784" s="48"/>
      <c r="N784" s="48"/>
      <c r="O784" s="48"/>
      <c r="P784" s="48"/>
      <c r="Q784" s="48"/>
      <c r="R784" s="48"/>
      <c r="S784" s="48"/>
      <c r="T784" s="48"/>
      <c r="U784" s="48"/>
      <c r="V784" s="48"/>
      <c r="W784" s="48"/>
      <c r="X784" s="48"/>
      <c r="Y784" s="48"/>
      <c r="Z784" s="48"/>
    </row>
    <row r="785" spans="1:26" ht="15.75" customHeight="1">
      <c r="A785" s="48"/>
      <c r="B785" s="48"/>
      <c r="C785" s="48"/>
      <c r="D785" s="48"/>
      <c r="E785" s="48"/>
      <c r="F785" s="48"/>
      <c r="G785" s="48"/>
      <c r="H785" s="48"/>
      <c r="I785" s="48"/>
      <c r="J785" s="48"/>
      <c r="K785" s="48"/>
      <c r="L785" s="48"/>
      <c r="M785" s="48"/>
      <c r="N785" s="48"/>
      <c r="O785" s="48"/>
      <c r="P785" s="48"/>
      <c r="Q785" s="48"/>
      <c r="R785" s="48"/>
      <c r="S785" s="48"/>
      <c r="T785" s="48"/>
      <c r="U785" s="48"/>
      <c r="V785" s="48"/>
      <c r="W785" s="48"/>
      <c r="X785" s="48"/>
      <c r="Y785" s="48"/>
      <c r="Z785" s="48"/>
    </row>
    <row r="786" spans="1:26" ht="15.75" customHeight="1">
      <c r="A786" s="48"/>
      <c r="B786" s="48"/>
      <c r="C786" s="48"/>
      <c r="D786" s="48"/>
      <c r="E786" s="48"/>
      <c r="F786" s="48"/>
      <c r="G786" s="48"/>
      <c r="H786" s="48"/>
      <c r="I786" s="48"/>
      <c r="J786" s="48"/>
      <c r="K786" s="48"/>
      <c r="L786" s="48"/>
      <c r="M786" s="48"/>
      <c r="N786" s="48"/>
      <c r="O786" s="48"/>
      <c r="P786" s="48"/>
      <c r="Q786" s="48"/>
      <c r="R786" s="48"/>
      <c r="S786" s="48"/>
      <c r="T786" s="48"/>
      <c r="U786" s="48"/>
      <c r="V786" s="48"/>
      <c r="W786" s="48"/>
      <c r="X786" s="48"/>
      <c r="Y786" s="48"/>
      <c r="Z786" s="48"/>
    </row>
    <row r="787" spans="1:26" ht="15.75" customHeight="1">
      <c r="A787" s="48"/>
      <c r="B787" s="48"/>
      <c r="C787" s="48"/>
      <c r="D787" s="48"/>
      <c r="E787" s="48"/>
      <c r="F787" s="48"/>
      <c r="G787" s="48"/>
      <c r="H787" s="48"/>
      <c r="I787" s="48"/>
      <c r="J787" s="48"/>
      <c r="K787" s="48"/>
      <c r="L787" s="48"/>
      <c r="M787" s="48"/>
      <c r="N787" s="48"/>
      <c r="O787" s="48"/>
      <c r="P787" s="48"/>
      <c r="Q787" s="48"/>
      <c r="R787" s="48"/>
      <c r="S787" s="48"/>
      <c r="T787" s="48"/>
      <c r="U787" s="48"/>
      <c r="V787" s="48"/>
      <c r="W787" s="48"/>
      <c r="X787" s="48"/>
      <c r="Y787" s="48"/>
      <c r="Z787" s="48"/>
    </row>
    <row r="788" spans="1:26" ht="15.75" customHeight="1">
      <c r="A788" s="48"/>
      <c r="B788" s="48"/>
      <c r="C788" s="48"/>
      <c r="D788" s="48"/>
      <c r="E788" s="48"/>
      <c r="F788" s="48"/>
      <c r="G788" s="48"/>
      <c r="H788" s="48"/>
      <c r="I788" s="48"/>
      <c r="J788" s="48"/>
      <c r="K788" s="48"/>
      <c r="L788" s="48"/>
      <c r="M788" s="48"/>
      <c r="N788" s="48"/>
      <c r="O788" s="48"/>
      <c r="P788" s="48"/>
      <c r="Q788" s="48"/>
      <c r="R788" s="48"/>
      <c r="S788" s="48"/>
      <c r="T788" s="48"/>
      <c r="U788" s="48"/>
      <c r="V788" s="48"/>
      <c r="W788" s="48"/>
      <c r="X788" s="48"/>
      <c r="Y788" s="48"/>
      <c r="Z788" s="48"/>
    </row>
    <row r="789" spans="1:26" ht="15.75" customHeight="1">
      <c r="A789" s="48"/>
      <c r="B789" s="48"/>
      <c r="C789" s="48"/>
      <c r="D789" s="48"/>
      <c r="E789" s="48"/>
      <c r="F789" s="48"/>
      <c r="G789" s="48"/>
      <c r="H789" s="48"/>
      <c r="I789" s="48"/>
      <c r="J789" s="48"/>
      <c r="K789" s="48"/>
      <c r="L789" s="48"/>
      <c r="M789" s="48"/>
      <c r="N789" s="48"/>
      <c r="O789" s="48"/>
      <c r="P789" s="48"/>
      <c r="Q789" s="48"/>
      <c r="R789" s="48"/>
      <c r="S789" s="48"/>
      <c r="T789" s="48"/>
      <c r="U789" s="48"/>
      <c r="V789" s="48"/>
      <c r="W789" s="48"/>
      <c r="X789" s="48"/>
      <c r="Y789" s="48"/>
      <c r="Z789" s="48"/>
    </row>
    <row r="790" spans="1:26" ht="15.75" customHeight="1">
      <c r="A790" s="48"/>
      <c r="B790" s="48"/>
      <c r="C790" s="48"/>
      <c r="D790" s="48"/>
      <c r="E790" s="48"/>
      <c r="F790" s="48"/>
      <c r="G790" s="48"/>
      <c r="H790" s="48"/>
      <c r="I790" s="48"/>
      <c r="J790" s="48"/>
      <c r="K790" s="48"/>
      <c r="L790" s="48"/>
      <c r="M790" s="48"/>
      <c r="N790" s="48"/>
      <c r="O790" s="48"/>
      <c r="P790" s="48"/>
      <c r="Q790" s="48"/>
      <c r="R790" s="48"/>
      <c r="S790" s="48"/>
      <c r="T790" s="48"/>
      <c r="U790" s="48"/>
      <c r="V790" s="48"/>
      <c r="W790" s="48"/>
      <c r="X790" s="48"/>
      <c r="Y790" s="48"/>
      <c r="Z790" s="48"/>
    </row>
    <row r="791" spans="1:26" ht="15.75" customHeight="1">
      <c r="A791" s="48"/>
      <c r="B791" s="48"/>
      <c r="C791" s="48"/>
      <c r="D791" s="48"/>
      <c r="E791" s="48"/>
      <c r="F791" s="48"/>
      <c r="G791" s="48"/>
      <c r="H791" s="48"/>
      <c r="I791" s="48"/>
      <c r="J791" s="48"/>
      <c r="K791" s="48"/>
      <c r="L791" s="48"/>
      <c r="M791" s="48"/>
      <c r="N791" s="48"/>
      <c r="O791" s="48"/>
      <c r="P791" s="48"/>
      <c r="Q791" s="48"/>
      <c r="R791" s="48"/>
      <c r="S791" s="48"/>
      <c r="T791" s="48"/>
      <c r="U791" s="48"/>
      <c r="V791" s="48"/>
      <c r="W791" s="48"/>
      <c r="X791" s="48"/>
      <c r="Y791" s="48"/>
      <c r="Z791" s="48"/>
    </row>
    <row r="792" spans="1:26" ht="15.75" customHeight="1">
      <c r="A792" s="48"/>
      <c r="B792" s="48"/>
      <c r="C792" s="48"/>
      <c r="D792" s="48"/>
      <c r="E792" s="48"/>
      <c r="F792" s="48"/>
      <c r="G792" s="48"/>
      <c r="H792" s="48"/>
      <c r="I792" s="48"/>
      <c r="J792" s="48"/>
      <c r="K792" s="48"/>
      <c r="L792" s="48"/>
      <c r="M792" s="48"/>
      <c r="N792" s="48"/>
      <c r="O792" s="48"/>
      <c r="P792" s="48"/>
      <c r="Q792" s="48"/>
      <c r="R792" s="48"/>
      <c r="S792" s="48"/>
      <c r="T792" s="48"/>
      <c r="U792" s="48"/>
      <c r="V792" s="48"/>
      <c r="W792" s="48"/>
      <c r="X792" s="48"/>
      <c r="Y792" s="48"/>
      <c r="Z792" s="48"/>
    </row>
    <row r="793" spans="1:26" ht="15.75" customHeight="1">
      <c r="A793" s="48"/>
      <c r="B793" s="48"/>
      <c r="C793" s="48"/>
      <c r="D793" s="48"/>
      <c r="E793" s="48"/>
      <c r="F793" s="48"/>
      <c r="G793" s="48"/>
      <c r="H793" s="48"/>
      <c r="I793" s="48"/>
      <c r="J793" s="48"/>
      <c r="K793" s="48"/>
      <c r="L793" s="48"/>
      <c r="M793" s="48"/>
      <c r="N793" s="48"/>
      <c r="O793" s="48"/>
      <c r="P793" s="48"/>
      <c r="Q793" s="48"/>
      <c r="R793" s="48"/>
      <c r="S793" s="48"/>
      <c r="T793" s="48"/>
      <c r="U793" s="48"/>
      <c r="V793" s="48"/>
      <c r="W793" s="48"/>
      <c r="X793" s="48"/>
      <c r="Y793" s="48"/>
      <c r="Z793" s="48"/>
    </row>
    <row r="794" spans="1:26" ht="15.75" customHeight="1">
      <c r="A794" s="48"/>
      <c r="B794" s="48"/>
      <c r="C794" s="48"/>
      <c r="D794" s="48"/>
      <c r="E794" s="48"/>
      <c r="F794" s="48"/>
      <c r="G794" s="48"/>
      <c r="H794" s="48"/>
      <c r="I794" s="48"/>
      <c r="J794" s="48"/>
      <c r="K794" s="48"/>
      <c r="L794" s="48"/>
      <c r="M794" s="48"/>
      <c r="N794" s="48"/>
      <c r="O794" s="48"/>
      <c r="P794" s="48"/>
      <c r="Q794" s="48"/>
      <c r="R794" s="48"/>
      <c r="S794" s="48"/>
      <c r="T794" s="48"/>
      <c r="U794" s="48"/>
      <c r="V794" s="48"/>
      <c r="W794" s="48"/>
      <c r="X794" s="48"/>
      <c r="Y794" s="48"/>
      <c r="Z794" s="48"/>
    </row>
    <row r="795" spans="1:26" ht="15.75" customHeight="1">
      <c r="A795" s="48"/>
      <c r="B795" s="48"/>
      <c r="C795" s="48"/>
      <c r="D795" s="48"/>
      <c r="E795" s="48"/>
      <c r="F795" s="48"/>
      <c r="G795" s="48"/>
      <c r="H795" s="48"/>
      <c r="I795" s="48"/>
      <c r="J795" s="48"/>
      <c r="K795" s="48"/>
      <c r="L795" s="48"/>
      <c r="M795" s="48"/>
      <c r="N795" s="48"/>
      <c r="O795" s="48"/>
      <c r="P795" s="48"/>
      <c r="Q795" s="48"/>
      <c r="R795" s="48"/>
      <c r="S795" s="48"/>
      <c r="T795" s="48"/>
      <c r="U795" s="48"/>
      <c r="V795" s="48"/>
      <c r="W795" s="48"/>
      <c r="X795" s="48"/>
      <c r="Y795" s="48"/>
      <c r="Z795" s="48"/>
    </row>
    <row r="796" spans="1:26" ht="15.75" customHeight="1">
      <c r="A796" s="48"/>
      <c r="B796" s="48"/>
      <c r="C796" s="48"/>
      <c r="D796" s="48"/>
      <c r="E796" s="48"/>
      <c r="F796" s="48"/>
      <c r="G796" s="48"/>
      <c r="H796" s="48"/>
      <c r="I796" s="48"/>
      <c r="J796" s="48"/>
      <c r="K796" s="48"/>
      <c r="L796" s="48"/>
      <c r="M796" s="48"/>
      <c r="N796" s="48"/>
      <c r="O796" s="48"/>
      <c r="P796" s="48"/>
      <c r="Q796" s="48"/>
      <c r="R796" s="48"/>
      <c r="S796" s="48"/>
      <c r="T796" s="48"/>
      <c r="U796" s="48"/>
      <c r="V796" s="48"/>
      <c r="W796" s="48"/>
      <c r="X796" s="48"/>
      <c r="Y796" s="48"/>
      <c r="Z796" s="48"/>
    </row>
    <row r="797" spans="1:26" ht="15.75" customHeight="1">
      <c r="A797" s="48"/>
      <c r="B797" s="48"/>
      <c r="C797" s="48"/>
      <c r="D797" s="48"/>
      <c r="E797" s="48"/>
      <c r="F797" s="48"/>
      <c r="G797" s="48"/>
      <c r="H797" s="48"/>
      <c r="I797" s="48"/>
      <c r="J797" s="48"/>
      <c r="K797" s="48"/>
      <c r="L797" s="48"/>
      <c r="M797" s="48"/>
      <c r="N797" s="48"/>
      <c r="O797" s="48"/>
      <c r="P797" s="48"/>
      <c r="Q797" s="48"/>
      <c r="R797" s="48"/>
      <c r="S797" s="48"/>
      <c r="T797" s="48"/>
      <c r="U797" s="48"/>
      <c r="V797" s="48"/>
      <c r="W797" s="48"/>
      <c r="X797" s="48"/>
      <c r="Y797" s="48"/>
      <c r="Z797" s="48"/>
    </row>
    <row r="798" spans="1:26" ht="15.75" customHeight="1">
      <c r="A798" s="48"/>
      <c r="B798" s="48"/>
      <c r="C798" s="48"/>
      <c r="D798" s="48"/>
      <c r="E798" s="48"/>
      <c r="F798" s="48"/>
      <c r="G798" s="48"/>
      <c r="H798" s="48"/>
      <c r="I798" s="48"/>
      <c r="J798" s="48"/>
      <c r="K798" s="48"/>
      <c r="L798" s="48"/>
      <c r="M798" s="48"/>
      <c r="N798" s="48"/>
      <c r="O798" s="48"/>
      <c r="P798" s="48"/>
      <c r="Q798" s="48"/>
      <c r="R798" s="48"/>
      <c r="S798" s="48"/>
      <c r="T798" s="48"/>
      <c r="U798" s="48"/>
      <c r="V798" s="48"/>
      <c r="W798" s="48"/>
      <c r="X798" s="48"/>
      <c r="Y798" s="48"/>
      <c r="Z798" s="48"/>
    </row>
    <row r="799" spans="1:26" ht="15.75" customHeight="1">
      <c r="A799" s="48"/>
      <c r="B799" s="48"/>
      <c r="C799" s="48"/>
      <c r="D799" s="48"/>
      <c r="E799" s="48"/>
      <c r="F799" s="48"/>
      <c r="G799" s="48"/>
      <c r="H799" s="48"/>
      <c r="I799" s="48"/>
      <c r="J799" s="48"/>
      <c r="K799" s="48"/>
      <c r="L799" s="48"/>
      <c r="M799" s="48"/>
      <c r="N799" s="48"/>
      <c r="O799" s="48"/>
      <c r="P799" s="48"/>
      <c r="Q799" s="48"/>
      <c r="R799" s="48"/>
      <c r="S799" s="48"/>
      <c r="T799" s="48"/>
      <c r="U799" s="48"/>
      <c r="V799" s="48"/>
      <c r="W799" s="48"/>
      <c r="X799" s="48"/>
      <c r="Y799" s="48"/>
      <c r="Z799" s="48"/>
    </row>
    <row r="800" spans="1:26" ht="15.75" customHeight="1">
      <c r="A800" s="48"/>
      <c r="B800" s="48"/>
      <c r="C800" s="48"/>
      <c r="D800" s="48"/>
      <c r="E800" s="48"/>
      <c r="F800" s="48"/>
      <c r="G800" s="48"/>
      <c r="H800" s="48"/>
      <c r="I800" s="48"/>
      <c r="J800" s="48"/>
      <c r="K800" s="48"/>
      <c r="L800" s="48"/>
      <c r="M800" s="48"/>
      <c r="N800" s="48"/>
      <c r="O800" s="48"/>
      <c r="P800" s="48"/>
      <c r="Q800" s="48"/>
      <c r="R800" s="48"/>
      <c r="S800" s="48"/>
      <c r="T800" s="48"/>
      <c r="U800" s="48"/>
      <c r="V800" s="48"/>
      <c r="W800" s="48"/>
      <c r="X800" s="48"/>
      <c r="Y800" s="48"/>
      <c r="Z800" s="48"/>
    </row>
    <row r="801" spans="1:26" ht="15.75" customHeight="1">
      <c r="A801" s="48"/>
      <c r="B801" s="48"/>
      <c r="C801" s="48"/>
      <c r="D801" s="48"/>
      <c r="E801" s="48"/>
      <c r="F801" s="48"/>
      <c r="G801" s="48"/>
      <c r="H801" s="48"/>
      <c r="I801" s="48"/>
      <c r="J801" s="48"/>
      <c r="K801" s="48"/>
      <c r="L801" s="48"/>
      <c r="M801" s="48"/>
      <c r="N801" s="48"/>
      <c r="O801" s="48"/>
      <c r="P801" s="48"/>
      <c r="Q801" s="48"/>
      <c r="R801" s="48"/>
      <c r="S801" s="48"/>
      <c r="T801" s="48"/>
      <c r="U801" s="48"/>
      <c r="V801" s="48"/>
      <c r="W801" s="48"/>
      <c r="X801" s="48"/>
      <c r="Y801" s="48"/>
      <c r="Z801" s="48"/>
    </row>
    <row r="802" spans="1:26" ht="15.75" customHeight="1">
      <c r="A802" s="48"/>
      <c r="B802" s="48"/>
      <c r="C802" s="48"/>
      <c r="D802" s="48"/>
      <c r="E802" s="48"/>
      <c r="F802" s="48"/>
      <c r="G802" s="48"/>
      <c r="H802" s="48"/>
      <c r="I802" s="48"/>
      <c r="J802" s="48"/>
      <c r="K802" s="48"/>
      <c r="L802" s="48"/>
      <c r="M802" s="48"/>
      <c r="N802" s="48"/>
      <c r="O802" s="48"/>
      <c r="P802" s="48"/>
      <c r="Q802" s="48"/>
      <c r="R802" s="48"/>
      <c r="S802" s="48"/>
      <c r="T802" s="48"/>
      <c r="U802" s="48"/>
      <c r="V802" s="48"/>
      <c r="W802" s="48"/>
      <c r="X802" s="48"/>
      <c r="Y802" s="48"/>
      <c r="Z802" s="48"/>
    </row>
    <row r="803" spans="1:26" ht="15.75" customHeight="1">
      <c r="A803" s="48"/>
      <c r="B803" s="48"/>
      <c r="C803" s="48"/>
      <c r="D803" s="48"/>
      <c r="E803" s="48"/>
      <c r="F803" s="48"/>
      <c r="G803" s="48"/>
      <c r="H803" s="48"/>
      <c r="I803" s="48"/>
      <c r="J803" s="48"/>
      <c r="K803" s="48"/>
      <c r="L803" s="48"/>
      <c r="M803" s="48"/>
      <c r="N803" s="48"/>
      <c r="O803" s="48"/>
      <c r="P803" s="48"/>
      <c r="Q803" s="48"/>
      <c r="R803" s="48"/>
      <c r="S803" s="48"/>
      <c r="T803" s="48"/>
      <c r="U803" s="48"/>
      <c r="V803" s="48"/>
      <c r="W803" s="48"/>
      <c r="X803" s="48"/>
      <c r="Y803" s="48"/>
      <c r="Z803" s="48"/>
    </row>
    <row r="804" spans="1:26" ht="15.75" customHeight="1">
      <c r="A804" s="48"/>
      <c r="B804" s="48"/>
      <c r="C804" s="48"/>
      <c r="D804" s="48"/>
      <c r="E804" s="48"/>
      <c r="F804" s="48"/>
      <c r="G804" s="48"/>
      <c r="H804" s="48"/>
      <c r="I804" s="48"/>
      <c r="J804" s="48"/>
      <c r="K804" s="48"/>
      <c r="L804" s="48"/>
      <c r="M804" s="48"/>
      <c r="N804" s="48"/>
      <c r="O804" s="48"/>
      <c r="P804" s="48"/>
      <c r="Q804" s="48"/>
      <c r="R804" s="48"/>
      <c r="S804" s="48"/>
      <c r="T804" s="48"/>
      <c r="U804" s="48"/>
      <c r="V804" s="48"/>
      <c r="W804" s="48"/>
      <c r="X804" s="48"/>
      <c r="Y804" s="48"/>
      <c r="Z804" s="48"/>
    </row>
    <row r="805" spans="1:26" ht="15.75" customHeight="1">
      <c r="A805" s="48"/>
      <c r="B805" s="48"/>
      <c r="C805" s="48"/>
      <c r="D805" s="48"/>
      <c r="E805" s="48"/>
      <c r="F805" s="48"/>
      <c r="G805" s="48"/>
      <c r="H805" s="48"/>
      <c r="I805" s="48"/>
      <c r="J805" s="48"/>
      <c r="K805" s="48"/>
      <c r="L805" s="48"/>
      <c r="M805" s="48"/>
      <c r="N805" s="48"/>
      <c r="O805" s="48"/>
      <c r="P805" s="48"/>
      <c r="Q805" s="48"/>
      <c r="R805" s="48"/>
      <c r="S805" s="48"/>
      <c r="T805" s="48"/>
      <c r="U805" s="48"/>
      <c r="V805" s="48"/>
      <c r="W805" s="48"/>
      <c r="X805" s="48"/>
      <c r="Y805" s="48"/>
      <c r="Z805" s="48"/>
    </row>
    <row r="806" spans="1:26" ht="15.75" customHeight="1">
      <c r="A806" s="48"/>
      <c r="B806" s="48"/>
      <c r="C806" s="48"/>
      <c r="D806" s="48"/>
      <c r="E806" s="48"/>
      <c r="F806" s="48"/>
      <c r="G806" s="48"/>
      <c r="H806" s="48"/>
      <c r="I806" s="48"/>
      <c r="J806" s="48"/>
      <c r="K806" s="48"/>
      <c r="L806" s="48"/>
      <c r="M806" s="48"/>
      <c r="N806" s="48"/>
      <c r="O806" s="48"/>
      <c r="P806" s="48"/>
      <c r="Q806" s="48"/>
      <c r="R806" s="48"/>
      <c r="S806" s="48"/>
      <c r="T806" s="48"/>
      <c r="U806" s="48"/>
      <c r="V806" s="48"/>
      <c r="W806" s="48"/>
      <c r="X806" s="48"/>
      <c r="Y806" s="48"/>
      <c r="Z806" s="48"/>
    </row>
    <row r="807" spans="1:26" ht="15.75" customHeight="1">
      <c r="A807" s="48"/>
      <c r="B807" s="48"/>
      <c r="C807" s="48"/>
      <c r="D807" s="48"/>
      <c r="E807" s="48"/>
      <c r="F807" s="48"/>
      <c r="G807" s="48"/>
      <c r="H807" s="48"/>
      <c r="I807" s="48"/>
      <c r="J807" s="48"/>
      <c r="K807" s="48"/>
      <c r="L807" s="48"/>
      <c r="M807" s="48"/>
      <c r="N807" s="48"/>
      <c r="O807" s="48"/>
      <c r="P807" s="48"/>
      <c r="Q807" s="48"/>
      <c r="R807" s="48"/>
      <c r="S807" s="48"/>
      <c r="T807" s="48"/>
      <c r="U807" s="48"/>
      <c r="V807" s="48"/>
      <c r="W807" s="48"/>
      <c r="X807" s="48"/>
      <c r="Y807" s="48"/>
      <c r="Z807" s="48"/>
    </row>
    <row r="808" spans="1:26" ht="15.75" customHeight="1">
      <c r="A808" s="48"/>
      <c r="B808" s="48"/>
      <c r="C808" s="48"/>
      <c r="D808" s="48"/>
      <c r="E808" s="48"/>
      <c r="F808" s="48"/>
      <c r="G808" s="48"/>
      <c r="H808" s="48"/>
      <c r="I808" s="48"/>
      <c r="J808" s="48"/>
      <c r="K808" s="48"/>
      <c r="L808" s="48"/>
      <c r="M808" s="48"/>
      <c r="N808" s="48"/>
      <c r="O808" s="48"/>
      <c r="P808" s="48"/>
      <c r="Q808" s="48"/>
      <c r="R808" s="48"/>
      <c r="S808" s="48"/>
      <c r="T808" s="48"/>
      <c r="U808" s="48"/>
      <c r="V808" s="48"/>
      <c r="W808" s="48"/>
      <c r="X808" s="48"/>
      <c r="Y808" s="48"/>
      <c r="Z808" s="48"/>
    </row>
    <row r="809" spans="1:26" ht="15.75" customHeight="1">
      <c r="A809" s="48"/>
      <c r="B809" s="48"/>
      <c r="C809" s="48"/>
      <c r="D809" s="48"/>
      <c r="E809" s="48"/>
      <c r="F809" s="48"/>
      <c r="G809" s="48"/>
      <c r="H809" s="48"/>
      <c r="I809" s="48"/>
      <c r="J809" s="48"/>
      <c r="K809" s="48"/>
      <c r="L809" s="48"/>
      <c r="M809" s="48"/>
      <c r="N809" s="48"/>
      <c r="O809" s="48"/>
      <c r="P809" s="48"/>
      <c r="Q809" s="48"/>
      <c r="R809" s="48"/>
      <c r="S809" s="48"/>
      <c r="T809" s="48"/>
      <c r="U809" s="48"/>
      <c r="V809" s="48"/>
      <c r="W809" s="48"/>
      <c r="X809" s="48"/>
      <c r="Y809" s="48"/>
      <c r="Z809" s="48"/>
    </row>
    <row r="810" spans="1:26" ht="15.75" customHeight="1">
      <c r="A810" s="48"/>
      <c r="B810" s="48"/>
      <c r="C810" s="48"/>
      <c r="D810" s="48"/>
      <c r="E810" s="48"/>
      <c r="F810" s="48"/>
      <c r="G810" s="48"/>
      <c r="H810" s="48"/>
      <c r="I810" s="48"/>
      <c r="J810" s="48"/>
      <c r="K810" s="48"/>
      <c r="L810" s="48"/>
      <c r="M810" s="48"/>
      <c r="N810" s="48"/>
      <c r="O810" s="48"/>
      <c r="P810" s="48"/>
      <c r="Q810" s="48"/>
      <c r="R810" s="48"/>
      <c r="S810" s="48"/>
      <c r="T810" s="48"/>
      <c r="U810" s="48"/>
      <c r="V810" s="48"/>
      <c r="W810" s="48"/>
      <c r="X810" s="48"/>
      <c r="Y810" s="48"/>
      <c r="Z810" s="48"/>
    </row>
    <row r="811" spans="1:26" ht="15.75" customHeight="1">
      <c r="A811" s="48"/>
      <c r="B811" s="48"/>
      <c r="C811" s="48"/>
      <c r="D811" s="48"/>
      <c r="E811" s="48"/>
      <c r="F811" s="48"/>
      <c r="G811" s="48"/>
      <c r="H811" s="48"/>
      <c r="I811" s="48"/>
      <c r="J811" s="48"/>
      <c r="K811" s="48"/>
      <c r="L811" s="48"/>
      <c r="M811" s="48"/>
      <c r="N811" s="48"/>
      <c r="O811" s="48"/>
      <c r="P811" s="48"/>
      <c r="Q811" s="48"/>
      <c r="R811" s="48"/>
      <c r="S811" s="48"/>
      <c r="T811" s="48"/>
      <c r="U811" s="48"/>
      <c r="V811" s="48"/>
      <c r="W811" s="48"/>
      <c r="X811" s="48"/>
      <c r="Y811" s="48"/>
      <c r="Z811" s="48"/>
    </row>
    <row r="812" spans="1:26" ht="15.75" customHeight="1">
      <c r="A812" s="48"/>
      <c r="B812" s="48"/>
      <c r="C812" s="48"/>
      <c r="D812" s="48"/>
      <c r="E812" s="48"/>
      <c r="F812" s="48"/>
      <c r="G812" s="48"/>
      <c r="H812" s="48"/>
      <c r="I812" s="48"/>
      <c r="J812" s="48"/>
      <c r="K812" s="48"/>
      <c r="L812" s="48"/>
      <c r="M812" s="48"/>
      <c r="N812" s="48"/>
      <c r="O812" s="48"/>
      <c r="P812" s="48"/>
      <c r="Q812" s="48"/>
      <c r="R812" s="48"/>
      <c r="S812" s="48"/>
      <c r="T812" s="48"/>
      <c r="U812" s="48"/>
      <c r="V812" s="48"/>
      <c r="W812" s="48"/>
      <c r="X812" s="48"/>
      <c r="Y812" s="48"/>
      <c r="Z812" s="48"/>
    </row>
    <row r="813" spans="1:26" ht="15.75" customHeight="1">
      <c r="A813" s="48"/>
      <c r="B813" s="48"/>
      <c r="C813" s="48"/>
      <c r="D813" s="48"/>
      <c r="E813" s="48"/>
      <c r="F813" s="48"/>
      <c r="G813" s="48"/>
      <c r="H813" s="48"/>
      <c r="I813" s="48"/>
      <c r="J813" s="48"/>
      <c r="K813" s="48"/>
      <c r="L813" s="48"/>
      <c r="M813" s="48"/>
      <c r="N813" s="48"/>
      <c r="O813" s="48"/>
      <c r="P813" s="48"/>
      <c r="Q813" s="48"/>
      <c r="R813" s="48"/>
      <c r="S813" s="48"/>
      <c r="T813" s="48"/>
      <c r="U813" s="48"/>
      <c r="V813" s="48"/>
      <c r="W813" s="48"/>
      <c r="X813" s="48"/>
      <c r="Y813" s="48"/>
      <c r="Z813" s="48"/>
    </row>
    <row r="814" spans="1:26" ht="15.75" customHeight="1">
      <c r="A814" s="48"/>
      <c r="B814" s="48"/>
      <c r="C814" s="48"/>
      <c r="D814" s="48"/>
      <c r="E814" s="48"/>
      <c r="F814" s="48"/>
      <c r="G814" s="48"/>
      <c r="H814" s="48"/>
      <c r="I814" s="48"/>
      <c r="J814" s="48"/>
      <c r="K814" s="48"/>
      <c r="L814" s="48"/>
      <c r="M814" s="48"/>
      <c r="N814" s="48"/>
      <c r="O814" s="48"/>
      <c r="P814" s="48"/>
      <c r="Q814" s="48"/>
      <c r="R814" s="48"/>
      <c r="S814" s="48"/>
      <c r="T814" s="48"/>
      <c r="U814" s="48"/>
      <c r="V814" s="48"/>
      <c r="W814" s="48"/>
      <c r="X814" s="48"/>
      <c r="Y814" s="48"/>
      <c r="Z814" s="48"/>
    </row>
    <row r="815" spans="1:26" ht="15.75" customHeight="1">
      <c r="A815" s="48"/>
      <c r="B815" s="48"/>
      <c r="C815" s="48"/>
      <c r="D815" s="48"/>
      <c r="E815" s="48"/>
      <c r="F815" s="48"/>
      <c r="G815" s="48"/>
      <c r="H815" s="48"/>
      <c r="I815" s="48"/>
      <c r="J815" s="48"/>
      <c r="K815" s="48"/>
      <c r="L815" s="48"/>
      <c r="M815" s="48"/>
      <c r="N815" s="48"/>
      <c r="O815" s="48"/>
      <c r="P815" s="48"/>
      <c r="Q815" s="48"/>
      <c r="R815" s="48"/>
      <c r="S815" s="48"/>
      <c r="T815" s="48"/>
      <c r="U815" s="48"/>
      <c r="V815" s="48"/>
      <c r="W815" s="48"/>
      <c r="X815" s="48"/>
      <c r="Y815" s="48"/>
      <c r="Z815" s="48"/>
    </row>
    <row r="816" spans="1:26" ht="15.75" customHeight="1">
      <c r="A816" s="48"/>
      <c r="B816" s="48"/>
      <c r="C816" s="48"/>
      <c r="D816" s="48"/>
      <c r="E816" s="48"/>
      <c r="F816" s="48"/>
      <c r="G816" s="48"/>
      <c r="H816" s="48"/>
      <c r="I816" s="48"/>
      <c r="J816" s="48"/>
      <c r="K816" s="48"/>
      <c r="L816" s="48"/>
      <c r="M816" s="48"/>
      <c r="N816" s="48"/>
      <c r="O816" s="48"/>
      <c r="P816" s="48"/>
      <c r="Q816" s="48"/>
      <c r="R816" s="48"/>
      <c r="S816" s="48"/>
      <c r="T816" s="48"/>
      <c r="U816" s="48"/>
      <c r="V816" s="48"/>
      <c r="W816" s="48"/>
      <c r="X816" s="48"/>
      <c r="Y816" s="48"/>
      <c r="Z816" s="48"/>
    </row>
    <row r="817" spans="1:26" ht="15.75" customHeight="1">
      <c r="A817" s="48"/>
      <c r="B817" s="48"/>
      <c r="C817" s="48"/>
      <c r="D817" s="48"/>
      <c r="E817" s="48"/>
      <c r="F817" s="48"/>
      <c r="G817" s="48"/>
      <c r="H817" s="48"/>
      <c r="I817" s="48"/>
      <c r="J817" s="48"/>
      <c r="K817" s="48"/>
      <c r="L817" s="48"/>
      <c r="M817" s="48"/>
      <c r="N817" s="48"/>
      <c r="O817" s="48"/>
      <c r="P817" s="48"/>
      <c r="Q817" s="48"/>
      <c r="R817" s="48"/>
      <c r="S817" s="48"/>
      <c r="T817" s="48"/>
      <c r="U817" s="48"/>
      <c r="V817" s="48"/>
      <c r="W817" s="48"/>
      <c r="X817" s="48"/>
      <c r="Y817" s="48"/>
      <c r="Z817" s="48"/>
    </row>
    <row r="818" spans="1:26" ht="15.75" customHeight="1">
      <c r="A818" s="48"/>
      <c r="B818" s="48"/>
      <c r="C818" s="48"/>
      <c r="D818" s="48"/>
      <c r="E818" s="48"/>
      <c r="F818" s="48"/>
      <c r="G818" s="48"/>
      <c r="H818" s="48"/>
      <c r="I818" s="48"/>
      <c r="J818" s="48"/>
      <c r="K818" s="48"/>
      <c r="L818" s="48"/>
      <c r="M818" s="48"/>
      <c r="N818" s="48"/>
      <c r="O818" s="48"/>
      <c r="P818" s="48"/>
      <c r="Q818" s="48"/>
      <c r="R818" s="48"/>
      <c r="S818" s="48"/>
      <c r="T818" s="48"/>
      <c r="U818" s="48"/>
      <c r="V818" s="48"/>
      <c r="W818" s="48"/>
      <c r="X818" s="48"/>
      <c r="Y818" s="48"/>
      <c r="Z818" s="48"/>
    </row>
    <row r="819" spans="1:26" ht="15.75" customHeight="1">
      <c r="A819" s="48"/>
      <c r="B819" s="48"/>
      <c r="C819" s="48"/>
      <c r="D819" s="48"/>
      <c r="E819" s="48"/>
      <c r="F819" s="48"/>
      <c r="G819" s="48"/>
      <c r="H819" s="48"/>
      <c r="I819" s="48"/>
      <c r="J819" s="48"/>
      <c r="K819" s="48"/>
      <c r="L819" s="48"/>
      <c r="M819" s="48"/>
      <c r="N819" s="48"/>
      <c r="O819" s="48"/>
      <c r="P819" s="48"/>
      <c r="Q819" s="48"/>
      <c r="R819" s="48"/>
      <c r="S819" s="48"/>
      <c r="T819" s="48"/>
      <c r="U819" s="48"/>
      <c r="V819" s="48"/>
      <c r="W819" s="48"/>
      <c r="X819" s="48"/>
      <c r="Y819" s="48"/>
      <c r="Z819" s="48"/>
    </row>
    <row r="820" spans="1:26" ht="15.75" customHeight="1">
      <c r="A820" s="48"/>
      <c r="B820" s="48"/>
      <c r="C820" s="48"/>
      <c r="D820" s="48"/>
      <c r="E820" s="48"/>
      <c r="F820" s="48"/>
      <c r="G820" s="48"/>
      <c r="H820" s="48"/>
      <c r="I820" s="48"/>
      <c r="J820" s="48"/>
      <c r="K820" s="48"/>
      <c r="L820" s="48"/>
      <c r="M820" s="48"/>
      <c r="N820" s="48"/>
      <c r="O820" s="48"/>
      <c r="P820" s="48"/>
      <c r="Q820" s="48"/>
      <c r="R820" s="48"/>
      <c r="S820" s="48"/>
      <c r="T820" s="48"/>
      <c r="U820" s="48"/>
      <c r="V820" s="48"/>
      <c r="W820" s="48"/>
      <c r="X820" s="48"/>
      <c r="Y820" s="48"/>
      <c r="Z820" s="48"/>
    </row>
    <row r="821" spans="1:26" ht="15.75" customHeight="1">
      <c r="A821" s="48"/>
      <c r="B821" s="48"/>
      <c r="C821" s="48"/>
      <c r="D821" s="48"/>
      <c r="E821" s="48"/>
      <c r="F821" s="48"/>
      <c r="G821" s="48"/>
      <c r="H821" s="48"/>
      <c r="I821" s="48"/>
      <c r="J821" s="48"/>
      <c r="K821" s="48"/>
      <c r="L821" s="48"/>
      <c r="M821" s="48"/>
      <c r="N821" s="48"/>
      <c r="O821" s="48"/>
      <c r="P821" s="48"/>
      <c r="Q821" s="48"/>
      <c r="R821" s="48"/>
      <c r="S821" s="48"/>
      <c r="T821" s="48"/>
      <c r="U821" s="48"/>
      <c r="V821" s="48"/>
      <c r="W821" s="48"/>
      <c r="X821" s="48"/>
      <c r="Y821" s="48"/>
      <c r="Z821" s="48"/>
    </row>
    <row r="822" spans="1:26" ht="15.75" customHeight="1">
      <c r="A822" s="48"/>
      <c r="B822" s="48"/>
      <c r="C822" s="48"/>
      <c r="D822" s="48"/>
      <c r="E822" s="48"/>
      <c r="F822" s="48"/>
      <c r="G822" s="48"/>
      <c r="H822" s="48"/>
      <c r="I822" s="48"/>
      <c r="J822" s="48"/>
      <c r="K822" s="48"/>
      <c r="L822" s="48"/>
      <c r="M822" s="48"/>
      <c r="N822" s="48"/>
      <c r="O822" s="48"/>
      <c r="P822" s="48"/>
      <c r="Q822" s="48"/>
      <c r="R822" s="48"/>
      <c r="S822" s="48"/>
      <c r="T822" s="48"/>
      <c r="U822" s="48"/>
      <c r="V822" s="48"/>
      <c r="W822" s="48"/>
      <c r="X822" s="48"/>
      <c r="Y822" s="48"/>
      <c r="Z822" s="48"/>
    </row>
    <row r="823" spans="1:26" ht="15.75" customHeight="1">
      <c r="A823" s="48"/>
      <c r="B823" s="48"/>
      <c r="C823" s="48"/>
      <c r="D823" s="48"/>
      <c r="E823" s="48"/>
      <c r="F823" s="48"/>
      <c r="G823" s="48"/>
      <c r="H823" s="48"/>
      <c r="I823" s="48"/>
      <c r="J823" s="48"/>
      <c r="K823" s="48"/>
      <c r="L823" s="48"/>
      <c r="M823" s="48"/>
      <c r="N823" s="48"/>
      <c r="O823" s="48"/>
      <c r="P823" s="48"/>
      <c r="Q823" s="48"/>
      <c r="R823" s="48"/>
      <c r="S823" s="48"/>
      <c r="T823" s="48"/>
      <c r="U823" s="48"/>
      <c r="V823" s="48"/>
      <c r="W823" s="48"/>
      <c r="X823" s="48"/>
      <c r="Y823" s="48"/>
      <c r="Z823" s="48"/>
    </row>
    <row r="824" spans="1:26" ht="15.75" customHeight="1">
      <c r="A824" s="48"/>
      <c r="B824" s="48"/>
      <c r="C824" s="48"/>
      <c r="D824" s="48"/>
      <c r="E824" s="48"/>
      <c r="F824" s="48"/>
      <c r="G824" s="48"/>
      <c r="H824" s="48"/>
      <c r="I824" s="48"/>
      <c r="J824" s="48"/>
      <c r="K824" s="48"/>
      <c r="L824" s="48"/>
      <c r="M824" s="48"/>
      <c r="N824" s="48"/>
      <c r="O824" s="48"/>
      <c r="P824" s="48"/>
      <c r="Q824" s="48"/>
      <c r="R824" s="48"/>
      <c r="S824" s="48"/>
      <c r="T824" s="48"/>
      <c r="U824" s="48"/>
      <c r="V824" s="48"/>
      <c r="W824" s="48"/>
      <c r="X824" s="48"/>
      <c r="Y824" s="48"/>
      <c r="Z824" s="48"/>
    </row>
    <row r="825" spans="1:26" ht="15.75" customHeight="1">
      <c r="A825" s="48"/>
      <c r="B825" s="48"/>
      <c r="C825" s="48"/>
      <c r="D825" s="48"/>
      <c r="E825" s="48"/>
      <c r="F825" s="48"/>
      <c r="G825" s="48"/>
      <c r="H825" s="48"/>
      <c r="I825" s="48"/>
      <c r="J825" s="48"/>
      <c r="K825" s="48"/>
      <c r="L825" s="48"/>
      <c r="M825" s="48"/>
      <c r="N825" s="48"/>
      <c r="O825" s="48"/>
      <c r="P825" s="48"/>
      <c r="Q825" s="48"/>
      <c r="R825" s="48"/>
      <c r="S825" s="48"/>
      <c r="T825" s="48"/>
      <c r="U825" s="48"/>
      <c r="V825" s="48"/>
      <c r="W825" s="48"/>
      <c r="X825" s="48"/>
      <c r="Y825" s="48"/>
      <c r="Z825" s="48"/>
    </row>
    <row r="826" spans="1:26" ht="15.75" customHeight="1">
      <c r="A826" s="48"/>
      <c r="B826" s="48"/>
      <c r="C826" s="48"/>
      <c r="D826" s="48"/>
      <c r="E826" s="48"/>
      <c r="F826" s="48"/>
      <c r="G826" s="48"/>
      <c r="H826" s="48"/>
      <c r="I826" s="48"/>
      <c r="J826" s="48"/>
      <c r="K826" s="48"/>
      <c r="L826" s="48"/>
      <c r="M826" s="48"/>
      <c r="N826" s="48"/>
      <c r="O826" s="48"/>
      <c r="P826" s="48"/>
      <c r="Q826" s="48"/>
      <c r="R826" s="48"/>
      <c r="S826" s="48"/>
      <c r="T826" s="48"/>
      <c r="U826" s="48"/>
      <c r="V826" s="48"/>
      <c r="W826" s="48"/>
      <c r="X826" s="48"/>
      <c r="Y826" s="48"/>
      <c r="Z826" s="48"/>
    </row>
    <row r="827" spans="1:26" ht="15.75" customHeight="1">
      <c r="A827" s="48"/>
      <c r="B827" s="48"/>
      <c r="C827" s="48"/>
      <c r="D827" s="48"/>
      <c r="E827" s="48"/>
      <c r="F827" s="48"/>
      <c r="G827" s="48"/>
      <c r="H827" s="48"/>
      <c r="I827" s="48"/>
      <c r="J827" s="48"/>
      <c r="K827" s="48"/>
      <c r="L827" s="48"/>
      <c r="M827" s="48"/>
      <c r="N827" s="48"/>
      <c r="O827" s="48"/>
      <c r="P827" s="48"/>
      <c r="Q827" s="48"/>
      <c r="R827" s="48"/>
      <c r="S827" s="48"/>
      <c r="T827" s="48"/>
      <c r="U827" s="48"/>
      <c r="V827" s="48"/>
      <c r="W827" s="48"/>
      <c r="X827" s="48"/>
      <c r="Y827" s="48"/>
      <c r="Z827" s="48"/>
    </row>
    <row r="828" spans="1:26" ht="15.75" customHeight="1">
      <c r="A828" s="48"/>
      <c r="B828" s="48"/>
      <c r="C828" s="48"/>
      <c r="D828" s="48"/>
      <c r="E828" s="48"/>
      <c r="F828" s="48"/>
      <c r="G828" s="48"/>
      <c r="H828" s="48"/>
      <c r="I828" s="48"/>
      <c r="J828" s="48"/>
      <c r="K828" s="48"/>
      <c r="L828" s="48"/>
      <c r="M828" s="48"/>
      <c r="N828" s="48"/>
      <c r="O828" s="48"/>
      <c r="P828" s="48"/>
      <c r="Q828" s="48"/>
      <c r="R828" s="48"/>
      <c r="S828" s="48"/>
      <c r="T828" s="48"/>
      <c r="U828" s="48"/>
      <c r="V828" s="48"/>
      <c r="W828" s="48"/>
      <c r="X828" s="48"/>
      <c r="Y828" s="48"/>
      <c r="Z828" s="48"/>
    </row>
    <row r="829" spans="1:26" ht="15.75" customHeight="1">
      <c r="A829" s="48"/>
      <c r="B829" s="48"/>
      <c r="C829" s="48"/>
      <c r="D829" s="48"/>
      <c r="E829" s="48"/>
      <c r="F829" s="48"/>
      <c r="G829" s="48"/>
      <c r="H829" s="48"/>
      <c r="I829" s="48"/>
      <c r="J829" s="48"/>
      <c r="K829" s="48"/>
      <c r="L829" s="48"/>
      <c r="M829" s="48"/>
      <c r="N829" s="48"/>
      <c r="O829" s="48"/>
      <c r="P829" s="48"/>
      <c r="Q829" s="48"/>
      <c r="R829" s="48"/>
      <c r="S829" s="48"/>
      <c r="T829" s="48"/>
      <c r="U829" s="48"/>
      <c r="V829" s="48"/>
      <c r="W829" s="48"/>
      <c r="X829" s="48"/>
      <c r="Y829" s="48"/>
      <c r="Z829" s="48"/>
    </row>
    <row r="830" spans="1:26" ht="15.75" customHeight="1">
      <c r="A830" s="48"/>
      <c r="B830" s="48"/>
      <c r="C830" s="48"/>
      <c r="D830" s="48"/>
      <c r="E830" s="48"/>
      <c r="F830" s="48"/>
      <c r="G830" s="48"/>
      <c r="H830" s="48"/>
      <c r="I830" s="48"/>
      <c r="J830" s="48"/>
      <c r="K830" s="48"/>
      <c r="L830" s="48"/>
      <c r="M830" s="48"/>
      <c r="N830" s="48"/>
      <c r="O830" s="48"/>
      <c r="P830" s="48"/>
      <c r="Q830" s="48"/>
      <c r="R830" s="48"/>
      <c r="S830" s="48"/>
      <c r="T830" s="48"/>
      <c r="U830" s="48"/>
      <c r="V830" s="48"/>
      <c r="W830" s="48"/>
      <c r="X830" s="48"/>
      <c r="Y830" s="48"/>
      <c r="Z830" s="48"/>
    </row>
    <row r="831" spans="1:26" ht="15.75" customHeight="1">
      <c r="A831" s="48"/>
      <c r="B831" s="48"/>
      <c r="C831" s="48"/>
      <c r="D831" s="48"/>
      <c r="E831" s="48"/>
      <c r="F831" s="48"/>
      <c r="G831" s="48"/>
      <c r="H831" s="48"/>
      <c r="I831" s="48"/>
      <c r="J831" s="48"/>
      <c r="K831" s="48"/>
      <c r="L831" s="48"/>
      <c r="M831" s="48"/>
      <c r="N831" s="48"/>
      <c r="O831" s="48"/>
      <c r="P831" s="48"/>
      <c r="Q831" s="48"/>
      <c r="R831" s="48"/>
      <c r="S831" s="48"/>
      <c r="T831" s="48"/>
      <c r="U831" s="48"/>
      <c r="V831" s="48"/>
      <c r="W831" s="48"/>
      <c r="X831" s="48"/>
      <c r="Y831" s="48"/>
      <c r="Z831" s="48"/>
    </row>
    <row r="832" spans="1:26" ht="15.75" customHeight="1">
      <c r="A832" s="48"/>
      <c r="B832" s="48"/>
      <c r="C832" s="48"/>
      <c r="D832" s="48"/>
      <c r="E832" s="48"/>
      <c r="F832" s="48"/>
      <c r="G832" s="48"/>
      <c r="H832" s="48"/>
      <c r="I832" s="48"/>
      <c r="J832" s="48"/>
      <c r="K832" s="48"/>
      <c r="L832" s="48"/>
      <c r="M832" s="48"/>
      <c r="N832" s="48"/>
      <c r="O832" s="48"/>
      <c r="P832" s="48"/>
      <c r="Q832" s="48"/>
      <c r="R832" s="48"/>
      <c r="S832" s="48"/>
      <c r="T832" s="48"/>
      <c r="U832" s="48"/>
      <c r="V832" s="48"/>
      <c r="W832" s="48"/>
      <c r="X832" s="48"/>
      <c r="Y832" s="48"/>
      <c r="Z832" s="48"/>
    </row>
    <row r="833" spans="1:26" ht="15.75" customHeight="1">
      <c r="A833" s="48"/>
      <c r="B833" s="48"/>
      <c r="C833" s="48"/>
      <c r="D833" s="48"/>
      <c r="E833" s="48"/>
      <c r="F833" s="48"/>
      <c r="G833" s="48"/>
      <c r="H833" s="48"/>
      <c r="I833" s="48"/>
      <c r="J833" s="48"/>
      <c r="K833" s="48"/>
      <c r="L833" s="48"/>
      <c r="M833" s="48"/>
      <c r="N833" s="48"/>
      <c r="O833" s="48"/>
      <c r="P833" s="48"/>
      <c r="Q833" s="48"/>
      <c r="R833" s="48"/>
      <c r="S833" s="48"/>
      <c r="T833" s="48"/>
      <c r="U833" s="48"/>
      <c r="V833" s="48"/>
      <c r="W833" s="48"/>
      <c r="X833" s="48"/>
      <c r="Y833" s="48"/>
      <c r="Z833" s="48"/>
    </row>
    <row r="834" spans="1:26" ht="15.75" customHeight="1">
      <c r="A834" s="48"/>
      <c r="B834" s="48"/>
      <c r="C834" s="48"/>
      <c r="D834" s="48"/>
      <c r="E834" s="48"/>
      <c r="F834" s="48"/>
      <c r="G834" s="48"/>
      <c r="H834" s="48"/>
      <c r="I834" s="48"/>
      <c r="J834" s="48"/>
      <c r="K834" s="48"/>
      <c r="L834" s="48"/>
      <c r="M834" s="48"/>
      <c r="N834" s="48"/>
      <c r="O834" s="48"/>
      <c r="P834" s="48"/>
      <c r="Q834" s="48"/>
      <c r="R834" s="48"/>
      <c r="S834" s="48"/>
      <c r="T834" s="48"/>
      <c r="U834" s="48"/>
      <c r="V834" s="48"/>
      <c r="W834" s="48"/>
      <c r="X834" s="48"/>
      <c r="Y834" s="48"/>
      <c r="Z834" s="48"/>
    </row>
    <row r="835" spans="1:26" ht="15.75" customHeight="1">
      <c r="A835" s="48"/>
      <c r="B835" s="48"/>
      <c r="C835" s="48"/>
      <c r="D835" s="48"/>
      <c r="E835" s="48"/>
      <c r="F835" s="48"/>
      <c r="G835" s="48"/>
      <c r="H835" s="48"/>
      <c r="I835" s="48"/>
      <c r="J835" s="48"/>
      <c r="K835" s="48"/>
      <c r="L835" s="48"/>
      <c r="M835" s="48"/>
      <c r="N835" s="48"/>
      <c r="O835" s="48"/>
      <c r="P835" s="48"/>
      <c r="Q835" s="48"/>
      <c r="R835" s="48"/>
      <c r="S835" s="48"/>
      <c r="T835" s="48"/>
      <c r="U835" s="48"/>
      <c r="V835" s="48"/>
      <c r="W835" s="48"/>
      <c r="X835" s="48"/>
      <c r="Y835" s="48"/>
      <c r="Z835" s="48"/>
    </row>
    <row r="836" spans="1:26" ht="15.75" customHeight="1">
      <c r="A836" s="48"/>
      <c r="B836" s="48"/>
      <c r="C836" s="48"/>
      <c r="D836" s="48"/>
      <c r="E836" s="48"/>
      <c r="F836" s="48"/>
      <c r="G836" s="48"/>
      <c r="H836" s="48"/>
      <c r="I836" s="48"/>
      <c r="J836" s="48"/>
      <c r="K836" s="48"/>
      <c r="L836" s="48"/>
      <c r="M836" s="48"/>
      <c r="N836" s="48"/>
      <c r="O836" s="48"/>
      <c r="P836" s="48"/>
      <c r="Q836" s="48"/>
      <c r="R836" s="48"/>
      <c r="S836" s="48"/>
      <c r="T836" s="48"/>
      <c r="U836" s="48"/>
      <c r="V836" s="48"/>
      <c r="W836" s="48"/>
      <c r="X836" s="48"/>
      <c r="Y836" s="48"/>
      <c r="Z836" s="48"/>
    </row>
    <row r="837" spans="1:26" ht="15.75" customHeight="1">
      <c r="A837" s="48"/>
      <c r="B837" s="48"/>
      <c r="C837" s="48"/>
      <c r="D837" s="48"/>
      <c r="E837" s="48"/>
      <c r="F837" s="48"/>
      <c r="G837" s="48"/>
      <c r="H837" s="48"/>
      <c r="I837" s="48"/>
      <c r="J837" s="48"/>
      <c r="K837" s="48"/>
      <c r="L837" s="48"/>
      <c r="M837" s="48"/>
      <c r="N837" s="48"/>
      <c r="O837" s="48"/>
      <c r="P837" s="48"/>
      <c r="Q837" s="48"/>
      <c r="R837" s="48"/>
      <c r="S837" s="48"/>
      <c r="T837" s="48"/>
      <c r="U837" s="48"/>
      <c r="V837" s="48"/>
      <c r="W837" s="48"/>
      <c r="X837" s="48"/>
      <c r="Y837" s="48"/>
      <c r="Z837" s="48"/>
    </row>
    <row r="838" spans="1:26" ht="15.75" customHeight="1">
      <c r="A838" s="48"/>
      <c r="B838" s="48"/>
      <c r="C838" s="48"/>
      <c r="D838" s="48"/>
      <c r="E838" s="48"/>
      <c r="F838" s="48"/>
      <c r="G838" s="48"/>
      <c r="H838" s="48"/>
      <c r="I838" s="48"/>
      <c r="J838" s="48"/>
      <c r="K838" s="48"/>
      <c r="L838" s="48"/>
      <c r="M838" s="48"/>
      <c r="N838" s="48"/>
      <c r="O838" s="48"/>
      <c r="P838" s="48"/>
      <c r="Q838" s="48"/>
      <c r="R838" s="48"/>
      <c r="S838" s="48"/>
      <c r="T838" s="48"/>
      <c r="U838" s="48"/>
      <c r="V838" s="48"/>
      <c r="W838" s="48"/>
      <c r="X838" s="48"/>
      <c r="Y838" s="48"/>
      <c r="Z838" s="48"/>
    </row>
    <row r="839" spans="1:26" ht="15.75" customHeight="1">
      <c r="A839" s="48"/>
      <c r="B839" s="48"/>
      <c r="C839" s="48"/>
      <c r="D839" s="48"/>
      <c r="E839" s="48"/>
      <c r="F839" s="48"/>
      <c r="G839" s="48"/>
      <c r="H839" s="48"/>
      <c r="I839" s="48"/>
      <c r="J839" s="48"/>
      <c r="K839" s="48"/>
      <c r="L839" s="48"/>
      <c r="M839" s="48"/>
      <c r="N839" s="48"/>
      <c r="O839" s="48"/>
      <c r="P839" s="48"/>
      <c r="Q839" s="48"/>
      <c r="R839" s="48"/>
      <c r="S839" s="48"/>
      <c r="T839" s="48"/>
      <c r="U839" s="48"/>
      <c r="V839" s="48"/>
      <c r="W839" s="48"/>
      <c r="X839" s="48"/>
      <c r="Y839" s="48"/>
      <c r="Z839" s="48"/>
    </row>
    <row r="840" spans="1:26" ht="15.75" customHeight="1">
      <c r="A840" s="48"/>
      <c r="B840" s="48"/>
      <c r="C840" s="48"/>
      <c r="D840" s="48"/>
      <c r="E840" s="48"/>
      <c r="F840" s="48"/>
      <c r="G840" s="48"/>
      <c r="H840" s="48"/>
      <c r="I840" s="48"/>
      <c r="J840" s="48"/>
      <c r="K840" s="48"/>
      <c r="L840" s="48"/>
      <c r="M840" s="48"/>
      <c r="N840" s="48"/>
      <c r="O840" s="48"/>
      <c r="P840" s="48"/>
      <c r="Q840" s="48"/>
      <c r="R840" s="48"/>
      <c r="S840" s="48"/>
      <c r="T840" s="48"/>
      <c r="U840" s="48"/>
      <c r="V840" s="48"/>
      <c r="W840" s="48"/>
      <c r="X840" s="48"/>
      <c r="Y840" s="48"/>
      <c r="Z840" s="48"/>
    </row>
    <row r="841" spans="1:26" ht="15.75" customHeight="1">
      <c r="A841" s="48"/>
      <c r="B841" s="48"/>
      <c r="C841" s="48"/>
      <c r="D841" s="48"/>
      <c r="E841" s="48"/>
      <c r="F841" s="48"/>
      <c r="G841" s="48"/>
      <c r="H841" s="48"/>
      <c r="I841" s="48"/>
      <c r="J841" s="48"/>
      <c r="K841" s="48"/>
      <c r="L841" s="48"/>
      <c r="M841" s="48"/>
      <c r="N841" s="48"/>
      <c r="O841" s="48"/>
      <c r="P841" s="48"/>
      <c r="Q841" s="48"/>
      <c r="R841" s="48"/>
      <c r="S841" s="48"/>
      <c r="T841" s="48"/>
      <c r="U841" s="48"/>
      <c r="V841" s="48"/>
      <c r="W841" s="48"/>
      <c r="X841" s="48"/>
      <c r="Y841" s="48"/>
      <c r="Z841" s="48"/>
    </row>
    <row r="842" spans="1:26" ht="15.75" customHeight="1">
      <c r="A842" s="48"/>
      <c r="B842" s="48"/>
      <c r="C842" s="48"/>
      <c r="D842" s="48"/>
      <c r="E842" s="48"/>
      <c r="F842" s="48"/>
      <c r="G842" s="48"/>
      <c r="H842" s="48"/>
      <c r="I842" s="48"/>
      <c r="J842" s="48"/>
      <c r="K842" s="48"/>
      <c r="L842" s="48"/>
      <c r="M842" s="48"/>
      <c r="N842" s="48"/>
      <c r="O842" s="48"/>
      <c r="P842" s="48"/>
      <c r="Q842" s="48"/>
      <c r="R842" s="48"/>
      <c r="S842" s="48"/>
      <c r="T842" s="48"/>
      <c r="U842" s="48"/>
      <c r="V842" s="48"/>
      <c r="W842" s="48"/>
      <c r="X842" s="48"/>
      <c r="Y842" s="48"/>
      <c r="Z842" s="48"/>
    </row>
    <row r="843" spans="1:26" ht="15.75" customHeight="1">
      <c r="A843" s="48"/>
      <c r="B843" s="48"/>
      <c r="C843" s="48"/>
      <c r="D843" s="48"/>
      <c r="E843" s="48"/>
      <c r="F843" s="48"/>
      <c r="G843" s="48"/>
      <c r="H843" s="48"/>
      <c r="I843" s="48"/>
      <c r="J843" s="48"/>
      <c r="K843" s="48"/>
      <c r="L843" s="48"/>
      <c r="M843" s="48"/>
      <c r="N843" s="48"/>
      <c r="O843" s="48"/>
      <c r="P843" s="48"/>
      <c r="Q843" s="48"/>
      <c r="R843" s="48"/>
      <c r="S843" s="48"/>
      <c r="T843" s="48"/>
      <c r="U843" s="48"/>
      <c r="V843" s="48"/>
      <c r="W843" s="48"/>
      <c r="X843" s="48"/>
      <c r="Y843" s="48"/>
      <c r="Z843" s="48"/>
    </row>
    <row r="844" spans="1:26" ht="15.75" customHeight="1">
      <c r="A844" s="48"/>
      <c r="B844" s="48"/>
      <c r="C844" s="48"/>
      <c r="D844" s="48"/>
      <c r="E844" s="48"/>
      <c r="F844" s="48"/>
      <c r="G844" s="48"/>
      <c r="H844" s="48"/>
      <c r="I844" s="48"/>
      <c r="J844" s="48"/>
      <c r="K844" s="48"/>
      <c r="L844" s="48"/>
      <c r="M844" s="48"/>
      <c r="N844" s="48"/>
      <c r="O844" s="48"/>
      <c r="P844" s="48"/>
      <c r="Q844" s="48"/>
      <c r="R844" s="48"/>
      <c r="S844" s="48"/>
      <c r="T844" s="48"/>
      <c r="U844" s="48"/>
      <c r="V844" s="48"/>
      <c r="W844" s="48"/>
      <c r="X844" s="48"/>
      <c r="Y844" s="48"/>
      <c r="Z844" s="48"/>
    </row>
    <row r="845" spans="1:26" ht="15.75" customHeight="1">
      <c r="A845" s="48"/>
      <c r="B845" s="48"/>
      <c r="C845" s="48"/>
      <c r="D845" s="48"/>
      <c r="E845" s="48"/>
      <c r="F845" s="48"/>
      <c r="G845" s="48"/>
      <c r="H845" s="48"/>
      <c r="I845" s="48"/>
      <c r="J845" s="48"/>
      <c r="K845" s="48"/>
      <c r="L845" s="48"/>
      <c r="M845" s="48"/>
      <c r="N845" s="48"/>
      <c r="O845" s="48"/>
      <c r="P845" s="48"/>
      <c r="Q845" s="48"/>
      <c r="R845" s="48"/>
      <c r="S845" s="48"/>
      <c r="T845" s="48"/>
      <c r="U845" s="48"/>
      <c r="V845" s="48"/>
      <c r="W845" s="48"/>
      <c r="X845" s="48"/>
      <c r="Y845" s="48"/>
      <c r="Z845" s="48"/>
    </row>
    <row r="846" spans="1:26" ht="15.75" customHeight="1">
      <c r="A846" s="48"/>
      <c r="B846" s="48"/>
      <c r="C846" s="48"/>
      <c r="D846" s="48"/>
      <c r="E846" s="48"/>
      <c r="F846" s="48"/>
      <c r="G846" s="48"/>
      <c r="H846" s="48"/>
      <c r="I846" s="48"/>
      <c r="J846" s="48"/>
      <c r="K846" s="48"/>
      <c r="L846" s="48"/>
      <c r="M846" s="48"/>
      <c r="N846" s="48"/>
      <c r="O846" s="48"/>
      <c r="P846" s="48"/>
      <c r="Q846" s="48"/>
      <c r="R846" s="48"/>
      <c r="S846" s="48"/>
      <c r="T846" s="48"/>
      <c r="U846" s="48"/>
      <c r="V846" s="48"/>
      <c r="W846" s="48"/>
      <c r="X846" s="48"/>
      <c r="Y846" s="48"/>
      <c r="Z846" s="48"/>
    </row>
    <row r="847" spans="1:26" ht="15.75" customHeight="1">
      <c r="A847" s="48"/>
      <c r="B847" s="48"/>
      <c r="C847" s="48"/>
      <c r="D847" s="48"/>
      <c r="E847" s="48"/>
      <c r="F847" s="48"/>
      <c r="G847" s="48"/>
      <c r="H847" s="48"/>
      <c r="I847" s="48"/>
      <c r="J847" s="48"/>
      <c r="K847" s="48"/>
      <c r="L847" s="48"/>
      <c r="M847" s="48"/>
      <c r="N847" s="48"/>
      <c r="O847" s="48"/>
      <c r="P847" s="48"/>
      <c r="Q847" s="48"/>
      <c r="R847" s="48"/>
      <c r="S847" s="48"/>
      <c r="T847" s="48"/>
      <c r="U847" s="48"/>
      <c r="V847" s="48"/>
      <c r="W847" s="48"/>
      <c r="X847" s="48"/>
      <c r="Y847" s="48"/>
      <c r="Z847" s="48"/>
    </row>
    <row r="848" spans="1:26" ht="15.75" customHeight="1">
      <c r="A848" s="48"/>
      <c r="B848" s="48"/>
      <c r="C848" s="48"/>
      <c r="D848" s="48"/>
      <c r="E848" s="48"/>
      <c r="F848" s="48"/>
      <c r="G848" s="48"/>
      <c r="H848" s="48"/>
      <c r="I848" s="48"/>
      <c r="J848" s="48"/>
      <c r="K848" s="48"/>
      <c r="L848" s="48"/>
      <c r="M848" s="48"/>
      <c r="N848" s="48"/>
      <c r="O848" s="48"/>
      <c r="P848" s="48"/>
      <c r="Q848" s="48"/>
      <c r="R848" s="48"/>
      <c r="S848" s="48"/>
      <c r="T848" s="48"/>
      <c r="U848" s="48"/>
      <c r="V848" s="48"/>
      <c r="W848" s="48"/>
      <c r="X848" s="48"/>
      <c r="Y848" s="48"/>
      <c r="Z848" s="48"/>
    </row>
    <row r="849" spans="1:26" ht="15.75" customHeight="1">
      <c r="A849" s="48"/>
      <c r="B849" s="48"/>
      <c r="C849" s="48"/>
      <c r="D849" s="48"/>
      <c r="E849" s="48"/>
      <c r="F849" s="48"/>
      <c r="G849" s="48"/>
      <c r="H849" s="48"/>
      <c r="I849" s="48"/>
      <c r="J849" s="48"/>
      <c r="K849" s="48"/>
      <c r="L849" s="48"/>
      <c r="M849" s="48"/>
      <c r="N849" s="48"/>
      <c r="O849" s="48"/>
      <c r="P849" s="48"/>
      <c r="Q849" s="48"/>
      <c r="R849" s="48"/>
      <c r="S849" s="48"/>
      <c r="T849" s="48"/>
      <c r="U849" s="48"/>
      <c r="V849" s="48"/>
      <c r="W849" s="48"/>
      <c r="X849" s="48"/>
      <c r="Y849" s="48"/>
      <c r="Z849" s="48"/>
    </row>
    <row r="850" spans="1:26" ht="15.75" customHeight="1">
      <c r="A850" s="48"/>
      <c r="B850" s="48"/>
      <c r="C850" s="48"/>
      <c r="D850" s="48"/>
      <c r="E850" s="48"/>
      <c r="F850" s="48"/>
      <c r="G850" s="48"/>
      <c r="H850" s="48"/>
      <c r="I850" s="48"/>
      <c r="J850" s="48"/>
      <c r="K850" s="48"/>
      <c r="L850" s="48"/>
      <c r="M850" s="48"/>
      <c r="N850" s="48"/>
      <c r="O850" s="48"/>
      <c r="P850" s="48"/>
      <c r="Q850" s="48"/>
      <c r="R850" s="48"/>
      <c r="S850" s="48"/>
      <c r="T850" s="48"/>
      <c r="U850" s="48"/>
      <c r="V850" s="48"/>
      <c r="W850" s="48"/>
      <c r="X850" s="48"/>
      <c r="Y850" s="48"/>
      <c r="Z850" s="48"/>
    </row>
    <row r="851" spans="1:26" ht="15.75" customHeight="1">
      <c r="A851" s="48"/>
      <c r="B851" s="48"/>
      <c r="C851" s="48"/>
      <c r="D851" s="48"/>
      <c r="E851" s="48"/>
      <c r="F851" s="48"/>
      <c r="G851" s="48"/>
      <c r="H851" s="48"/>
      <c r="I851" s="48"/>
      <c r="J851" s="48"/>
      <c r="K851" s="48"/>
      <c r="L851" s="48"/>
      <c r="M851" s="48"/>
      <c r="N851" s="48"/>
      <c r="O851" s="48"/>
      <c r="P851" s="48"/>
      <c r="Q851" s="48"/>
      <c r="R851" s="48"/>
      <c r="S851" s="48"/>
      <c r="T851" s="48"/>
      <c r="U851" s="48"/>
      <c r="V851" s="48"/>
      <c r="W851" s="48"/>
      <c r="X851" s="48"/>
      <c r="Y851" s="48"/>
      <c r="Z851" s="48"/>
    </row>
    <row r="852" spans="1:26" ht="15.75" customHeight="1">
      <c r="A852" s="48"/>
      <c r="B852" s="48"/>
      <c r="C852" s="48"/>
      <c r="D852" s="48"/>
      <c r="E852" s="48"/>
      <c r="F852" s="48"/>
      <c r="G852" s="48"/>
      <c r="H852" s="48"/>
      <c r="I852" s="48"/>
      <c r="J852" s="48"/>
      <c r="K852" s="48"/>
      <c r="L852" s="48"/>
      <c r="M852" s="48"/>
      <c r="N852" s="48"/>
      <c r="O852" s="48"/>
      <c r="P852" s="48"/>
      <c r="Q852" s="48"/>
      <c r="R852" s="48"/>
      <c r="S852" s="48"/>
      <c r="T852" s="48"/>
      <c r="U852" s="48"/>
      <c r="V852" s="48"/>
      <c r="W852" s="48"/>
      <c r="X852" s="48"/>
      <c r="Y852" s="48"/>
      <c r="Z852" s="48"/>
    </row>
    <row r="853" spans="1:26" ht="15.75" customHeight="1">
      <c r="A853" s="48"/>
      <c r="B853" s="48"/>
      <c r="C853" s="48"/>
      <c r="D853" s="48"/>
      <c r="E853" s="48"/>
      <c r="F853" s="48"/>
      <c r="G853" s="48"/>
      <c r="H853" s="48"/>
      <c r="I853" s="48"/>
      <c r="J853" s="48"/>
      <c r="K853" s="48"/>
      <c r="L853" s="48"/>
      <c r="M853" s="48"/>
      <c r="N853" s="48"/>
      <c r="O853" s="48"/>
      <c r="P853" s="48"/>
      <c r="Q853" s="48"/>
      <c r="R853" s="48"/>
      <c r="S853" s="48"/>
      <c r="T853" s="48"/>
      <c r="U853" s="48"/>
      <c r="V853" s="48"/>
      <c r="W853" s="48"/>
      <c r="X853" s="48"/>
      <c r="Y853" s="48"/>
      <c r="Z853" s="48"/>
    </row>
    <row r="854" spans="1:26" ht="15.75" customHeight="1">
      <c r="A854" s="48"/>
      <c r="B854" s="48"/>
      <c r="C854" s="48"/>
      <c r="D854" s="48"/>
      <c r="E854" s="48"/>
      <c r="F854" s="48"/>
      <c r="G854" s="48"/>
      <c r="H854" s="48"/>
      <c r="I854" s="48"/>
      <c r="J854" s="48"/>
      <c r="K854" s="48"/>
      <c r="L854" s="48"/>
      <c r="M854" s="48"/>
      <c r="N854" s="48"/>
      <c r="O854" s="48"/>
      <c r="P854" s="48"/>
      <c r="Q854" s="48"/>
      <c r="R854" s="48"/>
      <c r="S854" s="48"/>
      <c r="T854" s="48"/>
      <c r="U854" s="48"/>
      <c r="V854" s="48"/>
      <c r="W854" s="48"/>
      <c r="X854" s="48"/>
      <c r="Y854" s="48"/>
      <c r="Z854" s="48"/>
    </row>
    <row r="855" spans="1:26" ht="15.75" customHeight="1">
      <c r="A855" s="48"/>
      <c r="B855" s="48"/>
      <c r="C855" s="48"/>
      <c r="D855" s="48"/>
      <c r="E855" s="48"/>
      <c r="F855" s="48"/>
      <c r="G855" s="48"/>
      <c r="H855" s="48"/>
      <c r="I855" s="48"/>
      <c r="J855" s="48"/>
      <c r="K855" s="48"/>
      <c r="L855" s="48"/>
      <c r="M855" s="48"/>
      <c r="N855" s="48"/>
      <c r="O855" s="48"/>
      <c r="P855" s="48"/>
      <c r="Q855" s="48"/>
      <c r="R855" s="48"/>
      <c r="S855" s="48"/>
      <c r="T855" s="48"/>
      <c r="U855" s="48"/>
      <c r="V855" s="48"/>
      <c r="W855" s="48"/>
      <c r="X855" s="48"/>
      <c r="Y855" s="48"/>
      <c r="Z855" s="48"/>
    </row>
    <row r="856" spans="1:26" ht="15.75" customHeight="1">
      <c r="A856" s="48"/>
      <c r="B856" s="48"/>
      <c r="C856" s="48"/>
      <c r="D856" s="48"/>
      <c r="E856" s="48"/>
      <c r="F856" s="48"/>
      <c r="G856" s="48"/>
      <c r="H856" s="48"/>
      <c r="I856" s="48"/>
      <c r="J856" s="48"/>
      <c r="K856" s="48"/>
      <c r="L856" s="48"/>
      <c r="M856" s="48"/>
      <c r="N856" s="48"/>
      <c r="O856" s="48"/>
      <c r="P856" s="48"/>
      <c r="Q856" s="48"/>
      <c r="R856" s="48"/>
      <c r="S856" s="48"/>
      <c r="T856" s="48"/>
      <c r="U856" s="48"/>
      <c r="V856" s="48"/>
      <c r="W856" s="48"/>
      <c r="X856" s="48"/>
      <c r="Y856" s="48"/>
      <c r="Z856" s="48"/>
    </row>
    <row r="857" spans="1:26" ht="15.75" customHeight="1">
      <c r="A857" s="48"/>
      <c r="B857" s="48"/>
      <c r="C857" s="48"/>
      <c r="D857" s="48"/>
      <c r="E857" s="48"/>
      <c r="F857" s="48"/>
      <c r="G857" s="48"/>
      <c r="H857" s="48"/>
      <c r="I857" s="48"/>
      <c r="J857" s="48"/>
      <c r="K857" s="48"/>
      <c r="L857" s="48"/>
      <c r="M857" s="48"/>
      <c r="N857" s="48"/>
      <c r="O857" s="48"/>
      <c r="P857" s="48"/>
      <c r="Q857" s="48"/>
      <c r="R857" s="48"/>
      <c r="S857" s="48"/>
      <c r="T857" s="48"/>
      <c r="U857" s="48"/>
      <c r="V857" s="48"/>
      <c r="W857" s="48"/>
      <c r="X857" s="48"/>
      <c r="Y857" s="48"/>
      <c r="Z857" s="48"/>
    </row>
    <row r="858" spans="1:26" ht="15.75" customHeight="1">
      <c r="A858" s="48"/>
      <c r="B858" s="48"/>
      <c r="C858" s="48"/>
      <c r="D858" s="48"/>
      <c r="E858" s="48"/>
      <c r="F858" s="48"/>
      <c r="G858" s="48"/>
      <c r="H858" s="48"/>
      <c r="I858" s="48"/>
      <c r="J858" s="48"/>
      <c r="K858" s="48"/>
      <c r="L858" s="48"/>
      <c r="M858" s="48"/>
      <c r="N858" s="48"/>
      <c r="O858" s="48"/>
      <c r="P858" s="48"/>
      <c r="Q858" s="48"/>
      <c r="R858" s="48"/>
      <c r="S858" s="48"/>
      <c r="T858" s="48"/>
      <c r="U858" s="48"/>
      <c r="V858" s="48"/>
      <c r="W858" s="48"/>
      <c r="X858" s="48"/>
      <c r="Y858" s="48"/>
      <c r="Z858" s="48"/>
    </row>
    <row r="859" spans="1:26" ht="15.75" customHeight="1">
      <c r="A859" s="48"/>
      <c r="B859" s="48"/>
      <c r="C859" s="48"/>
      <c r="D859" s="48"/>
      <c r="E859" s="48"/>
      <c r="F859" s="48"/>
      <c r="G859" s="48"/>
      <c r="H859" s="48"/>
      <c r="I859" s="48"/>
      <c r="J859" s="48"/>
      <c r="K859" s="48"/>
      <c r="L859" s="48"/>
      <c r="M859" s="48"/>
      <c r="N859" s="48"/>
      <c r="O859" s="48"/>
      <c r="P859" s="48"/>
      <c r="Q859" s="48"/>
      <c r="R859" s="48"/>
      <c r="S859" s="48"/>
      <c r="T859" s="48"/>
      <c r="U859" s="48"/>
      <c r="V859" s="48"/>
      <c r="W859" s="48"/>
      <c r="X859" s="48"/>
      <c r="Y859" s="48"/>
      <c r="Z859" s="48"/>
    </row>
    <row r="860" spans="1:26" ht="15.75" customHeight="1">
      <c r="A860" s="48"/>
      <c r="B860" s="48"/>
      <c r="C860" s="48"/>
      <c r="D860" s="48"/>
      <c r="E860" s="48"/>
      <c r="F860" s="48"/>
      <c r="G860" s="48"/>
      <c r="H860" s="48"/>
      <c r="I860" s="48"/>
      <c r="J860" s="48"/>
      <c r="K860" s="48"/>
      <c r="L860" s="48"/>
      <c r="M860" s="48"/>
      <c r="N860" s="48"/>
      <c r="O860" s="48"/>
      <c r="P860" s="48"/>
      <c r="Q860" s="48"/>
      <c r="R860" s="48"/>
      <c r="S860" s="48"/>
      <c r="T860" s="48"/>
      <c r="U860" s="48"/>
      <c r="V860" s="48"/>
      <c r="W860" s="48"/>
      <c r="X860" s="48"/>
      <c r="Y860" s="48"/>
      <c r="Z860" s="48"/>
    </row>
    <row r="861" spans="1:26" ht="15.75" customHeight="1">
      <c r="A861" s="48"/>
      <c r="B861" s="48"/>
      <c r="C861" s="48"/>
      <c r="D861" s="48"/>
      <c r="E861" s="48"/>
      <c r="F861" s="48"/>
      <c r="G861" s="48"/>
      <c r="H861" s="48"/>
      <c r="I861" s="48"/>
      <c r="J861" s="48"/>
      <c r="K861" s="48"/>
      <c r="L861" s="48"/>
      <c r="M861" s="48"/>
      <c r="N861" s="48"/>
      <c r="O861" s="48"/>
      <c r="P861" s="48"/>
      <c r="Q861" s="48"/>
      <c r="R861" s="48"/>
      <c r="S861" s="48"/>
      <c r="T861" s="48"/>
      <c r="U861" s="48"/>
      <c r="V861" s="48"/>
      <c r="W861" s="48"/>
      <c r="X861" s="48"/>
      <c r="Y861" s="48"/>
      <c r="Z861" s="48"/>
    </row>
    <row r="862" spans="1:26" ht="15.75" customHeight="1">
      <c r="A862" s="48"/>
      <c r="B862" s="48"/>
      <c r="C862" s="48"/>
      <c r="D862" s="48"/>
      <c r="E862" s="48"/>
      <c r="F862" s="48"/>
      <c r="G862" s="48"/>
      <c r="H862" s="48"/>
      <c r="I862" s="48"/>
      <c r="J862" s="48"/>
      <c r="K862" s="48"/>
      <c r="L862" s="48"/>
      <c r="M862" s="48"/>
      <c r="N862" s="48"/>
      <c r="O862" s="48"/>
      <c r="P862" s="48"/>
      <c r="Q862" s="48"/>
      <c r="R862" s="48"/>
      <c r="S862" s="48"/>
      <c r="T862" s="48"/>
      <c r="U862" s="48"/>
      <c r="V862" s="48"/>
      <c r="W862" s="48"/>
      <c r="X862" s="48"/>
      <c r="Y862" s="48"/>
      <c r="Z862" s="48"/>
    </row>
    <row r="863" spans="1:26" ht="15.75" customHeight="1">
      <c r="A863" s="48"/>
      <c r="B863" s="48"/>
      <c r="C863" s="48"/>
      <c r="D863" s="48"/>
      <c r="E863" s="48"/>
      <c r="F863" s="48"/>
      <c r="G863" s="48"/>
      <c r="H863" s="48"/>
      <c r="I863" s="48"/>
      <c r="J863" s="48"/>
      <c r="K863" s="48"/>
      <c r="L863" s="48"/>
      <c r="M863" s="48"/>
      <c r="N863" s="48"/>
      <c r="O863" s="48"/>
      <c r="P863" s="48"/>
      <c r="Q863" s="48"/>
      <c r="R863" s="48"/>
      <c r="S863" s="48"/>
      <c r="T863" s="48"/>
      <c r="U863" s="48"/>
      <c r="V863" s="48"/>
      <c r="W863" s="48"/>
      <c r="X863" s="48"/>
      <c r="Y863" s="48"/>
      <c r="Z863" s="48"/>
    </row>
    <row r="864" spans="1:26" ht="15.75" customHeight="1">
      <c r="A864" s="48"/>
      <c r="B864" s="48"/>
      <c r="C864" s="48"/>
      <c r="D864" s="48"/>
      <c r="E864" s="48"/>
      <c r="F864" s="48"/>
      <c r="G864" s="48"/>
      <c r="H864" s="48"/>
      <c r="I864" s="48"/>
      <c r="J864" s="48"/>
      <c r="K864" s="48"/>
      <c r="L864" s="48"/>
      <c r="M864" s="48"/>
      <c r="N864" s="48"/>
      <c r="O864" s="48"/>
      <c r="P864" s="48"/>
      <c r="Q864" s="48"/>
      <c r="R864" s="48"/>
      <c r="S864" s="48"/>
      <c r="T864" s="48"/>
      <c r="U864" s="48"/>
      <c r="V864" s="48"/>
      <c r="W864" s="48"/>
      <c r="X864" s="48"/>
      <c r="Y864" s="48"/>
      <c r="Z864" s="48"/>
    </row>
    <row r="865" spans="1:26" ht="15.75" customHeight="1">
      <c r="A865" s="48"/>
      <c r="B865" s="48"/>
      <c r="C865" s="48"/>
      <c r="D865" s="48"/>
      <c r="E865" s="48"/>
      <c r="F865" s="48"/>
      <c r="G865" s="48"/>
      <c r="H865" s="48"/>
      <c r="I865" s="48"/>
      <c r="J865" s="48"/>
      <c r="K865" s="48"/>
      <c r="L865" s="48"/>
      <c r="M865" s="48"/>
      <c r="N865" s="48"/>
      <c r="O865" s="48"/>
      <c r="P865" s="48"/>
      <c r="Q865" s="48"/>
      <c r="R865" s="48"/>
      <c r="S865" s="48"/>
      <c r="T865" s="48"/>
      <c r="U865" s="48"/>
      <c r="V865" s="48"/>
      <c r="W865" s="48"/>
      <c r="X865" s="48"/>
      <c r="Y865" s="48"/>
      <c r="Z865" s="48"/>
    </row>
    <row r="866" spans="1:26" ht="15.75" customHeight="1">
      <c r="A866" s="48"/>
      <c r="B866" s="48"/>
      <c r="C866" s="48"/>
      <c r="D866" s="48"/>
      <c r="E866" s="48"/>
      <c r="F866" s="48"/>
      <c r="G866" s="48"/>
      <c r="H866" s="48"/>
      <c r="I866" s="48"/>
      <c r="J866" s="48"/>
      <c r="K866" s="48"/>
      <c r="L866" s="48"/>
      <c r="M866" s="48"/>
      <c r="N866" s="48"/>
      <c r="O866" s="48"/>
      <c r="P866" s="48"/>
      <c r="Q866" s="48"/>
      <c r="R866" s="48"/>
      <c r="S866" s="48"/>
      <c r="T866" s="48"/>
      <c r="U866" s="48"/>
      <c r="V866" s="48"/>
      <c r="W866" s="48"/>
      <c r="X866" s="48"/>
      <c r="Y866" s="48"/>
      <c r="Z866" s="48"/>
    </row>
    <row r="867" spans="1:26" ht="15.75" customHeight="1">
      <c r="A867" s="48"/>
      <c r="B867" s="48"/>
      <c r="C867" s="48"/>
      <c r="D867" s="48"/>
      <c r="E867" s="48"/>
      <c r="F867" s="48"/>
      <c r="G867" s="48"/>
      <c r="H867" s="48"/>
      <c r="I867" s="48"/>
      <c r="J867" s="48"/>
      <c r="K867" s="48"/>
      <c r="L867" s="48"/>
      <c r="M867" s="48"/>
      <c r="N867" s="48"/>
      <c r="O867" s="48"/>
      <c r="P867" s="48"/>
      <c r="Q867" s="48"/>
      <c r="R867" s="48"/>
      <c r="S867" s="48"/>
      <c r="T867" s="48"/>
      <c r="U867" s="48"/>
      <c r="V867" s="48"/>
      <c r="W867" s="48"/>
      <c r="X867" s="48"/>
      <c r="Y867" s="48"/>
      <c r="Z867" s="48"/>
    </row>
    <row r="868" spans="1:26" ht="15.75" customHeight="1">
      <c r="A868" s="48"/>
      <c r="B868" s="48"/>
      <c r="C868" s="48"/>
      <c r="D868" s="48"/>
      <c r="E868" s="48"/>
      <c r="F868" s="48"/>
      <c r="G868" s="48"/>
      <c r="H868" s="48"/>
      <c r="I868" s="48"/>
      <c r="J868" s="48"/>
      <c r="K868" s="48"/>
      <c r="L868" s="48"/>
      <c r="M868" s="48"/>
      <c r="N868" s="48"/>
      <c r="O868" s="48"/>
      <c r="P868" s="48"/>
      <c r="Q868" s="48"/>
      <c r="R868" s="48"/>
      <c r="S868" s="48"/>
      <c r="T868" s="48"/>
      <c r="U868" s="48"/>
      <c r="V868" s="48"/>
      <c r="W868" s="48"/>
      <c r="X868" s="48"/>
      <c r="Y868" s="48"/>
      <c r="Z868" s="48"/>
    </row>
    <row r="869" spans="1:26" ht="15.75" customHeight="1">
      <c r="A869" s="48"/>
      <c r="B869" s="48"/>
      <c r="C869" s="48"/>
      <c r="D869" s="48"/>
      <c r="E869" s="48"/>
      <c r="F869" s="48"/>
      <c r="G869" s="48"/>
      <c r="H869" s="48"/>
      <c r="I869" s="48"/>
      <c r="J869" s="48"/>
      <c r="K869" s="48"/>
      <c r="L869" s="48"/>
      <c r="M869" s="48"/>
      <c r="N869" s="48"/>
      <c r="O869" s="48"/>
      <c r="P869" s="48"/>
      <c r="Q869" s="48"/>
      <c r="R869" s="48"/>
      <c r="S869" s="48"/>
      <c r="T869" s="48"/>
      <c r="U869" s="48"/>
      <c r="V869" s="48"/>
      <c r="W869" s="48"/>
      <c r="X869" s="48"/>
      <c r="Y869" s="48"/>
      <c r="Z869" s="48"/>
    </row>
    <row r="870" spans="1:26" ht="15.75" customHeight="1">
      <c r="A870" s="48"/>
      <c r="B870" s="48"/>
      <c r="C870" s="48"/>
      <c r="D870" s="48"/>
      <c r="E870" s="48"/>
      <c r="F870" s="48"/>
      <c r="G870" s="48"/>
      <c r="H870" s="48"/>
      <c r="I870" s="48"/>
      <c r="J870" s="48"/>
      <c r="K870" s="48"/>
      <c r="L870" s="48"/>
      <c r="M870" s="48"/>
      <c r="N870" s="48"/>
      <c r="O870" s="48"/>
      <c r="P870" s="48"/>
      <c r="Q870" s="48"/>
      <c r="R870" s="48"/>
      <c r="S870" s="48"/>
      <c r="T870" s="48"/>
      <c r="U870" s="48"/>
      <c r="V870" s="48"/>
      <c r="W870" s="48"/>
      <c r="X870" s="48"/>
      <c r="Y870" s="48"/>
      <c r="Z870" s="48"/>
    </row>
    <row r="871" spans="1:26" ht="15.75" customHeight="1">
      <c r="A871" s="48"/>
      <c r="B871" s="48"/>
      <c r="C871" s="48"/>
      <c r="D871" s="48"/>
      <c r="E871" s="48"/>
      <c r="F871" s="48"/>
      <c r="G871" s="48"/>
      <c r="H871" s="48"/>
      <c r="I871" s="48"/>
      <c r="J871" s="48"/>
      <c r="K871" s="48"/>
      <c r="L871" s="48"/>
      <c r="M871" s="48"/>
      <c r="N871" s="48"/>
      <c r="O871" s="48"/>
      <c r="P871" s="48"/>
      <c r="Q871" s="48"/>
      <c r="R871" s="48"/>
      <c r="S871" s="48"/>
      <c r="T871" s="48"/>
      <c r="U871" s="48"/>
      <c r="V871" s="48"/>
      <c r="W871" s="48"/>
      <c r="X871" s="48"/>
      <c r="Y871" s="48"/>
      <c r="Z871" s="48"/>
    </row>
    <row r="872" spans="1:26" ht="15.75" customHeight="1">
      <c r="A872" s="48"/>
      <c r="B872" s="48"/>
      <c r="C872" s="48"/>
      <c r="D872" s="48"/>
      <c r="E872" s="48"/>
      <c r="F872" s="48"/>
      <c r="G872" s="48"/>
      <c r="H872" s="48"/>
      <c r="I872" s="48"/>
      <c r="J872" s="48"/>
      <c r="K872" s="48"/>
      <c r="L872" s="48"/>
      <c r="M872" s="48"/>
      <c r="N872" s="48"/>
      <c r="O872" s="48"/>
      <c r="P872" s="48"/>
      <c r="Q872" s="48"/>
      <c r="R872" s="48"/>
      <c r="S872" s="48"/>
      <c r="T872" s="48"/>
      <c r="U872" s="48"/>
      <c r="V872" s="48"/>
      <c r="W872" s="48"/>
      <c r="X872" s="48"/>
      <c r="Y872" s="48"/>
      <c r="Z872" s="48"/>
    </row>
    <row r="873" spans="1:26" ht="15.75" customHeight="1">
      <c r="A873" s="48"/>
      <c r="B873" s="48"/>
      <c r="C873" s="48"/>
      <c r="D873" s="48"/>
      <c r="E873" s="48"/>
      <c r="F873" s="48"/>
      <c r="G873" s="48"/>
      <c r="H873" s="48"/>
      <c r="I873" s="48"/>
      <c r="J873" s="48"/>
      <c r="K873" s="48"/>
      <c r="L873" s="48"/>
      <c r="M873" s="48"/>
      <c r="N873" s="48"/>
      <c r="O873" s="48"/>
      <c r="P873" s="48"/>
      <c r="Q873" s="48"/>
      <c r="R873" s="48"/>
      <c r="S873" s="48"/>
      <c r="T873" s="48"/>
      <c r="U873" s="48"/>
      <c r="V873" s="48"/>
      <c r="W873" s="48"/>
      <c r="X873" s="48"/>
      <c r="Y873" s="48"/>
      <c r="Z873" s="48"/>
    </row>
    <row r="874" spans="1:26" ht="15.75" customHeight="1">
      <c r="A874" s="48"/>
      <c r="B874" s="48"/>
      <c r="C874" s="48"/>
      <c r="D874" s="48"/>
      <c r="E874" s="48"/>
      <c r="F874" s="48"/>
      <c r="G874" s="48"/>
      <c r="H874" s="48"/>
      <c r="I874" s="48"/>
      <c r="J874" s="48"/>
      <c r="K874" s="48"/>
      <c r="L874" s="48"/>
      <c r="M874" s="48"/>
      <c r="N874" s="48"/>
      <c r="O874" s="48"/>
      <c r="P874" s="48"/>
      <c r="Q874" s="48"/>
      <c r="R874" s="48"/>
      <c r="S874" s="48"/>
      <c r="T874" s="48"/>
      <c r="U874" s="48"/>
      <c r="V874" s="48"/>
      <c r="W874" s="48"/>
      <c r="X874" s="48"/>
      <c r="Y874" s="48"/>
      <c r="Z874" s="48"/>
    </row>
    <row r="875" spans="1:26" ht="15.75" customHeight="1">
      <c r="A875" s="48"/>
      <c r="B875" s="48"/>
      <c r="C875" s="48"/>
      <c r="D875" s="48"/>
      <c r="E875" s="48"/>
      <c r="F875" s="48"/>
      <c r="G875" s="48"/>
      <c r="H875" s="48"/>
      <c r="I875" s="48"/>
      <c r="J875" s="48"/>
      <c r="K875" s="48"/>
      <c r="L875" s="48"/>
      <c r="M875" s="48"/>
      <c r="N875" s="48"/>
      <c r="O875" s="48"/>
      <c r="P875" s="48"/>
      <c r="Q875" s="48"/>
      <c r="R875" s="48"/>
      <c r="S875" s="48"/>
      <c r="T875" s="48"/>
      <c r="U875" s="48"/>
      <c r="V875" s="48"/>
      <c r="W875" s="48"/>
      <c r="X875" s="48"/>
      <c r="Y875" s="48"/>
      <c r="Z875" s="48"/>
    </row>
    <row r="876" spans="1:26" ht="15.75" customHeight="1">
      <c r="A876" s="48"/>
      <c r="B876" s="48"/>
      <c r="C876" s="48"/>
      <c r="D876" s="48"/>
      <c r="E876" s="48"/>
      <c r="F876" s="48"/>
      <c r="G876" s="48"/>
      <c r="H876" s="48"/>
      <c r="I876" s="48"/>
      <c r="J876" s="48"/>
      <c r="K876" s="48"/>
      <c r="L876" s="48"/>
      <c r="M876" s="48"/>
      <c r="N876" s="48"/>
      <c r="O876" s="48"/>
      <c r="P876" s="48"/>
      <c r="Q876" s="48"/>
      <c r="R876" s="48"/>
      <c r="S876" s="48"/>
      <c r="T876" s="48"/>
      <c r="U876" s="48"/>
      <c r="V876" s="48"/>
      <c r="W876" s="48"/>
      <c r="X876" s="48"/>
      <c r="Y876" s="48"/>
      <c r="Z876" s="48"/>
    </row>
    <row r="877" spans="1:26" ht="15.75" customHeight="1">
      <c r="A877" s="48"/>
      <c r="B877" s="48"/>
      <c r="C877" s="48"/>
      <c r="D877" s="48"/>
      <c r="E877" s="48"/>
      <c r="F877" s="48"/>
      <c r="G877" s="48"/>
      <c r="H877" s="48"/>
      <c r="I877" s="48"/>
      <c r="J877" s="48"/>
      <c r="K877" s="48"/>
      <c r="L877" s="48"/>
      <c r="M877" s="48"/>
      <c r="N877" s="48"/>
      <c r="O877" s="48"/>
      <c r="P877" s="48"/>
      <c r="Q877" s="48"/>
      <c r="R877" s="48"/>
      <c r="S877" s="48"/>
      <c r="T877" s="48"/>
      <c r="U877" s="48"/>
      <c r="V877" s="48"/>
      <c r="W877" s="48"/>
      <c r="X877" s="48"/>
      <c r="Y877" s="48"/>
      <c r="Z877" s="48"/>
    </row>
    <row r="878" spans="1:26" ht="15.75" customHeight="1">
      <c r="A878" s="48"/>
      <c r="B878" s="48"/>
      <c r="C878" s="48"/>
      <c r="D878" s="48"/>
      <c r="E878" s="48"/>
      <c r="F878" s="48"/>
      <c r="G878" s="48"/>
      <c r="H878" s="48"/>
      <c r="I878" s="48"/>
      <c r="J878" s="48"/>
      <c r="K878" s="48"/>
      <c r="L878" s="48"/>
      <c r="M878" s="48"/>
      <c r="N878" s="48"/>
      <c r="O878" s="48"/>
      <c r="P878" s="48"/>
      <c r="Q878" s="48"/>
      <c r="R878" s="48"/>
      <c r="S878" s="48"/>
      <c r="T878" s="48"/>
      <c r="U878" s="48"/>
      <c r="V878" s="48"/>
      <c r="W878" s="48"/>
      <c r="X878" s="48"/>
      <c r="Y878" s="48"/>
      <c r="Z878" s="48"/>
    </row>
    <row r="879" spans="1:26" ht="15.75" customHeight="1">
      <c r="A879" s="48"/>
      <c r="B879" s="48"/>
      <c r="C879" s="48"/>
      <c r="D879" s="48"/>
      <c r="E879" s="48"/>
      <c r="F879" s="48"/>
      <c r="G879" s="48"/>
      <c r="H879" s="48"/>
      <c r="I879" s="48"/>
      <c r="J879" s="48"/>
      <c r="K879" s="48"/>
      <c r="L879" s="48"/>
      <c r="M879" s="48"/>
      <c r="N879" s="48"/>
      <c r="O879" s="48"/>
      <c r="P879" s="48"/>
      <c r="Q879" s="48"/>
      <c r="R879" s="48"/>
      <c r="S879" s="48"/>
      <c r="T879" s="48"/>
      <c r="U879" s="48"/>
      <c r="V879" s="48"/>
      <c r="W879" s="48"/>
      <c r="X879" s="48"/>
      <c r="Y879" s="48"/>
      <c r="Z879" s="48"/>
    </row>
    <row r="880" spans="1:26" ht="15.75" customHeight="1">
      <c r="A880" s="48"/>
      <c r="B880" s="48"/>
      <c r="C880" s="48"/>
      <c r="D880" s="48"/>
      <c r="E880" s="48"/>
      <c r="F880" s="48"/>
      <c r="G880" s="48"/>
      <c r="H880" s="48"/>
      <c r="I880" s="48"/>
      <c r="J880" s="48"/>
      <c r="K880" s="48"/>
      <c r="L880" s="48"/>
      <c r="M880" s="48"/>
      <c r="N880" s="48"/>
      <c r="O880" s="48"/>
      <c r="P880" s="48"/>
      <c r="Q880" s="48"/>
      <c r="R880" s="48"/>
      <c r="S880" s="48"/>
      <c r="T880" s="48"/>
      <c r="U880" s="48"/>
      <c r="V880" s="48"/>
      <c r="W880" s="48"/>
      <c r="X880" s="48"/>
      <c r="Y880" s="48"/>
      <c r="Z880" s="48"/>
    </row>
    <row r="881" spans="1:26" ht="15.75" customHeight="1">
      <c r="A881" s="48"/>
      <c r="B881" s="48"/>
      <c r="C881" s="48"/>
      <c r="D881" s="48"/>
      <c r="E881" s="48"/>
      <c r="F881" s="48"/>
      <c r="G881" s="48"/>
      <c r="H881" s="48"/>
      <c r="I881" s="48"/>
      <c r="J881" s="48"/>
      <c r="K881" s="48"/>
      <c r="L881" s="48"/>
      <c r="M881" s="48"/>
      <c r="N881" s="48"/>
      <c r="O881" s="48"/>
      <c r="P881" s="48"/>
      <c r="Q881" s="48"/>
      <c r="R881" s="48"/>
      <c r="S881" s="48"/>
      <c r="T881" s="48"/>
      <c r="U881" s="48"/>
      <c r="V881" s="48"/>
      <c r="W881" s="48"/>
      <c r="X881" s="48"/>
      <c r="Y881" s="48"/>
      <c r="Z881" s="48"/>
    </row>
    <row r="882" spans="1:26" ht="15.75" customHeight="1">
      <c r="A882" s="48"/>
      <c r="B882" s="48"/>
      <c r="C882" s="48"/>
      <c r="D882" s="48"/>
      <c r="E882" s="48"/>
      <c r="F882" s="48"/>
      <c r="G882" s="48"/>
      <c r="H882" s="48"/>
      <c r="I882" s="48"/>
      <c r="J882" s="48"/>
      <c r="K882" s="48"/>
      <c r="L882" s="48"/>
      <c r="M882" s="48"/>
      <c r="N882" s="48"/>
      <c r="O882" s="48"/>
      <c r="P882" s="48"/>
      <c r="Q882" s="48"/>
      <c r="R882" s="48"/>
      <c r="S882" s="48"/>
      <c r="T882" s="48"/>
      <c r="U882" s="48"/>
      <c r="V882" s="48"/>
      <c r="W882" s="48"/>
      <c r="X882" s="48"/>
      <c r="Y882" s="48"/>
      <c r="Z882" s="48"/>
    </row>
    <row r="883" spans="1:26" ht="15.75" customHeight="1">
      <c r="A883" s="48"/>
      <c r="B883" s="48"/>
      <c r="C883" s="48"/>
      <c r="D883" s="48"/>
      <c r="E883" s="48"/>
      <c r="F883" s="48"/>
      <c r="G883" s="48"/>
      <c r="H883" s="48"/>
      <c r="I883" s="48"/>
      <c r="J883" s="48"/>
      <c r="K883" s="48"/>
      <c r="L883" s="48"/>
      <c r="M883" s="48"/>
      <c r="N883" s="48"/>
      <c r="O883" s="48"/>
      <c r="P883" s="48"/>
      <c r="Q883" s="48"/>
      <c r="R883" s="48"/>
      <c r="S883" s="48"/>
      <c r="T883" s="48"/>
      <c r="U883" s="48"/>
      <c r="V883" s="48"/>
      <c r="W883" s="48"/>
      <c r="X883" s="48"/>
      <c r="Y883" s="48"/>
      <c r="Z883" s="48"/>
    </row>
    <row r="884" spans="1:26" ht="15.75" customHeight="1">
      <c r="A884" s="48"/>
      <c r="B884" s="48"/>
      <c r="C884" s="48"/>
      <c r="D884" s="48"/>
      <c r="E884" s="48"/>
      <c r="F884" s="48"/>
      <c r="G884" s="48"/>
      <c r="H884" s="48"/>
      <c r="I884" s="48"/>
      <c r="J884" s="48"/>
      <c r="K884" s="48"/>
      <c r="L884" s="48"/>
      <c r="M884" s="48"/>
      <c r="N884" s="48"/>
      <c r="O884" s="48"/>
      <c r="P884" s="48"/>
      <c r="Q884" s="48"/>
      <c r="R884" s="48"/>
      <c r="S884" s="48"/>
      <c r="T884" s="48"/>
      <c r="U884" s="48"/>
      <c r="V884" s="48"/>
      <c r="W884" s="48"/>
      <c r="X884" s="48"/>
      <c r="Y884" s="48"/>
      <c r="Z884" s="48"/>
    </row>
    <row r="885" spans="1:26" ht="15.75" customHeight="1">
      <c r="A885" s="48"/>
      <c r="B885" s="48"/>
      <c r="C885" s="48"/>
      <c r="D885" s="48"/>
      <c r="E885" s="48"/>
      <c r="F885" s="48"/>
      <c r="G885" s="48"/>
      <c r="H885" s="48"/>
      <c r="I885" s="48"/>
      <c r="J885" s="48"/>
      <c r="K885" s="48"/>
      <c r="L885" s="48"/>
      <c r="M885" s="48"/>
      <c r="N885" s="48"/>
      <c r="O885" s="48"/>
      <c r="P885" s="48"/>
      <c r="Q885" s="48"/>
      <c r="R885" s="48"/>
      <c r="S885" s="48"/>
      <c r="T885" s="48"/>
      <c r="U885" s="48"/>
      <c r="V885" s="48"/>
      <c r="W885" s="48"/>
      <c r="X885" s="48"/>
      <c r="Y885" s="48"/>
      <c r="Z885" s="48"/>
    </row>
    <row r="886" spans="1:26" ht="15.75" customHeight="1">
      <c r="A886" s="48"/>
      <c r="B886" s="48"/>
      <c r="C886" s="48"/>
      <c r="D886" s="48"/>
      <c r="E886" s="48"/>
      <c r="F886" s="48"/>
      <c r="G886" s="48"/>
      <c r="H886" s="48"/>
      <c r="I886" s="48"/>
      <c r="J886" s="48"/>
      <c r="K886" s="48"/>
      <c r="L886" s="48"/>
      <c r="M886" s="48"/>
      <c r="N886" s="48"/>
      <c r="O886" s="48"/>
      <c r="P886" s="48"/>
      <c r="Q886" s="48"/>
      <c r="R886" s="48"/>
      <c r="S886" s="48"/>
      <c r="T886" s="48"/>
      <c r="U886" s="48"/>
      <c r="V886" s="48"/>
      <c r="W886" s="48"/>
      <c r="X886" s="48"/>
      <c r="Y886" s="48"/>
      <c r="Z886" s="48"/>
    </row>
    <row r="887" spans="1:26" ht="15.75" customHeight="1">
      <c r="A887" s="48"/>
      <c r="B887" s="48"/>
      <c r="C887" s="48"/>
      <c r="D887" s="48"/>
      <c r="E887" s="48"/>
      <c r="F887" s="48"/>
      <c r="G887" s="48"/>
      <c r="H887" s="48"/>
      <c r="I887" s="48"/>
      <c r="J887" s="48"/>
      <c r="K887" s="48"/>
      <c r="L887" s="48"/>
      <c r="M887" s="48"/>
      <c r="N887" s="48"/>
      <c r="O887" s="48"/>
      <c r="P887" s="48"/>
      <c r="Q887" s="48"/>
      <c r="R887" s="48"/>
      <c r="S887" s="48"/>
      <c r="T887" s="48"/>
      <c r="U887" s="48"/>
      <c r="V887" s="48"/>
      <c r="W887" s="48"/>
      <c r="X887" s="48"/>
      <c r="Y887" s="48"/>
      <c r="Z887" s="48"/>
    </row>
    <row r="888" spans="1:26" ht="15.75" customHeight="1">
      <c r="A888" s="48"/>
      <c r="B888" s="48"/>
      <c r="C888" s="48"/>
      <c r="D888" s="48"/>
      <c r="E888" s="48"/>
      <c r="F888" s="48"/>
      <c r="G888" s="48"/>
      <c r="H888" s="48"/>
      <c r="I888" s="48"/>
      <c r="J888" s="48"/>
      <c r="K888" s="48"/>
      <c r="L888" s="48"/>
      <c r="M888" s="48"/>
      <c r="N888" s="48"/>
      <c r="O888" s="48"/>
      <c r="P888" s="48"/>
      <c r="Q888" s="48"/>
      <c r="R888" s="48"/>
      <c r="S888" s="48"/>
      <c r="T888" s="48"/>
      <c r="U888" s="48"/>
      <c r="V888" s="48"/>
      <c r="W888" s="48"/>
      <c r="X888" s="48"/>
      <c r="Y888" s="48"/>
      <c r="Z888" s="48"/>
    </row>
    <row r="889" spans="1:26" ht="15.75" customHeight="1">
      <c r="A889" s="48"/>
      <c r="B889" s="48"/>
      <c r="C889" s="48"/>
      <c r="D889" s="48"/>
      <c r="E889" s="48"/>
      <c r="F889" s="48"/>
      <c r="G889" s="48"/>
      <c r="H889" s="48"/>
      <c r="I889" s="48"/>
      <c r="J889" s="48"/>
      <c r="K889" s="48"/>
      <c r="L889" s="48"/>
      <c r="M889" s="48"/>
      <c r="N889" s="48"/>
      <c r="O889" s="48"/>
      <c r="P889" s="48"/>
      <c r="Q889" s="48"/>
      <c r="R889" s="48"/>
      <c r="S889" s="48"/>
      <c r="T889" s="48"/>
      <c r="U889" s="48"/>
      <c r="V889" s="48"/>
      <c r="W889" s="48"/>
      <c r="X889" s="48"/>
      <c r="Y889" s="48"/>
      <c r="Z889" s="48"/>
    </row>
    <row r="890" spans="1:26" ht="15.75" customHeight="1">
      <c r="A890" s="48"/>
      <c r="B890" s="48"/>
      <c r="C890" s="48"/>
      <c r="D890" s="48"/>
      <c r="E890" s="48"/>
      <c r="F890" s="48"/>
      <c r="G890" s="48"/>
      <c r="H890" s="48"/>
      <c r="I890" s="48"/>
      <c r="J890" s="48"/>
      <c r="K890" s="48"/>
      <c r="L890" s="48"/>
      <c r="M890" s="48"/>
      <c r="N890" s="48"/>
      <c r="O890" s="48"/>
      <c r="P890" s="48"/>
      <c r="Q890" s="48"/>
      <c r="R890" s="48"/>
      <c r="S890" s="48"/>
      <c r="T890" s="48"/>
      <c r="U890" s="48"/>
      <c r="V890" s="48"/>
      <c r="W890" s="48"/>
      <c r="X890" s="48"/>
      <c r="Y890" s="48"/>
      <c r="Z890" s="48"/>
    </row>
    <row r="891" spans="1:26" ht="15.75" customHeight="1">
      <c r="A891" s="48"/>
      <c r="B891" s="48"/>
      <c r="C891" s="48"/>
      <c r="D891" s="48"/>
      <c r="E891" s="48"/>
      <c r="F891" s="48"/>
      <c r="G891" s="48"/>
      <c r="H891" s="48"/>
      <c r="I891" s="48"/>
      <c r="J891" s="48"/>
      <c r="K891" s="48"/>
      <c r="L891" s="48"/>
      <c r="M891" s="48"/>
      <c r="N891" s="48"/>
      <c r="O891" s="48"/>
      <c r="P891" s="48"/>
      <c r="Q891" s="48"/>
      <c r="R891" s="48"/>
      <c r="S891" s="48"/>
      <c r="T891" s="48"/>
      <c r="U891" s="48"/>
      <c r="V891" s="48"/>
      <c r="W891" s="48"/>
      <c r="X891" s="48"/>
      <c r="Y891" s="48"/>
      <c r="Z891" s="48"/>
    </row>
    <row r="892" spans="1:26" ht="15.75" customHeight="1">
      <c r="A892" s="48"/>
      <c r="B892" s="48"/>
      <c r="C892" s="48"/>
      <c r="D892" s="48"/>
      <c r="E892" s="48"/>
      <c r="F892" s="48"/>
      <c r="G892" s="48"/>
      <c r="H892" s="48"/>
      <c r="I892" s="48"/>
      <c r="J892" s="48"/>
      <c r="K892" s="48"/>
      <c r="L892" s="48"/>
      <c r="M892" s="48"/>
      <c r="N892" s="48"/>
      <c r="O892" s="48"/>
      <c r="P892" s="48"/>
      <c r="Q892" s="48"/>
      <c r="R892" s="48"/>
      <c r="S892" s="48"/>
      <c r="T892" s="48"/>
      <c r="U892" s="48"/>
      <c r="V892" s="48"/>
      <c r="W892" s="48"/>
      <c r="X892" s="48"/>
      <c r="Y892" s="48"/>
      <c r="Z892" s="48"/>
    </row>
    <row r="893" spans="1:26" ht="15.75" customHeight="1">
      <c r="A893" s="48"/>
      <c r="B893" s="48"/>
      <c r="C893" s="48"/>
      <c r="D893" s="48"/>
      <c r="E893" s="48"/>
      <c r="F893" s="48"/>
      <c r="G893" s="48"/>
      <c r="H893" s="48"/>
      <c r="I893" s="48"/>
      <c r="J893" s="48"/>
      <c r="K893" s="48"/>
      <c r="L893" s="48"/>
      <c r="M893" s="48"/>
      <c r="N893" s="48"/>
      <c r="O893" s="48"/>
      <c r="P893" s="48"/>
      <c r="Q893" s="48"/>
      <c r="R893" s="48"/>
      <c r="S893" s="48"/>
      <c r="T893" s="48"/>
      <c r="U893" s="48"/>
      <c r="V893" s="48"/>
      <c r="W893" s="48"/>
      <c r="X893" s="48"/>
      <c r="Y893" s="48"/>
      <c r="Z893" s="48"/>
    </row>
    <row r="894" spans="1:26" ht="15.75" customHeight="1">
      <c r="A894" s="48"/>
      <c r="B894" s="48"/>
      <c r="C894" s="48"/>
      <c r="D894" s="48"/>
      <c r="E894" s="48"/>
      <c r="F894" s="48"/>
      <c r="G894" s="48"/>
      <c r="H894" s="48"/>
      <c r="I894" s="48"/>
      <c r="J894" s="48"/>
      <c r="K894" s="48"/>
      <c r="L894" s="48"/>
      <c r="M894" s="48"/>
      <c r="N894" s="48"/>
      <c r="O894" s="48"/>
      <c r="P894" s="48"/>
      <c r="Q894" s="48"/>
      <c r="R894" s="48"/>
      <c r="S894" s="48"/>
      <c r="T894" s="48"/>
      <c r="U894" s="48"/>
      <c r="V894" s="48"/>
      <c r="W894" s="48"/>
      <c r="X894" s="48"/>
      <c r="Y894" s="48"/>
      <c r="Z894" s="48"/>
    </row>
    <row r="895" spans="1:26" ht="15.75" customHeight="1">
      <c r="A895" s="48"/>
      <c r="B895" s="48"/>
      <c r="C895" s="48"/>
      <c r="D895" s="48"/>
      <c r="E895" s="48"/>
      <c r="F895" s="48"/>
      <c r="G895" s="48"/>
      <c r="H895" s="48"/>
      <c r="I895" s="48"/>
      <c r="J895" s="48"/>
      <c r="K895" s="48"/>
      <c r="L895" s="48"/>
      <c r="M895" s="48"/>
      <c r="N895" s="48"/>
      <c r="O895" s="48"/>
      <c r="P895" s="48"/>
      <c r="Q895" s="48"/>
      <c r="R895" s="48"/>
      <c r="S895" s="48"/>
      <c r="T895" s="48"/>
      <c r="U895" s="48"/>
      <c r="V895" s="48"/>
      <c r="W895" s="48"/>
      <c r="X895" s="48"/>
      <c r="Y895" s="48"/>
      <c r="Z895" s="48"/>
    </row>
    <row r="896" spans="1:26" ht="15.75" customHeight="1">
      <c r="A896" s="48"/>
      <c r="B896" s="48"/>
      <c r="C896" s="48"/>
      <c r="D896" s="48"/>
      <c r="E896" s="48"/>
      <c r="F896" s="48"/>
      <c r="G896" s="48"/>
      <c r="H896" s="48"/>
      <c r="I896" s="48"/>
      <c r="J896" s="48"/>
      <c r="K896" s="48"/>
      <c r="L896" s="48"/>
      <c r="M896" s="48"/>
      <c r="N896" s="48"/>
      <c r="O896" s="48"/>
      <c r="P896" s="48"/>
      <c r="Q896" s="48"/>
      <c r="R896" s="48"/>
      <c r="S896" s="48"/>
      <c r="T896" s="48"/>
      <c r="U896" s="48"/>
      <c r="V896" s="48"/>
      <c r="W896" s="48"/>
      <c r="X896" s="48"/>
      <c r="Y896" s="48"/>
      <c r="Z896" s="48"/>
    </row>
    <row r="897" spans="1:26" ht="15.75" customHeight="1">
      <c r="A897" s="48"/>
      <c r="B897" s="48"/>
      <c r="C897" s="48"/>
      <c r="D897" s="48"/>
      <c r="E897" s="48"/>
      <c r="F897" s="48"/>
      <c r="G897" s="48"/>
      <c r="H897" s="48"/>
      <c r="I897" s="48"/>
      <c r="J897" s="48"/>
      <c r="K897" s="48"/>
      <c r="L897" s="48"/>
      <c r="M897" s="48"/>
      <c r="N897" s="48"/>
      <c r="O897" s="48"/>
      <c r="P897" s="48"/>
      <c r="Q897" s="48"/>
      <c r="R897" s="48"/>
      <c r="S897" s="48"/>
      <c r="T897" s="48"/>
      <c r="U897" s="48"/>
      <c r="V897" s="48"/>
      <c r="W897" s="48"/>
      <c r="X897" s="48"/>
      <c r="Y897" s="48"/>
      <c r="Z897" s="48"/>
    </row>
    <row r="898" spans="1:26" ht="15.75" customHeight="1">
      <c r="A898" s="48"/>
      <c r="B898" s="48"/>
      <c r="C898" s="48"/>
      <c r="D898" s="48"/>
      <c r="E898" s="48"/>
      <c r="F898" s="48"/>
      <c r="G898" s="48"/>
      <c r="H898" s="48"/>
      <c r="I898" s="48"/>
      <c r="J898" s="48"/>
      <c r="K898" s="48"/>
      <c r="L898" s="48"/>
      <c r="M898" s="48"/>
      <c r="N898" s="48"/>
      <c r="O898" s="48"/>
      <c r="P898" s="48"/>
      <c r="Q898" s="48"/>
      <c r="R898" s="48"/>
      <c r="S898" s="48"/>
      <c r="T898" s="48"/>
      <c r="U898" s="48"/>
      <c r="V898" s="48"/>
      <c r="W898" s="48"/>
      <c r="X898" s="48"/>
      <c r="Y898" s="48"/>
      <c r="Z898" s="48"/>
    </row>
    <row r="899" spans="1:26" ht="15.75" customHeight="1">
      <c r="A899" s="48"/>
      <c r="B899" s="48"/>
      <c r="C899" s="48"/>
      <c r="D899" s="48"/>
      <c r="E899" s="48"/>
      <c r="F899" s="48"/>
      <c r="G899" s="48"/>
      <c r="H899" s="48"/>
      <c r="I899" s="48"/>
      <c r="J899" s="48"/>
      <c r="K899" s="48"/>
      <c r="L899" s="48"/>
      <c r="M899" s="48"/>
      <c r="N899" s="48"/>
      <c r="O899" s="48"/>
      <c r="P899" s="48"/>
      <c r="Q899" s="48"/>
      <c r="R899" s="48"/>
      <c r="S899" s="48"/>
      <c r="T899" s="48"/>
      <c r="U899" s="48"/>
      <c r="V899" s="48"/>
      <c r="W899" s="48"/>
      <c r="X899" s="48"/>
      <c r="Y899" s="48"/>
      <c r="Z899" s="48"/>
    </row>
    <row r="900" spans="1:26" ht="15.75" customHeight="1">
      <c r="A900" s="48"/>
      <c r="B900" s="48"/>
      <c r="C900" s="48"/>
      <c r="D900" s="48"/>
      <c r="E900" s="48"/>
      <c r="F900" s="48"/>
      <c r="G900" s="48"/>
      <c r="H900" s="48"/>
      <c r="I900" s="48"/>
      <c r="J900" s="48"/>
      <c r="K900" s="48"/>
      <c r="L900" s="48"/>
      <c r="M900" s="48"/>
      <c r="N900" s="48"/>
      <c r="O900" s="48"/>
      <c r="P900" s="48"/>
      <c r="Q900" s="48"/>
      <c r="R900" s="48"/>
      <c r="S900" s="48"/>
      <c r="T900" s="48"/>
      <c r="U900" s="48"/>
      <c r="V900" s="48"/>
      <c r="W900" s="48"/>
      <c r="X900" s="48"/>
      <c r="Y900" s="48"/>
      <c r="Z900" s="48"/>
    </row>
    <row r="901" spans="1:26" ht="15.75" customHeight="1">
      <c r="A901" s="48"/>
      <c r="B901" s="48"/>
      <c r="C901" s="48"/>
      <c r="D901" s="48"/>
      <c r="E901" s="48"/>
      <c r="F901" s="48"/>
      <c r="G901" s="48"/>
      <c r="H901" s="48"/>
      <c r="I901" s="48"/>
      <c r="J901" s="48"/>
      <c r="K901" s="48"/>
      <c r="L901" s="48"/>
      <c r="M901" s="48"/>
      <c r="N901" s="48"/>
      <c r="O901" s="48"/>
      <c r="P901" s="48"/>
      <c r="Q901" s="48"/>
      <c r="R901" s="48"/>
      <c r="S901" s="48"/>
      <c r="T901" s="48"/>
      <c r="U901" s="48"/>
      <c r="V901" s="48"/>
      <c r="W901" s="48"/>
      <c r="X901" s="48"/>
      <c r="Y901" s="48"/>
      <c r="Z901" s="48"/>
    </row>
    <row r="902" spans="1:26" ht="15.75" customHeight="1">
      <c r="A902" s="48"/>
      <c r="B902" s="48"/>
      <c r="C902" s="48"/>
      <c r="D902" s="48"/>
      <c r="E902" s="48"/>
      <c r="F902" s="48"/>
      <c r="G902" s="48"/>
      <c r="H902" s="48"/>
      <c r="I902" s="48"/>
      <c r="J902" s="48"/>
      <c r="K902" s="48"/>
      <c r="L902" s="48"/>
      <c r="M902" s="48"/>
      <c r="N902" s="48"/>
      <c r="O902" s="48"/>
      <c r="P902" s="48"/>
      <c r="Q902" s="48"/>
      <c r="R902" s="48"/>
      <c r="S902" s="48"/>
      <c r="T902" s="48"/>
      <c r="U902" s="48"/>
      <c r="V902" s="48"/>
      <c r="W902" s="48"/>
      <c r="X902" s="48"/>
      <c r="Y902" s="48"/>
      <c r="Z902" s="48"/>
    </row>
    <row r="903" spans="1:26" ht="15.75" customHeight="1">
      <c r="A903" s="48"/>
      <c r="B903" s="48"/>
      <c r="C903" s="48"/>
      <c r="D903" s="48"/>
      <c r="E903" s="48"/>
      <c r="F903" s="48"/>
      <c r="G903" s="48"/>
      <c r="H903" s="48"/>
      <c r="I903" s="48"/>
      <c r="J903" s="48"/>
      <c r="K903" s="48"/>
      <c r="L903" s="48"/>
      <c r="M903" s="48"/>
      <c r="N903" s="48"/>
      <c r="O903" s="48"/>
      <c r="P903" s="48"/>
      <c r="Q903" s="48"/>
      <c r="R903" s="48"/>
      <c r="S903" s="48"/>
      <c r="T903" s="48"/>
      <c r="U903" s="48"/>
      <c r="V903" s="48"/>
      <c r="W903" s="48"/>
      <c r="X903" s="48"/>
      <c r="Y903" s="48"/>
      <c r="Z903" s="48"/>
    </row>
    <row r="904" spans="1:26" ht="15.75" customHeight="1">
      <c r="A904" s="48"/>
      <c r="B904" s="48"/>
      <c r="C904" s="48"/>
      <c r="D904" s="48"/>
      <c r="E904" s="48"/>
      <c r="F904" s="48"/>
      <c r="G904" s="48"/>
      <c r="H904" s="48"/>
      <c r="I904" s="48"/>
      <c r="J904" s="48"/>
      <c r="K904" s="48"/>
      <c r="L904" s="48"/>
      <c r="M904" s="48"/>
      <c r="N904" s="48"/>
      <c r="O904" s="48"/>
      <c r="P904" s="48"/>
      <c r="Q904" s="48"/>
      <c r="R904" s="48"/>
      <c r="S904" s="48"/>
      <c r="T904" s="48"/>
      <c r="U904" s="48"/>
      <c r="V904" s="48"/>
      <c r="W904" s="48"/>
      <c r="X904" s="48"/>
      <c r="Y904" s="48"/>
      <c r="Z904" s="48"/>
    </row>
    <row r="905" spans="1:26" ht="15.75" customHeight="1">
      <c r="A905" s="48"/>
      <c r="B905" s="48"/>
      <c r="C905" s="48"/>
      <c r="D905" s="48"/>
      <c r="E905" s="48"/>
      <c r="F905" s="48"/>
      <c r="G905" s="48"/>
      <c r="H905" s="48"/>
      <c r="I905" s="48"/>
      <c r="J905" s="48"/>
      <c r="K905" s="48"/>
      <c r="L905" s="48"/>
      <c r="M905" s="48"/>
      <c r="N905" s="48"/>
      <c r="O905" s="48"/>
      <c r="P905" s="48"/>
      <c r="Q905" s="48"/>
      <c r="R905" s="48"/>
      <c r="S905" s="48"/>
      <c r="T905" s="48"/>
      <c r="U905" s="48"/>
      <c r="V905" s="48"/>
      <c r="W905" s="48"/>
      <c r="X905" s="48"/>
      <c r="Y905" s="48"/>
      <c r="Z905" s="48"/>
    </row>
    <row r="906" spans="1:26" ht="15.75" customHeight="1">
      <c r="A906" s="48"/>
      <c r="B906" s="48"/>
      <c r="C906" s="48"/>
      <c r="D906" s="48"/>
      <c r="E906" s="48"/>
      <c r="F906" s="48"/>
      <c r="G906" s="48"/>
      <c r="H906" s="48"/>
      <c r="I906" s="48"/>
      <c r="J906" s="48"/>
      <c r="K906" s="48"/>
      <c r="L906" s="48"/>
      <c r="M906" s="48"/>
      <c r="N906" s="48"/>
      <c r="O906" s="48"/>
      <c r="P906" s="48"/>
      <c r="Q906" s="48"/>
      <c r="R906" s="48"/>
      <c r="S906" s="48"/>
      <c r="T906" s="48"/>
      <c r="U906" s="48"/>
      <c r="V906" s="48"/>
      <c r="W906" s="48"/>
      <c r="X906" s="48"/>
      <c r="Y906" s="48"/>
      <c r="Z906" s="48"/>
    </row>
    <row r="907" spans="1:26" ht="15.75" customHeight="1">
      <c r="A907" s="48"/>
      <c r="B907" s="48"/>
      <c r="C907" s="48"/>
      <c r="D907" s="48"/>
      <c r="E907" s="48"/>
      <c r="F907" s="48"/>
      <c r="G907" s="48"/>
      <c r="H907" s="48"/>
      <c r="I907" s="48"/>
      <c r="J907" s="48"/>
      <c r="K907" s="48"/>
      <c r="L907" s="48"/>
      <c r="M907" s="48"/>
      <c r="N907" s="48"/>
      <c r="O907" s="48"/>
      <c r="P907" s="48"/>
      <c r="Q907" s="48"/>
      <c r="R907" s="48"/>
      <c r="S907" s="48"/>
      <c r="T907" s="48"/>
      <c r="U907" s="48"/>
      <c r="V907" s="48"/>
      <c r="W907" s="48"/>
      <c r="X907" s="48"/>
      <c r="Y907" s="48"/>
      <c r="Z907" s="48"/>
    </row>
    <row r="908" spans="1:26" ht="15.75" customHeight="1">
      <c r="A908" s="48"/>
      <c r="B908" s="48"/>
      <c r="C908" s="48"/>
      <c r="D908" s="48"/>
      <c r="E908" s="48"/>
      <c r="F908" s="48"/>
      <c r="G908" s="48"/>
      <c r="H908" s="48"/>
      <c r="I908" s="48"/>
      <c r="J908" s="48"/>
      <c r="K908" s="48"/>
      <c r="L908" s="48"/>
      <c r="M908" s="48"/>
      <c r="N908" s="48"/>
      <c r="O908" s="48"/>
      <c r="P908" s="48"/>
      <c r="Q908" s="48"/>
      <c r="R908" s="48"/>
      <c r="S908" s="48"/>
      <c r="T908" s="48"/>
      <c r="U908" s="48"/>
      <c r="V908" s="48"/>
      <c r="W908" s="48"/>
      <c r="X908" s="48"/>
      <c r="Y908" s="48"/>
      <c r="Z908" s="48"/>
    </row>
    <row r="909" spans="1:26" ht="15.75" customHeight="1">
      <c r="A909" s="48"/>
      <c r="B909" s="48"/>
      <c r="C909" s="48"/>
      <c r="D909" s="48"/>
      <c r="E909" s="48"/>
      <c r="F909" s="48"/>
      <c r="G909" s="48"/>
      <c r="H909" s="48"/>
      <c r="I909" s="48"/>
      <c r="J909" s="48"/>
      <c r="K909" s="48"/>
      <c r="L909" s="48"/>
      <c r="M909" s="48"/>
      <c r="N909" s="48"/>
      <c r="O909" s="48"/>
      <c r="P909" s="48"/>
      <c r="Q909" s="48"/>
      <c r="R909" s="48"/>
      <c r="S909" s="48"/>
      <c r="T909" s="48"/>
      <c r="U909" s="48"/>
      <c r="V909" s="48"/>
      <c r="W909" s="48"/>
      <c r="X909" s="48"/>
      <c r="Y909" s="48"/>
      <c r="Z909" s="48"/>
    </row>
    <row r="910" spans="1:26" ht="15.75" customHeight="1">
      <c r="A910" s="48"/>
      <c r="B910" s="48"/>
      <c r="C910" s="48"/>
      <c r="D910" s="48"/>
      <c r="E910" s="48"/>
      <c r="F910" s="48"/>
      <c r="G910" s="48"/>
      <c r="H910" s="48"/>
      <c r="I910" s="48"/>
      <c r="J910" s="48"/>
      <c r="K910" s="48"/>
      <c r="L910" s="48"/>
      <c r="M910" s="48"/>
      <c r="N910" s="48"/>
      <c r="O910" s="48"/>
      <c r="P910" s="48"/>
      <c r="Q910" s="48"/>
      <c r="R910" s="48"/>
      <c r="S910" s="48"/>
      <c r="T910" s="48"/>
      <c r="U910" s="48"/>
      <c r="V910" s="48"/>
      <c r="W910" s="48"/>
      <c r="X910" s="48"/>
      <c r="Y910" s="48"/>
      <c r="Z910" s="48"/>
    </row>
    <row r="911" spans="1:26" ht="15.75" customHeight="1">
      <c r="A911" s="48"/>
      <c r="B911" s="48"/>
      <c r="C911" s="48"/>
      <c r="D911" s="48"/>
      <c r="E911" s="48"/>
      <c r="F911" s="48"/>
      <c r="G911" s="48"/>
      <c r="H911" s="48"/>
      <c r="I911" s="48"/>
      <c r="J911" s="48"/>
      <c r="K911" s="48"/>
      <c r="L911" s="48"/>
      <c r="M911" s="48"/>
      <c r="N911" s="48"/>
      <c r="O911" s="48"/>
      <c r="P911" s="48"/>
      <c r="Q911" s="48"/>
      <c r="R911" s="48"/>
      <c r="S911" s="48"/>
      <c r="T911" s="48"/>
      <c r="U911" s="48"/>
      <c r="V911" s="48"/>
      <c r="W911" s="48"/>
      <c r="X911" s="48"/>
      <c r="Y911" s="48"/>
      <c r="Z911" s="48"/>
    </row>
    <row r="912" spans="1:26" ht="15.75" customHeight="1">
      <c r="A912" s="48"/>
      <c r="B912" s="48"/>
      <c r="C912" s="48"/>
      <c r="D912" s="48"/>
      <c r="E912" s="48"/>
      <c r="F912" s="48"/>
      <c r="G912" s="48"/>
      <c r="H912" s="48"/>
      <c r="I912" s="48"/>
      <c r="J912" s="48"/>
      <c r="K912" s="48"/>
      <c r="L912" s="48"/>
      <c r="M912" s="48"/>
      <c r="N912" s="48"/>
      <c r="O912" s="48"/>
      <c r="P912" s="48"/>
      <c r="Q912" s="48"/>
      <c r="R912" s="48"/>
      <c r="S912" s="48"/>
      <c r="T912" s="48"/>
      <c r="U912" s="48"/>
      <c r="V912" s="48"/>
      <c r="W912" s="48"/>
      <c r="X912" s="48"/>
      <c r="Y912" s="48"/>
      <c r="Z912" s="48"/>
    </row>
    <row r="913" spans="1:26" ht="15.75" customHeight="1">
      <c r="A913" s="48"/>
      <c r="B913" s="48"/>
      <c r="C913" s="48"/>
      <c r="D913" s="48"/>
      <c r="E913" s="48"/>
      <c r="F913" s="48"/>
      <c r="G913" s="48"/>
      <c r="H913" s="48"/>
      <c r="I913" s="48"/>
      <c r="J913" s="48"/>
      <c r="K913" s="48"/>
      <c r="L913" s="48"/>
      <c r="M913" s="48"/>
      <c r="N913" s="48"/>
      <c r="O913" s="48"/>
      <c r="P913" s="48"/>
      <c r="Q913" s="48"/>
      <c r="R913" s="48"/>
      <c r="S913" s="48"/>
      <c r="T913" s="48"/>
      <c r="U913" s="48"/>
      <c r="V913" s="48"/>
      <c r="W913" s="48"/>
      <c r="X913" s="48"/>
      <c r="Y913" s="48"/>
      <c r="Z913" s="48"/>
    </row>
    <row r="914" spans="1:26" ht="15.75" customHeight="1">
      <c r="A914" s="48"/>
      <c r="B914" s="48"/>
      <c r="C914" s="48"/>
      <c r="D914" s="48"/>
      <c r="E914" s="48"/>
      <c r="F914" s="48"/>
      <c r="G914" s="48"/>
      <c r="H914" s="48"/>
      <c r="I914" s="48"/>
      <c r="J914" s="48"/>
      <c r="K914" s="48"/>
      <c r="L914" s="48"/>
      <c r="M914" s="48"/>
      <c r="N914" s="48"/>
      <c r="O914" s="48"/>
      <c r="P914" s="48"/>
      <c r="Q914" s="48"/>
      <c r="R914" s="48"/>
      <c r="S914" s="48"/>
      <c r="T914" s="48"/>
      <c r="U914" s="48"/>
      <c r="V914" s="48"/>
      <c r="W914" s="48"/>
      <c r="X914" s="48"/>
      <c r="Y914" s="48"/>
      <c r="Z914" s="48"/>
    </row>
    <row r="915" spans="1:26" ht="15.75" customHeight="1">
      <c r="A915" s="48"/>
      <c r="B915" s="48"/>
      <c r="C915" s="48"/>
      <c r="D915" s="48"/>
      <c r="E915" s="48"/>
      <c r="F915" s="48"/>
      <c r="G915" s="48"/>
      <c r="H915" s="48"/>
      <c r="I915" s="48"/>
      <c r="J915" s="48"/>
      <c r="K915" s="48"/>
      <c r="L915" s="48"/>
      <c r="M915" s="48"/>
      <c r="N915" s="48"/>
      <c r="O915" s="48"/>
      <c r="P915" s="48"/>
      <c r="Q915" s="48"/>
      <c r="R915" s="48"/>
      <c r="S915" s="48"/>
      <c r="T915" s="48"/>
      <c r="U915" s="48"/>
      <c r="V915" s="48"/>
      <c r="W915" s="48"/>
      <c r="X915" s="48"/>
      <c r="Y915" s="48"/>
      <c r="Z915" s="48"/>
    </row>
    <row r="916" spans="1:26" ht="15.75" customHeight="1">
      <c r="A916" s="48"/>
      <c r="B916" s="48"/>
      <c r="C916" s="48"/>
      <c r="D916" s="48"/>
      <c r="E916" s="48"/>
      <c r="F916" s="48"/>
      <c r="G916" s="48"/>
      <c r="H916" s="48"/>
      <c r="I916" s="48"/>
      <c r="J916" s="48"/>
      <c r="K916" s="48"/>
      <c r="L916" s="48"/>
      <c r="M916" s="48"/>
      <c r="N916" s="48"/>
      <c r="O916" s="48"/>
      <c r="P916" s="48"/>
      <c r="Q916" s="48"/>
      <c r="R916" s="48"/>
      <c r="S916" s="48"/>
      <c r="T916" s="48"/>
      <c r="U916" s="48"/>
      <c r="V916" s="48"/>
      <c r="W916" s="48"/>
      <c r="X916" s="48"/>
      <c r="Y916" s="48"/>
      <c r="Z916" s="48"/>
    </row>
    <row r="917" spans="1:26" ht="15.75" customHeight="1">
      <c r="A917" s="48"/>
      <c r="B917" s="48"/>
      <c r="C917" s="48"/>
      <c r="D917" s="48"/>
      <c r="E917" s="48"/>
      <c r="F917" s="48"/>
      <c r="G917" s="48"/>
      <c r="H917" s="48"/>
      <c r="I917" s="48"/>
      <c r="J917" s="48"/>
      <c r="K917" s="48"/>
      <c r="L917" s="48"/>
      <c r="M917" s="48"/>
      <c r="N917" s="48"/>
      <c r="O917" s="48"/>
      <c r="P917" s="48"/>
      <c r="Q917" s="48"/>
      <c r="R917" s="48"/>
      <c r="S917" s="48"/>
      <c r="T917" s="48"/>
      <c r="U917" s="48"/>
      <c r="V917" s="48"/>
      <c r="W917" s="48"/>
      <c r="X917" s="48"/>
      <c r="Y917" s="48"/>
      <c r="Z917" s="48"/>
    </row>
    <row r="918" spans="1:26" ht="15.75" customHeight="1">
      <c r="A918" s="48"/>
      <c r="B918" s="48"/>
      <c r="C918" s="48"/>
      <c r="D918" s="48"/>
      <c r="E918" s="48"/>
      <c r="F918" s="48"/>
      <c r="G918" s="48"/>
      <c r="H918" s="48"/>
      <c r="I918" s="48"/>
      <c r="J918" s="48"/>
      <c r="K918" s="48"/>
      <c r="L918" s="48"/>
      <c r="M918" s="48"/>
      <c r="N918" s="48"/>
      <c r="O918" s="48"/>
      <c r="P918" s="48"/>
      <c r="Q918" s="48"/>
      <c r="R918" s="48"/>
      <c r="S918" s="48"/>
      <c r="T918" s="48"/>
      <c r="U918" s="48"/>
      <c r="V918" s="48"/>
      <c r="W918" s="48"/>
      <c r="X918" s="48"/>
      <c r="Y918" s="48"/>
      <c r="Z918" s="48"/>
    </row>
    <row r="919" spans="1:26" ht="15.75" customHeight="1">
      <c r="A919" s="48"/>
      <c r="B919" s="48"/>
      <c r="C919" s="48"/>
      <c r="D919" s="48"/>
      <c r="E919" s="48"/>
      <c r="F919" s="48"/>
      <c r="G919" s="48"/>
      <c r="H919" s="48"/>
      <c r="I919" s="48"/>
      <c r="J919" s="48"/>
      <c r="K919" s="48"/>
      <c r="L919" s="48"/>
      <c r="M919" s="48"/>
      <c r="N919" s="48"/>
      <c r="O919" s="48"/>
      <c r="P919" s="48"/>
      <c r="Q919" s="48"/>
      <c r="R919" s="48"/>
      <c r="S919" s="48"/>
      <c r="T919" s="48"/>
      <c r="U919" s="48"/>
      <c r="V919" s="48"/>
      <c r="W919" s="48"/>
      <c r="X919" s="48"/>
      <c r="Y919" s="48"/>
      <c r="Z919" s="48"/>
    </row>
    <row r="920" spans="1:26" ht="15.75" customHeight="1">
      <c r="A920" s="48"/>
      <c r="B920" s="48"/>
      <c r="C920" s="48"/>
      <c r="D920" s="48"/>
      <c r="E920" s="48"/>
      <c r="F920" s="48"/>
      <c r="G920" s="48"/>
      <c r="H920" s="48"/>
      <c r="I920" s="48"/>
      <c r="J920" s="48"/>
      <c r="K920" s="48"/>
      <c r="L920" s="48"/>
      <c r="M920" s="48"/>
      <c r="N920" s="48"/>
      <c r="O920" s="48"/>
      <c r="P920" s="48"/>
      <c r="Q920" s="48"/>
      <c r="R920" s="48"/>
      <c r="S920" s="48"/>
      <c r="T920" s="48"/>
      <c r="U920" s="48"/>
      <c r="V920" s="48"/>
      <c r="W920" s="48"/>
      <c r="X920" s="48"/>
      <c r="Y920" s="48"/>
      <c r="Z920" s="48"/>
    </row>
    <row r="921" spans="1:26" ht="15.75" customHeight="1">
      <c r="A921" s="48"/>
      <c r="B921" s="48"/>
      <c r="C921" s="48"/>
      <c r="D921" s="48"/>
      <c r="E921" s="48"/>
      <c r="F921" s="48"/>
      <c r="G921" s="48"/>
      <c r="H921" s="48"/>
      <c r="I921" s="48"/>
      <c r="J921" s="48"/>
      <c r="K921" s="48"/>
      <c r="L921" s="48"/>
      <c r="M921" s="48"/>
      <c r="N921" s="48"/>
      <c r="O921" s="48"/>
      <c r="P921" s="48"/>
      <c r="Q921" s="48"/>
      <c r="R921" s="48"/>
      <c r="S921" s="48"/>
      <c r="T921" s="48"/>
      <c r="U921" s="48"/>
      <c r="V921" s="48"/>
      <c r="W921" s="48"/>
      <c r="X921" s="48"/>
      <c r="Y921" s="48"/>
      <c r="Z921" s="48"/>
    </row>
    <row r="922" spans="1:26" ht="15.75" customHeight="1">
      <c r="A922" s="48"/>
      <c r="B922" s="48"/>
      <c r="C922" s="48"/>
      <c r="D922" s="48"/>
      <c r="E922" s="48"/>
      <c r="F922" s="48"/>
      <c r="G922" s="48"/>
      <c r="H922" s="48"/>
      <c r="I922" s="48"/>
      <c r="J922" s="48"/>
      <c r="K922" s="48"/>
      <c r="L922" s="48"/>
      <c r="M922" s="48"/>
      <c r="N922" s="48"/>
      <c r="O922" s="48"/>
      <c r="P922" s="48"/>
      <c r="Q922" s="48"/>
      <c r="R922" s="48"/>
      <c r="S922" s="48"/>
      <c r="T922" s="48"/>
      <c r="U922" s="48"/>
      <c r="V922" s="48"/>
      <c r="W922" s="48"/>
      <c r="X922" s="48"/>
      <c r="Y922" s="48"/>
      <c r="Z922" s="48"/>
    </row>
    <row r="923" spans="1:26" ht="15.75" customHeight="1">
      <c r="A923" s="48"/>
      <c r="B923" s="48"/>
      <c r="C923" s="48"/>
      <c r="D923" s="48"/>
      <c r="E923" s="48"/>
      <c r="F923" s="48"/>
      <c r="G923" s="48"/>
      <c r="H923" s="48"/>
      <c r="I923" s="48"/>
      <c r="J923" s="48"/>
      <c r="K923" s="48"/>
      <c r="L923" s="48"/>
      <c r="M923" s="48"/>
      <c r="N923" s="48"/>
      <c r="O923" s="48"/>
      <c r="P923" s="48"/>
      <c r="Q923" s="48"/>
      <c r="R923" s="48"/>
      <c r="S923" s="48"/>
      <c r="T923" s="48"/>
      <c r="U923" s="48"/>
      <c r="V923" s="48"/>
      <c r="W923" s="48"/>
      <c r="X923" s="48"/>
      <c r="Y923" s="48"/>
      <c r="Z923" s="48"/>
    </row>
    <row r="924" spans="1:26" ht="15.75" customHeight="1">
      <c r="A924" s="48"/>
      <c r="B924" s="48"/>
      <c r="C924" s="48"/>
      <c r="D924" s="48"/>
      <c r="E924" s="48"/>
      <c r="F924" s="48"/>
      <c r="G924" s="48"/>
      <c r="H924" s="48"/>
      <c r="I924" s="48"/>
      <c r="J924" s="48"/>
      <c r="K924" s="48"/>
      <c r="L924" s="48"/>
      <c r="M924" s="48"/>
      <c r="N924" s="48"/>
      <c r="O924" s="48"/>
      <c r="P924" s="48"/>
      <c r="Q924" s="48"/>
      <c r="R924" s="48"/>
      <c r="S924" s="48"/>
      <c r="T924" s="48"/>
      <c r="U924" s="48"/>
      <c r="V924" s="48"/>
      <c r="W924" s="48"/>
      <c r="X924" s="48"/>
      <c r="Y924" s="48"/>
      <c r="Z924" s="48"/>
    </row>
    <row r="925" spans="1:26" ht="15.75" customHeight="1">
      <c r="A925" s="48"/>
      <c r="B925" s="48"/>
      <c r="C925" s="48"/>
      <c r="D925" s="48"/>
      <c r="E925" s="48"/>
      <c r="F925" s="48"/>
      <c r="G925" s="48"/>
      <c r="H925" s="48"/>
      <c r="I925" s="48"/>
      <c r="J925" s="48"/>
      <c r="K925" s="48"/>
      <c r="L925" s="48"/>
      <c r="M925" s="48"/>
      <c r="N925" s="48"/>
      <c r="O925" s="48"/>
      <c r="P925" s="48"/>
      <c r="Q925" s="48"/>
      <c r="R925" s="48"/>
      <c r="S925" s="48"/>
      <c r="T925" s="48"/>
      <c r="U925" s="48"/>
      <c r="V925" s="48"/>
      <c r="W925" s="48"/>
      <c r="X925" s="48"/>
      <c r="Y925" s="48"/>
      <c r="Z925" s="48"/>
    </row>
    <row r="926" spans="1:26" ht="15.75" customHeight="1">
      <c r="A926" s="48"/>
      <c r="B926" s="48"/>
      <c r="C926" s="48"/>
      <c r="D926" s="48"/>
      <c r="E926" s="48"/>
      <c r="F926" s="48"/>
      <c r="G926" s="48"/>
      <c r="H926" s="48"/>
      <c r="I926" s="48"/>
      <c r="J926" s="48"/>
      <c r="K926" s="48"/>
      <c r="L926" s="48"/>
      <c r="M926" s="48"/>
      <c r="N926" s="48"/>
      <c r="O926" s="48"/>
      <c r="P926" s="48"/>
      <c r="Q926" s="48"/>
      <c r="R926" s="48"/>
      <c r="S926" s="48"/>
      <c r="T926" s="48"/>
      <c r="U926" s="48"/>
      <c r="V926" s="48"/>
      <c r="W926" s="48"/>
      <c r="X926" s="48"/>
      <c r="Y926" s="48"/>
      <c r="Z926" s="48"/>
    </row>
    <row r="927" spans="1:26" ht="15.75" customHeight="1">
      <c r="A927" s="48"/>
      <c r="B927" s="48"/>
      <c r="C927" s="48"/>
      <c r="D927" s="48"/>
      <c r="E927" s="48"/>
      <c r="F927" s="48"/>
      <c r="G927" s="48"/>
      <c r="H927" s="48"/>
      <c r="I927" s="48"/>
      <c r="J927" s="48"/>
      <c r="K927" s="48"/>
      <c r="L927" s="48"/>
      <c r="M927" s="48"/>
      <c r="N927" s="48"/>
      <c r="O927" s="48"/>
      <c r="P927" s="48"/>
      <c r="Q927" s="48"/>
      <c r="R927" s="48"/>
      <c r="S927" s="48"/>
      <c r="T927" s="48"/>
      <c r="U927" s="48"/>
      <c r="V927" s="48"/>
      <c r="W927" s="48"/>
      <c r="X927" s="48"/>
      <c r="Y927" s="48"/>
      <c r="Z927" s="48"/>
    </row>
    <row r="928" spans="1:26" ht="15.75" customHeight="1">
      <c r="A928" s="48"/>
      <c r="B928" s="48"/>
      <c r="C928" s="48"/>
      <c r="D928" s="48"/>
      <c r="E928" s="48"/>
      <c r="F928" s="48"/>
      <c r="G928" s="48"/>
      <c r="H928" s="48"/>
      <c r="I928" s="48"/>
      <c r="J928" s="48"/>
      <c r="K928" s="48"/>
      <c r="L928" s="48"/>
      <c r="M928" s="48"/>
      <c r="N928" s="48"/>
      <c r="O928" s="48"/>
      <c r="P928" s="48"/>
      <c r="Q928" s="48"/>
      <c r="R928" s="48"/>
      <c r="S928" s="48"/>
      <c r="T928" s="48"/>
      <c r="U928" s="48"/>
      <c r="V928" s="48"/>
      <c r="W928" s="48"/>
      <c r="X928" s="48"/>
      <c r="Y928" s="48"/>
      <c r="Z928" s="48"/>
    </row>
    <row r="929" spans="1:26" ht="15.75" customHeight="1">
      <c r="A929" s="48"/>
      <c r="B929" s="48"/>
      <c r="C929" s="48"/>
      <c r="D929" s="48"/>
      <c r="E929" s="48"/>
      <c r="F929" s="48"/>
      <c r="G929" s="48"/>
      <c r="H929" s="48"/>
      <c r="I929" s="48"/>
      <c r="J929" s="48"/>
      <c r="K929" s="48"/>
      <c r="L929" s="48"/>
      <c r="M929" s="48"/>
      <c r="N929" s="48"/>
      <c r="O929" s="48"/>
      <c r="P929" s="48"/>
      <c r="Q929" s="48"/>
      <c r="R929" s="48"/>
      <c r="S929" s="48"/>
      <c r="T929" s="48"/>
      <c r="U929" s="48"/>
      <c r="V929" s="48"/>
      <c r="W929" s="48"/>
      <c r="X929" s="48"/>
      <c r="Y929" s="48"/>
      <c r="Z929" s="48"/>
    </row>
    <row r="930" spans="1:26" ht="15.75" customHeight="1">
      <c r="A930" s="48"/>
      <c r="B930" s="48"/>
      <c r="C930" s="48"/>
      <c r="D930" s="48"/>
      <c r="E930" s="48"/>
      <c r="F930" s="48"/>
      <c r="G930" s="48"/>
      <c r="H930" s="48"/>
      <c r="I930" s="48"/>
      <c r="J930" s="48"/>
      <c r="K930" s="48"/>
      <c r="L930" s="48"/>
      <c r="M930" s="48"/>
      <c r="N930" s="48"/>
      <c r="O930" s="48"/>
      <c r="P930" s="48"/>
      <c r="Q930" s="48"/>
      <c r="R930" s="48"/>
      <c r="S930" s="48"/>
      <c r="T930" s="48"/>
      <c r="U930" s="48"/>
      <c r="V930" s="48"/>
      <c r="W930" s="48"/>
      <c r="X930" s="48"/>
      <c r="Y930" s="48"/>
      <c r="Z930" s="48"/>
    </row>
    <row r="931" spans="1:26" ht="15.75" customHeight="1">
      <c r="A931" s="48"/>
      <c r="B931" s="48"/>
      <c r="C931" s="48"/>
      <c r="D931" s="48"/>
      <c r="E931" s="48"/>
      <c r="F931" s="48"/>
      <c r="G931" s="48"/>
      <c r="H931" s="48"/>
      <c r="I931" s="48"/>
      <c r="J931" s="48"/>
      <c r="K931" s="48"/>
      <c r="L931" s="48"/>
      <c r="M931" s="48"/>
      <c r="N931" s="48"/>
      <c r="O931" s="48"/>
      <c r="P931" s="48"/>
      <c r="Q931" s="48"/>
      <c r="R931" s="48"/>
      <c r="S931" s="48"/>
      <c r="T931" s="48"/>
      <c r="U931" s="48"/>
      <c r="V931" s="48"/>
      <c r="W931" s="48"/>
      <c r="X931" s="48"/>
      <c r="Y931" s="48"/>
      <c r="Z931" s="48"/>
    </row>
    <row r="932" spans="1:26" ht="15.75" customHeight="1">
      <c r="A932" s="48"/>
      <c r="B932" s="48"/>
      <c r="C932" s="48"/>
      <c r="D932" s="48"/>
      <c r="E932" s="48"/>
      <c r="F932" s="48"/>
      <c r="G932" s="48"/>
      <c r="H932" s="48"/>
      <c r="I932" s="48"/>
      <c r="J932" s="48"/>
      <c r="K932" s="48"/>
      <c r="L932" s="48"/>
      <c r="M932" s="48"/>
      <c r="N932" s="48"/>
      <c r="O932" s="48"/>
      <c r="P932" s="48"/>
      <c r="Q932" s="48"/>
      <c r="R932" s="48"/>
      <c r="S932" s="48"/>
      <c r="T932" s="48"/>
      <c r="U932" s="48"/>
      <c r="V932" s="48"/>
      <c r="W932" s="48"/>
      <c r="X932" s="48"/>
      <c r="Y932" s="48"/>
      <c r="Z932" s="48"/>
    </row>
    <row r="933" spans="1:26" ht="15.75" customHeight="1">
      <c r="A933" s="48"/>
      <c r="B933" s="48"/>
      <c r="C933" s="48"/>
      <c r="D933" s="48"/>
      <c r="E933" s="48"/>
      <c r="F933" s="48"/>
      <c r="G933" s="48"/>
      <c r="H933" s="48"/>
      <c r="I933" s="48"/>
      <c r="J933" s="48"/>
      <c r="K933" s="48"/>
      <c r="L933" s="48"/>
      <c r="M933" s="48"/>
      <c r="N933" s="48"/>
      <c r="O933" s="48"/>
      <c r="P933" s="48"/>
      <c r="Q933" s="48"/>
      <c r="R933" s="48"/>
      <c r="S933" s="48"/>
      <c r="T933" s="48"/>
      <c r="U933" s="48"/>
      <c r="V933" s="48"/>
      <c r="W933" s="48"/>
      <c r="X933" s="48"/>
      <c r="Y933" s="48"/>
      <c r="Z933" s="48"/>
    </row>
    <row r="934" spans="1:26" ht="15.75" customHeight="1">
      <c r="A934" s="48"/>
      <c r="B934" s="48"/>
      <c r="C934" s="48"/>
      <c r="D934" s="48"/>
      <c r="E934" s="48"/>
      <c r="F934" s="48"/>
      <c r="G934" s="48"/>
      <c r="H934" s="48"/>
      <c r="I934" s="48"/>
      <c r="J934" s="48"/>
      <c r="K934" s="48"/>
      <c r="L934" s="48"/>
      <c r="M934" s="48"/>
      <c r="N934" s="48"/>
      <c r="O934" s="48"/>
      <c r="P934" s="48"/>
      <c r="Q934" s="48"/>
      <c r="R934" s="48"/>
      <c r="S934" s="48"/>
      <c r="T934" s="48"/>
      <c r="U934" s="48"/>
      <c r="V934" s="48"/>
      <c r="W934" s="48"/>
      <c r="X934" s="48"/>
      <c r="Y934" s="48"/>
      <c r="Z934" s="48"/>
    </row>
    <row r="935" spans="1:26" ht="15.75" customHeight="1">
      <c r="A935" s="48"/>
      <c r="B935" s="48"/>
      <c r="C935" s="48"/>
      <c r="D935" s="48"/>
      <c r="E935" s="48"/>
      <c r="F935" s="48"/>
      <c r="G935" s="48"/>
      <c r="H935" s="48"/>
      <c r="I935" s="48"/>
      <c r="J935" s="48"/>
      <c r="K935" s="48"/>
      <c r="L935" s="48"/>
      <c r="M935" s="48"/>
      <c r="N935" s="48"/>
      <c r="O935" s="48"/>
      <c r="P935" s="48"/>
      <c r="Q935" s="48"/>
      <c r="R935" s="48"/>
      <c r="S935" s="48"/>
      <c r="T935" s="48"/>
      <c r="U935" s="48"/>
      <c r="V935" s="48"/>
      <c r="W935" s="48"/>
      <c r="X935" s="48"/>
      <c r="Y935" s="48"/>
      <c r="Z935" s="48"/>
    </row>
    <row r="936" spans="1:26" ht="15.75" customHeight="1">
      <c r="A936" s="48"/>
      <c r="B936" s="48"/>
      <c r="C936" s="48"/>
      <c r="D936" s="48"/>
      <c r="E936" s="48"/>
      <c r="F936" s="48"/>
      <c r="G936" s="48"/>
      <c r="H936" s="48"/>
      <c r="I936" s="48"/>
      <c r="J936" s="48"/>
      <c r="K936" s="48"/>
      <c r="L936" s="48"/>
      <c r="M936" s="48"/>
      <c r="N936" s="48"/>
      <c r="O936" s="48"/>
      <c r="P936" s="48"/>
      <c r="Q936" s="48"/>
      <c r="R936" s="48"/>
      <c r="S936" s="48"/>
      <c r="T936" s="48"/>
      <c r="U936" s="48"/>
      <c r="V936" s="48"/>
      <c r="W936" s="48"/>
      <c r="X936" s="48"/>
      <c r="Y936" s="48"/>
      <c r="Z936" s="48"/>
    </row>
    <row r="937" spans="1:26" ht="15.75" customHeight="1">
      <c r="A937" s="48"/>
      <c r="B937" s="48"/>
      <c r="C937" s="48"/>
      <c r="D937" s="48"/>
      <c r="E937" s="48"/>
      <c r="F937" s="48"/>
      <c r="G937" s="48"/>
      <c r="H937" s="48"/>
      <c r="I937" s="48"/>
      <c r="J937" s="48"/>
      <c r="K937" s="48"/>
      <c r="L937" s="48"/>
      <c r="M937" s="48"/>
      <c r="N937" s="48"/>
      <c r="O937" s="48"/>
      <c r="P937" s="48"/>
      <c r="Q937" s="48"/>
      <c r="R937" s="48"/>
      <c r="S937" s="48"/>
      <c r="T937" s="48"/>
      <c r="U937" s="48"/>
      <c r="V937" s="48"/>
      <c r="W937" s="48"/>
      <c r="X937" s="48"/>
      <c r="Y937" s="48"/>
      <c r="Z937" s="48"/>
    </row>
    <row r="938" spans="1:26" ht="15.75" customHeight="1">
      <c r="A938" s="48"/>
      <c r="B938" s="48"/>
      <c r="C938" s="48"/>
      <c r="D938" s="48"/>
      <c r="E938" s="48"/>
      <c r="F938" s="48"/>
      <c r="G938" s="48"/>
      <c r="H938" s="48"/>
      <c r="I938" s="48"/>
      <c r="J938" s="48"/>
      <c r="K938" s="48"/>
      <c r="L938" s="48"/>
      <c r="M938" s="48"/>
      <c r="N938" s="48"/>
      <c r="O938" s="48"/>
      <c r="P938" s="48"/>
      <c r="Q938" s="48"/>
      <c r="R938" s="48"/>
      <c r="S938" s="48"/>
      <c r="T938" s="48"/>
      <c r="U938" s="48"/>
      <c r="V938" s="48"/>
      <c r="W938" s="48"/>
      <c r="X938" s="48"/>
      <c r="Y938" s="48"/>
      <c r="Z938" s="48"/>
    </row>
    <row r="939" spans="1:26" ht="15.75" customHeight="1">
      <c r="A939" s="48"/>
      <c r="B939" s="48"/>
      <c r="C939" s="48"/>
      <c r="D939" s="48"/>
      <c r="E939" s="48"/>
      <c r="F939" s="48"/>
      <c r="G939" s="48"/>
      <c r="H939" s="48"/>
      <c r="I939" s="48"/>
      <c r="J939" s="48"/>
      <c r="K939" s="48"/>
      <c r="L939" s="48"/>
      <c r="M939" s="48"/>
      <c r="N939" s="48"/>
      <c r="O939" s="48"/>
      <c r="P939" s="48"/>
      <c r="Q939" s="48"/>
      <c r="R939" s="48"/>
      <c r="S939" s="48"/>
      <c r="T939" s="48"/>
      <c r="U939" s="48"/>
      <c r="V939" s="48"/>
      <c r="W939" s="48"/>
      <c r="X939" s="48"/>
      <c r="Y939" s="48"/>
      <c r="Z939" s="48"/>
    </row>
    <row r="940" spans="1:26" ht="15.75" customHeight="1">
      <c r="A940" s="48"/>
      <c r="B940" s="48"/>
      <c r="C940" s="48"/>
      <c r="D940" s="48"/>
      <c r="E940" s="48"/>
      <c r="F940" s="48"/>
      <c r="G940" s="48"/>
      <c r="H940" s="48"/>
      <c r="I940" s="48"/>
      <c r="J940" s="48"/>
      <c r="K940" s="48"/>
      <c r="L940" s="48"/>
      <c r="M940" s="48"/>
      <c r="N940" s="48"/>
      <c r="O940" s="48"/>
      <c r="P940" s="48"/>
      <c r="Q940" s="48"/>
      <c r="R940" s="48"/>
      <c r="S940" s="48"/>
      <c r="T940" s="48"/>
      <c r="U940" s="48"/>
      <c r="V940" s="48"/>
      <c r="W940" s="48"/>
      <c r="X940" s="48"/>
      <c r="Y940" s="48"/>
      <c r="Z940" s="48"/>
    </row>
    <row r="941" spans="1:26" ht="15.75" customHeight="1">
      <c r="A941" s="48"/>
      <c r="B941" s="48"/>
      <c r="C941" s="48"/>
      <c r="D941" s="48"/>
      <c r="E941" s="48"/>
      <c r="F941" s="48"/>
      <c r="G941" s="48"/>
      <c r="H941" s="48"/>
      <c r="I941" s="48"/>
      <c r="J941" s="48"/>
      <c r="K941" s="48"/>
      <c r="L941" s="48"/>
      <c r="M941" s="48"/>
      <c r="N941" s="48"/>
      <c r="O941" s="48"/>
      <c r="P941" s="48"/>
      <c r="Q941" s="48"/>
      <c r="R941" s="48"/>
      <c r="S941" s="48"/>
      <c r="T941" s="48"/>
      <c r="U941" s="48"/>
      <c r="V941" s="48"/>
      <c r="W941" s="48"/>
      <c r="X941" s="48"/>
      <c r="Y941" s="48"/>
      <c r="Z941" s="48"/>
    </row>
    <row r="942" spans="1:26" ht="15.75" customHeight="1">
      <c r="A942" s="48"/>
      <c r="B942" s="48"/>
      <c r="C942" s="48"/>
      <c r="D942" s="48"/>
      <c r="E942" s="48"/>
      <c r="F942" s="48"/>
      <c r="G942" s="48"/>
      <c r="H942" s="48"/>
      <c r="I942" s="48"/>
      <c r="J942" s="48"/>
      <c r="K942" s="48"/>
      <c r="L942" s="48"/>
      <c r="M942" s="48"/>
      <c r="N942" s="48"/>
      <c r="O942" s="48"/>
      <c r="P942" s="48"/>
      <c r="Q942" s="48"/>
      <c r="R942" s="48"/>
      <c r="S942" s="48"/>
      <c r="T942" s="48"/>
      <c r="U942" s="48"/>
      <c r="V942" s="48"/>
      <c r="W942" s="48"/>
      <c r="X942" s="48"/>
      <c r="Y942" s="48"/>
      <c r="Z942" s="48"/>
    </row>
    <row r="943" spans="1:26" ht="15.75" customHeight="1">
      <c r="A943" s="48"/>
      <c r="B943" s="48"/>
      <c r="C943" s="48"/>
      <c r="D943" s="48"/>
      <c r="E943" s="48"/>
      <c r="F943" s="48"/>
      <c r="G943" s="48"/>
      <c r="H943" s="48"/>
      <c r="I943" s="48"/>
      <c r="J943" s="48"/>
      <c r="K943" s="48"/>
      <c r="L943" s="48"/>
      <c r="M943" s="48"/>
      <c r="N943" s="48"/>
      <c r="O943" s="48"/>
      <c r="P943" s="48"/>
      <c r="Q943" s="48"/>
      <c r="R943" s="48"/>
      <c r="S943" s="48"/>
      <c r="T943" s="48"/>
      <c r="U943" s="48"/>
      <c r="V943" s="48"/>
      <c r="W943" s="48"/>
      <c r="X943" s="48"/>
      <c r="Y943" s="48"/>
      <c r="Z943" s="48"/>
    </row>
    <row r="944" spans="1:26" ht="15.75" customHeight="1">
      <c r="A944" s="48"/>
      <c r="B944" s="48"/>
      <c r="C944" s="48"/>
      <c r="D944" s="48"/>
      <c r="E944" s="48"/>
      <c r="F944" s="48"/>
      <c r="G944" s="48"/>
      <c r="H944" s="48"/>
      <c r="I944" s="48"/>
      <c r="J944" s="48"/>
      <c r="K944" s="48"/>
      <c r="L944" s="48"/>
      <c r="M944" s="48"/>
      <c r="N944" s="48"/>
      <c r="O944" s="48"/>
      <c r="P944" s="48"/>
      <c r="Q944" s="48"/>
      <c r="R944" s="48"/>
      <c r="S944" s="48"/>
      <c r="T944" s="48"/>
      <c r="U944" s="48"/>
      <c r="V944" s="48"/>
      <c r="W944" s="48"/>
      <c r="X944" s="48"/>
      <c r="Y944" s="48"/>
      <c r="Z944" s="48"/>
    </row>
    <row r="945" spans="1:26" ht="15.75" customHeight="1">
      <c r="A945" s="48"/>
      <c r="B945" s="48"/>
      <c r="C945" s="48"/>
      <c r="D945" s="48"/>
      <c r="E945" s="48"/>
      <c r="F945" s="48"/>
      <c r="G945" s="48"/>
      <c r="H945" s="48"/>
      <c r="I945" s="48"/>
      <c r="J945" s="48"/>
      <c r="K945" s="48"/>
      <c r="L945" s="48"/>
      <c r="M945" s="48"/>
      <c r="N945" s="48"/>
      <c r="O945" s="48"/>
      <c r="P945" s="48"/>
      <c r="Q945" s="48"/>
      <c r="R945" s="48"/>
      <c r="S945" s="48"/>
      <c r="T945" s="48"/>
      <c r="U945" s="48"/>
      <c r="V945" s="48"/>
      <c r="W945" s="48"/>
      <c r="X945" s="48"/>
      <c r="Y945" s="48"/>
      <c r="Z945" s="48"/>
    </row>
    <row r="946" spans="1:26" ht="15.75" customHeight="1">
      <c r="A946" s="48"/>
      <c r="B946" s="48"/>
      <c r="C946" s="48"/>
      <c r="D946" s="48"/>
      <c r="E946" s="48"/>
      <c r="F946" s="48"/>
      <c r="G946" s="48"/>
      <c r="H946" s="48"/>
      <c r="I946" s="48"/>
      <c r="J946" s="48"/>
      <c r="K946" s="48"/>
      <c r="L946" s="48"/>
      <c r="M946" s="48"/>
      <c r="N946" s="48"/>
      <c r="O946" s="48"/>
      <c r="P946" s="48"/>
      <c r="Q946" s="48"/>
      <c r="R946" s="48"/>
      <c r="S946" s="48"/>
      <c r="T946" s="48"/>
      <c r="U946" s="48"/>
      <c r="V946" s="48"/>
      <c r="W946" s="48"/>
      <c r="X946" s="48"/>
      <c r="Y946" s="48"/>
      <c r="Z946" s="48"/>
    </row>
    <row r="947" spans="1:26" ht="15.75" customHeight="1">
      <c r="A947" s="48"/>
      <c r="B947" s="48"/>
      <c r="C947" s="48"/>
      <c r="D947" s="48"/>
      <c r="E947" s="48"/>
      <c r="F947" s="48"/>
      <c r="G947" s="48"/>
      <c r="H947" s="48"/>
      <c r="I947" s="48"/>
      <c r="J947" s="48"/>
      <c r="K947" s="48"/>
      <c r="L947" s="48"/>
      <c r="M947" s="48"/>
      <c r="N947" s="48"/>
      <c r="O947" s="48"/>
      <c r="P947" s="48"/>
      <c r="Q947" s="48"/>
      <c r="R947" s="48"/>
      <c r="S947" s="48"/>
      <c r="T947" s="48"/>
      <c r="U947" s="48"/>
      <c r="V947" s="48"/>
      <c r="W947" s="48"/>
      <c r="X947" s="48"/>
      <c r="Y947" s="48"/>
      <c r="Z947" s="48"/>
    </row>
    <row r="948" spans="1:26" ht="15.75" customHeight="1">
      <c r="A948" s="48"/>
      <c r="B948" s="48"/>
      <c r="C948" s="48"/>
      <c r="D948" s="48"/>
      <c r="E948" s="48"/>
      <c r="F948" s="48"/>
      <c r="G948" s="48"/>
      <c r="H948" s="48"/>
      <c r="I948" s="48"/>
      <c r="J948" s="48"/>
      <c r="K948" s="48"/>
      <c r="L948" s="48"/>
      <c r="M948" s="48"/>
      <c r="N948" s="48"/>
      <c r="O948" s="48"/>
      <c r="P948" s="48"/>
      <c r="Q948" s="48"/>
      <c r="R948" s="48"/>
      <c r="S948" s="48"/>
      <c r="T948" s="48"/>
      <c r="U948" s="48"/>
      <c r="V948" s="48"/>
      <c r="W948" s="48"/>
      <c r="X948" s="48"/>
      <c r="Y948" s="48"/>
      <c r="Z948" s="48"/>
    </row>
    <row r="949" spans="1:26" ht="15.75" customHeight="1">
      <c r="A949" s="48"/>
      <c r="B949" s="48"/>
      <c r="C949" s="48"/>
      <c r="D949" s="48"/>
      <c r="E949" s="48"/>
      <c r="F949" s="48"/>
      <c r="G949" s="48"/>
      <c r="H949" s="48"/>
      <c r="I949" s="48"/>
      <c r="J949" s="48"/>
      <c r="K949" s="48"/>
      <c r="L949" s="48"/>
      <c r="M949" s="48"/>
      <c r="N949" s="48"/>
      <c r="O949" s="48"/>
      <c r="P949" s="48"/>
      <c r="Q949" s="48"/>
      <c r="R949" s="48"/>
      <c r="S949" s="48"/>
      <c r="T949" s="48"/>
      <c r="U949" s="48"/>
      <c r="V949" s="48"/>
      <c r="W949" s="48"/>
      <c r="X949" s="48"/>
      <c r="Y949" s="48"/>
      <c r="Z949" s="48"/>
    </row>
    <row r="950" spans="1:26" ht="15.75" customHeight="1">
      <c r="A950" s="48"/>
      <c r="B950" s="48"/>
      <c r="C950" s="48"/>
      <c r="D950" s="48"/>
      <c r="E950" s="48"/>
      <c r="F950" s="48"/>
      <c r="G950" s="48"/>
      <c r="H950" s="48"/>
      <c r="I950" s="48"/>
      <c r="J950" s="48"/>
      <c r="K950" s="48"/>
      <c r="L950" s="48"/>
      <c r="M950" s="48"/>
      <c r="N950" s="48"/>
      <c r="O950" s="48"/>
      <c r="P950" s="48"/>
      <c r="Q950" s="48"/>
      <c r="R950" s="48"/>
      <c r="S950" s="48"/>
      <c r="T950" s="48"/>
      <c r="U950" s="48"/>
      <c r="V950" s="48"/>
      <c r="W950" s="48"/>
      <c r="X950" s="48"/>
      <c r="Y950" s="48"/>
      <c r="Z950" s="48"/>
    </row>
    <row r="951" spans="1:26" ht="15.75" customHeight="1">
      <c r="A951" s="48"/>
      <c r="B951" s="48"/>
      <c r="C951" s="48"/>
      <c r="D951" s="48"/>
      <c r="E951" s="48"/>
      <c r="F951" s="48"/>
      <c r="G951" s="48"/>
      <c r="H951" s="48"/>
      <c r="I951" s="48"/>
      <c r="J951" s="48"/>
      <c r="K951" s="48"/>
      <c r="L951" s="48"/>
      <c r="M951" s="48"/>
      <c r="N951" s="48"/>
      <c r="O951" s="48"/>
      <c r="P951" s="48"/>
      <c r="Q951" s="48"/>
      <c r="R951" s="48"/>
      <c r="S951" s="48"/>
      <c r="T951" s="48"/>
      <c r="U951" s="48"/>
      <c r="V951" s="48"/>
      <c r="W951" s="48"/>
      <c r="X951" s="48"/>
      <c r="Y951" s="48"/>
      <c r="Z951" s="48"/>
    </row>
    <row r="952" spans="1:26" ht="15.75" customHeight="1">
      <c r="A952" s="48"/>
      <c r="B952" s="48"/>
      <c r="C952" s="48"/>
      <c r="D952" s="48"/>
      <c r="E952" s="48"/>
      <c r="F952" s="48"/>
      <c r="G952" s="48"/>
      <c r="H952" s="48"/>
      <c r="I952" s="48"/>
      <c r="J952" s="48"/>
      <c r="K952" s="48"/>
      <c r="L952" s="48"/>
      <c r="M952" s="48"/>
      <c r="N952" s="48"/>
      <c r="O952" s="48"/>
      <c r="P952" s="48"/>
      <c r="Q952" s="48"/>
      <c r="R952" s="48"/>
      <c r="S952" s="48"/>
      <c r="T952" s="48"/>
      <c r="U952" s="48"/>
      <c r="V952" s="48"/>
      <c r="W952" s="48"/>
      <c r="X952" s="48"/>
      <c r="Y952" s="48"/>
      <c r="Z952" s="48"/>
    </row>
    <row r="953" spans="1:26" ht="15.75" customHeight="1">
      <c r="A953" s="48"/>
      <c r="B953" s="48"/>
      <c r="C953" s="48"/>
      <c r="D953" s="48"/>
      <c r="E953" s="48"/>
      <c r="F953" s="48"/>
      <c r="G953" s="48"/>
      <c r="H953" s="48"/>
      <c r="I953" s="48"/>
      <c r="J953" s="48"/>
      <c r="K953" s="48"/>
      <c r="L953" s="48"/>
      <c r="M953" s="48"/>
      <c r="N953" s="48"/>
      <c r="O953" s="48"/>
      <c r="P953" s="48"/>
      <c r="Q953" s="48"/>
      <c r="R953" s="48"/>
      <c r="S953" s="48"/>
      <c r="T953" s="48"/>
      <c r="U953" s="48"/>
      <c r="V953" s="48"/>
      <c r="W953" s="48"/>
      <c r="X953" s="48"/>
      <c r="Y953" s="48"/>
      <c r="Z953" s="48"/>
    </row>
    <row r="954" spans="1:26" ht="15.75" customHeight="1">
      <c r="A954" s="48"/>
      <c r="B954" s="48"/>
      <c r="C954" s="48"/>
      <c r="D954" s="48"/>
      <c r="E954" s="48"/>
      <c r="F954" s="48"/>
      <c r="G954" s="48"/>
      <c r="H954" s="48"/>
      <c r="I954" s="48"/>
      <c r="J954" s="48"/>
      <c r="K954" s="48"/>
      <c r="L954" s="48"/>
      <c r="M954" s="48"/>
      <c r="N954" s="48"/>
      <c r="O954" s="48"/>
      <c r="P954" s="48"/>
      <c r="Q954" s="48"/>
      <c r="R954" s="48"/>
      <c r="S954" s="48"/>
      <c r="T954" s="48"/>
      <c r="U954" s="48"/>
      <c r="V954" s="48"/>
      <c r="W954" s="48"/>
      <c r="X954" s="48"/>
      <c r="Y954" s="48"/>
      <c r="Z954" s="48"/>
    </row>
    <row r="955" spans="1:26" ht="15.75" customHeight="1">
      <c r="A955" s="48"/>
      <c r="B955" s="48"/>
      <c r="C955" s="48"/>
      <c r="D955" s="48"/>
      <c r="E955" s="48"/>
      <c r="F955" s="48"/>
      <c r="G955" s="48"/>
      <c r="H955" s="48"/>
      <c r="I955" s="48"/>
      <c r="J955" s="48"/>
      <c r="K955" s="48"/>
      <c r="L955" s="48"/>
      <c r="M955" s="48"/>
      <c r="N955" s="48"/>
      <c r="O955" s="48"/>
      <c r="P955" s="48"/>
      <c r="Q955" s="48"/>
      <c r="R955" s="48"/>
      <c r="S955" s="48"/>
      <c r="T955" s="48"/>
      <c r="U955" s="48"/>
      <c r="V955" s="48"/>
      <c r="W955" s="48"/>
      <c r="X955" s="48"/>
      <c r="Y955" s="48"/>
      <c r="Z955" s="48"/>
    </row>
    <row r="956" spans="1:26" ht="15.75" customHeight="1">
      <c r="A956" s="48"/>
      <c r="B956" s="48"/>
      <c r="C956" s="48"/>
      <c r="D956" s="48"/>
      <c r="E956" s="48"/>
      <c r="F956" s="48"/>
      <c r="G956" s="48"/>
      <c r="H956" s="48"/>
      <c r="I956" s="48"/>
      <c r="J956" s="48"/>
      <c r="K956" s="48"/>
      <c r="L956" s="48"/>
      <c r="M956" s="48"/>
      <c r="N956" s="48"/>
      <c r="O956" s="48"/>
      <c r="P956" s="48"/>
      <c r="Q956" s="48"/>
      <c r="R956" s="48"/>
      <c r="S956" s="48"/>
      <c r="T956" s="48"/>
      <c r="U956" s="48"/>
      <c r="V956" s="48"/>
      <c r="W956" s="48"/>
      <c r="X956" s="48"/>
      <c r="Y956" s="48"/>
      <c r="Z956" s="48"/>
    </row>
    <row r="957" spans="1:26" ht="15.75" customHeight="1">
      <c r="A957" s="48"/>
      <c r="B957" s="48"/>
      <c r="C957" s="48"/>
      <c r="D957" s="48"/>
      <c r="E957" s="48"/>
      <c r="F957" s="48"/>
      <c r="G957" s="48"/>
      <c r="H957" s="48"/>
      <c r="I957" s="48"/>
      <c r="J957" s="48"/>
      <c r="K957" s="48"/>
      <c r="L957" s="48"/>
      <c r="M957" s="48"/>
      <c r="N957" s="48"/>
      <c r="O957" s="48"/>
      <c r="P957" s="48"/>
      <c r="Q957" s="48"/>
      <c r="R957" s="48"/>
      <c r="S957" s="48"/>
      <c r="T957" s="48"/>
      <c r="U957" s="48"/>
      <c r="V957" s="48"/>
      <c r="W957" s="48"/>
      <c r="X957" s="48"/>
      <c r="Y957" s="48"/>
      <c r="Z957" s="48"/>
    </row>
    <row r="958" spans="1:26" ht="15.75" customHeight="1">
      <c r="A958" s="48"/>
      <c r="B958" s="48"/>
      <c r="C958" s="48"/>
      <c r="D958" s="48"/>
      <c r="E958" s="48"/>
      <c r="F958" s="48"/>
      <c r="G958" s="48"/>
      <c r="H958" s="48"/>
      <c r="I958" s="48"/>
      <c r="J958" s="48"/>
      <c r="K958" s="48"/>
      <c r="L958" s="48"/>
      <c r="M958" s="48"/>
      <c r="N958" s="48"/>
      <c r="O958" s="48"/>
      <c r="P958" s="48"/>
      <c r="Q958" s="48"/>
      <c r="R958" s="48"/>
      <c r="S958" s="48"/>
      <c r="T958" s="48"/>
      <c r="U958" s="48"/>
      <c r="V958" s="48"/>
      <c r="W958" s="48"/>
      <c r="X958" s="48"/>
      <c r="Y958" s="48"/>
      <c r="Z958" s="48"/>
    </row>
    <row r="959" spans="1:26" ht="15.75" customHeight="1">
      <c r="A959" s="48"/>
      <c r="B959" s="48"/>
      <c r="C959" s="48"/>
      <c r="D959" s="48"/>
      <c r="E959" s="48"/>
      <c r="F959" s="48"/>
      <c r="G959" s="48"/>
      <c r="H959" s="48"/>
      <c r="I959" s="48"/>
      <c r="J959" s="48"/>
      <c r="K959" s="48"/>
      <c r="L959" s="48"/>
      <c r="M959" s="48"/>
      <c r="N959" s="48"/>
      <c r="O959" s="48"/>
      <c r="P959" s="48"/>
      <c r="Q959" s="48"/>
      <c r="R959" s="48"/>
      <c r="S959" s="48"/>
      <c r="T959" s="48"/>
      <c r="U959" s="48"/>
      <c r="V959" s="48"/>
      <c r="W959" s="48"/>
      <c r="X959" s="48"/>
      <c r="Y959" s="48"/>
      <c r="Z959" s="48"/>
    </row>
    <row r="960" spans="1:26" ht="15.75" customHeight="1">
      <c r="A960" s="48"/>
      <c r="B960" s="48"/>
      <c r="C960" s="48"/>
      <c r="D960" s="48"/>
      <c r="E960" s="48"/>
      <c r="F960" s="48"/>
      <c r="G960" s="48"/>
      <c r="H960" s="48"/>
      <c r="I960" s="48"/>
      <c r="J960" s="48"/>
      <c r="K960" s="48"/>
      <c r="L960" s="48"/>
      <c r="M960" s="48"/>
      <c r="N960" s="48"/>
      <c r="O960" s="48"/>
      <c r="P960" s="48"/>
      <c r="Q960" s="48"/>
      <c r="R960" s="48"/>
      <c r="S960" s="48"/>
      <c r="T960" s="48"/>
      <c r="U960" s="48"/>
      <c r="V960" s="48"/>
      <c r="W960" s="48"/>
      <c r="X960" s="48"/>
      <c r="Y960" s="48"/>
      <c r="Z960" s="48"/>
    </row>
    <row r="961" spans="1:26" ht="15.75" customHeight="1">
      <c r="A961" s="48"/>
      <c r="B961" s="48"/>
      <c r="C961" s="48"/>
      <c r="D961" s="48"/>
      <c r="E961" s="48"/>
      <c r="F961" s="48"/>
      <c r="G961" s="48"/>
      <c r="H961" s="48"/>
      <c r="I961" s="48"/>
      <c r="J961" s="48"/>
      <c r="K961" s="48"/>
      <c r="L961" s="48"/>
      <c r="M961" s="48"/>
      <c r="N961" s="48"/>
      <c r="O961" s="48"/>
      <c r="P961" s="48"/>
      <c r="Q961" s="48"/>
      <c r="R961" s="48"/>
      <c r="S961" s="48"/>
      <c r="T961" s="48"/>
      <c r="U961" s="48"/>
      <c r="V961" s="48"/>
      <c r="W961" s="48"/>
      <c r="X961" s="48"/>
      <c r="Y961" s="48"/>
      <c r="Z961" s="48"/>
    </row>
    <row r="962" spans="1:26" ht="15.75" customHeight="1">
      <c r="A962" s="48"/>
      <c r="B962" s="48"/>
      <c r="C962" s="48"/>
      <c r="D962" s="48"/>
      <c r="E962" s="48"/>
      <c r="F962" s="48"/>
      <c r="G962" s="48"/>
      <c r="H962" s="48"/>
      <c r="I962" s="48"/>
      <c r="J962" s="48"/>
      <c r="K962" s="48"/>
      <c r="L962" s="48"/>
      <c r="M962" s="48"/>
      <c r="N962" s="48"/>
      <c r="O962" s="48"/>
      <c r="P962" s="48"/>
      <c r="Q962" s="48"/>
      <c r="R962" s="48"/>
      <c r="S962" s="48"/>
      <c r="T962" s="48"/>
      <c r="U962" s="48"/>
      <c r="V962" s="48"/>
      <c r="W962" s="48"/>
      <c r="X962" s="48"/>
      <c r="Y962" s="48"/>
      <c r="Z962" s="48"/>
    </row>
    <row r="963" spans="1:26" ht="15.75" customHeight="1">
      <c r="A963" s="48"/>
      <c r="B963" s="48"/>
      <c r="C963" s="48"/>
      <c r="D963" s="48"/>
      <c r="E963" s="48"/>
      <c r="F963" s="48"/>
      <c r="G963" s="48"/>
      <c r="H963" s="48"/>
      <c r="I963" s="48"/>
      <c r="J963" s="48"/>
      <c r="K963" s="48"/>
      <c r="L963" s="48"/>
      <c r="M963" s="48"/>
      <c r="N963" s="48"/>
      <c r="O963" s="48"/>
      <c r="P963" s="48"/>
      <c r="Q963" s="48"/>
      <c r="R963" s="48"/>
      <c r="S963" s="48"/>
      <c r="T963" s="48"/>
      <c r="U963" s="48"/>
      <c r="V963" s="48"/>
      <c r="W963" s="48"/>
      <c r="X963" s="48"/>
      <c r="Y963" s="48"/>
      <c r="Z963" s="48"/>
    </row>
    <row r="964" spans="1:26" ht="15.75" customHeight="1">
      <c r="A964" s="48"/>
      <c r="B964" s="48"/>
      <c r="C964" s="48"/>
      <c r="D964" s="48"/>
      <c r="E964" s="48"/>
      <c r="F964" s="48"/>
      <c r="G964" s="48"/>
      <c r="H964" s="48"/>
      <c r="I964" s="48"/>
      <c r="J964" s="48"/>
      <c r="K964" s="48"/>
      <c r="L964" s="48"/>
      <c r="M964" s="48"/>
      <c r="N964" s="48"/>
      <c r="O964" s="48"/>
      <c r="P964" s="48"/>
      <c r="Q964" s="48"/>
      <c r="R964" s="48"/>
      <c r="S964" s="48"/>
      <c r="T964" s="48"/>
      <c r="U964" s="48"/>
      <c r="V964" s="48"/>
      <c r="W964" s="48"/>
      <c r="X964" s="48"/>
      <c r="Y964" s="48"/>
      <c r="Z964" s="48"/>
    </row>
    <row r="965" spans="1:26" ht="15.75" customHeight="1">
      <c r="A965" s="48"/>
      <c r="B965" s="48"/>
      <c r="C965" s="48"/>
      <c r="D965" s="48"/>
      <c r="E965" s="48"/>
      <c r="F965" s="48"/>
      <c r="G965" s="48"/>
      <c r="H965" s="48"/>
      <c r="I965" s="48"/>
      <c r="J965" s="48"/>
      <c r="K965" s="48"/>
      <c r="L965" s="48"/>
      <c r="M965" s="48"/>
      <c r="N965" s="48"/>
      <c r="O965" s="48"/>
      <c r="P965" s="48"/>
      <c r="Q965" s="48"/>
      <c r="R965" s="48"/>
      <c r="S965" s="48"/>
      <c r="T965" s="48"/>
      <c r="U965" s="48"/>
      <c r="V965" s="48"/>
      <c r="W965" s="48"/>
      <c r="X965" s="48"/>
      <c r="Y965" s="48"/>
      <c r="Z965" s="48"/>
    </row>
    <row r="966" spans="1:26" ht="15.75" customHeight="1">
      <c r="A966" s="48"/>
      <c r="B966" s="48"/>
      <c r="C966" s="48"/>
      <c r="D966" s="48"/>
      <c r="E966" s="48"/>
      <c r="F966" s="48"/>
      <c r="G966" s="48"/>
      <c r="H966" s="48"/>
      <c r="I966" s="48"/>
      <c r="J966" s="48"/>
      <c r="K966" s="48"/>
      <c r="L966" s="48"/>
      <c r="M966" s="48"/>
      <c r="N966" s="48"/>
      <c r="O966" s="48"/>
      <c r="P966" s="48"/>
      <c r="Q966" s="48"/>
      <c r="R966" s="48"/>
      <c r="S966" s="48"/>
      <c r="T966" s="48"/>
      <c r="U966" s="48"/>
      <c r="V966" s="48"/>
      <c r="W966" s="48"/>
      <c r="X966" s="48"/>
      <c r="Y966" s="48"/>
      <c r="Z966" s="48"/>
    </row>
    <row r="967" spans="1:26" ht="15.75" customHeight="1">
      <c r="A967" s="48"/>
      <c r="B967" s="48"/>
      <c r="C967" s="48"/>
      <c r="D967" s="48"/>
      <c r="E967" s="48"/>
      <c r="F967" s="48"/>
      <c r="G967" s="48"/>
      <c r="H967" s="48"/>
      <c r="I967" s="48"/>
      <c r="J967" s="48"/>
      <c r="K967" s="48"/>
      <c r="L967" s="48"/>
      <c r="M967" s="48"/>
      <c r="N967" s="48"/>
      <c r="O967" s="48"/>
      <c r="P967" s="48"/>
      <c r="Q967" s="48"/>
      <c r="R967" s="48"/>
      <c r="S967" s="48"/>
      <c r="T967" s="48"/>
      <c r="U967" s="48"/>
      <c r="V967" s="48"/>
      <c r="W967" s="48"/>
      <c r="X967" s="48"/>
      <c r="Y967" s="48"/>
      <c r="Z967" s="48"/>
    </row>
    <row r="968" spans="1:26" ht="15.75" customHeight="1">
      <c r="A968" s="48"/>
      <c r="B968" s="48"/>
      <c r="C968" s="48"/>
      <c r="D968" s="48"/>
      <c r="E968" s="48"/>
      <c r="F968" s="48"/>
      <c r="G968" s="48"/>
      <c r="H968" s="48"/>
      <c r="I968" s="48"/>
      <c r="J968" s="48"/>
      <c r="K968" s="48"/>
      <c r="L968" s="48"/>
      <c r="M968" s="48"/>
      <c r="N968" s="48"/>
      <c r="O968" s="48"/>
      <c r="P968" s="48"/>
      <c r="Q968" s="48"/>
      <c r="R968" s="48"/>
      <c r="S968" s="48"/>
      <c r="T968" s="48"/>
      <c r="U968" s="48"/>
      <c r="V968" s="48"/>
      <c r="W968" s="48"/>
      <c r="X968" s="48"/>
      <c r="Y968" s="48"/>
      <c r="Z968" s="48"/>
    </row>
    <row r="969" spans="1:26" ht="15.75" customHeight="1">
      <c r="A969" s="48"/>
      <c r="B969" s="48"/>
      <c r="C969" s="48"/>
      <c r="D969" s="48"/>
      <c r="E969" s="48"/>
      <c r="F969" s="48"/>
      <c r="G969" s="48"/>
      <c r="H969" s="48"/>
      <c r="I969" s="48"/>
      <c r="J969" s="48"/>
      <c r="K969" s="48"/>
      <c r="L969" s="48"/>
      <c r="M969" s="48"/>
      <c r="N969" s="48"/>
      <c r="O969" s="48"/>
      <c r="P969" s="48"/>
      <c r="Q969" s="48"/>
      <c r="R969" s="48"/>
      <c r="S969" s="48"/>
      <c r="T969" s="48"/>
      <c r="U969" s="48"/>
      <c r="V969" s="48"/>
      <c r="W969" s="48"/>
      <c r="X969" s="48"/>
      <c r="Y969" s="48"/>
      <c r="Z969" s="48"/>
    </row>
    <row r="970" spans="1:26" ht="15.75" customHeight="1">
      <c r="A970" s="48"/>
      <c r="B970" s="48"/>
      <c r="C970" s="48"/>
      <c r="D970" s="48"/>
      <c r="E970" s="48"/>
      <c r="F970" s="48"/>
      <c r="G970" s="48"/>
      <c r="H970" s="48"/>
      <c r="I970" s="48"/>
      <c r="J970" s="48"/>
      <c r="K970" s="48"/>
      <c r="L970" s="48"/>
      <c r="M970" s="48"/>
      <c r="N970" s="48"/>
      <c r="O970" s="48"/>
      <c r="P970" s="48"/>
      <c r="Q970" s="48"/>
      <c r="R970" s="48"/>
      <c r="S970" s="48"/>
      <c r="T970" s="48"/>
      <c r="U970" s="48"/>
      <c r="V970" s="48"/>
      <c r="W970" s="48"/>
      <c r="X970" s="48"/>
      <c r="Y970" s="48"/>
      <c r="Z970" s="48"/>
    </row>
    <row r="971" spans="1:26" ht="15.75" customHeight="1">
      <c r="A971" s="48"/>
      <c r="B971" s="48"/>
      <c r="C971" s="48"/>
      <c r="D971" s="48"/>
      <c r="E971" s="48"/>
      <c r="F971" s="48"/>
      <c r="G971" s="48"/>
      <c r="H971" s="48"/>
      <c r="I971" s="48"/>
      <c r="J971" s="48"/>
      <c r="K971" s="48"/>
      <c r="L971" s="48"/>
      <c r="M971" s="48"/>
      <c r="N971" s="48"/>
      <c r="O971" s="48"/>
      <c r="P971" s="48"/>
      <c r="Q971" s="48"/>
      <c r="R971" s="48"/>
      <c r="S971" s="48"/>
      <c r="T971" s="48"/>
      <c r="U971" s="48"/>
      <c r="V971" s="48"/>
      <c r="W971" s="48"/>
      <c r="X971" s="48"/>
      <c r="Y971" s="48"/>
      <c r="Z971" s="48"/>
    </row>
    <row r="972" spans="1:26" ht="15.75" customHeight="1">
      <c r="A972" s="48"/>
      <c r="B972" s="48"/>
      <c r="C972" s="48"/>
      <c r="D972" s="48"/>
      <c r="E972" s="48"/>
      <c r="F972" s="48"/>
      <c r="G972" s="48"/>
      <c r="H972" s="48"/>
      <c r="I972" s="48"/>
      <c r="J972" s="48"/>
      <c r="K972" s="48"/>
      <c r="L972" s="48"/>
      <c r="M972" s="48"/>
      <c r="N972" s="48"/>
      <c r="O972" s="48"/>
      <c r="P972" s="48"/>
      <c r="Q972" s="48"/>
      <c r="R972" s="48"/>
      <c r="S972" s="48"/>
      <c r="T972" s="48"/>
      <c r="U972" s="48"/>
      <c r="V972" s="48"/>
      <c r="W972" s="48"/>
      <c r="X972" s="48"/>
      <c r="Y972" s="48"/>
      <c r="Z972" s="48"/>
    </row>
    <row r="973" spans="1:26" ht="15.75" customHeight="1">
      <c r="A973" s="48"/>
      <c r="B973" s="48"/>
      <c r="C973" s="48"/>
      <c r="D973" s="48"/>
      <c r="E973" s="48"/>
      <c r="F973" s="48"/>
      <c r="G973" s="48"/>
      <c r="H973" s="48"/>
      <c r="I973" s="48"/>
      <c r="J973" s="48"/>
      <c r="K973" s="48"/>
      <c r="L973" s="48"/>
      <c r="M973" s="48"/>
      <c r="N973" s="48"/>
      <c r="O973" s="48"/>
      <c r="P973" s="48"/>
      <c r="Q973" s="48"/>
      <c r="R973" s="48"/>
      <c r="S973" s="48"/>
      <c r="T973" s="48"/>
      <c r="U973" s="48"/>
      <c r="V973" s="48"/>
      <c r="W973" s="48"/>
      <c r="X973" s="48"/>
      <c r="Y973" s="48"/>
      <c r="Z973" s="48"/>
    </row>
    <row r="974" spans="1:26" ht="15.75" customHeight="1">
      <c r="A974" s="48"/>
      <c r="B974" s="48"/>
      <c r="C974" s="48"/>
      <c r="D974" s="48"/>
      <c r="E974" s="48"/>
      <c r="F974" s="48"/>
      <c r="G974" s="48"/>
      <c r="H974" s="48"/>
      <c r="I974" s="48"/>
      <c r="J974" s="48"/>
      <c r="K974" s="48"/>
      <c r="L974" s="48"/>
      <c r="M974" s="48"/>
      <c r="N974" s="48"/>
      <c r="O974" s="48"/>
      <c r="P974" s="48"/>
      <c r="Q974" s="48"/>
      <c r="R974" s="48"/>
      <c r="S974" s="48"/>
      <c r="T974" s="48"/>
      <c r="U974" s="48"/>
      <c r="V974" s="48"/>
      <c r="W974" s="48"/>
      <c r="X974" s="48"/>
      <c r="Y974" s="48"/>
      <c r="Z974" s="48"/>
    </row>
    <row r="975" spans="1:26" ht="15.75" customHeight="1">
      <c r="A975" s="48"/>
      <c r="B975" s="48"/>
      <c r="C975" s="48"/>
      <c r="D975" s="48"/>
      <c r="E975" s="48"/>
      <c r="F975" s="48"/>
      <c r="G975" s="48"/>
      <c r="H975" s="48"/>
      <c r="I975" s="48"/>
      <c r="J975" s="48"/>
      <c r="K975" s="48"/>
      <c r="L975" s="48"/>
      <c r="M975" s="48"/>
      <c r="N975" s="48"/>
      <c r="O975" s="48"/>
      <c r="P975" s="48"/>
      <c r="Q975" s="48"/>
      <c r="R975" s="48"/>
      <c r="S975" s="48"/>
      <c r="T975" s="48"/>
      <c r="U975" s="48"/>
      <c r="V975" s="48"/>
      <c r="W975" s="48"/>
      <c r="X975" s="48"/>
      <c r="Y975" s="48"/>
      <c r="Z975" s="48"/>
    </row>
    <row r="976" spans="1:26" ht="15.75" customHeight="1">
      <c r="A976" s="48"/>
      <c r="B976" s="48"/>
      <c r="C976" s="48"/>
      <c r="D976" s="48"/>
      <c r="E976" s="48"/>
      <c r="F976" s="48"/>
      <c r="G976" s="48"/>
      <c r="H976" s="48"/>
      <c r="I976" s="48"/>
      <c r="J976" s="48"/>
      <c r="K976" s="48"/>
      <c r="L976" s="48"/>
      <c r="M976" s="48"/>
      <c r="N976" s="48"/>
      <c r="O976" s="48"/>
      <c r="P976" s="48"/>
      <c r="Q976" s="48"/>
      <c r="R976" s="48"/>
      <c r="S976" s="48"/>
      <c r="T976" s="48"/>
      <c r="U976" s="48"/>
      <c r="V976" s="48"/>
      <c r="W976" s="48"/>
      <c r="X976" s="48"/>
      <c r="Y976" s="48"/>
      <c r="Z976" s="48"/>
    </row>
    <row r="977" spans="1:26" ht="15.75" customHeight="1">
      <c r="A977" s="48"/>
      <c r="B977" s="48"/>
      <c r="C977" s="48"/>
      <c r="D977" s="48"/>
      <c r="E977" s="48"/>
      <c r="F977" s="48"/>
      <c r="G977" s="48"/>
      <c r="H977" s="48"/>
      <c r="I977" s="48"/>
      <c r="J977" s="48"/>
      <c r="K977" s="48"/>
      <c r="L977" s="48"/>
      <c r="M977" s="48"/>
      <c r="N977" s="48"/>
      <c r="O977" s="48"/>
      <c r="P977" s="48"/>
      <c r="Q977" s="48"/>
      <c r="R977" s="48"/>
      <c r="S977" s="48"/>
      <c r="T977" s="48"/>
      <c r="U977" s="48"/>
      <c r="V977" s="48"/>
      <c r="W977" s="48"/>
      <c r="X977" s="48"/>
      <c r="Y977" s="48"/>
      <c r="Z977" s="48"/>
    </row>
    <row r="978" spans="1:26" ht="15.75" customHeight="1">
      <c r="A978" s="48"/>
      <c r="B978" s="48"/>
      <c r="C978" s="48"/>
      <c r="D978" s="48"/>
      <c r="E978" s="48"/>
      <c r="F978" s="48"/>
      <c r="G978" s="48"/>
      <c r="H978" s="48"/>
      <c r="I978" s="48"/>
      <c r="J978" s="48"/>
      <c r="K978" s="48"/>
      <c r="L978" s="48"/>
      <c r="M978" s="48"/>
      <c r="N978" s="48"/>
      <c r="O978" s="48"/>
      <c r="P978" s="48"/>
      <c r="Q978" s="48"/>
      <c r="R978" s="48"/>
      <c r="S978" s="48"/>
      <c r="T978" s="48"/>
      <c r="U978" s="48"/>
      <c r="V978" s="48"/>
      <c r="W978" s="48"/>
      <c r="X978" s="48"/>
      <c r="Y978" s="48"/>
      <c r="Z978" s="48"/>
    </row>
    <row r="979" spans="1:26" ht="15.75" customHeight="1">
      <c r="A979" s="48"/>
      <c r="B979" s="48"/>
      <c r="C979" s="48"/>
      <c r="D979" s="48"/>
      <c r="E979" s="48"/>
      <c r="F979" s="48"/>
      <c r="G979" s="48"/>
      <c r="H979" s="48"/>
      <c r="I979" s="48"/>
      <c r="J979" s="48"/>
      <c r="K979" s="48"/>
      <c r="L979" s="48"/>
      <c r="M979" s="48"/>
      <c r="N979" s="48"/>
      <c r="O979" s="48"/>
      <c r="P979" s="48"/>
      <c r="Q979" s="48"/>
      <c r="R979" s="48"/>
      <c r="S979" s="48"/>
      <c r="T979" s="48"/>
      <c r="U979" s="48"/>
      <c r="V979" s="48"/>
      <c r="W979" s="48"/>
      <c r="X979" s="48"/>
      <c r="Y979" s="48"/>
      <c r="Z979" s="48"/>
    </row>
    <row r="980" spans="1:26" ht="15.75" customHeight="1">
      <c r="A980" s="48"/>
      <c r="B980" s="48"/>
      <c r="C980" s="48"/>
      <c r="D980" s="48"/>
      <c r="E980" s="48"/>
      <c r="F980" s="48"/>
      <c r="G980" s="48"/>
      <c r="H980" s="48"/>
      <c r="I980" s="48"/>
      <c r="J980" s="48"/>
      <c r="K980" s="48"/>
      <c r="L980" s="48"/>
      <c r="M980" s="48"/>
      <c r="N980" s="48"/>
      <c r="O980" s="48"/>
      <c r="P980" s="48"/>
      <c r="Q980" s="48"/>
      <c r="R980" s="48"/>
      <c r="S980" s="48"/>
      <c r="T980" s="48"/>
      <c r="U980" s="48"/>
      <c r="V980" s="48"/>
      <c r="W980" s="48"/>
      <c r="X980" s="48"/>
      <c r="Y980" s="48"/>
      <c r="Z980" s="48"/>
    </row>
    <row r="981" spans="1:26" ht="15.75" customHeight="1">
      <c r="A981" s="48"/>
      <c r="B981" s="48"/>
      <c r="C981" s="48"/>
      <c r="D981" s="48"/>
      <c r="E981" s="48"/>
      <c r="F981" s="48"/>
      <c r="G981" s="48"/>
      <c r="H981" s="48"/>
      <c r="I981" s="48"/>
      <c r="J981" s="48"/>
      <c r="K981" s="48"/>
      <c r="L981" s="48"/>
      <c r="M981" s="48"/>
      <c r="N981" s="48"/>
      <c r="O981" s="48"/>
      <c r="P981" s="48"/>
      <c r="Q981" s="48"/>
      <c r="R981" s="48"/>
      <c r="S981" s="48"/>
      <c r="T981" s="48"/>
      <c r="U981" s="48"/>
      <c r="V981" s="48"/>
      <c r="W981" s="48"/>
      <c r="X981" s="48"/>
      <c r="Y981" s="48"/>
      <c r="Z981" s="48"/>
    </row>
    <row r="982" spans="1:26" ht="15.75" customHeight="1">
      <c r="A982" s="48"/>
      <c r="B982" s="48"/>
      <c r="C982" s="48"/>
      <c r="D982" s="48"/>
      <c r="E982" s="48"/>
      <c r="F982" s="48"/>
      <c r="G982" s="48"/>
      <c r="H982" s="48"/>
      <c r="I982" s="48"/>
      <c r="J982" s="48"/>
      <c r="K982" s="48"/>
      <c r="L982" s="48"/>
      <c r="M982" s="48"/>
      <c r="N982" s="48"/>
      <c r="O982" s="48"/>
      <c r="P982" s="48"/>
      <c r="Q982" s="48"/>
      <c r="R982" s="48"/>
      <c r="S982" s="48"/>
      <c r="T982" s="48"/>
      <c r="U982" s="48"/>
      <c r="V982" s="48"/>
      <c r="W982" s="48"/>
      <c r="X982" s="48"/>
      <c r="Y982" s="48"/>
      <c r="Z982" s="48"/>
    </row>
    <row r="983" spans="1:26" ht="15.75" customHeight="1">
      <c r="A983" s="48"/>
      <c r="B983" s="48"/>
      <c r="C983" s="48"/>
      <c r="D983" s="48"/>
      <c r="E983" s="48"/>
      <c r="F983" s="48"/>
      <c r="G983" s="48"/>
      <c r="H983" s="48"/>
      <c r="I983" s="48"/>
      <c r="J983" s="48"/>
      <c r="K983" s="48"/>
      <c r="L983" s="48"/>
      <c r="M983" s="48"/>
      <c r="N983" s="48"/>
      <c r="O983" s="48"/>
      <c r="P983" s="48"/>
      <c r="Q983" s="48"/>
      <c r="R983" s="48"/>
      <c r="S983" s="48"/>
      <c r="T983" s="48"/>
      <c r="U983" s="48"/>
      <c r="V983" s="48"/>
      <c r="W983" s="48"/>
      <c r="X983" s="48"/>
      <c r="Y983" s="48"/>
      <c r="Z983" s="48"/>
    </row>
    <row r="984" spans="1:26" ht="15.75" customHeight="1">
      <c r="A984" s="48"/>
      <c r="B984" s="48"/>
      <c r="C984" s="48"/>
      <c r="D984" s="48"/>
      <c r="E984" s="48"/>
      <c r="F984" s="48"/>
      <c r="G984" s="48"/>
      <c r="H984" s="48"/>
      <c r="I984" s="48"/>
      <c r="J984" s="48"/>
      <c r="K984" s="48"/>
      <c r="L984" s="48"/>
      <c r="M984" s="48"/>
      <c r="N984" s="48"/>
      <c r="O984" s="48"/>
      <c r="P984" s="48"/>
      <c r="Q984" s="48"/>
      <c r="R984" s="48"/>
      <c r="S984" s="48"/>
      <c r="T984" s="48"/>
      <c r="U984" s="48"/>
      <c r="V984" s="48"/>
      <c r="W984" s="48"/>
      <c r="X984" s="48"/>
      <c r="Y984" s="48"/>
      <c r="Z984" s="48"/>
    </row>
    <row r="985" spans="1:26" ht="15.75" customHeight="1">
      <c r="A985" s="48"/>
      <c r="B985" s="48"/>
      <c r="C985" s="48"/>
      <c r="D985" s="48"/>
      <c r="E985" s="48"/>
      <c r="F985" s="48"/>
      <c r="G985" s="48"/>
      <c r="H985" s="48"/>
      <c r="I985" s="48"/>
      <c r="J985" s="48"/>
      <c r="K985" s="48"/>
      <c r="L985" s="48"/>
      <c r="M985" s="48"/>
      <c r="N985" s="48"/>
      <c r="O985" s="48"/>
      <c r="P985" s="48"/>
      <c r="Q985" s="48"/>
      <c r="R985" s="48"/>
      <c r="S985" s="48"/>
      <c r="T985" s="48"/>
      <c r="U985" s="48"/>
      <c r="V985" s="48"/>
      <c r="W985" s="48"/>
      <c r="X985" s="48"/>
      <c r="Y985" s="48"/>
      <c r="Z985" s="48"/>
    </row>
    <row r="986" spans="1:26" ht="15.75" customHeight="1">
      <c r="A986" s="48"/>
      <c r="B986" s="48"/>
      <c r="C986" s="48"/>
      <c r="D986" s="48"/>
      <c r="E986" s="48"/>
      <c r="F986" s="48"/>
      <c r="G986" s="48"/>
      <c r="H986" s="48"/>
      <c r="I986" s="48"/>
      <c r="J986" s="48"/>
      <c r="K986" s="48"/>
      <c r="L986" s="48"/>
      <c r="M986" s="48"/>
      <c r="N986" s="48"/>
      <c r="O986" s="48"/>
      <c r="P986" s="48"/>
      <c r="Q986" s="48"/>
      <c r="R986" s="48"/>
      <c r="S986" s="48"/>
      <c r="T986" s="48"/>
      <c r="U986" s="48"/>
      <c r="V986" s="48"/>
      <c r="W986" s="48"/>
      <c r="X986" s="48"/>
      <c r="Y986" s="48"/>
      <c r="Z986" s="48"/>
    </row>
    <row r="987" spans="1:26" ht="15.75" customHeight="1">
      <c r="A987" s="48"/>
      <c r="B987" s="48"/>
      <c r="C987" s="48"/>
      <c r="D987" s="48"/>
      <c r="E987" s="48"/>
      <c r="F987" s="48"/>
      <c r="G987" s="48"/>
      <c r="H987" s="48"/>
      <c r="I987" s="48"/>
      <c r="J987" s="48"/>
      <c r="K987" s="48"/>
      <c r="L987" s="48"/>
      <c r="M987" s="48"/>
      <c r="N987" s="48"/>
      <c r="O987" s="48"/>
      <c r="P987" s="48"/>
      <c r="Q987" s="48"/>
      <c r="R987" s="48"/>
      <c r="S987" s="48"/>
      <c r="T987" s="48"/>
      <c r="U987" s="48"/>
      <c r="V987" s="48"/>
      <c r="W987" s="48"/>
      <c r="X987" s="48"/>
      <c r="Y987" s="48"/>
      <c r="Z987" s="48"/>
    </row>
    <row r="988" spans="1:26" ht="15.75" customHeight="1">
      <c r="A988" s="48"/>
      <c r="B988" s="48"/>
      <c r="C988" s="48"/>
      <c r="D988" s="48"/>
      <c r="E988" s="48"/>
      <c r="F988" s="48"/>
      <c r="G988" s="48"/>
      <c r="H988" s="48"/>
      <c r="I988" s="48"/>
      <c r="J988" s="48"/>
      <c r="K988" s="48"/>
      <c r="L988" s="48"/>
      <c r="M988" s="48"/>
      <c r="N988" s="48"/>
      <c r="O988" s="48"/>
      <c r="P988" s="48"/>
      <c r="Q988" s="48"/>
      <c r="R988" s="48"/>
      <c r="S988" s="48"/>
      <c r="T988" s="48"/>
      <c r="U988" s="48"/>
      <c r="V988" s="48"/>
      <c r="W988" s="48"/>
      <c r="X988" s="48"/>
      <c r="Y988" s="48"/>
      <c r="Z988" s="48"/>
    </row>
    <row r="989" spans="1:26" ht="15.75" customHeight="1">
      <c r="A989" s="48"/>
      <c r="B989" s="48"/>
      <c r="C989" s="48"/>
      <c r="D989" s="48"/>
      <c r="E989" s="48"/>
      <c r="F989" s="48"/>
      <c r="G989" s="48"/>
      <c r="H989" s="48"/>
      <c r="I989" s="48"/>
      <c r="J989" s="48"/>
      <c r="K989" s="48"/>
      <c r="L989" s="48"/>
      <c r="M989" s="48"/>
      <c r="N989" s="48"/>
      <c r="O989" s="48"/>
      <c r="P989" s="48"/>
      <c r="Q989" s="48"/>
      <c r="R989" s="48"/>
      <c r="S989" s="48"/>
      <c r="T989" s="48"/>
      <c r="U989" s="48"/>
      <c r="V989" s="48"/>
      <c r="W989" s="48"/>
      <c r="X989" s="48"/>
      <c r="Y989" s="48"/>
      <c r="Z989" s="48"/>
    </row>
    <row r="990" spans="1:26" ht="15.75" customHeight="1">
      <c r="A990" s="48"/>
      <c r="B990" s="48"/>
      <c r="C990" s="48"/>
      <c r="D990" s="48"/>
      <c r="E990" s="48"/>
      <c r="F990" s="48"/>
      <c r="G990" s="48"/>
      <c r="H990" s="48"/>
      <c r="I990" s="48"/>
      <c r="J990" s="48"/>
      <c r="K990" s="48"/>
      <c r="L990" s="48"/>
      <c r="M990" s="48"/>
      <c r="N990" s="48"/>
      <c r="O990" s="48"/>
      <c r="P990" s="48"/>
      <c r="Q990" s="48"/>
      <c r="R990" s="48"/>
      <c r="S990" s="48"/>
      <c r="T990" s="48"/>
      <c r="U990" s="48"/>
      <c r="V990" s="48"/>
      <c r="W990" s="48"/>
      <c r="X990" s="48"/>
      <c r="Y990" s="48"/>
      <c r="Z990" s="48"/>
    </row>
    <row r="991" spans="1:26" ht="15.75" customHeight="1">
      <c r="A991" s="48"/>
      <c r="B991" s="48"/>
      <c r="C991" s="48"/>
      <c r="D991" s="48"/>
      <c r="E991" s="48"/>
      <c r="F991" s="48"/>
      <c r="G991" s="48"/>
      <c r="H991" s="48"/>
      <c r="I991" s="48"/>
      <c r="J991" s="48"/>
      <c r="K991" s="48"/>
      <c r="L991" s="48"/>
      <c r="M991" s="48"/>
      <c r="N991" s="48"/>
      <c r="O991" s="48"/>
      <c r="P991" s="48"/>
      <c r="Q991" s="48"/>
      <c r="R991" s="48"/>
      <c r="S991" s="48"/>
      <c r="T991" s="48"/>
      <c r="U991" s="48"/>
      <c r="V991" s="48"/>
      <c r="W991" s="48"/>
      <c r="X991" s="48"/>
      <c r="Y991" s="48"/>
      <c r="Z991" s="48"/>
    </row>
    <row r="992" spans="1:26" ht="15.75" customHeight="1">
      <c r="A992" s="48"/>
      <c r="B992" s="48"/>
      <c r="C992" s="48"/>
      <c r="D992" s="48"/>
      <c r="E992" s="48"/>
      <c r="F992" s="48"/>
      <c r="G992" s="48"/>
      <c r="H992" s="48"/>
      <c r="I992" s="48"/>
      <c r="J992" s="48"/>
      <c r="K992" s="48"/>
      <c r="L992" s="48"/>
      <c r="M992" s="48"/>
      <c r="N992" s="48"/>
      <c r="O992" s="48"/>
      <c r="P992" s="48"/>
      <c r="Q992" s="48"/>
      <c r="R992" s="48"/>
      <c r="S992" s="48"/>
      <c r="T992" s="48"/>
      <c r="U992" s="48"/>
      <c r="V992" s="48"/>
      <c r="W992" s="48"/>
      <c r="X992" s="48"/>
      <c r="Y992" s="48"/>
      <c r="Z992" s="48"/>
    </row>
    <row r="993" spans="1:26" ht="15.75" customHeight="1">
      <c r="A993" s="48"/>
      <c r="B993" s="48"/>
      <c r="C993" s="48"/>
      <c r="D993" s="48"/>
      <c r="E993" s="48"/>
      <c r="F993" s="48"/>
      <c r="G993" s="48"/>
      <c r="H993" s="48"/>
      <c r="I993" s="48"/>
      <c r="J993" s="48"/>
      <c r="K993" s="48"/>
      <c r="L993" s="48"/>
      <c r="M993" s="48"/>
      <c r="N993" s="48"/>
      <c r="O993" s="48"/>
      <c r="P993" s="48"/>
      <c r="Q993" s="48"/>
      <c r="R993" s="48"/>
      <c r="S993" s="48"/>
      <c r="T993" s="48"/>
      <c r="U993" s="48"/>
      <c r="V993" s="48"/>
      <c r="W993" s="48"/>
      <c r="X993" s="48"/>
      <c r="Y993" s="48"/>
      <c r="Z993" s="48"/>
    </row>
    <row r="994" spans="1:26" ht="15.75" customHeight="1">
      <c r="A994" s="48"/>
      <c r="B994" s="48"/>
      <c r="C994" s="48"/>
      <c r="D994" s="48"/>
      <c r="E994" s="48"/>
      <c r="F994" s="48"/>
      <c r="G994" s="48"/>
      <c r="H994" s="48"/>
      <c r="I994" s="48"/>
      <c r="J994" s="48"/>
      <c r="K994" s="48"/>
      <c r="L994" s="48"/>
      <c r="M994" s="48"/>
      <c r="N994" s="48"/>
      <c r="O994" s="48"/>
      <c r="P994" s="48"/>
      <c r="Q994" s="48"/>
      <c r="R994" s="48"/>
      <c r="S994" s="48"/>
      <c r="T994" s="48"/>
      <c r="U994" s="48"/>
      <c r="V994" s="48"/>
      <c r="W994" s="48"/>
      <c r="X994" s="48"/>
      <c r="Y994" s="48"/>
      <c r="Z994" s="48"/>
    </row>
    <row r="995" spans="1:26" ht="15.75" customHeight="1">
      <c r="A995" s="48"/>
      <c r="B995" s="48"/>
      <c r="C995" s="48"/>
      <c r="D995" s="48"/>
      <c r="E995" s="48"/>
      <c r="F995" s="48"/>
      <c r="G995" s="48"/>
      <c r="H995" s="48"/>
      <c r="I995" s="48"/>
      <c r="J995" s="48"/>
      <c r="K995" s="48"/>
      <c r="L995" s="48"/>
      <c r="M995" s="48"/>
      <c r="N995" s="48"/>
      <c r="O995" s="48"/>
      <c r="P995" s="48"/>
      <c r="Q995" s="48"/>
      <c r="R995" s="48"/>
      <c r="S995" s="48"/>
      <c r="T995" s="48"/>
      <c r="U995" s="48"/>
      <c r="V995" s="48"/>
      <c r="W995" s="48"/>
      <c r="X995" s="48"/>
      <c r="Y995" s="48"/>
      <c r="Z995" s="48"/>
    </row>
    <row r="996" spans="1:26" ht="15.75" customHeight="1">
      <c r="A996" s="48"/>
      <c r="B996" s="48"/>
      <c r="C996" s="48"/>
      <c r="D996" s="48"/>
      <c r="E996" s="48"/>
      <c r="F996" s="48"/>
      <c r="G996" s="48"/>
      <c r="H996" s="48"/>
      <c r="I996" s="48"/>
      <c r="J996" s="48"/>
      <c r="K996" s="48"/>
      <c r="L996" s="48"/>
      <c r="M996" s="48"/>
      <c r="N996" s="48"/>
      <c r="O996" s="48"/>
      <c r="P996" s="48"/>
      <c r="Q996" s="48"/>
      <c r="R996" s="48"/>
      <c r="S996" s="48"/>
      <c r="T996" s="48"/>
      <c r="U996" s="48"/>
      <c r="V996" s="48"/>
      <c r="W996" s="48"/>
      <c r="X996" s="48"/>
      <c r="Y996" s="48"/>
      <c r="Z996" s="48"/>
    </row>
    <row r="997" spans="1:26" ht="15.75" customHeight="1">
      <c r="A997" s="48"/>
      <c r="B997" s="48"/>
      <c r="C997" s="48"/>
      <c r="D997" s="48"/>
      <c r="E997" s="48"/>
      <c r="F997" s="48"/>
      <c r="G997" s="48"/>
      <c r="H997" s="48"/>
      <c r="I997" s="48"/>
      <c r="J997" s="48"/>
      <c r="K997" s="48"/>
      <c r="L997" s="48"/>
      <c r="M997" s="48"/>
      <c r="N997" s="48"/>
      <c r="O997" s="48"/>
      <c r="P997" s="48"/>
      <c r="Q997" s="48"/>
      <c r="R997" s="48"/>
      <c r="S997" s="48"/>
      <c r="T997" s="48"/>
      <c r="U997" s="48"/>
      <c r="V997" s="48"/>
      <c r="W997" s="48"/>
      <c r="X997" s="48"/>
      <c r="Y997" s="48"/>
      <c r="Z997" s="48"/>
    </row>
    <row r="998" spans="1:26" ht="15.75" customHeight="1">
      <c r="A998" s="48"/>
      <c r="B998" s="48"/>
      <c r="C998" s="48"/>
      <c r="D998" s="48"/>
      <c r="E998" s="48"/>
      <c r="F998" s="48"/>
      <c r="G998" s="48"/>
      <c r="H998" s="48"/>
      <c r="I998" s="48"/>
      <c r="J998" s="48"/>
      <c r="K998" s="48"/>
      <c r="L998" s="48"/>
      <c r="M998" s="48"/>
      <c r="N998" s="48"/>
      <c r="O998" s="48"/>
      <c r="P998" s="48"/>
      <c r="Q998" s="48"/>
      <c r="R998" s="48"/>
      <c r="S998" s="48"/>
      <c r="T998" s="48"/>
      <c r="U998" s="48"/>
      <c r="V998" s="48"/>
      <c r="W998" s="48"/>
      <c r="X998" s="48"/>
      <c r="Y998" s="48"/>
      <c r="Z998" s="48"/>
    </row>
    <row r="999" spans="1:26" ht="15.75" customHeight="1">
      <c r="A999" s="48"/>
      <c r="B999" s="48"/>
      <c r="C999" s="48"/>
      <c r="D999" s="48"/>
      <c r="E999" s="48"/>
      <c r="F999" s="48"/>
      <c r="G999" s="48"/>
      <c r="H999" s="48"/>
      <c r="I999" s="48"/>
      <c r="J999" s="48"/>
      <c r="K999" s="48"/>
      <c r="L999" s="48"/>
      <c r="M999" s="48"/>
      <c r="N999" s="48"/>
      <c r="O999" s="48"/>
      <c r="P999" s="48"/>
      <c r="Q999" s="48"/>
      <c r="R999" s="48"/>
      <c r="S999" s="48"/>
      <c r="T999" s="48"/>
      <c r="U999" s="48"/>
      <c r="V999" s="48"/>
      <c r="W999" s="48"/>
      <c r="X999" s="48"/>
      <c r="Y999" s="48"/>
      <c r="Z999" s="48"/>
    </row>
    <row r="1000" spans="1:26" ht="15.75" customHeight="1">
      <c r="A1000" s="48"/>
      <c r="B1000" s="48"/>
      <c r="C1000" s="48"/>
      <c r="D1000" s="48"/>
      <c r="E1000" s="48"/>
      <c r="F1000" s="48"/>
      <c r="G1000" s="48"/>
      <c r="H1000" s="48"/>
      <c r="I1000" s="48"/>
      <c r="J1000" s="48"/>
      <c r="K1000" s="48"/>
      <c r="L1000" s="48"/>
      <c r="M1000" s="48"/>
      <c r="N1000" s="48"/>
      <c r="O1000" s="48"/>
      <c r="P1000" s="48"/>
      <c r="Q1000" s="48"/>
      <c r="R1000" s="48"/>
      <c r="S1000" s="48"/>
      <c r="T1000" s="48"/>
      <c r="U1000" s="48"/>
      <c r="V1000" s="48"/>
      <c r="W1000" s="48"/>
      <c r="X1000" s="48"/>
      <c r="Y1000" s="48"/>
      <c r="Z1000" s="48"/>
    </row>
  </sheetData>
  <mergeCells count="8">
    <mergeCell ref="A8:H8"/>
    <mergeCell ref="A9:H9"/>
    <mergeCell ref="A20:H20"/>
    <mergeCell ref="A2:H2"/>
    <mergeCell ref="A4:H4"/>
    <mergeCell ref="A5:H5"/>
    <mergeCell ref="A6:H6"/>
    <mergeCell ref="A7:H7"/>
  </mergeCells>
  <pageMargins left="0.75" right="0.75" top="1" bottom="1"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sheetPr>
  <dimension ref="A1:Z1000"/>
  <sheetViews>
    <sheetView topLeftCell="A4" workbookViewId="0">
      <selection activeCell="A13" sqref="A13:XFD13"/>
    </sheetView>
  </sheetViews>
  <sheetFormatPr defaultColWidth="14.44140625" defaultRowHeight="15" customHeight="1"/>
  <cols>
    <col min="1" max="1" width="23.6640625" customWidth="1"/>
    <col min="2" max="2" width="15.44140625" customWidth="1"/>
    <col min="3" max="3" width="12.44140625" customWidth="1"/>
    <col min="4" max="4" width="16.88671875" customWidth="1"/>
    <col min="5" max="5" width="12.44140625" customWidth="1"/>
    <col min="6" max="6" width="26.44140625" customWidth="1"/>
    <col min="7" max="7" width="12.109375" customWidth="1"/>
    <col min="8" max="8" width="10.6640625" customWidth="1"/>
    <col min="9" max="9" width="7.44140625" customWidth="1"/>
    <col min="10" max="10" width="12" customWidth="1"/>
    <col min="11" max="25" width="8" customWidth="1"/>
  </cols>
  <sheetData>
    <row r="1" spans="1:26" ht="14.4">
      <c r="A1" s="1"/>
      <c r="B1" s="1"/>
      <c r="C1" s="1"/>
      <c r="D1" s="1"/>
      <c r="E1" s="2"/>
      <c r="F1" s="2"/>
      <c r="G1" s="2"/>
      <c r="H1" s="2"/>
      <c r="I1" s="3"/>
      <c r="J1" s="48"/>
      <c r="K1" s="48"/>
      <c r="L1" s="48"/>
      <c r="M1" s="48"/>
      <c r="N1" s="48"/>
      <c r="O1" s="48"/>
      <c r="P1" s="48"/>
      <c r="Q1" s="48"/>
      <c r="R1" s="48"/>
      <c r="S1" s="48"/>
      <c r="T1" s="48"/>
      <c r="U1" s="48"/>
      <c r="V1" s="48"/>
      <c r="W1" s="48"/>
      <c r="X1" s="48"/>
      <c r="Y1" s="48"/>
      <c r="Z1" s="48"/>
    </row>
    <row r="2" spans="1:26" ht="14.4">
      <c r="A2" s="2368" t="s">
        <v>373</v>
      </c>
      <c r="B2" s="2325"/>
      <c r="C2" s="2325"/>
      <c r="D2" s="2325"/>
      <c r="E2" s="2325"/>
      <c r="F2" s="2325"/>
      <c r="G2" s="2325"/>
      <c r="H2" s="2325"/>
      <c r="I2" s="2326"/>
      <c r="J2" s="48"/>
      <c r="K2" s="48"/>
      <c r="L2" s="48"/>
      <c r="M2" s="48"/>
      <c r="N2" s="48"/>
      <c r="O2" s="48"/>
      <c r="P2" s="48"/>
      <c r="Q2" s="48"/>
      <c r="R2" s="48"/>
      <c r="S2" s="48"/>
      <c r="T2" s="48"/>
      <c r="U2" s="48"/>
      <c r="V2" s="48"/>
      <c r="W2" s="48"/>
      <c r="X2" s="48"/>
      <c r="Y2" s="48"/>
      <c r="Z2" s="48"/>
    </row>
    <row r="3" spans="1:26" ht="14.4">
      <c r="A3" s="22"/>
      <c r="B3" s="22"/>
      <c r="C3" s="22"/>
      <c r="D3" s="22"/>
      <c r="E3" s="22"/>
      <c r="F3" s="22"/>
      <c r="G3" s="22"/>
      <c r="H3" s="22"/>
      <c r="I3" s="22"/>
      <c r="J3" s="48"/>
      <c r="K3" s="48"/>
      <c r="L3" s="48"/>
      <c r="M3" s="48"/>
      <c r="N3" s="48"/>
      <c r="O3" s="48"/>
      <c r="P3" s="48"/>
      <c r="Q3" s="48"/>
      <c r="R3" s="48"/>
      <c r="S3" s="48"/>
      <c r="T3" s="48"/>
      <c r="U3" s="48"/>
      <c r="V3" s="48"/>
      <c r="W3" s="48"/>
      <c r="X3" s="48"/>
      <c r="Y3" s="48"/>
      <c r="Z3" s="48"/>
    </row>
    <row r="4" spans="1:26" ht="14.4">
      <c r="A4" s="2334" t="s">
        <v>229</v>
      </c>
      <c r="B4" s="2325"/>
      <c r="C4" s="2325"/>
      <c r="D4" s="2325"/>
      <c r="E4" s="2325"/>
      <c r="F4" s="2325"/>
      <c r="G4" s="2325"/>
      <c r="H4" s="2325"/>
      <c r="I4" s="2326"/>
      <c r="J4" s="48"/>
      <c r="K4" s="48"/>
      <c r="L4" s="48"/>
      <c r="M4" s="48"/>
      <c r="N4" s="48"/>
      <c r="O4" s="48"/>
      <c r="P4" s="48"/>
      <c r="Q4" s="48"/>
      <c r="R4" s="48"/>
      <c r="S4" s="48"/>
      <c r="T4" s="48"/>
      <c r="U4" s="48"/>
      <c r="V4" s="48"/>
      <c r="W4" s="48"/>
      <c r="X4" s="48"/>
      <c r="Y4" s="48"/>
      <c r="Z4" s="48"/>
    </row>
    <row r="5" spans="1:26" ht="14.4">
      <c r="A5" s="2334" t="s">
        <v>141</v>
      </c>
      <c r="B5" s="2325"/>
      <c r="C5" s="2325"/>
      <c r="D5" s="2325"/>
      <c r="E5" s="2325"/>
      <c r="F5" s="2325"/>
      <c r="G5" s="2325"/>
      <c r="H5" s="2325"/>
      <c r="I5" s="2326"/>
      <c r="J5" s="48"/>
      <c r="K5" s="48"/>
      <c r="L5" s="48"/>
      <c r="M5" s="48"/>
      <c r="N5" s="48"/>
      <c r="O5" s="48"/>
      <c r="P5" s="48"/>
      <c r="Q5" s="48"/>
      <c r="R5" s="48"/>
      <c r="S5" s="48"/>
      <c r="T5" s="48"/>
      <c r="U5" s="48"/>
      <c r="V5" s="48"/>
      <c r="W5" s="48"/>
      <c r="X5" s="48"/>
      <c r="Y5" s="48"/>
      <c r="Z5" s="48"/>
    </row>
    <row r="6" spans="1:26" ht="14.4">
      <c r="A6" s="2334" t="s">
        <v>143</v>
      </c>
      <c r="B6" s="2325"/>
      <c r="C6" s="2325"/>
      <c r="D6" s="2325"/>
      <c r="E6" s="2325"/>
      <c r="F6" s="2325"/>
      <c r="G6" s="2325"/>
      <c r="H6" s="2325"/>
      <c r="I6" s="2326"/>
      <c r="J6" s="48"/>
      <c r="K6" s="48"/>
      <c r="L6" s="48"/>
      <c r="M6" s="48"/>
      <c r="N6" s="48"/>
      <c r="O6" s="48"/>
      <c r="P6" s="48"/>
      <c r="Q6" s="48"/>
      <c r="R6" s="48"/>
      <c r="S6" s="48"/>
      <c r="T6" s="48"/>
      <c r="U6" s="48"/>
      <c r="V6" s="48"/>
      <c r="W6" s="48"/>
      <c r="X6" s="48"/>
      <c r="Y6" s="48"/>
      <c r="Z6" s="48"/>
    </row>
    <row r="7" spans="1:26" ht="14.4">
      <c r="A7" s="2334" t="s">
        <v>230</v>
      </c>
      <c r="B7" s="2325"/>
      <c r="C7" s="2325"/>
      <c r="D7" s="2325"/>
      <c r="E7" s="2325"/>
      <c r="F7" s="2325"/>
      <c r="G7" s="2325"/>
      <c r="H7" s="2325"/>
      <c r="I7" s="2326"/>
      <c r="J7" s="48"/>
      <c r="K7" s="48"/>
      <c r="L7" s="48"/>
      <c r="M7" s="48"/>
      <c r="N7" s="48"/>
      <c r="O7" s="48"/>
      <c r="P7" s="48"/>
      <c r="Q7" s="48"/>
      <c r="R7" s="48"/>
      <c r="S7" s="48"/>
      <c r="T7" s="48"/>
      <c r="U7" s="48"/>
      <c r="V7" s="48"/>
      <c r="W7" s="48"/>
      <c r="X7" s="48"/>
      <c r="Y7" s="48"/>
      <c r="Z7" s="48"/>
    </row>
    <row r="8" spans="1:26" ht="14.4">
      <c r="A8" s="2334" t="s">
        <v>231</v>
      </c>
      <c r="B8" s="2325"/>
      <c r="C8" s="2325"/>
      <c r="D8" s="2325"/>
      <c r="E8" s="2325"/>
      <c r="F8" s="2325"/>
      <c r="G8" s="2325"/>
      <c r="H8" s="2325"/>
      <c r="I8" s="2326"/>
      <c r="J8" s="48"/>
      <c r="K8" s="48"/>
      <c r="L8" s="48"/>
      <c r="M8" s="48"/>
      <c r="N8" s="48"/>
      <c r="O8" s="48"/>
      <c r="P8" s="48"/>
      <c r="Q8" s="48"/>
      <c r="R8" s="48"/>
      <c r="S8" s="48"/>
      <c r="T8" s="48"/>
      <c r="U8" s="48"/>
      <c r="V8" s="48"/>
      <c r="W8" s="48"/>
      <c r="X8" s="48"/>
      <c r="Y8" s="48"/>
      <c r="Z8" s="48"/>
    </row>
    <row r="9" spans="1:26" ht="14.4">
      <c r="A9" s="2334" t="s">
        <v>232</v>
      </c>
      <c r="B9" s="2325"/>
      <c r="C9" s="2325"/>
      <c r="D9" s="2325"/>
      <c r="E9" s="2325"/>
      <c r="F9" s="2325"/>
      <c r="G9" s="2325"/>
      <c r="H9" s="2325"/>
      <c r="I9" s="2326"/>
      <c r="J9" s="48"/>
      <c r="K9" s="48"/>
      <c r="L9" s="48"/>
      <c r="M9" s="48"/>
      <c r="N9" s="48"/>
      <c r="O9" s="48"/>
      <c r="P9" s="48"/>
      <c r="Q9" s="48"/>
      <c r="R9" s="48"/>
      <c r="S9" s="48"/>
      <c r="T9" s="48"/>
      <c r="U9" s="48"/>
      <c r="V9" s="48"/>
      <c r="W9" s="48"/>
      <c r="X9" s="48"/>
      <c r="Y9" s="48"/>
      <c r="Z9" s="48"/>
    </row>
    <row r="10" spans="1:26" ht="64.5" customHeight="1">
      <c r="A10" s="2324" t="s">
        <v>233</v>
      </c>
      <c r="B10" s="2325"/>
      <c r="C10" s="2325"/>
      <c r="D10" s="2325"/>
      <c r="E10" s="2325"/>
      <c r="F10" s="2325"/>
      <c r="G10" s="2325"/>
      <c r="H10" s="2325"/>
      <c r="I10" s="2326"/>
      <c r="J10" s="48"/>
      <c r="K10" s="48"/>
      <c r="L10" s="48"/>
      <c r="M10" s="48"/>
      <c r="N10" s="48"/>
      <c r="O10" s="48"/>
      <c r="P10" s="48"/>
      <c r="Q10" s="48"/>
      <c r="R10" s="48"/>
      <c r="S10" s="48"/>
      <c r="T10" s="48"/>
      <c r="U10" s="48"/>
      <c r="V10" s="48"/>
      <c r="W10" s="48"/>
      <c r="X10" s="48"/>
      <c r="Y10" s="48"/>
      <c r="Z10" s="48"/>
    </row>
    <row r="11" spans="1:26" ht="14.4">
      <c r="A11" s="1"/>
      <c r="B11" s="1"/>
      <c r="C11" s="1"/>
      <c r="D11" s="1"/>
      <c r="E11" s="2"/>
      <c r="F11" s="2"/>
      <c r="G11" s="2"/>
      <c r="H11" s="2"/>
      <c r="I11" s="3"/>
      <c r="J11" s="48"/>
      <c r="K11" s="48"/>
      <c r="L11" s="48"/>
      <c r="M11" s="48"/>
      <c r="N11" s="48"/>
      <c r="O11" s="48"/>
      <c r="P11" s="48"/>
      <c r="Q11" s="48"/>
      <c r="R11" s="48"/>
      <c r="S11" s="48"/>
      <c r="T11" s="48"/>
      <c r="U11" s="48"/>
      <c r="V11" s="48"/>
      <c r="W11" s="48"/>
      <c r="X11" s="48"/>
      <c r="Y11" s="48"/>
      <c r="Z11" s="48"/>
    </row>
    <row r="12" spans="1:26" ht="38.25" customHeight="1">
      <c r="A12" s="33" t="s">
        <v>135</v>
      </c>
      <c r="B12" s="33" t="s">
        <v>85</v>
      </c>
      <c r="C12" s="33" t="s">
        <v>136</v>
      </c>
      <c r="D12" s="33" t="s">
        <v>137</v>
      </c>
      <c r="E12" s="33" t="s">
        <v>138</v>
      </c>
      <c r="F12" s="33" t="s">
        <v>139</v>
      </c>
      <c r="G12" s="41" t="s">
        <v>149</v>
      </c>
      <c r="H12" s="41" t="s">
        <v>90</v>
      </c>
      <c r="I12" s="41" t="s">
        <v>57</v>
      </c>
      <c r="J12" s="138" t="s">
        <v>393</v>
      </c>
      <c r="K12" s="48"/>
      <c r="L12" s="48"/>
      <c r="M12" s="48"/>
      <c r="N12" s="48"/>
      <c r="O12" s="48"/>
      <c r="P12" s="48"/>
      <c r="Q12" s="48"/>
      <c r="R12" s="48"/>
      <c r="S12" s="48"/>
      <c r="T12" s="48"/>
      <c r="U12" s="48"/>
      <c r="V12" s="48"/>
      <c r="W12" s="48"/>
      <c r="X12" s="48"/>
      <c r="Y12" s="48"/>
      <c r="Z12" s="48"/>
    </row>
    <row r="13" spans="1:26" ht="28.8">
      <c r="A13" s="254" t="s">
        <v>8490</v>
      </c>
      <c r="B13" s="238" t="s">
        <v>1044</v>
      </c>
      <c r="C13" s="238" t="s">
        <v>8491</v>
      </c>
      <c r="D13" s="238" t="s">
        <v>8492</v>
      </c>
      <c r="E13" s="238" t="s">
        <v>8493</v>
      </c>
      <c r="F13" s="1106" t="s">
        <v>8494</v>
      </c>
      <c r="G13" s="238" t="s">
        <v>620</v>
      </c>
      <c r="H13" s="238">
        <v>50</v>
      </c>
      <c r="I13" s="341">
        <v>50</v>
      </c>
      <c r="J13" s="254" t="s">
        <v>8490</v>
      </c>
      <c r="K13" s="48"/>
      <c r="L13" s="48"/>
      <c r="M13" s="48"/>
      <c r="N13" s="48"/>
      <c r="O13" s="48"/>
      <c r="P13" s="48"/>
      <c r="Q13" s="48"/>
      <c r="R13" s="48"/>
      <c r="S13" s="48"/>
      <c r="T13" s="48"/>
      <c r="U13" s="48"/>
      <c r="V13" s="48"/>
      <c r="W13" s="48"/>
      <c r="X13" s="48"/>
      <c r="Y13" s="48"/>
      <c r="Z13" s="48"/>
    </row>
    <row r="14" spans="1:26" ht="14.4">
      <c r="A14" s="57"/>
      <c r="B14" s="12"/>
      <c r="C14" s="12"/>
      <c r="D14" s="12"/>
      <c r="E14" s="21"/>
      <c r="F14" s="28"/>
      <c r="G14" s="28"/>
      <c r="H14" s="28"/>
      <c r="I14" s="56"/>
      <c r="J14" s="48"/>
      <c r="K14" s="48"/>
      <c r="L14" s="48"/>
      <c r="M14" s="48"/>
      <c r="N14" s="48"/>
      <c r="O14" s="48"/>
      <c r="P14" s="48"/>
      <c r="Q14" s="48"/>
      <c r="R14" s="48"/>
      <c r="S14" s="48"/>
      <c r="T14" s="48"/>
      <c r="U14" s="48"/>
      <c r="V14" s="48"/>
      <c r="W14" s="48"/>
      <c r="X14" s="48"/>
      <c r="Y14" s="48"/>
      <c r="Z14" s="48"/>
    </row>
    <row r="15" spans="1:26" ht="14.4">
      <c r="A15" s="57"/>
      <c r="B15" s="12"/>
      <c r="C15" s="12"/>
      <c r="D15" s="12"/>
      <c r="E15" s="21"/>
      <c r="F15" s="28"/>
      <c r="G15" s="28"/>
      <c r="H15" s="28"/>
      <c r="I15" s="56"/>
      <c r="J15" s="48"/>
      <c r="K15" s="48"/>
      <c r="L15" s="48"/>
      <c r="M15" s="48"/>
      <c r="N15" s="48"/>
      <c r="O15" s="48"/>
      <c r="P15" s="48"/>
      <c r="Q15" s="48"/>
      <c r="R15" s="48"/>
      <c r="S15" s="48"/>
      <c r="T15" s="48"/>
      <c r="U15" s="48"/>
      <c r="V15" s="48"/>
      <c r="W15" s="48"/>
      <c r="X15" s="48"/>
      <c r="Y15" s="48"/>
      <c r="Z15" s="48"/>
    </row>
    <row r="16" spans="1:26" ht="14.4">
      <c r="A16" s="57"/>
      <c r="B16" s="12"/>
      <c r="C16" s="12"/>
      <c r="D16" s="12"/>
      <c r="E16" s="21"/>
      <c r="F16" s="28"/>
      <c r="G16" s="28"/>
      <c r="H16" s="28"/>
      <c r="I16" s="56"/>
      <c r="J16" s="48"/>
      <c r="K16" s="48"/>
      <c r="L16" s="48"/>
      <c r="M16" s="48"/>
      <c r="N16" s="48"/>
      <c r="O16" s="48"/>
      <c r="P16" s="48"/>
      <c r="Q16" s="48"/>
      <c r="R16" s="48"/>
      <c r="S16" s="48"/>
      <c r="T16" s="48"/>
      <c r="U16" s="48"/>
      <c r="V16" s="48"/>
      <c r="W16" s="48"/>
      <c r="X16" s="48"/>
      <c r="Y16" s="48"/>
      <c r="Z16" s="48"/>
    </row>
    <row r="17" spans="1:26" ht="14.4">
      <c r="A17" s="57"/>
      <c r="B17" s="12"/>
      <c r="C17" s="12"/>
      <c r="D17" s="12"/>
      <c r="E17" s="21"/>
      <c r="F17" s="28"/>
      <c r="G17" s="28"/>
      <c r="H17" s="28"/>
      <c r="I17" s="56"/>
      <c r="J17" s="48"/>
      <c r="K17" s="48"/>
      <c r="L17" s="48"/>
      <c r="M17" s="48"/>
      <c r="N17" s="48"/>
      <c r="O17" s="48"/>
      <c r="P17" s="48"/>
      <c r="Q17" s="48"/>
      <c r="R17" s="48"/>
      <c r="S17" s="48"/>
      <c r="T17" s="48"/>
      <c r="U17" s="48"/>
      <c r="V17" s="48"/>
      <c r="W17" s="48"/>
      <c r="X17" s="48"/>
      <c r="Y17" s="48"/>
      <c r="Z17" s="48"/>
    </row>
    <row r="18" spans="1:26" ht="14.4">
      <c r="A18" s="57"/>
      <c r="B18" s="12"/>
      <c r="C18" s="12"/>
      <c r="D18" s="12"/>
      <c r="E18" s="21"/>
      <c r="F18" s="28"/>
      <c r="G18" s="28"/>
      <c r="H18" s="28"/>
      <c r="I18" s="56"/>
      <c r="J18" s="48"/>
      <c r="K18" s="48"/>
      <c r="L18" s="48"/>
      <c r="M18" s="48"/>
      <c r="N18" s="48"/>
      <c r="O18" s="48"/>
      <c r="P18" s="48"/>
      <c r="Q18" s="48"/>
      <c r="R18" s="48"/>
      <c r="S18" s="48"/>
      <c r="T18" s="48"/>
      <c r="U18" s="48"/>
      <c r="V18" s="48"/>
      <c r="W18" s="48"/>
      <c r="X18" s="48"/>
      <c r="Y18" s="48"/>
      <c r="Z18" s="48"/>
    </row>
    <row r="19" spans="1:26" ht="14.4">
      <c r="A19" s="57"/>
      <c r="B19" s="12"/>
      <c r="C19" s="12"/>
      <c r="D19" s="12"/>
      <c r="E19" s="21"/>
      <c r="F19" s="28"/>
      <c r="G19" s="28"/>
      <c r="H19" s="28"/>
      <c r="I19" s="56"/>
      <c r="J19" s="48"/>
      <c r="K19" s="48"/>
      <c r="L19" s="48"/>
      <c r="M19" s="48"/>
      <c r="N19" s="48"/>
      <c r="O19" s="48"/>
      <c r="P19" s="48"/>
      <c r="Q19" s="48"/>
      <c r="R19" s="48"/>
      <c r="S19" s="48"/>
      <c r="T19" s="48"/>
      <c r="U19" s="48"/>
      <c r="V19" s="48"/>
      <c r="W19" s="48"/>
      <c r="X19" s="48"/>
      <c r="Y19" s="48"/>
      <c r="Z19" s="48"/>
    </row>
    <row r="20" spans="1:26" ht="14.4">
      <c r="A20" s="57"/>
      <c r="B20" s="12"/>
      <c r="C20" s="12"/>
      <c r="D20" s="12"/>
      <c r="E20" s="21"/>
      <c r="F20" s="28"/>
      <c r="G20" s="28"/>
      <c r="H20" s="28"/>
      <c r="I20" s="56"/>
      <c r="J20" s="48"/>
      <c r="K20" s="48"/>
      <c r="L20" s="48"/>
      <c r="M20" s="48"/>
      <c r="N20" s="48"/>
      <c r="O20" s="48"/>
      <c r="P20" s="48"/>
      <c r="Q20" s="48"/>
      <c r="R20" s="48"/>
      <c r="S20" s="48"/>
      <c r="T20" s="48"/>
      <c r="U20" s="48"/>
      <c r="V20" s="48"/>
      <c r="W20" s="48"/>
      <c r="X20" s="48"/>
      <c r="Y20" s="48"/>
      <c r="Z20" s="48"/>
    </row>
    <row r="21" spans="1:26" ht="15.75" customHeight="1">
      <c r="A21" s="57"/>
      <c r="B21" s="12"/>
      <c r="C21" s="12"/>
      <c r="D21" s="12"/>
      <c r="E21" s="21"/>
      <c r="F21" s="28"/>
      <c r="G21" s="28"/>
      <c r="H21" s="28"/>
      <c r="I21" s="56"/>
      <c r="J21" s="48"/>
      <c r="K21" s="48"/>
      <c r="L21" s="48"/>
      <c r="M21" s="48"/>
      <c r="N21" s="48"/>
      <c r="O21" s="48"/>
      <c r="P21" s="48"/>
      <c r="Q21" s="48"/>
      <c r="R21" s="48"/>
      <c r="S21" s="48"/>
      <c r="T21" s="48"/>
      <c r="U21" s="48"/>
      <c r="V21" s="48"/>
      <c r="W21" s="48"/>
      <c r="X21" s="48"/>
      <c r="Y21" s="48"/>
      <c r="Z21" s="48"/>
    </row>
    <row r="22" spans="1:26" ht="15.75" customHeight="1">
      <c r="A22" s="29" t="s">
        <v>58</v>
      </c>
      <c r="B22" s="1"/>
      <c r="C22" s="1"/>
      <c r="D22" s="1"/>
      <c r="E22" s="2"/>
      <c r="F22" s="2"/>
      <c r="G22" s="3"/>
      <c r="H22" s="3"/>
      <c r="I22" s="30">
        <f>SUM(I13:I21)</f>
        <v>50</v>
      </c>
      <c r="J22" s="48"/>
      <c r="K22" s="48"/>
      <c r="L22" s="48"/>
      <c r="M22" s="48"/>
      <c r="N22" s="48"/>
      <c r="O22" s="48"/>
      <c r="P22" s="48"/>
      <c r="Q22" s="48"/>
      <c r="R22" s="48"/>
      <c r="S22" s="48"/>
      <c r="T22" s="48"/>
      <c r="U22" s="48"/>
      <c r="V22" s="48"/>
      <c r="W22" s="48"/>
      <c r="X22" s="48"/>
      <c r="Y22" s="48"/>
      <c r="Z22" s="48"/>
    </row>
    <row r="23" spans="1:26" ht="15.75" customHeight="1">
      <c r="A23" s="3"/>
      <c r="B23" s="1"/>
      <c r="C23" s="1"/>
      <c r="D23" s="1"/>
      <c r="E23" s="2"/>
      <c r="F23" s="2"/>
      <c r="G23" s="2"/>
      <c r="H23" s="2"/>
      <c r="I23" s="3"/>
      <c r="J23" s="48"/>
      <c r="K23" s="48"/>
      <c r="L23" s="48"/>
      <c r="M23" s="48"/>
      <c r="N23" s="48"/>
      <c r="O23" s="48"/>
      <c r="P23" s="48"/>
      <c r="Q23" s="48"/>
      <c r="R23" s="48"/>
      <c r="S23" s="48"/>
      <c r="T23" s="48"/>
      <c r="U23" s="48"/>
      <c r="V23" s="48"/>
      <c r="W23" s="48"/>
      <c r="X23" s="48"/>
      <c r="Y23" s="48"/>
      <c r="Z23" s="48"/>
    </row>
    <row r="24" spans="1:26" ht="15.75" customHeight="1">
      <c r="A24" s="1"/>
      <c r="B24" s="2"/>
      <c r="C24" s="2"/>
      <c r="D24" s="2"/>
      <c r="E24" s="2"/>
      <c r="F24" s="2"/>
      <c r="G24" s="3"/>
      <c r="H24" s="48"/>
      <c r="I24" s="48"/>
      <c r="J24" s="48"/>
      <c r="K24" s="48"/>
      <c r="L24" s="48"/>
      <c r="M24" s="48"/>
      <c r="N24" s="48"/>
      <c r="O24" s="48"/>
      <c r="P24" s="48"/>
      <c r="Q24" s="48"/>
      <c r="R24" s="48"/>
      <c r="S24" s="48"/>
      <c r="T24" s="48"/>
      <c r="U24" s="48"/>
      <c r="V24" s="48"/>
      <c r="W24" s="48"/>
      <c r="X24" s="48"/>
      <c r="Y24" s="48"/>
      <c r="Z24" s="48"/>
    </row>
    <row r="25" spans="1:26" ht="15.75" customHeight="1">
      <c r="A25" s="2361" t="s">
        <v>59</v>
      </c>
      <c r="B25" s="2328"/>
      <c r="C25" s="2328"/>
      <c r="D25" s="2328"/>
      <c r="E25" s="2328"/>
      <c r="F25" s="2328"/>
      <c r="G25" s="2328"/>
      <c r="H25" s="2328"/>
      <c r="I25" s="2328"/>
      <c r="J25" s="48"/>
      <c r="K25" s="48"/>
      <c r="L25" s="48"/>
      <c r="M25" s="48"/>
      <c r="N25" s="48"/>
      <c r="O25" s="48"/>
      <c r="P25" s="48"/>
      <c r="Q25" s="48"/>
      <c r="R25" s="48"/>
      <c r="S25" s="48"/>
      <c r="T25" s="48"/>
      <c r="U25" s="48"/>
      <c r="V25" s="48"/>
      <c r="W25" s="48"/>
      <c r="X25" s="48"/>
      <c r="Y25" s="48"/>
      <c r="Z25" s="48"/>
    </row>
    <row r="26" spans="1:26" ht="15.75" customHeight="1">
      <c r="A26" s="1"/>
      <c r="B26" s="1"/>
      <c r="C26" s="1"/>
      <c r="D26" s="1"/>
      <c r="E26" s="2"/>
      <c r="F26" s="2"/>
      <c r="G26" s="2"/>
      <c r="H26" s="2"/>
      <c r="I26" s="3"/>
      <c r="J26" s="48"/>
      <c r="K26" s="48"/>
      <c r="L26" s="48"/>
      <c r="M26" s="48"/>
      <c r="N26" s="48"/>
      <c r="O26" s="48"/>
      <c r="P26" s="48"/>
      <c r="Q26" s="48"/>
      <c r="R26" s="48"/>
      <c r="S26" s="48"/>
      <c r="T26" s="48"/>
      <c r="U26" s="48"/>
      <c r="V26" s="48"/>
      <c r="W26" s="48"/>
      <c r="X26" s="48"/>
      <c r="Y26" s="48"/>
      <c r="Z26" s="48"/>
    </row>
    <row r="27" spans="1:26" ht="15.75" customHeight="1">
      <c r="A27" s="1"/>
      <c r="B27" s="1"/>
      <c r="C27" s="1"/>
      <c r="D27" s="1"/>
      <c r="E27" s="2"/>
      <c r="F27" s="2"/>
      <c r="G27" s="2"/>
      <c r="H27" s="2"/>
      <c r="I27" s="3"/>
      <c r="J27" s="48"/>
      <c r="K27" s="48"/>
      <c r="L27" s="48"/>
      <c r="M27" s="48"/>
      <c r="N27" s="48"/>
      <c r="O27" s="48"/>
      <c r="P27" s="48"/>
      <c r="Q27" s="48"/>
      <c r="R27" s="48"/>
      <c r="S27" s="48"/>
      <c r="T27" s="48"/>
      <c r="U27" s="48"/>
      <c r="V27" s="48"/>
      <c r="W27" s="48"/>
      <c r="X27" s="48"/>
      <c r="Y27" s="48"/>
      <c r="Z27" s="48"/>
    </row>
    <row r="28" spans="1:26" ht="15.75" customHeight="1">
      <c r="A28" s="1"/>
      <c r="B28" s="1"/>
      <c r="C28" s="1"/>
      <c r="D28" s="1"/>
      <c r="E28" s="2"/>
      <c r="F28" s="2"/>
      <c r="G28" s="2"/>
      <c r="H28" s="2"/>
      <c r="I28" s="3"/>
      <c r="J28" s="48"/>
      <c r="K28" s="48"/>
      <c r="L28" s="48"/>
      <c r="M28" s="48"/>
      <c r="N28" s="48"/>
      <c r="O28" s="48"/>
      <c r="P28" s="48"/>
      <c r="Q28" s="48"/>
      <c r="R28" s="48"/>
      <c r="S28" s="48"/>
      <c r="T28" s="48"/>
      <c r="U28" s="48"/>
      <c r="V28" s="48"/>
      <c r="W28" s="48"/>
      <c r="X28" s="48"/>
      <c r="Y28" s="48"/>
      <c r="Z28" s="48"/>
    </row>
    <row r="29" spans="1:26" ht="15.75" customHeight="1">
      <c r="A29" s="1"/>
      <c r="B29" s="1"/>
      <c r="C29" s="1"/>
      <c r="D29" s="1"/>
      <c r="E29" s="2"/>
      <c r="F29" s="2"/>
      <c r="G29" s="2"/>
      <c r="H29" s="2"/>
      <c r="I29" s="3"/>
      <c r="J29" s="48"/>
      <c r="K29" s="48"/>
      <c r="L29" s="48"/>
      <c r="M29" s="48"/>
      <c r="N29" s="48"/>
      <c r="O29" s="48"/>
      <c r="P29" s="48"/>
      <c r="Q29" s="48"/>
      <c r="R29" s="48"/>
      <c r="S29" s="48"/>
      <c r="T29" s="48"/>
      <c r="U29" s="48"/>
      <c r="V29" s="48"/>
      <c r="W29" s="48"/>
      <c r="X29" s="48"/>
      <c r="Y29" s="48"/>
      <c r="Z29" s="48"/>
    </row>
    <row r="30" spans="1:26" ht="15.75" customHeight="1">
      <c r="A30" s="1"/>
      <c r="B30" s="1"/>
      <c r="C30" s="1"/>
      <c r="D30" s="1"/>
      <c r="E30" s="2"/>
      <c r="F30" s="2"/>
      <c r="G30" s="2"/>
      <c r="H30" s="2"/>
      <c r="I30" s="3"/>
      <c r="J30" s="48"/>
      <c r="K30" s="48"/>
      <c r="L30" s="48"/>
      <c r="M30" s="48"/>
      <c r="N30" s="48"/>
      <c r="O30" s="48"/>
      <c r="P30" s="48"/>
      <c r="Q30" s="48"/>
      <c r="R30" s="48"/>
      <c r="S30" s="48"/>
      <c r="T30" s="48"/>
      <c r="U30" s="48"/>
      <c r="V30" s="48"/>
      <c r="W30" s="48"/>
      <c r="X30" s="48"/>
      <c r="Y30" s="48"/>
      <c r="Z30" s="48"/>
    </row>
    <row r="31" spans="1:26" ht="15.75" customHeight="1">
      <c r="A31" s="1"/>
      <c r="B31" s="1"/>
      <c r="C31" s="1"/>
      <c r="D31" s="1"/>
      <c r="E31" s="2"/>
      <c r="F31" s="2"/>
      <c r="G31" s="2"/>
      <c r="H31" s="2"/>
      <c r="I31" s="3"/>
      <c r="J31" s="48"/>
      <c r="K31" s="48"/>
      <c r="L31" s="48"/>
      <c r="M31" s="48"/>
      <c r="N31" s="48"/>
      <c r="O31" s="48"/>
      <c r="P31" s="48"/>
      <c r="Q31" s="48"/>
      <c r="R31" s="48"/>
      <c r="S31" s="48"/>
      <c r="T31" s="48"/>
      <c r="U31" s="48"/>
      <c r="V31" s="48"/>
      <c r="W31" s="48"/>
      <c r="X31" s="48"/>
      <c r="Y31" s="48"/>
      <c r="Z31" s="48"/>
    </row>
    <row r="32" spans="1:26" ht="15.75" customHeight="1">
      <c r="A32" s="1"/>
      <c r="B32" s="1"/>
      <c r="C32" s="1"/>
      <c r="D32" s="1"/>
      <c r="E32" s="2"/>
      <c r="F32" s="2"/>
      <c r="G32" s="2"/>
      <c r="H32" s="2"/>
      <c r="I32" s="3"/>
      <c r="J32" s="48"/>
      <c r="K32" s="48"/>
      <c r="L32" s="48"/>
      <c r="M32" s="48"/>
      <c r="N32" s="48"/>
      <c r="O32" s="48"/>
      <c r="P32" s="48"/>
      <c r="Q32" s="48"/>
      <c r="R32" s="48"/>
      <c r="S32" s="48"/>
      <c r="T32" s="48"/>
      <c r="U32" s="48"/>
      <c r="V32" s="48"/>
      <c r="W32" s="48"/>
      <c r="X32" s="48"/>
      <c r="Y32" s="48"/>
      <c r="Z32" s="48"/>
    </row>
    <row r="33" spans="1:26" ht="15.75" customHeight="1">
      <c r="A33" s="1"/>
      <c r="B33" s="1"/>
      <c r="C33" s="1"/>
      <c r="D33" s="1"/>
      <c r="E33" s="2"/>
      <c r="F33" s="2"/>
      <c r="G33" s="2"/>
      <c r="H33" s="2"/>
      <c r="I33" s="3"/>
      <c r="J33" s="48"/>
      <c r="K33" s="48"/>
      <c r="L33" s="48"/>
      <c r="M33" s="48"/>
      <c r="N33" s="48"/>
      <c r="O33" s="48"/>
      <c r="P33" s="48"/>
      <c r="Q33" s="48"/>
      <c r="R33" s="48"/>
      <c r="S33" s="48"/>
      <c r="T33" s="48"/>
      <c r="U33" s="48"/>
      <c r="V33" s="48"/>
      <c r="W33" s="48"/>
      <c r="X33" s="48"/>
      <c r="Y33" s="48"/>
      <c r="Z33" s="48"/>
    </row>
    <row r="34" spans="1:26" ht="15.75" customHeight="1">
      <c r="A34" s="1"/>
      <c r="B34" s="1"/>
      <c r="C34" s="1"/>
      <c r="D34" s="1"/>
      <c r="E34" s="2"/>
      <c r="F34" s="2"/>
      <c r="G34" s="2"/>
      <c r="H34" s="2"/>
      <c r="I34" s="3"/>
      <c r="J34" s="48"/>
      <c r="K34" s="48"/>
      <c r="L34" s="48"/>
      <c r="M34" s="48"/>
      <c r="N34" s="48"/>
      <c r="O34" s="48"/>
      <c r="P34" s="48"/>
      <c r="Q34" s="48"/>
      <c r="R34" s="48"/>
      <c r="S34" s="48"/>
      <c r="T34" s="48"/>
      <c r="U34" s="48"/>
      <c r="V34" s="48"/>
      <c r="W34" s="48"/>
      <c r="X34" s="48"/>
      <c r="Y34" s="48"/>
      <c r="Z34" s="48"/>
    </row>
    <row r="35" spans="1:26" ht="15.75" customHeight="1">
      <c r="A35" s="1"/>
      <c r="B35" s="1"/>
      <c r="C35" s="1"/>
      <c r="D35" s="1"/>
      <c r="E35" s="2"/>
      <c r="F35" s="2"/>
      <c r="G35" s="2"/>
      <c r="H35" s="2"/>
      <c r="I35" s="3"/>
      <c r="J35" s="48"/>
      <c r="K35" s="48"/>
      <c r="L35" s="48"/>
      <c r="M35" s="48"/>
      <c r="N35" s="48"/>
      <c r="O35" s="48"/>
      <c r="P35" s="48"/>
      <c r="Q35" s="48"/>
      <c r="R35" s="48"/>
      <c r="S35" s="48"/>
      <c r="T35" s="48"/>
      <c r="U35" s="48"/>
      <c r="V35" s="48"/>
      <c r="W35" s="48"/>
      <c r="X35" s="48"/>
      <c r="Y35" s="48"/>
      <c r="Z35" s="48"/>
    </row>
    <row r="36" spans="1:26" ht="15.75" customHeight="1">
      <c r="A36" s="1"/>
      <c r="B36" s="1"/>
      <c r="C36" s="1"/>
      <c r="D36" s="1"/>
      <c r="E36" s="2"/>
      <c r="F36" s="2"/>
      <c r="G36" s="2"/>
      <c r="H36" s="2"/>
      <c r="I36" s="3"/>
      <c r="J36" s="48"/>
      <c r="K36" s="48"/>
      <c r="L36" s="48"/>
      <c r="M36" s="48"/>
      <c r="N36" s="48"/>
      <c r="O36" s="48"/>
      <c r="P36" s="48"/>
      <c r="Q36" s="48"/>
      <c r="R36" s="48"/>
      <c r="S36" s="48"/>
      <c r="T36" s="48"/>
      <c r="U36" s="48"/>
      <c r="V36" s="48"/>
      <c r="W36" s="48"/>
      <c r="X36" s="48"/>
      <c r="Y36" s="48"/>
      <c r="Z36" s="48"/>
    </row>
    <row r="37" spans="1:26" ht="15.75" customHeight="1">
      <c r="A37" s="1"/>
      <c r="B37" s="1"/>
      <c r="C37" s="1"/>
      <c r="D37" s="1"/>
      <c r="E37" s="2"/>
      <c r="F37" s="2"/>
      <c r="G37" s="2"/>
      <c r="H37" s="2"/>
      <c r="I37" s="3"/>
      <c r="J37" s="48"/>
      <c r="K37" s="48"/>
      <c r="L37" s="48"/>
      <c r="M37" s="48"/>
      <c r="N37" s="48"/>
      <c r="O37" s="48"/>
      <c r="P37" s="48"/>
      <c r="Q37" s="48"/>
      <c r="R37" s="48"/>
      <c r="S37" s="48"/>
      <c r="T37" s="48"/>
      <c r="U37" s="48"/>
      <c r="V37" s="48"/>
      <c r="W37" s="48"/>
      <c r="X37" s="48"/>
      <c r="Y37" s="48"/>
      <c r="Z37" s="48"/>
    </row>
    <row r="38" spans="1:26" ht="15.75" customHeight="1">
      <c r="A38" s="1"/>
      <c r="B38" s="1"/>
      <c r="C38" s="1"/>
      <c r="D38" s="1"/>
      <c r="E38" s="2"/>
      <c r="F38" s="2"/>
      <c r="G38" s="2"/>
      <c r="H38" s="2"/>
      <c r="I38" s="3"/>
      <c r="J38" s="48"/>
      <c r="K38" s="48"/>
      <c r="L38" s="48"/>
      <c r="M38" s="48"/>
      <c r="N38" s="48"/>
      <c r="O38" s="48"/>
      <c r="P38" s="48"/>
      <c r="Q38" s="48"/>
      <c r="R38" s="48"/>
      <c r="S38" s="48"/>
      <c r="T38" s="48"/>
      <c r="U38" s="48"/>
      <c r="V38" s="48"/>
      <c r="W38" s="48"/>
      <c r="X38" s="48"/>
      <c r="Y38" s="48"/>
      <c r="Z38" s="48"/>
    </row>
    <row r="39" spans="1:26" ht="15.75" customHeight="1">
      <c r="A39" s="1"/>
      <c r="B39" s="1"/>
      <c r="C39" s="1"/>
      <c r="D39" s="1"/>
      <c r="E39" s="2"/>
      <c r="F39" s="2"/>
      <c r="G39" s="2"/>
      <c r="H39" s="2"/>
      <c r="I39" s="3"/>
      <c r="J39" s="48"/>
      <c r="K39" s="48"/>
      <c r="L39" s="48"/>
      <c r="M39" s="48"/>
      <c r="N39" s="48"/>
      <c r="O39" s="48"/>
      <c r="P39" s="48"/>
      <c r="Q39" s="48"/>
      <c r="R39" s="48"/>
      <c r="S39" s="48"/>
      <c r="T39" s="48"/>
      <c r="U39" s="48"/>
      <c r="V39" s="48"/>
      <c r="W39" s="48"/>
      <c r="X39" s="48"/>
      <c r="Y39" s="48"/>
      <c r="Z39" s="48"/>
    </row>
    <row r="40" spans="1:26" ht="15.75" customHeight="1">
      <c r="A40" s="1"/>
      <c r="B40" s="1"/>
      <c r="C40" s="1"/>
      <c r="D40" s="1"/>
      <c r="E40" s="2"/>
      <c r="F40" s="2"/>
      <c r="G40" s="2"/>
      <c r="H40" s="2"/>
      <c r="I40" s="3"/>
      <c r="J40" s="48"/>
      <c r="K40" s="48"/>
      <c r="L40" s="48"/>
      <c r="M40" s="48"/>
      <c r="N40" s="48"/>
      <c r="O40" s="48"/>
      <c r="P40" s="48"/>
      <c r="Q40" s="48"/>
      <c r="R40" s="48"/>
      <c r="S40" s="48"/>
      <c r="T40" s="48"/>
      <c r="U40" s="48"/>
      <c r="V40" s="48"/>
      <c r="W40" s="48"/>
      <c r="X40" s="48"/>
      <c r="Y40" s="48"/>
      <c r="Z40" s="48"/>
    </row>
    <row r="41" spans="1:26" ht="15.75" customHeight="1">
      <c r="A41" s="1"/>
      <c r="B41" s="1"/>
      <c r="C41" s="1"/>
      <c r="D41" s="1"/>
      <c r="E41" s="2"/>
      <c r="F41" s="2"/>
      <c r="G41" s="2"/>
      <c r="H41" s="2"/>
      <c r="I41" s="3"/>
      <c r="J41" s="48"/>
      <c r="K41" s="48"/>
      <c r="L41" s="48"/>
      <c r="M41" s="48"/>
      <c r="N41" s="48"/>
      <c r="O41" s="48"/>
      <c r="P41" s="48"/>
      <c r="Q41" s="48"/>
      <c r="R41" s="48"/>
      <c r="S41" s="48"/>
      <c r="T41" s="48"/>
      <c r="U41" s="48"/>
      <c r="V41" s="48"/>
      <c r="W41" s="48"/>
      <c r="X41" s="48"/>
      <c r="Y41" s="48"/>
      <c r="Z41" s="48"/>
    </row>
    <row r="42" spans="1:26" ht="15.75" customHeight="1">
      <c r="A42" s="1"/>
      <c r="B42" s="1"/>
      <c r="C42" s="1"/>
      <c r="D42" s="1"/>
      <c r="E42" s="2"/>
      <c r="F42" s="2"/>
      <c r="G42" s="2"/>
      <c r="H42" s="2"/>
      <c r="I42" s="3"/>
      <c r="J42" s="48"/>
      <c r="K42" s="48"/>
      <c r="L42" s="48"/>
      <c r="M42" s="48"/>
      <c r="N42" s="48"/>
      <c r="O42" s="48"/>
      <c r="P42" s="48"/>
      <c r="Q42" s="48"/>
      <c r="R42" s="48"/>
      <c r="S42" s="48"/>
      <c r="T42" s="48"/>
      <c r="U42" s="48"/>
      <c r="V42" s="48"/>
      <c r="W42" s="48"/>
      <c r="X42" s="48"/>
      <c r="Y42" s="48"/>
      <c r="Z42" s="48"/>
    </row>
    <row r="43" spans="1:26" ht="15.75" customHeight="1">
      <c r="A43" s="1"/>
      <c r="B43" s="1"/>
      <c r="C43" s="1"/>
      <c r="D43" s="1"/>
      <c r="E43" s="2"/>
      <c r="F43" s="2"/>
      <c r="G43" s="2"/>
      <c r="H43" s="2"/>
      <c r="I43" s="3"/>
      <c r="J43" s="48"/>
      <c r="K43" s="48"/>
      <c r="L43" s="48"/>
      <c r="M43" s="48"/>
      <c r="N43" s="48"/>
      <c r="O43" s="48"/>
      <c r="P43" s="48"/>
      <c r="Q43" s="48"/>
      <c r="R43" s="48"/>
      <c r="S43" s="48"/>
      <c r="T43" s="48"/>
      <c r="U43" s="48"/>
      <c r="V43" s="48"/>
      <c r="W43" s="48"/>
      <c r="X43" s="48"/>
      <c r="Y43" s="48"/>
      <c r="Z43" s="48"/>
    </row>
    <row r="44" spans="1:26" ht="15.75" customHeight="1">
      <c r="A44" s="1"/>
      <c r="B44" s="1"/>
      <c r="C44" s="1"/>
      <c r="D44" s="1"/>
      <c r="E44" s="2"/>
      <c r="F44" s="2"/>
      <c r="G44" s="2"/>
      <c r="H44" s="2"/>
      <c r="I44" s="3"/>
      <c r="J44" s="48"/>
      <c r="K44" s="48"/>
      <c r="L44" s="48"/>
      <c r="M44" s="48"/>
      <c r="N44" s="48"/>
      <c r="O44" s="48"/>
      <c r="P44" s="48"/>
      <c r="Q44" s="48"/>
      <c r="R44" s="48"/>
      <c r="S44" s="48"/>
      <c r="T44" s="48"/>
      <c r="U44" s="48"/>
      <c r="V44" s="48"/>
      <c r="W44" s="48"/>
      <c r="X44" s="48"/>
      <c r="Y44" s="48"/>
      <c r="Z44" s="48"/>
    </row>
    <row r="45" spans="1:26" ht="15.75" customHeight="1">
      <c r="A45" s="1"/>
      <c r="B45" s="1"/>
      <c r="C45" s="1"/>
      <c r="D45" s="1"/>
      <c r="E45" s="2"/>
      <c r="F45" s="2"/>
      <c r="G45" s="2"/>
      <c r="H45" s="2"/>
      <c r="I45" s="3"/>
      <c r="J45" s="48"/>
      <c r="K45" s="48"/>
      <c r="L45" s="48"/>
      <c r="M45" s="48"/>
      <c r="N45" s="48"/>
      <c r="O45" s="48"/>
      <c r="P45" s="48"/>
      <c r="Q45" s="48"/>
      <c r="R45" s="48"/>
      <c r="S45" s="48"/>
      <c r="T45" s="48"/>
      <c r="U45" s="48"/>
      <c r="V45" s="48"/>
      <c r="W45" s="48"/>
      <c r="X45" s="48"/>
      <c r="Y45" s="48"/>
      <c r="Z45" s="48"/>
    </row>
    <row r="46" spans="1:26" ht="15.75" customHeight="1">
      <c r="A46" s="1"/>
      <c r="B46" s="1"/>
      <c r="C46" s="1"/>
      <c r="D46" s="1"/>
      <c r="E46" s="2"/>
      <c r="F46" s="2"/>
      <c r="G46" s="2"/>
      <c r="H46" s="2"/>
      <c r="I46" s="3"/>
      <c r="J46" s="48"/>
      <c r="K46" s="48"/>
      <c r="L46" s="48"/>
      <c r="M46" s="48"/>
      <c r="N46" s="48"/>
      <c r="O46" s="48"/>
      <c r="P46" s="48"/>
      <c r="Q46" s="48"/>
      <c r="R46" s="48"/>
      <c r="S46" s="48"/>
      <c r="T46" s="48"/>
      <c r="U46" s="48"/>
      <c r="V46" s="48"/>
      <c r="W46" s="48"/>
      <c r="X46" s="48"/>
      <c r="Y46" s="48"/>
      <c r="Z46" s="48"/>
    </row>
    <row r="47" spans="1:26" ht="15.75" customHeight="1">
      <c r="A47" s="1"/>
      <c r="B47" s="1"/>
      <c r="C47" s="1"/>
      <c r="D47" s="1"/>
      <c r="E47" s="2"/>
      <c r="F47" s="2"/>
      <c r="G47" s="2"/>
      <c r="H47" s="2"/>
      <c r="I47" s="3"/>
      <c r="J47" s="48"/>
      <c r="K47" s="48"/>
      <c r="L47" s="48"/>
      <c r="M47" s="48"/>
      <c r="N47" s="48"/>
      <c r="O47" s="48"/>
      <c r="P47" s="48"/>
      <c r="Q47" s="48"/>
      <c r="R47" s="48"/>
      <c r="S47" s="48"/>
      <c r="T47" s="48"/>
      <c r="U47" s="48"/>
      <c r="V47" s="48"/>
      <c r="W47" s="48"/>
      <c r="X47" s="48"/>
      <c r="Y47" s="48"/>
      <c r="Z47" s="48"/>
    </row>
    <row r="48" spans="1:26" ht="15.75" customHeight="1">
      <c r="A48" s="1"/>
      <c r="B48" s="1"/>
      <c r="C48" s="1"/>
      <c r="D48" s="1"/>
      <c r="E48" s="2"/>
      <c r="F48" s="2"/>
      <c r="G48" s="2"/>
      <c r="H48" s="2"/>
      <c r="I48" s="3"/>
      <c r="J48" s="48"/>
      <c r="K48" s="48"/>
      <c r="L48" s="48"/>
      <c r="M48" s="48"/>
      <c r="N48" s="48"/>
      <c r="O48" s="48"/>
      <c r="P48" s="48"/>
      <c r="Q48" s="48"/>
      <c r="R48" s="48"/>
      <c r="S48" s="48"/>
      <c r="T48" s="48"/>
      <c r="U48" s="48"/>
      <c r="V48" s="48"/>
      <c r="W48" s="48"/>
      <c r="X48" s="48"/>
      <c r="Y48" s="48"/>
      <c r="Z48" s="48"/>
    </row>
    <row r="49" spans="1:26" ht="15.75" customHeight="1">
      <c r="A49" s="1"/>
      <c r="B49" s="1"/>
      <c r="C49" s="1"/>
      <c r="D49" s="1"/>
      <c r="E49" s="2"/>
      <c r="F49" s="2"/>
      <c r="G49" s="2"/>
      <c r="H49" s="2"/>
      <c r="I49" s="3"/>
      <c r="J49" s="48"/>
      <c r="K49" s="48"/>
      <c r="L49" s="48"/>
      <c r="M49" s="48"/>
      <c r="N49" s="48"/>
      <c r="O49" s="48"/>
      <c r="P49" s="48"/>
      <c r="Q49" s="48"/>
      <c r="R49" s="48"/>
      <c r="S49" s="48"/>
      <c r="T49" s="48"/>
      <c r="U49" s="48"/>
      <c r="V49" s="48"/>
      <c r="W49" s="48"/>
      <c r="X49" s="48"/>
      <c r="Y49" s="48"/>
      <c r="Z49" s="48"/>
    </row>
    <row r="50" spans="1:26" ht="15.75" customHeight="1">
      <c r="A50" s="1"/>
      <c r="B50" s="1"/>
      <c r="C50" s="1"/>
      <c r="D50" s="1"/>
      <c r="E50" s="2"/>
      <c r="F50" s="2"/>
      <c r="G50" s="2"/>
      <c r="H50" s="2"/>
      <c r="I50" s="3"/>
      <c r="J50" s="48"/>
      <c r="K50" s="48"/>
      <c r="L50" s="48"/>
      <c r="M50" s="48"/>
      <c r="N50" s="48"/>
      <c r="O50" s="48"/>
      <c r="P50" s="48"/>
      <c r="Q50" s="48"/>
      <c r="R50" s="48"/>
      <c r="S50" s="48"/>
      <c r="T50" s="48"/>
      <c r="U50" s="48"/>
      <c r="V50" s="48"/>
      <c r="W50" s="48"/>
      <c r="X50" s="48"/>
      <c r="Y50" s="48"/>
      <c r="Z50" s="48"/>
    </row>
    <row r="51" spans="1:26" ht="15.75" customHeight="1">
      <c r="A51" s="1"/>
      <c r="B51" s="1"/>
      <c r="C51" s="1"/>
      <c r="D51" s="1"/>
      <c r="E51" s="2"/>
      <c r="F51" s="2"/>
      <c r="G51" s="2"/>
      <c r="H51" s="2"/>
      <c r="I51" s="3"/>
      <c r="J51" s="48"/>
      <c r="K51" s="48"/>
      <c r="L51" s="48"/>
      <c r="M51" s="48"/>
      <c r="N51" s="48"/>
      <c r="O51" s="48"/>
      <c r="P51" s="48"/>
      <c r="Q51" s="48"/>
      <c r="R51" s="48"/>
      <c r="S51" s="48"/>
      <c r="T51" s="48"/>
      <c r="U51" s="48"/>
      <c r="V51" s="48"/>
      <c r="W51" s="48"/>
      <c r="X51" s="48"/>
      <c r="Y51" s="48"/>
      <c r="Z51" s="48"/>
    </row>
    <row r="52" spans="1:26" ht="15.75" customHeight="1">
      <c r="A52" s="1"/>
      <c r="B52" s="1"/>
      <c r="C52" s="1"/>
      <c r="D52" s="1"/>
      <c r="E52" s="2"/>
      <c r="F52" s="2"/>
      <c r="G52" s="2"/>
      <c r="H52" s="2"/>
      <c r="I52" s="3"/>
      <c r="J52" s="48"/>
      <c r="K52" s="48"/>
      <c r="L52" s="48"/>
      <c r="M52" s="48"/>
      <c r="N52" s="48"/>
      <c r="O52" s="48"/>
      <c r="P52" s="48"/>
      <c r="Q52" s="48"/>
      <c r="R52" s="48"/>
      <c r="S52" s="48"/>
      <c r="T52" s="48"/>
      <c r="U52" s="48"/>
      <c r="V52" s="48"/>
      <c r="W52" s="48"/>
      <c r="X52" s="48"/>
      <c r="Y52" s="48"/>
      <c r="Z52" s="48"/>
    </row>
    <row r="53" spans="1:26" ht="15.75" customHeight="1">
      <c r="A53" s="1"/>
      <c r="B53" s="1"/>
      <c r="C53" s="1"/>
      <c r="D53" s="1"/>
      <c r="E53" s="2"/>
      <c r="F53" s="2"/>
      <c r="G53" s="2"/>
      <c r="H53" s="2"/>
      <c r="I53" s="3"/>
      <c r="J53" s="48"/>
      <c r="K53" s="48"/>
      <c r="L53" s="48"/>
      <c r="M53" s="48"/>
      <c r="N53" s="48"/>
      <c r="O53" s="48"/>
      <c r="P53" s="48"/>
      <c r="Q53" s="48"/>
      <c r="R53" s="48"/>
      <c r="S53" s="48"/>
      <c r="T53" s="48"/>
      <c r="U53" s="48"/>
      <c r="V53" s="48"/>
      <c r="W53" s="48"/>
      <c r="X53" s="48"/>
      <c r="Y53" s="48"/>
      <c r="Z53" s="48"/>
    </row>
    <row r="54" spans="1:26" ht="15.75" customHeight="1">
      <c r="A54" s="1"/>
      <c r="B54" s="1"/>
      <c r="C54" s="1"/>
      <c r="D54" s="1"/>
      <c r="E54" s="2"/>
      <c r="F54" s="2"/>
      <c r="G54" s="2"/>
      <c r="H54" s="2"/>
      <c r="I54" s="3"/>
      <c r="J54" s="48"/>
      <c r="K54" s="48"/>
      <c r="L54" s="48"/>
      <c r="M54" s="48"/>
      <c r="N54" s="48"/>
      <c r="O54" s="48"/>
      <c r="P54" s="48"/>
      <c r="Q54" s="48"/>
      <c r="R54" s="48"/>
      <c r="S54" s="48"/>
      <c r="T54" s="48"/>
      <c r="U54" s="48"/>
      <c r="V54" s="48"/>
      <c r="W54" s="48"/>
      <c r="X54" s="48"/>
      <c r="Y54" s="48"/>
      <c r="Z54" s="48"/>
    </row>
    <row r="55" spans="1:26" ht="15.75" customHeight="1">
      <c r="A55" s="1"/>
      <c r="B55" s="1"/>
      <c r="C55" s="1"/>
      <c r="D55" s="1"/>
      <c r="E55" s="2"/>
      <c r="F55" s="2"/>
      <c r="G55" s="2"/>
      <c r="H55" s="2"/>
      <c r="I55" s="3"/>
      <c r="J55" s="48"/>
      <c r="K55" s="48"/>
      <c r="L55" s="48"/>
      <c r="M55" s="48"/>
      <c r="N55" s="48"/>
      <c r="O55" s="48"/>
      <c r="P55" s="48"/>
      <c r="Q55" s="48"/>
      <c r="R55" s="48"/>
      <c r="S55" s="48"/>
      <c r="T55" s="48"/>
      <c r="U55" s="48"/>
      <c r="V55" s="48"/>
      <c r="W55" s="48"/>
      <c r="X55" s="48"/>
      <c r="Y55" s="48"/>
      <c r="Z55" s="48"/>
    </row>
    <row r="56" spans="1:26" ht="15.75" customHeight="1">
      <c r="A56" s="1"/>
      <c r="B56" s="1"/>
      <c r="C56" s="1"/>
      <c r="D56" s="1"/>
      <c r="E56" s="2"/>
      <c r="F56" s="2"/>
      <c r="G56" s="2"/>
      <c r="H56" s="2"/>
      <c r="I56" s="3"/>
      <c r="J56" s="48"/>
      <c r="K56" s="48"/>
      <c r="L56" s="48"/>
      <c r="M56" s="48"/>
      <c r="N56" s="48"/>
      <c r="O56" s="48"/>
      <c r="P56" s="48"/>
      <c r="Q56" s="48"/>
      <c r="R56" s="48"/>
      <c r="S56" s="48"/>
      <c r="T56" s="48"/>
      <c r="U56" s="48"/>
      <c r="V56" s="48"/>
      <c r="W56" s="48"/>
      <c r="X56" s="48"/>
      <c r="Y56" s="48"/>
      <c r="Z56" s="48"/>
    </row>
    <row r="57" spans="1:26" ht="15.75" customHeight="1">
      <c r="A57" s="1"/>
      <c r="B57" s="1"/>
      <c r="C57" s="1"/>
      <c r="D57" s="1"/>
      <c r="E57" s="2"/>
      <c r="F57" s="2"/>
      <c r="G57" s="2"/>
      <c r="H57" s="2"/>
      <c r="I57" s="3"/>
      <c r="J57" s="48"/>
      <c r="K57" s="48"/>
      <c r="L57" s="48"/>
      <c r="M57" s="48"/>
      <c r="N57" s="48"/>
      <c r="O57" s="48"/>
      <c r="P57" s="48"/>
      <c r="Q57" s="48"/>
      <c r="R57" s="48"/>
      <c r="S57" s="48"/>
      <c r="T57" s="48"/>
      <c r="U57" s="48"/>
      <c r="V57" s="48"/>
      <c r="W57" s="48"/>
      <c r="X57" s="48"/>
      <c r="Y57" s="48"/>
      <c r="Z57" s="48"/>
    </row>
    <row r="58" spans="1:26" ht="15.75" customHeight="1">
      <c r="A58" s="1"/>
      <c r="B58" s="1"/>
      <c r="C58" s="1"/>
      <c r="D58" s="1"/>
      <c r="E58" s="2"/>
      <c r="F58" s="2"/>
      <c r="G58" s="2"/>
      <c r="H58" s="2"/>
      <c r="I58" s="3"/>
      <c r="J58" s="48"/>
      <c r="K58" s="48"/>
      <c r="L58" s="48"/>
      <c r="M58" s="48"/>
      <c r="N58" s="48"/>
      <c r="O58" s="48"/>
      <c r="P58" s="48"/>
      <c r="Q58" s="48"/>
      <c r="R58" s="48"/>
      <c r="S58" s="48"/>
      <c r="T58" s="48"/>
      <c r="U58" s="48"/>
      <c r="V58" s="48"/>
      <c r="W58" s="48"/>
      <c r="X58" s="48"/>
      <c r="Y58" s="48"/>
      <c r="Z58" s="48"/>
    </row>
    <row r="59" spans="1:26" ht="15.75" customHeight="1">
      <c r="A59" s="1"/>
      <c r="B59" s="1"/>
      <c r="C59" s="1"/>
      <c r="D59" s="1"/>
      <c r="E59" s="2"/>
      <c r="F59" s="2"/>
      <c r="G59" s="2"/>
      <c r="H59" s="2"/>
      <c r="I59" s="3"/>
      <c r="J59" s="48"/>
      <c r="K59" s="48"/>
      <c r="L59" s="48"/>
      <c r="M59" s="48"/>
      <c r="N59" s="48"/>
      <c r="O59" s="48"/>
      <c r="P59" s="48"/>
      <c r="Q59" s="48"/>
      <c r="R59" s="48"/>
      <c r="S59" s="48"/>
      <c r="T59" s="48"/>
      <c r="U59" s="48"/>
      <c r="V59" s="48"/>
      <c r="W59" s="48"/>
      <c r="X59" s="48"/>
      <c r="Y59" s="48"/>
      <c r="Z59" s="48"/>
    </row>
    <row r="60" spans="1:26" ht="15.75" customHeight="1">
      <c r="A60" s="1"/>
      <c r="B60" s="1"/>
      <c r="C60" s="1"/>
      <c r="D60" s="1"/>
      <c r="E60" s="2"/>
      <c r="F60" s="2"/>
      <c r="G60" s="2"/>
      <c r="H60" s="2"/>
      <c r="I60" s="3"/>
      <c r="J60" s="48"/>
      <c r="K60" s="48"/>
      <c r="L60" s="48"/>
      <c r="M60" s="48"/>
      <c r="N60" s="48"/>
      <c r="O60" s="48"/>
      <c r="P60" s="48"/>
      <c r="Q60" s="48"/>
      <c r="R60" s="48"/>
      <c r="S60" s="48"/>
      <c r="T60" s="48"/>
      <c r="U60" s="48"/>
      <c r="V60" s="48"/>
      <c r="W60" s="48"/>
      <c r="X60" s="48"/>
      <c r="Y60" s="48"/>
      <c r="Z60" s="48"/>
    </row>
    <row r="61" spans="1:26" ht="15.75" customHeight="1">
      <c r="A61" s="1"/>
      <c r="B61" s="1"/>
      <c r="C61" s="1"/>
      <c r="D61" s="1"/>
      <c r="E61" s="2"/>
      <c r="F61" s="2"/>
      <c r="G61" s="2"/>
      <c r="H61" s="2"/>
      <c r="I61" s="3"/>
      <c r="J61" s="48"/>
      <c r="K61" s="48"/>
      <c r="L61" s="48"/>
      <c r="M61" s="48"/>
      <c r="N61" s="48"/>
      <c r="O61" s="48"/>
      <c r="P61" s="48"/>
      <c r="Q61" s="48"/>
      <c r="R61" s="48"/>
      <c r="S61" s="48"/>
      <c r="T61" s="48"/>
      <c r="U61" s="48"/>
      <c r="V61" s="48"/>
      <c r="W61" s="48"/>
      <c r="X61" s="48"/>
      <c r="Y61" s="48"/>
      <c r="Z61" s="48"/>
    </row>
    <row r="62" spans="1:26" ht="15.75" customHeight="1">
      <c r="A62" s="1"/>
      <c r="B62" s="1"/>
      <c r="C62" s="1"/>
      <c r="D62" s="1"/>
      <c r="E62" s="2"/>
      <c r="F62" s="2"/>
      <c r="G62" s="2"/>
      <c r="H62" s="2"/>
      <c r="I62" s="3"/>
      <c r="J62" s="48"/>
      <c r="K62" s="48"/>
      <c r="L62" s="48"/>
      <c r="M62" s="48"/>
      <c r="N62" s="48"/>
      <c r="O62" s="48"/>
      <c r="P62" s="48"/>
      <c r="Q62" s="48"/>
      <c r="R62" s="48"/>
      <c r="S62" s="48"/>
      <c r="T62" s="48"/>
      <c r="U62" s="48"/>
      <c r="V62" s="48"/>
      <c r="W62" s="48"/>
      <c r="X62" s="48"/>
      <c r="Y62" s="48"/>
      <c r="Z62" s="48"/>
    </row>
    <row r="63" spans="1:26" ht="15.75" customHeight="1">
      <c r="A63" s="1"/>
      <c r="B63" s="1"/>
      <c r="C63" s="1"/>
      <c r="D63" s="1"/>
      <c r="E63" s="2"/>
      <c r="F63" s="2"/>
      <c r="G63" s="2"/>
      <c r="H63" s="2"/>
      <c r="I63" s="3"/>
      <c r="J63" s="48"/>
      <c r="K63" s="48"/>
      <c r="L63" s="48"/>
      <c r="M63" s="48"/>
      <c r="N63" s="48"/>
      <c r="O63" s="48"/>
      <c r="P63" s="48"/>
      <c r="Q63" s="48"/>
      <c r="R63" s="48"/>
      <c r="S63" s="48"/>
      <c r="T63" s="48"/>
      <c r="U63" s="48"/>
      <c r="V63" s="48"/>
      <c r="W63" s="48"/>
      <c r="X63" s="48"/>
      <c r="Y63" s="48"/>
      <c r="Z63" s="48"/>
    </row>
    <row r="64" spans="1:26" ht="15.75" customHeight="1">
      <c r="A64" s="1"/>
      <c r="B64" s="1"/>
      <c r="C64" s="1"/>
      <c r="D64" s="1"/>
      <c r="E64" s="2"/>
      <c r="F64" s="2"/>
      <c r="G64" s="2"/>
      <c r="H64" s="2"/>
      <c r="I64" s="3"/>
      <c r="J64" s="48"/>
      <c r="K64" s="48"/>
      <c r="L64" s="48"/>
      <c r="M64" s="48"/>
      <c r="N64" s="48"/>
      <c r="O64" s="48"/>
      <c r="P64" s="48"/>
      <c r="Q64" s="48"/>
      <c r="R64" s="48"/>
      <c r="S64" s="48"/>
      <c r="T64" s="48"/>
      <c r="U64" s="48"/>
      <c r="V64" s="48"/>
      <c r="W64" s="48"/>
      <c r="X64" s="48"/>
      <c r="Y64" s="48"/>
      <c r="Z64" s="48"/>
    </row>
    <row r="65" spans="1:26" ht="15.75" customHeight="1">
      <c r="A65" s="1"/>
      <c r="B65" s="1"/>
      <c r="C65" s="1"/>
      <c r="D65" s="1"/>
      <c r="E65" s="2"/>
      <c r="F65" s="2"/>
      <c r="G65" s="2"/>
      <c r="H65" s="2"/>
      <c r="I65" s="3"/>
      <c r="J65" s="48"/>
      <c r="K65" s="48"/>
      <c r="L65" s="48"/>
      <c r="M65" s="48"/>
      <c r="N65" s="48"/>
      <c r="O65" s="48"/>
      <c r="P65" s="48"/>
      <c r="Q65" s="48"/>
      <c r="R65" s="48"/>
      <c r="S65" s="48"/>
      <c r="T65" s="48"/>
      <c r="U65" s="48"/>
      <c r="V65" s="48"/>
      <c r="W65" s="48"/>
      <c r="X65" s="48"/>
      <c r="Y65" s="48"/>
      <c r="Z65" s="48"/>
    </row>
    <row r="66" spans="1:26" ht="15.75" customHeight="1">
      <c r="A66" s="1"/>
      <c r="B66" s="1"/>
      <c r="C66" s="1"/>
      <c r="D66" s="1"/>
      <c r="E66" s="2"/>
      <c r="F66" s="2"/>
      <c r="G66" s="2"/>
      <c r="H66" s="2"/>
      <c r="I66" s="3"/>
      <c r="J66" s="48"/>
      <c r="K66" s="48"/>
      <c r="L66" s="48"/>
      <c r="M66" s="48"/>
      <c r="N66" s="48"/>
      <c r="O66" s="48"/>
      <c r="P66" s="48"/>
      <c r="Q66" s="48"/>
      <c r="R66" s="48"/>
      <c r="S66" s="48"/>
      <c r="T66" s="48"/>
      <c r="U66" s="48"/>
      <c r="V66" s="48"/>
      <c r="W66" s="48"/>
      <c r="X66" s="48"/>
      <c r="Y66" s="48"/>
      <c r="Z66" s="48"/>
    </row>
    <row r="67" spans="1:26" ht="15.75" customHeight="1">
      <c r="A67" s="1"/>
      <c r="B67" s="1"/>
      <c r="C67" s="1"/>
      <c r="D67" s="1"/>
      <c r="E67" s="2"/>
      <c r="F67" s="2"/>
      <c r="G67" s="2"/>
      <c r="H67" s="2"/>
      <c r="I67" s="3"/>
      <c r="J67" s="48"/>
      <c r="K67" s="48"/>
      <c r="L67" s="48"/>
      <c r="M67" s="48"/>
      <c r="N67" s="48"/>
      <c r="O67" s="48"/>
      <c r="P67" s="48"/>
      <c r="Q67" s="48"/>
      <c r="R67" s="48"/>
      <c r="S67" s="48"/>
      <c r="T67" s="48"/>
      <c r="U67" s="48"/>
      <c r="V67" s="48"/>
      <c r="W67" s="48"/>
      <c r="X67" s="48"/>
      <c r="Y67" s="48"/>
      <c r="Z67" s="48"/>
    </row>
    <row r="68" spans="1:26" ht="15.75" customHeight="1">
      <c r="A68" s="1"/>
      <c r="B68" s="1"/>
      <c r="C68" s="1"/>
      <c r="D68" s="1"/>
      <c r="E68" s="2"/>
      <c r="F68" s="2"/>
      <c r="G68" s="2"/>
      <c r="H68" s="2"/>
      <c r="I68" s="3"/>
      <c r="J68" s="48"/>
      <c r="K68" s="48"/>
      <c r="L68" s="48"/>
      <c r="M68" s="48"/>
      <c r="N68" s="48"/>
      <c r="O68" s="48"/>
      <c r="P68" s="48"/>
      <c r="Q68" s="48"/>
      <c r="R68" s="48"/>
      <c r="S68" s="48"/>
      <c r="T68" s="48"/>
      <c r="U68" s="48"/>
      <c r="V68" s="48"/>
      <c r="W68" s="48"/>
      <c r="X68" s="48"/>
      <c r="Y68" s="48"/>
      <c r="Z68" s="48"/>
    </row>
    <row r="69" spans="1:26" ht="15.75" customHeight="1">
      <c r="A69" s="1"/>
      <c r="B69" s="1"/>
      <c r="C69" s="1"/>
      <c r="D69" s="1"/>
      <c r="E69" s="2"/>
      <c r="F69" s="2"/>
      <c r="G69" s="2"/>
      <c r="H69" s="2"/>
      <c r="I69" s="3"/>
      <c r="J69" s="48"/>
      <c r="K69" s="48"/>
      <c r="L69" s="48"/>
      <c r="M69" s="48"/>
      <c r="N69" s="48"/>
      <c r="O69" s="48"/>
      <c r="P69" s="48"/>
      <c r="Q69" s="48"/>
      <c r="R69" s="48"/>
      <c r="S69" s="48"/>
      <c r="T69" s="48"/>
      <c r="U69" s="48"/>
      <c r="V69" s="48"/>
      <c r="W69" s="48"/>
      <c r="X69" s="48"/>
      <c r="Y69" s="48"/>
      <c r="Z69" s="48"/>
    </row>
    <row r="70" spans="1:26" ht="15.75" customHeight="1">
      <c r="A70" s="1"/>
      <c r="B70" s="1"/>
      <c r="C70" s="1"/>
      <c r="D70" s="1"/>
      <c r="E70" s="2"/>
      <c r="F70" s="2"/>
      <c r="G70" s="2"/>
      <c r="H70" s="2"/>
      <c r="I70" s="3"/>
      <c r="J70" s="48"/>
      <c r="K70" s="48"/>
      <c r="L70" s="48"/>
      <c r="M70" s="48"/>
      <c r="N70" s="48"/>
      <c r="O70" s="48"/>
      <c r="P70" s="48"/>
      <c r="Q70" s="48"/>
      <c r="R70" s="48"/>
      <c r="S70" s="48"/>
      <c r="T70" s="48"/>
      <c r="U70" s="48"/>
      <c r="V70" s="48"/>
      <c r="W70" s="48"/>
      <c r="X70" s="48"/>
      <c r="Y70" s="48"/>
      <c r="Z70" s="48"/>
    </row>
    <row r="71" spans="1:26" ht="15.75" customHeight="1">
      <c r="A71" s="1"/>
      <c r="B71" s="1"/>
      <c r="C71" s="1"/>
      <c r="D71" s="1"/>
      <c r="E71" s="2"/>
      <c r="F71" s="2"/>
      <c r="G71" s="2"/>
      <c r="H71" s="2"/>
      <c r="I71" s="3"/>
      <c r="J71" s="48"/>
      <c r="K71" s="48"/>
      <c r="L71" s="48"/>
      <c r="M71" s="48"/>
      <c r="N71" s="48"/>
      <c r="O71" s="48"/>
      <c r="P71" s="48"/>
      <c r="Q71" s="48"/>
      <c r="R71" s="48"/>
      <c r="S71" s="48"/>
      <c r="T71" s="48"/>
      <c r="U71" s="48"/>
      <c r="V71" s="48"/>
      <c r="W71" s="48"/>
      <c r="X71" s="48"/>
      <c r="Y71" s="48"/>
      <c r="Z71" s="48"/>
    </row>
    <row r="72" spans="1:26" ht="15.75" customHeight="1">
      <c r="A72" s="1"/>
      <c r="B72" s="1"/>
      <c r="C72" s="1"/>
      <c r="D72" s="1"/>
      <c r="E72" s="2"/>
      <c r="F72" s="2"/>
      <c r="G72" s="2"/>
      <c r="H72" s="2"/>
      <c r="I72" s="3"/>
      <c r="J72" s="48"/>
      <c r="K72" s="48"/>
      <c r="L72" s="48"/>
      <c r="M72" s="48"/>
      <c r="N72" s="48"/>
      <c r="O72" s="48"/>
      <c r="P72" s="48"/>
      <c r="Q72" s="48"/>
      <c r="R72" s="48"/>
      <c r="S72" s="48"/>
      <c r="T72" s="48"/>
      <c r="U72" s="48"/>
      <c r="V72" s="48"/>
      <c r="W72" s="48"/>
      <c r="X72" s="48"/>
      <c r="Y72" s="48"/>
      <c r="Z72" s="48"/>
    </row>
    <row r="73" spans="1:26" ht="15.75" customHeight="1">
      <c r="A73" s="1"/>
      <c r="B73" s="1"/>
      <c r="C73" s="1"/>
      <c r="D73" s="1"/>
      <c r="E73" s="2"/>
      <c r="F73" s="2"/>
      <c r="G73" s="2"/>
      <c r="H73" s="2"/>
      <c r="I73" s="3"/>
      <c r="J73" s="48"/>
      <c r="K73" s="48"/>
      <c r="L73" s="48"/>
      <c r="M73" s="48"/>
      <c r="N73" s="48"/>
      <c r="O73" s="48"/>
      <c r="P73" s="48"/>
      <c r="Q73" s="48"/>
      <c r="R73" s="48"/>
      <c r="S73" s="48"/>
      <c r="T73" s="48"/>
      <c r="U73" s="48"/>
      <c r="V73" s="48"/>
      <c r="W73" s="48"/>
      <c r="X73" s="48"/>
      <c r="Y73" s="48"/>
      <c r="Z73" s="48"/>
    </row>
    <row r="74" spans="1:26" ht="15.75" customHeight="1">
      <c r="A74" s="1"/>
      <c r="B74" s="1"/>
      <c r="C74" s="1"/>
      <c r="D74" s="1"/>
      <c r="E74" s="2"/>
      <c r="F74" s="2"/>
      <c r="G74" s="2"/>
      <c r="H74" s="2"/>
      <c r="I74" s="3"/>
      <c r="J74" s="48"/>
      <c r="K74" s="48"/>
      <c r="L74" s="48"/>
      <c r="M74" s="48"/>
      <c r="N74" s="48"/>
      <c r="O74" s="48"/>
      <c r="P74" s="48"/>
      <c r="Q74" s="48"/>
      <c r="R74" s="48"/>
      <c r="S74" s="48"/>
      <c r="T74" s="48"/>
      <c r="U74" s="48"/>
      <c r="V74" s="48"/>
      <c r="W74" s="48"/>
      <c r="X74" s="48"/>
      <c r="Y74" s="48"/>
      <c r="Z74" s="48"/>
    </row>
    <row r="75" spans="1:26" ht="15.75" customHeight="1">
      <c r="A75" s="1"/>
      <c r="B75" s="1"/>
      <c r="C75" s="1"/>
      <c r="D75" s="1"/>
      <c r="E75" s="2"/>
      <c r="F75" s="2"/>
      <c r="G75" s="2"/>
      <c r="H75" s="2"/>
      <c r="I75" s="3"/>
      <c r="J75" s="48"/>
      <c r="K75" s="48"/>
      <c r="L75" s="48"/>
      <c r="M75" s="48"/>
      <c r="N75" s="48"/>
      <c r="O75" s="48"/>
      <c r="P75" s="48"/>
      <c r="Q75" s="48"/>
      <c r="R75" s="48"/>
      <c r="S75" s="48"/>
      <c r="T75" s="48"/>
      <c r="U75" s="48"/>
      <c r="V75" s="48"/>
      <c r="W75" s="48"/>
      <c r="X75" s="48"/>
      <c r="Y75" s="48"/>
      <c r="Z75" s="48"/>
    </row>
    <row r="76" spans="1:26" ht="15.75" customHeight="1">
      <c r="A76" s="1"/>
      <c r="B76" s="1"/>
      <c r="C76" s="1"/>
      <c r="D76" s="1"/>
      <c r="E76" s="2"/>
      <c r="F76" s="2"/>
      <c r="G76" s="2"/>
      <c r="H76" s="2"/>
      <c r="I76" s="3"/>
      <c r="J76" s="48"/>
      <c r="K76" s="48"/>
      <c r="L76" s="48"/>
      <c r="M76" s="48"/>
      <c r="N76" s="48"/>
      <c r="O76" s="48"/>
      <c r="P76" s="48"/>
      <c r="Q76" s="48"/>
      <c r="R76" s="48"/>
      <c r="S76" s="48"/>
      <c r="T76" s="48"/>
      <c r="U76" s="48"/>
      <c r="V76" s="48"/>
      <c r="W76" s="48"/>
      <c r="X76" s="48"/>
      <c r="Y76" s="48"/>
      <c r="Z76" s="48"/>
    </row>
    <row r="77" spans="1:26" ht="15.75" customHeight="1">
      <c r="A77" s="1"/>
      <c r="B77" s="1"/>
      <c r="C77" s="1"/>
      <c r="D77" s="1"/>
      <c r="E77" s="2"/>
      <c r="F77" s="2"/>
      <c r="G77" s="2"/>
      <c r="H77" s="2"/>
      <c r="I77" s="3"/>
      <c r="J77" s="48"/>
      <c r="K77" s="48"/>
      <c r="L77" s="48"/>
      <c r="M77" s="48"/>
      <c r="N77" s="48"/>
      <c r="O77" s="48"/>
      <c r="P77" s="48"/>
      <c r="Q77" s="48"/>
      <c r="R77" s="48"/>
      <c r="S77" s="48"/>
      <c r="T77" s="48"/>
      <c r="U77" s="48"/>
      <c r="V77" s="48"/>
      <c r="W77" s="48"/>
      <c r="X77" s="48"/>
      <c r="Y77" s="48"/>
      <c r="Z77" s="48"/>
    </row>
    <row r="78" spans="1:26" ht="15.75" customHeight="1">
      <c r="A78" s="1"/>
      <c r="B78" s="1"/>
      <c r="C78" s="1"/>
      <c r="D78" s="1"/>
      <c r="E78" s="2"/>
      <c r="F78" s="2"/>
      <c r="G78" s="2"/>
      <c r="H78" s="2"/>
      <c r="I78" s="3"/>
      <c r="J78" s="48"/>
      <c r="K78" s="48"/>
      <c r="L78" s="48"/>
      <c r="M78" s="48"/>
      <c r="N78" s="48"/>
      <c r="O78" s="48"/>
      <c r="P78" s="48"/>
      <c r="Q78" s="48"/>
      <c r="R78" s="48"/>
      <c r="S78" s="48"/>
      <c r="T78" s="48"/>
      <c r="U78" s="48"/>
      <c r="V78" s="48"/>
      <c r="W78" s="48"/>
      <c r="X78" s="48"/>
      <c r="Y78" s="48"/>
      <c r="Z78" s="48"/>
    </row>
    <row r="79" spans="1:26" ht="15.75" customHeight="1">
      <c r="A79" s="1"/>
      <c r="B79" s="1"/>
      <c r="C79" s="1"/>
      <c r="D79" s="1"/>
      <c r="E79" s="2"/>
      <c r="F79" s="2"/>
      <c r="G79" s="2"/>
      <c r="H79" s="2"/>
      <c r="I79" s="3"/>
      <c r="J79" s="48"/>
      <c r="K79" s="48"/>
      <c r="L79" s="48"/>
      <c r="M79" s="48"/>
      <c r="N79" s="48"/>
      <c r="O79" s="48"/>
      <c r="P79" s="48"/>
      <c r="Q79" s="48"/>
      <c r="R79" s="48"/>
      <c r="S79" s="48"/>
      <c r="T79" s="48"/>
      <c r="U79" s="48"/>
      <c r="V79" s="48"/>
      <c r="W79" s="48"/>
      <c r="X79" s="48"/>
      <c r="Y79" s="48"/>
      <c r="Z79" s="48"/>
    </row>
    <row r="80" spans="1:26" ht="15.75" customHeight="1">
      <c r="A80" s="1"/>
      <c r="B80" s="1"/>
      <c r="C80" s="1"/>
      <c r="D80" s="1"/>
      <c r="E80" s="2"/>
      <c r="F80" s="2"/>
      <c r="G80" s="2"/>
      <c r="H80" s="2"/>
      <c r="I80" s="3"/>
      <c r="J80" s="48"/>
      <c r="K80" s="48"/>
      <c r="L80" s="48"/>
      <c r="M80" s="48"/>
      <c r="N80" s="48"/>
      <c r="O80" s="48"/>
      <c r="P80" s="48"/>
      <c r="Q80" s="48"/>
      <c r="R80" s="48"/>
      <c r="S80" s="48"/>
      <c r="T80" s="48"/>
      <c r="U80" s="48"/>
      <c r="V80" s="48"/>
      <c r="W80" s="48"/>
      <c r="X80" s="48"/>
      <c r="Y80" s="48"/>
      <c r="Z80" s="48"/>
    </row>
    <row r="81" spans="1:26" ht="15.75" customHeight="1">
      <c r="A81" s="1"/>
      <c r="B81" s="1"/>
      <c r="C81" s="1"/>
      <c r="D81" s="1"/>
      <c r="E81" s="2"/>
      <c r="F81" s="2"/>
      <c r="G81" s="2"/>
      <c r="H81" s="2"/>
      <c r="I81" s="3"/>
      <c r="J81" s="48"/>
      <c r="K81" s="48"/>
      <c r="L81" s="48"/>
      <c r="M81" s="48"/>
      <c r="N81" s="48"/>
      <c r="O81" s="48"/>
      <c r="P81" s="48"/>
      <c r="Q81" s="48"/>
      <c r="R81" s="48"/>
      <c r="S81" s="48"/>
      <c r="T81" s="48"/>
      <c r="U81" s="48"/>
      <c r="V81" s="48"/>
      <c r="W81" s="48"/>
      <c r="X81" s="48"/>
      <c r="Y81" s="48"/>
      <c r="Z81" s="48"/>
    </row>
    <row r="82" spans="1:26" ht="15.75" customHeight="1">
      <c r="A82" s="1"/>
      <c r="B82" s="1"/>
      <c r="C82" s="1"/>
      <c r="D82" s="1"/>
      <c r="E82" s="2"/>
      <c r="F82" s="2"/>
      <c r="G82" s="2"/>
      <c r="H82" s="2"/>
      <c r="I82" s="3"/>
      <c r="J82" s="48"/>
      <c r="K82" s="48"/>
      <c r="L82" s="48"/>
      <c r="M82" s="48"/>
      <c r="N82" s="48"/>
      <c r="O82" s="48"/>
      <c r="P82" s="48"/>
      <c r="Q82" s="48"/>
      <c r="R82" s="48"/>
      <c r="S82" s="48"/>
      <c r="T82" s="48"/>
      <c r="U82" s="48"/>
      <c r="V82" s="48"/>
      <c r="W82" s="48"/>
      <c r="X82" s="48"/>
      <c r="Y82" s="48"/>
      <c r="Z82" s="48"/>
    </row>
    <row r="83" spans="1:26" ht="15.75" customHeight="1">
      <c r="A83" s="1"/>
      <c r="B83" s="1"/>
      <c r="C83" s="1"/>
      <c r="D83" s="1"/>
      <c r="E83" s="2"/>
      <c r="F83" s="2"/>
      <c r="G83" s="2"/>
      <c r="H83" s="2"/>
      <c r="I83" s="3"/>
      <c r="J83" s="48"/>
      <c r="K83" s="48"/>
      <c r="L83" s="48"/>
      <c r="M83" s="48"/>
      <c r="N83" s="48"/>
      <c r="O83" s="48"/>
      <c r="P83" s="48"/>
      <c r="Q83" s="48"/>
      <c r="R83" s="48"/>
      <c r="S83" s="48"/>
      <c r="T83" s="48"/>
      <c r="U83" s="48"/>
      <c r="V83" s="48"/>
      <c r="W83" s="48"/>
      <c r="X83" s="48"/>
      <c r="Y83" s="48"/>
      <c r="Z83" s="48"/>
    </row>
    <row r="84" spans="1:26" ht="15.75" customHeight="1">
      <c r="A84" s="1"/>
      <c r="B84" s="1"/>
      <c r="C84" s="1"/>
      <c r="D84" s="1"/>
      <c r="E84" s="2"/>
      <c r="F84" s="2"/>
      <c r="G84" s="2"/>
      <c r="H84" s="2"/>
      <c r="I84" s="3"/>
      <c r="J84" s="48"/>
      <c r="K84" s="48"/>
      <c r="L84" s="48"/>
      <c r="M84" s="48"/>
      <c r="N84" s="48"/>
      <c r="O84" s="48"/>
      <c r="P84" s="48"/>
      <c r="Q84" s="48"/>
      <c r="R84" s="48"/>
      <c r="S84" s="48"/>
      <c r="T84" s="48"/>
      <c r="U84" s="48"/>
      <c r="V84" s="48"/>
      <c r="W84" s="48"/>
      <c r="X84" s="48"/>
      <c r="Y84" s="48"/>
      <c r="Z84" s="48"/>
    </row>
    <row r="85" spans="1:26" ht="15.75" customHeight="1">
      <c r="A85" s="1"/>
      <c r="B85" s="1"/>
      <c r="C85" s="1"/>
      <c r="D85" s="1"/>
      <c r="E85" s="2"/>
      <c r="F85" s="2"/>
      <c r="G85" s="2"/>
      <c r="H85" s="2"/>
      <c r="I85" s="3"/>
      <c r="J85" s="48"/>
      <c r="K85" s="48"/>
      <c r="L85" s="48"/>
      <c r="M85" s="48"/>
      <c r="N85" s="48"/>
      <c r="O85" s="48"/>
      <c r="P85" s="48"/>
      <c r="Q85" s="48"/>
      <c r="R85" s="48"/>
      <c r="S85" s="48"/>
      <c r="T85" s="48"/>
      <c r="U85" s="48"/>
      <c r="V85" s="48"/>
      <c r="W85" s="48"/>
      <c r="X85" s="48"/>
      <c r="Y85" s="48"/>
      <c r="Z85" s="48"/>
    </row>
    <row r="86" spans="1:26" ht="15.75" customHeight="1">
      <c r="A86" s="1"/>
      <c r="B86" s="1"/>
      <c r="C86" s="1"/>
      <c r="D86" s="1"/>
      <c r="E86" s="2"/>
      <c r="F86" s="2"/>
      <c r="G86" s="2"/>
      <c r="H86" s="2"/>
      <c r="I86" s="3"/>
      <c r="J86" s="48"/>
      <c r="K86" s="48"/>
      <c r="L86" s="48"/>
      <c r="M86" s="48"/>
      <c r="N86" s="48"/>
      <c r="O86" s="48"/>
      <c r="P86" s="48"/>
      <c r="Q86" s="48"/>
      <c r="R86" s="48"/>
      <c r="S86" s="48"/>
      <c r="T86" s="48"/>
      <c r="U86" s="48"/>
      <c r="V86" s="48"/>
      <c r="W86" s="48"/>
      <c r="X86" s="48"/>
      <c r="Y86" s="48"/>
      <c r="Z86" s="48"/>
    </row>
    <row r="87" spans="1:26" ht="15.75" customHeight="1">
      <c r="A87" s="1"/>
      <c r="B87" s="1"/>
      <c r="C87" s="1"/>
      <c r="D87" s="1"/>
      <c r="E87" s="2"/>
      <c r="F87" s="2"/>
      <c r="G87" s="2"/>
      <c r="H87" s="2"/>
      <c r="I87" s="3"/>
      <c r="J87" s="48"/>
      <c r="K87" s="48"/>
      <c r="L87" s="48"/>
      <c r="M87" s="48"/>
      <c r="N87" s="48"/>
      <c r="O87" s="48"/>
      <c r="P87" s="48"/>
      <c r="Q87" s="48"/>
      <c r="R87" s="48"/>
      <c r="S87" s="48"/>
      <c r="T87" s="48"/>
      <c r="U87" s="48"/>
      <c r="V87" s="48"/>
      <c r="W87" s="48"/>
      <c r="X87" s="48"/>
      <c r="Y87" s="48"/>
      <c r="Z87" s="48"/>
    </row>
    <row r="88" spans="1:26" ht="15.75" customHeight="1">
      <c r="A88" s="1"/>
      <c r="B88" s="1"/>
      <c r="C88" s="1"/>
      <c r="D88" s="1"/>
      <c r="E88" s="2"/>
      <c r="F88" s="2"/>
      <c r="G88" s="2"/>
      <c r="H88" s="2"/>
      <c r="I88" s="3"/>
      <c r="J88" s="48"/>
      <c r="K88" s="48"/>
      <c r="L88" s="48"/>
      <c r="M88" s="48"/>
      <c r="N88" s="48"/>
      <c r="O88" s="48"/>
      <c r="P88" s="48"/>
      <c r="Q88" s="48"/>
      <c r="R88" s="48"/>
      <c r="S88" s="48"/>
      <c r="T88" s="48"/>
      <c r="U88" s="48"/>
      <c r="V88" s="48"/>
      <c r="W88" s="48"/>
      <c r="X88" s="48"/>
      <c r="Y88" s="48"/>
      <c r="Z88" s="48"/>
    </row>
    <row r="89" spans="1:26" ht="15.75" customHeight="1">
      <c r="A89" s="1"/>
      <c r="B89" s="1"/>
      <c r="C89" s="1"/>
      <c r="D89" s="1"/>
      <c r="E89" s="2"/>
      <c r="F89" s="2"/>
      <c r="G89" s="2"/>
      <c r="H89" s="2"/>
      <c r="I89" s="3"/>
      <c r="J89" s="48"/>
      <c r="K89" s="48"/>
      <c r="L89" s="48"/>
      <c r="M89" s="48"/>
      <c r="N89" s="48"/>
      <c r="O89" s="48"/>
      <c r="P89" s="48"/>
      <c r="Q89" s="48"/>
      <c r="R89" s="48"/>
      <c r="S89" s="48"/>
      <c r="T89" s="48"/>
      <c r="U89" s="48"/>
      <c r="V89" s="48"/>
      <c r="W89" s="48"/>
      <c r="X89" s="48"/>
      <c r="Y89" s="48"/>
      <c r="Z89" s="48"/>
    </row>
    <row r="90" spans="1:26" ht="15.75" customHeight="1">
      <c r="A90" s="1"/>
      <c r="B90" s="1"/>
      <c r="C90" s="1"/>
      <c r="D90" s="1"/>
      <c r="E90" s="2"/>
      <c r="F90" s="2"/>
      <c r="G90" s="2"/>
      <c r="H90" s="2"/>
      <c r="I90" s="3"/>
      <c r="J90" s="48"/>
      <c r="K90" s="48"/>
      <c r="L90" s="48"/>
      <c r="M90" s="48"/>
      <c r="N90" s="48"/>
      <c r="O90" s="48"/>
      <c r="P90" s="48"/>
      <c r="Q90" s="48"/>
      <c r="R90" s="48"/>
      <c r="S90" s="48"/>
      <c r="T90" s="48"/>
      <c r="U90" s="48"/>
      <c r="V90" s="48"/>
      <c r="W90" s="48"/>
      <c r="X90" s="48"/>
      <c r="Y90" s="48"/>
      <c r="Z90" s="48"/>
    </row>
    <row r="91" spans="1:26" ht="15.75" customHeight="1">
      <c r="A91" s="1"/>
      <c r="B91" s="1"/>
      <c r="C91" s="1"/>
      <c r="D91" s="1"/>
      <c r="E91" s="2"/>
      <c r="F91" s="2"/>
      <c r="G91" s="2"/>
      <c r="H91" s="2"/>
      <c r="I91" s="3"/>
      <c r="J91" s="48"/>
      <c r="K91" s="48"/>
      <c r="L91" s="48"/>
      <c r="M91" s="48"/>
      <c r="N91" s="48"/>
      <c r="O91" s="48"/>
      <c r="P91" s="48"/>
      <c r="Q91" s="48"/>
      <c r="R91" s="48"/>
      <c r="S91" s="48"/>
      <c r="T91" s="48"/>
      <c r="U91" s="48"/>
      <c r="V91" s="48"/>
      <c r="W91" s="48"/>
      <c r="X91" s="48"/>
      <c r="Y91" s="48"/>
      <c r="Z91" s="48"/>
    </row>
    <row r="92" spans="1:26" ht="15.75" customHeight="1">
      <c r="A92" s="1"/>
      <c r="B92" s="1"/>
      <c r="C92" s="1"/>
      <c r="D92" s="1"/>
      <c r="E92" s="2"/>
      <c r="F92" s="2"/>
      <c r="G92" s="2"/>
      <c r="H92" s="2"/>
      <c r="I92" s="3"/>
      <c r="J92" s="48"/>
      <c r="K92" s="48"/>
      <c r="L92" s="48"/>
      <c r="M92" s="48"/>
      <c r="N92" s="48"/>
      <c r="O92" s="48"/>
      <c r="P92" s="48"/>
      <c r="Q92" s="48"/>
      <c r="R92" s="48"/>
      <c r="S92" s="48"/>
      <c r="T92" s="48"/>
      <c r="U92" s="48"/>
      <c r="V92" s="48"/>
      <c r="W92" s="48"/>
      <c r="X92" s="48"/>
      <c r="Y92" s="48"/>
      <c r="Z92" s="48"/>
    </row>
    <row r="93" spans="1:26" ht="15.75" customHeight="1">
      <c r="A93" s="1"/>
      <c r="B93" s="1"/>
      <c r="C93" s="1"/>
      <c r="D93" s="1"/>
      <c r="E93" s="2"/>
      <c r="F93" s="2"/>
      <c r="G93" s="2"/>
      <c r="H93" s="2"/>
      <c r="I93" s="3"/>
      <c r="J93" s="48"/>
      <c r="K93" s="48"/>
      <c r="L93" s="48"/>
      <c r="M93" s="48"/>
      <c r="N93" s="48"/>
      <c r="O93" s="48"/>
      <c r="P93" s="48"/>
      <c r="Q93" s="48"/>
      <c r="R93" s="48"/>
      <c r="S93" s="48"/>
      <c r="T93" s="48"/>
      <c r="U93" s="48"/>
      <c r="V93" s="48"/>
      <c r="W93" s="48"/>
      <c r="X93" s="48"/>
      <c r="Y93" s="48"/>
      <c r="Z93" s="48"/>
    </row>
    <row r="94" spans="1:26" ht="15.75" customHeight="1">
      <c r="A94" s="1"/>
      <c r="B94" s="1"/>
      <c r="C94" s="1"/>
      <c r="D94" s="1"/>
      <c r="E94" s="2"/>
      <c r="F94" s="2"/>
      <c r="G94" s="2"/>
      <c r="H94" s="2"/>
      <c r="I94" s="3"/>
      <c r="J94" s="48"/>
      <c r="K94" s="48"/>
      <c r="L94" s="48"/>
      <c r="M94" s="48"/>
      <c r="N94" s="48"/>
      <c r="O94" s="48"/>
      <c r="P94" s="48"/>
      <c r="Q94" s="48"/>
      <c r="R94" s="48"/>
      <c r="S94" s="48"/>
      <c r="T94" s="48"/>
      <c r="U94" s="48"/>
      <c r="V94" s="48"/>
      <c r="W94" s="48"/>
      <c r="X94" s="48"/>
      <c r="Y94" s="48"/>
      <c r="Z94" s="48"/>
    </row>
    <row r="95" spans="1:26" ht="15.75" customHeight="1">
      <c r="A95" s="1"/>
      <c r="B95" s="1"/>
      <c r="C95" s="1"/>
      <c r="D95" s="1"/>
      <c r="E95" s="2"/>
      <c r="F95" s="2"/>
      <c r="G95" s="2"/>
      <c r="H95" s="2"/>
      <c r="I95" s="3"/>
      <c r="J95" s="48"/>
      <c r="K95" s="48"/>
      <c r="L95" s="48"/>
      <c r="M95" s="48"/>
      <c r="N95" s="48"/>
      <c r="O95" s="48"/>
      <c r="P95" s="48"/>
      <c r="Q95" s="48"/>
      <c r="R95" s="48"/>
      <c r="S95" s="48"/>
      <c r="T95" s="48"/>
      <c r="U95" s="48"/>
      <c r="V95" s="48"/>
      <c r="W95" s="48"/>
      <c r="X95" s="48"/>
      <c r="Y95" s="48"/>
      <c r="Z95" s="48"/>
    </row>
    <row r="96" spans="1:26" ht="15.75" customHeight="1">
      <c r="A96" s="1"/>
      <c r="B96" s="1"/>
      <c r="C96" s="1"/>
      <c r="D96" s="1"/>
      <c r="E96" s="2"/>
      <c r="F96" s="2"/>
      <c r="G96" s="2"/>
      <c r="H96" s="2"/>
      <c r="I96" s="3"/>
      <c r="J96" s="48"/>
      <c r="K96" s="48"/>
      <c r="L96" s="48"/>
      <c r="M96" s="48"/>
      <c r="N96" s="48"/>
      <c r="O96" s="48"/>
      <c r="P96" s="48"/>
      <c r="Q96" s="48"/>
      <c r="R96" s="48"/>
      <c r="S96" s="48"/>
      <c r="T96" s="48"/>
      <c r="U96" s="48"/>
      <c r="V96" s="48"/>
      <c r="W96" s="48"/>
      <c r="X96" s="48"/>
      <c r="Y96" s="48"/>
      <c r="Z96" s="48"/>
    </row>
    <row r="97" spans="1:26" ht="15.75" customHeight="1">
      <c r="A97" s="1"/>
      <c r="B97" s="1"/>
      <c r="C97" s="1"/>
      <c r="D97" s="1"/>
      <c r="E97" s="2"/>
      <c r="F97" s="2"/>
      <c r="G97" s="2"/>
      <c r="H97" s="2"/>
      <c r="I97" s="3"/>
      <c r="J97" s="48"/>
      <c r="K97" s="48"/>
      <c r="L97" s="48"/>
      <c r="M97" s="48"/>
      <c r="N97" s="48"/>
      <c r="O97" s="48"/>
      <c r="P97" s="48"/>
      <c r="Q97" s="48"/>
      <c r="R97" s="48"/>
      <c r="S97" s="48"/>
      <c r="T97" s="48"/>
      <c r="U97" s="48"/>
      <c r="V97" s="48"/>
      <c r="W97" s="48"/>
      <c r="X97" s="48"/>
      <c r="Y97" s="48"/>
      <c r="Z97" s="48"/>
    </row>
    <row r="98" spans="1:26" ht="15.75" customHeight="1">
      <c r="A98" s="1"/>
      <c r="B98" s="1"/>
      <c r="C98" s="1"/>
      <c r="D98" s="1"/>
      <c r="E98" s="2"/>
      <c r="F98" s="2"/>
      <c r="G98" s="2"/>
      <c r="H98" s="2"/>
      <c r="I98" s="3"/>
      <c r="J98" s="48"/>
      <c r="K98" s="48"/>
      <c r="L98" s="48"/>
      <c r="M98" s="48"/>
      <c r="N98" s="48"/>
      <c r="O98" s="48"/>
      <c r="P98" s="48"/>
      <c r="Q98" s="48"/>
      <c r="R98" s="48"/>
      <c r="S98" s="48"/>
      <c r="T98" s="48"/>
      <c r="U98" s="48"/>
      <c r="V98" s="48"/>
      <c r="W98" s="48"/>
      <c r="X98" s="48"/>
      <c r="Y98" s="48"/>
      <c r="Z98" s="48"/>
    </row>
    <row r="99" spans="1:26" ht="15.75" customHeight="1">
      <c r="A99" s="1"/>
      <c r="B99" s="1"/>
      <c r="C99" s="1"/>
      <c r="D99" s="1"/>
      <c r="E99" s="2"/>
      <c r="F99" s="2"/>
      <c r="G99" s="2"/>
      <c r="H99" s="2"/>
      <c r="I99" s="3"/>
      <c r="J99" s="48"/>
      <c r="K99" s="48"/>
      <c r="L99" s="48"/>
      <c r="M99" s="48"/>
      <c r="N99" s="48"/>
      <c r="O99" s="48"/>
      <c r="P99" s="48"/>
      <c r="Q99" s="48"/>
      <c r="R99" s="48"/>
      <c r="S99" s="48"/>
      <c r="T99" s="48"/>
      <c r="U99" s="48"/>
      <c r="V99" s="48"/>
      <c r="W99" s="48"/>
      <c r="X99" s="48"/>
      <c r="Y99" s="48"/>
      <c r="Z99" s="48"/>
    </row>
    <row r="100" spans="1:26" ht="15.75" customHeight="1">
      <c r="A100" s="1"/>
      <c r="B100" s="1"/>
      <c r="C100" s="1"/>
      <c r="D100" s="1"/>
      <c r="E100" s="2"/>
      <c r="F100" s="2"/>
      <c r="G100" s="2"/>
      <c r="H100" s="2"/>
      <c r="I100" s="3"/>
      <c r="J100" s="48"/>
      <c r="K100" s="48"/>
      <c r="L100" s="48"/>
      <c r="M100" s="48"/>
      <c r="N100" s="48"/>
      <c r="O100" s="48"/>
      <c r="P100" s="48"/>
      <c r="Q100" s="48"/>
      <c r="R100" s="48"/>
      <c r="S100" s="48"/>
      <c r="T100" s="48"/>
      <c r="U100" s="48"/>
      <c r="V100" s="48"/>
      <c r="W100" s="48"/>
      <c r="X100" s="48"/>
      <c r="Y100" s="48"/>
      <c r="Z100" s="48"/>
    </row>
    <row r="101" spans="1:26" ht="15.75" customHeight="1">
      <c r="A101" s="1"/>
      <c r="B101" s="1"/>
      <c r="C101" s="1"/>
      <c r="D101" s="1"/>
      <c r="E101" s="2"/>
      <c r="F101" s="2"/>
      <c r="G101" s="2"/>
      <c r="H101" s="2"/>
      <c r="I101" s="3"/>
      <c r="J101" s="48"/>
      <c r="K101" s="48"/>
      <c r="L101" s="48"/>
      <c r="M101" s="48"/>
      <c r="N101" s="48"/>
      <c r="O101" s="48"/>
      <c r="P101" s="48"/>
      <c r="Q101" s="48"/>
      <c r="R101" s="48"/>
      <c r="S101" s="48"/>
      <c r="T101" s="48"/>
      <c r="U101" s="48"/>
      <c r="V101" s="48"/>
      <c r="W101" s="48"/>
      <c r="X101" s="48"/>
      <c r="Y101" s="48"/>
      <c r="Z101" s="48"/>
    </row>
    <row r="102" spans="1:26" ht="15.75" customHeight="1">
      <c r="A102" s="1"/>
      <c r="B102" s="1"/>
      <c r="C102" s="1"/>
      <c r="D102" s="1"/>
      <c r="E102" s="2"/>
      <c r="F102" s="2"/>
      <c r="G102" s="2"/>
      <c r="H102" s="2"/>
      <c r="I102" s="3"/>
      <c r="J102" s="48"/>
      <c r="K102" s="48"/>
      <c r="L102" s="48"/>
      <c r="M102" s="48"/>
      <c r="N102" s="48"/>
      <c r="O102" s="48"/>
      <c r="P102" s="48"/>
      <c r="Q102" s="48"/>
      <c r="R102" s="48"/>
      <c r="S102" s="48"/>
      <c r="T102" s="48"/>
      <c r="U102" s="48"/>
      <c r="V102" s="48"/>
      <c r="W102" s="48"/>
      <c r="X102" s="48"/>
      <c r="Y102" s="48"/>
      <c r="Z102" s="48"/>
    </row>
    <row r="103" spans="1:26" ht="15.75" customHeight="1">
      <c r="A103" s="1"/>
      <c r="B103" s="1"/>
      <c r="C103" s="1"/>
      <c r="D103" s="1"/>
      <c r="E103" s="2"/>
      <c r="F103" s="2"/>
      <c r="G103" s="2"/>
      <c r="H103" s="2"/>
      <c r="I103" s="3"/>
      <c r="J103" s="48"/>
      <c r="K103" s="48"/>
      <c r="L103" s="48"/>
      <c r="M103" s="48"/>
      <c r="N103" s="48"/>
      <c r="O103" s="48"/>
      <c r="P103" s="48"/>
      <c r="Q103" s="48"/>
      <c r="R103" s="48"/>
      <c r="S103" s="48"/>
      <c r="T103" s="48"/>
      <c r="U103" s="48"/>
      <c r="V103" s="48"/>
      <c r="W103" s="48"/>
      <c r="X103" s="48"/>
      <c r="Y103" s="48"/>
      <c r="Z103" s="48"/>
    </row>
    <row r="104" spans="1:26" ht="15.75" customHeight="1">
      <c r="A104" s="1"/>
      <c r="B104" s="1"/>
      <c r="C104" s="1"/>
      <c r="D104" s="1"/>
      <c r="E104" s="2"/>
      <c r="F104" s="2"/>
      <c r="G104" s="2"/>
      <c r="H104" s="2"/>
      <c r="I104" s="3"/>
      <c r="J104" s="48"/>
      <c r="K104" s="48"/>
      <c r="L104" s="48"/>
      <c r="M104" s="48"/>
      <c r="N104" s="48"/>
      <c r="O104" s="48"/>
      <c r="P104" s="48"/>
      <c r="Q104" s="48"/>
      <c r="R104" s="48"/>
      <c r="S104" s="48"/>
      <c r="T104" s="48"/>
      <c r="U104" s="48"/>
      <c r="V104" s="48"/>
      <c r="W104" s="48"/>
      <c r="X104" s="48"/>
      <c r="Y104" s="48"/>
      <c r="Z104" s="48"/>
    </row>
    <row r="105" spans="1:26" ht="15.75" customHeight="1">
      <c r="A105" s="1"/>
      <c r="B105" s="1"/>
      <c r="C105" s="1"/>
      <c r="D105" s="1"/>
      <c r="E105" s="2"/>
      <c r="F105" s="2"/>
      <c r="G105" s="2"/>
      <c r="H105" s="2"/>
      <c r="I105" s="3"/>
      <c r="J105" s="48"/>
      <c r="K105" s="48"/>
      <c r="L105" s="48"/>
      <c r="M105" s="48"/>
      <c r="N105" s="48"/>
      <c r="O105" s="48"/>
      <c r="P105" s="48"/>
      <c r="Q105" s="48"/>
      <c r="R105" s="48"/>
      <c r="S105" s="48"/>
      <c r="T105" s="48"/>
      <c r="U105" s="48"/>
      <c r="V105" s="48"/>
      <c r="W105" s="48"/>
      <c r="X105" s="48"/>
      <c r="Y105" s="48"/>
      <c r="Z105" s="48"/>
    </row>
    <row r="106" spans="1:26" ht="15.75" customHeight="1">
      <c r="A106" s="1"/>
      <c r="B106" s="1"/>
      <c r="C106" s="1"/>
      <c r="D106" s="1"/>
      <c r="E106" s="2"/>
      <c r="F106" s="2"/>
      <c r="G106" s="2"/>
      <c r="H106" s="2"/>
      <c r="I106" s="3"/>
      <c r="J106" s="48"/>
      <c r="K106" s="48"/>
      <c r="L106" s="48"/>
      <c r="M106" s="48"/>
      <c r="N106" s="48"/>
      <c r="O106" s="48"/>
      <c r="P106" s="48"/>
      <c r="Q106" s="48"/>
      <c r="R106" s="48"/>
      <c r="S106" s="48"/>
      <c r="T106" s="48"/>
      <c r="U106" s="48"/>
      <c r="V106" s="48"/>
      <c r="W106" s="48"/>
      <c r="X106" s="48"/>
      <c r="Y106" s="48"/>
      <c r="Z106" s="48"/>
    </row>
    <row r="107" spans="1:26" ht="15.75" customHeight="1">
      <c r="A107" s="1"/>
      <c r="B107" s="1"/>
      <c r="C107" s="1"/>
      <c r="D107" s="1"/>
      <c r="E107" s="2"/>
      <c r="F107" s="2"/>
      <c r="G107" s="2"/>
      <c r="H107" s="2"/>
      <c r="I107" s="3"/>
      <c r="J107" s="48"/>
      <c r="K107" s="48"/>
      <c r="L107" s="48"/>
      <c r="M107" s="48"/>
      <c r="N107" s="48"/>
      <c r="O107" s="48"/>
      <c r="P107" s="48"/>
      <c r="Q107" s="48"/>
      <c r="R107" s="48"/>
      <c r="S107" s="48"/>
      <c r="T107" s="48"/>
      <c r="U107" s="48"/>
      <c r="V107" s="48"/>
      <c r="W107" s="48"/>
      <c r="X107" s="48"/>
      <c r="Y107" s="48"/>
      <c r="Z107" s="48"/>
    </row>
    <row r="108" spans="1:26" ht="15.75" customHeight="1">
      <c r="A108" s="1"/>
      <c r="B108" s="1"/>
      <c r="C108" s="1"/>
      <c r="D108" s="1"/>
      <c r="E108" s="2"/>
      <c r="F108" s="2"/>
      <c r="G108" s="2"/>
      <c r="H108" s="2"/>
      <c r="I108" s="3"/>
      <c r="J108" s="48"/>
      <c r="K108" s="48"/>
      <c r="L108" s="48"/>
      <c r="M108" s="48"/>
      <c r="N108" s="48"/>
      <c r="O108" s="48"/>
      <c r="P108" s="48"/>
      <c r="Q108" s="48"/>
      <c r="R108" s="48"/>
      <c r="S108" s="48"/>
      <c r="T108" s="48"/>
      <c r="U108" s="48"/>
      <c r="V108" s="48"/>
      <c r="W108" s="48"/>
      <c r="X108" s="48"/>
      <c r="Y108" s="48"/>
      <c r="Z108" s="48"/>
    </row>
    <row r="109" spans="1:26" ht="15.75" customHeight="1">
      <c r="A109" s="1"/>
      <c r="B109" s="1"/>
      <c r="C109" s="1"/>
      <c r="D109" s="1"/>
      <c r="E109" s="2"/>
      <c r="F109" s="2"/>
      <c r="G109" s="2"/>
      <c r="H109" s="2"/>
      <c r="I109" s="3"/>
      <c r="J109" s="48"/>
      <c r="K109" s="48"/>
      <c r="L109" s="48"/>
      <c r="M109" s="48"/>
      <c r="N109" s="48"/>
      <c r="O109" s="48"/>
      <c r="P109" s="48"/>
      <c r="Q109" s="48"/>
      <c r="R109" s="48"/>
      <c r="S109" s="48"/>
      <c r="T109" s="48"/>
      <c r="U109" s="48"/>
      <c r="V109" s="48"/>
      <c r="W109" s="48"/>
      <c r="X109" s="48"/>
      <c r="Y109" s="48"/>
      <c r="Z109" s="48"/>
    </row>
    <row r="110" spans="1:26" ht="15.75" customHeight="1">
      <c r="A110" s="1"/>
      <c r="B110" s="1"/>
      <c r="C110" s="1"/>
      <c r="D110" s="1"/>
      <c r="E110" s="2"/>
      <c r="F110" s="2"/>
      <c r="G110" s="2"/>
      <c r="H110" s="2"/>
      <c r="I110" s="3"/>
      <c r="J110" s="48"/>
      <c r="K110" s="48"/>
      <c r="L110" s="48"/>
      <c r="M110" s="48"/>
      <c r="N110" s="48"/>
      <c r="O110" s="48"/>
      <c r="P110" s="48"/>
      <c r="Q110" s="48"/>
      <c r="R110" s="48"/>
      <c r="S110" s="48"/>
      <c r="T110" s="48"/>
      <c r="U110" s="48"/>
      <c r="V110" s="48"/>
      <c r="W110" s="48"/>
      <c r="X110" s="48"/>
      <c r="Y110" s="48"/>
      <c r="Z110" s="48"/>
    </row>
    <row r="111" spans="1:26" ht="15.75" customHeight="1">
      <c r="A111" s="1"/>
      <c r="B111" s="1"/>
      <c r="C111" s="1"/>
      <c r="D111" s="1"/>
      <c r="E111" s="2"/>
      <c r="F111" s="2"/>
      <c r="G111" s="2"/>
      <c r="H111" s="2"/>
      <c r="I111" s="3"/>
      <c r="J111" s="48"/>
      <c r="K111" s="48"/>
      <c r="L111" s="48"/>
      <c r="M111" s="48"/>
      <c r="N111" s="48"/>
      <c r="O111" s="48"/>
      <c r="P111" s="48"/>
      <c r="Q111" s="48"/>
      <c r="R111" s="48"/>
      <c r="S111" s="48"/>
      <c r="T111" s="48"/>
      <c r="U111" s="48"/>
      <c r="V111" s="48"/>
      <c r="W111" s="48"/>
      <c r="X111" s="48"/>
      <c r="Y111" s="48"/>
      <c r="Z111" s="48"/>
    </row>
    <row r="112" spans="1:26" ht="15.75" customHeight="1">
      <c r="A112" s="1"/>
      <c r="B112" s="1"/>
      <c r="C112" s="1"/>
      <c r="D112" s="1"/>
      <c r="E112" s="2"/>
      <c r="F112" s="2"/>
      <c r="G112" s="2"/>
      <c r="H112" s="2"/>
      <c r="I112" s="3"/>
      <c r="J112" s="48"/>
      <c r="K112" s="48"/>
      <c r="L112" s="48"/>
      <c r="M112" s="48"/>
      <c r="N112" s="48"/>
      <c r="O112" s="48"/>
      <c r="P112" s="48"/>
      <c r="Q112" s="48"/>
      <c r="R112" s="48"/>
      <c r="S112" s="48"/>
      <c r="T112" s="48"/>
      <c r="U112" s="48"/>
      <c r="V112" s="48"/>
      <c r="W112" s="48"/>
      <c r="X112" s="48"/>
      <c r="Y112" s="48"/>
      <c r="Z112" s="48"/>
    </row>
    <row r="113" spans="1:26" ht="15.75" customHeight="1">
      <c r="A113" s="1"/>
      <c r="B113" s="1"/>
      <c r="C113" s="1"/>
      <c r="D113" s="1"/>
      <c r="E113" s="2"/>
      <c r="F113" s="2"/>
      <c r="G113" s="2"/>
      <c r="H113" s="2"/>
      <c r="I113" s="3"/>
      <c r="J113" s="48"/>
      <c r="K113" s="48"/>
      <c r="L113" s="48"/>
      <c r="M113" s="48"/>
      <c r="N113" s="48"/>
      <c r="O113" s="48"/>
      <c r="P113" s="48"/>
      <c r="Q113" s="48"/>
      <c r="R113" s="48"/>
      <c r="S113" s="48"/>
      <c r="T113" s="48"/>
      <c r="U113" s="48"/>
      <c r="V113" s="48"/>
      <c r="W113" s="48"/>
      <c r="X113" s="48"/>
      <c r="Y113" s="48"/>
      <c r="Z113" s="48"/>
    </row>
    <row r="114" spans="1:26" ht="15.75" customHeight="1">
      <c r="A114" s="1"/>
      <c r="B114" s="1"/>
      <c r="C114" s="1"/>
      <c r="D114" s="1"/>
      <c r="E114" s="2"/>
      <c r="F114" s="2"/>
      <c r="G114" s="2"/>
      <c r="H114" s="2"/>
      <c r="I114" s="3"/>
      <c r="J114" s="48"/>
      <c r="K114" s="48"/>
      <c r="L114" s="48"/>
      <c r="M114" s="48"/>
      <c r="N114" s="48"/>
      <c r="O114" s="48"/>
      <c r="P114" s="48"/>
      <c r="Q114" s="48"/>
      <c r="R114" s="48"/>
      <c r="S114" s="48"/>
      <c r="T114" s="48"/>
      <c r="U114" s="48"/>
      <c r="V114" s="48"/>
      <c r="W114" s="48"/>
      <c r="X114" s="48"/>
      <c r="Y114" s="48"/>
      <c r="Z114" s="48"/>
    </row>
    <row r="115" spans="1:26" ht="15.75" customHeight="1">
      <c r="A115" s="1"/>
      <c r="B115" s="1"/>
      <c r="C115" s="1"/>
      <c r="D115" s="1"/>
      <c r="E115" s="2"/>
      <c r="F115" s="2"/>
      <c r="G115" s="2"/>
      <c r="H115" s="2"/>
      <c r="I115" s="3"/>
      <c r="J115" s="48"/>
      <c r="K115" s="48"/>
      <c r="L115" s="48"/>
      <c r="M115" s="48"/>
      <c r="N115" s="48"/>
      <c r="O115" s="48"/>
      <c r="P115" s="48"/>
      <c r="Q115" s="48"/>
      <c r="R115" s="48"/>
      <c r="S115" s="48"/>
      <c r="T115" s="48"/>
      <c r="U115" s="48"/>
      <c r="V115" s="48"/>
      <c r="W115" s="48"/>
      <c r="X115" s="48"/>
      <c r="Y115" s="48"/>
      <c r="Z115" s="48"/>
    </row>
    <row r="116" spans="1:26" ht="15.75" customHeight="1">
      <c r="A116" s="1"/>
      <c r="B116" s="1"/>
      <c r="C116" s="1"/>
      <c r="D116" s="1"/>
      <c r="E116" s="2"/>
      <c r="F116" s="2"/>
      <c r="G116" s="2"/>
      <c r="H116" s="2"/>
      <c r="I116" s="3"/>
      <c r="J116" s="48"/>
      <c r="K116" s="48"/>
      <c r="L116" s="48"/>
      <c r="M116" s="48"/>
      <c r="N116" s="48"/>
      <c r="O116" s="48"/>
      <c r="P116" s="48"/>
      <c r="Q116" s="48"/>
      <c r="R116" s="48"/>
      <c r="S116" s="48"/>
      <c r="T116" s="48"/>
      <c r="U116" s="48"/>
      <c r="V116" s="48"/>
      <c r="W116" s="48"/>
      <c r="X116" s="48"/>
      <c r="Y116" s="48"/>
      <c r="Z116" s="48"/>
    </row>
    <row r="117" spans="1:26" ht="15.75" customHeight="1">
      <c r="A117" s="1"/>
      <c r="B117" s="1"/>
      <c r="C117" s="1"/>
      <c r="D117" s="1"/>
      <c r="E117" s="2"/>
      <c r="F117" s="2"/>
      <c r="G117" s="2"/>
      <c r="H117" s="2"/>
      <c r="I117" s="3"/>
      <c r="J117" s="48"/>
      <c r="K117" s="48"/>
      <c r="L117" s="48"/>
      <c r="M117" s="48"/>
      <c r="N117" s="48"/>
      <c r="O117" s="48"/>
      <c r="P117" s="48"/>
      <c r="Q117" s="48"/>
      <c r="R117" s="48"/>
      <c r="S117" s="48"/>
      <c r="T117" s="48"/>
      <c r="U117" s="48"/>
      <c r="V117" s="48"/>
      <c r="W117" s="48"/>
      <c r="X117" s="48"/>
      <c r="Y117" s="48"/>
      <c r="Z117" s="48"/>
    </row>
    <row r="118" spans="1:26" ht="15.75" customHeight="1">
      <c r="A118" s="1"/>
      <c r="B118" s="1"/>
      <c r="C118" s="1"/>
      <c r="D118" s="1"/>
      <c r="E118" s="2"/>
      <c r="F118" s="2"/>
      <c r="G118" s="2"/>
      <c r="H118" s="2"/>
      <c r="I118" s="3"/>
      <c r="J118" s="48"/>
      <c r="K118" s="48"/>
      <c r="L118" s="48"/>
      <c r="M118" s="48"/>
      <c r="N118" s="48"/>
      <c r="O118" s="48"/>
      <c r="P118" s="48"/>
      <c r="Q118" s="48"/>
      <c r="R118" s="48"/>
      <c r="S118" s="48"/>
      <c r="T118" s="48"/>
      <c r="U118" s="48"/>
      <c r="V118" s="48"/>
      <c r="W118" s="48"/>
      <c r="X118" s="48"/>
      <c r="Y118" s="48"/>
      <c r="Z118" s="48"/>
    </row>
    <row r="119" spans="1:26" ht="15.75" customHeight="1">
      <c r="A119" s="1"/>
      <c r="B119" s="1"/>
      <c r="C119" s="1"/>
      <c r="D119" s="1"/>
      <c r="E119" s="2"/>
      <c r="F119" s="2"/>
      <c r="G119" s="2"/>
      <c r="H119" s="2"/>
      <c r="I119" s="3"/>
      <c r="J119" s="48"/>
      <c r="K119" s="48"/>
      <c r="L119" s="48"/>
      <c r="M119" s="48"/>
      <c r="N119" s="48"/>
      <c r="O119" s="48"/>
      <c r="P119" s="48"/>
      <c r="Q119" s="48"/>
      <c r="R119" s="48"/>
      <c r="S119" s="48"/>
      <c r="T119" s="48"/>
      <c r="U119" s="48"/>
      <c r="V119" s="48"/>
      <c r="W119" s="48"/>
      <c r="X119" s="48"/>
      <c r="Y119" s="48"/>
      <c r="Z119" s="48"/>
    </row>
    <row r="120" spans="1:26" ht="15.75" customHeight="1">
      <c r="A120" s="1"/>
      <c r="B120" s="1"/>
      <c r="C120" s="1"/>
      <c r="D120" s="1"/>
      <c r="E120" s="2"/>
      <c r="F120" s="2"/>
      <c r="G120" s="2"/>
      <c r="H120" s="2"/>
      <c r="I120" s="3"/>
      <c r="J120" s="48"/>
      <c r="K120" s="48"/>
      <c r="L120" s="48"/>
      <c r="M120" s="48"/>
      <c r="N120" s="48"/>
      <c r="O120" s="48"/>
      <c r="P120" s="48"/>
      <c r="Q120" s="48"/>
      <c r="R120" s="48"/>
      <c r="S120" s="48"/>
      <c r="T120" s="48"/>
      <c r="U120" s="48"/>
      <c r="V120" s="48"/>
      <c r="W120" s="48"/>
      <c r="X120" s="48"/>
      <c r="Y120" s="48"/>
      <c r="Z120" s="48"/>
    </row>
    <row r="121" spans="1:26" ht="15.75" customHeight="1">
      <c r="A121" s="1"/>
      <c r="B121" s="1"/>
      <c r="C121" s="1"/>
      <c r="D121" s="1"/>
      <c r="E121" s="2"/>
      <c r="F121" s="2"/>
      <c r="G121" s="2"/>
      <c r="H121" s="2"/>
      <c r="I121" s="3"/>
      <c r="J121" s="48"/>
      <c r="K121" s="48"/>
      <c r="L121" s="48"/>
      <c r="M121" s="48"/>
      <c r="N121" s="48"/>
      <c r="O121" s="48"/>
      <c r="P121" s="48"/>
      <c r="Q121" s="48"/>
      <c r="R121" s="48"/>
      <c r="S121" s="48"/>
      <c r="T121" s="48"/>
      <c r="U121" s="48"/>
      <c r="V121" s="48"/>
      <c r="W121" s="48"/>
      <c r="X121" s="48"/>
      <c r="Y121" s="48"/>
      <c r="Z121" s="48"/>
    </row>
    <row r="122" spans="1:26" ht="15.75" customHeight="1">
      <c r="A122" s="1"/>
      <c r="B122" s="1"/>
      <c r="C122" s="1"/>
      <c r="D122" s="1"/>
      <c r="E122" s="2"/>
      <c r="F122" s="2"/>
      <c r="G122" s="2"/>
      <c r="H122" s="2"/>
      <c r="I122" s="3"/>
      <c r="J122" s="48"/>
      <c r="K122" s="48"/>
      <c r="L122" s="48"/>
      <c r="M122" s="48"/>
      <c r="N122" s="48"/>
      <c r="O122" s="48"/>
      <c r="P122" s="48"/>
      <c r="Q122" s="48"/>
      <c r="R122" s="48"/>
      <c r="S122" s="48"/>
      <c r="T122" s="48"/>
      <c r="U122" s="48"/>
      <c r="V122" s="48"/>
      <c r="W122" s="48"/>
      <c r="X122" s="48"/>
      <c r="Y122" s="48"/>
      <c r="Z122" s="48"/>
    </row>
    <row r="123" spans="1:26" ht="15.75" customHeight="1">
      <c r="A123" s="1"/>
      <c r="B123" s="1"/>
      <c r="C123" s="1"/>
      <c r="D123" s="1"/>
      <c r="E123" s="2"/>
      <c r="F123" s="2"/>
      <c r="G123" s="2"/>
      <c r="H123" s="2"/>
      <c r="I123" s="3"/>
      <c r="J123" s="48"/>
      <c r="K123" s="48"/>
      <c r="L123" s="48"/>
      <c r="M123" s="48"/>
      <c r="N123" s="48"/>
      <c r="O123" s="48"/>
      <c r="P123" s="48"/>
      <c r="Q123" s="48"/>
      <c r="R123" s="48"/>
      <c r="S123" s="48"/>
      <c r="T123" s="48"/>
      <c r="U123" s="48"/>
      <c r="V123" s="48"/>
      <c r="W123" s="48"/>
      <c r="X123" s="48"/>
      <c r="Y123" s="48"/>
      <c r="Z123" s="48"/>
    </row>
    <row r="124" spans="1:26" ht="15.75" customHeight="1">
      <c r="A124" s="1"/>
      <c r="B124" s="1"/>
      <c r="C124" s="1"/>
      <c r="D124" s="1"/>
      <c r="E124" s="2"/>
      <c r="F124" s="2"/>
      <c r="G124" s="2"/>
      <c r="H124" s="2"/>
      <c r="I124" s="3"/>
      <c r="J124" s="48"/>
      <c r="K124" s="48"/>
      <c r="L124" s="48"/>
      <c r="M124" s="48"/>
      <c r="N124" s="48"/>
      <c r="O124" s="48"/>
      <c r="P124" s="48"/>
      <c r="Q124" s="48"/>
      <c r="R124" s="48"/>
      <c r="S124" s="48"/>
      <c r="T124" s="48"/>
      <c r="U124" s="48"/>
      <c r="V124" s="48"/>
      <c r="W124" s="48"/>
      <c r="X124" s="48"/>
      <c r="Y124" s="48"/>
      <c r="Z124" s="48"/>
    </row>
    <row r="125" spans="1:26" ht="15.75" customHeight="1">
      <c r="A125" s="1"/>
      <c r="B125" s="1"/>
      <c r="C125" s="1"/>
      <c r="D125" s="1"/>
      <c r="E125" s="2"/>
      <c r="F125" s="2"/>
      <c r="G125" s="2"/>
      <c r="H125" s="2"/>
      <c r="I125" s="3"/>
      <c r="J125" s="48"/>
      <c r="K125" s="48"/>
      <c r="L125" s="48"/>
      <c r="M125" s="48"/>
      <c r="N125" s="48"/>
      <c r="O125" s="48"/>
      <c r="P125" s="48"/>
      <c r="Q125" s="48"/>
      <c r="R125" s="48"/>
      <c r="S125" s="48"/>
      <c r="T125" s="48"/>
      <c r="U125" s="48"/>
      <c r="V125" s="48"/>
      <c r="W125" s="48"/>
      <c r="X125" s="48"/>
      <c r="Y125" s="48"/>
      <c r="Z125" s="48"/>
    </row>
    <row r="126" spans="1:26" ht="15.75" customHeight="1">
      <c r="A126" s="1"/>
      <c r="B126" s="1"/>
      <c r="C126" s="1"/>
      <c r="D126" s="1"/>
      <c r="E126" s="2"/>
      <c r="F126" s="2"/>
      <c r="G126" s="2"/>
      <c r="H126" s="2"/>
      <c r="I126" s="3"/>
      <c r="J126" s="48"/>
      <c r="K126" s="48"/>
      <c r="L126" s="48"/>
      <c r="M126" s="48"/>
      <c r="N126" s="48"/>
      <c r="O126" s="48"/>
      <c r="P126" s="48"/>
      <c r="Q126" s="48"/>
      <c r="R126" s="48"/>
      <c r="S126" s="48"/>
      <c r="T126" s="48"/>
      <c r="U126" s="48"/>
      <c r="V126" s="48"/>
      <c r="W126" s="48"/>
      <c r="X126" s="48"/>
      <c r="Y126" s="48"/>
      <c r="Z126" s="48"/>
    </row>
    <row r="127" spans="1:26" ht="15.75" customHeight="1">
      <c r="A127" s="1"/>
      <c r="B127" s="1"/>
      <c r="C127" s="1"/>
      <c r="D127" s="1"/>
      <c r="E127" s="2"/>
      <c r="F127" s="2"/>
      <c r="G127" s="2"/>
      <c r="H127" s="2"/>
      <c r="I127" s="3"/>
      <c r="J127" s="48"/>
      <c r="K127" s="48"/>
      <c r="L127" s="48"/>
      <c r="M127" s="48"/>
      <c r="N127" s="48"/>
      <c r="O127" s="48"/>
      <c r="P127" s="48"/>
      <c r="Q127" s="48"/>
      <c r="R127" s="48"/>
      <c r="S127" s="48"/>
      <c r="T127" s="48"/>
      <c r="U127" s="48"/>
      <c r="V127" s="48"/>
      <c r="W127" s="48"/>
      <c r="X127" s="48"/>
      <c r="Y127" s="48"/>
      <c r="Z127" s="48"/>
    </row>
    <row r="128" spans="1:26" ht="15.75" customHeight="1">
      <c r="A128" s="1"/>
      <c r="B128" s="1"/>
      <c r="C128" s="1"/>
      <c r="D128" s="1"/>
      <c r="E128" s="2"/>
      <c r="F128" s="2"/>
      <c r="G128" s="2"/>
      <c r="H128" s="2"/>
      <c r="I128" s="3"/>
      <c r="J128" s="48"/>
      <c r="K128" s="48"/>
      <c r="L128" s="48"/>
      <c r="M128" s="48"/>
      <c r="N128" s="48"/>
      <c r="O128" s="48"/>
      <c r="P128" s="48"/>
      <c r="Q128" s="48"/>
      <c r="R128" s="48"/>
      <c r="S128" s="48"/>
      <c r="T128" s="48"/>
      <c r="U128" s="48"/>
      <c r="V128" s="48"/>
      <c r="W128" s="48"/>
      <c r="X128" s="48"/>
      <c r="Y128" s="48"/>
      <c r="Z128" s="48"/>
    </row>
    <row r="129" spans="1:26" ht="15.75" customHeight="1">
      <c r="A129" s="1"/>
      <c r="B129" s="1"/>
      <c r="C129" s="1"/>
      <c r="D129" s="1"/>
      <c r="E129" s="2"/>
      <c r="F129" s="2"/>
      <c r="G129" s="2"/>
      <c r="H129" s="2"/>
      <c r="I129" s="3"/>
      <c r="J129" s="48"/>
      <c r="K129" s="48"/>
      <c r="L129" s="48"/>
      <c r="M129" s="48"/>
      <c r="N129" s="48"/>
      <c r="O129" s="48"/>
      <c r="P129" s="48"/>
      <c r="Q129" s="48"/>
      <c r="R129" s="48"/>
      <c r="S129" s="48"/>
      <c r="T129" s="48"/>
      <c r="U129" s="48"/>
      <c r="V129" s="48"/>
      <c r="W129" s="48"/>
      <c r="X129" s="48"/>
      <c r="Y129" s="48"/>
      <c r="Z129" s="48"/>
    </row>
    <row r="130" spans="1:26" ht="15.75" customHeight="1">
      <c r="A130" s="1"/>
      <c r="B130" s="1"/>
      <c r="C130" s="1"/>
      <c r="D130" s="1"/>
      <c r="E130" s="2"/>
      <c r="F130" s="2"/>
      <c r="G130" s="2"/>
      <c r="H130" s="2"/>
      <c r="I130" s="3"/>
      <c r="J130" s="48"/>
      <c r="K130" s="48"/>
      <c r="L130" s="48"/>
      <c r="M130" s="48"/>
      <c r="N130" s="48"/>
      <c r="O130" s="48"/>
      <c r="P130" s="48"/>
      <c r="Q130" s="48"/>
      <c r="R130" s="48"/>
      <c r="S130" s="48"/>
      <c r="T130" s="48"/>
      <c r="U130" s="48"/>
      <c r="V130" s="48"/>
      <c r="W130" s="48"/>
      <c r="X130" s="48"/>
      <c r="Y130" s="48"/>
      <c r="Z130" s="48"/>
    </row>
    <row r="131" spans="1:26" ht="15.75" customHeight="1">
      <c r="A131" s="1"/>
      <c r="B131" s="1"/>
      <c r="C131" s="1"/>
      <c r="D131" s="1"/>
      <c r="E131" s="2"/>
      <c r="F131" s="2"/>
      <c r="G131" s="2"/>
      <c r="H131" s="2"/>
      <c r="I131" s="3"/>
      <c r="J131" s="48"/>
      <c r="K131" s="48"/>
      <c r="L131" s="48"/>
      <c r="M131" s="48"/>
      <c r="N131" s="48"/>
      <c r="O131" s="48"/>
      <c r="P131" s="48"/>
      <c r="Q131" s="48"/>
      <c r="R131" s="48"/>
      <c r="S131" s="48"/>
      <c r="T131" s="48"/>
      <c r="U131" s="48"/>
      <c r="V131" s="48"/>
      <c r="W131" s="48"/>
      <c r="X131" s="48"/>
      <c r="Y131" s="48"/>
      <c r="Z131" s="48"/>
    </row>
    <row r="132" spans="1:26" ht="15.75" customHeight="1">
      <c r="A132" s="1"/>
      <c r="B132" s="1"/>
      <c r="C132" s="1"/>
      <c r="D132" s="1"/>
      <c r="E132" s="2"/>
      <c r="F132" s="2"/>
      <c r="G132" s="2"/>
      <c r="H132" s="2"/>
      <c r="I132" s="3"/>
      <c r="J132" s="48"/>
      <c r="K132" s="48"/>
      <c r="L132" s="48"/>
      <c r="M132" s="48"/>
      <c r="N132" s="48"/>
      <c r="O132" s="48"/>
      <c r="P132" s="48"/>
      <c r="Q132" s="48"/>
      <c r="R132" s="48"/>
      <c r="S132" s="48"/>
      <c r="T132" s="48"/>
      <c r="U132" s="48"/>
      <c r="V132" s="48"/>
      <c r="W132" s="48"/>
      <c r="X132" s="48"/>
      <c r="Y132" s="48"/>
      <c r="Z132" s="48"/>
    </row>
    <row r="133" spans="1:26" ht="15.75" customHeight="1">
      <c r="A133" s="1"/>
      <c r="B133" s="1"/>
      <c r="C133" s="1"/>
      <c r="D133" s="1"/>
      <c r="E133" s="2"/>
      <c r="F133" s="2"/>
      <c r="G133" s="2"/>
      <c r="H133" s="2"/>
      <c r="I133" s="3"/>
      <c r="J133" s="48"/>
      <c r="K133" s="48"/>
      <c r="L133" s="48"/>
      <c r="M133" s="48"/>
      <c r="N133" s="48"/>
      <c r="O133" s="48"/>
      <c r="P133" s="48"/>
      <c r="Q133" s="48"/>
      <c r="R133" s="48"/>
      <c r="S133" s="48"/>
      <c r="T133" s="48"/>
      <c r="U133" s="48"/>
      <c r="V133" s="48"/>
      <c r="W133" s="48"/>
      <c r="X133" s="48"/>
      <c r="Y133" s="48"/>
      <c r="Z133" s="48"/>
    </row>
    <row r="134" spans="1:26" ht="15.75" customHeight="1">
      <c r="A134" s="1"/>
      <c r="B134" s="1"/>
      <c r="C134" s="1"/>
      <c r="D134" s="1"/>
      <c r="E134" s="2"/>
      <c r="F134" s="2"/>
      <c r="G134" s="2"/>
      <c r="H134" s="2"/>
      <c r="I134" s="3"/>
      <c r="J134" s="48"/>
      <c r="K134" s="48"/>
      <c r="L134" s="48"/>
      <c r="M134" s="48"/>
      <c r="N134" s="48"/>
      <c r="O134" s="48"/>
      <c r="P134" s="48"/>
      <c r="Q134" s="48"/>
      <c r="R134" s="48"/>
      <c r="S134" s="48"/>
      <c r="T134" s="48"/>
      <c r="U134" s="48"/>
      <c r="V134" s="48"/>
      <c r="W134" s="48"/>
      <c r="X134" s="48"/>
      <c r="Y134" s="48"/>
      <c r="Z134" s="48"/>
    </row>
    <row r="135" spans="1:26" ht="15.75" customHeight="1">
      <c r="A135" s="1"/>
      <c r="B135" s="1"/>
      <c r="C135" s="1"/>
      <c r="D135" s="1"/>
      <c r="E135" s="2"/>
      <c r="F135" s="2"/>
      <c r="G135" s="2"/>
      <c r="H135" s="2"/>
      <c r="I135" s="3"/>
      <c r="J135" s="48"/>
      <c r="K135" s="48"/>
      <c r="L135" s="48"/>
      <c r="M135" s="48"/>
      <c r="N135" s="48"/>
      <c r="O135" s="48"/>
      <c r="P135" s="48"/>
      <c r="Q135" s="48"/>
      <c r="R135" s="48"/>
      <c r="S135" s="48"/>
      <c r="T135" s="48"/>
      <c r="U135" s="48"/>
      <c r="V135" s="48"/>
      <c r="W135" s="48"/>
      <c r="X135" s="48"/>
      <c r="Y135" s="48"/>
      <c r="Z135" s="48"/>
    </row>
    <row r="136" spans="1:26" ht="15.75" customHeight="1">
      <c r="A136" s="1"/>
      <c r="B136" s="1"/>
      <c r="C136" s="1"/>
      <c r="D136" s="1"/>
      <c r="E136" s="2"/>
      <c r="F136" s="2"/>
      <c r="G136" s="2"/>
      <c r="H136" s="2"/>
      <c r="I136" s="3"/>
      <c r="J136" s="48"/>
      <c r="K136" s="48"/>
      <c r="L136" s="48"/>
      <c r="M136" s="48"/>
      <c r="N136" s="48"/>
      <c r="O136" s="48"/>
      <c r="P136" s="48"/>
      <c r="Q136" s="48"/>
      <c r="R136" s="48"/>
      <c r="S136" s="48"/>
      <c r="T136" s="48"/>
      <c r="U136" s="48"/>
      <c r="V136" s="48"/>
      <c r="W136" s="48"/>
      <c r="X136" s="48"/>
      <c r="Y136" s="48"/>
      <c r="Z136" s="48"/>
    </row>
    <row r="137" spans="1:26" ht="15.75" customHeight="1">
      <c r="A137" s="1"/>
      <c r="B137" s="1"/>
      <c r="C137" s="1"/>
      <c r="D137" s="1"/>
      <c r="E137" s="2"/>
      <c r="F137" s="2"/>
      <c r="G137" s="2"/>
      <c r="H137" s="2"/>
      <c r="I137" s="3"/>
      <c r="J137" s="48"/>
      <c r="K137" s="48"/>
      <c r="L137" s="48"/>
      <c r="M137" s="48"/>
      <c r="N137" s="48"/>
      <c r="O137" s="48"/>
      <c r="P137" s="48"/>
      <c r="Q137" s="48"/>
      <c r="R137" s="48"/>
      <c r="S137" s="48"/>
      <c r="T137" s="48"/>
      <c r="U137" s="48"/>
      <c r="V137" s="48"/>
      <c r="W137" s="48"/>
      <c r="X137" s="48"/>
      <c r="Y137" s="48"/>
      <c r="Z137" s="48"/>
    </row>
    <row r="138" spans="1:26" ht="15.75" customHeight="1">
      <c r="A138" s="1"/>
      <c r="B138" s="1"/>
      <c r="C138" s="1"/>
      <c r="D138" s="1"/>
      <c r="E138" s="2"/>
      <c r="F138" s="2"/>
      <c r="G138" s="2"/>
      <c r="H138" s="2"/>
      <c r="I138" s="3"/>
      <c r="J138" s="48"/>
      <c r="K138" s="48"/>
      <c r="L138" s="48"/>
      <c r="M138" s="48"/>
      <c r="N138" s="48"/>
      <c r="O138" s="48"/>
      <c r="P138" s="48"/>
      <c r="Q138" s="48"/>
      <c r="R138" s="48"/>
      <c r="S138" s="48"/>
      <c r="T138" s="48"/>
      <c r="U138" s="48"/>
      <c r="V138" s="48"/>
      <c r="W138" s="48"/>
      <c r="X138" s="48"/>
      <c r="Y138" s="48"/>
      <c r="Z138" s="48"/>
    </row>
    <row r="139" spans="1:26" ht="15.75" customHeight="1">
      <c r="A139" s="1"/>
      <c r="B139" s="1"/>
      <c r="C139" s="1"/>
      <c r="D139" s="1"/>
      <c r="E139" s="2"/>
      <c r="F139" s="2"/>
      <c r="G139" s="2"/>
      <c r="H139" s="2"/>
      <c r="I139" s="3"/>
      <c r="J139" s="48"/>
      <c r="K139" s="48"/>
      <c r="L139" s="48"/>
      <c r="M139" s="48"/>
      <c r="N139" s="48"/>
      <c r="O139" s="48"/>
      <c r="P139" s="48"/>
      <c r="Q139" s="48"/>
      <c r="R139" s="48"/>
      <c r="S139" s="48"/>
      <c r="T139" s="48"/>
      <c r="U139" s="48"/>
      <c r="V139" s="48"/>
      <c r="W139" s="48"/>
      <c r="X139" s="48"/>
      <c r="Y139" s="48"/>
      <c r="Z139" s="48"/>
    </row>
    <row r="140" spans="1:26" ht="15.75" customHeight="1">
      <c r="A140" s="1"/>
      <c r="B140" s="1"/>
      <c r="C140" s="1"/>
      <c r="D140" s="1"/>
      <c r="E140" s="2"/>
      <c r="F140" s="2"/>
      <c r="G140" s="2"/>
      <c r="H140" s="2"/>
      <c r="I140" s="3"/>
      <c r="J140" s="48"/>
      <c r="K140" s="48"/>
      <c r="L140" s="48"/>
      <c r="M140" s="48"/>
      <c r="N140" s="48"/>
      <c r="O140" s="48"/>
      <c r="P140" s="48"/>
      <c r="Q140" s="48"/>
      <c r="R140" s="48"/>
      <c r="S140" s="48"/>
      <c r="T140" s="48"/>
      <c r="U140" s="48"/>
      <c r="V140" s="48"/>
      <c r="W140" s="48"/>
      <c r="X140" s="48"/>
      <c r="Y140" s="48"/>
      <c r="Z140" s="48"/>
    </row>
    <row r="141" spans="1:26" ht="15.75" customHeight="1">
      <c r="A141" s="1"/>
      <c r="B141" s="1"/>
      <c r="C141" s="1"/>
      <c r="D141" s="1"/>
      <c r="E141" s="2"/>
      <c r="F141" s="2"/>
      <c r="G141" s="2"/>
      <c r="H141" s="2"/>
      <c r="I141" s="3"/>
      <c r="J141" s="48"/>
      <c r="K141" s="48"/>
      <c r="L141" s="48"/>
      <c r="M141" s="48"/>
      <c r="N141" s="48"/>
      <c r="O141" s="48"/>
      <c r="P141" s="48"/>
      <c r="Q141" s="48"/>
      <c r="R141" s="48"/>
      <c r="S141" s="48"/>
      <c r="T141" s="48"/>
      <c r="U141" s="48"/>
      <c r="V141" s="48"/>
      <c r="W141" s="48"/>
      <c r="X141" s="48"/>
      <c r="Y141" s="48"/>
      <c r="Z141" s="48"/>
    </row>
    <row r="142" spans="1:26" ht="15.75" customHeight="1">
      <c r="A142" s="1"/>
      <c r="B142" s="1"/>
      <c r="C142" s="1"/>
      <c r="D142" s="1"/>
      <c r="E142" s="2"/>
      <c r="F142" s="2"/>
      <c r="G142" s="2"/>
      <c r="H142" s="2"/>
      <c r="I142" s="3"/>
      <c r="J142" s="48"/>
      <c r="K142" s="48"/>
      <c r="L142" s="48"/>
      <c r="M142" s="48"/>
      <c r="N142" s="48"/>
      <c r="O142" s="48"/>
      <c r="P142" s="48"/>
      <c r="Q142" s="48"/>
      <c r="R142" s="48"/>
      <c r="S142" s="48"/>
      <c r="T142" s="48"/>
      <c r="U142" s="48"/>
      <c r="V142" s="48"/>
      <c r="W142" s="48"/>
      <c r="X142" s="48"/>
      <c r="Y142" s="48"/>
      <c r="Z142" s="48"/>
    </row>
    <row r="143" spans="1:26" ht="15.75" customHeight="1">
      <c r="A143" s="1"/>
      <c r="B143" s="1"/>
      <c r="C143" s="1"/>
      <c r="D143" s="1"/>
      <c r="E143" s="2"/>
      <c r="F143" s="2"/>
      <c r="G143" s="2"/>
      <c r="H143" s="2"/>
      <c r="I143" s="3"/>
      <c r="J143" s="48"/>
      <c r="K143" s="48"/>
      <c r="L143" s="48"/>
      <c r="M143" s="48"/>
      <c r="N143" s="48"/>
      <c r="O143" s="48"/>
      <c r="P143" s="48"/>
      <c r="Q143" s="48"/>
      <c r="R143" s="48"/>
      <c r="S143" s="48"/>
      <c r="T143" s="48"/>
      <c r="U143" s="48"/>
      <c r="V143" s="48"/>
      <c r="W143" s="48"/>
      <c r="X143" s="48"/>
      <c r="Y143" s="48"/>
      <c r="Z143" s="48"/>
    </row>
    <row r="144" spans="1:26" ht="15.75" customHeight="1">
      <c r="A144" s="1"/>
      <c r="B144" s="1"/>
      <c r="C144" s="1"/>
      <c r="D144" s="1"/>
      <c r="E144" s="2"/>
      <c r="F144" s="2"/>
      <c r="G144" s="2"/>
      <c r="H144" s="2"/>
      <c r="I144" s="3"/>
      <c r="J144" s="48"/>
      <c r="K144" s="48"/>
      <c r="L144" s="48"/>
      <c r="M144" s="48"/>
      <c r="N144" s="48"/>
      <c r="O144" s="48"/>
      <c r="P144" s="48"/>
      <c r="Q144" s="48"/>
      <c r="R144" s="48"/>
      <c r="S144" s="48"/>
      <c r="T144" s="48"/>
      <c r="U144" s="48"/>
      <c r="V144" s="48"/>
      <c r="W144" s="48"/>
      <c r="X144" s="48"/>
      <c r="Y144" s="48"/>
      <c r="Z144" s="48"/>
    </row>
    <row r="145" spans="1:26" ht="15.75" customHeight="1">
      <c r="A145" s="1"/>
      <c r="B145" s="1"/>
      <c r="C145" s="1"/>
      <c r="D145" s="1"/>
      <c r="E145" s="2"/>
      <c r="F145" s="2"/>
      <c r="G145" s="2"/>
      <c r="H145" s="2"/>
      <c r="I145" s="3"/>
      <c r="J145" s="48"/>
      <c r="K145" s="48"/>
      <c r="L145" s="48"/>
      <c r="M145" s="48"/>
      <c r="N145" s="48"/>
      <c r="O145" s="48"/>
      <c r="P145" s="48"/>
      <c r="Q145" s="48"/>
      <c r="R145" s="48"/>
      <c r="S145" s="48"/>
      <c r="T145" s="48"/>
      <c r="U145" s="48"/>
      <c r="V145" s="48"/>
      <c r="W145" s="48"/>
      <c r="X145" s="48"/>
      <c r="Y145" s="48"/>
      <c r="Z145" s="48"/>
    </row>
    <row r="146" spans="1:26" ht="15.75" customHeight="1">
      <c r="A146" s="1"/>
      <c r="B146" s="1"/>
      <c r="C146" s="1"/>
      <c r="D146" s="1"/>
      <c r="E146" s="2"/>
      <c r="F146" s="2"/>
      <c r="G146" s="2"/>
      <c r="H146" s="2"/>
      <c r="I146" s="3"/>
      <c r="J146" s="48"/>
      <c r="K146" s="48"/>
      <c r="L146" s="48"/>
      <c r="M146" s="48"/>
      <c r="N146" s="48"/>
      <c r="O146" s="48"/>
      <c r="P146" s="48"/>
      <c r="Q146" s="48"/>
      <c r="R146" s="48"/>
      <c r="S146" s="48"/>
      <c r="T146" s="48"/>
      <c r="U146" s="48"/>
      <c r="V146" s="48"/>
      <c r="W146" s="48"/>
      <c r="X146" s="48"/>
      <c r="Y146" s="48"/>
      <c r="Z146" s="48"/>
    </row>
    <row r="147" spans="1:26" ht="15.75" customHeight="1">
      <c r="A147" s="1"/>
      <c r="B147" s="1"/>
      <c r="C147" s="1"/>
      <c r="D147" s="1"/>
      <c r="E147" s="2"/>
      <c r="F147" s="2"/>
      <c r="G147" s="2"/>
      <c r="H147" s="2"/>
      <c r="I147" s="3"/>
      <c r="J147" s="48"/>
      <c r="K147" s="48"/>
      <c r="L147" s="48"/>
      <c r="M147" s="48"/>
      <c r="N147" s="48"/>
      <c r="O147" s="48"/>
      <c r="P147" s="48"/>
      <c r="Q147" s="48"/>
      <c r="R147" s="48"/>
      <c r="S147" s="48"/>
      <c r="T147" s="48"/>
      <c r="U147" s="48"/>
      <c r="V147" s="48"/>
      <c r="W147" s="48"/>
      <c r="X147" s="48"/>
      <c r="Y147" s="48"/>
      <c r="Z147" s="48"/>
    </row>
    <row r="148" spans="1:26" ht="15.75" customHeight="1">
      <c r="A148" s="1"/>
      <c r="B148" s="1"/>
      <c r="C148" s="1"/>
      <c r="D148" s="1"/>
      <c r="E148" s="2"/>
      <c r="F148" s="2"/>
      <c r="G148" s="2"/>
      <c r="H148" s="2"/>
      <c r="I148" s="3"/>
      <c r="J148" s="48"/>
      <c r="K148" s="48"/>
      <c r="L148" s="48"/>
      <c r="M148" s="48"/>
      <c r="N148" s="48"/>
      <c r="O148" s="48"/>
      <c r="P148" s="48"/>
      <c r="Q148" s="48"/>
      <c r="R148" s="48"/>
      <c r="S148" s="48"/>
      <c r="T148" s="48"/>
      <c r="U148" s="48"/>
      <c r="V148" s="48"/>
      <c r="W148" s="48"/>
      <c r="X148" s="48"/>
      <c r="Y148" s="48"/>
      <c r="Z148" s="48"/>
    </row>
    <row r="149" spans="1:26" ht="15.75" customHeight="1">
      <c r="A149" s="1"/>
      <c r="B149" s="1"/>
      <c r="C149" s="1"/>
      <c r="D149" s="1"/>
      <c r="E149" s="2"/>
      <c r="F149" s="2"/>
      <c r="G149" s="2"/>
      <c r="H149" s="2"/>
      <c r="I149" s="3"/>
      <c r="J149" s="48"/>
      <c r="K149" s="48"/>
      <c r="L149" s="48"/>
      <c r="M149" s="48"/>
      <c r="N149" s="48"/>
      <c r="O149" s="48"/>
      <c r="P149" s="48"/>
      <c r="Q149" s="48"/>
      <c r="R149" s="48"/>
      <c r="S149" s="48"/>
      <c r="T149" s="48"/>
      <c r="U149" s="48"/>
      <c r="V149" s="48"/>
      <c r="W149" s="48"/>
      <c r="X149" s="48"/>
      <c r="Y149" s="48"/>
      <c r="Z149" s="48"/>
    </row>
    <row r="150" spans="1:26" ht="15.75" customHeight="1">
      <c r="A150" s="1"/>
      <c r="B150" s="1"/>
      <c r="C150" s="1"/>
      <c r="D150" s="1"/>
      <c r="E150" s="2"/>
      <c r="F150" s="2"/>
      <c r="G150" s="2"/>
      <c r="H150" s="2"/>
      <c r="I150" s="3"/>
      <c r="J150" s="48"/>
      <c r="K150" s="48"/>
      <c r="L150" s="48"/>
      <c r="M150" s="48"/>
      <c r="N150" s="48"/>
      <c r="O150" s="48"/>
      <c r="P150" s="48"/>
      <c r="Q150" s="48"/>
      <c r="R150" s="48"/>
      <c r="S150" s="48"/>
      <c r="T150" s="48"/>
      <c r="U150" s="48"/>
      <c r="V150" s="48"/>
      <c r="W150" s="48"/>
      <c r="X150" s="48"/>
      <c r="Y150" s="48"/>
      <c r="Z150" s="48"/>
    </row>
    <row r="151" spans="1:26" ht="15.75" customHeight="1">
      <c r="A151" s="1"/>
      <c r="B151" s="1"/>
      <c r="C151" s="1"/>
      <c r="D151" s="1"/>
      <c r="E151" s="2"/>
      <c r="F151" s="2"/>
      <c r="G151" s="2"/>
      <c r="H151" s="2"/>
      <c r="I151" s="3"/>
      <c r="J151" s="48"/>
      <c r="K151" s="48"/>
      <c r="L151" s="48"/>
      <c r="M151" s="48"/>
      <c r="N151" s="48"/>
      <c r="O151" s="48"/>
      <c r="P151" s="48"/>
      <c r="Q151" s="48"/>
      <c r="R151" s="48"/>
      <c r="S151" s="48"/>
      <c r="T151" s="48"/>
      <c r="U151" s="48"/>
      <c r="V151" s="48"/>
      <c r="W151" s="48"/>
      <c r="X151" s="48"/>
      <c r="Y151" s="48"/>
      <c r="Z151" s="48"/>
    </row>
    <row r="152" spans="1:26" ht="15.75" customHeight="1">
      <c r="A152" s="1"/>
      <c r="B152" s="1"/>
      <c r="C152" s="1"/>
      <c r="D152" s="1"/>
      <c r="E152" s="2"/>
      <c r="F152" s="2"/>
      <c r="G152" s="2"/>
      <c r="H152" s="2"/>
      <c r="I152" s="3"/>
      <c r="J152" s="48"/>
      <c r="K152" s="48"/>
      <c r="L152" s="48"/>
      <c r="M152" s="48"/>
      <c r="N152" s="48"/>
      <c r="O152" s="48"/>
      <c r="P152" s="48"/>
      <c r="Q152" s="48"/>
      <c r="R152" s="48"/>
      <c r="S152" s="48"/>
      <c r="T152" s="48"/>
      <c r="U152" s="48"/>
      <c r="V152" s="48"/>
      <c r="W152" s="48"/>
      <c r="X152" s="48"/>
      <c r="Y152" s="48"/>
      <c r="Z152" s="48"/>
    </row>
    <row r="153" spans="1:26" ht="15.75" customHeight="1">
      <c r="A153" s="1"/>
      <c r="B153" s="1"/>
      <c r="C153" s="1"/>
      <c r="D153" s="1"/>
      <c r="E153" s="2"/>
      <c r="F153" s="2"/>
      <c r="G153" s="2"/>
      <c r="H153" s="2"/>
      <c r="I153" s="3"/>
      <c r="J153" s="48"/>
      <c r="K153" s="48"/>
      <c r="L153" s="48"/>
      <c r="M153" s="48"/>
      <c r="N153" s="48"/>
      <c r="O153" s="48"/>
      <c r="P153" s="48"/>
      <c r="Q153" s="48"/>
      <c r="R153" s="48"/>
      <c r="S153" s="48"/>
      <c r="T153" s="48"/>
      <c r="U153" s="48"/>
      <c r="V153" s="48"/>
      <c r="W153" s="48"/>
      <c r="X153" s="48"/>
      <c r="Y153" s="48"/>
      <c r="Z153" s="48"/>
    </row>
    <row r="154" spans="1:26" ht="15.75" customHeight="1">
      <c r="A154" s="1"/>
      <c r="B154" s="1"/>
      <c r="C154" s="1"/>
      <c r="D154" s="1"/>
      <c r="E154" s="2"/>
      <c r="F154" s="2"/>
      <c r="G154" s="2"/>
      <c r="H154" s="2"/>
      <c r="I154" s="3"/>
      <c r="J154" s="48"/>
      <c r="K154" s="48"/>
      <c r="L154" s="48"/>
      <c r="M154" s="48"/>
      <c r="N154" s="48"/>
      <c r="O154" s="48"/>
      <c r="P154" s="48"/>
      <c r="Q154" s="48"/>
      <c r="R154" s="48"/>
      <c r="S154" s="48"/>
      <c r="T154" s="48"/>
      <c r="U154" s="48"/>
      <c r="V154" s="48"/>
      <c r="W154" s="48"/>
      <c r="X154" s="48"/>
      <c r="Y154" s="48"/>
      <c r="Z154" s="48"/>
    </row>
    <row r="155" spans="1:26" ht="15.75" customHeight="1">
      <c r="A155" s="1"/>
      <c r="B155" s="1"/>
      <c r="C155" s="1"/>
      <c r="D155" s="1"/>
      <c r="E155" s="2"/>
      <c r="F155" s="2"/>
      <c r="G155" s="2"/>
      <c r="H155" s="2"/>
      <c r="I155" s="3"/>
      <c r="J155" s="48"/>
      <c r="K155" s="48"/>
      <c r="L155" s="48"/>
      <c r="M155" s="48"/>
      <c r="N155" s="48"/>
      <c r="O155" s="48"/>
      <c r="P155" s="48"/>
      <c r="Q155" s="48"/>
      <c r="R155" s="48"/>
      <c r="S155" s="48"/>
      <c r="T155" s="48"/>
      <c r="U155" s="48"/>
      <c r="V155" s="48"/>
      <c r="W155" s="48"/>
      <c r="X155" s="48"/>
      <c r="Y155" s="48"/>
      <c r="Z155" s="48"/>
    </row>
    <row r="156" spans="1:26" ht="15.75" customHeight="1">
      <c r="A156" s="1"/>
      <c r="B156" s="1"/>
      <c r="C156" s="1"/>
      <c r="D156" s="1"/>
      <c r="E156" s="2"/>
      <c r="F156" s="2"/>
      <c r="G156" s="2"/>
      <c r="H156" s="2"/>
      <c r="I156" s="3"/>
      <c r="J156" s="48"/>
      <c r="K156" s="48"/>
      <c r="L156" s="48"/>
      <c r="M156" s="48"/>
      <c r="N156" s="48"/>
      <c r="O156" s="48"/>
      <c r="P156" s="48"/>
      <c r="Q156" s="48"/>
      <c r="R156" s="48"/>
      <c r="S156" s="48"/>
      <c r="T156" s="48"/>
      <c r="U156" s="48"/>
      <c r="V156" s="48"/>
      <c r="W156" s="48"/>
      <c r="X156" s="48"/>
      <c r="Y156" s="48"/>
      <c r="Z156" s="48"/>
    </row>
    <row r="157" spans="1:26" ht="15.75" customHeight="1">
      <c r="A157" s="1"/>
      <c r="B157" s="1"/>
      <c r="C157" s="1"/>
      <c r="D157" s="1"/>
      <c r="E157" s="2"/>
      <c r="F157" s="2"/>
      <c r="G157" s="2"/>
      <c r="H157" s="2"/>
      <c r="I157" s="3"/>
      <c r="J157" s="48"/>
      <c r="K157" s="48"/>
      <c r="L157" s="48"/>
      <c r="M157" s="48"/>
      <c r="N157" s="48"/>
      <c r="O157" s="48"/>
      <c r="P157" s="48"/>
      <c r="Q157" s="48"/>
      <c r="R157" s="48"/>
      <c r="S157" s="48"/>
      <c r="T157" s="48"/>
      <c r="U157" s="48"/>
      <c r="V157" s="48"/>
      <c r="W157" s="48"/>
      <c r="X157" s="48"/>
      <c r="Y157" s="48"/>
      <c r="Z157" s="48"/>
    </row>
    <row r="158" spans="1:26" ht="15.75" customHeight="1">
      <c r="A158" s="1"/>
      <c r="B158" s="1"/>
      <c r="C158" s="1"/>
      <c r="D158" s="1"/>
      <c r="E158" s="2"/>
      <c r="F158" s="2"/>
      <c r="G158" s="2"/>
      <c r="H158" s="2"/>
      <c r="I158" s="3"/>
      <c r="J158" s="48"/>
      <c r="K158" s="48"/>
      <c r="L158" s="48"/>
      <c r="M158" s="48"/>
      <c r="N158" s="48"/>
      <c r="O158" s="48"/>
      <c r="P158" s="48"/>
      <c r="Q158" s="48"/>
      <c r="R158" s="48"/>
      <c r="S158" s="48"/>
      <c r="T158" s="48"/>
      <c r="U158" s="48"/>
      <c r="V158" s="48"/>
      <c r="W158" s="48"/>
      <c r="X158" s="48"/>
      <c r="Y158" s="48"/>
      <c r="Z158" s="48"/>
    </row>
    <row r="159" spans="1:26" ht="15.75" customHeight="1">
      <c r="A159" s="1"/>
      <c r="B159" s="1"/>
      <c r="C159" s="1"/>
      <c r="D159" s="1"/>
      <c r="E159" s="2"/>
      <c r="F159" s="2"/>
      <c r="G159" s="2"/>
      <c r="H159" s="2"/>
      <c r="I159" s="3"/>
      <c r="J159" s="48"/>
      <c r="K159" s="48"/>
      <c r="L159" s="48"/>
      <c r="M159" s="48"/>
      <c r="N159" s="48"/>
      <c r="O159" s="48"/>
      <c r="P159" s="48"/>
      <c r="Q159" s="48"/>
      <c r="R159" s="48"/>
      <c r="S159" s="48"/>
      <c r="T159" s="48"/>
      <c r="U159" s="48"/>
      <c r="V159" s="48"/>
      <c r="W159" s="48"/>
      <c r="X159" s="48"/>
      <c r="Y159" s="48"/>
      <c r="Z159" s="48"/>
    </row>
    <row r="160" spans="1:26" ht="15.75" customHeight="1">
      <c r="A160" s="1"/>
      <c r="B160" s="1"/>
      <c r="C160" s="1"/>
      <c r="D160" s="1"/>
      <c r="E160" s="2"/>
      <c r="F160" s="2"/>
      <c r="G160" s="2"/>
      <c r="H160" s="2"/>
      <c r="I160" s="3"/>
      <c r="J160" s="48"/>
      <c r="K160" s="48"/>
      <c r="L160" s="48"/>
      <c r="M160" s="48"/>
      <c r="N160" s="48"/>
      <c r="O160" s="48"/>
      <c r="P160" s="48"/>
      <c r="Q160" s="48"/>
      <c r="R160" s="48"/>
      <c r="S160" s="48"/>
      <c r="T160" s="48"/>
      <c r="U160" s="48"/>
      <c r="V160" s="48"/>
      <c r="W160" s="48"/>
      <c r="X160" s="48"/>
      <c r="Y160" s="48"/>
      <c r="Z160" s="48"/>
    </row>
    <row r="161" spans="1:26" ht="15.75" customHeight="1">
      <c r="A161" s="1"/>
      <c r="B161" s="1"/>
      <c r="C161" s="1"/>
      <c r="D161" s="1"/>
      <c r="E161" s="2"/>
      <c r="F161" s="2"/>
      <c r="G161" s="2"/>
      <c r="H161" s="2"/>
      <c r="I161" s="3"/>
      <c r="J161" s="48"/>
      <c r="K161" s="48"/>
      <c r="L161" s="48"/>
      <c r="M161" s="48"/>
      <c r="N161" s="48"/>
      <c r="O161" s="48"/>
      <c r="P161" s="48"/>
      <c r="Q161" s="48"/>
      <c r="R161" s="48"/>
      <c r="S161" s="48"/>
      <c r="T161" s="48"/>
      <c r="U161" s="48"/>
      <c r="V161" s="48"/>
      <c r="W161" s="48"/>
      <c r="X161" s="48"/>
      <c r="Y161" s="48"/>
      <c r="Z161" s="48"/>
    </row>
    <row r="162" spans="1:26" ht="15.75" customHeight="1">
      <c r="A162" s="1"/>
      <c r="B162" s="1"/>
      <c r="C162" s="1"/>
      <c r="D162" s="1"/>
      <c r="E162" s="2"/>
      <c r="F162" s="2"/>
      <c r="G162" s="2"/>
      <c r="H162" s="2"/>
      <c r="I162" s="3"/>
      <c r="J162" s="48"/>
      <c r="K162" s="48"/>
      <c r="L162" s="48"/>
      <c r="M162" s="48"/>
      <c r="N162" s="48"/>
      <c r="O162" s="48"/>
      <c r="P162" s="48"/>
      <c r="Q162" s="48"/>
      <c r="R162" s="48"/>
      <c r="S162" s="48"/>
      <c r="T162" s="48"/>
      <c r="U162" s="48"/>
      <c r="V162" s="48"/>
      <c r="W162" s="48"/>
      <c r="X162" s="48"/>
      <c r="Y162" s="48"/>
      <c r="Z162" s="48"/>
    </row>
    <row r="163" spans="1:26" ht="15.75" customHeight="1">
      <c r="A163" s="1"/>
      <c r="B163" s="1"/>
      <c r="C163" s="1"/>
      <c r="D163" s="1"/>
      <c r="E163" s="2"/>
      <c r="F163" s="2"/>
      <c r="G163" s="2"/>
      <c r="H163" s="2"/>
      <c r="I163" s="3"/>
      <c r="J163" s="48"/>
      <c r="K163" s="48"/>
      <c r="L163" s="48"/>
      <c r="M163" s="48"/>
      <c r="N163" s="48"/>
      <c r="O163" s="48"/>
      <c r="P163" s="48"/>
      <c r="Q163" s="48"/>
      <c r="R163" s="48"/>
      <c r="S163" s="48"/>
      <c r="T163" s="48"/>
      <c r="U163" s="48"/>
      <c r="V163" s="48"/>
      <c r="W163" s="48"/>
      <c r="X163" s="48"/>
      <c r="Y163" s="48"/>
      <c r="Z163" s="48"/>
    </row>
    <row r="164" spans="1:26" ht="15.75" customHeight="1">
      <c r="A164" s="1"/>
      <c r="B164" s="1"/>
      <c r="C164" s="1"/>
      <c r="D164" s="1"/>
      <c r="E164" s="2"/>
      <c r="F164" s="2"/>
      <c r="G164" s="2"/>
      <c r="H164" s="2"/>
      <c r="I164" s="3"/>
      <c r="J164" s="48"/>
      <c r="K164" s="48"/>
      <c r="L164" s="48"/>
      <c r="M164" s="48"/>
      <c r="N164" s="48"/>
      <c r="O164" s="48"/>
      <c r="P164" s="48"/>
      <c r="Q164" s="48"/>
      <c r="R164" s="48"/>
      <c r="S164" s="48"/>
      <c r="T164" s="48"/>
      <c r="U164" s="48"/>
      <c r="V164" s="48"/>
      <c r="W164" s="48"/>
      <c r="X164" s="48"/>
      <c r="Y164" s="48"/>
      <c r="Z164" s="48"/>
    </row>
    <row r="165" spans="1:26" ht="15.75" customHeight="1">
      <c r="A165" s="1"/>
      <c r="B165" s="1"/>
      <c r="C165" s="1"/>
      <c r="D165" s="1"/>
      <c r="E165" s="2"/>
      <c r="F165" s="2"/>
      <c r="G165" s="2"/>
      <c r="H165" s="2"/>
      <c r="I165" s="3"/>
      <c r="J165" s="48"/>
      <c r="K165" s="48"/>
      <c r="L165" s="48"/>
      <c r="M165" s="48"/>
      <c r="N165" s="48"/>
      <c r="O165" s="48"/>
      <c r="P165" s="48"/>
      <c r="Q165" s="48"/>
      <c r="R165" s="48"/>
      <c r="S165" s="48"/>
      <c r="T165" s="48"/>
      <c r="U165" s="48"/>
      <c r="V165" s="48"/>
      <c r="W165" s="48"/>
      <c r="X165" s="48"/>
      <c r="Y165" s="48"/>
      <c r="Z165" s="48"/>
    </row>
    <row r="166" spans="1:26" ht="15.75" customHeight="1">
      <c r="A166" s="1"/>
      <c r="B166" s="1"/>
      <c r="C166" s="1"/>
      <c r="D166" s="1"/>
      <c r="E166" s="2"/>
      <c r="F166" s="2"/>
      <c r="G166" s="2"/>
      <c r="H166" s="2"/>
      <c r="I166" s="3"/>
      <c r="J166" s="48"/>
      <c r="K166" s="48"/>
      <c r="L166" s="48"/>
      <c r="M166" s="48"/>
      <c r="N166" s="48"/>
      <c r="O166" s="48"/>
      <c r="P166" s="48"/>
      <c r="Q166" s="48"/>
      <c r="R166" s="48"/>
      <c r="S166" s="48"/>
      <c r="T166" s="48"/>
      <c r="U166" s="48"/>
      <c r="V166" s="48"/>
      <c r="W166" s="48"/>
      <c r="X166" s="48"/>
      <c r="Y166" s="48"/>
      <c r="Z166" s="48"/>
    </row>
    <row r="167" spans="1:26" ht="15.75" customHeight="1">
      <c r="A167" s="1"/>
      <c r="B167" s="1"/>
      <c r="C167" s="1"/>
      <c r="D167" s="1"/>
      <c r="E167" s="2"/>
      <c r="F167" s="2"/>
      <c r="G167" s="2"/>
      <c r="H167" s="2"/>
      <c r="I167" s="3"/>
      <c r="J167" s="48"/>
      <c r="K167" s="48"/>
      <c r="L167" s="48"/>
      <c r="M167" s="48"/>
      <c r="N167" s="48"/>
      <c r="O167" s="48"/>
      <c r="P167" s="48"/>
      <c r="Q167" s="48"/>
      <c r="R167" s="48"/>
      <c r="S167" s="48"/>
      <c r="T167" s="48"/>
      <c r="U167" s="48"/>
      <c r="V167" s="48"/>
      <c r="W167" s="48"/>
      <c r="X167" s="48"/>
      <c r="Y167" s="48"/>
      <c r="Z167" s="48"/>
    </row>
    <row r="168" spans="1:26" ht="15.75" customHeight="1">
      <c r="A168" s="1"/>
      <c r="B168" s="1"/>
      <c r="C168" s="1"/>
      <c r="D168" s="1"/>
      <c r="E168" s="2"/>
      <c r="F168" s="2"/>
      <c r="G168" s="2"/>
      <c r="H168" s="2"/>
      <c r="I168" s="3"/>
      <c r="J168" s="48"/>
      <c r="K168" s="48"/>
      <c r="L168" s="48"/>
      <c r="M168" s="48"/>
      <c r="N168" s="48"/>
      <c r="O168" s="48"/>
      <c r="P168" s="48"/>
      <c r="Q168" s="48"/>
      <c r="R168" s="48"/>
      <c r="S168" s="48"/>
      <c r="T168" s="48"/>
      <c r="U168" s="48"/>
      <c r="V168" s="48"/>
      <c r="W168" s="48"/>
      <c r="X168" s="48"/>
      <c r="Y168" s="48"/>
      <c r="Z168" s="48"/>
    </row>
    <row r="169" spans="1:26" ht="15.75" customHeight="1">
      <c r="A169" s="1"/>
      <c r="B169" s="1"/>
      <c r="C169" s="1"/>
      <c r="D169" s="1"/>
      <c r="E169" s="2"/>
      <c r="F169" s="2"/>
      <c r="G169" s="2"/>
      <c r="H169" s="2"/>
      <c r="I169" s="3"/>
      <c r="J169" s="48"/>
      <c r="K169" s="48"/>
      <c r="L169" s="48"/>
      <c r="M169" s="48"/>
      <c r="N169" s="48"/>
      <c r="O169" s="48"/>
      <c r="P169" s="48"/>
      <c r="Q169" s="48"/>
      <c r="R169" s="48"/>
      <c r="S169" s="48"/>
      <c r="T169" s="48"/>
      <c r="U169" s="48"/>
      <c r="V169" s="48"/>
      <c r="W169" s="48"/>
      <c r="X169" s="48"/>
      <c r="Y169" s="48"/>
      <c r="Z169" s="48"/>
    </row>
    <row r="170" spans="1:26" ht="15.75" customHeight="1">
      <c r="A170" s="1"/>
      <c r="B170" s="1"/>
      <c r="C170" s="1"/>
      <c r="D170" s="1"/>
      <c r="E170" s="2"/>
      <c r="F170" s="2"/>
      <c r="G170" s="2"/>
      <c r="H170" s="2"/>
      <c r="I170" s="3"/>
      <c r="J170" s="48"/>
      <c r="K170" s="48"/>
      <c r="L170" s="48"/>
      <c r="M170" s="48"/>
      <c r="N170" s="48"/>
      <c r="O170" s="48"/>
      <c r="P170" s="48"/>
      <c r="Q170" s="48"/>
      <c r="R170" s="48"/>
      <c r="S170" s="48"/>
      <c r="T170" s="48"/>
      <c r="U170" s="48"/>
      <c r="V170" s="48"/>
      <c r="W170" s="48"/>
      <c r="X170" s="48"/>
      <c r="Y170" s="48"/>
      <c r="Z170" s="48"/>
    </row>
    <row r="171" spans="1:26" ht="15.75" customHeight="1">
      <c r="A171" s="1"/>
      <c r="B171" s="1"/>
      <c r="C171" s="1"/>
      <c r="D171" s="1"/>
      <c r="E171" s="2"/>
      <c r="F171" s="2"/>
      <c r="G171" s="2"/>
      <c r="H171" s="2"/>
      <c r="I171" s="3"/>
      <c r="J171" s="48"/>
      <c r="K171" s="48"/>
      <c r="L171" s="48"/>
      <c r="M171" s="48"/>
      <c r="N171" s="48"/>
      <c r="O171" s="48"/>
      <c r="P171" s="48"/>
      <c r="Q171" s="48"/>
      <c r="R171" s="48"/>
      <c r="S171" s="48"/>
      <c r="T171" s="48"/>
      <c r="U171" s="48"/>
      <c r="V171" s="48"/>
      <c r="W171" s="48"/>
      <c r="X171" s="48"/>
      <c r="Y171" s="48"/>
      <c r="Z171" s="48"/>
    </row>
    <row r="172" spans="1:26" ht="15.75" customHeight="1">
      <c r="A172" s="1"/>
      <c r="B172" s="1"/>
      <c r="C172" s="1"/>
      <c r="D172" s="1"/>
      <c r="E172" s="2"/>
      <c r="F172" s="2"/>
      <c r="G172" s="2"/>
      <c r="H172" s="2"/>
      <c r="I172" s="3"/>
      <c r="J172" s="48"/>
      <c r="K172" s="48"/>
      <c r="L172" s="48"/>
      <c r="M172" s="48"/>
      <c r="N172" s="48"/>
      <c r="O172" s="48"/>
      <c r="P172" s="48"/>
      <c r="Q172" s="48"/>
      <c r="R172" s="48"/>
      <c r="S172" s="48"/>
      <c r="T172" s="48"/>
      <c r="U172" s="48"/>
      <c r="V172" s="48"/>
      <c r="W172" s="48"/>
      <c r="X172" s="48"/>
      <c r="Y172" s="48"/>
      <c r="Z172" s="48"/>
    </row>
    <row r="173" spans="1:26" ht="15.75" customHeight="1">
      <c r="A173" s="1"/>
      <c r="B173" s="1"/>
      <c r="C173" s="1"/>
      <c r="D173" s="1"/>
      <c r="E173" s="2"/>
      <c r="F173" s="2"/>
      <c r="G173" s="2"/>
      <c r="H173" s="2"/>
      <c r="I173" s="3"/>
      <c r="J173" s="48"/>
      <c r="K173" s="48"/>
      <c r="L173" s="48"/>
      <c r="M173" s="48"/>
      <c r="N173" s="48"/>
      <c r="O173" s="48"/>
      <c r="P173" s="48"/>
      <c r="Q173" s="48"/>
      <c r="R173" s="48"/>
      <c r="S173" s="48"/>
      <c r="T173" s="48"/>
      <c r="U173" s="48"/>
      <c r="V173" s="48"/>
      <c r="W173" s="48"/>
      <c r="X173" s="48"/>
      <c r="Y173" s="48"/>
      <c r="Z173" s="48"/>
    </row>
    <row r="174" spans="1:26" ht="15.75" customHeight="1">
      <c r="A174" s="1"/>
      <c r="B174" s="1"/>
      <c r="C174" s="1"/>
      <c r="D174" s="1"/>
      <c r="E174" s="2"/>
      <c r="F174" s="2"/>
      <c r="G174" s="2"/>
      <c r="H174" s="2"/>
      <c r="I174" s="3"/>
      <c r="J174" s="48"/>
      <c r="K174" s="48"/>
      <c r="L174" s="48"/>
      <c r="M174" s="48"/>
      <c r="N174" s="48"/>
      <c r="O174" s="48"/>
      <c r="P174" s="48"/>
      <c r="Q174" s="48"/>
      <c r="R174" s="48"/>
      <c r="S174" s="48"/>
      <c r="T174" s="48"/>
      <c r="U174" s="48"/>
      <c r="V174" s="48"/>
      <c r="W174" s="48"/>
      <c r="X174" s="48"/>
      <c r="Y174" s="48"/>
      <c r="Z174" s="48"/>
    </row>
    <row r="175" spans="1:26" ht="15.75" customHeight="1">
      <c r="A175" s="1"/>
      <c r="B175" s="1"/>
      <c r="C175" s="1"/>
      <c r="D175" s="1"/>
      <c r="E175" s="2"/>
      <c r="F175" s="2"/>
      <c r="G175" s="2"/>
      <c r="H175" s="2"/>
      <c r="I175" s="3"/>
      <c r="J175" s="48"/>
      <c r="K175" s="48"/>
      <c r="L175" s="48"/>
      <c r="M175" s="48"/>
      <c r="N175" s="48"/>
      <c r="O175" s="48"/>
      <c r="P175" s="48"/>
      <c r="Q175" s="48"/>
      <c r="R175" s="48"/>
      <c r="S175" s="48"/>
      <c r="T175" s="48"/>
      <c r="U175" s="48"/>
      <c r="V175" s="48"/>
      <c r="W175" s="48"/>
      <c r="X175" s="48"/>
      <c r="Y175" s="48"/>
      <c r="Z175" s="48"/>
    </row>
    <row r="176" spans="1:26" ht="15.75" customHeight="1">
      <c r="A176" s="1"/>
      <c r="B176" s="1"/>
      <c r="C176" s="1"/>
      <c r="D176" s="1"/>
      <c r="E176" s="2"/>
      <c r="F176" s="2"/>
      <c r="G176" s="2"/>
      <c r="H176" s="2"/>
      <c r="I176" s="3"/>
      <c r="J176" s="48"/>
      <c r="K176" s="48"/>
      <c r="L176" s="48"/>
      <c r="M176" s="48"/>
      <c r="N176" s="48"/>
      <c r="O176" s="48"/>
      <c r="P176" s="48"/>
      <c r="Q176" s="48"/>
      <c r="R176" s="48"/>
      <c r="S176" s="48"/>
      <c r="T176" s="48"/>
      <c r="U176" s="48"/>
      <c r="V176" s="48"/>
      <c r="W176" s="48"/>
      <c r="X176" s="48"/>
      <c r="Y176" s="48"/>
      <c r="Z176" s="48"/>
    </row>
    <row r="177" spans="1:26" ht="15.75" customHeight="1">
      <c r="A177" s="1"/>
      <c r="B177" s="1"/>
      <c r="C177" s="1"/>
      <c r="D177" s="1"/>
      <c r="E177" s="2"/>
      <c r="F177" s="2"/>
      <c r="G177" s="2"/>
      <c r="H177" s="2"/>
      <c r="I177" s="3"/>
      <c r="J177" s="48"/>
      <c r="K177" s="48"/>
      <c r="L177" s="48"/>
      <c r="M177" s="48"/>
      <c r="N177" s="48"/>
      <c r="O177" s="48"/>
      <c r="P177" s="48"/>
      <c r="Q177" s="48"/>
      <c r="R177" s="48"/>
      <c r="S177" s="48"/>
      <c r="T177" s="48"/>
      <c r="U177" s="48"/>
      <c r="V177" s="48"/>
      <c r="W177" s="48"/>
      <c r="X177" s="48"/>
      <c r="Y177" s="48"/>
      <c r="Z177" s="48"/>
    </row>
    <row r="178" spans="1:26" ht="15.75" customHeight="1">
      <c r="A178" s="1"/>
      <c r="B178" s="1"/>
      <c r="C178" s="1"/>
      <c r="D178" s="1"/>
      <c r="E178" s="2"/>
      <c r="F178" s="2"/>
      <c r="G178" s="2"/>
      <c r="H178" s="2"/>
      <c r="I178" s="3"/>
      <c r="J178" s="48"/>
      <c r="K178" s="48"/>
      <c r="L178" s="48"/>
      <c r="M178" s="48"/>
      <c r="N178" s="48"/>
      <c r="O178" s="48"/>
      <c r="P178" s="48"/>
      <c r="Q178" s="48"/>
      <c r="R178" s="48"/>
      <c r="S178" s="48"/>
      <c r="T178" s="48"/>
      <c r="U178" s="48"/>
      <c r="V178" s="48"/>
      <c r="W178" s="48"/>
      <c r="X178" s="48"/>
      <c r="Y178" s="48"/>
      <c r="Z178" s="48"/>
    </row>
    <row r="179" spans="1:26" ht="15.75" customHeight="1">
      <c r="A179" s="1"/>
      <c r="B179" s="1"/>
      <c r="C179" s="1"/>
      <c r="D179" s="1"/>
      <c r="E179" s="2"/>
      <c r="F179" s="2"/>
      <c r="G179" s="2"/>
      <c r="H179" s="2"/>
      <c r="I179" s="3"/>
      <c r="J179" s="48"/>
      <c r="K179" s="48"/>
      <c r="L179" s="48"/>
      <c r="M179" s="48"/>
      <c r="N179" s="48"/>
      <c r="O179" s="48"/>
      <c r="P179" s="48"/>
      <c r="Q179" s="48"/>
      <c r="R179" s="48"/>
      <c r="S179" s="48"/>
      <c r="T179" s="48"/>
      <c r="U179" s="48"/>
      <c r="V179" s="48"/>
      <c r="W179" s="48"/>
      <c r="X179" s="48"/>
      <c r="Y179" s="48"/>
      <c r="Z179" s="48"/>
    </row>
    <row r="180" spans="1:26" ht="15.75" customHeight="1">
      <c r="A180" s="1"/>
      <c r="B180" s="1"/>
      <c r="C180" s="1"/>
      <c r="D180" s="1"/>
      <c r="E180" s="2"/>
      <c r="F180" s="2"/>
      <c r="G180" s="2"/>
      <c r="H180" s="2"/>
      <c r="I180" s="3"/>
      <c r="J180" s="48"/>
      <c r="K180" s="48"/>
      <c r="L180" s="48"/>
      <c r="M180" s="48"/>
      <c r="N180" s="48"/>
      <c r="O180" s="48"/>
      <c r="P180" s="48"/>
      <c r="Q180" s="48"/>
      <c r="R180" s="48"/>
      <c r="S180" s="48"/>
      <c r="T180" s="48"/>
      <c r="U180" s="48"/>
      <c r="V180" s="48"/>
      <c r="W180" s="48"/>
      <c r="X180" s="48"/>
      <c r="Y180" s="48"/>
      <c r="Z180" s="48"/>
    </row>
    <row r="181" spans="1:26" ht="15.75" customHeight="1">
      <c r="A181" s="1"/>
      <c r="B181" s="1"/>
      <c r="C181" s="1"/>
      <c r="D181" s="1"/>
      <c r="E181" s="2"/>
      <c r="F181" s="2"/>
      <c r="G181" s="2"/>
      <c r="H181" s="2"/>
      <c r="I181" s="3"/>
      <c r="J181" s="48"/>
      <c r="K181" s="48"/>
      <c r="L181" s="48"/>
      <c r="M181" s="48"/>
      <c r="N181" s="48"/>
      <c r="O181" s="48"/>
      <c r="P181" s="48"/>
      <c r="Q181" s="48"/>
      <c r="R181" s="48"/>
      <c r="S181" s="48"/>
      <c r="T181" s="48"/>
      <c r="U181" s="48"/>
      <c r="V181" s="48"/>
      <c r="W181" s="48"/>
      <c r="X181" s="48"/>
      <c r="Y181" s="48"/>
      <c r="Z181" s="48"/>
    </row>
    <row r="182" spans="1:26" ht="15.75" customHeight="1">
      <c r="A182" s="1"/>
      <c r="B182" s="1"/>
      <c r="C182" s="1"/>
      <c r="D182" s="1"/>
      <c r="E182" s="2"/>
      <c r="F182" s="2"/>
      <c r="G182" s="2"/>
      <c r="H182" s="2"/>
      <c r="I182" s="3"/>
      <c r="J182" s="48"/>
      <c r="K182" s="48"/>
      <c r="L182" s="48"/>
      <c r="M182" s="48"/>
      <c r="N182" s="48"/>
      <c r="O182" s="48"/>
      <c r="P182" s="48"/>
      <c r="Q182" s="48"/>
      <c r="R182" s="48"/>
      <c r="S182" s="48"/>
      <c r="T182" s="48"/>
      <c r="U182" s="48"/>
      <c r="V182" s="48"/>
      <c r="W182" s="48"/>
      <c r="X182" s="48"/>
      <c r="Y182" s="48"/>
      <c r="Z182" s="48"/>
    </row>
    <row r="183" spans="1:26" ht="15.75" customHeight="1">
      <c r="A183" s="1"/>
      <c r="B183" s="1"/>
      <c r="C183" s="1"/>
      <c r="D183" s="1"/>
      <c r="E183" s="2"/>
      <c r="F183" s="2"/>
      <c r="G183" s="2"/>
      <c r="H183" s="2"/>
      <c r="I183" s="3"/>
      <c r="J183" s="48"/>
      <c r="K183" s="48"/>
      <c r="L183" s="48"/>
      <c r="M183" s="48"/>
      <c r="N183" s="48"/>
      <c r="O183" s="48"/>
      <c r="P183" s="48"/>
      <c r="Q183" s="48"/>
      <c r="R183" s="48"/>
      <c r="S183" s="48"/>
      <c r="T183" s="48"/>
      <c r="U183" s="48"/>
      <c r="V183" s="48"/>
      <c r="W183" s="48"/>
      <c r="X183" s="48"/>
      <c r="Y183" s="48"/>
      <c r="Z183" s="48"/>
    </row>
    <row r="184" spans="1:26" ht="15.75" customHeight="1">
      <c r="A184" s="1"/>
      <c r="B184" s="1"/>
      <c r="C184" s="1"/>
      <c r="D184" s="1"/>
      <c r="E184" s="2"/>
      <c r="F184" s="2"/>
      <c r="G184" s="2"/>
      <c r="H184" s="2"/>
      <c r="I184" s="3"/>
      <c r="J184" s="48"/>
      <c r="K184" s="48"/>
      <c r="L184" s="48"/>
      <c r="M184" s="48"/>
      <c r="N184" s="48"/>
      <c r="O184" s="48"/>
      <c r="P184" s="48"/>
      <c r="Q184" s="48"/>
      <c r="R184" s="48"/>
      <c r="S184" s="48"/>
      <c r="T184" s="48"/>
      <c r="U184" s="48"/>
      <c r="V184" s="48"/>
      <c r="W184" s="48"/>
      <c r="X184" s="48"/>
      <c r="Y184" s="48"/>
      <c r="Z184" s="48"/>
    </row>
    <row r="185" spans="1:26" ht="15.75" customHeight="1">
      <c r="A185" s="1"/>
      <c r="B185" s="1"/>
      <c r="C185" s="1"/>
      <c r="D185" s="1"/>
      <c r="E185" s="2"/>
      <c r="F185" s="2"/>
      <c r="G185" s="2"/>
      <c r="H185" s="2"/>
      <c r="I185" s="3"/>
      <c r="J185" s="48"/>
      <c r="K185" s="48"/>
      <c r="L185" s="48"/>
      <c r="M185" s="48"/>
      <c r="N185" s="48"/>
      <c r="O185" s="48"/>
      <c r="P185" s="48"/>
      <c r="Q185" s="48"/>
      <c r="R185" s="48"/>
      <c r="S185" s="48"/>
      <c r="T185" s="48"/>
      <c r="U185" s="48"/>
      <c r="V185" s="48"/>
      <c r="W185" s="48"/>
      <c r="X185" s="48"/>
      <c r="Y185" s="48"/>
      <c r="Z185" s="48"/>
    </row>
    <row r="186" spans="1:26" ht="15.75" customHeight="1">
      <c r="A186" s="1"/>
      <c r="B186" s="1"/>
      <c r="C186" s="1"/>
      <c r="D186" s="1"/>
      <c r="E186" s="2"/>
      <c r="F186" s="2"/>
      <c r="G186" s="2"/>
      <c r="H186" s="2"/>
      <c r="I186" s="3"/>
      <c r="J186" s="48"/>
      <c r="K186" s="48"/>
      <c r="L186" s="48"/>
      <c r="M186" s="48"/>
      <c r="N186" s="48"/>
      <c r="O186" s="48"/>
      <c r="P186" s="48"/>
      <c r="Q186" s="48"/>
      <c r="R186" s="48"/>
      <c r="S186" s="48"/>
      <c r="T186" s="48"/>
      <c r="U186" s="48"/>
      <c r="V186" s="48"/>
      <c r="W186" s="48"/>
      <c r="X186" s="48"/>
      <c r="Y186" s="48"/>
      <c r="Z186" s="48"/>
    </row>
    <row r="187" spans="1:26" ht="15.75" customHeight="1">
      <c r="A187" s="1"/>
      <c r="B187" s="1"/>
      <c r="C187" s="1"/>
      <c r="D187" s="1"/>
      <c r="E187" s="2"/>
      <c r="F187" s="2"/>
      <c r="G187" s="2"/>
      <c r="H187" s="2"/>
      <c r="I187" s="3"/>
      <c r="J187" s="48"/>
      <c r="K187" s="48"/>
      <c r="L187" s="48"/>
      <c r="M187" s="48"/>
      <c r="N187" s="48"/>
      <c r="O187" s="48"/>
      <c r="P187" s="48"/>
      <c r="Q187" s="48"/>
      <c r="R187" s="48"/>
      <c r="S187" s="48"/>
      <c r="T187" s="48"/>
      <c r="U187" s="48"/>
      <c r="V187" s="48"/>
      <c r="W187" s="48"/>
      <c r="X187" s="48"/>
      <c r="Y187" s="48"/>
      <c r="Z187" s="48"/>
    </row>
    <row r="188" spans="1:26" ht="15.75" customHeight="1">
      <c r="A188" s="1"/>
      <c r="B188" s="1"/>
      <c r="C188" s="1"/>
      <c r="D188" s="1"/>
      <c r="E188" s="2"/>
      <c r="F188" s="2"/>
      <c r="G188" s="2"/>
      <c r="H188" s="2"/>
      <c r="I188" s="3"/>
      <c r="J188" s="48"/>
      <c r="K188" s="48"/>
      <c r="L188" s="48"/>
      <c r="M188" s="48"/>
      <c r="N188" s="48"/>
      <c r="O188" s="48"/>
      <c r="P188" s="48"/>
      <c r="Q188" s="48"/>
      <c r="R188" s="48"/>
      <c r="S188" s="48"/>
      <c r="T188" s="48"/>
      <c r="U188" s="48"/>
      <c r="V188" s="48"/>
      <c r="W188" s="48"/>
      <c r="X188" s="48"/>
      <c r="Y188" s="48"/>
      <c r="Z188" s="48"/>
    </row>
    <row r="189" spans="1:26" ht="15.75" customHeight="1">
      <c r="A189" s="1"/>
      <c r="B189" s="1"/>
      <c r="C189" s="1"/>
      <c r="D189" s="1"/>
      <c r="E189" s="2"/>
      <c r="F189" s="2"/>
      <c r="G189" s="2"/>
      <c r="H189" s="2"/>
      <c r="I189" s="3"/>
      <c r="J189" s="48"/>
      <c r="K189" s="48"/>
      <c r="L189" s="48"/>
      <c r="M189" s="48"/>
      <c r="N189" s="48"/>
      <c r="O189" s="48"/>
      <c r="P189" s="48"/>
      <c r="Q189" s="48"/>
      <c r="R189" s="48"/>
      <c r="S189" s="48"/>
      <c r="T189" s="48"/>
      <c r="U189" s="48"/>
      <c r="V189" s="48"/>
      <c r="W189" s="48"/>
      <c r="X189" s="48"/>
      <c r="Y189" s="48"/>
      <c r="Z189" s="48"/>
    </row>
    <row r="190" spans="1:26" ht="15.75" customHeight="1">
      <c r="A190" s="1"/>
      <c r="B190" s="1"/>
      <c r="C190" s="1"/>
      <c r="D190" s="1"/>
      <c r="E190" s="2"/>
      <c r="F190" s="2"/>
      <c r="G190" s="2"/>
      <c r="H190" s="2"/>
      <c r="I190" s="3"/>
      <c r="J190" s="48"/>
      <c r="K190" s="48"/>
      <c r="L190" s="48"/>
      <c r="M190" s="48"/>
      <c r="N190" s="48"/>
      <c r="O190" s="48"/>
      <c r="P190" s="48"/>
      <c r="Q190" s="48"/>
      <c r="R190" s="48"/>
      <c r="S190" s="48"/>
      <c r="T190" s="48"/>
      <c r="U190" s="48"/>
      <c r="V190" s="48"/>
      <c r="W190" s="48"/>
      <c r="X190" s="48"/>
      <c r="Y190" s="48"/>
      <c r="Z190" s="48"/>
    </row>
    <row r="191" spans="1:26" ht="15.75" customHeight="1">
      <c r="A191" s="1"/>
      <c r="B191" s="1"/>
      <c r="C191" s="1"/>
      <c r="D191" s="1"/>
      <c r="E191" s="2"/>
      <c r="F191" s="2"/>
      <c r="G191" s="2"/>
      <c r="H191" s="2"/>
      <c r="I191" s="3"/>
      <c r="J191" s="48"/>
      <c r="K191" s="48"/>
      <c r="L191" s="48"/>
      <c r="M191" s="48"/>
      <c r="N191" s="48"/>
      <c r="O191" s="48"/>
      <c r="P191" s="48"/>
      <c r="Q191" s="48"/>
      <c r="R191" s="48"/>
      <c r="S191" s="48"/>
      <c r="T191" s="48"/>
      <c r="U191" s="48"/>
      <c r="V191" s="48"/>
      <c r="W191" s="48"/>
      <c r="X191" s="48"/>
      <c r="Y191" s="48"/>
      <c r="Z191" s="48"/>
    </row>
    <row r="192" spans="1:26" ht="15.75" customHeight="1">
      <c r="A192" s="1"/>
      <c r="B192" s="1"/>
      <c r="C192" s="1"/>
      <c r="D192" s="1"/>
      <c r="E192" s="2"/>
      <c r="F192" s="2"/>
      <c r="G192" s="2"/>
      <c r="H192" s="2"/>
      <c r="I192" s="3"/>
      <c r="J192" s="48"/>
      <c r="K192" s="48"/>
      <c r="L192" s="48"/>
      <c r="M192" s="48"/>
      <c r="N192" s="48"/>
      <c r="O192" s="48"/>
      <c r="P192" s="48"/>
      <c r="Q192" s="48"/>
      <c r="R192" s="48"/>
      <c r="S192" s="48"/>
      <c r="T192" s="48"/>
      <c r="U192" s="48"/>
      <c r="V192" s="48"/>
      <c r="W192" s="48"/>
      <c r="X192" s="48"/>
      <c r="Y192" s="48"/>
      <c r="Z192" s="48"/>
    </row>
    <row r="193" spans="1:26" ht="15.75" customHeight="1">
      <c r="A193" s="1"/>
      <c r="B193" s="1"/>
      <c r="C193" s="1"/>
      <c r="D193" s="1"/>
      <c r="E193" s="2"/>
      <c r="F193" s="2"/>
      <c r="G193" s="2"/>
      <c r="H193" s="2"/>
      <c r="I193" s="3"/>
      <c r="J193" s="48"/>
      <c r="K193" s="48"/>
      <c r="L193" s="48"/>
      <c r="M193" s="48"/>
      <c r="N193" s="48"/>
      <c r="O193" s="48"/>
      <c r="P193" s="48"/>
      <c r="Q193" s="48"/>
      <c r="R193" s="48"/>
      <c r="S193" s="48"/>
      <c r="T193" s="48"/>
      <c r="U193" s="48"/>
      <c r="V193" s="48"/>
      <c r="W193" s="48"/>
      <c r="X193" s="48"/>
      <c r="Y193" s="48"/>
      <c r="Z193" s="48"/>
    </row>
    <row r="194" spans="1:26" ht="15.75" customHeight="1">
      <c r="A194" s="1"/>
      <c r="B194" s="1"/>
      <c r="C194" s="1"/>
      <c r="D194" s="1"/>
      <c r="E194" s="2"/>
      <c r="F194" s="2"/>
      <c r="G194" s="2"/>
      <c r="H194" s="2"/>
      <c r="I194" s="3"/>
      <c r="J194" s="48"/>
      <c r="K194" s="48"/>
      <c r="L194" s="48"/>
      <c r="M194" s="48"/>
      <c r="N194" s="48"/>
      <c r="O194" s="48"/>
      <c r="P194" s="48"/>
      <c r="Q194" s="48"/>
      <c r="R194" s="48"/>
      <c r="S194" s="48"/>
      <c r="T194" s="48"/>
      <c r="U194" s="48"/>
      <c r="V194" s="48"/>
      <c r="W194" s="48"/>
      <c r="X194" s="48"/>
      <c r="Y194" s="48"/>
      <c r="Z194" s="48"/>
    </row>
    <row r="195" spans="1:26" ht="15.75" customHeight="1">
      <c r="A195" s="1"/>
      <c r="B195" s="1"/>
      <c r="C195" s="1"/>
      <c r="D195" s="1"/>
      <c r="E195" s="2"/>
      <c r="F195" s="2"/>
      <c r="G195" s="2"/>
      <c r="H195" s="2"/>
      <c r="I195" s="3"/>
      <c r="J195" s="48"/>
      <c r="K195" s="48"/>
      <c r="L195" s="48"/>
      <c r="M195" s="48"/>
      <c r="N195" s="48"/>
      <c r="O195" s="48"/>
      <c r="P195" s="48"/>
      <c r="Q195" s="48"/>
      <c r="R195" s="48"/>
      <c r="S195" s="48"/>
      <c r="T195" s="48"/>
      <c r="U195" s="48"/>
      <c r="V195" s="48"/>
      <c r="W195" s="48"/>
      <c r="X195" s="48"/>
      <c r="Y195" s="48"/>
      <c r="Z195" s="48"/>
    </row>
    <row r="196" spans="1:26" ht="15.75" customHeight="1">
      <c r="A196" s="1"/>
      <c r="B196" s="1"/>
      <c r="C196" s="1"/>
      <c r="D196" s="1"/>
      <c r="E196" s="2"/>
      <c r="F196" s="2"/>
      <c r="G196" s="2"/>
      <c r="H196" s="2"/>
      <c r="I196" s="3"/>
      <c r="J196" s="48"/>
      <c r="K196" s="48"/>
      <c r="L196" s="48"/>
      <c r="M196" s="48"/>
      <c r="N196" s="48"/>
      <c r="O196" s="48"/>
      <c r="P196" s="48"/>
      <c r="Q196" s="48"/>
      <c r="R196" s="48"/>
      <c r="S196" s="48"/>
      <c r="T196" s="48"/>
      <c r="U196" s="48"/>
      <c r="V196" s="48"/>
      <c r="W196" s="48"/>
      <c r="X196" s="48"/>
      <c r="Y196" s="48"/>
      <c r="Z196" s="48"/>
    </row>
    <row r="197" spans="1:26" ht="15.75" customHeight="1">
      <c r="A197" s="1"/>
      <c r="B197" s="1"/>
      <c r="C197" s="1"/>
      <c r="D197" s="1"/>
      <c r="E197" s="2"/>
      <c r="F197" s="2"/>
      <c r="G197" s="2"/>
      <c r="H197" s="2"/>
      <c r="I197" s="3"/>
      <c r="J197" s="48"/>
      <c r="K197" s="48"/>
      <c r="L197" s="48"/>
      <c r="M197" s="48"/>
      <c r="N197" s="48"/>
      <c r="O197" s="48"/>
      <c r="P197" s="48"/>
      <c r="Q197" s="48"/>
      <c r="R197" s="48"/>
      <c r="S197" s="48"/>
      <c r="T197" s="48"/>
      <c r="U197" s="48"/>
      <c r="V197" s="48"/>
      <c r="W197" s="48"/>
      <c r="X197" s="48"/>
      <c r="Y197" s="48"/>
      <c r="Z197" s="48"/>
    </row>
    <row r="198" spans="1:26" ht="15.75" customHeight="1">
      <c r="A198" s="1"/>
      <c r="B198" s="1"/>
      <c r="C198" s="1"/>
      <c r="D198" s="1"/>
      <c r="E198" s="2"/>
      <c r="F198" s="2"/>
      <c r="G198" s="2"/>
      <c r="H198" s="2"/>
      <c r="I198" s="3"/>
      <c r="J198" s="48"/>
      <c r="K198" s="48"/>
      <c r="L198" s="48"/>
      <c r="M198" s="48"/>
      <c r="N198" s="48"/>
      <c r="O198" s="48"/>
      <c r="P198" s="48"/>
      <c r="Q198" s="48"/>
      <c r="R198" s="48"/>
      <c r="S198" s="48"/>
      <c r="T198" s="48"/>
      <c r="U198" s="48"/>
      <c r="V198" s="48"/>
      <c r="W198" s="48"/>
      <c r="X198" s="48"/>
      <c r="Y198" s="48"/>
      <c r="Z198" s="48"/>
    </row>
    <row r="199" spans="1:26" ht="15.75" customHeight="1">
      <c r="A199" s="1"/>
      <c r="B199" s="1"/>
      <c r="C199" s="1"/>
      <c r="D199" s="1"/>
      <c r="E199" s="2"/>
      <c r="F199" s="2"/>
      <c r="G199" s="2"/>
      <c r="H199" s="2"/>
      <c r="I199" s="3"/>
      <c r="J199" s="48"/>
      <c r="K199" s="48"/>
      <c r="L199" s="48"/>
      <c r="M199" s="48"/>
      <c r="N199" s="48"/>
      <c r="O199" s="48"/>
      <c r="P199" s="48"/>
      <c r="Q199" s="48"/>
      <c r="R199" s="48"/>
      <c r="S199" s="48"/>
      <c r="T199" s="48"/>
      <c r="U199" s="48"/>
      <c r="V199" s="48"/>
      <c r="W199" s="48"/>
      <c r="X199" s="48"/>
      <c r="Y199" s="48"/>
      <c r="Z199" s="48"/>
    </row>
    <row r="200" spans="1:26" ht="15.75" customHeight="1">
      <c r="A200" s="1"/>
      <c r="B200" s="1"/>
      <c r="C200" s="1"/>
      <c r="D200" s="1"/>
      <c r="E200" s="2"/>
      <c r="F200" s="2"/>
      <c r="G200" s="2"/>
      <c r="H200" s="2"/>
      <c r="I200" s="3"/>
      <c r="J200" s="48"/>
      <c r="K200" s="48"/>
      <c r="L200" s="48"/>
      <c r="M200" s="48"/>
      <c r="N200" s="48"/>
      <c r="O200" s="48"/>
      <c r="P200" s="48"/>
      <c r="Q200" s="48"/>
      <c r="R200" s="48"/>
      <c r="S200" s="48"/>
      <c r="T200" s="48"/>
      <c r="U200" s="48"/>
      <c r="V200" s="48"/>
      <c r="W200" s="48"/>
      <c r="X200" s="48"/>
      <c r="Y200" s="48"/>
      <c r="Z200" s="48"/>
    </row>
    <row r="201" spans="1:26" ht="15.75" customHeight="1">
      <c r="A201" s="1"/>
      <c r="B201" s="1"/>
      <c r="C201" s="1"/>
      <c r="D201" s="1"/>
      <c r="E201" s="2"/>
      <c r="F201" s="2"/>
      <c r="G201" s="2"/>
      <c r="H201" s="2"/>
      <c r="I201" s="3"/>
      <c r="J201" s="48"/>
      <c r="K201" s="48"/>
      <c r="L201" s="48"/>
      <c r="M201" s="48"/>
      <c r="N201" s="48"/>
      <c r="O201" s="48"/>
      <c r="P201" s="48"/>
      <c r="Q201" s="48"/>
      <c r="R201" s="48"/>
      <c r="S201" s="48"/>
      <c r="T201" s="48"/>
      <c r="U201" s="48"/>
      <c r="V201" s="48"/>
      <c r="W201" s="48"/>
      <c r="X201" s="48"/>
      <c r="Y201" s="48"/>
      <c r="Z201" s="48"/>
    </row>
    <row r="202" spans="1:26" ht="15.75" customHeight="1">
      <c r="A202" s="1"/>
      <c r="B202" s="1"/>
      <c r="C202" s="1"/>
      <c r="D202" s="1"/>
      <c r="E202" s="2"/>
      <c r="F202" s="2"/>
      <c r="G202" s="2"/>
      <c r="H202" s="2"/>
      <c r="I202" s="3"/>
      <c r="J202" s="48"/>
      <c r="K202" s="48"/>
      <c r="L202" s="48"/>
      <c r="M202" s="48"/>
      <c r="N202" s="48"/>
      <c r="O202" s="48"/>
      <c r="P202" s="48"/>
      <c r="Q202" s="48"/>
      <c r="R202" s="48"/>
      <c r="S202" s="48"/>
      <c r="T202" s="48"/>
      <c r="U202" s="48"/>
      <c r="V202" s="48"/>
      <c r="W202" s="48"/>
      <c r="X202" s="48"/>
      <c r="Y202" s="48"/>
      <c r="Z202" s="48"/>
    </row>
    <row r="203" spans="1:26" ht="15.75" customHeight="1">
      <c r="A203" s="1"/>
      <c r="B203" s="1"/>
      <c r="C203" s="1"/>
      <c r="D203" s="1"/>
      <c r="E203" s="2"/>
      <c r="F203" s="2"/>
      <c r="G203" s="2"/>
      <c r="H203" s="2"/>
      <c r="I203" s="3"/>
      <c r="J203" s="48"/>
      <c r="K203" s="48"/>
      <c r="L203" s="48"/>
      <c r="M203" s="48"/>
      <c r="N203" s="48"/>
      <c r="O203" s="48"/>
      <c r="P203" s="48"/>
      <c r="Q203" s="48"/>
      <c r="R203" s="48"/>
      <c r="S203" s="48"/>
      <c r="T203" s="48"/>
      <c r="U203" s="48"/>
      <c r="V203" s="48"/>
      <c r="W203" s="48"/>
      <c r="X203" s="48"/>
      <c r="Y203" s="48"/>
      <c r="Z203" s="48"/>
    </row>
    <row r="204" spans="1:26" ht="15.75" customHeight="1">
      <c r="A204" s="1"/>
      <c r="B204" s="1"/>
      <c r="C204" s="1"/>
      <c r="D204" s="1"/>
      <c r="E204" s="2"/>
      <c r="F204" s="2"/>
      <c r="G204" s="2"/>
      <c r="H204" s="2"/>
      <c r="I204" s="3"/>
      <c r="J204" s="48"/>
      <c r="K204" s="48"/>
      <c r="L204" s="48"/>
      <c r="M204" s="48"/>
      <c r="N204" s="48"/>
      <c r="O204" s="48"/>
      <c r="P204" s="48"/>
      <c r="Q204" s="48"/>
      <c r="R204" s="48"/>
      <c r="S204" s="48"/>
      <c r="T204" s="48"/>
      <c r="U204" s="48"/>
      <c r="V204" s="48"/>
      <c r="W204" s="48"/>
      <c r="X204" s="48"/>
      <c r="Y204" s="48"/>
      <c r="Z204" s="48"/>
    </row>
    <row r="205" spans="1:26" ht="15.75" customHeight="1">
      <c r="A205" s="1"/>
      <c r="B205" s="1"/>
      <c r="C205" s="1"/>
      <c r="D205" s="1"/>
      <c r="E205" s="2"/>
      <c r="F205" s="2"/>
      <c r="G205" s="2"/>
      <c r="H205" s="2"/>
      <c r="I205" s="3"/>
      <c r="J205" s="48"/>
      <c r="K205" s="48"/>
      <c r="L205" s="48"/>
      <c r="M205" s="48"/>
      <c r="N205" s="48"/>
      <c r="O205" s="48"/>
      <c r="P205" s="48"/>
      <c r="Q205" s="48"/>
      <c r="R205" s="48"/>
      <c r="S205" s="48"/>
      <c r="T205" s="48"/>
      <c r="U205" s="48"/>
      <c r="V205" s="48"/>
      <c r="W205" s="48"/>
      <c r="X205" s="48"/>
      <c r="Y205" s="48"/>
      <c r="Z205" s="48"/>
    </row>
    <row r="206" spans="1:26" ht="15.75" customHeight="1">
      <c r="A206" s="1"/>
      <c r="B206" s="1"/>
      <c r="C206" s="1"/>
      <c r="D206" s="1"/>
      <c r="E206" s="2"/>
      <c r="F206" s="2"/>
      <c r="G206" s="2"/>
      <c r="H206" s="2"/>
      <c r="I206" s="3"/>
      <c r="J206" s="48"/>
      <c r="K206" s="48"/>
      <c r="L206" s="48"/>
      <c r="M206" s="48"/>
      <c r="N206" s="48"/>
      <c r="O206" s="48"/>
      <c r="P206" s="48"/>
      <c r="Q206" s="48"/>
      <c r="R206" s="48"/>
      <c r="S206" s="48"/>
      <c r="T206" s="48"/>
      <c r="U206" s="48"/>
      <c r="V206" s="48"/>
      <c r="W206" s="48"/>
      <c r="X206" s="48"/>
      <c r="Y206" s="48"/>
      <c r="Z206" s="48"/>
    </row>
    <row r="207" spans="1:26" ht="15.75" customHeight="1">
      <c r="A207" s="1"/>
      <c r="B207" s="1"/>
      <c r="C207" s="1"/>
      <c r="D207" s="1"/>
      <c r="E207" s="2"/>
      <c r="F207" s="2"/>
      <c r="G207" s="2"/>
      <c r="H207" s="2"/>
      <c r="I207" s="3"/>
      <c r="J207" s="48"/>
      <c r="K207" s="48"/>
      <c r="L207" s="48"/>
      <c r="M207" s="48"/>
      <c r="N207" s="48"/>
      <c r="O207" s="48"/>
      <c r="P207" s="48"/>
      <c r="Q207" s="48"/>
      <c r="R207" s="48"/>
      <c r="S207" s="48"/>
      <c r="T207" s="48"/>
      <c r="U207" s="48"/>
      <c r="V207" s="48"/>
      <c r="W207" s="48"/>
      <c r="X207" s="48"/>
      <c r="Y207" s="48"/>
      <c r="Z207" s="48"/>
    </row>
    <row r="208" spans="1:26" ht="15.75" customHeight="1">
      <c r="A208" s="1"/>
      <c r="B208" s="1"/>
      <c r="C208" s="1"/>
      <c r="D208" s="1"/>
      <c r="E208" s="2"/>
      <c r="F208" s="2"/>
      <c r="G208" s="2"/>
      <c r="H208" s="2"/>
      <c r="I208" s="3"/>
      <c r="J208" s="48"/>
      <c r="K208" s="48"/>
      <c r="L208" s="48"/>
      <c r="M208" s="48"/>
      <c r="N208" s="48"/>
      <c r="O208" s="48"/>
      <c r="P208" s="48"/>
      <c r="Q208" s="48"/>
      <c r="R208" s="48"/>
      <c r="S208" s="48"/>
      <c r="T208" s="48"/>
      <c r="U208" s="48"/>
      <c r="V208" s="48"/>
      <c r="W208" s="48"/>
      <c r="X208" s="48"/>
      <c r="Y208" s="48"/>
      <c r="Z208" s="48"/>
    </row>
    <row r="209" spans="1:26" ht="15.75" customHeight="1">
      <c r="A209" s="1"/>
      <c r="B209" s="1"/>
      <c r="C209" s="1"/>
      <c r="D209" s="1"/>
      <c r="E209" s="2"/>
      <c r="F209" s="2"/>
      <c r="G209" s="2"/>
      <c r="H209" s="2"/>
      <c r="I209" s="3"/>
      <c r="J209" s="48"/>
      <c r="K209" s="48"/>
      <c r="L209" s="48"/>
      <c r="M209" s="48"/>
      <c r="N209" s="48"/>
      <c r="O209" s="48"/>
      <c r="P209" s="48"/>
      <c r="Q209" s="48"/>
      <c r="R209" s="48"/>
      <c r="S209" s="48"/>
      <c r="T209" s="48"/>
      <c r="U209" s="48"/>
      <c r="V209" s="48"/>
      <c r="W209" s="48"/>
      <c r="X209" s="48"/>
      <c r="Y209" s="48"/>
      <c r="Z209" s="48"/>
    </row>
    <row r="210" spans="1:26" ht="15.75" customHeight="1">
      <c r="A210" s="1"/>
      <c r="B210" s="1"/>
      <c r="C210" s="1"/>
      <c r="D210" s="1"/>
      <c r="E210" s="2"/>
      <c r="F210" s="2"/>
      <c r="G210" s="2"/>
      <c r="H210" s="2"/>
      <c r="I210" s="3"/>
      <c r="J210" s="48"/>
      <c r="K210" s="48"/>
      <c r="L210" s="48"/>
      <c r="M210" s="48"/>
      <c r="N210" s="48"/>
      <c r="O210" s="48"/>
      <c r="P210" s="48"/>
      <c r="Q210" s="48"/>
      <c r="R210" s="48"/>
      <c r="S210" s="48"/>
      <c r="T210" s="48"/>
      <c r="U210" s="48"/>
      <c r="V210" s="48"/>
      <c r="W210" s="48"/>
      <c r="X210" s="48"/>
      <c r="Y210" s="48"/>
      <c r="Z210" s="48"/>
    </row>
    <row r="211" spans="1:26" ht="15.75" customHeight="1">
      <c r="A211" s="1"/>
      <c r="B211" s="1"/>
      <c r="C211" s="1"/>
      <c r="D211" s="1"/>
      <c r="E211" s="2"/>
      <c r="F211" s="2"/>
      <c r="G211" s="2"/>
      <c r="H211" s="2"/>
      <c r="I211" s="3"/>
      <c r="J211" s="48"/>
      <c r="K211" s="48"/>
      <c r="L211" s="48"/>
      <c r="M211" s="48"/>
      <c r="N211" s="48"/>
      <c r="O211" s="48"/>
      <c r="P211" s="48"/>
      <c r="Q211" s="48"/>
      <c r="R211" s="48"/>
      <c r="S211" s="48"/>
      <c r="T211" s="48"/>
      <c r="U211" s="48"/>
      <c r="V211" s="48"/>
      <c r="W211" s="48"/>
      <c r="X211" s="48"/>
      <c r="Y211" s="48"/>
      <c r="Z211" s="48"/>
    </row>
    <row r="212" spans="1:26" ht="15.75" customHeight="1">
      <c r="A212" s="1"/>
      <c r="B212" s="1"/>
      <c r="C212" s="1"/>
      <c r="D212" s="1"/>
      <c r="E212" s="2"/>
      <c r="F212" s="2"/>
      <c r="G212" s="2"/>
      <c r="H212" s="2"/>
      <c r="I212" s="3"/>
      <c r="J212" s="48"/>
      <c r="K212" s="48"/>
      <c r="L212" s="48"/>
      <c r="M212" s="48"/>
      <c r="N212" s="48"/>
      <c r="O212" s="48"/>
      <c r="P212" s="48"/>
      <c r="Q212" s="48"/>
      <c r="R212" s="48"/>
      <c r="S212" s="48"/>
      <c r="T212" s="48"/>
      <c r="U212" s="48"/>
      <c r="V212" s="48"/>
      <c r="W212" s="48"/>
      <c r="X212" s="48"/>
      <c r="Y212" s="48"/>
      <c r="Z212" s="48"/>
    </row>
    <row r="213" spans="1:26" ht="15.75" customHeight="1">
      <c r="A213" s="1"/>
      <c r="B213" s="1"/>
      <c r="C213" s="1"/>
      <c r="D213" s="1"/>
      <c r="E213" s="2"/>
      <c r="F213" s="2"/>
      <c r="G213" s="2"/>
      <c r="H213" s="2"/>
      <c r="I213" s="3"/>
      <c r="J213" s="48"/>
      <c r="K213" s="48"/>
      <c r="L213" s="48"/>
      <c r="M213" s="48"/>
      <c r="N213" s="48"/>
      <c r="O213" s="48"/>
      <c r="P213" s="48"/>
      <c r="Q213" s="48"/>
      <c r="R213" s="48"/>
      <c r="S213" s="48"/>
      <c r="T213" s="48"/>
      <c r="U213" s="48"/>
      <c r="V213" s="48"/>
      <c r="W213" s="48"/>
      <c r="X213" s="48"/>
      <c r="Y213" s="48"/>
      <c r="Z213" s="48"/>
    </row>
    <row r="214" spans="1:26" ht="15.75" customHeight="1">
      <c r="A214" s="1"/>
      <c r="B214" s="1"/>
      <c r="C214" s="1"/>
      <c r="D214" s="1"/>
      <c r="E214" s="2"/>
      <c r="F214" s="2"/>
      <c r="G214" s="2"/>
      <c r="H214" s="2"/>
      <c r="I214" s="3"/>
      <c r="J214" s="48"/>
      <c r="K214" s="48"/>
      <c r="L214" s="48"/>
      <c r="M214" s="48"/>
      <c r="N214" s="48"/>
      <c r="O214" s="48"/>
      <c r="P214" s="48"/>
      <c r="Q214" s="48"/>
      <c r="R214" s="48"/>
      <c r="S214" s="48"/>
      <c r="T214" s="48"/>
      <c r="U214" s="48"/>
      <c r="V214" s="48"/>
      <c r="W214" s="48"/>
      <c r="X214" s="48"/>
      <c r="Y214" s="48"/>
      <c r="Z214" s="48"/>
    </row>
    <row r="215" spans="1:26" ht="15.75" customHeight="1">
      <c r="A215" s="1"/>
      <c r="B215" s="1"/>
      <c r="C215" s="1"/>
      <c r="D215" s="1"/>
      <c r="E215" s="2"/>
      <c r="F215" s="2"/>
      <c r="G215" s="2"/>
      <c r="H215" s="2"/>
      <c r="I215" s="3"/>
      <c r="J215" s="48"/>
      <c r="K215" s="48"/>
      <c r="L215" s="48"/>
      <c r="M215" s="48"/>
      <c r="N215" s="48"/>
      <c r="O215" s="48"/>
      <c r="P215" s="48"/>
      <c r="Q215" s="48"/>
      <c r="R215" s="48"/>
      <c r="S215" s="48"/>
      <c r="T215" s="48"/>
      <c r="U215" s="48"/>
      <c r="V215" s="48"/>
      <c r="W215" s="48"/>
      <c r="X215" s="48"/>
      <c r="Y215" s="48"/>
      <c r="Z215" s="48"/>
    </row>
    <row r="216" spans="1:26" ht="15.75" customHeight="1">
      <c r="A216" s="1"/>
      <c r="B216" s="1"/>
      <c r="C216" s="1"/>
      <c r="D216" s="1"/>
      <c r="E216" s="2"/>
      <c r="F216" s="2"/>
      <c r="G216" s="2"/>
      <c r="H216" s="2"/>
      <c r="I216" s="3"/>
      <c r="J216" s="48"/>
      <c r="K216" s="48"/>
      <c r="L216" s="48"/>
      <c r="M216" s="48"/>
      <c r="N216" s="48"/>
      <c r="O216" s="48"/>
      <c r="P216" s="48"/>
      <c r="Q216" s="48"/>
      <c r="R216" s="48"/>
      <c r="S216" s="48"/>
      <c r="T216" s="48"/>
      <c r="U216" s="48"/>
      <c r="V216" s="48"/>
      <c r="W216" s="48"/>
      <c r="X216" s="48"/>
      <c r="Y216" s="48"/>
      <c r="Z216" s="48"/>
    </row>
    <row r="217" spans="1:26" ht="15.75" customHeight="1">
      <c r="A217" s="1"/>
      <c r="B217" s="1"/>
      <c r="C217" s="1"/>
      <c r="D217" s="1"/>
      <c r="E217" s="2"/>
      <c r="F217" s="2"/>
      <c r="G217" s="2"/>
      <c r="H217" s="2"/>
      <c r="I217" s="3"/>
      <c r="J217" s="48"/>
      <c r="K217" s="48"/>
      <c r="L217" s="48"/>
      <c r="M217" s="48"/>
      <c r="N217" s="48"/>
      <c r="O217" s="48"/>
      <c r="P217" s="48"/>
      <c r="Q217" s="48"/>
      <c r="R217" s="48"/>
      <c r="S217" s="48"/>
      <c r="T217" s="48"/>
      <c r="U217" s="48"/>
      <c r="V217" s="48"/>
      <c r="W217" s="48"/>
      <c r="X217" s="48"/>
      <c r="Y217" s="48"/>
      <c r="Z217" s="48"/>
    </row>
    <row r="218" spans="1:26" ht="15.75" customHeight="1">
      <c r="A218" s="1"/>
      <c r="B218" s="1"/>
      <c r="C218" s="1"/>
      <c r="D218" s="1"/>
      <c r="E218" s="2"/>
      <c r="F218" s="2"/>
      <c r="G218" s="2"/>
      <c r="H218" s="2"/>
      <c r="I218" s="3"/>
      <c r="J218" s="48"/>
      <c r="K218" s="48"/>
      <c r="L218" s="48"/>
      <c r="M218" s="48"/>
      <c r="N218" s="48"/>
      <c r="O218" s="48"/>
      <c r="P218" s="48"/>
      <c r="Q218" s="48"/>
      <c r="R218" s="48"/>
      <c r="S218" s="48"/>
      <c r="T218" s="48"/>
      <c r="U218" s="48"/>
      <c r="V218" s="48"/>
      <c r="W218" s="48"/>
      <c r="X218" s="48"/>
      <c r="Y218" s="48"/>
      <c r="Z218" s="48"/>
    </row>
    <row r="219" spans="1:26" ht="15.75" customHeight="1">
      <c r="A219" s="1"/>
      <c r="B219" s="1"/>
      <c r="C219" s="1"/>
      <c r="D219" s="1"/>
      <c r="E219" s="2"/>
      <c r="F219" s="2"/>
      <c r="G219" s="2"/>
      <c r="H219" s="2"/>
      <c r="I219" s="3"/>
      <c r="J219" s="48"/>
      <c r="K219" s="48"/>
      <c r="L219" s="48"/>
      <c r="M219" s="48"/>
      <c r="N219" s="48"/>
      <c r="O219" s="48"/>
      <c r="P219" s="48"/>
      <c r="Q219" s="48"/>
      <c r="R219" s="48"/>
      <c r="S219" s="48"/>
      <c r="T219" s="48"/>
      <c r="U219" s="48"/>
      <c r="V219" s="48"/>
      <c r="W219" s="48"/>
      <c r="X219" s="48"/>
      <c r="Y219" s="48"/>
      <c r="Z219" s="48"/>
    </row>
    <row r="220" spans="1:26" ht="15.75" customHeight="1">
      <c r="A220" s="1"/>
      <c r="B220" s="1"/>
      <c r="C220" s="1"/>
      <c r="D220" s="1"/>
      <c r="E220" s="2"/>
      <c r="F220" s="2"/>
      <c r="G220" s="2"/>
      <c r="H220" s="2"/>
      <c r="I220" s="3"/>
      <c r="J220" s="48"/>
      <c r="K220" s="48"/>
      <c r="L220" s="48"/>
      <c r="M220" s="48"/>
      <c r="N220" s="48"/>
      <c r="O220" s="48"/>
      <c r="P220" s="48"/>
      <c r="Q220" s="48"/>
      <c r="R220" s="48"/>
      <c r="S220" s="48"/>
      <c r="T220" s="48"/>
      <c r="U220" s="48"/>
      <c r="V220" s="48"/>
      <c r="W220" s="48"/>
      <c r="X220" s="48"/>
      <c r="Y220" s="48"/>
      <c r="Z220" s="48"/>
    </row>
    <row r="221" spans="1:26" ht="15.75" customHeight="1">
      <c r="A221" s="1"/>
      <c r="B221" s="1"/>
      <c r="C221" s="1"/>
      <c r="D221" s="1"/>
      <c r="E221" s="2"/>
      <c r="F221" s="2"/>
      <c r="G221" s="2"/>
      <c r="H221" s="2"/>
      <c r="I221" s="3"/>
      <c r="J221" s="48"/>
      <c r="K221" s="48"/>
      <c r="L221" s="48"/>
      <c r="M221" s="48"/>
      <c r="N221" s="48"/>
      <c r="O221" s="48"/>
      <c r="P221" s="48"/>
      <c r="Q221" s="48"/>
      <c r="R221" s="48"/>
      <c r="S221" s="48"/>
      <c r="T221" s="48"/>
      <c r="U221" s="48"/>
      <c r="V221" s="48"/>
      <c r="W221" s="48"/>
      <c r="X221" s="48"/>
      <c r="Y221" s="48"/>
      <c r="Z221" s="48"/>
    </row>
    <row r="222" spans="1:26" ht="15.75" customHeight="1">
      <c r="A222" s="1"/>
      <c r="B222" s="1"/>
      <c r="C222" s="1"/>
      <c r="D222" s="1"/>
      <c r="E222" s="2"/>
      <c r="F222" s="2"/>
      <c r="G222" s="2"/>
      <c r="H222" s="2"/>
      <c r="I222" s="3"/>
      <c r="J222" s="48"/>
      <c r="K222" s="48"/>
      <c r="L222" s="48"/>
      <c r="M222" s="48"/>
      <c r="N222" s="48"/>
      <c r="O222" s="48"/>
      <c r="P222" s="48"/>
      <c r="Q222" s="48"/>
      <c r="R222" s="48"/>
      <c r="S222" s="48"/>
      <c r="T222" s="48"/>
      <c r="U222" s="48"/>
      <c r="V222" s="48"/>
      <c r="W222" s="48"/>
      <c r="X222" s="48"/>
      <c r="Y222" s="48"/>
      <c r="Z222" s="48"/>
    </row>
    <row r="223" spans="1:26" ht="15.75" customHeight="1">
      <c r="A223" s="1"/>
      <c r="B223" s="1"/>
      <c r="C223" s="1"/>
      <c r="D223" s="1"/>
      <c r="E223" s="2"/>
      <c r="F223" s="2"/>
      <c r="G223" s="2"/>
      <c r="H223" s="2"/>
      <c r="I223" s="3"/>
      <c r="J223" s="48"/>
      <c r="K223" s="48"/>
      <c r="L223" s="48"/>
      <c r="M223" s="48"/>
      <c r="N223" s="48"/>
      <c r="O223" s="48"/>
      <c r="P223" s="48"/>
      <c r="Q223" s="48"/>
      <c r="R223" s="48"/>
      <c r="S223" s="48"/>
      <c r="T223" s="48"/>
      <c r="U223" s="48"/>
      <c r="V223" s="48"/>
      <c r="W223" s="48"/>
      <c r="X223" s="48"/>
      <c r="Y223" s="48"/>
      <c r="Z223" s="48"/>
    </row>
    <row r="224" spans="1:26" ht="15.75" customHeight="1">
      <c r="A224" s="1"/>
      <c r="B224" s="1"/>
      <c r="C224" s="1"/>
      <c r="D224" s="1"/>
      <c r="E224" s="2"/>
      <c r="F224" s="2"/>
      <c r="G224" s="2"/>
      <c r="H224" s="2"/>
      <c r="I224" s="3"/>
      <c r="J224" s="48"/>
      <c r="K224" s="48"/>
      <c r="L224" s="48"/>
      <c r="M224" s="48"/>
      <c r="N224" s="48"/>
      <c r="O224" s="48"/>
      <c r="P224" s="48"/>
      <c r="Q224" s="48"/>
      <c r="R224" s="48"/>
      <c r="S224" s="48"/>
      <c r="T224" s="48"/>
      <c r="U224" s="48"/>
      <c r="V224" s="48"/>
      <c r="W224" s="48"/>
      <c r="X224" s="48"/>
      <c r="Y224" s="48"/>
      <c r="Z224" s="48"/>
    </row>
    <row r="225" spans="1:26" ht="15.75" customHeight="1">
      <c r="A225" s="1"/>
      <c r="B225" s="1"/>
      <c r="C225" s="1"/>
      <c r="D225" s="1"/>
      <c r="E225" s="2"/>
      <c r="F225" s="2"/>
      <c r="G225" s="2"/>
      <c r="H225" s="2"/>
      <c r="I225" s="3"/>
      <c r="J225" s="48"/>
      <c r="K225" s="48"/>
      <c r="L225" s="48"/>
      <c r="M225" s="48"/>
      <c r="N225" s="48"/>
      <c r="O225" s="48"/>
      <c r="P225" s="48"/>
      <c r="Q225" s="48"/>
      <c r="R225" s="48"/>
      <c r="S225" s="48"/>
      <c r="T225" s="48"/>
      <c r="U225" s="48"/>
      <c r="V225" s="48"/>
      <c r="W225" s="48"/>
      <c r="X225" s="48"/>
      <c r="Y225" s="48"/>
      <c r="Z225" s="48"/>
    </row>
    <row r="226" spans="1:26" ht="15.75" customHeight="1">
      <c r="A226" s="48"/>
      <c r="B226" s="48"/>
      <c r="C226" s="48"/>
      <c r="D226" s="48"/>
      <c r="E226" s="48"/>
      <c r="F226" s="48"/>
      <c r="G226" s="48"/>
      <c r="H226" s="48"/>
      <c r="I226" s="48"/>
      <c r="J226" s="48"/>
      <c r="K226" s="48"/>
      <c r="L226" s="48"/>
      <c r="M226" s="48"/>
      <c r="N226" s="48"/>
      <c r="O226" s="48"/>
      <c r="P226" s="48"/>
      <c r="Q226" s="48"/>
      <c r="R226" s="48"/>
      <c r="S226" s="48"/>
      <c r="T226" s="48"/>
      <c r="U226" s="48"/>
      <c r="V226" s="48"/>
      <c r="W226" s="48"/>
      <c r="X226" s="48"/>
      <c r="Y226" s="48"/>
      <c r="Z226" s="48"/>
    </row>
    <row r="227" spans="1:26" ht="15.75" customHeight="1">
      <c r="A227" s="48"/>
      <c r="B227" s="48"/>
      <c r="C227" s="48"/>
      <c r="D227" s="48"/>
      <c r="E227" s="48"/>
      <c r="F227" s="48"/>
      <c r="G227" s="48"/>
      <c r="H227" s="48"/>
      <c r="I227" s="48"/>
      <c r="J227" s="48"/>
      <c r="K227" s="48"/>
      <c r="L227" s="48"/>
      <c r="M227" s="48"/>
      <c r="N227" s="48"/>
      <c r="O227" s="48"/>
      <c r="P227" s="48"/>
      <c r="Q227" s="48"/>
      <c r="R227" s="48"/>
      <c r="S227" s="48"/>
      <c r="T227" s="48"/>
      <c r="U227" s="48"/>
      <c r="V227" s="48"/>
      <c r="W227" s="48"/>
      <c r="X227" s="48"/>
      <c r="Y227" s="48"/>
      <c r="Z227" s="48"/>
    </row>
    <row r="228" spans="1:26" ht="15.75" customHeight="1">
      <c r="A228" s="48"/>
      <c r="B228" s="48"/>
      <c r="C228" s="48"/>
      <c r="D228" s="48"/>
      <c r="E228" s="48"/>
      <c r="F228" s="48"/>
      <c r="G228" s="48"/>
      <c r="H228" s="48"/>
      <c r="I228" s="48"/>
      <c r="J228" s="48"/>
      <c r="K228" s="48"/>
      <c r="L228" s="48"/>
      <c r="M228" s="48"/>
      <c r="N228" s="48"/>
      <c r="O228" s="48"/>
      <c r="P228" s="48"/>
      <c r="Q228" s="48"/>
      <c r="R228" s="48"/>
      <c r="S228" s="48"/>
      <c r="T228" s="48"/>
      <c r="U228" s="48"/>
      <c r="V228" s="48"/>
      <c r="W228" s="48"/>
      <c r="X228" s="48"/>
      <c r="Y228" s="48"/>
      <c r="Z228" s="48"/>
    </row>
    <row r="229" spans="1:26" ht="15.75" customHeight="1">
      <c r="A229" s="48"/>
      <c r="B229" s="48"/>
      <c r="C229" s="48"/>
      <c r="D229" s="48"/>
      <c r="E229" s="48"/>
      <c r="F229" s="48"/>
      <c r="G229" s="48"/>
      <c r="H229" s="48"/>
      <c r="I229" s="48"/>
      <c r="J229" s="48"/>
      <c r="K229" s="48"/>
      <c r="L229" s="48"/>
      <c r="M229" s="48"/>
      <c r="N229" s="48"/>
      <c r="O229" s="48"/>
      <c r="P229" s="48"/>
      <c r="Q229" s="48"/>
      <c r="R229" s="48"/>
      <c r="S229" s="48"/>
      <c r="T229" s="48"/>
      <c r="U229" s="48"/>
      <c r="V229" s="48"/>
      <c r="W229" s="48"/>
      <c r="X229" s="48"/>
      <c r="Y229" s="48"/>
      <c r="Z229" s="48"/>
    </row>
    <row r="230" spans="1:26" ht="15.75" customHeight="1">
      <c r="A230" s="48"/>
      <c r="B230" s="48"/>
      <c r="C230" s="48"/>
      <c r="D230" s="48"/>
      <c r="E230" s="48"/>
      <c r="F230" s="48"/>
      <c r="G230" s="48"/>
      <c r="H230" s="48"/>
      <c r="I230" s="48"/>
      <c r="J230" s="48"/>
      <c r="K230" s="48"/>
      <c r="L230" s="48"/>
      <c r="M230" s="48"/>
      <c r="N230" s="48"/>
      <c r="O230" s="48"/>
      <c r="P230" s="48"/>
      <c r="Q230" s="48"/>
      <c r="R230" s="48"/>
      <c r="S230" s="48"/>
      <c r="T230" s="48"/>
      <c r="U230" s="48"/>
      <c r="V230" s="48"/>
      <c r="W230" s="48"/>
      <c r="X230" s="48"/>
      <c r="Y230" s="48"/>
      <c r="Z230" s="48"/>
    </row>
    <row r="231" spans="1:26" ht="15.75" customHeight="1">
      <c r="A231" s="48"/>
      <c r="B231" s="48"/>
      <c r="C231" s="48"/>
      <c r="D231" s="48"/>
      <c r="E231" s="48"/>
      <c r="F231" s="48"/>
      <c r="G231" s="48"/>
      <c r="H231" s="48"/>
      <c r="I231" s="48"/>
      <c r="J231" s="48"/>
      <c r="K231" s="48"/>
      <c r="L231" s="48"/>
      <c r="M231" s="48"/>
      <c r="N231" s="48"/>
      <c r="O231" s="48"/>
      <c r="P231" s="48"/>
      <c r="Q231" s="48"/>
      <c r="R231" s="48"/>
      <c r="S231" s="48"/>
      <c r="T231" s="48"/>
      <c r="U231" s="48"/>
      <c r="V231" s="48"/>
      <c r="W231" s="48"/>
      <c r="X231" s="48"/>
      <c r="Y231" s="48"/>
      <c r="Z231" s="48"/>
    </row>
    <row r="232" spans="1:26" ht="15.75" customHeight="1">
      <c r="A232" s="48"/>
      <c r="B232" s="48"/>
      <c r="C232" s="48"/>
      <c r="D232" s="48"/>
      <c r="E232" s="48"/>
      <c r="F232" s="48"/>
      <c r="G232" s="48"/>
      <c r="H232" s="48"/>
      <c r="I232" s="48"/>
      <c r="J232" s="48"/>
      <c r="K232" s="48"/>
      <c r="L232" s="48"/>
      <c r="M232" s="48"/>
      <c r="N232" s="48"/>
      <c r="O232" s="48"/>
      <c r="P232" s="48"/>
      <c r="Q232" s="48"/>
      <c r="R232" s="48"/>
      <c r="S232" s="48"/>
      <c r="T232" s="48"/>
      <c r="U232" s="48"/>
      <c r="V232" s="48"/>
      <c r="W232" s="48"/>
      <c r="X232" s="48"/>
      <c r="Y232" s="48"/>
      <c r="Z232" s="48"/>
    </row>
    <row r="233" spans="1:26" ht="15.75" customHeight="1">
      <c r="A233" s="48"/>
      <c r="B233" s="48"/>
      <c r="C233" s="48"/>
      <c r="D233" s="48"/>
      <c r="E233" s="48"/>
      <c r="F233" s="48"/>
      <c r="G233" s="48"/>
      <c r="H233" s="48"/>
      <c r="I233" s="48"/>
      <c r="J233" s="48"/>
      <c r="K233" s="48"/>
      <c r="L233" s="48"/>
      <c r="M233" s="48"/>
      <c r="N233" s="48"/>
      <c r="O233" s="48"/>
      <c r="P233" s="48"/>
      <c r="Q233" s="48"/>
      <c r="R233" s="48"/>
      <c r="S233" s="48"/>
      <c r="T233" s="48"/>
      <c r="U233" s="48"/>
      <c r="V233" s="48"/>
      <c r="W233" s="48"/>
      <c r="X233" s="48"/>
      <c r="Y233" s="48"/>
      <c r="Z233" s="48"/>
    </row>
    <row r="234" spans="1:26" ht="15.75" customHeight="1">
      <c r="A234" s="48"/>
      <c r="B234" s="48"/>
      <c r="C234" s="48"/>
      <c r="D234" s="48"/>
      <c r="E234" s="48"/>
      <c r="F234" s="48"/>
      <c r="G234" s="48"/>
      <c r="H234" s="48"/>
      <c r="I234" s="48"/>
      <c r="J234" s="48"/>
      <c r="K234" s="48"/>
      <c r="L234" s="48"/>
      <c r="M234" s="48"/>
      <c r="N234" s="48"/>
      <c r="O234" s="48"/>
      <c r="P234" s="48"/>
      <c r="Q234" s="48"/>
      <c r="R234" s="48"/>
      <c r="S234" s="48"/>
      <c r="T234" s="48"/>
      <c r="U234" s="48"/>
      <c r="V234" s="48"/>
      <c r="W234" s="48"/>
      <c r="X234" s="48"/>
      <c r="Y234" s="48"/>
      <c r="Z234" s="48"/>
    </row>
    <row r="235" spans="1:26" ht="15.75" customHeight="1">
      <c r="A235" s="48"/>
      <c r="B235" s="48"/>
      <c r="C235" s="48"/>
      <c r="D235" s="48"/>
      <c r="E235" s="48"/>
      <c r="F235" s="48"/>
      <c r="G235" s="48"/>
      <c r="H235" s="48"/>
      <c r="I235" s="48"/>
      <c r="J235" s="48"/>
      <c r="K235" s="48"/>
      <c r="L235" s="48"/>
      <c r="M235" s="48"/>
      <c r="N235" s="48"/>
      <c r="O235" s="48"/>
      <c r="P235" s="48"/>
      <c r="Q235" s="48"/>
      <c r="R235" s="48"/>
      <c r="S235" s="48"/>
      <c r="T235" s="48"/>
      <c r="U235" s="48"/>
      <c r="V235" s="48"/>
      <c r="W235" s="48"/>
      <c r="X235" s="48"/>
      <c r="Y235" s="48"/>
      <c r="Z235" s="48"/>
    </row>
    <row r="236" spans="1:26" ht="15.75" customHeight="1">
      <c r="A236" s="48"/>
      <c r="B236" s="48"/>
      <c r="C236" s="48"/>
      <c r="D236" s="48"/>
      <c r="E236" s="48"/>
      <c r="F236" s="48"/>
      <c r="G236" s="48"/>
      <c r="H236" s="48"/>
      <c r="I236" s="48"/>
      <c r="J236" s="48"/>
      <c r="K236" s="48"/>
      <c r="L236" s="48"/>
      <c r="M236" s="48"/>
      <c r="N236" s="48"/>
      <c r="O236" s="48"/>
      <c r="P236" s="48"/>
      <c r="Q236" s="48"/>
      <c r="R236" s="48"/>
      <c r="S236" s="48"/>
      <c r="T236" s="48"/>
      <c r="U236" s="48"/>
      <c r="V236" s="48"/>
      <c r="W236" s="48"/>
      <c r="X236" s="48"/>
      <c r="Y236" s="48"/>
      <c r="Z236" s="48"/>
    </row>
    <row r="237" spans="1:26" ht="15.75" customHeight="1">
      <c r="A237" s="48"/>
      <c r="B237" s="48"/>
      <c r="C237" s="48"/>
      <c r="D237" s="48"/>
      <c r="E237" s="48"/>
      <c r="F237" s="48"/>
      <c r="G237" s="48"/>
      <c r="H237" s="48"/>
      <c r="I237" s="48"/>
      <c r="J237" s="48"/>
      <c r="K237" s="48"/>
      <c r="L237" s="48"/>
      <c r="M237" s="48"/>
      <c r="N237" s="48"/>
      <c r="O237" s="48"/>
      <c r="P237" s="48"/>
      <c r="Q237" s="48"/>
      <c r="R237" s="48"/>
      <c r="S237" s="48"/>
      <c r="T237" s="48"/>
      <c r="U237" s="48"/>
      <c r="V237" s="48"/>
      <c r="W237" s="48"/>
      <c r="X237" s="48"/>
      <c r="Y237" s="48"/>
      <c r="Z237" s="48"/>
    </row>
    <row r="238" spans="1:26" ht="15.75" customHeight="1">
      <c r="A238" s="48"/>
      <c r="B238" s="48"/>
      <c r="C238" s="48"/>
      <c r="D238" s="48"/>
      <c r="E238" s="48"/>
      <c r="F238" s="48"/>
      <c r="G238" s="48"/>
      <c r="H238" s="48"/>
      <c r="I238" s="48"/>
      <c r="J238" s="48"/>
      <c r="K238" s="48"/>
      <c r="L238" s="48"/>
      <c r="M238" s="48"/>
      <c r="N238" s="48"/>
      <c r="O238" s="48"/>
      <c r="P238" s="48"/>
      <c r="Q238" s="48"/>
      <c r="R238" s="48"/>
      <c r="S238" s="48"/>
      <c r="T238" s="48"/>
      <c r="U238" s="48"/>
      <c r="V238" s="48"/>
      <c r="W238" s="48"/>
      <c r="X238" s="48"/>
      <c r="Y238" s="48"/>
      <c r="Z238" s="48"/>
    </row>
    <row r="239" spans="1:26" ht="15.75" customHeight="1">
      <c r="A239" s="48"/>
      <c r="B239" s="48"/>
      <c r="C239" s="48"/>
      <c r="D239" s="48"/>
      <c r="E239" s="48"/>
      <c r="F239" s="48"/>
      <c r="G239" s="48"/>
      <c r="H239" s="48"/>
      <c r="I239" s="48"/>
      <c r="J239" s="48"/>
      <c r="K239" s="48"/>
      <c r="L239" s="48"/>
      <c r="M239" s="48"/>
      <c r="N239" s="48"/>
      <c r="O239" s="48"/>
      <c r="P239" s="48"/>
      <c r="Q239" s="48"/>
      <c r="R239" s="48"/>
      <c r="S239" s="48"/>
      <c r="T239" s="48"/>
      <c r="U239" s="48"/>
      <c r="V239" s="48"/>
      <c r="W239" s="48"/>
      <c r="X239" s="48"/>
      <c r="Y239" s="48"/>
      <c r="Z239" s="48"/>
    </row>
    <row r="240" spans="1:26" ht="15.75" customHeight="1">
      <c r="A240" s="48"/>
      <c r="B240" s="48"/>
      <c r="C240" s="48"/>
      <c r="D240" s="48"/>
      <c r="E240" s="48"/>
      <c r="F240" s="48"/>
      <c r="G240" s="48"/>
      <c r="H240" s="48"/>
      <c r="I240" s="48"/>
      <c r="J240" s="48"/>
      <c r="K240" s="48"/>
      <c r="L240" s="48"/>
      <c r="M240" s="48"/>
      <c r="N240" s="48"/>
      <c r="O240" s="48"/>
      <c r="P240" s="48"/>
      <c r="Q240" s="48"/>
      <c r="R240" s="48"/>
      <c r="S240" s="48"/>
      <c r="T240" s="48"/>
      <c r="U240" s="48"/>
      <c r="V240" s="48"/>
      <c r="W240" s="48"/>
      <c r="X240" s="48"/>
      <c r="Y240" s="48"/>
      <c r="Z240" s="48"/>
    </row>
    <row r="241" spans="1:26" ht="15.75" customHeight="1">
      <c r="A241" s="48"/>
      <c r="B241" s="48"/>
      <c r="C241" s="48"/>
      <c r="D241" s="48"/>
      <c r="E241" s="48"/>
      <c r="F241" s="48"/>
      <c r="G241" s="48"/>
      <c r="H241" s="48"/>
      <c r="I241" s="48"/>
      <c r="J241" s="48"/>
      <c r="K241" s="48"/>
      <c r="L241" s="48"/>
      <c r="M241" s="48"/>
      <c r="N241" s="48"/>
      <c r="O241" s="48"/>
      <c r="P241" s="48"/>
      <c r="Q241" s="48"/>
      <c r="R241" s="48"/>
      <c r="S241" s="48"/>
      <c r="T241" s="48"/>
      <c r="U241" s="48"/>
      <c r="V241" s="48"/>
      <c r="W241" s="48"/>
      <c r="X241" s="48"/>
      <c r="Y241" s="48"/>
      <c r="Z241" s="48"/>
    </row>
    <row r="242" spans="1:26" ht="15.75" customHeight="1">
      <c r="A242" s="48"/>
      <c r="B242" s="48"/>
      <c r="C242" s="48"/>
      <c r="D242" s="48"/>
      <c r="E242" s="48"/>
      <c r="F242" s="48"/>
      <c r="G242" s="48"/>
      <c r="H242" s="48"/>
      <c r="I242" s="48"/>
      <c r="J242" s="48"/>
      <c r="K242" s="48"/>
      <c r="L242" s="48"/>
      <c r="M242" s="48"/>
      <c r="N242" s="48"/>
      <c r="O242" s="48"/>
      <c r="P242" s="48"/>
      <c r="Q242" s="48"/>
      <c r="R242" s="48"/>
      <c r="S242" s="48"/>
      <c r="T242" s="48"/>
      <c r="U242" s="48"/>
      <c r="V242" s="48"/>
      <c r="W242" s="48"/>
      <c r="X242" s="48"/>
      <c r="Y242" s="48"/>
      <c r="Z242" s="48"/>
    </row>
    <row r="243" spans="1:26" ht="15.75" customHeight="1">
      <c r="A243" s="48"/>
      <c r="B243" s="48"/>
      <c r="C243" s="48"/>
      <c r="D243" s="48"/>
      <c r="E243" s="48"/>
      <c r="F243" s="48"/>
      <c r="G243" s="48"/>
      <c r="H243" s="48"/>
      <c r="I243" s="48"/>
      <c r="J243" s="48"/>
      <c r="K243" s="48"/>
      <c r="L243" s="48"/>
      <c r="M243" s="48"/>
      <c r="N243" s="48"/>
      <c r="O243" s="48"/>
      <c r="P243" s="48"/>
      <c r="Q243" s="48"/>
      <c r="R243" s="48"/>
      <c r="S243" s="48"/>
      <c r="T243" s="48"/>
      <c r="U243" s="48"/>
      <c r="V243" s="48"/>
      <c r="W243" s="48"/>
      <c r="X243" s="48"/>
      <c r="Y243" s="48"/>
      <c r="Z243" s="48"/>
    </row>
    <row r="244" spans="1:26" ht="15.75" customHeight="1">
      <c r="A244" s="48"/>
      <c r="B244" s="48"/>
      <c r="C244" s="48"/>
      <c r="D244" s="48"/>
      <c r="E244" s="48"/>
      <c r="F244" s="48"/>
      <c r="G244" s="48"/>
      <c r="H244" s="48"/>
      <c r="I244" s="48"/>
      <c r="J244" s="48"/>
      <c r="K244" s="48"/>
      <c r="L244" s="48"/>
      <c r="M244" s="48"/>
      <c r="N244" s="48"/>
      <c r="O244" s="48"/>
      <c r="P244" s="48"/>
      <c r="Q244" s="48"/>
      <c r="R244" s="48"/>
      <c r="S244" s="48"/>
      <c r="T244" s="48"/>
      <c r="U244" s="48"/>
      <c r="V244" s="48"/>
      <c r="W244" s="48"/>
      <c r="X244" s="48"/>
      <c r="Y244" s="48"/>
      <c r="Z244" s="48"/>
    </row>
    <row r="245" spans="1:26" ht="15.75" customHeight="1">
      <c r="A245" s="48"/>
      <c r="B245" s="48"/>
      <c r="C245" s="48"/>
      <c r="D245" s="48"/>
      <c r="E245" s="48"/>
      <c r="F245" s="48"/>
      <c r="G245" s="48"/>
      <c r="H245" s="48"/>
      <c r="I245" s="48"/>
      <c r="J245" s="48"/>
      <c r="K245" s="48"/>
      <c r="L245" s="48"/>
      <c r="M245" s="48"/>
      <c r="N245" s="48"/>
      <c r="O245" s="48"/>
      <c r="P245" s="48"/>
      <c r="Q245" s="48"/>
      <c r="R245" s="48"/>
      <c r="S245" s="48"/>
      <c r="T245" s="48"/>
      <c r="U245" s="48"/>
      <c r="V245" s="48"/>
      <c r="W245" s="48"/>
      <c r="X245" s="48"/>
      <c r="Y245" s="48"/>
      <c r="Z245" s="48"/>
    </row>
    <row r="246" spans="1:26" ht="15.75" customHeight="1">
      <c r="A246" s="48"/>
      <c r="B246" s="48"/>
      <c r="C246" s="48"/>
      <c r="D246" s="48"/>
      <c r="E246" s="48"/>
      <c r="F246" s="48"/>
      <c r="G246" s="48"/>
      <c r="H246" s="48"/>
      <c r="I246" s="48"/>
      <c r="J246" s="48"/>
      <c r="K246" s="48"/>
      <c r="L246" s="48"/>
      <c r="M246" s="48"/>
      <c r="N246" s="48"/>
      <c r="O246" s="48"/>
      <c r="P246" s="48"/>
      <c r="Q246" s="48"/>
      <c r="R246" s="48"/>
      <c r="S246" s="48"/>
      <c r="T246" s="48"/>
      <c r="U246" s="48"/>
      <c r="V246" s="48"/>
      <c r="W246" s="48"/>
      <c r="X246" s="48"/>
      <c r="Y246" s="48"/>
      <c r="Z246" s="48"/>
    </row>
    <row r="247" spans="1:26" ht="15.75" customHeight="1">
      <c r="A247" s="48"/>
      <c r="B247" s="48"/>
      <c r="C247" s="48"/>
      <c r="D247" s="48"/>
      <c r="E247" s="48"/>
      <c r="F247" s="48"/>
      <c r="G247" s="48"/>
      <c r="H247" s="48"/>
      <c r="I247" s="48"/>
      <c r="J247" s="48"/>
      <c r="K247" s="48"/>
      <c r="L247" s="48"/>
      <c r="M247" s="48"/>
      <c r="N247" s="48"/>
      <c r="O247" s="48"/>
      <c r="P247" s="48"/>
      <c r="Q247" s="48"/>
      <c r="R247" s="48"/>
      <c r="S247" s="48"/>
      <c r="T247" s="48"/>
      <c r="U247" s="48"/>
      <c r="V247" s="48"/>
      <c r="W247" s="48"/>
      <c r="X247" s="48"/>
      <c r="Y247" s="48"/>
      <c r="Z247" s="48"/>
    </row>
    <row r="248" spans="1:26" ht="15.75" customHeight="1">
      <c r="A248" s="48"/>
      <c r="B248" s="48"/>
      <c r="C248" s="48"/>
      <c r="D248" s="48"/>
      <c r="E248" s="48"/>
      <c r="F248" s="48"/>
      <c r="G248" s="48"/>
      <c r="H248" s="48"/>
      <c r="I248" s="48"/>
      <c r="J248" s="48"/>
      <c r="K248" s="48"/>
      <c r="L248" s="48"/>
      <c r="M248" s="48"/>
      <c r="N248" s="48"/>
      <c r="O248" s="48"/>
      <c r="P248" s="48"/>
      <c r="Q248" s="48"/>
      <c r="R248" s="48"/>
      <c r="S248" s="48"/>
      <c r="T248" s="48"/>
      <c r="U248" s="48"/>
      <c r="V248" s="48"/>
      <c r="W248" s="48"/>
      <c r="X248" s="48"/>
      <c r="Y248" s="48"/>
      <c r="Z248" s="48"/>
    </row>
    <row r="249" spans="1:26" ht="15.75" customHeight="1">
      <c r="A249" s="48"/>
      <c r="B249" s="48"/>
      <c r="C249" s="48"/>
      <c r="D249" s="48"/>
      <c r="E249" s="48"/>
      <c r="F249" s="48"/>
      <c r="G249" s="48"/>
      <c r="H249" s="48"/>
      <c r="I249" s="48"/>
      <c r="J249" s="48"/>
      <c r="K249" s="48"/>
      <c r="L249" s="48"/>
      <c r="M249" s="48"/>
      <c r="N249" s="48"/>
      <c r="O249" s="48"/>
      <c r="P249" s="48"/>
      <c r="Q249" s="48"/>
      <c r="R249" s="48"/>
      <c r="S249" s="48"/>
      <c r="T249" s="48"/>
      <c r="U249" s="48"/>
      <c r="V249" s="48"/>
      <c r="W249" s="48"/>
      <c r="X249" s="48"/>
      <c r="Y249" s="48"/>
      <c r="Z249" s="48"/>
    </row>
    <row r="250" spans="1:26" ht="15.75" customHeight="1">
      <c r="A250" s="48"/>
      <c r="B250" s="48"/>
      <c r="C250" s="48"/>
      <c r="D250" s="48"/>
      <c r="E250" s="48"/>
      <c r="F250" s="48"/>
      <c r="G250" s="48"/>
      <c r="H250" s="48"/>
      <c r="I250" s="48"/>
      <c r="J250" s="48"/>
      <c r="K250" s="48"/>
      <c r="L250" s="48"/>
      <c r="M250" s="48"/>
      <c r="N250" s="48"/>
      <c r="O250" s="48"/>
      <c r="P250" s="48"/>
      <c r="Q250" s="48"/>
      <c r="R250" s="48"/>
      <c r="S250" s="48"/>
      <c r="T250" s="48"/>
      <c r="U250" s="48"/>
      <c r="V250" s="48"/>
      <c r="W250" s="48"/>
      <c r="X250" s="48"/>
      <c r="Y250" s="48"/>
      <c r="Z250" s="48"/>
    </row>
    <row r="251" spans="1:26" ht="15.75" customHeight="1">
      <c r="A251" s="48"/>
      <c r="B251" s="48"/>
      <c r="C251" s="48"/>
      <c r="D251" s="48"/>
      <c r="E251" s="48"/>
      <c r="F251" s="48"/>
      <c r="G251" s="48"/>
      <c r="H251" s="48"/>
      <c r="I251" s="48"/>
      <c r="J251" s="48"/>
      <c r="K251" s="48"/>
      <c r="L251" s="48"/>
      <c r="M251" s="48"/>
      <c r="N251" s="48"/>
      <c r="O251" s="48"/>
      <c r="P251" s="48"/>
      <c r="Q251" s="48"/>
      <c r="R251" s="48"/>
      <c r="S251" s="48"/>
      <c r="T251" s="48"/>
      <c r="U251" s="48"/>
      <c r="V251" s="48"/>
      <c r="W251" s="48"/>
      <c r="X251" s="48"/>
      <c r="Y251" s="48"/>
      <c r="Z251" s="48"/>
    </row>
    <row r="252" spans="1:26" ht="15.75" customHeight="1">
      <c r="A252" s="48"/>
      <c r="B252" s="48"/>
      <c r="C252" s="48"/>
      <c r="D252" s="48"/>
      <c r="E252" s="48"/>
      <c r="F252" s="48"/>
      <c r="G252" s="48"/>
      <c r="H252" s="48"/>
      <c r="I252" s="48"/>
      <c r="J252" s="48"/>
      <c r="K252" s="48"/>
      <c r="L252" s="48"/>
      <c r="M252" s="48"/>
      <c r="N252" s="48"/>
      <c r="O252" s="48"/>
      <c r="P252" s="48"/>
      <c r="Q252" s="48"/>
      <c r="R252" s="48"/>
      <c r="S252" s="48"/>
      <c r="T252" s="48"/>
      <c r="U252" s="48"/>
      <c r="V252" s="48"/>
      <c r="W252" s="48"/>
      <c r="X252" s="48"/>
      <c r="Y252" s="48"/>
      <c r="Z252" s="48"/>
    </row>
    <row r="253" spans="1:26" ht="15.75" customHeight="1">
      <c r="A253" s="48"/>
      <c r="B253" s="48"/>
      <c r="C253" s="48"/>
      <c r="D253" s="48"/>
      <c r="E253" s="48"/>
      <c r="F253" s="48"/>
      <c r="G253" s="48"/>
      <c r="H253" s="48"/>
      <c r="I253" s="48"/>
      <c r="J253" s="48"/>
      <c r="K253" s="48"/>
      <c r="L253" s="48"/>
      <c r="M253" s="48"/>
      <c r="N253" s="48"/>
      <c r="O253" s="48"/>
      <c r="P253" s="48"/>
      <c r="Q253" s="48"/>
      <c r="R253" s="48"/>
      <c r="S253" s="48"/>
      <c r="T253" s="48"/>
      <c r="U253" s="48"/>
      <c r="V253" s="48"/>
      <c r="W253" s="48"/>
      <c r="X253" s="48"/>
      <c r="Y253" s="48"/>
      <c r="Z253" s="48"/>
    </row>
    <row r="254" spans="1:26" ht="15.75" customHeight="1">
      <c r="A254" s="48"/>
      <c r="B254" s="48"/>
      <c r="C254" s="48"/>
      <c r="D254" s="48"/>
      <c r="E254" s="48"/>
      <c r="F254" s="48"/>
      <c r="G254" s="48"/>
      <c r="H254" s="48"/>
      <c r="I254" s="48"/>
      <c r="J254" s="48"/>
      <c r="K254" s="48"/>
      <c r="L254" s="48"/>
      <c r="M254" s="48"/>
      <c r="N254" s="48"/>
      <c r="O254" s="48"/>
      <c r="P254" s="48"/>
      <c r="Q254" s="48"/>
      <c r="R254" s="48"/>
      <c r="S254" s="48"/>
      <c r="T254" s="48"/>
      <c r="U254" s="48"/>
      <c r="V254" s="48"/>
      <c r="W254" s="48"/>
      <c r="X254" s="48"/>
      <c r="Y254" s="48"/>
      <c r="Z254" s="48"/>
    </row>
    <row r="255" spans="1:26" ht="15.75" customHeight="1">
      <c r="A255" s="48"/>
      <c r="B255" s="48"/>
      <c r="C255" s="48"/>
      <c r="D255" s="48"/>
      <c r="E255" s="48"/>
      <c r="F255" s="48"/>
      <c r="G255" s="48"/>
      <c r="H255" s="48"/>
      <c r="I255" s="48"/>
      <c r="J255" s="48"/>
      <c r="K255" s="48"/>
      <c r="L255" s="48"/>
      <c r="M255" s="48"/>
      <c r="N255" s="48"/>
      <c r="O255" s="48"/>
      <c r="P255" s="48"/>
      <c r="Q255" s="48"/>
      <c r="R255" s="48"/>
      <c r="S255" s="48"/>
      <c r="T255" s="48"/>
      <c r="U255" s="48"/>
      <c r="V255" s="48"/>
      <c r="W255" s="48"/>
      <c r="X255" s="48"/>
      <c r="Y255" s="48"/>
      <c r="Z255" s="48"/>
    </row>
    <row r="256" spans="1:26" ht="15.75" customHeight="1">
      <c r="A256" s="48"/>
      <c r="B256" s="48"/>
      <c r="C256" s="48"/>
      <c r="D256" s="48"/>
      <c r="E256" s="48"/>
      <c r="F256" s="48"/>
      <c r="G256" s="48"/>
      <c r="H256" s="48"/>
      <c r="I256" s="48"/>
      <c r="J256" s="48"/>
      <c r="K256" s="48"/>
      <c r="L256" s="48"/>
      <c r="M256" s="48"/>
      <c r="N256" s="48"/>
      <c r="O256" s="48"/>
      <c r="P256" s="48"/>
      <c r="Q256" s="48"/>
      <c r="R256" s="48"/>
      <c r="S256" s="48"/>
      <c r="T256" s="48"/>
      <c r="U256" s="48"/>
      <c r="V256" s="48"/>
      <c r="W256" s="48"/>
      <c r="X256" s="48"/>
      <c r="Y256" s="48"/>
      <c r="Z256" s="48"/>
    </row>
    <row r="257" spans="1:26" ht="15.75" customHeight="1">
      <c r="A257" s="48"/>
      <c r="B257" s="48"/>
      <c r="C257" s="48"/>
      <c r="D257" s="48"/>
      <c r="E257" s="48"/>
      <c r="F257" s="48"/>
      <c r="G257" s="48"/>
      <c r="H257" s="48"/>
      <c r="I257" s="48"/>
      <c r="J257" s="48"/>
      <c r="K257" s="48"/>
      <c r="L257" s="48"/>
      <c r="M257" s="48"/>
      <c r="N257" s="48"/>
      <c r="O257" s="48"/>
      <c r="P257" s="48"/>
      <c r="Q257" s="48"/>
      <c r="R257" s="48"/>
      <c r="S257" s="48"/>
      <c r="T257" s="48"/>
      <c r="U257" s="48"/>
      <c r="V257" s="48"/>
      <c r="W257" s="48"/>
      <c r="X257" s="48"/>
      <c r="Y257" s="48"/>
      <c r="Z257" s="48"/>
    </row>
    <row r="258" spans="1:26" ht="15.75" customHeight="1">
      <c r="A258" s="48"/>
      <c r="B258" s="48"/>
      <c r="C258" s="48"/>
      <c r="D258" s="48"/>
      <c r="E258" s="48"/>
      <c r="F258" s="48"/>
      <c r="G258" s="48"/>
      <c r="H258" s="48"/>
      <c r="I258" s="48"/>
      <c r="J258" s="48"/>
      <c r="K258" s="48"/>
      <c r="L258" s="48"/>
      <c r="M258" s="48"/>
      <c r="N258" s="48"/>
      <c r="O258" s="48"/>
      <c r="P258" s="48"/>
      <c r="Q258" s="48"/>
      <c r="R258" s="48"/>
      <c r="S258" s="48"/>
      <c r="T258" s="48"/>
      <c r="U258" s="48"/>
      <c r="V258" s="48"/>
      <c r="W258" s="48"/>
      <c r="X258" s="48"/>
      <c r="Y258" s="48"/>
      <c r="Z258" s="48"/>
    </row>
    <row r="259" spans="1:26" ht="15.75" customHeight="1">
      <c r="A259" s="48"/>
      <c r="B259" s="48"/>
      <c r="C259" s="48"/>
      <c r="D259" s="48"/>
      <c r="E259" s="48"/>
      <c r="F259" s="48"/>
      <c r="G259" s="48"/>
      <c r="H259" s="48"/>
      <c r="I259" s="48"/>
      <c r="J259" s="48"/>
      <c r="K259" s="48"/>
      <c r="L259" s="48"/>
      <c r="M259" s="48"/>
      <c r="N259" s="48"/>
      <c r="O259" s="48"/>
      <c r="P259" s="48"/>
      <c r="Q259" s="48"/>
      <c r="R259" s="48"/>
      <c r="S259" s="48"/>
      <c r="T259" s="48"/>
      <c r="U259" s="48"/>
      <c r="V259" s="48"/>
      <c r="W259" s="48"/>
      <c r="X259" s="48"/>
      <c r="Y259" s="48"/>
      <c r="Z259" s="48"/>
    </row>
    <row r="260" spans="1:26" ht="15.75" customHeight="1">
      <c r="A260" s="48"/>
      <c r="B260" s="48"/>
      <c r="C260" s="48"/>
      <c r="D260" s="48"/>
      <c r="E260" s="48"/>
      <c r="F260" s="48"/>
      <c r="G260" s="48"/>
      <c r="H260" s="48"/>
      <c r="I260" s="48"/>
      <c r="J260" s="48"/>
      <c r="K260" s="48"/>
      <c r="L260" s="48"/>
      <c r="M260" s="48"/>
      <c r="N260" s="48"/>
      <c r="O260" s="48"/>
      <c r="P260" s="48"/>
      <c r="Q260" s="48"/>
      <c r="R260" s="48"/>
      <c r="S260" s="48"/>
      <c r="T260" s="48"/>
      <c r="U260" s="48"/>
      <c r="V260" s="48"/>
      <c r="W260" s="48"/>
      <c r="X260" s="48"/>
      <c r="Y260" s="48"/>
      <c r="Z260" s="48"/>
    </row>
    <row r="261" spans="1:26" ht="15.75" customHeight="1">
      <c r="A261" s="48"/>
      <c r="B261" s="48"/>
      <c r="C261" s="48"/>
      <c r="D261" s="48"/>
      <c r="E261" s="48"/>
      <c r="F261" s="48"/>
      <c r="G261" s="48"/>
      <c r="H261" s="48"/>
      <c r="I261" s="48"/>
      <c r="J261" s="48"/>
      <c r="K261" s="48"/>
      <c r="L261" s="48"/>
      <c r="M261" s="48"/>
      <c r="N261" s="48"/>
      <c r="O261" s="48"/>
      <c r="P261" s="48"/>
      <c r="Q261" s="48"/>
      <c r="R261" s="48"/>
      <c r="S261" s="48"/>
      <c r="T261" s="48"/>
      <c r="U261" s="48"/>
      <c r="V261" s="48"/>
      <c r="W261" s="48"/>
      <c r="X261" s="48"/>
      <c r="Y261" s="48"/>
      <c r="Z261" s="48"/>
    </row>
    <row r="262" spans="1:26" ht="15.75" customHeight="1">
      <c r="A262" s="48"/>
      <c r="B262" s="48"/>
      <c r="C262" s="48"/>
      <c r="D262" s="48"/>
      <c r="E262" s="48"/>
      <c r="F262" s="48"/>
      <c r="G262" s="48"/>
      <c r="H262" s="48"/>
      <c r="I262" s="48"/>
      <c r="J262" s="48"/>
      <c r="K262" s="48"/>
      <c r="L262" s="48"/>
      <c r="M262" s="48"/>
      <c r="N262" s="48"/>
      <c r="O262" s="48"/>
      <c r="P262" s="48"/>
      <c r="Q262" s="48"/>
      <c r="R262" s="48"/>
      <c r="S262" s="48"/>
      <c r="T262" s="48"/>
      <c r="U262" s="48"/>
      <c r="V262" s="48"/>
      <c r="W262" s="48"/>
      <c r="X262" s="48"/>
      <c r="Y262" s="48"/>
      <c r="Z262" s="48"/>
    </row>
    <row r="263" spans="1:26" ht="15.75" customHeight="1">
      <c r="A263" s="48"/>
      <c r="B263" s="48"/>
      <c r="C263" s="48"/>
      <c r="D263" s="48"/>
      <c r="E263" s="48"/>
      <c r="F263" s="48"/>
      <c r="G263" s="48"/>
      <c r="H263" s="48"/>
      <c r="I263" s="48"/>
      <c r="J263" s="48"/>
      <c r="K263" s="48"/>
      <c r="L263" s="48"/>
      <c r="M263" s="48"/>
      <c r="N263" s="48"/>
      <c r="O263" s="48"/>
      <c r="P263" s="48"/>
      <c r="Q263" s="48"/>
      <c r="R263" s="48"/>
      <c r="S263" s="48"/>
      <c r="T263" s="48"/>
      <c r="U263" s="48"/>
      <c r="V263" s="48"/>
      <c r="W263" s="48"/>
      <c r="X263" s="48"/>
      <c r="Y263" s="48"/>
      <c r="Z263" s="48"/>
    </row>
    <row r="264" spans="1:26" ht="15.75" customHeight="1">
      <c r="A264" s="48"/>
      <c r="B264" s="48"/>
      <c r="C264" s="48"/>
      <c r="D264" s="48"/>
      <c r="E264" s="48"/>
      <c r="F264" s="48"/>
      <c r="G264" s="48"/>
      <c r="H264" s="48"/>
      <c r="I264" s="48"/>
      <c r="J264" s="48"/>
      <c r="K264" s="48"/>
      <c r="L264" s="48"/>
      <c r="M264" s="48"/>
      <c r="N264" s="48"/>
      <c r="O264" s="48"/>
      <c r="P264" s="48"/>
      <c r="Q264" s="48"/>
      <c r="R264" s="48"/>
      <c r="S264" s="48"/>
      <c r="T264" s="48"/>
      <c r="U264" s="48"/>
      <c r="V264" s="48"/>
      <c r="W264" s="48"/>
      <c r="X264" s="48"/>
      <c r="Y264" s="48"/>
      <c r="Z264" s="48"/>
    </row>
    <row r="265" spans="1:26" ht="15.75" customHeight="1">
      <c r="A265" s="48"/>
      <c r="B265" s="48"/>
      <c r="C265" s="48"/>
      <c r="D265" s="48"/>
      <c r="E265" s="48"/>
      <c r="F265" s="48"/>
      <c r="G265" s="48"/>
      <c r="H265" s="48"/>
      <c r="I265" s="48"/>
      <c r="J265" s="48"/>
      <c r="K265" s="48"/>
      <c r="L265" s="48"/>
      <c r="M265" s="48"/>
      <c r="N265" s="48"/>
      <c r="O265" s="48"/>
      <c r="P265" s="48"/>
      <c r="Q265" s="48"/>
      <c r="R265" s="48"/>
      <c r="S265" s="48"/>
      <c r="T265" s="48"/>
      <c r="U265" s="48"/>
      <c r="V265" s="48"/>
      <c r="W265" s="48"/>
      <c r="X265" s="48"/>
      <c r="Y265" s="48"/>
      <c r="Z265" s="48"/>
    </row>
    <row r="266" spans="1:26" ht="15.75" customHeight="1">
      <c r="A266" s="48"/>
      <c r="B266" s="48"/>
      <c r="C266" s="48"/>
      <c r="D266" s="48"/>
      <c r="E266" s="48"/>
      <c r="F266" s="48"/>
      <c r="G266" s="48"/>
      <c r="H266" s="48"/>
      <c r="I266" s="48"/>
      <c r="J266" s="48"/>
      <c r="K266" s="48"/>
      <c r="L266" s="48"/>
      <c r="M266" s="48"/>
      <c r="N266" s="48"/>
      <c r="O266" s="48"/>
      <c r="P266" s="48"/>
      <c r="Q266" s="48"/>
      <c r="R266" s="48"/>
      <c r="S266" s="48"/>
      <c r="T266" s="48"/>
      <c r="U266" s="48"/>
      <c r="V266" s="48"/>
      <c r="W266" s="48"/>
      <c r="X266" s="48"/>
      <c r="Y266" s="48"/>
      <c r="Z266" s="48"/>
    </row>
    <row r="267" spans="1:26" ht="15.75" customHeight="1">
      <c r="A267" s="48"/>
      <c r="B267" s="48"/>
      <c r="C267" s="48"/>
      <c r="D267" s="48"/>
      <c r="E267" s="48"/>
      <c r="F267" s="48"/>
      <c r="G267" s="48"/>
      <c r="H267" s="48"/>
      <c r="I267" s="48"/>
      <c r="J267" s="48"/>
      <c r="K267" s="48"/>
      <c r="L267" s="48"/>
      <c r="M267" s="48"/>
      <c r="N267" s="48"/>
      <c r="O267" s="48"/>
      <c r="P267" s="48"/>
      <c r="Q267" s="48"/>
      <c r="R267" s="48"/>
      <c r="S267" s="48"/>
      <c r="T267" s="48"/>
      <c r="U267" s="48"/>
      <c r="V267" s="48"/>
      <c r="W267" s="48"/>
      <c r="X267" s="48"/>
      <c r="Y267" s="48"/>
      <c r="Z267" s="48"/>
    </row>
    <row r="268" spans="1:26" ht="15.75" customHeight="1">
      <c r="A268" s="48"/>
      <c r="B268" s="48"/>
      <c r="C268" s="48"/>
      <c r="D268" s="48"/>
      <c r="E268" s="48"/>
      <c r="F268" s="48"/>
      <c r="G268" s="48"/>
      <c r="H268" s="48"/>
      <c r="I268" s="48"/>
      <c r="J268" s="48"/>
      <c r="K268" s="48"/>
      <c r="L268" s="48"/>
      <c r="M268" s="48"/>
      <c r="N268" s="48"/>
      <c r="O268" s="48"/>
      <c r="P268" s="48"/>
      <c r="Q268" s="48"/>
      <c r="R268" s="48"/>
      <c r="S268" s="48"/>
      <c r="T268" s="48"/>
      <c r="U268" s="48"/>
      <c r="V268" s="48"/>
      <c r="W268" s="48"/>
      <c r="X268" s="48"/>
      <c r="Y268" s="48"/>
      <c r="Z268" s="48"/>
    </row>
    <row r="269" spans="1:26" ht="15.75" customHeight="1">
      <c r="A269" s="48"/>
      <c r="B269" s="48"/>
      <c r="C269" s="48"/>
      <c r="D269" s="48"/>
      <c r="E269" s="48"/>
      <c r="F269" s="48"/>
      <c r="G269" s="48"/>
      <c r="H269" s="48"/>
      <c r="I269" s="48"/>
      <c r="J269" s="48"/>
      <c r="K269" s="48"/>
      <c r="L269" s="48"/>
      <c r="M269" s="48"/>
      <c r="N269" s="48"/>
      <c r="O269" s="48"/>
      <c r="P269" s="48"/>
      <c r="Q269" s="48"/>
      <c r="R269" s="48"/>
      <c r="S269" s="48"/>
      <c r="T269" s="48"/>
      <c r="U269" s="48"/>
      <c r="V269" s="48"/>
      <c r="W269" s="48"/>
      <c r="X269" s="48"/>
      <c r="Y269" s="48"/>
      <c r="Z269" s="48"/>
    </row>
    <row r="270" spans="1:26" ht="15.75" customHeight="1">
      <c r="A270" s="48"/>
      <c r="B270" s="48"/>
      <c r="C270" s="48"/>
      <c r="D270" s="48"/>
      <c r="E270" s="48"/>
      <c r="F270" s="48"/>
      <c r="G270" s="48"/>
      <c r="H270" s="48"/>
      <c r="I270" s="48"/>
      <c r="J270" s="48"/>
      <c r="K270" s="48"/>
      <c r="L270" s="48"/>
      <c r="M270" s="48"/>
      <c r="N270" s="48"/>
      <c r="O270" s="48"/>
      <c r="P270" s="48"/>
      <c r="Q270" s="48"/>
      <c r="R270" s="48"/>
      <c r="S270" s="48"/>
      <c r="T270" s="48"/>
      <c r="U270" s="48"/>
      <c r="V270" s="48"/>
      <c r="W270" s="48"/>
      <c r="X270" s="48"/>
      <c r="Y270" s="48"/>
      <c r="Z270" s="48"/>
    </row>
    <row r="271" spans="1:26" ht="15.75" customHeight="1">
      <c r="A271" s="48"/>
      <c r="B271" s="48"/>
      <c r="C271" s="48"/>
      <c r="D271" s="48"/>
      <c r="E271" s="48"/>
      <c r="F271" s="48"/>
      <c r="G271" s="48"/>
      <c r="H271" s="48"/>
      <c r="I271" s="48"/>
      <c r="J271" s="48"/>
      <c r="K271" s="48"/>
      <c r="L271" s="48"/>
      <c r="M271" s="48"/>
      <c r="N271" s="48"/>
      <c r="O271" s="48"/>
      <c r="P271" s="48"/>
      <c r="Q271" s="48"/>
      <c r="R271" s="48"/>
      <c r="S271" s="48"/>
      <c r="T271" s="48"/>
      <c r="U271" s="48"/>
      <c r="V271" s="48"/>
      <c r="W271" s="48"/>
      <c r="X271" s="48"/>
      <c r="Y271" s="48"/>
      <c r="Z271" s="48"/>
    </row>
    <row r="272" spans="1:26" ht="15.75" customHeight="1">
      <c r="A272" s="48"/>
      <c r="B272" s="48"/>
      <c r="C272" s="48"/>
      <c r="D272" s="48"/>
      <c r="E272" s="48"/>
      <c r="F272" s="48"/>
      <c r="G272" s="48"/>
      <c r="H272" s="48"/>
      <c r="I272" s="48"/>
      <c r="J272" s="48"/>
      <c r="K272" s="48"/>
      <c r="L272" s="48"/>
      <c r="M272" s="48"/>
      <c r="N272" s="48"/>
      <c r="O272" s="48"/>
      <c r="P272" s="48"/>
      <c r="Q272" s="48"/>
      <c r="R272" s="48"/>
      <c r="S272" s="48"/>
      <c r="T272" s="48"/>
      <c r="U272" s="48"/>
      <c r="V272" s="48"/>
      <c r="W272" s="48"/>
      <c r="X272" s="48"/>
      <c r="Y272" s="48"/>
      <c r="Z272" s="48"/>
    </row>
    <row r="273" spans="1:26" ht="15.75" customHeight="1">
      <c r="A273" s="48"/>
      <c r="B273" s="48"/>
      <c r="C273" s="48"/>
      <c r="D273" s="48"/>
      <c r="E273" s="48"/>
      <c r="F273" s="48"/>
      <c r="G273" s="48"/>
      <c r="H273" s="48"/>
      <c r="I273" s="48"/>
      <c r="J273" s="48"/>
      <c r="K273" s="48"/>
      <c r="L273" s="48"/>
      <c r="M273" s="48"/>
      <c r="N273" s="48"/>
      <c r="O273" s="48"/>
      <c r="P273" s="48"/>
      <c r="Q273" s="48"/>
      <c r="R273" s="48"/>
      <c r="S273" s="48"/>
      <c r="T273" s="48"/>
      <c r="U273" s="48"/>
      <c r="V273" s="48"/>
      <c r="W273" s="48"/>
      <c r="X273" s="48"/>
      <c r="Y273" s="48"/>
      <c r="Z273" s="48"/>
    </row>
    <row r="274" spans="1:26" ht="15.75" customHeight="1">
      <c r="A274" s="48"/>
      <c r="B274" s="48"/>
      <c r="C274" s="48"/>
      <c r="D274" s="48"/>
      <c r="E274" s="48"/>
      <c r="F274" s="48"/>
      <c r="G274" s="48"/>
      <c r="H274" s="48"/>
      <c r="I274" s="48"/>
      <c r="J274" s="48"/>
      <c r="K274" s="48"/>
      <c r="L274" s="48"/>
      <c r="M274" s="48"/>
      <c r="N274" s="48"/>
      <c r="O274" s="48"/>
      <c r="P274" s="48"/>
      <c r="Q274" s="48"/>
      <c r="R274" s="48"/>
      <c r="S274" s="48"/>
      <c r="T274" s="48"/>
      <c r="U274" s="48"/>
      <c r="V274" s="48"/>
      <c r="W274" s="48"/>
      <c r="X274" s="48"/>
      <c r="Y274" s="48"/>
      <c r="Z274" s="48"/>
    </row>
    <row r="275" spans="1:26" ht="15.75" customHeight="1">
      <c r="A275" s="48"/>
      <c r="B275" s="48"/>
      <c r="C275" s="48"/>
      <c r="D275" s="48"/>
      <c r="E275" s="48"/>
      <c r="F275" s="48"/>
      <c r="G275" s="48"/>
      <c r="H275" s="48"/>
      <c r="I275" s="48"/>
      <c r="J275" s="48"/>
      <c r="K275" s="48"/>
      <c r="L275" s="48"/>
      <c r="M275" s="48"/>
      <c r="N275" s="48"/>
      <c r="O275" s="48"/>
      <c r="P275" s="48"/>
      <c r="Q275" s="48"/>
      <c r="R275" s="48"/>
      <c r="S275" s="48"/>
      <c r="T275" s="48"/>
      <c r="U275" s="48"/>
      <c r="V275" s="48"/>
      <c r="W275" s="48"/>
      <c r="X275" s="48"/>
      <c r="Y275" s="48"/>
      <c r="Z275" s="48"/>
    </row>
    <row r="276" spans="1:26" ht="15.75" customHeight="1">
      <c r="A276" s="48"/>
      <c r="B276" s="48"/>
      <c r="C276" s="48"/>
      <c r="D276" s="48"/>
      <c r="E276" s="48"/>
      <c r="F276" s="48"/>
      <c r="G276" s="48"/>
      <c r="H276" s="48"/>
      <c r="I276" s="48"/>
      <c r="J276" s="48"/>
      <c r="K276" s="48"/>
      <c r="L276" s="48"/>
      <c r="M276" s="48"/>
      <c r="N276" s="48"/>
      <c r="O276" s="48"/>
      <c r="P276" s="48"/>
      <c r="Q276" s="48"/>
      <c r="R276" s="48"/>
      <c r="S276" s="48"/>
      <c r="T276" s="48"/>
      <c r="U276" s="48"/>
      <c r="V276" s="48"/>
      <c r="W276" s="48"/>
      <c r="X276" s="48"/>
      <c r="Y276" s="48"/>
      <c r="Z276" s="48"/>
    </row>
    <row r="277" spans="1:26" ht="15.75" customHeight="1">
      <c r="A277" s="48"/>
      <c r="B277" s="48"/>
      <c r="C277" s="48"/>
      <c r="D277" s="48"/>
      <c r="E277" s="48"/>
      <c r="F277" s="48"/>
      <c r="G277" s="48"/>
      <c r="H277" s="48"/>
      <c r="I277" s="48"/>
      <c r="J277" s="48"/>
      <c r="K277" s="48"/>
      <c r="L277" s="48"/>
      <c r="M277" s="48"/>
      <c r="N277" s="48"/>
      <c r="O277" s="48"/>
      <c r="P277" s="48"/>
      <c r="Q277" s="48"/>
      <c r="R277" s="48"/>
      <c r="S277" s="48"/>
      <c r="T277" s="48"/>
      <c r="U277" s="48"/>
      <c r="V277" s="48"/>
      <c r="W277" s="48"/>
      <c r="X277" s="48"/>
      <c r="Y277" s="48"/>
      <c r="Z277" s="48"/>
    </row>
    <row r="278" spans="1:26" ht="15.75" customHeight="1">
      <c r="A278" s="48"/>
      <c r="B278" s="48"/>
      <c r="C278" s="48"/>
      <c r="D278" s="48"/>
      <c r="E278" s="48"/>
      <c r="F278" s="48"/>
      <c r="G278" s="48"/>
      <c r="H278" s="48"/>
      <c r="I278" s="48"/>
      <c r="J278" s="48"/>
      <c r="K278" s="48"/>
      <c r="L278" s="48"/>
      <c r="M278" s="48"/>
      <c r="N278" s="48"/>
      <c r="O278" s="48"/>
      <c r="P278" s="48"/>
      <c r="Q278" s="48"/>
      <c r="R278" s="48"/>
      <c r="S278" s="48"/>
      <c r="T278" s="48"/>
      <c r="U278" s="48"/>
      <c r="V278" s="48"/>
      <c r="W278" s="48"/>
      <c r="X278" s="48"/>
      <c r="Y278" s="48"/>
      <c r="Z278" s="48"/>
    </row>
    <row r="279" spans="1:26" ht="15.75" customHeight="1">
      <c r="A279" s="48"/>
      <c r="B279" s="48"/>
      <c r="C279" s="48"/>
      <c r="D279" s="48"/>
      <c r="E279" s="48"/>
      <c r="F279" s="48"/>
      <c r="G279" s="48"/>
      <c r="H279" s="48"/>
      <c r="I279" s="48"/>
      <c r="J279" s="48"/>
      <c r="K279" s="48"/>
      <c r="L279" s="48"/>
      <c r="M279" s="48"/>
      <c r="N279" s="48"/>
      <c r="O279" s="48"/>
      <c r="P279" s="48"/>
      <c r="Q279" s="48"/>
      <c r="R279" s="48"/>
      <c r="S279" s="48"/>
      <c r="T279" s="48"/>
      <c r="U279" s="48"/>
      <c r="V279" s="48"/>
      <c r="W279" s="48"/>
      <c r="X279" s="48"/>
      <c r="Y279" s="48"/>
      <c r="Z279" s="48"/>
    </row>
    <row r="280" spans="1:26" ht="15.75" customHeight="1">
      <c r="A280" s="48"/>
      <c r="B280" s="48"/>
      <c r="C280" s="48"/>
      <c r="D280" s="48"/>
      <c r="E280" s="48"/>
      <c r="F280" s="48"/>
      <c r="G280" s="48"/>
      <c r="H280" s="48"/>
      <c r="I280" s="48"/>
      <c r="J280" s="48"/>
      <c r="K280" s="48"/>
      <c r="L280" s="48"/>
      <c r="M280" s="48"/>
      <c r="N280" s="48"/>
      <c r="O280" s="48"/>
      <c r="P280" s="48"/>
      <c r="Q280" s="48"/>
      <c r="R280" s="48"/>
      <c r="S280" s="48"/>
      <c r="T280" s="48"/>
      <c r="U280" s="48"/>
      <c r="V280" s="48"/>
      <c r="W280" s="48"/>
      <c r="X280" s="48"/>
      <c r="Y280" s="48"/>
      <c r="Z280" s="48"/>
    </row>
    <row r="281" spans="1:26" ht="15.75" customHeight="1">
      <c r="A281" s="48"/>
      <c r="B281" s="48"/>
      <c r="C281" s="48"/>
      <c r="D281" s="48"/>
      <c r="E281" s="48"/>
      <c r="F281" s="48"/>
      <c r="G281" s="48"/>
      <c r="H281" s="48"/>
      <c r="I281" s="48"/>
      <c r="J281" s="48"/>
      <c r="K281" s="48"/>
      <c r="L281" s="48"/>
      <c r="M281" s="48"/>
      <c r="N281" s="48"/>
      <c r="O281" s="48"/>
      <c r="P281" s="48"/>
      <c r="Q281" s="48"/>
      <c r="R281" s="48"/>
      <c r="S281" s="48"/>
      <c r="T281" s="48"/>
      <c r="U281" s="48"/>
      <c r="V281" s="48"/>
      <c r="W281" s="48"/>
      <c r="X281" s="48"/>
      <c r="Y281" s="48"/>
      <c r="Z281" s="48"/>
    </row>
    <row r="282" spans="1:26" ht="15.75" customHeight="1">
      <c r="A282" s="48"/>
      <c r="B282" s="48"/>
      <c r="C282" s="48"/>
      <c r="D282" s="48"/>
      <c r="E282" s="48"/>
      <c r="F282" s="48"/>
      <c r="G282" s="48"/>
      <c r="H282" s="48"/>
      <c r="I282" s="48"/>
      <c r="J282" s="48"/>
      <c r="K282" s="48"/>
      <c r="L282" s="48"/>
      <c r="M282" s="48"/>
      <c r="N282" s="48"/>
      <c r="O282" s="48"/>
      <c r="P282" s="48"/>
      <c r="Q282" s="48"/>
      <c r="R282" s="48"/>
      <c r="S282" s="48"/>
      <c r="T282" s="48"/>
      <c r="U282" s="48"/>
      <c r="V282" s="48"/>
      <c r="W282" s="48"/>
      <c r="X282" s="48"/>
      <c r="Y282" s="48"/>
      <c r="Z282" s="48"/>
    </row>
    <row r="283" spans="1:26" ht="15.75" customHeight="1">
      <c r="A283" s="48"/>
      <c r="B283" s="48"/>
      <c r="C283" s="48"/>
      <c r="D283" s="48"/>
      <c r="E283" s="48"/>
      <c r="F283" s="48"/>
      <c r="G283" s="48"/>
      <c r="H283" s="48"/>
      <c r="I283" s="48"/>
      <c r="J283" s="48"/>
      <c r="K283" s="48"/>
      <c r="L283" s="48"/>
      <c r="M283" s="48"/>
      <c r="N283" s="48"/>
      <c r="O283" s="48"/>
      <c r="P283" s="48"/>
      <c r="Q283" s="48"/>
      <c r="R283" s="48"/>
      <c r="S283" s="48"/>
      <c r="T283" s="48"/>
      <c r="U283" s="48"/>
      <c r="V283" s="48"/>
      <c r="W283" s="48"/>
      <c r="X283" s="48"/>
      <c r="Y283" s="48"/>
      <c r="Z283" s="48"/>
    </row>
    <row r="284" spans="1:26" ht="15.75" customHeight="1">
      <c r="A284" s="48"/>
      <c r="B284" s="48"/>
      <c r="C284" s="48"/>
      <c r="D284" s="48"/>
      <c r="E284" s="48"/>
      <c r="F284" s="48"/>
      <c r="G284" s="48"/>
      <c r="H284" s="48"/>
      <c r="I284" s="48"/>
      <c r="J284" s="48"/>
      <c r="K284" s="48"/>
      <c r="L284" s="48"/>
      <c r="M284" s="48"/>
      <c r="N284" s="48"/>
      <c r="O284" s="48"/>
      <c r="P284" s="48"/>
      <c r="Q284" s="48"/>
      <c r="R284" s="48"/>
      <c r="S284" s="48"/>
      <c r="T284" s="48"/>
      <c r="U284" s="48"/>
      <c r="V284" s="48"/>
      <c r="W284" s="48"/>
      <c r="X284" s="48"/>
      <c r="Y284" s="48"/>
      <c r="Z284" s="48"/>
    </row>
    <row r="285" spans="1:26" ht="15.75" customHeight="1">
      <c r="A285" s="48"/>
      <c r="B285" s="48"/>
      <c r="C285" s="48"/>
      <c r="D285" s="48"/>
      <c r="E285" s="48"/>
      <c r="F285" s="48"/>
      <c r="G285" s="48"/>
      <c r="H285" s="48"/>
      <c r="I285" s="48"/>
      <c r="J285" s="48"/>
      <c r="K285" s="48"/>
      <c r="L285" s="48"/>
      <c r="M285" s="48"/>
      <c r="N285" s="48"/>
      <c r="O285" s="48"/>
      <c r="P285" s="48"/>
      <c r="Q285" s="48"/>
      <c r="R285" s="48"/>
      <c r="S285" s="48"/>
      <c r="T285" s="48"/>
      <c r="U285" s="48"/>
      <c r="V285" s="48"/>
      <c r="W285" s="48"/>
      <c r="X285" s="48"/>
      <c r="Y285" s="48"/>
      <c r="Z285" s="48"/>
    </row>
    <row r="286" spans="1:26" ht="15.75" customHeight="1">
      <c r="A286" s="48"/>
      <c r="B286" s="48"/>
      <c r="C286" s="48"/>
      <c r="D286" s="48"/>
      <c r="E286" s="48"/>
      <c r="F286" s="48"/>
      <c r="G286" s="48"/>
      <c r="H286" s="48"/>
      <c r="I286" s="48"/>
      <c r="J286" s="48"/>
      <c r="K286" s="48"/>
      <c r="L286" s="48"/>
      <c r="M286" s="48"/>
      <c r="N286" s="48"/>
      <c r="O286" s="48"/>
      <c r="P286" s="48"/>
      <c r="Q286" s="48"/>
      <c r="R286" s="48"/>
      <c r="S286" s="48"/>
      <c r="T286" s="48"/>
      <c r="U286" s="48"/>
      <c r="V286" s="48"/>
      <c r="W286" s="48"/>
      <c r="X286" s="48"/>
      <c r="Y286" s="48"/>
      <c r="Z286" s="48"/>
    </row>
    <row r="287" spans="1:26" ht="15.75" customHeight="1">
      <c r="A287" s="48"/>
      <c r="B287" s="48"/>
      <c r="C287" s="48"/>
      <c r="D287" s="48"/>
      <c r="E287" s="48"/>
      <c r="F287" s="48"/>
      <c r="G287" s="48"/>
      <c r="H287" s="48"/>
      <c r="I287" s="48"/>
      <c r="J287" s="48"/>
      <c r="K287" s="48"/>
      <c r="L287" s="48"/>
      <c r="M287" s="48"/>
      <c r="N287" s="48"/>
      <c r="O287" s="48"/>
      <c r="P287" s="48"/>
      <c r="Q287" s="48"/>
      <c r="R287" s="48"/>
      <c r="S287" s="48"/>
      <c r="T287" s="48"/>
      <c r="U287" s="48"/>
      <c r="V287" s="48"/>
      <c r="W287" s="48"/>
      <c r="X287" s="48"/>
      <c r="Y287" s="48"/>
      <c r="Z287" s="48"/>
    </row>
    <row r="288" spans="1:26" ht="15.75" customHeight="1">
      <c r="A288" s="48"/>
      <c r="B288" s="48"/>
      <c r="C288" s="48"/>
      <c r="D288" s="48"/>
      <c r="E288" s="48"/>
      <c r="F288" s="48"/>
      <c r="G288" s="48"/>
      <c r="H288" s="48"/>
      <c r="I288" s="48"/>
      <c r="J288" s="48"/>
      <c r="K288" s="48"/>
      <c r="L288" s="48"/>
      <c r="M288" s="48"/>
      <c r="N288" s="48"/>
      <c r="O288" s="48"/>
      <c r="P288" s="48"/>
      <c r="Q288" s="48"/>
      <c r="R288" s="48"/>
      <c r="S288" s="48"/>
      <c r="T288" s="48"/>
      <c r="U288" s="48"/>
      <c r="V288" s="48"/>
      <c r="W288" s="48"/>
      <c r="X288" s="48"/>
      <c r="Y288" s="48"/>
      <c r="Z288" s="48"/>
    </row>
    <row r="289" spans="1:26" ht="15.75" customHeight="1">
      <c r="A289" s="48"/>
      <c r="B289" s="48"/>
      <c r="C289" s="48"/>
      <c r="D289" s="48"/>
      <c r="E289" s="48"/>
      <c r="F289" s="48"/>
      <c r="G289" s="48"/>
      <c r="H289" s="48"/>
      <c r="I289" s="48"/>
      <c r="J289" s="48"/>
      <c r="K289" s="48"/>
      <c r="L289" s="48"/>
      <c r="M289" s="48"/>
      <c r="N289" s="48"/>
      <c r="O289" s="48"/>
      <c r="P289" s="48"/>
      <c r="Q289" s="48"/>
      <c r="R289" s="48"/>
      <c r="S289" s="48"/>
      <c r="T289" s="48"/>
      <c r="U289" s="48"/>
      <c r="V289" s="48"/>
      <c r="W289" s="48"/>
      <c r="X289" s="48"/>
      <c r="Y289" s="48"/>
      <c r="Z289" s="48"/>
    </row>
    <row r="290" spans="1:26" ht="15.75" customHeight="1">
      <c r="A290" s="48"/>
      <c r="B290" s="48"/>
      <c r="C290" s="48"/>
      <c r="D290" s="48"/>
      <c r="E290" s="48"/>
      <c r="F290" s="48"/>
      <c r="G290" s="48"/>
      <c r="H290" s="48"/>
      <c r="I290" s="48"/>
      <c r="J290" s="48"/>
      <c r="K290" s="48"/>
      <c r="L290" s="48"/>
      <c r="M290" s="48"/>
      <c r="N290" s="48"/>
      <c r="O290" s="48"/>
      <c r="P290" s="48"/>
      <c r="Q290" s="48"/>
      <c r="R290" s="48"/>
      <c r="S290" s="48"/>
      <c r="T290" s="48"/>
      <c r="U290" s="48"/>
      <c r="V290" s="48"/>
      <c r="W290" s="48"/>
      <c r="X290" s="48"/>
      <c r="Y290" s="48"/>
      <c r="Z290" s="48"/>
    </row>
    <row r="291" spans="1:26" ht="15.75" customHeight="1">
      <c r="A291" s="48"/>
      <c r="B291" s="48"/>
      <c r="C291" s="48"/>
      <c r="D291" s="48"/>
      <c r="E291" s="48"/>
      <c r="F291" s="48"/>
      <c r="G291" s="48"/>
      <c r="H291" s="48"/>
      <c r="I291" s="48"/>
      <c r="J291" s="48"/>
      <c r="K291" s="48"/>
      <c r="L291" s="48"/>
      <c r="M291" s="48"/>
      <c r="N291" s="48"/>
      <c r="O291" s="48"/>
      <c r="P291" s="48"/>
      <c r="Q291" s="48"/>
      <c r="R291" s="48"/>
      <c r="S291" s="48"/>
      <c r="T291" s="48"/>
      <c r="U291" s="48"/>
      <c r="V291" s="48"/>
      <c r="W291" s="48"/>
      <c r="X291" s="48"/>
      <c r="Y291" s="48"/>
      <c r="Z291" s="48"/>
    </row>
    <row r="292" spans="1:26" ht="15.75" customHeight="1">
      <c r="A292" s="48"/>
      <c r="B292" s="48"/>
      <c r="C292" s="48"/>
      <c r="D292" s="48"/>
      <c r="E292" s="48"/>
      <c r="F292" s="48"/>
      <c r="G292" s="48"/>
      <c r="H292" s="48"/>
      <c r="I292" s="48"/>
      <c r="J292" s="48"/>
      <c r="K292" s="48"/>
      <c r="L292" s="48"/>
      <c r="M292" s="48"/>
      <c r="N292" s="48"/>
      <c r="O292" s="48"/>
      <c r="P292" s="48"/>
      <c r="Q292" s="48"/>
      <c r="R292" s="48"/>
      <c r="S292" s="48"/>
      <c r="T292" s="48"/>
      <c r="U292" s="48"/>
      <c r="V292" s="48"/>
      <c r="W292" s="48"/>
      <c r="X292" s="48"/>
      <c r="Y292" s="48"/>
      <c r="Z292" s="48"/>
    </row>
    <row r="293" spans="1:26" ht="15.75" customHeight="1">
      <c r="A293" s="48"/>
      <c r="B293" s="48"/>
      <c r="C293" s="48"/>
      <c r="D293" s="48"/>
      <c r="E293" s="48"/>
      <c r="F293" s="48"/>
      <c r="G293" s="48"/>
      <c r="H293" s="48"/>
      <c r="I293" s="48"/>
      <c r="J293" s="48"/>
      <c r="K293" s="48"/>
      <c r="L293" s="48"/>
      <c r="M293" s="48"/>
      <c r="N293" s="48"/>
      <c r="O293" s="48"/>
      <c r="P293" s="48"/>
      <c r="Q293" s="48"/>
      <c r="R293" s="48"/>
      <c r="S293" s="48"/>
      <c r="T293" s="48"/>
      <c r="U293" s="48"/>
      <c r="V293" s="48"/>
      <c r="W293" s="48"/>
      <c r="X293" s="48"/>
      <c r="Y293" s="48"/>
      <c r="Z293" s="48"/>
    </row>
    <row r="294" spans="1:26" ht="15.75" customHeight="1">
      <c r="A294" s="48"/>
      <c r="B294" s="48"/>
      <c r="C294" s="48"/>
      <c r="D294" s="48"/>
      <c r="E294" s="48"/>
      <c r="F294" s="48"/>
      <c r="G294" s="48"/>
      <c r="H294" s="48"/>
      <c r="I294" s="48"/>
      <c r="J294" s="48"/>
      <c r="K294" s="48"/>
      <c r="L294" s="48"/>
      <c r="M294" s="48"/>
      <c r="N294" s="48"/>
      <c r="O294" s="48"/>
      <c r="P294" s="48"/>
      <c r="Q294" s="48"/>
      <c r="R294" s="48"/>
      <c r="S294" s="48"/>
      <c r="T294" s="48"/>
      <c r="U294" s="48"/>
      <c r="V294" s="48"/>
      <c r="W294" s="48"/>
      <c r="X294" s="48"/>
      <c r="Y294" s="48"/>
      <c r="Z294" s="48"/>
    </row>
    <row r="295" spans="1:26" ht="15.75" customHeight="1">
      <c r="A295" s="48"/>
      <c r="B295" s="48"/>
      <c r="C295" s="48"/>
      <c r="D295" s="48"/>
      <c r="E295" s="48"/>
      <c r="F295" s="48"/>
      <c r="G295" s="48"/>
      <c r="H295" s="48"/>
      <c r="I295" s="48"/>
      <c r="J295" s="48"/>
      <c r="K295" s="48"/>
      <c r="L295" s="48"/>
      <c r="M295" s="48"/>
      <c r="N295" s="48"/>
      <c r="O295" s="48"/>
      <c r="P295" s="48"/>
      <c r="Q295" s="48"/>
      <c r="R295" s="48"/>
      <c r="S295" s="48"/>
      <c r="T295" s="48"/>
      <c r="U295" s="48"/>
      <c r="V295" s="48"/>
      <c r="W295" s="48"/>
      <c r="X295" s="48"/>
      <c r="Y295" s="48"/>
      <c r="Z295" s="48"/>
    </row>
    <row r="296" spans="1:26" ht="15.75" customHeight="1">
      <c r="A296" s="48"/>
      <c r="B296" s="48"/>
      <c r="C296" s="48"/>
      <c r="D296" s="48"/>
      <c r="E296" s="48"/>
      <c r="F296" s="48"/>
      <c r="G296" s="48"/>
      <c r="H296" s="48"/>
      <c r="I296" s="48"/>
      <c r="J296" s="48"/>
      <c r="K296" s="48"/>
      <c r="L296" s="48"/>
      <c r="M296" s="48"/>
      <c r="N296" s="48"/>
      <c r="O296" s="48"/>
      <c r="P296" s="48"/>
      <c r="Q296" s="48"/>
      <c r="R296" s="48"/>
      <c r="S296" s="48"/>
      <c r="T296" s="48"/>
      <c r="U296" s="48"/>
      <c r="V296" s="48"/>
      <c r="W296" s="48"/>
      <c r="X296" s="48"/>
      <c r="Y296" s="48"/>
      <c r="Z296" s="48"/>
    </row>
    <row r="297" spans="1:26" ht="15.75" customHeight="1">
      <c r="A297" s="48"/>
      <c r="B297" s="48"/>
      <c r="C297" s="48"/>
      <c r="D297" s="48"/>
      <c r="E297" s="48"/>
      <c r="F297" s="48"/>
      <c r="G297" s="48"/>
      <c r="H297" s="48"/>
      <c r="I297" s="48"/>
      <c r="J297" s="48"/>
      <c r="K297" s="48"/>
      <c r="L297" s="48"/>
      <c r="M297" s="48"/>
      <c r="N297" s="48"/>
      <c r="O297" s="48"/>
      <c r="P297" s="48"/>
      <c r="Q297" s="48"/>
      <c r="R297" s="48"/>
      <c r="S297" s="48"/>
      <c r="T297" s="48"/>
      <c r="U297" s="48"/>
      <c r="V297" s="48"/>
      <c r="W297" s="48"/>
      <c r="X297" s="48"/>
      <c r="Y297" s="48"/>
      <c r="Z297" s="48"/>
    </row>
    <row r="298" spans="1:26" ht="15.75" customHeight="1">
      <c r="A298" s="48"/>
      <c r="B298" s="48"/>
      <c r="C298" s="48"/>
      <c r="D298" s="48"/>
      <c r="E298" s="48"/>
      <c r="F298" s="48"/>
      <c r="G298" s="48"/>
      <c r="H298" s="48"/>
      <c r="I298" s="48"/>
      <c r="J298" s="48"/>
      <c r="K298" s="48"/>
      <c r="L298" s="48"/>
      <c r="M298" s="48"/>
      <c r="N298" s="48"/>
      <c r="O298" s="48"/>
      <c r="P298" s="48"/>
      <c r="Q298" s="48"/>
      <c r="R298" s="48"/>
      <c r="S298" s="48"/>
      <c r="T298" s="48"/>
      <c r="U298" s="48"/>
      <c r="V298" s="48"/>
      <c r="W298" s="48"/>
      <c r="X298" s="48"/>
      <c r="Y298" s="48"/>
      <c r="Z298" s="48"/>
    </row>
    <row r="299" spans="1:26" ht="15.75" customHeight="1">
      <c r="A299" s="48"/>
      <c r="B299" s="48"/>
      <c r="C299" s="48"/>
      <c r="D299" s="48"/>
      <c r="E299" s="48"/>
      <c r="F299" s="48"/>
      <c r="G299" s="48"/>
      <c r="H299" s="48"/>
      <c r="I299" s="48"/>
      <c r="J299" s="48"/>
      <c r="K299" s="48"/>
      <c r="L299" s="48"/>
      <c r="M299" s="48"/>
      <c r="N299" s="48"/>
      <c r="O299" s="48"/>
      <c r="P299" s="48"/>
      <c r="Q299" s="48"/>
      <c r="R299" s="48"/>
      <c r="S299" s="48"/>
      <c r="T299" s="48"/>
      <c r="U299" s="48"/>
      <c r="V299" s="48"/>
      <c r="W299" s="48"/>
      <c r="X299" s="48"/>
      <c r="Y299" s="48"/>
      <c r="Z299" s="48"/>
    </row>
    <row r="300" spans="1:26" ht="15.75" customHeight="1">
      <c r="A300" s="48"/>
      <c r="B300" s="48"/>
      <c r="C300" s="48"/>
      <c r="D300" s="48"/>
      <c r="E300" s="48"/>
      <c r="F300" s="48"/>
      <c r="G300" s="48"/>
      <c r="H300" s="48"/>
      <c r="I300" s="48"/>
      <c r="J300" s="48"/>
      <c r="K300" s="48"/>
      <c r="L300" s="48"/>
      <c r="M300" s="48"/>
      <c r="N300" s="48"/>
      <c r="O300" s="48"/>
      <c r="P300" s="48"/>
      <c r="Q300" s="48"/>
      <c r="R300" s="48"/>
      <c r="S300" s="48"/>
      <c r="T300" s="48"/>
      <c r="U300" s="48"/>
      <c r="V300" s="48"/>
      <c r="W300" s="48"/>
      <c r="X300" s="48"/>
      <c r="Y300" s="48"/>
      <c r="Z300" s="48"/>
    </row>
    <row r="301" spans="1:26" ht="15.75" customHeight="1">
      <c r="A301" s="48"/>
      <c r="B301" s="48"/>
      <c r="C301" s="48"/>
      <c r="D301" s="48"/>
      <c r="E301" s="48"/>
      <c r="F301" s="48"/>
      <c r="G301" s="48"/>
      <c r="H301" s="48"/>
      <c r="I301" s="48"/>
      <c r="J301" s="48"/>
      <c r="K301" s="48"/>
      <c r="L301" s="48"/>
      <c r="M301" s="48"/>
      <c r="N301" s="48"/>
      <c r="O301" s="48"/>
      <c r="P301" s="48"/>
      <c r="Q301" s="48"/>
      <c r="R301" s="48"/>
      <c r="S301" s="48"/>
      <c r="T301" s="48"/>
      <c r="U301" s="48"/>
      <c r="V301" s="48"/>
      <c r="W301" s="48"/>
      <c r="X301" s="48"/>
      <c r="Y301" s="48"/>
      <c r="Z301" s="48"/>
    </row>
    <row r="302" spans="1:26" ht="15.75" customHeight="1">
      <c r="A302" s="48"/>
      <c r="B302" s="48"/>
      <c r="C302" s="48"/>
      <c r="D302" s="48"/>
      <c r="E302" s="48"/>
      <c r="F302" s="48"/>
      <c r="G302" s="48"/>
      <c r="H302" s="48"/>
      <c r="I302" s="48"/>
      <c r="J302" s="48"/>
      <c r="K302" s="48"/>
      <c r="L302" s="48"/>
      <c r="M302" s="48"/>
      <c r="N302" s="48"/>
      <c r="O302" s="48"/>
      <c r="P302" s="48"/>
      <c r="Q302" s="48"/>
      <c r="R302" s="48"/>
      <c r="S302" s="48"/>
      <c r="T302" s="48"/>
      <c r="U302" s="48"/>
      <c r="V302" s="48"/>
      <c r="W302" s="48"/>
      <c r="X302" s="48"/>
      <c r="Y302" s="48"/>
      <c r="Z302" s="48"/>
    </row>
    <row r="303" spans="1:26" ht="15.75" customHeight="1">
      <c r="A303" s="48"/>
      <c r="B303" s="48"/>
      <c r="C303" s="48"/>
      <c r="D303" s="48"/>
      <c r="E303" s="48"/>
      <c r="F303" s="48"/>
      <c r="G303" s="48"/>
      <c r="H303" s="48"/>
      <c r="I303" s="48"/>
      <c r="J303" s="48"/>
      <c r="K303" s="48"/>
      <c r="L303" s="48"/>
      <c r="M303" s="48"/>
      <c r="N303" s="48"/>
      <c r="O303" s="48"/>
      <c r="P303" s="48"/>
      <c r="Q303" s="48"/>
      <c r="R303" s="48"/>
      <c r="S303" s="48"/>
      <c r="T303" s="48"/>
      <c r="U303" s="48"/>
      <c r="V303" s="48"/>
      <c r="W303" s="48"/>
      <c r="X303" s="48"/>
      <c r="Y303" s="48"/>
      <c r="Z303" s="48"/>
    </row>
    <row r="304" spans="1:26" ht="15.75" customHeight="1">
      <c r="A304" s="48"/>
      <c r="B304" s="48"/>
      <c r="C304" s="48"/>
      <c r="D304" s="48"/>
      <c r="E304" s="48"/>
      <c r="F304" s="48"/>
      <c r="G304" s="48"/>
      <c r="H304" s="48"/>
      <c r="I304" s="48"/>
      <c r="J304" s="48"/>
      <c r="K304" s="48"/>
      <c r="L304" s="48"/>
      <c r="M304" s="48"/>
      <c r="N304" s="48"/>
      <c r="O304" s="48"/>
      <c r="P304" s="48"/>
      <c r="Q304" s="48"/>
      <c r="R304" s="48"/>
      <c r="S304" s="48"/>
      <c r="T304" s="48"/>
      <c r="U304" s="48"/>
      <c r="V304" s="48"/>
      <c r="W304" s="48"/>
      <c r="X304" s="48"/>
      <c r="Y304" s="48"/>
      <c r="Z304" s="48"/>
    </row>
    <row r="305" spans="1:26" ht="15.75" customHeight="1">
      <c r="A305" s="48"/>
      <c r="B305" s="48"/>
      <c r="C305" s="48"/>
      <c r="D305" s="48"/>
      <c r="E305" s="48"/>
      <c r="F305" s="48"/>
      <c r="G305" s="48"/>
      <c r="H305" s="48"/>
      <c r="I305" s="48"/>
      <c r="J305" s="48"/>
      <c r="K305" s="48"/>
      <c r="L305" s="48"/>
      <c r="M305" s="48"/>
      <c r="N305" s="48"/>
      <c r="O305" s="48"/>
      <c r="P305" s="48"/>
      <c r="Q305" s="48"/>
      <c r="R305" s="48"/>
      <c r="S305" s="48"/>
      <c r="T305" s="48"/>
      <c r="U305" s="48"/>
      <c r="V305" s="48"/>
      <c r="W305" s="48"/>
      <c r="X305" s="48"/>
      <c r="Y305" s="48"/>
      <c r="Z305" s="48"/>
    </row>
    <row r="306" spans="1:26" ht="15.75" customHeight="1">
      <c r="A306" s="48"/>
      <c r="B306" s="48"/>
      <c r="C306" s="48"/>
      <c r="D306" s="48"/>
      <c r="E306" s="48"/>
      <c r="F306" s="48"/>
      <c r="G306" s="48"/>
      <c r="H306" s="48"/>
      <c r="I306" s="48"/>
      <c r="J306" s="48"/>
      <c r="K306" s="48"/>
      <c r="L306" s="48"/>
      <c r="M306" s="48"/>
      <c r="N306" s="48"/>
      <c r="O306" s="48"/>
      <c r="P306" s="48"/>
      <c r="Q306" s="48"/>
      <c r="R306" s="48"/>
      <c r="S306" s="48"/>
      <c r="T306" s="48"/>
      <c r="U306" s="48"/>
      <c r="V306" s="48"/>
      <c r="W306" s="48"/>
      <c r="X306" s="48"/>
      <c r="Y306" s="48"/>
      <c r="Z306" s="48"/>
    </row>
    <row r="307" spans="1:26" ht="15.75" customHeight="1">
      <c r="A307" s="48"/>
      <c r="B307" s="48"/>
      <c r="C307" s="48"/>
      <c r="D307" s="48"/>
      <c r="E307" s="48"/>
      <c r="F307" s="48"/>
      <c r="G307" s="48"/>
      <c r="H307" s="48"/>
      <c r="I307" s="48"/>
      <c r="J307" s="48"/>
      <c r="K307" s="48"/>
      <c r="L307" s="48"/>
      <c r="M307" s="48"/>
      <c r="N307" s="48"/>
      <c r="O307" s="48"/>
      <c r="P307" s="48"/>
      <c r="Q307" s="48"/>
      <c r="R307" s="48"/>
      <c r="S307" s="48"/>
      <c r="T307" s="48"/>
      <c r="U307" s="48"/>
      <c r="V307" s="48"/>
      <c r="W307" s="48"/>
      <c r="X307" s="48"/>
      <c r="Y307" s="48"/>
      <c r="Z307" s="48"/>
    </row>
    <row r="308" spans="1:26" ht="15.75" customHeight="1">
      <c r="A308" s="48"/>
      <c r="B308" s="48"/>
      <c r="C308" s="48"/>
      <c r="D308" s="48"/>
      <c r="E308" s="48"/>
      <c r="F308" s="48"/>
      <c r="G308" s="48"/>
      <c r="H308" s="48"/>
      <c r="I308" s="48"/>
      <c r="J308" s="48"/>
      <c r="K308" s="48"/>
      <c r="L308" s="48"/>
      <c r="M308" s="48"/>
      <c r="N308" s="48"/>
      <c r="O308" s="48"/>
      <c r="P308" s="48"/>
      <c r="Q308" s="48"/>
      <c r="R308" s="48"/>
      <c r="S308" s="48"/>
      <c r="T308" s="48"/>
      <c r="U308" s="48"/>
      <c r="V308" s="48"/>
      <c r="W308" s="48"/>
      <c r="X308" s="48"/>
      <c r="Y308" s="48"/>
      <c r="Z308" s="48"/>
    </row>
    <row r="309" spans="1:26" ht="15.75" customHeight="1">
      <c r="A309" s="48"/>
      <c r="B309" s="48"/>
      <c r="C309" s="48"/>
      <c r="D309" s="48"/>
      <c r="E309" s="48"/>
      <c r="F309" s="48"/>
      <c r="G309" s="48"/>
      <c r="H309" s="48"/>
      <c r="I309" s="48"/>
      <c r="J309" s="48"/>
      <c r="K309" s="48"/>
      <c r="L309" s="48"/>
      <c r="M309" s="48"/>
      <c r="N309" s="48"/>
      <c r="O309" s="48"/>
      <c r="P309" s="48"/>
      <c r="Q309" s="48"/>
      <c r="R309" s="48"/>
      <c r="S309" s="48"/>
      <c r="T309" s="48"/>
      <c r="U309" s="48"/>
      <c r="V309" s="48"/>
      <c r="W309" s="48"/>
      <c r="X309" s="48"/>
      <c r="Y309" s="48"/>
      <c r="Z309" s="48"/>
    </row>
    <row r="310" spans="1:26" ht="15.75" customHeight="1">
      <c r="A310" s="48"/>
      <c r="B310" s="48"/>
      <c r="C310" s="48"/>
      <c r="D310" s="48"/>
      <c r="E310" s="48"/>
      <c r="F310" s="48"/>
      <c r="G310" s="48"/>
      <c r="H310" s="48"/>
      <c r="I310" s="48"/>
      <c r="J310" s="48"/>
      <c r="K310" s="48"/>
      <c r="L310" s="48"/>
      <c r="M310" s="48"/>
      <c r="N310" s="48"/>
      <c r="O310" s="48"/>
      <c r="P310" s="48"/>
      <c r="Q310" s="48"/>
      <c r="R310" s="48"/>
      <c r="S310" s="48"/>
      <c r="T310" s="48"/>
      <c r="U310" s="48"/>
      <c r="V310" s="48"/>
      <c r="W310" s="48"/>
      <c r="X310" s="48"/>
      <c r="Y310" s="48"/>
      <c r="Z310" s="48"/>
    </row>
    <row r="311" spans="1:26" ht="15.75" customHeight="1">
      <c r="A311" s="48"/>
      <c r="B311" s="48"/>
      <c r="C311" s="48"/>
      <c r="D311" s="48"/>
      <c r="E311" s="48"/>
      <c r="F311" s="48"/>
      <c r="G311" s="48"/>
      <c r="H311" s="48"/>
      <c r="I311" s="48"/>
      <c r="J311" s="48"/>
      <c r="K311" s="48"/>
      <c r="L311" s="48"/>
      <c r="M311" s="48"/>
      <c r="N311" s="48"/>
      <c r="O311" s="48"/>
      <c r="P311" s="48"/>
      <c r="Q311" s="48"/>
      <c r="R311" s="48"/>
      <c r="S311" s="48"/>
      <c r="T311" s="48"/>
      <c r="U311" s="48"/>
      <c r="V311" s="48"/>
      <c r="W311" s="48"/>
      <c r="X311" s="48"/>
      <c r="Y311" s="48"/>
      <c r="Z311" s="48"/>
    </row>
    <row r="312" spans="1:26" ht="15.75" customHeight="1">
      <c r="A312" s="48"/>
      <c r="B312" s="48"/>
      <c r="C312" s="48"/>
      <c r="D312" s="48"/>
      <c r="E312" s="48"/>
      <c r="F312" s="48"/>
      <c r="G312" s="48"/>
      <c r="H312" s="48"/>
      <c r="I312" s="48"/>
      <c r="J312" s="48"/>
      <c r="K312" s="48"/>
      <c r="L312" s="48"/>
      <c r="M312" s="48"/>
      <c r="N312" s="48"/>
      <c r="O312" s="48"/>
      <c r="P312" s="48"/>
      <c r="Q312" s="48"/>
      <c r="R312" s="48"/>
      <c r="S312" s="48"/>
      <c r="T312" s="48"/>
      <c r="U312" s="48"/>
      <c r="V312" s="48"/>
      <c r="W312" s="48"/>
      <c r="X312" s="48"/>
      <c r="Y312" s="48"/>
      <c r="Z312" s="48"/>
    </row>
    <row r="313" spans="1:26" ht="15.75" customHeight="1">
      <c r="A313" s="48"/>
      <c r="B313" s="48"/>
      <c r="C313" s="48"/>
      <c r="D313" s="48"/>
      <c r="E313" s="48"/>
      <c r="F313" s="48"/>
      <c r="G313" s="48"/>
      <c r="H313" s="48"/>
      <c r="I313" s="48"/>
      <c r="J313" s="48"/>
      <c r="K313" s="48"/>
      <c r="L313" s="48"/>
      <c r="M313" s="48"/>
      <c r="N313" s="48"/>
      <c r="O313" s="48"/>
      <c r="P313" s="48"/>
      <c r="Q313" s="48"/>
      <c r="R313" s="48"/>
      <c r="S313" s="48"/>
      <c r="T313" s="48"/>
      <c r="U313" s="48"/>
      <c r="V313" s="48"/>
      <c r="W313" s="48"/>
      <c r="X313" s="48"/>
      <c r="Y313" s="48"/>
      <c r="Z313" s="48"/>
    </row>
    <row r="314" spans="1:26" ht="15.75" customHeight="1">
      <c r="A314" s="48"/>
      <c r="B314" s="48"/>
      <c r="C314" s="48"/>
      <c r="D314" s="48"/>
      <c r="E314" s="48"/>
      <c r="F314" s="48"/>
      <c r="G314" s="48"/>
      <c r="H314" s="48"/>
      <c r="I314" s="48"/>
      <c r="J314" s="48"/>
      <c r="K314" s="48"/>
      <c r="L314" s="48"/>
      <c r="M314" s="48"/>
      <c r="N314" s="48"/>
      <c r="O314" s="48"/>
      <c r="P314" s="48"/>
      <c r="Q314" s="48"/>
      <c r="R314" s="48"/>
      <c r="S314" s="48"/>
      <c r="T314" s="48"/>
      <c r="U314" s="48"/>
      <c r="V314" s="48"/>
      <c r="W314" s="48"/>
      <c r="X314" s="48"/>
      <c r="Y314" s="48"/>
      <c r="Z314" s="48"/>
    </row>
    <row r="315" spans="1:26" ht="15.75" customHeight="1">
      <c r="A315" s="48"/>
      <c r="B315" s="48"/>
      <c r="C315" s="48"/>
      <c r="D315" s="48"/>
      <c r="E315" s="48"/>
      <c r="F315" s="48"/>
      <c r="G315" s="48"/>
      <c r="H315" s="48"/>
      <c r="I315" s="48"/>
      <c r="J315" s="48"/>
      <c r="K315" s="48"/>
      <c r="L315" s="48"/>
      <c r="M315" s="48"/>
      <c r="N315" s="48"/>
      <c r="O315" s="48"/>
      <c r="P315" s="48"/>
      <c r="Q315" s="48"/>
      <c r="R315" s="48"/>
      <c r="S315" s="48"/>
      <c r="T315" s="48"/>
      <c r="U315" s="48"/>
      <c r="V315" s="48"/>
      <c r="W315" s="48"/>
      <c r="X315" s="48"/>
      <c r="Y315" s="48"/>
      <c r="Z315" s="48"/>
    </row>
    <row r="316" spans="1:26" ht="15.75" customHeight="1">
      <c r="A316" s="48"/>
      <c r="B316" s="48"/>
      <c r="C316" s="48"/>
      <c r="D316" s="48"/>
      <c r="E316" s="48"/>
      <c r="F316" s="48"/>
      <c r="G316" s="48"/>
      <c r="H316" s="48"/>
      <c r="I316" s="48"/>
      <c r="J316" s="48"/>
      <c r="K316" s="48"/>
      <c r="L316" s="48"/>
      <c r="M316" s="48"/>
      <c r="N316" s="48"/>
      <c r="O316" s="48"/>
      <c r="P316" s="48"/>
      <c r="Q316" s="48"/>
      <c r="R316" s="48"/>
      <c r="S316" s="48"/>
      <c r="T316" s="48"/>
      <c r="U316" s="48"/>
      <c r="V316" s="48"/>
      <c r="W316" s="48"/>
      <c r="X316" s="48"/>
      <c r="Y316" s="48"/>
      <c r="Z316" s="48"/>
    </row>
    <row r="317" spans="1:26" ht="15.75" customHeight="1">
      <c r="A317" s="48"/>
      <c r="B317" s="48"/>
      <c r="C317" s="48"/>
      <c r="D317" s="48"/>
      <c r="E317" s="48"/>
      <c r="F317" s="48"/>
      <c r="G317" s="48"/>
      <c r="H317" s="48"/>
      <c r="I317" s="48"/>
      <c r="J317" s="48"/>
      <c r="K317" s="48"/>
      <c r="L317" s="48"/>
      <c r="M317" s="48"/>
      <c r="N317" s="48"/>
      <c r="O317" s="48"/>
      <c r="P317" s="48"/>
      <c r="Q317" s="48"/>
      <c r="R317" s="48"/>
      <c r="S317" s="48"/>
      <c r="T317" s="48"/>
      <c r="U317" s="48"/>
      <c r="V317" s="48"/>
      <c r="W317" s="48"/>
      <c r="X317" s="48"/>
      <c r="Y317" s="48"/>
      <c r="Z317" s="48"/>
    </row>
    <row r="318" spans="1:26" ht="15.75" customHeight="1">
      <c r="A318" s="48"/>
      <c r="B318" s="48"/>
      <c r="C318" s="48"/>
      <c r="D318" s="48"/>
      <c r="E318" s="48"/>
      <c r="F318" s="48"/>
      <c r="G318" s="48"/>
      <c r="H318" s="48"/>
      <c r="I318" s="48"/>
      <c r="J318" s="48"/>
      <c r="K318" s="48"/>
      <c r="L318" s="48"/>
      <c r="M318" s="48"/>
      <c r="N318" s="48"/>
      <c r="O318" s="48"/>
      <c r="P318" s="48"/>
      <c r="Q318" s="48"/>
      <c r="R318" s="48"/>
      <c r="S318" s="48"/>
      <c r="T318" s="48"/>
      <c r="U318" s="48"/>
      <c r="V318" s="48"/>
      <c r="W318" s="48"/>
      <c r="X318" s="48"/>
      <c r="Y318" s="48"/>
      <c r="Z318" s="48"/>
    </row>
    <row r="319" spans="1:26" ht="15.75" customHeight="1">
      <c r="A319" s="48"/>
      <c r="B319" s="48"/>
      <c r="C319" s="48"/>
      <c r="D319" s="48"/>
      <c r="E319" s="48"/>
      <c r="F319" s="48"/>
      <c r="G319" s="48"/>
      <c r="H319" s="48"/>
      <c r="I319" s="48"/>
      <c r="J319" s="48"/>
      <c r="K319" s="48"/>
      <c r="L319" s="48"/>
      <c r="M319" s="48"/>
      <c r="N319" s="48"/>
      <c r="O319" s="48"/>
      <c r="P319" s="48"/>
      <c r="Q319" s="48"/>
      <c r="R319" s="48"/>
      <c r="S319" s="48"/>
      <c r="T319" s="48"/>
      <c r="U319" s="48"/>
      <c r="V319" s="48"/>
      <c r="W319" s="48"/>
      <c r="X319" s="48"/>
      <c r="Y319" s="48"/>
      <c r="Z319" s="48"/>
    </row>
    <row r="320" spans="1:26" ht="15.75" customHeight="1">
      <c r="A320" s="48"/>
      <c r="B320" s="48"/>
      <c r="C320" s="48"/>
      <c r="D320" s="48"/>
      <c r="E320" s="48"/>
      <c r="F320" s="48"/>
      <c r="G320" s="48"/>
      <c r="H320" s="48"/>
      <c r="I320" s="48"/>
      <c r="J320" s="48"/>
      <c r="K320" s="48"/>
      <c r="L320" s="48"/>
      <c r="M320" s="48"/>
      <c r="N320" s="48"/>
      <c r="O320" s="48"/>
      <c r="P320" s="48"/>
      <c r="Q320" s="48"/>
      <c r="R320" s="48"/>
      <c r="S320" s="48"/>
      <c r="T320" s="48"/>
      <c r="U320" s="48"/>
      <c r="V320" s="48"/>
      <c r="W320" s="48"/>
      <c r="X320" s="48"/>
      <c r="Y320" s="48"/>
      <c r="Z320" s="48"/>
    </row>
    <row r="321" spans="1:26" ht="15.75" customHeight="1">
      <c r="A321" s="48"/>
      <c r="B321" s="48"/>
      <c r="C321" s="48"/>
      <c r="D321" s="48"/>
      <c r="E321" s="48"/>
      <c r="F321" s="48"/>
      <c r="G321" s="48"/>
      <c r="H321" s="48"/>
      <c r="I321" s="48"/>
      <c r="J321" s="48"/>
      <c r="K321" s="48"/>
      <c r="L321" s="48"/>
      <c r="M321" s="48"/>
      <c r="N321" s="48"/>
      <c r="O321" s="48"/>
      <c r="P321" s="48"/>
      <c r="Q321" s="48"/>
      <c r="R321" s="48"/>
      <c r="S321" s="48"/>
      <c r="T321" s="48"/>
      <c r="U321" s="48"/>
      <c r="V321" s="48"/>
      <c r="W321" s="48"/>
      <c r="X321" s="48"/>
      <c r="Y321" s="48"/>
      <c r="Z321" s="48"/>
    </row>
    <row r="322" spans="1:26" ht="15.75" customHeight="1">
      <c r="A322" s="48"/>
      <c r="B322" s="48"/>
      <c r="C322" s="48"/>
      <c r="D322" s="48"/>
      <c r="E322" s="48"/>
      <c r="F322" s="48"/>
      <c r="G322" s="48"/>
      <c r="H322" s="48"/>
      <c r="I322" s="48"/>
      <c r="J322" s="48"/>
      <c r="K322" s="48"/>
      <c r="L322" s="48"/>
      <c r="M322" s="48"/>
      <c r="N322" s="48"/>
      <c r="O322" s="48"/>
      <c r="P322" s="48"/>
      <c r="Q322" s="48"/>
      <c r="R322" s="48"/>
      <c r="S322" s="48"/>
      <c r="T322" s="48"/>
      <c r="U322" s="48"/>
      <c r="V322" s="48"/>
      <c r="W322" s="48"/>
      <c r="X322" s="48"/>
      <c r="Y322" s="48"/>
      <c r="Z322" s="48"/>
    </row>
    <row r="323" spans="1:26" ht="15.75" customHeight="1">
      <c r="A323" s="48"/>
      <c r="B323" s="48"/>
      <c r="C323" s="48"/>
      <c r="D323" s="48"/>
      <c r="E323" s="48"/>
      <c r="F323" s="48"/>
      <c r="G323" s="48"/>
      <c r="H323" s="48"/>
      <c r="I323" s="48"/>
      <c r="J323" s="48"/>
      <c r="K323" s="48"/>
      <c r="L323" s="48"/>
      <c r="M323" s="48"/>
      <c r="N323" s="48"/>
      <c r="O323" s="48"/>
      <c r="P323" s="48"/>
      <c r="Q323" s="48"/>
      <c r="R323" s="48"/>
      <c r="S323" s="48"/>
      <c r="T323" s="48"/>
      <c r="U323" s="48"/>
      <c r="V323" s="48"/>
      <c r="W323" s="48"/>
      <c r="X323" s="48"/>
      <c r="Y323" s="48"/>
      <c r="Z323" s="48"/>
    </row>
    <row r="324" spans="1:26" ht="15.75" customHeight="1">
      <c r="A324" s="48"/>
      <c r="B324" s="48"/>
      <c r="C324" s="48"/>
      <c r="D324" s="48"/>
      <c r="E324" s="48"/>
      <c r="F324" s="48"/>
      <c r="G324" s="48"/>
      <c r="H324" s="48"/>
      <c r="I324" s="48"/>
      <c r="J324" s="48"/>
      <c r="K324" s="48"/>
      <c r="L324" s="48"/>
      <c r="M324" s="48"/>
      <c r="N324" s="48"/>
      <c r="O324" s="48"/>
      <c r="P324" s="48"/>
      <c r="Q324" s="48"/>
      <c r="R324" s="48"/>
      <c r="S324" s="48"/>
      <c r="T324" s="48"/>
      <c r="U324" s="48"/>
      <c r="V324" s="48"/>
      <c r="W324" s="48"/>
      <c r="X324" s="48"/>
      <c r="Y324" s="48"/>
      <c r="Z324" s="48"/>
    </row>
    <row r="325" spans="1:26" ht="15.75" customHeight="1">
      <c r="A325" s="48"/>
      <c r="B325" s="48"/>
      <c r="C325" s="48"/>
      <c r="D325" s="48"/>
      <c r="E325" s="48"/>
      <c r="F325" s="48"/>
      <c r="G325" s="48"/>
      <c r="H325" s="48"/>
      <c r="I325" s="48"/>
      <c r="J325" s="48"/>
      <c r="K325" s="48"/>
      <c r="L325" s="48"/>
      <c r="M325" s="48"/>
      <c r="N325" s="48"/>
      <c r="O325" s="48"/>
      <c r="P325" s="48"/>
      <c r="Q325" s="48"/>
      <c r="R325" s="48"/>
      <c r="S325" s="48"/>
      <c r="T325" s="48"/>
      <c r="U325" s="48"/>
      <c r="V325" s="48"/>
      <c r="W325" s="48"/>
      <c r="X325" s="48"/>
      <c r="Y325" s="48"/>
      <c r="Z325" s="48"/>
    </row>
    <row r="326" spans="1:26" ht="15.75" customHeight="1">
      <c r="A326" s="48"/>
      <c r="B326" s="48"/>
      <c r="C326" s="48"/>
      <c r="D326" s="48"/>
      <c r="E326" s="48"/>
      <c r="F326" s="48"/>
      <c r="G326" s="48"/>
      <c r="H326" s="48"/>
      <c r="I326" s="48"/>
      <c r="J326" s="48"/>
      <c r="K326" s="48"/>
      <c r="L326" s="48"/>
      <c r="M326" s="48"/>
      <c r="N326" s="48"/>
      <c r="O326" s="48"/>
      <c r="P326" s="48"/>
      <c r="Q326" s="48"/>
      <c r="R326" s="48"/>
      <c r="S326" s="48"/>
      <c r="T326" s="48"/>
      <c r="U326" s="48"/>
      <c r="V326" s="48"/>
      <c r="W326" s="48"/>
      <c r="X326" s="48"/>
      <c r="Y326" s="48"/>
      <c r="Z326" s="48"/>
    </row>
    <row r="327" spans="1:26" ht="15.75" customHeight="1">
      <c r="A327" s="48"/>
      <c r="B327" s="48"/>
      <c r="C327" s="48"/>
      <c r="D327" s="48"/>
      <c r="E327" s="48"/>
      <c r="F327" s="48"/>
      <c r="G327" s="48"/>
      <c r="H327" s="48"/>
      <c r="I327" s="48"/>
      <c r="J327" s="48"/>
      <c r="K327" s="48"/>
      <c r="L327" s="48"/>
      <c r="M327" s="48"/>
      <c r="N327" s="48"/>
      <c r="O327" s="48"/>
      <c r="P327" s="48"/>
      <c r="Q327" s="48"/>
      <c r="R327" s="48"/>
      <c r="S327" s="48"/>
      <c r="T327" s="48"/>
      <c r="U327" s="48"/>
      <c r="V327" s="48"/>
      <c r="W327" s="48"/>
      <c r="X327" s="48"/>
      <c r="Y327" s="48"/>
      <c r="Z327" s="48"/>
    </row>
    <row r="328" spans="1:26" ht="15.75" customHeight="1">
      <c r="A328" s="48"/>
      <c r="B328" s="48"/>
      <c r="C328" s="48"/>
      <c r="D328" s="48"/>
      <c r="E328" s="48"/>
      <c r="F328" s="48"/>
      <c r="G328" s="48"/>
      <c r="H328" s="48"/>
      <c r="I328" s="48"/>
      <c r="J328" s="48"/>
      <c r="K328" s="48"/>
      <c r="L328" s="48"/>
      <c r="M328" s="48"/>
      <c r="N328" s="48"/>
      <c r="O328" s="48"/>
      <c r="P328" s="48"/>
      <c r="Q328" s="48"/>
      <c r="R328" s="48"/>
      <c r="S328" s="48"/>
      <c r="T328" s="48"/>
      <c r="U328" s="48"/>
      <c r="V328" s="48"/>
      <c r="W328" s="48"/>
      <c r="X328" s="48"/>
      <c r="Y328" s="48"/>
      <c r="Z328" s="48"/>
    </row>
    <row r="329" spans="1:26" ht="15.75" customHeight="1">
      <c r="A329" s="48"/>
      <c r="B329" s="48"/>
      <c r="C329" s="48"/>
      <c r="D329" s="48"/>
      <c r="E329" s="48"/>
      <c r="F329" s="48"/>
      <c r="G329" s="48"/>
      <c r="H329" s="48"/>
      <c r="I329" s="48"/>
      <c r="J329" s="48"/>
      <c r="K329" s="48"/>
      <c r="L329" s="48"/>
      <c r="M329" s="48"/>
      <c r="N329" s="48"/>
      <c r="O329" s="48"/>
      <c r="P329" s="48"/>
      <c r="Q329" s="48"/>
      <c r="R329" s="48"/>
      <c r="S329" s="48"/>
      <c r="T329" s="48"/>
      <c r="U329" s="48"/>
      <c r="V329" s="48"/>
      <c r="W329" s="48"/>
      <c r="X329" s="48"/>
      <c r="Y329" s="48"/>
      <c r="Z329" s="48"/>
    </row>
    <row r="330" spans="1:26" ht="15.75" customHeight="1">
      <c r="A330" s="48"/>
      <c r="B330" s="48"/>
      <c r="C330" s="48"/>
      <c r="D330" s="48"/>
      <c r="E330" s="48"/>
      <c r="F330" s="48"/>
      <c r="G330" s="48"/>
      <c r="H330" s="48"/>
      <c r="I330" s="48"/>
      <c r="J330" s="48"/>
      <c r="K330" s="48"/>
      <c r="L330" s="48"/>
      <c r="M330" s="48"/>
      <c r="N330" s="48"/>
      <c r="O330" s="48"/>
      <c r="P330" s="48"/>
      <c r="Q330" s="48"/>
      <c r="R330" s="48"/>
      <c r="S330" s="48"/>
      <c r="T330" s="48"/>
      <c r="U330" s="48"/>
      <c r="V330" s="48"/>
      <c r="W330" s="48"/>
      <c r="X330" s="48"/>
      <c r="Y330" s="48"/>
      <c r="Z330" s="48"/>
    </row>
    <row r="331" spans="1:26" ht="15.75" customHeight="1">
      <c r="A331" s="48"/>
      <c r="B331" s="48"/>
      <c r="C331" s="48"/>
      <c r="D331" s="48"/>
      <c r="E331" s="48"/>
      <c r="F331" s="48"/>
      <c r="G331" s="48"/>
      <c r="H331" s="48"/>
      <c r="I331" s="48"/>
      <c r="J331" s="48"/>
      <c r="K331" s="48"/>
      <c r="L331" s="48"/>
      <c r="M331" s="48"/>
      <c r="N331" s="48"/>
      <c r="O331" s="48"/>
      <c r="P331" s="48"/>
      <c r="Q331" s="48"/>
      <c r="R331" s="48"/>
      <c r="S331" s="48"/>
      <c r="T331" s="48"/>
      <c r="U331" s="48"/>
      <c r="V331" s="48"/>
      <c r="W331" s="48"/>
      <c r="X331" s="48"/>
      <c r="Y331" s="48"/>
      <c r="Z331" s="48"/>
    </row>
    <row r="332" spans="1:26" ht="15.75" customHeight="1">
      <c r="A332" s="48"/>
      <c r="B332" s="48"/>
      <c r="C332" s="48"/>
      <c r="D332" s="48"/>
      <c r="E332" s="48"/>
      <c r="F332" s="48"/>
      <c r="G332" s="48"/>
      <c r="H332" s="48"/>
      <c r="I332" s="48"/>
      <c r="J332" s="48"/>
      <c r="K332" s="48"/>
      <c r="L332" s="48"/>
      <c r="M332" s="48"/>
      <c r="N332" s="48"/>
      <c r="O332" s="48"/>
      <c r="P332" s="48"/>
      <c r="Q332" s="48"/>
      <c r="R332" s="48"/>
      <c r="S332" s="48"/>
      <c r="T332" s="48"/>
      <c r="U332" s="48"/>
      <c r="V332" s="48"/>
      <c r="W332" s="48"/>
      <c r="X332" s="48"/>
      <c r="Y332" s="48"/>
      <c r="Z332" s="48"/>
    </row>
    <row r="333" spans="1:26" ht="15.75" customHeight="1">
      <c r="A333" s="48"/>
      <c r="B333" s="48"/>
      <c r="C333" s="48"/>
      <c r="D333" s="48"/>
      <c r="E333" s="48"/>
      <c r="F333" s="48"/>
      <c r="G333" s="48"/>
      <c r="H333" s="48"/>
      <c r="I333" s="48"/>
      <c r="J333" s="48"/>
      <c r="K333" s="48"/>
      <c r="L333" s="48"/>
      <c r="M333" s="48"/>
      <c r="N333" s="48"/>
      <c r="O333" s="48"/>
      <c r="P333" s="48"/>
      <c r="Q333" s="48"/>
      <c r="R333" s="48"/>
      <c r="S333" s="48"/>
      <c r="T333" s="48"/>
      <c r="U333" s="48"/>
      <c r="V333" s="48"/>
      <c r="W333" s="48"/>
      <c r="X333" s="48"/>
      <c r="Y333" s="48"/>
      <c r="Z333" s="48"/>
    </row>
    <row r="334" spans="1:26" ht="15.75" customHeight="1">
      <c r="A334" s="48"/>
      <c r="B334" s="48"/>
      <c r="C334" s="48"/>
      <c r="D334" s="48"/>
      <c r="E334" s="48"/>
      <c r="F334" s="48"/>
      <c r="G334" s="48"/>
      <c r="H334" s="48"/>
      <c r="I334" s="48"/>
      <c r="J334" s="48"/>
      <c r="K334" s="48"/>
      <c r="L334" s="48"/>
      <c r="M334" s="48"/>
      <c r="N334" s="48"/>
      <c r="O334" s="48"/>
      <c r="P334" s="48"/>
      <c r="Q334" s="48"/>
      <c r="R334" s="48"/>
      <c r="S334" s="48"/>
      <c r="T334" s="48"/>
      <c r="U334" s="48"/>
      <c r="V334" s="48"/>
      <c r="W334" s="48"/>
      <c r="X334" s="48"/>
      <c r="Y334" s="48"/>
      <c r="Z334" s="48"/>
    </row>
    <row r="335" spans="1:26" ht="15.75" customHeight="1">
      <c r="A335" s="48"/>
      <c r="B335" s="48"/>
      <c r="C335" s="48"/>
      <c r="D335" s="48"/>
      <c r="E335" s="48"/>
      <c r="F335" s="48"/>
      <c r="G335" s="48"/>
      <c r="H335" s="48"/>
      <c r="I335" s="48"/>
      <c r="J335" s="48"/>
      <c r="K335" s="48"/>
      <c r="L335" s="48"/>
      <c r="M335" s="48"/>
      <c r="N335" s="48"/>
      <c r="O335" s="48"/>
      <c r="P335" s="48"/>
      <c r="Q335" s="48"/>
      <c r="R335" s="48"/>
      <c r="S335" s="48"/>
      <c r="T335" s="48"/>
      <c r="U335" s="48"/>
      <c r="V335" s="48"/>
      <c r="W335" s="48"/>
      <c r="X335" s="48"/>
      <c r="Y335" s="48"/>
      <c r="Z335" s="48"/>
    </row>
    <row r="336" spans="1:26" ht="15.75" customHeight="1">
      <c r="A336" s="48"/>
      <c r="B336" s="48"/>
      <c r="C336" s="48"/>
      <c r="D336" s="48"/>
      <c r="E336" s="48"/>
      <c r="F336" s="48"/>
      <c r="G336" s="48"/>
      <c r="H336" s="48"/>
      <c r="I336" s="48"/>
      <c r="J336" s="48"/>
      <c r="K336" s="48"/>
      <c r="L336" s="48"/>
      <c r="M336" s="48"/>
      <c r="N336" s="48"/>
      <c r="O336" s="48"/>
      <c r="P336" s="48"/>
      <c r="Q336" s="48"/>
      <c r="R336" s="48"/>
      <c r="S336" s="48"/>
      <c r="T336" s="48"/>
      <c r="U336" s="48"/>
      <c r="V336" s="48"/>
      <c r="W336" s="48"/>
      <c r="X336" s="48"/>
      <c r="Y336" s="48"/>
      <c r="Z336" s="48"/>
    </row>
    <row r="337" spans="1:26" ht="15.75" customHeight="1">
      <c r="A337" s="48"/>
      <c r="B337" s="48"/>
      <c r="C337" s="48"/>
      <c r="D337" s="48"/>
      <c r="E337" s="48"/>
      <c r="F337" s="48"/>
      <c r="G337" s="48"/>
      <c r="H337" s="48"/>
      <c r="I337" s="48"/>
      <c r="J337" s="48"/>
      <c r="K337" s="48"/>
      <c r="L337" s="48"/>
      <c r="M337" s="48"/>
      <c r="N337" s="48"/>
      <c r="O337" s="48"/>
      <c r="P337" s="48"/>
      <c r="Q337" s="48"/>
      <c r="R337" s="48"/>
      <c r="S337" s="48"/>
      <c r="T337" s="48"/>
      <c r="U337" s="48"/>
      <c r="V337" s="48"/>
      <c r="W337" s="48"/>
      <c r="X337" s="48"/>
      <c r="Y337" s="48"/>
      <c r="Z337" s="48"/>
    </row>
    <row r="338" spans="1:26" ht="15.75" customHeight="1">
      <c r="A338" s="48"/>
      <c r="B338" s="48"/>
      <c r="C338" s="48"/>
      <c r="D338" s="48"/>
      <c r="E338" s="48"/>
      <c r="F338" s="48"/>
      <c r="G338" s="48"/>
      <c r="H338" s="48"/>
      <c r="I338" s="48"/>
      <c r="J338" s="48"/>
      <c r="K338" s="48"/>
      <c r="L338" s="48"/>
      <c r="M338" s="48"/>
      <c r="N338" s="48"/>
      <c r="O338" s="48"/>
      <c r="P338" s="48"/>
      <c r="Q338" s="48"/>
      <c r="R338" s="48"/>
      <c r="S338" s="48"/>
      <c r="T338" s="48"/>
      <c r="U338" s="48"/>
      <c r="V338" s="48"/>
      <c r="W338" s="48"/>
      <c r="X338" s="48"/>
      <c r="Y338" s="48"/>
      <c r="Z338" s="48"/>
    </row>
    <row r="339" spans="1:26" ht="15.75" customHeight="1">
      <c r="A339" s="48"/>
      <c r="B339" s="48"/>
      <c r="C339" s="48"/>
      <c r="D339" s="48"/>
      <c r="E339" s="48"/>
      <c r="F339" s="48"/>
      <c r="G339" s="48"/>
      <c r="H339" s="48"/>
      <c r="I339" s="48"/>
      <c r="J339" s="48"/>
      <c r="K339" s="48"/>
      <c r="L339" s="48"/>
      <c r="M339" s="48"/>
      <c r="N339" s="48"/>
      <c r="O339" s="48"/>
      <c r="P339" s="48"/>
      <c r="Q339" s="48"/>
      <c r="R339" s="48"/>
      <c r="S339" s="48"/>
      <c r="T339" s="48"/>
      <c r="U339" s="48"/>
      <c r="V339" s="48"/>
      <c r="W339" s="48"/>
      <c r="X339" s="48"/>
      <c r="Y339" s="48"/>
      <c r="Z339" s="48"/>
    </row>
    <row r="340" spans="1:26" ht="15.75" customHeight="1">
      <c r="A340" s="48"/>
      <c r="B340" s="48"/>
      <c r="C340" s="48"/>
      <c r="D340" s="48"/>
      <c r="E340" s="48"/>
      <c r="F340" s="48"/>
      <c r="G340" s="48"/>
      <c r="H340" s="48"/>
      <c r="I340" s="48"/>
      <c r="J340" s="48"/>
      <c r="K340" s="48"/>
      <c r="L340" s="48"/>
      <c r="M340" s="48"/>
      <c r="N340" s="48"/>
      <c r="O340" s="48"/>
      <c r="P340" s="48"/>
      <c r="Q340" s="48"/>
      <c r="R340" s="48"/>
      <c r="S340" s="48"/>
      <c r="T340" s="48"/>
      <c r="U340" s="48"/>
      <c r="V340" s="48"/>
      <c r="W340" s="48"/>
      <c r="X340" s="48"/>
      <c r="Y340" s="48"/>
      <c r="Z340" s="48"/>
    </row>
    <row r="341" spans="1:26" ht="15.75" customHeight="1">
      <c r="A341" s="48"/>
      <c r="B341" s="48"/>
      <c r="C341" s="48"/>
      <c r="D341" s="48"/>
      <c r="E341" s="48"/>
      <c r="F341" s="48"/>
      <c r="G341" s="48"/>
      <c r="H341" s="48"/>
      <c r="I341" s="48"/>
      <c r="J341" s="48"/>
      <c r="K341" s="48"/>
      <c r="L341" s="48"/>
      <c r="M341" s="48"/>
      <c r="N341" s="48"/>
      <c r="O341" s="48"/>
      <c r="P341" s="48"/>
      <c r="Q341" s="48"/>
      <c r="R341" s="48"/>
      <c r="S341" s="48"/>
      <c r="T341" s="48"/>
      <c r="U341" s="48"/>
      <c r="V341" s="48"/>
      <c r="W341" s="48"/>
      <c r="X341" s="48"/>
      <c r="Y341" s="48"/>
      <c r="Z341" s="48"/>
    </row>
    <row r="342" spans="1:26" ht="15.75" customHeight="1">
      <c r="A342" s="48"/>
      <c r="B342" s="48"/>
      <c r="C342" s="48"/>
      <c r="D342" s="48"/>
      <c r="E342" s="48"/>
      <c r="F342" s="48"/>
      <c r="G342" s="48"/>
      <c r="H342" s="48"/>
      <c r="I342" s="48"/>
      <c r="J342" s="48"/>
      <c r="K342" s="48"/>
      <c r="L342" s="48"/>
      <c r="M342" s="48"/>
      <c r="N342" s="48"/>
      <c r="O342" s="48"/>
      <c r="P342" s="48"/>
      <c r="Q342" s="48"/>
      <c r="R342" s="48"/>
      <c r="S342" s="48"/>
      <c r="T342" s="48"/>
      <c r="U342" s="48"/>
      <c r="V342" s="48"/>
      <c r="W342" s="48"/>
      <c r="X342" s="48"/>
      <c r="Y342" s="48"/>
      <c r="Z342" s="48"/>
    </row>
    <row r="343" spans="1:26" ht="15.75" customHeight="1">
      <c r="A343" s="48"/>
      <c r="B343" s="48"/>
      <c r="C343" s="48"/>
      <c r="D343" s="48"/>
      <c r="E343" s="48"/>
      <c r="F343" s="48"/>
      <c r="G343" s="48"/>
      <c r="H343" s="48"/>
      <c r="I343" s="48"/>
      <c r="J343" s="48"/>
      <c r="K343" s="48"/>
      <c r="L343" s="48"/>
      <c r="M343" s="48"/>
      <c r="N343" s="48"/>
      <c r="O343" s="48"/>
      <c r="P343" s="48"/>
      <c r="Q343" s="48"/>
      <c r="R343" s="48"/>
      <c r="S343" s="48"/>
      <c r="T343" s="48"/>
      <c r="U343" s="48"/>
      <c r="V343" s="48"/>
      <c r="W343" s="48"/>
      <c r="X343" s="48"/>
      <c r="Y343" s="48"/>
      <c r="Z343" s="48"/>
    </row>
    <row r="344" spans="1:26" ht="15.75" customHeight="1">
      <c r="A344" s="48"/>
      <c r="B344" s="48"/>
      <c r="C344" s="48"/>
      <c r="D344" s="48"/>
      <c r="E344" s="48"/>
      <c r="F344" s="48"/>
      <c r="G344" s="48"/>
      <c r="H344" s="48"/>
      <c r="I344" s="48"/>
      <c r="J344" s="48"/>
      <c r="K344" s="48"/>
      <c r="L344" s="48"/>
      <c r="M344" s="48"/>
      <c r="N344" s="48"/>
      <c r="O344" s="48"/>
      <c r="P344" s="48"/>
      <c r="Q344" s="48"/>
      <c r="R344" s="48"/>
      <c r="S344" s="48"/>
      <c r="T344" s="48"/>
      <c r="U344" s="48"/>
      <c r="V344" s="48"/>
      <c r="W344" s="48"/>
      <c r="X344" s="48"/>
      <c r="Y344" s="48"/>
      <c r="Z344" s="48"/>
    </row>
    <row r="345" spans="1:26" ht="15.75" customHeight="1">
      <c r="A345" s="48"/>
      <c r="B345" s="48"/>
      <c r="C345" s="48"/>
      <c r="D345" s="48"/>
      <c r="E345" s="48"/>
      <c r="F345" s="48"/>
      <c r="G345" s="48"/>
      <c r="H345" s="48"/>
      <c r="I345" s="48"/>
      <c r="J345" s="48"/>
      <c r="K345" s="48"/>
      <c r="L345" s="48"/>
      <c r="M345" s="48"/>
      <c r="N345" s="48"/>
      <c r="O345" s="48"/>
      <c r="P345" s="48"/>
      <c r="Q345" s="48"/>
      <c r="R345" s="48"/>
      <c r="S345" s="48"/>
      <c r="T345" s="48"/>
      <c r="U345" s="48"/>
      <c r="V345" s="48"/>
      <c r="W345" s="48"/>
      <c r="X345" s="48"/>
      <c r="Y345" s="48"/>
      <c r="Z345" s="48"/>
    </row>
    <row r="346" spans="1:26" ht="15.75" customHeight="1">
      <c r="A346" s="48"/>
      <c r="B346" s="48"/>
      <c r="C346" s="48"/>
      <c r="D346" s="48"/>
      <c r="E346" s="48"/>
      <c r="F346" s="48"/>
      <c r="G346" s="48"/>
      <c r="H346" s="48"/>
      <c r="I346" s="48"/>
      <c r="J346" s="48"/>
      <c r="K346" s="48"/>
      <c r="L346" s="48"/>
      <c r="M346" s="48"/>
      <c r="N346" s="48"/>
      <c r="O346" s="48"/>
      <c r="P346" s="48"/>
      <c r="Q346" s="48"/>
      <c r="R346" s="48"/>
      <c r="S346" s="48"/>
      <c r="T346" s="48"/>
      <c r="U346" s="48"/>
      <c r="V346" s="48"/>
      <c r="W346" s="48"/>
      <c r="X346" s="48"/>
      <c r="Y346" s="48"/>
      <c r="Z346" s="48"/>
    </row>
    <row r="347" spans="1:26" ht="15.75" customHeight="1">
      <c r="A347" s="48"/>
      <c r="B347" s="48"/>
      <c r="C347" s="48"/>
      <c r="D347" s="48"/>
      <c r="E347" s="48"/>
      <c r="F347" s="48"/>
      <c r="G347" s="48"/>
      <c r="H347" s="48"/>
      <c r="I347" s="48"/>
      <c r="J347" s="48"/>
      <c r="K347" s="48"/>
      <c r="L347" s="48"/>
      <c r="M347" s="48"/>
      <c r="N347" s="48"/>
      <c r="O347" s="48"/>
      <c r="P347" s="48"/>
      <c r="Q347" s="48"/>
      <c r="R347" s="48"/>
      <c r="S347" s="48"/>
      <c r="T347" s="48"/>
      <c r="U347" s="48"/>
      <c r="V347" s="48"/>
      <c r="W347" s="48"/>
      <c r="X347" s="48"/>
      <c r="Y347" s="48"/>
      <c r="Z347" s="48"/>
    </row>
    <row r="348" spans="1:26" ht="15.75" customHeight="1">
      <c r="A348" s="48"/>
      <c r="B348" s="48"/>
      <c r="C348" s="48"/>
      <c r="D348" s="48"/>
      <c r="E348" s="48"/>
      <c r="F348" s="48"/>
      <c r="G348" s="48"/>
      <c r="H348" s="48"/>
      <c r="I348" s="48"/>
      <c r="J348" s="48"/>
      <c r="K348" s="48"/>
      <c r="L348" s="48"/>
      <c r="M348" s="48"/>
      <c r="N348" s="48"/>
      <c r="O348" s="48"/>
      <c r="P348" s="48"/>
      <c r="Q348" s="48"/>
      <c r="R348" s="48"/>
      <c r="S348" s="48"/>
      <c r="T348" s="48"/>
      <c r="U348" s="48"/>
      <c r="V348" s="48"/>
      <c r="W348" s="48"/>
      <c r="X348" s="48"/>
      <c r="Y348" s="48"/>
      <c r="Z348" s="48"/>
    </row>
    <row r="349" spans="1:26" ht="15.75" customHeight="1">
      <c r="A349" s="48"/>
      <c r="B349" s="48"/>
      <c r="C349" s="48"/>
      <c r="D349" s="48"/>
      <c r="E349" s="48"/>
      <c r="F349" s="48"/>
      <c r="G349" s="48"/>
      <c r="H349" s="48"/>
      <c r="I349" s="48"/>
      <c r="J349" s="48"/>
      <c r="K349" s="48"/>
      <c r="L349" s="48"/>
      <c r="M349" s="48"/>
      <c r="N349" s="48"/>
      <c r="O349" s="48"/>
      <c r="P349" s="48"/>
      <c r="Q349" s="48"/>
      <c r="R349" s="48"/>
      <c r="S349" s="48"/>
      <c r="T349" s="48"/>
      <c r="U349" s="48"/>
      <c r="V349" s="48"/>
      <c r="W349" s="48"/>
      <c r="X349" s="48"/>
      <c r="Y349" s="48"/>
      <c r="Z349" s="48"/>
    </row>
    <row r="350" spans="1:26" ht="15.75" customHeight="1">
      <c r="A350" s="48"/>
      <c r="B350" s="48"/>
      <c r="C350" s="48"/>
      <c r="D350" s="48"/>
      <c r="E350" s="48"/>
      <c r="F350" s="48"/>
      <c r="G350" s="48"/>
      <c r="H350" s="48"/>
      <c r="I350" s="48"/>
      <c r="J350" s="48"/>
      <c r="K350" s="48"/>
      <c r="L350" s="48"/>
      <c r="M350" s="48"/>
      <c r="N350" s="48"/>
      <c r="O350" s="48"/>
      <c r="P350" s="48"/>
      <c r="Q350" s="48"/>
      <c r="R350" s="48"/>
      <c r="S350" s="48"/>
      <c r="T350" s="48"/>
      <c r="U350" s="48"/>
      <c r="V350" s="48"/>
      <c r="W350" s="48"/>
      <c r="X350" s="48"/>
      <c r="Y350" s="48"/>
      <c r="Z350" s="48"/>
    </row>
    <row r="351" spans="1:26" ht="15.75" customHeight="1">
      <c r="A351" s="48"/>
      <c r="B351" s="48"/>
      <c r="C351" s="48"/>
      <c r="D351" s="48"/>
      <c r="E351" s="48"/>
      <c r="F351" s="48"/>
      <c r="G351" s="48"/>
      <c r="H351" s="48"/>
      <c r="I351" s="48"/>
      <c r="J351" s="48"/>
      <c r="K351" s="48"/>
      <c r="L351" s="48"/>
      <c r="M351" s="48"/>
      <c r="N351" s="48"/>
      <c r="O351" s="48"/>
      <c r="P351" s="48"/>
      <c r="Q351" s="48"/>
      <c r="R351" s="48"/>
      <c r="S351" s="48"/>
      <c r="T351" s="48"/>
      <c r="U351" s="48"/>
      <c r="V351" s="48"/>
      <c r="W351" s="48"/>
      <c r="X351" s="48"/>
      <c r="Y351" s="48"/>
      <c r="Z351" s="48"/>
    </row>
    <row r="352" spans="1:26" ht="15.75" customHeight="1">
      <c r="A352" s="48"/>
      <c r="B352" s="48"/>
      <c r="C352" s="48"/>
      <c r="D352" s="48"/>
      <c r="E352" s="48"/>
      <c r="F352" s="48"/>
      <c r="G352" s="48"/>
      <c r="H352" s="48"/>
      <c r="I352" s="48"/>
      <c r="J352" s="48"/>
      <c r="K352" s="48"/>
      <c r="L352" s="48"/>
      <c r="M352" s="48"/>
      <c r="N352" s="48"/>
      <c r="O352" s="48"/>
      <c r="P352" s="48"/>
      <c r="Q352" s="48"/>
      <c r="R352" s="48"/>
      <c r="S352" s="48"/>
      <c r="T352" s="48"/>
      <c r="U352" s="48"/>
      <c r="V352" s="48"/>
      <c r="W352" s="48"/>
      <c r="X352" s="48"/>
      <c r="Y352" s="48"/>
      <c r="Z352" s="48"/>
    </row>
    <row r="353" spans="1:26" ht="15.75" customHeight="1">
      <c r="A353" s="48"/>
      <c r="B353" s="48"/>
      <c r="C353" s="48"/>
      <c r="D353" s="48"/>
      <c r="E353" s="48"/>
      <c r="F353" s="48"/>
      <c r="G353" s="48"/>
      <c r="H353" s="48"/>
      <c r="I353" s="48"/>
      <c r="J353" s="48"/>
      <c r="K353" s="48"/>
      <c r="L353" s="48"/>
      <c r="M353" s="48"/>
      <c r="N353" s="48"/>
      <c r="O353" s="48"/>
      <c r="P353" s="48"/>
      <c r="Q353" s="48"/>
      <c r="R353" s="48"/>
      <c r="S353" s="48"/>
      <c r="T353" s="48"/>
      <c r="U353" s="48"/>
      <c r="V353" s="48"/>
      <c r="W353" s="48"/>
      <c r="X353" s="48"/>
      <c r="Y353" s="48"/>
      <c r="Z353" s="48"/>
    </row>
    <row r="354" spans="1:26" ht="15.75" customHeight="1">
      <c r="A354" s="48"/>
      <c r="B354" s="48"/>
      <c r="C354" s="48"/>
      <c r="D354" s="48"/>
      <c r="E354" s="48"/>
      <c r="F354" s="48"/>
      <c r="G354" s="48"/>
      <c r="H354" s="48"/>
      <c r="I354" s="48"/>
      <c r="J354" s="48"/>
      <c r="K354" s="48"/>
      <c r="L354" s="48"/>
      <c r="M354" s="48"/>
      <c r="N354" s="48"/>
      <c r="O354" s="48"/>
      <c r="P354" s="48"/>
      <c r="Q354" s="48"/>
      <c r="R354" s="48"/>
      <c r="S354" s="48"/>
      <c r="T354" s="48"/>
      <c r="U354" s="48"/>
      <c r="V354" s="48"/>
      <c r="W354" s="48"/>
      <c r="X354" s="48"/>
      <c r="Y354" s="48"/>
      <c r="Z354" s="48"/>
    </row>
    <row r="355" spans="1:26" ht="15.75" customHeight="1">
      <c r="A355" s="48"/>
      <c r="B355" s="48"/>
      <c r="C355" s="48"/>
      <c r="D355" s="48"/>
      <c r="E355" s="48"/>
      <c r="F355" s="48"/>
      <c r="G355" s="48"/>
      <c r="H355" s="48"/>
      <c r="I355" s="48"/>
      <c r="J355" s="48"/>
      <c r="K355" s="48"/>
      <c r="L355" s="48"/>
      <c r="M355" s="48"/>
      <c r="N355" s="48"/>
      <c r="O355" s="48"/>
      <c r="P355" s="48"/>
      <c r="Q355" s="48"/>
      <c r="R355" s="48"/>
      <c r="S355" s="48"/>
      <c r="T355" s="48"/>
      <c r="U355" s="48"/>
      <c r="V355" s="48"/>
      <c r="W355" s="48"/>
      <c r="X355" s="48"/>
      <c r="Y355" s="48"/>
      <c r="Z355" s="48"/>
    </row>
    <row r="356" spans="1:26" ht="15.75" customHeight="1">
      <c r="A356" s="48"/>
      <c r="B356" s="48"/>
      <c r="C356" s="48"/>
      <c r="D356" s="48"/>
      <c r="E356" s="48"/>
      <c r="F356" s="48"/>
      <c r="G356" s="48"/>
      <c r="H356" s="48"/>
      <c r="I356" s="48"/>
      <c r="J356" s="48"/>
      <c r="K356" s="48"/>
      <c r="L356" s="48"/>
      <c r="M356" s="48"/>
      <c r="N356" s="48"/>
      <c r="O356" s="48"/>
      <c r="P356" s="48"/>
      <c r="Q356" s="48"/>
      <c r="R356" s="48"/>
      <c r="S356" s="48"/>
      <c r="T356" s="48"/>
      <c r="U356" s="48"/>
      <c r="V356" s="48"/>
      <c r="W356" s="48"/>
      <c r="X356" s="48"/>
      <c r="Y356" s="48"/>
      <c r="Z356" s="48"/>
    </row>
    <row r="357" spans="1:26" ht="15.75" customHeight="1">
      <c r="A357" s="48"/>
      <c r="B357" s="48"/>
      <c r="C357" s="48"/>
      <c r="D357" s="48"/>
      <c r="E357" s="48"/>
      <c r="F357" s="48"/>
      <c r="G357" s="48"/>
      <c r="H357" s="48"/>
      <c r="I357" s="48"/>
      <c r="J357" s="48"/>
      <c r="K357" s="48"/>
      <c r="L357" s="48"/>
      <c r="M357" s="48"/>
      <c r="N357" s="48"/>
      <c r="O357" s="48"/>
      <c r="P357" s="48"/>
      <c r="Q357" s="48"/>
      <c r="R357" s="48"/>
      <c r="S357" s="48"/>
      <c r="T357" s="48"/>
      <c r="U357" s="48"/>
      <c r="V357" s="48"/>
      <c r="W357" s="48"/>
      <c r="X357" s="48"/>
      <c r="Y357" s="48"/>
      <c r="Z357" s="48"/>
    </row>
    <row r="358" spans="1:26" ht="15.75" customHeight="1">
      <c r="A358" s="48"/>
      <c r="B358" s="48"/>
      <c r="C358" s="48"/>
      <c r="D358" s="48"/>
      <c r="E358" s="48"/>
      <c r="F358" s="48"/>
      <c r="G358" s="48"/>
      <c r="H358" s="48"/>
      <c r="I358" s="48"/>
      <c r="J358" s="48"/>
      <c r="K358" s="48"/>
      <c r="L358" s="48"/>
      <c r="M358" s="48"/>
      <c r="N358" s="48"/>
      <c r="O358" s="48"/>
      <c r="P358" s="48"/>
      <c r="Q358" s="48"/>
      <c r="R358" s="48"/>
      <c r="S358" s="48"/>
      <c r="T358" s="48"/>
      <c r="U358" s="48"/>
      <c r="V358" s="48"/>
      <c r="W358" s="48"/>
      <c r="X358" s="48"/>
      <c r="Y358" s="48"/>
      <c r="Z358" s="48"/>
    </row>
    <row r="359" spans="1:26" ht="15.75" customHeight="1">
      <c r="A359" s="48"/>
      <c r="B359" s="48"/>
      <c r="C359" s="48"/>
      <c r="D359" s="48"/>
      <c r="E359" s="48"/>
      <c r="F359" s="48"/>
      <c r="G359" s="48"/>
      <c r="H359" s="48"/>
      <c r="I359" s="48"/>
      <c r="J359" s="48"/>
      <c r="K359" s="48"/>
      <c r="L359" s="48"/>
      <c r="M359" s="48"/>
      <c r="N359" s="48"/>
      <c r="O359" s="48"/>
      <c r="P359" s="48"/>
      <c r="Q359" s="48"/>
      <c r="R359" s="48"/>
      <c r="S359" s="48"/>
      <c r="T359" s="48"/>
      <c r="U359" s="48"/>
      <c r="V359" s="48"/>
      <c r="W359" s="48"/>
      <c r="X359" s="48"/>
      <c r="Y359" s="48"/>
      <c r="Z359" s="48"/>
    </row>
    <row r="360" spans="1:26" ht="15.75" customHeight="1">
      <c r="A360" s="48"/>
      <c r="B360" s="48"/>
      <c r="C360" s="48"/>
      <c r="D360" s="48"/>
      <c r="E360" s="48"/>
      <c r="F360" s="48"/>
      <c r="G360" s="48"/>
      <c r="H360" s="48"/>
      <c r="I360" s="48"/>
      <c r="J360" s="48"/>
      <c r="K360" s="48"/>
      <c r="L360" s="48"/>
      <c r="M360" s="48"/>
      <c r="N360" s="48"/>
      <c r="O360" s="48"/>
      <c r="P360" s="48"/>
      <c r="Q360" s="48"/>
      <c r="R360" s="48"/>
      <c r="S360" s="48"/>
      <c r="T360" s="48"/>
      <c r="U360" s="48"/>
      <c r="V360" s="48"/>
      <c r="W360" s="48"/>
      <c r="X360" s="48"/>
      <c r="Y360" s="48"/>
      <c r="Z360" s="48"/>
    </row>
    <row r="361" spans="1:26" ht="15.75" customHeight="1">
      <c r="A361" s="48"/>
      <c r="B361" s="48"/>
      <c r="C361" s="48"/>
      <c r="D361" s="48"/>
      <c r="E361" s="48"/>
      <c r="F361" s="48"/>
      <c r="G361" s="48"/>
      <c r="H361" s="48"/>
      <c r="I361" s="48"/>
      <c r="J361" s="48"/>
      <c r="K361" s="48"/>
      <c r="L361" s="48"/>
      <c r="M361" s="48"/>
      <c r="N361" s="48"/>
      <c r="O361" s="48"/>
      <c r="P361" s="48"/>
      <c r="Q361" s="48"/>
      <c r="R361" s="48"/>
      <c r="S361" s="48"/>
      <c r="T361" s="48"/>
      <c r="U361" s="48"/>
      <c r="V361" s="48"/>
      <c r="W361" s="48"/>
      <c r="X361" s="48"/>
      <c r="Y361" s="48"/>
      <c r="Z361" s="48"/>
    </row>
    <row r="362" spans="1:26" ht="15.75" customHeight="1">
      <c r="A362" s="48"/>
      <c r="B362" s="48"/>
      <c r="C362" s="48"/>
      <c r="D362" s="48"/>
      <c r="E362" s="48"/>
      <c r="F362" s="48"/>
      <c r="G362" s="48"/>
      <c r="H362" s="48"/>
      <c r="I362" s="48"/>
      <c r="J362" s="48"/>
      <c r="K362" s="48"/>
      <c r="L362" s="48"/>
      <c r="M362" s="48"/>
      <c r="N362" s="48"/>
      <c r="O362" s="48"/>
      <c r="P362" s="48"/>
      <c r="Q362" s="48"/>
      <c r="R362" s="48"/>
      <c r="S362" s="48"/>
      <c r="T362" s="48"/>
      <c r="U362" s="48"/>
      <c r="V362" s="48"/>
      <c r="W362" s="48"/>
      <c r="X362" s="48"/>
      <c r="Y362" s="48"/>
      <c r="Z362" s="48"/>
    </row>
    <row r="363" spans="1:26" ht="15.75" customHeight="1">
      <c r="A363" s="48"/>
      <c r="B363" s="48"/>
      <c r="C363" s="48"/>
      <c r="D363" s="48"/>
      <c r="E363" s="48"/>
      <c r="F363" s="48"/>
      <c r="G363" s="48"/>
      <c r="H363" s="48"/>
      <c r="I363" s="48"/>
      <c r="J363" s="48"/>
      <c r="K363" s="48"/>
      <c r="L363" s="48"/>
      <c r="M363" s="48"/>
      <c r="N363" s="48"/>
      <c r="O363" s="48"/>
      <c r="P363" s="48"/>
      <c r="Q363" s="48"/>
      <c r="R363" s="48"/>
      <c r="S363" s="48"/>
      <c r="T363" s="48"/>
      <c r="U363" s="48"/>
      <c r="V363" s="48"/>
      <c r="W363" s="48"/>
      <c r="X363" s="48"/>
      <c r="Y363" s="48"/>
      <c r="Z363" s="48"/>
    </row>
    <row r="364" spans="1:26" ht="15.75" customHeight="1">
      <c r="A364" s="48"/>
      <c r="B364" s="48"/>
      <c r="C364" s="48"/>
      <c r="D364" s="48"/>
      <c r="E364" s="48"/>
      <c r="F364" s="48"/>
      <c r="G364" s="48"/>
      <c r="H364" s="48"/>
      <c r="I364" s="48"/>
      <c r="J364" s="48"/>
      <c r="K364" s="48"/>
      <c r="L364" s="48"/>
      <c r="M364" s="48"/>
      <c r="N364" s="48"/>
      <c r="O364" s="48"/>
      <c r="P364" s="48"/>
      <c r="Q364" s="48"/>
      <c r="R364" s="48"/>
      <c r="S364" s="48"/>
      <c r="T364" s="48"/>
      <c r="U364" s="48"/>
      <c r="V364" s="48"/>
      <c r="W364" s="48"/>
      <c r="X364" s="48"/>
      <c r="Y364" s="48"/>
      <c r="Z364" s="48"/>
    </row>
    <row r="365" spans="1:26" ht="15.75" customHeight="1">
      <c r="A365" s="48"/>
      <c r="B365" s="48"/>
      <c r="C365" s="48"/>
      <c r="D365" s="48"/>
      <c r="E365" s="48"/>
      <c r="F365" s="48"/>
      <c r="G365" s="48"/>
      <c r="H365" s="48"/>
      <c r="I365" s="48"/>
      <c r="J365" s="48"/>
      <c r="K365" s="48"/>
      <c r="L365" s="48"/>
      <c r="M365" s="48"/>
      <c r="N365" s="48"/>
      <c r="O365" s="48"/>
      <c r="P365" s="48"/>
      <c r="Q365" s="48"/>
      <c r="R365" s="48"/>
      <c r="S365" s="48"/>
      <c r="T365" s="48"/>
      <c r="U365" s="48"/>
      <c r="V365" s="48"/>
      <c r="W365" s="48"/>
      <c r="X365" s="48"/>
      <c r="Y365" s="48"/>
      <c r="Z365" s="48"/>
    </row>
    <row r="366" spans="1:26" ht="15.75" customHeight="1">
      <c r="A366" s="48"/>
      <c r="B366" s="48"/>
      <c r="C366" s="48"/>
      <c r="D366" s="48"/>
      <c r="E366" s="48"/>
      <c r="F366" s="48"/>
      <c r="G366" s="48"/>
      <c r="H366" s="48"/>
      <c r="I366" s="48"/>
      <c r="J366" s="48"/>
      <c r="K366" s="48"/>
      <c r="L366" s="48"/>
      <c r="M366" s="48"/>
      <c r="N366" s="48"/>
      <c r="O366" s="48"/>
      <c r="P366" s="48"/>
      <c r="Q366" s="48"/>
      <c r="R366" s="48"/>
      <c r="S366" s="48"/>
      <c r="T366" s="48"/>
      <c r="U366" s="48"/>
      <c r="V366" s="48"/>
      <c r="W366" s="48"/>
      <c r="X366" s="48"/>
      <c r="Y366" s="48"/>
      <c r="Z366" s="48"/>
    </row>
    <row r="367" spans="1:26" ht="15.75" customHeight="1">
      <c r="A367" s="48"/>
      <c r="B367" s="48"/>
      <c r="C367" s="48"/>
      <c r="D367" s="48"/>
      <c r="E367" s="48"/>
      <c r="F367" s="48"/>
      <c r="G367" s="48"/>
      <c r="H367" s="48"/>
      <c r="I367" s="48"/>
      <c r="J367" s="48"/>
      <c r="K367" s="48"/>
      <c r="L367" s="48"/>
      <c r="M367" s="48"/>
      <c r="N367" s="48"/>
      <c r="O367" s="48"/>
      <c r="P367" s="48"/>
      <c r="Q367" s="48"/>
      <c r="R367" s="48"/>
      <c r="S367" s="48"/>
      <c r="T367" s="48"/>
      <c r="U367" s="48"/>
      <c r="V367" s="48"/>
      <c r="W367" s="48"/>
      <c r="X367" s="48"/>
      <c r="Y367" s="48"/>
      <c r="Z367" s="48"/>
    </row>
    <row r="368" spans="1:26" ht="15.75" customHeight="1">
      <c r="A368" s="48"/>
      <c r="B368" s="48"/>
      <c r="C368" s="48"/>
      <c r="D368" s="48"/>
      <c r="E368" s="48"/>
      <c r="F368" s="48"/>
      <c r="G368" s="48"/>
      <c r="H368" s="48"/>
      <c r="I368" s="48"/>
      <c r="J368" s="48"/>
      <c r="K368" s="48"/>
      <c r="L368" s="48"/>
      <c r="M368" s="48"/>
      <c r="N368" s="48"/>
      <c r="O368" s="48"/>
      <c r="P368" s="48"/>
      <c r="Q368" s="48"/>
      <c r="R368" s="48"/>
      <c r="S368" s="48"/>
      <c r="T368" s="48"/>
      <c r="U368" s="48"/>
      <c r="V368" s="48"/>
      <c r="W368" s="48"/>
      <c r="X368" s="48"/>
      <c r="Y368" s="48"/>
      <c r="Z368" s="48"/>
    </row>
    <row r="369" spans="1:26" ht="15.75" customHeight="1">
      <c r="A369" s="48"/>
      <c r="B369" s="48"/>
      <c r="C369" s="48"/>
      <c r="D369" s="48"/>
      <c r="E369" s="48"/>
      <c r="F369" s="48"/>
      <c r="G369" s="48"/>
      <c r="H369" s="48"/>
      <c r="I369" s="48"/>
      <c r="J369" s="48"/>
      <c r="K369" s="48"/>
      <c r="L369" s="48"/>
      <c r="M369" s="48"/>
      <c r="N369" s="48"/>
      <c r="O369" s="48"/>
      <c r="P369" s="48"/>
      <c r="Q369" s="48"/>
      <c r="R369" s="48"/>
      <c r="S369" s="48"/>
      <c r="T369" s="48"/>
      <c r="U369" s="48"/>
      <c r="V369" s="48"/>
      <c r="W369" s="48"/>
      <c r="X369" s="48"/>
      <c r="Y369" s="48"/>
      <c r="Z369" s="48"/>
    </row>
    <row r="370" spans="1:26" ht="15.75" customHeight="1">
      <c r="A370" s="48"/>
      <c r="B370" s="48"/>
      <c r="C370" s="48"/>
      <c r="D370" s="48"/>
      <c r="E370" s="48"/>
      <c r="F370" s="48"/>
      <c r="G370" s="48"/>
      <c r="H370" s="48"/>
      <c r="I370" s="48"/>
      <c r="J370" s="48"/>
      <c r="K370" s="48"/>
      <c r="L370" s="48"/>
      <c r="M370" s="48"/>
      <c r="N370" s="48"/>
      <c r="O370" s="48"/>
      <c r="P370" s="48"/>
      <c r="Q370" s="48"/>
      <c r="R370" s="48"/>
      <c r="S370" s="48"/>
      <c r="T370" s="48"/>
      <c r="U370" s="48"/>
      <c r="V370" s="48"/>
      <c r="W370" s="48"/>
      <c r="X370" s="48"/>
      <c r="Y370" s="48"/>
      <c r="Z370" s="48"/>
    </row>
    <row r="371" spans="1:26" ht="15.75" customHeight="1">
      <c r="A371" s="48"/>
      <c r="B371" s="48"/>
      <c r="C371" s="48"/>
      <c r="D371" s="48"/>
      <c r="E371" s="48"/>
      <c r="F371" s="48"/>
      <c r="G371" s="48"/>
      <c r="H371" s="48"/>
      <c r="I371" s="48"/>
      <c r="J371" s="48"/>
      <c r="K371" s="48"/>
      <c r="L371" s="48"/>
      <c r="M371" s="48"/>
      <c r="N371" s="48"/>
      <c r="O371" s="48"/>
      <c r="P371" s="48"/>
      <c r="Q371" s="48"/>
      <c r="R371" s="48"/>
      <c r="S371" s="48"/>
      <c r="T371" s="48"/>
      <c r="U371" s="48"/>
      <c r="V371" s="48"/>
      <c r="W371" s="48"/>
      <c r="X371" s="48"/>
      <c r="Y371" s="48"/>
      <c r="Z371" s="48"/>
    </row>
    <row r="372" spans="1:26" ht="15.75" customHeight="1">
      <c r="A372" s="48"/>
      <c r="B372" s="48"/>
      <c r="C372" s="48"/>
      <c r="D372" s="48"/>
      <c r="E372" s="48"/>
      <c r="F372" s="48"/>
      <c r="G372" s="48"/>
      <c r="H372" s="48"/>
      <c r="I372" s="48"/>
      <c r="J372" s="48"/>
      <c r="K372" s="48"/>
      <c r="L372" s="48"/>
      <c r="M372" s="48"/>
      <c r="N372" s="48"/>
      <c r="O372" s="48"/>
      <c r="P372" s="48"/>
      <c r="Q372" s="48"/>
      <c r="R372" s="48"/>
      <c r="S372" s="48"/>
      <c r="T372" s="48"/>
      <c r="U372" s="48"/>
      <c r="V372" s="48"/>
      <c r="W372" s="48"/>
      <c r="X372" s="48"/>
      <c r="Y372" s="48"/>
      <c r="Z372" s="48"/>
    </row>
    <row r="373" spans="1:26" ht="15.75" customHeight="1">
      <c r="A373" s="48"/>
      <c r="B373" s="48"/>
      <c r="C373" s="48"/>
      <c r="D373" s="48"/>
      <c r="E373" s="48"/>
      <c r="F373" s="48"/>
      <c r="G373" s="48"/>
      <c r="H373" s="48"/>
      <c r="I373" s="48"/>
      <c r="J373" s="48"/>
      <c r="K373" s="48"/>
      <c r="L373" s="48"/>
      <c r="M373" s="48"/>
      <c r="N373" s="48"/>
      <c r="O373" s="48"/>
      <c r="P373" s="48"/>
      <c r="Q373" s="48"/>
      <c r="R373" s="48"/>
      <c r="S373" s="48"/>
      <c r="T373" s="48"/>
      <c r="U373" s="48"/>
      <c r="V373" s="48"/>
      <c r="W373" s="48"/>
      <c r="X373" s="48"/>
      <c r="Y373" s="48"/>
      <c r="Z373" s="48"/>
    </row>
    <row r="374" spans="1:26" ht="15.75" customHeight="1">
      <c r="A374" s="48"/>
      <c r="B374" s="48"/>
      <c r="C374" s="48"/>
      <c r="D374" s="48"/>
      <c r="E374" s="48"/>
      <c r="F374" s="48"/>
      <c r="G374" s="48"/>
      <c r="H374" s="48"/>
      <c r="I374" s="48"/>
      <c r="J374" s="48"/>
      <c r="K374" s="48"/>
      <c r="L374" s="48"/>
      <c r="M374" s="48"/>
      <c r="N374" s="48"/>
      <c r="O374" s="48"/>
      <c r="P374" s="48"/>
      <c r="Q374" s="48"/>
      <c r="R374" s="48"/>
      <c r="S374" s="48"/>
      <c r="T374" s="48"/>
      <c r="U374" s="48"/>
      <c r="V374" s="48"/>
      <c r="W374" s="48"/>
      <c r="X374" s="48"/>
      <c r="Y374" s="48"/>
      <c r="Z374" s="48"/>
    </row>
    <row r="375" spans="1:26" ht="15.75" customHeight="1">
      <c r="A375" s="48"/>
      <c r="B375" s="48"/>
      <c r="C375" s="48"/>
      <c r="D375" s="48"/>
      <c r="E375" s="48"/>
      <c r="F375" s="48"/>
      <c r="G375" s="48"/>
      <c r="H375" s="48"/>
      <c r="I375" s="48"/>
      <c r="J375" s="48"/>
      <c r="K375" s="48"/>
      <c r="L375" s="48"/>
      <c r="M375" s="48"/>
      <c r="N375" s="48"/>
      <c r="O375" s="48"/>
      <c r="P375" s="48"/>
      <c r="Q375" s="48"/>
      <c r="R375" s="48"/>
      <c r="S375" s="48"/>
      <c r="T375" s="48"/>
      <c r="U375" s="48"/>
      <c r="V375" s="48"/>
      <c r="W375" s="48"/>
      <c r="X375" s="48"/>
      <c r="Y375" s="48"/>
      <c r="Z375" s="48"/>
    </row>
    <row r="376" spans="1:26" ht="15.75" customHeight="1">
      <c r="A376" s="48"/>
      <c r="B376" s="48"/>
      <c r="C376" s="48"/>
      <c r="D376" s="48"/>
      <c r="E376" s="48"/>
      <c r="F376" s="48"/>
      <c r="G376" s="48"/>
      <c r="H376" s="48"/>
      <c r="I376" s="48"/>
      <c r="J376" s="48"/>
      <c r="K376" s="48"/>
      <c r="L376" s="48"/>
      <c r="M376" s="48"/>
      <c r="N376" s="48"/>
      <c r="O376" s="48"/>
      <c r="P376" s="48"/>
      <c r="Q376" s="48"/>
      <c r="R376" s="48"/>
      <c r="S376" s="48"/>
      <c r="T376" s="48"/>
      <c r="U376" s="48"/>
      <c r="V376" s="48"/>
      <c r="W376" s="48"/>
      <c r="X376" s="48"/>
      <c r="Y376" s="48"/>
      <c r="Z376" s="48"/>
    </row>
    <row r="377" spans="1:26" ht="15.75" customHeight="1">
      <c r="A377" s="48"/>
      <c r="B377" s="48"/>
      <c r="C377" s="48"/>
      <c r="D377" s="48"/>
      <c r="E377" s="48"/>
      <c r="F377" s="48"/>
      <c r="G377" s="48"/>
      <c r="H377" s="48"/>
      <c r="I377" s="48"/>
      <c r="J377" s="48"/>
      <c r="K377" s="48"/>
      <c r="L377" s="48"/>
      <c r="M377" s="48"/>
      <c r="N377" s="48"/>
      <c r="O377" s="48"/>
      <c r="P377" s="48"/>
      <c r="Q377" s="48"/>
      <c r="R377" s="48"/>
      <c r="S377" s="48"/>
      <c r="T377" s="48"/>
      <c r="U377" s="48"/>
      <c r="V377" s="48"/>
      <c r="W377" s="48"/>
      <c r="X377" s="48"/>
      <c r="Y377" s="48"/>
      <c r="Z377" s="48"/>
    </row>
    <row r="378" spans="1:26" ht="15.75" customHeight="1">
      <c r="A378" s="48"/>
      <c r="B378" s="48"/>
      <c r="C378" s="48"/>
      <c r="D378" s="48"/>
      <c r="E378" s="48"/>
      <c r="F378" s="48"/>
      <c r="G378" s="48"/>
      <c r="H378" s="48"/>
      <c r="I378" s="48"/>
      <c r="J378" s="48"/>
      <c r="K378" s="48"/>
      <c r="L378" s="48"/>
      <c r="M378" s="48"/>
      <c r="N378" s="48"/>
      <c r="O378" s="48"/>
      <c r="P378" s="48"/>
      <c r="Q378" s="48"/>
      <c r="R378" s="48"/>
      <c r="S378" s="48"/>
      <c r="T378" s="48"/>
      <c r="U378" s="48"/>
      <c r="V378" s="48"/>
      <c r="W378" s="48"/>
      <c r="X378" s="48"/>
      <c r="Y378" s="48"/>
      <c r="Z378" s="48"/>
    </row>
    <row r="379" spans="1:26" ht="15.75" customHeight="1">
      <c r="A379" s="48"/>
      <c r="B379" s="48"/>
      <c r="C379" s="48"/>
      <c r="D379" s="48"/>
      <c r="E379" s="48"/>
      <c r="F379" s="48"/>
      <c r="G379" s="48"/>
      <c r="H379" s="48"/>
      <c r="I379" s="48"/>
      <c r="J379" s="48"/>
      <c r="K379" s="48"/>
      <c r="L379" s="48"/>
      <c r="M379" s="48"/>
      <c r="N379" s="48"/>
      <c r="O379" s="48"/>
      <c r="P379" s="48"/>
      <c r="Q379" s="48"/>
      <c r="R379" s="48"/>
      <c r="S379" s="48"/>
      <c r="T379" s="48"/>
      <c r="U379" s="48"/>
      <c r="V379" s="48"/>
      <c r="W379" s="48"/>
      <c r="X379" s="48"/>
      <c r="Y379" s="48"/>
      <c r="Z379" s="48"/>
    </row>
    <row r="380" spans="1:26" ht="15.75" customHeight="1">
      <c r="A380" s="48"/>
      <c r="B380" s="48"/>
      <c r="C380" s="48"/>
      <c r="D380" s="48"/>
      <c r="E380" s="48"/>
      <c r="F380" s="48"/>
      <c r="G380" s="48"/>
      <c r="H380" s="48"/>
      <c r="I380" s="48"/>
      <c r="J380" s="48"/>
      <c r="K380" s="48"/>
      <c r="L380" s="48"/>
      <c r="M380" s="48"/>
      <c r="N380" s="48"/>
      <c r="O380" s="48"/>
      <c r="P380" s="48"/>
      <c r="Q380" s="48"/>
      <c r="R380" s="48"/>
      <c r="S380" s="48"/>
      <c r="T380" s="48"/>
      <c r="U380" s="48"/>
      <c r="V380" s="48"/>
      <c r="W380" s="48"/>
      <c r="X380" s="48"/>
      <c r="Y380" s="48"/>
      <c r="Z380" s="48"/>
    </row>
    <row r="381" spans="1:26" ht="15.75" customHeight="1">
      <c r="A381" s="48"/>
      <c r="B381" s="48"/>
      <c r="C381" s="48"/>
      <c r="D381" s="48"/>
      <c r="E381" s="48"/>
      <c r="F381" s="48"/>
      <c r="G381" s="48"/>
      <c r="H381" s="48"/>
      <c r="I381" s="48"/>
      <c r="J381" s="48"/>
      <c r="K381" s="48"/>
      <c r="L381" s="48"/>
      <c r="M381" s="48"/>
      <c r="N381" s="48"/>
      <c r="O381" s="48"/>
      <c r="P381" s="48"/>
      <c r="Q381" s="48"/>
      <c r="R381" s="48"/>
      <c r="S381" s="48"/>
      <c r="T381" s="48"/>
      <c r="U381" s="48"/>
      <c r="V381" s="48"/>
      <c r="W381" s="48"/>
      <c r="X381" s="48"/>
      <c r="Y381" s="48"/>
      <c r="Z381" s="48"/>
    </row>
    <row r="382" spans="1:26" ht="15.75" customHeight="1">
      <c r="A382" s="48"/>
      <c r="B382" s="48"/>
      <c r="C382" s="48"/>
      <c r="D382" s="48"/>
      <c r="E382" s="48"/>
      <c r="F382" s="48"/>
      <c r="G382" s="48"/>
      <c r="H382" s="48"/>
      <c r="I382" s="48"/>
      <c r="J382" s="48"/>
      <c r="K382" s="48"/>
      <c r="L382" s="48"/>
      <c r="M382" s="48"/>
      <c r="N382" s="48"/>
      <c r="O382" s="48"/>
      <c r="P382" s="48"/>
      <c r="Q382" s="48"/>
      <c r="R382" s="48"/>
      <c r="S382" s="48"/>
      <c r="T382" s="48"/>
      <c r="U382" s="48"/>
      <c r="V382" s="48"/>
      <c r="W382" s="48"/>
      <c r="X382" s="48"/>
      <c r="Y382" s="48"/>
      <c r="Z382" s="48"/>
    </row>
    <row r="383" spans="1:26" ht="15.75" customHeight="1">
      <c r="A383" s="48"/>
      <c r="B383" s="48"/>
      <c r="C383" s="48"/>
      <c r="D383" s="48"/>
      <c r="E383" s="48"/>
      <c r="F383" s="48"/>
      <c r="G383" s="48"/>
      <c r="H383" s="48"/>
      <c r="I383" s="48"/>
      <c r="J383" s="48"/>
      <c r="K383" s="48"/>
      <c r="L383" s="48"/>
      <c r="M383" s="48"/>
      <c r="N383" s="48"/>
      <c r="O383" s="48"/>
      <c r="P383" s="48"/>
      <c r="Q383" s="48"/>
      <c r="R383" s="48"/>
      <c r="S383" s="48"/>
      <c r="T383" s="48"/>
      <c r="U383" s="48"/>
      <c r="V383" s="48"/>
      <c r="W383" s="48"/>
      <c r="X383" s="48"/>
      <c r="Y383" s="48"/>
      <c r="Z383" s="48"/>
    </row>
    <row r="384" spans="1:26" ht="15.75" customHeight="1">
      <c r="A384" s="48"/>
      <c r="B384" s="48"/>
      <c r="C384" s="48"/>
      <c r="D384" s="48"/>
      <c r="E384" s="48"/>
      <c r="F384" s="48"/>
      <c r="G384" s="48"/>
      <c r="H384" s="48"/>
      <c r="I384" s="48"/>
      <c r="J384" s="48"/>
      <c r="K384" s="48"/>
      <c r="L384" s="48"/>
      <c r="M384" s="48"/>
      <c r="N384" s="48"/>
      <c r="O384" s="48"/>
      <c r="P384" s="48"/>
      <c r="Q384" s="48"/>
      <c r="R384" s="48"/>
      <c r="S384" s="48"/>
      <c r="T384" s="48"/>
      <c r="U384" s="48"/>
      <c r="V384" s="48"/>
      <c r="W384" s="48"/>
      <c r="X384" s="48"/>
      <c r="Y384" s="48"/>
      <c r="Z384" s="48"/>
    </row>
    <row r="385" spans="1:26" ht="15.75" customHeight="1">
      <c r="A385" s="48"/>
      <c r="B385" s="48"/>
      <c r="C385" s="48"/>
      <c r="D385" s="48"/>
      <c r="E385" s="48"/>
      <c r="F385" s="48"/>
      <c r="G385" s="48"/>
      <c r="H385" s="48"/>
      <c r="I385" s="48"/>
      <c r="J385" s="48"/>
      <c r="K385" s="48"/>
      <c r="L385" s="48"/>
      <c r="M385" s="48"/>
      <c r="N385" s="48"/>
      <c r="O385" s="48"/>
      <c r="P385" s="48"/>
      <c r="Q385" s="48"/>
      <c r="R385" s="48"/>
      <c r="S385" s="48"/>
      <c r="T385" s="48"/>
      <c r="U385" s="48"/>
      <c r="V385" s="48"/>
      <c r="W385" s="48"/>
      <c r="X385" s="48"/>
      <c r="Y385" s="48"/>
      <c r="Z385" s="48"/>
    </row>
    <row r="386" spans="1:26" ht="15.75" customHeight="1">
      <c r="A386" s="48"/>
      <c r="B386" s="48"/>
      <c r="C386" s="48"/>
      <c r="D386" s="48"/>
      <c r="E386" s="48"/>
      <c r="F386" s="48"/>
      <c r="G386" s="48"/>
      <c r="H386" s="48"/>
      <c r="I386" s="48"/>
      <c r="J386" s="48"/>
      <c r="K386" s="48"/>
      <c r="L386" s="48"/>
      <c r="M386" s="48"/>
      <c r="N386" s="48"/>
      <c r="O386" s="48"/>
      <c r="P386" s="48"/>
      <c r="Q386" s="48"/>
      <c r="R386" s="48"/>
      <c r="S386" s="48"/>
      <c r="T386" s="48"/>
      <c r="U386" s="48"/>
      <c r="V386" s="48"/>
      <c r="W386" s="48"/>
      <c r="X386" s="48"/>
      <c r="Y386" s="48"/>
      <c r="Z386" s="48"/>
    </row>
    <row r="387" spans="1:26" ht="15.75" customHeight="1">
      <c r="A387" s="48"/>
      <c r="B387" s="48"/>
      <c r="C387" s="48"/>
      <c r="D387" s="48"/>
      <c r="E387" s="48"/>
      <c r="F387" s="48"/>
      <c r="G387" s="48"/>
      <c r="H387" s="48"/>
      <c r="I387" s="48"/>
      <c r="J387" s="48"/>
      <c r="K387" s="48"/>
      <c r="L387" s="48"/>
      <c r="M387" s="48"/>
      <c r="N387" s="48"/>
      <c r="O387" s="48"/>
      <c r="P387" s="48"/>
      <c r="Q387" s="48"/>
      <c r="R387" s="48"/>
      <c r="S387" s="48"/>
      <c r="T387" s="48"/>
      <c r="U387" s="48"/>
      <c r="V387" s="48"/>
      <c r="W387" s="48"/>
      <c r="X387" s="48"/>
      <c r="Y387" s="48"/>
      <c r="Z387" s="48"/>
    </row>
    <row r="388" spans="1:26" ht="15.75" customHeight="1">
      <c r="A388" s="48"/>
      <c r="B388" s="48"/>
      <c r="C388" s="48"/>
      <c r="D388" s="48"/>
      <c r="E388" s="48"/>
      <c r="F388" s="48"/>
      <c r="G388" s="48"/>
      <c r="H388" s="48"/>
      <c r="I388" s="48"/>
      <c r="J388" s="48"/>
      <c r="K388" s="48"/>
      <c r="L388" s="48"/>
      <c r="M388" s="48"/>
      <c r="N388" s="48"/>
      <c r="O388" s="48"/>
      <c r="P388" s="48"/>
      <c r="Q388" s="48"/>
      <c r="R388" s="48"/>
      <c r="S388" s="48"/>
      <c r="T388" s="48"/>
      <c r="U388" s="48"/>
      <c r="V388" s="48"/>
      <c r="W388" s="48"/>
      <c r="X388" s="48"/>
      <c r="Y388" s="48"/>
      <c r="Z388" s="48"/>
    </row>
    <row r="389" spans="1:26" ht="15.75" customHeight="1">
      <c r="A389" s="48"/>
      <c r="B389" s="48"/>
      <c r="C389" s="48"/>
      <c r="D389" s="48"/>
      <c r="E389" s="48"/>
      <c r="F389" s="48"/>
      <c r="G389" s="48"/>
      <c r="H389" s="48"/>
      <c r="I389" s="48"/>
      <c r="J389" s="48"/>
      <c r="K389" s="48"/>
      <c r="L389" s="48"/>
      <c r="M389" s="48"/>
      <c r="N389" s="48"/>
      <c r="O389" s="48"/>
      <c r="P389" s="48"/>
      <c r="Q389" s="48"/>
      <c r="R389" s="48"/>
      <c r="S389" s="48"/>
      <c r="T389" s="48"/>
      <c r="U389" s="48"/>
      <c r="V389" s="48"/>
      <c r="W389" s="48"/>
      <c r="X389" s="48"/>
      <c r="Y389" s="48"/>
      <c r="Z389" s="48"/>
    </row>
    <row r="390" spans="1:26" ht="15.75" customHeight="1">
      <c r="A390" s="48"/>
      <c r="B390" s="48"/>
      <c r="C390" s="48"/>
      <c r="D390" s="48"/>
      <c r="E390" s="48"/>
      <c r="F390" s="48"/>
      <c r="G390" s="48"/>
      <c r="H390" s="48"/>
      <c r="I390" s="48"/>
      <c r="J390" s="48"/>
      <c r="K390" s="48"/>
      <c r="L390" s="48"/>
      <c r="M390" s="48"/>
      <c r="N390" s="48"/>
      <c r="O390" s="48"/>
      <c r="P390" s="48"/>
      <c r="Q390" s="48"/>
      <c r="R390" s="48"/>
      <c r="S390" s="48"/>
      <c r="T390" s="48"/>
      <c r="U390" s="48"/>
      <c r="V390" s="48"/>
      <c r="W390" s="48"/>
      <c r="X390" s="48"/>
      <c r="Y390" s="48"/>
      <c r="Z390" s="48"/>
    </row>
    <row r="391" spans="1:26" ht="15.75" customHeight="1">
      <c r="A391" s="48"/>
      <c r="B391" s="48"/>
      <c r="C391" s="48"/>
      <c r="D391" s="48"/>
      <c r="E391" s="48"/>
      <c r="F391" s="48"/>
      <c r="G391" s="48"/>
      <c r="H391" s="48"/>
      <c r="I391" s="48"/>
      <c r="J391" s="48"/>
      <c r="K391" s="48"/>
      <c r="L391" s="48"/>
      <c r="M391" s="48"/>
      <c r="N391" s="48"/>
      <c r="O391" s="48"/>
      <c r="P391" s="48"/>
      <c r="Q391" s="48"/>
      <c r="R391" s="48"/>
      <c r="S391" s="48"/>
      <c r="T391" s="48"/>
      <c r="U391" s="48"/>
      <c r="V391" s="48"/>
      <c r="W391" s="48"/>
      <c r="X391" s="48"/>
      <c r="Y391" s="48"/>
      <c r="Z391" s="48"/>
    </row>
    <row r="392" spans="1:26" ht="15.75" customHeight="1">
      <c r="A392" s="48"/>
      <c r="B392" s="48"/>
      <c r="C392" s="48"/>
      <c r="D392" s="48"/>
      <c r="E392" s="48"/>
      <c r="F392" s="48"/>
      <c r="G392" s="48"/>
      <c r="H392" s="48"/>
      <c r="I392" s="48"/>
      <c r="J392" s="48"/>
      <c r="K392" s="48"/>
      <c r="L392" s="48"/>
      <c r="M392" s="48"/>
      <c r="N392" s="48"/>
      <c r="O392" s="48"/>
      <c r="P392" s="48"/>
      <c r="Q392" s="48"/>
      <c r="R392" s="48"/>
      <c r="S392" s="48"/>
      <c r="T392" s="48"/>
      <c r="U392" s="48"/>
      <c r="V392" s="48"/>
      <c r="W392" s="48"/>
      <c r="X392" s="48"/>
      <c r="Y392" s="48"/>
      <c r="Z392" s="48"/>
    </row>
    <row r="393" spans="1:26" ht="15.75" customHeight="1">
      <c r="A393" s="48"/>
      <c r="B393" s="48"/>
      <c r="C393" s="48"/>
      <c r="D393" s="48"/>
      <c r="E393" s="48"/>
      <c r="F393" s="48"/>
      <c r="G393" s="48"/>
      <c r="H393" s="48"/>
      <c r="I393" s="48"/>
      <c r="J393" s="48"/>
      <c r="K393" s="48"/>
      <c r="L393" s="48"/>
      <c r="M393" s="48"/>
      <c r="N393" s="48"/>
      <c r="O393" s="48"/>
      <c r="P393" s="48"/>
      <c r="Q393" s="48"/>
      <c r="R393" s="48"/>
      <c r="S393" s="48"/>
      <c r="T393" s="48"/>
      <c r="U393" s="48"/>
      <c r="V393" s="48"/>
      <c r="W393" s="48"/>
      <c r="X393" s="48"/>
      <c r="Y393" s="48"/>
      <c r="Z393" s="48"/>
    </row>
    <row r="394" spans="1:26" ht="15.75" customHeight="1">
      <c r="A394" s="48"/>
      <c r="B394" s="48"/>
      <c r="C394" s="48"/>
      <c r="D394" s="48"/>
      <c r="E394" s="48"/>
      <c r="F394" s="48"/>
      <c r="G394" s="48"/>
      <c r="H394" s="48"/>
      <c r="I394" s="48"/>
      <c r="J394" s="48"/>
      <c r="K394" s="48"/>
      <c r="L394" s="48"/>
      <c r="M394" s="48"/>
      <c r="N394" s="48"/>
      <c r="O394" s="48"/>
      <c r="P394" s="48"/>
      <c r="Q394" s="48"/>
      <c r="R394" s="48"/>
      <c r="S394" s="48"/>
      <c r="T394" s="48"/>
      <c r="U394" s="48"/>
      <c r="V394" s="48"/>
      <c r="W394" s="48"/>
      <c r="X394" s="48"/>
      <c r="Y394" s="48"/>
      <c r="Z394" s="48"/>
    </row>
    <row r="395" spans="1:26" ht="15.75" customHeight="1">
      <c r="A395" s="48"/>
      <c r="B395" s="48"/>
      <c r="C395" s="48"/>
      <c r="D395" s="48"/>
      <c r="E395" s="48"/>
      <c r="F395" s="48"/>
      <c r="G395" s="48"/>
      <c r="H395" s="48"/>
      <c r="I395" s="48"/>
      <c r="J395" s="48"/>
      <c r="K395" s="48"/>
      <c r="L395" s="48"/>
      <c r="M395" s="48"/>
      <c r="N395" s="48"/>
      <c r="O395" s="48"/>
      <c r="P395" s="48"/>
      <c r="Q395" s="48"/>
      <c r="R395" s="48"/>
      <c r="S395" s="48"/>
      <c r="T395" s="48"/>
      <c r="U395" s="48"/>
      <c r="V395" s="48"/>
      <c r="W395" s="48"/>
      <c r="X395" s="48"/>
      <c r="Y395" s="48"/>
      <c r="Z395" s="48"/>
    </row>
    <row r="396" spans="1:26" ht="15.75" customHeight="1">
      <c r="A396" s="48"/>
      <c r="B396" s="48"/>
      <c r="C396" s="48"/>
      <c r="D396" s="48"/>
      <c r="E396" s="48"/>
      <c r="F396" s="48"/>
      <c r="G396" s="48"/>
      <c r="H396" s="48"/>
      <c r="I396" s="48"/>
      <c r="J396" s="48"/>
      <c r="K396" s="48"/>
      <c r="L396" s="48"/>
      <c r="M396" s="48"/>
      <c r="N396" s="48"/>
      <c r="O396" s="48"/>
      <c r="P396" s="48"/>
      <c r="Q396" s="48"/>
      <c r="R396" s="48"/>
      <c r="S396" s="48"/>
      <c r="T396" s="48"/>
      <c r="U396" s="48"/>
      <c r="V396" s="48"/>
      <c r="W396" s="48"/>
      <c r="X396" s="48"/>
      <c r="Y396" s="48"/>
      <c r="Z396" s="48"/>
    </row>
    <row r="397" spans="1:26" ht="15.75" customHeight="1">
      <c r="A397" s="48"/>
      <c r="B397" s="48"/>
      <c r="C397" s="48"/>
      <c r="D397" s="48"/>
      <c r="E397" s="48"/>
      <c r="F397" s="48"/>
      <c r="G397" s="48"/>
      <c r="H397" s="48"/>
      <c r="I397" s="48"/>
      <c r="J397" s="48"/>
      <c r="K397" s="48"/>
      <c r="L397" s="48"/>
      <c r="M397" s="48"/>
      <c r="N397" s="48"/>
      <c r="O397" s="48"/>
      <c r="P397" s="48"/>
      <c r="Q397" s="48"/>
      <c r="R397" s="48"/>
      <c r="S397" s="48"/>
      <c r="T397" s="48"/>
      <c r="U397" s="48"/>
      <c r="V397" s="48"/>
      <c r="W397" s="48"/>
      <c r="X397" s="48"/>
      <c r="Y397" s="48"/>
      <c r="Z397" s="48"/>
    </row>
    <row r="398" spans="1:26" ht="15.75" customHeight="1">
      <c r="A398" s="48"/>
      <c r="B398" s="48"/>
      <c r="C398" s="48"/>
      <c r="D398" s="48"/>
      <c r="E398" s="48"/>
      <c r="F398" s="48"/>
      <c r="G398" s="48"/>
      <c r="H398" s="48"/>
      <c r="I398" s="48"/>
      <c r="J398" s="48"/>
      <c r="K398" s="48"/>
      <c r="L398" s="48"/>
      <c r="M398" s="48"/>
      <c r="N398" s="48"/>
      <c r="O398" s="48"/>
      <c r="P398" s="48"/>
      <c r="Q398" s="48"/>
      <c r="R398" s="48"/>
      <c r="S398" s="48"/>
      <c r="T398" s="48"/>
      <c r="U398" s="48"/>
      <c r="V398" s="48"/>
      <c r="W398" s="48"/>
      <c r="X398" s="48"/>
      <c r="Y398" s="48"/>
      <c r="Z398" s="48"/>
    </row>
    <row r="399" spans="1:26" ht="15.75" customHeight="1">
      <c r="A399" s="48"/>
      <c r="B399" s="48"/>
      <c r="C399" s="48"/>
      <c r="D399" s="48"/>
      <c r="E399" s="48"/>
      <c r="F399" s="48"/>
      <c r="G399" s="48"/>
      <c r="H399" s="48"/>
      <c r="I399" s="48"/>
      <c r="J399" s="48"/>
      <c r="K399" s="48"/>
      <c r="L399" s="48"/>
      <c r="M399" s="48"/>
      <c r="N399" s="48"/>
      <c r="O399" s="48"/>
      <c r="P399" s="48"/>
      <c r="Q399" s="48"/>
      <c r="R399" s="48"/>
      <c r="S399" s="48"/>
      <c r="T399" s="48"/>
      <c r="U399" s="48"/>
      <c r="V399" s="48"/>
      <c r="W399" s="48"/>
      <c r="X399" s="48"/>
      <c r="Y399" s="48"/>
      <c r="Z399" s="48"/>
    </row>
    <row r="400" spans="1:26" ht="15.75" customHeight="1">
      <c r="A400" s="48"/>
      <c r="B400" s="48"/>
      <c r="C400" s="48"/>
      <c r="D400" s="48"/>
      <c r="E400" s="48"/>
      <c r="F400" s="48"/>
      <c r="G400" s="48"/>
      <c r="H400" s="48"/>
      <c r="I400" s="48"/>
      <c r="J400" s="48"/>
      <c r="K400" s="48"/>
      <c r="L400" s="48"/>
      <c r="M400" s="48"/>
      <c r="N400" s="48"/>
      <c r="O400" s="48"/>
      <c r="P400" s="48"/>
      <c r="Q400" s="48"/>
      <c r="R400" s="48"/>
      <c r="S400" s="48"/>
      <c r="T400" s="48"/>
      <c r="U400" s="48"/>
      <c r="V400" s="48"/>
      <c r="W400" s="48"/>
      <c r="X400" s="48"/>
      <c r="Y400" s="48"/>
      <c r="Z400" s="48"/>
    </row>
    <row r="401" spans="1:26" ht="15.75" customHeight="1">
      <c r="A401" s="48"/>
      <c r="B401" s="48"/>
      <c r="C401" s="48"/>
      <c r="D401" s="48"/>
      <c r="E401" s="48"/>
      <c r="F401" s="48"/>
      <c r="G401" s="48"/>
      <c r="H401" s="48"/>
      <c r="I401" s="48"/>
      <c r="J401" s="48"/>
      <c r="K401" s="48"/>
      <c r="L401" s="48"/>
      <c r="M401" s="48"/>
      <c r="N401" s="48"/>
      <c r="O401" s="48"/>
      <c r="P401" s="48"/>
      <c r="Q401" s="48"/>
      <c r="R401" s="48"/>
      <c r="S401" s="48"/>
      <c r="T401" s="48"/>
      <c r="U401" s="48"/>
      <c r="V401" s="48"/>
      <c r="W401" s="48"/>
      <c r="X401" s="48"/>
      <c r="Y401" s="48"/>
      <c r="Z401" s="48"/>
    </row>
    <row r="402" spans="1:26" ht="15.75" customHeight="1">
      <c r="A402" s="48"/>
      <c r="B402" s="48"/>
      <c r="C402" s="48"/>
      <c r="D402" s="48"/>
      <c r="E402" s="48"/>
      <c r="F402" s="48"/>
      <c r="G402" s="48"/>
      <c r="H402" s="48"/>
      <c r="I402" s="48"/>
      <c r="J402" s="48"/>
      <c r="K402" s="48"/>
      <c r="L402" s="48"/>
      <c r="M402" s="48"/>
      <c r="N402" s="48"/>
      <c r="O402" s="48"/>
      <c r="P402" s="48"/>
      <c r="Q402" s="48"/>
      <c r="R402" s="48"/>
      <c r="S402" s="48"/>
      <c r="T402" s="48"/>
      <c r="U402" s="48"/>
      <c r="V402" s="48"/>
      <c r="W402" s="48"/>
      <c r="X402" s="48"/>
      <c r="Y402" s="48"/>
      <c r="Z402" s="48"/>
    </row>
    <row r="403" spans="1:26" ht="15.75" customHeight="1">
      <c r="A403" s="48"/>
      <c r="B403" s="48"/>
      <c r="C403" s="48"/>
      <c r="D403" s="48"/>
      <c r="E403" s="48"/>
      <c r="F403" s="48"/>
      <c r="G403" s="48"/>
      <c r="H403" s="48"/>
      <c r="I403" s="48"/>
      <c r="J403" s="48"/>
      <c r="K403" s="48"/>
      <c r="L403" s="48"/>
      <c r="M403" s="48"/>
      <c r="N403" s="48"/>
      <c r="O403" s="48"/>
      <c r="P403" s="48"/>
      <c r="Q403" s="48"/>
      <c r="R403" s="48"/>
      <c r="S403" s="48"/>
      <c r="T403" s="48"/>
      <c r="U403" s="48"/>
      <c r="V403" s="48"/>
      <c r="W403" s="48"/>
      <c r="X403" s="48"/>
      <c r="Y403" s="48"/>
      <c r="Z403" s="48"/>
    </row>
    <row r="404" spans="1:26" ht="15.75" customHeight="1">
      <c r="A404" s="48"/>
      <c r="B404" s="48"/>
      <c r="C404" s="48"/>
      <c r="D404" s="48"/>
      <c r="E404" s="48"/>
      <c r="F404" s="48"/>
      <c r="G404" s="48"/>
      <c r="H404" s="48"/>
      <c r="I404" s="48"/>
      <c r="J404" s="48"/>
      <c r="K404" s="48"/>
      <c r="L404" s="48"/>
      <c r="M404" s="48"/>
      <c r="N404" s="48"/>
      <c r="O404" s="48"/>
      <c r="P404" s="48"/>
      <c r="Q404" s="48"/>
      <c r="R404" s="48"/>
      <c r="S404" s="48"/>
      <c r="T404" s="48"/>
      <c r="U404" s="48"/>
      <c r="V404" s="48"/>
      <c r="W404" s="48"/>
      <c r="X404" s="48"/>
      <c r="Y404" s="48"/>
      <c r="Z404" s="48"/>
    </row>
    <row r="405" spans="1:26" ht="15.75" customHeight="1">
      <c r="A405" s="48"/>
      <c r="B405" s="48"/>
      <c r="C405" s="48"/>
      <c r="D405" s="48"/>
      <c r="E405" s="48"/>
      <c r="F405" s="48"/>
      <c r="G405" s="48"/>
      <c r="H405" s="48"/>
      <c r="I405" s="48"/>
      <c r="J405" s="48"/>
      <c r="K405" s="48"/>
      <c r="L405" s="48"/>
      <c r="M405" s="48"/>
      <c r="N405" s="48"/>
      <c r="O405" s="48"/>
      <c r="P405" s="48"/>
      <c r="Q405" s="48"/>
      <c r="R405" s="48"/>
      <c r="S405" s="48"/>
      <c r="T405" s="48"/>
      <c r="U405" s="48"/>
      <c r="V405" s="48"/>
      <c r="W405" s="48"/>
      <c r="X405" s="48"/>
      <c r="Y405" s="48"/>
      <c r="Z405" s="48"/>
    </row>
    <row r="406" spans="1:26" ht="15.75" customHeight="1">
      <c r="A406" s="48"/>
      <c r="B406" s="48"/>
      <c r="C406" s="48"/>
      <c r="D406" s="48"/>
      <c r="E406" s="48"/>
      <c r="F406" s="48"/>
      <c r="G406" s="48"/>
      <c r="H406" s="48"/>
      <c r="I406" s="48"/>
      <c r="J406" s="48"/>
      <c r="K406" s="48"/>
      <c r="L406" s="48"/>
      <c r="M406" s="48"/>
      <c r="N406" s="48"/>
      <c r="O406" s="48"/>
      <c r="P406" s="48"/>
      <c r="Q406" s="48"/>
      <c r="R406" s="48"/>
      <c r="S406" s="48"/>
      <c r="T406" s="48"/>
      <c r="U406" s="48"/>
      <c r="V406" s="48"/>
      <c r="W406" s="48"/>
      <c r="X406" s="48"/>
      <c r="Y406" s="48"/>
      <c r="Z406" s="48"/>
    </row>
    <row r="407" spans="1:26" ht="15.75" customHeight="1">
      <c r="A407" s="48"/>
      <c r="B407" s="48"/>
      <c r="C407" s="48"/>
      <c r="D407" s="48"/>
      <c r="E407" s="48"/>
      <c r="F407" s="48"/>
      <c r="G407" s="48"/>
      <c r="H407" s="48"/>
      <c r="I407" s="48"/>
      <c r="J407" s="48"/>
      <c r="K407" s="48"/>
      <c r="L407" s="48"/>
      <c r="M407" s="48"/>
      <c r="N407" s="48"/>
      <c r="O407" s="48"/>
      <c r="P407" s="48"/>
      <c r="Q407" s="48"/>
      <c r="R407" s="48"/>
      <c r="S407" s="48"/>
      <c r="T407" s="48"/>
      <c r="U407" s="48"/>
      <c r="V407" s="48"/>
      <c r="W407" s="48"/>
      <c r="X407" s="48"/>
      <c r="Y407" s="48"/>
      <c r="Z407" s="48"/>
    </row>
    <row r="408" spans="1:26" ht="15.75" customHeight="1">
      <c r="A408" s="48"/>
      <c r="B408" s="48"/>
      <c r="C408" s="48"/>
      <c r="D408" s="48"/>
      <c r="E408" s="48"/>
      <c r="F408" s="48"/>
      <c r="G408" s="48"/>
      <c r="H408" s="48"/>
      <c r="I408" s="48"/>
      <c r="J408" s="48"/>
      <c r="K408" s="48"/>
      <c r="L408" s="48"/>
      <c r="M408" s="48"/>
      <c r="N408" s="48"/>
      <c r="O408" s="48"/>
      <c r="P408" s="48"/>
      <c r="Q408" s="48"/>
      <c r="R408" s="48"/>
      <c r="S408" s="48"/>
      <c r="T408" s="48"/>
      <c r="U408" s="48"/>
      <c r="V408" s="48"/>
      <c r="W408" s="48"/>
      <c r="X408" s="48"/>
      <c r="Y408" s="48"/>
      <c r="Z408" s="48"/>
    </row>
    <row r="409" spans="1:26" ht="15.75" customHeight="1">
      <c r="A409" s="48"/>
      <c r="B409" s="48"/>
      <c r="C409" s="48"/>
      <c r="D409" s="48"/>
      <c r="E409" s="48"/>
      <c r="F409" s="48"/>
      <c r="G409" s="48"/>
      <c r="H409" s="48"/>
      <c r="I409" s="48"/>
      <c r="J409" s="48"/>
      <c r="K409" s="48"/>
      <c r="L409" s="48"/>
      <c r="M409" s="48"/>
      <c r="N409" s="48"/>
      <c r="O409" s="48"/>
      <c r="P409" s="48"/>
      <c r="Q409" s="48"/>
      <c r="R409" s="48"/>
      <c r="S409" s="48"/>
      <c r="T409" s="48"/>
      <c r="U409" s="48"/>
      <c r="V409" s="48"/>
      <c r="W409" s="48"/>
      <c r="X409" s="48"/>
      <c r="Y409" s="48"/>
      <c r="Z409" s="48"/>
    </row>
    <row r="410" spans="1:26" ht="15.75" customHeight="1">
      <c r="A410" s="48"/>
      <c r="B410" s="48"/>
      <c r="C410" s="48"/>
      <c r="D410" s="48"/>
      <c r="E410" s="48"/>
      <c r="F410" s="48"/>
      <c r="G410" s="48"/>
      <c r="H410" s="48"/>
      <c r="I410" s="48"/>
      <c r="J410" s="48"/>
      <c r="K410" s="48"/>
      <c r="L410" s="48"/>
      <c r="M410" s="48"/>
      <c r="N410" s="48"/>
      <c r="O410" s="48"/>
      <c r="P410" s="48"/>
      <c r="Q410" s="48"/>
      <c r="R410" s="48"/>
      <c r="S410" s="48"/>
      <c r="T410" s="48"/>
      <c r="U410" s="48"/>
      <c r="V410" s="48"/>
      <c r="W410" s="48"/>
      <c r="X410" s="48"/>
      <c r="Y410" s="48"/>
      <c r="Z410" s="48"/>
    </row>
    <row r="411" spans="1:26" ht="15.75" customHeight="1">
      <c r="A411" s="48"/>
      <c r="B411" s="48"/>
      <c r="C411" s="48"/>
      <c r="D411" s="48"/>
      <c r="E411" s="48"/>
      <c r="F411" s="48"/>
      <c r="G411" s="48"/>
      <c r="H411" s="48"/>
      <c r="I411" s="48"/>
      <c r="J411" s="48"/>
      <c r="K411" s="48"/>
      <c r="L411" s="48"/>
      <c r="M411" s="48"/>
      <c r="N411" s="48"/>
      <c r="O411" s="48"/>
      <c r="P411" s="48"/>
      <c r="Q411" s="48"/>
      <c r="R411" s="48"/>
      <c r="S411" s="48"/>
      <c r="T411" s="48"/>
      <c r="U411" s="48"/>
      <c r="V411" s="48"/>
      <c r="W411" s="48"/>
      <c r="X411" s="48"/>
      <c r="Y411" s="48"/>
      <c r="Z411" s="48"/>
    </row>
    <row r="412" spans="1:26" ht="15.75" customHeight="1">
      <c r="A412" s="48"/>
      <c r="B412" s="48"/>
      <c r="C412" s="48"/>
      <c r="D412" s="48"/>
      <c r="E412" s="48"/>
      <c r="F412" s="48"/>
      <c r="G412" s="48"/>
      <c r="H412" s="48"/>
      <c r="I412" s="48"/>
      <c r="J412" s="48"/>
      <c r="K412" s="48"/>
      <c r="L412" s="48"/>
      <c r="M412" s="48"/>
      <c r="N412" s="48"/>
      <c r="O412" s="48"/>
      <c r="P412" s="48"/>
      <c r="Q412" s="48"/>
      <c r="R412" s="48"/>
      <c r="S412" s="48"/>
      <c r="T412" s="48"/>
      <c r="U412" s="48"/>
      <c r="V412" s="48"/>
      <c r="W412" s="48"/>
      <c r="X412" s="48"/>
      <c r="Y412" s="48"/>
      <c r="Z412" s="48"/>
    </row>
    <row r="413" spans="1:26" ht="15.75" customHeight="1">
      <c r="A413" s="48"/>
      <c r="B413" s="48"/>
      <c r="C413" s="48"/>
      <c r="D413" s="48"/>
      <c r="E413" s="48"/>
      <c r="F413" s="48"/>
      <c r="G413" s="48"/>
      <c r="H413" s="48"/>
      <c r="I413" s="48"/>
      <c r="J413" s="48"/>
      <c r="K413" s="48"/>
      <c r="L413" s="48"/>
      <c r="M413" s="48"/>
      <c r="N413" s="48"/>
      <c r="O413" s="48"/>
      <c r="P413" s="48"/>
      <c r="Q413" s="48"/>
      <c r="R413" s="48"/>
      <c r="S413" s="48"/>
      <c r="T413" s="48"/>
      <c r="U413" s="48"/>
      <c r="V413" s="48"/>
      <c r="W413" s="48"/>
      <c r="X413" s="48"/>
      <c r="Y413" s="48"/>
      <c r="Z413" s="48"/>
    </row>
    <row r="414" spans="1:26" ht="15.75" customHeight="1">
      <c r="A414" s="48"/>
      <c r="B414" s="48"/>
      <c r="C414" s="48"/>
      <c r="D414" s="48"/>
      <c r="E414" s="48"/>
      <c r="F414" s="48"/>
      <c r="G414" s="48"/>
      <c r="H414" s="48"/>
      <c r="I414" s="48"/>
      <c r="J414" s="48"/>
      <c r="K414" s="48"/>
      <c r="L414" s="48"/>
      <c r="M414" s="48"/>
      <c r="N414" s="48"/>
      <c r="O414" s="48"/>
      <c r="P414" s="48"/>
      <c r="Q414" s="48"/>
      <c r="R414" s="48"/>
      <c r="S414" s="48"/>
      <c r="T414" s="48"/>
      <c r="U414" s="48"/>
      <c r="V414" s="48"/>
      <c r="W414" s="48"/>
      <c r="X414" s="48"/>
      <c r="Y414" s="48"/>
      <c r="Z414" s="48"/>
    </row>
    <row r="415" spans="1:26" ht="15.75" customHeight="1">
      <c r="A415" s="48"/>
      <c r="B415" s="48"/>
      <c r="C415" s="48"/>
      <c r="D415" s="48"/>
      <c r="E415" s="48"/>
      <c r="F415" s="48"/>
      <c r="G415" s="48"/>
      <c r="H415" s="48"/>
      <c r="I415" s="48"/>
      <c r="J415" s="48"/>
      <c r="K415" s="48"/>
      <c r="L415" s="48"/>
      <c r="M415" s="48"/>
      <c r="N415" s="48"/>
      <c r="O415" s="48"/>
      <c r="P415" s="48"/>
      <c r="Q415" s="48"/>
      <c r="R415" s="48"/>
      <c r="S415" s="48"/>
      <c r="T415" s="48"/>
      <c r="U415" s="48"/>
      <c r="V415" s="48"/>
      <c r="W415" s="48"/>
      <c r="X415" s="48"/>
      <c r="Y415" s="48"/>
      <c r="Z415" s="48"/>
    </row>
    <row r="416" spans="1:26" ht="15.75" customHeight="1">
      <c r="A416" s="48"/>
      <c r="B416" s="48"/>
      <c r="C416" s="48"/>
      <c r="D416" s="48"/>
      <c r="E416" s="48"/>
      <c r="F416" s="48"/>
      <c r="G416" s="48"/>
      <c r="H416" s="48"/>
      <c r="I416" s="48"/>
      <c r="J416" s="48"/>
      <c r="K416" s="48"/>
      <c r="L416" s="48"/>
      <c r="M416" s="48"/>
      <c r="N416" s="48"/>
      <c r="O416" s="48"/>
      <c r="P416" s="48"/>
      <c r="Q416" s="48"/>
      <c r="R416" s="48"/>
      <c r="S416" s="48"/>
      <c r="T416" s="48"/>
      <c r="U416" s="48"/>
      <c r="V416" s="48"/>
      <c r="W416" s="48"/>
      <c r="X416" s="48"/>
      <c r="Y416" s="48"/>
      <c r="Z416" s="48"/>
    </row>
    <row r="417" spans="1:26" ht="15.75" customHeight="1">
      <c r="A417" s="48"/>
      <c r="B417" s="48"/>
      <c r="C417" s="48"/>
      <c r="D417" s="48"/>
      <c r="E417" s="48"/>
      <c r="F417" s="48"/>
      <c r="G417" s="48"/>
      <c r="H417" s="48"/>
      <c r="I417" s="48"/>
      <c r="J417" s="48"/>
      <c r="K417" s="48"/>
      <c r="L417" s="48"/>
      <c r="M417" s="48"/>
      <c r="N417" s="48"/>
      <c r="O417" s="48"/>
      <c r="P417" s="48"/>
      <c r="Q417" s="48"/>
      <c r="R417" s="48"/>
      <c r="S417" s="48"/>
      <c r="T417" s="48"/>
      <c r="U417" s="48"/>
      <c r="V417" s="48"/>
      <c r="W417" s="48"/>
      <c r="X417" s="48"/>
      <c r="Y417" s="48"/>
      <c r="Z417" s="48"/>
    </row>
    <row r="418" spans="1:26" ht="15.75" customHeight="1">
      <c r="A418" s="48"/>
      <c r="B418" s="48"/>
      <c r="C418" s="48"/>
      <c r="D418" s="48"/>
      <c r="E418" s="48"/>
      <c r="F418" s="48"/>
      <c r="G418" s="48"/>
      <c r="H418" s="48"/>
      <c r="I418" s="48"/>
      <c r="J418" s="48"/>
      <c r="K418" s="48"/>
      <c r="L418" s="48"/>
      <c r="M418" s="48"/>
      <c r="N418" s="48"/>
      <c r="O418" s="48"/>
      <c r="P418" s="48"/>
      <c r="Q418" s="48"/>
      <c r="R418" s="48"/>
      <c r="S418" s="48"/>
      <c r="T418" s="48"/>
      <c r="U418" s="48"/>
      <c r="V418" s="48"/>
      <c r="W418" s="48"/>
      <c r="X418" s="48"/>
      <c r="Y418" s="48"/>
      <c r="Z418" s="48"/>
    </row>
    <row r="419" spans="1:26" ht="15.75" customHeight="1">
      <c r="A419" s="48"/>
      <c r="B419" s="48"/>
      <c r="C419" s="48"/>
      <c r="D419" s="48"/>
      <c r="E419" s="48"/>
      <c r="F419" s="48"/>
      <c r="G419" s="48"/>
      <c r="H419" s="48"/>
      <c r="I419" s="48"/>
      <c r="J419" s="48"/>
      <c r="K419" s="48"/>
      <c r="L419" s="48"/>
      <c r="M419" s="48"/>
      <c r="N419" s="48"/>
      <c r="O419" s="48"/>
      <c r="P419" s="48"/>
      <c r="Q419" s="48"/>
      <c r="R419" s="48"/>
      <c r="S419" s="48"/>
      <c r="T419" s="48"/>
      <c r="U419" s="48"/>
      <c r="V419" s="48"/>
      <c r="W419" s="48"/>
      <c r="X419" s="48"/>
      <c r="Y419" s="48"/>
      <c r="Z419" s="48"/>
    </row>
    <row r="420" spans="1:26" ht="15.75" customHeight="1">
      <c r="A420" s="48"/>
      <c r="B420" s="48"/>
      <c r="C420" s="48"/>
      <c r="D420" s="48"/>
      <c r="E420" s="48"/>
      <c r="F420" s="48"/>
      <c r="G420" s="48"/>
      <c r="H420" s="48"/>
      <c r="I420" s="48"/>
      <c r="J420" s="48"/>
      <c r="K420" s="48"/>
      <c r="L420" s="48"/>
      <c r="M420" s="48"/>
      <c r="N420" s="48"/>
      <c r="O420" s="48"/>
      <c r="P420" s="48"/>
      <c r="Q420" s="48"/>
      <c r="R420" s="48"/>
      <c r="S420" s="48"/>
      <c r="T420" s="48"/>
      <c r="U420" s="48"/>
      <c r="V420" s="48"/>
      <c r="W420" s="48"/>
      <c r="X420" s="48"/>
      <c r="Y420" s="48"/>
      <c r="Z420" s="48"/>
    </row>
    <row r="421" spans="1:26" ht="15.75" customHeight="1">
      <c r="A421" s="48"/>
      <c r="B421" s="48"/>
      <c r="C421" s="48"/>
      <c r="D421" s="48"/>
      <c r="E421" s="48"/>
      <c r="F421" s="48"/>
      <c r="G421" s="48"/>
      <c r="H421" s="48"/>
      <c r="I421" s="48"/>
      <c r="J421" s="48"/>
      <c r="K421" s="48"/>
      <c r="L421" s="48"/>
      <c r="M421" s="48"/>
      <c r="N421" s="48"/>
      <c r="O421" s="48"/>
      <c r="P421" s="48"/>
      <c r="Q421" s="48"/>
      <c r="R421" s="48"/>
      <c r="S421" s="48"/>
      <c r="T421" s="48"/>
      <c r="U421" s="48"/>
      <c r="V421" s="48"/>
      <c r="W421" s="48"/>
      <c r="X421" s="48"/>
      <c r="Y421" s="48"/>
      <c r="Z421" s="48"/>
    </row>
    <row r="422" spans="1:26" ht="15.75" customHeight="1">
      <c r="A422" s="48"/>
      <c r="B422" s="48"/>
      <c r="C422" s="48"/>
      <c r="D422" s="48"/>
      <c r="E422" s="48"/>
      <c r="F422" s="48"/>
      <c r="G422" s="48"/>
      <c r="H422" s="48"/>
      <c r="I422" s="48"/>
      <c r="J422" s="48"/>
      <c r="K422" s="48"/>
      <c r="L422" s="48"/>
      <c r="M422" s="48"/>
      <c r="N422" s="48"/>
      <c r="O422" s="48"/>
      <c r="P422" s="48"/>
      <c r="Q422" s="48"/>
      <c r="R422" s="48"/>
      <c r="S422" s="48"/>
      <c r="T422" s="48"/>
      <c r="U422" s="48"/>
      <c r="V422" s="48"/>
      <c r="W422" s="48"/>
      <c r="X422" s="48"/>
      <c r="Y422" s="48"/>
      <c r="Z422" s="48"/>
    </row>
    <row r="423" spans="1:26" ht="15.75" customHeight="1">
      <c r="A423" s="48"/>
      <c r="B423" s="48"/>
      <c r="C423" s="48"/>
      <c r="D423" s="48"/>
      <c r="E423" s="48"/>
      <c r="F423" s="48"/>
      <c r="G423" s="48"/>
      <c r="H423" s="48"/>
      <c r="I423" s="48"/>
      <c r="J423" s="48"/>
      <c r="K423" s="48"/>
      <c r="L423" s="48"/>
      <c r="M423" s="48"/>
      <c r="N423" s="48"/>
      <c r="O423" s="48"/>
      <c r="P423" s="48"/>
      <c r="Q423" s="48"/>
      <c r="R423" s="48"/>
      <c r="S423" s="48"/>
      <c r="T423" s="48"/>
      <c r="U423" s="48"/>
      <c r="V423" s="48"/>
      <c r="W423" s="48"/>
      <c r="X423" s="48"/>
      <c r="Y423" s="48"/>
      <c r="Z423" s="48"/>
    </row>
    <row r="424" spans="1:26" ht="15.75" customHeight="1">
      <c r="A424" s="48"/>
      <c r="B424" s="48"/>
      <c r="C424" s="48"/>
      <c r="D424" s="48"/>
      <c r="E424" s="48"/>
      <c r="F424" s="48"/>
      <c r="G424" s="48"/>
      <c r="H424" s="48"/>
      <c r="I424" s="48"/>
      <c r="J424" s="48"/>
      <c r="K424" s="48"/>
      <c r="L424" s="48"/>
      <c r="M424" s="48"/>
      <c r="N424" s="48"/>
      <c r="O424" s="48"/>
      <c r="P424" s="48"/>
      <c r="Q424" s="48"/>
      <c r="R424" s="48"/>
      <c r="S424" s="48"/>
      <c r="T424" s="48"/>
      <c r="U424" s="48"/>
      <c r="V424" s="48"/>
      <c r="W424" s="48"/>
      <c r="X424" s="48"/>
      <c r="Y424" s="48"/>
      <c r="Z424" s="48"/>
    </row>
    <row r="425" spans="1:26" ht="15.75" customHeight="1">
      <c r="A425" s="48"/>
      <c r="B425" s="48"/>
      <c r="C425" s="48"/>
      <c r="D425" s="48"/>
      <c r="E425" s="48"/>
      <c r="F425" s="48"/>
      <c r="G425" s="48"/>
      <c r="H425" s="48"/>
      <c r="I425" s="48"/>
      <c r="J425" s="48"/>
      <c r="K425" s="48"/>
      <c r="L425" s="48"/>
      <c r="M425" s="48"/>
      <c r="N425" s="48"/>
      <c r="O425" s="48"/>
      <c r="P425" s="48"/>
      <c r="Q425" s="48"/>
      <c r="R425" s="48"/>
      <c r="S425" s="48"/>
      <c r="T425" s="48"/>
      <c r="U425" s="48"/>
      <c r="V425" s="48"/>
      <c r="W425" s="48"/>
      <c r="X425" s="48"/>
      <c r="Y425" s="48"/>
      <c r="Z425" s="48"/>
    </row>
    <row r="426" spans="1:26" ht="15.75" customHeight="1">
      <c r="A426" s="48"/>
      <c r="B426" s="48"/>
      <c r="C426" s="48"/>
      <c r="D426" s="48"/>
      <c r="E426" s="48"/>
      <c r="F426" s="48"/>
      <c r="G426" s="48"/>
      <c r="H426" s="48"/>
      <c r="I426" s="48"/>
      <c r="J426" s="48"/>
      <c r="K426" s="48"/>
      <c r="L426" s="48"/>
      <c r="M426" s="48"/>
      <c r="N426" s="48"/>
      <c r="O426" s="48"/>
      <c r="P426" s="48"/>
      <c r="Q426" s="48"/>
      <c r="R426" s="48"/>
      <c r="S426" s="48"/>
      <c r="T426" s="48"/>
      <c r="U426" s="48"/>
      <c r="V426" s="48"/>
      <c r="W426" s="48"/>
      <c r="X426" s="48"/>
      <c r="Y426" s="48"/>
      <c r="Z426" s="48"/>
    </row>
    <row r="427" spans="1:26" ht="15.75" customHeight="1">
      <c r="A427" s="48"/>
      <c r="B427" s="48"/>
      <c r="C427" s="48"/>
      <c r="D427" s="48"/>
      <c r="E427" s="48"/>
      <c r="F427" s="48"/>
      <c r="G427" s="48"/>
      <c r="H427" s="48"/>
      <c r="I427" s="48"/>
      <c r="J427" s="48"/>
      <c r="K427" s="48"/>
      <c r="L427" s="48"/>
      <c r="M427" s="48"/>
      <c r="N427" s="48"/>
      <c r="O427" s="48"/>
      <c r="P427" s="48"/>
      <c r="Q427" s="48"/>
      <c r="R427" s="48"/>
      <c r="S427" s="48"/>
      <c r="T427" s="48"/>
      <c r="U427" s="48"/>
      <c r="V427" s="48"/>
      <c r="W427" s="48"/>
      <c r="X427" s="48"/>
      <c r="Y427" s="48"/>
      <c r="Z427" s="48"/>
    </row>
    <row r="428" spans="1:26" ht="15.75" customHeight="1">
      <c r="A428" s="48"/>
      <c r="B428" s="48"/>
      <c r="C428" s="48"/>
      <c r="D428" s="48"/>
      <c r="E428" s="48"/>
      <c r="F428" s="48"/>
      <c r="G428" s="48"/>
      <c r="H428" s="48"/>
      <c r="I428" s="48"/>
      <c r="J428" s="48"/>
      <c r="K428" s="48"/>
      <c r="L428" s="48"/>
      <c r="M428" s="48"/>
      <c r="N428" s="48"/>
      <c r="O428" s="48"/>
      <c r="P428" s="48"/>
      <c r="Q428" s="48"/>
      <c r="R428" s="48"/>
      <c r="S428" s="48"/>
      <c r="T428" s="48"/>
      <c r="U428" s="48"/>
      <c r="V428" s="48"/>
      <c r="W428" s="48"/>
      <c r="X428" s="48"/>
      <c r="Y428" s="48"/>
      <c r="Z428" s="48"/>
    </row>
    <row r="429" spans="1:26" ht="15.75" customHeight="1">
      <c r="A429" s="48"/>
      <c r="B429" s="48"/>
      <c r="C429" s="48"/>
      <c r="D429" s="48"/>
      <c r="E429" s="48"/>
      <c r="F429" s="48"/>
      <c r="G429" s="48"/>
      <c r="H429" s="48"/>
      <c r="I429" s="48"/>
      <c r="J429" s="48"/>
      <c r="K429" s="48"/>
      <c r="L429" s="48"/>
      <c r="M429" s="48"/>
      <c r="N429" s="48"/>
      <c r="O429" s="48"/>
      <c r="P429" s="48"/>
      <c r="Q429" s="48"/>
      <c r="R429" s="48"/>
      <c r="S429" s="48"/>
      <c r="T429" s="48"/>
      <c r="U429" s="48"/>
      <c r="V429" s="48"/>
      <c r="W429" s="48"/>
      <c r="X429" s="48"/>
      <c r="Y429" s="48"/>
      <c r="Z429" s="48"/>
    </row>
    <row r="430" spans="1:26" ht="15.75" customHeight="1">
      <c r="A430" s="48"/>
      <c r="B430" s="48"/>
      <c r="C430" s="48"/>
      <c r="D430" s="48"/>
      <c r="E430" s="48"/>
      <c r="F430" s="48"/>
      <c r="G430" s="48"/>
      <c r="H430" s="48"/>
      <c r="I430" s="48"/>
      <c r="J430" s="48"/>
      <c r="K430" s="48"/>
      <c r="L430" s="48"/>
      <c r="M430" s="48"/>
      <c r="N430" s="48"/>
      <c r="O430" s="48"/>
      <c r="P430" s="48"/>
      <c r="Q430" s="48"/>
      <c r="R430" s="48"/>
      <c r="S430" s="48"/>
      <c r="T430" s="48"/>
      <c r="U430" s="48"/>
      <c r="V430" s="48"/>
      <c r="W430" s="48"/>
      <c r="X430" s="48"/>
      <c r="Y430" s="48"/>
      <c r="Z430" s="48"/>
    </row>
    <row r="431" spans="1:26" ht="15.75" customHeight="1">
      <c r="A431" s="48"/>
      <c r="B431" s="48"/>
      <c r="C431" s="48"/>
      <c r="D431" s="48"/>
      <c r="E431" s="48"/>
      <c r="F431" s="48"/>
      <c r="G431" s="48"/>
      <c r="H431" s="48"/>
      <c r="I431" s="48"/>
      <c r="J431" s="48"/>
      <c r="K431" s="48"/>
      <c r="L431" s="48"/>
      <c r="M431" s="48"/>
      <c r="N431" s="48"/>
      <c r="O431" s="48"/>
      <c r="P431" s="48"/>
      <c r="Q431" s="48"/>
      <c r="R431" s="48"/>
      <c r="S431" s="48"/>
      <c r="T431" s="48"/>
      <c r="U431" s="48"/>
      <c r="V431" s="48"/>
      <c r="W431" s="48"/>
      <c r="X431" s="48"/>
      <c r="Y431" s="48"/>
      <c r="Z431" s="48"/>
    </row>
    <row r="432" spans="1:26" ht="15.75" customHeight="1">
      <c r="A432" s="48"/>
      <c r="B432" s="48"/>
      <c r="C432" s="48"/>
      <c r="D432" s="48"/>
      <c r="E432" s="48"/>
      <c r="F432" s="48"/>
      <c r="G432" s="48"/>
      <c r="H432" s="48"/>
      <c r="I432" s="48"/>
      <c r="J432" s="48"/>
      <c r="K432" s="48"/>
      <c r="L432" s="48"/>
      <c r="M432" s="48"/>
      <c r="N432" s="48"/>
      <c r="O432" s="48"/>
      <c r="P432" s="48"/>
      <c r="Q432" s="48"/>
      <c r="R432" s="48"/>
      <c r="S432" s="48"/>
      <c r="T432" s="48"/>
      <c r="U432" s="48"/>
      <c r="V432" s="48"/>
      <c r="W432" s="48"/>
      <c r="X432" s="48"/>
      <c r="Y432" s="48"/>
      <c r="Z432" s="48"/>
    </row>
    <row r="433" spans="1:26" ht="15.75" customHeight="1">
      <c r="A433" s="48"/>
      <c r="B433" s="48"/>
      <c r="C433" s="48"/>
      <c r="D433" s="48"/>
      <c r="E433" s="48"/>
      <c r="F433" s="48"/>
      <c r="G433" s="48"/>
      <c r="H433" s="48"/>
      <c r="I433" s="48"/>
      <c r="J433" s="48"/>
      <c r="K433" s="48"/>
      <c r="L433" s="48"/>
      <c r="M433" s="48"/>
      <c r="N433" s="48"/>
      <c r="O433" s="48"/>
      <c r="P433" s="48"/>
      <c r="Q433" s="48"/>
      <c r="R433" s="48"/>
      <c r="S433" s="48"/>
      <c r="T433" s="48"/>
      <c r="U433" s="48"/>
      <c r="V433" s="48"/>
      <c r="W433" s="48"/>
      <c r="X433" s="48"/>
      <c r="Y433" s="48"/>
      <c r="Z433" s="48"/>
    </row>
    <row r="434" spans="1:26" ht="15.75" customHeight="1">
      <c r="A434" s="48"/>
      <c r="B434" s="48"/>
      <c r="C434" s="48"/>
      <c r="D434" s="48"/>
      <c r="E434" s="48"/>
      <c r="F434" s="48"/>
      <c r="G434" s="48"/>
      <c r="H434" s="48"/>
      <c r="I434" s="48"/>
      <c r="J434" s="48"/>
      <c r="K434" s="48"/>
      <c r="L434" s="48"/>
      <c r="M434" s="48"/>
      <c r="N434" s="48"/>
      <c r="O434" s="48"/>
      <c r="P434" s="48"/>
      <c r="Q434" s="48"/>
      <c r="R434" s="48"/>
      <c r="S434" s="48"/>
      <c r="T434" s="48"/>
      <c r="U434" s="48"/>
      <c r="V434" s="48"/>
      <c r="W434" s="48"/>
      <c r="X434" s="48"/>
      <c r="Y434" s="48"/>
      <c r="Z434" s="48"/>
    </row>
    <row r="435" spans="1:26" ht="15.75" customHeight="1">
      <c r="A435" s="48"/>
      <c r="B435" s="48"/>
      <c r="C435" s="48"/>
      <c r="D435" s="48"/>
      <c r="E435" s="48"/>
      <c r="F435" s="48"/>
      <c r="G435" s="48"/>
      <c r="H435" s="48"/>
      <c r="I435" s="48"/>
      <c r="J435" s="48"/>
      <c r="K435" s="48"/>
      <c r="L435" s="48"/>
      <c r="M435" s="48"/>
      <c r="N435" s="48"/>
      <c r="O435" s="48"/>
      <c r="P435" s="48"/>
      <c r="Q435" s="48"/>
      <c r="R435" s="48"/>
      <c r="S435" s="48"/>
      <c r="T435" s="48"/>
      <c r="U435" s="48"/>
      <c r="V435" s="48"/>
      <c r="W435" s="48"/>
      <c r="X435" s="48"/>
      <c r="Y435" s="48"/>
      <c r="Z435" s="48"/>
    </row>
    <row r="436" spans="1:26" ht="15.75" customHeight="1">
      <c r="A436" s="48"/>
      <c r="B436" s="48"/>
      <c r="C436" s="48"/>
      <c r="D436" s="48"/>
      <c r="E436" s="48"/>
      <c r="F436" s="48"/>
      <c r="G436" s="48"/>
      <c r="H436" s="48"/>
      <c r="I436" s="48"/>
      <c r="J436" s="48"/>
      <c r="K436" s="48"/>
      <c r="L436" s="48"/>
      <c r="M436" s="48"/>
      <c r="N436" s="48"/>
      <c r="O436" s="48"/>
      <c r="P436" s="48"/>
      <c r="Q436" s="48"/>
      <c r="R436" s="48"/>
      <c r="S436" s="48"/>
      <c r="T436" s="48"/>
      <c r="U436" s="48"/>
      <c r="V436" s="48"/>
      <c r="W436" s="48"/>
      <c r="X436" s="48"/>
      <c r="Y436" s="48"/>
      <c r="Z436" s="48"/>
    </row>
    <row r="437" spans="1:26" ht="15.75" customHeight="1">
      <c r="A437" s="48"/>
      <c r="B437" s="48"/>
      <c r="C437" s="48"/>
      <c r="D437" s="48"/>
      <c r="E437" s="48"/>
      <c r="F437" s="48"/>
      <c r="G437" s="48"/>
      <c r="H437" s="48"/>
      <c r="I437" s="48"/>
      <c r="J437" s="48"/>
      <c r="K437" s="48"/>
      <c r="L437" s="48"/>
      <c r="M437" s="48"/>
      <c r="N437" s="48"/>
      <c r="O437" s="48"/>
      <c r="P437" s="48"/>
      <c r="Q437" s="48"/>
      <c r="R437" s="48"/>
      <c r="S437" s="48"/>
      <c r="T437" s="48"/>
      <c r="U437" s="48"/>
      <c r="V437" s="48"/>
      <c r="W437" s="48"/>
      <c r="X437" s="48"/>
      <c r="Y437" s="48"/>
      <c r="Z437" s="48"/>
    </row>
    <row r="438" spans="1:26" ht="15.75" customHeight="1">
      <c r="A438" s="48"/>
      <c r="B438" s="48"/>
      <c r="C438" s="48"/>
      <c r="D438" s="48"/>
      <c r="E438" s="48"/>
      <c r="F438" s="48"/>
      <c r="G438" s="48"/>
      <c r="H438" s="48"/>
      <c r="I438" s="48"/>
      <c r="J438" s="48"/>
      <c r="K438" s="48"/>
      <c r="L438" s="48"/>
      <c r="M438" s="48"/>
      <c r="N438" s="48"/>
      <c r="O438" s="48"/>
      <c r="P438" s="48"/>
      <c r="Q438" s="48"/>
      <c r="R438" s="48"/>
      <c r="S438" s="48"/>
      <c r="T438" s="48"/>
      <c r="U438" s="48"/>
      <c r="V438" s="48"/>
      <c r="W438" s="48"/>
      <c r="X438" s="48"/>
      <c r="Y438" s="48"/>
      <c r="Z438" s="48"/>
    </row>
    <row r="439" spans="1:26" ht="15.75" customHeight="1">
      <c r="A439" s="48"/>
      <c r="B439" s="48"/>
      <c r="C439" s="48"/>
      <c r="D439" s="48"/>
      <c r="E439" s="48"/>
      <c r="F439" s="48"/>
      <c r="G439" s="48"/>
      <c r="H439" s="48"/>
      <c r="I439" s="48"/>
      <c r="J439" s="48"/>
      <c r="K439" s="48"/>
      <c r="L439" s="48"/>
      <c r="M439" s="48"/>
      <c r="N439" s="48"/>
      <c r="O439" s="48"/>
      <c r="P439" s="48"/>
      <c r="Q439" s="48"/>
      <c r="R439" s="48"/>
      <c r="S439" s="48"/>
      <c r="T439" s="48"/>
      <c r="U439" s="48"/>
      <c r="V439" s="48"/>
      <c r="W439" s="48"/>
      <c r="X439" s="48"/>
      <c r="Y439" s="48"/>
      <c r="Z439" s="48"/>
    </row>
    <row r="440" spans="1:26" ht="15.75" customHeight="1">
      <c r="A440" s="48"/>
      <c r="B440" s="48"/>
      <c r="C440" s="48"/>
      <c r="D440" s="48"/>
      <c r="E440" s="48"/>
      <c r="F440" s="48"/>
      <c r="G440" s="48"/>
      <c r="H440" s="48"/>
      <c r="I440" s="48"/>
      <c r="J440" s="48"/>
      <c r="K440" s="48"/>
      <c r="L440" s="48"/>
      <c r="M440" s="48"/>
      <c r="N440" s="48"/>
      <c r="O440" s="48"/>
      <c r="P440" s="48"/>
      <c r="Q440" s="48"/>
      <c r="R440" s="48"/>
      <c r="S440" s="48"/>
      <c r="T440" s="48"/>
      <c r="U440" s="48"/>
      <c r="V440" s="48"/>
      <c r="W440" s="48"/>
      <c r="X440" s="48"/>
      <c r="Y440" s="48"/>
      <c r="Z440" s="48"/>
    </row>
    <row r="441" spans="1:26" ht="15.75" customHeight="1">
      <c r="A441" s="48"/>
      <c r="B441" s="48"/>
      <c r="C441" s="48"/>
      <c r="D441" s="48"/>
      <c r="E441" s="48"/>
      <c r="F441" s="48"/>
      <c r="G441" s="48"/>
      <c r="H441" s="48"/>
      <c r="I441" s="48"/>
      <c r="J441" s="48"/>
      <c r="K441" s="48"/>
      <c r="L441" s="48"/>
      <c r="M441" s="48"/>
      <c r="N441" s="48"/>
      <c r="O441" s="48"/>
      <c r="P441" s="48"/>
      <c r="Q441" s="48"/>
      <c r="R441" s="48"/>
      <c r="S441" s="48"/>
      <c r="T441" s="48"/>
      <c r="U441" s="48"/>
      <c r="V441" s="48"/>
      <c r="W441" s="48"/>
      <c r="X441" s="48"/>
      <c r="Y441" s="48"/>
      <c r="Z441" s="48"/>
    </row>
    <row r="442" spans="1:26" ht="15.75" customHeight="1">
      <c r="A442" s="48"/>
      <c r="B442" s="48"/>
      <c r="C442" s="48"/>
      <c r="D442" s="48"/>
      <c r="E442" s="48"/>
      <c r="F442" s="48"/>
      <c r="G442" s="48"/>
      <c r="H442" s="48"/>
      <c r="I442" s="48"/>
      <c r="J442" s="48"/>
      <c r="K442" s="48"/>
      <c r="L442" s="48"/>
      <c r="M442" s="48"/>
      <c r="N442" s="48"/>
      <c r="O442" s="48"/>
      <c r="P442" s="48"/>
      <c r="Q442" s="48"/>
      <c r="R442" s="48"/>
      <c r="S442" s="48"/>
      <c r="T442" s="48"/>
      <c r="U442" s="48"/>
      <c r="V442" s="48"/>
      <c r="W442" s="48"/>
      <c r="X442" s="48"/>
      <c r="Y442" s="48"/>
      <c r="Z442" s="48"/>
    </row>
    <row r="443" spans="1:26" ht="15.75" customHeight="1">
      <c r="A443" s="48"/>
      <c r="B443" s="48"/>
      <c r="C443" s="48"/>
      <c r="D443" s="48"/>
      <c r="E443" s="48"/>
      <c r="F443" s="48"/>
      <c r="G443" s="48"/>
      <c r="H443" s="48"/>
      <c r="I443" s="48"/>
      <c r="J443" s="48"/>
      <c r="K443" s="48"/>
      <c r="L443" s="48"/>
      <c r="M443" s="48"/>
      <c r="N443" s="48"/>
      <c r="O443" s="48"/>
      <c r="P443" s="48"/>
      <c r="Q443" s="48"/>
      <c r="R443" s="48"/>
      <c r="S443" s="48"/>
      <c r="T443" s="48"/>
      <c r="U443" s="48"/>
      <c r="V443" s="48"/>
      <c r="W443" s="48"/>
      <c r="X443" s="48"/>
      <c r="Y443" s="48"/>
      <c r="Z443" s="48"/>
    </row>
    <row r="444" spans="1:26" ht="15.75" customHeight="1">
      <c r="A444" s="48"/>
      <c r="B444" s="48"/>
      <c r="C444" s="48"/>
      <c r="D444" s="48"/>
      <c r="E444" s="48"/>
      <c r="F444" s="48"/>
      <c r="G444" s="48"/>
      <c r="H444" s="48"/>
      <c r="I444" s="48"/>
      <c r="J444" s="48"/>
      <c r="K444" s="48"/>
      <c r="L444" s="48"/>
      <c r="M444" s="48"/>
      <c r="N444" s="48"/>
      <c r="O444" s="48"/>
      <c r="P444" s="48"/>
      <c r="Q444" s="48"/>
      <c r="R444" s="48"/>
      <c r="S444" s="48"/>
      <c r="T444" s="48"/>
      <c r="U444" s="48"/>
      <c r="V444" s="48"/>
      <c r="W444" s="48"/>
      <c r="X444" s="48"/>
      <c r="Y444" s="48"/>
      <c r="Z444" s="48"/>
    </row>
    <row r="445" spans="1:26" ht="15.75" customHeight="1">
      <c r="A445" s="48"/>
      <c r="B445" s="48"/>
      <c r="C445" s="48"/>
      <c r="D445" s="48"/>
      <c r="E445" s="48"/>
      <c r="F445" s="48"/>
      <c r="G445" s="48"/>
      <c r="H445" s="48"/>
      <c r="I445" s="48"/>
      <c r="J445" s="48"/>
      <c r="K445" s="48"/>
      <c r="L445" s="48"/>
      <c r="M445" s="48"/>
      <c r="N445" s="48"/>
      <c r="O445" s="48"/>
      <c r="P445" s="48"/>
      <c r="Q445" s="48"/>
      <c r="R445" s="48"/>
      <c r="S445" s="48"/>
      <c r="T445" s="48"/>
      <c r="U445" s="48"/>
      <c r="V445" s="48"/>
      <c r="W445" s="48"/>
      <c r="X445" s="48"/>
      <c r="Y445" s="48"/>
      <c r="Z445" s="48"/>
    </row>
    <row r="446" spans="1:26" ht="15.75" customHeight="1">
      <c r="A446" s="48"/>
      <c r="B446" s="48"/>
      <c r="C446" s="48"/>
      <c r="D446" s="48"/>
      <c r="E446" s="48"/>
      <c r="F446" s="48"/>
      <c r="G446" s="48"/>
      <c r="H446" s="48"/>
      <c r="I446" s="48"/>
      <c r="J446" s="48"/>
      <c r="K446" s="48"/>
      <c r="L446" s="48"/>
      <c r="M446" s="48"/>
      <c r="N446" s="48"/>
      <c r="O446" s="48"/>
      <c r="P446" s="48"/>
      <c r="Q446" s="48"/>
      <c r="R446" s="48"/>
      <c r="S446" s="48"/>
      <c r="T446" s="48"/>
      <c r="U446" s="48"/>
      <c r="V446" s="48"/>
      <c r="W446" s="48"/>
      <c r="X446" s="48"/>
      <c r="Y446" s="48"/>
      <c r="Z446" s="48"/>
    </row>
    <row r="447" spans="1:26" ht="15.75" customHeight="1">
      <c r="A447" s="48"/>
      <c r="B447" s="48"/>
      <c r="C447" s="48"/>
      <c r="D447" s="48"/>
      <c r="E447" s="48"/>
      <c r="F447" s="48"/>
      <c r="G447" s="48"/>
      <c r="H447" s="48"/>
      <c r="I447" s="48"/>
      <c r="J447" s="48"/>
      <c r="K447" s="48"/>
      <c r="L447" s="48"/>
      <c r="M447" s="48"/>
      <c r="N447" s="48"/>
      <c r="O447" s="48"/>
      <c r="P447" s="48"/>
      <c r="Q447" s="48"/>
      <c r="R447" s="48"/>
      <c r="S447" s="48"/>
      <c r="T447" s="48"/>
      <c r="U447" s="48"/>
      <c r="V447" s="48"/>
      <c r="W447" s="48"/>
      <c r="X447" s="48"/>
      <c r="Y447" s="48"/>
      <c r="Z447" s="48"/>
    </row>
    <row r="448" spans="1:26" ht="15.75" customHeight="1">
      <c r="A448" s="48"/>
      <c r="B448" s="48"/>
      <c r="C448" s="48"/>
      <c r="D448" s="48"/>
      <c r="E448" s="48"/>
      <c r="F448" s="48"/>
      <c r="G448" s="48"/>
      <c r="H448" s="48"/>
      <c r="I448" s="48"/>
      <c r="J448" s="48"/>
      <c r="K448" s="48"/>
      <c r="L448" s="48"/>
      <c r="M448" s="48"/>
      <c r="N448" s="48"/>
      <c r="O448" s="48"/>
      <c r="P448" s="48"/>
      <c r="Q448" s="48"/>
      <c r="R448" s="48"/>
      <c r="S448" s="48"/>
      <c r="T448" s="48"/>
      <c r="U448" s="48"/>
      <c r="V448" s="48"/>
      <c r="W448" s="48"/>
      <c r="X448" s="48"/>
      <c r="Y448" s="48"/>
      <c r="Z448" s="48"/>
    </row>
    <row r="449" spans="1:26" ht="15.75" customHeight="1">
      <c r="A449" s="48"/>
      <c r="B449" s="48"/>
      <c r="C449" s="48"/>
      <c r="D449" s="48"/>
      <c r="E449" s="48"/>
      <c r="F449" s="48"/>
      <c r="G449" s="48"/>
      <c r="H449" s="48"/>
      <c r="I449" s="48"/>
      <c r="J449" s="48"/>
      <c r="K449" s="48"/>
      <c r="L449" s="48"/>
      <c r="M449" s="48"/>
      <c r="N449" s="48"/>
      <c r="O449" s="48"/>
      <c r="P449" s="48"/>
      <c r="Q449" s="48"/>
      <c r="R449" s="48"/>
      <c r="S449" s="48"/>
      <c r="T449" s="48"/>
      <c r="U449" s="48"/>
      <c r="V449" s="48"/>
      <c r="W449" s="48"/>
      <c r="X449" s="48"/>
      <c r="Y449" s="48"/>
      <c r="Z449" s="48"/>
    </row>
    <row r="450" spans="1:26" ht="15.75" customHeight="1">
      <c r="A450" s="48"/>
      <c r="B450" s="48"/>
      <c r="C450" s="48"/>
      <c r="D450" s="48"/>
      <c r="E450" s="48"/>
      <c r="F450" s="48"/>
      <c r="G450" s="48"/>
      <c r="H450" s="48"/>
      <c r="I450" s="48"/>
      <c r="J450" s="48"/>
      <c r="K450" s="48"/>
      <c r="L450" s="48"/>
      <c r="M450" s="48"/>
      <c r="N450" s="48"/>
      <c r="O450" s="48"/>
      <c r="P450" s="48"/>
      <c r="Q450" s="48"/>
      <c r="R450" s="48"/>
      <c r="S450" s="48"/>
      <c r="T450" s="48"/>
      <c r="U450" s="48"/>
      <c r="V450" s="48"/>
      <c r="W450" s="48"/>
      <c r="X450" s="48"/>
      <c r="Y450" s="48"/>
      <c r="Z450" s="48"/>
    </row>
    <row r="451" spans="1:26" ht="15.75" customHeight="1">
      <c r="A451" s="48"/>
      <c r="B451" s="48"/>
      <c r="C451" s="48"/>
      <c r="D451" s="48"/>
      <c r="E451" s="48"/>
      <c r="F451" s="48"/>
      <c r="G451" s="48"/>
      <c r="H451" s="48"/>
      <c r="I451" s="48"/>
      <c r="J451" s="48"/>
      <c r="K451" s="48"/>
      <c r="L451" s="48"/>
      <c r="M451" s="48"/>
      <c r="N451" s="48"/>
      <c r="O451" s="48"/>
      <c r="P451" s="48"/>
      <c r="Q451" s="48"/>
      <c r="R451" s="48"/>
      <c r="S451" s="48"/>
      <c r="T451" s="48"/>
      <c r="U451" s="48"/>
      <c r="V451" s="48"/>
      <c r="W451" s="48"/>
      <c r="X451" s="48"/>
      <c r="Y451" s="48"/>
      <c r="Z451" s="48"/>
    </row>
    <row r="452" spans="1:26" ht="15.75" customHeight="1">
      <c r="A452" s="48"/>
      <c r="B452" s="48"/>
      <c r="C452" s="48"/>
      <c r="D452" s="48"/>
      <c r="E452" s="48"/>
      <c r="F452" s="48"/>
      <c r="G452" s="48"/>
      <c r="H452" s="48"/>
      <c r="I452" s="48"/>
      <c r="J452" s="48"/>
      <c r="K452" s="48"/>
      <c r="L452" s="48"/>
      <c r="M452" s="48"/>
      <c r="N452" s="48"/>
      <c r="O452" s="48"/>
      <c r="P452" s="48"/>
      <c r="Q452" s="48"/>
      <c r="R452" s="48"/>
      <c r="S452" s="48"/>
      <c r="T452" s="48"/>
      <c r="U452" s="48"/>
      <c r="V452" s="48"/>
      <c r="W452" s="48"/>
      <c r="X452" s="48"/>
      <c r="Y452" s="48"/>
      <c r="Z452" s="48"/>
    </row>
    <row r="453" spans="1:26" ht="15.75" customHeight="1">
      <c r="A453" s="48"/>
      <c r="B453" s="48"/>
      <c r="C453" s="48"/>
      <c r="D453" s="48"/>
      <c r="E453" s="48"/>
      <c r="F453" s="48"/>
      <c r="G453" s="48"/>
      <c r="H453" s="48"/>
      <c r="I453" s="48"/>
      <c r="J453" s="48"/>
      <c r="K453" s="48"/>
      <c r="L453" s="48"/>
      <c r="M453" s="48"/>
      <c r="N453" s="48"/>
      <c r="O453" s="48"/>
      <c r="P453" s="48"/>
      <c r="Q453" s="48"/>
      <c r="R453" s="48"/>
      <c r="S453" s="48"/>
      <c r="T453" s="48"/>
      <c r="U453" s="48"/>
      <c r="V453" s="48"/>
      <c r="W453" s="48"/>
      <c r="X453" s="48"/>
      <c r="Y453" s="48"/>
      <c r="Z453" s="48"/>
    </row>
    <row r="454" spans="1:26" ht="15.75" customHeight="1">
      <c r="A454" s="48"/>
      <c r="B454" s="48"/>
      <c r="C454" s="48"/>
      <c r="D454" s="48"/>
      <c r="E454" s="48"/>
      <c r="F454" s="48"/>
      <c r="G454" s="48"/>
      <c r="H454" s="48"/>
      <c r="I454" s="48"/>
      <c r="J454" s="48"/>
      <c r="K454" s="48"/>
      <c r="L454" s="48"/>
      <c r="M454" s="48"/>
      <c r="N454" s="48"/>
      <c r="O454" s="48"/>
      <c r="P454" s="48"/>
      <c r="Q454" s="48"/>
      <c r="R454" s="48"/>
      <c r="S454" s="48"/>
      <c r="T454" s="48"/>
      <c r="U454" s="48"/>
      <c r="V454" s="48"/>
      <c r="W454" s="48"/>
      <c r="X454" s="48"/>
      <c r="Y454" s="48"/>
      <c r="Z454" s="48"/>
    </row>
    <row r="455" spans="1:26" ht="15.75" customHeight="1">
      <c r="A455" s="48"/>
      <c r="B455" s="48"/>
      <c r="C455" s="48"/>
      <c r="D455" s="48"/>
      <c r="E455" s="48"/>
      <c r="F455" s="48"/>
      <c r="G455" s="48"/>
      <c r="H455" s="48"/>
      <c r="I455" s="48"/>
      <c r="J455" s="48"/>
      <c r="K455" s="48"/>
      <c r="L455" s="48"/>
      <c r="M455" s="48"/>
      <c r="N455" s="48"/>
      <c r="O455" s="48"/>
      <c r="P455" s="48"/>
      <c r="Q455" s="48"/>
      <c r="R455" s="48"/>
      <c r="S455" s="48"/>
      <c r="T455" s="48"/>
      <c r="U455" s="48"/>
      <c r="V455" s="48"/>
      <c r="W455" s="48"/>
      <c r="X455" s="48"/>
      <c r="Y455" s="48"/>
      <c r="Z455" s="48"/>
    </row>
    <row r="456" spans="1:26" ht="15.75" customHeight="1">
      <c r="A456" s="48"/>
      <c r="B456" s="48"/>
      <c r="C456" s="48"/>
      <c r="D456" s="48"/>
      <c r="E456" s="48"/>
      <c r="F456" s="48"/>
      <c r="G456" s="48"/>
      <c r="H456" s="48"/>
      <c r="I456" s="48"/>
      <c r="J456" s="48"/>
      <c r="K456" s="48"/>
      <c r="L456" s="48"/>
      <c r="M456" s="48"/>
      <c r="N456" s="48"/>
      <c r="O456" s="48"/>
      <c r="P456" s="48"/>
      <c r="Q456" s="48"/>
      <c r="R456" s="48"/>
      <c r="S456" s="48"/>
      <c r="T456" s="48"/>
      <c r="U456" s="48"/>
      <c r="V456" s="48"/>
      <c r="W456" s="48"/>
      <c r="X456" s="48"/>
      <c r="Y456" s="48"/>
      <c r="Z456" s="48"/>
    </row>
    <row r="457" spans="1:26" ht="15.75" customHeight="1">
      <c r="A457" s="48"/>
      <c r="B457" s="48"/>
      <c r="C457" s="48"/>
      <c r="D457" s="48"/>
      <c r="E457" s="48"/>
      <c r="F457" s="48"/>
      <c r="G457" s="48"/>
      <c r="H457" s="48"/>
      <c r="I457" s="48"/>
      <c r="J457" s="48"/>
      <c r="K457" s="48"/>
      <c r="L457" s="48"/>
      <c r="M457" s="48"/>
      <c r="N457" s="48"/>
      <c r="O457" s="48"/>
      <c r="P457" s="48"/>
      <c r="Q457" s="48"/>
      <c r="R457" s="48"/>
      <c r="S457" s="48"/>
      <c r="T457" s="48"/>
      <c r="U457" s="48"/>
      <c r="V457" s="48"/>
      <c r="W457" s="48"/>
      <c r="X457" s="48"/>
      <c r="Y457" s="48"/>
      <c r="Z457" s="48"/>
    </row>
    <row r="458" spans="1:26" ht="15.75" customHeight="1">
      <c r="A458" s="48"/>
      <c r="B458" s="48"/>
      <c r="C458" s="48"/>
      <c r="D458" s="48"/>
      <c r="E458" s="48"/>
      <c r="F458" s="48"/>
      <c r="G458" s="48"/>
      <c r="H458" s="48"/>
      <c r="I458" s="48"/>
      <c r="J458" s="48"/>
      <c r="K458" s="48"/>
      <c r="L458" s="48"/>
      <c r="M458" s="48"/>
      <c r="N458" s="48"/>
      <c r="O458" s="48"/>
      <c r="P458" s="48"/>
      <c r="Q458" s="48"/>
      <c r="R458" s="48"/>
      <c r="S458" s="48"/>
      <c r="T458" s="48"/>
      <c r="U458" s="48"/>
      <c r="V458" s="48"/>
      <c r="W458" s="48"/>
      <c r="X458" s="48"/>
      <c r="Y458" s="48"/>
      <c r="Z458" s="48"/>
    </row>
    <row r="459" spans="1:26" ht="15.75" customHeight="1">
      <c r="A459" s="48"/>
      <c r="B459" s="48"/>
      <c r="C459" s="48"/>
      <c r="D459" s="48"/>
      <c r="E459" s="48"/>
      <c r="F459" s="48"/>
      <c r="G459" s="48"/>
      <c r="H459" s="48"/>
      <c r="I459" s="48"/>
      <c r="J459" s="48"/>
      <c r="K459" s="48"/>
      <c r="L459" s="48"/>
      <c r="M459" s="48"/>
      <c r="N459" s="48"/>
      <c r="O459" s="48"/>
      <c r="P459" s="48"/>
      <c r="Q459" s="48"/>
      <c r="R459" s="48"/>
      <c r="S459" s="48"/>
      <c r="T459" s="48"/>
      <c r="U459" s="48"/>
      <c r="V459" s="48"/>
      <c r="W459" s="48"/>
      <c r="X459" s="48"/>
      <c r="Y459" s="48"/>
      <c r="Z459" s="48"/>
    </row>
    <row r="460" spans="1:26" ht="15.75" customHeight="1">
      <c r="A460" s="48"/>
      <c r="B460" s="48"/>
      <c r="C460" s="48"/>
      <c r="D460" s="48"/>
      <c r="E460" s="48"/>
      <c r="F460" s="48"/>
      <c r="G460" s="48"/>
      <c r="H460" s="48"/>
      <c r="I460" s="48"/>
      <c r="J460" s="48"/>
      <c r="K460" s="48"/>
      <c r="L460" s="48"/>
      <c r="M460" s="48"/>
      <c r="N460" s="48"/>
      <c r="O460" s="48"/>
      <c r="P460" s="48"/>
      <c r="Q460" s="48"/>
      <c r="R460" s="48"/>
      <c r="S460" s="48"/>
      <c r="T460" s="48"/>
      <c r="U460" s="48"/>
      <c r="V460" s="48"/>
      <c r="W460" s="48"/>
      <c r="X460" s="48"/>
      <c r="Y460" s="48"/>
      <c r="Z460" s="48"/>
    </row>
    <row r="461" spans="1:26" ht="15.75" customHeight="1">
      <c r="A461" s="48"/>
      <c r="B461" s="48"/>
      <c r="C461" s="48"/>
      <c r="D461" s="48"/>
      <c r="E461" s="48"/>
      <c r="F461" s="48"/>
      <c r="G461" s="48"/>
      <c r="H461" s="48"/>
      <c r="I461" s="48"/>
      <c r="J461" s="48"/>
      <c r="K461" s="48"/>
      <c r="L461" s="48"/>
      <c r="M461" s="48"/>
      <c r="N461" s="48"/>
      <c r="O461" s="48"/>
      <c r="P461" s="48"/>
      <c r="Q461" s="48"/>
      <c r="R461" s="48"/>
      <c r="S461" s="48"/>
      <c r="T461" s="48"/>
      <c r="U461" s="48"/>
      <c r="V461" s="48"/>
      <c r="W461" s="48"/>
      <c r="X461" s="48"/>
      <c r="Y461" s="48"/>
      <c r="Z461" s="48"/>
    </row>
    <row r="462" spans="1:26" ht="15.75" customHeight="1">
      <c r="A462" s="48"/>
      <c r="B462" s="48"/>
      <c r="C462" s="48"/>
      <c r="D462" s="48"/>
      <c r="E462" s="48"/>
      <c r="F462" s="48"/>
      <c r="G462" s="48"/>
      <c r="H462" s="48"/>
      <c r="I462" s="48"/>
      <c r="J462" s="48"/>
      <c r="K462" s="48"/>
      <c r="L462" s="48"/>
      <c r="M462" s="48"/>
      <c r="N462" s="48"/>
      <c r="O462" s="48"/>
      <c r="P462" s="48"/>
      <c r="Q462" s="48"/>
      <c r="R462" s="48"/>
      <c r="S462" s="48"/>
      <c r="T462" s="48"/>
      <c r="U462" s="48"/>
      <c r="V462" s="48"/>
      <c r="W462" s="48"/>
      <c r="X462" s="48"/>
      <c r="Y462" s="48"/>
      <c r="Z462" s="48"/>
    </row>
    <row r="463" spans="1:26" ht="15.75" customHeight="1">
      <c r="A463" s="48"/>
      <c r="B463" s="48"/>
      <c r="C463" s="48"/>
      <c r="D463" s="48"/>
      <c r="E463" s="48"/>
      <c r="F463" s="48"/>
      <c r="G463" s="48"/>
      <c r="H463" s="48"/>
      <c r="I463" s="48"/>
      <c r="J463" s="48"/>
      <c r="K463" s="48"/>
      <c r="L463" s="48"/>
      <c r="M463" s="48"/>
      <c r="N463" s="48"/>
      <c r="O463" s="48"/>
      <c r="P463" s="48"/>
      <c r="Q463" s="48"/>
      <c r="R463" s="48"/>
      <c r="S463" s="48"/>
      <c r="T463" s="48"/>
      <c r="U463" s="48"/>
      <c r="V463" s="48"/>
      <c r="W463" s="48"/>
      <c r="X463" s="48"/>
      <c r="Y463" s="48"/>
      <c r="Z463" s="48"/>
    </row>
    <row r="464" spans="1:26" ht="15.75" customHeight="1">
      <c r="A464" s="48"/>
      <c r="B464" s="48"/>
      <c r="C464" s="48"/>
      <c r="D464" s="48"/>
      <c r="E464" s="48"/>
      <c r="F464" s="48"/>
      <c r="G464" s="48"/>
      <c r="H464" s="48"/>
      <c r="I464" s="48"/>
      <c r="J464" s="48"/>
      <c r="K464" s="48"/>
      <c r="L464" s="48"/>
      <c r="M464" s="48"/>
      <c r="N464" s="48"/>
      <c r="O464" s="48"/>
      <c r="P464" s="48"/>
      <c r="Q464" s="48"/>
      <c r="R464" s="48"/>
      <c r="S464" s="48"/>
      <c r="T464" s="48"/>
      <c r="U464" s="48"/>
      <c r="V464" s="48"/>
      <c r="W464" s="48"/>
      <c r="X464" s="48"/>
      <c r="Y464" s="48"/>
      <c r="Z464" s="48"/>
    </row>
    <row r="465" spans="1:26" ht="15.75" customHeight="1">
      <c r="A465" s="48"/>
      <c r="B465" s="48"/>
      <c r="C465" s="48"/>
      <c r="D465" s="48"/>
      <c r="E465" s="48"/>
      <c r="F465" s="48"/>
      <c r="G465" s="48"/>
      <c r="H465" s="48"/>
      <c r="I465" s="48"/>
      <c r="J465" s="48"/>
      <c r="K465" s="48"/>
      <c r="L465" s="48"/>
      <c r="M465" s="48"/>
      <c r="N465" s="48"/>
      <c r="O465" s="48"/>
      <c r="P465" s="48"/>
      <c r="Q465" s="48"/>
      <c r="R465" s="48"/>
      <c r="S465" s="48"/>
      <c r="T465" s="48"/>
      <c r="U465" s="48"/>
      <c r="V465" s="48"/>
      <c r="W465" s="48"/>
      <c r="X465" s="48"/>
      <c r="Y465" s="48"/>
      <c r="Z465" s="48"/>
    </row>
    <row r="466" spans="1:26" ht="15.75" customHeight="1">
      <c r="A466" s="48"/>
      <c r="B466" s="48"/>
      <c r="C466" s="48"/>
      <c r="D466" s="48"/>
      <c r="E466" s="48"/>
      <c r="F466" s="48"/>
      <c r="G466" s="48"/>
      <c r="H466" s="48"/>
      <c r="I466" s="48"/>
      <c r="J466" s="48"/>
      <c r="K466" s="48"/>
      <c r="L466" s="48"/>
      <c r="M466" s="48"/>
      <c r="N466" s="48"/>
      <c r="O466" s="48"/>
      <c r="P466" s="48"/>
      <c r="Q466" s="48"/>
      <c r="R466" s="48"/>
      <c r="S466" s="48"/>
      <c r="T466" s="48"/>
      <c r="U466" s="48"/>
      <c r="V466" s="48"/>
      <c r="W466" s="48"/>
      <c r="X466" s="48"/>
      <c r="Y466" s="48"/>
      <c r="Z466" s="48"/>
    </row>
    <row r="467" spans="1:26" ht="15.75" customHeight="1">
      <c r="A467" s="48"/>
      <c r="B467" s="48"/>
      <c r="C467" s="48"/>
      <c r="D467" s="48"/>
      <c r="E467" s="48"/>
      <c r="F467" s="48"/>
      <c r="G467" s="48"/>
      <c r="H467" s="48"/>
      <c r="I467" s="48"/>
      <c r="J467" s="48"/>
      <c r="K467" s="48"/>
      <c r="L467" s="48"/>
      <c r="M467" s="48"/>
      <c r="N467" s="48"/>
      <c r="O467" s="48"/>
      <c r="P467" s="48"/>
      <c r="Q467" s="48"/>
      <c r="R467" s="48"/>
      <c r="S467" s="48"/>
      <c r="T467" s="48"/>
      <c r="U467" s="48"/>
      <c r="V467" s="48"/>
      <c r="W467" s="48"/>
      <c r="X467" s="48"/>
      <c r="Y467" s="48"/>
      <c r="Z467" s="48"/>
    </row>
    <row r="468" spans="1:26" ht="15.75" customHeight="1">
      <c r="A468" s="48"/>
      <c r="B468" s="48"/>
      <c r="C468" s="48"/>
      <c r="D468" s="48"/>
      <c r="E468" s="48"/>
      <c r="F468" s="48"/>
      <c r="G468" s="48"/>
      <c r="H468" s="48"/>
      <c r="I468" s="48"/>
      <c r="J468" s="48"/>
      <c r="K468" s="48"/>
      <c r="L468" s="48"/>
      <c r="M468" s="48"/>
      <c r="N468" s="48"/>
      <c r="O468" s="48"/>
      <c r="P468" s="48"/>
      <c r="Q468" s="48"/>
      <c r="R468" s="48"/>
      <c r="S468" s="48"/>
      <c r="T468" s="48"/>
      <c r="U468" s="48"/>
      <c r="V468" s="48"/>
      <c r="W468" s="48"/>
      <c r="X468" s="48"/>
      <c r="Y468" s="48"/>
      <c r="Z468" s="48"/>
    </row>
    <row r="469" spans="1:26" ht="15.75" customHeight="1">
      <c r="A469" s="48"/>
      <c r="B469" s="48"/>
      <c r="C469" s="48"/>
      <c r="D469" s="48"/>
      <c r="E469" s="48"/>
      <c r="F469" s="48"/>
      <c r="G469" s="48"/>
      <c r="H469" s="48"/>
      <c r="I469" s="48"/>
      <c r="J469" s="48"/>
      <c r="K469" s="48"/>
      <c r="L469" s="48"/>
      <c r="M469" s="48"/>
      <c r="N469" s="48"/>
      <c r="O469" s="48"/>
      <c r="P469" s="48"/>
      <c r="Q469" s="48"/>
      <c r="R469" s="48"/>
      <c r="S469" s="48"/>
      <c r="T469" s="48"/>
      <c r="U469" s="48"/>
      <c r="V469" s="48"/>
      <c r="W469" s="48"/>
      <c r="X469" s="48"/>
      <c r="Y469" s="48"/>
      <c r="Z469" s="48"/>
    </row>
    <row r="470" spans="1:26" ht="15.75" customHeight="1">
      <c r="A470" s="48"/>
      <c r="B470" s="48"/>
      <c r="C470" s="48"/>
      <c r="D470" s="48"/>
      <c r="E470" s="48"/>
      <c r="F470" s="48"/>
      <c r="G470" s="48"/>
      <c r="H470" s="48"/>
      <c r="I470" s="48"/>
      <c r="J470" s="48"/>
      <c r="K470" s="48"/>
      <c r="L470" s="48"/>
      <c r="M470" s="48"/>
      <c r="N470" s="48"/>
      <c r="O470" s="48"/>
      <c r="P470" s="48"/>
      <c r="Q470" s="48"/>
      <c r="R470" s="48"/>
      <c r="S470" s="48"/>
      <c r="T470" s="48"/>
      <c r="U470" s="48"/>
      <c r="V470" s="48"/>
      <c r="W470" s="48"/>
      <c r="X470" s="48"/>
      <c r="Y470" s="48"/>
      <c r="Z470" s="48"/>
    </row>
    <row r="471" spans="1:26" ht="15.75" customHeight="1">
      <c r="A471" s="48"/>
      <c r="B471" s="48"/>
      <c r="C471" s="48"/>
      <c r="D471" s="48"/>
      <c r="E471" s="48"/>
      <c r="F471" s="48"/>
      <c r="G471" s="48"/>
      <c r="H471" s="48"/>
      <c r="I471" s="48"/>
      <c r="J471" s="48"/>
      <c r="K471" s="48"/>
      <c r="L471" s="48"/>
      <c r="M471" s="48"/>
      <c r="N471" s="48"/>
      <c r="O471" s="48"/>
      <c r="P471" s="48"/>
      <c r="Q471" s="48"/>
      <c r="R471" s="48"/>
      <c r="S471" s="48"/>
      <c r="T471" s="48"/>
      <c r="U471" s="48"/>
      <c r="V471" s="48"/>
      <c r="W471" s="48"/>
      <c r="X471" s="48"/>
      <c r="Y471" s="48"/>
      <c r="Z471" s="48"/>
    </row>
    <row r="472" spans="1:26" ht="15.75" customHeight="1">
      <c r="A472" s="48"/>
      <c r="B472" s="48"/>
      <c r="C472" s="48"/>
      <c r="D472" s="48"/>
      <c r="E472" s="48"/>
      <c r="F472" s="48"/>
      <c r="G472" s="48"/>
      <c r="H472" s="48"/>
      <c r="I472" s="48"/>
      <c r="J472" s="48"/>
      <c r="K472" s="48"/>
      <c r="L472" s="48"/>
      <c r="M472" s="48"/>
      <c r="N472" s="48"/>
      <c r="O472" s="48"/>
      <c r="P472" s="48"/>
      <c r="Q472" s="48"/>
      <c r="R472" s="48"/>
      <c r="S472" s="48"/>
      <c r="T472" s="48"/>
      <c r="U472" s="48"/>
      <c r="V472" s="48"/>
      <c r="W472" s="48"/>
      <c r="X472" s="48"/>
      <c r="Y472" s="48"/>
      <c r="Z472" s="48"/>
    </row>
    <row r="473" spans="1:26" ht="15.75" customHeight="1">
      <c r="A473" s="48"/>
      <c r="B473" s="48"/>
      <c r="C473" s="48"/>
      <c r="D473" s="48"/>
      <c r="E473" s="48"/>
      <c r="F473" s="48"/>
      <c r="G473" s="48"/>
      <c r="H473" s="48"/>
      <c r="I473" s="48"/>
      <c r="J473" s="48"/>
      <c r="K473" s="48"/>
      <c r="L473" s="48"/>
      <c r="M473" s="48"/>
      <c r="N473" s="48"/>
      <c r="O473" s="48"/>
      <c r="P473" s="48"/>
      <c r="Q473" s="48"/>
      <c r="R473" s="48"/>
      <c r="S473" s="48"/>
      <c r="T473" s="48"/>
      <c r="U473" s="48"/>
      <c r="V473" s="48"/>
      <c r="W473" s="48"/>
      <c r="X473" s="48"/>
      <c r="Y473" s="48"/>
      <c r="Z473" s="48"/>
    </row>
    <row r="474" spans="1:26" ht="15.75" customHeight="1">
      <c r="A474" s="48"/>
      <c r="B474" s="48"/>
      <c r="C474" s="48"/>
      <c r="D474" s="48"/>
      <c r="E474" s="48"/>
      <c r="F474" s="48"/>
      <c r="G474" s="48"/>
      <c r="H474" s="48"/>
      <c r="I474" s="48"/>
      <c r="J474" s="48"/>
      <c r="K474" s="48"/>
      <c r="L474" s="48"/>
      <c r="M474" s="48"/>
      <c r="N474" s="48"/>
      <c r="O474" s="48"/>
      <c r="P474" s="48"/>
      <c r="Q474" s="48"/>
      <c r="R474" s="48"/>
      <c r="S474" s="48"/>
      <c r="T474" s="48"/>
      <c r="U474" s="48"/>
      <c r="V474" s="48"/>
      <c r="W474" s="48"/>
      <c r="X474" s="48"/>
      <c r="Y474" s="48"/>
      <c r="Z474" s="48"/>
    </row>
    <row r="475" spans="1:26" ht="15.75" customHeight="1">
      <c r="A475" s="48"/>
      <c r="B475" s="48"/>
      <c r="C475" s="48"/>
      <c r="D475" s="48"/>
      <c r="E475" s="48"/>
      <c r="F475" s="48"/>
      <c r="G475" s="48"/>
      <c r="H475" s="48"/>
      <c r="I475" s="48"/>
      <c r="J475" s="48"/>
      <c r="K475" s="48"/>
      <c r="L475" s="48"/>
      <c r="M475" s="48"/>
      <c r="N475" s="48"/>
      <c r="O475" s="48"/>
      <c r="P475" s="48"/>
      <c r="Q475" s="48"/>
      <c r="R475" s="48"/>
      <c r="S475" s="48"/>
      <c r="T475" s="48"/>
      <c r="U475" s="48"/>
      <c r="V475" s="48"/>
      <c r="W475" s="48"/>
      <c r="X475" s="48"/>
      <c r="Y475" s="48"/>
      <c r="Z475" s="48"/>
    </row>
    <row r="476" spans="1:26" ht="15.75" customHeight="1">
      <c r="A476" s="48"/>
      <c r="B476" s="48"/>
      <c r="C476" s="48"/>
      <c r="D476" s="48"/>
      <c r="E476" s="48"/>
      <c r="F476" s="48"/>
      <c r="G476" s="48"/>
      <c r="H476" s="48"/>
      <c r="I476" s="48"/>
      <c r="J476" s="48"/>
      <c r="K476" s="48"/>
      <c r="L476" s="48"/>
      <c r="M476" s="48"/>
      <c r="N476" s="48"/>
      <c r="O476" s="48"/>
      <c r="P476" s="48"/>
      <c r="Q476" s="48"/>
      <c r="R476" s="48"/>
      <c r="S476" s="48"/>
      <c r="T476" s="48"/>
      <c r="U476" s="48"/>
      <c r="V476" s="48"/>
      <c r="W476" s="48"/>
      <c r="X476" s="48"/>
      <c r="Y476" s="48"/>
      <c r="Z476" s="48"/>
    </row>
    <row r="477" spans="1:26" ht="15.75" customHeight="1">
      <c r="A477" s="48"/>
      <c r="B477" s="48"/>
      <c r="C477" s="48"/>
      <c r="D477" s="48"/>
      <c r="E477" s="48"/>
      <c r="F477" s="48"/>
      <c r="G477" s="48"/>
      <c r="H477" s="48"/>
      <c r="I477" s="48"/>
      <c r="J477" s="48"/>
      <c r="K477" s="48"/>
      <c r="L477" s="48"/>
      <c r="M477" s="48"/>
      <c r="N477" s="48"/>
      <c r="O477" s="48"/>
      <c r="P477" s="48"/>
      <c r="Q477" s="48"/>
      <c r="R477" s="48"/>
      <c r="S477" s="48"/>
      <c r="T477" s="48"/>
      <c r="U477" s="48"/>
      <c r="V477" s="48"/>
      <c r="W477" s="48"/>
      <c r="X477" s="48"/>
      <c r="Y477" s="48"/>
      <c r="Z477" s="48"/>
    </row>
    <row r="478" spans="1:26" ht="15.75" customHeight="1">
      <c r="A478" s="48"/>
      <c r="B478" s="48"/>
      <c r="C478" s="48"/>
      <c r="D478" s="48"/>
      <c r="E478" s="48"/>
      <c r="F478" s="48"/>
      <c r="G478" s="48"/>
      <c r="H478" s="48"/>
      <c r="I478" s="48"/>
      <c r="J478" s="48"/>
      <c r="K478" s="48"/>
      <c r="L478" s="48"/>
      <c r="M478" s="48"/>
      <c r="N478" s="48"/>
      <c r="O478" s="48"/>
      <c r="P478" s="48"/>
      <c r="Q478" s="48"/>
      <c r="R478" s="48"/>
      <c r="S478" s="48"/>
      <c r="T478" s="48"/>
      <c r="U478" s="48"/>
      <c r="V478" s="48"/>
      <c r="W478" s="48"/>
      <c r="X478" s="48"/>
      <c r="Y478" s="48"/>
      <c r="Z478" s="48"/>
    </row>
    <row r="479" spans="1:26" ht="15.75" customHeight="1">
      <c r="A479" s="48"/>
      <c r="B479" s="48"/>
      <c r="C479" s="48"/>
      <c r="D479" s="48"/>
      <c r="E479" s="48"/>
      <c r="F479" s="48"/>
      <c r="G479" s="48"/>
      <c r="H479" s="48"/>
      <c r="I479" s="48"/>
      <c r="J479" s="48"/>
      <c r="K479" s="48"/>
      <c r="L479" s="48"/>
      <c r="M479" s="48"/>
      <c r="N479" s="48"/>
      <c r="O479" s="48"/>
      <c r="P479" s="48"/>
      <c r="Q479" s="48"/>
      <c r="R479" s="48"/>
      <c r="S479" s="48"/>
      <c r="T479" s="48"/>
      <c r="U479" s="48"/>
      <c r="V479" s="48"/>
      <c r="W479" s="48"/>
      <c r="X479" s="48"/>
      <c r="Y479" s="48"/>
      <c r="Z479" s="48"/>
    </row>
    <row r="480" spans="1:26" ht="15.75" customHeight="1">
      <c r="A480" s="48"/>
      <c r="B480" s="48"/>
      <c r="C480" s="48"/>
      <c r="D480" s="48"/>
      <c r="E480" s="48"/>
      <c r="F480" s="48"/>
      <c r="G480" s="48"/>
      <c r="H480" s="48"/>
      <c r="I480" s="48"/>
      <c r="J480" s="48"/>
      <c r="K480" s="48"/>
      <c r="L480" s="48"/>
      <c r="M480" s="48"/>
      <c r="N480" s="48"/>
      <c r="O480" s="48"/>
      <c r="P480" s="48"/>
      <c r="Q480" s="48"/>
      <c r="R480" s="48"/>
      <c r="S480" s="48"/>
      <c r="T480" s="48"/>
      <c r="U480" s="48"/>
      <c r="V480" s="48"/>
      <c r="W480" s="48"/>
      <c r="X480" s="48"/>
      <c r="Y480" s="48"/>
      <c r="Z480" s="48"/>
    </row>
    <row r="481" spans="1:26" ht="15.75" customHeight="1">
      <c r="A481" s="48"/>
      <c r="B481" s="48"/>
      <c r="C481" s="48"/>
      <c r="D481" s="48"/>
      <c r="E481" s="48"/>
      <c r="F481" s="48"/>
      <c r="G481" s="48"/>
      <c r="H481" s="48"/>
      <c r="I481" s="48"/>
      <c r="J481" s="48"/>
      <c r="K481" s="48"/>
      <c r="L481" s="48"/>
      <c r="M481" s="48"/>
      <c r="N481" s="48"/>
      <c r="O481" s="48"/>
      <c r="P481" s="48"/>
      <c r="Q481" s="48"/>
      <c r="R481" s="48"/>
      <c r="S481" s="48"/>
      <c r="T481" s="48"/>
      <c r="U481" s="48"/>
      <c r="V481" s="48"/>
      <c r="W481" s="48"/>
      <c r="X481" s="48"/>
      <c r="Y481" s="48"/>
      <c r="Z481" s="48"/>
    </row>
    <row r="482" spans="1:26" ht="15.75" customHeight="1">
      <c r="A482" s="48"/>
      <c r="B482" s="48"/>
      <c r="C482" s="48"/>
      <c r="D482" s="48"/>
      <c r="E482" s="48"/>
      <c r="F482" s="48"/>
      <c r="G482" s="48"/>
      <c r="H482" s="48"/>
      <c r="I482" s="48"/>
      <c r="J482" s="48"/>
      <c r="K482" s="48"/>
      <c r="L482" s="48"/>
      <c r="M482" s="48"/>
      <c r="N482" s="48"/>
      <c r="O482" s="48"/>
      <c r="P482" s="48"/>
      <c r="Q482" s="48"/>
      <c r="R482" s="48"/>
      <c r="S482" s="48"/>
      <c r="T482" s="48"/>
      <c r="U482" s="48"/>
      <c r="V482" s="48"/>
      <c r="W482" s="48"/>
      <c r="X482" s="48"/>
      <c r="Y482" s="48"/>
      <c r="Z482" s="48"/>
    </row>
    <row r="483" spans="1:26" ht="15.75" customHeight="1">
      <c r="A483" s="48"/>
      <c r="B483" s="48"/>
      <c r="C483" s="48"/>
      <c r="D483" s="48"/>
      <c r="E483" s="48"/>
      <c r="F483" s="48"/>
      <c r="G483" s="48"/>
      <c r="H483" s="48"/>
      <c r="I483" s="48"/>
      <c r="J483" s="48"/>
      <c r="K483" s="48"/>
      <c r="L483" s="48"/>
      <c r="M483" s="48"/>
      <c r="N483" s="48"/>
      <c r="O483" s="48"/>
      <c r="P483" s="48"/>
      <c r="Q483" s="48"/>
      <c r="R483" s="48"/>
      <c r="S483" s="48"/>
      <c r="T483" s="48"/>
      <c r="U483" s="48"/>
      <c r="V483" s="48"/>
      <c r="W483" s="48"/>
      <c r="X483" s="48"/>
      <c r="Y483" s="48"/>
      <c r="Z483" s="48"/>
    </row>
    <row r="484" spans="1:26" ht="15.75" customHeight="1">
      <c r="A484" s="48"/>
      <c r="B484" s="48"/>
      <c r="C484" s="48"/>
      <c r="D484" s="48"/>
      <c r="E484" s="48"/>
      <c r="F484" s="48"/>
      <c r="G484" s="48"/>
      <c r="H484" s="48"/>
      <c r="I484" s="48"/>
      <c r="J484" s="48"/>
      <c r="K484" s="48"/>
      <c r="L484" s="48"/>
      <c r="M484" s="48"/>
      <c r="N484" s="48"/>
      <c r="O484" s="48"/>
      <c r="P484" s="48"/>
      <c r="Q484" s="48"/>
      <c r="R484" s="48"/>
      <c r="S484" s="48"/>
      <c r="T484" s="48"/>
      <c r="U484" s="48"/>
      <c r="V484" s="48"/>
      <c r="W484" s="48"/>
      <c r="X484" s="48"/>
      <c r="Y484" s="48"/>
      <c r="Z484" s="48"/>
    </row>
    <row r="485" spans="1:26" ht="15.75" customHeight="1">
      <c r="A485" s="48"/>
      <c r="B485" s="48"/>
      <c r="C485" s="48"/>
      <c r="D485" s="48"/>
      <c r="E485" s="48"/>
      <c r="F485" s="48"/>
      <c r="G485" s="48"/>
      <c r="H485" s="48"/>
      <c r="I485" s="48"/>
      <c r="J485" s="48"/>
      <c r="K485" s="48"/>
      <c r="L485" s="48"/>
      <c r="M485" s="48"/>
      <c r="N485" s="48"/>
      <c r="O485" s="48"/>
      <c r="P485" s="48"/>
      <c r="Q485" s="48"/>
      <c r="R485" s="48"/>
      <c r="S485" s="48"/>
      <c r="T485" s="48"/>
      <c r="U485" s="48"/>
      <c r="V485" s="48"/>
      <c r="W485" s="48"/>
      <c r="X485" s="48"/>
      <c r="Y485" s="48"/>
      <c r="Z485" s="48"/>
    </row>
    <row r="486" spans="1:26" ht="15.75" customHeight="1">
      <c r="A486" s="48"/>
      <c r="B486" s="48"/>
      <c r="C486" s="48"/>
      <c r="D486" s="48"/>
      <c r="E486" s="48"/>
      <c r="F486" s="48"/>
      <c r="G486" s="48"/>
      <c r="H486" s="48"/>
      <c r="I486" s="48"/>
      <c r="J486" s="48"/>
      <c r="K486" s="48"/>
      <c r="L486" s="48"/>
      <c r="M486" s="48"/>
      <c r="N486" s="48"/>
      <c r="O486" s="48"/>
      <c r="P486" s="48"/>
      <c r="Q486" s="48"/>
      <c r="R486" s="48"/>
      <c r="S486" s="48"/>
      <c r="T486" s="48"/>
      <c r="U486" s="48"/>
      <c r="V486" s="48"/>
      <c r="W486" s="48"/>
      <c r="X486" s="48"/>
      <c r="Y486" s="48"/>
      <c r="Z486" s="48"/>
    </row>
    <row r="487" spans="1:26" ht="15.75" customHeight="1">
      <c r="A487" s="48"/>
      <c r="B487" s="48"/>
      <c r="C487" s="48"/>
      <c r="D487" s="48"/>
      <c r="E487" s="48"/>
      <c r="F487" s="48"/>
      <c r="G487" s="48"/>
      <c r="H487" s="48"/>
      <c r="I487" s="48"/>
      <c r="J487" s="48"/>
      <c r="K487" s="48"/>
      <c r="L487" s="48"/>
      <c r="M487" s="48"/>
      <c r="N487" s="48"/>
      <c r="O487" s="48"/>
      <c r="P487" s="48"/>
      <c r="Q487" s="48"/>
      <c r="R487" s="48"/>
      <c r="S487" s="48"/>
      <c r="T487" s="48"/>
      <c r="U487" s="48"/>
      <c r="V487" s="48"/>
      <c r="W487" s="48"/>
      <c r="X487" s="48"/>
      <c r="Y487" s="48"/>
      <c r="Z487" s="48"/>
    </row>
    <row r="488" spans="1:26" ht="15.75" customHeight="1">
      <c r="A488" s="48"/>
      <c r="B488" s="48"/>
      <c r="C488" s="48"/>
      <c r="D488" s="48"/>
      <c r="E488" s="48"/>
      <c r="F488" s="48"/>
      <c r="G488" s="48"/>
      <c r="H488" s="48"/>
      <c r="I488" s="48"/>
      <c r="J488" s="48"/>
      <c r="K488" s="48"/>
      <c r="L488" s="48"/>
      <c r="M488" s="48"/>
      <c r="N488" s="48"/>
      <c r="O488" s="48"/>
      <c r="P488" s="48"/>
      <c r="Q488" s="48"/>
      <c r="R488" s="48"/>
      <c r="S488" s="48"/>
      <c r="T488" s="48"/>
      <c r="U488" s="48"/>
      <c r="V488" s="48"/>
      <c r="W488" s="48"/>
      <c r="X488" s="48"/>
      <c r="Y488" s="48"/>
      <c r="Z488" s="48"/>
    </row>
    <row r="489" spans="1:26" ht="15.75" customHeight="1">
      <c r="A489" s="48"/>
      <c r="B489" s="48"/>
      <c r="C489" s="48"/>
      <c r="D489" s="48"/>
      <c r="E489" s="48"/>
      <c r="F489" s="48"/>
      <c r="G489" s="48"/>
      <c r="H489" s="48"/>
      <c r="I489" s="48"/>
      <c r="J489" s="48"/>
      <c r="K489" s="48"/>
      <c r="L489" s="48"/>
      <c r="M489" s="48"/>
      <c r="N489" s="48"/>
      <c r="O489" s="48"/>
      <c r="P489" s="48"/>
      <c r="Q489" s="48"/>
      <c r="R489" s="48"/>
      <c r="S489" s="48"/>
      <c r="T489" s="48"/>
      <c r="U489" s="48"/>
      <c r="V489" s="48"/>
      <c r="W489" s="48"/>
      <c r="X489" s="48"/>
      <c r="Y489" s="48"/>
      <c r="Z489" s="48"/>
    </row>
    <row r="490" spans="1:26" ht="15.75" customHeight="1">
      <c r="A490" s="48"/>
      <c r="B490" s="48"/>
      <c r="C490" s="48"/>
      <c r="D490" s="48"/>
      <c r="E490" s="48"/>
      <c r="F490" s="48"/>
      <c r="G490" s="48"/>
      <c r="H490" s="48"/>
      <c r="I490" s="48"/>
      <c r="J490" s="48"/>
      <c r="K490" s="48"/>
      <c r="L490" s="48"/>
      <c r="M490" s="48"/>
      <c r="N490" s="48"/>
      <c r="O490" s="48"/>
      <c r="P490" s="48"/>
      <c r="Q490" s="48"/>
      <c r="R490" s="48"/>
      <c r="S490" s="48"/>
      <c r="T490" s="48"/>
      <c r="U490" s="48"/>
      <c r="V490" s="48"/>
      <c r="W490" s="48"/>
      <c r="X490" s="48"/>
      <c r="Y490" s="48"/>
      <c r="Z490" s="48"/>
    </row>
    <row r="491" spans="1:26" ht="15.75" customHeight="1">
      <c r="A491" s="48"/>
      <c r="B491" s="48"/>
      <c r="C491" s="48"/>
      <c r="D491" s="48"/>
      <c r="E491" s="48"/>
      <c r="F491" s="48"/>
      <c r="G491" s="48"/>
      <c r="H491" s="48"/>
      <c r="I491" s="48"/>
      <c r="J491" s="48"/>
      <c r="K491" s="48"/>
      <c r="L491" s="48"/>
      <c r="M491" s="48"/>
      <c r="N491" s="48"/>
      <c r="O491" s="48"/>
      <c r="P491" s="48"/>
      <c r="Q491" s="48"/>
      <c r="R491" s="48"/>
      <c r="S491" s="48"/>
      <c r="T491" s="48"/>
      <c r="U491" s="48"/>
      <c r="V491" s="48"/>
      <c r="W491" s="48"/>
      <c r="X491" s="48"/>
      <c r="Y491" s="48"/>
      <c r="Z491" s="48"/>
    </row>
    <row r="492" spans="1:26" ht="15.75" customHeight="1">
      <c r="A492" s="48"/>
      <c r="B492" s="48"/>
      <c r="C492" s="48"/>
      <c r="D492" s="48"/>
      <c r="E492" s="48"/>
      <c r="F492" s="48"/>
      <c r="G492" s="48"/>
      <c r="H492" s="48"/>
      <c r="I492" s="48"/>
      <c r="J492" s="48"/>
      <c r="K492" s="48"/>
      <c r="L492" s="48"/>
      <c r="M492" s="48"/>
      <c r="N492" s="48"/>
      <c r="O492" s="48"/>
      <c r="P492" s="48"/>
      <c r="Q492" s="48"/>
      <c r="R492" s="48"/>
      <c r="S492" s="48"/>
      <c r="T492" s="48"/>
      <c r="U492" s="48"/>
      <c r="V492" s="48"/>
      <c r="W492" s="48"/>
      <c r="X492" s="48"/>
      <c r="Y492" s="48"/>
      <c r="Z492" s="48"/>
    </row>
    <row r="493" spans="1:26" ht="15.75" customHeight="1">
      <c r="A493" s="48"/>
      <c r="B493" s="48"/>
      <c r="C493" s="48"/>
      <c r="D493" s="48"/>
      <c r="E493" s="48"/>
      <c r="F493" s="48"/>
      <c r="G493" s="48"/>
      <c r="H493" s="48"/>
      <c r="I493" s="48"/>
      <c r="J493" s="48"/>
      <c r="K493" s="48"/>
      <c r="L493" s="48"/>
      <c r="M493" s="48"/>
      <c r="N493" s="48"/>
      <c r="O493" s="48"/>
      <c r="P493" s="48"/>
      <c r="Q493" s="48"/>
      <c r="R493" s="48"/>
      <c r="S493" s="48"/>
      <c r="T493" s="48"/>
      <c r="U493" s="48"/>
      <c r="V493" s="48"/>
      <c r="W493" s="48"/>
      <c r="X493" s="48"/>
      <c r="Y493" s="48"/>
      <c r="Z493" s="48"/>
    </row>
    <row r="494" spans="1:26" ht="15.75" customHeight="1">
      <c r="A494" s="48"/>
      <c r="B494" s="48"/>
      <c r="C494" s="48"/>
      <c r="D494" s="48"/>
      <c r="E494" s="48"/>
      <c r="F494" s="48"/>
      <c r="G494" s="48"/>
      <c r="H494" s="48"/>
      <c r="I494" s="48"/>
      <c r="J494" s="48"/>
      <c r="K494" s="48"/>
      <c r="L494" s="48"/>
      <c r="M494" s="48"/>
      <c r="N494" s="48"/>
      <c r="O494" s="48"/>
      <c r="P494" s="48"/>
      <c r="Q494" s="48"/>
      <c r="R494" s="48"/>
      <c r="S494" s="48"/>
      <c r="T494" s="48"/>
      <c r="U494" s="48"/>
      <c r="V494" s="48"/>
      <c r="W494" s="48"/>
      <c r="X494" s="48"/>
      <c r="Y494" s="48"/>
      <c r="Z494" s="48"/>
    </row>
    <row r="495" spans="1:26" ht="15.75" customHeight="1">
      <c r="A495" s="48"/>
      <c r="B495" s="48"/>
      <c r="C495" s="48"/>
      <c r="D495" s="48"/>
      <c r="E495" s="48"/>
      <c r="F495" s="48"/>
      <c r="G495" s="48"/>
      <c r="H495" s="48"/>
      <c r="I495" s="48"/>
      <c r="J495" s="48"/>
      <c r="K495" s="48"/>
      <c r="L495" s="48"/>
      <c r="M495" s="48"/>
      <c r="N495" s="48"/>
      <c r="O495" s="48"/>
      <c r="P495" s="48"/>
      <c r="Q495" s="48"/>
      <c r="R495" s="48"/>
      <c r="S495" s="48"/>
      <c r="T495" s="48"/>
      <c r="U495" s="48"/>
      <c r="V495" s="48"/>
      <c r="W495" s="48"/>
      <c r="X495" s="48"/>
      <c r="Y495" s="48"/>
      <c r="Z495" s="48"/>
    </row>
    <row r="496" spans="1:26" ht="15.75" customHeight="1">
      <c r="A496" s="48"/>
      <c r="B496" s="48"/>
      <c r="C496" s="48"/>
      <c r="D496" s="48"/>
      <c r="E496" s="48"/>
      <c r="F496" s="48"/>
      <c r="G496" s="48"/>
      <c r="H496" s="48"/>
      <c r="I496" s="48"/>
      <c r="J496" s="48"/>
      <c r="K496" s="48"/>
      <c r="L496" s="48"/>
      <c r="M496" s="48"/>
      <c r="N496" s="48"/>
      <c r="O496" s="48"/>
      <c r="P496" s="48"/>
      <c r="Q496" s="48"/>
      <c r="R496" s="48"/>
      <c r="S496" s="48"/>
      <c r="T496" s="48"/>
      <c r="U496" s="48"/>
      <c r="V496" s="48"/>
      <c r="W496" s="48"/>
      <c r="X496" s="48"/>
      <c r="Y496" s="48"/>
      <c r="Z496" s="48"/>
    </row>
    <row r="497" spans="1:26" ht="15.75" customHeight="1">
      <c r="A497" s="48"/>
      <c r="B497" s="48"/>
      <c r="C497" s="48"/>
      <c r="D497" s="48"/>
      <c r="E497" s="48"/>
      <c r="F497" s="48"/>
      <c r="G497" s="48"/>
      <c r="H497" s="48"/>
      <c r="I497" s="48"/>
      <c r="J497" s="48"/>
      <c r="K497" s="48"/>
      <c r="L497" s="48"/>
      <c r="M497" s="48"/>
      <c r="N497" s="48"/>
      <c r="O497" s="48"/>
      <c r="P497" s="48"/>
      <c r="Q497" s="48"/>
      <c r="R497" s="48"/>
      <c r="S497" s="48"/>
      <c r="T497" s="48"/>
      <c r="U497" s="48"/>
      <c r="V497" s="48"/>
      <c r="W497" s="48"/>
      <c r="X497" s="48"/>
      <c r="Y497" s="48"/>
      <c r="Z497" s="48"/>
    </row>
    <row r="498" spans="1:26" ht="15.75" customHeight="1">
      <c r="A498" s="48"/>
      <c r="B498" s="48"/>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row>
    <row r="499" spans="1:26" ht="15.75" customHeight="1">
      <c r="A499" s="48"/>
      <c r="B499" s="48"/>
      <c r="C499" s="48"/>
      <c r="D499" s="48"/>
      <c r="E499" s="48"/>
      <c r="F499" s="48"/>
      <c r="G499" s="48"/>
      <c r="H499" s="48"/>
      <c r="I499" s="48"/>
      <c r="J499" s="48"/>
      <c r="K499" s="48"/>
      <c r="L499" s="48"/>
      <c r="M499" s="48"/>
      <c r="N499" s="48"/>
      <c r="O499" s="48"/>
      <c r="P499" s="48"/>
      <c r="Q499" s="48"/>
      <c r="R499" s="48"/>
      <c r="S499" s="48"/>
      <c r="T499" s="48"/>
      <c r="U499" s="48"/>
      <c r="V499" s="48"/>
      <c r="W499" s="48"/>
      <c r="X499" s="48"/>
      <c r="Y499" s="48"/>
      <c r="Z499" s="48"/>
    </row>
    <row r="500" spans="1:26" ht="15.75" customHeight="1">
      <c r="A500" s="48"/>
      <c r="B500" s="48"/>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row>
    <row r="501" spans="1:26" ht="15.75" customHeight="1">
      <c r="A501" s="48"/>
      <c r="B501" s="48"/>
      <c r="C501" s="48"/>
      <c r="D501" s="48"/>
      <c r="E501" s="48"/>
      <c r="F501" s="48"/>
      <c r="G501" s="48"/>
      <c r="H501" s="48"/>
      <c r="I501" s="48"/>
      <c r="J501" s="48"/>
      <c r="K501" s="48"/>
      <c r="L501" s="48"/>
      <c r="M501" s="48"/>
      <c r="N501" s="48"/>
      <c r="O501" s="48"/>
      <c r="P501" s="48"/>
      <c r="Q501" s="48"/>
      <c r="R501" s="48"/>
      <c r="S501" s="48"/>
      <c r="T501" s="48"/>
      <c r="U501" s="48"/>
      <c r="V501" s="48"/>
      <c r="W501" s="48"/>
      <c r="X501" s="48"/>
      <c r="Y501" s="48"/>
      <c r="Z501" s="48"/>
    </row>
    <row r="502" spans="1:26" ht="15.75" customHeight="1">
      <c r="A502" s="48"/>
      <c r="B502" s="48"/>
      <c r="C502" s="48"/>
      <c r="D502" s="48"/>
      <c r="E502" s="48"/>
      <c r="F502" s="48"/>
      <c r="G502" s="48"/>
      <c r="H502" s="48"/>
      <c r="I502" s="48"/>
      <c r="J502" s="48"/>
      <c r="K502" s="48"/>
      <c r="L502" s="48"/>
      <c r="M502" s="48"/>
      <c r="N502" s="48"/>
      <c r="O502" s="48"/>
      <c r="P502" s="48"/>
      <c r="Q502" s="48"/>
      <c r="R502" s="48"/>
      <c r="S502" s="48"/>
      <c r="T502" s="48"/>
      <c r="U502" s="48"/>
      <c r="V502" s="48"/>
      <c r="W502" s="48"/>
      <c r="X502" s="48"/>
      <c r="Y502" s="48"/>
      <c r="Z502" s="48"/>
    </row>
    <row r="503" spans="1:26" ht="15.75" customHeight="1">
      <c r="A503" s="48"/>
      <c r="B503" s="48"/>
      <c r="C503" s="48"/>
      <c r="D503" s="48"/>
      <c r="E503" s="48"/>
      <c r="F503" s="48"/>
      <c r="G503" s="48"/>
      <c r="H503" s="48"/>
      <c r="I503" s="48"/>
      <c r="J503" s="48"/>
      <c r="K503" s="48"/>
      <c r="L503" s="48"/>
      <c r="M503" s="48"/>
      <c r="N503" s="48"/>
      <c r="O503" s="48"/>
      <c r="P503" s="48"/>
      <c r="Q503" s="48"/>
      <c r="R503" s="48"/>
      <c r="S503" s="48"/>
      <c r="T503" s="48"/>
      <c r="U503" s="48"/>
      <c r="V503" s="48"/>
      <c r="W503" s="48"/>
      <c r="X503" s="48"/>
      <c r="Y503" s="48"/>
      <c r="Z503" s="48"/>
    </row>
    <row r="504" spans="1:26" ht="15.75" customHeight="1">
      <c r="A504" s="48"/>
      <c r="B504" s="48"/>
      <c r="C504" s="48"/>
      <c r="D504" s="48"/>
      <c r="E504" s="48"/>
      <c r="F504" s="48"/>
      <c r="G504" s="48"/>
      <c r="H504" s="48"/>
      <c r="I504" s="48"/>
      <c r="J504" s="48"/>
      <c r="K504" s="48"/>
      <c r="L504" s="48"/>
      <c r="M504" s="48"/>
      <c r="N504" s="48"/>
      <c r="O504" s="48"/>
      <c r="P504" s="48"/>
      <c r="Q504" s="48"/>
      <c r="R504" s="48"/>
      <c r="S504" s="48"/>
      <c r="T504" s="48"/>
      <c r="U504" s="48"/>
      <c r="V504" s="48"/>
      <c r="W504" s="48"/>
      <c r="X504" s="48"/>
      <c r="Y504" s="48"/>
      <c r="Z504" s="48"/>
    </row>
    <row r="505" spans="1:26" ht="15.75" customHeight="1">
      <c r="A505" s="48"/>
      <c r="B505" s="48"/>
      <c r="C505" s="48"/>
      <c r="D505" s="48"/>
      <c r="E505" s="48"/>
      <c r="F505" s="48"/>
      <c r="G505" s="48"/>
      <c r="H505" s="48"/>
      <c r="I505" s="48"/>
      <c r="J505" s="48"/>
      <c r="K505" s="48"/>
      <c r="L505" s="48"/>
      <c r="M505" s="48"/>
      <c r="N505" s="48"/>
      <c r="O505" s="48"/>
      <c r="P505" s="48"/>
      <c r="Q505" s="48"/>
      <c r="R505" s="48"/>
      <c r="S505" s="48"/>
      <c r="T505" s="48"/>
      <c r="U505" s="48"/>
      <c r="V505" s="48"/>
      <c r="W505" s="48"/>
      <c r="X505" s="48"/>
      <c r="Y505" s="48"/>
      <c r="Z505" s="48"/>
    </row>
    <row r="506" spans="1:26" ht="15.75" customHeight="1">
      <c r="A506" s="48"/>
      <c r="B506" s="48"/>
      <c r="C506" s="48"/>
      <c r="D506" s="48"/>
      <c r="E506" s="48"/>
      <c r="F506" s="48"/>
      <c r="G506" s="48"/>
      <c r="H506" s="48"/>
      <c r="I506" s="48"/>
      <c r="J506" s="48"/>
      <c r="K506" s="48"/>
      <c r="L506" s="48"/>
      <c r="M506" s="48"/>
      <c r="N506" s="48"/>
      <c r="O506" s="48"/>
      <c r="P506" s="48"/>
      <c r="Q506" s="48"/>
      <c r="R506" s="48"/>
      <c r="S506" s="48"/>
      <c r="T506" s="48"/>
      <c r="U506" s="48"/>
      <c r="V506" s="48"/>
      <c r="W506" s="48"/>
      <c r="X506" s="48"/>
      <c r="Y506" s="48"/>
      <c r="Z506" s="48"/>
    </row>
    <row r="507" spans="1:26" ht="15.75" customHeight="1">
      <c r="A507" s="48"/>
      <c r="B507" s="48"/>
      <c r="C507" s="48"/>
      <c r="D507" s="48"/>
      <c r="E507" s="48"/>
      <c r="F507" s="48"/>
      <c r="G507" s="48"/>
      <c r="H507" s="48"/>
      <c r="I507" s="48"/>
      <c r="J507" s="48"/>
      <c r="K507" s="48"/>
      <c r="L507" s="48"/>
      <c r="M507" s="48"/>
      <c r="N507" s="48"/>
      <c r="O507" s="48"/>
      <c r="P507" s="48"/>
      <c r="Q507" s="48"/>
      <c r="R507" s="48"/>
      <c r="S507" s="48"/>
      <c r="T507" s="48"/>
      <c r="U507" s="48"/>
      <c r="V507" s="48"/>
      <c r="W507" s="48"/>
      <c r="X507" s="48"/>
      <c r="Y507" s="48"/>
      <c r="Z507" s="48"/>
    </row>
    <row r="508" spans="1:26" ht="15.75" customHeight="1">
      <c r="A508" s="48"/>
      <c r="B508" s="48"/>
      <c r="C508" s="48"/>
      <c r="D508" s="48"/>
      <c r="E508" s="48"/>
      <c r="F508" s="48"/>
      <c r="G508" s="48"/>
      <c r="H508" s="48"/>
      <c r="I508" s="48"/>
      <c r="J508" s="48"/>
      <c r="K508" s="48"/>
      <c r="L508" s="48"/>
      <c r="M508" s="48"/>
      <c r="N508" s="48"/>
      <c r="O508" s="48"/>
      <c r="P508" s="48"/>
      <c r="Q508" s="48"/>
      <c r="R508" s="48"/>
      <c r="S508" s="48"/>
      <c r="T508" s="48"/>
      <c r="U508" s="48"/>
      <c r="V508" s="48"/>
      <c r="W508" s="48"/>
      <c r="X508" s="48"/>
      <c r="Y508" s="48"/>
      <c r="Z508" s="48"/>
    </row>
    <row r="509" spans="1:26" ht="15.75" customHeight="1">
      <c r="A509" s="48"/>
      <c r="B509" s="48"/>
      <c r="C509" s="48"/>
      <c r="D509" s="48"/>
      <c r="E509" s="48"/>
      <c r="F509" s="48"/>
      <c r="G509" s="48"/>
      <c r="H509" s="48"/>
      <c r="I509" s="48"/>
      <c r="J509" s="48"/>
      <c r="K509" s="48"/>
      <c r="L509" s="48"/>
      <c r="M509" s="48"/>
      <c r="N509" s="48"/>
      <c r="O509" s="48"/>
      <c r="P509" s="48"/>
      <c r="Q509" s="48"/>
      <c r="R509" s="48"/>
      <c r="S509" s="48"/>
      <c r="T509" s="48"/>
      <c r="U509" s="48"/>
      <c r="V509" s="48"/>
      <c r="W509" s="48"/>
      <c r="X509" s="48"/>
      <c r="Y509" s="48"/>
      <c r="Z509" s="48"/>
    </row>
    <row r="510" spans="1:26" ht="15.75" customHeight="1">
      <c r="A510" s="48"/>
      <c r="B510" s="48"/>
      <c r="C510" s="48"/>
      <c r="D510" s="48"/>
      <c r="E510" s="48"/>
      <c r="F510" s="48"/>
      <c r="G510" s="48"/>
      <c r="H510" s="48"/>
      <c r="I510" s="48"/>
      <c r="J510" s="48"/>
      <c r="K510" s="48"/>
      <c r="L510" s="48"/>
      <c r="M510" s="48"/>
      <c r="N510" s="48"/>
      <c r="O510" s="48"/>
      <c r="P510" s="48"/>
      <c r="Q510" s="48"/>
      <c r="R510" s="48"/>
      <c r="S510" s="48"/>
      <c r="T510" s="48"/>
      <c r="U510" s="48"/>
      <c r="V510" s="48"/>
      <c r="W510" s="48"/>
      <c r="X510" s="48"/>
      <c r="Y510" s="48"/>
      <c r="Z510" s="48"/>
    </row>
    <row r="511" spans="1:26" ht="15.75" customHeight="1">
      <c r="A511" s="48"/>
      <c r="B511" s="48"/>
      <c r="C511" s="48"/>
      <c r="D511" s="48"/>
      <c r="E511" s="48"/>
      <c r="F511" s="48"/>
      <c r="G511" s="48"/>
      <c r="H511" s="48"/>
      <c r="I511" s="48"/>
      <c r="J511" s="48"/>
      <c r="K511" s="48"/>
      <c r="L511" s="48"/>
      <c r="M511" s="48"/>
      <c r="N511" s="48"/>
      <c r="O511" s="48"/>
      <c r="P511" s="48"/>
      <c r="Q511" s="48"/>
      <c r="R511" s="48"/>
      <c r="S511" s="48"/>
      <c r="T511" s="48"/>
      <c r="U511" s="48"/>
      <c r="V511" s="48"/>
      <c r="W511" s="48"/>
      <c r="X511" s="48"/>
      <c r="Y511" s="48"/>
      <c r="Z511" s="48"/>
    </row>
    <row r="512" spans="1:26" ht="15.75" customHeight="1">
      <c r="A512" s="48"/>
      <c r="B512" s="48"/>
      <c r="C512" s="48"/>
      <c r="D512" s="48"/>
      <c r="E512" s="48"/>
      <c r="F512" s="48"/>
      <c r="G512" s="48"/>
      <c r="H512" s="48"/>
      <c r="I512" s="48"/>
      <c r="J512" s="48"/>
      <c r="K512" s="48"/>
      <c r="L512" s="48"/>
      <c r="M512" s="48"/>
      <c r="N512" s="48"/>
      <c r="O512" s="48"/>
      <c r="P512" s="48"/>
      <c r="Q512" s="48"/>
      <c r="R512" s="48"/>
      <c r="S512" s="48"/>
      <c r="T512" s="48"/>
      <c r="U512" s="48"/>
      <c r="V512" s="48"/>
      <c r="W512" s="48"/>
      <c r="X512" s="48"/>
      <c r="Y512" s="48"/>
      <c r="Z512" s="48"/>
    </row>
    <row r="513" spans="1:26" ht="15.75" customHeight="1">
      <c r="A513" s="48"/>
      <c r="B513" s="48"/>
      <c r="C513" s="48"/>
      <c r="D513" s="48"/>
      <c r="E513" s="48"/>
      <c r="F513" s="48"/>
      <c r="G513" s="48"/>
      <c r="H513" s="48"/>
      <c r="I513" s="48"/>
      <c r="J513" s="48"/>
      <c r="K513" s="48"/>
      <c r="L513" s="48"/>
      <c r="M513" s="48"/>
      <c r="N513" s="48"/>
      <c r="O513" s="48"/>
      <c r="P513" s="48"/>
      <c r="Q513" s="48"/>
      <c r="R513" s="48"/>
      <c r="S513" s="48"/>
      <c r="T513" s="48"/>
      <c r="U513" s="48"/>
      <c r="V513" s="48"/>
      <c r="W513" s="48"/>
      <c r="X513" s="48"/>
      <c r="Y513" s="48"/>
      <c r="Z513" s="48"/>
    </row>
    <row r="514" spans="1:26" ht="15.75" customHeight="1">
      <c r="A514" s="48"/>
      <c r="B514" s="48"/>
      <c r="C514" s="48"/>
      <c r="D514" s="48"/>
      <c r="E514" s="48"/>
      <c r="F514" s="48"/>
      <c r="G514" s="48"/>
      <c r="H514" s="48"/>
      <c r="I514" s="48"/>
      <c r="J514" s="48"/>
      <c r="K514" s="48"/>
      <c r="L514" s="48"/>
      <c r="M514" s="48"/>
      <c r="N514" s="48"/>
      <c r="O514" s="48"/>
      <c r="P514" s="48"/>
      <c r="Q514" s="48"/>
      <c r="R514" s="48"/>
      <c r="S514" s="48"/>
      <c r="T514" s="48"/>
      <c r="U514" s="48"/>
      <c r="V514" s="48"/>
      <c r="W514" s="48"/>
      <c r="X514" s="48"/>
      <c r="Y514" s="48"/>
      <c r="Z514" s="48"/>
    </row>
    <row r="515" spans="1:26" ht="15.75" customHeight="1">
      <c r="A515" s="48"/>
      <c r="B515" s="48"/>
      <c r="C515" s="48"/>
      <c r="D515" s="48"/>
      <c r="E515" s="48"/>
      <c r="F515" s="48"/>
      <c r="G515" s="48"/>
      <c r="H515" s="48"/>
      <c r="I515" s="48"/>
      <c r="J515" s="48"/>
      <c r="K515" s="48"/>
      <c r="L515" s="48"/>
      <c r="M515" s="48"/>
      <c r="N515" s="48"/>
      <c r="O515" s="48"/>
      <c r="P515" s="48"/>
      <c r="Q515" s="48"/>
      <c r="R515" s="48"/>
      <c r="S515" s="48"/>
      <c r="T515" s="48"/>
      <c r="U515" s="48"/>
      <c r="V515" s="48"/>
      <c r="W515" s="48"/>
      <c r="X515" s="48"/>
      <c r="Y515" s="48"/>
      <c r="Z515" s="48"/>
    </row>
    <row r="516" spans="1:26" ht="15.75" customHeight="1">
      <c r="A516" s="48"/>
      <c r="B516" s="48"/>
      <c r="C516" s="48"/>
      <c r="D516" s="48"/>
      <c r="E516" s="48"/>
      <c r="F516" s="48"/>
      <c r="G516" s="48"/>
      <c r="H516" s="48"/>
      <c r="I516" s="48"/>
      <c r="J516" s="48"/>
      <c r="K516" s="48"/>
      <c r="L516" s="48"/>
      <c r="M516" s="48"/>
      <c r="N516" s="48"/>
      <c r="O516" s="48"/>
      <c r="P516" s="48"/>
      <c r="Q516" s="48"/>
      <c r="R516" s="48"/>
      <c r="S516" s="48"/>
      <c r="T516" s="48"/>
      <c r="U516" s="48"/>
      <c r="V516" s="48"/>
      <c r="W516" s="48"/>
      <c r="X516" s="48"/>
      <c r="Y516" s="48"/>
      <c r="Z516" s="48"/>
    </row>
    <row r="517" spans="1:26" ht="15.75" customHeight="1">
      <c r="A517" s="48"/>
      <c r="B517" s="48"/>
      <c r="C517" s="48"/>
      <c r="D517" s="48"/>
      <c r="E517" s="48"/>
      <c r="F517" s="48"/>
      <c r="G517" s="48"/>
      <c r="H517" s="48"/>
      <c r="I517" s="48"/>
      <c r="J517" s="48"/>
      <c r="K517" s="48"/>
      <c r="L517" s="48"/>
      <c r="M517" s="48"/>
      <c r="N517" s="48"/>
      <c r="O517" s="48"/>
      <c r="P517" s="48"/>
      <c r="Q517" s="48"/>
      <c r="R517" s="48"/>
      <c r="S517" s="48"/>
      <c r="T517" s="48"/>
      <c r="U517" s="48"/>
      <c r="V517" s="48"/>
      <c r="W517" s="48"/>
      <c r="X517" s="48"/>
      <c r="Y517" s="48"/>
      <c r="Z517" s="48"/>
    </row>
    <row r="518" spans="1:26" ht="15.75" customHeight="1">
      <c r="A518" s="48"/>
      <c r="B518" s="48"/>
      <c r="C518" s="48"/>
      <c r="D518" s="48"/>
      <c r="E518" s="48"/>
      <c r="F518" s="48"/>
      <c r="G518" s="48"/>
      <c r="H518" s="48"/>
      <c r="I518" s="48"/>
      <c r="J518" s="48"/>
      <c r="K518" s="48"/>
      <c r="L518" s="48"/>
      <c r="M518" s="48"/>
      <c r="N518" s="48"/>
      <c r="O518" s="48"/>
      <c r="P518" s="48"/>
      <c r="Q518" s="48"/>
      <c r="R518" s="48"/>
      <c r="S518" s="48"/>
      <c r="T518" s="48"/>
      <c r="U518" s="48"/>
      <c r="V518" s="48"/>
      <c r="W518" s="48"/>
      <c r="X518" s="48"/>
      <c r="Y518" s="48"/>
      <c r="Z518" s="48"/>
    </row>
    <row r="519" spans="1:26" ht="15.75" customHeight="1">
      <c r="A519" s="48"/>
      <c r="B519" s="48"/>
      <c r="C519" s="48"/>
      <c r="D519" s="48"/>
      <c r="E519" s="48"/>
      <c r="F519" s="48"/>
      <c r="G519" s="48"/>
      <c r="H519" s="48"/>
      <c r="I519" s="48"/>
      <c r="J519" s="48"/>
      <c r="K519" s="48"/>
      <c r="L519" s="48"/>
      <c r="M519" s="48"/>
      <c r="N519" s="48"/>
      <c r="O519" s="48"/>
      <c r="P519" s="48"/>
      <c r="Q519" s="48"/>
      <c r="R519" s="48"/>
      <c r="S519" s="48"/>
      <c r="T519" s="48"/>
      <c r="U519" s="48"/>
      <c r="V519" s="48"/>
      <c r="W519" s="48"/>
      <c r="X519" s="48"/>
      <c r="Y519" s="48"/>
      <c r="Z519" s="48"/>
    </row>
    <row r="520" spans="1:26" ht="15.75" customHeight="1">
      <c r="A520" s="48"/>
      <c r="B520" s="48"/>
      <c r="C520" s="48"/>
      <c r="D520" s="48"/>
      <c r="E520" s="48"/>
      <c r="F520" s="48"/>
      <c r="G520" s="48"/>
      <c r="H520" s="48"/>
      <c r="I520" s="48"/>
      <c r="J520" s="48"/>
      <c r="K520" s="48"/>
      <c r="L520" s="48"/>
      <c r="M520" s="48"/>
      <c r="N520" s="48"/>
      <c r="O520" s="48"/>
      <c r="P520" s="48"/>
      <c r="Q520" s="48"/>
      <c r="R520" s="48"/>
      <c r="S520" s="48"/>
      <c r="T520" s="48"/>
      <c r="U520" s="48"/>
      <c r="V520" s="48"/>
      <c r="W520" s="48"/>
      <c r="X520" s="48"/>
      <c r="Y520" s="48"/>
      <c r="Z520" s="48"/>
    </row>
    <row r="521" spans="1:26" ht="15.75" customHeight="1">
      <c r="A521" s="48"/>
      <c r="B521" s="48"/>
      <c r="C521" s="48"/>
      <c r="D521" s="48"/>
      <c r="E521" s="48"/>
      <c r="F521" s="48"/>
      <c r="G521" s="48"/>
      <c r="H521" s="48"/>
      <c r="I521" s="48"/>
      <c r="J521" s="48"/>
      <c r="K521" s="48"/>
      <c r="L521" s="48"/>
      <c r="M521" s="48"/>
      <c r="N521" s="48"/>
      <c r="O521" s="48"/>
      <c r="P521" s="48"/>
      <c r="Q521" s="48"/>
      <c r="R521" s="48"/>
      <c r="S521" s="48"/>
      <c r="T521" s="48"/>
      <c r="U521" s="48"/>
      <c r="V521" s="48"/>
      <c r="W521" s="48"/>
      <c r="X521" s="48"/>
      <c r="Y521" s="48"/>
      <c r="Z521" s="48"/>
    </row>
    <row r="522" spans="1:26" ht="15.75" customHeight="1">
      <c r="A522" s="48"/>
      <c r="B522" s="48"/>
      <c r="C522" s="48"/>
      <c r="D522" s="48"/>
      <c r="E522" s="48"/>
      <c r="F522" s="48"/>
      <c r="G522" s="48"/>
      <c r="H522" s="48"/>
      <c r="I522" s="48"/>
      <c r="J522" s="48"/>
      <c r="K522" s="48"/>
      <c r="L522" s="48"/>
      <c r="M522" s="48"/>
      <c r="N522" s="48"/>
      <c r="O522" s="48"/>
      <c r="P522" s="48"/>
      <c r="Q522" s="48"/>
      <c r="R522" s="48"/>
      <c r="S522" s="48"/>
      <c r="T522" s="48"/>
      <c r="U522" s="48"/>
      <c r="V522" s="48"/>
      <c r="W522" s="48"/>
      <c r="X522" s="48"/>
      <c r="Y522" s="48"/>
      <c r="Z522" s="48"/>
    </row>
    <row r="523" spans="1:26" ht="15.75" customHeight="1">
      <c r="A523" s="48"/>
      <c r="B523" s="48"/>
      <c r="C523" s="48"/>
      <c r="D523" s="48"/>
      <c r="E523" s="48"/>
      <c r="F523" s="48"/>
      <c r="G523" s="48"/>
      <c r="H523" s="48"/>
      <c r="I523" s="48"/>
      <c r="J523" s="48"/>
      <c r="K523" s="48"/>
      <c r="L523" s="48"/>
      <c r="M523" s="48"/>
      <c r="N523" s="48"/>
      <c r="O523" s="48"/>
      <c r="P523" s="48"/>
      <c r="Q523" s="48"/>
      <c r="R523" s="48"/>
      <c r="S523" s="48"/>
      <c r="T523" s="48"/>
      <c r="U523" s="48"/>
      <c r="V523" s="48"/>
      <c r="W523" s="48"/>
      <c r="X523" s="48"/>
      <c r="Y523" s="48"/>
      <c r="Z523" s="48"/>
    </row>
    <row r="524" spans="1:26" ht="15.75" customHeight="1">
      <c r="A524" s="48"/>
      <c r="B524" s="48"/>
      <c r="C524" s="48"/>
      <c r="D524" s="48"/>
      <c r="E524" s="48"/>
      <c r="F524" s="48"/>
      <c r="G524" s="48"/>
      <c r="H524" s="48"/>
      <c r="I524" s="48"/>
      <c r="J524" s="48"/>
      <c r="K524" s="48"/>
      <c r="L524" s="48"/>
      <c r="M524" s="48"/>
      <c r="N524" s="48"/>
      <c r="O524" s="48"/>
      <c r="P524" s="48"/>
      <c r="Q524" s="48"/>
      <c r="R524" s="48"/>
      <c r="S524" s="48"/>
      <c r="T524" s="48"/>
      <c r="U524" s="48"/>
      <c r="V524" s="48"/>
      <c r="W524" s="48"/>
      <c r="X524" s="48"/>
      <c r="Y524" s="48"/>
      <c r="Z524" s="48"/>
    </row>
    <row r="525" spans="1:26" ht="15.75" customHeight="1">
      <c r="A525" s="48"/>
      <c r="B525" s="48"/>
      <c r="C525" s="48"/>
      <c r="D525" s="48"/>
      <c r="E525" s="48"/>
      <c r="F525" s="48"/>
      <c r="G525" s="48"/>
      <c r="H525" s="48"/>
      <c r="I525" s="48"/>
      <c r="J525" s="48"/>
      <c r="K525" s="48"/>
      <c r="L525" s="48"/>
      <c r="M525" s="48"/>
      <c r="N525" s="48"/>
      <c r="O525" s="48"/>
      <c r="P525" s="48"/>
      <c r="Q525" s="48"/>
      <c r="R525" s="48"/>
      <c r="S525" s="48"/>
      <c r="T525" s="48"/>
      <c r="U525" s="48"/>
      <c r="V525" s="48"/>
      <c r="W525" s="48"/>
      <c r="X525" s="48"/>
      <c r="Y525" s="48"/>
      <c r="Z525" s="48"/>
    </row>
    <row r="526" spans="1:26" ht="15.75" customHeight="1">
      <c r="A526" s="48"/>
      <c r="B526" s="48"/>
      <c r="C526" s="48"/>
      <c r="D526" s="48"/>
      <c r="E526" s="48"/>
      <c r="F526" s="48"/>
      <c r="G526" s="48"/>
      <c r="H526" s="48"/>
      <c r="I526" s="48"/>
      <c r="J526" s="48"/>
      <c r="K526" s="48"/>
      <c r="L526" s="48"/>
      <c r="M526" s="48"/>
      <c r="N526" s="48"/>
      <c r="O526" s="48"/>
      <c r="P526" s="48"/>
      <c r="Q526" s="48"/>
      <c r="R526" s="48"/>
      <c r="S526" s="48"/>
      <c r="T526" s="48"/>
      <c r="U526" s="48"/>
      <c r="V526" s="48"/>
      <c r="W526" s="48"/>
      <c r="X526" s="48"/>
      <c r="Y526" s="48"/>
      <c r="Z526" s="48"/>
    </row>
    <row r="527" spans="1:26" ht="15.75" customHeight="1">
      <c r="A527" s="48"/>
      <c r="B527" s="48"/>
      <c r="C527" s="48"/>
      <c r="D527" s="48"/>
      <c r="E527" s="48"/>
      <c r="F527" s="48"/>
      <c r="G527" s="48"/>
      <c r="H527" s="48"/>
      <c r="I527" s="48"/>
      <c r="J527" s="48"/>
      <c r="K527" s="48"/>
      <c r="L527" s="48"/>
      <c r="M527" s="48"/>
      <c r="N527" s="48"/>
      <c r="O527" s="48"/>
      <c r="P527" s="48"/>
      <c r="Q527" s="48"/>
      <c r="R527" s="48"/>
      <c r="S527" s="48"/>
      <c r="T527" s="48"/>
      <c r="U527" s="48"/>
      <c r="V527" s="48"/>
      <c r="W527" s="48"/>
      <c r="X527" s="48"/>
      <c r="Y527" s="48"/>
      <c r="Z527" s="48"/>
    </row>
    <row r="528" spans="1:26" ht="15.75" customHeight="1">
      <c r="A528" s="48"/>
      <c r="B528" s="48"/>
      <c r="C528" s="48"/>
      <c r="D528" s="48"/>
      <c r="E528" s="48"/>
      <c r="F528" s="48"/>
      <c r="G528" s="48"/>
      <c r="H528" s="48"/>
      <c r="I528" s="48"/>
      <c r="J528" s="48"/>
      <c r="K528" s="48"/>
      <c r="L528" s="48"/>
      <c r="M528" s="48"/>
      <c r="N528" s="48"/>
      <c r="O528" s="48"/>
      <c r="P528" s="48"/>
      <c r="Q528" s="48"/>
      <c r="R528" s="48"/>
      <c r="S528" s="48"/>
      <c r="T528" s="48"/>
      <c r="U528" s="48"/>
      <c r="V528" s="48"/>
      <c r="W528" s="48"/>
      <c r="X528" s="48"/>
      <c r="Y528" s="48"/>
      <c r="Z528" s="48"/>
    </row>
    <row r="529" spans="1:26" ht="15.75" customHeight="1">
      <c r="A529" s="48"/>
      <c r="B529" s="48"/>
      <c r="C529" s="48"/>
      <c r="D529" s="48"/>
      <c r="E529" s="48"/>
      <c r="F529" s="48"/>
      <c r="G529" s="48"/>
      <c r="H529" s="48"/>
      <c r="I529" s="48"/>
      <c r="J529" s="48"/>
      <c r="K529" s="48"/>
      <c r="L529" s="48"/>
      <c r="M529" s="48"/>
      <c r="N529" s="48"/>
      <c r="O529" s="48"/>
      <c r="P529" s="48"/>
      <c r="Q529" s="48"/>
      <c r="R529" s="48"/>
      <c r="S529" s="48"/>
      <c r="T529" s="48"/>
      <c r="U529" s="48"/>
      <c r="V529" s="48"/>
      <c r="W529" s="48"/>
      <c r="X529" s="48"/>
      <c r="Y529" s="48"/>
      <c r="Z529" s="48"/>
    </row>
    <row r="530" spans="1:26" ht="15.75" customHeight="1">
      <c r="A530" s="48"/>
      <c r="B530" s="48"/>
      <c r="C530" s="48"/>
      <c r="D530" s="48"/>
      <c r="E530" s="48"/>
      <c r="F530" s="48"/>
      <c r="G530" s="48"/>
      <c r="H530" s="48"/>
      <c r="I530" s="48"/>
      <c r="J530" s="48"/>
      <c r="K530" s="48"/>
      <c r="L530" s="48"/>
      <c r="M530" s="48"/>
      <c r="N530" s="48"/>
      <c r="O530" s="48"/>
      <c r="P530" s="48"/>
      <c r="Q530" s="48"/>
      <c r="R530" s="48"/>
      <c r="S530" s="48"/>
      <c r="T530" s="48"/>
      <c r="U530" s="48"/>
      <c r="V530" s="48"/>
      <c r="W530" s="48"/>
      <c r="X530" s="48"/>
      <c r="Y530" s="48"/>
      <c r="Z530" s="48"/>
    </row>
    <row r="531" spans="1:26" ht="15.75" customHeight="1">
      <c r="A531" s="48"/>
      <c r="B531" s="48"/>
      <c r="C531" s="48"/>
      <c r="D531" s="48"/>
      <c r="E531" s="48"/>
      <c r="F531" s="48"/>
      <c r="G531" s="48"/>
      <c r="H531" s="48"/>
      <c r="I531" s="48"/>
      <c r="J531" s="48"/>
      <c r="K531" s="48"/>
      <c r="L531" s="48"/>
      <c r="M531" s="48"/>
      <c r="N531" s="48"/>
      <c r="O531" s="48"/>
      <c r="P531" s="48"/>
      <c r="Q531" s="48"/>
      <c r="R531" s="48"/>
      <c r="S531" s="48"/>
      <c r="T531" s="48"/>
      <c r="U531" s="48"/>
      <c r="V531" s="48"/>
      <c r="W531" s="48"/>
      <c r="X531" s="48"/>
      <c r="Y531" s="48"/>
      <c r="Z531" s="48"/>
    </row>
    <row r="532" spans="1:26" ht="15.75" customHeight="1">
      <c r="A532" s="48"/>
      <c r="B532" s="48"/>
      <c r="C532" s="48"/>
      <c r="D532" s="48"/>
      <c r="E532" s="48"/>
      <c r="F532" s="48"/>
      <c r="G532" s="48"/>
      <c r="H532" s="48"/>
      <c r="I532" s="48"/>
      <c r="J532" s="48"/>
      <c r="K532" s="48"/>
      <c r="L532" s="48"/>
      <c r="M532" s="48"/>
      <c r="N532" s="48"/>
      <c r="O532" s="48"/>
      <c r="P532" s="48"/>
      <c r="Q532" s="48"/>
      <c r="R532" s="48"/>
      <c r="S532" s="48"/>
      <c r="T532" s="48"/>
      <c r="U532" s="48"/>
      <c r="V532" s="48"/>
      <c r="W532" s="48"/>
      <c r="X532" s="48"/>
      <c r="Y532" s="48"/>
      <c r="Z532" s="48"/>
    </row>
    <row r="533" spans="1:26" ht="15.75" customHeight="1">
      <c r="A533" s="48"/>
      <c r="B533" s="48"/>
      <c r="C533" s="48"/>
      <c r="D533" s="48"/>
      <c r="E533" s="48"/>
      <c r="F533" s="48"/>
      <c r="G533" s="48"/>
      <c r="H533" s="48"/>
      <c r="I533" s="48"/>
      <c r="J533" s="48"/>
      <c r="K533" s="48"/>
      <c r="L533" s="48"/>
      <c r="M533" s="48"/>
      <c r="N533" s="48"/>
      <c r="O533" s="48"/>
      <c r="P533" s="48"/>
      <c r="Q533" s="48"/>
      <c r="R533" s="48"/>
      <c r="S533" s="48"/>
      <c r="T533" s="48"/>
      <c r="U533" s="48"/>
      <c r="V533" s="48"/>
      <c r="W533" s="48"/>
      <c r="X533" s="48"/>
      <c r="Y533" s="48"/>
      <c r="Z533" s="48"/>
    </row>
    <row r="534" spans="1:26" ht="15.75" customHeight="1">
      <c r="A534" s="48"/>
      <c r="B534" s="48"/>
      <c r="C534" s="48"/>
      <c r="D534" s="48"/>
      <c r="E534" s="48"/>
      <c r="F534" s="48"/>
      <c r="G534" s="48"/>
      <c r="H534" s="48"/>
      <c r="I534" s="48"/>
      <c r="J534" s="48"/>
      <c r="K534" s="48"/>
      <c r="L534" s="48"/>
      <c r="M534" s="48"/>
      <c r="N534" s="48"/>
      <c r="O534" s="48"/>
      <c r="P534" s="48"/>
      <c r="Q534" s="48"/>
      <c r="R534" s="48"/>
      <c r="S534" s="48"/>
      <c r="T534" s="48"/>
      <c r="U534" s="48"/>
      <c r="V534" s="48"/>
      <c r="W534" s="48"/>
      <c r="X534" s="48"/>
      <c r="Y534" s="48"/>
      <c r="Z534" s="48"/>
    </row>
    <row r="535" spans="1:26" ht="15.75" customHeight="1">
      <c r="A535" s="48"/>
      <c r="B535" s="48"/>
      <c r="C535" s="48"/>
      <c r="D535" s="48"/>
      <c r="E535" s="48"/>
      <c r="F535" s="48"/>
      <c r="G535" s="48"/>
      <c r="H535" s="48"/>
      <c r="I535" s="48"/>
      <c r="J535" s="48"/>
      <c r="K535" s="48"/>
      <c r="L535" s="48"/>
      <c r="M535" s="48"/>
      <c r="N535" s="48"/>
      <c r="O535" s="48"/>
      <c r="P535" s="48"/>
      <c r="Q535" s="48"/>
      <c r="R535" s="48"/>
      <c r="S535" s="48"/>
      <c r="T535" s="48"/>
      <c r="U535" s="48"/>
      <c r="V535" s="48"/>
      <c r="W535" s="48"/>
      <c r="X535" s="48"/>
      <c r="Y535" s="48"/>
      <c r="Z535" s="48"/>
    </row>
    <row r="536" spans="1:26" ht="15.75" customHeight="1">
      <c r="A536" s="48"/>
      <c r="B536" s="48"/>
      <c r="C536" s="48"/>
      <c r="D536" s="48"/>
      <c r="E536" s="48"/>
      <c r="F536" s="48"/>
      <c r="G536" s="48"/>
      <c r="H536" s="48"/>
      <c r="I536" s="48"/>
      <c r="J536" s="48"/>
      <c r="K536" s="48"/>
      <c r="L536" s="48"/>
      <c r="M536" s="48"/>
      <c r="N536" s="48"/>
      <c r="O536" s="48"/>
      <c r="P536" s="48"/>
      <c r="Q536" s="48"/>
      <c r="R536" s="48"/>
      <c r="S536" s="48"/>
      <c r="T536" s="48"/>
      <c r="U536" s="48"/>
      <c r="V536" s="48"/>
      <c r="W536" s="48"/>
      <c r="X536" s="48"/>
      <c r="Y536" s="48"/>
      <c r="Z536" s="48"/>
    </row>
    <row r="537" spans="1:26" ht="15.75" customHeight="1">
      <c r="A537" s="48"/>
      <c r="B537" s="48"/>
      <c r="C537" s="48"/>
      <c r="D537" s="48"/>
      <c r="E537" s="48"/>
      <c r="F537" s="48"/>
      <c r="G537" s="48"/>
      <c r="H537" s="48"/>
      <c r="I537" s="48"/>
      <c r="J537" s="48"/>
      <c r="K537" s="48"/>
      <c r="L537" s="48"/>
      <c r="M537" s="48"/>
      <c r="N537" s="48"/>
      <c r="O537" s="48"/>
      <c r="P537" s="48"/>
      <c r="Q537" s="48"/>
      <c r="R537" s="48"/>
      <c r="S537" s="48"/>
      <c r="T537" s="48"/>
      <c r="U537" s="48"/>
      <c r="V537" s="48"/>
      <c r="W537" s="48"/>
      <c r="X537" s="48"/>
      <c r="Y537" s="48"/>
      <c r="Z537" s="48"/>
    </row>
    <row r="538" spans="1:26" ht="15.75" customHeight="1">
      <c r="A538" s="48"/>
      <c r="B538" s="48"/>
      <c r="C538" s="48"/>
      <c r="D538" s="48"/>
      <c r="E538" s="48"/>
      <c r="F538" s="48"/>
      <c r="G538" s="48"/>
      <c r="H538" s="48"/>
      <c r="I538" s="48"/>
      <c r="J538" s="48"/>
      <c r="K538" s="48"/>
      <c r="L538" s="48"/>
      <c r="M538" s="48"/>
      <c r="N538" s="48"/>
      <c r="O538" s="48"/>
      <c r="P538" s="48"/>
      <c r="Q538" s="48"/>
      <c r="R538" s="48"/>
      <c r="S538" s="48"/>
      <c r="T538" s="48"/>
      <c r="U538" s="48"/>
      <c r="V538" s="48"/>
      <c r="W538" s="48"/>
      <c r="X538" s="48"/>
      <c r="Y538" s="48"/>
      <c r="Z538" s="48"/>
    </row>
    <row r="539" spans="1:26" ht="15.75" customHeight="1">
      <c r="A539" s="48"/>
      <c r="B539" s="48"/>
      <c r="C539" s="48"/>
      <c r="D539" s="48"/>
      <c r="E539" s="48"/>
      <c r="F539" s="48"/>
      <c r="G539" s="48"/>
      <c r="H539" s="48"/>
      <c r="I539" s="48"/>
      <c r="J539" s="48"/>
      <c r="K539" s="48"/>
      <c r="L539" s="48"/>
      <c r="M539" s="48"/>
      <c r="N539" s="48"/>
      <c r="O539" s="48"/>
      <c r="P539" s="48"/>
      <c r="Q539" s="48"/>
      <c r="R539" s="48"/>
      <c r="S539" s="48"/>
      <c r="T539" s="48"/>
      <c r="U539" s="48"/>
      <c r="V539" s="48"/>
      <c r="W539" s="48"/>
      <c r="X539" s="48"/>
      <c r="Y539" s="48"/>
      <c r="Z539" s="48"/>
    </row>
    <row r="540" spans="1:26" ht="15.75" customHeight="1">
      <c r="A540" s="48"/>
      <c r="B540" s="48"/>
      <c r="C540" s="48"/>
      <c r="D540" s="48"/>
      <c r="E540" s="48"/>
      <c r="F540" s="48"/>
      <c r="G540" s="48"/>
      <c r="H540" s="48"/>
      <c r="I540" s="48"/>
      <c r="J540" s="48"/>
      <c r="K540" s="48"/>
      <c r="L540" s="48"/>
      <c r="M540" s="48"/>
      <c r="N540" s="48"/>
      <c r="O540" s="48"/>
      <c r="P540" s="48"/>
      <c r="Q540" s="48"/>
      <c r="R540" s="48"/>
      <c r="S540" s="48"/>
      <c r="T540" s="48"/>
      <c r="U540" s="48"/>
      <c r="V540" s="48"/>
      <c r="W540" s="48"/>
      <c r="X540" s="48"/>
      <c r="Y540" s="48"/>
      <c r="Z540" s="48"/>
    </row>
    <row r="541" spans="1:26" ht="15.75" customHeight="1">
      <c r="A541" s="48"/>
      <c r="B541" s="48"/>
      <c r="C541" s="48"/>
      <c r="D541" s="48"/>
      <c r="E541" s="48"/>
      <c r="F541" s="48"/>
      <c r="G541" s="48"/>
      <c r="H541" s="48"/>
      <c r="I541" s="48"/>
      <c r="J541" s="48"/>
      <c r="K541" s="48"/>
      <c r="L541" s="48"/>
      <c r="M541" s="48"/>
      <c r="N541" s="48"/>
      <c r="O541" s="48"/>
      <c r="P541" s="48"/>
      <c r="Q541" s="48"/>
      <c r="R541" s="48"/>
      <c r="S541" s="48"/>
      <c r="T541" s="48"/>
      <c r="U541" s="48"/>
      <c r="V541" s="48"/>
      <c r="W541" s="48"/>
      <c r="X541" s="48"/>
      <c r="Y541" s="48"/>
      <c r="Z541" s="48"/>
    </row>
    <row r="542" spans="1:26" ht="15.75" customHeight="1">
      <c r="A542" s="48"/>
      <c r="B542" s="48"/>
      <c r="C542" s="48"/>
      <c r="D542" s="48"/>
      <c r="E542" s="48"/>
      <c r="F542" s="48"/>
      <c r="G542" s="48"/>
      <c r="H542" s="48"/>
      <c r="I542" s="48"/>
      <c r="J542" s="48"/>
      <c r="K542" s="48"/>
      <c r="L542" s="48"/>
      <c r="M542" s="48"/>
      <c r="N542" s="48"/>
      <c r="O542" s="48"/>
      <c r="P542" s="48"/>
      <c r="Q542" s="48"/>
      <c r="R542" s="48"/>
      <c r="S542" s="48"/>
      <c r="T542" s="48"/>
      <c r="U542" s="48"/>
      <c r="V542" s="48"/>
      <c r="W542" s="48"/>
      <c r="X542" s="48"/>
      <c r="Y542" s="48"/>
      <c r="Z542" s="48"/>
    </row>
    <row r="543" spans="1:26" ht="15.75" customHeight="1">
      <c r="A543" s="48"/>
      <c r="B543" s="48"/>
      <c r="C543" s="48"/>
      <c r="D543" s="48"/>
      <c r="E543" s="48"/>
      <c r="F543" s="48"/>
      <c r="G543" s="48"/>
      <c r="H543" s="48"/>
      <c r="I543" s="48"/>
      <c r="J543" s="48"/>
      <c r="K543" s="48"/>
      <c r="L543" s="48"/>
      <c r="M543" s="48"/>
      <c r="N543" s="48"/>
      <c r="O543" s="48"/>
      <c r="P543" s="48"/>
      <c r="Q543" s="48"/>
      <c r="R543" s="48"/>
      <c r="S543" s="48"/>
      <c r="T543" s="48"/>
      <c r="U543" s="48"/>
      <c r="V543" s="48"/>
      <c r="W543" s="48"/>
      <c r="X543" s="48"/>
      <c r="Y543" s="48"/>
      <c r="Z543" s="48"/>
    </row>
    <row r="544" spans="1:26" ht="15.75" customHeight="1">
      <c r="A544" s="48"/>
      <c r="B544" s="48"/>
      <c r="C544" s="48"/>
      <c r="D544" s="48"/>
      <c r="E544" s="48"/>
      <c r="F544" s="48"/>
      <c r="G544" s="48"/>
      <c r="H544" s="48"/>
      <c r="I544" s="48"/>
      <c r="J544" s="48"/>
      <c r="K544" s="48"/>
      <c r="L544" s="48"/>
      <c r="M544" s="48"/>
      <c r="N544" s="48"/>
      <c r="O544" s="48"/>
      <c r="P544" s="48"/>
      <c r="Q544" s="48"/>
      <c r="R544" s="48"/>
      <c r="S544" s="48"/>
      <c r="T544" s="48"/>
      <c r="U544" s="48"/>
      <c r="V544" s="48"/>
      <c r="W544" s="48"/>
      <c r="X544" s="48"/>
      <c r="Y544" s="48"/>
      <c r="Z544" s="48"/>
    </row>
    <row r="545" spans="1:26" ht="15.75" customHeight="1">
      <c r="A545" s="48"/>
      <c r="B545" s="48"/>
      <c r="C545" s="48"/>
      <c r="D545" s="48"/>
      <c r="E545" s="48"/>
      <c r="F545" s="48"/>
      <c r="G545" s="48"/>
      <c r="H545" s="48"/>
      <c r="I545" s="48"/>
      <c r="J545" s="48"/>
      <c r="K545" s="48"/>
      <c r="L545" s="48"/>
      <c r="M545" s="48"/>
      <c r="N545" s="48"/>
      <c r="O545" s="48"/>
      <c r="P545" s="48"/>
      <c r="Q545" s="48"/>
      <c r="R545" s="48"/>
      <c r="S545" s="48"/>
      <c r="T545" s="48"/>
      <c r="U545" s="48"/>
      <c r="V545" s="48"/>
      <c r="W545" s="48"/>
      <c r="X545" s="48"/>
      <c r="Y545" s="48"/>
      <c r="Z545" s="48"/>
    </row>
    <row r="546" spans="1:26" ht="15.75" customHeight="1">
      <c r="A546" s="48"/>
      <c r="B546" s="48"/>
      <c r="C546" s="48"/>
      <c r="D546" s="48"/>
      <c r="E546" s="48"/>
      <c r="F546" s="48"/>
      <c r="G546" s="48"/>
      <c r="H546" s="48"/>
      <c r="I546" s="48"/>
      <c r="J546" s="48"/>
      <c r="K546" s="48"/>
      <c r="L546" s="48"/>
      <c r="M546" s="48"/>
      <c r="N546" s="48"/>
      <c r="O546" s="48"/>
      <c r="P546" s="48"/>
      <c r="Q546" s="48"/>
      <c r="R546" s="48"/>
      <c r="S546" s="48"/>
      <c r="T546" s="48"/>
      <c r="U546" s="48"/>
      <c r="V546" s="48"/>
      <c r="W546" s="48"/>
      <c r="X546" s="48"/>
      <c r="Y546" s="48"/>
      <c r="Z546" s="48"/>
    </row>
    <row r="547" spans="1:26" ht="15.75" customHeight="1">
      <c r="A547" s="48"/>
      <c r="B547" s="48"/>
      <c r="C547" s="48"/>
      <c r="D547" s="48"/>
      <c r="E547" s="48"/>
      <c r="F547" s="48"/>
      <c r="G547" s="48"/>
      <c r="H547" s="48"/>
      <c r="I547" s="48"/>
      <c r="J547" s="48"/>
      <c r="K547" s="48"/>
      <c r="L547" s="48"/>
      <c r="M547" s="48"/>
      <c r="N547" s="48"/>
      <c r="O547" s="48"/>
      <c r="P547" s="48"/>
      <c r="Q547" s="48"/>
      <c r="R547" s="48"/>
      <c r="S547" s="48"/>
      <c r="T547" s="48"/>
      <c r="U547" s="48"/>
      <c r="V547" s="48"/>
      <c r="W547" s="48"/>
      <c r="X547" s="48"/>
      <c r="Y547" s="48"/>
      <c r="Z547" s="48"/>
    </row>
    <row r="548" spans="1:26" ht="15.75" customHeight="1">
      <c r="A548" s="48"/>
      <c r="B548" s="48"/>
      <c r="C548" s="48"/>
      <c r="D548" s="48"/>
      <c r="E548" s="48"/>
      <c r="F548" s="48"/>
      <c r="G548" s="48"/>
      <c r="H548" s="48"/>
      <c r="I548" s="48"/>
      <c r="J548" s="48"/>
      <c r="K548" s="48"/>
      <c r="L548" s="48"/>
      <c r="M548" s="48"/>
      <c r="N548" s="48"/>
      <c r="O548" s="48"/>
      <c r="P548" s="48"/>
      <c r="Q548" s="48"/>
      <c r="R548" s="48"/>
      <c r="S548" s="48"/>
      <c r="T548" s="48"/>
      <c r="U548" s="48"/>
      <c r="V548" s="48"/>
      <c r="W548" s="48"/>
      <c r="X548" s="48"/>
      <c r="Y548" s="48"/>
      <c r="Z548" s="48"/>
    </row>
    <row r="549" spans="1:26" ht="15.75" customHeight="1">
      <c r="A549" s="48"/>
      <c r="B549" s="48"/>
      <c r="C549" s="48"/>
      <c r="D549" s="48"/>
      <c r="E549" s="48"/>
      <c r="F549" s="48"/>
      <c r="G549" s="48"/>
      <c r="H549" s="48"/>
      <c r="I549" s="48"/>
      <c r="J549" s="48"/>
      <c r="K549" s="48"/>
      <c r="L549" s="48"/>
      <c r="M549" s="48"/>
      <c r="N549" s="48"/>
      <c r="O549" s="48"/>
      <c r="P549" s="48"/>
      <c r="Q549" s="48"/>
      <c r="R549" s="48"/>
      <c r="S549" s="48"/>
      <c r="T549" s="48"/>
      <c r="U549" s="48"/>
      <c r="V549" s="48"/>
      <c r="W549" s="48"/>
      <c r="X549" s="48"/>
      <c r="Y549" s="48"/>
      <c r="Z549" s="48"/>
    </row>
    <row r="550" spans="1:26" ht="15.75" customHeight="1">
      <c r="A550" s="48"/>
      <c r="B550" s="48"/>
      <c r="C550" s="48"/>
      <c r="D550" s="48"/>
      <c r="E550" s="48"/>
      <c r="F550" s="48"/>
      <c r="G550" s="48"/>
      <c r="H550" s="48"/>
      <c r="I550" s="48"/>
      <c r="J550" s="48"/>
      <c r="K550" s="48"/>
      <c r="L550" s="48"/>
      <c r="M550" s="48"/>
      <c r="N550" s="48"/>
      <c r="O550" s="48"/>
      <c r="P550" s="48"/>
      <c r="Q550" s="48"/>
      <c r="R550" s="48"/>
      <c r="S550" s="48"/>
      <c r="T550" s="48"/>
      <c r="U550" s="48"/>
      <c r="V550" s="48"/>
      <c r="W550" s="48"/>
      <c r="X550" s="48"/>
      <c r="Y550" s="48"/>
      <c r="Z550" s="48"/>
    </row>
    <row r="551" spans="1:26" ht="15.75" customHeight="1">
      <c r="A551" s="48"/>
      <c r="B551" s="48"/>
      <c r="C551" s="48"/>
      <c r="D551" s="48"/>
      <c r="E551" s="48"/>
      <c r="F551" s="48"/>
      <c r="G551" s="48"/>
      <c r="H551" s="48"/>
      <c r="I551" s="48"/>
      <c r="J551" s="48"/>
      <c r="K551" s="48"/>
      <c r="L551" s="48"/>
      <c r="M551" s="48"/>
      <c r="N551" s="48"/>
      <c r="O551" s="48"/>
      <c r="P551" s="48"/>
      <c r="Q551" s="48"/>
      <c r="R551" s="48"/>
      <c r="S551" s="48"/>
      <c r="T551" s="48"/>
      <c r="U551" s="48"/>
      <c r="V551" s="48"/>
      <c r="W551" s="48"/>
      <c r="X551" s="48"/>
      <c r="Y551" s="48"/>
      <c r="Z551" s="48"/>
    </row>
    <row r="552" spans="1:26" ht="15.75" customHeight="1">
      <c r="A552" s="48"/>
      <c r="B552" s="48"/>
      <c r="C552" s="48"/>
      <c r="D552" s="48"/>
      <c r="E552" s="48"/>
      <c r="F552" s="48"/>
      <c r="G552" s="48"/>
      <c r="H552" s="48"/>
      <c r="I552" s="48"/>
      <c r="J552" s="48"/>
      <c r="K552" s="48"/>
      <c r="L552" s="48"/>
      <c r="M552" s="48"/>
      <c r="N552" s="48"/>
      <c r="O552" s="48"/>
      <c r="P552" s="48"/>
      <c r="Q552" s="48"/>
      <c r="R552" s="48"/>
      <c r="S552" s="48"/>
      <c r="T552" s="48"/>
      <c r="U552" s="48"/>
      <c r="V552" s="48"/>
      <c r="W552" s="48"/>
      <c r="X552" s="48"/>
      <c r="Y552" s="48"/>
      <c r="Z552" s="48"/>
    </row>
    <row r="553" spans="1:26" ht="15.75" customHeight="1">
      <c r="A553" s="48"/>
      <c r="B553" s="48"/>
      <c r="C553" s="48"/>
      <c r="D553" s="48"/>
      <c r="E553" s="48"/>
      <c r="F553" s="48"/>
      <c r="G553" s="48"/>
      <c r="H553" s="48"/>
      <c r="I553" s="48"/>
      <c r="J553" s="48"/>
      <c r="K553" s="48"/>
      <c r="L553" s="48"/>
      <c r="M553" s="48"/>
      <c r="N553" s="48"/>
      <c r="O553" s="48"/>
      <c r="P553" s="48"/>
      <c r="Q553" s="48"/>
      <c r="R553" s="48"/>
      <c r="S553" s="48"/>
      <c r="T553" s="48"/>
      <c r="U553" s="48"/>
      <c r="V553" s="48"/>
      <c r="W553" s="48"/>
      <c r="X553" s="48"/>
      <c r="Y553" s="48"/>
      <c r="Z553" s="48"/>
    </row>
    <row r="554" spans="1:26" ht="15.75" customHeight="1">
      <c r="A554" s="48"/>
      <c r="B554" s="48"/>
      <c r="C554" s="48"/>
      <c r="D554" s="48"/>
      <c r="E554" s="48"/>
      <c r="F554" s="48"/>
      <c r="G554" s="48"/>
      <c r="H554" s="48"/>
      <c r="I554" s="48"/>
      <c r="J554" s="48"/>
      <c r="K554" s="48"/>
      <c r="L554" s="48"/>
      <c r="M554" s="48"/>
      <c r="N554" s="48"/>
      <c r="O554" s="48"/>
      <c r="P554" s="48"/>
      <c r="Q554" s="48"/>
      <c r="R554" s="48"/>
      <c r="S554" s="48"/>
      <c r="T554" s="48"/>
      <c r="U554" s="48"/>
      <c r="V554" s="48"/>
      <c r="W554" s="48"/>
      <c r="X554" s="48"/>
      <c r="Y554" s="48"/>
      <c r="Z554" s="48"/>
    </row>
    <row r="555" spans="1:26" ht="15.75" customHeight="1">
      <c r="A555" s="48"/>
      <c r="B555" s="48"/>
      <c r="C555" s="48"/>
      <c r="D555" s="48"/>
      <c r="E555" s="48"/>
      <c r="F555" s="48"/>
      <c r="G555" s="48"/>
      <c r="H555" s="48"/>
      <c r="I555" s="48"/>
      <c r="J555" s="48"/>
      <c r="K555" s="48"/>
      <c r="L555" s="48"/>
      <c r="M555" s="48"/>
      <c r="N555" s="48"/>
      <c r="O555" s="48"/>
      <c r="P555" s="48"/>
      <c r="Q555" s="48"/>
      <c r="R555" s="48"/>
      <c r="S555" s="48"/>
      <c r="T555" s="48"/>
      <c r="U555" s="48"/>
      <c r="V555" s="48"/>
      <c r="W555" s="48"/>
      <c r="X555" s="48"/>
      <c r="Y555" s="48"/>
      <c r="Z555" s="48"/>
    </row>
    <row r="556" spans="1:26" ht="15.75" customHeight="1">
      <c r="A556" s="48"/>
      <c r="B556" s="48"/>
      <c r="C556" s="48"/>
      <c r="D556" s="48"/>
      <c r="E556" s="48"/>
      <c r="F556" s="48"/>
      <c r="G556" s="48"/>
      <c r="H556" s="48"/>
      <c r="I556" s="48"/>
      <c r="J556" s="48"/>
      <c r="K556" s="48"/>
      <c r="L556" s="48"/>
      <c r="M556" s="48"/>
      <c r="N556" s="48"/>
      <c r="O556" s="48"/>
      <c r="P556" s="48"/>
      <c r="Q556" s="48"/>
      <c r="R556" s="48"/>
      <c r="S556" s="48"/>
      <c r="T556" s="48"/>
      <c r="U556" s="48"/>
      <c r="V556" s="48"/>
      <c r="W556" s="48"/>
      <c r="X556" s="48"/>
      <c r="Y556" s="48"/>
      <c r="Z556" s="48"/>
    </row>
    <row r="557" spans="1:26" ht="15.75" customHeight="1">
      <c r="A557" s="48"/>
      <c r="B557" s="48"/>
      <c r="C557" s="48"/>
      <c r="D557" s="48"/>
      <c r="E557" s="48"/>
      <c r="F557" s="48"/>
      <c r="G557" s="48"/>
      <c r="H557" s="48"/>
      <c r="I557" s="48"/>
      <c r="J557" s="48"/>
      <c r="K557" s="48"/>
      <c r="L557" s="48"/>
      <c r="M557" s="48"/>
      <c r="N557" s="48"/>
      <c r="O557" s="48"/>
      <c r="P557" s="48"/>
      <c r="Q557" s="48"/>
      <c r="R557" s="48"/>
      <c r="S557" s="48"/>
      <c r="T557" s="48"/>
      <c r="U557" s="48"/>
      <c r="V557" s="48"/>
      <c r="W557" s="48"/>
      <c r="X557" s="48"/>
      <c r="Y557" s="48"/>
      <c r="Z557" s="48"/>
    </row>
    <row r="558" spans="1:26" ht="15.75" customHeight="1">
      <c r="A558" s="48"/>
      <c r="B558" s="48"/>
      <c r="C558" s="48"/>
      <c r="D558" s="48"/>
      <c r="E558" s="48"/>
      <c r="F558" s="48"/>
      <c r="G558" s="48"/>
      <c r="H558" s="48"/>
      <c r="I558" s="48"/>
      <c r="J558" s="48"/>
      <c r="K558" s="48"/>
      <c r="L558" s="48"/>
      <c r="M558" s="48"/>
      <c r="N558" s="48"/>
      <c r="O558" s="48"/>
      <c r="P558" s="48"/>
      <c r="Q558" s="48"/>
      <c r="R558" s="48"/>
      <c r="S558" s="48"/>
      <c r="T558" s="48"/>
      <c r="U558" s="48"/>
      <c r="V558" s="48"/>
      <c r="W558" s="48"/>
      <c r="X558" s="48"/>
      <c r="Y558" s="48"/>
      <c r="Z558" s="48"/>
    </row>
    <row r="559" spans="1:26" ht="15.75" customHeight="1">
      <c r="A559" s="48"/>
      <c r="B559" s="48"/>
      <c r="C559" s="48"/>
      <c r="D559" s="48"/>
      <c r="E559" s="48"/>
      <c r="F559" s="48"/>
      <c r="G559" s="48"/>
      <c r="H559" s="48"/>
      <c r="I559" s="48"/>
      <c r="J559" s="48"/>
      <c r="K559" s="48"/>
      <c r="L559" s="48"/>
      <c r="M559" s="48"/>
      <c r="N559" s="48"/>
      <c r="O559" s="48"/>
      <c r="P559" s="48"/>
      <c r="Q559" s="48"/>
      <c r="R559" s="48"/>
      <c r="S559" s="48"/>
      <c r="T559" s="48"/>
      <c r="U559" s="48"/>
      <c r="V559" s="48"/>
      <c r="W559" s="48"/>
      <c r="X559" s="48"/>
      <c r="Y559" s="48"/>
      <c r="Z559" s="48"/>
    </row>
    <row r="560" spans="1:26" ht="15.75" customHeight="1">
      <c r="A560" s="48"/>
      <c r="B560" s="48"/>
      <c r="C560" s="48"/>
      <c r="D560" s="48"/>
      <c r="E560" s="48"/>
      <c r="F560" s="48"/>
      <c r="G560" s="48"/>
      <c r="H560" s="48"/>
      <c r="I560" s="48"/>
      <c r="J560" s="48"/>
      <c r="K560" s="48"/>
      <c r="L560" s="48"/>
      <c r="M560" s="48"/>
      <c r="N560" s="48"/>
      <c r="O560" s="48"/>
      <c r="P560" s="48"/>
      <c r="Q560" s="48"/>
      <c r="R560" s="48"/>
      <c r="S560" s="48"/>
      <c r="T560" s="48"/>
      <c r="U560" s="48"/>
      <c r="V560" s="48"/>
      <c r="W560" s="48"/>
      <c r="X560" s="48"/>
      <c r="Y560" s="48"/>
      <c r="Z560" s="48"/>
    </row>
    <row r="561" spans="1:26" ht="15.75" customHeight="1">
      <c r="A561" s="48"/>
      <c r="B561" s="48"/>
      <c r="C561" s="48"/>
      <c r="D561" s="48"/>
      <c r="E561" s="48"/>
      <c r="F561" s="48"/>
      <c r="G561" s="48"/>
      <c r="H561" s="48"/>
      <c r="I561" s="48"/>
      <c r="J561" s="48"/>
      <c r="K561" s="48"/>
      <c r="L561" s="48"/>
      <c r="M561" s="48"/>
      <c r="N561" s="48"/>
      <c r="O561" s="48"/>
      <c r="P561" s="48"/>
      <c r="Q561" s="48"/>
      <c r="R561" s="48"/>
      <c r="S561" s="48"/>
      <c r="T561" s="48"/>
      <c r="U561" s="48"/>
      <c r="V561" s="48"/>
      <c r="W561" s="48"/>
      <c r="X561" s="48"/>
      <c r="Y561" s="48"/>
      <c r="Z561" s="48"/>
    </row>
    <row r="562" spans="1:26" ht="15.75" customHeight="1">
      <c r="A562" s="48"/>
      <c r="B562" s="48"/>
      <c r="C562" s="48"/>
      <c r="D562" s="48"/>
      <c r="E562" s="48"/>
      <c r="F562" s="48"/>
      <c r="G562" s="48"/>
      <c r="H562" s="48"/>
      <c r="I562" s="48"/>
      <c r="J562" s="48"/>
      <c r="K562" s="48"/>
      <c r="L562" s="48"/>
      <c r="M562" s="48"/>
      <c r="N562" s="48"/>
      <c r="O562" s="48"/>
      <c r="P562" s="48"/>
      <c r="Q562" s="48"/>
      <c r="R562" s="48"/>
      <c r="S562" s="48"/>
      <c r="T562" s="48"/>
      <c r="U562" s="48"/>
      <c r="V562" s="48"/>
      <c r="W562" s="48"/>
      <c r="X562" s="48"/>
      <c r="Y562" s="48"/>
      <c r="Z562" s="48"/>
    </row>
    <row r="563" spans="1:26" ht="15.75" customHeight="1">
      <c r="A563" s="48"/>
      <c r="B563" s="48"/>
      <c r="C563" s="48"/>
      <c r="D563" s="48"/>
      <c r="E563" s="48"/>
      <c r="F563" s="48"/>
      <c r="G563" s="48"/>
      <c r="H563" s="48"/>
      <c r="I563" s="48"/>
      <c r="J563" s="48"/>
      <c r="K563" s="48"/>
      <c r="L563" s="48"/>
      <c r="M563" s="48"/>
      <c r="N563" s="48"/>
      <c r="O563" s="48"/>
      <c r="P563" s="48"/>
      <c r="Q563" s="48"/>
      <c r="R563" s="48"/>
      <c r="S563" s="48"/>
      <c r="T563" s="48"/>
      <c r="U563" s="48"/>
      <c r="V563" s="48"/>
      <c r="W563" s="48"/>
      <c r="X563" s="48"/>
      <c r="Y563" s="48"/>
      <c r="Z563" s="48"/>
    </row>
    <row r="564" spans="1:26" ht="15.75" customHeight="1">
      <c r="A564" s="48"/>
      <c r="B564" s="48"/>
      <c r="C564" s="48"/>
      <c r="D564" s="48"/>
      <c r="E564" s="48"/>
      <c r="F564" s="48"/>
      <c r="G564" s="48"/>
      <c r="H564" s="48"/>
      <c r="I564" s="48"/>
      <c r="J564" s="48"/>
      <c r="K564" s="48"/>
      <c r="L564" s="48"/>
      <c r="M564" s="48"/>
      <c r="N564" s="48"/>
      <c r="O564" s="48"/>
      <c r="P564" s="48"/>
      <c r="Q564" s="48"/>
      <c r="R564" s="48"/>
      <c r="S564" s="48"/>
      <c r="T564" s="48"/>
      <c r="U564" s="48"/>
      <c r="V564" s="48"/>
      <c r="W564" s="48"/>
      <c r="X564" s="48"/>
      <c r="Y564" s="48"/>
      <c r="Z564" s="48"/>
    </row>
    <row r="565" spans="1:26" ht="15.75" customHeight="1">
      <c r="A565" s="48"/>
      <c r="B565" s="48"/>
      <c r="C565" s="48"/>
      <c r="D565" s="48"/>
      <c r="E565" s="48"/>
      <c r="F565" s="48"/>
      <c r="G565" s="48"/>
      <c r="H565" s="48"/>
      <c r="I565" s="48"/>
      <c r="J565" s="48"/>
      <c r="K565" s="48"/>
      <c r="L565" s="48"/>
      <c r="M565" s="48"/>
      <c r="N565" s="48"/>
      <c r="O565" s="48"/>
      <c r="P565" s="48"/>
      <c r="Q565" s="48"/>
      <c r="R565" s="48"/>
      <c r="S565" s="48"/>
      <c r="T565" s="48"/>
      <c r="U565" s="48"/>
      <c r="V565" s="48"/>
      <c r="W565" s="48"/>
      <c r="X565" s="48"/>
      <c r="Y565" s="48"/>
      <c r="Z565" s="48"/>
    </row>
    <row r="566" spans="1:26" ht="15.75" customHeight="1">
      <c r="A566" s="48"/>
      <c r="B566" s="48"/>
      <c r="C566" s="48"/>
      <c r="D566" s="48"/>
      <c r="E566" s="48"/>
      <c r="F566" s="48"/>
      <c r="G566" s="48"/>
      <c r="H566" s="48"/>
      <c r="I566" s="48"/>
      <c r="J566" s="48"/>
      <c r="K566" s="48"/>
      <c r="L566" s="48"/>
      <c r="M566" s="48"/>
      <c r="N566" s="48"/>
      <c r="O566" s="48"/>
      <c r="P566" s="48"/>
      <c r="Q566" s="48"/>
      <c r="R566" s="48"/>
      <c r="S566" s="48"/>
      <c r="T566" s="48"/>
      <c r="U566" s="48"/>
      <c r="V566" s="48"/>
      <c r="W566" s="48"/>
      <c r="X566" s="48"/>
      <c r="Y566" s="48"/>
      <c r="Z566" s="48"/>
    </row>
    <row r="567" spans="1:26" ht="15.75" customHeight="1">
      <c r="A567" s="48"/>
      <c r="B567" s="48"/>
      <c r="C567" s="48"/>
      <c r="D567" s="48"/>
      <c r="E567" s="48"/>
      <c r="F567" s="48"/>
      <c r="G567" s="48"/>
      <c r="H567" s="48"/>
      <c r="I567" s="48"/>
      <c r="J567" s="48"/>
      <c r="K567" s="48"/>
      <c r="L567" s="48"/>
      <c r="M567" s="48"/>
      <c r="N567" s="48"/>
      <c r="O567" s="48"/>
      <c r="P567" s="48"/>
      <c r="Q567" s="48"/>
      <c r="R567" s="48"/>
      <c r="S567" s="48"/>
      <c r="T567" s="48"/>
      <c r="U567" s="48"/>
      <c r="V567" s="48"/>
      <c r="W567" s="48"/>
      <c r="X567" s="48"/>
      <c r="Y567" s="48"/>
      <c r="Z567" s="48"/>
    </row>
    <row r="568" spans="1:26" ht="15.75" customHeight="1">
      <c r="A568" s="48"/>
      <c r="B568" s="48"/>
      <c r="C568" s="48"/>
      <c r="D568" s="48"/>
      <c r="E568" s="48"/>
      <c r="F568" s="48"/>
      <c r="G568" s="48"/>
      <c r="H568" s="48"/>
      <c r="I568" s="48"/>
      <c r="J568" s="48"/>
      <c r="K568" s="48"/>
      <c r="L568" s="48"/>
      <c r="M568" s="48"/>
      <c r="N568" s="48"/>
      <c r="O568" s="48"/>
      <c r="P568" s="48"/>
      <c r="Q568" s="48"/>
      <c r="R568" s="48"/>
      <c r="S568" s="48"/>
      <c r="T568" s="48"/>
      <c r="U568" s="48"/>
      <c r="V568" s="48"/>
      <c r="W568" s="48"/>
      <c r="X568" s="48"/>
      <c r="Y568" s="48"/>
      <c r="Z568" s="48"/>
    </row>
    <row r="569" spans="1:26" ht="15.75" customHeight="1">
      <c r="A569" s="48"/>
      <c r="B569" s="48"/>
      <c r="C569" s="48"/>
      <c r="D569" s="48"/>
      <c r="E569" s="48"/>
      <c r="F569" s="48"/>
      <c r="G569" s="48"/>
      <c r="H569" s="48"/>
      <c r="I569" s="48"/>
      <c r="J569" s="48"/>
      <c r="K569" s="48"/>
      <c r="L569" s="48"/>
      <c r="M569" s="48"/>
      <c r="N569" s="48"/>
      <c r="O569" s="48"/>
      <c r="P569" s="48"/>
      <c r="Q569" s="48"/>
      <c r="R569" s="48"/>
      <c r="S569" s="48"/>
      <c r="T569" s="48"/>
      <c r="U569" s="48"/>
      <c r="V569" s="48"/>
      <c r="W569" s="48"/>
      <c r="X569" s="48"/>
      <c r="Y569" s="48"/>
      <c r="Z569" s="48"/>
    </row>
    <row r="570" spans="1:26" ht="15.75" customHeight="1">
      <c r="A570" s="48"/>
      <c r="B570" s="48"/>
      <c r="C570" s="48"/>
      <c r="D570" s="48"/>
      <c r="E570" s="48"/>
      <c r="F570" s="48"/>
      <c r="G570" s="48"/>
      <c r="H570" s="48"/>
      <c r="I570" s="48"/>
      <c r="J570" s="48"/>
      <c r="K570" s="48"/>
      <c r="L570" s="48"/>
      <c r="M570" s="48"/>
      <c r="N570" s="48"/>
      <c r="O570" s="48"/>
      <c r="P570" s="48"/>
      <c r="Q570" s="48"/>
      <c r="R570" s="48"/>
      <c r="S570" s="48"/>
      <c r="T570" s="48"/>
      <c r="U570" s="48"/>
      <c r="V570" s="48"/>
      <c r="W570" s="48"/>
      <c r="X570" s="48"/>
      <c r="Y570" s="48"/>
      <c r="Z570" s="48"/>
    </row>
    <row r="571" spans="1:26" ht="15.75" customHeight="1">
      <c r="A571" s="48"/>
      <c r="B571" s="48"/>
      <c r="C571" s="48"/>
      <c r="D571" s="48"/>
      <c r="E571" s="48"/>
      <c r="F571" s="48"/>
      <c r="G571" s="48"/>
      <c r="H571" s="48"/>
      <c r="I571" s="48"/>
      <c r="J571" s="48"/>
      <c r="K571" s="48"/>
      <c r="L571" s="48"/>
      <c r="M571" s="48"/>
      <c r="N571" s="48"/>
      <c r="O571" s="48"/>
      <c r="P571" s="48"/>
      <c r="Q571" s="48"/>
      <c r="R571" s="48"/>
      <c r="S571" s="48"/>
      <c r="T571" s="48"/>
      <c r="U571" s="48"/>
      <c r="V571" s="48"/>
      <c r="W571" s="48"/>
      <c r="X571" s="48"/>
      <c r="Y571" s="48"/>
      <c r="Z571" s="48"/>
    </row>
    <row r="572" spans="1:26" ht="15.75" customHeight="1">
      <c r="A572" s="48"/>
      <c r="B572" s="48"/>
      <c r="C572" s="48"/>
      <c r="D572" s="48"/>
      <c r="E572" s="48"/>
      <c r="F572" s="48"/>
      <c r="G572" s="48"/>
      <c r="H572" s="48"/>
      <c r="I572" s="48"/>
      <c r="J572" s="48"/>
      <c r="K572" s="48"/>
      <c r="L572" s="48"/>
      <c r="M572" s="48"/>
      <c r="N572" s="48"/>
      <c r="O572" s="48"/>
      <c r="P572" s="48"/>
      <c r="Q572" s="48"/>
      <c r="R572" s="48"/>
      <c r="S572" s="48"/>
      <c r="T572" s="48"/>
      <c r="U572" s="48"/>
      <c r="V572" s="48"/>
      <c r="W572" s="48"/>
      <c r="X572" s="48"/>
      <c r="Y572" s="48"/>
      <c r="Z572" s="48"/>
    </row>
    <row r="573" spans="1:26" ht="15.75" customHeight="1">
      <c r="A573" s="48"/>
      <c r="B573" s="48"/>
      <c r="C573" s="48"/>
      <c r="D573" s="48"/>
      <c r="E573" s="48"/>
      <c r="F573" s="48"/>
      <c r="G573" s="48"/>
      <c r="H573" s="48"/>
      <c r="I573" s="48"/>
      <c r="J573" s="48"/>
      <c r="K573" s="48"/>
      <c r="L573" s="48"/>
      <c r="M573" s="48"/>
      <c r="N573" s="48"/>
      <c r="O573" s="48"/>
      <c r="P573" s="48"/>
      <c r="Q573" s="48"/>
      <c r="R573" s="48"/>
      <c r="S573" s="48"/>
      <c r="T573" s="48"/>
      <c r="U573" s="48"/>
      <c r="V573" s="48"/>
      <c r="W573" s="48"/>
      <c r="X573" s="48"/>
      <c r="Y573" s="48"/>
      <c r="Z573" s="48"/>
    </row>
    <row r="574" spans="1:26" ht="15.75" customHeight="1">
      <c r="A574" s="48"/>
      <c r="B574" s="48"/>
      <c r="C574" s="48"/>
      <c r="D574" s="48"/>
      <c r="E574" s="48"/>
      <c r="F574" s="48"/>
      <c r="G574" s="48"/>
      <c r="H574" s="48"/>
      <c r="I574" s="48"/>
      <c r="J574" s="48"/>
      <c r="K574" s="48"/>
      <c r="L574" s="48"/>
      <c r="M574" s="48"/>
      <c r="N574" s="48"/>
      <c r="O574" s="48"/>
      <c r="P574" s="48"/>
      <c r="Q574" s="48"/>
      <c r="R574" s="48"/>
      <c r="S574" s="48"/>
      <c r="T574" s="48"/>
      <c r="U574" s="48"/>
      <c r="V574" s="48"/>
      <c r="W574" s="48"/>
      <c r="X574" s="48"/>
      <c r="Y574" s="48"/>
      <c r="Z574" s="48"/>
    </row>
    <row r="575" spans="1:26" ht="15.75" customHeight="1">
      <c r="A575" s="48"/>
      <c r="B575" s="48"/>
      <c r="C575" s="48"/>
      <c r="D575" s="48"/>
      <c r="E575" s="48"/>
      <c r="F575" s="48"/>
      <c r="G575" s="48"/>
      <c r="H575" s="48"/>
      <c r="I575" s="48"/>
      <c r="J575" s="48"/>
      <c r="K575" s="48"/>
      <c r="L575" s="48"/>
      <c r="M575" s="48"/>
      <c r="N575" s="48"/>
      <c r="O575" s="48"/>
      <c r="P575" s="48"/>
      <c r="Q575" s="48"/>
      <c r="R575" s="48"/>
      <c r="S575" s="48"/>
      <c r="T575" s="48"/>
      <c r="U575" s="48"/>
      <c r="V575" s="48"/>
      <c r="W575" s="48"/>
      <c r="X575" s="48"/>
      <c r="Y575" s="48"/>
      <c r="Z575" s="48"/>
    </row>
    <row r="576" spans="1:26" ht="15.75" customHeight="1">
      <c r="A576" s="48"/>
      <c r="B576" s="48"/>
      <c r="C576" s="48"/>
      <c r="D576" s="48"/>
      <c r="E576" s="48"/>
      <c r="F576" s="48"/>
      <c r="G576" s="48"/>
      <c r="H576" s="48"/>
      <c r="I576" s="48"/>
      <c r="J576" s="48"/>
      <c r="K576" s="48"/>
      <c r="L576" s="48"/>
      <c r="M576" s="48"/>
      <c r="N576" s="48"/>
      <c r="O576" s="48"/>
      <c r="P576" s="48"/>
      <c r="Q576" s="48"/>
      <c r="R576" s="48"/>
      <c r="S576" s="48"/>
      <c r="T576" s="48"/>
      <c r="U576" s="48"/>
      <c r="V576" s="48"/>
      <c r="W576" s="48"/>
      <c r="X576" s="48"/>
      <c r="Y576" s="48"/>
      <c r="Z576" s="48"/>
    </row>
    <row r="577" spans="1:26" ht="15.75" customHeight="1">
      <c r="A577" s="48"/>
      <c r="B577" s="48"/>
      <c r="C577" s="48"/>
      <c r="D577" s="48"/>
      <c r="E577" s="48"/>
      <c r="F577" s="48"/>
      <c r="G577" s="48"/>
      <c r="H577" s="48"/>
      <c r="I577" s="48"/>
      <c r="J577" s="48"/>
      <c r="K577" s="48"/>
      <c r="L577" s="48"/>
      <c r="M577" s="48"/>
      <c r="N577" s="48"/>
      <c r="O577" s="48"/>
      <c r="P577" s="48"/>
      <c r="Q577" s="48"/>
      <c r="R577" s="48"/>
      <c r="S577" s="48"/>
      <c r="T577" s="48"/>
      <c r="U577" s="48"/>
      <c r="V577" s="48"/>
      <c r="W577" s="48"/>
      <c r="X577" s="48"/>
      <c r="Y577" s="48"/>
      <c r="Z577" s="48"/>
    </row>
    <row r="578" spans="1:26" ht="15.75" customHeight="1">
      <c r="A578" s="48"/>
      <c r="B578" s="48"/>
      <c r="C578" s="48"/>
      <c r="D578" s="48"/>
      <c r="E578" s="48"/>
      <c r="F578" s="48"/>
      <c r="G578" s="48"/>
      <c r="H578" s="48"/>
      <c r="I578" s="48"/>
      <c r="J578" s="48"/>
      <c r="K578" s="48"/>
      <c r="L578" s="48"/>
      <c r="M578" s="48"/>
      <c r="N578" s="48"/>
      <c r="O578" s="48"/>
      <c r="P578" s="48"/>
      <c r="Q578" s="48"/>
      <c r="R578" s="48"/>
      <c r="S578" s="48"/>
      <c r="T578" s="48"/>
      <c r="U578" s="48"/>
      <c r="V578" s="48"/>
      <c r="W578" s="48"/>
      <c r="X578" s="48"/>
      <c r="Y578" s="48"/>
      <c r="Z578" s="48"/>
    </row>
    <row r="579" spans="1:26" ht="15.75" customHeight="1">
      <c r="A579" s="48"/>
      <c r="B579" s="48"/>
      <c r="C579" s="48"/>
      <c r="D579" s="48"/>
      <c r="E579" s="48"/>
      <c r="F579" s="48"/>
      <c r="G579" s="48"/>
      <c r="H579" s="48"/>
      <c r="I579" s="48"/>
      <c r="J579" s="48"/>
      <c r="K579" s="48"/>
      <c r="L579" s="48"/>
      <c r="M579" s="48"/>
      <c r="N579" s="48"/>
      <c r="O579" s="48"/>
      <c r="P579" s="48"/>
      <c r="Q579" s="48"/>
      <c r="R579" s="48"/>
      <c r="S579" s="48"/>
      <c r="T579" s="48"/>
      <c r="U579" s="48"/>
      <c r="V579" s="48"/>
      <c r="W579" s="48"/>
      <c r="X579" s="48"/>
      <c r="Y579" s="48"/>
      <c r="Z579" s="48"/>
    </row>
    <row r="580" spans="1:26" ht="15.75" customHeight="1">
      <c r="A580" s="48"/>
      <c r="B580" s="48"/>
      <c r="C580" s="48"/>
      <c r="D580" s="48"/>
      <c r="E580" s="48"/>
      <c r="F580" s="48"/>
      <c r="G580" s="48"/>
      <c r="H580" s="48"/>
      <c r="I580" s="48"/>
      <c r="J580" s="48"/>
      <c r="K580" s="48"/>
      <c r="L580" s="48"/>
      <c r="M580" s="48"/>
      <c r="N580" s="48"/>
      <c r="O580" s="48"/>
      <c r="P580" s="48"/>
      <c r="Q580" s="48"/>
      <c r="R580" s="48"/>
      <c r="S580" s="48"/>
      <c r="T580" s="48"/>
      <c r="U580" s="48"/>
      <c r="V580" s="48"/>
      <c r="W580" s="48"/>
      <c r="X580" s="48"/>
      <c r="Y580" s="48"/>
      <c r="Z580" s="48"/>
    </row>
    <row r="581" spans="1:26" ht="15.75" customHeight="1">
      <c r="A581" s="48"/>
      <c r="B581" s="48"/>
      <c r="C581" s="48"/>
      <c r="D581" s="48"/>
      <c r="E581" s="48"/>
      <c r="F581" s="48"/>
      <c r="G581" s="48"/>
      <c r="H581" s="48"/>
      <c r="I581" s="48"/>
      <c r="J581" s="48"/>
      <c r="K581" s="48"/>
      <c r="L581" s="48"/>
      <c r="M581" s="48"/>
      <c r="N581" s="48"/>
      <c r="O581" s="48"/>
      <c r="P581" s="48"/>
      <c r="Q581" s="48"/>
      <c r="R581" s="48"/>
      <c r="S581" s="48"/>
      <c r="T581" s="48"/>
      <c r="U581" s="48"/>
      <c r="V581" s="48"/>
      <c r="W581" s="48"/>
      <c r="X581" s="48"/>
      <c r="Y581" s="48"/>
      <c r="Z581" s="48"/>
    </row>
    <row r="582" spans="1:26" ht="15.75" customHeight="1">
      <c r="A582" s="48"/>
      <c r="B582" s="48"/>
      <c r="C582" s="48"/>
      <c r="D582" s="48"/>
      <c r="E582" s="48"/>
      <c r="F582" s="48"/>
      <c r="G582" s="48"/>
      <c r="H582" s="48"/>
      <c r="I582" s="48"/>
      <c r="J582" s="48"/>
      <c r="K582" s="48"/>
      <c r="L582" s="48"/>
      <c r="M582" s="48"/>
      <c r="N582" s="48"/>
      <c r="O582" s="48"/>
      <c r="P582" s="48"/>
      <c r="Q582" s="48"/>
      <c r="R582" s="48"/>
      <c r="S582" s="48"/>
      <c r="T582" s="48"/>
      <c r="U582" s="48"/>
      <c r="V582" s="48"/>
      <c r="W582" s="48"/>
      <c r="X582" s="48"/>
      <c r="Y582" s="48"/>
      <c r="Z582" s="48"/>
    </row>
    <row r="583" spans="1:26" ht="15.75" customHeight="1">
      <c r="A583" s="48"/>
      <c r="B583" s="48"/>
      <c r="C583" s="48"/>
      <c r="D583" s="48"/>
      <c r="E583" s="48"/>
      <c r="F583" s="48"/>
      <c r="G583" s="48"/>
      <c r="H583" s="48"/>
      <c r="I583" s="48"/>
      <c r="J583" s="48"/>
      <c r="K583" s="48"/>
      <c r="L583" s="48"/>
      <c r="M583" s="48"/>
      <c r="N583" s="48"/>
      <c r="O583" s="48"/>
      <c r="P583" s="48"/>
      <c r="Q583" s="48"/>
      <c r="R583" s="48"/>
      <c r="S583" s="48"/>
      <c r="T583" s="48"/>
      <c r="U583" s="48"/>
      <c r="V583" s="48"/>
      <c r="W583" s="48"/>
      <c r="X583" s="48"/>
      <c r="Y583" s="48"/>
      <c r="Z583" s="48"/>
    </row>
    <row r="584" spans="1:26" ht="15.75" customHeight="1">
      <c r="A584" s="48"/>
      <c r="B584" s="48"/>
      <c r="C584" s="48"/>
      <c r="D584" s="48"/>
      <c r="E584" s="48"/>
      <c r="F584" s="48"/>
      <c r="G584" s="48"/>
      <c r="H584" s="48"/>
      <c r="I584" s="48"/>
      <c r="J584" s="48"/>
      <c r="K584" s="48"/>
      <c r="L584" s="48"/>
      <c r="M584" s="48"/>
      <c r="N584" s="48"/>
      <c r="O584" s="48"/>
      <c r="P584" s="48"/>
      <c r="Q584" s="48"/>
      <c r="R584" s="48"/>
      <c r="S584" s="48"/>
      <c r="T584" s="48"/>
      <c r="U584" s="48"/>
      <c r="V584" s="48"/>
      <c r="W584" s="48"/>
      <c r="X584" s="48"/>
      <c r="Y584" s="48"/>
      <c r="Z584" s="48"/>
    </row>
    <row r="585" spans="1:26" ht="15.75" customHeight="1">
      <c r="A585" s="48"/>
      <c r="B585" s="48"/>
      <c r="C585" s="48"/>
      <c r="D585" s="48"/>
      <c r="E585" s="48"/>
      <c r="F585" s="48"/>
      <c r="G585" s="48"/>
      <c r="H585" s="48"/>
      <c r="I585" s="48"/>
      <c r="J585" s="48"/>
      <c r="K585" s="48"/>
      <c r="L585" s="48"/>
      <c r="M585" s="48"/>
      <c r="N585" s="48"/>
      <c r="O585" s="48"/>
      <c r="P585" s="48"/>
      <c r="Q585" s="48"/>
      <c r="R585" s="48"/>
      <c r="S585" s="48"/>
      <c r="T585" s="48"/>
      <c r="U585" s="48"/>
      <c r="V585" s="48"/>
      <c r="W585" s="48"/>
      <c r="X585" s="48"/>
      <c r="Y585" s="48"/>
      <c r="Z585" s="48"/>
    </row>
    <row r="586" spans="1:26" ht="15.75" customHeight="1">
      <c r="A586" s="48"/>
      <c r="B586" s="48"/>
      <c r="C586" s="48"/>
      <c r="D586" s="48"/>
      <c r="E586" s="48"/>
      <c r="F586" s="48"/>
      <c r="G586" s="48"/>
      <c r="H586" s="48"/>
      <c r="I586" s="48"/>
      <c r="J586" s="48"/>
      <c r="K586" s="48"/>
      <c r="L586" s="48"/>
      <c r="M586" s="48"/>
      <c r="N586" s="48"/>
      <c r="O586" s="48"/>
      <c r="P586" s="48"/>
      <c r="Q586" s="48"/>
      <c r="R586" s="48"/>
      <c r="S586" s="48"/>
      <c r="T586" s="48"/>
      <c r="U586" s="48"/>
      <c r="V586" s="48"/>
      <c r="W586" s="48"/>
      <c r="X586" s="48"/>
      <c r="Y586" s="48"/>
      <c r="Z586" s="48"/>
    </row>
    <row r="587" spans="1:26" ht="15.75" customHeight="1">
      <c r="A587" s="48"/>
      <c r="B587" s="48"/>
      <c r="C587" s="48"/>
      <c r="D587" s="48"/>
      <c r="E587" s="48"/>
      <c r="F587" s="48"/>
      <c r="G587" s="48"/>
      <c r="H587" s="48"/>
      <c r="I587" s="48"/>
      <c r="J587" s="48"/>
      <c r="K587" s="48"/>
      <c r="L587" s="48"/>
      <c r="M587" s="48"/>
      <c r="N587" s="48"/>
      <c r="O587" s="48"/>
      <c r="P587" s="48"/>
      <c r="Q587" s="48"/>
      <c r="R587" s="48"/>
      <c r="S587" s="48"/>
      <c r="T587" s="48"/>
      <c r="U587" s="48"/>
      <c r="V587" s="48"/>
      <c r="W587" s="48"/>
      <c r="X587" s="48"/>
      <c r="Y587" s="48"/>
      <c r="Z587" s="48"/>
    </row>
    <row r="588" spans="1:26" ht="15.75" customHeight="1">
      <c r="A588" s="48"/>
      <c r="B588" s="48"/>
      <c r="C588" s="48"/>
      <c r="D588" s="48"/>
      <c r="E588" s="48"/>
      <c r="F588" s="48"/>
      <c r="G588" s="48"/>
      <c r="H588" s="48"/>
      <c r="I588" s="48"/>
      <c r="J588" s="48"/>
      <c r="K588" s="48"/>
      <c r="L588" s="48"/>
      <c r="M588" s="48"/>
      <c r="N588" s="48"/>
      <c r="O588" s="48"/>
      <c r="P588" s="48"/>
      <c r="Q588" s="48"/>
      <c r="R588" s="48"/>
      <c r="S588" s="48"/>
      <c r="T588" s="48"/>
      <c r="U588" s="48"/>
      <c r="V588" s="48"/>
      <c r="W588" s="48"/>
      <c r="X588" s="48"/>
      <c r="Y588" s="48"/>
      <c r="Z588" s="48"/>
    </row>
    <row r="589" spans="1:26" ht="15.75" customHeight="1">
      <c r="A589" s="48"/>
      <c r="B589" s="48"/>
      <c r="C589" s="48"/>
      <c r="D589" s="48"/>
      <c r="E589" s="48"/>
      <c r="F589" s="48"/>
      <c r="G589" s="48"/>
      <c r="H589" s="48"/>
      <c r="I589" s="48"/>
      <c r="J589" s="48"/>
      <c r="K589" s="48"/>
      <c r="L589" s="48"/>
      <c r="M589" s="48"/>
      <c r="N589" s="48"/>
      <c r="O589" s="48"/>
      <c r="P589" s="48"/>
      <c r="Q589" s="48"/>
      <c r="R589" s="48"/>
      <c r="S589" s="48"/>
      <c r="T589" s="48"/>
      <c r="U589" s="48"/>
      <c r="V589" s="48"/>
      <c r="W589" s="48"/>
      <c r="X589" s="48"/>
      <c r="Y589" s="48"/>
      <c r="Z589" s="48"/>
    </row>
    <row r="590" spans="1:26" ht="15.75" customHeight="1">
      <c r="A590" s="48"/>
      <c r="B590" s="48"/>
      <c r="C590" s="48"/>
      <c r="D590" s="48"/>
      <c r="E590" s="48"/>
      <c r="F590" s="48"/>
      <c r="G590" s="48"/>
      <c r="H590" s="48"/>
      <c r="I590" s="48"/>
      <c r="J590" s="48"/>
      <c r="K590" s="48"/>
      <c r="L590" s="48"/>
      <c r="M590" s="48"/>
      <c r="N590" s="48"/>
      <c r="O590" s="48"/>
      <c r="P590" s="48"/>
      <c r="Q590" s="48"/>
      <c r="R590" s="48"/>
      <c r="S590" s="48"/>
      <c r="T590" s="48"/>
      <c r="U590" s="48"/>
      <c r="V590" s="48"/>
      <c r="W590" s="48"/>
      <c r="X590" s="48"/>
      <c r="Y590" s="48"/>
      <c r="Z590" s="48"/>
    </row>
    <row r="591" spans="1:26" ht="15.75" customHeight="1">
      <c r="A591" s="48"/>
      <c r="B591" s="48"/>
      <c r="C591" s="48"/>
      <c r="D591" s="48"/>
      <c r="E591" s="48"/>
      <c r="F591" s="48"/>
      <c r="G591" s="48"/>
      <c r="H591" s="48"/>
      <c r="I591" s="48"/>
      <c r="J591" s="48"/>
      <c r="K591" s="48"/>
      <c r="L591" s="48"/>
      <c r="M591" s="48"/>
      <c r="N591" s="48"/>
      <c r="O591" s="48"/>
      <c r="P591" s="48"/>
      <c r="Q591" s="48"/>
      <c r="R591" s="48"/>
      <c r="S591" s="48"/>
      <c r="T591" s="48"/>
      <c r="U591" s="48"/>
      <c r="V591" s="48"/>
      <c r="W591" s="48"/>
      <c r="X591" s="48"/>
      <c r="Y591" s="48"/>
      <c r="Z591" s="48"/>
    </row>
    <row r="592" spans="1:26" ht="15.75" customHeight="1">
      <c r="A592" s="48"/>
      <c r="B592" s="48"/>
      <c r="C592" s="48"/>
      <c r="D592" s="48"/>
      <c r="E592" s="48"/>
      <c r="F592" s="48"/>
      <c r="G592" s="48"/>
      <c r="H592" s="48"/>
      <c r="I592" s="48"/>
      <c r="J592" s="48"/>
      <c r="K592" s="48"/>
      <c r="L592" s="48"/>
      <c r="M592" s="48"/>
      <c r="N592" s="48"/>
      <c r="O592" s="48"/>
      <c r="P592" s="48"/>
      <c r="Q592" s="48"/>
      <c r="R592" s="48"/>
      <c r="S592" s="48"/>
      <c r="T592" s="48"/>
      <c r="U592" s="48"/>
      <c r="V592" s="48"/>
      <c r="W592" s="48"/>
      <c r="X592" s="48"/>
      <c r="Y592" s="48"/>
      <c r="Z592" s="48"/>
    </row>
    <row r="593" spans="1:26" ht="15.75" customHeight="1">
      <c r="A593" s="48"/>
      <c r="B593" s="48"/>
      <c r="C593" s="48"/>
      <c r="D593" s="48"/>
      <c r="E593" s="48"/>
      <c r="F593" s="48"/>
      <c r="G593" s="48"/>
      <c r="H593" s="48"/>
      <c r="I593" s="48"/>
      <c r="J593" s="48"/>
      <c r="K593" s="48"/>
      <c r="L593" s="48"/>
      <c r="M593" s="48"/>
      <c r="N593" s="48"/>
      <c r="O593" s="48"/>
      <c r="P593" s="48"/>
      <c r="Q593" s="48"/>
      <c r="R593" s="48"/>
      <c r="S593" s="48"/>
      <c r="T593" s="48"/>
      <c r="U593" s="48"/>
      <c r="V593" s="48"/>
      <c r="W593" s="48"/>
      <c r="X593" s="48"/>
      <c r="Y593" s="48"/>
      <c r="Z593" s="48"/>
    </row>
    <row r="594" spans="1:26" ht="15.75" customHeight="1">
      <c r="A594" s="48"/>
      <c r="B594" s="48"/>
      <c r="C594" s="48"/>
      <c r="D594" s="48"/>
      <c r="E594" s="48"/>
      <c r="F594" s="48"/>
      <c r="G594" s="48"/>
      <c r="H594" s="48"/>
      <c r="I594" s="48"/>
      <c r="J594" s="48"/>
      <c r="K594" s="48"/>
      <c r="L594" s="48"/>
      <c r="M594" s="48"/>
      <c r="N594" s="48"/>
      <c r="O594" s="48"/>
      <c r="P594" s="48"/>
      <c r="Q594" s="48"/>
      <c r="R594" s="48"/>
      <c r="S594" s="48"/>
      <c r="T594" s="48"/>
      <c r="U594" s="48"/>
      <c r="V594" s="48"/>
      <c r="W594" s="48"/>
      <c r="X594" s="48"/>
      <c r="Y594" s="48"/>
      <c r="Z594" s="48"/>
    </row>
    <row r="595" spans="1:26" ht="15.75" customHeight="1">
      <c r="A595" s="48"/>
      <c r="B595" s="48"/>
      <c r="C595" s="48"/>
      <c r="D595" s="48"/>
      <c r="E595" s="48"/>
      <c r="F595" s="48"/>
      <c r="G595" s="48"/>
      <c r="H595" s="48"/>
      <c r="I595" s="48"/>
      <c r="J595" s="48"/>
      <c r="K595" s="48"/>
      <c r="L595" s="48"/>
      <c r="M595" s="48"/>
      <c r="N595" s="48"/>
      <c r="O595" s="48"/>
      <c r="P595" s="48"/>
      <c r="Q595" s="48"/>
      <c r="R595" s="48"/>
      <c r="S595" s="48"/>
      <c r="T595" s="48"/>
      <c r="U595" s="48"/>
      <c r="V595" s="48"/>
      <c r="W595" s="48"/>
      <c r="X595" s="48"/>
      <c r="Y595" s="48"/>
      <c r="Z595" s="48"/>
    </row>
    <row r="596" spans="1:26" ht="15.75" customHeight="1">
      <c r="A596" s="48"/>
      <c r="B596" s="48"/>
      <c r="C596" s="48"/>
      <c r="D596" s="48"/>
      <c r="E596" s="48"/>
      <c r="F596" s="48"/>
      <c r="G596" s="48"/>
      <c r="H596" s="48"/>
      <c r="I596" s="48"/>
      <c r="J596" s="48"/>
      <c r="K596" s="48"/>
      <c r="L596" s="48"/>
      <c r="M596" s="48"/>
      <c r="N596" s="48"/>
      <c r="O596" s="48"/>
      <c r="P596" s="48"/>
      <c r="Q596" s="48"/>
      <c r="R596" s="48"/>
      <c r="S596" s="48"/>
      <c r="T596" s="48"/>
      <c r="U596" s="48"/>
      <c r="V596" s="48"/>
      <c r="W596" s="48"/>
      <c r="X596" s="48"/>
      <c r="Y596" s="48"/>
      <c r="Z596" s="48"/>
    </row>
    <row r="597" spans="1:26" ht="15.75" customHeight="1">
      <c r="A597" s="48"/>
      <c r="B597" s="48"/>
      <c r="C597" s="48"/>
      <c r="D597" s="48"/>
      <c r="E597" s="48"/>
      <c r="F597" s="48"/>
      <c r="G597" s="48"/>
      <c r="H597" s="48"/>
      <c r="I597" s="48"/>
      <c r="J597" s="48"/>
      <c r="K597" s="48"/>
      <c r="L597" s="48"/>
      <c r="M597" s="48"/>
      <c r="N597" s="48"/>
      <c r="O597" s="48"/>
      <c r="P597" s="48"/>
      <c r="Q597" s="48"/>
      <c r="R597" s="48"/>
      <c r="S597" s="48"/>
      <c r="T597" s="48"/>
      <c r="U597" s="48"/>
      <c r="V597" s="48"/>
      <c r="W597" s="48"/>
      <c r="X597" s="48"/>
      <c r="Y597" s="48"/>
      <c r="Z597" s="48"/>
    </row>
    <row r="598" spans="1:26" ht="15.75" customHeight="1">
      <c r="A598" s="48"/>
      <c r="B598" s="48"/>
      <c r="C598" s="48"/>
      <c r="D598" s="48"/>
      <c r="E598" s="48"/>
      <c r="F598" s="48"/>
      <c r="G598" s="48"/>
      <c r="H598" s="48"/>
      <c r="I598" s="48"/>
      <c r="J598" s="48"/>
      <c r="K598" s="48"/>
      <c r="L598" s="48"/>
      <c r="M598" s="48"/>
      <c r="N598" s="48"/>
      <c r="O598" s="48"/>
      <c r="P598" s="48"/>
      <c r="Q598" s="48"/>
      <c r="R598" s="48"/>
      <c r="S598" s="48"/>
      <c r="T598" s="48"/>
      <c r="U598" s="48"/>
      <c r="V598" s="48"/>
      <c r="W598" s="48"/>
      <c r="X598" s="48"/>
      <c r="Y598" s="48"/>
      <c r="Z598" s="48"/>
    </row>
    <row r="599" spans="1:26" ht="15.75" customHeight="1">
      <c r="A599" s="48"/>
      <c r="B599" s="48"/>
      <c r="C599" s="48"/>
      <c r="D599" s="48"/>
      <c r="E599" s="48"/>
      <c r="F599" s="48"/>
      <c r="G599" s="48"/>
      <c r="H599" s="48"/>
      <c r="I599" s="48"/>
      <c r="J599" s="48"/>
      <c r="K599" s="48"/>
      <c r="L599" s="48"/>
      <c r="M599" s="48"/>
      <c r="N599" s="48"/>
      <c r="O599" s="48"/>
      <c r="P599" s="48"/>
      <c r="Q599" s="48"/>
      <c r="R599" s="48"/>
      <c r="S599" s="48"/>
      <c r="T599" s="48"/>
      <c r="U599" s="48"/>
      <c r="V599" s="48"/>
      <c r="W599" s="48"/>
      <c r="X599" s="48"/>
      <c r="Y599" s="48"/>
      <c r="Z599" s="48"/>
    </row>
    <row r="600" spans="1:26" ht="15.75" customHeight="1">
      <c r="A600" s="48"/>
      <c r="B600" s="48"/>
      <c r="C600" s="48"/>
      <c r="D600" s="48"/>
      <c r="E600" s="48"/>
      <c r="F600" s="48"/>
      <c r="G600" s="48"/>
      <c r="H600" s="48"/>
      <c r="I600" s="48"/>
      <c r="J600" s="48"/>
      <c r="K600" s="48"/>
      <c r="L600" s="48"/>
      <c r="M600" s="48"/>
      <c r="N600" s="48"/>
      <c r="O600" s="48"/>
      <c r="P600" s="48"/>
      <c r="Q600" s="48"/>
      <c r="R600" s="48"/>
      <c r="S600" s="48"/>
      <c r="T600" s="48"/>
      <c r="U600" s="48"/>
      <c r="V600" s="48"/>
      <c r="W600" s="48"/>
      <c r="X600" s="48"/>
      <c r="Y600" s="48"/>
      <c r="Z600" s="48"/>
    </row>
    <row r="601" spans="1:26" ht="15.75" customHeight="1">
      <c r="A601" s="48"/>
      <c r="B601" s="48"/>
      <c r="C601" s="48"/>
      <c r="D601" s="48"/>
      <c r="E601" s="48"/>
      <c r="F601" s="48"/>
      <c r="G601" s="48"/>
      <c r="H601" s="48"/>
      <c r="I601" s="48"/>
      <c r="J601" s="48"/>
      <c r="K601" s="48"/>
      <c r="L601" s="48"/>
      <c r="M601" s="48"/>
      <c r="N601" s="48"/>
      <c r="O601" s="48"/>
      <c r="P601" s="48"/>
      <c r="Q601" s="48"/>
      <c r="R601" s="48"/>
      <c r="S601" s="48"/>
      <c r="T601" s="48"/>
      <c r="U601" s="48"/>
      <c r="V601" s="48"/>
      <c r="W601" s="48"/>
      <c r="X601" s="48"/>
      <c r="Y601" s="48"/>
      <c r="Z601" s="48"/>
    </row>
    <row r="602" spans="1:26" ht="15.75" customHeight="1">
      <c r="A602" s="48"/>
      <c r="B602" s="48"/>
      <c r="C602" s="48"/>
      <c r="D602" s="48"/>
      <c r="E602" s="48"/>
      <c r="F602" s="48"/>
      <c r="G602" s="48"/>
      <c r="H602" s="48"/>
      <c r="I602" s="48"/>
      <c r="J602" s="48"/>
      <c r="K602" s="48"/>
      <c r="L602" s="48"/>
      <c r="M602" s="48"/>
      <c r="N602" s="48"/>
      <c r="O602" s="48"/>
      <c r="P602" s="48"/>
      <c r="Q602" s="48"/>
      <c r="R602" s="48"/>
      <c r="S602" s="48"/>
      <c r="T602" s="48"/>
      <c r="U602" s="48"/>
      <c r="V602" s="48"/>
      <c r="W602" s="48"/>
      <c r="X602" s="48"/>
      <c r="Y602" s="48"/>
      <c r="Z602" s="48"/>
    </row>
    <row r="603" spans="1:26" ht="15.75" customHeight="1">
      <c r="A603" s="48"/>
      <c r="B603" s="48"/>
      <c r="C603" s="48"/>
      <c r="D603" s="48"/>
      <c r="E603" s="48"/>
      <c r="F603" s="48"/>
      <c r="G603" s="48"/>
      <c r="H603" s="48"/>
      <c r="I603" s="48"/>
      <c r="J603" s="48"/>
      <c r="K603" s="48"/>
      <c r="L603" s="48"/>
      <c r="M603" s="48"/>
      <c r="N603" s="48"/>
      <c r="O603" s="48"/>
      <c r="P603" s="48"/>
      <c r="Q603" s="48"/>
      <c r="R603" s="48"/>
      <c r="S603" s="48"/>
      <c r="T603" s="48"/>
      <c r="U603" s="48"/>
      <c r="V603" s="48"/>
      <c r="W603" s="48"/>
      <c r="X603" s="48"/>
      <c r="Y603" s="48"/>
      <c r="Z603" s="48"/>
    </row>
    <row r="604" spans="1:26" ht="15.75" customHeight="1">
      <c r="A604" s="48"/>
      <c r="B604" s="48"/>
      <c r="C604" s="48"/>
      <c r="D604" s="48"/>
      <c r="E604" s="48"/>
      <c r="F604" s="48"/>
      <c r="G604" s="48"/>
      <c r="H604" s="48"/>
      <c r="I604" s="48"/>
      <c r="J604" s="48"/>
      <c r="K604" s="48"/>
      <c r="L604" s="48"/>
      <c r="M604" s="48"/>
      <c r="N604" s="48"/>
      <c r="O604" s="48"/>
      <c r="P604" s="48"/>
      <c r="Q604" s="48"/>
      <c r="R604" s="48"/>
      <c r="S604" s="48"/>
      <c r="T604" s="48"/>
      <c r="U604" s="48"/>
      <c r="V604" s="48"/>
      <c r="W604" s="48"/>
      <c r="X604" s="48"/>
      <c r="Y604" s="48"/>
      <c r="Z604" s="48"/>
    </row>
    <row r="605" spans="1:26" ht="15.75" customHeight="1">
      <c r="A605" s="48"/>
      <c r="B605" s="48"/>
      <c r="C605" s="48"/>
      <c r="D605" s="48"/>
      <c r="E605" s="48"/>
      <c r="F605" s="48"/>
      <c r="G605" s="48"/>
      <c r="H605" s="48"/>
      <c r="I605" s="48"/>
      <c r="J605" s="48"/>
      <c r="K605" s="48"/>
      <c r="L605" s="48"/>
      <c r="M605" s="48"/>
      <c r="N605" s="48"/>
      <c r="O605" s="48"/>
      <c r="P605" s="48"/>
      <c r="Q605" s="48"/>
      <c r="R605" s="48"/>
      <c r="S605" s="48"/>
      <c r="T605" s="48"/>
      <c r="U605" s="48"/>
      <c r="V605" s="48"/>
      <c r="W605" s="48"/>
      <c r="X605" s="48"/>
      <c r="Y605" s="48"/>
      <c r="Z605" s="48"/>
    </row>
    <row r="606" spans="1:26" ht="15.75" customHeight="1">
      <c r="A606" s="48"/>
      <c r="B606" s="48"/>
      <c r="C606" s="48"/>
      <c r="D606" s="48"/>
      <c r="E606" s="48"/>
      <c r="F606" s="48"/>
      <c r="G606" s="48"/>
      <c r="H606" s="48"/>
      <c r="I606" s="48"/>
      <c r="J606" s="48"/>
      <c r="K606" s="48"/>
      <c r="L606" s="48"/>
      <c r="M606" s="48"/>
      <c r="N606" s="48"/>
      <c r="O606" s="48"/>
      <c r="P606" s="48"/>
      <c r="Q606" s="48"/>
      <c r="R606" s="48"/>
      <c r="S606" s="48"/>
      <c r="T606" s="48"/>
      <c r="U606" s="48"/>
      <c r="V606" s="48"/>
      <c r="W606" s="48"/>
      <c r="X606" s="48"/>
      <c r="Y606" s="48"/>
      <c r="Z606" s="48"/>
    </row>
    <row r="607" spans="1:26" ht="15.75" customHeight="1">
      <c r="A607" s="48"/>
      <c r="B607" s="48"/>
      <c r="C607" s="48"/>
      <c r="D607" s="48"/>
      <c r="E607" s="48"/>
      <c r="F607" s="48"/>
      <c r="G607" s="48"/>
      <c r="H607" s="48"/>
      <c r="I607" s="48"/>
      <c r="J607" s="48"/>
      <c r="K607" s="48"/>
      <c r="L607" s="48"/>
      <c r="M607" s="48"/>
      <c r="N607" s="48"/>
      <c r="O607" s="48"/>
      <c r="P607" s="48"/>
      <c r="Q607" s="48"/>
      <c r="R607" s="48"/>
      <c r="S607" s="48"/>
      <c r="T607" s="48"/>
      <c r="U607" s="48"/>
      <c r="V607" s="48"/>
      <c r="W607" s="48"/>
      <c r="X607" s="48"/>
      <c r="Y607" s="48"/>
      <c r="Z607" s="48"/>
    </row>
    <row r="608" spans="1:26" ht="15.75" customHeight="1">
      <c r="A608" s="48"/>
      <c r="B608" s="48"/>
      <c r="C608" s="48"/>
      <c r="D608" s="48"/>
      <c r="E608" s="48"/>
      <c r="F608" s="48"/>
      <c r="G608" s="48"/>
      <c r="H608" s="48"/>
      <c r="I608" s="48"/>
      <c r="J608" s="48"/>
      <c r="K608" s="48"/>
      <c r="L608" s="48"/>
      <c r="M608" s="48"/>
      <c r="N608" s="48"/>
      <c r="O608" s="48"/>
      <c r="P608" s="48"/>
      <c r="Q608" s="48"/>
      <c r="R608" s="48"/>
      <c r="S608" s="48"/>
      <c r="T608" s="48"/>
      <c r="U608" s="48"/>
      <c r="V608" s="48"/>
      <c r="W608" s="48"/>
      <c r="X608" s="48"/>
      <c r="Y608" s="48"/>
      <c r="Z608" s="48"/>
    </row>
    <row r="609" spans="1:26" ht="15.75" customHeight="1">
      <c r="A609" s="48"/>
      <c r="B609" s="48"/>
      <c r="C609" s="48"/>
      <c r="D609" s="48"/>
      <c r="E609" s="48"/>
      <c r="F609" s="48"/>
      <c r="G609" s="48"/>
      <c r="H609" s="48"/>
      <c r="I609" s="48"/>
      <c r="J609" s="48"/>
      <c r="K609" s="48"/>
      <c r="L609" s="48"/>
      <c r="M609" s="48"/>
      <c r="N609" s="48"/>
      <c r="O609" s="48"/>
      <c r="P609" s="48"/>
      <c r="Q609" s="48"/>
      <c r="R609" s="48"/>
      <c r="S609" s="48"/>
      <c r="T609" s="48"/>
      <c r="U609" s="48"/>
      <c r="V609" s="48"/>
      <c r="W609" s="48"/>
      <c r="X609" s="48"/>
      <c r="Y609" s="48"/>
      <c r="Z609" s="48"/>
    </row>
    <row r="610" spans="1:26" ht="15.75" customHeight="1">
      <c r="A610" s="48"/>
      <c r="B610" s="48"/>
      <c r="C610" s="48"/>
      <c r="D610" s="48"/>
      <c r="E610" s="48"/>
      <c r="F610" s="48"/>
      <c r="G610" s="48"/>
      <c r="H610" s="48"/>
      <c r="I610" s="48"/>
      <c r="J610" s="48"/>
      <c r="K610" s="48"/>
      <c r="L610" s="48"/>
      <c r="M610" s="48"/>
      <c r="N610" s="48"/>
      <c r="O610" s="48"/>
      <c r="P610" s="48"/>
      <c r="Q610" s="48"/>
      <c r="R610" s="48"/>
      <c r="S610" s="48"/>
      <c r="T610" s="48"/>
      <c r="U610" s="48"/>
      <c r="V610" s="48"/>
      <c r="W610" s="48"/>
      <c r="X610" s="48"/>
      <c r="Y610" s="48"/>
      <c r="Z610" s="48"/>
    </row>
    <row r="611" spans="1:26" ht="15.75" customHeight="1">
      <c r="A611" s="48"/>
      <c r="B611" s="48"/>
      <c r="C611" s="48"/>
      <c r="D611" s="48"/>
      <c r="E611" s="48"/>
      <c r="F611" s="48"/>
      <c r="G611" s="48"/>
      <c r="H611" s="48"/>
      <c r="I611" s="48"/>
      <c r="J611" s="48"/>
      <c r="K611" s="48"/>
      <c r="L611" s="48"/>
      <c r="M611" s="48"/>
      <c r="N611" s="48"/>
      <c r="O611" s="48"/>
      <c r="P611" s="48"/>
      <c r="Q611" s="48"/>
      <c r="R611" s="48"/>
      <c r="S611" s="48"/>
      <c r="T611" s="48"/>
      <c r="U611" s="48"/>
      <c r="V611" s="48"/>
      <c r="W611" s="48"/>
      <c r="X611" s="48"/>
      <c r="Y611" s="48"/>
      <c r="Z611" s="48"/>
    </row>
    <row r="612" spans="1:26" ht="15.75" customHeight="1">
      <c r="A612" s="48"/>
      <c r="B612" s="48"/>
      <c r="C612" s="48"/>
      <c r="D612" s="48"/>
      <c r="E612" s="48"/>
      <c r="F612" s="48"/>
      <c r="G612" s="48"/>
      <c r="H612" s="48"/>
      <c r="I612" s="48"/>
      <c r="J612" s="48"/>
      <c r="K612" s="48"/>
      <c r="L612" s="48"/>
      <c r="M612" s="48"/>
      <c r="N612" s="48"/>
      <c r="O612" s="48"/>
      <c r="P612" s="48"/>
      <c r="Q612" s="48"/>
      <c r="R612" s="48"/>
      <c r="S612" s="48"/>
      <c r="T612" s="48"/>
      <c r="U612" s="48"/>
      <c r="V612" s="48"/>
      <c r="W612" s="48"/>
      <c r="X612" s="48"/>
      <c r="Y612" s="48"/>
      <c r="Z612" s="48"/>
    </row>
    <row r="613" spans="1:26" ht="15.75" customHeight="1">
      <c r="A613" s="48"/>
      <c r="B613" s="48"/>
      <c r="C613" s="48"/>
      <c r="D613" s="48"/>
      <c r="E613" s="48"/>
      <c r="F613" s="48"/>
      <c r="G613" s="48"/>
      <c r="H613" s="48"/>
      <c r="I613" s="48"/>
      <c r="J613" s="48"/>
      <c r="K613" s="48"/>
      <c r="L613" s="48"/>
      <c r="M613" s="48"/>
      <c r="N613" s="48"/>
      <c r="O613" s="48"/>
      <c r="P613" s="48"/>
      <c r="Q613" s="48"/>
      <c r="R613" s="48"/>
      <c r="S613" s="48"/>
      <c r="T613" s="48"/>
      <c r="U613" s="48"/>
      <c r="V613" s="48"/>
      <c r="W613" s="48"/>
      <c r="X613" s="48"/>
      <c r="Y613" s="48"/>
      <c r="Z613" s="48"/>
    </row>
    <row r="614" spans="1:26" ht="15.75" customHeight="1">
      <c r="A614" s="48"/>
      <c r="B614" s="48"/>
      <c r="C614" s="48"/>
      <c r="D614" s="48"/>
      <c r="E614" s="48"/>
      <c r="F614" s="48"/>
      <c r="G614" s="48"/>
      <c r="H614" s="48"/>
      <c r="I614" s="48"/>
      <c r="J614" s="48"/>
      <c r="K614" s="48"/>
      <c r="L614" s="48"/>
      <c r="M614" s="48"/>
      <c r="N614" s="48"/>
      <c r="O614" s="48"/>
      <c r="P614" s="48"/>
      <c r="Q614" s="48"/>
      <c r="R614" s="48"/>
      <c r="S614" s="48"/>
      <c r="T614" s="48"/>
      <c r="U614" s="48"/>
      <c r="V614" s="48"/>
      <c r="W614" s="48"/>
      <c r="X614" s="48"/>
      <c r="Y614" s="48"/>
      <c r="Z614" s="48"/>
    </row>
    <row r="615" spans="1:26" ht="15.75" customHeight="1">
      <c r="A615" s="48"/>
      <c r="B615" s="48"/>
      <c r="C615" s="48"/>
      <c r="D615" s="48"/>
      <c r="E615" s="48"/>
      <c r="F615" s="48"/>
      <c r="G615" s="48"/>
      <c r="H615" s="48"/>
      <c r="I615" s="48"/>
      <c r="J615" s="48"/>
      <c r="K615" s="48"/>
      <c r="L615" s="48"/>
      <c r="M615" s="48"/>
      <c r="N615" s="48"/>
      <c r="O615" s="48"/>
      <c r="P615" s="48"/>
      <c r="Q615" s="48"/>
      <c r="R615" s="48"/>
      <c r="S615" s="48"/>
      <c r="T615" s="48"/>
      <c r="U615" s="48"/>
      <c r="V615" s="48"/>
      <c r="W615" s="48"/>
      <c r="X615" s="48"/>
      <c r="Y615" s="48"/>
      <c r="Z615" s="48"/>
    </row>
    <row r="616" spans="1:26" ht="15.75" customHeight="1">
      <c r="A616" s="48"/>
      <c r="B616" s="48"/>
      <c r="C616" s="48"/>
      <c r="D616" s="48"/>
      <c r="E616" s="48"/>
      <c r="F616" s="48"/>
      <c r="G616" s="48"/>
      <c r="H616" s="48"/>
      <c r="I616" s="48"/>
      <c r="J616" s="48"/>
      <c r="K616" s="48"/>
      <c r="L616" s="48"/>
      <c r="M616" s="48"/>
      <c r="N616" s="48"/>
      <c r="O616" s="48"/>
      <c r="P616" s="48"/>
      <c r="Q616" s="48"/>
      <c r="R616" s="48"/>
      <c r="S616" s="48"/>
      <c r="T616" s="48"/>
      <c r="U616" s="48"/>
      <c r="V616" s="48"/>
      <c r="W616" s="48"/>
      <c r="X616" s="48"/>
      <c r="Y616" s="48"/>
      <c r="Z616" s="48"/>
    </row>
    <row r="617" spans="1:26" ht="15.75" customHeight="1">
      <c r="A617" s="48"/>
      <c r="B617" s="48"/>
      <c r="C617" s="48"/>
      <c r="D617" s="48"/>
      <c r="E617" s="48"/>
      <c r="F617" s="48"/>
      <c r="G617" s="48"/>
      <c r="H617" s="48"/>
      <c r="I617" s="48"/>
      <c r="J617" s="48"/>
      <c r="K617" s="48"/>
      <c r="L617" s="48"/>
      <c r="M617" s="48"/>
      <c r="N617" s="48"/>
      <c r="O617" s="48"/>
      <c r="P617" s="48"/>
      <c r="Q617" s="48"/>
      <c r="R617" s="48"/>
      <c r="S617" s="48"/>
      <c r="T617" s="48"/>
      <c r="U617" s="48"/>
      <c r="V617" s="48"/>
      <c r="W617" s="48"/>
      <c r="X617" s="48"/>
      <c r="Y617" s="48"/>
      <c r="Z617" s="48"/>
    </row>
    <row r="618" spans="1:26" ht="15.75" customHeight="1">
      <c r="A618" s="48"/>
      <c r="B618" s="48"/>
      <c r="C618" s="48"/>
      <c r="D618" s="48"/>
      <c r="E618" s="48"/>
      <c r="F618" s="48"/>
      <c r="G618" s="48"/>
      <c r="H618" s="48"/>
      <c r="I618" s="48"/>
      <c r="J618" s="48"/>
      <c r="K618" s="48"/>
      <c r="L618" s="48"/>
      <c r="M618" s="48"/>
      <c r="N618" s="48"/>
      <c r="O618" s="48"/>
      <c r="P618" s="48"/>
      <c r="Q618" s="48"/>
      <c r="R618" s="48"/>
      <c r="S618" s="48"/>
      <c r="T618" s="48"/>
      <c r="U618" s="48"/>
      <c r="V618" s="48"/>
      <c r="W618" s="48"/>
      <c r="X618" s="48"/>
      <c r="Y618" s="48"/>
      <c r="Z618" s="48"/>
    </row>
    <row r="619" spans="1:26" ht="15.75" customHeight="1">
      <c r="A619" s="48"/>
      <c r="B619" s="48"/>
      <c r="C619" s="48"/>
      <c r="D619" s="48"/>
      <c r="E619" s="48"/>
      <c r="F619" s="48"/>
      <c r="G619" s="48"/>
      <c r="H619" s="48"/>
      <c r="I619" s="48"/>
      <c r="J619" s="48"/>
      <c r="K619" s="48"/>
      <c r="L619" s="48"/>
      <c r="M619" s="48"/>
      <c r="N619" s="48"/>
      <c r="O619" s="48"/>
      <c r="P619" s="48"/>
      <c r="Q619" s="48"/>
      <c r="R619" s="48"/>
      <c r="S619" s="48"/>
      <c r="T619" s="48"/>
      <c r="U619" s="48"/>
      <c r="V619" s="48"/>
      <c r="W619" s="48"/>
      <c r="X619" s="48"/>
      <c r="Y619" s="48"/>
      <c r="Z619" s="48"/>
    </row>
    <row r="620" spans="1:26" ht="15.75" customHeight="1">
      <c r="A620" s="48"/>
      <c r="B620" s="48"/>
      <c r="C620" s="48"/>
      <c r="D620" s="48"/>
      <c r="E620" s="48"/>
      <c r="F620" s="48"/>
      <c r="G620" s="48"/>
      <c r="H620" s="48"/>
      <c r="I620" s="48"/>
      <c r="J620" s="48"/>
      <c r="K620" s="48"/>
      <c r="L620" s="48"/>
      <c r="M620" s="48"/>
      <c r="N620" s="48"/>
      <c r="O620" s="48"/>
      <c r="P620" s="48"/>
      <c r="Q620" s="48"/>
      <c r="R620" s="48"/>
      <c r="S620" s="48"/>
      <c r="T620" s="48"/>
      <c r="U620" s="48"/>
      <c r="V620" s="48"/>
      <c r="W620" s="48"/>
      <c r="X620" s="48"/>
      <c r="Y620" s="48"/>
      <c r="Z620" s="48"/>
    </row>
    <row r="621" spans="1:26" ht="15.75" customHeight="1">
      <c r="A621" s="48"/>
      <c r="B621" s="48"/>
      <c r="C621" s="48"/>
      <c r="D621" s="48"/>
      <c r="E621" s="48"/>
      <c r="F621" s="48"/>
      <c r="G621" s="48"/>
      <c r="H621" s="48"/>
      <c r="I621" s="48"/>
      <c r="J621" s="48"/>
      <c r="K621" s="48"/>
      <c r="L621" s="48"/>
      <c r="M621" s="48"/>
      <c r="N621" s="48"/>
      <c r="O621" s="48"/>
      <c r="P621" s="48"/>
      <c r="Q621" s="48"/>
      <c r="R621" s="48"/>
      <c r="S621" s="48"/>
      <c r="T621" s="48"/>
      <c r="U621" s="48"/>
      <c r="V621" s="48"/>
      <c r="W621" s="48"/>
      <c r="X621" s="48"/>
      <c r="Y621" s="48"/>
      <c r="Z621" s="48"/>
    </row>
    <row r="622" spans="1:26" ht="15.75" customHeight="1">
      <c r="A622" s="48"/>
      <c r="B622" s="48"/>
      <c r="C622" s="48"/>
      <c r="D622" s="48"/>
      <c r="E622" s="48"/>
      <c r="F622" s="48"/>
      <c r="G622" s="48"/>
      <c r="H622" s="48"/>
      <c r="I622" s="48"/>
      <c r="J622" s="48"/>
      <c r="K622" s="48"/>
      <c r="L622" s="48"/>
      <c r="M622" s="48"/>
      <c r="N622" s="48"/>
      <c r="O622" s="48"/>
      <c r="P622" s="48"/>
      <c r="Q622" s="48"/>
      <c r="R622" s="48"/>
      <c r="S622" s="48"/>
      <c r="T622" s="48"/>
      <c r="U622" s="48"/>
      <c r="V622" s="48"/>
      <c r="W622" s="48"/>
      <c r="X622" s="48"/>
      <c r="Y622" s="48"/>
      <c r="Z622" s="48"/>
    </row>
    <row r="623" spans="1:26" ht="15.75" customHeight="1">
      <c r="A623" s="48"/>
      <c r="B623" s="48"/>
      <c r="C623" s="48"/>
      <c r="D623" s="48"/>
      <c r="E623" s="48"/>
      <c r="F623" s="48"/>
      <c r="G623" s="48"/>
      <c r="H623" s="48"/>
      <c r="I623" s="48"/>
      <c r="J623" s="48"/>
      <c r="K623" s="48"/>
      <c r="L623" s="48"/>
      <c r="M623" s="48"/>
      <c r="N623" s="48"/>
      <c r="O623" s="48"/>
      <c r="P623" s="48"/>
      <c r="Q623" s="48"/>
      <c r="R623" s="48"/>
      <c r="S623" s="48"/>
      <c r="T623" s="48"/>
      <c r="U623" s="48"/>
      <c r="V623" s="48"/>
      <c r="W623" s="48"/>
      <c r="X623" s="48"/>
      <c r="Y623" s="48"/>
      <c r="Z623" s="48"/>
    </row>
    <row r="624" spans="1:26" ht="15.75" customHeight="1">
      <c r="A624" s="48"/>
      <c r="B624" s="48"/>
      <c r="C624" s="48"/>
      <c r="D624" s="48"/>
      <c r="E624" s="48"/>
      <c r="F624" s="48"/>
      <c r="G624" s="48"/>
      <c r="H624" s="48"/>
      <c r="I624" s="48"/>
      <c r="J624" s="48"/>
      <c r="K624" s="48"/>
      <c r="L624" s="48"/>
      <c r="M624" s="48"/>
      <c r="N624" s="48"/>
      <c r="O624" s="48"/>
      <c r="P624" s="48"/>
      <c r="Q624" s="48"/>
      <c r="R624" s="48"/>
      <c r="S624" s="48"/>
      <c r="T624" s="48"/>
      <c r="U624" s="48"/>
      <c r="V624" s="48"/>
      <c r="W624" s="48"/>
      <c r="X624" s="48"/>
      <c r="Y624" s="48"/>
      <c r="Z624" s="48"/>
    </row>
    <row r="625" spans="1:26" ht="15.75" customHeight="1">
      <c r="A625" s="48"/>
      <c r="B625" s="48"/>
      <c r="C625" s="48"/>
      <c r="D625" s="48"/>
      <c r="E625" s="48"/>
      <c r="F625" s="48"/>
      <c r="G625" s="48"/>
      <c r="H625" s="48"/>
      <c r="I625" s="48"/>
      <c r="J625" s="48"/>
      <c r="K625" s="48"/>
      <c r="L625" s="48"/>
      <c r="M625" s="48"/>
      <c r="N625" s="48"/>
      <c r="O625" s="48"/>
      <c r="P625" s="48"/>
      <c r="Q625" s="48"/>
      <c r="R625" s="48"/>
      <c r="S625" s="48"/>
      <c r="T625" s="48"/>
      <c r="U625" s="48"/>
      <c r="V625" s="48"/>
      <c r="W625" s="48"/>
      <c r="X625" s="48"/>
      <c r="Y625" s="48"/>
      <c r="Z625" s="48"/>
    </row>
    <row r="626" spans="1:26" ht="15.75" customHeight="1">
      <c r="A626" s="48"/>
      <c r="B626" s="48"/>
      <c r="C626" s="48"/>
      <c r="D626" s="48"/>
      <c r="E626" s="48"/>
      <c r="F626" s="48"/>
      <c r="G626" s="48"/>
      <c r="H626" s="48"/>
      <c r="I626" s="48"/>
      <c r="J626" s="48"/>
      <c r="K626" s="48"/>
      <c r="L626" s="48"/>
      <c r="M626" s="48"/>
      <c r="N626" s="48"/>
      <c r="O626" s="48"/>
      <c r="P626" s="48"/>
      <c r="Q626" s="48"/>
      <c r="R626" s="48"/>
      <c r="S626" s="48"/>
      <c r="T626" s="48"/>
      <c r="U626" s="48"/>
      <c r="V626" s="48"/>
      <c r="W626" s="48"/>
      <c r="X626" s="48"/>
      <c r="Y626" s="48"/>
      <c r="Z626" s="48"/>
    </row>
    <row r="627" spans="1:26" ht="15.75" customHeight="1">
      <c r="A627" s="48"/>
      <c r="B627" s="48"/>
      <c r="C627" s="48"/>
      <c r="D627" s="48"/>
      <c r="E627" s="48"/>
      <c r="F627" s="48"/>
      <c r="G627" s="48"/>
      <c r="H627" s="48"/>
      <c r="I627" s="48"/>
      <c r="J627" s="48"/>
      <c r="K627" s="48"/>
      <c r="L627" s="48"/>
      <c r="M627" s="48"/>
      <c r="N627" s="48"/>
      <c r="O627" s="48"/>
      <c r="P627" s="48"/>
      <c r="Q627" s="48"/>
      <c r="R627" s="48"/>
      <c r="S627" s="48"/>
      <c r="T627" s="48"/>
      <c r="U627" s="48"/>
      <c r="V627" s="48"/>
      <c r="W627" s="48"/>
      <c r="X627" s="48"/>
      <c r="Y627" s="48"/>
      <c r="Z627" s="48"/>
    </row>
    <row r="628" spans="1:26" ht="15.75" customHeight="1">
      <c r="A628" s="48"/>
      <c r="B628" s="48"/>
      <c r="C628" s="48"/>
      <c r="D628" s="48"/>
      <c r="E628" s="48"/>
      <c r="F628" s="48"/>
      <c r="G628" s="48"/>
      <c r="H628" s="48"/>
      <c r="I628" s="48"/>
      <c r="J628" s="48"/>
      <c r="K628" s="48"/>
      <c r="L628" s="48"/>
      <c r="M628" s="48"/>
      <c r="N628" s="48"/>
      <c r="O628" s="48"/>
      <c r="P628" s="48"/>
      <c r="Q628" s="48"/>
      <c r="R628" s="48"/>
      <c r="S628" s="48"/>
      <c r="T628" s="48"/>
      <c r="U628" s="48"/>
      <c r="V628" s="48"/>
      <c r="W628" s="48"/>
      <c r="X628" s="48"/>
      <c r="Y628" s="48"/>
      <c r="Z628" s="48"/>
    </row>
    <row r="629" spans="1:26" ht="15.75" customHeight="1">
      <c r="A629" s="48"/>
      <c r="B629" s="48"/>
      <c r="C629" s="48"/>
      <c r="D629" s="48"/>
      <c r="E629" s="48"/>
      <c r="F629" s="48"/>
      <c r="G629" s="48"/>
      <c r="H629" s="48"/>
      <c r="I629" s="48"/>
      <c r="J629" s="48"/>
      <c r="K629" s="48"/>
      <c r="L629" s="48"/>
      <c r="M629" s="48"/>
      <c r="N629" s="48"/>
      <c r="O629" s="48"/>
      <c r="P629" s="48"/>
      <c r="Q629" s="48"/>
      <c r="R629" s="48"/>
      <c r="S629" s="48"/>
      <c r="T629" s="48"/>
      <c r="U629" s="48"/>
      <c r="V629" s="48"/>
      <c r="W629" s="48"/>
      <c r="X629" s="48"/>
      <c r="Y629" s="48"/>
      <c r="Z629" s="48"/>
    </row>
    <row r="630" spans="1:26" ht="15.75" customHeight="1">
      <c r="A630" s="48"/>
      <c r="B630" s="48"/>
      <c r="C630" s="48"/>
      <c r="D630" s="48"/>
      <c r="E630" s="48"/>
      <c r="F630" s="48"/>
      <c r="G630" s="48"/>
      <c r="H630" s="48"/>
      <c r="I630" s="48"/>
      <c r="J630" s="48"/>
      <c r="K630" s="48"/>
      <c r="L630" s="48"/>
      <c r="M630" s="48"/>
      <c r="N630" s="48"/>
      <c r="O630" s="48"/>
      <c r="P630" s="48"/>
      <c r="Q630" s="48"/>
      <c r="R630" s="48"/>
      <c r="S630" s="48"/>
      <c r="T630" s="48"/>
      <c r="U630" s="48"/>
      <c r="V630" s="48"/>
      <c r="W630" s="48"/>
      <c r="X630" s="48"/>
      <c r="Y630" s="48"/>
      <c r="Z630" s="48"/>
    </row>
    <row r="631" spans="1:26" ht="15.75" customHeight="1">
      <c r="A631" s="48"/>
      <c r="B631" s="48"/>
      <c r="C631" s="48"/>
      <c r="D631" s="48"/>
      <c r="E631" s="48"/>
      <c r="F631" s="48"/>
      <c r="G631" s="48"/>
      <c r="H631" s="48"/>
      <c r="I631" s="48"/>
      <c r="J631" s="48"/>
      <c r="K631" s="48"/>
      <c r="L631" s="48"/>
      <c r="M631" s="48"/>
      <c r="N631" s="48"/>
      <c r="O631" s="48"/>
      <c r="P631" s="48"/>
      <c r="Q631" s="48"/>
      <c r="R631" s="48"/>
      <c r="S631" s="48"/>
      <c r="T631" s="48"/>
      <c r="U631" s="48"/>
      <c r="V631" s="48"/>
      <c r="W631" s="48"/>
      <c r="X631" s="48"/>
      <c r="Y631" s="48"/>
      <c r="Z631" s="48"/>
    </row>
    <row r="632" spans="1:26" ht="15.75" customHeight="1">
      <c r="A632" s="48"/>
      <c r="B632" s="48"/>
      <c r="C632" s="48"/>
      <c r="D632" s="48"/>
      <c r="E632" s="48"/>
      <c r="F632" s="48"/>
      <c r="G632" s="48"/>
      <c r="H632" s="48"/>
      <c r="I632" s="48"/>
      <c r="J632" s="48"/>
      <c r="K632" s="48"/>
      <c r="L632" s="48"/>
      <c r="M632" s="48"/>
      <c r="N632" s="48"/>
      <c r="O632" s="48"/>
      <c r="P632" s="48"/>
      <c r="Q632" s="48"/>
      <c r="R632" s="48"/>
      <c r="S632" s="48"/>
      <c r="T632" s="48"/>
      <c r="U632" s="48"/>
      <c r="V632" s="48"/>
      <c r="W632" s="48"/>
      <c r="X632" s="48"/>
      <c r="Y632" s="48"/>
      <c r="Z632" s="48"/>
    </row>
    <row r="633" spans="1:26" ht="15.75" customHeight="1">
      <c r="A633" s="48"/>
      <c r="B633" s="48"/>
      <c r="C633" s="48"/>
      <c r="D633" s="48"/>
      <c r="E633" s="48"/>
      <c r="F633" s="48"/>
      <c r="G633" s="48"/>
      <c r="H633" s="48"/>
      <c r="I633" s="48"/>
      <c r="J633" s="48"/>
      <c r="K633" s="48"/>
      <c r="L633" s="48"/>
      <c r="M633" s="48"/>
      <c r="N633" s="48"/>
      <c r="O633" s="48"/>
      <c r="P633" s="48"/>
      <c r="Q633" s="48"/>
      <c r="R633" s="48"/>
      <c r="S633" s="48"/>
      <c r="T633" s="48"/>
      <c r="U633" s="48"/>
      <c r="V633" s="48"/>
      <c r="W633" s="48"/>
      <c r="X633" s="48"/>
      <c r="Y633" s="48"/>
      <c r="Z633" s="48"/>
    </row>
    <row r="634" spans="1:26" ht="15.75" customHeight="1">
      <c r="A634" s="48"/>
      <c r="B634" s="48"/>
      <c r="C634" s="48"/>
      <c r="D634" s="48"/>
      <c r="E634" s="48"/>
      <c r="F634" s="48"/>
      <c r="G634" s="48"/>
      <c r="H634" s="48"/>
      <c r="I634" s="48"/>
      <c r="J634" s="48"/>
      <c r="K634" s="48"/>
      <c r="L634" s="48"/>
      <c r="M634" s="48"/>
      <c r="N634" s="48"/>
      <c r="O634" s="48"/>
      <c r="P634" s="48"/>
      <c r="Q634" s="48"/>
      <c r="R634" s="48"/>
      <c r="S634" s="48"/>
      <c r="T634" s="48"/>
      <c r="U634" s="48"/>
      <c r="V634" s="48"/>
      <c r="W634" s="48"/>
      <c r="X634" s="48"/>
      <c r="Y634" s="48"/>
      <c r="Z634" s="48"/>
    </row>
    <row r="635" spans="1:26" ht="15.75" customHeight="1">
      <c r="A635" s="48"/>
      <c r="B635" s="48"/>
      <c r="C635" s="48"/>
      <c r="D635" s="48"/>
      <c r="E635" s="48"/>
      <c r="F635" s="48"/>
      <c r="G635" s="48"/>
      <c r="H635" s="48"/>
      <c r="I635" s="48"/>
      <c r="J635" s="48"/>
      <c r="K635" s="48"/>
      <c r="L635" s="48"/>
      <c r="M635" s="48"/>
      <c r="N635" s="48"/>
      <c r="O635" s="48"/>
      <c r="P635" s="48"/>
      <c r="Q635" s="48"/>
      <c r="R635" s="48"/>
      <c r="S635" s="48"/>
      <c r="T635" s="48"/>
      <c r="U635" s="48"/>
      <c r="V635" s="48"/>
      <c r="W635" s="48"/>
      <c r="X635" s="48"/>
      <c r="Y635" s="48"/>
      <c r="Z635" s="48"/>
    </row>
    <row r="636" spans="1:26" ht="15.75" customHeight="1">
      <c r="A636" s="48"/>
      <c r="B636" s="48"/>
      <c r="C636" s="48"/>
      <c r="D636" s="48"/>
      <c r="E636" s="48"/>
      <c r="F636" s="48"/>
      <c r="G636" s="48"/>
      <c r="H636" s="48"/>
      <c r="I636" s="48"/>
      <c r="J636" s="48"/>
      <c r="K636" s="48"/>
      <c r="L636" s="48"/>
      <c r="M636" s="48"/>
      <c r="N636" s="48"/>
      <c r="O636" s="48"/>
      <c r="P636" s="48"/>
      <c r="Q636" s="48"/>
      <c r="R636" s="48"/>
      <c r="S636" s="48"/>
      <c r="T636" s="48"/>
      <c r="U636" s="48"/>
      <c r="V636" s="48"/>
      <c r="W636" s="48"/>
      <c r="X636" s="48"/>
      <c r="Y636" s="48"/>
      <c r="Z636" s="48"/>
    </row>
    <row r="637" spans="1:26" ht="15.75" customHeight="1">
      <c r="A637" s="48"/>
      <c r="B637" s="48"/>
      <c r="C637" s="48"/>
      <c r="D637" s="48"/>
      <c r="E637" s="48"/>
      <c r="F637" s="48"/>
      <c r="G637" s="48"/>
      <c r="H637" s="48"/>
      <c r="I637" s="48"/>
      <c r="J637" s="48"/>
      <c r="K637" s="48"/>
      <c r="L637" s="48"/>
      <c r="M637" s="48"/>
      <c r="N637" s="48"/>
      <c r="O637" s="48"/>
      <c r="P637" s="48"/>
      <c r="Q637" s="48"/>
      <c r="R637" s="48"/>
      <c r="S637" s="48"/>
      <c r="T637" s="48"/>
      <c r="U637" s="48"/>
      <c r="V637" s="48"/>
      <c r="W637" s="48"/>
      <c r="X637" s="48"/>
      <c r="Y637" s="48"/>
      <c r="Z637" s="48"/>
    </row>
    <row r="638" spans="1:26" ht="15.75" customHeight="1">
      <c r="A638" s="48"/>
      <c r="B638" s="48"/>
      <c r="C638" s="48"/>
      <c r="D638" s="48"/>
      <c r="E638" s="48"/>
      <c r="F638" s="48"/>
      <c r="G638" s="48"/>
      <c r="H638" s="48"/>
      <c r="I638" s="48"/>
      <c r="J638" s="48"/>
      <c r="K638" s="48"/>
      <c r="L638" s="48"/>
      <c r="M638" s="48"/>
      <c r="N638" s="48"/>
      <c r="O638" s="48"/>
      <c r="P638" s="48"/>
      <c r="Q638" s="48"/>
      <c r="R638" s="48"/>
      <c r="S638" s="48"/>
      <c r="T638" s="48"/>
      <c r="U638" s="48"/>
      <c r="V638" s="48"/>
      <c r="W638" s="48"/>
      <c r="X638" s="48"/>
      <c r="Y638" s="48"/>
      <c r="Z638" s="48"/>
    </row>
    <row r="639" spans="1:26" ht="15.75" customHeight="1">
      <c r="A639" s="48"/>
      <c r="B639" s="48"/>
      <c r="C639" s="48"/>
      <c r="D639" s="48"/>
      <c r="E639" s="48"/>
      <c r="F639" s="48"/>
      <c r="G639" s="48"/>
      <c r="H639" s="48"/>
      <c r="I639" s="48"/>
      <c r="J639" s="48"/>
      <c r="K639" s="48"/>
      <c r="L639" s="48"/>
      <c r="M639" s="48"/>
      <c r="N639" s="48"/>
      <c r="O639" s="48"/>
      <c r="P639" s="48"/>
      <c r="Q639" s="48"/>
      <c r="R639" s="48"/>
      <c r="S639" s="48"/>
      <c r="T639" s="48"/>
      <c r="U639" s="48"/>
      <c r="V639" s="48"/>
      <c r="W639" s="48"/>
      <c r="X639" s="48"/>
      <c r="Y639" s="48"/>
      <c r="Z639" s="48"/>
    </row>
    <row r="640" spans="1:26" ht="15.75" customHeight="1">
      <c r="A640" s="48"/>
      <c r="B640" s="48"/>
      <c r="C640" s="48"/>
      <c r="D640" s="48"/>
      <c r="E640" s="48"/>
      <c r="F640" s="48"/>
      <c r="G640" s="48"/>
      <c r="H640" s="48"/>
      <c r="I640" s="48"/>
      <c r="J640" s="48"/>
      <c r="K640" s="48"/>
      <c r="L640" s="48"/>
      <c r="M640" s="48"/>
      <c r="N640" s="48"/>
      <c r="O640" s="48"/>
      <c r="P640" s="48"/>
      <c r="Q640" s="48"/>
      <c r="R640" s="48"/>
      <c r="S640" s="48"/>
      <c r="T640" s="48"/>
      <c r="U640" s="48"/>
      <c r="V640" s="48"/>
      <c r="W640" s="48"/>
      <c r="X640" s="48"/>
      <c r="Y640" s="48"/>
      <c r="Z640" s="48"/>
    </row>
    <row r="641" spans="1:26" ht="15.75" customHeight="1">
      <c r="A641" s="48"/>
      <c r="B641" s="48"/>
      <c r="C641" s="48"/>
      <c r="D641" s="48"/>
      <c r="E641" s="48"/>
      <c r="F641" s="48"/>
      <c r="G641" s="48"/>
      <c r="H641" s="48"/>
      <c r="I641" s="48"/>
      <c r="J641" s="48"/>
      <c r="K641" s="48"/>
      <c r="L641" s="48"/>
      <c r="M641" s="48"/>
      <c r="N641" s="48"/>
      <c r="O641" s="48"/>
      <c r="P641" s="48"/>
      <c r="Q641" s="48"/>
      <c r="R641" s="48"/>
      <c r="S641" s="48"/>
      <c r="T641" s="48"/>
      <c r="U641" s="48"/>
      <c r="V641" s="48"/>
      <c r="W641" s="48"/>
      <c r="X641" s="48"/>
      <c r="Y641" s="48"/>
      <c r="Z641" s="48"/>
    </row>
    <row r="642" spans="1:26" ht="15.75" customHeight="1">
      <c r="A642" s="48"/>
      <c r="B642" s="48"/>
      <c r="C642" s="48"/>
      <c r="D642" s="48"/>
      <c r="E642" s="48"/>
      <c r="F642" s="48"/>
      <c r="G642" s="48"/>
      <c r="H642" s="48"/>
      <c r="I642" s="48"/>
      <c r="J642" s="48"/>
      <c r="K642" s="48"/>
      <c r="L642" s="48"/>
      <c r="M642" s="48"/>
      <c r="N642" s="48"/>
      <c r="O642" s="48"/>
      <c r="P642" s="48"/>
      <c r="Q642" s="48"/>
      <c r="R642" s="48"/>
      <c r="S642" s="48"/>
      <c r="T642" s="48"/>
      <c r="U642" s="48"/>
      <c r="V642" s="48"/>
      <c r="W642" s="48"/>
      <c r="X642" s="48"/>
      <c r="Y642" s="48"/>
      <c r="Z642" s="48"/>
    </row>
    <row r="643" spans="1:26" ht="15.75" customHeight="1">
      <c r="A643" s="48"/>
      <c r="B643" s="48"/>
      <c r="C643" s="48"/>
      <c r="D643" s="48"/>
      <c r="E643" s="48"/>
      <c r="F643" s="48"/>
      <c r="G643" s="48"/>
      <c r="H643" s="48"/>
      <c r="I643" s="48"/>
      <c r="J643" s="48"/>
      <c r="K643" s="48"/>
      <c r="L643" s="48"/>
      <c r="M643" s="48"/>
      <c r="N643" s="48"/>
      <c r="O643" s="48"/>
      <c r="P643" s="48"/>
      <c r="Q643" s="48"/>
      <c r="R643" s="48"/>
      <c r="S643" s="48"/>
      <c r="T643" s="48"/>
      <c r="U643" s="48"/>
      <c r="V643" s="48"/>
      <c r="W643" s="48"/>
      <c r="X643" s="48"/>
      <c r="Y643" s="48"/>
      <c r="Z643" s="48"/>
    </row>
    <row r="644" spans="1:26" ht="15.75" customHeight="1">
      <c r="A644" s="48"/>
      <c r="B644" s="48"/>
      <c r="C644" s="48"/>
      <c r="D644" s="48"/>
      <c r="E644" s="48"/>
      <c r="F644" s="48"/>
      <c r="G644" s="48"/>
      <c r="H644" s="48"/>
      <c r="I644" s="48"/>
      <c r="J644" s="48"/>
      <c r="K644" s="48"/>
      <c r="L644" s="48"/>
      <c r="M644" s="48"/>
      <c r="N644" s="48"/>
      <c r="O644" s="48"/>
      <c r="P644" s="48"/>
      <c r="Q644" s="48"/>
      <c r="R644" s="48"/>
      <c r="S644" s="48"/>
      <c r="T644" s="48"/>
      <c r="U644" s="48"/>
      <c r="V644" s="48"/>
      <c r="W644" s="48"/>
      <c r="X644" s="48"/>
      <c r="Y644" s="48"/>
      <c r="Z644" s="48"/>
    </row>
    <row r="645" spans="1:26" ht="15.75" customHeight="1">
      <c r="A645" s="48"/>
      <c r="B645" s="48"/>
      <c r="C645" s="48"/>
      <c r="D645" s="48"/>
      <c r="E645" s="48"/>
      <c r="F645" s="48"/>
      <c r="G645" s="48"/>
      <c r="H645" s="48"/>
      <c r="I645" s="48"/>
      <c r="J645" s="48"/>
      <c r="K645" s="48"/>
      <c r="L645" s="48"/>
      <c r="M645" s="48"/>
      <c r="N645" s="48"/>
      <c r="O645" s="48"/>
      <c r="P645" s="48"/>
      <c r="Q645" s="48"/>
      <c r="R645" s="48"/>
      <c r="S645" s="48"/>
      <c r="T645" s="48"/>
      <c r="U645" s="48"/>
      <c r="V645" s="48"/>
      <c r="W645" s="48"/>
      <c r="X645" s="48"/>
      <c r="Y645" s="48"/>
      <c r="Z645" s="48"/>
    </row>
    <row r="646" spans="1:26" ht="15.75" customHeight="1">
      <c r="A646" s="48"/>
      <c r="B646" s="48"/>
      <c r="C646" s="48"/>
      <c r="D646" s="48"/>
      <c r="E646" s="48"/>
      <c r="F646" s="48"/>
      <c r="G646" s="48"/>
      <c r="H646" s="48"/>
      <c r="I646" s="48"/>
      <c r="J646" s="48"/>
      <c r="K646" s="48"/>
      <c r="L646" s="48"/>
      <c r="M646" s="48"/>
      <c r="N646" s="48"/>
      <c r="O646" s="48"/>
      <c r="P646" s="48"/>
      <c r="Q646" s="48"/>
      <c r="R646" s="48"/>
      <c r="S646" s="48"/>
      <c r="T646" s="48"/>
      <c r="U646" s="48"/>
      <c r="V646" s="48"/>
      <c r="W646" s="48"/>
      <c r="X646" s="48"/>
      <c r="Y646" s="48"/>
      <c r="Z646" s="48"/>
    </row>
    <row r="647" spans="1:26" ht="15.75" customHeight="1">
      <c r="A647" s="48"/>
      <c r="B647" s="48"/>
      <c r="C647" s="48"/>
      <c r="D647" s="48"/>
      <c r="E647" s="48"/>
      <c r="F647" s="48"/>
      <c r="G647" s="48"/>
      <c r="H647" s="48"/>
      <c r="I647" s="48"/>
      <c r="J647" s="48"/>
      <c r="K647" s="48"/>
      <c r="L647" s="48"/>
      <c r="M647" s="48"/>
      <c r="N647" s="48"/>
      <c r="O647" s="48"/>
      <c r="P647" s="48"/>
      <c r="Q647" s="48"/>
      <c r="R647" s="48"/>
      <c r="S647" s="48"/>
      <c r="T647" s="48"/>
      <c r="U647" s="48"/>
      <c r="V647" s="48"/>
      <c r="W647" s="48"/>
      <c r="X647" s="48"/>
      <c r="Y647" s="48"/>
      <c r="Z647" s="48"/>
    </row>
    <row r="648" spans="1:26" ht="15.75" customHeight="1">
      <c r="A648" s="48"/>
      <c r="B648" s="48"/>
      <c r="C648" s="48"/>
      <c r="D648" s="48"/>
      <c r="E648" s="48"/>
      <c r="F648" s="48"/>
      <c r="G648" s="48"/>
      <c r="H648" s="48"/>
      <c r="I648" s="48"/>
      <c r="J648" s="48"/>
      <c r="K648" s="48"/>
      <c r="L648" s="48"/>
      <c r="M648" s="48"/>
      <c r="N648" s="48"/>
      <c r="O648" s="48"/>
      <c r="P648" s="48"/>
      <c r="Q648" s="48"/>
      <c r="R648" s="48"/>
      <c r="S648" s="48"/>
      <c r="T648" s="48"/>
      <c r="U648" s="48"/>
      <c r="V648" s="48"/>
      <c r="W648" s="48"/>
      <c r="X648" s="48"/>
      <c r="Y648" s="48"/>
      <c r="Z648" s="48"/>
    </row>
    <row r="649" spans="1:26" ht="15.75" customHeight="1">
      <c r="A649" s="48"/>
      <c r="B649" s="48"/>
      <c r="C649" s="48"/>
      <c r="D649" s="48"/>
      <c r="E649" s="48"/>
      <c r="F649" s="48"/>
      <c r="G649" s="48"/>
      <c r="H649" s="48"/>
      <c r="I649" s="48"/>
      <c r="J649" s="48"/>
      <c r="K649" s="48"/>
      <c r="L649" s="48"/>
      <c r="M649" s="48"/>
      <c r="N649" s="48"/>
      <c r="O649" s="48"/>
      <c r="P649" s="48"/>
      <c r="Q649" s="48"/>
      <c r="R649" s="48"/>
      <c r="S649" s="48"/>
      <c r="T649" s="48"/>
      <c r="U649" s="48"/>
      <c r="V649" s="48"/>
      <c r="W649" s="48"/>
      <c r="X649" s="48"/>
      <c r="Y649" s="48"/>
      <c r="Z649" s="48"/>
    </row>
    <row r="650" spans="1:26" ht="15.75" customHeight="1">
      <c r="A650" s="48"/>
      <c r="B650" s="48"/>
      <c r="C650" s="48"/>
      <c r="D650" s="48"/>
      <c r="E650" s="48"/>
      <c r="F650" s="48"/>
      <c r="G650" s="48"/>
      <c r="H650" s="48"/>
      <c r="I650" s="48"/>
      <c r="J650" s="48"/>
      <c r="K650" s="48"/>
      <c r="L650" s="48"/>
      <c r="M650" s="48"/>
      <c r="N650" s="48"/>
      <c r="O650" s="48"/>
      <c r="P650" s="48"/>
      <c r="Q650" s="48"/>
      <c r="R650" s="48"/>
      <c r="S650" s="48"/>
      <c r="T650" s="48"/>
      <c r="U650" s="48"/>
      <c r="V650" s="48"/>
      <c r="W650" s="48"/>
      <c r="X650" s="48"/>
      <c r="Y650" s="48"/>
      <c r="Z650" s="48"/>
    </row>
    <row r="651" spans="1:26" ht="15.75" customHeight="1">
      <c r="A651" s="48"/>
      <c r="B651" s="48"/>
      <c r="C651" s="48"/>
      <c r="D651" s="48"/>
      <c r="E651" s="48"/>
      <c r="F651" s="48"/>
      <c r="G651" s="48"/>
      <c r="H651" s="48"/>
      <c r="I651" s="48"/>
      <c r="J651" s="48"/>
      <c r="K651" s="48"/>
      <c r="L651" s="48"/>
      <c r="M651" s="48"/>
      <c r="N651" s="48"/>
      <c r="O651" s="48"/>
      <c r="P651" s="48"/>
      <c r="Q651" s="48"/>
      <c r="R651" s="48"/>
      <c r="S651" s="48"/>
      <c r="T651" s="48"/>
      <c r="U651" s="48"/>
      <c r="V651" s="48"/>
      <c r="W651" s="48"/>
      <c r="X651" s="48"/>
      <c r="Y651" s="48"/>
      <c r="Z651" s="48"/>
    </row>
    <row r="652" spans="1:26" ht="15.75" customHeight="1">
      <c r="A652" s="48"/>
      <c r="B652" s="48"/>
      <c r="C652" s="48"/>
      <c r="D652" s="48"/>
      <c r="E652" s="48"/>
      <c r="F652" s="48"/>
      <c r="G652" s="48"/>
      <c r="H652" s="48"/>
      <c r="I652" s="48"/>
      <c r="J652" s="48"/>
      <c r="K652" s="48"/>
      <c r="L652" s="48"/>
      <c r="M652" s="48"/>
      <c r="N652" s="48"/>
      <c r="O652" s="48"/>
      <c r="P652" s="48"/>
      <c r="Q652" s="48"/>
      <c r="R652" s="48"/>
      <c r="S652" s="48"/>
      <c r="T652" s="48"/>
      <c r="U652" s="48"/>
      <c r="V652" s="48"/>
      <c r="W652" s="48"/>
      <c r="X652" s="48"/>
      <c r="Y652" s="48"/>
      <c r="Z652" s="48"/>
    </row>
    <row r="653" spans="1:26" ht="15.75" customHeight="1">
      <c r="A653" s="48"/>
      <c r="B653" s="48"/>
      <c r="C653" s="48"/>
      <c r="D653" s="48"/>
      <c r="E653" s="48"/>
      <c r="F653" s="48"/>
      <c r="G653" s="48"/>
      <c r="H653" s="48"/>
      <c r="I653" s="48"/>
      <c r="J653" s="48"/>
      <c r="K653" s="48"/>
      <c r="L653" s="48"/>
      <c r="M653" s="48"/>
      <c r="N653" s="48"/>
      <c r="O653" s="48"/>
      <c r="P653" s="48"/>
      <c r="Q653" s="48"/>
      <c r="R653" s="48"/>
      <c r="S653" s="48"/>
      <c r="T653" s="48"/>
      <c r="U653" s="48"/>
      <c r="V653" s="48"/>
      <c r="W653" s="48"/>
      <c r="X653" s="48"/>
      <c r="Y653" s="48"/>
      <c r="Z653" s="48"/>
    </row>
    <row r="654" spans="1:26" ht="15.75" customHeight="1">
      <c r="A654" s="48"/>
      <c r="B654" s="48"/>
      <c r="C654" s="48"/>
      <c r="D654" s="48"/>
      <c r="E654" s="48"/>
      <c r="F654" s="48"/>
      <c r="G654" s="48"/>
      <c r="H654" s="48"/>
      <c r="I654" s="48"/>
      <c r="J654" s="48"/>
      <c r="K654" s="48"/>
      <c r="L654" s="48"/>
      <c r="M654" s="48"/>
      <c r="N654" s="48"/>
      <c r="O654" s="48"/>
      <c r="P654" s="48"/>
      <c r="Q654" s="48"/>
      <c r="R654" s="48"/>
      <c r="S654" s="48"/>
      <c r="T654" s="48"/>
      <c r="U654" s="48"/>
      <c r="V654" s="48"/>
      <c r="W654" s="48"/>
      <c r="X654" s="48"/>
      <c r="Y654" s="48"/>
      <c r="Z654" s="48"/>
    </row>
    <row r="655" spans="1:26" ht="15.75" customHeight="1">
      <c r="A655" s="48"/>
      <c r="B655" s="48"/>
      <c r="C655" s="48"/>
      <c r="D655" s="48"/>
      <c r="E655" s="48"/>
      <c r="F655" s="48"/>
      <c r="G655" s="48"/>
      <c r="H655" s="48"/>
      <c r="I655" s="48"/>
      <c r="J655" s="48"/>
      <c r="K655" s="48"/>
      <c r="L655" s="48"/>
      <c r="M655" s="48"/>
      <c r="N655" s="48"/>
      <c r="O655" s="48"/>
      <c r="P655" s="48"/>
      <c r="Q655" s="48"/>
      <c r="R655" s="48"/>
      <c r="S655" s="48"/>
      <c r="T655" s="48"/>
      <c r="U655" s="48"/>
      <c r="V655" s="48"/>
      <c r="W655" s="48"/>
      <c r="X655" s="48"/>
      <c r="Y655" s="48"/>
      <c r="Z655" s="48"/>
    </row>
    <row r="656" spans="1:26" ht="15.75" customHeight="1">
      <c r="A656" s="48"/>
      <c r="B656" s="48"/>
      <c r="C656" s="48"/>
      <c r="D656" s="48"/>
      <c r="E656" s="48"/>
      <c r="F656" s="48"/>
      <c r="G656" s="48"/>
      <c r="H656" s="48"/>
      <c r="I656" s="48"/>
      <c r="J656" s="48"/>
      <c r="K656" s="48"/>
      <c r="L656" s="48"/>
      <c r="M656" s="48"/>
      <c r="N656" s="48"/>
      <c r="O656" s="48"/>
      <c r="P656" s="48"/>
      <c r="Q656" s="48"/>
      <c r="R656" s="48"/>
      <c r="S656" s="48"/>
      <c r="T656" s="48"/>
      <c r="U656" s="48"/>
      <c r="V656" s="48"/>
      <c r="W656" s="48"/>
      <c r="X656" s="48"/>
      <c r="Y656" s="48"/>
      <c r="Z656" s="48"/>
    </row>
    <row r="657" spans="1:26" ht="15.75" customHeight="1">
      <c r="A657" s="48"/>
      <c r="B657" s="48"/>
      <c r="C657" s="48"/>
      <c r="D657" s="48"/>
      <c r="E657" s="48"/>
      <c r="F657" s="48"/>
      <c r="G657" s="48"/>
      <c r="H657" s="48"/>
      <c r="I657" s="48"/>
      <c r="J657" s="48"/>
      <c r="K657" s="48"/>
      <c r="L657" s="48"/>
      <c r="M657" s="48"/>
      <c r="N657" s="48"/>
      <c r="O657" s="48"/>
      <c r="P657" s="48"/>
      <c r="Q657" s="48"/>
      <c r="R657" s="48"/>
      <c r="S657" s="48"/>
      <c r="T657" s="48"/>
      <c r="U657" s="48"/>
      <c r="V657" s="48"/>
      <c r="W657" s="48"/>
      <c r="X657" s="48"/>
      <c r="Y657" s="48"/>
      <c r="Z657" s="48"/>
    </row>
    <row r="658" spans="1:26" ht="15.75" customHeight="1">
      <c r="A658" s="48"/>
      <c r="B658" s="48"/>
      <c r="C658" s="48"/>
      <c r="D658" s="48"/>
      <c r="E658" s="48"/>
      <c r="F658" s="48"/>
      <c r="G658" s="48"/>
      <c r="H658" s="48"/>
      <c r="I658" s="48"/>
      <c r="J658" s="48"/>
      <c r="K658" s="48"/>
      <c r="L658" s="48"/>
      <c r="M658" s="48"/>
      <c r="N658" s="48"/>
      <c r="O658" s="48"/>
      <c r="P658" s="48"/>
      <c r="Q658" s="48"/>
      <c r="R658" s="48"/>
      <c r="S658" s="48"/>
      <c r="T658" s="48"/>
      <c r="U658" s="48"/>
      <c r="V658" s="48"/>
      <c r="W658" s="48"/>
      <c r="X658" s="48"/>
      <c r="Y658" s="48"/>
      <c r="Z658" s="48"/>
    </row>
    <row r="659" spans="1:26" ht="15.75" customHeight="1">
      <c r="A659" s="48"/>
      <c r="B659" s="48"/>
      <c r="C659" s="48"/>
      <c r="D659" s="48"/>
      <c r="E659" s="48"/>
      <c r="F659" s="48"/>
      <c r="G659" s="48"/>
      <c r="H659" s="48"/>
      <c r="I659" s="48"/>
      <c r="J659" s="48"/>
      <c r="K659" s="48"/>
      <c r="L659" s="48"/>
      <c r="M659" s="48"/>
      <c r="N659" s="48"/>
      <c r="O659" s="48"/>
      <c r="P659" s="48"/>
      <c r="Q659" s="48"/>
      <c r="R659" s="48"/>
      <c r="S659" s="48"/>
      <c r="T659" s="48"/>
      <c r="U659" s="48"/>
      <c r="V659" s="48"/>
      <c r="W659" s="48"/>
      <c r="X659" s="48"/>
      <c r="Y659" s="48"/>
      <c r="Z659" s="48"/>
    </row>
    <row r="660" spans="1:26" ht="15.75" customHeight="1">
      <c r="A660" s="48"/>
      <c r="B660" s="48"/>
      <c r="C660" s="48"/>
      <c r="D660" s="48"/>
      <c r="E660" s="48"/>
      <c r="F660" s="48"/>
      <c r="G660" s="48"/>
      <c r="H660" s="48"/>
      <c r="I660" s="48"/>
      <c r="J660" s="48"/>
      <c r="K660" s="48"/>
      <c r="L660" s="48"/>
      <c r="M660" s="48"/>
      <c r="N660" s="48"/>
      <c r="O660" s="48"/>
      <c r="P660" s="48"/>
      <c r="Q660" s="48"/>
      <c r="R660" s="48"/>
      <c r="S660" s="48"/>
      <c r="T660" s="48"/>
      <c r="U660" s="48"/>
      <c r="V660" s="48"/>
      <c r="W660" s="48"/>
      <c r="X660" s="48"/>
      <c r="Y660" s="48"/>
      <c r="Z660" s="48"/>
    </row>
    <row r="661" spans="1:26" ht="15.75" customHeight="1">
      <c r="A661" s="48"/>
      <c r="B661" s="48"/>
      <c r="C661" s="48"/>
      <c r="D661" s="48"/>
      <c r="E661" s="48"/>
      <c r="F661" s="48"/>
      <c r="G661" s="48"/>
      <c r="H661" s="48"/>
      <c r="I661" s="48"/>
      <c r="J661" s="48"/>
      <c r="K661" s="48"/>
      <c r="L661" s="48"/>
      <c r="M661" s="48"/>
      <c r="N661" s="48"/>
      <c r="O661" s="48"/>
      <c r="P661" s="48"/>
      <c r="Q661" s="48"/>
      <c r="R661" s="48"/>
      <c r="S661" s="48"/>
      <c r="T661" s="48"/>
      <c r="U661" s="48"/>
      <c r="V661" s="48"/>
      <c r="W661" s="48"/>
      <c r="X661" s="48"/>
      <c r="Y661" s="48"/>
      <c r="Z661" s="48"/>
    </row>
    <row r="662" spans="1:26" ht="15.75" customHeight="1">
      <c r="A662" s="48"/>
      <c r="B662" s="48"/>
      <c r="C662" s="48"/>
      <c r="D662" s="48"/>
      <c r="E662" s="48"/>
      <c r="F662" s="48"/>
      <c r="G662" s="48"/>
      <c r="H662" s="48"/>
      <c r="I662" s="48"/>
      <c r="J662" s="48"/>
      <c r="K662" s="48"/>
      <c r="L662" s="48"/>
      <c r="M662" s="48"/>
      <c r="N662" s="48"/>
      <c r="O662" s="48"/>
      <c r="P662" s="48"/>
      <c r="Q662" s="48"/>
      <c r="R662" s="48"/>
      <c r="S662" s="48"/>
      <c r="T662" s="48"/>
      <c r="U662" s="48"/>
      <c r="V662" s="48"/>
      <c r="W662" s="48"/>
      <c r="X662" s="48"/>
      <c r="Y662" s="48"/>
      <c r="Z662" s="48"/>
    </row>
    <row r="663" spans="1:26" ht="15.75" customHeight="1">
      <c r="A663" s="48"/>
      <c r="B663" s="48"/>
      <c r="C663" s="48"/>
      <c r="D663" s="48"/>
      <c r="E663" s="48"/>
      <c r="F663" s="48"/>
      <c r="G663" s="48"/>
      <c r="H663" s="48"/>
      <c r="I663" s="48"/>
      <c r="J663" s="48"/>
      <c r="K663" s="48"/>
      <c r="L663" s="48"/>
      <c r="M663" s="48"/>
      <c r="N663" s="48"/>
      <c r="O663" s="48"/>
      <c r="P663" s="48"/>
      <c r="Q663" s="48"/>
      <c r="R663" s="48"/>
      <c r="S663" s="48"/>
      <c r="T663" s="48"/>
      <c r="U663" s="48"/>
      <c r="V663" s="48"/>
      <c r="W663" s="48"/>
      <c r="X663" s="48"/>
      <c r="Y663" s="48"/>
      <c r="Z663" s="48"/>
    </row>
    <row r="664" spans="1:26" ht="15.75" customHeight="1">
      <c r="A664" s="48"/>
      <c r="B664" s="48"/>
      <c r="C664" s="48"/>
      <c r="D664" s="48"/>
      <c r="E664" s="48"/>
      <c r="F664" s="48"/>
      <c r="G664" s="48"/>
      <c r="H664" s="48"/>
      <c r="I664" s="48"/>
      <c r="J664" s="48"/>
      <c r="K664" s="48"/>
      <c r="L664" s="48"/>
      <c r="M664" s="48"/>
      <c r="N664" s="48"/>
      <c r="O664" s="48"/>
      <c r="P664" s="48"/>
      <c r="Q664" s="48"/>
      <c r="R664" s="48"/>
      <c r="S664" s="48"/>
      <c r="T664" s="48"/>
      <c r="U664" s="48"/>
      <c r="V664" s="48"/>
      <c r="W664" s="48"/>
      <c r="X664" s="48"/>
      <c r="Y664" s="48"/>
      <c r="Z664" s="48"/>
    </row>
    <row r="665" spans="1:26" ht="15.75" customHeight="1">
      <c r="A665" s="48"/>
      <c r="B665" s="48"/>
      <c r="C665" s="48"/>
      <c r="D665" s="48"/>
      <c r="E665" s="48"/>
      <c r="F665" s="48"/>
      <c r="G665" s="48"/>
      <c r="H665" s="48"/>
      <c r="I665" s="48"/>
      <c r="J665" s="48"/>
      <c r="K665" s="48"/>
      <c r="L665" s="48"/>
      <c r="M665" s="48"/>
      <c r="N665" s="48"/>
      <c r="O665" s="48"/>
      <c r="P665" s="48"/>
      <c r="Q665" s="48"/>
      <c r="R665" s="48"/>
      <c r="S665" s="48"/>
      <c r="T665" s="48"/>
      <c r="U665" s="48"/>
      <c r="V665" s="48"/>
      <c r="W665" s="48"/>
      <c r="X665" s="48"/>
      <c r="Y665" s="48"/>
      <c r="Z665" s="48"/>
    </row>
    <row r="666" spans="1:26" ht="15.75" customHeight="1">
      <c r="A666" s="48"/>
      <c r="B666" s="48"/>
      <c r="C666" s="48"/>
      <c r="D666" s="48"/>
      <c r="E666" s="48"/>
      <c r="F666" s="48"/>
      <c r="G666" s="48"/>
      <c r="H666" s="48"/>
      <c r="I666" s="48"/>
      <c r="J666" s="48"/>
      <c r="K666" s="48"/>
      <c r="L666" s="48"/>
      <c r="M666" s="48"/>
      <c r="N666" s="48"/>
      <c r="O666" s="48"/>
      <c r="P666" s="48"/>
      <c r="Q666" s="48"/>
      <c r="R666" s="48"/>
      <c r="S666" s="48"/>
      <c r="T666" s="48"/>
      <c r="U666" s="48"/>
      <c r="V666" s="48"/>
      <c r="W666" s="48"/>
      <c r="X666" s="48"/>
      <c r="Y666" s="48"/>
      <c r="Z666" s="48"/>
    </row>
    <row r="667" spans="1:26" ht="15.75" customHeight="1">
      <c r="A667" s="48"/>
      <c r="B667" s="48"/>
      <c r="C667" s="48"/>
      <c r="D667" s="48"/>
      <c r="E667" s="48"/>
      <c r="F667" s="48"/>
      <c r="G667" s="48"/>
      <c r="H667" s="48"/>
      <c r="I667" s="48"/>
      <c r="J667" s="48"/>
      <c r="K667" s="48"/>
      <c r="L667" s="48"/>
      <c r="M667" s="48"/>
      <c r="N667" s="48"/>
      <c r="O667" s="48"/>
      <c r="P667" s="48"/>
      <c r="Q667" s="48"/>
      <c r="R667" s="48"/>
      <c r="S667" s="48"/>
      <c r="T667" s="48"/>
      <c r="U667" s="48"/>
      <c r="V667" s="48"/>
      <c r="W667" s="48"/>
      <c r="X667" s="48"/>
      <c r="Y667" s="48"/>
      <c r="Z667" s="48"/>
    </row>
    <row r="668" spans="1:26" ht="15.75" customHeight="1">
      <c r="A668" s="48"/>
      <c r="B668" s="48"/>
      <c r="C668" s="48"/>
      <c r="D668" s="48"/>
      <c r="E668" s="48"/>
      <c r="F668" s="48"/>
      <c r="G668" s="48"/>
      <c r="H668" s="48"/>
      <c r="I668" s="48"/>
      <c r="J668" s="48"/>
      <c r="K668" s="48"/>
      <c r="L668" s="48"/>
      <c r="M668" s="48"/>
      <c r="N668" s="48"/>
      <c r="O668" s="48"/>
      <c r="P668" s="48"/>
      <c r="Q668" s="48"/>
      <c r="R668" s="48"/>
      <c r="S668" s="48"/>
      <c r="T668" s="48"/>
      <c r="U668" s="48"/>
      <c r="V668" s="48"/>
      <c r="W668" s="48"/>
      <c r="X668" s="48"/>
      <c r="Y668" s="48"/>
      <c r="Z668" s="48"/>
    </row>
    <row r="669" spans="1:26" ht="15.75" customHeight="1">
      <c r="A669" s="48"/>
      <c r="B669" s="48"/>
      <c r="C669" s="48"/>
      <c r="D669" s="48"/>
      <c r="E669" s="48"/>
      <c r="F669" s="48"/>
      <c r="G669" s="48"/>
      <c r="H669" s="48"/>
      <c r="I669" s="48"/>
      <c r="J669" s="48"/>
      <c r="K669" s="48"/>
      <c r="L669" s="48"/>
      <c r="M669" s="48"/>
      <c r="N669" s="48"/>
      <c r="O669" s="48"/>
      <c r="P669" s="48"/>
      <c r="Q669" s="48"/>
      <c r="R669" s="48"/>
      <c r="S669" s="48"/>
      <c r="T669" s="48"/>
      <c r="U669" s="48"/>
      <c r="V669" s="48"/>
      <c r="W669" s="48"/>
      <c r="X669" s="48"/>
      <c r="Y669" s="48"/>
      <c r="Z669" s="48"/>
    </row>
    <row r="670" spans="1:26" ht="15.75" customHeight="1">
      <c r="A670" s="48"/>
      <c r="B670" s="48"/>
      <c r="C670" s="48"/>
      <c r="D670" s="48"/>
      <c r="E670" s="48"/>
      <c r="F670" s="48"/>
      <c r="G670" s="48"/>
      <c r="H670" s="48"/>
      <c r="I670" s="48"/>
      <c r="J670" s="48"/>
      <c r="K670" s="48"/>
      <c r="L670" s="48"/>
      <c r="M670" s="48"/>
      <c r="N670" s="48"/>
      <c r="O670" s="48"/>
      <c r="P670" s="48"/>
      <c r="Q670" s="48"/>
      <c r="R670" s="48"/>
      <c r="S670" s="48"/>
      <c r="T670" s="48"/>
      <c r="U670" s="48"/>
      <c r="V670" s="48"/>
      <c r="W670" s="48"/>
      <c r="X670" s="48"/>
      <c r="Y670" s="48"/>
      <c r="Z670" s="48"/>
    </row>
    <row r="671" spans="1:26" ht="15.75" customHeight="1">
      <c r="A671" s="48"/>
      <c r="B671" s="48"/>
      <c r="C671" s="48"/>
      <c r="D671" s="48"/>
      <c r="E671" s="48"/>
      <c r="F671" s="48"/>
      <c r="G671" s="48"/>
      <c r="H671" s="48"/>
      <c r="I671" s="48"/>
      <c r="J671" s="48"/>
      <c r="K671" s="48"/>
      <c r="L671" s="48"/>
      <c r="M671" s="48"/>
      <c r="N671" s="48"/>
      <c r="O671" s="48"/>
      <c r="P671" s="48"/>
      <c r="Q671" s="48"/>
      <c r="R671" s="48"/>
      <c r="S671" s="48"/>
      <c r="T671" s="48"/>
      <c r="U671" s="48"/>
      <c r="V671" s="48"/>
      <c r="W671" s="48"/>
      <c r="X671" s="48"/>
      <c r="Y671" s="48"/>
      <c r="Z671" s="48"/>
    </row>
    <row r="672" spans="1:26" ht="15.75" customHeight="1">
      <c r="A672" s="48"/>
      <c r="B672" s="48"/>
      <c r="C672" s="48"/>
      <c r="D672" s="48"/>
      <c r="E672" s="48"/>
      <c r="F672" s="48"/>
      <c r="G672" s="48"/>
      <c r="H672" s="48"/>
      <c r="I672" s="48"/>
      <c r="J672" s="48"/>
      <c r="K672" s="48"/>
      <c r="L672" s="48"/>
      <c r="M672" s="48"/>
      <c r="N672" s="48"/>
      <c r="O672" s="48"/>
      <c r="P672" s="48"/>
      <c r="Q672" s="48"/>
      <c r="R672" s="48"/>
      <c r="S672" s="48"/>
      <c r="T672" s="48"/>
      <c r="U672" s="48"/>
      <c r="V672" s="48"/>
      <c r="W672" s="48"/>
      <c r="X672" s="48"/>
      <c r="Y672" s="48"/>
      <c r="Z672" s="48"/>
    </row>
    <row r="673" spans="1:26" ht="15.75" customHeight="1">
      <c r="A673" s="48"/>
      <c r="B673" s="48"/>
      <c r="C673" s="48"/>
      <c r="D673" s="48"/>
      <c r="E673" s="48"/>
      <c r="F673" s="48"/>
      <c r="G673" s="48"/>
      <c r="H673" s="48"/>
      <c r="I673" s="48"/>
      <c r="J673" s="48"/>
      <c r="K673" s="48"/>
      <c r="L673" s="48"/>
      <c r="M673" s="48"/>
      <c r="N673" s="48"/>
      <c r="O673" s="48"/>
      <c r="P673" s="48"/>
      <c r="Q673" s="48"/>
      <c r="R673" s="48"/>
      <c r="S673" s="48"/>
      <c r="T673" s="48"/>
      <c r="U673" s="48"/>
      <c r="V673" s="48"/>
      <c r="W673" s="48"/>
      <c r="X673" s="48"/>
      <c r="Y673" s="48"/>
      <c r="Z673" s="48"/>
    </row>
    <row r="674" spans="1:26" ht="15.75" customHeight="1">
      <c r="A674" s="48"/>
      <c r="B674" s="48"/>
      <c r="C674" s="48"/>
      <c r="D674" s="48"/>
      <c r="E674" s="48"/>
      <c r="F674" s="48"/>
      <c r="G674" s="48"/>
      <c r="H674" s="48"/>
      <c r="I674" s="48"/>
      <c r="J674" s="48"/>
      <c r="K674" s="48"/>
      <c r="L674" s="48"/>
      <c r="M674" s="48"/>
      <c r="N674" s="48"/>
      <c r="O674" s="48"/>
      <c r="P674" s="48"/>
      <c r="Q674" s="48"/>
      <c r="R674" s="48"/>
      <c r="S674" s="48"/>
      <c r="T674" s="48"/>
      <c r="U674" s="48"/>
      <c r="V674" s="48"/>
      <c r="W674" s="48"/>
      <c r="X674" s="48"/>
      <c r="Y674" s="48"/>
      <c r="Z674" s="48"/>
    </row>
    <row r="675" spans="1:26" ht="15.75" customHeight="1">
      <c r="A675" s="48"/>
      <c r="B675" s="48"/>
      <c r="C675" s="48"/>
      <c r="D675" s="48"/>
      <c r="E675" s="48"/>
      <c r="F675" s="48"/>
      <c r="G675" s="48"/>
      <c r="H675" s="48"/>
      <c r="I675" s="48"/>
      <c r="J675" s="48"/>
      <c r="K675" s="48"/>
      <c r="L675" s="48"/>
      <c r="M675" s="48"/>
      <c r="N675" s="48"/>
      <c r="O675" s="48"/>
      <c r="P675" s="48"/>
      <c r="Q675" s="48"/>
      <c r="R675" s="48"/>
      <c r="S675" s="48"/>
      <c r="T675" s="48"/>
      <c r="U675" s="48"/>
      <c r="V675" s="48"/>
      <c r="W675" s="48"/>
      <c r="X675" s="48"/>
      <c r="Y675" s="48"/>
      <c r="Z675" s="48"/>
    </row>
    <row r="676" spans="1:26" ht="15.75" customHeight="1">
      <c r="A676" s="48"/>
      <c r="B676" s="48"/>
      <c r="C676" s="48"/>
      <c r="D676" s="48"/>
      <c r="E676" s="48"/>
      <c r="F676" s="48"/>
      <c r="G676" s="48"/>
      <c r="H676" s="48"/>
      <c r="I676" s="48"/>
      <c r="J676" s="48"/>
      <c r="K676" s="48"/>
      <c r="L676" s="48"/>
      <c r="M676" s="48"/>
      <c r="N676" s="48"/>
      <c r="O676" s="48"/>
      <c r="P676" s="48"/>
      <c r="Q676" s="48"/>
      <c r="R676" s="48"/>
      <c r="S676" s="48"/>
      <c r="T676" s="48"/>
      <c r="U676" s="48"/>
      <c r="V676" s="48"/>
      <c r="W676" s="48"/>
      <c r="X676" s="48"/>
      <c r="Y676" s="48"/>
      <c r="Z676" s="48"/>
    </row>
    <row r="677" spans="1:26" ht="15.75" customHeight="1">
      <c r="A677" s="48"/>
      <c r="B677" s="48"/>
      <c r="C677" s="48"/>
      <c r="D677" s="48"/>
      <c r="E677" s="48"/>
      <c r="F677" s="48"/>
      <c r="G677" s="48"/>
      <c r="H677" s="48"/>
      <c r="I677" s="48"/>
      <c r="J677" s="48"/>
      <c r="K677" s="48"/>
      <c r="L677" s="48"/>
      <c r="M677" s="48"/>
      <c r="N677" s="48"/>
      <c r="O677" s="48"/>
      <c r="P677" s="48"/>
      <c r="Q677" s="48"/>
      <c r="R677" s="48"/>
      <c r="S677" s="48"/>
      <c r="T677" s="48"/>
      <c r="U677" s="48"/>
      <c r="V677" s="48"/>
      <c r="W677" s="48"/>
      <c r="X677" s="48"/>
      <c r="Y677" s="48"/>
      <c r="Z677" s="48"/>
    </row>
    <row r="678" spans="1:26" ht="15.75" customHeight="1">
      <c r="A678" s="48"/>
      <c r="B678" s="48"/>
      <c r="C678" s="48"/>
      <c r="D678" s="48"/>
      <c r="E678" s="48"/>
      <c r="F678" s="48"/>
      <c r="G678" s="48"/>
      <c r="H678" s="48"/>
      <c r="I678" s="48"/>
      <c r="J678" s="48"/>
      <c r="K678" s="48"/>
      <c r="L678" s="48"/>
      <c r="M678" s="48"/>
      <c r="N678" s="48"/>
      <c r="O678" s="48"/>
      <c r="P678" s="48"/>
      <c r="Q678" s="48"/>
      <c r="R678" s="48"/>
      <c r="S678" s="48"/>
      <c r="T678" s="48"/>
      <c r="U678" s="48"/>
      <c r="V678" s="48"/>
      <c r="W678" s="48"/>
      <c r="X678" s="48"/>
      <c r="Y678" s="48"/>
      <c r="Z678" s="48"/>
    </row>
    <row r="679" spans="1:26" ht="15.75" customHeight="1">
      <c r="A679" s="48"/>
      <c r="B679" s="48"/>
      <c r="C679" s="48"/>
      <c r="D679" s="48"/>
      <c r="E679" s="48"/>
      <c r="F679" s="48"/>
      <c r="G679" s="48"/>
      <c r="H679" s="48"/>
      <c r="I679" s="48"/>
      <c r="J679" s="48"/>
      <c r="K679" s="48"/>
      <c r="L679" s="48"/>
      <c r="M679" s="48"/>
      <c r="N679" s="48"/>
      <c r="O679" s="48"/>
      <c r="P679" s="48"/>
      <c r="Q679" s="48"/>
      <c r="R679" s="48"/>
      <c r="S679" s="48"/>
      <c r="T679" s="48"/>
      <c r="U679" s="48"/>
      <c r="V679" s="48"/>
      <c r="W679" s="48"/>
      <c r="X679" s="48"/>
      <c r="Y679" s="48"/>
      <c r="Z679" s="48"/>
    </row>
    <row r="680" spans="1:26" ht="15.75" customHeight="1">
      <c r="A680" s="48"/>
      <c r="B680" s="48"/>
      <c r="C680" s="48"/>
      <c r="D680" s="48"/>
      <c r="E680" s="48"/>
      <c r="F680" s="48"/>
      <c r="G680" s="48"/>
      <c r="H680" s="48"/>
      <c r="I680" s="48"/>
      <c r="J680" s="48"/>
      <c r="K680" s="48"/>
      <c r="L680" s="48"/>
      <c r="M680" s="48"/>
      <c r="N680" s="48"/>
      <c r="O680" s="48"/>
      <c r="P680" s="48"/>
      <c r="Q680" s="48"/>
      <c r="R680" s="48"/>
      <c r="S680" s="48"/>
      <c r="T680" s="48"/>
      <c r="U680" s="48"/>
      <c r="V680" s="48"/>
      <c r="W680" s="48"/>
      <c r="X680" s="48"/>
      <c r="Y680" s="48"/>
      <c r="Z680" s="48"/>
    </row>
    <row r="681" spans="1:26" ht="15.75" customHeight="1">
      <c r="A681" s="48"/>
      <c r="B681" s="48"/>
      <c r="C681" s="48"/>
      <c r="D681" s="48"/>
      <c r="E681" s="48"/>
      <c r="F681" s="48"/>
      <c r="G681" s="48"/>
      <c r="H681" s="48"/>
      <c r="I681" s="48"/>
      <c r="J681" s="48"/>
      <c r="K681" s="48"/>
      <c r="L681" s="48"/>
      <c r="M681" s="48"/>
      <c r="N681" s="48"/>
      <c r="O681" s="48"/>
      <c r="P681" s="48"/>
      <c r="Q681" s="48"/>
      <c r="R681" s="48"/>
      <c r="S681" s="48"/>
      <c r="T681" s="48"/>
      <c r="U681" s="48"/>
      <c r="V681" s="48"/>
      <c r="W681" s="48"/>
      <c r="X681" s="48"/>
      <c r="Y681" s="48"/>
      <c r="Z681" s="48"/>
    </row>
    <row r="682" spans="1:26" ht="15.75" customHeight="1">
      <c r="A682" s="48"/>
      <c r="B682" s="48"/>
      <c r="C682" s="48"/>
      <c r="D682" s="48"/>
      <c r="E682" s="48"/>
      <c r="F682" s="48"/>
      <c r="G682" s="48"/>
      <c r="H682" s="48"/>
      <c r="I682" s="48"/>
      <c r="J682" s="48"/>
      <c r="K682" s="48"/>
      <c r="L682" s="48"/>
      <c r="M682" s="48"/>
      <c r="N682" s="48"/>
      <c r="O682" s="48"/>
      <c r="P682" s="48"/>
      <c r="Q682" s="48"/>
      <c r="R682" s="48"/>
      <c r="S682" s="48"/>
      <c r="T682" s="48"/>
      <c r="U682" s="48"/>
      <c r="V682" s="48"/>
      <c r="W682" s="48"/>
      <c r="X682" s="48"/>
      <c r="Y682" s="48"/>
      <c r="Z682" s="48"/>
    </row>
    <row r="683" spans="1:26" ht="15.75" customHeight="1">
      <c r="A683" s="48"/>
      <c r="B683" s="48"/>
      <c r="C683" s="48"/>
      <c r="D683" s="48"/>
      <c r="E683" s="48"/>
      <c r="F683" s="48"/>
      <c r="G683" s="48"/>
      <c r="H683" s="48"/>
      <c r="I683" s="48"/>
      <c r="J683" s="48"/>
      <c r="K683" s="48"/>
      <c r="L683" s="48"/>
      <c r="M683" s="48"/>
      <c r="N683" s="48"/>
      <c r="O683" s="48"/>
      <c r="P683" s="48"/>
      <c r="Q683" s="48"/>
      <c r="R683" s="48"/>
      <c r="S683" s="48"/>
      <c r="T683" s="48"/>
      <c r="U683" s="48"/>
      <c r="V683" s="48"/>
      <c r="W683" s="48"/>
      <c r="X683" s="48"/>
      <c r="Y683" s="48"/>
      <c r="Z683" s="48"/>
    </row>
    <row r="684" spans="1:26" ht="15.75" customHeight="1">
      <c r="A684" s="48"/>
      <c r="B684" s="48"/>
      <c r="C684" s="48"/>
      <c r="D684" s="48"/>
      <c r="E684" s="48"/>
      <c r="F684" s="48"/>
      <c r="G684" s="48"/>
      <c r="H684" s="48"/>
      <c r="I684" s="48"/>
      <c r="J684" s="48"/>
      <c r="K684" s="48"/>
      <c r="L684" s="48"/>
      <c r="M684" s="48"/>
      <c r="N684" s="48"/>
      <c r="O684" s="48"/>
      <c r="P684" s="48"/>
      <c r="Q684" s="48"/>
      <c r="R684" s="48"/>
      <c r="S684" s="48"/>
      <c r="T684" s="48"/>
      <c r="U684" s="48"/>
      <c r="V684" s="48"/>
      <c r="W684" s="48"/>
      <c r="X684" s="48"/>
      <c r="Y684" s="48"/>
      <c r="Z684" s="48"/>
    </row>
    <row r="685" spans="1:26" ht="15.75" customHeight="1">
      <c r="A685" s="48"/>
      <c r="B685" s="48"/>
      <c r="C685" s="48"/>
      <c r="D685" s="48"/>
      <c r="E685" s="48"/>
      <c r="F685" s="48"/>
      <c r="G685" s="48"/>
      <c r="H685" s="48"/>
      <c r="I685" s="48"/>
      <c r="J685" s="48"/>
      <c r="K685" s="48"/>
      <c r="L685" s="48"/>
      <c r="M685" s="48"/>
      <c r="N685" s="48"/>
      <c r="O685" s="48"/>
      <c r="P685" s="48"/>
      <c r="Q685" s="48"/>
      <c r="R685" s="48"/>
      <c r="S685" s="48"/>
      <c r="T685" s="48"/>
      <c r="U685" s="48"/>
      <c r="V685" s="48"/>
      <c r="W685" s="48"/>
      <c r="X685" s="48"/>
      <c r="Y685" s="48"/>
      <c r="Z685" s="48"/>
    </row>
    <row r="686" spans="1:26" ht="15.75" customHeight="1">
      <c r="A686" s="48"/>
      <c r="B686" s="48"/>
      <c r="C686" s="48"/>
      <c r="D686" s="48"/>
      <c r="E686" s="48"/>
      <c r="F686" s="48"/>
      <c r="G686" s="48"/>
      <c r="H686" s="48"/>
      <c r="I686" s="48"/>
      <c r="J686" s="48"/>
      <c r="K686" s="48"/>
      <c r="L686" s="48"/>
      <c r="M686" s="48"/>
      <c r="N686" s="48"/>
      <c r="O686" s="48"/>
      <c r="P686" s="48"/>
      <c r="Q686" s="48"/>
      <c r="R686" s="48"/>
      <c r="S686" s="48"/>
      <c r="T686" s="48"/>
      <c r="U686" s="48"/>
      <c r="V686" s="48"/>
      <c r="W686" s="48"/>
      <c r="X686" s="48"/>
      <c r="Y686" s="48"/>
      <c r="Z686" s="48"/>
    </row>
    <row r="687" spans="1:26" ht="15.75" customHeight="1">
      <c r="A687" s="48"/>
      <c r="B687" s="48"/>
      <c r="C687" s="48"/>
      <c r="D687" s="48"/>
      <c r="E687" s="48"/>
      <c r="F687" s="48"/>
      <c r="G687" s="48"/>
      <c r="H687" s="48"/>
      <c r="I687" s="48"/>
      <c r="J687" s="48"/>
      <c r="K687" s="48"/>
      <c r="L687" s="48"/>
      <c r="M687" s="48"/>
      <c r="N687" s="48"/>
      <c r="O687" s="48"/>
      <c r="P687" s="48"/>
      <c r="Q687" s="48"/>
      <c r="R687" s="48"/>
      <c r="S687" s="48"/>
      <c r="T687" s="48"/>
      <c r="U687" s="48"/>
      <c r="V687" s="48"/>
      <c r="W687" s="48"/>
      <c r="X687" s="48"/>
      <c r="Y687" s="48"/>
      <c r="Z687" s="48"/>
    </row>
    <row r="688" spans="1:26" ht="15.75" customHeight="1">
      <c r="A688" s="48"/>
      <c r="B688" s="48"/>
      <c r="C688" s="48"/>
      <c r="D688" s="48"/>
      <c r="E688" s="48"/>
      <c r="F688" s="48"/>
      <c r="G688" s="48"/>
      <c r="H688" s="48"/>
      <c r="I688" s="48"/>
      <c r="J688" s="48"/>
      <c r="K688" s="48"/>
      <c r="L688" s="48"/>
      <c r="M688" s="48"/>
      <c r="N688" s="48"/>
      <c r="O688" s="48"/>
      <c r="P688" s="48"/>
      <c r="Q688" s="48"/>
      <c r="R688" s="48"/>
      <c r="S688" s="48"/>
      <c r="T688" s="48"/>
      <c r="U688" s="48"/>
      <c r="V688" s="48"/>
      <c r="W688" s="48"/>
      <c r="X688" s="48"/>
      <c r="Y688" s="48"/>
      <c r="Z688" s="48"/>
    </row>
    <row r="689" spans="1:26" ht="15.75" customHeight="1">
      <c r="A689" s="48"/>
      <c r="B689" s="48"/>
      <c r="C689" s="48"/>
      <c r="D689" s="48"/>
      <c r="E689" s="48"/>
      <c r="F689" s="48"/>
      <c r="G689" s="48"/>
      <c r="H689" s="48"/>
      <c r="I689" s="48"/>
      <c r="J689" s="48"/>
      <c r="K689" s="48"/>
      <c r="L689" s="48"/>
      <c r="M689" s="48"/>
      <c r="N689" s="48"/>
      <c r="O689" s="48"/>
      <c r="P689" s="48"/>
      <c r="Q689" s="48"/>
      <c r="R689" s="48"/>
      <c r="S689" s="48"/>
      <c r="T689" s="48"/>
      <c r="U689" s="48"/>
      <c r="V689" s="48"/>
      <c r="W689" s="48"/>
      <c r="X689" s="48"/>
      <c r="Y689" s="48"/>
      <c r="Z689" s="48"/>
    </row>
    <row r="690" spans="1:26" ht="15.75" customHeight="1">
      <c r="A690" s="48"/>
      <c r="B690" s="48"/>
      <c r="C690" s="48"/>
      <c r="D690" s="48"/>
      <c r="E690" s="48"/>
      <c r="F690" s="48"/>
      <c r="G690" s="48"/>
      <c r="H690" s="48"/>
      <c r="I690" s="48"/>
      <c r="J690" s="48"/>
      <c r="K690" s="48"/>
      <c r="L690" s="48"/>
      <c r="M690" s="48"/>
      <c r="N690" s="48"/>
      <c r="O690" s="48"/>
      <c r="P690" s="48"/>
      <c r="Q690" s="48"/>
      <c r="R690" s="48"/>
      <c r="S690" s="48"/>
      <c r="T690" s="48"/>
      <c r="U690" s="48"/>
      <c r="V690" s="48"/>
      <c r="W690" s="48"/>
      <c r="X690" s="48"/>
      <c r="Y690" s="48"/>
      <c r="Z690" s="48"/>
    </row>
    <row r="691" spans="1:26" ht="15.75" customHeight="1">
      <c r="A691" s="48"/>
      <c r="B691" s="48"/>
      <c r="C691" s="48"/>
      <c r="D691" s="48"/>
      <c r="E691" s="48"/>
      <c r="F691" s="48"/>
      <c r="G691" s="48"/>
      <c r="H691" s="48"/>
      <c r="I691" s="48"/>
      <c r="J691" s="48"/>
      <c r="K691" s="48"/>
      <c r="L691" s="48"/>
      <c r="M691" s="48"/>
      <c r="N691" s="48"/>
      <c r="O691" s="48"/>
      <c r="P691" s="48"/>
      <c r="Q691" s="48"/>
      <c r="R691" s="48"/>
      <c r="S691" s="48"/>
      <c r="T691" s="48"/>
      <c r="U691" s="48"/>
      <c r="V691" s="48"/>
      <c r="W691" s="48"/>
      <c r="X691" s="48"/>
      <c r="Y691" s="48"/>
      <c r="Z691" s="48"/>
    </row>
    <row r="692" spans="1:26" ht="15.75" customHeight="1">
      <c r="A692" s="48"/>
      <c r="B692" s="48"/>
      <c r="C692" s="48"/>
      <c r="D692" s="48"/>
      <c r="E692" s="48"/>
      <c r="F692" s="48"/>
      <c r="G692" s="48"/>
      <c r="H692" s="48"/>
      <c r="I692" s="48"/>
      <c r="J692" s="48"/>
      <c r="K692" s="48"/>
      <c r="L692" s="48"/>
      <c r="M692" s="48"/>
      <c r="N692" s="48"/>
      <c r="O692" s="48"/>
      <c r="P692" s="48"/>
      <c r="Q692" s="48"/>
      <c r="R692" s="48"/>
      <c r="S692" s="48"/>
      <c r="T692" s="48"/>
      <c r="U692" s="48"/>
      <c r="V692" s="48"/>
      <c r="W692" s="48"/>
      <c r="X692" s="48"/>
      <c r="Y692" s="48"/>
      <c r="Z692" s="48"/>
    </row>
    <row r="693" spans="1:26" ht="15.75" customHeight="1">
      <c r="A693" s="48"/>
      <c r="B693" s="48"/>
      <c r="C693" s="48"/>
      <c r="D693" s="48"/>
      <c r="E693" s="48"/>
      <c r="F693" s="48"/>
      <c r="G693" s="48"/>
      <c r="H693" s="48"/>
      <c r="I693" s="48"/>
      <c r="J693" s="48"/>
      <c r="K693" s="48"/>
      <c r="L693" s="48"/>
      <c r="M693" s="48"/>
      <c r="N693" s="48"/>
      <c r="O693" s="48"/>
      <c r="P693" s="48"/>
      <c r="Q693" s="48"/>
      <c r="R693" s="48"/>
      <c r="S693" s="48"/>
      <c r="T693" s="48"/>
      <c r="U693" s="48"/>
      <c r="V693" s="48"/>
      <c r="W693" s="48"/>
      <c r="X693" s="48"/>
      <c r="Y693" s="48"/>
      <c r="Z693" s="48"/>
    </row>
    <row r="694" spans="1:26" ht="15.75" customHeight="1">
      <c r="A694" s="48"/>
      <c r="B694" s="48"/>
      <c r="C694" s="48"/>
      <c r="D694" s="48"/>
      <c r="E694" s="48"/>
      <c r="F694" s="48"/>
      <c r="G694" s="48"/>
      <c r="H694" s="48"/>
      <c r="I694" s="48"/>
      <c r="J694" s="48"/>
      <c r="K694" s="48"/>
      <c r="L694" s="48"/>
      <c r="M694" s="48"/>
      <c r="N694" s="48"/>
      <c r="O694" s="48"/>
      <c r="P694" s="48"/>
      <c r="Q694" s="48"/>
      <c r="R694" s="48"/>
      <c r="S694" s="48"/>
      <c r="T694" s="48"/>
      <c r="U694" s="48"/>
      <c r="V694" s="48"/>
      <c r="W694" s="48"/>
      <c r="X694" s="48"/>
      <c r="Y694" s="48"/>
      <c r="Z694" s="48"/>
    </row>
    <row r="695" spans="1:26" ht="15.75" customHeight="1">
      <c r="A695" s="48"/>
      <c r="B695" s="48"/>
      <c r="C695" s="48"/>
      <c r="D695" s="48"/>
      <c r="E695" s="48"/>
      <c r="F695" s="48"/>
      <c r="G695" s="48"/>
      <c r="H695" s="48"/>
      <c r="I695" s="48"/>
      <c r="J695" s="48"/>
      <c r="K695" s="48"/>
      <c r="L695" s="48"/>
      <c r="M695" s="48"/>
      <c r="N695" s="48"/>
      <c r="O695" s="48"/>
      <c r="P695" s="48"/>
      <c r="Q695" s="48"/>
      <c r="R695" s="48"/>
      <c r="S695" s="48"/>
      <c r="T695" s="48"/>
      <c r="U695" s="48"/>
      <c r="V695" s="48"/>
      <c r="W695" s="48"/>
      <c r="X695" s="48"/>
      <c r="Y695" s="48"/>
      <c r="Z695" s="48"/>
    </row>
    <row r="696" spans="1:26" ht="15.75" customHeight="1">
      <c r="A696" s="48"/>
      <c r="B696" s="48"/>
      <c r="C696" s="48"/>
      <c r="D696" s="48"/>
      <c r="E696" s="48"/>
      <c r="F696" s="48"/>
      <c r="G696" s="48"/>
      <c r="H696" s="48"/>
      <c r="I696" s="48"/>
      <c r="J696" s="48"/>
      <c r="K696" s="48"/>
      <c r="L696" s="48"/>
      <c r="M696" s="48"/>
      <c r="N696" s="48"/>
      <c r="O696" s="48"/>
      <c r="P696" s="48"/>
      <c r="Q696" s="48"/>
      <c r="R696" s="48"/>
      <c r="S696" s="48"/>
      <c r="T696" s="48"/>
      <c r="U696" s="48"/>
      <c r="V696" s="48"/>
      <c r="W696" s="48"/>
      <c r="X696" s="48"/>
      <c r="Y696" s="48"/>
      <c r="Z696" s="48"/>
    </row>
    <row r="697" spans="1:26" ht="15.75" customHeight="1">
      <c r="A697" s="48"/>
      <c r="B697" s="48"/>
      <c r="C697" s="48"/>
      <c r="D697" s="48"/>
      <c r="E697" s="48"/>
      <c r="F697" s="48"/>
      <c r="G697" s="48"/>
      <c r="H697" s="48"/>
      <c r="I697" s="48"/>
      <c r="J697" s="48"/>
      <c r="K697" s="48"/>
      <c r="L697" s="48"/>
      <c r="M697" s="48"/>
      <c r="N697" s="48"/>
      <c r="O697" s="48"/>
      <c r="P697" s="48"/>
      <c r="Q697" s="48"/>
      <c r="R697" s="48"/>
      <c r="S697" s="48"/>
      <c r="T697" s="48"/>
      <c r="U697" s="48"/>
      <c r="V697" s="48"/>
      <c r="W697" s="48"/>
      <c r="X697" s="48"/>
      <c r="Y697" s="48"/>
      <c r="Z697" s="48"/>
    </row>
    <row r="698" spans="1:26" ht="15.75" customHeight="1">
      <c r="A698" s="48"/>
      <c r="B698" s="48"/>
      <c r="C698" s="48"/>
      <c r="D698" s="48"/>
      <c r="E698" s="48"/>
      <c r="F698" s="48"/>
      <c r="G698" s="48"/>
      <c r="H698" s="48"/>
      <c r="I698" s="48"/>
      <c r="J698" s="48"/>
      <c r="K698" s="48"/>
      <c r="L698" s="48"/>
      <c r="M698" s="48"/>
      <c r="N698" s="48"/>
      <c r="O698" s="48"/>
      <c r="P698" s="48"/>
      <c r="Q698" s="48"/>
      <c r="R698" s="48"/>
      <c r="S698" s="48"/>
      <c r="T698" s="48"/>
      <c r="U698" s="48"/>
      <c r="V698" s="48"/>
      <c r="W698" s="48"/>
      <c r="X698" s="48"/>
      <c r="Y698" s="48"/>
      <c r="Z698" s="48"/>
    </row>
    <row r="699" spans="1:26" ht="15.75" customHeight="1">
      <c r="A699" s="48"/>
      <c r="B699" s="48"/>
      <c r="C699" s="48"/>
      <c r="D699" s="48"/>
      <c r="E699" s="48"/>
      <c r="F699" s="48"/>
      <c r="G699" s="48"/>
      <c r="H699" s="48"/>
      <c r="I699" s="48"/>
      <c r="J699" s="48"/>
      <c r="K699" s="48"/>
      <c r="L699" s="48"/>
      <c r="M699" s="48"/>
      <c r="N699" s="48"/>
      <c r="O699" s="48"/>
      <c r="P699" s="48"/>
      <c r="Q699" s="48"/>
      <c r="R699" s="48"/>
      <c r="S699" s="48"/>
      <c r="T699" s="48"/>
      <c r="U699" s="48"/>
      <c r="V699" s="48"/>
      <c r="W699" s="48"/>
      <c r="X699" s="48"/>
      <c r="Y699" s="48"/>
      <c r="Z699" s="48"/>
    </row>
    <row r="700" spans="1:26" ht="15.75" customHeight="1">
      <c r="A700" s="48"/>
      <c r="B700" s="48"/>
      <c r="C700" s="48"/>
      <c r="D700" s="48"/>
      <c r="E700" s="48"/>
      <c r="F700" s="48"/>
      <c r="G700" s="48"/>
      <c r="H700" s="48"/>
      <c r="I700" s="48"/>
      <c r="J700" s="48"/>
      <c r="K700" s="48"/>
      <c r="L700" s="48"/>
      <c r="M700" s="48"/>
      <c r="N700" s="48"/>
      <c r="O700" s="48"/>
      <c r="P700" s="48"/>
      <c r="Q700" s="48"/>
      <c r="R700" s="48"/>
      <c r="S700" s="48"/>
      <c r="T700" s="48"/>
      <c r="U700" s="48"/>
      <c r="V700" s="48"/>
      <c r="W700" s="48"/>
      <c r="X700" s="48"/>
      <c r="Y700" s="48"/>
      <c r="Z700" s="48"/>
    </row>
    <row r="701" spans="1:26" ht="15.75" customHeight="1">
      <c r="A701" s="48"/>
      <c r="B701" s="48"/>
      <c r="C701" s="48"/>
      <c r="D701" s="48"/>
      <c r="E701" s="48"/>
      <c r="F701" s="48"/>
      <c r="G701" s="48"/>
      <c r="H701" s="48"/>
      <c r="I701" s="48"/>
      <c r="J701" s="48"/>
      <c r="K701" s="48"/>
      <c r="L701" s="48"/>
      <c r="M701" s="48"/>
      <c r="N701" s="48"/>
      <c r="O701" s="48"/>
      <c r="P701" s="48"/>
      <c r="Q701" s="48"/>
      <c r="R701" s="48"/>
      <c r="S701" s="48"/>
      <c r="T701" s="48"/>
      <c r="U701" s="48"/>
      <c r="V701" s="48"/>
      <c r="W701" s="48"/>
      <c r="X701" s="48"/>
      <c r="Y701" s="48"/>
      <c r="Z701" s="48"/>
    </row>
    <row r="702" spans="1:26" ht="15.75" customHeight="1">
      <c r="A702" s="48"/>
      <c r="B702" s="48"/>
      <c r="C702" s="48"/>
      <c r="D702" s="48"/>
      <c r="E702" s="48"/>
      <c r="F702" s="48"/>
      <c r="G702" s="48"/>
      <c r="H702" s="48"/>
      <c r="I702" s="48"/>
      <c r="J702" s="48"/>
      <c r="K702" s="48"/>
      <c r="L702" s="48"/>
      <c r="M702" s="48"/>
      <c r="N702" s="48"/>
      <c r="O702" s="48"/>
      <c r="P702" s="48"/>
      <c r="Q702" s="48"/>
      <c r="R702" s="48"/>
      <c r="S702" s="48"/>
      <c r="T702" s="48"/>
      <c r="U702" s="48"/>
      <c r="V702" s="48"/>
      <c r="W702" s="48"/>
      <c r="X702" s="48"/>
      <c r="Y702" s="48"/>
      <c r="Z702" s="48"/>
    </row>
    <row r="703" spans="1:26" ht="15.75" customHeight="1">
      <c r="A703" s="48"/>
      <c r="B703" s="48"/>
      <c r="C703" s="48"/>
      <c r="D703" s="48"/>
      <c r="E703" s="48"/>
      <c r="F703" s="48"/>
      <c r="G703" s="48"/>
      <c r="H703" s="48"/>
      <c r="I703" s="48"/>
      <c r="J703" s="48"/>
      <c r="K703" s="48"/>
      <c r="L703" s="48"/>
      <c r="M703" s="48"/>
      <c r="N703" s="48"/>
      <c r="O703" s="48"/>
      <c r="P703" s="48"/>
      <c r="Q703" s="48"/>
      <c r="R703" s="48"/>
      <c r="S703" s="48"/>
      <c r="T703" s="48"/>
      <c r="U703" s="48"/>
      <c r="V703" s="48"/>
      <c r="W703" s="48"/>
      <c r="X703" s="48"/>
      <c r="Y703" s="48"/>
      <c r="Z703" s="48"/>
    </row>
    <row r="704" spans="1:26" ht="15.75" customHeight="1">
      <c r="A704" s="48"/>
      <c r="B704" s="48"/>
      <c r="C704" s="48"/>
      <c r="D704" s="48"/>
      <c r="E704" s="48"/>
      <c r="F704" s="48"/>
      <c r="G704" s="48"/>
      <c r="H704" s="48"/>
      <c r="I704" s="48"/>
      <c r="J704" s="48"/>
      <c r="K704" s="48"/>
      <c r="L704" s="48"/>
      <c r="M704" s="48"/>
      <c r="N704" s="48"/>
      <c r="O704" s="48"/>
      <c r="P704" s="48"/>
      <c r="Q704" s="48"/>
      <c r="R704" s="48"/>
      <c r="S704" s="48"/>
      <c r="T704" s="48"/>
      <c r="U704" s="48"/>
      <c r="V704" s="48"/>
      <c r="W704" s="48"/>
      <c r="X704" s="48"/>
      <c r="Y704" s="48"/>
      <c r="Z704" s="48"/>
    </row>
    <row r="705" spans="1:26" ht="15.75" customHeight="1">
      <c r="A705" s="48"/>
      <c r="B705" s="48"/>
      <c r="C705" s="48"/>
      <c r="D705" s="48"/>
      <c r="E705" s="48"/>
      <c r="F705" s="48"/>
      <c r="G705" s="48"/>
      <c r="H705" s="48"/>
      <c r="I705" s="48"/>
      <c r="J705" s="48"/>
      <c r="K705" s="48"/>
      <c r="L705" s="48"/>
      <c r="M705" s="48"/>
      <c r="N705" s="48"/>
      <c r="O705" s="48"/>
      <c r="P705" s="48"/>
      <c r="Q705" s="48"/>
      <c r="R705" s="48"/>
      <c r="S705" s="48"/>
      <c r="T705" s="48"/>
      <c r="U705" s="48"/>
      <c r="V705" s="48"/>
      <c r="W705" s="48"/>
      <c r="X705" s="48"/>
      <c r="Y705" s="48"/>
      <c r="Z705" s="48"/>
    </row>
    <row r="706" spans="1:26" ht="15.75" customHeight="1">
      <c r="A706" s="48"/>
      <c r="B706" s="48"/>
      <c r="C706" s="48"/>
      <c r="D706" s="48"/>
      <c r="E706" s="48"/>
      <c r="F706" s="48"/>
      <c r="G706" s="48"/>
      <c r="H706" s="48"/>
      <c r="I706" s="48"/>
      <c r="J706" s="48"/>
      <c r="K706" s="48"/>
      <c r="L706" s="48"/>
      <c r="M706" s="48"/>
      <c r="N706" s="48"/>
      <c r="O706" s="48"/>
      <c r="P706" s="48"/>
      <c r="Q706" s="48"/>
      <c r="R706" s="48"/>
      <c r="S706" s="48"/>
      <c r="T706" s="48"/>
      <c r="U706" s="48"/>
      <c r="V706" s="48"/>
      <c r="W706" s="48"/>
      <c r="X706" s="48"/>
      <c r="Y706" s="48"/>
      <c r="Z706" s="48"/>
    </row>
    <row r="707" spans="1:26" ht="15.75" customHeight="1">
      <c r="A707" s="48"/>
      <c r="B707" s="48"/>
      <c r="C707" s="48"/>
      <c r="D707" s="48"/>
      <c r="E707" s="48"/>
      <c r="F707" s="48"/>
      <c r="G707" s="48"/>
      <c r="H707" s="48"/>
      <c r="I707" s="48"/>
      <c r="J707" s="48"/>
      <c r="K707" s="48"/>
      <c r="L707" s="48"/>
      <c r="M707" s="48"/>
      <c r="N707" s="48"/>
      <c r="O707" s="48"/>
      <c r="P707" s="48"/>
      <c r="Q707" s="48"/>
      <c r="R707" s="48"/>
      <c r="S707" s="48"/>
      <c r="T707" s="48"/>
      <c r="U707" s="48"/>
      <c r="V707" s="48"/>
      <c r="W707" s="48"/>
      <c r="X707" s="48"/>
      <c r="Y707" s="48"/>
      <c r="Z707" s="48"/>
    </row>
    <row r="708" spans="1:26" ht="15.75" customHeight="1">
      <c r="A708" s="48"/>
      <c r="B708" s="48"/>
      <c r="C708" s="48"/>
      <c r="D708" s="48"/>
      <c r="E708" s="48"/>
      <c r="F708" s="48"/>
      <c r="G708" s="48"/>
      <c r="H708" s="48"/>
      <c r="I708" s="48"/>
      <c r="J708" s="48"/>
      <c r="K708" s="48"/>
      <c r="L708" s="48"/>
      <c r="M708" s="48"/>
      <c r="N708" s="48"/>
      <c r="O708" s="48"/>
      <c r="P708" s="48"/>
      <c r="Q708" s="48"/>
      <c r="R708" s="48"/>
      <c r="S708" s="48"/>
      <c r="T708" s="48"/>
      <c r="U708" s="48"/>
      <c r="V708" s="48"/>
      <c r="W708" s="48"/>
      <c r="X708" s="48"/>
      <c r="Y708" s="48"/>
      <c r="Z708" s="48"/>
    </row>
    <row r="709" spans="1:26" ht="15.75" customHeight="1">
      <c r="A709" s="48"/>
      <c r="B709" s="48"/>
      <c r="C709" s="48"/>
      <c r="D709" s="48"/>
      <c r="E709" s="48"/>
      <c r="F709" s="48"/>
      <c r="G709" s="48"/>
      <c r="H709" s="48"/>
      <c r="I709" s="48"/>
      <c r="J709" s="48"/>
      <c r="K709" s="48"/>
      <c r="L709" s="48"/>
      <c r="M709" s="48"/>
      <c r="N709" s="48"/>
      <c r="O709" s="48"/>
      <c r="P709" s="48"/>
      <c r="Q709" s="48"/>
      <c r="R709" s="48"/>
      <c r="S709" s="48"/>
      <c r="T709" s="48"/>
      <c r="U709" s="48"/>
      <c r="V709" s="48"/>
      <c r="W709" s="48"/>
      <c r="X709" s="48"/>
      <c r="Y709" s="48"/>
      <c r="Z709" s="48"/>
    </row>
    <row r="710" spans="1:26" ht="15.75" customHeight="1">
      <c r="A710" s="48"/>
      <c r="B710" s="48"/>
      <c r="C710" s="48"/>
      <c r="D710" s="48"/>
      <c r="E710" s="48"/>
      <c r="F710" s="48"/>
      <c r="G710" s="48"/>
      <c r="H710" s="48"/>
      <c r="I710" s="48"/>
      <c r="J710" s="48"/>
      <c r="K710" s="48"/>
      <c r="L710" s="48"/>
      <c r="M710" s="48"/>
      <c r="N710" s="48"/>
      <c r="O710" s="48"/>
      <c r="P710" s="48"/>
      <c r="Q710" s="48"/>
      <c r="R710" s="48"/>
      <c r="S710" s="48"/>
      <c r="T710" s="48"/>
      <c r="U710" s="48"/>
      <c r="V710" s="48"/>
      <c r="W710" s="48"/>
      <c r="X710" s="48"/>
      <c r="Y710" s="48"/>
      <c r="Z710" s="48"/>
    </row>
    <row r="711" spans="1:26" ht="15.75" customHeight="1">
      <c r="A711" s="48"/>
      <c r="B711" s="48"/>
      <c r="C711" s="48"/>
      <c r="D711" s="48"/>
      <c r="E711" s="48"/>
      <c r="F711" s="48"/>
      <c r="G711" s="48"/>
      <c r="H711" s="48"/>
      <c r="I711" s="48"/>
      <c r="J711" s="48"/>
      <c r="K711" s="48"/>
      <c r="L711" s="48"/>
      <c r="M711" s="48"/>
      <c r="N711" s="48"/>
      <c r="O711" s="48"/>
      <c r="P711" s="48"/>
      <c r="Q711" s="48"/>
      <c r="R711" s="48"/>
      <c r="S711" s="48"/>
      <c r="T711" s="48"/>
      <c r="U711" s="48"/>
      <c r="V711" s="48"/>
      <c r="W711" s="48"/>
      <c r="X711" s="48"/>
      <c r="Y711" s="48"/>
      <c r="Z711" s="48"/>
    </row>
    <row r="712" spans="1:26" ht="15.75" customHeight="1">
      <c r="A712" s="48"/>
      <c r="B712" s="48"/>
      <c r="C712" s="48"/>
      <c r="D712" s="48"/>
      <c r="E712" s="48"/>
      <c r="F712" s="48"/>
      <c r="G712" s="48"/>
      <c r="H712" s="48"/>
      <c r="I712" s="48"/>
      <c r="J712" s="48"/>
      <c r="K712" s="48"/>
      <c r="L712" s="48"/>
      <c r="M712" s="48"/>
      <c r="N712" s="48"/>
      <c r="O712" s="48"/>
      <c r="P712" s="48"/>
      <c r="Q712" s="48"/>
      <c r="R712" s="48"/>
      <c r="S712" s="48"/>
      <c r="T712" s="48"/>
      <c r="U712" s="48"/>
      <c r="V712" s="48"/>
      <c r="W712" s="48"/>
      <c r="X712" s="48"/>
      <c r="Y712" s="48"/>
      <c r="Z712" s="48"/>
    </row>
    <row r="713" spans="1:26" ht="15.75" customHeight="1">
      <c r="A713" s="48"/>
      <c r="B713" s="48"/>
      <c r="C713" s="48"/>
      <c r="D713" s="48"/>
      <c r="E713" s="48"/>
      <c r="F713" s="48"/>
      <c r="G713" s="48"/>
      <c r="H713" s="48"/>
      <c r="I713" s="48"/>
      <c r="J713" s="48"/>
      <c r="K713" s="48"/>
      <c r="L713" s="48"/>
      <c r="M713" s="48"/>
      <c r="N713" s="48"/>
      <c r="O713" s="48"/>
      <c r="P713" s="48"/>
      <c r="Q713" s="48"/>
      <c r="R713" s="48"/>
      <c r="S713" s="48"/>
      <c r="T713" s="48"/>
      <c r="U713" s="48"/>
      <c r="V713" s="48"/>
      <c r="W713" s="48"/>
      <c r="X713" s="48"/>
      <c r="Y713" s="48"/>
      <c r="Z713" s="48"/>
    </row>
    <row r="714" spans="1:26" ht="15.75" customHeight="1">
      <c r="A714" s="48"/>
      <c r="B714" s="48"/>
      <c r="C714" s="48"/>
      <c r="D714" s="48"/>
      <c r="E714" s="48"/>
      <c r="F714" s="48"/>
      <c r="G714" s="48"/>
      <c r="H714" s="48"/>
      <c r="I714" s="48"/>
      <c r="J714" s="48"/>
      <c r="K714" s="48"/>
      <c r="L714" s="48"/>
      <c r="M714" s="48"/>
      <c r="N714" s="48"/>
      <c r="O714" s="48"/>
      <c r="P714" s="48"/>
      <c r="Q714" s="48"/>
      <c r="R714" s="48"/>
      <c r="S714" s="48"/>
      <c r="T714" s="48"/>
      <c r="U714" s="48"/>
      <c r="V714" s="48"/>
      <c r="W714" s="48"/>
      <c r="X714" s="48"/>
      <c r="Y714" s="48"/>
      <c r="Z714" s="48"/>
    </row>
    <row r="715" spans="1:26" ht="15.75" customHeight="1">
      <c r="A715" s="48"/>
      <c r="B715" s="48"/>
      <c r="C715" s="48"/>
      <c r="D715" s="48"/>
      <c r="E715" s="48"/>
      <c r="F715" s="48"/>
      <c r="G715" s="48"/>
      <c r="H715" s="48"/>
      <c r="I715" s="48"/>
      <c r="J715" s="48"/>
      <c r="K715" s="48"/>
      <c r="L715" s="48"/>
      <c r="M715" s="48"/>
      <c r="N715" s="48"/>
      <c r="O715" s="48"/>
      <c r="P715" s="48"/>
      <c r="Q715" s="48"/>
      <c r="R715" s="48"/>
      <c r="S715" s="48"/>
      <c r="T715" s="48"/>
      <c r="U715" s="48"/>
      <c r="V715" s="48"/>
      <c r="W715" s="48"/>
      <c r="X715" s="48"/>
      <c r="Y715" s="48"/>
      <c r="Z715" s="48"/>
    </row>
    <row r="716" spans="1:26" ht="15.75" customHeight="1">
      <c r="A716" s="48"/>
      <c r="B716" s="48"/>
      <c r="C716" s="48"/>
      <c r="D716" s="48"/>
      <c r="E716" s="48"/>
      <c r="F716" s="48"/>
      <c r="G716" s="48"/>
      <c r="H716" s="48"/>
      <c r="I716" s="48"/>
      <c r="J716" s="48"/>
      <c r="K716" s="48"/>
      <c r="L716" s="48"/>
      <c r="M716" s="48"/>
      <c r="N716" s="48"/>
      <c r="O716" s="48"/>
      <c r="P716" s="48"/>
      <c r="Q716" s="48"/>
      <c r="R716" s="48"/>
      <c r="S716" s="48"/>
      <c r="T716" s="48"/>
      <c r="U716" s="48"/>
      <c r="V716" s="48"/>
      <c r="W716" s="48"/>
      <c r="X716" s="48"/>
      <c r="Y716" s="48"/>
      <c r="Z716" s="48"/>
    </row>
    <row r="717" spans="1:26" ht="15.75" customHeight="1">
      <c r="A717" s="48"/>
      <c r="B717" s="48"/>
      <c r="C717" s="48"/>
      <c r="D717" s="48"/>
      <c r="E717" s="48"/>
      <c r="F717" s="48"/>
      <c r="G717" s="48"/>
      <c r="H717" s="48"/>
      <c r="I717" s="48"/>
      <c r="J717" s="48"/>
      <c r="K717" s="48"/>
      <c r="L717" s="48"/>
      <c r="M717" s="48"/>
      <c r="N717" s="48"/>
      <c r="O717" s="48"/>
      <c r="P717" s="48"/>
      <c r="Q717" s="48"/>
      <c r="R717" s="48"/>
      <c r="S717" s="48"/>
      <c r="T717" s="48"/>
      <c r="U717" s="48"/>
      <c r="V717" s="48"/>
      <c r="W717" s="48"/>
      <c r="X717" s="48"/>
      <c r="Y717" s="48"/>
      <c r="Z717" s="48"/>
    </row>
    <row r="718" spans="1:26" ht="15.75" customHeight="1">
      <c r="A718" s="48"/>
      <c r="B718" s="48"/>
      <c r="C718" s="48"/>
      <c r="D718" s="48"/>
      <c r="E718" s="48"/>
      <c r="F718" s="48"/>
      <c r="G718" s="48"/>
      <c r="H718" s="48"/>
      <c r="I718" s="48"/>
      <c r="J718" s="48"/>
      <c r="K718" s="48"/>
      <c r="L718" s="48"/>
      <c r="M718" s="48"/>
      <c r="N718" s="48"/>
      <c r="O718" s="48"/>
      <c r="P718" s="48"/>
      <c r="Q718" s="48"/>
      <c r="R718" s="48"/>
      <c r="S718" s="48"/>
      <c r="T718" s="48"/>
      <c r="U718" s="48"/>
      <c r="V718" s="48"/>
      <c r="W718" s="48"/>
      <c r="X718" s="48"/>
      <c r="Y718" s="48"/>
      <c r="Z718" s="48"/>
    </row>
    <row r="719" spans="1:26" ht="15.75" customHeight="1">
      <c r="A719" s="48"/>
      <c r="B719" s="48"/>
      <c r="C719" s="48"/>
      <c r="D719" s="48"/>
      <c r="E719" s="48"/>
      <c r="F719" s="48"/>
      <c r="G719" s="48"/>
      <c r="H719" s="48"/>
      <c r="I719" s="48"/>
      <c r="J719" s="48"/>
      <c r="K719" s="48"/>
      <c r="L719" s="48"/>
      <c r="M719" s="48"/>
      <c r="N719" s="48"/>
      <c r="O719" s="48"/>
      <c r="P719" s="48"/>
      <c r="Q719" s="48"/>
      <c r="R719" s="48"/>
      <c r="S719" s="48"/>
      <c r="T719" s="48"/>
      <c r="U719" s="48"/>
      <c r="V719" s="48"/>
      <c r="W719" s="48"/>
      <c r="X719" s="48"/>
      <c r="Y719" s="48"/>
      <c r="Z719" s="48"/>
    </row>
    <row r="720" spans="1:26" ht="15.75" customHeight="1">
      <c r="A720" s="48"/>
      <c r="B720" s="48"/>
      <c r="C720" s="48"/>
      <c r="D720" s="48"/>
      <c r="E720" s="48"/>
      <c r="F720" s="48"/>
      <c r="G720" s="48"/>
      <c r="H720" s="48"/>
      <c r="I720" s="48"/>
      <c r="J720" s="48"/>
      <c r="K720" s="48"/>
      <c r="L720" s="48"/>
      <c r="M720" s="48"/>
      <c r="N720" s="48"/>
      <c r="O720" s="48"/>
      <c r="P720" s="48"/>
      <c r="Q720" s="48"/>
      <c r="R720" s="48"/>
      <c r="S720" s="48"/>
      <c r="T720" s="48"/>
      <c r="U720" s="48"/>
      <c r="V720" s="48"/>
      <c r="W720" s="48"/>
      <c r="X720" s="48"/>
      <c r="Y720" s="48"/>
      <c r="Z720" s="48"/>
    </row>
    <row r="721" spans="1:26" ht="15.75" customHeight="1">
      <c r="A721" s="48"/>
      <c r="B721" s="48"/>
      <c r="C721" s="48"/>
      <c r="D721" s="48"/>
      <c r="E721" s="48"/>
      <c r="F721" s="48"/>
      <c r="G721" s="48"/>
      <c r="H721" s="48"/>
      <c r="I721" s="48"/>
      <c r="J721" s="48"/>
      <c r="K721" s="48"/>
      <c r="L721" s="48"/>
      <c r="M721" s="48"/>
      <c r="N721" s="48"/>
      <c r="O721" s="48"/>
      <c r="P721" s="48"/>
      <c r="Q721" s="48"/>
      <c r="R721" s="48"/>
      <c r="S721" s="48"/>
      <c r="T721" s="48"/>
      <c r="U721" s="48"/>
      <c r="V721" s="48"/>
      <c r="W721" s="48"/>
      <c r="X721" s="48"/>
      <c r="Y721" s="48"/>
      <c r="Z721" s="48"/>
    </row>
    <row r="722" spans="1:26" ht="15.75" customHeight="1">
      <c r="A722" s="48"/>
      <c r="B722" s="48"/>
      <c r="C722" s="48"/>
      <c r="D722" s="48"/>
      <c r="E722" s="48"/>
      <c r="F722" s="48"/>
      <c r="G722" s="48"/>
      <c r="H722" s="48"/>
      <c r="I722" s="48"/>
      <c r="J722" s="48"/>
      <c r="K722" s="48"/>
      <c r="L722" s="48"/>
      <c r="M722" s="48"/>
      <c r="N722" s="48"/>
      <c r="O722" s="48"/>
      <c r="P722" s="48"/>
      <c r="Q722" s="48"/>
      <c r="R722" s="48"/>
      <c r="S722" s="48"/>
      <c r="T722" s="48"/>
      <c r="U722" s="48"/>
      <c r="V722" s="48"/>
      <c r="W722" s="48"/>
      <c r="X722" s="48"/>
      <c r="Y722" s="48"/>
      <c r="Z722" s="48"/>
    </row>
    <row r="723" spans="1:26" ht="15.75" customHeight="1">
      <c r="A723" s="48"/>
      <c r="B723" s="48"/>
      <c r="C723" s="48"/>
      <c r="D723" s="48"/>
      <c r="E723" s="48"/>
      <c r="F723" s="48"/>
      <c r="G723" s="48"/>
      <c r="H723" s="48"/>
      <c r="I723" s="48"/>
      <c r="J723" s="48"/>
      <c r="K723" s="48"/>
      <c r="L723" s="48"/>
      <c r="M723" s="48"/>
      <c r="N723" s="48"/>
      <c r="O723" s="48"/>
      <c r="P723" s="48"/>
      <c r="Q723" s="48"/>
      <c r="R723" s="48"/>
      <c r="S723" s="48"/>
      <c r="T723" s="48"/>
      <c r="U723" s="48"/>
      <c r="V723" s="48"/>
      <c r="W723" s="48"/>
      <c r="X723" s="48"/>
      <c r="Y723" s="48"/>
      <c r="Z723" s="48"/>
    </row>
    <row r="724" spans="1:26" ht="15.75" customHeight="1">
      <c r="A724" s="48"/>
      <c r="B724" s="48"/>
      <c r="C724" s="48"/>
      <c r="D724" s="48"/>
      <c r="E724" s="48"/>
      <c r="F724" s="48"/>
      <c r="G724" s="48"/>
      <c r="H724" s="48"/>
      <c r="I724" s="48"/>
      <c r="J724" s="48"/>
      <c r="K724" s="48"/>
      <c r="L724" s="48"/>
      <c r="M724" s="48"/>
      <c r="N724" s="48"/>
      <c r="O724" s="48"/>
      <c r="P724" s="48"/>
      <c r="Q724" s="48"/>
      <c r="R724" s="48"/>
      <c r="S724" s="48"/>
      <c r="T724" s="48"/>
      <c r="U724" s="48"/>
      <c r="V724" s="48"/>
      <c r="W724" s="48"/>
      <c r="X724" s="48"/>
      <c r="Y724" s="48"/>
      <c r="Z724" s="48"/>
    </row>
    <row r="725" spans="1:26" ht="15.75" customHeight="1">
      <c r="A725" s="48"/>
      <c r="B725" s="48"/>
      <c r="C725" s="48"/>
      <c r="D725" s="48"/>
      <c r="E725" s="48"/>
      <c r="F725" s="48"/>
      <c r="G725" s="48"/>
      <c r="H725" s="48"/>
      <c r="I725" s="48"/>
      <c r="J725" s="48"/>
      <c r="K725" s="48"/>
      <c r="L725" s="48"/>
      <c r="M725" s="48"/>
      <c r="N725" s="48"/>
      <c r="O725" s="48"/>
      <c r="P725" s="48"/>
      <c r="Q725" s="48"/>
      <c r="R725" s="48"/>
      <c r="S725" s="48"/>
      <c r="T725" s="48"/>
      <c r="U725" s="48"/>
      <c r="V725" s="48"/>
      <c r="W725" s="48"/>
      <c r="X725" s="48"/>
      <c r="Y725" s="48"/>
      <c r="Z725" s="48"/>
    </row>
    <row r="726" spans="1:26" ht="15.75" customHeight="1">
      <c r="A726" s="48"/>
      <c r="B726" s="48"/>
      <c r="C726" s="48"/>
      <c r="D726" s="48"/>
      <c r="E726" s="48"/>
      <c r="F726" s="48"/>
      <c r="G726" s="48"/>
      <c r="H726" s="48"/>
      <c r="I726" s="48"/>
      <c r="J726" s="48"/>
      <c r="K726" s="48"/>
      <c r="L726" s="48"/>
      <c r="M726" s="48"/>
      <c r="N726" s="48"/>
      <c r="O726" s="48"/>
      <c r="P726" s="48"/>
      <c r="Q726" s="48"/>
      <c r="R726" s="48"/>
      <c r="S726" s="48"/>
      <c r="T726" s="48"/>
      <c r="U726" s="48"/>
      <c r="V726" s="48"/>
      <c r="W726" s="48"/>
      <c r="X726" s="48"/>
      <c r="Y726" s="48"/>
      <c r="Z726" s="48"/>
    </row>
    <row r="727" spans="1:26" ht="15.75" customHeight="1">
      <c r="A727" s="48"/>
      <c r="B727" s="48"/>
      <c r="C727" s="48"/>
      <c r="D727" s="48"/>
      <c r="E727" s="48"/>
      <c r="F727" s="48"/>
      <c r="G727" s="48"/>
      <c r="H727" s="48"/>
      <c r="I727" s="48"/>
      <c r="J727" s="48"/>
      <c r="K727" s="48"/>
      <c r="L727" s="48"/>
      <c r="M727" s="48"/>
      <c r="N727" s="48"/>
      <c r="O727" s="48"/>
      <c r="P727" s="48"/>
      <c r="Q727" s="48"/>
      <c r="R727" s="48"/>
      <c r="S727" s="48"/>
      <c r="T727" s="48"/>
      <c r="U727" s="48"/>
      <c r="V727" s="48"/>
      <c r="W727" s="48"/>
      <c r="X727" s="48"/>
      <c r="Y727" s="48"/>
      <c r="Z727" s="48"/>
    </row>
    <row r="728" spans="1:26" ht="15.75" customHeight="1">
      <c r="A728" s="48"/>
      <c r="B728" s="48"/>
      <c r="C728" s="48"/>
      <c r="D728" s="48"/>
      <c r="E728" s="48"/>
      <c r="F728" s="48"/>
      <c r="G728" s="48"/>
      <c r="H728" s="48"/>
      <c r="I728" s="48"/>
      <c r="J728" s="48"/>
      <c r="K728" s="48"/>
      <c r="L728" s="48"/>
      <c r="M728" s="48"/>
      <c r="N728" s="48"/>
      <c r="O728" s="48"/>
      <c r="P728" s="48"/>
      <c r="Q728" s="48"/>
      <c r="R728" s="48"/>
      <c r="S728" s="48"/>
      <c r="T728" s="48"/>
      <c r="U728" s="48"/>
      <c r="V728" s="48"/>
      <c r="W728" s="48"/>
      <c r="X728" s="48"/>
      <c r="Y728" s="48"/>
      <c r="Z728" s="48"/>
    </row>
    <row r="729" spans="1:26" ht="15.75" customHeight="1">
      <c r="A729" s="48"/>
      <c r="B729" s="48"/>
      <c r="C729" s="48"/>
      <c r="D729" s="48"/>
      <c r="E729" s="48"/>
      <c r="F729" s="48"/>
      <c r="G729" s="48"/>
      <c r="H729" s="48"/>
      <c r="I729" s="48"/>
      <c r="J729" s="48"/>
      <c r="K729" s="48"/>
      <c r="L729" s="48"/>
      <c r="M729" s="48"/>
      <c r="N729" s="48"/>
      <c r="O729" s="48"/>
      <c r="P729" s="48"/>
      <c r="Q729" s="48"/>
      <c r="R729" s="48"/>
      <c r="S729" s="48"/>
      <c r="T729" s="48"/>
      <c r="U729" s="48"/>
      <c r="V729" s="48"/>
      <c r="W729" s="48"/>
      <c r="X729" s="48"/>
      <c r="Y729" s="48"/>
      <c r="Z729" s="48"/>
    </row>
    <row r="730" spans="1:26" ht="15.75" customHeight="1">
      <c r="A730" s="48"/>
      <c r="B730" s="48"/>
      <c r="C730" s="48"/>
      <c r="D730" s="48"/>
      <c r="E730" s="48"/>
      <c r="F730" s="48"/>
      <c r="G730" s="48"/>
      <c r="H730" s="48"/>
      <c r="I730" s="48"/>
      <c r="J730" s="48"/>
      <c r="K730" s="48"/>
      <c r="L730" s="48"/>
      <c r="M730" s="48"/>
      <c r="N730" s="48"/>
      <c r="O730" s="48"/>
      <c r="P730" s="48"/>
      <c r="Q730" s="48"/>
      <c r="R730" s="48"/>
      <c r="S730" s="48"/>
      <c r="T730" s="48"/>
      <c r="U730" s="48"/>
      <c r="V730" s="48"/>
      <c r="W730" s="48"/>
      <c r="X730" s="48"/>
      <c r="Y730" s="48"/>
      <c r="Z730" s="48"/>
    </row>
    <row r="731" spans="1:26" ht="15.75" customHeight="1">
      <c r="A731" s="48"/>
      <c r="B731" s="48"/>
      <c r="C731" s="48"/>
      <c r="D731" s="48"/>
      <c r="E731" s="48"/>
      <c r="F731" s="48"/>
      <c r="G731" s="48"/>
      <c r="H731" s="48"/>
      <c r="I731" s="48"/>
      <c r="J731" s="48"/>
      <c r="K731" s="48"/>
      <c r="L731" s="48"/>
      <c r="M731" s="48"/>
      <c r="N731" s="48"/>
      <c r="O731" s="48"/>
      <c r="P731" s="48"/>
      <c r="Q731" s="48"/>
      <c r="R731" s="48"/>
      <c r="S731" s="48"/>
      <c r="T731" s="48"/>
      <c r="U731" s="48"/>
      <c r="V731" s="48"/>
      <c r="W731" s="48"/>
      <c r="X731" s="48"/>
      <c r="Y731" s="48"/>
      <c r="Z731" s="48"/>
    </row>
    <row r="732" spans="1:26" ht="15.75" customHeight="1">
      <c r="A732" s="48"/>
      <c r="B732" s="48"/>
      <c r="C732" s="48"/>
      <c r="D732" s="48"/>
      <c r="E732" s="48"/>
      <c r="F732" s="48"/>
      <c r="G732" s="48"/>
      <c r="H732" s="48"/>
      <c r="I732" s="48"/>
      <c r="J732" s="48"/>
      <c r="K732" s="48"/>
      <c r="L732" s="48"/>
      <c r="M732" s="48"/>
      <c r="N732" s="48"/>
      <c r="O732" s="48"/>
      <c r="P732" s="48"/>
      <c r="Q732" s="48"/>
      <c r="R732" s="48"/>
      <c r="S732" s="48"/>
      <c r="T732" s="48"/>
      <c r="U732" s="48"/>
      <c r="V732" s="48"/>
      <c r="W732" s="48"/>
      <c r="X732" s="48"/>
      <c r="Y732" s="48"/>
      <c r="Z732" s="48"/>
    </row>
    <row r="733" spans="1:26" ht="15.75" customHeight="1">
      <c r="A733" s="48"/>
      <c r="B733" s="48"/>
      <c r="C733" s="48"/>
      <c r="D733" s="48"/>
      <c r="E733" s="48"/>
      <c r="F733" s="48"/>
      <c r="G733" s="48"/>
      <c r="H733" s="48"/>
      <c r="I733" s="48"/>
      <c r="J733" s="48"/>
      <c r="K733" s="48"/>
      <c r="L733" s="48"/>
      <c r="M733" s="48"/>
      <c r="N733" s="48"/>
      <c r="O733" s="48"/>
      <c r="P733" s="48"/>
      <c r="Q733" s="48"/>
      <c r="R733" s="48"/>
      <c r="S733" s="48"/>
      <c r="T733" s="48"/>
      <c r="U733" s="48"/>
      <c r="V733" s="48"/>
      <c r="W733" s="48"/>
      <c r="X733" s="48"/>
      <c r="Y733" s="48"/>
      <c r="Z733" s="48"/>
    </row>
    <row r="734" spans="1:26" ht="15.75" customHeight="1">
      <c r="A734" s="48"/>
      <c r="B734" s="48"/>
      <c r="C734" s="48"/>
      <c r="D734" s="48"/>
      <c r="E734" s="48"/>
      <c r="F734" s="48"/>
      <c r="G734" s="48"/>
      <c r="H734" s="48"/>
      <c r="I734" s="48"/>
      <c r="J734" s="48"/>
      <c r="K734" s="48"/>
      <c r="L734" s="48"/>
      <c r="M734" s="48"/>
      <c r="N734" s="48"/>
      <c r="O734" s="48"/>
      <c r="P734" s="48"/>
      <c r="Q734" s="48"/>
      <c r="R734" s="48"/>
      <c r="S734" s="48"/>
      <c r="T734" s="48"/>
      <c r="U734" s="48"/>
      <c r="V734" s="48"/>
      <c r="W734" s="48"/>
      <c r="X734" s="48"/>
      <c r="Y734" s="48"/>
      <c r="Z734" s="48"/>
    </row>
    <row r="735" spans="1:26" ht="15.75" customHeight="1">
      <c r="A735" s="48"/>
      <c r="B735" s="48"/>
      <c r="C735" s="48"/>
      <c r="D735" s="48"/>
      <c r="E735" s="48"/>
      <c r="F735" s="48"/>
      <c r="G735" s="48"/>
      <c r="H735" s="48"/>
      <c r="I735" s="48"/>
      <c r="J735" s="48"/>
      <c r="K735" s="48"/>
      <c r="L735" s="48"/>
      <c r="M735" s="48"/>
      <c r="N735" s="48"/>
      <c r="O735" s="48"/>
      <c r="P735" s="48"/>
      <c r="Q735" s="48"/>
      <c r="R735" s="48"/>
      <c r="S735" s="48"/>
      <c r="T735" s="48"/>
      <c r="U735" s="48"/>
      <c r="V735" s="48"/>
      <c r="W735" s="48"/>
      <c r="X735" s="48"/>
      <c r="Y735" s="48"/>
      <c r="Z735" s="48"/>
    </row>
    <row r="736" spans="1:26" ht="15.75" customHeight="1">
      <c r="A736" s="48"/>
      <c r="B736" s="48"/>
      <c r="C736" s="48"/>
      <c r="D736" s="48"/>
      <c r="E736" s="48"/>
      <c r="F736" s="48"/>
      <c r="G736" s="48"/>
      <c r="H736" s="48"/>
      <c r="I736" s="48"/>
      <c r="J736" s="48"/>
      <c r="K736" s="48"/>
      <c r="L736" s="48"/>
      <c r="M736" s="48"/>
      <c r="N736" s="48"/>
      <c r="O736" s="48"/>
      <c r="P736" s="48"/>
      <c r="Q736" s="48"/>
      <c r="R736" s="48"/>
      <c r="S736" s="48"/>
      <c r="T736" s="48"/>
      <c r="U736" s="48"/>
      <c r="V736" s="48"/>
      <c r="W736" s="48"/>
      <c r="X736" s="48"/>
      <c r="Y736" s="48"/>
      <c r="Z736" s="48"/>
    </row>
    <row r="737" spans="1:26" ht="15.75" customHeight="1">
      <c r="A737" s="48"/>
      <c r="B737" s="48"/>
      <c r="C737" s="48"/>
      <c r="D737" s="48"/>
      <c r="E737" s="48"/>
      <c r="F737" s="48"/>
      <c r="G737" s="48"/>
      <c r="H737" s="48"/>
      <c r="I737" s="48"/>
      <c r="J737" s="48"/>
      <c r="K737" s="48"/>
      <c r="L737" s="48"/>
      <c r="M737" s="48"/>
      <c r="N737" s="48"/>
      <c r="O737" s="48"/>
      <c r="P737" s="48"/>
      <c r="Q737" s="48"/>
      <c r="R737" s="48"/>
      <c r="S737" s="48"/>
      <c r="T737" s="48"/>
      <c r="U737" s="48"/>
      <c r="V737" s="48"/>
      <c r="W737" s="48"/>
      <c r="X737" s="48"/>
      <c r="Y737" s="48"/>
      <c r="Z737" s="48"/>
    </row>
    <row r="738" spans="1:26" ht="15.75" customHeight="1">
      <c r="A738" s="48"/>
      <c r="B738" s="48"/>
      <c r="C738" s="48"/>
      <c r="D738" s="48"/>
      <c r="E738" s="48"/>
      <c r="F738" s="48"/>
      <c r="G738" s="48"/>
      <c r="H738" s="48"/>
      <c r="I738" s="48"/>
      <c r="J738" s="48"/>
      <c r="K738" s="48"/>
      <c r="L738" s="48"/>
      <c r="M738" s="48"/>
      <c r="N738" s="48"/>
      <c r="O738" s="48"/>
      <c r="P738" s="48"/>
      <c r="Q738" s="48"/>
      <c r="R738" s="48"/>
      <c r="S738" s="48"/>
      <c r="T738" s="48"/>
      <c r="U738" s="48"/>
      <c r="V738" s="48"/>
      <c r="W738" s="48"/>
      <c r="X738" s="48"/>
      <c r="Y738" s="48"/>
      <c r="Z738" s="48"/>
    </row>
    <row r="739" spans="1:26" ht="15.75" customHeight="1">
      <c r="A739" s="48"/>
      <c r="B739" s="48"/>
      <c r="C739" s="48"/>
      <c r="D739" s="48"/>
      <c r="E739" s="48"/>
      <c r="F739" s="48"/>
      <c r="G739" s="48"/>
      <c r="H739" s="48"/>
      <c r="I739" s="48"/>
      <c r="J739" s="48"/>
      <c r="K739" s="48"/>
      <c r="L739" s="48"/>
      <c r="M739" s="48"/>
      <c r="N739" s="48"/>
      <c r="O739" s="48"/>
      <c r="P739" s="48"/>
      <c r="Q739" s="48"/>
      <c r="R739" s="48"/>
      <c r="S739" s="48"/>
      <c r="T739" s="48"/>
      <c r="U739" s="48"/>
      <c r="V739" s="48"/>
      <c r="W739" s="48"/>
      <c r="X739" s="48"/>
      <c r="Y739" s="48"/>
      <c r="Z739" s="48"/>
    </row>
    <row r="740" spans="1:26" ht="15.75" customHeight="1">
      <c r="A740" s="48"/>
      <c r="B740" s="48"/>
      <c r="C740" s="48"/>
      <c r="D740" s="48"/>
      <c r="E740" s="48"/>
      <c r="F740" s="48"/>
      <c r="G740" s="48"/>
      <c r="H740" s="48"/>
      <c r="I740" s="48"/>
      <c r="J740" s="48"/>
      <c r="K740" s="48"/>
      <c r="L740" s="48"/>
      <c r="M740" s="48"/>
      <c r="N740" s="48"/>
      <c r="O740" s="48"/>
      <c r="P740" s="48"/>
      <c r="Q740" s="48"/>
      <c r="R740" s="48"/>
      <c r="S740" s="48"/>
      <c r="T740" s="48"/>
      <c r="U740" s="48"/>
      <c r="V740" s="48"/>
      <c r="W740" s="48"/>
      <c r="X740" s="48"/>
      <c r="Y740" s="48"/>
      <c r="Z740" s="48"/>
    </row>
    <row r="741" spans="1:26" ht="15.75" customHeight="1">
      <c r="A741" s="48"/>
      <c r="B741" s="48"/>
      <c r="C741" s="48"/>
      <c r="D741" s="48"/>
      <c r="E741" s="48"/>
      <c r="F741" s="48"/>
      <c r="G741" s="48"/>
      <c r="H741" s="48"/>
      <c r="I741" s="48"/>
      <c r="J741" s="48"/>
      <c r="K741" s="48"/>
      <c r="L741" s="48"/>
      <c r="M741" s="48"/>
      <c r="N741" s="48"/>
      <c r="O741" s="48"/>
      <c r="P741" s="48"/>
      <c r="Q741" s="48"/>
      <c r="R741" s="48"/>
      <c r="S741" s="48"/>
      <c r="T741" s="48"/>
      <c r="U741" s="48"/>
      <c r="V741" s="48"/>
      <c r="W741" s="48"/>
      <c r="X741" s="48"/>
      <c r="Y741" s="48"/>
      <c r="Z741" s="48"/>
    </row>
    <row r="742" spans="1:26" ht="15.75" customHeight="1">
      <c r="A742" s="48"/>
      <c r="B742" s="48"/>
      <c r="C742" s="48"/>
      <c r="D742" s="48"/>
      <c r="E742" s="48"/>
      <c r="F742" s="48"/>
      <c r="G742" s="48"/>
      <c r="H742" s="48"/>
      <c r="I742" s="48"/>
      <c r="J742" s="48"/>
      <c r="K742" s="48"/>
      <c r="L742" s="48"/>
      <c r="M742" s="48"/>
      <c r="N742" s="48"/>
      <c r="O742" s="48"/>
      <c r="P742" s="48"/>
      <c r="Q742" s="48"/>
      <c r="R742" s="48"/>
      <c r="S742" s="48"/>
      <c r="T742" s="48"/>
      <c r="U742" s="48"/>
      <c r="V742" s="48"/>
      <c r="W742" s="48"/>
      <c r="X742" s="48"/>
      <c r="Y742" s="48"/>
      <c r="Z742" s="48"/>
    </row>
    <row r="743" spans="1:26" ht="15.75" customHeight="1">
      <c r="A743" s="48"/>
      <c r="B743" s="48"/>
      <c r="C743" s="48"/>
      <c r="D743" s="48"/>
      <c r="E743" s="48"/>
      <c r="F743" s="48"/>
      <c r="G743" s="48"/>
      <c r="H743" s="48"/>
      <c r="I743" s="48"/>
      <c r="J743" s="48"/>
      <c r="K743" s="48"/>
      <c r="L743" s="48"/>
      <c r="M743" s="48"/>
      <c r="N743" s="48"/>
      <c r="O743" s="48"/>
      <c r="P743" s="48"/>
      <c r="Q743" s="48"/>
      <c r="R743" s="48"/>
      <c r="S743" s="48"/>
      <c r="T743" s="48"/>
      <c r="U743" s="48"/>
      <c r="V743" s="48"/>
      <c r="W743" s="48"/>
      <c r="X743" s="48"/>
      <c r="Y743" s="48"/>
      <c r="Z743" s="48"/>
    </row>
    <row r="744" spans="1:26" ht="15.75" customHeight="1">
      <c r="A744" s="48"/>
      <c r="B744" s="48"/>
      <c r="C744" s="48"/>
      <c r="D744" s="48"/>
      <c r="E744" s="48"/>
      <c r="F744" s="48"/>
      <c r="G744" s="48"/>
      <c r="H744" s="48"/>
      <c r="I744" s="48"/>
      <c r="J744" s="48"/>
      <c r="K744" s="48"/>
      <c r="L744" s="48"/>
      <c r="M744" s="48"/>
      <c r="N744" s="48"/>
      <c r="O744" s="48"/>
      <c r="P744" s="48"/>
      <c r="Q744" s="48"/>
      <c r="R744" s="48"/>
      <c r="S744" s="48"/>
      <c r="T744" s="48"/>
      <c r="U744" s="48"/>
      <c r="V744" s="48"/>
      <c r="W744" s="48"/>
      <c r="X744" s="48"/>
      <c r="Y744" s="48"/>
      <c r="Z744" s="48"/>
    </row>
    <row r="745" spans="1:26" ht="15.75" customHeight="1">
      <c r="A745" s="48"/>
      <c r="B745" s="48"/>
      <c r="C745" s="48"/>
      <c r="D745" s="48"/>
      <c r="E745" s="48"/>
      <c r="F745" s="48"/>
      <c r="G745" s="48"/>
      <c r="H745" s="48"/>
      <c r="I745" s="48"/>
      <c r="J745" s="48"/>
      <c r="K745" s="48"/>
      <c r="L745" s="48"/>
      <c r="M745" s="48"/>
      <c r="N745" s="48"/>
      <c r="O745" s="48"/>
      <c r="P745" s="48"/>
      <c r="Q745" s="48"/>
      <c r="R745" s="48"/>
      <c r="S745" s="48"/>
      <c r="T745" s="48"/>
      <c r="U745" s="48"/>
      <c r="V745" s="48"/>
      <c r="W745" s="48"/>
      <c r="X745" s="48"/>
      <c r="Y745" s="48"/>
      <c r="Z745" s="48"/>
    </row>
    <row r="746" spans="1:26" ht="15.75" customHeight="1">
      <c r="A746" s="48"/>
      <c r="B746" s="48"/>
      <c r="C746" s="48"/>
      <c r="D746" s="48"/>
      <c r="E746" s="48"/>
      <c r="F746" s="48"/>
      <c r="G746" s="48"/>
      <c r="H746" s="48"/>
      <c r="I746" s="48"/>
      <c r="J746" s="48"/>
      <c r="K746" s="48"/>
      <c r="L746" s="48"/>
      <c r="M746" s="48"/>
      <c r="N746" s="48"/>
      <c r="O746" s="48"/>
      <c r="P746" s="48"/>
      <c r="Q746" s="48"/>
      <c r="R746" s="48"/>
      <c r="S746" s="48"/>
      <c r="T746" s="48"/>
      <c r="U746" s="48"/>
      <c r="V746" s="48"/>
      <c r="W746" s="48"/>
      <c r="X746" s="48"/>
      <c r="Y746" s="48"/>
      <c r="Z746" s="48"/>
    </row>
    <row r="747" spans="1:26" ht="15.75" customHeight="1">
      <c r="A747" s="48"/>
      <c r="B747" s="48"/>
      <c r="C747" s="48"/>
      <c r="D747" s="48"/>
      <c r="E747" s="48"/>
      <c r="F747" s="48"/>
      <c r="G747" s="48"/>
      <c r="H747" s="48"/>
      <c r="I747" s="48"/>
      <c r="J747" s="48"/>
      <c r="K747" s="48"/>
      <c r="L747" s="48"/>
      <c r="M747" s="48"/>
      <c r="N747" s="48"/>
      <c r="O747" s="48"/>
      <c r="P747" s="48"/>
      <c r="Q747" s="48"/>
      <c r="R747" s="48"/>
      <c r="S747" s="48"/>
      <c r="T747" s="48"/>
      <c r="U747" s="48"/>
      <c r="V747" s="48"/>
      <c r="W747" s="48"/>
      <c r="X747" s="48"/>
      <c r="Y747" s="48"/>
      <c r="Z747" s="48"/>
    </row>
    <row r="748" spans="1:26" ht="15.75" customHeight="1">
      <c r="A748" s="48"/>
      <c r="B748" s="48"/>
      <c r="C748" s="48"/>
      <c r="D748" s="48"/>
      <c r="E748" s="48"/>
      <c r="F748" s="48"/>
      <c r="G748" s="48"/>
      <c r="H748" s="48"/>
      <c r="I748" s="48"/>
      <c r="J748" s="48"/>
      <c r="K748" s="48"/>
      <c r="L748" s="48"/>
      <c r="M748" s="48"/>
      <c r="N748" s="48"/>
      <c r="O748" s="48"/>
      <c r="P748" s="48"/>
      <c r="Q748" s="48"/>
      <c r="R748" s="48"/>
      <c r="S748" s="48"/>
      <c r="T748" s="48"/>
      <c r="U748" s="48"/>
      <c r="V748" s="48"/>
      <c r="W748" s="48"/>
      <c r="X748" s="48"/>
      <c r="Y748" s="48"/>
      <c r="Z748" s="48"/>
    </row>
    <row r="749" spans="1:26" ht="15.75" customHeight="1">
      <c r="A749" s="48"/>
      <c r="B749" s="48"/>
      <c r="C749" s="48"/>
      <c r="D749" s="48"/>
      <c r="E749" s="48"/>
      <c r="F749" s="48"/>
      <c r="G749" s="48"/>
      <c r="H749" s="48"/>
      <c r="I749" s="48"/>
      <c r="J749" s="48"/>
      <c r="K749" s="48"/>
      <c r="L749" s="48"/>
      <c r="M749" s="48"/>
      <c r="N749" s="48"/>
      <c r="O749" s="48"/>
      <c r="P749" s="48"/>
      <c r="Q749" s="48"/>
      <c r="R749" s="48"/>
      <c r="S749" s="48"/>
      <c r="T749" s="48"/>
      <c r="U749" s="48"/>
      <c r="V749" s="48"/>
      <c r="W749" s="48"/>
      <c r="X749" s="48"/>
      <c r="Y749" s="48"/>
      <c r="Z749" s="48"/>
    </row>
    <row r="750" spans="1:26" ht="15.75" customHeight="1">
      <c r="A750" s="48"/>
      <c r="B750" s="48"/>
      <c r="C750" s="48"/>
      <c r="D750" s="48"/>
      <c r="E750" s="48"/>
      <c r="F750" s="48"/>
      <c r="G750" s="48"/>
      <c r="H750" s="48"/>
      <c r="I750" s="48"/>
      <c r="J750" s="48"/>
      <c r="K750" s="48"/>
      <c r="L750" s="48"/>
      <c r="M750" s="48"/>
      <c r="N750" s="48"/>
      <c r="O750" s="48"/>
      <c r="P750" s="48"/>
      <c r="Q750" s="48"/>
      <c r="R750" s="48"/>
      <c r="S750" s="48"/>
      <c r="T750" s="48"/>
      <c r="U750" s="48"/>
      <c r="V750" s="48"/>
      <c r="W750" s="48"/>
      <c r="X750" s="48"/>
      <c r="Y750" s="48"/>
      <c r="Z750" s="48"/>
    </row>
    <row r="751" spans="1:26" ht="15.75" customHeight="1">
      <c r="A751" s="48"/>
      <c r="B751" s="48"/>
      <c r="C751" s="48"/>
      <c r="D751" s="48"/>
      <c r="E751" s="48"/>
      <c r="F751" s="48"/>
      <c r="G751" s="48"/>
      <c r="H751" s="48"/>
      <c r="I751" s="48"/>
      <c r="J751" s="48"/>
      <c r="K751" s="48"/>
      <c r="L751" s="48"/>
      <c r="M751" s="48"/>
      <c r="N751" s="48"/>
      <c r="O751" s="48"/>
      <c r="P751" s="48"/>
      <c r="Q751" s="48"/>
      <c r="R751" s="48"/>
      <c r="S751" s="48"/>
      <c r="T751" s="48"/>
      <c r="U751" s="48"/>
      <c r="V751" s="48"/>
      <c r="W751" s="48"/>
      <c r="X751" s="48"/>
      <c r="Y751" s="48"/>
      <c r="Z751" s="48"/>
    </row>
    <row r="752" spans="1:26" ht="15.75" customHeight="1">
      <c r="A752" s="48"/>
      <c r="B752" s="48"/>
      <c r="C752" s="48"/>
      <c r="D752" s="48"/>
      <c r="E752" s="48"/>
      <c r="F752" s="48"/>
      <c r="G752" s="48"/>
      <c r="H752" s="48"/>
      <c r="I752" s="48"/>
      <c r="J752" s="48"/>
      <c r="K752" s="48"/>
      <c r="L752" s="48"/>
      <c r="M752" s="48"/>
      <c r="N752" s="48"/>
      <c r="O752" s="48"/>
      <c r="P752" s="48"/>
      <c r="Q752" s="48"/>
      <c r="R752" s="48"/>
      <c r="S752" s="48"/>
      <c r="T752" s="48"/>
      <c r="U752" s="48"/>
      <c r="V752" s="48"/>
      <c r="W752" s="48"/>
      <c r="X752" s="48"/>
      <c r="Y752" s="48"/>
      <c r="Z752" s="48"/>
    </row>
    <row r="753" spans="1:26" ht="15.75" customHeight="1">
      <c r="A753" s="48"/>
      <c r="B753" s="48"/>
      <c r="C753" s="48"/>
      <c r="D753" s="48"/>
      <c r="E753" s="48"/>
      <c r="F753" s="48"/>
      <c r="G753" s="48"/>
      <c r="H753" s="48"/>
      <c r="I753" s="48"/>
      <c r="J753" s="48"/>
      <c r="K753" s="48"/>
      <c r="L753" s="48"/>
      <c r="M753" s="48"/>
      <c r="N753" s="48"/>
      <c r="O753" s="48"/>
      <c r="P753" s="48"/>
      <c r="Q753" s="48"/>
      <c r="R753" s="48"/>
      <c r="S753" s="48"/>
      <c r="T753" s="48"/>
      <c r="U753" s="48"/>
      <c r="V753" s="48"/>
      <c r="W753" s="48"/>
      <c r="X753" s="48"/>
      <c r="Y753" s="48"/>
      <c r="Z753" s="48"/>
    </row>
    <row r="754" spans="1:26" ht="15.75" customHeight="1">
      <c r="A754" s="48"/>
      <c r="B754" s="48"/>
      <c r="C754" s="48"/>
      <c r="D754" s="48"/>
      <c r="E754" s="48"/>
      <c r="F754" s="48"/>
      <c r="G754" s="48"/>
      <c r="H754" s="48"/>
      <c r="I754" s="48"/>
      <c r="J754" s="48"/>
      <c r="K754" s="48"/>
      <c r="L754" s="48"/>
      <c r="M754" s="48"/>
      <c r="N754" s="48"/>
      <c r="O754" s="48"/>
      <c r="P754" s="48"/>
      <c r="Q754" s="48"/>
      <c r="R754" s="48"/>
      <c r="S754" s="48"/>
      <c r="T754" s="48"/>
      <c r="U754" s="48"/>
      <c r="V754" s="48"/>
      <c r="W754" s="48"/>
      <c r="X754" s="48"/>
      <c r="Y754" s="48"/>
      <c r="Z754" s="48"/>
    </row>
    <row r="755" spans="1:26" ht="15.75" customHeight="1">
      <c r="A755" s="48"/>
      <c r="B755" s="48"/>
      <c r="C755" s="48"/>
      <c r="D755" s="48"/>
      <c r="E755" s="48"/>
      <c r="F755" s="48"/>
      <c r="G755" s="48"/>
      <c r="H755" s="48"/>
      <c r="I755" s="48"/>
      <c r="J755" s="48"/>
      <c r="K755" s="48"/>
      <c r="L755" s="48"/>
      <c r="M755" s="48"/>
      <c r="N755" s="48"/>
      <c r="O755" s="48"/>
      <c r="P755" s="48"/>
      <c r="Q755" s="48"/>
      <c r="R755" s="48"/>
      <c r="S755" s="48"/>
      <c r="T755" s="48"/>
      <c r="U755" s="48"/>
      <c r="V755" s="48"/>
      <c r="W755" s="48"/>
      <c r="X755" s="48"/>
      <c r="Y755" s="48"/>
      <c r="Z755" s="48"/>
    </row>
    <row r="756" spans="1:26" ht="15.75" customHeight="1">
      <c r="A756" s="48"/>
      <c r="B756" s="48"/>
      <c r="C756" s="48"/>
      <c r="D756" s="48"/>
      <c r="E756" s="48"/>
      <c r="F756" s="48"/>
      <c r="G756" s="48"/>
      <c r="H756" s="48"/>
      <c r="I756" s="48"/>
      <c r="J756" s="48"/>
      <c r="K756" s="48"/>
      <c r="L756" s="48"/>
      <c r="M756" s="48"/>
      <c r="N756" s="48"/>
      <c r="O756" s="48"/>
      <c r="P756" s="48"/>
      <c r="Q756" s="48"/>
      <c r="R756" s="48"/>
      <c r="S756" s="48"/>
      <c r="T756" s="48"/>
      <c r="U756" s="48"/>
      <c r="V756" s="48"/>
      <c r="W756" s="48"/>
      <c r="X756" s="48"/>
      <c r="Y756" s="48"/>
      <c r="Z756" s="48"/>
    </row>
    <row r="757" spans="1:26" ht="15.75" customHeight="1">
      <c r="A757" s="48"/>
      <c r="B757" s="48"/>
      <c r="C757" s="48"/>
      <c r="D757" s="48"/>
      <c r="E757" s="48"/>
      <c r="F757" s="48"/>
      <c r="G757" s="48"/>
      <c r="H757" s="48"/>
      <c r="I757" s="48"/>
      <c r="J757" s="48"/>
      <c r="K757" s="48"/>
      <c r="L757" s="48"/>
      <c r="M757" s="48"/>
      <c r="N757" s="48"/>
      <c r="O757" s="48"/>
      <c r="P757" s="48"/>
      <c r="Q757" s="48"/>
      <c r="R757" s="48"/>
      <c r="S757" s="48"/>
      <c r="T757" s="48"/>
      <c r="U757" s="48"/>
      <c r="V757" s="48"/>
      <c r="W757" s="48"/>
      <c r="X757" s="48"/>
      <c r="Y757" s="48"/>
      <c r="Z757" s="48"/>
    </row>
    <row r="758" spans="1:26" ht="15.75" customHeight="1">
      <c r="A758" s="48"/>
      <c r="B758" s="48"/>
      <c r="C758" s="48"/>
      <c r="D758" s="48"/>
      <c r="E758" s="48"/>
      <c r="F758" s="48"/>
      <c r="G758" s="48"/>
      <c r="H758" s="48"/>
      <c r="I758" s="48"/>
      <c r="J758" s="48"/>
      <c r="K758" s="48"/>
      <c r="L758" s="48"/>
      <c r="M758" s="48"/>
      <c r="N758" s="48"/>
      <c r="O758" s="48"/>
      <c r="P758" s="48"/>
      <c r="Q758" s="48"/>
      <c r="R758" s="48"/>
      <c r="S758" s="48"/>
      <c r="T758" s="48"/>
      <c r="U758" s="48"/>
      <c r="V758" s="48"/>
      <c r="W758" s="48"/>
      <c r="X758" s="48"/>
      <c r="Y758" s="48"/>
      <c r="Z758" s="48"/>
    </row>
    <row r="759" spans="1:26" ht="15.75" customHeight="1">
      <c r="A759" s="48"/>
      <c r="B759" s="48"/>
      <c r="C759" s="48"/>
      <c r="D759" s="48"/>
      <c r="E759" s="48"/>
      <c r="F759" s="48"/>
      <c r="G759" s="48"/>
      <c r="H759" s="48"/>
      <c r="I759" s="48"/>
      <c r="J759" s="48"/>
      <c r="K759" s="48"/>
      <c r="L759" s="48"/>
      <c r="M759" s="48"/>
      <c r="N759" s="48"/>
      <c r="O759" s="48"/>
      <c r="P759" s="48"/>
      <c r="Q759" s="48"/>
      <c r="R759" s="48"/>
      <c r="S759" s="48"/>
      <c r="T759" s="48"/>
      <c r="U759" s="48"/>
      <c r="V759" s="48"/>
      <c r="W759" s="48"/>
      <c r="X759" s="48"/>
      <c r="Y759" s="48"/>
      <c r="Z759" s="48"/>
    </row>
    <row r="760" spans="1:26" ht="15.75" customHeight="1">
      <c r="A760" s="48"/>
      <c r="B760" s="48"/>
      <c r="C760" s="48"/>
      <c r="D760" s="48"/>
      <c r="E760" s="48"/>
      <c r="F760" s="48"/>
      <c r="G760" s="48"/>
      <c r="H760" s="48"/>
      <c r="I760" s="48"/>
      <c r="J760" s="48"/>
      <c r="K760" s="48"/>
      <c r="L760" s="48"/>
      <c r="M760" s="48"/>
      <c r="N760" s="48"/>
      <c r="O760" s="48"/>
      <c r="P760" s="48"/>
      <c r="Q760" s="48"/>
      <c r="R760" s="48"/>
      <c r="S760" s="48"/>
      <c r="T760" s="48"/>
      <c r="U760" s="48"/>
      <c r="V760" s="48"/>
      <c r="W760" s="48"/>
      <c r="X760" s="48"/>
      <c r="Y760" s="48"/>
      <c r="Z760" s="48"/>
    </row>
    <row r="761" spans="1:26" ht="15.75" customHeight="1">
      <c r="A761" s="48"/>
      <c r="B761" s="48"/>
      <c r="C761" s="48"/>
      <c r="D761" s="48"/>
      <c r="E761" s="48"/>
      <c r="F761" s="48"/>
      <c r="G761" s="48"/>
      <c r="H761" s="48"/>
      <c r="I761" s="48"/>
      <c r="J761" s="48"/>
      <c r="K761" s="48"/>
      <c r="L761" s="48"/>
      <c r="M761" s="48"/>
      <c r="N761" s="48"/>
      <c r="O761" s="48"/>
      <c r="P761" s="48"/>
      <c r="Q761" s="48"/>
      <c r="R761" s="48"/>
      <c r="S761" s="48"/>
      <c r="T761" s="48"/>
      <c r="U761" s="48"/>
      <c r="V761" s="48"/>
      <c r="W761" s="48"/>
      <c r="X761" s="48"/>
      <c r="Y761" s="48"/>
      <c r="Z761" s="48"/>
    </row>
    <row r="762" spans="1:26" ht="15.75" customHeight="1">
      <c r="A762" s="48"/>
      <c r="B762" s="48"/>
      <c r="C762" s="48"/>
      <c r="D762" s="48"/>
      <c r="E762" s="48"/>
      <c r="F762" s="48"/>
      <c r="G762" s="48"/>
      <c r="H762" s="48"/>
      <c r="I762" s="48"/>
      <c r="J762" s="48"/>
      <c r="K762" s="48"/>
      <c r="L762" s="48"/>
      <c r="M762" s="48"/>
      <c r="N762" s="48"/>
      <c r="O762" s="48"/>
      <c r="P762" s="48"/>
      <c r="Q762" s="48"/>
      <c r="R762" s="48"/>
      <c r="S762" s="48"/>
      <c r="T762" s="48"/>
      <c r="U762" s="48"/>
      <c r="V762" s="48"/>
      <c r="W762" s="48"/>
      <c r="X762" s="48"/>
      <c r="Y762" s="48"/>
      <c r="Z762" s="48"/>
    </row>
    <row r="763" spans="1:26" ht="15.75" customHeight="1">
      <c r="A763" s="48"/>
      <c r="B763" s="48"/>
      <c r="C763" s="48"/>
      <c r="D763" s="48"/>
      <c r="E763" s="48"/>
      <c r="F763" s="48"/>
      <c r="G763" s="48"/>
      <c r="H763" s="48"/>
      <c r="I763" s="48"/>
      <c r="J763" s="48"/>
      <c r="K763" s="48"/>
      <c r="L763" s="48"/>
      <c r="M763" s="48"/>
      <c r="N763" s="48"/>
      <c r="O763" s="48"/>
      <c r="P763" s="48"/>
      <c r="Q763" s="48"/>
      <c r="R763" s="48"/>
      <c r="S763" s="48"/>
      <c r="T763" s="48"/>
      <c r="U763" s="48"/>
      <c r="V763" s="48"/>
      <c r="W763" s="48"/>
      <c r="X763" s="48"/>
      <c r="Y763" s="48"/>
      <c r="Z763" s="48"/>
    </row>
    <row r="764" spans="1:26" ht="15.75" customHeight="1">
      <c r="A764" s="48"/>
      <c r="B764" s="48"/>
      <c r="C764" s="48"/>
      <c r="D764" s="48"/>
      <c r="E764" s="48"/>
      <c r="F764" s="48"/>
      <c r="G764" s="48"/>
      <c r="H764" s="48"/>
      <c r="I764" s="48"/>
      <c r="J764" s="48"/>
      <c r="K764" s="48"/>
      <c r="L764" s="48"/>
      <c r="M764" s="48"/>
      <c r="N764" s="48"/>
      <c r="O764" s="48"/>
      <c r="P764" s="48"/>
      <c r="Q764" s="48"/>
      <c r="R764" s="48"/>
      <c r="S764" s="48"/>
      <c r="T764" s="48"/>
      <c r="U764" s="48"/>
      <c r="V764" s="48"/>
      <c r="W764" s="48"/>
      <c r="X764" s="48"/>
      <c r="Y764" s="48"/>
      <c r="Z764" s="48"/>
    </row>
    <row r="765" spans="1:26" ht="15.75" customHeight="1">
      <c r="A765" s="48"/>
      <c r="B765" s="48"/>
      <c r="C765" s="48"/>
      <c r="D765" s="48"/>
      <c r="E765" s="48"/>
      <c r="F765" s="48"/>
      <c r="G765" s="48"/>
      <c r="H765" s="48"/>
      <c r="I765" s="48"/>
      <c r="J765" s="48"/>
      <c r="K765" s="48"/>
      <c r="L765" s="48"/>
      <c r="M765" s="48"/>
      <c r="N765" s="48"/>
      <c r="O765" s="48"/>
      <c r="P765" s="48"/>
      <c r="Q765" s="48"/>
      <c r="R765" s="48"/>
      <c r="S765" s="48"/>
      <c r="T765" s="48"/>
      <c r="U765" s="48"/>
      <c r="V765" s="48"/>
      <c r="W765" s="48"/>
      <c r="X765" s="48"/>
      <c r="Y765" s="48"/>
      <c r="Z765" s="48"/>
    </row>
    <row r="766" spans="1:26" ht="15.75" customHeight="1">
      <c r="A766" s="48"/>
      <c r="B766" s="48"/>
      <c r="C766" s="48"/>
      <c r="D766" s="48"/>
      <c r="E766" s="48"/>
      <c r="F766" s="48"/>
      <c r="G766" s="48"/>
      <c r="H766" s="48"/>
      <c r="I766" s="48"/>
      <c r="J766" s="48"/>
      <c r="K766" s="48"/>
      <c r="L766" s="48"/>
      <c r="M766" s="48"/>
      <c r="N766" s="48"/>
      <c r="O766" s="48"/>
      <c r="P766" s="48"/>
      <c r="Q766" s="48"/>
      <c r="R766" s="48"/>
      <c r="S766" s="48"/>
      <c r="T766" s="48"/>
      <c r="U766" s="48"/>
      <c r="V766" s="48"/>
      <c r="W766" s="48"/>
      <c r="X766" s="48"/>
      <c r="Y766" s="48"/>
      <c r="Z766" s="48"/>
    </row>
    <row r="767" spans="1:26" ht="15.75" customHeight="1">
      <c r="A767" s="48"/>
      <c r="B767" s="48"/>
      <c r="C767" s="48"/>
      <c r="D767" s="48"/>
      <c r="E767" s="48"/>
      <c r="F767" s="48"/>
      <c r="G767" s="48"/>
      <c r="H767" s="48"/>
      <c r="I767" s="48"/>
      <c r="J767" s="48"/>
      <c r="K767" s="48"/>
      <c r="L767" s="48"/>
      <c r="M767" s="48"/>
      <c r="N767" s="48"/>
      <c r="O767" s="48"/>
      <c r="P767" s="48"/>
      <c r="Q767" s="48"/>
      <c r="R767" s="48"/>
      <c r="S767" s="48"/>
      <c r="T767" s="48"/>
      <c r="U767" s="48"/>
      <c r="V767" s="48"/>
      <c r="W767" s="48"/>
      <c r="X767" s="48"/>
      <c r="Y767" s="48"/>
      <c r="Z767" s="48"/>
    </row>
    <row r="768" spans="1:26" ht="15.75" customHeight="1">
      <c r="A768" s="48"/>
      <c r="B768" s="48"/>
      <c r="C768" s="48"/>
      <c r="D768" s="48"/>
      <c r="E768" s="48"/>
      <c r="F768" s="48"/>
      <c r="G768" s="48"/>
      <c r="H768" s="48"/>
      <c r="I768" s="48"/>
      <c r="J768" s="48"/>
      <c r="K768" s="48"/>
      <c r="L768" s="48"/>
      <c r="M768" s="48"/>
      <c r="N768" s="48"/>
      <c r="O768" s="48"/>
      <c r="P768" s="48"/>
      <c r="Q768" s="48"/>
      <c r="R768" s="48"/>
      <c r="S768" s="48"/>
      <c r="T768" s="48"/>
      <c r="U768" s="48"/>
      <c r="V768" s="48"/>
      <c r="W768" s="48"/>
      <c r="X768" s="48"/>
      <c r="Y768" s="48"/>
      <c r="Z768" s="48"/>
    </row>
    <row r="769" spans="1:26" ht="15.75" customHeight="1">
      <c r="A769" s="48"/>
      <c r="B769" s="48"/>
      <c r="C769" s="48"/>
      <c r="D769" s="48"/>
      <c r="E769" s="48"/>
      <c r="F769" s="48"/>
      <c r="G769" s="48"/>
      <c r="H769" s="48"/>
      <c r="I769" s="48"/>
      <c r="J769" s="48"/>
      <c r="K769" s="48"/>
      <c r="L769" s="48"/>
      <c r="M769" s="48"/>
      <c r="N769" s="48"/>
      <c r="O769" s="48"/>
      <c r="P769" s="48"/>
      <c r="Q769" s="48"/>
      <c r="R769" s="48"/>
      <c r="S769" s="48"/>
      <c r="T769" s="48"/>
      <c r="U769" s="48"/>
      <c r="V769" s="48"/>
      <c r="W769" s="48"/>
      <c r="X769" s="48"/>
      <c r="Y769" s="48"/>
      <c r="Z769" s="48"/>
    </row>
    <row r="770" spans="1:26" ht="15.75" customHeight="1">
      <c r="A770" s="48"/>
      <c r="B770" s="48"/>
      <c r="C770" s="48"/>
      <c r="D770" s="48"/>
      <c r="E770" s="48"/>
      <c r="F770" s="48"/>
      <c r="G770" s="48"/>
      <c r="H770" s="48"/>
      <c r="I770" s="48"/>
      <c r="J770" s="48"/>
      <c r="K770" s="48"/>
      <c r="L770" s="48"/>
      <c r="M770" s="48"/>
      <c r="N770" s="48"/>
      <c r="O770" s="48"/>
      <c r="P770" s="48"/>
      <c r="Q770" s="48"/>
      <c r="R770" s="48"/>
      <c r="S770" s="48"/>
      <c r="T770" s="48"/>
      <c r="U770" s="48"/>
      <c r="V770" s="48"/>
      <c r="W770" s="48"/>
      <c r="X770" s="48"/>
      <c r="Y770" s="48"/>
      <c r="Z770" s="48"/>
    </row>
    <row r="771" spans="1:26" ht="15.75" customHeight="1">
      <c r="A771" s="48"/>
      <c r="B771" s="48"/>
      <c r="C771" s="48"/>
      <c r="D771" s="48"/>
      <c r="E771" s="48"/>
      <c r="F771" s="48"/>
      <c r="G771" s="48"/>
      <c r="H771" s="48"/>
      <c r="I771" s="48"/>
      <c r="J771" s="48"/>
      <c r="K771" s="48"/>
      <c r="L771" s="48"/>
      <c r="M771" s="48"/>
      <c r="N771" s="48"/>
      <c r="O771" s="48"/>
      <c r="P771" s="48"/>
      <c r="Q771" s="48"/>
      <c r="R771" s="48"/>
      <c r="S771" s="48"/>
      <c r="T771" s="48"/>
      <c r="U771" s="48"/>
      <c r="V771" s="48"/>
      <c r="W771" s="48"/>
      <c r="X771" s="48"/>
      <c r="Y771" s="48"/>
      <c r="Z771" s="48"/>
    </row>
    <row r="772" spans="1:26" ht="15.75" customHeight="1">
      <c r="A772" s="48"/>
      <c r="B772" s="48"/>
      <c r="C772" s="48"/>
      <c r="D772" s="48"/>
      <c r="E772" s="48"/>
      <c r="F772" s="48"/>
      <c r="G772" s="48"/>
      <c r="H772" s="48"/>
      <c r="I772" s="48"/>
      <c r="J772" s="48"/>
      <c r="K772" s="48"/>
      <c r="L772" s="48"/>
      <c r="M772" s="48"/>
      <c r="N772" s="48"/>
      <c r="O772" s="48"/>
      <c r="P772" s="48"/>
      <c r="Q772" s="48"/>
      <c r="R772" s="48"/>
      <c r="S772" s="48"/>
      <c r="T772" s="48"/>
      <c r="U772" s="48"/>
      <c r="V772" s="48"/>
      <c r="W772" s="48"/>
      <c r="X772" s="48"/>
      <c r="Y772" s="48"/>
      <c r="Z772" s="48"/>
    </row>
    <row r="773" spans="1:26" ht="15.75" customHeight="1">
      <c r="A773" s="48"/>
      <c r="B773" s="48"/>
      <c r="C773" s="48"/>
      <c r="D773" s="48"/>
      <c r="E773" s="48"/>
      <c r="F773" s="48"/>
      <c r="G773" s="48"/>
      <c r="H773" s="48"/>
      <c r="I773" s="48"/>
      <c r="J773" s="48"/>
      <c r="K773" s="48"/>
      <c r="L773" s="48"/>
      <c r="M773" s="48"/>
      <c r="N773" s="48"/>
      <c r="O773" s="48"/>
      <c r="P773" s="48"/>
      <c r="Q773" s="48"/>
      <c r="R773" s="48"/>
      <c r="S773" s="48"/>
      <c r="T773" s="48"/>
      <c r="U773" s="48"/>
      <c r="V773" s="48"/>
      <c r="W773" s="48"/>
      <c r="X773" s="48"/>
      <c r="Y773" s="48"/>
      <c r="Z773" s="48"/>
    </row>
    <row r="774" spans="1:26" ht="15.75" customHeight="1">
      <c r="A774" s="48"/>
      <c r="B774" s="48"/>
      <c r="C774" s="48"/>
      <c r="D774" s="48"/>
      <c r="E774" s="48"/>
      <c r="F774" s="48"/>
      <c r="G774" s="48"/>
      <c r="H774" s="48"/>
      <c r="I774" s="48"/>
      <c r="J774" s="48"/>
      <c r="K774" s="48"/>
      <c r="L774" s="48"/>
      <c r="M774" s="48"/>
      <c r="N774" s="48"/>
      <c r="O774" s="48"/>
      <c r="P774" s="48"/>
      <c r="Q774" s="48"/>
      <c r="R774" s="48"/>
      <c r="S774" s="48"/>
      <c r="T774" s="48"/>
      <c r="U774" s="48"/>
      <c r="V774" s="48"/>
      <c r="W774" s="48"/>
      <c r="X774" s="48"/>
      <c r="Y774" s="48"/>
      <c r="Z774" s="48"/>
    </row>
    <row r="775" spans="1:26" ht="15.75" customHeight="1">
      <c r="A775" s="48"/>
      <c r="B775" s="48"/>
      <c r="C775" s="48"/>
      <c r="D775" s="48"/>
      <c r="E775" s="48"/>
      <c r="F775" s="48"/>
      <c r="G775" s="48"/>
      <c r="H775" s="48"/>
      <c r="I775" s="48"/>
      <c r="J775" s="48"/>
      <c r="K775" s="48"/>
      <c r="L775" s="48"/>
      <c r="M775" s="48"/>
      <c r="N775" s="48"/>
      <c r="O775" s="48"/>
      <c r="P775" s="48"/>
      <c r="Q775" s="48"/>
      <c r="R775" s="48"/>
      <c r="S775" s="48"/>
      <c r="T775" s="48"/>
      <c r="U775" s="48"/>
      <c r="V775" s="48"/>
      <c r="W775" s="48"/>
      <c r="X775" s="48"/>
      <c r="Y775" s="48"/>
      <c r="Z775" s="48"/>
    </row>
    <row r="776" spans="1:26" ht="15.75" customHeight="1">
      <c r="A776" s="48"/>
      <c r="B776" s="48"/>
      <c r="C776" s="48"/>
      <c r="D776" s="48"/>
      <c r="E776" s="48"/>
      <c r="F776" s="48"/>
      <c r="G776" s="48"/>
      <c r="H776" s="48"/>
      <c r="I776" s="48"/>
      <c r="J776" s="48"/>
      <c r="K776" s="48"/>
      <c r="L776" s="48"/>
      <c r="M776" s="48"/>
      <c r="N776" s="48"/>
      <c r="O776" s="48"/>
      <c r="P776" s="48"/>
      <c r="Q776" s="48"/>
      <c r="R776" s="48"/>
      <c r="S776" s="48"/>
      <c r="T776" s="48"/>
      <c r="U776" s="48"/>
      <c r="V776" s="48"/>
      <c r="W776" s="48"/>
      <c r="X776" s="48"/>
      <c r="Y776" s="48"/>
      <c r="Z776" s="48"/>
    </row>
    <row r="777" spans="1:26" ht="15.75" customHeight="1">
      <c r="A777" s="48"/>
      <c r="B777" s="48"/>
      <c r="C777" s="48"/>
      <c r="D777" s="48"/>
      <c r="E777" s="48"/>
      <c r="F777" s="48"/>
      <c r="G777" s="48"/>
      <c r="H777" s="48"/>
      <c r="I777" s="48"/>
      <c r="J777" s="48"/>
      <c r="K777" s="48"/>
      <c r="L777" s="48"/>
      <c r="M777" s="48"/>
      <c r="N777" s="48"/>
      <c r="O777" s="48"/>
      <c r="P777" s="48"/>
      <c r="Q777" s="48"/>
      <c r="R777" s="48"/>
      <c r="S777" s="48"/>
      <c r="T777" s="48"/>
      <c r="U777" s="48"/>
      <c r="V777" s="48"/>
      <c r="W777" s="48"/>
      <c r="X777" s="48"/>
      <c r="Y777" s="48"/>
      <c r="Z777" s="48"/>
    </row>
    <row r="778" spans="1:26" ht="15.75" customHeight="1">
      <c r="A778" s="48"/>
      <c r="B778" s="48"/>
      <c r="C778" s="48"/>
      <c r="D778" s="48"/>
      <c r="E778" s="48"/>
      <c r="F778" s="48"/>
      <c r="G778" s="48"/>
      <c r="H778" s="48"/>
      <c r="I778" s="48"/>
      <c r="J778" s="48"/>
      <c r="K778" s="48"/>
      <c r="L778" s="48"/>
      <c r="M778" s="48"/>
      <c r="N778" s="48"/>
      <c r="O778" s="48"/>
      <c r="P778" s="48"/>
      <c r="Q778" s="48"/>
      <c r="R778" s="48"/>
      <c r="S778" s="48"/>
      <c r="T778" s="48"/>
      <c r="U778" s="48"/>
      <c r="V778" s="48"/>
      <c r="W778" s="48"/>
      <c r="X778" s="48"/>
      <c r="Y778" s="48"/>
      <c r="Z778" s="48"/>
    </row>
    <row r="779" spans="1:26" ht="15.75" customHeight="1">
      <c r="A779" s="48"/>
      <c r="B779" s="48"/>
      <c r="C779" s="48"/>
      <c r="D779" s="48"/>
      <c r="E779" s="48"/>
      <c r="F779" s="48"/>
      <c r="G779" s="48"/>
      <c r="H779" s="48"/>
      <c r="I779" s="48"/>
      <c r="J779" s="48"/>
      <c r="K779" s="48"/>
      <c r="L779" s="48"/>
      <c r="M779" s="48"/>
      <c r="N779" s="48"/>
      <c r="O779" s="48"/>
      <c r="P779" s="48"/>
      <c r="Q779" s="48"/>
      <c r="R779" s="48"/>
      <c r="S779" s="48"/>
      <c r="T779" s="48"/>
      <c r="U779" s="48"/>
      <c r="V779" s="48"/>
      <c r="W779" s="48"/>
      <c r="X779" s="48"/>
      <c r="Y779" s="48"/>
      <c r="Z779" s="48"/>
    </row>
    <row r="780" spans="1:26" ht="15.75" customHeight="1">
      <c r="A780" s="48"/>
      <c r="B780" s="48"/>
      <c r="C780" s="48"/>
      <c r="D780" s="48"/>
      <c r="E780" s="48"/>
      <c r="F780" s="48"/>
      <c r="G780" s="48"/>
      <c r="H780" s="48"/>
      <c r="I780" s="48"/>
      <c r="J780" s="48"/>
      <c r="K780" s="48"/>
      <c r="L780" s="48"/>
      <c r="M780" s="48"/>
      <c r="N780" s="48"/>
      <c r="O780" s="48"/>
      <c r="P780" s="48"/>
      <c r="Q780" s="48"/>
      <c r="R780" s="48"/>
      <c r="S780" s="48"/>
      <c r="T780" s="48"/>
      <c r="U780" s="48"/>
      <c r="V780" s="48"/>
      <c r="W780" s="48"/>
      <c r="X780" s="48"/>
      <c r="Y780" s="48"/>
      <c r="Z780" s="48"/>
    </row>
    <row r="781" spans="1:26" ht="15.75" customHeight="1">
      <c r="A781" s="48"/>
      <c r="B781" s="48"/>
      <c r="C781" s="48"/>
      <c r="D781" s="48"/>
      <c r="E781" s="48"/>
      <c r="F781" s="48"/>
      <c r="G781" s="48"/>
      <c r="H781" s="48"/>
      <c r="I781" s="48"/>
      <c r="J781" s="48"/>
      <c r="K781" s="48"/>
      <c r="L781" s="48"/>
      <c r="M781" s="48"/>
      <c r="N781" s="48"/>
      <c r="O781" s="48"/>
      <c r="P781" s="48"/>
      <c r="Q781" s="48"/>
      <c r="R781" s="48"/>
      <c r="S781" s="48"/>
      <c r="T781" s="48"/>
      <c r="U781" s="48"/>
      <c r="V781" s="48"/>
      <c r="W781" s="48"/>
      <c r="X781" s="48"/>
      <c r="Y781" s="48"/>
      <c r="Z781" s="48"/>
    </row>
    <row r="782" spans="1:26" ht="15.75" customHeight="1">
      <c r="A782" s="48"/>
      <c r="B782" s="48"/>
      <c r="C782" s="48"/>
      <c r="D782" s="48"/>
      <c r="E782" s="48"/>
      <c r="F782" s="48"/>
      <c r="G782" s="48"/>
      <c r="H782" s="48"/>
      <c r="I782" s="48"/>
      <c r="J782" s="48"/>
      <c r="K782" s="48"/>
      <c r="L782" s="48"/>
      <c r="M782" s="48"/>
      <c r="N782" s="48"/>
      <c r="O782" s="48"/>
      <c r="P782" s="48"/>
      <c r="Q782" s="48"/>
      <c r="R782" s="48"/>
      <c r="S782" s="48"/>
      <c r="T782" s="48"/>
      <c r="U782" s="48"/>
      <c r="V782" s="48"/>
      <c r="W782" s="48"/>
      <c r="X782" s="48"/>
      <c r="Y782" s="48"/>
      <c r="Z782" s="48"/>
    </row>
    <row r="783" spans="1:26" ht="15.75" customHeight="1">
      <c r="A783" s="48"/>
      <c r="B783" s="48"/>
      <c r="C783" s="48"/>
      <c r="D783" s="48"/>
      <c r="E783" s="48"/>
      <c r="F783" s="48"/>
      <c r="G783" s="48"/>
      <c r="H783" s="48"/>
      <c r="I783" s="48"/>
      <c r="J783" s="48"/>
      <c r="K783" s="48"/>
      <c r="L783" s="48"/>
      <c r="M783" s="48"/>
      <c r="N783" s="48"/>
      <c r="O783" s="48"/>
      <c r="P783" s="48"/>
      <c r="Q783" s="48"/>
      <c r="R783" s="48"/>
      <c r="S783" s="48"/>
      <c r="T783" s="48"/>
      <c r="U783" s="48"/>
      <c r="V783" s="48"/>
      <c r="W783" s="48"/>
      <c r="X783" s="48"/>
      <c r="Y783" s="48"/>
      <c r="Z783" s="48"/>
    </row>
    <row r="784" spans="1:26" ht="15.75" customHeight="1">
      <c r="A784" s="48"/>
      <c r="B784" s="48"/>
      <c r="C784" s="48"/>
      <c r="D784" s="48"/>
      <c r="E784" s="48"/>
      <c r="F784" s="48"/>
      <c r="G784" s="48"/>
      <c r="H784" s="48"/>
      <c r="I784" s="48"/>
      <c r="J784" s="48"/>
      <c r="K784" s="48"/>
      <c r="L784" s="48"/>
      <c r="M784" s="48"/>
      <c r="N784" s="48"/>
      <c r="O784" s="48"/>
      <c r="P784" s="48"/>
      <c r="Q784" s="48"/>
      <c r="R784" s="48"/>
      <c r="S784" s="48"/>
      <c r="T784" s="48"/>
      <c r="U784" s="48"/>
      <c r="V784" s="48"/>
      <c r="W784" s="48"/>
      <c r="X784" s="48"/>
      <c r="Y784" s="48"/>
      <c r="Z784" s="48"/>
    </row>
    <row r="785" spans="1:26" ht="15.75" customHeight="1">
      <c r="A785" s="48"/>
      <c r="B785" s="48"/>
      <c r="C785" s="48"/>
      <c r="D785" s="48"/>
      <c r="E785" s="48"/>
      <c r="F785" s="48"/>
      <c r="G785" s="48"/>
      <c r="H785" s="48"/>
      <c r="I785" s="48"/>
      <c r="J785" s="48"/>
      <c r="K785" s="48"/>
      <c r="L785" s="48"/>
      <c r="M785" s="48"/>
      <c r="N785" s="48"/>
      <c r="O785" s="48"/>
      <c r="P785" s="48"/>
      <c r="Q785" s="48"/>
      <c r="R785" s="48"/>
      <c r="S785" s="48"/>
      <c r="T785" s="48"/>
      <c r="U785" s="48"/>
      <c r="V785" s="48"/>
      <c r="W785" s="48"/>
      <c r="X785" s="48"/>
      <c r="Y785" s="48"/>
      <c r="Z785" s="48"/>
    </row>
    <row r="786" spans="1:26" ht="15.75" customHeight="1">
      <c r="A786" s="48"/>
      <c r="B786" s="48"/>
      <c r="C786" s="48"/>
      <c r="D786" s="48"/>
      <c r="E786" s="48"/>
      <c r="F786" s="48"/>
      <c r="G786" s="48"/>
      <c r="H786" s="48"/>
      <c r="I786" s="48"/>
      <c r="J786" s="48"/>
      <c r="K786" s="48"/>
      <c r="L786" s="48"/>
      <c r="M786" s="48"/>
      <c r="N786" s="48"/>
      <c r="O786" s="48"/>
      <c r="P786" s="48"/>
      <c r="Q786" s="48"/>
      <c r="R786" s="48"/>
      <c r="S786" s="48"/>
      <c r="T786" s="48"/>
      <c r="U786" s="48"/>
      <c r="V786" s="48"/>
      <c r="W786" s="48"/>
      <c r="X786" s="48"/>
      <c r="Y786" s="48"/>
      <c r="Z786" s="48"/>
    </row>
    <row r="787" spans="1:26" ht="15.75" customHeight="1">
      <c r="A787" s="48"/>
      <c r="B787" s="48"/>
      <c r="C787" s="48"/>
      <c r="D787" s="48"/>
      <c r="E787" s="48"/>
      <c r="F787" s="48"/>
      <c r="G787" s="48"/>
      <c r="H787" s="48"/>
      <c r="I787" s="48"/>
      <c r="J787" s="48"/>
      <c r="K787" s="48"/>
      <c r="L787" s="48"/>
      <c r="M787" s="48"/>
      <c r="N787" s="48"/>
      <c r="O787" s="48"/>
      <c r="P787" s="48"/>
      <c r="Q787" s="48"/>
      <c r="R787" s="48"/>
      <c r="S787" s="48"/>
      <c r="T787" s="48"/>
      <c r="U787" s="48"/>
      <c r="V787" s="48"/>
      <c r="W787" s="48"/>
      <c r="X787" s="48"/>
      <c r="Y787" s="48"/>
      <c r="Z787" s="48"/>
    </row>
    <row r="788" spans="1:26" ht="15.75" customHeight="1">
      <c r="A788" s="48"/>
      <c r="B788" s="48"/>
      <c r="C788" s="48"/>
      <c r="D788" s="48"/>
      <c r="E788" s="48"/>
      <c r="F788" s="48"/>
      <c r="G788" s="48"/>
      <c r="H788" s="48"/>
      <c r="I788" s="48"/>
      <c r="J788" s="48"/>
      <c r="K788" s="48"/>
      <c r="L788" s="48"/>
      <c r="M788" s="48"/>
      <c r="N788" s="48"/>
      <c r="O788" s="48"/>
      <c r="P788" s="48"/>
      <c r="Q788" s="48"/>
      <c r="R788" s="48"/>
      <c r="S788" s="48"/>
      <c r="T788" s="48"/>
      <c r="U788" s="48"/>
      <c r="V788" s="48"/>
      <c r="W788" s="48"/>
      <c r="X788" s="48"/>
      <c r="Y788" s="48"/>
      <c r="Z788" s="48"/>
    </row>
    <row r="789" spans="1:26" ht="15.75" customHeight="1">
      <c r="A789" s="48"/>
      <c r="B789" s="48"/>
      <c r="C789" s="48"/>
      <c r="D789" s="48"/>
      <c r="E789" s="48"/>
      <c r="F789" s="48"/>
      <c r="G789" s="48"/>
      <c r="H789" s="48"/>
      <c r="I789" s="48"/>
      <c r="J789" s="48"/>
      <c r="K789" s="48"/>
      <c r="L789" s="48"/>
      <c r="M789" s="48"/>
      <c r="N789" s="48"/>
      <c r="O789" s="48"/>
      <c r="P789" s="48"/>
      <c r="Q789" s="48"/>
      <c r="R789" s="48"/>
      <c r="S789" s="48"/>
      <c r="T789" s="48"/>
      <c r="U789" s="48"/>
      <c r="V789" s="48"/>
      <c r="W789" s="48"/>
      <c r="X789" s="48"/>
      <c r="Y789" s="48"/>
      <c r="Z789" s="48"/>
    </row>
    <row r="790" spans="1:26" ht="15.75" customHeight="1">
      <c r="A790" s="48"/>
      <c r="B790" s="48"/>
      <c r="C790" s="48"/>
      <c r="D790" s="48"/>
      <c r="E790" s="48"/>
      <c r="F790" s="48"/>
      <c r="G790" s="48"/>
      <c r="H790" s="48"/>
      <c r="I790" s="48"/>
      <c r="J790" s="48"/>
      <c r="K790" s="48"/>
      <c r="L790" s="48"/>
      <c r="M790" s="48"/>
      <c r="N790" s="48"/>
      <c r="O790" s="48"/>
      <c r="P790" s="48"/>
      <c r="Q790" s="48"/>
      <c r="R790" s="48"/>
      <c r="S790" s="48"/>
      <c r="T790" s="48"/>
      <c r="U790" s="48"/>
      <c r="V790" s="48"/>
      <c r="W790" s="48"/>
      <c r="X790" s="48"/>
      <c r="Y790" s="48"/>
      <c r="Z790" s="48"/>
    </row>
    <row r="791" spans="1:26" ht="15.75" customHeight="1">
      <c r="A791" s="48"/>
      <c r="B791" s="48"/>
      <c r="C791" s="48"/>
      <c r="D791" s="48"/>
      <c r="E791" s="48"/>
      <c r="F791" s="48"/>
      <c r="G791" s="48"/>
      <c r="H791" s="48"/>
      <c r="I791" s="48"/>
      <c r="J791" s="48"/>
      <c r="K791" s="48"/>
      <c r="L791" s="48"/>
      <c r="M791" s="48"/>
      <c r="N791" s="48"/>
      <c r="O791" s="48"/>
      <c r="P791" s="48"/>
      <c r="Q791" s="48"/>
      <c r="R791" s="48"/>
      <c r="S791" s="48"/>
      <c r="T791" s="48"/>
      <c r="U791" s="48"/>
      <c r="V791" s="48"/>
      <c r="W791" s="48"/>
      <c r="X791" s="48"/>
      <c r="Y791" s="48"/>
      <c r="Z791" s="48"/>
    </row>
    <row r="792" spans="1:26" ht="15.75" customHeight="1">
      <c r="A792" s="48"/>
      <c r="B792" s="48"/>
      <c r="C792" s="48"/>
      <c r="D792" s="48"/>
      <c r="E792" s="48"/>
      <c r="F792" s="48"/>
      <c r="G792" s="48"/>
      <c r="H792" s="48"/>
      <c r="I792" s="48"/>
      <c r="J792" s="48"/>
      <c r="K792" s="48"/>
      <c r="L792" s="48"/>
      <c r="M792" s="48"/>
      <c r="N792" s="48"/>
      <c r="O792" s="48"/>
      <c r="P792" s="48"/>
      <c r="Q792" s="48"/>
      <c r="R792" s="48"/>
      <c r="S792" s="48"/>
      <c r="T792" s="48"/>
      <c r="U792" s="48"/>
      <c r="V792" s="48"/>
      <c r="W792" s="48"/>
      <c r="X792" s="48"/>
      <c r="Y792" s="48"/>
      <c r="Z792" s="48"/>
    </row>
    <row r="793" spans="1:26" ht="15.75" customHeight="1">
      <c r="A793" s="48"/>
      <c r="B793" s="48"/>
      <c r="C793" s="48"/>
      <c r="D793" s="48"/>
      <c r="E793" s="48"/>
      <c r="F793" s="48"/>
      <c r="G793" s="48"/>
      <c r="H793" s="48"/>
      <c r="I793" s="48"/>
      <c r="J793" s="48"/>
      <c r="K793" s="48"/>
      <c r="L793" s="48"/>
      <c r="M793" s="48"/>
      <c r="N793" s="48"/>
      <c r="O793" s="48"/>
      <c r="P793" s="48"/>
      <c r="Q793" s="48"/>
      <c r="R793" s="48"/>
      <c r="S793" s="48"/>
      <c r="T793" s="48"/>
      <c r="U793" s="48"/>
      <c r="V793" s="48"/>
      <c r="W793" s="48"/>
      <c r="X793" s="48"/>
      <c r="Y793" s="48"/>
      <c r="Z793" s="48"/>
    </row>
    <row r="794" spans="1:26" ht="15.75" customHeight="1">
      <c r="A794" s="48"/>
      <c r="B794" s="48"/>
      <c r="C794" s="48"/>
      <c r="D794" s="48"/>
      <c r="E794" s="48"/>
      <c r="F794" s="48"/>
      <c r="G794" s="48"/>
      <c r="H794" s="48"/>
      <c r="I794" s="48"/>
      <c r="J794" s="48"/>
      <c r="K794" s="48"/>
      <c r="L794" s="48"/>
      <c r="M794" s="48"/>
      <c r="N794" s="48"/>
      <c r="O794" s="48"/>
      <c r="P794" s="48"/>
      <c r="Q794" s="48"/>
      <c r="R794" s="48"/>
      <c r="S794" s="48"/>
      <c r="T794" s="48"/>
      <c r="U794" s="48"/>
      <c r="V794" s="48"/>
      <c r="W794" s="48"/>
      <c r="X794" s="48"/>
      <c r="Y794" s="48"/>
      <c r="Z794" s="48"/>
    </row>
    <row r="795" spans="1:26" ht="15.75" customHeight="1">
      <c r="A795" s="48"/>
      <c r="B795" s="48"/>
      <c r="C795" s="48"/>
      <c r="D795" s="48"/>
      <c r="E795" s="48"/>
      <c r="F795" s="48"/>
      <c r="G795" s="48"/>
      <c r="H795" s="48"/>
      <c r="I795" s="48"/>
      <c r="J795" s="48"/>
      <c r="K795" s="48"/>
      <c r="L795" s="48"/>
      <c r="M795" s="48"/>
      <c r="N795" s="48"/>
      <c r="O795" s="48"/>
      <c r="P795" s="48"/>
      <c r="Q795" s="48"/>
      <c r="R795" s="48"/>
      <c r="S795" s="48"/>
      <c r="T795" s="48"/>
      <c r="U795" s="48"/>
      <c r="V795" s="48"/>
      <c r="W795" s="48"/>
      <c r="X795" s="48"/>
      <c r="Y795" s="48"/>
      <c r="Z795" s="48"/>
    </row>
    <row r="796" spans="1:26" ht="15.75" customHeight="1">
      <c r="A796" s="48"/>
      <c r="B796" s="48"/>
      <c r="C796" s="48"/>
      <c r="D796" s="48"/>
      <c r="E796" s="48"/>
      <c r="F796" s="48"/>
      <c r="G796" s="48"/>
      <c r="H796" s="48"/>
      <c r="I796" s="48"/>
      <c r="J796" s="48"/>
      <c r="K796" s="48"/>
      <c r="L796" s="48"/>
      <c r="M796" s="48"/>
      <c r="N796" s="48"/>
      <c r="O796" s="48"/>
      <c r="P796" s="48"/>
      <c r="Q796" s="48"/>
      <c r="R796" s="48"/>
      <c r="S796" s="48"/>
      <c r="T796" s="48"/>
      <c r="U796" s="48"/>
      <c r="V796" s="48"/>
      <c r="W796" s="48"/>
      <c r="X796" s="48"/>
      <c r="Y796" s="48"/>
      <c r="Z796" s="48"/>
    </row>
    <row r="797" spans="1:26" ht="15.75" customHeight="1">
      <c r="A797" s="48"/>
      <c r="B797" s="48"/>
      <c r="C797" s="48"/>
      <c r="D797" s="48"/>
      <c r="E797" s="48"/>
      <c r="F797" s="48"/>
      <c r="G797" s="48"/>
      <c r="H797" s="48"/>
      <c r="I797" s="48"/>
      <c r="J797" s="48"/>
      <c r="K797" s="48"/>
      <c r="L797" s="48"/>
      <c r="M797" s="48"/>
      <c r="N797" s="48"/>
      <c r="O797" s="48"/>
      <c r="P797" s="48"/>
      <c r="Q797" s="48"/>
      <c r="R797" s="48"/>
      <c r="S797" s="48"/>
      <c r="T797" s="48"/>
      <c r="U797" s="48"/>
      <c r="V797" s="48"/>
      <c r="W797" s="48"/>
      <c r="X797" s="48"/>
      <c r="Y797" s="48"/>
      <c r="Z797" s="48"/>
    </row>
    <row r="798" spans="1:26" ht="15.75" customHeight="1">
      <c r="A798" s="48"/>
      <c r="B798" s="48"/>
      <c r="C798" s="48"/>
      <c r="D798" s="48"/>
      <c r="E798" s="48"/>
      <c r="F798" s="48"/>
      <c r="G798" s="48"/>
      <c r="H798" s="48"/>
      <c r="I798" s="48"/>
      <c r="J798" s="48"/>
      <c r="K798" s="48"/>
      <c r="L798" s="48"/>
      <c r="M798" s="48"/>
      <c r="N798" s="48"/>
      <c r="O798" s="48"/>
      <c r="P798" s="48"/>
      <c r="Q798" s="48"/>
      <c r="R798" s="48"/>
      <c r="S798" s="48"/>
      <c r="T798" s="48"/>
      <c r="U798" s="48"/>
      <c r="V798" s="48"/>
      <c r="W798" s="48"/>
      <c r="X798" s="48"/>
      <c r="Y798" s="48"/>
      <c r="Z798" s="48"/>
    </row>
    <row r="799" spans="1:26" ht="15.75" customHeight="1">
      <c r="A799" s="48"/>
      <c r="B799" s="48"/>
      <c r="C799" s="48"/>
      <c r="D799" s="48"/>
      <c r="E799" s="48"/>
      <c r="F799" s="48"/>
      <c r="G799" s="48"/>
      <c r="H799" s="48"/>
      <c r="I799" s="48"/>
      <c r="J799" s="48"/>
      <c r="K799" s="48"/>
      <c r="L799" s="48"/>
      <c r="M799" s="48"/>
      <c r="N799" s="48"/>
      <c r="O799" s="48"/>
      <c r="P799" s="48"/>
      <c r="Q799" s="48"/>
      <c r="R799" s="48"/>
      <c r="S799" s="48"/>
      <c r="T799" s="48"/>
      <c r="U799" s="48"/>
      <c r="V799" s="48"/>
      <c r="W799" s="48"/>
      <c r="X799" s="48"/>
      <c r="Y799" s="48"/>
      <c r="Z799" s="48"/>
    </row>
    <row r="800" spans="1:26" ht="15.75" customHeight="1">
      <c r="A800" s="48"/>
      <c r="B800" s="48"/>
      <c r="C800" s="48"/>
      <c r="D800" s="48"/>
      <c r="E800" s="48"/>
      <c r="F800" s="48"/>
      <c r="G800" s="48"/>
      <c r="H800" s="48"/>
      <c r="I800" s="48"/>
      <c r="J800" s="48"/>
      <c r="K800" s="48"/>
      <c r="L800" s="48"/>
      <c r="M800" s="48"/>
      <c r="N800" s="48"/>
      <c r="O800" s="48"/>
      <c r="P800" s="48"/>
      <c r="Q800" s="48"/>
      <c r="R800" s="48"/>
      <c r="S800" s="48"/>
      <c r="T800" s="48"/>
      <c r="U800" s="48"/>
      <c r="V800" s="48"/>
      <c r="W800" s="48"/>
      <c r="X800" s="48"/>
      <c r="Y800" s="48"/>
      <c r="Z800" s="48"/>
    </row>
    <row r="801" spans="1:26" ht="15.75" customHeight="1">
      <c r="A801" s="48"/>
      <c r="B801" s="48"/>
      <c r="C801" s="48"/>
      <c r="D801" s="48"/>
      <c r="E801" s="48"/>
      <c r="F801" s="48"/>
      <c r="G801" s="48"/>
      <c r="H801" s="48"/>
      <c r="I801" s="48"/>
      <c r="J801" s="48"/>
      <c r="K801" s="48"/>
      <c r="L801" s="48"/>
      <c r="M801" s="48"/>
      <c r="N801" s="48"/>
      <c r="O801" s="48"/>
      <c r="P801" s="48"/>
      <c r="Q801" s="48"/>
      <c r="R801" s="48"/>
      <c r="S801" s="48"/>
      <c r="T801" s="48"/>
      <c r="U801" s="48"/>
      <c r="V801" s="48"/>
      <c r="W801" s="48"/>
      <c r="X801" s="48"/>
      <c r="Y801" s="48"/>
      <c r="Z801" s="48"/>
    </row>
    <row r="802" spans="1:26" ht="15.75" customHeight="1">
      <c r="A802" s="48"/>
      <c r="B802" s="48"/>
      <c r="C802" s="48"/>
      <c r="D802" s="48"/>
      <c r="E802" s="48"/>
      <c r="F802" s="48"/>
      <c r="G802" s="48"/>
      <c r="H802" s="48"/>
      <c r="I802" s="48"/>
      <c r="J802" s="48"/>
      <c r="K802" s="48"/>
      <c r="L802" s="48"/>
      <c r="M802" s="48"/>
      <c r="N802" s="48"/>
      <c r="O802" s="48"/>
      <c r="P802" s="48"/>
      <c r="Q802" s="48"/>
      <c r="R802" s="48"/>
      <c r="S802" s="48"/>
      <c r="T802" s="48"/>
      <c r="U802" s="48"/>
      <c r="V802" s="48"/>
      <c r="W802" s="48"/>
      <c r="X802" s="48"/>
      <c r="Y802" s="48"/>
      <c r="Z802" s="48"/>
    </row>
    <row r="803" spans="1:26" ht="15.75" customHeight="1">
      <c r="A803" s="48"/>
      <c r="B803" s="48"/>
      <c r="C803" s="48"/>
      <c r="D803" s="48"/>
      <c r="E803" s="48"/>
      <c r="F803" s="48"/>
      <c r="G803" s="48"/>
      <c r="H803" s="48"/>
      <c r="I803" s="48"/>
      <c r="J803" s="48"/>
      <c r="K803" s="48"/>
      <c r="L803" s="48"/>
      <c r="M803" s="48"/>
      <c r="N803" s="48"/>
      <c r="O803" s="48"/>
      <c r="P803" s="48"/>
      <c r="Q803" s="48"/>
      <c r="R803" s="48"/>
      <c r="S803" s="48"/>
      <c r="T803" s="48"/>
      <c r="U803" s="48"/>
      <c r="V803" s="48"/>
      <c r="W803" s="48"/>
      <c r="X803" s="48"/>
      <c r="Y803" s="48"/>
      <c r="Z803" s="48"/>
    </row>
    <row r="804" spans="1:26" ht="15.75" customHeight="1">
      <c r="A804" s="48"/>
      <c r="B804" s="48"/>
      <c r="C804" s="48"/>
      <c r="D804" s="48"/>
      <c r="E804" s="48"/>
      <c r="F804" s="48"/>
      <c r="G804" s="48"/>
      <c r="H804" s="48"/>
      <c r="I804" s="48"/>
      <c r="J804" s="48"/>
      <c r="K804" s="48"/>
      <c r="L804" s="48"/>
      <c r="M804" s="48"/>
      <c r="N804" s="48"/>
      <c r="O804" s="48"/>
      <c r="P804" s="48"/>
      <c r="Q804" s="48"/>
      <c r="R804" s="48"/>
      <c r="S804" s="48"/>
      <c r="T804" s="48"/>
      <c r="U804" s="48"/>
      <c r="V804" s="48"/>
      <c r="W804" s="48"/>
      <c r="X804" s="48"/>
      <c r="Y804" s="48"/>
      <c r="Z804" s="48"/>
    </row>
    <row r="805" spans="1:26" ht="15.75" customHeight="1">
      <c r="A805" s="48"/>
      <c r="B805" s="48"/>
      <c r="C805" s="48"/>
      <c r="D805" s="48"/>
      <c r="E805" s="48"/>
      <c r="F805" s="48"/>
      <c r="G805" s="48"/>
      <c r="H805" s="48"/>
      <c r="I805" s="48"/>
      <c r="J805" s="48"/>
      <c r="K805" s="48"/>
      <c r="L805" s="48"/>
      <c r="M805" s="48"/>
      <c r="N805" s="48"/>
      <c r="O805" s="48"/>
      <c r="P805" s="48"/>
      <c r="Q805" s="48"/>
      <c r="R805" s="48"/>
      <c r="S805" s="48"/>
      <c r="T805" s="48"/>
      <c r="U805" s="48"/>
      <c r="V805" s="48"/>
      <c r="W805" s="48"/>
      <c r="X805" s="48"/>
      <c r="Y805" s="48"/>
      <c r="Z805" s="48"/>
    </row>
    <row r="806" spans="1:26" ht="15.75" customHeight="1">
      <c r="A806" s="48"/>
      <c r="B806" s="48"/>
      <c r="C806" s="48"/>
      <c r="D806" s="48"/>
      <c r="E806" s="48"/>
      <c r="F806" s="48"/>
      <c r="G806" s="48"/>
      <c r="H806" s="48"/>
      <c r="I806" s="48"/>
      <c r="J806" s="48"/>
      <c r="K806" s="48"/>
      <c r="L806" s="48"/>
      <c r="M806" s="48"/>
      <c r="N806" s="48"/>
      <c r="O806" s="48"/>
      <c r="P806" s="48"/>
      <c r="Q806" s="48"/>
      <c r="R806" s="48"/>
      <c r="S806" s="48"/>
      <c r="T806" s="48"/>
      <c r="U806" s="48"/>
      <c r="V806" s="48"/>
      <c r="W806" s="48"/>
      <c r="X806" s="48"/>
      <c r="Y806" s="48"/>
      <c r="Z806" s="48"/>
    </row>
    <row r="807" spans="1:26" ht="15.75" customHeight="1">
      <c r="A807" s="48"/>
      <c r="B807" s="48"/>
      <c r="C807" s="48"/>
      <c r="D807" s="48"/>
      <c r="E807" s="48"/>
      <c r="F807" s="48"/>
      <c r="G807" s="48"/>
      <c r="H807" s="48"/>
      <c r="I807" s="48"/>
      <c r="J807" s="48"/>
      <c r="K807" s="48"/>
      <c r="L807" s="48"/>
      <c r="M807" s="48"/>
      <c r="N807" s="48"/>
      <c r="O807" s="48"/>
      <c r="P807" s="48"/>
      <c r="Q807" s="48"/>
      <c r="R807" s="48"/>
      <c r="S807" s="48"/>
      <c r="T807" s="48"/>
      <c r="U807" s="48"/>
      <c r="V807" s="48"/>
      <c r="W807" s="48"/>
      <c r="X807" s="48"/>
      <c r="Y807" s="48"/>
      <c r="Z807" s="48"/>
    </row>
    <row r="808" spans="1:26" ht="15.75" customHeight="1">
      <c r="A808" s="48"/>
      <c r="B808" s="48"/>
      <c r="C808" s="48"/>
      <c r="D808" s="48"/>
      <c r="E808" s="48"/>
      <c r="F808" s="48"/>
      <c r="G808" s="48"/>
      <c r="H808" s="48"/>
      <c r="I808" s="48"/>
      <c r="J808" s="48"/>
      <c r="K808" s="48"/>
      <c r="L808" s="48"/>
      <c r="M808" s="48"/>
      <c r="N808" s="48"/>
      <c r="O808" s="48"/>
      <c r="P808" s="48"/>
      <c r="Q808" s="48"/>
      <c r="R808" s="48"/>
      <c r="S808" s="48"/>
      <c r="T808" s="48"/>
      <c r="U808" s="48"/>
      <c r="V808" s="48"/>
      <c r="W808" s="48"/>
      <c r="X808" s="48"/>
      <c r="Y808" s="48"/>
      <c r="Z808" s="48"/>
    </row>
    <row r="809" spans="1:26" ht="15.75" customHeight="1">
      <c r="A809" s="48"/>
      <c r="B809" s="48"/>
      <c r="C809" s="48"/>
      <c r="D809" s="48"/>
      <c r="E809" s="48"/>
      <c r="F809" s="48"/>
      <c r="G809" s="48"/>
      <c r="H809" s="48"/>
      <c r="I809" s="48"/>
      <c r="J809" s="48"/>
      <c r="K809" s="48"/>
      <c r="L809" s="48"/>
      <c r="M809" s="48"/>
      <c r="N809" s="48"/>
      <c r="O809" s="48"/>
      <c r="P809" s="48"/>
      <c r="Q809" s="48"/>
      <c r="R809" s="48"/>
      <c r="S809" s="48"/>
      <c r="T809" s="48"/>
      <c r="U809" s="48"/>
      <c r="V809" s="48"/>
      <c r="W809" s="48"/>
      <c r="X809" s="48"/>
      <c r="Y809" s="48"/>
      <c r="Z809" s="48"/>
    </row>
    <row r="810" spans="1:26" ht="15.75" customHeight="1">
      <c r="A810" s="48"/>
      <c r="B810" s="48"/>
      <c r="C810" s="48"/>
      <c r="D810" s="48"/>
      <c r="E810" s="48"/>
      <c r="F810" s="48"/>
      <c r="G810" s="48"/>
      <c r="H810" s="48"/>
      <c r="I810" s="48"/>
      <c r="J810" s="48"/>
      <c r="K810" s="48"/>
      <c r="L810" s="48"/>
      <c r="M810" s="48"/>
      <c r="N810" s="48"/>
      <c r="O810" s="48"/>
      <c r="P810" s="48"/>
      <c r="Q810" s="48"/>
      <c r="R810" s="48"/>
      <c r="S810" s="48"/>
      <c r="T810" s="48"/>
      <c r="U810" s="48"/>
      <c r="V810" s="48"/>
      <c r="W810" s="48"/>
      <c r="X810" s="48"/>
      <c r="Y810" s="48"/>
      <c r="Z810" s="48"/>
    </row>
    <row r="811" spans="1:26" ht="15.75" customHeight="1">
      <c r="A811" s="48"/>
      <c r="B811" s="48"/>
      <c r="C811" s="48"/>
      <c r="D811" s="48"/>
      <c r="E811" s="48"/>
      <c r="F811" s="48"/>
      <c r="G811" s="48"/>
      <c r="H811" s="48"/>
      <c r="I811" s="48"/>
      <c r="J811" s="48"/>
      <c r="K811" s="48"/>
      <c r="L811" s="48"/>
      <c r="M811" s="48"/>
      <c r="N811" s="48"/>
      <c r="O811" s="48"/>
      <c r="P811" s="48"/>
      <c r="Q811" s="48"/>
      <c r="R811" s="48"/>
      <c r="S811" s="48"/>
      <c r="T811" s="48"/>
      <c r="U811" s="48"/>
      <c r="V811" s="48"/>
      <c r="W811" s="48"/>
      <c r="X811" s="48"/>
      <c r="Y811" s="48"/>
      <c r="Z811" s="48"/>
    </row>
    <row r="812" spans="1:26" ht="15.75" customHeight="1">
      <c r="A812" s="48"/>
      <c r="B812" s="48"/>
      <c r="C812" s="48"/>
      <c r="D812" s="48"/>
      <c r="E812" s="48"/>
      <c r="F812" s="48"/>
      <c r="G812" s="48"/>
      <c r="H812" s="48"/>
      <c r="I812" s="48"/>
      <c r="J812" s="48"/>
      <c r="K812" s="48"/>
      <c r="L812" s="48"/>
      <c r="M812" s="48"/>
      <c r="N812" s="48"/>
      <c r="O812" s="48"/>
      <c r="P812" s="48"/>
      <c r="Q812" s="48"/>
      <c r="R812" s="48"/>
      <c r="S812" s="48"/>
      <c r="T812" s="48"/>
      <c r="U812" s="48"/>
      <c r="V812" s="48"/>
      <c r="W812" s="48"/>
      <c r="X812" s="48"/>
      <c r="Y812" s="48"/>
      <c r="Z812" s="48"/>
    </row>
    <row r="813" spans="1:26" ht="15.75" customHeight="1">
      <c r="A813" s="48"/>
      <c r="B813" s="48"/>
      <c r="C813" s="48"/>
      <c r="D813" s="48"/>
      <c r="E813" s="48"/>
      <c r="F813" s="48"/>
      <c r="G813" s="48"/>
      <c r="H813" s="48"/>
      <c r="I813" s="48"/>
      <c r="J813" s="48"/>
      <c r="K813" s="48"/>
      <c r="L813" s="48"/>
      <c r="M813" s="48"/>
      <c r="N813" s="48"/>
      <c r="O813" s="48"/>
      <c r="P813" s="48"/>
      <c r="Q813" s="48"/>
      <c r="R813" s="48"/>
      <c r="S813" s="48"/>
      <c r="T813" s="48"/>
      <c r="U813" s="48"/>
      <c r="V813" s="48"/>
      <c r="W813" s="48"/>
      <c r="X813" s="48"/>
      <c r="Y813" s="48"/>
      <c r="Z813" s="48"/>
    </row>
    <row r="814" spans="1:26" ht="15.75" customHeight="1">
      <c r="A814" s="48"/>
      <c r="B814" s="48"/>
      <c r="C814" s="48"/>
      <c r="D814" s="48"/>
      <c r="E814" s="48"/>
      <c r="F814" s="48"/>
      <c r="G814" s="48"/>
      <c r="H814" s="48"/>
      <c r="I814" s="48"/>
      <c r="J814" s="48"/>
      <c r="K814" s="48"/>
      <c r="L814" s="48"/>
      <c r="M814" s="48"/>
      <c r="N814" s="48"/>
      <c r="O814" s="48"/>
      <c r="P814" s="48"/>
      <c r="Q814" s="48"/>
      <c r="R814" s="48"/>
      <c r="S814" s="48"/>
      <c r="T814" s="48"/>
      <c r="U814" s="48"/>
      <c r="V814" s="48"/>
      <c r="W814" s="48"/>
      <c r="X814" s="48"/>
      <c r="Y814" s="48"/>
      <c r="Z814" s="48"/>
    </row>
    <row r="815" spans="1:26" ht="15.75" customHeight="1">
      <c r="A815" s="48"/>
      <c r="B815" s="48"/>
      <c r="C815" s="48"/>
      <c r="D815" s="48"/>
      <c r="E815" s="48"/>
      <c r="F815" s="48"/>
      <c r="G815" s="48"/>
      <c r="H815" s="48"/>
      <c r="I815" s="48"/>
      <c r="J815" s="48"/>
      <c r="K815" s="48"/>
      <c r="L815" s="48"/>
      <c r="M815" s="48"/>
      <c r="N815" s="48"/>
      <c r="O815" s="48"/>
      <c r="P815" s="48"/>
      <c r="Q815" s="48"/>
      <c r="R815" s="48"/>
      <c r="S815" s="48"/>
      <c r="T815" s="48"/>
      <c r="U815" s="48"/>
      <c r="V815" s="48"/>
      <c r="W815" s="48"/>
      <c r="X815" s="48"/>
      <c r="Y815" s="48"/>
      <c r="Z815" s="48"/>
    </row>
    <row r="816" spans="1:26" ht="15.75" customHeight="1">
      <c r="A816" s="48"/>
      <c r="B816" s="48"/>
      <c r="C816" s="48"/>
      <c r="D816" s="48"/>
      <c r="E816" s="48"/>
      <c r="F816" s="48"/>
      <c r="G816" s="48"/>
      <c r="H816" s="48"/>
      <c r="I816" s="48"/>
      <c r="J816" s="48"/>
      <c r="K816" s="48"/>
      <c r="L816" s="48"/>
      <c r="M816" s="48"/>
      <c r="N816" s="48"/>
      <c r="O816" s="48"/>
      <c r="P816" s="48"/>
      <c r="Q816" s="48"/>
      <c r="R816" s="48"/>
      <c r="S816" s="48"/>
      <c r="T816" s="48"/>
      <c r="U816" s="48"/>
      <c r="V816" s="48"/>
      <c r="W816" s="48"/>
      <c r="X816" s="48"/>
      <c r="Y816" s="48"/>
      <c r="Z816" s="48"/>
    </row>
    <row r="817" spans="1:26" ht="15.75" customHeight="1">
      <c r="A817" s="48"/>
      <c r="B817" s="48"/>
      <c r="C817" s="48"/>
      <c r="D817" s="48"/>
      <c r="E817" s="48"/>
      <c r="F817" s="48"/>
      <c r="G817" s="48"/>
      <c r="H817" s="48"/>
      <c r="I817" s="48"/>
      <c r="J817" s="48"/>
      <c r="K817" s="48"/>
      <c r="L817" s="48"/>
      <c r="M817" s="48"/>
      <c r="N817" s="48"/>
      <c r="O817" s="48"/>
      <c r="P817" s="48"/>
      <c r="Q817" s="48"/>
      <c r="R817" s="48"/>
      <c r="S817" s="48"/>
      <c r="T817" s="48"/>
      <c r="U817" s="48"/>
      <c r="V817" s="48"/>
      <c r="W817" s="48"/>
      <c r="X817" s="48"/>
      <c r="Y817" s="48"/>
      <c r="Z817" s="48"/>
    </row>
    <row r="818" spans="1:26" ht="15.75" customHeight="1">
      <c r="A818" s="48"/>
      <c r="B818" s="48"/>
      <c r="C818" s="48"/>
      <c r="D818" s="48"/>
      <c r="E818" s="48"/>
      <c r="F818" s="48"/>
      <c r="G818" s="48"/>
      <c r="H818" s="48"/>
      <c r="I818" s="48"/>
      <c r="J818" s="48"/>
      <c r="K818" s="48"/>
      <c r="L818" s="48"/>
      <c r="M818" s="48"/>
      <c r="N818" s="48"/>
      <c r="O818" s="48"/>
      <c r="P818" s="48"/>
      <c r="Q818" s="48"/>
      <c r="R818" s="48"/>
      <c r="S818" s="48"/>
      <c r="T818" s="48"/>
      <c r="U818" s="48"/>
      <c r="V818" s="48"/>
      <c r="W818" s="48"/>
      <c r="X818" s="48"/>
      <c r="Y818" s="48"/>
      <c r="Z818" s="48"/>
    </row>
    <row r="819" spans="1:26" ht="15.75" customHeight="1">
      <c r="A819" s="48"/>
      <c r="B819" s="48"/>
      <c r="C819" s="48"/>
      <c r="D819" s="48"/>
      <c r="E819" s="48"/>
      <c r="F819" s="48"/>
      <c r="G819" s="48"/>
      <c r="H819" s="48"/>
      <c r="I819" s="48"/>
      <c r="J819" s="48"/>
      <c r="K819" s="48"/>
      <c r="L819" s="48"/>
      <c r="M819" s="48"/>
      <c r="N819" s="48"/>
      <c r="O819" s="48"/>
      <c r="P819" s="48"/>
      <c r="Q819" s="48"/>
      <c r="R819" s="48"/>
      <c r="S819" s="48"/>
      <c r="T819" s="48"/>
      <c r="U819" s="48"/>
      <c r="V819" s="48"/>
      <c r="W819" s="48"/>
      <c r="X819" s="48"/>
      <c r="Y819" s="48"/>
      <c r="Z819" s="48"/>
    </row>
    <row r="820" spans="1:26" ht="15.75" customHeight="1">
      <c r="A820" s="48"/>
      <c r="B820" s="48"/>
      <c r="C820" s="48"/>
      <c r="D820" s="48"/>
      <c r="E820" s="48"/>
      <c r="F820" s="48"/>
      <c r="G820" s="48"/>
      <c r="H820" s="48"/>
      <c r="I820" s="48"/>
      <c r="J820" s="48"/>
      <c r="K820" s="48"/>
      <c r="L820" s="48"/>
      <c r="M820" s="48"/>
      <c r="N820" s="48"/>
      <c r="O820" s="48"/>
      <c r="P820" s="48"/>
      <c r="Q820" s="48"/>
      <c r="R820" s="48"/>
      <c r="S820" s="48"/>
      <c r="T820" s="48"/>
      <c r="U820" s="48"/>
      <c r="V820" s="48"/>
      <c r="W820" s="48"/>
      <c r="X820" s="48"/>
      <c r="Y820" s="48"/>
      <c r="Z820" s="48"/>
    </row>
    <row r="821" spans="1:26" ht="15.75" customHeight="1">
      <c r="A821" s="48"/>
      <c r="B821" s="48"/>
      <c r="C821" s="48"/>
      <c r="D821" s="48"/>
      <c r="E821" s="48"/>
      <c r="F821" s="48"/>
      <c r="G821" s="48"/>
      <c r="H821" s="48"/>
      <c r="I821" s="48"/>
      <c r="J821" s="48"/>
      <c r="K821" s="48"/>
      <c r="L821" s="48"/>
      <c r="M821" s="48"/>
      <c r="N821" s="48"/>
      <c r="O821" s="48"/>
      <c r="P821" s="48"/>
      <c r="Q821" s="48"/>
      <c r="R821" s="48"/>
      <c r="S821" s="48"/>
      <c r="T821" s="48"/>
      <c r="U821" s="48"/>
      <c r="V821" s="48"/>
      <c r="W821" s="48"/>
      <c r="X821" s="48"/>
      <c r="Y821" s="48"/>
      <c r="Z821" s="48"/>
    </row>
    <row r="822" spans="1:26" ht="15.75" customHeight="1">
      <c r="A822" s="48"/>
      <c r="B822" s="48"/>
      <c r="C822" s="48"/>
      <c r="D822" s="48"/>
      <c r="E822" s="48"/>
      <c r="F822" s="48"/>
      <c r="G822" s="48"/>
      <c r="H822" s="48"/>
      <c r="I822" s="48"/>
      <c r="J822" s="48"/>
      <c r="K822" s="48"/>
      <c r="L822" s="48"/>
      <c r="M822" s="48"/>
      <c r="N822" s="48"/>
      <c r="O822" s="48"/>
      <c r="P822" s="48"/>
      <c r="Q822" s="48"/>
      <c r="R822" s="48"/>
      <c r="S822" s="48"/>
      <c r="T822" s="48"/>
      <c r="U822" s="48"/>
      <c r="V822" s="48"/>
      <c r="W822" s="48"/>
      <c r="X822" s="48"/>
      <c r="Y822" s="48"/>
      <c r="Z822" s="48"/>
    </row>
    <row r="823" spans="1:26" ht="15.75" customHeight="1">
      <c r="A823" s="48"/>
      <c r="B823" s="48"/>
      <c r="C823" s="48"/>
      <c r="D823" s="48"/>
      <c r="E823" s="48"/>
      <c r="F823" s="48"/>
      <c r="G823" s="48"/>
      <c r="H823" s="48"/>
      <c r="I823" s="48"/>
      <c r="J823" s="48"/>
      <c r="K823" s="48"/>
      <c r="L823" s="48"/>
      <c r="M823" s="48"/>
      <c r="N823" s="48"/>
      <c r="O823" s="48"/>
      <c r="P823" s="48"/>
      <c r="Q823" s="48"/>
      <c r="R823" s="48"/>
      <c r="S823" s="48"/>
      <c r="T823" s="48"/>
      <c r="U823" s="48"/>
      <c r="V823" s="48"/>
      <c r="W823" s="48"/>
      <c r="X823" s="48"/>
      <c r="Y823" s="48"/>
      <c r="Z823" s="48"/>
    </row>
    <row r="824" spans="1:26" ht="15.75" customHeight="1">
      <c r="A824" s="48"/>
      <c r="B824" s="48"/>
      <c r="C824" s="48"/>
      <c r="D824" s="48"/>
      <c r="E824" s="48"/>
      <c r="F824" s="48"/>
      <c r="G824" s="48"/>
      <c r="H824" s="48"/>
      <c r="I824" s="48"/>
      <c r="J824" s="48"/>
      <c r="K824" s="48"/>
      <c r="L824" s="48"/>
      <c r="M824" s="48"/>
      <c r="N824" s="48"/>
      <c r="O824" s="48"/>
      <c r="P824" s="48"/>
      <c r="Q824" s="48"/>
      <c r="R824" s="48"/>
      <c r="S824" s="48"/>
      <c r="T824" s="48"/>
      <c r="U824" s="48"/>
      <c r="V824" s="48"/>
      <c r="W824" s="48"/>
      <c r="X824" s="48"/>
      <c r="Y824" s="48"/>
      <c r="Z824" s="48"/>
    </row>
    <row r="825" spans="1:26" ht="15.75" customHeight="1">
      <c r="A825" s="48"/>
      <c r="B825" s="48"/>
      <c r="C825" s="48"/>
      <c r="D825" s="48"/>
      <c r="E825" s="48"/>
      <c r="F825" s="48"/>
      <c r="G825" s="48"/>
      <c r="H825" s="48"/>
      <c r="I825" s="48"/>
      <c r="J825" s="48"/>
      <c r="K825" s="48"/>
      <c r="L825" s="48"/>
      <c r="M825" s="48"/>
      <c r="N825" s="48"/>
      <c r="O825" s="48"/>
      <c r="P825" s="48"/>
      <c r="Q825" s="48"/>
      <c r="R825" s="48"/>
      <c r="S825" s="48"/>
      <c r="T825" s="48"/>
      <c r="U825" s="48"/>
      <c r="V825" s="48"/>
      <c r="W825" s="48"/>
      <c r="X825" s="48"/>
      <c r="Y825" s="48"/>
      <c r="Z825" s="48"/>
    </row>
    <row r="826" spans="1:26" ht="15.75" customHeight="1">
      <c r="A826" s="48"/>
      <c r="B826" s="48"/>
      <c r="C826" s="48"/>
      <c r="D826" s="48"/>
      <c r="E826" s="48"/>
      <c r="F826" s="48"/>
      <c r="G826" s="48"/>
      <c r="H826" s="48"/>
      <c r="I826" s="48"/>
      <c r="J826" s="48"/>
      <c r="K826" s="48"/>
      <c r="L826" s="48"/>
      <c r="M826" s="48"/>
      <c r="N826" s="48"/>
      <c r="O826" s="48"/>
      <c r="P826" s="48"/>
      <c r="Q826" s="48"/>
      <c r="R826" s="48"/>
      <c r="S826" s="48"/>
      <c r="T826" s="48"/>
      <c r="U826" s="48"/>
      <c r="V826" s="48"/>
      <c r="W826" s="48"/>
      <c r="X826" s="48"/>
      <c r="Y826" s="48"/>
      <c r="Z826" s="48"/>
    </row>
    <row r="827" spans="1:26" ht="15.75" customHeight="1">
      <c r="A827" s="48"/>
      <c r="B827" s="48"/>
      <c r="C827" s="48"/>
      <c r="D827" s="48"/>
      <c r="E827" s="48"/>
      <c r="F827" s="48"/>
      <c r="G827" s="48"/>
      <c r="H827" s="48"/>
      <c r="I827" s="48"/>
      <c r="J827" s="48"/>
      <c r="K827" s="48"/>
      <c r="L827" s="48"/>
      <c r="M827" s="48"/>
      <c r="N827" s="48"/>
      <c r="O827" s="48"/>
      <c r="P827" s="48"/>
      <c r="Q827" s="48"/>
      <c r="R827" s="48"/>
      <c r="S827" s="48"/>
      <c r="T827" s="48"/>
      <c r="U827" s="48"/>
      <c r="V827" s="48"/>
      <c r="W827" s="48"/>
      <c r="X827" s="48"/>
      <c r="Y827" s="48"/>
      <c r="Z827" s="48"/>
    </row>
    <row r="828" spans="1:26" ht="15.75" customHeight="1">
      <c r="A828" s="48"/>
      <c r="B828" s="48"/>
      <c r="C828" s="48"/>
      <c r="D828" s="48"/>
      <c r="E828" s="48"/>
      <c r="F828" s="48"/>
      <c r="G828" s="48"/>
      <c r="H828" s="48"/>
      <c r="I828" s="48"/>
      <c r="J828" s="48"/>
      <c r="K828" s="48"/>
      <c r="L828" s="48"/>
      <c r="M828" s="48"/>
      <c r="N828" s="48"/>
      <c r="O828" s="48"/>
      <c r="P828" s="48"/>
      <c r="Q828" s="48"/>
      <c r="R828" s="48"/>
      <c r="S828" s="48"/>
      <c r="T828" s="48"/>
      <c r="U828" s="48"/>
      <c r="V828" s="48"/>
      <c r="W828" s="48"/>
      <c r="X828" s="48"/>
      <c r="Y828" s="48"/>
      <c r="Z828" s="48"/>
    </row>
    <row r="829" spans="1:26" ht="15.75" customHeight="1">
      <c r="A829" s="48"/>
      <c r="B829" s="48"/>
      <c r="C829" s="48"/>
      <c r="D829" s="48"/>
      <c r="E829" s="48"/>
      <c r="F829" s="48"/>
      <c r="G829" s="48"/>
      <c r="H829" s="48"/>
      <c r="I829" s="48"/>
      <c r="J829" s="48"/>
      <c r="K829" s="48"/>
      <c r="L829" s="48"/>
      <c r="M829" s="48"/>
      <c r="N829" s="48"/>
      <c r="O829" s="48"/>
      <c r="P829" s="48"/>
      <c r="Q829" s="48"/>
      <c r="R829" s="48"/>
      <c r="S829" s="48"/>
      <c r="T829" s="48"/>
      <c r="U829" s="48"/>
      <c r="V829" s="48"/>
      <c r="W829" s="48"/>
      <c r="X829" s="48"/>
      <c r="Y829" s="48"/>
      <c r="Z829" s="48"/>
    </row>
    <row r="830" spans="1:26" ht="15.75" customHeight="1">
      <c r="A830" s="48"/>
      <c r="B830" s="48"/>
      <c r="C830" s="48"/>
      <c r="D830" s="48"/>
      <c r="E830" s="48"/>
      <c r="F830" s="48"/>
      <c r="G830" s="48"/>
      <c r="H830" s="48"/>
      <c r="I830" s="48"/>
      <c r="J830" s="48"/>
      <c r="K830" s="48"/>
      <c r="L830" s="48"/>
      <c r="M830" s="48"/>
      <c r="N830" s="48"/>
      <c r="O830" s="48"/>
      <c r="P830" s="48"/>
      <c r="Q830" s="48"/>
      <c r="R830" s="48"/>
      <c r="S830" s="48"/>
      <c r="T830" s="48"/>
      <c r="U830" s="48"/>
      <c r="V830" s="48"/>
      <c r="W830" s="48"/>
      <c r="X830" s="48"/>
      <c r="Y830" s="48"/>
      <c r="Z830" s="48"/>
    </row>
    <row r="831" spans="1:26" ht="15.75" customHeight="1">
      <c r="A831" s="48"/>
      <c r="B831" s="48"/>
      <c r="C831" s="48"/>
      <c r="D831" s="48"/>
      <c r="E831" s="48"/>
      <c r="F831" s="48"/>
      <c r="G831" s="48"/>
      <c r="H831" s="48"/>
      <c r="I831" s="48"/>
      <c r="J831" s="48"/>
      <c r="K831" s="48"/>
      <c r="L831" s="48"/>
      <c r="M831" s="48"/>
      <c r="N831" s="48"/>
      <c r="O831" s="48"/>
      <c r="P831" s="48"/>
      <c r="Q831" s="48"/>
      <c r="R831" s="48"/>
      <c r="S831" s="48"/>
      <c r="T831" s="48"/>
      <c r="U831" s="48"/>
      <c r="V831" s="48"/>
      <c r="W831" s="48"/>
      <c r="X831" s="48"/>
      <c r="Y831" s="48"/>
      <c r="Z831" s="48"/>
    </row>
    <row r="832" spans="1:26" ht="15.75" customHeight="1">
      <c r="A832" s="48"/>
      <c r="B832" s="48"/>
      <c r="C832" s="48"/>
      <c r="D832" s="48"/>
      <c r="E832" s="48"/>
      <c r="F832" s="48"/>
      <c r="G832" s="48"/>
      <c r="H832" s="48"/>
      <c r="I832" s="48"/>
      <c r="J832" s="48"/>
      <c r="K832" s="48"/>
      <c r="L832" s="48"/>
      <c r="M832" s="48"/>
      <c r="N832" s="48"/>
      <c r="O832" s="48"/>
      <c r="P832" s="48"/>
      <c r="Q832" s="48"/>
      <c r="R832" s="48"/>
      <c r="S832" s="48"/>
      <c r="T832" s="48"/>
      <c r="U832" s="48"/>
      <c r="V832" s="48"/>
      <c r="W832" s="48"/>
      <c r="X832" s="48"/>
      <c r="Y832" s="48"/>
      <c r="Z832" s="48"/>
    </row>
    <row r="833" spans="1:26" ht="15.75" customHeight="1">
      <c r="A833" s="48"/>
      <c r="B833" s="48"/>
      <c r="C833" s="48"/>
      <c r="D833" s="48"/>
      <c r="E833" s="48"/>
      <c r="F833" s="48"/>
      <c r="G833" s="48"/>
      <c r="H833" s="48"/>
      <c r="I833" s="48"/>
      <c r="J833" s="48"/>
      <c r="K833" s="48"/>
      <c r="L833" s="48"/>
      <c r="M833" s="48"/>
      <c r="N833" s="48"/>
      <c r="O833" s="48"/>
      <c r="P833" s="48"/>
      <c r="Q833" s="48"/>
      <c r="R833" s="48"/>
      <c r="S833" s="48"/>
      <c r="T833" s="48"/>
      <c r="U833" s="48"/>
      <c r="V833" s="48"/>
      <c r="W833" s="48"/>
      <c r="X833" s="48"/>
      <c r="Y833" s="48"/>
      <c r="Z833" s="48"/>
    </row>
    <row r="834" spans="1:26" ht="15.75" customHeight="1">
      <c r="A834" s="48"/>
      <c r="B834" s="48"/>
      <c r="C834" s="48"/>
      <c r="D834" s="48"/>
      <c r="E834" s="48"/>
      <c r="F834" s="48"/>
      <c r="G834" s="48"/>
      <c r="H834" s="48"/>
      <c r="I834" s="48"/>
      <c r="J834" s="48"/>
      <c r="K834" s="48"/>
      <c r="L834" s="48"/>
      <c r="M834" s="48"/>
      <c r="N834" s="48"/>
      <c r="O834" s="48"/>
      <c r="P834" s="48"/>
      <c r="Q834" s="48"/>
      <c r="R834" s="48"/>
      <c r="S834" s="48"/>
      <c r="T834" s="48"/>
      <c r="U834" s="48"/>
      <c r="V834" s="48"/>
      <c r="W834" s="48"/>
      <c r="X834" s="48"/>
      <c r="Y834" s="48"/>
      <c r="Z834" s="48"/>
    </row>
    <row r="835" spans="1:26" ht="15.75" customHeight="1">
      <c r="A835" s="48"/>
      <c r="B835" s="48"/>
      <c r="C835" s="48"/>
      <c r="D835" s="48"/>
      <c r="E835" s="48"/>
      <c r="F835" s="48"/>
      <c r="G835" s="48"/>
      <c r="H835" s="48"/>
      <c r="I835" s="48"/>
      <c r="J835" s="48"/>
      <c r="K835" s="48"/>
      <c r="L835" s="48"/>
      <c r="M835" s="48"/>
      <c r="N835" s="48"/>
      <c r="O835" s="48"/>
      <c r="P835" s="48"/>
      <c r="Q835" s="48"/>
      <c r="R835" s="48"/>
      <c r="S835" s="48"/>
      <c r="T835" s="48"/>
      <c r="U835" s="48"/>
      <c r="V835" s="48"/>
      <c r="W835" s="48"/>
      <c r="X835" s="48"/>
      <c r="Y835" s="48"/>
      <c r="Z835" s="48"/>
    </row>
    <row r="836" spans="1:26" ht="15.75" customHeight="1">
      <c r="A836" s="48"/>
      <c r="B836" s="48"/>
      <c r="C836" s="48"/>
      <c r="D836" s="48"/>
      <c r="E836" s="48"/>
      <c r="F836" s="48"/>
      <c r="G836" s="48"/>
      <c r="H836" s="48"/>
      <c r="I836" s="48"/>
      <c r="J836" s="48"/>
      <c r="K836" s="48"/>
      <c r="L836" s="48"/>
      <c r="M836" s="48"/>
      <c r="N836" s="48"/>
      <c r="O836" s="48"/>
      <c r="P836" s="48"/>
      <c r="Q836" s="48"/>
      <c r="R836" s="48"/>
      <c r="S836" s="48"/>
      <c r="T836" s="48"/>
      <c r="U836" s="48"/>
      <c r="V836" s="48"/>
      <c r="W836" s="48"/>
      <c r="X836" s="48"/>
      <c r="Y836" s="48"/>
      <c r="Z836" s="48"/>
    </row>
    <row r="837" spans="1:26" ht="15.75" customHeight="1">
      <c r="A837" s="48"/>
      <c r="B837" s="48"/>
      <c r="C837" s="48"/>
      <c r="D837" s="48"/>
      <c r="E837" s="48"/>
      <c r="F837" s="48"/>
      <c r="G837" s="48"/>
      <c r="H837" s="48"/>
      <c r="I837" s="48"/>
      <c r="J837" s="48"/>
      <c r="K837" s="48"/>
      <c r="L837" s="48"/>
      <c r="M837" s="48"/>
      <c r="N837" s="48"/>
      <c r="O837" s="48"/>
      <c r="P837" s="48"/>
      <c r="Q837" s="48"/>
      <c r="R837" s="48"/>
      <c r="S837" s="48"/>
      <c r="T837" s="48"/>
      <c r="U837" s="48"/>
      <c r="V837" s="48"/>
      <c r="W837" s="48"/>
      <c r="X837" s="48"/>
      <c r="Y837" s="48"/>
      <c r="Z837" s="48"/>
    </row>
    <row r="838" spans="1:26" ht="15.75" customHeight="1">
      <c r="A838" s="48"/>
      <c r="B838" s="48"/>
      <c r="C838" s="48"/>
      <c r="D838" s="48"/>
      <c r="E838" s="48"/>
      <c r="F838" s="48"/>
      <c r="G838" s="48"/>
      <c r="H838" s="48"/>
      <c r="I838" s="48"/>
      <c r="J838" s="48"/>
      <c r="K838" s="48"/>
      <c r="L838" s="48"/>
      <c r="M838" s="48"/>
      <c r="N838" s="48"/>
      <c r="O838" s="48"/>
      <c r="P838" s="48"/>
      <c r="Q838" s="48"/>
      <c r="R838" s="48"/>
      <c r="S838" s="48"/>
      <c r="T838" s="48"/>
      <c r="U838" s="48"/>
      <c r="V838" s="48"/>
      <c r="W838" s="48"/>
      <c r="X838" s="48"/>
      <c r="Y838" s="48"/>
      <c r="Z838" s="48"/>
    </row>
    <row r="839" spans="1:26" ht="15.75" customHeight="1">
      <c r="A839" s="48"/>
      <c r="B839" s="48"/>
      <c r="C839" s="48"/>
      <c r="D839" s="48"/>
      <c r="E839" s="48"/>
      <c r="F839" s="48"/>
      <c r="G839" s="48"/>
      <c r="H839" s="48"/>
      <c r="I839" s="48"/>
      <c r="J839" s="48"/>
      <c r="K839" s="48"/>
      <c r="L839" s="48"/>
      <c r="M839" s="48"/>
      <c r="N839" s="48"/>
      <c r="O839" s="48"/>
      <c r="P839" s="48"/>
      <c r="Q839" s="48"/>
      <c r="R839" s="48"/>
      <c r="S839" s="48"/>
      <c r="T839" s="48"/>
      <c r="U839" s="48"/>
      <c r="V839" s="48"/>
      <c r="W839" s="48"/>
      <c r="X839" s="48"/>
      <c r="Y839" s="48"/>
      <c r="Z839" s="48"/>
    </row>
    <row r="840" spans="1:26" ht="15.75" customHeight="1">
      <c r="A840" s="48"/>
      <c r="B840" s="48"/>
      <c r="C840" s="48"/>
      <c r="D840" s="48"/>
      <c r="E840" s="48"/>
      <c r="F840" s="48"/>
      <c r="G840" s="48"/>
      <c r="H840" s="48"/>
      <c r="I840" s="48"/>
      <c r="J840" s="48"/>
      <c r="K840" s="48"/>
      <c r="L840" s="48"/>
      <c r="M840" s="48"/>
      <c r="N840" s="48"/>
      <c r="O840" s="48"/>
      <c r="P840" s="48"/>
      <c r="Q840" s="48"/>
      <c r="R840" s="48"/>
      <c r="S840" s="48"/>
      <c r="T840" s="48"/>
      <c r="U840" s="48"/>
      <c r="V840" s="48"/>
      <c r="W840" s="48"/>
      <c r="X840" s="48"/>
      <c r="Y840" s="48"/>
      <c r="Z840" s="48"/>
    </row>
    <row r="841" spans="1:26" ht="15.75" customHeight="1">
      <c r="A841" s="48"/>
      <c r="B841" s="48"/>
      <c r="C841" s="48"/>
      <c r="D841" s="48"/>
      <c r="E841" s="48"/>
      <c r="F841" s="48"/>
      <c r="G841" s="48"/>
      <c r="H841" s="48"/>
      <c r="I841" s="48"/>
      <c r="J841" s="48"/>
      <c r="K841" s="48"/>
      <c r="L841" s="48"/>
      <c r="M841" s="48"/>
      <c r="N841" s="48"/>
      <c r="O841" s="48"/>
      <c r="P841" s="48"/>
      <c r="Q841" s="48"/>
      <c r="R841" s="48"/>
      <c r="S841" s="48"/>
      <c r="T841" s="48"/>
      <c r="U841" s="48"/>
      <c r="V841" s="48"/>
      <c r="W841" s="48"/>
      <c r="X841" s="48"/>
      <c r="Y841" s="48"/>
      <c r="Z841" s="48"/>
    </row>
    <row r="842" spans="1:26" ht="15.75" customHeight="1">
      <c r="A842" s="48"/>
      <c r="B842" s="48"/>
      <c r="C842" s="48"/>
      <c r="D842" s="48"/>
      <c r="E842" s="48"/>
      <c r="F842" s="48"/>
      <c r="G842" s="48"/>
      <c r="H842" s="48"/>
      <c r="I842" s="48"/>
      <c r="J842" s="48"/>
      <c r="K842" s="48"/>
      <c r="L842" s="48"/>
      <c r="M842" s="48"/>
      <c r="N842" s="48"/>
      <c r="O842" s="48"/>
      <c r="P842" s="48"/>
      <c r="Q842" s="48"/>
      <c r="R842" s="48"/>
      <c r="S842" s="48"/>
      <c r="T842" s="48"/>
      <c r="U842" s="48"/>
      <c r="V842" s="48"/>
      <c r="W842" s="48"/>
      <c r="X842" s="48"/>
      <c r="Y842" s="48"/>
      <c r="Z842" s="48"/>
    </row>
    <row r="843" spans="1:26" ht="15.75" customHeight="1">
      <c r="A843" s="48"/>
      <c r="B843" s="48"/>
      <c r="C843" s="48"/>
      <c r="D843" s="48"/>
      <c r="E843" s="48"/>
      <c r="F843" s="48"/>
      <c r="G843" s="48"/>
      <c r="H843" s="48"/>
      <c r="I843" s="48"/>
      <c r="J843" s="48"/>
      <c r="K843" s="48"/>
      <c r="L843" s="48"/>
      <c r="M843" s="48"/>
      <c r="N843" s="48"/>
      <c r="O843" s="48"/>
      <c r="P843" s="48"/>
      <c r="Q843" s="48"/>
      <c r="R843" s="48"/>
      <c r="S843" s="48"/>
      <c r="T843" s="48"/>
      <c r="U843" s="48"/>
      <c r="V843" s="48"/>
      <c r="W843" s="48"/>
      <c r="X843" s="48"/>
      <c r="Y843" s="48"/>
      <c r="Z843" s="48"/>
    </row>
    <row r="844" spans="1:26" ht="15.75" customHeight="1">
      <c r="A844" s="48"/>
      <c r="B844" s="48"/>
      <c r="C844" s="48"/>
      <c r="D844" s="48"/>
      <c r="E844" s="48"/>
      <c r="F844" s="48"/>
      <c r="G844" s="48"/>
      <c r="H844" s="48"/>
      <c r="I844" s="48"/>
      <c r="J844" s="48"/>
      <c r="K844" s="48"/>
      <c r="L844" s="48"/>
      <c r="M844" s="48"/>
      <c r="N844" s="48"/>
      <c r="O844" s="48"/>
      <c r="P844" s="48"/>
      <c r="Q844" s="48"/>
      <c r="R844" s="48"/>
      <c r="S844" s="48"/>
      <c r="T844" s="48"/>
      <c r="U844" s="48"/>
      <c r="V844" s="48"/>
      <c r="W844" s="48"/>
      <c r="X844" s="48"/>
      <c r="Y844" s="48"/>
      <c r="Z844" s="48"/>
    </row>
    <row r="845" spans="1:26" ht="15.75" customHeight="1">
      <c r="A845" s="48"/>
      <c r="B845" s="48"/>
      <c r="C845" s="48"/>
      <c r="D845" s="48"/>
      <c r="E845" s="48"/>
      <c r="F845" s="48"/>
      <c r="G845" s="48"/>
      <c r="H845" s="48"/>
      <c r="I845" s="48"/>
      <c r="J845" s="48"/>
      <c r="K845" s="48"/>
      <c r="L845" s="48"/>
      <c r="M845" s="48"/>
      <c r="N845" s="48"/>
      <c r="O845" s="48"/>
      <c r="P845" s="48"/>
      <c r="Q845" s="48"/>
      <c r="R845" s="48"/>
      <c r="S845" s="48"/>
      <c r="T845" s="48"/>
      <c r="U845" s="48"/>
      <c r="V845" s="48"/>
      <c r="W845" s="48"/>
      <c r="X845" s="48"/>
      <c r="Y845" s="48"/>
      <c r="Z845" s="48"/>
    </row>
    <row r="846" spans="1:26" ht="15.75" customHeight="1">
      <c r="A846" s="48"/>
      <c r="B846" s="48"/>
      <c r="C846" s="48"/>
      <c r="D846" s="48"/>
      <c r="E846" s="48"/>
      <c r="F846" s="48"/>
      <c r="G846" s="48"/>
      <c r="H846" s="48"/>
      <c r="I846" s="48"/>
      <c r="J846" s="48"/>
      <c r="K846" s="48"/>
      <c r="L846" s="48"/>
      <c r="M846" s="48"/>
      <c r="N846" s="48"/>
      <c r="O846" s="48"/>
      <c r="P846" s="48"/>
      <c r="Q846" s="48"/>
      <c r="R846" s="48"/>
      <c r="S846" s="48"/>
      <c r="T846" s="48"/>
      <c r="U846" s="48"/>
      <c r="V846" s="48"/>
      <c r="W846" s="48"/>
      <c r="X846" s="48"/>
      <c r="Y846" s="48"/>
      <c r="Z846" s="48"/>
    </row>
    <row r="847" spans="1:26" ht="15.75" customHeight="1">
      <c r="A847" s="48"/>
      <c r="B847" s="48"/>
      <c r="C847" s="48"/>
      <c r="D847" s="48"/>
      <c r="E847" s="48"/>
      <c r="F847" s="48"/>
      <c r="G847" s="48"/>
      <c r="H847" s="48"/>
      <c r="I847" s="48"/>
      <c r="J847" s="48"/>
      <c r="K847" s="48"/>
      <c r="L847" s="48"/>
      <c r="M847" s="48"/>
      <c r="N847" s="48"/>
      <c r="O847" s="48"/>
      <c r="P847" s="48"/>
      <c r="Q847" s="48"/>
      <c r="R847" s="48"/>
      <c r="S847" s="48"/>
      <c r="T847" s="48"/>
      <c r="U847" s="48"/>
      <c r="V847" s="48"/>
      <c r="W847" s="48"/>
      <c r="X847" s="48"/>
      <c r="Y847" s="48"/>
      <c r="Z847" s="48"/>
    </row>
    <row r="848" spans="1:26" ht="15.75" customHeight="1">
      <c r="A848" s="48"/>
      <c r="B848" s="48"/>
      <c r="C848" s="48"/>
      <c r="D848" s="48"/>
      <c r="E848" s="48"/>
      <c r="F848" s="48"/>
      <c r="G848" s="48"/>
      <c r="H848" s="48"/>
      <c r="I848" s="48"/>
      <c r="J848" s="48"/>
      <c r="K848" s="48"/>
      <c r="L848" s="48"/>
      <c r="M848" s="48"/>
      <c r="N848" s="48"/>
      <c r="O848" s="48"/>
      <c r="P848" s="48"/>
      <c r="Q848" s="48"/>
      <c r="R848" s="48"/>
      <c r="S848" s="48"/>
      <c r="T848" s="48"/>
      <c r="U848" s="48"/>
      <c r="V848" s="48"/>
      <c r="W848" s="48"/>
      <c r="X848" s="48"/>
      <c r="Y848" s="48"/>
      <c r="Z848" s="48"/>
    </row>
    <row r="849" spans="1:26" ht="15.75" customHeight="1">
      <c r="A849" s="48"/>
      <c r="B849" s="48"/>
      <c r="C849" s="48"/>
      <c r="D849" s="48"/>
      <c r="E849" s="48"/>
      <c r="F849" s="48"/>
      <c r="G849" s="48"/>
      <c r="H849" s="48"/>
      <c r="I849" s="48"/>
      <c r="J849" s="48"/>
      <c r="K849" s="48"/>
      <c r="L849" s="48"/>
      <c r="M849" s="48"/>
      <c r="N849" s="48"/>
      <c r="O849" s="48"/>
      <c r="P849" s="48"/>
      <c r="Q849" s="48"/>
      <c r="R849" s="48"/>
      <c r="S849" s="48"/>
      <c r="T849" s="48"/>
      <c r="U849" s="48"/>
      <c r="V849" s="48"/>
      <c r="W849" s="48"/>
      <c r="X849" s="48"/>
      <c r="Y849" s="48"/>
      <c r="Z849" s="48"/>
    </row>
    <row r="850" spans="1:26" ht="15.75" customHeight="1">
      <c r="A850" s="48"/>
      <c r="B850" s="48"/>
      <c r="C850" s="48"/>
      <c r="D850" s="48"/>
      <c r="E850" s="48"/>
      <c r="F850" s="48"/>
      <c r="G850" s="48"/>
      <c r="H850" s="48"/>
      <c r="I850" s="48"/>
      <c r="J850" s="48"/>
      <c r="K850" s="48"/>
      <c r="L850" s="48"/>
      <c r="M850" s="48"/>
      <c r="N850" s="48"/>
      <c r="O850" s="48"/>
      <c r="P850" s="48"/>
      <c r="Q850" s="48"/>
      <c r="R850" s="48"/>
      <c r="S850" s="48"/>
      <c r="T850" s="48"/>
      <c r="U850" s="48"/>
      <c r="V850" s="48"/>
      <c r="W850" s="48"/>
      <c r="X850" s="48"/>
      <c r="Y850" s="48"/>
      <c r="Z850" s="48"/>
    </row>
    <row r="851" spans="1:26" ht="15.75" customHeight="1">
      <c r="A851" s="48"/>
      <c r="B851" s="48"/>
      <c r="C851" s="48"/>
      <c r="D851" s="48"/>
      <c r="E851" s="48"/>
      <c r="F851" s="48"/>
      <c r="G851" s="48"/>
      <c r="H851" s="48"/>
      <c r="I851" s="48"/>
      <c r="J851" s="48"/>
      <c r="K851" s="48"/>
      <c r="L851" s="48"/>
      <c r="M851" s="48"/>
      <c r="N851" s="48"/>
      <c r="O851" s="48"/>
      <c r="P851" s="48"/>
      <c r="Q851" s="48"/>
      <c r="R851" s="48"/>
      <c r="S851" s="48"/>
      <c r="T851" s="48"/>
      <c r="U851" s="48"/>
      <c r="V851" s="48"/>
      <c r="W851" s="48"/>
      <c r="X851" s="48"/>
      <c r="Y851" s="48"/>
      <c r="Z851" s="48"/>
    </row>
    <row r="852" spans="1:26" ht="15.75" customHeight="1">
      <c r="A852" s="48"/>
      <c r="B852" s="48"/>
      <c r="C852" s="48"/>
      <c r="D852" s="48"/>
      <c r="E852" s="48"/>
      <c r="F852" s="48"/>
      <c r="G852" s="48"/>
      <c r="H852" s="48"/>
      <c r="I852" s="48"/>
      <c r="J852" s="48"/>
      <c r="K852" s="48"/>
      <c r="L852" s="48"/>
      <c r="M852" s="48"/>
      <c r="N852" s="48"/>
      <c r="O852" s="48"/>
      <c r="P852" s="48"/>
      <c r="Q852" s="48"/>
      <c r="R852" s="48"/>
      <c r="S852" s="48"/>
      <c r="T852" s="48"/>
      <c r="U852" s="48"/>
      <c r="V852" s="48"/>
      <c r="W852" s="48"/>
      <c r="X852" s="48"/>
      <c r="Y852" s="48"/>
      <c r="Z852" s="48"/>
    </row>
    <row r="853" spans="1:26" ht="15.75" customHeight="1">
      <c r="A853" s="48"/>
      <c r="B853" s="48"/>
      <c r="C853" s="48"/>
      <c r="D853" s="48"/>
      <c r="E853" s="48"/>
      <c r="F853" s="48"/>
      <c r="G853" s="48"/>
      <c r="H853" s="48"/>
      <c r="I853" s="48"/>
      <c r="J853" s="48"/>
      <c r="K853" s="48"/>
      <c r="L853" s="48"/>
      <c r="M853" s="48"/>
      <c r="N853" s="48"/>
      <c r="O853" s="48"/>
      <c r="P853" s="48"/>
      <c r="Q853" s="48"/>
      <c r="R853" s="48"/>
      <c r="S853" s="48"/>
      <c r="T853" s="48"/>
      <c r="U853" s="48"/>
      <c r="V853" s="48"/>
      <c r="W853" s="48"/>
      <c r="X853" s="48"/>
      <c r="Y853" s="48"/>
      <c r="Z853" s="48"/>
    </row>
    <row r="854" spans="1:26" ht="15.75" customHeight="1">
      <c r="A854" s="48"/>
      <c r="B854" s="48"/>
      <c r="C854" s="48"/>
      <c r="D854" s="48"/>
      <c r="E854" s="48"/>
      <c r="F854" s="48"/>
      <c r="G854" s="48"/>
      <c r="H854" s="48"/>
      <c r="I854" s="48"/>
      <c r="J854" s="48"/>
      <c r="K854" s="48"/>
      <c r="L854" s="48"/>
      <c r="M854" s="48"/>
      <c r="N854" s="48"/>
      <c r="O854" s="48"/>
      <c r="P854" s="48"/>
      <c r="Q854" s="48"/>
      <c r="R854" s="48"/>
      <c r="S854" s="48"/>
      <c r="T854" s="48"/>
      <c r="U854" s="48"/>
      <c r="V854" s="48"/>
      <c r="W854" s="48"/>
      <c r="X854" s="48"/>
      <c r="Y854" s="48"/>
      <c r="Z854" s="48"/>
    </row>
    <row r="855" spans="1:26" ht="15.75" customHeight="1">
      <c r="A855" s="48"/>
      <c r="B855" s="48"/>
      <c r="C855" s="48"/>
      <c r="D855" s="48"/>
      <c r="E855" s="48"/>
      <c r="F855" s="48"/>
      <c r="G855" s="48"/>
      <c r="H855" s="48"/>
      <c r="I855" s="48"/>
      <c r="J855" s="48"/>
      <c r="K855" s="48"/>
      <c r="L855" s="48"/>
      <c r="M855" s="48"/>
      <c r="N855" s="48"/>
      <c r="O855" s="48"/>
      <c r="P855" s="48"/>
      <c r="Q855" s="48"/>
      <c r="R855" s="48"/>
      <c r="S855" s="48"/>
      <c r="T855" s="48"/>
      <c r="U855" s="48"/>
      <c r="V855" s="48"/>
      <c r="W855" s="48"/>
      <c r="X855" s="48"/>
      <c r="Y855" s="48"/>
      <c r="Z855" s="48"/>
    </row>
    <row r="856" spans="1:26" ht="15.75" customHeight="1">
      <c r="A856" s="48"/>
      <c r="B856" s="48"/>
      <c r="C856" s="48"/>
      <c r="D856" s="48"/>
      <c r="E856" s="48"/>
      <c r="F856" s="48"/>
      <c r="G856" s="48"/>
      <c r="H856" s="48"/>
      <c r="I856" s="48"/>
      <c r="J856" s="48"/>
      <c r="K856" s="48"/>
      <c r="L856" s="48"/>
      <c r="M856" s="48"/>
      <c r="N856" s="48"/>
      <c r="O856" s="48"/>
      <c r="P856" s="48"/>
      <c r="Q856" s="48"/>
      <c r="R856" s="48"/>
      <c r="S856" s="48"/>
      <c r="T856" s="48"/>
      <c r="U856" s="48"/>
      <c r="V856" s="48"/>
      <c r="W856" s="48"/>
      <c r="X856" s="48"/>
      <c r="Y856" s="48"/>
      <c r="Z856" s="48"/>
    </row>
    <row r="857" spans="1:26" ht="15.75" customHeight="1">
      <c r="A857" s="48"/>
      <c r="B857" s="48"/>
      <c r="C857" s="48"/>
      <c r="D857" s="48"/>
      <c r="E857" s="48"/>
      <c r="F857" s="48"/>
      <c r="G857" s="48"/>
      <c r="H857" s="48"/>
      <c r="I857" s="48"/>
      <c r="J857" s="48"/>
      <c r="K857" s="48"/>
      <c r="L857" s="48"/>
      <c r="M857" s="48"/>
      <c r="N857" s="48"/>
      <c r="O857" s="48"/>
      <c r="P857" s="48"/>
      <c r="Q857" s="48"/>
      <c r="R857" s="48"/>
      <c r="S857" s="48"/>
      <c r="T857" s="48"/>
      <c r="U857" s="48"/>
      <c r="V857" s="48"/>
      <c r="W857" s="48"/>
      <c r="X857" s="48"/>
      <c r="Y857" s="48"/>
      <c r="Z857" s="48"/>
    </row>
    <row r="858" spans="1:26" ht="15.75" customHeight="1">
      <c r="A858" s="48"/>
      <c r="B858" s="48"/>
      <c r="C858" s="48"/>
      <c r="D858" s="48"/>
      <c r="E858" s="48"/>
      <c r="F858" s="48"/>
      <c r="G858" s="48"/>
      <c r="H858" s="48"/>
      <c r="I858" s="48"/>
      <c r="J858" s="48"/>
      <c r="K858" s="48"/>
      <c r="L858" s="48"/>
      <c r="M858" s="48"/>
      <c r="N858" s="48"/>
      <c r="O858" s="48"/>
      <c r="P858" s="48"/>
      <c r="Q858" s="48"/>
      <c r="R858" s="48"/>
      <c r="S858" s="48"/>
      <c r="T858" s="48"/>
      <c r="U858" s="48"/>
      <c r="V858" s="48"/>
      <c r="W858" s="48"/>
      <c r="X858" s="48"/>
      <c r="Y858" s="48"/>
      <c r="Z858" s="48"/>
    </row>
    <row r="859" spans="1:26" ht="15.75" customHeight="1">
      <c r="A859" s="48"/>
      <c r="B859" s="48"/>
      <c r="C859" s="48"/>
      <c r="D859" s="48"/>
      <c r="E859" s="48"/>
      <c r="F859" s="48"/>
      <c r="G859" s="48"/>
      <c r="H859" s="48"/>
      <c r="I859" s="48"/>
      <c r="J859" s="48"/>
      <c r="K859" s="48"/>
      <c r="L859" s="48"/>
      <c r="M859" s="48"/>
      <c r="N859" s="48"/>
      <c r="O859" s="48"/>
      <c r="P859" s="48"/>
      <c r="Q859" s="48"/>
      <c r="R859" s="48"/>
      <c r="S859" s="48"/>
      <c r="T859" s="48"/>
      <c r="U859" s="48"/>
      <c r="V859" s="48"/>
      <c r="W859" s="48"/>
      <c r="X859" s="48"/>
      <c r="Y859" s="48"/>
      <c r="Z859" s="48"/>
    </row>
    <row r="860" spans="1:26" ht="15.75" customHeight="1">
      <c r="A860" s="48"/>
      <c r="B860" s="48"/>
      <c r="C860" s="48"/>
      <c r="D860" s="48"/>
      <c r="E860" s="48"/>
      <c r="F860" s="48"/>
      <c r="G860" s="48"/>
      <c r="H860" s="48"/>
      <c r="I860" s="48"/>
      <c r="J860" s="48"/>
      <c r="K860" s="48"/>
      <c r="L860" s="48"/>
      <c r="M860" s="48"/>
      <c r="N860" s="48"/>
      <c r="O860" s="48"/>
      <c r="P860" s="48"/>
      <c r="Q860" s="48"/>
      <c r="R860" s="48"/>
      <c r="S860" s="48"/>
      <c r="T860" s="48"/>
      <c r="U860" s="48"/>
      <c r="V860" s="48"/>
      <c r="W860" s="48"/>
      <c r="X860" s="48"/>
      <c r="Y860" s="48"/>
      <c r="Z860" s="48"/>
    </row>
    <row r="861" spans="1:26" ht="15.75" customHeight="1">
      <c r="A861" s="48"/>
      <c r="B861" s="48"/>
      <c r="C861" s="48"/>
      <c r="D861" s="48"/>
      <c r="E861" s="48"/>
      <c r="F861" s="48"/>
      <c r="G861" s="48"/>
      <c r="H861" s="48"/>
      <c r="I861" s="48"/>
      <c r="J861" s="48"/>
      <c r="K861" s="48"/>
      <c r="L861" s="48"/>
      <c r="M861" s="48"/>
      <c r="N861" s="48"/>
      <c r="O861" s="48"/>
      <c r="P861" s="48"/>
      <c r="Q861" s="48"/>
      <c r="R861" s="48"/>
      <c r="S861" s="48"/>
      <c r="T861" s="48"/>
      <c r="U861" s="48"/>
      <c r="V861" s="48"/>
      <c r="W861" s="48"/>
      <c r="X861" s="48"/>
      <c r="Y861" s="48"/>
      <c r="Z861" s="48"/>
    </row>
    <row r="862" spans="1:26" ht="15.75" customHeight="1">
      <c r="A862" s="48"/>
      <c r="B862" s="48"/>
      <c r="C862" s="48"/>
      <c r="D862" s="48"/>
      <c r="E862" s="48"/>
      <c r="F862" s="48"/>
      <c r="G862" s="48"/>
      <c r="H862" s="48"/>
      <c r="I862" s="48"/>
      <c r="J862" s="48"/>
      <c r="K862" s="48"/>
      <c r="L862" s="48"/>
      <c r="M862" s="48"/>
      <c r="N862" s="48"/>
      <c r="O862" s="48"/>
      <c r="P862" s="48"/>
      <c r="Q862" s="48"/>
      <c r="R862" s="48"/>
      <c r="S862" s="48"/>
      <c r="T862" s="48"/>
      <c r="U862" s="48"/>
      <c r="V862" s="48"/>
      <c r="W862" s="48"/>
      <c r="X862" s="48"/>
      <c r="Y862" s="48"/>
      <c r="Z862" s="48"/>
    </row>
    <row r="863" spans="1:26" ht="15.75" customHeight="1">
      <c r="A863" s="48"/>
      <c r="B863" s="48"/>
      <c r="C863" s="48"/>
      <c r="D863" s="48"/>
      <c r="E863" s="48"/>
      <c r="F863" s="48"/>
      <c r="G863" s="48"/>
      <c r="H863" s="48"/>
      <c r="I863" s="48"/>
      <c r="J863" s="48"/>
      <c r="K863" s="48"/>
      <c r="L863" s="48"/>
      <c r="M863" s="48"/>
      <c r="N863" s="48"/>
      <c r="O863" s="48"/>
      <c r="P863" s="48"/>
      <c r="Q863" s="48"/>
      <c r="R863" s="48"/>
      <c r="S863" s="48"/>
      <c r="T863" s="48"/>
      <c r="U863" s="48"/>
      <c r="V863" s="48"/>
      <c r="W863" s="48"/>
      <c r="X863" s="48"/>
      <c r="Y863" s="48"/>
      <c r="Z863" s="48"/>
    </row>
    <row r="864" spans="1:26" ht="15.75" customHeight="1">
      <c r="A864" s="48"/>
      <c r="B864" s="48"/>
      <c r="C864" s="48"/>
      <c r="D864" s="48"/>
      <c r="E864" s="48"/>
      <c r="F864" s="48"/>
      <c r="G864" s="48"/>
      <c r="H864" s="48"/>
      <c r="I864" s="48"/>
      <c r="J864" s="48"/>
      <c r="K864" s="48"/>
      <c r="L864" s="48"/>
      <c r="M864" s="48"/>
      <c r="N864" s="48"/>
      <c r="O864" s="48"/>
      <c r="P864" s="48"/>
      <c r="Q864" s="48"/>
      <c r="R864" s="48"/>
      <c r="S864" s="48"/>
      <c r="T864" s="48"/>
      <c r="U864" s="48"/>
      <c r="V864" s="48"/>
      <c r="W864" s="48"/>
      <c r="X864" s="48"/>
      <c r="Y864" s="48"/>
      <c r="Z864" s="48"/>
    </row>
    <row r="865" spans="1:26" ht="15.75" customHeight="1">
      <c r="A865" s="48"/>
      <c r="B865" s="48"/>
      <c r="C865" s="48"/>
      <c r="D865" s="48"/>
      <c r="E865" s="48"/>
      <c r="F865" s="48"/>
      <c r="G865" s="48"/>
      <c r="H865" s="48"/>
      <c r="I865" s="48"/>
      <c r="J865" s="48"/>
      <c r="K865" s="48"/>
      <c r="L865" s="48"/>
      <c r="M865" s="48"/>
      <c r="N865" s="48"/>
      <c r="O865" s="48"/>
      <c r="P865" s="48"/>
      <c r="Q865" s="48"/>
      <c r="R865" s="48"/>
      <c r="S865" s="48"/>
      <c r="T865" s="48"/>
      <c r="U865" s="48"/>
      <c r="V865" s="48"/>
      <c r="W865" s="48"/>
      <c r="X865" s="48"/>
      <c r="Y865" s="48"/>
      <c r="Z865" s="48"/>
    </row>
    <row r="866" spans="1:26" ht="15.75" customHeight="1">
      <c r="A866" s="48"/>
      <c r="B866" s="48"/>
      <c r="C866" s="48"/>
      <c r="D866" s="48"/>
      <c r="E866" s="48"/>
      <c r="F866" s="48"/>
      <c r="G866" s="48"/>
      <c r="H866" s="48"/>
      <c r="I866" s="48"/>
      <c r="J866" s="48"/>
      <c r="K866" s="48"/>
      <c r="L866" s="48"/>
      <c r="M866" s="48"/>
      <c r="N866" s="48"/>
      <c r="O866" s="48"/>
      <c r="P866" s="48"/>
      <c r="Q866" s="48"/>
      <c r="R866" s="48"/>
      <c r="S866" s="48"/>
      <c r="T866" s="48"/>
      <c r="U866" s="48"/>
      <c r="V866" s="48"/>
      <c r="W866" s="48"/>
      <c r="X866" s="48"/>
      <c r="Y866" s="48"/>
      <c r="Z866" s="48"/>
    </row>
    <row r="867" spans="1:26" ht="15.75" customHeight="1">
      <c r="A867" s="48"/>
      <c r="B867" s="48"/>
      <c r="C867" s="48"/>
      <c r="D867" s="48"/>
      <c r="E867" s="48"/>
      <c r="F867" s="48"/>
      <c r="G867" s="48"/>
      <c r="H867" s="48"/>
      <c r="I867" s="48"/>
      <c r="J867" s="48"/>
      <c r="K867" s="48"/>
      <c r="L867" s="48"/>
      <c r="M867" s="48"/>
      <c r="N867" s="48"/>
      <c r="O867" s="48"/>
      <c r="P867" s="48"/>
      <c r="Q867" s="48"/>
      <c r="R867" s="48"/>
      <c r="S867" s="48"/>
      <c r="T867" s="48"/>
      <c r="U867" s="48"/>
      <c r="V867" s="48"/>
      <c r="W867" s="48"/>
      <c r="X867" s="48"/>
      <c r="Y867" s="48"/>
      <c r="Z867" s="48"/>
    </row>
    <row r="868" spans="1:26" ht="15.75" customHeight="1">
      <c r="A868" s="48"/>
      <c r="B868" s="48"/>
      <c r="C868" s="48"/>
      <c r="D868" s="48"/>
      <c r="E868" s="48"/>
      <c r="F868" s="48"/>
      <c r="G868" s="48"/>
      <c r="H868" s="48"/>
      <c r="I868" s="48"/>
      <c r="J868" s="48"/>
      <c r="K868" s="48"/>
      <c r="L868" s="48"/>
      <c r="M868" s="48"/>
      <c r="N868" s="48"/>
      <c r="O868" s="48"/>
      <c r="P868" s="48"/>
      <c r="Q868" s="48"/>
      <c r="R868" s="48"/>
      <c r="S868" s="48"/>
      <c r="T868" s="48"/>
      <c r="U868" s="48"/>
      <c r="V868" s="48"/>
      <c r="W868" s="48"/>
      <c r="X868" s="48"/>
      <c r="Y868" s="48"/>
      <c r="Z868" s="48"/>
    </row>
    <row r="869" spans="1:26" ht="15.75" customHeight="1">
      <c r="A869" s="48"/>
      <c r="B869" s="48"/>
      <c r="C869" s="48"/>
      <c r="D869" s="48"/>
      <c r="E869" s="48"/>
      <c r="F869" s="48"/>
      <c r="G869" s="48"/>
      <c r="H869" s="48"/>
      <c r="I869" s="48"/>
      <c r="J869" s="48"/>
      <c r="K869" s="48"/>
      <c r="L869" s="48"/>
      <c r="M869" s="48"/>
      <c r="N869" s="48"/>
      <c r="O869" s="48"/>
      <c r="P869" s="48"/>
      <c r="Q869" s="48"/>
      <c r="R869" s="48"/>
      <c r="S869" s="48"/>
      <c r="T869" s="48"/>
      <c r="U869" s="48"/>
      <c r="V869" s="48"/>
      <c r="W869" s="48"/>
      <c r="X869" s="48"/>
      <c r="Y869" s="48"/>
      <c r="Z869" s="48"/>
    </row>
    <row r="870" spans="1:26" ht="15.75" customHeight="1">
      <c r="A870" s="48"/>
      <c r="B870" s="48"/>
      <c r="C870" s="48"/>
      <c r="D870" s="48"/>
      <c r="E870" s="48"/>
      <c r="F870" s="48"/>
      <c r="G870" s="48"/>
      <c r="H870" s="48"/>
      <c r="I870" s="48"/>
      <c r="J870" s="48"/>
      <c r="K870" s="48"/>
      <c r="L870" s="48"/>
      <c r="M870" s="48"/>
      <c r="N870" s="48"/>
      <c r="O870" s="48"/>
      <c r="P870" s="48"/>
      <c r="Q870" s="48"/>
      <c r="R870" s="48"/>
      <c r="S870" s="48"/>
      <c r="T870" s="48"/>
      <c r="U870" s="48"/>
      <c r="V870" s="48"/>
      <c r="W870" s="48"/>
      <c r="X870" s="48"/>
      <c r="Y870" s="48"/>
      <c r="Z870" s="48"/>
    </row>
    <row r="871" spans="1:26" ht="15.75" customHeight="1">
      <c r="A871" s="48"/>
      <c r="B871" s="48"/>
      <c r="C871" s="48"/>
      <c r="D871" s="48"/>
      <c r="E871" s="48"/>
      <c r="F871" s="48"/>
      <c r="G871" s="48"/>
      <c r="H871" s="48"/>
      <c r="I871" s="48"/>
      <c r="J871" s="48"/>
      <c r="K871" s="48"/>
      <c r="L871" s="48"/>
      <c r="M871" s="48"/>
      <c r="N871" s="48"/>
      <c r="O871" s="48"/>
      <c r="P871" s="48"/>
      <c r="Q871" s="48"/>
      <c r="R871" s="48"/>
      <c r="S871" s="48"/>
      <c r="T871" s="48"/>
      <c r="U871" s="48"/>
      <c r="V871" s="48"/>
      <c r="W871" s="48"/>
      <c r="X871" s="48"/>
      <c r="Y871" s="48"/>
      <c r="Z871" s="48"/>
    </row>
    <row r="872" spans="1:26" ht="15.75" customHeight="1">
      <c r="A872" s="48"/>
      <c r="B872" s="48"/>
      <c r="C872" s="48"/>
      <c r="D872" s="48"/>
      <c r="E872" s="48"/>
      <c r="F872" s="48"/>
      <c r="G872" s="48"/>
      <c r="H872" s="48"/>
      <c r="I872" s="48"/>
      <c r="J872" s="48"/>
      <c r="K872" s="48"/>
      <c r="L872" s="48"/>
      <c r="M872" s="48"/>
      <c r="N872" s="48"/>
      <c r="O872" s="48"/>
      <c r="P872" s="48"/>
      <c r="Q872" s="48"/>
      <c r="R872" s="48"/>
      <c r="S872" s="48"/>
      <c r="T872" s="48"/>
      <c r="U872" s="48"/>
      <c r="V872" s="48"/>
      <c r="W872" s="48"/>
      <c r="X872" s="48"/>
      <c r="Y872" s="48"/>
      <c r="Z872" s="48"/>
    </row>
    <row r="873" spans="1:26" ht="15.75" customHeight="1">
      <c r="A873" s="48"/>
      <c r="B873" s="48"/>
      <c r="C873" s="48"/>
      <c r="D873" s="48"/>
      <c r="E873" s="48"/>
      <c r="F873" s="48"/>
      <c r="G873" s="48"/>
      <c r="H873" s="48"/>
      <c r="I873" s="48"/>
      <c r="J873" s="48"/>
      <c r="K873" s="48"/>
      <c r="L873" s="48"/>
      <c r="M873" s="48"/>
      <c r="N873" s="48"/>
      <c r="O873" s="48"/>
      <c r="P873" s="48"/>
      <c r="Q873" s="48"/>
      <c r="R873" s="48"/>
      <c r="S873" s="48"/>
      <c r="T873" s="48"/>
      <c r="U873" s="48"/>
      <c r="V873" s="48"/>
      <c r="W873" s="48"/>
      <c r="X873" s="48"/>
      <c r="Y873" s="48"/>
      <c r="Z873" s="48"/>
    </row>
    <row r="874" spans="1:26" ht="15.75" customHeight="1">
      <c r="A874" s="48"/>
      <c r="B874" s="48"/>
      <c r="C874" s="48"/>
      <c r="D874" s="48"/>
      <c r="E874" s="48"/>
      <c r="F874" s="48"/>
      <c r="G874" s="48"/>
      <c r="H874" s="48"/>
      <c r="I874" s="48"/>
      <c r="J874" s="48"/>
      <c r="K874" s="48"/>
      <c r="L874" s="48"/>
      <c r="M874" s="48"/>
      <c r="N874" s="48"/>
      <c r="O874" s="48"/>
      <c r="P874" s="48"/>
      <c r="Q874" s="48"/>
      <c r="R874" s="48"/>
      <c r="S874" s="48"/>
      <c r="T874" s="48"/>
      <c r="U874" s="48"/>
      <c r="V874" s="48"/>
      <c r="W874" s="48"/>
      <c r="X874" s="48"/>
      <c r="Y874" s="48"/>
      <c r="Z874" s="48"/>
    </row>
    <row r="875" spans="1:26" ht="15.75" customHeight="1">
      <c r="A875" s="48"/>
      <c r="B875" s="48"/>
      <c r="C875" s="48"/>
      <c r="D875" s="48"/>
      <c r="E875" s="48"/>
      <c r="F875" s="48"/>
      <c r="G875" s="48"/>
      <c r="H875" s="48"/>
      <c r="I875" s="48"/>
      <c r="J875" s="48"/>
      <c r="K875" s="48"/>
      <c r="L875" s="48"/>
      <c r="M875" s="48"/>
      <c r="N875" s="48"/>
      <c r="O875" s="48"/>
      <c r="P875" s="48"/>
      <c r="Q875" s="48"/>
      <c r="R875" s="48"/>
      <c r="S875" s="48"/>
      <c r="T875" s="48"/>
      <c r="U875" s="48"/>
      <c r="V875" s="48"/>
      <c r="W875" s="48"/>
      <c r="X875" s="48"/>
      <c r="Y875" s="48"/>
      <c r="Z875" s="48"/>
    </row>
    <row r="876" spans="1:26" ht="15.75" customHeight="1">
      <c r="A876" s="48"/>
      <c r="B876" s="48"/>
      <c r="C876" s="48"/>
      <c r="D876" s="48"/>
      <c r="E876" s="48"/>
      <c r="F876" s="48"/>
      <c r="G876" s="48"/>
      <c r="H876" s="48"/>
      <c r="I876" s="48"/>
      <c r="J876" s="48"/>
      <c r="K876" s="48"/>
      <c r="L876" s="48"/>
      <c r="M876" s="48"/>
      <c r="N876" s="48"/>
      <c r="O876" s="48"/>
      <c r="P876" s="48"/>
      <c r="Q876" s="48"/>
      <c r="R876" s="48"/>
      <c r="S876" s="48"/>
      <c r="T876" s="48"/>
      <c r="U876" s="48"/>
      <c r="V876" s="48"/>
      <c r="W876" s="48"/>
      <c r="X876" s="48"/>
      <c r="Y876" s="48"/>
      <c r="Z876" s="48"/>
    </row>
    <row r="877" spans="1:26" ht="15.75" customHeight="1">
      <c r="A877" s="48"/>
      <c r="B877" s="48"/>
      <c r="C877" s="48"/>
      <c r="D877" s="48"/>
      <c r="E877" s="48"/>
      <c r="F877" s="48"/>
      <c r="G877" s="48"/>
      <c r="H877" s="48"/>
      <c r="I877" s="48"/>
      <c r="J877" s="48"/>
      <c r="K877" s="48"/>
      <c r="L877" s="48"/>
      <c r="M877" s="48"/>
      <c r="N877" s="48"/>
      <c r="O877" s="48"/>
      <c r="P877" s="48"/>
      <c r="Q877" s="48"/>
      <c r="R877" s="48"/>
      <c r="S877" s="48"/>
      <c r="T877" s="48"/>
      <c r="U877" s="48"/>
      <c r="V877" s="48"/>
      <c r="W877" s="48"/>
      <c r="X877" s="48"/>
      <c r="Y877" s="48"/>
      <c r="Z877" s="48"/>
    </row>
    <row r="878" spans="1:26" ht="15.75" customHeight="1">
      <c r="A878" s="48"/>
      <c r="B878" s="48"/>
      <c r="C878" s="48"/>
      <c r="D878" s="48"/>
      <c r="E878" s="48"/>
      <c r="F878" s="48"/>
      <c r="G878" s="48"/>
      <c r="H878" s="48"/>
      <c r="I878" s="48"/>
      <c r="J878" s="48"/>
      <c r="K878" s="48"/>
      <c r="L878" s="48"/>
      <c r="M878" s="48"/>
      <c r="N878" s="48"/>
      <c r="O878" s="48"/>
      <c r="P878" s="48"/>
      <c r="Q878" s="48"/>
      <c r="R878" s="48"/>
      <c r="S878" s="48"/>
      <c r="T878" s="48"/>
      <c r="U878" s="48"/>
      <c r="V878" s="48"/>
      <c r="W878" s="48"/>
      <c r="X878" s="48"/>
      <c r="Y878" s="48"/>
      <c r="Z878" s="48"/>
    </row>
    <row r="879" spans="1:26" ht="15.75" customHeight="1">
      <c r="A879" s="48"/>
      <c r="B879" s="48"/>
      <c r="C879" s="48"/>
      <c r="D879" s="48"/>
      <c r="E879" s="48"/>
      <c r="F879" s="48"/>
      <c r="G879" s="48"/>
      <c r="H879" s="48"/>
      <c r="I879" s="48"/>
      <c r="J879" s="48"/>
      <c r="K879" s="48"/>
      <c r="L879" s="48"/>
      <c r="M879" s="48"/>
      <c r="N879" s="48"/>
      <c r="O879" s="48"/>
      <c r="P879" s="48"/>
      <c r="Q879" s="48"/>
      <c r="R879" s="48"/>
      <c r="S879" s="48"/>
      <c r="T879" s="48"/>
      <c r="U879" s="48"/>
      <c r="V879" s="48"/>
      <c r="W879" s="48"/>
      <c r="X879" s="48"/>
      <c r="Y879" s="48"/>
      <c r="Z879" s="48"/>
    </row>
    <row r="880" spans="1:26" ht="15.75" customHeight="1">
      <c r="A880" s="48"/>
      <c r="B880" s="48"/>
      <c r="C880" s="48"/>
      <c r="D880" s="48"/>
      <c r="E880" s="48"/>
      <c r="F880" s="48"/>
      <c r="G880" s="48"/>
      <c r="H880" s="48"/>
      <c r="I880" s="48"/>
      <c r="J880" s="48"/>
      <c r="K880" s="48"/>
      <c r="L880" s="48"/>
      <c r="M880" s="48"/>
      <c r="N880" s="48"/>
      <c r="O880" s="48"/>
      <c r="P880" s="48"/>
      <c r="Q880" s="48"/>
      <c r="R880" s="48"/>
      <c r="S880" s="48"/>
      <c r="T880" s="48"/>
      <c r="U880" s="48"/>
      <c r="V880" s="48"/>
      <c r="W880" s="48"/>
      <c r="X880" s="48"/>
      <c r="Y880" s="48"/>
      <c r="Z880" s="48"/>
    </row>
    <row r="881" spans="1:26" ht="15.75" customHeight="1">
      <c r="A881" s="48"/>
      <c r="B881" s="48"/>
      <c r="C881" s="48"/>
      <c r="D881" s="48"/>
      <c r="E881" s="48"/>
      <c r="F881" s="48"/>
      <c r="G881" s="48"/>
      <c r="H881" s="48"/>
      <c r="I881" s="48"/>
      <c r="J881" s="48"/>
      <c r="K881" s="48"/>
      <c r="L881" s="48"/>
      <c r="M881" s="48"/>
      <c r="N881" s="48"/>
      <c r="O881" s="48"/>
      <c r="P881" s="48"/>
      <c r="Q881" s="48"/>
      <c r="R881" s="48"/>
      <c r="S881" s="48"/>
      <c r="T881" s="48"/>
      <c r="U881" s="48"/>
      <c r="V881" s="48"/>
      <c r="W881" s="48"/>
      <c r="X881" s="48"/>
      <c r="Y881" s="48"/>
      <c r="Z881" s="48"/>
    </row>
    <row r="882" spans="1:26" ht="15.75" customHeight="1">
      <c r="A882" s="48"/>
      <c r="B882" s="48"/>
      <c r="C882" s="48"/>
      <c r="D882" s="48"/>
      <c r="E882" s="48"/>
      <c r="F882" s="48"/>
      <c r="G882" s="48"/>
      <c r="H882" s="48"/>
      <c r="I882" s="48"/>
      <c r="J882" s="48"/>
      <c r="K882" s="48"/>
      <c r="L882" s="48"/>
      <c r="M882" s="48"/>
      <c r="N882" s="48"/>
      <c r="O882" s="48"/>
      <c r="P882" s="48"/>
      <c r="Q882" s="48"/>
      <c r="R882" s="48"/>
      <c r="S882" s="48"/>
      <c r="T882" s="48"/>
      <c r="U882" s="48"/>
      <c r="V882" s="48"/>
      <c r="W882" s="48"/>
      <c r="X882" s="48"/>
      <c r="Y882" s="48"/>
      <c r="Z882" s="48"/>
    </row>
    <row r="883" spans="1:26" ht="15.75" customHeight="1">
      <c r="A883" s="48"/>
      <c r="B883" s="48"/>
      <c r="C883" s="48"/>
      <c r="D883" s="48"/>
      <c r="E883" s="48"/>
      <c r="F883" s="48"/>
      <c r="G883" s="48"/>
      <c r="H883" s="48"/>
      <c r="I883" s="48"/>
      <c r="J883" s="48"/>
      <c r="K883" s="48"/>
      <c r="L883" s="48"/>
      <c r="M883" s="48"/>
      <c r="N883" s="48"/>
      <c r="O883" s="48"/>
      <c r="P883" s="48"/>
      <c r="Q883" s="48"/>
      <c r="R883" s="48"/>
      <c r="S883" s="48"/>
      <c r="T883" s="48"/>
      <c r="U883" s="48"/>
      <c r="V883" s="48"/>
      <c r="W883" s="48"/>
      <c r="X883" s="48"/>
      <c r="Y883" s="48"/>
      <c r="Z883" s="48"/>
    </row>
    <row r="884" spans="1:26" ht="15.75" customHeight="1">
      <c r="A884" s="48"/>
      <c r="B884" s="48"/>
      <c r="C884" s="48"/>
      <c r="D884" s="48"/>
      <c r="E884" s="48"/>
      <c r="F884" s="48"/>
      <c r="G884" s="48"/>
      <c r="H884" s="48"/>
      <c r="I884" s="48"/>
      <c r="J884" s="48"/>
      <c r="K884" s="48"/>
      <c r="L884" s="48"/>
      <c r="M884" s="48"/>
      <c r="N884" s="48"/>
      <c r="O884" s="48"/>
      <c r="P884" s="48"/>
      <c r="Q884" s="48"/>
      <c r="R884" s="48"/>
      <c r="S884" s="48"/>
      <c r="T884" s="48"/>
      <c r="U884" s="48"/>
      <c r="V884" s="48"/>
      <c r="W884" s="48"/>
      <c r="X884" s="48"/>
      <c r="Y884" s="48"/>
      <c r="Z884" s="48"/>
    </row>
    <row r="885" spans="1:26" ht="15.75" customHeight="1">
      <c r="A885" s="48"/>
      <c r="B885" s="48"/>
      <c r="C885" s="48"/>
      <c r="D885" s="48"/>
      <c r="E885" s="48"/>
      <c r="F885" s="48"/>
      <c r="G885" s="48"/>
      <c r="H885" s="48"/>
      <c r="I885" s="48"/>
      <c r="J885" s="48"/>
      <c r="K885" s="48"/>
      <c r="L885" s="48"/>
      <c r="M885" s="48"/>
      <c r="N885" s="48"/>
      <c r="O885" s="48"/>
      <c r="P885" s="48"/>
      <c r="Q885" s="48"/>
      <c r="R885" s="48"/>
      <c r="S885" s="48"/>
      <c r="T885" s="48"/>
      <c r="U885" s="48"/>
      <c r="V885" s="48"/>
      <c r="W885" s="48"/>
      <c r="X885" s="48"/>
      <c r="Y885" s="48"/>
      <c r="Z885" s="48"/>
    </row>
    <row r="886" spans="1:26" ht="15.75" customHeight="1">
      <c r="A886" s="48"/>
      <c r="B886" s="48"/>
      <c r="C886" s="48"/>
      <c r="D886" s="48"/>
      <c r="E886" s="48"/>
      <c r="F886" s="48"/>
      <c r="G886" s="48"/>
      <c r="H886" s="48"/>
      <c r="I886" s="48"/>
      <c r="J886" s="48"/>
      <c r="K886" s="48"/>
      <c r="L886" s="48"/>
      <c r="M886" s="48"/>
      <c r="N886" s="48"/>
      <c r="O886" s="48"/>
      <c r="P886" s="48"/>
      <c r="Q886" s="48"/>
      <c r="R886" s="48"/>
      <c r="S886" s="48"/>
      <c r="T886" s="48"/>
      <c r="U886" s="48"/>
      <c r="V886" s="48"/>
      <c r="W886" s="48"/>
      <c r="X886" s="48"/>
      <c r="Y886" s="48"/>
      <c r="Z886" s="48"/>
    </row>
    <row r="887" spans="1:26" ht="15.75" customHeight="1">
      <c r="A887" s="48"/>
      <c r="B887" s="48"/>
      <c r="C887" s="48"/>
      <c r="D887" s="48"/>
      <c r="E887" s="48"/>
      <c r="F887" s="48"/>
      <c r="G887" s="48"/>
      <c r="H887" s="48"/>
      <c r="I887" s="48"/>
      <c r="J887" s="48"/>
      <c r="K887" s="48"/>
      <c r="L887" s="48"/>
      <c r="M887" s="48"/>
      <c r="N887" s="48"/>
      <c r="O887" s="48"/>
      <c r="P887" s="48"/>
      <c r="Q887" s="48"/>
      <c r="R887" s="48"/>
      <c r="S887" s="48"/>
      <c r="T887" s="48"/>
      <c r="U887" s="48"/>
      <c r="V887" s="48"/>
      <c r="W887" s="48"/>
      <c r="X887" s="48"/>
      <c r="Y887" s="48"/>
      <c r="Z887" s="48"/>
    </row>
    <row r="888" spans="1:26" ht="15.75" customHeight="1">
      <c r="A888" s="48"/>
      <c r="B888" s="48"/>
      <c r="C888" s="48"/>
      <c r="D888" s="48"/>
      <c r="E888" s="48"/>
      <c r="F888" s="48"/>
      <c r="G888" s="48"/>
      <c r="H888" s="48"/>
      <c r="I888" s="48"/>
      <c r="J888" s="48"/>
      <c r="K888" s="48"/>
      <c r="L888" s="48"/>
      <c r="M888" s="48"/>
      <c r="N888" s="48"/>
      <c r="O888" s="48"/>
      <c r="P888" s="48"/>
      <c r="Q888" s="48"/>
      <c r="R888" s="48"/>
      <c r="S888" s="48"/>
      <c r="T888" s="48"/>
      <c r="U888" s="48"/>
      <c r="V888" s="48"/>
      <c r="W888" s="48"/>
      <c r="X888" s="48"/>
      <c r="Y888" s="48"/>
      <c r="Z888" s="48"/>
    </row>
    <row r="889" spans="1:26" ht="15.75" customHeight="1">
      <c r="A889" s="48"/>
      <c r="B889" s="48"/>
      <c r="C889" s="48"/>
      <c r="D889" s="48"/>
      <c r="E889" s="48"/>
      <c r="F889" s="48"/>
      <c r="G889" s="48"/>
      <c r="H889" s="48"/>
      <c r="I889" s="48"/>
      <c r="J889" s="48"/>
      <c r="K889" s="48"/>
      <c r="L889" s="48"/>
      <c r="M889" s="48"/>
      <c r="N889" s="48"/>
      <c r="O889" s="48"/>
      <c r="P889" s="48"/>
      <c r="Q889" s="48"/>
      <c r="R889" s="48"/>
      <c r="S889" s="48"/>
      <c r="T889" s="48"/>
      <c r="U889" s="48"/>
      <c r="V889" s="48"/>
      <c r="W889" s="48"/>
      <c r="X889" s="48"/>
      <c r="Y889" s="48"/>
      <c r="Z889" s="48"/>
    </row>
    <row r="890" spans="1:26" ht="15.75" customHeight="1">
      <c r="A890" s="48"/>
      <c r="B890" s="48"/>
      <c r="C890" s="48"/>
      <c r="D890" s="48"/>
      <c r="E890" s="48"/>
      <c r="F890" s="48"/>
      <c r="G890" s="48"/>
      <c r="H890" s="48"/>
      <c r="I890" s="48"/>
      <c r="J890" s="48"/>
      <c r="K890" s="48"/>
      <c r="L890" s="48"/>
      <c r="M890" s="48"/>
      <c r="N890" s="48"/>
      <c r="O890" s="48"/>
      <c r="P890" s="48"/>
      <c r="Q890" s="48"/>
      <c r="R890" s="48"/>
      <c r="S890" s="48"/>
      <c r="T890" s="48"/>
      <c r="U890" s="48"/>
      <c r="V890" s="48"/>
      <c r="W890" s="48"/>
      <c r="X890" s="48"/>
      <c r="Y890" s="48"/>
      <c r="Z890" s="48"/>
    </row>
    <row r="891" spans="1:26" ht="15.75" customHeight="1">
      <c r="A891" s="48"/>
      <c r="B891" s="48"/>
      <c r="C891" s="48"/>
      <c r="D891" s="48"/>
      <c r="E891" s="48"/>
      <c r="F891" s="48"/>
      <c r="G891" s="48"/>
      <c r="H891" s="48"/>
      <c r="I891" s="48"/>
      <c r="J891" s="48"/>
      <c r="K891" s="48"/>
      <c r="L891" s="48"/>
      <c r="M891" s="48"/>
      <c r="N891" s="48"/>
      <c r="O891" s="48"/>
      <c r="P891" s="48"/>
      <c r="Q891" s="48"/>
      <c r="R891" s="48"/>
      <c r="S891" s="48"/>
      <c r="T891" s="48"/>
      <c r="U891" s="48"/>
      <c r="V891" s="48"/>
      <c r="W891" s="48"/>
      <c r="X891" s="48"/>
      <c r="Y891" s="48"/>
      <c r="Z891" s="48"/>
    </row>
    <row r="892" spans="1:26" ht="15.75" customHeight="1">
      <c r="A892" s="48"/>
      <c r="B892" s="48"/>
      <c r="C892" s="48"/>
      <c r="D892" s="48"/>
      <c r="E892" s="48"/>
      <c r="F892" s="48"/>
      <c r="G892" s="48"/>
      <c r="H892" s="48"/>
      <c r="I892" s="48"/>
      <c r="J892" s="48"/>
      <c r="K892" s="48"/>
      <c r="L892" s="48"/>
      <c r="M892" s="48"/>
      <c r="N892" s="48"/>
      <c r="O892" s="48"/>
      <c r="P892" s="48"/>
      <c r="Q892" s="48"/>
      <c r="R892" s="48"/>
      <c r="S892" s="48"/>
      <c r="T892" s="48"/>
      <c r="U892" s="48"/>
      <c r="V892" s="48"/>
      <c r="W892" s="48"/>
      <c r="X892" s="48"/>
      <c r="Y892" s="48"/>
      <c r="Z892" s="48"/>
    </row>
    <row r="893" spans="1:26" ht="15.75" customHeight="1">
      <c r="A893" s="48"/>
      <c r="B893" s="48"/>
      <c r="C893" s="48"/>
      <c r="D893" s="48"/>
      <c r="E893" s="48"/>
      <c r="F893" s="48"/>
      <c r="G893" s="48"/>
      <c r="H893" s="48"/>
      <c r="I893" s="48"/>
      <c r="J893" s="48"/>
      <c r="K893" s="48"/>
      <c r="L893" s="48"/>
      <c r="M893" s="48"/>
      <c r="N893" s="48"/>
      <c r="O893" s="48"/>
      <c r="P893" s="48"/>
      <c r="Q893" s="48"/>
      <c r="R893" s="48"/>
      <c r="S893" s="48"/>
      <c r="T893" s="48"/>
      <c r="U893" s="48"/>
      <c r="V893" s="48"/>
      <c r="W893" s="48"/>
      <c r="X893" s="48"/>
      <c r="Y893" s="48"/>
      <c r="Z893" s="48"/>
    </row>
    <row r="894" spans="1:26" ht="15.75" customHeight="1">
      <c r="A894" s="48"/>
      <c r="B894" s="48"/>
      <c r="C894" s="48"/>
      <c r="D894" s="48"/>
      <c r="E894" s="48"/>
      <c r="F894" s="48"/>
      <c r="G894" s="48"/>
      <c r="H894" s="48"/>
      <c r="I894" s="48"/>
      <c r="J894" s="48"/>
      <c r="K894" s="48"/>
      <c r="L894" s="48"/>
      <c r="M894" s="48"/>
      <c r="N894" s="48"/>
      <c r="O894" s="48"/>
      <c r="P894" s="48"/>
      <c r="Q894" s="48"/>
      <c r="R894" s="48"/>
      <c r="S894" s="48"/>
      <c r="T894" s="48"/>
      <c r="U894" s="48"/>
      <c r="V894" s="48"/>
      <c r="W894" s="48"/>
      <c r="X894" s="48"/>
      <c r="Y894" s="48"/>
      <c r="Z894" s="48"/>
    </row>
    <row r="895" spans="1:26" ht="15.75" customHeight="1">
      <c r="A895" s="48"/>
      <c r="B895" s="48"/>
      <c r="C895" s="48"/>
      <c r="D895" s="48"/>
      <c r="E895" s="48"/>
      <c r="F895" s="48"/>
      <c r="G895" s="48"/>
      <c r="H895" s="48"/>
      <c r="I895" s="48"/>
      <c r="J895" s="48"/>
      <c r="K895" s="48"/>
      <c r="L895" s="48"/>
      <c r="M895" s="48"/>
      <c r="N895" s="48"/>
      <c r="O895" s="48"/>
      <c r="P895" s="48"/>
      <c r="Q895" s="48"/>
      <c r="R895" s="48"/>
      <c r="S895" s="48"/>
      <c r="T895" s="48"/>
      <c r="U895" s="48"/>
      <c r="V895" s="48"/>
      <c r="W895" s="48"/>
      <c r="X895" s="48"/>
      <c r="Y895" s="48"/>
      <c r="Z895" s="48"/>
    </row>
    <row r="896" spans="1:26" ht="15.75" customHeight="1">
      <c r="A896" s="48"/>
      <c r="B896" s="48"/>
      <c r="C896" s="48"/>
      <c r="D896" s="48"/>
      <c r="E896" s="48"/>
      <c r="F896" s="48"/>
      <c r="G896" s="48"/>
      <c r="H896" s="48"/>
      <c r="I896" s="48"/>
      <c r="J896" s="48"/>
      <c r="K896" s="48"/>
      <c r="L896" s="48"/>
      <c r="M896" s="48"/>
      <c r="N896" s="48"/>
      <c r="O896" s="48"/>
      <c r="P896" s="48"/>
      <c r="Q896" s="48"/>
      <c r="R896" s="48"/>
      <c r="S896" s="48"/>
      <c r="T896" s="48"/>
      <c r="U896" s="48"/>
      <c r="V896" s="48"/>
      <c r="W896" s="48"/>
      <c r="X896" s="48"/>
      <c r="Y896" s="48"/>
      <c r="Z896" s="48"/>
    </row>
    <row r="897" spans="1:26" ht="15.75" customHeight="1">
      <c r="A897" s="48"/>
      <c r="B897" s="48"/>
      <c r="C897" s="48"/>
      <c r="D897" s="48"/>
      <c r="E897" s="48"/>
      <c r="F897" s="48"/>
      <c r="G897" s="48"/>
      <c r="H897" s="48"/>
      <c r="I897" s="48"/>
      <c r="J897" s="48"/>
      <c r="K897" s="48"/>
      <c r="L897" s="48"/>
      <c r="M897" s="48"/>
      <c r="N897" s="48"/>
      <c r="O897" s="48"/>
      <c r="P897" s="48"/>
      <c r="Q897" s="48"/>
      <c r="R897" s="48"/>
      <c r="S897" s="48"/>
      <c r="T897" s="48"/>
      <c r="U897" s="48"/>
      <c r="V897" s="48"/>
      <c r="W897" s="48"/>
      <c r="X897" s="48"/>
      <c r="Y897" s="48"/>
      <c r="Z897" s="48"/>
    </row>
    <row r="898" spans="1:26" ht="15.75" customHeight="1">
      <c r="A898" s="48"/>
      <c r="B898" s="48"/>
      <c r="C898" s="48"/>
      <c r="D898" s="48"/>
      <c r="E898" s="48"/>
      <c r="F898" s="48"/>
      <c r="G898" s="48"/>
      <c r="H898" s="48"/>
      <c r="I898" s="48"/>
      <c r="J898" s="48"/>
      <c r="K898" s="48"/>
      <c r="L898" s="48"/>
      <c r="M898" s="48"/>
      <c r="N898" s="48"/>
      <c r="O898" s="48"/>
      <c r="P898" s="48"/>
      <c r="Q898" s="48"/>
      <c r="R898" s="48"/>
      <c r="S898" s="48"/>
      <c r="T898" s="48"/>
      <c r="U898" s="48"/>
      <c r="V898" s="48"/>
      <c r="W898" s="48"/>
      <c r="X898" s="48"/>
      <c r="Y898" s="48"/>
      <c r="Z898" s="48"/>
    </row>
    <row r="899" spans="1:26" ht="15.75" customHeight="1">
      <c r="A899" s="48"/>
      <c r="B899" s="48"/>
      <c r="C899" s="48"/>
      <c r="D899" s="48"/>
      <c r="E899" s="48"/>
      <c r="F899" s="48"/>
      <c r="G899" s="48"/>
      <c r="H899" s="48"/>
      <c r="I899" s="48"/>
      <c r="J899" s="48"/>
      <c r="K899" s="48"/>
      <c r="L899" s="48"/>
      <c r="M899" s="48"/>
      <c r="N899" s="48"/>
      <c r="O899" s="48"/>
      <c r="P899" s="48"/>
      <c r="Q899" s="48"/>
      <c r="R899" s="48"/>
      <c r="S899" s="48"/>
      <c r="T899" s="48"/>
      <c r="U899" s="48"/>
      <c r="V899" s="48"/>
      <c r="W899" s="48"/>
      <c r="X899" s="48"/>
      <c r="Y899" s="48"/>
      <c r="Z899" s="48"/>
    </row>
    <row r="900" spans="1:26" ht="15.75" customHeight="1">
      <c r="A900" s="48"/>
      <c r="B900" s="48"/>
      <c r="C900" s="48"/>
      <c r="D900" s="48"/>
      <c r="E900" s="48"/>
      <c r="F900" s="48"/>
      <c r="G900" s="48"/>
      <c r="H900" s="48"/>
      <c r="I900" s="48"/>
      <c r="J900" s="48"/>
      <c r="K900" s="48"/>
      <c r="L900" s="48"/>
      <c r="M900" s="48"/>
      <c r="N900" s="48"/>
      <c r="O900" s="48"/>
      <c r="P900" s="48"/>
      <c r="Q900" s="48"/>
      <c r="R900" s="48"/>
      <c r="S900" s="48"/>
      <c r="T900" s="48"/>
      <c r="U900" s="48"/>
      <c r="V900" s="48"/>
      <c r="W900" s="48"/>
      <c r="X900" s="48"/>
      <c r="Y900" s="48"/>
      <c r="Z900" s="48"/>
    </row>
    <row r="901" spans="1:26" ht="15.75" customHeight="1">
      <c r="A901" s="48"/>
      <c r="B901" s="48"/>
      <c r="C901" s="48"/>
      <c r="D901" s="48"/>
      <c r="E901" s="48"/>
      <c r="F901" s="48"/>
      <c r="G901" s="48"/>
      <c r="H901" s="48"/>
      <c r="I901" s="48"/>
      <c r="J901" s="48"/>
      <c r="K901" s="48"/>
      <c r="L901" s="48"/>
      <c r="M901" s="48"/>
      <c r="N901" s="48"/>
      <c r="O901" s="48"/>
      <c r="P901" s="48"/>
      <c r="Q901" s="48"/>
      <c r="R901" s="48"/>
      <c r="S901" s="48"/>
      <c r="T901" s="48"/>
      <c r="U901" s="48"/>
      <c r="V901" s="48"/>
      <c r="W901" s="48"/>
      <c r="X901" s="48"/>
      <c r="Y901" s="48"/>
      <c r="Z901" s="48"/>
    </row>
    <row r="902" spans="1:26" ht="15.75" customHeight="1">
      <c r="A902" s="48"/>
      <c r="B902" s="48"/>
      <c r="C902" s="48"/>
      <c r="D902" s="48"/>
      <c r="E902" s="48"/>
      <c r="F902" s="48"/>
      <c r="G902" s="48"/>
      <c r="H902" s="48"/>
      <c r="I902" s="48"/>
      <c r="J902" s="48"/>
      <c r="K902" s="48"/>
      <c r="L902" s="48"/>
      <c r="M902" s="48"/>
      <c r="N902" s="48"/>
      <c r="O902" s="48"/>
      <c r="P902" s="48"/>
      <c r="Q902" s="48"/>
      <c r="R902" s="48"/>
      <c r="S902" s="48"/>
      <c r="T902" s="48"/>
      <c r="U902" s="48"/>
      <c r="V902" s="48"/>
      <c r="W902" s="48"/>
      <c r="X902" s="48"/>
      <c r="Y902" s="48"/>
      <c r="Z902" s="48"/>
    </row>
    <row r="903" spans="1:26" ht="15.75" customHeight="1">
      <c r="A903" s="48"/>
      <c r="B903" s="48"/>
      <c r="C903" s="48"/>
      <c r="D903" s="48"/>
      <c r="E903" s="48"/>
      <c r="F903" s="48"/>
      <c r="G903" s="48"/>
      <c r="H903" s="48"/>
      <c r="I903" s="48"/>
      <c r="J903" s="48"/>
      <c r="K903" s="48"/>
      <c r="L903" s="48"/>
      <c r="M903" s="48"/>
      <c r="N903" s="48"/>
      <c r="O903" s="48"/>
      <c r="P903" s="48"/>
      <c r="Q903" s="48"/>
      <c r="R903" s="48"/>
      <c r="S903" s="48"/>
      <c r="T903" s="48"/>
      <c r="U903" s="48"/>
      <c r="V903" s="48"/>
      <c r="W903" s="48"/>
      <c r="X903" s="48"/>
      <c r="Y903" s="48"/>
      <c r="Z903" s="48"/>
    </row>
    <row r="904" spans="1:26" ht="15.75" customHeight="1">
      <c r="A904" s="48"/>
      <c r="B904" s="48"/>
      <c r="C904" s="48"/>
      <c r="D904" s="48"/>
      <c r="E904" s="48"/>
      <c r="F904" s="48"/>
      <c r="G904" s="48"/>
      <c r="H904" s="48"/>
      <c r="I904" s="48"/>
      <c r="J904" s="48"/>
      <c r="K904" s="48"/>
      <c r="L904" s="48"/>
      <c r="M904" s="48"/>
      <c r="N904" s="48"/>
      <c r="O904" s="48"/>
      <c r="P904" s="48"/>
      <c r="Q904" s="48"/>
      <c r="R904" s="48"/>
      <c r="S904" s="48"/>
      <c r="T904" s="48"/>
      <c r="U904" s="48"/>
      <c r="V904" s="48"/>
      <c r="W904" s="48"/>
      <c r="X904" s="48"/>
      <c r="Y904" s="48"/>
      <c r="Z904" s="48"/>
    </row>
    <row r="905" spans="1:26" ht="15.75" customHeight="1">
      <c r="A905" s="48"/>
      <c r="B905" s="48"/>
      <c r="C905" s="48"/>
      <c r="D905" s="48"/>
      <c r="E905" s="48"/>
      <c r="F905" s="48"/>
      <c r="G905" s="48"/>
      <c r="H905" s="48"/>
      <c r="I905" s="48"/>
      <c r="J905" s="48"/>
      <c r="K905" s="48"/>
      <c r="L905" s="48"/>
      <c r="M905" s="48"/>
      <c r="N905" s="48"/>
      <c r="O905" s="48"/>
      <c r="P905" s="48"/>
      <c r="Q905" s="48"/>
      <c r="R905" s="48"/>
      <c r="S905" s="48"/>
      <c r="T905" s="48"/>
      <c r="U905" s="48"/>
      <c r="V905" s="48"/>
      <c r="W905" s="48"/>
      <c r="X905" s="48"/>
      <c r="Y905" s="48"/>
      <c r="Z905" s="48"/>
    </row>
    <row r="906" spans="1:26" ht="15.75" customHeight="1">
      <c r="A906" s="48"/>
      <c r="B906" s="48"/>
      <c r="C906" s="48"/>
      <c r="D906" s="48"/>
      <c r="E906" s="48"/>
      <c r="F906" s="48"/>
      <c r="G906" s="48"/>
      <c r="H906" s="48"/>
      <c r="I906" s="48"/>
      <c r="J906" s="48"/>
      <c r="K906" s="48"/>
      <c r="L906" s="48"/>
      <c r="M906" s="48"/>
      <c r="N906" s="48"/>
      <c r="O906" s="48"/>
      <c r="P906" s="48"/>
      <c r="Q906" s="48"/>
      <c r="R906" s="48"/>
      <c r="S906" s="48"/>
      <c r="T906" s="48"/>
      <c r="U906" s="48"/>
      <c r="V906" s="48"/>
      <c r="W906" s="48"/>
      <c r="X906" s="48"/>
      <c r="Y906" s="48"/>
      <c r="Z906" s="48"/>
    </row>
    <row r="907" spans="1:26" ht="15.75" customHeight="1">
      <c r="A907" s="48"/>
      <c r="B907" s="48"/>
      <c r="C907" s="48"/>
      <c r="D907" s="48"/>
      <c r="E907" s="48"/>
      <c r="F907" s="48"/>
      <c r="G907" s="48"/>
      <c r="H907" s="48"/>
      <c r="I907" s="48"/>
      <c r="J907" s="48"/>
      <c r="K907" s="48"/>
      <c r="L907" s="48"/>
      <c r="M907" s="48"/>
      <c r="N907" s="48"/>
      <c r="O907" s="48"/>
      <c r="P907" s="48"/>
      <c r="Q907" s="48"/>
      <c r="R907" s="48"/>
      <c r="S907" s="48"/>
      <c r="T907" s="48"/>
      <c r="U907" s="48"/>
      <c r="V907" s="48"/>
      <c r="W907" s="48"/>
      <c r="X907" s="48"/>
      <c r="Y907" s="48"/>
      <c r="Z907" s="48"/>
    </row>
    <row r="908" spans="1:26" ht="15.75" customHeight="1">
      <c r="A908" s="48"/>
      <c r="B908" s="48"/>
      <c r="C908" s="48"/>
      <c r="D908" s="48"/>
      <c r="E908" s="48"/>
      <c r="F908" s="48"/>
      <c r="G908" s="48"/>
      <c r="H908" s="48"/>
      <c r="I908" s="48"/>
      <c r="J908" s="48"/>
      <c r="K908" s="48"/>
      <c r="L908" s="48"/>
      <c r="M908" s="48"/>
      <c r="N908" s="48"/>
      <c r="O908" s="48"/>
      <c r="P908" s="48"/>
      <c r="Q908" s="48"/>
      <c r="R908" s="48"/>
      <c r="S908" s="48"/>
      <c r="T908" s="48"/>
      <c r="U908" s="48"/>
      <c r="V908" s="48"/>
      <c r="W908" s="48"/>
      <c r="X908" s="48"/>
      <c r="Y908" s="48"/>
      <c r="Z908" s="48"/>
    </row>
    <row r="909" spans="1:26" ht="15.75" customHeight="1">
      <c r="A909" s="48"/>
      <c r="B909" s="48"/>
      <c r="C909" s="48"/>
      <c r="D909" s="48"/>
      <c r="E909" s="48"/>
      <c r="F909" s="48"/>
      <c r="G909" s="48"/>
      <c r="H909" s="48"/>
      <c r="I909" s="48"/>
      <c r="J909" s="48"/>
      <c r="K909" s="48"/>
      <c r="L909" s="48"/>
      <c r="M909" s="48"/>
      <c r="N909" s="48"/>
      <c r="O909" s="48"/>
      <c r="P909" s="48"/>
      <c r="Q909" s="48"/>
      <c r="R909" s="48"/>
      <c r="S909" s="48"/>
      <c r="T909" s="48"/>
      <c r="U909" s="48"/>
      <c r="V909" s="48"/>
      <c r="W909" s="48"/>
      <c r="X909" s="48"/>
      <c r="Y909" s="48"/>
      <c r="Z909" s="48"/>
    </row>
    <row r="910" spans="1:26" ht="15.75" customHeight="1">
      <c r="A910" s="48"/>
      <c r="B910" s="48"/>
      <c r="C910" s="48"/>
      <c r="D910" s="48"/>
      <c r="E910" s="48"/>
      <c r="F910" s="48"/>
      <c r="G910" s="48"/>
      <c r="H910" s="48"/>
      <c r="I910" s="48"/>
      <c r="J910" s="48"/>
      <c r="K910" s="48"/>
      <c r="L910" s="48"/>
      <c r="M910" s="48"/>
      <c r="N910" s="48"/>
      <c r="O910" s="48"/>
      <c r="P910" s="48"/>
      <c r="Q910" s="48"/>
      <c r="R910" s="48"/>
      <c r="S910" s="48"/>
      <c r="T910" s="48"/>
      <c r="U910" s="48"/>
      <c r="V910" s="48"/>
      <c r="W910" s="48"/>
      <c r="X910" s="48"/>
      <c r="Y910" s="48"/>
      <c r="Z910" s="48"/>
    </row>
    <row r="911" spans="1:26" ht="15.75" customHeight="1">
      <c r="A911" s="48"/>
      <c r="B911" s="48"/>
      <c r="C911" s="48"/>
      <c r="D911" s="48"/>
      <c r="E911" s="48"/>
      <c r="F911" s="48"/>
      <c r="G911" s="48"/>
      <c r="H911" s="48"/>
      <c r="I911" s="48"/>
      <c r="J911" s="48"/>
      <c r="K911" s="48"/>
      <c r="L911" s="48"/>
      <c r="M911" s="48"/>
      <c r="N911" s="48"/>
      <c r="O911" s="48"/>
      <c r="P911" s="48"/>
      <c r="Q911" s="48"/>
      <c r="R911" s="48"/>
      <c r="S911" s="48"/>
      <c r="T911" s="48"/>
      <c r="U911" s="48"/>
      <c r="V911" s="48"/>
      <c r="W911" s="48"/>
      <c r="X911" s="48"/>
      <c r="Y911" s="48"/>
      <c r="Z911" s="48"/>
    </row>
    <row r="912" spans="1:26" ht="15.75" customHeight="1">
      <c r="A912" s="48"/>
      <c r="B912" s="48"/>
      <c r="C912" s="48"/>
      <c r="D912" s="48"/>
      <c r="E912" s="48"/>
      <c r="F912" s="48"/>
      <c r="G912" s="48"/>
      <c r="H912" s="48"/>
      <c r="I912" s="48"/>
      <c r="J912" s="48"/>
      <c r="K912" s="48"/>
      <c r="L912" s="48"/>
      <c r="M912" s="48"/>
      <c r="N912" s="48"/>
      <c r="O912" s="48"/>
      <c r="P912" s="48"/>
      <c r="Q912" s="48"/>
      <c r="R912" s="48"/>
      <c r="S912" s="48"/>
      <c r="T912" s="48"/>
      <c r="U912" s="48"/>
      <c r="V912" s="48"/>
      <c r="W912" s="48"/>
      <c r="X912" s="48"/>
      <c r="Y912" s="48"/>
      <c r="Z912" s="48"/>
    </row>
    <row r="913" spans="1:26" ht="15.75" customHeight="1">
      <c r="A913" s="48"/>
      <c r="B913" s="48"/>
      <c r="C913" s="48"/>
      <c r="D913" s="48"/>
      <c r="E913" s="48"/>
      <c r="F913" s="48"/>
      <c r="G913" s="48"/>
      <c r="H913" s="48"/>
      <c r="I913" s="48"/>
      <c r="J913" s="48"/>
      <c r="K913" s="48"/>
      <c r="L913" s="48"/>
      <c r="M913" s="48"/>
      <c r="N913" s="48"/>
      <c r="O913" s="48"/>
      <c r="P913" s="48"/>
      <c r="Q913" s="48"/>
      <c r="R913" s="48"/>
      <c r="S913" s="48"/>
      <c r="T913" s="48"/>
      <c r="U913" s="48"/>
      <c r="V913" s="48"/>
      <c r="W913" s="48"/>
      <c r="X913" s="48"/>
      <c r="Y913" s="48"/>
      <c r="Z913" s="48"/>
    </row>
    <row r="914" spans="1:26" ht="15.75" customHeight="1">
      <c r="A914" s="48"/>
      <c r="B914" s="48"/>
      <c r="C914" s="48"/>
      <c r="D914" s="48"/>
      <c r="E914" s="48"/>
      <c r="F914" s="48"/>
      <c r="G914" s="48"/>
      <c r="H914" s="48"/>
      <c r="I914" s="48"/>
      <c r="J914" s="48"/>
      <c r="K914" s="48"/>
      <c r="L914" s="48"/>
      <c r="M914" s="48"/>
      <c r="N914" s="48"/>
      <c r="O914" s="48"/>
      <c r="P914" s="48"/>
      <c r="Q914" s="48"/>
      <c r="R914" s="48"/>
      <c r="S914" s="48"/>
      <c r="T914" s="48"/>
      <c r="U914" s="48"/>
      <c r="V914" s="48"/>
      <c r="W914" s="48"/>
      <c r="X914" s="48"/>
      <c r="Y914" s="48"/>
      <c r="Z914" s="48"/>
    </row>
    <row r="915" spans="1:26" ht="15.75" customHeight="1">
      <c r="A915" s="48"/>
      <c r="B915" s="48"/>
      <c r="C915" s="48"/>
      <c r="D915" s="48"/>
      <c r="E915" s="48"/>
      <c r="F915" s="48"/>
      <c r="G915" s="48"/>
      <c r="H915" s="48"/>
      <c r="I915" s="48"/>
      <c r="J915" s="48"/>
      <c r="K915" s="48"/>
      <c r="L915" s="48"/>
      <c r="M915" s="48"/>
      <c r="N915" s="48"/>
      <c r="O915" s="48"/>
      <c r="P915" s="48"/>
      <c r="Q915" s="48"/>
      <c r="R915" s="48"/>
      <c r="S915" s="48"/>
      <c r="T915" s="48"/>
      <c r="U915" s="48"/>
      <c r="V915" s="48"/>
      <c r="W915" s="48"/>
      <c r="X915" s="48"/>
      <c r="Y915" s="48"/>
      <c r="Z915" s="48"/>
    </row>
    <row r="916" spans="1:26" ht="15.75" customHeight="1">
      <c r="A916" s="48"/>
      <c r="B916" s="48"/>
      <c r="C916" s="48"/>
      <c r="D916" s="48"/>
      <c r="E916" s="48"/>
      <c r="F916" s="48"/>
      <c r="G916" s="48"/>
      <c r="H916" s="48"/>
      <c r="I916" s="48"/>
      <c r="J916" s="48"/>
      <c r="K916" s="48"/>
      <c r="L916" s="48"/>
      <c r="M916" s="48"/>
      <c r="N916" s="48"/>
      <c r="O916" s="48"/>
      <c r="P916" s="48"/>
      <c r="Q916" s="48"/>
      <c r="R916" s="48"/>
      <c r="S916" s="48"/>
      <c r="T916" s="48"/>
      <c r="U916" s="48"/>
      <c r="V916" s="48"/>
      <c r="W916" s="48"/>
      <c r="X916" s="48"/>
      <c r="Y916" s="48"/>
      <c r="Z916" s="48"/>
    </row>
    <row r="917" spans="1:26" ht="15.75" customHeight="1">
      <c r="A917" s="48"/>
      <c r="B917" s="48"/>
      <c r="C917" s="48"/>
      <c r="D917" s="48"/>
      <c r="E917" s="48"/>
      <c r="F917" s="48"/>
      <c r="G917" s="48"/>
      <c r="H917" s="48"/>
      <c r="I917" s="48"/>
      <c r="J917" s="48"/>
      <c r="K917" s="48"/>
      <c r="L917" s="48"/>
      <c r="M917" s="48"/>
      <c r="N917" s="48"/>
      <c r="O917" s="48"/>
      <c r="P917" s="48"/>
      <c r="Q917" s="48"/>
      <c r="R917" s="48"/>
      <c r="S917" s="48"/>
      <c r="T917" s="48"/>
      <c r="U917" s="48"/>
      <c r="V917" s="48"/>
      <c r="W917" s="48"/>
      <c r="X917" s="48"/>
      <c r="Y917" s="48"/>
      <c r="Z917" s="48"/>
    </row>
    <row r="918" spans="1:26" ht="15.75" customHeight="1">
      <c r="A918" s="48"/>
      <c r="B918" s="48"/>
      <c r="C918" s="48"/>
      <c r="D918" s="48"/>
      <c r="E918" s="48"/>
      <c r="F918" s="48"/>
      <c r="G918" s="48"/>
      <c r="H918" s="48"/>
      <c r="I918" s="48"/>
      <c r="J918" s="48"/>
      <c r="K918" s="48"/>
      <c r="L918" s="48"/>
      <c r="M918" s="48"/>
      <c r="N918" s="48"/>
      <c r="O918" s="48"/>
      <c r="P918" s="48"/>
      <c r="Q918" s="48"/>
      <c r="R918" s="48"/>
      <c r="S918" s="48"/>
      <c r="T918" s="48"/>
      <c r="U918" s="48"/>
      <c r="V918" s="48"/>
      <c r="W918" s="48"/>
      <c r="X918" s="48"/>
      <c r="Y918" s="48"/>
      <c r="Z918" s="48"/>
    </row>
    <row r="919" spans="1:26" ht="15.75" customHeight="1">
      <c r="A919" s="48"/>
      <c r="B919" s="48"/>
      <c r="C919" s="48"/>
      <c r="D919" s="48"/>
      <c r="E919" s="48"/>
      <c r="F919" s="48"/>
      <c r="G919" s="48"/>
      <c r="H919" s="48"/>
      <c r="I919" s="48"/>
      <c r="J919" s="48"/>
      <c r="K919" s="48"/>
      <c r="L919" s="48"/>
      <c r="M919" s="48"/>
      <c r="N919" s="48"/>
      <c r="O919" s="48"/>
      <c r="P919" s="48"/>
      <c r="Q919" s="48"/>
      <c r="R919" s="48"/>
      <c r="S919" s="48"/>
      <c r="T919" s="48"/>
      <c r="U919" s="48"/>
      <c r="V919" s="48"/>
      <c r="W919" s="48"/>
      <c r="X919" s="48"/>
      <c r="Y919" s="48"/>
      <c r="Z919" s="48"/>
    </row>
    <row r="920" spans="1:26" ht="15.75" customHeight="1">
      <c r="A920" s="48"/>
      <c r="B920" s="48"/>
      <c r="C920" s="48"/>
      <c r="D920" s="48"/>
      <c r="E920" s="48"/>
      <c r="F920" s="48"/>
      <c r="G920" s="48"/>
      <c r="H920" s="48"/>
      <c r="I920" s="48"/>
      <c r="J920" s="48"/>
      <c r="K920" s="48"/>
      <c r="L920" s="48"/>
      <c r="M920" s="48"/>
      <c r="N920" s="48"/>
      <c r="O920" s="48"/>
      <c r="P920" s="48"/>
      <c r="Q920" s="48"/>
      <c r="R920" s="48"/>
      <c r="S920" s="48"/>
      <c r="T920" s="48"/>
      <c r="U920" s="48"/>
      <c r="V920" s="48"/>
      <c r="W920" s="48"/>
      <c r="X920" s="48"/>
      <c r="Y920" s="48"/>
      <c r="Z920" s="48"/>
    </row>
    <row r="921" spans="1:26" ht="15.75" customHeight="1">
      <c r="A921" s="48"/>
      <c r="B921" s="48"/>
      <c r="C921" s="48"/>
      <c r="D921" s="48"/>
      <c r="E921" s="48"/>
      <c r="F921" s="48"/>
      <c r="G921" s="48"/>
      <c r="H921" s="48"/>
      <c r="I921" s="48"/>
      <c r="J921" s="48"/>
      <c r="K921" s="48"/>
      <c r="L921" s="48"/>
      <c r="M921" s="48"/>
      <c r="N921" s="48"/>
      <c r="O921" s="48"/>
      <c r="P921" s="48"/>
      <c r="Q921" s="48"/>
      <c r="R921" s="48"/>
      <c r="S921" s="48"/>
      <c r="T921" s="48"/>
      <c r="U921" s="48"/>
      <c r="V921" s="48"/>
      <c r="W921" s="48"/>
      <c r="X921" s="48"/>
      <c r="Y921" s="48"/>
      <c r="Z921" s="48"/>
    </row>
    <row r="922" spans="1:26" ht="15.75" customHeight="1">
      <c r="A922" s="48"/>
      <c r="B922" s="48"/>
      <c r="C922" s="48"/>
      <c r="D922" s="48"/>
      <c r="E922" s="48"/>
      <c r="F922" s="48"/>
      <c r="G922" s="48"/>
      <c r="H922" s="48"/>
      <c r="I922" s="48"/>
      <c r="J922" s="48"/>
      <c r="K922" s="48"/>
      <c r="L922" s="48"/>
      <c r="M922" s="48"/>
      <c r="N922" s="48"/>
      <c r="O922" s="48"/>
      <c r="P922" s="48"/>
      <c r="Q922" s="48"/>
      <c r="R922" s="48"/>
      <c r="S922" s="48"/>
      <c r="T922" s="48"/>
      <c r="U922" s="48"/>
      <c r="V922" s="48"/>
      <c r="W922" s="48"/>
      <c r="X922" s="48"/>
      <c r="Y922" s="48"/>
      <c r="Z922" s="48"/>
    </row>
    <row r="923" spans="1:26" ht="15.75" customHeight="1">
      <c r="A923" s="48"/>
      <c r="B923" s="48"/>
      <c r="C923" s="48"/>
      <c r="D923" s="48"/>
      <c r="E923" s="48"/>
      <c r="F923" s="48"/>
      <c r="G923" s="48"/>
      <c r="H923" s="48"/>
      <c r="I923" s="48"/>
      <c r="J923" s="48"/>
      <c r="K923" s="48"/>
      <c r="L923" s="48"/>
      <c r="M923" s="48"/>
      <c r="N923" s="48"/>
      <c r="O923" s="48"/>
      <c r="P923" s="48"/>
      <c r="Q923" s="48"/>
      <c r="R923" s="48"/>
      <c r="S923" s="48"/>
      <c r="T923" s="48"/>
      <c r="U923" s="48"/>
      <c r="V923" s="48"/>
      <c r="W923" s="48"/>
      <c r="X923" s="48"/>
      <c r="Y923" s="48"/>
      <c r="Z923" s="48"/>
    </row>
    <row r="924" spans="1:26" ht="15.75" customHeight="1">
      <c r="A924" s="48"/>
      <c r="B924" s="48"/>
      <c r="C924" s="48"/>
      <c r="D924" s="48"/>
      <c r="E924" s="48"/>
      <c r="F924" s="48"/>
      <c r="G924" s="48"/>
      <c r="H924" s="48"/>
      <c r="I924" s="48"/>
      <c r="J924" s="48"/>
      <c r="K924" s="48"/>
      <c r="L924" s="48"/>
      <c r="M924" s="48"/>
      <c r="N924" s="48"/>
      <c r="O924" s="48"/>
      <c r="P924" s="48"/>
      <c r="Q924" s="48"/>
      <c r="R924" s="48"/>
      <c r="S924" s="48"/>
      <c r="T924" s="48"/>
      <c r="U924" s="48"/>
      <c r="V924" s="48"/>
      <c r="W924" s="48"/>
      <c r="X924" s="48"/>
      <c r="Y924" s="48"/>
      <c r="Z924" s="48"/>
    </row>
    <row r="925" spans="1:26" ht="15.75" customHeight="1">
      <c r="A925" s="48"/>
      <c r="B925" s="48"/>
      <c r="C925" s="48"/>
      <c r="D925" s="48"/>
      <c r="E925" s="48"/>
      <c r="F925" s="48"/>
      <c r="G925" s="48"/>
      <c r="H925" s="48"/>
      <c r="I925" s="48"/>
      <c r="J925" s="48"/>
      <c r="K925" s="48"/>
      <c r="L925" s="48"/>
      <c r="M925" s="48"/>
      <c r="N925" s="48"/>
      <c r="O925" s="48"/>
      <c r="P925" s="48"/>
      <c r="Q925" s="48"/>
      <c r="R925" s="48"/>
      <c r="S925" s="48"/>
      <c r="T925" s="48"/>
      <c r="U925" s="48"/>
      <c r="V925" s="48"/>
      <c r="W925" s="48"/>
      <c r="X925" s="48"/>
      <c r="Y925" s="48"/>
      <c r="Z925" s="48"/>
    </row>
    <row r="926" spans="1:26" ht="15.75" customHeight="1">
      <c r="A926" s="48"/>
      <c r="B926" s="48"/>
      <c r="C926" s="48"/>
      <c r="D926" s="48"/>
      <c r="E926" s="48"/>
      <c r="F926" s="48"/>
      <c r="G926" s="48"/>
      <c r="H926" s="48"/>
      <c r="I926" s="48"/>
      <c r="J926" s="48"/>
      <c r="K926" s="48"/>
      <c r="L926" s="48"/>
      <c r="M926" s="48"/>
      <c r="N926" s="48"/>
      <c r="O926" s="48"/>
      <c r="P926" s="48"/>
      <c r="Q926" s="48"/>
      <c r="R926" s="48"/>
      <c r="S926" s="48"/>
      <c r="T926" s="48"/>
      <c r="U926" s="48"/>
      <c r="V926" s="48"/>
      <c r="W926" s="48"/>
      <c r="X926" s="48"/>
      <c r="Y926" s="48"/>
      <c r="Z926" s="48"/>
    </row>
    <row r="927" spans="1:26" ht="15.75" customHeight="1">
      <c r="A927" s="48"/>
      <c r="B927" s="48"/>
      <c r="C927" s="48"/>
      <c r="D927" s="48"/>
      <c r="E927" s="48"/>
      <c r="F927" s="48"/>
      <c r="G927" s="48"/>
      <c r="H927" s="48"/>
      <c r="I927" s="48"/>
      <c r="J927" s="48"/>
      <c r="K927" s="48"/>
      <c r="L927" s="48"/>
      <c r="M927" s="48"/>
      <c r="N927" s="48"/>
      <c r="O927" s="48"/>
      <c r="P927" s="48"/>
      <c r="Q927" s="48"/>
      <c r="R927" s="48"/>
      <c r="S927" s="48"/>
      <c r="T927" s="48"/>
      <c r="U927" s="48"/>
      <c r="V927" s="48"/>
      <c r="W927" s="48"/>
      <c r="X927" s="48"/>
      <c r="Y927" s="48"/>
      <c r="Z927" s="48"/>
    </row>
    <row r="928" spans="1:26" ht="15.75" customHeight="1">
      <c r="A928" s="48"/>
      <c r="B928" s="48"/>
      <c r="C928" s="48"/>
      <c r="D928" s="48"/>
      <c r="E928" s="48"/>
      <c r="F928" s="48"/>
      <c r="G928" s="48"/>
      <c r="H928" s="48"/>
      <c r="I928" s="48"/>
      <c r="J928" s="48"/>
      <c r="K928" s="48"/>
      <c r="L928" s="48"/>
      <c r="M928" s="48"/>
      <c r="N928" s="48"/>
      <c r="O928" s="48"/>
      <c r="P928" s="48"/>
      <c r="Q928" s="48"/>
      <c r="R928" s="48"/>
      <c r="S928" s="48"/>
      <c r="T928" s="48"/>
      <c r="U928" s="48"/>
      <c r="V928" s="48"/>
      <c r="W928" s="48"/>
      <c r="X928" s="48"/>
      <c r="Y928" s="48"/>
      <c r="Z928" s="48"/>
    </row>
    <row r="929" spans="1:26" ht="15.75" customHeight="1">
      <c r="A929" s="48"/>
      <c r="B929" s="48"/>
      <c r="C929" s="48"/>
      <c r="D929" s="48"/>
      <c r="E929" s="48"/>
      <c r="F929" s="48"/>
      <c r="G929" s="48"/>
      <c r="H929" s="48"/>
      <c r="I929" s="48"/>
      <c r="J929" s="48"/>
      <c r="K929" s="48"/>
      <c r="L929" s="48"/>
      <c r="M929" s="48"/>
      <c r="N929" s="48"/>
      <c r="O929" s="48"/>
      <c r="P929" s="48"/>
      <c r="Q929" s="48"/>
      <c r="R929" s="48"/>
      <c r="S929" s="48"/>
      <c r="T929" s="48"/>
      <c r="U929" s="48"/>
      <c r="V929" s="48"/>
      <c r="W929" s="48"/>
      <c r="X929" s="48"/>
      <c r="Y929" s="48"/>
      <c r="Z929" s="48"/>
    </row>
    <row r="930" spans="1:26" ht="15.75" customHeight="1">
      <c r="A930" s="48"/>
      <c r="B930" s="48"/>
      <c r="C930" s="48"/>
      <c r="D930" s="48"/>
      <c r="E930" s="48"/>
      <c r="F930" s="48"/>
      <c r="G930" s="48"/>
      <c r="H930" s="48"/>
      <c r="I930" s="48"/>
      <c r="J930" s="48"/>
      <c r="K930" s="48"/>
      <c r="L930" s="48"/>
      <c r="M930" s="48"/>
      <c r="N930" s="48"/>
      <c r="O930" s="48"/>
      <c r="P930" s="48"/>
      <c r="Q930" s="48"/>
      <c r="R930" s="48"/>
      <c r="S930" s="48"/>
      <c r="T930" s="48"/>
      <c r="U930" s="48"/>
      <c r="V930" s="48"/>
      <c r="W930" s="48"/>
      <c r="X930" s="48"/>
      <c r="Y930" s="48"/>
      <c r="Z930" s="48"/>
    </row>
    <row r="931" spans="1:26" ht="15.75" customHeight="1">
      <c r="A931" s="48"/>
      <c r="B931" s="48"/>
      <c r="C931" s="48"/>
      <c r="D931" s="48"/>
      <c r="E931" s="48"/>
      <c r="F931" s="48"/>
      <c r="G931" s="48"/>
      <c r="H931" s="48"/>
      <c r="I931" s="48"/>
      <c r="J931" s="48"/>
      <c r="K931" s="48"/>
      <c r="L931" s="48"/>
      <c r="M931" s="48"/>
      <c r="N931" s="48"/>
      <c r="O931" s="48"/>
      <c r="P931" s="48"/>
      <c r="Q931" s="48"/>
      <c r="R931" s="48"/>
      <c r="S931" s="48"/>
      <c r="T931" s="48"/>
      <c r="U931" s="48"/>
      <c r="V931" s="48"/>
      <c r="W931" s="48"/>
      <c r="X931" s="48"/>
      <c r="Y931" s="48"/>
      <c r="Z931" s="48"/>
    </row>
    <row r="932" spans="1:26" ht="15.75" customHeight="1">
      <c r="A932" s="48"/>
      <c r="B932" s="48"/>
      <c r="C932" s="48"/>
      <c r="D932" s="48"/>
      <c r="E932" s="48"/>
      <c r="F932" s="48"/>
      <c r="G932" s="48"/>
      <c r="H932" s="48"/>
      <c r="I932" s="48"/>
      <c r="J932" s="48"/>
      <c r="K932" s="48"/>
      <c r="L932" s="48"/>
      <c r="M932" s="48"/>
      <c r="N932" s="48"/>
      <c r="O932" s="48"/>
      <c r="P932" s="48"/>
      <c r="Q932" s="48"/>
      <c r="R932" s="48"/>
      <c r="S932" s="48"/>
      <c r="T932" s="48"/>
      <c r="U932" s="48"/>
      <c r="V932" s="48"/>
      <c r="W932" s="48"/>
      <c r="X932" s="48"/>
      <c r="Y932" s="48"/>
      <c r="Z932" s="48"/>
    </row>
    <row r="933" spans="1:26" ht="15.75" customHeight="1">
      <c r="A933" s="48"/>
      <c r="B933" s="48"/>
      <c r="C933" s="48"/>
      <c r="D933" s="48"/>
      <c r="E933" s="48"/>
      <c r="F933" s="48"/>
      <c r="G933" s="48"/>
      <c r="H933" s="48"/>
      <c r="I933" s="48"/>
      <c r="J933" s="48"/>
      <c r="K933" s="48"/>
      <c r="L933" s="48"/>
      <c r="M933" s="48"/>
      <c r="N933" s="48"/>
      <c r="O933" s="48"/>
      <c r="P933" s="48"/>
      <c r="Q933" s="48"/>
      <c r="R933" s="48"/>
      <c r="S933" s="48"/>
      <c r="T933" s="48"/>
      <c r="U933" s="48"/>
      <c r="V933" s="48"/>
      <c r="W933" s="48"/>
      <c r="X933" s="48"/>
      <c r="Y933" s="48"/>
      <c r="Z933" s="48"/>
    </row>
    <row r="934" spans="1:26" ht="15.75" customHeight="1">
      <c r="A934" s="48"/>
      <c r="B934" s="48"/>
      <c r="C934" s="48"/>
      <c r="D934" s="48"/>
      <c r="E934" s="48"/>
      <c r="F934" s="48"/>
      <c r="G934" s="48"/>
      <c r="H934" s="48"/>
      <c r="I934" s="48"/>
      <c r="J934" s="48"/>
      <c r="K934" s="48"/>
      <c r="L934" s="48"/>
      <c r="M934" s="48"/>
      <c r="N934" s="48"/>
      <c r="O934" s="48"/>
      <c r="P934" s="48"/>
      <c r="Q934" s="48"/>
      <c r="R934" s="48"/>
      <c r="S934" s="48"/>
      <c r="T934" s="48"/>
      <c r="U934" s="48"/>
      <c r="V934" s="48"/>
      <c r="W934" s="48"/>
      <c r="X934" s="48"/>
      <c r="Y934" s="48"/>
      <c r="Z934" s="48"/>
    </row>
    <row r="935" spans="1:26" ht="15.75" customHeight="1">
      <c r="A935" s="48"/>
      <c r="B935" s="48"/>
      <c r="C935" s="48"/>
      <c r="D935" s="48"/>
      <c r="E935" s="48"/>
      <c r="F935" s="48"/>
      <c r="G935" s="48"/>
      <c r="H935" s="48"/>
      <c r="I935" s="48"/>
      <c r="J935" s="48"/>
      <c r="K935" s="48"/>
      <c r="L935" s="48"/>
      <c r="M935" s="48"/>
      <c r="N935" s="48"/>
      <c r="O935" s="48"/>
      <c r="P935" s="48"/>
      <c r="Q935" s="48"/>
      <c r="R935" s="48"/>
      <c r="S935" s="48"/>
      <c r="T935" s="48"/>
      <c r="U935" s="48"/>
      <c r="V935" s="48"/>
      <c r="W935" s="48"/>
      <c r="X935" s="48"/>
      <c r="Y935" s="48"/>
      <c r="Z935" s="48"/>
    </row>
    <row r="936" spans="1:26" ht="15.75" customHeight="1">
      <c r="A936" s="48"/>
      <c r="B936" s="48"/>
      <c r="C936" s="48"/>
      <c r="D936" s="48"/>
      <c r="E936" s="48"/>
      <c r="F936" s="48"/>
      <c r="G936" s="48"/>
      <c r="H936" s="48"/>
      <c r="I936" s="48"/>
      <c r="J936" s="48"/>
      <c r="K936" s="48"/>
      <c r="L936" s="48"/>
      <c r="M936" s="48"/>
      <c r="N936" s="48"/>
      <c r="O936" s="48"/>
      <c r="P936" s="48"/>
      <c r="Q936" s="48"/>
      <c r="R936" s="48"/>
      <c r="S936" s="48"/>
      <c r="T936" s="48"/>
      <c r="U936" s="48"/>
      <c r="V936" s="48"/>
      <c r="W936" s="48"/>
      <c r="X936" s="48"/>
      <c r="Y936" s="48"/>
      <c r="Z936" s="48"/>
    </row>
    <row r="937" spans="1:26" ht="15.75" customHeight="1">
      <c r="A937" s="48"/>
      <c r="B937" s="48"/>
      <c r="C937" s="48"/>
      <c r="D937" s="48"/>
      <c r="E937" s="48"/>
      <c r="F937" s="48"/>
      <c r="G937" s="48"/>
      <c r="H937" s="48"/>
      <c r="I937" s="48"/>
      <c r="J937" s="48"/>
      <c r="K937" s="48"/>
      <c r="L937" s="48"/>
      <c r="M937" s="48"/>
      <c r="N937" s="48"/>
      <c r="O937" s="48"/>
      <c r="P937" s="48"/>
      <c r="Q937" s="48"/>
      <c r="R937" s="48"/>
      <c r="S937" s="48"/>
      <c r="T937" s="48"/>
      <c r="U937" s="48"/>
      <c r="V937" s="48"/>
      <c r="W937" s="48"/>
      <c r="X937" s="48"/>
      <c r="Y937" s="48"/>
      <c r="Z937" s="48"/>
    </row>
    <row r="938" spans="1:26" ht="15.75" customHeight="1">
      <c r="A938" s="48"/>
      <c r="B938" s="48"/>
      <c r="C938" s="48"/>
      <c r="D938" s="48"/>
      <c r="E938" s="48"/>
      <c r="F938" s="48"/>
      <c r="G938" s="48"/>
      <c r="H938" s="48"/>
      <c r="I938" s="48"/>
      <c r="J938" s="48"/>
      <c r="K938" s="48"/>
      <c r="L938" s="48"/>
      <c r="M938" s="48"/>
      <c r="N938" s="48"/>
      <c r="O938" s="48"/>
      <c r="P938" s="48"/>
      <c r="Q938" s="48"/>
      <c r="R938" s="48"/>
      <c r="S938" s="48"/>
      <c r="T938" s="48"/>
      <c r="U938" s="48"/>
      <c r="V938" s="48"/>
      <c r="W938" s="48"/>
      <c r="X938" s="48"/>
      <c r="Y938" s="48"/>
      <c r="Z938" s="48"/>
    </row>
    <row r="939" spans="1:26" ht="15.75" customHeight="1">
      <c r="A939" s="48"/>
      <c r="B939" s="48"/>
      <c r="C939" s="48"/>
      <c r="D939" s="48"/>
      <c r="E939" s="48"/>
      <c r="F939" s="48"/>
      <c r="G939" s="48"/>
      <c r="H939" s="48"/>
      <c r="I939" s="48"/>
      <c r="J939" s="48"/>
      <c r="K939" s="48"/>
      <c r="L939" s="48"/>
      <c r="M939" s="48"/>
      <c r="N939" s="48"/>
      <c r="O939" s="48"/>
      <c r="P939" s="48"/>
      <c r="Q939" s="48"/>
      <c r="R939" s="48"/>
      <c r="S939" s="48"/>
      <c r="T939" s="48"/>
      <c r="U939" s="48"/>
      <c r="V939" s="48"/>
      <c r="W939" s="48"/>
      <c r="X939" s="48"/>
      <c r="Y939" s="48"/>
      <c r="Z939" s="48"/>
    </row>
    <row r="940" spans="1:26" ht="15.75" customHeight="1">
      <c r="A940" s="48"/>
      <c r="B940" s="48"/>
      <c r="C940" s="48"/>
      <c r="D940" s="48"/>
      <c r="E940" s="48"/>
      <c r="F940" s="48"/>
      <c r="G940" s="48"/>
      <c r="H940" s="48"/>
      <c r="I940" s="48"/>
      <c r="J940" s="48"/>
      <c r="K940" s="48"/>
      <c r="L940" s="48"/>
      <c r="M940" s="48"/>
      <c r="N940" s="48"/>
      <c r="O940" s="48"/>
      <c r="P940" s="48"/>
      <c r="Q940" s="48"/>
      <c r="R940" s="48"/>
      <c r="S940" s="48"/>
      <c r="T940" s="48"/>
      <c r="U940" s="48"/>
      <c r="V940" s="48"/>
      <c r="W940" s="48"/>
      <c r="X940" s="48"/>
      <c r="Y940" s="48"/>
      <c r="Z940" s="48"/>
    </row>
    <row r="941" spans="1:26" ht="15.75" customHeight="1">
      <c r="A941" s="48"/>
      <c r="B941" s="48"/>
      <c r="C941" s="48"/>
      <c r="D941" s="48"/>
      <c r="E941" s="48"/>
      <c r="F941" s="48"/>
      <c r="G941" s="48"/>
      <c r="H941" s="48"/>
      <c r="I941" s="48"/>
      <c r="J941" s="48"/>
      <c r="K941" s="48"/>
      <c r="L941" s="48"/>
      <c r="M941" s="48"/>
      <c r="N941" s="48"/>
      <c r="O941" s="48"/>
      <c r="P941" s="48"/>
      <c r="Q941" s="48"/>
      <c r="R941" s="48"/>
      <c r="S941" s="48"/>
      <c r="T941" s="48"/>
      <c r="U941" s="48"/>
      <c r="V941" s="48"/>
      <c r="W941" s="48"/>
      <c r="X941" s="48"/>
      <c r="Y941" s="48"/>
      <c r="Z941" s="48"/>
    </row>
    <row r="942" spans="1:26" ht="15.75" customHeight="1">
      <c r="A942" s="48"/>
      <c r="B942" s="48"/>
      <c r="C942" s="48"/>
      <c r="D942" s="48"/>
      <c r="E942" s="48"/>
      <c r="F942" s="48"/>
      <c r="G942" s="48"/>
      <c r="H942" s="48"/>
      <c r="I942" s="48"/>
      <c r="J942" s="48"/>
      <c r="K942" s="48"/>
      <c r="L942" s="48"/>
      <c r="M942" s="48"/>
      <c r="N942" s="48"/>
      <c r="O942" s="48"/>
      <c r="P942" s="48"/>
      <c r="Q942" s="48"/>
      <c r="R942" s="48"/>
      <c r="S942" s="48"/>
      <c r="T942" s="48"/>
      <c r="U942" s="48"/>
      <c r="V942" s="48"/>
      <c r="W942" s="48"/>
      <c r="X942" s="48"/>
      <c r="Y942" s="48"/>
      <c r="Z942" s="48"/>
    </row>
    <row r="943" spans="1:26" ht="15.75" customHeight="1">
      <c r="A943" s="48"/>
      <c r="B943" s="48"/>
      <c r="C943" s="48"/>
      <c r="D943" s="48"/>
      <c r="E943" s="48"/>
      <c r="F943" s="48"/>
      <c r="G943" s="48"/>
      <c r="H943" s="48"/>
      <c r="I943" s="48"/>
      <c r="J943" s="48"/>
      <c r="K943" s="48"/>
      <c r="L943" s="48"/>
      <c r="M943" s="48"/>
      <c r="N943" s="48"/>
      <c r="O943" s="48"/>
      <c r="P943" s="48"/>
      <c r="Q943" s="48"/>
      <c r="R943" s="48"/>
      <c r="S943" s="48"/>
      <c r="T943" s="48"/>
      <c r="U943" s="48"/>
      <c r="V943" s="48"/>
      <c r="W943" s="48"/>
      <c r="X943" s="48"/>
      <c r="Y943" s="48"/>
      <c r="Z943" s="48"/>
    </row>
    <row r="944" spans="1:26" ht="15.75" customHeight="1">
      <c r="A944" s="48"/>
      <c r="B944" s="48"/>
      <c r="C944" s="48"/>
      <c r="D944" s="48"/>
      <c r="E944" s="48"/>
      <c r="F944" s="48"/>
      <c r="G944" s="48"/>
      <c r="H944" s="48"/>
      <c r="I944" s="48"/>
      <c r="J944" s="48"/>
      <c r="K944" s="48"/>
      <c r="L944" s="48"/>
      <c r="M944" s="48"/>
      <c r="N944" s="48"/>
      <c r="O944" s="48"/>
      <c r="P944" s="48"/>
      <c r="Q944" s="48"/>
      <c r="R944" s="48"/>
      <c r="S944" s="48"/>
      <c r="T944" s="48"/>
      <c r="U944" s="48"/>
      <c r="V944" s="48"/>
      <c r="W944" s="48"/>
      <c r="X944" s="48"/>
      <c r="Y944" s="48"/>
      <c r="Z944" s="48"/>
    </row>
    <row r="945" spans="1:26" ht="15.75" customHeight="1">
      <c r="A945" s="48"/>
      <c r="B945" s="48"/>
      <c r="C945" s="48"/>
      <c r="D945" s="48"/>
      <c r="E945" s="48"/>
      <c r="F945" s="48"/>
      <c r="G945" s="48"/>
      <c r="H945" s="48"/>
      <c r="I945" s="48"/>
      <c r="J945" s="48"/>
      <c r="K945" s="48"/>
      <c r="L945" s="48"/>
      <c r="M945" s="48"/>
      <c r="N945" s="48"/>
      <c r="O945" s="48"/>
      <c r="P945" s="48"/>
      <c r="Q945" s="48"/>
      <c r="R945" s="48"/>
      <c r="S945" s="48"/>
      <c r="T945" s="48"/>
      <c r="U945" s="48"/>
      <c r="V945" s="48"/>
      <c r="W945" s="48"/>
      <c r="X945" s="48"/>
      <c r="Y945" s="48"/>
      <c r="Z945" s="48"/>
    </row>
    <row r="946" spans="1:26" ht="15.75" customHeight="1">
      <c r="A946" s="48"/>
      <c r="B946" s="48"/>
      <c r="C946" s="48"/>
      <c r="D946" s="48"/>
      <c r="E946" s="48"/>
      <c r="F946" s="48"/>
      <c r="G946" s="48"/>
      <c r="H946" s="48"/>
      <c r="I946" s="48"/>
      <c r="J946" s="48"/>
      <c r="K946" s="48"/>
      <c r="L946" s="48"/>
      <c r="M946" s="48"/>
      <c r="N946" s="48"/>
      <c r="O946" s="48"/>
      <c r="P946" s="48"/>
      <c r="Q946" s="48"/>
      <c r="R946" s="48"/>
      <c r="S946" s="48"/>
      <c r="T946" s="48"/>
      <c r="U946" s="48"/>
      <c r="V946" s="48"/>
      <c r="W946" s="48"/>
      <c r="X946" s="48"/>
      <c r="Y946" s="48"/>
      <c r="Z946" s="48"/>
    </row>
    <row r="947" spans="1:26" ht="15.75" customHeight="1">
      <c r="A947" s="48"/>
      <c r="B947" s="48"/>
      <c r="C947" s="48"/>
      <c r="D947" s="48"/>
      <c r="E947" s="48"/>
      <c r="F947" s="48"/>
      <c r="G947" s="48"/>
      <c r="H947" s="48"/>
      <c r="I947" s="48"/>
      <c r="J947" s="48"/>
      <c r="K947" s="48"/>
      <c r="L947" s="48"/>
      <c r="M947" s="48"/>
      <c r="N947" s="48"/>
      <c r="O947" s="48"/>
      <c r="P947" s="48"/>
      <c r="Q947" s="48"/>
      <c r="R947" s="48"/>
      <c r="S947" s="48"/>
      <c r="T947" s="48"/>
      <c r="U947" s="48"/>
      <c r="V947" s="48"/>
      <c r="W947" s="48"/>
      <c r="X947" s="48"/>
      <c r="Y947" s="48"/>
      <c r="Z947" s="48"/>
    </row>
    <row r="948" spans="1:26" ht="15.75" customHeight="1">
      <c r="A948" s="48"/>
      <c r="B948" s="48"/>
      <c r="C948" s="48"/>
      <c r="D948" s="48"/>
      <c r="E948" s="48"/>
      <c r="F948" s="48"/>
      <c r="G948" s="48"/>
      <c r="H948" s="48"/>
      <c r="I948" s="48"/>
      <c r="J948" s="48"/>
      <c r="K948" s="48"/>
      <c r="L948" s="48"/>
      <c r="M948" s="48"/>
      <c r="N948" s="48"/>
      <c r="O948" s="48"/>
      <c r="P948" s="48"/>
      <c r="Q948" s="48"/>
      <c r="R948" s="48"/>
      <c r="S948" s="48"/>
      <c r="T948" s="48"/>
      <c r="U948" s="48"/>
      <c r="V948" s="48"/>
      <c r="W948" s="48"/>
      <c r="X948" s="48"/>
      <c r="Y948" s="48"/>
      <c r="Z948" s="48"/>
    </row>
    <row r="949" spans="1:26" ht="15.75" customHeight="1">
      <c r="A949" s="48"/>
      <c r="B949" s="48"/>
      <c r="C949" s="48"/>
      <c r="D949" s="48"/>
      <c r="E949" s="48"/>
      <c r="F949" s="48"/>
      <c r="G949" s="48"/>
      <c r="H949" s="48"/>
      <c r="I949" s="48"/>
      <c r="J949" s="48"/>
      <c r="K949" s="48"/>
      <c r="L949" s="48"/>
      <c r="M949" s="48"/>
      <c r="N949" s="48"/>
      <c r="O949" s="48"/>
      <c r="P949" s="48"/>
      <c r="Q949" s="48"/>
      <c r="R949" s="48"/>
      <c r="S949" s="48"/>
      <c r="T949" s="48"/>
      <c r="U949" s="48"/>
      <c r="V949" s="48"/>
      <c r="W949" s="48"/>
      <c r="X949" s="48"/>
      <c r="Y949" s="48"/>
      <c r="Z949" s="48"/>
    </row>
    <row r="950" spans="1:26" ht="15.75" customHeight="1">
      <c r="A950" s="48"/>
      <c r="B950" s="48"/>
      <c r="C950" s="48"/>
      <c r="D950" s="48"/>
      <c r="E950" s="48"/>
      <c r="F950" s="48"/>
      <c r="G950" s="48"/>
      <c r="H950" s="48"/>
      <c r="I950" s="48"/>
      <c r="J950" s="48"/>
      <c r="K950" s="48"/>
      <c r="L950" s="48"/>
      <c r="M950" s="48"/>
      <c r="N950" s="48"/>
      <c r="O950" s="48"/>
      <c r="P950" s="48"/>
      <c r="Q950" s="48"/>
      <c r="R950" s="48"/>
      <c r="S950" s="48"/>
      <c r="T950" s="48"/>
      <c r="U950" s="48"/>
      <c r="V950" s="48"/>
      <c r="W950" s="48"/>
      <c r="X950" s="48"/>
      <c r="Y950" s="48"/>
      <c r="Z950" s="48"/>
    </row>
    <row r="951" spans="1:26" ht="15.75" customHeight="1">
      <c r="A951" s="48"/>
      <c r="B951" s="48"/>
      <c r="C951" s="48"/>
      <c r="D951" s="48"/>
      <c r="E951" s="48"/>
      <c r="F951" s="48"/>
      <c r="G951" s="48"/>
      <c r="H951" s="48"/>
      <c r="I951" s="48"/>
      <c r="J951" s="48"/>
      <c r="K951" s="48"/>
      <c r="L951" s="48"/>
      <c r="M951" s="48"/>
      <c r="N951" s="48"/>
      <c r="O951" s="48"/>
      <c r="P951" s="48"/>
      <c r="Q951" s="48"/>
      <c r="R951" s="48"/>
      <c r="S951" s="48"/>
      <c r="T951" s="48"/>
      <c r="U951" s="48"/>
      <c r="V951" s="48"/>
      <c r="W951" s="48"/>
      <c r="X951" s="48"/>
      <c r="Y951" s="48"/>
      <c r="Z951" s="48"/>
    </row>
    <row r="952" spans="1:26" ht="15.75" customHeight="1">
      <c r="A952" s="48"/>
      <c r="B952" s="48"/>
      <c r="C952" s="48"/>
      <c r="D952" s="48"/>
      <c r="E952" s="48"/>
      <c r="F952" s="48"/>
      <c r="G952" s="48"/>
      <c r="H952" s="48"/>
      <c r="I952" s="48"/>
      <c r="J952" s="48"/>
      <c r="K952" s="48"/>
      <c r="L952" s="48"/>
      <c r="M952" s="48"/>
      <c r="N952" s="48"/>
      <c r="O952" s="48"/>
      <c r="P952" s="48"/>
      <c r="Q952" s="48"/>
      <c r="R952" s="48"/>
      <c r="S952" s="48"/>
      <c r="T952" s="48"/>
      <c r="U952" s="48"/>
      <c r="V952" s="48"/>
      <c r="W952" s="48"/>
      <c r="X952" s="48"/>
      <c r="Y952" s="48"/>
      <c r="Z952" s="48"/>
    </row>
    <row r="953" spans="1:26" ht="15.75" customHeight="1">
      <c r="A953" s="48"/>
      <c r="B953" s="48"/>
      <c r="C953" s="48"/>
      <c r="D953" s="48"/>
      <c r="E953" s="48"/>
      <c r="F953" s="48"/>
      <c r="G953" s="48"/>
      <c r="H953" s="48"/>
      <c r="I953" s="48"/>
      <c r="J953" s="48"/>
      <c r="K953" s="48"/>
      <c r="L953" s="48"/>
      <c r="M953" s="48"/>
      <c r="N953" s="48"/>
      <c r="O953" s="48"/>
      <c r="P953" s="48"/>
      <c r="Q953" s="48"/>
      <c r="R953" s="48"/>
      <c r="S953" s="48"/>
      <c r="T953" s="48"/>
      <c r="U953" s="48"/>
      <c r="V953" s="48"/>
      <c r="W953" s="48"/>
      <c r="X953" s="48"/>
      <c r="Y953" s="48"/>
      <c r="Z953" s="48"/>
    </row>
    <row r="954" spans="1:26" ht="15.75" customHeight="1">
      <c r="A954" s="48"/>
      <c r="B954" s="48"/>
      <c r="C954" s="48"/>
      <c r="D954" s="48"/>
      <c r="E954" s="48"/>
      <c r="F954" s="48"/>
      <c r="G954" s="48"/>
      <c r="H954" s="48"/>
      <c r="I954" s="48"/>
      <c r="J954" s="48"/>
      <c r="K954" s="48"/>
      <c r="L954" s="48"/>
      <c r="M954" s="48"/>
      <c r="N954" s="48"/>
      <c r="O954" s="48"/>
      <c r="P954" s="48"/>
      <c r="Q954" s="48"/>
      <c r="R954" s="48"/>
      <c r="S954" s="48"/>
      <c r="T954" s="48"/>
      <c r="U954" s="48"/>
      <c r="V954" s="48"/>
      <c r="W954" s="48"/>
      <c r="X954" s="48"/>
      <c r="Y954" s="48"/>
      <c r="Z954" s="48"/>
    </row>
    <row r="955" spans="1:26" ht="15.75" customHeight="1">
      <c r="A955" s="48"/>
      <c r="B955" s="48"/>
      <c r="C955" s="48"/>
      <c r="D955" s="48"/>
      <c r="E955" s="48"/>
      <c r="F955" s="48"/>
      <c r="G955" s="48"/>
      <c r="H955" s="48"/>
      <c r="I955" s="48"/>
      <c r="J955" s="48"/>
      <c r="K955" s="48"/>
      <c r="L955" s="48"/>
      <c r="M955" s="48"/>
      <c r="N955" s="48"/>
      <c r="O955" s="48"/>
      <c r="P955" s="48"/>
      <c r="Q955" s="48"/>
      <c r="R955" s="48"/>
      <c r="S955" s="48"/>
      <c r="T955" s="48"/>
      <c r="U955" s="48"/>
      <c r="V955" s="48"/>
      <c r="W955" s="48"/>
      <c r="X955" s="48"/>
      <c r="Y955" s="48"/>
      <c r="Z955" s="48"/>
    </row>
    <row r="956" spans="1:26" ht="15.75" customHeight="1">
      <c r="A956" s="48"/>
      <c r="B956" s="48"/>
      <c r="C956" s="48"/>
      <c r="D956" s="48"/>
      <c r="E956" s="48"/>
      <c r="F956" s="48"/>
      <c r="G956" s="48"/>
      <c r="H956" s="48"/>
      <c r="I956" s="48"/>
      <c r="J956" s="48"/>
      <c r="K956" s="48"/>
      <c r="L956" s="48"/>
      <c r="M956" s="48"/>
      <c r="N956" s="48"/>
      <c r="O956" s="48"/>
      <c r="P956" s="48"/>
      <c r="Q956" s="48"/>
      <c r="R956" s="48"/>
      <c r="S956" s="48"/>
      <c r="T956" s="48"/>
      <c r="U956" s="48"/>
      <c r="V956" s="48"/>
      <c r="W956" s="48"/>
      <c r="X956" s="48"/>
      <c r="Y956" s="48"/>
      <c r="Z956" s="48"/>
    </row>
    <row r="957" spans="1:26" ht="15.75" customHeight="1">
      <c r="A957" s="48"/>
      <c r="B957" s="48"/>
      <c r="C957" s="48"/>
      <c r="D957" s="48"/>
      <c r="E957" s="48"/>
      <c r="F957" s="48"/>
      <c r="G957" s="48"/>
      <c r="H957" s="48"/>
      <c r="I957" s="48"/>
      <c r="J957" s="48"/>
      <c r="K957" s="48"/>
      <c r="L957" s="48"/>
      <c r="M957" s="48"/>
      <c r="N957" s="48"/>
      <c r="O957" s="48"/>
      <c r="P957" s="48"/>
      <c r="Q957" s="48"/>
      <c r="R957" s="48"/>
      <c r="S957" s="48"/>
      <c r="T957" s="48"/>
      <c r="U957" s="48"/>
      <c r="V957" s="48"/>
      <c r="W957" s="48"/>
      <c r="X957" s="48"/>
      <c r="Y957" s="48"/>
      <c r="Z957" s="48"/>
    </row>
    <row r="958" spans="1:26" ht="15.75" customHeight="1">
      <c r="A958" s="48"/>
      <c r="B958" s="48"/>
      <c r="C958" s="48"/>
      <c r="D958" s="48"/>
      <c r="E958" s="48"/>
      <c r="F958" s="48"/>
      <c r="G958" s="48"/>
      <c r="H958" s="48"/>
      <c r="I958" s="48"/>
      <c r="J958" s="48"/>
      <c r="K958" s="48"/>
      <c r="L958" s="48"/>
      <c r="M958" s="48"/>
      <c r="N958" s="48"/>
      <c r="O958" s="48"/>
      <c r="P958" s="48"/>
      <c r="Q958" s="48"/>
      <c r="R958" s="48"/>
      <c r="S958" s="48"/>
      <c r="T958" s="48"/>
      <c r="U958" s="48"/>
      <c r="V958" s="48"/>
      <c r="W958" s="48"/>
      <c r="X958" s="48"/>
      <c r="Y958" s="48"/>
      <c r="Z958" s="48"/>
    </row>
    <row r="959" spans="1:26" ht="15.75" customHeight="1">
      <c r="A959" s="48"/>
      <c r="B959" s="48"/>
      <c r="C959" s="48"/>
      <c r="D959" s="48"/>
      <c r="E959" s="48"/>
      <c r="F959" s="48"/>
      <c r="G959" s="48"/>
      <c r="H959" s="48"/>
      <c r="I959" s="48"/>
      <c r="J959" s="48"/>
      <c r="K959" s="48"/>
      <c r="L959" s="48"/>
      <c r="M959" s="48"/>
      <c r="N959" s="48"/>
      <c r="O959" s="48"/>
      <c r="P959" s="48"/>
      <c r="Q959" s="48"/>
      <c r="R959" s="48"/>
      <c r="S959" s="48"/>
      <c r="T959" s="48"/>
      <c r="U959" s="48"/>
      <c r="V959" s="48"/>
      <c r="W959" s="48"/>
      <c r="X959" s="48"/>
      <c r="Y959" s="48"/>
      <c r="Z959" s="48"/>
    </row>
    <row r="960" spans="1:26" ht="15.75" customHeight="1">
      <c r="A960" s="48"/>
      <c r="B960" s="48"/>
      <c r="C960" s="48"/>
      <c r="D960" s="48"/>
      <c r="E960" s="48"/>
      <c r="F960" s="48"/>
      <c r="G960" s="48"/>
      <c r="H960" s="48"/>
      <c r="I960" s="48"/>
      <c r="J960" s="48"/>
      <c r="K960" s="48"/>
      <c r="L960" s="48"/>
      <c r="M960" s="48"/>
      <c r="N960" s="48"/>
      <c r="O960" s="48"/>
      <c r="P960" s="48"/>
      <c r="Q960" s="48"/>
      <c r="R960" s="48"/>
      <c r="S960" s="48"/>
      <c r="T960" s="48"/>
      <c r="U960" s="48"/>
      <c r="V960" s="48"/>
      <c r="W960" s="48"/>
      <c r="X960" s="48"/>
      <c r="Y960" s="48"/>
      <c r="Z960" s="48"/>
    </row>
    <row r="961" spans="1:26" ht="15.75" customHeight="1">
      <c r="A961" s="48"/>
      <c r="B961" s="48"/>
      <c r="C961" s="48"/>
      <c r="D961" s="48"/>
      <c r="E961" s="48"/>
      <c r="F961" s="48"/>
      <c r="G961" s="48"/>
      <c r="H961" s="48"/>
      <c r="I961" s="48"/>
      <c r="J961" s="48"/>
      <c r="K961" s="48"/>
      <c r="L961" s="48"/>
      <c r="M961" s="48"/>
      <c r="N961" s="48"/>
      <c r="O961" s="48"/>
      <c r="P961" s="48"/>
      <c r="Q961" s="48"/>
      <c r="R961" s="48"/>
      <c r="S961" s="48"/>
      <c r="T961" s="48"/>
      <c r="U961" s="48"/>
      <c r="V961" s="48"/>
      <c r="W961" s="48"/>
      <c r="X961" s="48"/>
      <c r="Y961" s="48"/>
      <c r="Z961" s="48"/>
    </row>
    <row r="962" spans="1:26" ht="15.75" customHeight="1">
      <c r="A962" s="48"/>
      <c r="B962" s="48"/>
      <c r="C962" s="48"/>
      <c r="D962" s="48"/>
      <c r="E962" s="48"/>
      <c r="F962" s="48"/>
      <c r="G962" s="48"/>
      <c r="H962" s="48"/>
      <c r="I962" s="48"/>
      <c r="J962" s="48"/>
      <c r="K962" s="48"/>
      <c r="L962" s="48"/>
      <c r="M962" s="48"/>
      <c r="N962" s="48"/>
      <c r="O962" s="48"/>
      <c r="P962" s="48"/>
      <c r="Q962" s="48"/>
      <c r="R962" s="48"/>
      <c r="S962" s="48"/>
      <c r="T962" s="48"/>
      <c r="U962" s="48"/>
      <c r="V962" s="48"/>
      <c r="W962" s="48"/>
      <c r="X962" s="48"/>
      <c r="Y962" s="48"/>
      <c r="Z962" s="48"/>
    </row>
    <row r="963" spans="1:26" ht="15.75" customHeight="1">
      <c r="A963" s="48"/>
      <c r="B963" s="48"/>
      <c r="C963" s="48"/>
      <c r="D963" s="48"/>
      <c r="E963" s="48"/>
      <c r="F963" s="48"/>
      <c r="G963" s="48"/>
      <c r="H963" s="48"/>
      <c r="I963" s="48"/>
      <c r="J963" s="48"/>
      <c r="K963" s="48"/>
      <c r="L963" s="48"/>
      <c r="M963" s="48"/>
      <c r="N963" s="48"/>
      <c r="O963" s="48"/>
      <c r="P963" s="48"/>
      <c r="Q963" s="48"/>
      <c r="R963" s="48"/>
      <c r="S963" s="48"/>
      <c r="T963" s="48"/>
      <c r="U963" s="48"/>
      <c r="V963" s="48"/>
      <c r="W963" s="48"/>
      <c r="X963" s="48"/>
      <c r="Y963" s="48"/>
      <c r="Z963" s="48"/>
    </row>
    <row r="964" spans="1:26" ht="15.75" customHeight="1">
      <c r="A964" s="48"/>
      <c r="B964" s="48"/>
      <c r="C964" s="48"/>
      <c r="D964" s="48"/>
      <c r="E964" s="48"/>
      <c r="F964" s="48"/>
      <c r="G964" s="48"/>
      <c r="H964" s="48"/>
      <c r="I964" s="48"/>
      <c r="J964" s="48"/>
      <c r="K964" s="48"/>
      <c r="L964" s="48"/>
      <c r="M964" s="48"/>
      <c r="N964" s="48"/>
      <c r="O964" s="48"/>
      <c r="P964" s="48"/>
      <c r="Q964" s="48"/>
      <c r="R964" s="48"/>
      <c r="S964" s="48"/>
      <c r="T964" s="48"/>
      <c r="U964" s="48"/>
      <c r="V964" s="48"/>
      <c r="W964" s="48"/>
      <c r="X964" s="48"/>
      <c r="Y964" s="48"/>
      <c r="Z964" s="48"/>
    </row>
    <row r="965" spans="1:26" ht="15.75" customHeight="1">
      <c r="A965" s="48"/>
      <c r="B965" s="48"/>
      <c r="C965" s="48"/>
      <c r="D965" s="48"/>
      <c r="E965" s="48"/>
      <c r="F965" s="48"/>
      <c r="G965" s="48"/>
      <c r="H965" s="48"/>
      <c r="I965" s="48"/>
      <c r="J965" s="48"/>
      <c r="K965" s="48"/>
      <c r="L965" s="48"/>
      <c r="M965" s="48"/>
      <c r="N965" s="48"/>
      <c r="O965" s="48"/>
      <c r="P965" s="48"/>
      <c r="Q965" s="48"/>
      <c r="R965" s="48"/>
      <c r="S965" s="48"/>
      <c r="T965" s="48"/>
      <c r="U965" s="48"/>
      <c r="V965" s="48"/>
      <c r="W965" s="48"/>
      <c r="X965" s="48"/>
      <c r="Y965" s="48"/>
      <c r="Z965" s="48"/>
    </row>
    <row r="966" spans="1:26" ht="15.75" customHeight="1">
      <c r="A966" s="48"/>
      <c r="B966" s="48"/>
      <c r="C966" s="48"/>
      <c r="D966" s="48"/>
      <c r="E966" s="48"/>
      <c r="F966" s="48"/>
      <c r="G966" s="48"/>
      <c r="H966" s="48"/>
      <c r="I966" s="48"/>
      <c r="J966" s="48"/>
      <c r="K966" s="48"/>
      <c r="L966" s="48"/>
      <c r="M966" s="48"/>
      <c r="N966" s="48"/>
      <c r="O966" s="48"/>
      <c r="P966" s="48"/>
      <c r="Q966" s="48"/>
      <c r="R966" s="48"/>
      <c r="S966" s="48"/>
      <c r="T966" s="48"/>
      <c r="U966" s="48"/>
      <c r="V966" s="48"/>
      <c r="W966" s="48"/>
      <c r="X966" s="48"/>
      <c r="Y966" s="48"/>
      <c r="Z966" s="48"/>
    </row>
    <row r="967" spans="1:26" ht="15.75" customHeight="1">
      <c r="A967" s="48"/>
      <c r="B967" s="48"/>
      <c r="C967" s="48"/>
      <c r="D967" s="48"/>
      <c r="E967" s="48"/>
      <c r="F967" s="48"/>
      <c r="G967" s="48"/>
      <c r="H967" s="48"/>
      <c r="I967" s="48"/>
      <c r="J967" s="48"/>
      <c r="K967" s="48"/>
      <c r="L967" s="48"/>
      <c r="M967" s="48"/>
      <c r="N967" s="48"/>
      <c r="O967" s="48"/>
      <c r="P967" s="48"/>
      <c r="Q967" s="48"/>
      <c r="R967" s="48"/>
      <c r="S967" s="48"/>
      <c r="T967" s="48"/>
      <c r="U967" s="48"/>
      <c r="V967" s="48"/>
      <c r="W967" s="48"/>
      <c r="X967" s="48"/>
      <c r="Y967" s="48"/>
      <c r="Z967" s="48"/>
    </row>
    <row r="968" spans="1:26" ht="15.75" customHeight="1">
      <c r="A968" s="48"/>
      <c r="B968" s="48"/>
      <c r="C968" s="48"/>
      <c r="D968" s="48"/>
      <c r="E968" s="48"/>
      <c r="F968" s="48"/>
      <c r="G968" s="48"/>
      <c r="H968" s="48"/>
      <c r="I968" s="48"/>
      <c r="J968" s="48"/>
      <c r="K968" s="48"/>
      <c r="L968" s="48"/>
      <c r="M968" s="48"/>
      <c r="N968" s="48"/>
      <c r="O968" s="48"/>
      <c r="P968" s="48"/>
      <c r="Q968" s="48"/>
      <c r="R968" s="48"/>
      <c r="S968" s="48"/>
      <c r="T968" s="48"/>
      <c r="U968" s="48"/>
      <c r="V968" s="48"/>
      <c r="W968" s="48"/>
      <c r="X968" s="48"/>
      <c r="Y968" s="48"/>
      <c r="Z968" s="48"/>
    </row>
    <row r="969" spans="1:26" ht="15.75" customHeight="1">
      <c r="A969" s="48"/>
      <c r="B969" s="48"/>
      <c r="C969" s="48"/>
      <c r="D969" s="48"/>
      <c r="E969" s="48"/>
      <c r="F969" s="48"/>
      <c r="G969" s="48"/>
      <c r="H969" s="48"/>
      <c r="I969" s="48"/>
      <c r="J969" s="48"/>
      <c r="K969" s="48"/>
      <c r="L969" s="48"/>
      <c r="M969" s="48"/>
      <c r="N969" s="48"/>
      <c r="O969" s="48"/>
      <c r="P969" s="48"/>
      <c r="Q969" s="48"/>
      <c r="R969" s="48"/>
      <c r="S969" s="48"/>
      <c r="T969" s="48"/>
      <c r="U969" s="48"/>
      <c r="V969" s="48"/>
      <c r="W969" s="48"/>
      <c r="X969" s="48"/>
      <c r="Y969" s="48"/>
      <c r="Z969" s="48"/>
    </row>
    <row r="970" spans="1:26" ht="15.75" customHeight="1">
      <c r="A970" s="48"/>
      <c r="B970" s="48"/>
      <c r="C970" s="48"/>
      <c r="D970" s="48"/>
      <c r="E970" s="48"/>
      <c r="F970" s="48"/>
      <c r="G970" s="48"/>
      <c r="H970" s="48"/>
      <c r="I970" s="48"/>
      <c r="J970" s="48"/>
      <c r="K970" s="48"/>
      <c r="L970" s="48"/>
      <c r="M970" s="48"/>
      <c r="N970" s="48"/>
      <c r="O970" s="48"/>
      <c r="P970" s="48"/>
      <c r="Q970" s="48"/>
      <c r="R970" s="48"/>
      <c r="S970" s="48"/>
      <c r="T970" s="48"/>
      <c r="U970" s="48"/>
      <c r="V970" s="48"/>
      <c r="W970" s="48"/>
      <c r="X970" s="48"/>
      <c r="Y970" s="48"/>
      <c r="Z970" s="48"/>
    </row>
    <row r="971" spans="1:26" ht="15.75" customHeight="1">
      <c r="A971" s="48"/>
      <c r="B971" s="48"/>
      <c r="C971" s="48"/>
      <c r="D971" s="48"/>
      <c r="E971" s="48"/>
      <c r="F971" s="48"/>
      <c r="G971" s="48"/>
      <c r="H971" s="48"/>
      <c r="I971" s="48"/>
      <c r="J971" s="48"/>
      <c r="K971" s="48"/>
      <c r="L971" s="48"/>
      <c r="M971" s="48"/>
      <c r="N971" s="48"/>
      <c r="O971" s="48"/>
      <c r="P971" s="48"/>
      <c r="Q971" s="48"/>
      <c r="R971" s="48"/>
      <c r="S971" s="48"/>
      <c r="T971" s="48"/>
      <c r="U971" s="48"/>
      <c r="V971" s="48"/>
      <c r="W971" s="48"/>
      <c r="X971" s="48"/>
      <c r="Y971" s="48"/>
      <c r="Z971" s="48"/>
    </row>
    <row r="972" spans="1:26" ht="15.75" customHeight="1">
      <c r="A972" s="48"/>
      <c r="B972" s="48"/>
      <c r="C972" s="48"/>
      <c r="D972" s="48"/>
      <c r="E972" s="48"/>
      <c r="F972" s="48"/>
      <c r="G972" s="48"/>
      <c r="H972" s="48"/>
      <c r="I972" s="48"/>
      <c r="J972" s="48"/>
      <c r="K972" s="48"/>
      <c r="L972" s="48"/>
      <c r="M972" s="48"/>
      <c r="N972" s="48"/>
      <c r="O972" s="48"/>
      <c r="P972" s="48"/>
      <c r="Q972" s="48"/>
      <c r="R972" s="48"/>
      <c r="S972" s="48"/>
      <c r="T972" s="48"/>
      <c r="U972" s="48"/>
      <c r="V972" s="48"/>
      <c r="W972" s="48"/>
      <c r="X972" s="48"/>
      <c r="Y972" s="48"/>
      <c r="Z972" s="48"/>
    </row>
    <row r="973" spans="1:26" ht="15.75" customHeight="1">
      <c r="A973" s="48"/>
      <c r="B973" s="48"/>
      <c r="C973" s="48"/>
      <c r="D973" s="48"/>
      <c r="E973" s="48"/>
      <c r="F973" s="48"/>
      <c r="G973" s="48"/>
      <c r="H973" s="48"/>
      <c r="I973" s="48"/>
      <c r="J973" s="48"/>
      <c r="K973" s="48"/>
      <c r="L973" s="48"/>
      <c r="M973" s="48"/>
      <c r="N973" s="48"/>
      <c r="O973" s="48"/>
      <c r="P973" s="48"/>
      <c r="Q973" s="48"/>
      <c r="R973" s="48"/>
      <c r="S973" s="48"/>
      <c r="T973" s="48"/>
      <c r="U973" s="48"/>
      <c r="V973" s="48"/>
      <c r="W973" s="48"/>
      <c r="X973" s="48"/>
      <c r="Y973" s="48"/>
      <c r="Z973" s="48"/>
    </row>
    <row r="974" spans="1:26" ht="15.75" customHeight="1">
      <c r="A974" s="48"/>
      <c r="B974" s="48"/>
      <c r="C974" s="48"/>
      <c r="D974" s="48"/>
      <c r="E974" s="48"/>
      <c r="F974" s="48"/>
      <c r="G974" s="48"/>
      <c r="H974" s="48"/>
      <c r="I974" s="48"/>
      <c r="J974" s="48"/>
      <c r="K974" s="48"/>
      <c r="L974" s="48"/>
      <c r="M974" s="48"/>
      <c r="N974" s="48"/>
      <c r="O974" s="48"/>
      <c r="P974" s="48"/>
      <c r="Q974" s="48"/>
      <c r="R974" s="48"/>
      <c r="S974" s="48"/>
      <c r="T974" s="48"/>
      <c r="U974" s="48"/>
      <c r="V974" s="48"/>
      <c r="W974" s="48"/>
      <c r="X974" s="48"/>
      <c r="Y974" s="48"/>
      <c r="Z974" s="48"/>
    </row>
    <row r="975" spans="1:26" ht="15.75" customHeight="1">
      <c r="A975" s="48"/>
      <c r="B975" s="48"/>
      <c r="C975" s="48"/>
      <c r="D975" s="48"/>
      <c r="E975" s="48"/>
      <c r="F975" s="48"/>
      <c r="G975" s="48"/>
      <c r="H975" s="48"/>
      <c r="I975" s="48"/>
      <c r="J975" s="48"/>
      <c r="K975" s="48"/>
      <c r="L975" s="48"/>
      <c r="M975" s="48"/>
      <c r="N975" s="48"/>
      <c r="O975" s="48"/>
      <c r="P975" s="48"/>
      <c r="Q975" s="48"/>
      <c r="R975" s="48"/>
      <c r="S975" s="48"/>
      <c r="T975" s="48"/>
      <c r="U975" s="48"/>
      <c r="V975" s="48"/>
      <c r="W975" s="48"/>
      <c r="X975" s="48"/>
      <c r="Y975" s="48"/>
      <c r="Z975" s="48"/>
    </row>
    <row r="976" spans="1:26" ht="15.75" customHeight="1">
      <c r="A976" s="48"/>
      <c r="B976" s="48"/>
      <c r="C976" s="48"/>
      <c r="D976" s="48"/>
      <c r="E976" s="48"/>
      <c r="F976" s="48"/>
      <c r="G976" s="48"/>
      <c r="H976" s="48"/>
      <c r="I976" s="48"/>
      <c r="J976" s="48"/>
      <c r="K976" s="48"/>
      <c r="L976" s="48"/>
      <c r="M976" s="48"/>
      <c r="N976" s="48"/>
      <c r="O976" s="48"/>
      <c r="P976" s="48"/>
      <c r="Q976" s="48"/>
      <c r="R976" s="48"/>
      <c r="S976" s="48"/>
      <c r="T976" s="48"/>
      <c r="U976" s="48"/>
      <c r="V976" s="48"/>
      <c r="W976" s="48"/>
      <c r="X976" s="48"/>
      <c r="Y976" s="48"/>
      <c r="Z976" s="48"/>
    </row>
    <row r="977" spans="1:26" ht="15.75" customHeight="1">
      <c r="A977" s="48"/>
      <c r="B977" s="48"/>
      <c r="C977" s="48"/>
      <c r="D977" s="48"/>
      <c r="E977" s="48"/>
      <c r="F977" s="48"/>
      <c r="G977" s="48"/>
      <c r="H977" s="48"/>
      <c r="I977" s="48"/>
      <c r="J977" s="48"/>
      <c r="K977" s="48"/>
      <c r="L977" s="48"/>
      <c r="M977" s="48"/>
      <c r="N977" s="48"/>
      <c r="O977" s="48"/>
      <c r="P977" s="48"/>
      <c r="Q977" s="48"/>
      <c r="R977" s="48"/>
      <c r="S977" s="48"/>
      <c r="T977" s="48"/>
      <c r="U977" s="48"/>
      <c r="V977" s="48"/>
      <c r="W977" s="48"/>
      <c r="X977" s="48"/>
      <c r="Y977" s="48"/>
      <c r="Z977" s="48"/>
    </row>
    <row r="978" spans="1:26" ht="15.75" customHeight="1">
      <c r="A978" s="48"/>
      <c r="B978" s="48"/>
      <c r="C978" s="48"/>
      <c r="D978" s="48"/>
      <c r="E978" s="48"/>
      <c r="F978" s="48"/>
      <c r="G978" s="48"/>
      <c r="H978" s="48"/>
      <c r="I978" s="48"/>
      <c r="J978" s="48"/>
      <c r="K978" s="48"/>
      <c r="L978" s="48"/>
      <c r="M978" s="48"/>
      <c r="N978" s="48"/>
      <c r="O978" s="48"/>
      <c r="P978" s="48"/>
      <c r="Q978" s="48"/>
      <c r="R978" s="48"/>
      <c r="S978" s="48"/>
      <c r="T978" s="48"/>
      <c r="U978" s="48"/>
      <c r="V978" s="48"/>
      <c r="W978" s="48"/>
      <c r="X978" s="48"/>
      <c r="Y978" s="48"/>
      <c r="Z978" s="48"/>
    </row>
    <row r="979" spans="1:26" ht="15.75" customHeight="1">
      <c r="A979" s="48"/>
      <c r="B979" s="48"/>
      <c r="C979" s="48"/>
      <c r="D979" s="48"/>
      <c r="E979" s="48"/>
      <c r="F979" s="48"/>
      <c r="G979" s="48"/>
      <c r="H979" s="48"/>
      <c r="I979" s="48"/>
      <c r="J979" s="48"/>
      <c r="K979" s="48"/>
      <c r="L979" s="48"/>
      <c r="M979" s="48"/>
      <c r="N979" s="48"/>
      <c r="O979" s="48"/>
      <c r="P979" s="48"/>
      <c r="Q979" s="48"/>
      <c r="R979" s="48"/>
      <c r="S979" s="48"/>
      <c r="T979" s="48"/>
      <c r="U979" s="48"/>
      <c r="V979" s="48"/>
      <c r="W979" s="48"/>
      <c r="X979" s="48"/>
      <c r="Y979" s="48"/>
      <c r="Z979" s="48"/>
    </row>
    <row r="980" spans="1:26" ht="15.75" customHeight="1">
      <c r="A980" s="48"/>
      <c r="B980" s="48"/>
      <c r="C980" s="48"/>
      <c r="D980" s="48"/>
      <c r="E980" s="48"/>
      <c r="F980" s="48"/>
      <c r="G980" s="48"/>
      <c r="H980" s="48"/>
      <c r="I980" s="48"/>
      <c r="J980" s="48"/>
      <c r="K980" s="48"/>
      <c r="L980" s="48"/>
      <c r="M980" s="48"/>
      <c r="N980" s="48"/>
      <c r="O980" s="48"/>
      <c r="P980" s="48"/>
      <c r="Q980" s="48"/>
      <c r="R980" s="48"/>
      <c r="S980" s="48"/>
      <c r="T980" s="48"/>
      <c r="U980" s="48"/>
      <c r="V980" s="48"/>
      <c r="W980" s="48"/>
      <c r="X980" s="48"/>
      <c r="Y980" s="48"/>
      <c r="Z980" s="48"/>
    </row>
    <row r="981" spans="1:26" ht="15.75" customHeight="1">
      <c r="A981" s="48"/>
      <c r="B981" s="48"/>
      <c r="C981" s="48"/>
      <c r="D981" s="48"/>
      <c r="E981" s="48"/>
      <c r="F981" s="48"/>
      <c r="G981" s="48"/>
      <c r="H981" s="48"/>
      <c r="I981" s="48"/>
      <c r="J981" s="48"/>
      <c r="K981" s="48"/>
      <c r="L981" s="48"/>
      <c r="M981" s="48"/>
      <c r="N981" s="48"/>
      <c r="O981" s="48"/>
      <c r="P981" s="48"/>
      <c r="Q981" s="48"/>
      <c r="R981" s="48"/>
      <c r="S981" s="48"/>
      <c r="T981" s="48"/>
      <c r="U981" s="48"/>
      <c r="V981" s="48"/>
      <c r="W981" s="48"/>
      <c r="X981" s="48"/>
      <c r="Y981" s="48"/>
      <c r="Z981" s="48"/>
    </row>
    <row r="982" spans="1:26" ht="15.75" customHeight="1">
      <c r="A982" s="48"/>
      <c r="B982" s="48"/>
      <c r="C982" s="48"/>
      <c r="D982" s="48"/>
      <c r="E982" s="48"/>
      <c r="F982" s="48"/>
      <c r="G982" s="48"/>
      <c r="H982" s="48"/>
      <c r="I982" s="48"/>
      <c r="J982" s="48"/>
      <c r="K982" s="48"/>
      <c r="L982" s="48"/>
      <c r="M982" s="48"/>
      <c r="N982" s="48"/>
      <c r="O982" s="48"/>
      <c r="P982" s="48"/>
      <c r="Q982" s="48"/>
      <c r="R982" s="48"/>
      <c r="S982" s="48"/>
      <c r="T982" s="48"/>
      <c r="U982" s="48"/>
      <c r="V982" s="48"/>
      <c r="W982" s="48"/>
      <c r="X982" s="48"/>
      <c r="Y982" s="48"/>
      <c r="Z982" s="48"/>
    </row>
    <row r="983" spans="1:26" ht="15.75" customHeight="1">
      <c r="A983" s="48"/>
      <c r="B983" s="48"/>
      <c r="C983" s="48"/>
      <c r="D983" s="48"/>
      <c r="E983" s="48"/>
      <c r="F983" s="48"/>
      <c r="G983" s="48"/>
      <c r="H983" s="48"/>
      <c r="I983" s="48"/>
      <c r="J983" s="48"/>
      <c r="K983" s="48"/>
      <c r="L983" s="48"/>
      <c r="M983" s="48"/>
      <c r="N983" s="48"/>
      <c r="O983" s="48"/>
      <c r="P983" s="48"/>
      <c r="Q983" s="48"/>
      <c r="R983" s="48"/>
      <c r="S983" s="48"/>
      <c r="T983" s="48"/>
      <c r="U983" s="48"/>
      <c r="V983" s="48"/>
      <c r="W983" s="48"/>
      <c r="X983" s="48"/>
      <c r="Y983" s="48"/>
      <c r="Z983" s="48"/>
    </row>
    <row r="984" spans="1:26" ht="15.75" customHeight="1">
      <c r="A984" s="48"/>
      <c r="B984" s="48"/>
      <c r="C984" s="48"/>
      <c r="D984" s="48"/>
      <c r="E984" s="48"/>
      <c r="F984" s="48"/>
      <c r="G984" s="48"/>
      <c r="H984" s="48"/>
      <c r="I984" s="48"/>
      <c r="J984" s="48"/>
      <c r="K984" s="48"/>
      <c r="L984" s="48"/>
      <c r="M984" s="48"/>
      <c r="N984" s="48"/>
      <c r="O984" s="48"/>
      <c r="P984" s="48"/>
      <c r="Q984" s="48"/>
      <c r="R984" s="48"/>
      <c r="S984" s="48"/>
      <c r="T984" s="48"/>
      <c r="U984" s="48"/>
      <c r="V984" s="48"/>
      <c r="W984" s="48"/>
      <c r="X984" s="48"/>
      <c r="Y984" s="48"/>
      <c r="Z984" s="48"/>
    </row>
    <row r="985" spans="1:26" ht="15.75" customHeight="1">
      <c r="A985" s="48"/>
      <c r="B985" s="48"/>
      <c r="C985" s="48"/>
      <c r="D985" s="48"/>
      <c r="E985" s="48"/>
      <c r="F985" s="48"/>
      <c r="G985" s="48"/>
      <c r="H985" s="48"/>
      <c r="I985" s="48"/>
      <c r="J985" s="48"/>
      <c r="K985" s="48"/>
      <c r="L985" s="48"/>
      <c r="M985" s="48"/>
      <c r="N985" s="48"/>
      <c r="O985" s="48"/>
      <c r="P985" s="48"/>
      <c r="Q985" s="48"/>
      <c r="R985" s="48"/>
      <c r="S985" s="48"/>
      <c r="T985" s="48"/>
      <c r="U985" s="48"/>
      <c r="V985" s="48"/>
      <c r="W985" s="48"/>
      <c r="X985" s="48"/>
      <c r="Y985" s="48"/>
      <c r="Z985" s="48"/>
    </row>
    <row r="986" spans="1:26" ht="15.75" customHeight="1">
      <c r="A986" s="48"/>
      <c r="B986" s="48"/>
      <c r="C986" s="48"/>
      <c r="D986" s="48"/>
      <c r="E986" s="48"/>
      <c r="F986" s="48"/>
      <c r="G986" s="48"/>
      <c r="H986" s="48"/>
      <c r="I986" s="48"/>
      <c r="J986" s="48"/>
      <c r="K986" s="48"/>
      <c r="L986" s="48"/>
      <c r="M986" s="48"/>
      <c r="N986" s="48"/>
      <c r="O986" s="48"/>
      <c r="P986" s="48"/>
      <c r="Q986" s="48"/>
      <c r="R986" s="48"/>
      <c r="S986" s="48"/>
      <c r="T986" s="48"/>
      <c r="U986" s="48"/>
      <c r="V986" s="48"/>
      <c r="W986" s="48"/>
      <c r="X986" s="48"/>
      <c r="Y986" s="48"/>
      <c r="Z986" s="48"/>
    </row>
    <row r="987" spans="1:26" ht="15.75" customHeight="1">
      <c r="A987" s="48"/>
      <c r="B987" s="48"/>
      <c r="C987" s="48"/>
      <c r="D987" s="48"/>
      <c r="E987" s="48"/>
      <c r="F987" s="48"/>
      <c r="G987" s="48"/>
      <c r="H987" s="48"/>
      <c r="I987" s="48"/>
      <c r="J987" s="48"/>
      <c r="K987" s="48"/>
      <c r="L987" s="48"/>
      <c r="M987" s="48"/>
      <c r="N987" s="48"/>
      <c r="O987" s="48"/>
      <c r="P987" s="48"/>
      <c r="Q987" s="48"/>
      <c r="R987" s="48"/>
      <c r="S987" s="48"/>
      <c r="T987" s="48"/>
      <c r="U987" s="48"/>
      <c r="V987" s="48"/>
      <c r="W987" s="48"/>
      <c r="X987" s="48"/>
      <c r="Y987" s="48"/>
      <c r="Z987" s="48"/>
    </row>
    <row r="988" spans="1:26" ht="15.75" customHeight="1">
      <c r="A988" s="48"/>
      <c r="B988" s="48"/>
      <c r="C988" s="48"/>
      <c r="D988" s="48"/>
      <c r="E988" s="48"/>
      <c r="F988" s="48"/>
      <c r="G988" s="48"/>
      <c r="H988" s="48"/>
      <c r="I988" s="48"/>
      <c r="J988" s="48"/>
      <c r="K988" s="48"/>
      <c r="L988" s="48"/>
      <c r="M988" s="48"/>
      <c r="N988" s="48"/>
      <c r="O988" s="48"/>
      <c r="P988" s="48"/>
      <c r="Q988" s="48"/>
      <c r="R988" s="48"/>
      <c r="S988" s="48"/>
      <c r="T988" s="48"/>
      <c r="U988" s="48"/>
      <c r="V988" s="48"/>
      <c r="W988" s="48"/>
      <c r="X988" s="48"/>
      <c r="Y988" s="48"/>
      <c r="Z988" s="48"/>
    </row>
    <row r="989" spans="1:26" ht="15.75" customHeight="1">
      <c r="A989" s="48"/>
      <c r="B989" s="48"/>
      <c r="C989" s="48"/>
      <c r="D989" s="48"/>
      <c r="E989" s="48"/>
      <c r="F989" s="48"/>
      <c r="G989" s="48"/>
      <c r="H989" s="48"/>
      <c r="I989" s="48"/>
      <c r="J989" s="48"/>
      <c r="K989" s="48"/>
      <c r="L989" s="48"/>
      <c r="M989" s="48"/>
      <c r="N989" s="48"/>
      <c r="O989" s="48"/>
      <c r="P989" s="48"/>
      <c r="Q989" s="48"/>
      <c r="R989" s="48"/>
      <c r="S989" s="48"/>
      <c r="T989" s="48"/>
      <c r="U989" s="48"/>
      <c r="V989" s="48"/>
      <c r="W989" s="48"/>
      <c r="X989" s="48"/>
      <c r="Y989" s="48"/>
      <c r="Z989" s="48"/>
    </row>
    <row r="990" spans="1:26" ht="15.75" customHeight="1">
      <c r="A990" s="48"/>
      <c r="B990" s="48"/>
      <c r="C990" s="48"/>
      <c r="D990" s="48"/>
      <c r="E990" s="48"/>
      <c r="F990" s="48"/>
      <c r="G990" s="48"/>
      <c r="H990" s="48"/>
      <c r="I990" s="48"/>
      <c r="J990" s="48"/>
      <c r="K990" s="48"/>
      <c r="L990" s="48"/>
      <c r="M990" s="48"/>
      <c r="N990" s="48"/>
      <c r="O990" s="48"/>
      <c r="P990" s="48"/>
      <c r="Q990" s="48"/>
      <c r="R990" s="48"/>
      <c r="S990" s="48"/>
      <c r="T990" s="48"/>
      <c r="U990" s="48"/>
      <c r="V990" s="48"/>
      <c r="W990" s="48"/>
      <c r="X990" s="48"/>
      <c r="Y990" s="48"/>
      <c r="Z990" s="48"/>
    </row>
    <row r="991" spans="1:26" ht="15.75" customHeight="1">
      <c r="A991" s="48"/>
      <c r="B991" s="48"/>
      <c r="C991" s="48"/>
      <c r="D991" s="48"/>
      <c r="E991" s="48"/>
      <c r="F991" s="48"/>
      <c r="G991" s="48"/>
      <c r="H991" s="48"/>
      <c r="I991" s="48"/>
      <c r="J991" s="48"/>
      <c r="K991" s="48"/>
      <c r="L991" s="48"/>
      <c r="M991" s="48"/>
      <c r="N991" s="48"/>
      <c r="O991" s="48"/>
      <c r="P991" s="48"/>
      <c r="Q991" s="48"/>
      <c r="R991" s="48"/>
      <c r="S991" s="48"/>
      <c r="T991" s="48"/>
      <c r="U991" s="48"/>
      <c r="V991" s="48"/>
      <c r="W991" s="48"/>
      <c r="X991" s="48"/>
      <c r="Y991" s="48"/>
      <c r="Z991" s="48"/>
    </row>
    <row r="992" spans="1:26" ht="15.75" customHeight="1">
      <c r="A992" s="48"/>
      <c r="B992" s="48"/>
      <c r="C992" s="48"/>
      <c r="D992" s="48"/>
      <c r="E992" s="48"/>
      <c r="F992" s="48"/>
      <c r="G992" s="48"/>
      <c r="H992" s="48"/>
      <c r="I992" s="48"/>
      <c r="J992" s="48"/>
      <c r="K992" s="48"/>
      <c r="L992" s="48"/>
      <c r="M992" s="48"/>
      <c r="N992" s="48"/>
      <c r="O992" s="48"/>
      <c r="P992" s="48"/>
      <c r="Q992" s="48"/>
      <c r="R992" s="48"/>
      <c r="S992" s="48"/>
      <c r="T992" s="48"/>
      <c r="U992" s="48"/>
      <c r="V992" s="48"/>
      <c r="W992" s="48"/>
      <c r="X992" s="48"/>
      <c r="Y992" s="48"/>
      <c r="Z992" s="48"/>
    </row>
    <row r="993" spans="1:26" ht="15.75" customHeight="1">
      <c r="A993" s="48"/>
      <c r="B993" s="48"/>
      <c r="C993" s="48"/>
      <c r="D993" s="48"/>
      <c r="E993" s="48"/>
      <c r="F993" s="48"/>
      <c r="G993" s="48"/>
      <c r="H993" s="48"/>
      <c r="I993" s="48"/>
      <c r="J993" s="48"/>
      <c r="K993" s="48"/>
      <c r="L993" s="48"/>
      <c r="M993" s="48"/>
      <c r="N993" s="48"/>
      <c r="O993" s="48"/>
      <c r="P993" s="48"/>
      <c r="Q993" s="48"/>
      <c r="R993" s="48"/>
      <c r="S993" s="48"/>
      <c r="T993" s="48"/>
      <c r="U993" s="48"/>
      <c r="V993" s="48"/>
      <c r="W993" s="48"/>
      <c r="X993" s="48"/>
      <c r="Y993" s="48"/>
      <c r="Z993" s="48"/>
    </row>
    <row r="994" spans="1:26" ht="15.75" customHeight="1">
      <c r="A994" s="48"/>
      <c r="B994" s="48"/>
      <c r="C994" s="48"/>
      <c r="D994" s="48"/>
      <c r="E994" s="48"/>
      <c r="F994" s="48"/>
      <c r="G994" s="48"/>
      <c r="H994" s="48"/>
      <c r="I994" s="48"/>
      <c r="J994" s="48"/>
      <c r="K994" s="48"/>
      <c r="L994" s="48"/>
      <c r="M994" s="48"/>
      <c r="N994" s="48"/>
      <c r="O994" s="48"/>
      <c r="P994" s="48"/>
      <c r="Q994" s="48"/>
      <c r="R994" s="48"/>
      <c r="S994" s="48"/>
      <c r="T994" s="48"/>
      <c r="U994" s="48"/>
      <c r="V994" s="48"/>
      <c r="W994" s="48"/>
      <c r="X994" s="48"/>
      <c r="Y994" s="48"/>
      <c r="Z994" s="48"/>
    </row>
    <row r="995" spans="1:26" ht="15.75" customHeight="1">
      <c r="A995" s="48"/>
      <c r="B995" s="48"/>
      <c r="C995" s="48"/>
      <c r="D995" s="48"/>
      <c r="E995" s="48"/>
      <c r="F995" s="48"/>
      <c r="G995" s="48"/>
      <c r="H995" s="48"/>
      <c r="I995" s="48"/>
      <c r="J995" s="48"/>
      <c r="K995" s="48"/>
      <c r="L995" s="48"/>
      <c r="M995" s="48"/>
      <c r="N995" s="48"/>
      <c r="O995" s="48"/>
      <c r="P995" s="48"/>
      <c r="Q995" s="48"/>
      <c r="R995" s="48"/>
      <c r="S995" s="48"/>
      <c r="T995" s="48"/>
      <c r="U995" s="48"/>
      <c r="V995" s="48"/>
      <c r="W995" s="48"/>
      <c r="X995" s="48"/>
      <c r="Y995" s="48"/>
      <c r="Z995" s="48"/>
    </row>
    <row r="996" spans="1:26" ht="15.75" customHeight="1">
      <c r="A996" s="48"/>
      <c r="B996" s="48"/>
      <c r="C996" s="48"/>
      <c r="D996" s="48"/>
      <c r="E996" s="48"/>
      <c r="F996" s="48"/>
      <c r="G996" s="48"/>
      <c r="H996" s="48"/>
      <c r="I996" s="48"/>
      <c r="J996" s="48"/>
      <c r="K996" s="48"/>
      <c r="L996" s="48"/>
      <c r="M996" s="48"/>
      <c r="N996" s="48"/>
      <c r="O996" s="48"/>
      <c r="P996" s="48"/>
      <c r="Q996" s="48"/>
      <c r="R996" s="48"/>
      <c r="S996" s="48"/>
      <c r="T996" s="48"/>
      <c r="U996" s="48"/>
      <c r="V996" s="48"/>
      <c r="W996" s="48"/>
      <c r="X996" s="48"/>
      <c r="Y996" s="48"/>
      <c r="Z996" s="48"/>
    </row>
    <row r="997" spans="1:26" ht="15.75" customHeight="1">
      <c r="A997" s="48"/>
      <c r="B997" s="48"/>
      <c r="C997" s="48"/>
      <c r="D997" s="48"/>
      <c r="E997" s="48"/>
      <c r="F997" s="48"/>
      <c r="G997" s="48"/>
      <c r="H997" s="48"/>
      <c r="I997" s="48"/>
      <c r="J997" s="48"/>
      <c r="K997" s="48"/>
      <c r="L997" s="48"/>
      <c r="M997" s="48"/>
      <c r="N997" s="48"/>
      <c r="O997" s="48"/>
      <c r="P997" s="48"/>
      <c r="Q997" s="48"/>
      <c r="R997" s="48"/>
      <c r="S997" s="48"/>
      <c r="T997" s="48"/>
      <c r="U997" s="48"/>
      <c r="V997" s="48"/>
      <c r="W997" s="48"/>
      <c r="X997" s="48"/>
      <c r="Y997" s="48"/>
      <c r="Z997" s="48"/>
    </row>
    <row r="998" spans="1:26" ht="15.75" customHeight="1">
      <c r="A998" s="48"/>
      <c r="B998" s="48"/>
      <c r="C998" s="48"/>
      <c r="D998" s="48"/>
      <c r="E998" s="48"/>
      <c r="F998" s="48"/>
      <c r="G998" s="48"/>
      <c r="H998" s="48"/>
      <c r="I998" s="48"/>
      <c r="J998" s="48"/>
      <c r="K998" s="48"/>
      <c r="L998" s="48"/>
      <c r="M998" s="48"/>
      <c r="N998" s="48"/>
      <c r="O998" s="48"/>
      <c r="P998" s="48"/>
      <c r="Q998" s="48"/>
      <c r="R998" s="48"/>
      <c r="S998" s="48"/>
      <c r="T998" s="48"/>
      <c r="U998" s="48"/>
      <c r="V998" s="48"/>
      <c r="W998" s="48"/>
      <c r="X998" s="48"/>
      <c r="Y998" s="48"/>
      <c r="Z998" s="48"/>
    </row>
    <row r="999" spans="1:26" ht="15.75" customHeight="1">
      <c r="A999" s="48"/>
      <c r="B999" s="48"/>
      <c r="C999" s="48"/>
      <c r="D999" s="48"/>
      <c r="E999" s="48"/>
      <c r="F999" s="48"/>
      <c r="G999" s="48"/>
      <c r="H999" s="48"/>
      <c r="I999" s="48"/>
      <c r="J999" s="48"/>
      <c r="K999" s="48"/>
      <c r="L999" s="48"/>
      <c r="M999" s="48"/>
      <c r="N999" s="48"/>
      <c r="O999" s="48"/>
      <c r="P999" s="48"/>
      <c r="Q999" s="48"/>
      <c r="R999" s="48"/>
      <c r="S999" s="48"/>
      <c r="T999" s="48"/>
      <c r="U999" s="48"/>
      <c r="V999" s="48"/>
      <c r="W999" s="48"/>
      <c r="X999" s="48"/>
      <c r="Y999" s="48"/>
      <c r="Z999" s="48"/>
    </row>
    <row r="1000" spans="1:26" ht="15.75" customHeight="1">
      <c r="A1000" s="48"/>
      <c r="B1000" s="48"/>
      <c r="C1000" s="48"/>
      <c r="D1000" s="48"/>
      <c r="E1000" s="48"/>
      <c r="F1000" s="48"/>
      <c r="G1000" s="48"/>
      <c r="H1000" s="48"/>
      <c r="I1000" s="48"/>
      <c r="J1000" s="48"/>
      <c r="K1000" s="48"/>
      <c r="L1000" s="48"/>
      <c r="M1000" s="48"/>
      <c r="N1000" s="48"/>
      <c r="O1000" s="48"/>
      <c r="P1000" s="48"/>
      <c r="Q1000" s="48"/>
      <c r="R1000" s="48"/>
      <c r="S1000" s="48"/>
      <c r="T1000" s="48"/>
      <c r="U1000" s="48"/>
      <c r="V1000" s="48"/>
      <c r="W1000" s="48"/>
      <c r="X1000" s="48"/>
      <c r="Y1000" s="48"/>
      <c r="Z1000" s="48"/>
    </row>
  </sheetData>
  <mergeCells count="9">
    <mergeCell ref="A8:I8"/>
    <mergeCell ref="A9:I9"/>
    <mergeCell ref="A10:I10"/>
    <mergeCell ref="A25:I25"/>
    <mergeCell ref="A2:I2"/>
    <mergeCell ref="A4:I4"/>
    <mergeCell ref="A5:I5"/>
    <mergeCell ref="A6:I6"/>
    <mergeCell ref="A7:I7"/>
  </mergeCells>
  <hyperlinks>
    <hyperlink ref="F13" r:id="rId1" xr:uid="{08767DAC-F4FC-4F3C-8606-0B38B68A350F}"/>
  </hyperlinks>
  <pageMargins left="0.75" right="0.75" top="1" bottom="1"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sheetPr>
  <dimension ref="A1:AE1000"/>
  <sheetViews>
    <sheetView topLeftCell="D9" workbookViewId="0">
      <selection activeCell="N12" sqref="N12"/>
    </sheetView>
  </sheetViews>
  <sheetFormatPr defaultColWidth="14.44140625" defaultRowHeight="15" customHeight="1"/>
  <cols>
    <col min="1" max="1" width="23.6640625" customWidth="1"/>
    <col min="2" max="2" width="20.88671875" customWidth="1"/>
    <col min="3" max="3" width="12" customWidth="1"/>
    <col min="4" max="4" width="16.44140625" customWidth="1"/>
    <col min="5" max="5" width="13.109375" customWidth="1"/>
    <col min="6" max="7" width="10.44140625" customWidth="1"/>
    <col min="8" max="8" width="10" customWidth="1"/>
    <col min="9" max="9" width="14.44140625" customWidth="1"/>
    <col min="10" max="10" width="6.33203125" customWidth="1"/>
    <col min="11" max="11" width="8.109375" customWidth="1"/>
    <col min="12" max="13" width="8.88671875" customWidth="1"/>
    <col min="14" max="14" width="13.44140625" customWidth="1"/>
    <col min="15" max="31" width="8" customWidth="1"/>
  </cols>
  <sheetData>
    <row r="1" spans="1:31" ht="9" customHeight="1">
      <c r="A1" s="1"/>
      <c r="B1" s="2"/>
      <c r="C1" s="2"/>
      <c r="D1" s="3"/>
      <c r="E1" s="3"/>
      <c r="F1" s="3"/>
      <c r="G1" s="3"/>
      <c r="H1" s="3"/>
      <c r="I1" s="3"/>
      <c r="J1" s="3"/>
      <c r="K1" s="3"/>
    </row>
    <row r="2" spans="1:31" ht="18.45" customHeight="1">
      <c r="A2" s="2363" t="s">
        <v>374</v>
      </c>
      <c r="B2" s="2360"/>
      <c r="C2" s="2360"/>
      <c r="D2" s="2360"/>
      <c r="E2" s="2360"/>
      <c r="F2" s="2360"/>
      <c r="G2" s="2360"/>
      <c r="H2" s="2360"/>
      <c r="I2" s="2360"/>
      <c r="J2" s="2360"/>
      <c r="K2" s="2360"/>
      <c r="L2" s="2360"/>
      <c r="M2" s="2360"/>
      <c r="N2" s="19"/>
      <c r="O2" s="19"/>
      <c r="P2" s="19"/>
      <c r="Q2" s="19"/>
      <c r="R2" s="19"/>
      <c r="S2" s="19"/>
      <c r="T2" s="19"/>
      <c r="U2" s="19"/>
      <c r="V2" s="19"/>
      <c r="W2" s="19"/>
      <c r="X2" s="19"/>
      <c r="Y2" s="19"/>
      <c r="Z2" s="19"/>
      <c r="AA2" s="19"/>
      <c r="AB2" s="19"/>
      <c r="AC2" s="19"/>
      <c r="AD2" s="19"/>
      <c r="AE2" s="19"/>
    </row>
    <row r="3" spans="1:31" ht="15.6">
      <c r="A3" s="5"/>
      <c r="B3" s="5"/>
      <c r="C3" s="5"/>
      <c r="D3" s="5"/>
      <c r="E3" s="5"/>
      <c r="F3" s="5"/>
      <c r="G3" s="5"/>
      <c r="H3" s="5"/>
      <c r="I3" s="5"/>
      <c r="J3" s="5"/>
      <c r="K3" s="5"/>
      <c r="L3" s="31"/>
      <c r="M3" s="31"/>
      <c r="N3" s="19"/>
      <c r="O3" s="19"/>
      <c r="P3" s="19"/>
      <c r="Q3" s="19"/>
      <c r="R3" s="19"/>
      <c r="S3" s="19"/>
      <c r="T3" s="19"/>
      <c r="U3" s="19"/>
      <c r="V3" s="19"/>
      <c r="W3" s="19"/>
      <c r="X3" s="19"/>
      <c r="Y3" s="19"/>
      <c r="Z3" s="19"/>
      <c r="AA3" s="19"/>
      <c r="AB3" s="19"/>
      <c r="AC3" s="19"/>
      <c r="AD3" s="19"/>
      <c r="AE3" s="19"/>
    </row>
    <row r="4" spans="1:31" ht="16.2" customHeight="1">
      <c r="A4" s="2323" t="s">
        <v>234</v>
      </c>
      <c r="B4" s="2323"/>
      <c r="C4" s="2323"/>
      <c r="D4" s="2323"/>
      <c r="E4" s="2323"/>
      <c r="F4" s="2323"/>
      <c r="G4" s="2323"/>
      <c r="H4" s="2323"/>
      <c r="I4" s="2323"/>
      <c r="J4" s="2323"/>
      <c r="K4" s="2323"/>
      <c r="L4" s="2323"/>
      <c r="M4" s="2323"/>
      <c r="N4" s="55"/>
      <c r="O4" s="55"/>
      <c r="P4" s="55"/>
      <c r="Q4" s="55"/>
      <c r="R4" s="55"/>
      <c r="S4" s="55"/>
      <c r="T4" s="55"/>
      <c r="U4" s="55"/>
      <c r="V4" s="55"/>
      <c r="W4" s="55"/>
      <c r="X4" s="55"/>
      <c r="Y4" s="55"/>
      <c r="Z4" s="55"/>
      <c r="AA4" s="55"/>
      <c r="AB4" s="55"/>
      <c r="AC4" s="55"/>
      <c r="AD4" s="55"/>
      <c r="AE4" s="55"/>
    </row>
    <row r="5" spans="1:31" ht="28.2" customHeight="1">
      <c r="A5" s="2323" t="s">
        <v>235</v>
      </c>
      <c r="B5" s="2323"/>
      <c r="C5" s="2323"/>
      <c r="D5" s="2323"/>
      <c r="E5" s="2323"/>
      <c r="F5" s="2323"/>
      <c r="G5" s="2323"/>
      <c r="H5" s="2323"/>
      <c r="I5" s="2323"/>
      <c r="J5" s="2323"/>
      <c r="K5" s="2323"/>
      <c r="L5" s="2323"/>
      <c r="M5" s="2323"/>
      <c r="N5" s="55"/>
      <c r="O5" s="55"/>
      <c r="P5" s="55"/>
      <c r="Q5" s="55"/>
      <c r="R5" s="55"/>
      <c r="S5" s="55"/>
      <c r="T5" s="55"/>
      <c r="U5" s="55"/>
      <c r="V5" s="55"/>
      <c r="W5" s="55"/>
      <c r="X5" s="55"/>
      <c r="Y5" s="55"/>
      <c r="Z5" s="55"/>
      <c r="AA5" s="55"/>
      <c r="AB5" s="55"/>
      <c r="AC5" s="55"/>
      <c r="AD5" s="55"/>
      <c r="AE5" s="55"/>
    </row>
    <row r="6" spans="1:31" ht="51.75" customHeight="1">
      <c r="A6" s="2323" t="s">
        <v>236</v>
      </c>
      <c r="B6" s="2323"/>
      <c r="C6" s="2323"/>
      <c r="D6" s="2323"/>
      <c r="E6" s="2323"/>
      <c r="F6" s="2323"/>
      <c r="G6" s="2323"/>
      <c r="H6" s="2323"/>
      <c r="I6" s="2323"/>
      <c r="J6" s="2323"/>
      <c r="K6" s="2323"/>
      <c r="L6" s="2323"/>
      <c r="M6" s="2323"/>
      <c r="N6" s="55"/>
      <c r="O6" s="55"/>
      <c r="P6" s="55"/>
      <c r="Q6" s="55"/>
      <c r="R6" s="55"/>
      <c r="S6" s="55"/>
      <c r="T6" s="55"/>
      <c r="U6" s="55"/>
      <c r="V6" s="55"/>
      <c r="W6" s="55"/>
      <c r="X6" s="55"/>
      <c r="Y6" s="55"/>
      <c r="Z6" s="55"/>
      <c r="AA6" s="55"/>
      <c r="AB6" s="55"/>
      <c r="AC6" s="55"/>
      <c r="AD6" s="55"/>
      <c r="AE6" s="55"/>
    </row>
    <row r="7" spans="1:31" ht="14.25" customHeight="1">
      <c r="A7" s="2323" t="s">
        <v>161</v>
      </c>
      <c r="B7" s="2323"/>
      <c r="C7" s="2323"/>
      <c r="D7" s="2323"/>
      <c r="E7" s="2323"/>
      <c r="F7" s="2323"/>
      <c r="G7" s="2323"/>
      <c r="H7" s="2323"/>
      <c r="I7" s="2323"/>
      <c r="J7" s="2323"/>
      <c r="K7" s="2323"/>
      <c r="L7" s="2323"/>
      <c r="M7" s="2323"/>
      <c r="N7" s="55"/>
      <c r="O7" s="55"/>
      <c r="P7" s="55"/>
      <c r="Q7" s="55"/>
      <c r="R7" s="55"/>
      <c r="S7" s="55"/>
      <c r="T7" s="55"/>
      <c r="U7" s="55"/>
      <c r="V7" s="55"/>
      <c r="W7" s="55"/>
      <c r="X7" s="55"/>
      <c r="Y7" s="55"/>
      <c r="Z7" s="55"/>
      <c r="AA7" s="55"/>
      <c r="AB7" s="55"/>
      <c r="AC7" s="55"/>
      <c r="AD7" s="55"/>
      <c r="AE7" s="55"/>
    </row>
    <row r="8" spans="1:31" ht="26.25" customHeight="1">
      <c r="A8" s="2323" t="s">
        <v>237</v>
      </c>
      <c r="B8" s="2323"/>
      <c r="C8" s="2323"/>
      <c r="D8" s="2323"/>
      <c r="E8" s="2323"/>
      <c r="F8" s="2323"/>
      <c r="G8" s="2323"/>
      <c r="H8" s="2323"/>
      <c r="I8" s="2323"/>
      <c r="J8" s="2323"/>
      <c r="K8" s="2323"/>
      <c r="L8" s="2323"/>
      <c r="M8" s="2323"/>
      <c r="N8" s="55"/>
      <c r="O8" s="55"/>
      <c r="P8" s="55"/>
      <c r="Q8" s="55"/>
      <c r="R8" s="55"/>
      <c r="S8" s="55"/>
      <c r="T8" s="55"/>
      <c r="U8" s="55"/>
      <c r="V8" s="55"/>
      <c r="W8" s="55"/>
      <c r="X8" s="55"/>
      <c r="Y8" s="55"/>
      <c r="Z8" s="55"/>
      <c r="AA8" s="55"/>
      <c r="AB8" s="55"/>
      <c r="AC8" s="55"/>
      <c r="AD8" s="55"/>
      <c r="AE8" s="55"/>
    </row>
    <row r="9" spans="1:31" ht="55.95" customHeight="1">
      <c r="A9" s="2322" t="s">
        <v>238</v>
      </c>
      <c r="B9" s="2322"/>
      <c r="C9" s="2322"/>
      <c r="D9" s="2322"/>
      <c r="E9" s="2322"/>
      <c r="F9" s="2322"/>
      <c r="G9" s="2322"/>
      <c r="H9" s="2322"/>
      <c r="I9" s="2322"/>
      <c r="J9" s="2322"/>
      <c r="K9" s="2322"/>
      <c r="L9" s="2322"/>
      <c r="M9" s="2322"/>
      <c r="N9" s="19"/>
      <c r="O9" s="19"/>
      <c r="P9" s="19"/>
      <c r="Q9" s="19"/>
      <c r="R9" s="19"/>
      <c r="S9" s="19"/>
      <c r="T9" s="19"/>
      <c r="U9" s="19"/>
      <c r="V9" s="19"/>
      <c r="W9" s="19"/>
      <c r="X9" s="19"/>
      <c r="Y9" s="19"/>
      <c r="Z9" s="19"/>
      <c r="AA9" s="19"/>
      <c r="AB9" s="19"/>
      <c r="AC9" s="19"/>
      <c r="AD9" s="19"/>
      <c r="AE9" s="19"/>
    </row>
    <row r="10" spans="1:31" ht="14.4">
      <c r="A10" s="7"/>
      <c r="B10" s="8"/>
      <c r="C10" s="8"/>
      <c r="D10" s="7"/>
      <c r="E10" s="7"/>
      <c r="F10" s="7"/>
      <c r="G10" s="7"/>
      <c r="H10" s="7"/>
      <c r="I10" s="7"/>
      <c r="J10" s="7"/>
      <c r="K10" s="7"/>
      <c r="L10" s="3"/>
      <c r="M10" s="3"/>
    </row>
    <row r="11" spans="1:31" ht="14.4">
      <c r="A11" s="1"/>
      <c r="B11" s="2"/>
      <c r="C11" s="2"/>
      <c r="D11" s="3"/>
      <c r="E11" s="3"/>
      <c r="F11" s="3"/>
      <c r="G11" s="3"/>
      <c r="H11" s="3"/>
      <c r="I11" s="3"/>
      <c r="J11" s="3"/>
      <c r="K11" s="3"/>
    </row>
    <row r="12" spans="1:31" ht="51.75" customHeight="1">
      <c r="A12" s="11" t="s">
        <v>239</v>
      </c>
      <c r="B12" s="9" t="s">
        <v>166</v>
      </c>
      <c r="C12" s="10" t="s">
        <v>85</v>
      </c>
      <c r="D12" s="53" t="s">
        <v>167</v>
      </c>
      <c r="E12" s="9" t="s">
        <v>168</v>
      </c>
      <c r="F12" s="9" t="s">
        <v>53</v>
      </c>
      <c r="G12" s="9" t="s">
        <v>169</v>
      </c>
      <c r="H12" s="9" t="s">
        <v>170</v>
      </c>
      <c r="I12" s="20" t="s">
        <v>54</v>
      </c>
      <c r="J12" s="20" t="s">
        <v>55</v>
      </c>
      <c r="K12" s="20" t="s">
        <v>56</v>
      </c>
      <c r="L12" s="11" t="s">
        <v>71</v>
      </c>
      <c r="M12" s="11" t="s">
        <v>57</v>
      </c>
      <c r="N12" s="138" t="s">
        <v>393</v>
      </c>
    </row>
    <row r="13" spans="1:31" ht="14.4">
      <c r="A13" s="12"/>
      <c r="B13" s="12"/>
      <c r="C13" s="21"/>
      <c r="D13" s="28"/>
      <c r="E13" s="46"/>
      <c r="F13" s="14"/>
      <c r="G13" s="14"/>
      <c r="H13" s="54"/>
      <c r="I13" s="56"/>
      <c r="J13" s="56"/>
      <c r="K13" s="56"/>
      <c r="L13" s="24"/>
      <c r="M13" s="24"/>
    </row>
    <row r="14" spans="1:31" ht="14.4">
      <c r="A14" s="12"/>
      <c r="B14" s="12"/>
      <c r="C14" s="21"/>
      <c r="D14" s="28"/>
      <c r="E14" s="47"/>
      <c r="F14" s="16"/>
      <c r="G14" s="16"/>
      <c r="H14" s="39"/>
      <c r="I14" s="56"/>
      <c r="J14" s="56"/>
      <c r="K14" s="56"/>
      <c r="L14" s="24"/>
      <c r="M14" s="24"/>
    </row>
    <row r="15" spans="1:31" ht="14.4">
      <c r="A15" s="12"/>
      <c r="B15" s="12"/>
      <c r="C15" s="21"/>
      <c r="D15" s="28"/>
      <c r="E15" s="47"/>
      <c r="F15" s="14"/>
      <c r="G15" s="14"/>
      <c r="H15" s="39"/>
      <c r="I15" s="56"/>
      <c r="J15" s="56"/>
      <c r="K15" s="56"/>
      <c r="L15" s="24"/>
      <c r="M15" s="24"/>
    </row>
    <row r="16" spans="1:31" ht="14.4">
      <c r="A16" s="12"/>
      <c r="B16" s="12"/>
      <c r="C16" s="21"/>
      <c r="D16" s="28"/>
      <c r="E16" s="47"/>
      <c r="F16" s="16"/>
      <c r="G16" s="16"/>
      <c r="H16" s="39"/>
      <c r="I16" s="56"/>
      <c r="J16" s="56"/>
      <c r="K16" s="56"/>
      <c r="L16" s="24"/>
      <c r="M16" s="24"/>
    </row>
    <row r="17" spans="1:13" ht="14.4">
      <c r="A17" s="12"/>
      <c r="B17" s="12"/>
      <c r="C17" s="21"/>
      <c r="D17" s="28"/>
      <c r="E17" s="47"/>
      <c r="F17" s="16"/>
      <c r="G17" s="16"/>
      <c r="H17" s="39"/>
      <c r="I17" s="56"/>
      <c r="J17" s="56"/>
      <c r="K17" s="56"/>
      <c r="L17" s="24"/>
      <c r="M17" s="24"/>
    </row>
    <row r="18" spans="1:13" ht="14.4">
      <c r="A18" s="12"/>
      <c r="B18" s="12"/>
      <c r="C18" s="21"/>
      <c r="D18" s="28"/>
      <c r="E18" s="47"/>
      <c r="F18" s="16"/>
      <c r="G18" s="16"/>
      <c r="H18" s="39"/>
      <c r="I18" s="56"/>
      <c r="J18" s="56"/>
      <c r="K18" s="56"/>
      <c r="L18" s="24"/>
      <c r="M18" s="24"/>
    </row>
    <row r="19" spans="1:13" ht="14.4">
      <c r="A19" s="29" t="s">
        <v>58</v>
      </c>
      <c r="B19" s="2"/>
      <c r="C19" s="2"/>
      <c r="D19" s="2"/>
      <c r="E19" s="31"/>
      <c r="F19" s="30"/>
      <c r="G19" s="30"/>
      <c r="M19" s="30">
        <f>SUM(M13:M18)</f>
        <v>0</v>
      </c>
    </row>
    <row r="20" spans="1:13" ht="14.4">
      <c r="A20" s="1"/>
      <c r="B20" s="2"/>
      <c r="C20" s="2"/>
      <c r="D20" s="2"/>
      <c r="E20" s="2"/>
      <c r="F20" s="2"/>
      <c r="G20" s="2"/>
      <c r="H20" s="2"/>
      <c r="I20" s="2"/>
      <c r="J20" s="2"/>
      <c r="K20" s="2"/>
    </row>
    <row r="21" spans="1:13" ht="15.75" customHeight="1">
      <c r="A21" s="2361" t="s">
        <v>59</v>
      </c>
      <c r="B21" s="2328"/>
      <c r="C21" s="2328"/>
      <c r="D21" s="2328"/>
      <c r="E21" s="2328"/>
      <c r="F21" s="2328"/>
      <c r="G21" s="2328"/>
      <c r="H21" s="2328"/>
      <c r="I21" s="48"/>
      <c r="J21" s="48"/>
      <c r="K21" s="48"/>
    </row>
    <row r="22" spans="1:13" ht="15.75" customHeight="1">
      <c r="A22" s="1"/>
      <c r="B22" s="2"/>
      <c r="C22" s="2"/>
      <c r="D22" s="3"/>
      <c r="E22" s="3"/>
      <c r="F22" s="3"/>
      <c r="G22" s="3"/>
      <c r="H22" s="3"/>
      <c r="I22" s="3"/>
      <c r="J22" s="3"/>
      <c r="K22" s="3"/>
    </row>
    <row r="23" spans="1:13" ht="15.75" customHeight="1">
      <c r="A23" s="1"/>
      <c r="B23" s="2"/>
      <c r="C23" s="2"/>
      <c r="D23" s="3"/>
      <c r="E23" s="3"/>
      <c r="F23" s="3"/>
      <c r="G23" s="3"/>
      <c r="H23" s="3"/>
      <c r="I23" s="3"/>
      <c r="J23" s="3"/>
      <c r="K23" s="3"/>
    </row>
    <row r="24" spans="1:13" ht="15.75" customHeight="1">
      <c r="A24" s="1"/>
      <c r="B24" s="2"/>
      <c r="C24" s="2"/>
      <c r="D24" s="3"/>
      <c r="E24" s="3"/>
      <c r="F24" s="3"/>
      <c r="G24" s="3"/>
      <c r="H24" s="3"/>
      <c r="I24" s="3"/>
      <c r="J24" s="3"/>
      <c r="K24" s="3"/>
    </row>
    <row r="25" spans="1:13" ht="15.75" customHeight="1">
      <c r="A25" s="1"/>
      <c r="B25" s="2"/>
      <c r="C25" s="2"/>
      <c r="D25" s="3"/>
      <c r="E25" s="3"/>
      <c r="F25" s="3"/>
      <c r="G25" s="3"/>
      <c r="H25" s="3"/>
      <c r="I25" s="3"/>
      <c r="J25" s="3"/>
      <c r="K25" s="3"/>
    </row>
    <row r="26" spans="1:13" ht="15.75" customHeight="1">
      <c r="A26" s="1"/>
      <c r="B26" s="2"/>
      <c r="C26" s="2"/>
      <c r="D26" s="3"/>
      <c r="E26" s="3"/>
      <c r="F26" s="3"/>
      <c r="G26" s="3"/>
      <c r="H26" s="3"/>
      <c r="I26" s="3"/>
      <c r="J26" s="3"/>
      <c r="K26" s="3"/>
    </row>
    <row r="27" spans="1:13" ht="15.75" customHeight="1">
      <c r="A27" s="1"/>
      <c r="B27" s="2"/>
      <c r="C27" s="2"/>
      <c r="D27" s="3"/>
      <c r="E27" s="3"/>
      <c r="F27" s="3"/>
      <c r="G27" s="3"/>
      <c r="H27" s="3"/>
      <c r="I27" s="3"/>
      <c r="J27" s="3"/>
      <c r="K27" s="3"/>
    </row>
    <row r="28" spans="1:13" ht="15.75" customHeight="1">
      <c r="A28" s="1"/>
      <c r="B28" s="2"/>
      <c r="C28" s="2"/>
      <c r="D28" s="3"/>
      <c r="E28" s="3"/>
      <c r="F28" s="3"/>
      <c r="G28" s="3"/>
      <c r="H28" s="3"/>
      <c r="I28" s="3"/>
      <c r="J28" s="3"/>
      <c r="K28" s="3"/>
    </row>
    <row r="29" spans="1:13" ht="15.75" customHeight="1">
      <c r="A29" s="1"/>
      <c r="B29" s="2"/>
      <c r="C29" s="2"/>
      <c r="D29" s="3"/>
      <c r="E29" s="3"/>
      <c r="F29" s="3"/>
      <c r="G29" s="3"/>
      <c r="H29" s="3"/>
      <c r="I29" s="3"/>
      <c r="J29" s="3"/>
      <c r="K29" s="3"/>
    </row>
    <row r="30" spans="1:13" ht="15.75" customHeight="1">
      <c r="A30" s="1"/>
      <c r="B30" s="2"/>
      <c r="C30" s="2"/>
      <c r="D30" s="3"/>
      <c r="E30" s="3"/>
      <c r="F30" s="3"/>
      <c r="G30" s="3"/>
      <c r="H30" s="3"/>
      <c r="I30" s="3"/>
      <c r="J30" s="3"/>
      <c r="K30" s="3"/>
    </row>
    <row r="31" spans="1:13" ht="15.75" customHeight="1">
      <c r="A31" s="1"/>
      <c r="B31" s="2"/>
      <c r="C31" s="2"/>
      <c r="D31" s="3"/>
      <c r="E31" s="3"/>
      <c r="F31" s="3"/>
      <c r="G31" s="3"/>
      <c r="H31" s="3"/>
      <c r="I31" s="3"/>
      <c r="J31" s="3"/>
      <c r="K31" s="3"/>
    </row>
    <row r="32" spans="1:13" ht="15.75" customHeight="1">
      <c r="A32" s="1"/>
      <c r="B32" s="2"/>
      <c r="C32" s="2"/>
      <c r="D32" s="3"/>
      <c r="E32" s="3"/>
      <c r="F32" s="3"/>
      <c r="G32" s="3"/>
      <c r="H32" s="3"/>
      <c r="I32" s="3"/>
      <c r="J32" s="3"/>
      <c r="K32" s="3"/>
    </row>
    <row r="33" spans="1:11" ht="15.75" customHeight="1">
      <c r="A33" s="1"/>
      <c r="B33" s="2"/>
      <c r="C33" s="2"/>
      <c r="D33" s="3"/>
      <c r="E33" s="3"/>
      <c r="F33" s="3"/>
      <c r="G33" s="3"/>
      <c r="H33" s="3"/>
      <c r="I33" s="3"/>
      <c r="J33" s="3"/>
      <c r="K33" s="3"/>
    </row>
    <row r="34" spans="1:11" ht="15.75" customHeight="1">
      <c r="A34" s="1"/>
      <c r="B34" s="2"/>
      <c r="C34" s="2"/>
      <c r="D34" s="3"/>
      <c r="E34" s="3"/>
      <c r="F34" s="3"/>
      <c r="G34" s="3"/>
      <c r="H34" s="3"/>
      <c r="I34" s="3"/>
      <c r="J34" s="3"/>
      <c r="K34" s="3"/>
    </row>
    <row r="35" spans="1:11" ht="15.75" customHeight="1">
      <c r="A35" s="1"/>
      <c r="B35" s="2"/>
      <c r="C35" s="2"/>
      <c r="D35" s="3"/>
      <c r="E35" s="3"/>
      <c r="F35" s="3"/>
      <c r="G35" s="3"/>
      <c r="H35" s="3"/>
      <c r="I35" s="3"/>
      <c r="J35" s="3"/>
      <c r="K35" s="3"/>
    </row>
    <row r="36" spans="1:11" ht="15.75" customHeight="1">
      <c r="A36" s="1"/>
      <c r="B36" s="2"/>
      <c r="C36" s="2"/>
      <c r="D36" s="3"/>
      <c r="E36" s="3"/>
      <c r="F36" s="3"/>
      <c r="G36" s="3"/>
      <c r="H36" s="3"/>
      <c r="I36" s="3"/>
      <c r="J36" s="3"/>
      <c r="K36" s="3"/>
    </row>
    <row r="37" spans="1:11" ht="15.75" customHeight="1">
      <c r="A37" s="1"/>
      <c r="B37" s="2"/>
      <c r="C37" s="2"/>
      <c r="D37" s="3"/>
      <c r="E37" s="3"/>
      <c r="F37" s="3"/>
      <c r="G37" s="3"/>
      <c r="H37" s="3"/>
      <c r="I37" s="3"/>
      <c r="J37" s="3"/>
      <c r="K37" s="3"/>
    </row>
    <row r="38" spans="1:11" ht="15.75" customHeight="1">
      <c r="A38" s="1"/>
      <c r="B38" s="2"/>
      <c r="C38" s="2"/>
      <c r="D38" s="3"/>
      <c r="E38" s="3"/>
      <c r="F38" s="3"/>
      <c r="G38" s="3"/>
      <c r="H38" s="3"/>
      <c r="I38" s="3"/>
      <c r="J38" s="3"/>
      <c r="K38" s="3"/>
    </row>
    <row r="39" spans="1:11" ht="15.75" customHeight="1">
      <c r="A39" s="1"/>
      <c r="B39" s="2"/>
      <c r="C39" s="2"/>
      <c r="D39" s="3"/>
      <c r="E39" s="3"/>
      <c r="F39" s="3"/>
      <c r="G39" s="3"/>
      <c r="H39" s="3"/>
      <c r="I39" s="3"/>
      <c r="J39" s="3"/>
      <c r="K39" s="3"/>
    </row>
    <row r="40" spans="1:11" ht="15.75" customHeight="1">
      <c r="A40" s="1"/>
      <c r="B40" s="2"/>
      <c r="C40" s="2"/>
      <c r="D40" s="3"/>
      <c r="E40" s="3"/>
      <c r="F40" s="3"/>
      <c r="G40" s="3"/>
      <c r="H40" s="3"/>
      <c r="I40" s="3"/>
      <c r="J40" s="3"/>
      <c r="K40" s="3"/>
    </row>
    <row r="41" spans="1:11" ht="15.75" customHeight="1">
      <c r="A41" s="1"/>
      <c r="B41" s="2"/>
      <c r="C41" s="2"/>
      <c r="D41" s="3"/>
      <c r="E41" s="3"/>
      <c r="F41" s="3"/>
      <c r="G41" s="3"/>
      <c r="H41" s="3"/>
      <c r="I41" s="3"/>
      <c r="J41" s="3"/>
      <c r="K41" s="3"/>
    </row>
    <row r="42" spans="1:11" ht="15.75" customHeight="1">
      <c r="A42" s="1"/>
      <c r="B42" s="2"/>
      <c r="C42" s="2"/>
      <c r="D42" s="3"/>
      <c r="E42" s="3"/>
      <c r="F42" s="3"/>
      <c r="G42" s="3"/>
      <c r="H42" s="3"/>
      <c r="I42" s="3"/>
      <c r="J42" s="3"/>
      <c r="K42" s="3"/>
    </row>
    <row r="43" spans="1:11" ht="15.75" customHeight="1">
      <c r="A43" s="1"/>
      <c r="B43" s="2"/>
      <c r="C43" s="2"/>
      <c r="D43" s="3"/>
      <c r="E43" s="3"/>
      <c r="F43" s="3"/>
      <c r="G43" s="3"/>
      <c r="H43" s="3"/>
      <c r="I43" s="3"/>
      <c r="J43" s="3"/>
      <c r="K43" s="3"/>
    </row>
    <row r="44" spans="1:11" ht="15.75" customHeight="1">
      <c r="A44" s="1"/>
      <c r="B44" s="2"/>
      <c r="C44" s="2"/>
      <c r="D44" s="3"/>
      <c r="E44" s="3"/>
      <c r="F44" s="3"/>
      <c r="G44" s="3"/>
      <c r="H44" s="3"/>
      <c r="I44" s="3"/>
      <c r="J44" s="3"/>
      <c r="K44" s="3"/>
    </row>
    <row r="45" spans="1:11" ht="15.75" customHeight="1">
      <c r="A45" s="1"/>
      <c r="B45" s="2"/>
      <c r="C45" s="2"/>
      <c r="D45" s="3"/>
      <c r="E45" s="3"/>
      <c r="F45" s="3"/>
      <c r="G45" s="3"/>
      <c r="H45" s="3"/>
      <c r="I45" s="3"/>
      <c r="J45" s="3"/>
      <c r="K45" s="3"/>
    </row>
    <row r="46" spans="1:11" ht="15.75" customHeight="1">
      <c r="A46" s="1"/>
      <c r="B46" s="2"/>
      <c r="C46" s="2"/>
      <c r="D46" s="3"/>
      <c r="E46" s="3"/>
      <c r="F46" s="3"/>
      <c r="G46" s="3"/>
      <c r="H46" s="3"/>
      <c r="I46" s="3"/>
      <c r="J46" s="3"/>
      <c r="K46" s="3"/>
    </row>
    <row r="47" spans="1:11" ht="15.75" customHeight="1">
      <c r="A47" s="1"/>
      <c r="B47" s="2"/>
      <c r="C47" s="2"/>
      <c r="D47" s="3"/>
      <c r="E47" s="3"/>
      <c r="F47" s="3"/>
      <c r="G47" s="3"/>
      <c r="H47" s="3"/>
      <c r="I47" s="3"/>
      <c r="J47" s="3"/>
      <c r="K47" s="3"/>
    </row>
    <row r="48" spans="1:11" ht="15.75" customHeight="1">
      <c r="A48" s="1"/>
      <c r="B48" s="2"/>
      <c r="C48" s="2"/>
      <c r="D48" s="3"/>
      <c r="E48" s="3"/>
      <c r="F48" s="3"/>
      <c r="G48" s="3"/>
      <c r="H48" s="3"/>
      <c r="I48" s="3"/>
      <c r="J48" s="3"/>
      <c r="K48" s="3"/>
    </row>
    <row r="49" spans="1:11" ht="15.75" customHeight="1">
      <c r="A49" s="1"/>
      <c r="B49" s="2"/>
      <c r="C49" s="2"/>
      <c r="D49" s="3"/>
      <c r="E49" s="3"/>
      <c r="F49" s="3"/>
      <c r="G49" s="3"/>
      <c r="H49" s="3"/>
      <c r="I49" s="3"/>
      <c r="J49" s="3"/>
      <c r="K49" s="3"/>
    </row>
    <row r="50" spans="1:11" ht="15.75" customHeight="1">
      <c r="A50" s="1"/>
      <c r="B50" s="2"/>
      <c r="C50" s="2"/>
      <c r="D50" s="3"/>
      <c r="E50" s="3"/>
      <c r="F50" s="3"/>
      <c r="G50" s="3"/>
      <c r="H50" s="3"/>
      <c r="I50" s="3"/>
      <c r="J50" s="3"/>
      <c r="K50" s="3"/>
    </row>
    <row r="51" spans="1:11" ht="15.75" customHeight="1">
      <c r="A51" s="1"/>
      <c r="B51" s="2"/>
      <c r="C51" s="2"/>
      <c r="D51" s="3"/>
      <c r="E51" s="3"/>
      <c r="F51" s="3"/>
      <c r="G51" s="3"/>
      <c r="H51" s="3"/>
      <c r="I51" s="3"/>
      <c r="J51" s="3"/>
      <c r="K51" s="3"/>
    </row>
    <row r="52" spans="1:11" ht="15.75" customHeight="1">
      <c r="A52" s="1"/>
      <c r="B52" s="2"/>
      <c r="C52" s="2"/>
      <c r="D52" s="3"/>
      <c r="E52" s="3"/>
      <c r="F52" s="3"/>
      <c r="G52" s="3"/>
      <c r="H52" s="3"/>
      <c r="I52" s="3"/>
      <c r="J52" s="3"/>
      <c r="K52" s="3"/>
    </row>
    <row r="53" spans="1:11" ht="15.75" customHeight="1">
      <c r="A53" s="1"/>
      <c r="B53" s="2"/>
      <c r="C53" s="2"/>
      <c r="D53" s="3"/>
      <c r="E53" s="3"/>
      <c r="F53" s="3"/>
      <c r="G53" s="3"/>
      <c r="H53" s="3"/>
      <c r="I53" s="3"/>
      <c r="J53" s="3"/>
      <c r="K53" s="3"/>
    </row>
    <row r="54" spans="1:11" ht="15.75" customHeight="1">
      <c r="A54" s="1"/>
      <c r="B54" s="2"/>
      <c r="C54" s="2"/>
      <c r="D54" s="3"/>
      <c r="E54" s="3"/>
      <c r="F54" s="3"/>
      <c r="G54" s="3"/>
      <c r="H54" s="3"/>
      <c r="I54" s="3"/>
      <c r="J54" s="3"/>
      <c r="K54" s="3"/>
    </row>
    <row r="55" spans="1:11" ht="15.75" customHeight="1">
      <c r="A55" s="1"/>
      <c r="B55" s="2"/>
      <c r="C55" s="2"/>
      <c r="D55" s="3"/>
      <c r="E55" s="3"/>
      <c r="F55" s="3"/>
      <c r="G55" s="3"/>
      <c r="H55" s="3"/>
      <c r="I55" s="3"/>
      <c r="J55" s="3"/>
      <c r="K55" s="3"/>
    </row>
    <row r="56" spans="1:11" ht="15.75" customHeight="1">
      <c r="A56" s="1"/>
      <c r="B56" s="2"/>
      <c r="C56" s="2"/>
      <c r="D56" s="3"/>
      <c r="E56" s="3"/>
      <c r="F56" s="3"/>
      <c r="G56" s="3"/>
      <c r="H56" s="3"/>
      <c r="I56" s="3"/>
      <c r="J56" s="3"/>
      <c r="K56" s="3"/>
    </row>
    <row r="57" spans="1:11" ht="15.75" customHeight="1">
      <c r="A57" s="1"/>
      <c r="B57" s="2"/>
      <c r="C57" s="2"/>
      <c r="D57" s="3"/>
      <c r="E57" s="3"/>
      <c r="F57" s="3"/>
      <c r="G57" s="3"/>
      <c r="H57" s="3"/>
      <c r="I57" s="3"/>
      <c r="J57" s="3"/>
      <c r="K57" s="3"/>
    </row>
    <row r="58" spans="1:11" ht="15.75" customHeight="1">
      <c r="A58" s="1"/>
      <c r="B58" s="2"/>
      <c r="C58" s="2"/>
      <c r="D58" s="3"/>
      <c r="E58" s="3"/>
      <c r="F58" s="3"/>
      <c r="G58" s="3"/>
      <c r="H58" s="3"/>
      <c r="I58" s="3"/>
      <c r="J58" s="3"/>
      <c r="K58" s="3"/>
    </row>
    <row r="59" spans="1:11" ht="15.75" customHeight="1">
      <c r="A59" s="1"/>
      <c r="B59" s="2"/>
      <c r="C59" s="2"/>
      <c r="D59" s="3"/>
      <c r="E59" s="3"/>
      <c r="F59" s="3"/>
      <c r="G59" s="3"/>
      <c r="H59" s="3"/>
      <c r="I59" s="3"/>
      <c r="J59" s="3"/>
      <c r="K59" s="3"/>
    </row>
    <row r="60" spans="1:11" ht="15.75" customHeight="1">
      <c r="A60" s="1"/>
      <c r="B60" s="2"/>
      <c r="C60" s="2"/>
      <c r="D60" s="3"/>
      <c r="E60" s="3"/>
      <c r="F60" s="3"/>
      <c r="G60" s="3"/>
      <c r="H60" s="3"/>
      <c r="I60" s="3"/>
      <c r="J60" s="3"/>
      <c r="K60" s="3"/>
    </row>
    <row r="61" spans="1:11" ht="15.75" customHeight="1">
      <c r="A61" s="1"/>
      <c r="B61" s="2"/>
      <c r="C61" s="2"/>
      <c r="D61" s="3"/>
      <c r="E61" s="3"/>
      <c r="F61" s="3"/>
      <c r="G61" s="3"/>
      <c r="H61" s="3"/>
      <c r="I61" s="3"/>
      <c r="J61" s="3"/>
      <c r="K61" s="3"/>
    </row>
    <row r="62" spans="1:11" ht="15.75" customHeight="1">
      <c r="A62" s="1"/>
      <c r="B62" s="2"/>
      <c r="C62" s="2"/>
      <c r="D62" s="3"/>
      <c r="E62" s="3"/>
      <c r="F62" s="3"/>
      <c r="G62" s="3"/>
      <c r="H62" s="3"/>
      <c r="I62" s="3"/>
      <c r="J62" s="3"/>
      <c r="K62" s="3"/>
    </row>
    <row r="63" spans="1:11" ht="15.75" customHeight="1">
      <c r="A63" s="1"/>
      <c r="B63" s="2"/>
      <c r="C63" s="2"/>
      <c r="D63" s="3"/>
      <c r="E63" s="3"/>
      <c r="F63" s="3"/>
      <c r="G63" s="3"/>
      <c r="H63" s="3"/>
      <c r="I63" s="3"/>
      <c r="J63" s="3"/>
      <c r="K63" s="3"/>
    </row>
    <row r="64" spans="1:11" ht="15.75" customHeight="1">
      <c r="A64" s="1"/>
      <c r="B64" s="2"/>
      <c r="C64" s="2"/>
      <c r="D64" s="3"/>
      <c r="E64" s="3"/>
      <c r="F64" s="3"/>
      <c r="G64" s="3"/>
      <c r="H64" s="3"/>
      <c r="I64" s="3"/>
      <c r="J64" s="3"/>
      <c r="K64" s="3"/>
    </row>
    <row r="65" spans="1:11" ht="15.75" customHeight="1">
      <c r="A65" s="1"/>
      <c r="B65" s="2"/>
      <c r="C65" s="2"/>
      <c r="D65" s="3"/>
      <c r="E65" s="3"/>
      <c r="F65" s="3"/>
      <c r="G65" s="3"/>
      <c r="H65" s="3"/>
      <c r="I65" s="3"/>
      <c r="J65" s="3"/>
      <c r="K65" s="3"/>
    </row>
    <row r="66" spans="1:11" ht="15.75" customHeight="1">
      <c r="A66" s="1"/>
      <c r="B66" s="2"/>
      <c r="C66" s="2"/>
      <c r="D66" s="3"/>
      <c r="E66" s="3"/>
      <c r="F66" s="3"/>
      <c r="G66" s="3"/>
      <c r="H66" s="3"/>
      <c r="I66" s="3"/>
      <c r="J66" s="3"/>
      <c r="K66" s="3"/>
    </row>
    <row r="67" spans="1:11" ht="15.75" customHeight="1">
      <c r="A67" s="1"/>
      <c r="B67" s="2"/>
      <c r="C67" s="2"/>
      <c r="D67" s="3"/>
      <c r="E67" s="3"/>
      <c r="F67" s="3"/>
      <c r="G67" s="3"/>
      <c r="H67" s="3"/>
      <c r="I67" s="3"/>
      <c r="J67" s="3"/>
      <c r="K67" s="3"/>
    </row>
    <row r="68" spans="1:11" ht="15.75" customHeight="1">
      <c r="A68" s="1"/>
      <c r="B68" s="2"/>
      <c r="C68" s="2"/>
      <c r="D68" s="3"/>
      <c r="E68" s="3"/>
      <c r="F68" s="3"/>
      <c r="G68" s="3"/>
      <c r="H68" s="3"/>
      <c r="I68" s="3"/>
      <c r="J68" s="3"/>
      <c r="K68" s="3"/>
    </row>
    <row r="69" spans="1:11" ht="15.75" customHeight="1">
      <c r="A69" s="1"/>
      <c r="B69" s="2"/>
      <c r="C69" s="2"/>
      <c r="D69" s="3"/>
      <c r="E69" s="3"/>
      <c r="F69" s="3"/>
      <c r="G69" s="3"/>
      <c r="H69" s="3"/>
      <c r="I69" s="3"/>
      <c r="J69" s="3"/>
      <c r="K69" s="3"/>
    </row>
    <row r="70" spans="1:11" ht="15.75" customHeight="1">
      <c r="A70" s="1"/>
      <c r="B70" s="2"/>
      <c r="C70" s="2"/>
      <c r="D70" s="3"/>
      <c r="E70" s="3"/>
      <c r="F70" s="3"/>
      <c r="G70" s="3"/>
      <c r="H70" s="3"/>
      <c r="I70" s="3"/>
      <c r="J70" s="3"/>
      <c r="K70" s="3"/>
    </row>
    <row r="71" spans="1:11" ht="15.75" customHeight="1">
      <c r="A71" s="1"/>
      <c r="B71" s="2"/>
      <c r="C71" s="2"/>
      <c r="D71" s="3"/>
      <c r="E71" s="3"/>
      <c r="F71" s="3"/>
      <c r="G71" s="3"/>
      <c r="H71" s="3"/>
      <c r="I71" s="3"/>
      <c r="J71" s="3"/>
      <c r="K71" s="3"/>
    </row>
    <row r="72" spans="1:11" ht="15.75" customHeight="1">
      <c r="A72" s="1"/>
      <c r="B72" s="2"/>
      <c r="C72" s="2"/>
      <c r="D72" s="3"/>
      <c r="E72" s="3"/>
      <c r="F72" s="3"/>
      <c r="G72" s="3"/>
      <c r="H72" s="3"/>
      <c r="I72" s="3"/>
      <c r="J72" s="3"/>
      <c r="K72" s="3"/>
    </row>
    <row r="73" spans="1:11" ht="15.75" customHeight="1">
      <c r="A73" s="1"/>
      <c r="B73" s="2"/>
      <c r="C73" s="2"/>
      <c r="D73" s="3"/>
      <c r="E73" s="3"/>
      <c r="F73" s="3"/>
      <c r="G73" s="3"/>
      <c r="H73" s="3"/>
      <c r="I73" s="3"/>
      <c r="J73" s="3"/>
      <c r="K73" s="3"/>
    </row>
    <row r="74" spans="1:11" ht="15.75" customHeight="1">
      <c r="A74" s="1"/>
      <c r="B74" s="2"/>
      <c r="C74" s="2"/>
      <c r="D74" s="3"/>
      <c r="E74" s="3"/>
      <c r="F74" s="3"/>
      <c r="G74" s="3"/>
      <c r="H74" s="3"/>
      <c r="I74" s="3"/>
      <c r="J74" s="3"/>
      <c r="K74" s="3"/>
    </row>
    <row r="75" spans="1:11" ht="15.75" customHeight="1">
      <c r="A75" s="1"/>
      <c r="B75" s="2"/>
      <c r="C75" s="2"/>
      <c r="D75" s="3"/>
      <c r="E75" s="3"/>
      <c r="F75" s="3"/>
      <c r="G75" s="3"/>
      <c r="H75" s="3"/>
      <c r="I75" s="3"/>
      <c r="J75" s="3"/>
      <c r="K75" s="3"/>
    </row>
    <row r="76" spans="1:11" ht="15.75" customHeight="1">
      <c r="A76" s="1"/>
      <c r="B76" s="2"/>
      <c r="C76" s="2"/>
      <c r="D76" s="3"/>
      <c r="E76" s="3"/>
      <c r="F76" s="3"/>
      <c r="G76" s="3"/>
      <c r="H76" s="3"/>
      <c r="I76" s="3"/>
      <c r="J76" s="3"/>
      <c r="K76" s="3"/>
    </row>
    <row r="77" spans="1:11" ht="15.75" customHeight="1">
      <c r="A77" s="1"/>
      <c r="B77" s="2"/>
      <c r="C77" s="2"/>
      <c r="D77" s="3"/>
      <c r="E77" s="3"/>
      <c r="F77" s="3"/>
      <c r="G77" s="3"/>
      <c r="H77" s="3"/>
      <c r="I77" s="3"/>
      <c r="J77" s="3"/>
      <c r="K77" s="3"/>
    </row>
    <row r="78" spans="1:11" ht="15.75" customHeight="1">
      <c r="A78" s="1"/>
      <c r="B78" s="2"/>
      <c r="C78" s="2"/>
      <c r="D78" s="3"/>
      <c r="E78" s="3"/>
      <c r="F78" s="3"/>
      <c r="G78" s="3"/>
      <c r="H78" s="3"/>
      <c r="I78" s="3"/>
      <c r="J78" s="3"/>
      <c r="K78" s="3"/>
    </row>
    <row r="79" spans="1:11" ht="15.75" customHeight="1">
      <c r="A79" s="1"/>
      <c r="B79" s="2"/>
      <c r="C79" s="2"/>
      <c r="D79" s="3"/>
      <c r="E79" s="3"/>
      <c r="F79" s="3"/>
      <c r="G79" s="3"/>
      <c r="H79" s="3"/>
      <c r="I79" s="3"/>
      <c r="J79" s="3"/>
      <c r="K79" s="3"/>
    </row>
    <row r="80" spans="1:11" ht="15.75" customHeight="1">
      <c r="A80" s="1"/>
      <c r="B80" s="2"/>
      <c r="C80" s="2"/>
      <c r="D80" s="3"/>
      <c r="E80" s="3"/>
      <c r="F80" s="3"/>
      <c r="G80" s="3"/>
      <c r="H80" s="3"/>
      <c r="I80" s="3"/>
      <c r="J80" s="3"/>
      <c r="K80" s="3"/>
    </row>
    <row r="81" spans="1:11" ht="15.75" customHeight="1">
      <c r="A81" s="1"/>
      <c r="B81" s="2"/>
      <c r="C81" s="2"/>
      <c r="D81" s="3"/>
      <c r="E81" s="3"/>
      <c r="F81" s="3"/>
      <c r="G81" s="3"/>
      <c r="H81" s="3"/>
      <c r="I81" s="3"/>
      <c r="J81" s="3"/>
      <c r="K81" s="3"/>
    </row>
    <row r="82" spans="1:11" ht="15.75" customHeight="1">
      <c r="A82" s="1"/>
      <c r="B82" s="2"/>
      <c r="C82" s="2"/>
      <c r="D82" s="3"/>
      <c r="E82" s="3"/>
      <c r="F82" s="3"/>
      <c r="G82" s="3"/>
      <c r="H82" s="3"/>
      <c r="I82" s="3"/>
      <c r="J82" s="3"/>
      <c r="K82" s="3"/>
    </row>
    <row r="83" spans="1:11" ht="15.75" customHeight="1">
      <c r="A83" s="1"/>
      <c r="B83" s="2"/>
      <c r="C83" s="2"/>
      <c r="D83" s="3"/>
      <c r="E83" s="3"/>
      <c r="F83" s="3"/>
      <c r="G83" s="3"/>
      <c r="H83" s="3"/>
      <c r="I83" s="3"/>
      <c r="J83" s="3"/>
      <c r="K83" s="3"/>
    </row>
    <row r="84" spans="1:11" ht="15.75" customHeight="1">
      <c r="A84" s="1"/>
      <c r="B84" s="2"/>
      <c r="C84" s="2"/>
      <c r="D84" s="3"/>
      <c r="E84" s="3"/>
      <c r="F84" s="3"/>
      <c r="G84" s="3"/>
      <c r="H84" s="3"/>
      <c r="I84" s="3"/>
      <c r="J84" s="3"/>
      <c r="K84" s="3"/>
    </row>
    <row r="85" spans="1:11" ht="15.75" customHeight="1">
      <c r="A85" s="1"/>
      <c r="B85" s="2"/>
      <c r="C85" s="2"/>
      <c r="D85" s="3"/>
      <c r="E85" s="3"/>
      <c r="F85" s="3"/>
      <c r="G85" s="3"/>
      <c r="H85" s="3"/>
      <c r="I85" s="3"/>
      <c r="J85" s="3"/>
      <c r="K85" s="3"/>
    </row>
    <row r="86" spans="1:11" ht="15.75" customHeight="1">
      <c r="A86" s="1"/>
      <c r="B86" s="2"/>
      <c r="C86" s="2"/>
      <c r="D86" s="3"/>
      <c r="E86" s="3"/>
      <c r="F86" s="3"/>
      <c r="G86" s="3"/>
      <c r="H86" s="3"/>
      <c r="I86" s="3"/>
      <c r="J86" s="3"/>
      <c r="K86" s="3"/>
    </row>
    <row r="87" spans="1:11" ht="15.75" customHeight="1">
      <c r="A87" s="1"/>
      <c r="B87" s="2"/>
      <c r="C87" s="2"/>
      <c r="D87" s="3"/>
      <c r="E87" s="3"/>
      <c r="F87" s="3"/>
      <c r="G87" s="3"/>
      <c r="H87" s="3"/>
      <c r="I87" s="3"/>
      <c r="J87" s="3"/>
      <c r="K87" s="3"/>
    </row>
    <row r="88" spans="1:11" ht="15.75" customHeight="1">
      <c r="A88" s="1"/>
      <c r="B88" s="2"/>
      <c r="C88" s="2"/>
      <c r="D88" s="3"/>
      <c r="E88" s="3"/>
      <c r="F88" s="3"/>
      <c r="G88" s="3"/>
      <c r="H88" s="3"/>
      <c r="I88" s="3"/>
      <c r="J88" s="3"/>
      <c r="K88" s="3"/>
    </row>
    <row r="89" spans="1:11" ht="15.75" customHeight="1">
      <c r="A89" s="1"/>
      <c r="B89" s="2"/>
      <c r="C89" s="2"/>
      <c r="D89" s="3"/>
      <c r="E89" s="3"/>
      <c r="F89" s="3"/>
      <c r="G89" s="3"/>
      <c r="H89" s="3"/>
      <c r="I89" s="3"/>
      <c r="J89" s="3"/>
      <c r="K89" s="3"/>
    </row>
    <row r="90" spans="1:11" ht="15.75" customHeight="1">
      <c r="A90" s="1"/>
      <c r="B90" s="2"/>
      <c r="C90" s="2"/>
      <c r="D90" s="3"/>
      <c r="E90" s="3"/>
      <c r="F90" s="3"/>
      <c r="G90" s="3"/>
      <c r="H90" s="3"/>
      <c r="I90" s="3"/>
      <c r="J90" s="3"/>
      <c r="K90" s="3"/>
    </row>
    <row r="91" spans="1:11" ht="15.75" customHeight="1">
      <c r="A91" s="1"/>
      <c r="B91" s="2"/>
      <c r="C91" s="2"/>
      <c r="D91" s="3"/>
      <c r="E91" s="3"/>
      <c r="F91" s="3"/>
      <c r="G91" s="3"/>
      <c r="H91" s="3"/>
      <c r="I91" s="3"/>
      <c r="J91" s="3"/>
      <c r="K91" s="3"/>
    </row>
    <row r="92" spans="1:11" ht="15.75" customHeight="1">
      <c r="A92" s="1"/>
      <c r="B92" s="2"/>
      <c r="C92" s="2"/>
      <c r="D92" s="3"/>
      <c r="E92" s="3"/>
      <c r="F92" s="3"/>
      <c r="G92" s="3"/>
      <c r="H92" s="3"/>
      <c r="I92" s="3"/>
      <c r="J92" s="3"/>
      <c r="K92" s="3"/>
    </row>
    <row r="93" spans="1:11" ht="15.75" customHeight="1">
      <c r="A93" s="1"/>
      <c r="B93" s="2"/>
      <c r="C93" s="2"/>
      <c r="D93" s="3"/>
      <c r="E93" s="3"/>
      <c r="F93" s="3"/>
      <c r="G93" s="3"/>
      <c r="H93" s="3"/>
      <c r="I93" s="3"/>
      <c r="J93" s="3"/>
      <c r="K93" s="3"/>
    </row>
    <row r="94" spans="1:11" ht="15.75" customHeight="1">
      <c r="A94" s="1"/>
      <c r="B94" s="2"/>
      <c r="C94" s="2"/>
      <c r="D94" s="3"/>
      <c r="E94" s="3"/>
      <c r="F94" s="3"/>
      <c r="G94" s="3"/>
      <c r="H94" s="3"/>
      <c r="I94" s="3"/>
      <c r="J94" s="3"/>
      <c r="K94" s="3"/>
    </row>
    <row r="95" spans="1:11" ht="15.75" customHeight="1">
      <c r="A95" s="1"/>
      <c r="B95" s="2"/>
      <c r="C95" s="2"/>
      <c r="D95" s="3"/>
      <c r="E95" s="3"/>
      <c r="F95" s="3"/>
      <c r="G95" s="3"/>
      <c r="H95" s="3"/>
      <c r="I95" s="3"/>
      <c r="J95" s="3"/>
      <c r="K95" s="3"/>
    </row>
    <row r="96" spans="1:11" ht="15.75" customHeight="1">
      <c r="A96" s="1"/>
      <c r="B96" s="2"/>
      <c r="C96" s="2"/>
      <c r="D96" s="3"/>
      <c r="E96" s="3"/>
      <c r="F96" s="3"/>
      <c r="G96" s="3"/>
      <c r="H96" s="3"/>
      <c r="I96" s="3"/>
      <c r="J96" s="3"/>
      <c r="K96" s="3"/>
    </row>
    <row r="97" spans="1:11" ht="15.75" customHeight="1">
      <c r="A97" s="1"/>
      <c r="B97" s="2"/>
      <c r="C97" s="2"/>
      <c r="D97" s="3"/>
      <c r="E97" s="3"/>
      <c r="F97" s="3"/>
      <c r="G97" s="3"/>
      <c r="H97" s="3"/>
      <c r="I97" s="3"/>
      <c r="J97" s="3"/>
      <c r="K97" s="3"/>
    </row>
    <row r="98" spans="1:11" ht="15.75" customHeight="1">
      <c r="A98" s="1"/>
      <c r="B98" s="2"/>
      <c r="C98" s="2"/>
      <c r="D98" s="3"/>
      <c r="E98" s="3"/>
      <c r="F98" s="3"/>
      <c r="G98" s="3"/>
      <c r="H98" s="3"/>
      <c r="I98" s="3"/>
      <c r="J98" s="3"/>
      <c r="K98" s="3"/>
    </row>
    <row r="99" spans="1:11" ht="15.75" customHeight="1">
      <c r="A99" s="1"/>
      <c r="B99" s="2"/>
      <c r="C99" s="2"/>
      <c r="D99" s="3"/>
      <c r="E99" s="3"/>
      <c r="F99" s="3"/>
      <c r="G99" s="3"/>
      <c r="H99" s="3"/>
      <c r="I99" s="3"/>
      <c r="J99" s="3"/>
      <c r="K99" s="3"/>
    </row>
    <row r="100" spans="1:11" ht="15.75" customHeight="1">
      <c r="A100" s="1"/>
      <c r="B100" s="2"/>
      <c r="C100" s="2"/>
      <c r="D100" s="3"/>
      <c r="E100" s="3"/>
      <c r="F100" s="3"/>
      <c r="G100" s="3"/>
      <c r="H100" s="3"/>
      <c r="I100" s="3"/>
      <c r="J100" s="3"/>
      <c r="K100" s="3"/>
    </row>
    <row r="101" spans="1:11" ht="15.75" customHeight="1">
      <c r="A101" s="1"/>
      <c r="B101" s="2"/>
      <c r="C101" s="2"/>
      <c r="D101" s="3"/>
      <c r="E101" s="3"/>
      <c r="F101" s="3"/>
      <c r="G101" s="3"/>
      <c r="H101" s="3"/>
      <c r="I101" s="3"/>
      <c r="J101" s="3"/>
      <c r="K101" s="3"/>
    </row>
    <row r="102" spans="1:11" ht="15.75" customHeight="1">
      <c r="A102" s="1"/>
      <c r="B102" s="2"/>
      <c r="C102" s="2"/>
      <c r="D102" s="3"/>
      <c r="E102" s="3"/>
      <c r="F102" s="3"/>
      <c r="G102" s="3"/>
      <c r="H102" s="3"/>
      <c r="I102" s="3"/>
      <c r="J102" s="3"/>
      <c r="K102" s="3"/>
    </row>
    <row r="103" spans="1:11" ht="15.75" customHeight="1">
      <c r="A103" s="1"/>
      <c r="B103" s="2"/>
      <c r="C103" s="2"/>
      <c r="D103" s="3"/>
      <c r="E103" s="3"/>
      <c r="F103" s="3"/>
      <c r="G103" s="3"/>
      <c r="H103" s="3"/>
      <c r="I103" s="3"/>
      <c r="J103" s="3"/>
      <c r="K103" s="3"/>
    </row>
    <row r="104" spans="1:11" ht="15.75" customHeight="1">
      <c r="A104" s="1"/>
      <c r="B104" s="2"/>
      <c r="C104" s="2"/>
      <c r="D104" s="3"/>
      <c r="E104" s="3"/>
      <c r="F104" s="3"/>
      <c r="G104" s="3"/>
      <c r="H104" s="3"/>
      <c r="I104" s="3"/>
      <c r="J104" s="3"/>
      <c r="K104" s="3"/>
    </row>
    <row r="105" spans="1:11" ht="15.75" customHeight="1">
      <c r="A105" s="1"/>
      <c r="B105" s="2"/>
      <c r="C105" s="2"/>
      <c r="D105" s="3"/>
      <c r="E105" s="3"/>
      <c r="F105" s="3"/>
      <c r="G105" s="3"/>
      <c r="H105" s="3"/>
      <c r="I105" s="3"/>
      <c r="J105" s="3"/>
      <c r="K105" s="3"/>
    </row>
    <row r="106" spans="1:11" ht="15.75" customHeight="1">
      <c r="A106" s="1"/>
      <c r="B106" s="2"/>
      <c r="C106" s="2"/>
      <c r="D106" s="3"/>
      <c r="E106" s="3"/>
      <c r="F106" s="3"/>
      <c r="G106" s="3"/>
      <c r="H106" s="3"/>
      <c r="I106" s="3"/>
      <c r="J106" s="3"/>
      <c r="K106" s="3"/>
    </row>
    <row r="107" spans="1:11" ht="15.75" customHeight="1">
      <c r="A107" s="1"/>
      <c r="B107" s="2"/>
      <c r="C107" s="2"/>
      <c r="D107" s="3"/>
      <c r="E107" s="3"/>
      <c r="F107" s="3"/>
      <c r="G107" s="3"/>
      <c r="H107" s="3"/>
      <c r="I107" s="3"/>
      <c r="J107" s="3"/>
      <c r="K107" s="3"/>
    </row>
    <row r="108" spans="1:11" ht="15.75" customHeight="1">
      <c r="A108" s="1"/>
      <c r="B108" s="2"/>
      <c r="C108" s="2"/>
      <c r="D108" s="3"/>
      <c r="E108" s="3"/>
      <c r="F108" s="3"/>
      <c r="G108" s="3"/>
      <c r="H108" s="3"/>
      <c r="I108" s="3"/>
      <c r="J108" s="3"/>
      <c r="K108" s="3"/>
    </row>
    <row r="109" spans="1:11" ht="15.75" customHeight="1">
      <c r="A109" s="1"/>
      <c r="B109" s="2"/>
      <c r="C109" s="2"/>
      <c r="D109" s="3"/>
      <c r="E109" s="3"/>
      <c r="F109" s="3"/>
      <c r="G109" s="3"/>
      <c r="H109" s="3"/>
      <c r="I109" s="3"/>
      <c r="J109" s="3"/>
      <c r="K109" s="3"/>
    </row>
    <row r="110" spans="1:11" ht="15.75" customHeight="1">
      <c r="A110" s="1"/>
      <c r="B110" s="2"/>
      <c r="C110" s="2"/>
      <c r="D110" s="3"/>
      <c r="E110" s="3"/>
      <c r="F110" s="3"/>
      <c r="G110" s="3"/>
      <c r="H110" s="3"/>
      <c r="I110" s="3"/>
      <c r="J110" s="3"/>
      <c r="K110" s="3"/>
    </row>
    <row r="111" spans="1:11" ht="15.75" customHeight="1">
      <c r="A111" s="1"/>
      <c r="B111" s="2"/>
      <c r="C111" s="2"/>
      <c r="D111" s="3"/>
      <c r="E111" s="3"/>
      <c r="F111" s="3"/>
      <c r="G111" s="3"/>
      <c r="H111" s="3"/>
      <c r="I111" s="3"/>
      <c r="J111" s="3"/>
      <c r="K111" s="3"/>
    </row>
    <row r="112" spans="1:11" ht="15.75" customHeight="1">
      <c r="A112" s="1"/>
      <c r="B112" s="2"/>
      <c r="C112" s="2"/>
      <c r="D112" s="3"/>
      <c r="E112" s="3"/>
      <c r="F112" s="3"/>
      <c r="G112" s="3"/>
      <c r="H112" s="3"/>
      <c r="I112" s="3"/>
      <c r="J112" s="3"/>
      <c r="K112" s="3"/>
    </row>
    <row r="113" spans="1:11" ht="15.75" customHeight="1">
      <c r="A113" s="1"/>
      <c r="B113" s="2"/>
      <c r="C113" s="2"/>
      <c r="D113" s="3"/>
      <c r="E113" s="3"/>
      <c r="F113" s="3"/>
      <c r="G113" s="3"/>
      <c r="H113" s="3"/>
      <c r="I113" s="3"/>
      <c r="J113" s="3"/>
      <c r="K113" s="3"/>
    </row>
    <row r="114" spans="1:11" ht="15.75" customHeight="1">
      <c r="A114" s="1"/>
      <c r="B114" s="2"/>
      <c r="C114" s="2"/>
      <c r="D114" s="3"/>
      <c r="E114" s="3"/>
      <c r="F114" s="3"/>
      <c r="G114" s="3"/>
      <c r="H114" s="3"/>
      <c r="I114" s="3"/>
      <c r="J114" s="3"/>
      <c r="K114" s="3"/>
    </row>
    <row r="115" spans="1:11" ht="15.75" customHeight="1">
      <c r="A115" s="1"/>
      <c r="B115" s="2"/>
      <c r="C115" s="2"/>
      <c r="D115" s="3"/>
      <c r="E115" s="3"/>
      <c r="F115" s="3"/>
      <c r="G115" s="3"/>
      <c r="H115" s="3"/>
      <c r="I115" s="3"/>
      <c r="J115" s="3"/>
      <c r="K115" s="3"/>
    </row>
    <row r="116" spans="1:11" ht="15.75" customHeight="1">
      <c r="A116" s="1"/>
      <c r="B116" s="2"/>
      <c r="C116" s="2"/>
      <c r="D116" s="3"/>
      <c r="E116" s="3"/>
      <c r="F116" s="3"/>
      <c r="G116" s="3"/>
      <c r="H116" s="3"/>
      <c r="I116" s="3"/>
      <c r="J116" s="3"/>
      <c r="K116" s="3"/>
    </row>
    <row r="117" spans="1:11" ht="15.75" customHeight="1">
      <c r="A117" s="1"/>
      <c r="B117" s="2"/>
      <c r="C117" s="2"/>
      <c r="D117" s="3"/>
      <c r="E117" s="3"/>
      <c r="F117" s="3"/>
      <c r="G117" s="3"/>
      <c r="H117" s="3"/>
      <c r="I117" s="3"/>
      <c r="J117" s="3"/>
      <c r="K117" s="3"/>
    </row>
    <row r="118" spans="1:11" ht="15.75" customHeight="1">
      <c r="A118" s="1"/>
      <c r="B118" s="2"/>
      <c r="C118" s="2"/>
      <c r="D118" s="3"/>
      <c r="E118" s="3"/>
      <c r="F118" s="3"/>
      <c r="G118" s="3"/>
      <c r="H118" s="3"/>
      <c r="I118" s="3"/>
      <c r="J118" s="3"/>
      <c r="K118" s="3"/>
    </row>
    <row r="119" spans="1:11" ht="15.75" customHeight="1">
      <c r="A119" s="1"/>
      <c r="B119" s="2"/>
      <c r="C119" s="2"/>
      <c r="D119" s="3"/>
      <c r="E119" s="3"/>
      <c r="F119" s="3"/>
      <c r="G119" s="3"/>
      <c r="H119" s="3"/>
      <c r="I119" s="3"/>
      <c r="J119" s="3"/>
      <c r="K119" s="3"/>
    </row>
    <row r="120" spans="1:11" ht="15.75" customHeight="1">
      <c r="A120" s="1"/>
      <c r="B120" s="2"/>
      <c r="C120" s="2"/>
      <c r="D120" s="3"/>
      <c r="E120" s="3"/>
      <c r="F120" s="3"/>
      <c r="G120" s="3"/>
      <c r="H120" s="3"/>
      <c r="I120" s="3"/>
      <c r="J120" s="3"/>
      <c r="K120" s="3"/>
    </row>
    <row r="121" spans="1:11" ht="15.75" customHeight="1">
      <c r="A121" s="1"/>
      <c r="B121" s="2"/>
      <c r="C121" s="2"/>
      <c r="D121" s="3"/>
      <c r="E121" s="3"/>
      <c r="F121" s="3"/>
      <c r="G121" s="3"/>
      <c r="H121" s="3"/>
      <c r="I121" s="3"/>
      <c r="J121" s="3"/>
      <c r="K121" s="3"/>
    </row>
    <row r="122" spans="1:11" ht="15.75" customHeight="1">
      <c r="A122" s="1"/>
      <c r="B122" s="2"/>
      <c r="C122" s="2"/>
      <c r="D122" s="3"/>
      <c r="E122" s="3"/>
      <c r="F122" s="3"/>
      <c r="G122" s="3"/>
      <c r="H122" s="3"/>
      <c r="I122" s="3"/>
      <c r="J122" s="3"/>
      <c r="K122" s="3"/>
    </row>
    <row r="123" spans="1:11" ht="15.75" customHeight="1">
      <c r="A123" s="1"/>
      <c r="B123" s="2"/>
      <c r="C123" s="2"/>
      <c r="D123" s="3"/>
      <c r="E123" s="3"/>
      <c r="F123" s="3"/>
      <c r="G123" s="3"/>
      <c r="H123" s="3"/>
      <c r="I123" s="3"/>
      <c r="J123" s="3"/>
      <c r="K123" s="3"/>
    </row>
    <row r="124" spans="1:11" ht="15.75" customHeight="1">
      <c r="A124" s="1"/>
      <c r="B124" s="2"/>
      <c r="C124" s="2"/>
      <c r="D124" s="3"/>
      <c r="E124" s="3"/>
      <c r="F124" s="3"/>
      <c r="G124" s="3"/>
      <c r="H124" s="3"/>
      <c r="I124" s="3"/>
      <c r="J124" s="3"/>
      <c r="K124" s="3"/>
    </row>
    <row r="125" spans="1:11" ht="15.75" customHeight="1">
      <c r="A125" s="1"/>
      <c r="B125" s="2"/>
      <c r="C125" s="2"/>
      <c r="D125" s="3"/>
      <c r="E125" s="3"/>
      <c r="F125" s="3"/>
      <c r="G125" s="3"/>
      <c r="H125" s="3"/>
      <c r="I125" s="3"/>
      <c r="J125" s="3"/>
      <c r="K125" s="3"/>
    </row>
    <row r="126" spans="1:11" ht="15.75" customHeight="1">
      <c r="A126" s="1"/>
      <c r="B126" s="2"/>
      <c r="C126" s="2"/>
      <c r="D126" s="3"/>
      <c r="E126" s="3"/>
      <c r="F126" s="3"/>
      <c r="G126" s="3"/>
      <c r="H126" s="3"/>
      <c r="I126" s="3"/>
      <c r="J126" s="3"/>
      <c r="K126" s="3"/>
    </row>
    <row r="127" spans="1:11" ht="15.75" customHeight="1">
      <c r="A127" s="1"/>
      <c r="B127" s="2"/>
      <c r="C127" s="2"/>
      <c r="D127" s="3"/>
      <c r="E127" s="3"/>
      <c r="F127" s="3"/>
      <c r="G127" s="3"/>
      <c r="H127" s="3"/>
      <c r="I127" s="3"/>
      <c r="J127" s="3"/>
      <c r="K127" s="3"/>
    </row>
    <row r="128" spans="1:11" ht="15.75" customHeight="1">
      <c r="A128" s="1"/>
      <c r="B128" s="2"/>
      <c r="C128" s="2"/>
      <c r="D128" s="3"/>
      <c r="E128" s="3"/>
      <c r="F128" s="3"/>
      <c r="G128" s="3"/>
      <c r="H128" s="3"/>
      <c r="I128" s="3"/>
      <c r="J128" s="3"/>
      <c r="K128" s="3"/>
    </row>
    <row r="129" spans="1:11" ht="15.75" customHeight="1">
      <c r="A129" s="1"/>
      <c r="B129" s="2"/>
      <c r="C129" s="2"/>
      <c r="D129" s="3"/>
      <c r="E129" s="3"/>
      <c r="F129" s="3"/>
      <c r="G129" s="3"/>
      <c r="H129" s="3"/>
      <c r="I129" s="3"/>
      <c r="J129" s="3"/>
      <c r="K129" s="3"/>
    </row>
    <row r="130" spans="1:11" ht="15.75" customHeight="1">
      <c r="A130" s="1"/>
      <c r="B130" s="2"/>
      <c r="C130" s="2"/>
      <c r="D130" s="3"/>
      <c r="E130" s="3"/>
      <c r="F130" s="3"/>
      <c r="G130" s="3"/>
      <c r="H130" s="3"/>
      <c r="I130" s="3"/>
      <c r="J130" s="3"/>
      <c r="K130" s="3"/>
    </row>
    <row r="131" spans="1:11" ht="15.75" customHeight="1">
      <c r="A131" s="1"/>
      <c r="B131" s="2"/>
      <c r="C131" s="2"/>
      <c r="D131" s="3"/>
      <c r="E131" s="3"/>
      <c r="F131" s="3"/>
      <c r="G131" s="3"/>
      <c r="H131" s="3"/>
      <c r="I131" s="3"/>
      <c r="J131" s="3"/>
      <c r="K131" s="3"/>
    </row>
    <row r="132" spans="1:11" ht="15.75" customHeight="1">
      <c r="A132" s="1"/>
      <c r="B132" s="2"/>
      <c r="C132" s="2"/>
      <c r="D132" s="3"/>
      <c r="E132" s="3"/>
      <c r="F132" s="3"/>
      <c r="G132" s="3"/>
      <c r="H132" s="3"/>
      <c r="I132" s="3"/>
      <c r="J132" s="3"/>
      <c r="K132" s="3"/>
    </row>
    <row r="133" spans="1:11" ht="15.75" customHeight="1">
      <c r="A133" s="1"/>
      <c r="B133" s="2"/>
      <c r="C133" s="2"/>
      <c r="D133" s="3"/>
      <c r="E133" s="3"/>
      <c r="F133" s="3"/>
      <c r="G133" s="3"/>
      <c r="H133" s="3"/>
      <c r="I133" s="3"/>
      <c r="J133" s="3"/>
      <c r="K133" s="3"/>
    </row>
    <row r="134" spans="1:11" ht="15.75" customHeight="1">
      <c r="A134" s="1"/>
      <c r="B134" s="2"/>
      <c r="C134" s="2"/>
      <c r="D134" s="3"/>
      <c r="E134" s="3"/>
      <c r="F134" s="3"/>
      <c r="G134" s="3"/>
      <c r="H134" s="3"/>
      <c r="I134" s="3"/>
      <c r="J134" s="3"/>
      <c r="K134" s="3"/>
    </row>
    <row r="135" spans="1:11" ht="15.75" customHeight="1">
      <c r="A135" s="1"/>
      <c r="B135" s="2"/>
      <c r="C135" s="2"/>
      <c r="D135" s="3"/>
      <c r="E135" s="3"/>
      <c r="F135" s="3"/>
      <c r="G135" s="3"/>
      <c r="H135" s="3"/>
      <c r="I135" s="3"/>
      <c r="J135" s="3"/>
      <c r="K135" s="3"/>
    </row>
    <row r="136" spans="1:11" ht="15.75" customHeight="1">
      <c r="A136" s="1"/>
      <c r="B136" s="2"/>
      <c r="C136" s="2"/>
      <c r="D136" s="3"/>
      <c r="E136" s="3"/>
      <c r="F136" s="3"/>
      <c r="G136" s="3"/>
      <c r="H136" s="3"/>
      <c r="I136" s="3"/>
      <c r="J136" s="3"/>
      <c r="K136" s="3"/>
    </row>
    <row r="137" spans="1:11" ht="15.75" customHeight="1">
      <c r="A137" s="1"/>
      <c r="B137" s="2"/>
      <c r="C137" s="2"/>
      <c r="D137" s="3"/>
      <c r="E137" s="3"/>
      <c r="F137" s="3"/>
      <c r="G137" s="3"/>
      <c r="H137" s="3"/>
      <c r="I137" s="3"/>
      <c r="J137" s="3"/>
      <c r="K137" s="3"/>
    </row>
    <row r="138" spans="1:11" ht="15.75" customHeight="1">
      <c r="A138" s="1"/>
      <c r="B138" s="2"/>
      <c r="C138" s="2"/>
      <c r="D138" s="3"/>
      <c r="E138" s="3"/>
      <c r="F138" s="3"/>
      <c r="G138" s="3"/>
      <c r="H138" s="3"/>
      <c r="I138" s="3"/>
      <c r="J138" s="3"/>
      <c r="K138" s="3"/>
    </row>
    <row r="139" spans="1:11" ht="15.75" customHeight="1">
      <c r="A139" s="1"/>
      <c r="B139" s="2"/>
      <c r="C139" s="2"/>
      <c r="D139" s="3"/>
      <c r="E139" s="3"/>
      <c r="F139" s="3"/>
      <c r="G139" s="3"/>
      <c r="H139" s="3"/>
      <c r="I139" s="3"/>
      <c r="J139" s="3"/>
      <c r="K139" s="3"/>
    </row>
    <row r="140" spans="1:11" ht="15.75" customHeight="1">
      <c r="A140" s="1"/>
      <c r="B140" s="2"/>
      <c r="C140" s="2"/>
      <c r="D140" s="3"/>
      <c r="E140" s="3"/>
      <c r="F140" s="3"/>
      <c r="G140" s="3"/>
      <c r="H140" s="3"/>
      <c r="I140" s="3"/>
      <c r="J140" s="3"/>
      <c r="K140" s="3"/>
    </row>
    <row r="141" spans="1:11" ht="15.75" customHeight="1">
      <c r="A141" s="1"/>
      <c r="B141" s="2"/>
      <c r="C141" s="2"/>
      <c r="D141" s="3"/>
      <c r="E141" s="3"/>
      <c r="F141" s="3"/>
      <c r="G141" s="3"/>
      <c r="H141" s="3"/>
      <c r="I141" s="3"/>
      <c r="J141" s="3"/>
      <c r="K141" s="3"/>
    </row>
    <row r="142" spans="1:11" ht="15.75" customHeight="1">
      <c r="A142" s="1"/>
      <c r="B142" s="2"/>
      <c r="C142" s="2"/>
      <c r="D142" s="3"/>
      <c r="E142" s="3"/>
      <c r="F142" s="3"/>
      <c r="G142" s="3"/>
      <c r="H142" s="3"/>
      <c r="I142" s="3"/>
      <c r="J142" s="3"/>
      <c r="K142" s="3"/>
    </row>
    <row r="143" spans="1:11" ht="15.75" customHeight="1">
      <c r="A143" s="1"/>
      <c r="B143" s="2"/>
      <c r="C143" s="2"/>
      <c r="D143" s="3"/>
      <c r="E143" s="3"/>
      <c r="F143" s="3"/>
      <c r="G143" s="3"/>
      <c r="H143" s="3"/>
      <c r="I143" s="3"/>
      <c r="J143" s="3"/>
      <c r="K143" s="3"/>
    </row>
    <row r="144" spans="1:11" ht="15.75" customHeight="1">
      <c r="A144" s="1"/>
      <c r="B144" s="2"/>
      <c r="C144" s="2"/>
      <c r="D144" s="3"/>
      <c r="E144" s="3"/>
      <c r="F144" s="3"/>
      <c r="G144" s="3"/>
      <c r="H144" s="3"/>
      <c r="I144" s="3"/>
      <c r="J144" s="3"/>
      <c r="K144" s="3"/>
    </row>
    <row r="145" spans="1:11" ht="15.75" customHeight="1">
      <c r="A145" s="1"/>
      <c r="B145" s="2"/>
      <c r="C145" s="2"/>
      <c r="D145" s="3"/>
      <c r="E145" s="3"/>
      <c r="F145" s="3"/>
      <c r="G145" s="3"/>
      <c r="H145" s="3"/>
      <c r="I145" s="3"/>
      <c r="J145" s="3"/>
      <c r="K145" s="3"/>
    </row>
    <row r="146" spans="1:11" ht="15.75" customHeight="1">
      <c r="A146" s="1"/>
      <c r="B146" s="2"/>
      <c r="C146" s="2"/>
      <c r="D146" s="3"/>
      <c r="E146" s="3"/>
      <c r="F146" s="3"/>
      <c r="G146" s="3"/>
      <c r="H146" s="3"/>
      <c r="I146" s="3"/>
      <c r="J146" s="3"/>
      <c r="K146" s="3"/>
    </row>
    <row r="147" spans="1:11" ht="15.75" customHeight="1">
      <c r="A147" s="1"/>
      <c r="B147" s="2"/>
      <c r="C147" s="2"/>
      <c r="D147" s="3"/>
      <c r="E147" s="3"/>
      <c r="F147" s="3"/>
      <c r="G147" s="3"/>
      <c r="H147" s="3"/>
      <c r="I147" s="3"/>
      <c r="J147" s="3"/>
      <c r="K147" s="3"/>
    </row>
    <row r="148" spans="1:11" ht="15.75" customHeight="1">
      <c r="A148" s="1"/>
      <c r="B148" s="2"/>
      <c r="C148" s="2"/>
      <c r="D148" s="3"/>
      <c r="E148" s="3"/>
      <c r="F148" s="3"/>
      <c r="G148" s="3"/>
      <c r="H148" s="3"/>
      <c r="I148" s="3"/>
      <c r="J148" s="3"/>
      <c r="K148" s="3"/>
    </row>
    <row r="149" spans="1:11" ht="15.75" customHeight="1">
      <c r="A149" s="1"/>
      <c r="B149" s="2"/>
      <c r="C149" s="2"/>
      <c r="D149" s="3"/>
      <c r="E149" s="3"/>
      <c r="F149" s="3"/>
      <c r="G149" s="3"/>
      <c r="H149" s="3"/>
      <c r="I149" s="3"/>
      <c r="J149" s="3"/>
      <c r="K149" s="3"/>
    </row>
    <row r="150" spans="1:11" ht="15.75" customHeight="1">
      <c r="A150" s="1"/>
      <c r="B150" s="2"/>
      <c r="C150" s="2"/>
      <c r="D150" s="3"/>
      <c r="E150" s="3"/>
      <c r="F150" s="3"/>
      <c r="G150" s="3"/>
      <c r="H150" s="3"/>
      <c r="I150" s="3"/>
      <c r="J150" s="3"/>
      <c r="K150" s="3"/>
    </row>
    <row r="151" spans="1:11" ht="15.75" customHeight="1">
      <c r="A151" s="1"/>
      <c r="B151" s="2"/>
      <c r="C151" s="2"/>
      <c r="D151" s="3"/>
      <c r="E151" s="3"/>
      <c r="F151" s="3"/>
      <c r="G151" s="3"/>
      <c r="H151" s="3"/>
      <c r="I151" s="3"/>
      <c r="J151" s="3"/>
      <c r="K151" s="3"/>
    </row>
    <row r="152" spans="1:11" ht="15.75" customHeight="1">
      <c r="A152" s="1"/>
      <c r="B152" s="2"/>
      <c r="C152" s="2"/>
      <c r="D152" s="3"/>
      <c r="E152" s="3"/>
      <c r="F152" s="3"/>
      <c r="G152" s="3"/>
      <c r="H152" s="3"/>
      <c r="I152" s="3"/>
      <c r="J152" s="3"/>
      <c r="K152" s="3"/>
    </row>
    <row r="153" spans="1:11" ht="15.75" customHeight="1">
      <c r="A153" s="1"/>
      <c r="B153" s="2"/>
      <c r="C153" s="2"/>
      <c r="D153" s="3"/>
      <c r="E153" s="3"/>
      <c r="F153" s="3"/>
      <c r="G153" s="3"/>
      <c r="H153" s="3"/>
      <c r="I153" s="3"/>
      <c r="J153" s="3"/>
      <c r="K153" s="3"/>
    </row>
    <row r="154" spans="1:11" ht="15.75" customHeight="1">
      <c r="A154" s="1"/>
      <c r="B154" s="2"/>
      <c r="C154" s="2"/>
      <c r="D154" s="3"/>
      <c r="E154" s="3"/>
      <c r="F154" s="3"/>
      <c r="G154" s="3"/>
      <c r="H154" s="3"/>
      <c r="I154" s="3"/>
      <c r="J154" s="3"/>
      <c r="K154" s="3"/>
    </row>
    <row r="155" spans="1:11" ht="15.75" customHeight="1">
      <c r="A155" s="1"/>
      <c r="B155" s="2"/>
      <c r="C155" s="2"/>
      <c r="D155" s="3"/>
      <c r="E155" s="3"/>
      <c r="F155" s="3"/>
      <c r="G155" s="3"/>
      <c r="H155" s="3"/>
      <c r="I155" s="3"/>
      <c r="J155" s="3"/>
      <c r="K155" s="3"/>
    </row>
    <row r="156" spans="1:11" ht="15.75" customHeight="1">
      <c r="A156" s="1"/>
      <c r="B156" s="2"/>
      <c r="C156" s="2"/>
      <c r="D156" s="3"/>
      <c r="E156" s="3"/>
      <c r="F156" s="3"/>
      <c r="G156" s="3"/>
      <c r="H156" s="3"/>
      <c r="I156" s="3"/>
      <c r="J156" s="3"/>
      <c r="K156" s="3"/>
    </row>
    <row r="157" spans="1:11" ht="15.75" customHeight="1">
      <c r="A157" s="1"/>
      <c r="B157" s="2"/>
      <c r="C157" s="2"/>
      <c r="D157" s="3"/>
      <c r="E157" s="3"/>
      <c r="F157" s="3"/>
      <c r="G157" s="3"/>
      <c r="H157" s="3"/>
      <c r="I157" s="3"/>
      <c r="J157" s="3"/>
      <c r="K157" s="3"/>
    </row>
    <row r="158" spans="1:11" ht="15.75" customHeight="1">
      <c r="A158" s="1"/>
      <c r="B158" s="2"/>
      <c r="C158" s="2"/>
      <c r="D158" s="3"/>
      <c r="E158" s="3"/>
      <c r="F158" s="3"/>
      <c r="G158" s="3"/>
      <c r="H158" s="3"/>
      <c r="I158" s="3"/>
      <c r="J158" s="3"/>
      <c r="K158" s="3"/>
    </row>
    <row r="159" spans="1:11" ht="15.75" customHeight="1">
      <c r="A159" s="1"/>
      <c r="B159" s="2"/>
      <c r="C159" s="2"/>
      <c r="D159" s="3"/>
      <c r="E159" s="3"/>
      <c r="F159" s="3"/>
      <c r="G159" s="3"/>
      <c r="H159" s="3"/>
      <c r="I159" s="3"/>
      <c r="J159" s="3"/>
      <c r="K159" s="3"/>
    </row>
    <row r="160" spans="1:11" ht="15.75" customHeight="1">
      <c r="A160" s="1"/>
      <c r="B160" s="2"/>
      <c r="C160" s="2"/>
      <c r="D160" s="3"/>
      <c r="E160" s="3"/>
      <c r="F160" s="3"/>
      <c r="G160" s="3"/>
      <c r="H160" s="3"/>
      <c r="I160" s="3"/>
      <c r="J160" s="3"/>
      <c r="K160" s="3"/>
    </row>
    <row r="161" spans="1:11" ht="15.75" customHeight="1">
      <c r="A161" s="1"/>
      <c r="B161" s="2"/>
      <c r="C161" s="2"/>
      <c r="D161" s="3"/>
      <c r="E161" s="3"/>
      <c r="F161" s="3"/>
      <c r="G161" s="3"/>
      <c r="H161" s="3"/>
      <c r="I161" s="3"/>
      <c r="J161" s="3"/>
      <c r="K161" s="3"/>
    </row>
    <row r="162" spans="1:11" ht="15.75" customHeight="1">
      <c r="A162" s="1"/>
      <c r="B162" s="2"/>
      <c r="C162" s="2"/>
      <c r="D162" s="3"/>
      <c r="E162" s="3"/>
      <c r="F162" s="3"/>
      <c r="G162" s="3"/>
      <c r="H162" s="3"/>
      <c r="I162" s="3"/>
      <c r="J162" s="3"/>
      <c r="K162" s="3"/>
    </row>
    <row r="163" spans="1:11" ht="15.75" customHeight="1">
      <c r="A163" s="1"/>
      <c r="B163" s="2"/>
      <c r="C163" s="2"/>
      <c r="D163" s="3"/>
      <c r="E163" s="3"/>
      <c r="F163" s="3"/>
      <c r="G163" s="3"/>
      <c r="H163" s="3"/>
      <c r="I163" s="3"/>
      <c r="J163" s="3"/>
      <c r="K163" s="3"/>
    </row>
    <row r="164" spans="1:11" ht="15.75" customHeight="1">
      <c r="A164" s="1"/>
      <c r="B164" s="2"/>
      <c r="C164" s="2"/>
      <c r="D164" s="3"/>
      <c r="E164" s="3"/>
      <c r="F164" s="3"/>
      <c r="G164" s="3"/>
      <c r="H164" s="3"/>
      <c r="I164" s="3"/>
      <c r="J164" s="3"/>
      <c r="K164" s="3"/>
    </row>
    <row r="165" spans="1:11" ht="15.75" customHeight="1">
      <c r="A165" s="1"/>
      <c r="B165" s="2"/>
      <c r="C165" s="2"/>
      <c r="D165" s="3"/>
      <c r="E165" s="3"/>
      <c r="F165" s="3"/>
      <c r="G165" s="3"/>
      <c r="H165" s="3"/>
      <c r="I165" s="3"/>
      <c r="J165" s="3"/>
      <c r="K165" s="3"/>
    </row>
    <row r="166" spans="1:11" ht="15.75" customHeight="1">
      <c r="A166" s="1"/>
      <c r="B166" s="2"/>
      <c r="C166" s="2"/>
      <c r="D166" s="3"/>
      <c r="E166" s="3"/>
      <c r="F166" s="3"/>
      <c r="G166" s="3"/>
      <c r="H166" s="3"/>
      <c r="I166" s="3"/>
      <c r="J166" s="3"/>
      <c r="K166" s="3"/>
    </row>
    <row r="167" spans="1:11" ht="15.75" customHeight="1">
      <c r="A167" s="1"/>
      <c r="B167" s="2"/>
      <c r="C167" s="2"/>
      <c r="D167" s="3"/>
      <c r="E167" s="3"/>
      <c r="F167" s="3"/>
      <c r="G167" s="3"/>
      <c r="H167" s="3"/>
      <c r="I167" s="3"/>
      <c r="J167" s="3"/>
      <c r="K167" s="3"/>
    </row>
    <row r="168" spans="1:11" ht="15.75" customHeight="1">
      <c r="A168" s="1"/>
      <c r="B168" s="2"/>
      <c r="C168" s="2"/>
      <c r="D168" s="3"/>
      <c r="E168" s="3"/>
      <c r="F168" s="3"/>
      <c r="G168" s="3"/>
      <c r="H168" s="3"/>
      <c r="I168" s="3"/>
      <c r="J168" s="3"/>
      <c r="K168" s="3"/>
    </row>
    <row r="169" spans="1:11" ht="15.75" customHeight="1">
      <c r="A169" s="1"/>
      <c r="B169" s="2"/>
      <c r="C169" s="2"/>
      <c r="D169" s="3"/>
      <c r="E169" s="3"/>
      <c r="F169" s="3"/>
      <c r="G169" s="3"/>
      <c r="H169" s="3"/>
      <c r="I169" s="3"/>
      <c r="J169" s="3"/>
      <c r="K169" s="3"/>
    </row>
    <row r="170" spans="1:11" ht="15.75" customHeight="1">
      <c r="A170" s="1"/>
      <c r="B170" s="2"/>
      <c r="C170" s="2"/>
      <c r="D170" s="3"/>
      <c r="E170" s="3"/>
      <c r="F170" s="3"/>
      <c r="G170" s="3"/>
      <c r="H170" s="3"/>
      <c r="I170" s="3"/>
      <c r="J170" s="3"/>
      <c r="K170" s="3"/>
    </row>
    <row r="171" spans="1:11" ht="15.75" customHeight="1">
      <c r="A171" s="1"/>
      <c r="B171" s="2"/>
      <c r="C171" s="2"/>
      <c r="D171" s="3"/>
      <c r="E171" s="3"/>
      <c r="F171" s="3"/>
      <c r="G171" s="3"/>
      <c r="H171" s="3"/>
      <c r="I171" s="3"/>
      <c r="J171" s="3"/>
      <c r="K171" s="3"/>
    </row>
    <row r="172" spans="1:11" ht="15.75" customHeight="1">
      <c r="A172" s="1"/>
      <c r="B172" s="2"/>
      <c r="C172" s="2"/>
      <c r="D172" s="3"/>
      <c r="E172" s="3"/>
      <c r="F172" s="3"/>
      <c r="G172" s="3"/>
      <c r="H172" s="3"/>
      <c r="I172" s="3"/>
      <c r="J172" s="3"/>
      <c r="K172" s="3"/>
    </row>
    <row r="173" spans="1:11" ht="15.75" customHeight="1">
      <c r="A173" s="1"/>
      <c r="B173" s="2"/>
      <c r="C173" s="2"/>
      <c r="D173" s="3"/>
      <c r="E173" s="3"/>
      <c r="F173" s="3"/>
      <c r="G173" s="3"/>
      <c r="H173" s="3"/>
      <c r="I173" s="3"/>
      <c r="J173" s="3"/>
      <c r="K173" s="3"/>
    </row>
    <row r="174" spans="1:11" ht="15.75" customHeight="1">
      <c r="A174" s="1"/>
      <c r="B174" s="2"/>
      <c r="C174" s="2"/>
      <c r="D174" s="3"/>
      <c r="E174" s="3"/>
      <c r="F174" s="3"/>
      <c r="G174" s="3"/>
      <c r="H174" s="3"/>
      <c r="I174" s="3"/>
      <c r="J174" s="3"/>
      <c r="K174" s="3"/>
    </row>
    <row r="175" spans="1:11" ht="15.75" customHeight="1">
      <c r="A175" s="1"/>
      <c r="B175" s="2"/>
      <c r="C175" s="2"/>
      <c r="D175" s="3"/>
      <c r="E175" s="3"/>
      <c r="F175" s="3"/>
      <c r="G175" s="3"/>
      <c r="H175" s="3"/>
      <c r="I175" s="3"/>
      <c r="J175" s="3"/>
      <c r="K175" s="3"/>
    </row>
    <row r="176" spans="1:11" ht="15.75" customHeight="1">
      <c r="A176" s="1"/>
      <c r="B176" s="2"/>
      <c r="C176" s="2"/>
      <c r="D176" s="3"/>
      <c r="E176" s="3"/>
      <c r="F176" s="3"/>
      <c r="G176" s="3"/>
      <c r="H176" s="3"/>
      <c r="I176" s="3"/>
      <c r="J176" s="3"/>
      <c r="K176" s="3"/>
    </row>
    <row r="177" spans="1:11" ht="15.75" customHeight="1">
      <c r="A177" s="1"/>
      <c r="B177" s="2"/>
      <c r="C177" s="2"/>
      <c r="D177" s="3"/>
      <c r="E177" s="3"/>
      <c r="F177" s="3"/>
      <c r="G177" s="3"/>
      <c r="H177" s="3"/>
      <c r="I177" s="3"/>
      <c r="J177" s="3"/>
      <c r="K177" s="3"/>
    </row>
    <row r="178" spans="1:11" ht="15.75" customHeight="1">
      <c r="A178" s="1"/>
      <c r="B178" s="2"/>
      <c r="C178" s="2"/>
      <c r="D178" s="3"/>
      <c r="E178" s="3"/>
      <c r="F178" s="3"/>
      <c r="G178" s="3"/>
      <c r="H178" s="3"/>
      <c r="I178" s="3"/>
      <c r="J178" s="3"/>
      <c r="K178" s="3"/>
    </row>
    <row r="179" spans="1:11" ht="15.75" customHeight="1">
      <c r="A179" s="1"/>
      <c r="B179" s="2"/>
      <c r="C179" s="2"/>
      <c r="D179" s="3"/>
      <c r="E179" s="3"/>
      <c r="F179" s="3"/>
      <c r="G179" s="3"/>
      <c r="H179" s="3"/>
      <c r="I179" s="3"/>
      <c r="J179" s="3"/>
      <c r="K179" s="3"/>
    </row>
    <row r="180" spans="1:11" ht="15.75" customHeight="1">
      <c r="A180" s="1"/>
      <c r="B180" s="2"/>
      <c r="C180" s="2"/>
      <c r="D180" s="3"/>
      <c r="E180" s="3"/>
      <c r="F180" s="3"/>
      <c r="G180" s="3"/>
      <c r="H180" s="3"/>
      <c r="I180" s="3"/>
      <c r="J180" s="3"/>
      <c r="K180" s="3"/>
    </row>
    <row r="181" spans="1:11" ht="15.75" customHeight="1">
      <c r="A181" s="1"/>
      <c r="B181" s="2"/>
      <c r="C181" s="2"/>
      <c r="D181" s="3"/>
      <c r="E181" s="3"/>
      <c r="F181" s="3"/>
      <c r="G181" s="3"/>
      <c r="H181" s="3"/>
      <c r="I181" s="3"/>
      <c r="J181" s="3"/>
      <c r="K181" s="3"/>
    </row>
    <row r="182" spans="1:11" ht="15.75" customHeight="1">
      <c r="A182" s="1"/>
      <c r="B182" s="2"/>
      <c r="C182" s="2"/>
      <c r="D182" s="3"/>
      <c r="E182" s="3"/>
      <c r="F182" s="3"/>
      <c r="G182" s="3"/>
      <c r="H182" s="3"/>
      <c r="I182" s="3"/>
      <c r="J182" s="3"/>
      <c r="K182" s="3"/>
    </row>
    <row r="183" spans="1:11" ht="15.75" customHeight="1">
      <c r="A183" s="1"/>
      <c r="B183" s="2"/>
      <c r="C183" s="2"/>
      <c r="D183" s="3"/>
      <c r="E183" s="3"/>
      <c r="F183" s="3"/>
      <c r="G183" s="3"/>
      <c r="H183" s="3"/>
      <c r="I183" s="3"/>
      <c r="J183" s="3"/>
      <c r="K183" s="3"/>
    </row>
    <row r="184" spans="1:11" ht="15.75" customHeight="1">
      <c r="A184" s="1"/>
      <c r="B184" s="2"/>
      <c r="C184" s="2"/>
      <c r="D184" s="3"/>
      <c r="E184" s="3"/>
      <c r="F184" s="3"/>
      <c r="G184" s="3"/>
      <c r="H184" s="3"/>
      <c r="I184" s="3"/>
      <c r="J184" s="3"/>
      <c r="K184" s="3"/>
    </row>
    <row r="185" spans="1:11" ht="15.75" customHeight="1">
      <c r="A185" s="1"/>
      <c r="B185" s="2"/>
      <c r="C185" s="2"/>
      <c r="D185" s="3"/>
      <c r="E185" s="3"/>
      <c r="F185" s="3"/>
      <c r="G185" s="3"/>
      <c r="H185" s="3"/>
      <c r="I185" s="3"/>
      <c r="J185" s="3"/>
      <c r="K185" s="3"/>
    </row>
    <row r="186" spans="1:11" ht="15.75" customHeight="1">
      <c r="A186" s="1"/>
      <c r="B186" s="2"/>
      <c r="C186" s="2"/>
      <c r="D186" s="3"/>
      <c r="E186" s="3"/>
      <c r="F186" s="3"/>
      <c r="G186" s="3"/>
      <c r="H186" s="3"/>
      <c r="I186" s="3"/>
      <c r="J186" s="3"/>
      <c r="K186" s="3"/>
    </row>
    <row r="187" spans="1:11" ht="15.75" customHeight="1">
      <c r="A187" s="1"/>
      <c r="B187" s="2"/>
      <c r="C187" s="2"/>
      <c r="D187" s="3"/>
      <c r="E187" s="3"/>
      <c r="F187" s="3"/>
      <c r="G187" s="3"/>
      <c r="H187" s="3"/>
      <c r="I187" s="3"/>
      <c r="J187" s="3"/>
      <c r="K187" s="3"/>
    </row>
    <row r="188" spans="1:11" ht="15.75" customHeight="1">
      <c r="A188" s="1"/>
      <c r="B188" s="2"/>
      <c r="C188" s="2"/>
      <c r="D188" s="3"/>
      <c r="E188" s="3"/>
      <c r="F188" s="3"/>
      <c r="G188" s="3"/>
      <c r="H188" s="3"/>
      <c r="I188" s="3"/>
      <c r="J188" s="3"/>
      <c r="K188" s="3"/>
    </row>
    <row r="189" spans="1:11" ht="15.75" customHeight="1">
      <c r="A189" s="1"/>
      <c r="B189" s="2"/>
      <c r="C189" s="2"/>
      <c r="D189" s="3"/>
      <c r="E189" s="3"/>
      <c r="F189" s="3"/>
      <c r="G189" s="3"/>
      <c r="H189" s="3"/>
      <c r="I189" s="3"/>
      <c r="J189" s="3"/>
      <c r="K189" s="3"/>
    </row>
    <row r="190" spans="1:11" ht="15.75" customHeight="1">
      <c r="A190" s="1"/>
      <c r="B190" s="2"/>
      <c r="C190" s="2"/>
      <c r="D190" s="3"/>
      <c r="E190" s="3"/>
      <c r="F190" s="3"/>
      <c r="G190" s="3"/>
      <c r="H190" s="3"/>
      <c r="I190" s="3"/>
      <c r="J190" s="3"/>
      <c r="K190" s="3"/>
    </row>
    <row r="191" spans="1:11" ht="15.75" customHeight="1">
      <c r="A191" s="1"/>
      <c r="B191" s="2"/>
      <c r="C191" s="2"/>
      <c r="D191" s="3"/>
      <c r="E191" s="3"/>
      <c r="F191" s="3"/>
      <c r="G191" s="3"/>
      <c r="H191" s="3"/>
      <c r="I191" s="3"/>
      <c r="J191" s="3"/>
      <c r="K191" s="3"/>
    </row>
    <row r="192" spans="1:11" ht="15.75" customHeight="1">
      <c r="A192" s="1"/>
      <c r="B192" s="2"/>
      <c r="C192" s="2"/>
      <c r="D192" s="3"/>
      <c r="E192" s="3"/>
      <c r="F192" s="3"/>
      <c r="G192" s="3"/>
      <c r="H192" s="3"/>
      <c r="I192" s="3"/>
      <c r="J192" s="3"/>
      <c r="K192" s="3"/>
    </row>
    <row r="193" spans="1:11" ht="15.75" customHeight="1">
      <c r="A193" s="1"/>
      <c r="B193" s="2"/>
      <c r="C193" s="2"/>
      <c r="D193" s="3"/>
      <c r="E193" s="3"/>
      <c r="F193" s="3"/>
      <c r="G193" s="3"/>
      <c r="H193" s="3"/>
      <c r="I193" s="3"/>
      <c r="J193" s="3"/>
      <c r="K193" s="3"/>
    </row>
    <row r="194" spans="1:11" ht="15.75" customHeight="1">
      <c r="A194" s="1"/>
      <c r="B194" s="2"/>
      <c r="C194" s="2"/>
      <c r="D194" s="3"/>
      <c r="E194" s="3"/>
      <c r="F194" s="3"/>
      <c r="G194" s="3"/>
      <c r="H194" s="3"/>
      <c r="I194" s="3"/>
      <c r="J194" s="3"/>
      <c r="K194" s="3"/>
    </row>
    <row r="195" spans="1:11" ht="15.75" customHeight="1">
      <c r="A195" s="1"/>
      <c r="B195" s="2"/>
      <c r="C195" s="2"/>
      <c r="D195" s="3"/>
      <c r="E195" s="3"/>
      <c r="F195" s="3"/>
      <c r="G195" s="3"/>
      <c r="H195" s="3"/>
      <c r="I195" s="3"/>
      <c r="J195" s="3"/>
      <c r="K195" s="3"/>
    </row>
    <row r="196" spans="1:11" ht="15.75" customHeight="1">
      <c r="A196" s="1"/>
      <c r="B196" s="2"/>
      <c r="C196" s="2"/>
      <c r="D196" s="3"/>
      <c r="E196" s="3"/>
      <c r="F196" s="3"/>
      <c r="G196" s="3"/>
      <c r="H196" s="3"/>
      <c r="I196" s="3"/>
      <c r="J196" s="3"/>
      <c r="K196" s="3"/>
    </row>
    <row r="197" spans="1:11" ht="15.75" customHeight="1">
      <c r="A197" s="1"/>
      <c r="B197" s="2"/>
      <c r="C197" s="2"/>
      <c r="D197" s="3"/>
      <c r="E197" s="3"/>
      <c r="F197" s="3"/>
      <c r="G197" s="3"/>
      <c r="H197" s="3"/>
      <c r="I197" s="3"/>
      <c r="J197" s="3"/>
      <c r="K197" s="3"/>
    </row>
    <row r="198" spans="1:11" ht="15.75" customHeight="1">
      <c r="A198" s="1"/>
      <c r="B198" s="2"/>
      <c r="C198" s="2"/>
      <c r="D198" s="3"/>
      <c r="E198" s="3"/>
      <c r="F198" s="3"/>
      <c r="G198" s="3"/>
      <c r="H198" s="3"/>
      <c r="I198" s="3"/>
      <c r="J198" s="3"/>
      <c r="K198" s="3"/>
    </row>
    <row r="199" spans="1:11" ht="15.75" customHeight="1">
      <c r="A199" s="1"/>
      <c r="B199" s="2"/>
      <c r="C199" s="2"/>
      <c r="D199" s="3"/>
      <c r="E199" s="3"/>
      <c r="F199" s="3"/>
      <c r="G199" s="3"/>
      <c r="H199" s="3"/>
      <c r="I199" s="3"/>
      <c r="J199" s="3"/>
      <c r="K199" s="3"/>
    </row>
    <row r="200" spans="1:11" ht="15.75" customHeight="1">
      <c r="A200" s="1"/>
      <c r="B200" s="2"/>
      <c r="C200" s="2"/>
      <c r="D200" s="3"/>
      <c r="E200" s="3"/>
      <c r="F200" s="3"/>
      <c r="G200" s="3"/>
      <c r="H200" s="3"/>
      <c r="I200" s="3"/>
      <c r="J200" s="3"/>
      <c r="K200" s="3"/>
    </row>
    <row r="201" spans="1:11" ht="15.75" customHeight="1">
      <c r="A201" s="1"/>
      <c r="B201" s="2"/>
      <c r="C201" s="2"/>
      <c r="D201" s="3"/>
      <c r="E201" s="3"/>
      <c r="F201" s="3"/>
      <c r="G201" s="3"/>
      <c r="H201" s="3"/>
      <c r="I201" s="3"/>
      <c r="J201" s="3"/>
      <c r="K201" s="3"/>
    </row>
    <row r="202" spans="1:11" ht="15.75" customHeight="1">
      <c r="A202" s="1"/>
      <c r="B202" s="2"/>
      <c r="C202" s="2"/>
      <c r="D202" s="3"/>
      <c r="E202" s="3"/>
      <c r="F202" s="3"/>
      <c r="G202" s="3"/>
      <c r="H202" s="3"/>
      <c r="I202" s="3"/>
      <c r="J202" s="3"/>
      <c r="K202" s="3"/>
    </row>
    <row r="203" spans="1:11" ht="15.75" customHeight="1">
      <c r="A203" s="1"/>
      <c r="B203" s="2"/>
      <c r="C203" s="2"/>
      <c r="D203" s="3"/>
      <c r="E203" s="3"/>
      <c r="F203" s="3"/>
      <c r="G203" s="3"/>
      <c r="H203" s="3"/>
      <c r="I203" s="3"/>
      <c r="J203" s="3"/>
      <c r="K203" s="3"/>
    </row>
    <row r="204" spans="1:11" ht="15.75" customHeight="1">
      <c r="A204" s="1"/>
      <c r="B204" s="2"/>
      <c r="C204" s="2"/>
      <c r="D204" s="3"/>
      <c r="E204" s="3"/>
      <c r="F204" s="3"/>
      <c r="G204" s="3"/>
      <c r="H204" s="3"/>
      <c r="I204" s="3"/>
      <c r="J204" s="3"/>
      <c r="K204" s="3"/>
    </row>
    <row r="205" spans="1:11" ht="15.75" customHeight="1">
      <c r="A205" s="1"/>
      <c r="B205" s="2"/>
      <c r="C205" s="2"/>
      <c r="D205" s="3"/>
      <c r="E205" s="3"/>
      <c r="F205" s="3"/>
      <c r="G205" s="3"/>
      <c r="H205" s="3"/>
      <c r="I205" s="3"/>
      <c r="J205" s="3"/>
      <c r="K205" s="3"/>
    </row>
    <row r="206" spans="1:11" ht="15.75" customHeight="1">
      <c r="A206" s="1"/>
      <c r="B206" s="2"/>
      <c r="C206" s="2"/>
      <c r="D206" s="3"/>
      <c r="E206" s="3"/>
      <c r="F206" s="3"/>
      <c r="G206" s="3"/>
      <c r="H206" s="3"/>
      <c r="I206" s="3"/>
      <c r="J206" s="3"/>
      <c r="K206" s="3"/>
    </row>
    <row r="207" spans="1:11" ht="15.75" customHeight="1">
      <c r="A207" s="1"/>
      <c r="B207" s="2"/>
      <c r="C207" s="2"/>
      <c r="D207" s="3"/>
      <c r="E207" s="3"/>
      <c r="F207" s="3"/>
      <c r="G207" s="3"/>
      <c r="H207" s="3"/>
      <c r="I207" s="3"/>
      <c r="J207" s="3"/>
      <c r="K207" s="3"/>
    </row>
    <row r="208" spans="1:11" ht="15.75" customHeight="1">
      <c r="A208" s="1"/>
      <c r="B208" s="2"/>
      <c r="C208" s="2"/>
      <c r="D208" s="3"/>
      <c r="E208" s="3"/>
      <c r="F208" s="3"/>
      <c r="G208" s="3"/>
      <c r="H208" s="3"/>
      <c r="I208" s="3"/>
      <c r="J208" s="3"/>
      <c r="K208" s="3"/>
    </row>
    <row r="209" spans="1:11" ht="15.75" customHeight="1">
      <c r="A209" s="1"/>
      <c r="B209" s="2"/>
      <c r="C209" s="2"/>
      <c r="D209" s="3"/>
      <c r="E209" s="3"/>
      <c r="F209" s="3"/>
      <c r="G209" s="3"/>
      <c r="H209" s="3"/>
      <c r="I209" s="3"/>
      <c r="J209" s="3"/>
      <c r="K209" s="3"/>
    </row>
    <row r="210" spans="1:11" ht="15.75" customHeight="1">
      <c r="A210" s="1"/>
      <c r="B210" s="2"/>
      <c r="C210" s="2"/>
      <c r="D210" s="3"/>
      <c r="E210" s="3"/>
      <c r="F210" s="3"/>
      <c r="G210" s="3"/>
      <c r="H210" s="3"/>
      <c r="I210" s="3"/>
      <c r="J210" s="3"/>
      <c r="K210" s="3"/>
    </row>
    <row r="211" spans="1:11" ht="15.75" customHeight="1">
      <c r="A211" s="1"/>
      <c r="B211" s="2"/>
      <c r="C211" s="2"/>
      <c r="D211" s="3"/>
      <c r="E211" s="3"/>
      <c r="F211" s="3"/>
      <c r="G211" s="3"/>
      <c r="H211" s="3"/>
      <c r="I211" s="3"/>
      <c r="J211" s="3"/>
      <c r="K211" s="3"/>
    </row>
    <row r="212" spans="1:11" ht="15.75" customHeight="1">
      <c r="A212" s="1"/>
      <c r="B212" s="2"/>
      <c r="C212" s="2"/>
      <c r="D212" s="3"/>
      <c r="E212" s="3"/>
      <c r="F212" s="3"/>
      <c r="G212" s="3"/>
      <c r="H212" s="3"/>
      <c r="I212" s="3"/>
      <c r="J212" s="3"/>
      <c r="K212" s="3"/>
    </row>
    <row r="213" spans="1:11" ht="15.75" customHeight="1">
      <c r="A213" s="1"/>
      <c r="B213" s="2"/>
      <c r="C213" s="2"/>
      <c r="D213" s="3"/>
      <c r="E213" s="3"/>
      <c r="F213" s="3"/>
      <c r="G213" s="3"/>
      <c r="H213" s="3"/>
      <c r="I213" s="3"/>
      <c r="J213" s="3"/>
      <c r="K213" s="3"/>
    </row>
    <row r="214" spans="1:11" ht="15.75" customHeight="1">
      <c r="A214" s="1"/>
      <c r="B214" s="2"/>
      <c r="C214" s="2"/>
      <c r="D214" s="3"/>
      <c r="E214" s="3"/>
      <c r="F214" s="3"/>
      <c r="G214" s="3"/>
      <c r="H214" s="3"/>
      <c r="I214" s="3"/>
      <c r="J214" s="3"/>
      <c r="K214" s="3"/>
    </row>
    <row r="215" spans="1:11" ht="15.75" customHeight="1">
      <c r="A215" s="1"/>
      <c r="B215" s="2"/>
      <c r="C215" s="2"/>
      <c r="D215" s="3"/>
      <c r="E215" s="3"/>
      <c r="F215" s="3"/>
      <c r="G215" s="3"/>
      <c r="H215" s="3"/>
      <c r="I215" s="3"/>
      <c r="J215" s="3"/>
      <c r="K215" s="3"/>
    </row>
    <row r="216" spans="1:11" ht="15.75" customHeight="1">
      <c r="A216" s="1"/>
      <c r="B216" s="2"/>
      <c r="C216" s="2"/>
      <c r="D216" s="3"/>
      <c r="E216" s="3"/>
      <c r="F216" s="3"/>
      <c r="G216" s="3"/>
      <c r="H216" s="3"/>
      <c r="I216" s="3"/>
      <c r="J216" s="3"/>
      <c r="K216" s="3"/>
    </row>
    <row r="217" spans="1:11" ht="15.75" customHeight="1">
      <c r="A217" s="1"/>
      <c r="B217" s="2"/>
      <c r="C217" s="2"/>
      <c r="D217" s="3"/>
      <c r="E217" s="3"/>
      <c r="F217" s="3"/>
      <c r="G217" s="3"/>
      <c r="H217" s="3"/>
      <c r="I217" s="3"/>
      <c r="J217" s="3"/>
      <c r="K217" s="3"/>
    </row>
    <row r="218" spans="1:11" ht="15.75" customHeight="1">
      <c r="A218" s="1"/>
      <c r="B218" s="2"/>
      <c r="C218" s="2"/>
      <c r="D218" s="3"/>
      <c r="E218" s="3"/>
      <c r="F218" s="3"/>
      <c r="G218" s="3"/>
      <c r="H218" s="3"/>
      <c r="I218" s="3"/>
      <c r="J218" s="3"/>
      <c r="K218" s="3"/>
    </row>
    <row r="219" spans="1:11" ht="15.75" customHeight="1">
      <c r="A219" s="1"/>
      <c r="B219" s="2"/>
      <c r="C219" s="2"/>
      <c r="D219" s="3"/>
      <c r="E219" s="3"/>
      <c r="F219" s="3"/>
      <c r="G219" s="3"/>
      <c r="H219" s="3"/>
      <c r="I219" s="3"/>
      <c r="J219" s="3"/>
      <c r="K219" s="3"/>
    </row>
    <row r="220" spans="1:11" ht="15.75" customHeight="1">
      <c r="A220" s="1"/>
      <c r="B220" s="2"/>
      <c r="C220" s="2"/>
      <c r="D220" s="3"/>
      <c r="E220" s="3"/>
      <c r="F220" s="3"/>
      <c r="G220" s="3"/>
      <c r="H220" s="3"/>
      <c r="I220" s="3"/>
      <c r="J220" s="3"/>
      <c r="K220" s="3"/>
    </row>
    <row r="221" spans="1:11" ht="15.75" customHeight="1">
      <c r="A221" s="1"/>
      <c r="B221" s="2"/>
      <c r="C221" s="2"/>
      <c r="D221" s="3"/>
      <c r="E221" s="3"/>
      <c r="F221" s="3"/>
      <c r="G221" s="3"/>
      <c r="H221" s="3"/>
      <c r="I221" s="3"/>
      <c r="J221" s="3"/>
      <c r="K221" s="3"/>
    </row>
    <row r="222" spans="1:11" ht="15.75" customHeight="1"/>
    <row r="223" spans="1:11" ht="15.75" customHeight="1"/>
    <row r="224" spans="1:11"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21:H21"/>
    <mergeCell ref="A2:M2"/>
    <mergeCell ref="A4:M4"/>
    <mergeCell ref="A5:M5"/>
    <mergeCell ref="A6:M6"/>
    <mergeCell ref="A7:M7"/>
    <mergeCell ref="A8:M8"/>
    <mergeCell ref="A9:M9"/>
  </mergeCell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sheetPr>
  <dimension ref="A1:AD1249"/>
  <sheetViews>
    <sheetView topLeftCell="I252" zoomScale="90" zoomScaleNormal="90" workbookViewId="0">
      <selection activeCell="W255" sqref="W255:W259"/>
    </sheetView>
  </sheetViews>
  <sheetFormatPr defaultColWidth="14.44140625" defaultRowHeight="15" customHeight="1"/>
  <cols>
    <col min="1" max="1" width="13.88671875" style="75" customWidth="1"/>
    <col min="2" max="2" width="15" style="75" customWidth="1"/>
    <col min="3" max="3" width="10.5546875" style="75" customWidth="1"/>
    <col min="4" max="4" width="12.109375" style="75" customWidth="1"/>
    <col min="5" max="5" width="5.6640625" style="75" customWidth="1"/>
    <col min="6" max="6" width="5.88671875" style="75" customWidth="1"/>
    <col min="7" max="7" width="6" style="75" customWidth="1"/>
    <col min="8" max="9" width="9.109375" style="75" customWidth="1"/>
    <col min="10" max="10" width="10.109375" style="75" customWidth="1"/>
    <col min="11" max="11" width="18.88671875" style="75" customWidth="1"/>
    <col min="12" max="12" width="8.88671875" style="75" customWidth="1"/>
    <col min="13" max="13" width="8" style="75" customWidth="1"/>
    <col min="14" max="14" width="11.44140625" style="75" customWidth="1"/>
    <col min="15" max="16" width="8" style="75" customWidth="1"/>
    <col min="17" max="19" width="8.6640625" style="75" customWidth="1"/>
    <col min="20" max="20" width="8.44140625" style="75" customWidth="1"/>
    <col min="21" max="21" width="10.33203125" style="75" customWidth="1"/>
    <col min="22" max="22" width="17.33203125" style="553" customWidth="1"/>
    <col min="23" max="23" width="14.44140625" style="75" customWidth="1"/>
    <col min="24" max="24" width="9.109375" style="75" customWidth="1"/>
    <col min="25" max="30" width="8" style="75" customWidth="1"/>
    <col min="31" max="16384" width="14.44140625" style="75"/>
  </cols>
  <sheetData>
    <row r="1" spans="1:30" ht="14.4">
      <c r="A1" s="1"/>
      <c r="B1" s="2"/>
      <c r="C1" s="2"/>
      <c r="D1" s="2"/>
      <c r="E1" s="2"/>
      <c r="F1" s="2"/>
      <c r="G1" s="3"/>
      <c r="H1" s="3"/>
      <c r="I1" s="3"/>
      <c r="J1" s="3"/>
      <c r="K1" s="3"/>
      <c r="L1" s="3"/>
      <c r="M1" s="3"/>
      <c r="N1" s="3"/>
      <c r="O1" s="3"/>
      <c r="P1" s="3"/>
      <c r="Q1" s="3"/>
      <c r="R1" s="3"/>
      <c r="S1" s="3"/>
      <c r="T1" s="3"/>
      <c r="U1" s="3"/>
      <c r="V1" s="504"/>
      <c r="W1" s="3"/>
      <c r="X1" s="3"/>
    </row>
    <row r="2" spans="1:30" ht="35.700000000000003" customHeight="1">
      <c r="A2" s="2319" t="s">
        <v>36</v>
      </c>
      <c r="B2" s="2319"/>
      <c r="C2" s="2319"/>
      <c r="D2" s="2319"/>
      <c r="E2" s="2319"/>
      <c r="F2" s="2319"/>
      <c r="G2" s="2319"/>
      <c r="H2" s="2319"/>
      <c r="I2" s="2319"/>
      <c r="J2" s="2319"/>
      <c r="K2" s="2319"/>
      <c r="L2" s="2319"/>
      <c r="M2" s="2319"/>
      <c r="N2" s="2319"/>
      <c r="O2" s="2319"/>
      <c r="P2" s="2319"/>
      <c r="Q2" s="2319"/>
      <c r="R2" s="2319"/>
      <c r="S2" s="2319"/>
      <c r="T2" s="2319"/>
      <c r="U2" s="2319"/>
      <c r="V2" s="2319"/>
      <c r="W2" s="31"/>
      <c r="X2" s="31"/>
      <c r="Y2" s="73"/>
      <c r="Z2" s="73"/>
      <c r="AA2" s="73"/>
      <c r="AB2" s="73"/>
      <c r="AC2" s="73"/>
      <c r="AD2" s="73"/>
    </row>
    <row r="3" spans="1:30" ht="14.4">
      <c r="A3" s="73"/>
      <c r="B3" s="73"/>
      <c r="C3" s="73"/>
      <c r="D3" s="73"/>
      <c r="E3" s="73"/>
      <c r="F3" s="73"/>
      <c r="G3" s="73"/>
      <c r="H3" s="31"/>
      <c r="I3" s="31"/>
      <c r="J3" s="73"/>
      <c r="K3" s="73"/>
      <c r="L3" s="73"/>
      <c r="M3" s="73"/>
      <c r="N3" s="73"/>
      <c r="O3" s="73"/>
      <c r="P3" s="73"/>
      <c r="Q3" s="73"/>
      <c r="R3" s="73"/>
      <c r="S3" s="73"/>
      <c r="T3" s="73"/>
      <c r="U3" s="31"/>
      <c r="V3" s="30"/>
      <c r="W3" s="31"/>
      <c r="X3" s="31"/>
      <c r="Y3" s="73"/>
      <c r="Z3" s="73"/>
      <c r="AA3" s="73"/>
      <c r="AB3" s="73"/>
      <c r="AC3" s="73"/>
      <c r="AD3" s="73"/>
    </row>
    <row r="4" spans="1:30" ht="22.5" customHeight="1">
      <c r="A4" s="2323" t="s">
        <v>37</v>
      </c>
      <c r="B4" s="2323"/>
      <c r="C4" s="2323"/>
      <c r="D4" s="2323"/>
      <c r="E4" s="2323"/>
      <c r="F4" s="2323"/>
      <c r="G4" s="2323"/>
      <c r="H4" s="2323"/>
      <c r="I4" s="2323"/>
      <c r="J4" s="2323"/>
      <c r="K4" s="2323"/>
      <c r="L4" s="2323"/>
      <c r="M4" s="2323"/>
      <c r="N4" s="2323"/>
      <c r="O4" s="2323"/>
      <c r="P4" s="2323"/>
      <c r="Q4" s="2323"/>
      <c r="R4" s="2323"/>
      <c r="S4" s="2323"/>
      <c r="T4" s="2323"/>
      <c r="U4" s="2323"/>
      <c r="V4" s="2323"/>
      <c r="W4" s="31"/>
      <c r="X4" s="31"/>
      <c r="Y4" s="73"/>
      <c r="Z4" s="73"/>
      <c r="AA4" s="73"/>
      <c r="AB4" s="73"/>
      <c r="AC4" s="73"/>
      <c r="AD4" s="73"/>
    </row>
    <row r="5" spans="1:30" ht="19.5" customHeight="1">
      <c r="A5" s="2323" t="s">
        <v>38</v>
      </c>
      <c r="B5" s="2323"/>
      <c r="C5" s="2323"/>
      <c r="D5" s="2323"/>
      <c r="E5" s="2323"/>
      <c r="F5" s="2323"/>
      <c r="G5" s="2323"/>
      <c r="H5" s="2323"/>
      <c r="I5" s="2323"/>
      <c r="J5" s="2323"/>
      <c r="K5" s="2323"/>
      <c r="L5" s="2323"/>
      <c r="M5" s="2323"/>
      <c r="N5" s="2323"/>
      <c r="O5" s="2323"/>
      <c r="P5" s="2323"/>
      <c r="Q5" s="2323"/>
      <c r="R5" s="2323"/>
      <c r="S5" s="2323"/>
      <c r="T5" s="2323"/>
      <c r="U5" s="2323"/>
      <c r="V5" s="2323"/>
      <c r="W5" s="31"/>
      <c r="X5" s="31"/>
      <c r="Y5" s="73"/>
      <c r="Z5" s="73"/>
      <c r="AA5" s="73"/>
      <c r="AB5" s="73"/>
      <c r="AC5" s="73"/>
      <c r="AD5" s="73"/>
    </row>
    <row r="6" spans="1:30" ht="14.25" customHeight="1">
      <c r="A6" s="2323" t="s">
        <v>39</v>
      </c>
      <c r="B6" s="2323"/>
      <c r="C6" s="2323"/>
      <c r="D6" s="2323"/>
      <c r="E6" s="2323"/>
      <c r="F6" s="2323"/>
      <c r="G6" s="2323"/>
      <c r="H6" s="2323"/>
      <c r="I6" s="2323"/>
      <c r="J6" s="2323"/>
      <c r="K6" s="2323"/>
      <c r="L6" s="2323"/>
      <c r="M6" s="2323"/>
      <c r="N6" s="2323"/>
      <c r="O6" s="2323"/>
      <c r="P6" s="2323"/>
      <c r="Q6" s="2323"/>
      <c r="R6" s="2323"/>
      <c r="S6" s="2323"/>
      <c r="T6" s="2323"/>
      <c r="U6" s="2323"/>
      <c r="V6" s="2323"/>
      <c r="W6" s="31"/>
      <c r="X6" s="31"/>
      <c r="Y6" s="73"/>
      <c r="Z6" s="73"/>
      <c r="AA6" s="73"/>
      <c r="AB6" s="73"/>
      <c r="AC6" s="73"/>
      <c r="AD6" s="73"/>
    </row>
    <row r="7" spans="1:30" ht="26.25" customHeight="1">
      <c r="A7" s="2323" t="s">
        <v>379</v>
      </c>
      <c r="B7" s="2323"/>
      <c r="C7" s="2323"/>
      <c r="D7" s="2323"/>
      <c r="E7" s="2323"/>
      <c r="F7" s="2323"/>
      <c r="G7" s="2323"/>
      <c r="H7" s="2323"/>
      <c r="I7" s="2323"/>
      <c r="J7" s="2323"/>
      <c r="K7" s="2323"/>
      <c r="L7" s="2323"/>
      <c r="M7" s="2323"/>
      <c r="N7" s="2323"/>
      <c r="O7" s="2323"/>
      <c r="P7" s="2323"/>
      <c r="Q7" s="2323"/>
      <c r="R7" s="2323"/>
      <c r="S7" s="2323"/>
      <c r="T7" s="2323"/>
      <c r="U7" s="2323"/>
      <c r="V7" s="2323"/>
      <c r="W7" s="124"/>
      <c r="X7" s="124"/>
      <c r="Y7" s="518"/>
      <c r="Z7" s="518"/>
      <c r="AA7" s="518"/>
      <c r="AB7" s="518"/>
      <c r="AC7" s="518"/>
      <c r="AD7" s="518"/>
    </row>
    <row r="8" spans="1:30" ht="14.25" customHeight="1">
      <c r="A8" s="2323" t="s">
        <v>40</v>
      </c>
      <c r="B8" s="2323"/>
      <c r="C8" s="2323"/>
      <c r="D8" s="2323"/>
      <c r="E8" s="2323"/>
      <c r="F8" s="2323"/>
      <c r="G8" s="2323"/>
      <c r="H8" s="2323"/>
      <c r="I8" s="2323"/>
      <c r="J8" s="2323"/>
      <c r="K8" s="2323"/>
      <c r="L8" s="2323"/>
      <c r="M8" s="2323"/>
      <c r="N8" s="2323"/>
      <c r="O8" s="2323"/>
      <c r="P8" s="2323"/>
      <c r="Q8" s="2323"/>
      <c r="R8" s="2323"/>
      <c r="S8" s="2323"/>
      <c r="T8" s="2323"/>
      <c r="U8" s="2323"/>
      <c r="V8" s="2323"/>
      <c r="W8" s="124"/>
      <c r="X8" s="124"/>
      <c r="Y8" s="518"/>
      <c r="Z8" s="518"/>
      <c r="AA8" s="518"/>
      <c r="AB8" s="518"/>
      <c r="AC8" s="518"/>
      <c r="AD8" s="518"/>
    </row>
    <row r="9" spans="1:30" ht="85.95" customHeight="1">
      <c r="A9" s="2322" t="s">
        <v>380</v>
      </c>
      <c r="B9" s="2322"/>
      <c r="C9" s="2322"/>
      <c r="D9" s="2322"/>
      <c r="E9" s="2322"/>
      <c r="F9" s="2322"/>
      <c r="G9" s="2322"/>
      <c r="H9" s="2322"/>
      <c r="I9" s="2322"/>
      <c r="J9" s="2322"/>
      <c r="K9" s="2322"/>
      <c r="L9" s="2322"/>
      <c r="M9" s="2322"/>
      <c r="N9" s="2322"/>
      <c r="O9" s="2322"/>
      <c r="P9" s="2322"/>
      <c r="Q9" s="2322"/>
      <c r="R9" s="2322"/>
      <c r="S9" s="2322"/>
      <c r="T9" s="2322"/>
      <c r="U9" s="2322"/>
      <c r="V9" s="2322"/>
      <c r="W9" s="124"/>
      <c r="X9" s="124"/>
      <c r="Y9" s="518"/>
      <c r="Z9" s="518"/>
      <c r="AA9" s="518"/>
      <c r="AB9" s="518"/>
      <c r="AC9" s="518"/>
      <c r="AD9" s="518"/>
    </row>
    <row r="10" spans="1:30" ht="14.4">
      <c r="A10" s="7"/>
      <c r="B10" s="8"/>
      <c r="C10" s="8"/>
      <c r="D10" s="8"/>
      <c r="E10" s="8"/>
      <c r="F10" s="8"/>
      <c r="G10" s="7"/>
      <c r="H10" s="73"/>
      <c r="I10" s="73"/>
      <c r="J10" s="7"/>
      <c r="K10" s="7"/>
      <c r="L10" s="7"/>
      <c r="M10" s="7"/>
      <c r="N10" s="7"/>
      <c r="O10" s="7"/>
      <c r="P10" s="7"/>
      <c r="Q10" s="7"/>
      <c r="R10" s="7"/>
      <c r="S10" s="7"/>
      <c r="T10" s="7"/>
      <c r="U10" s="31"/>
      <c r="V10" s="30"/>
      <c r="W10" s="31"/>
      <c r="X10" s="31"/>
      <c r="Y10" s="73"/>
      <c r="Z10" s="73"/>
      <c r="AA10" s="73"/>
      <c r="AB10" s="73"/>
      <c r="AC10" s="73"/>
      <c r="AD10" s="73"/>
    </row>
    <row r="11" spans="1:30" ht="101.25" customHeight="1">
      <c r="A11" s="41" t="s">
        <v>41</v>
      </c>
      <c r="B11" s="41" t="s">
        <v>42</v>
      </c>
      <c r="C11" s="41" t="s">
        <v>43</v>
      </c>
      <c r="D11" s="20" t="s">
        <v>44</v>
      </c>
      <c r="E11" s="20" t="s">
        <v>45</v>
      </c>
      <c r="F11" s="20" t="s">
        <v>46</v>
      </c>
      <c r="G11" s="41" t="s">
        <v>47</v>
      </c>
      <c r="H11" s="10" t="s">
        <v>48</v>
      </c>
      <c r="I11" s="10" t="s">
        <v>49</v>
      </c>
      <c r="J11" s="20" t="s">
        <v>50</v>
      </c>
      <c r="K11" s="20" t="s">
        <v>51</v>
      </c>
      <c r="L11" s="20" t="s">
        <v>52</v>
      </c>
      <c r="M11" s="20" t="s">
        <v>53</v>
      </c>
      <c r="N11" s="20" t="s">
        <v>378</v>
      </c>
      <c r="O11" s="20" t="s">
        <v>54</v>
      </c>
      <c r="P11" s="20" t="s">
        <v>55</v>
      </c>
      <c r="Q11" s="134" t="s">
        <v>56</v>
      </c>
      <c r="R11" s="473" t="s">
        <v>71</v>
      </c>
      <c r="S11" s="473" t="s">
        <v>361</v>
      </c>
      <c r="T11" s="20" t="s">
        <v>377</v>
      </c>
      <c r="U11" s="20" t="s">
        <v>362</v>
      </c>
      <c r="V11" s="502" t="s">
        <v>57</v>
      </c>
      <c r="W11" s="519" t="s">
        <v>393</v>
      </c>
      <c r="X11" s="120"/>
      <c r="Y11" s="120"/>
      <c r="Z11" s="120"/>
      <c r="AA11" s="120"/>
      <c r="AB11" s="120"/>
      <c r="AC11" s="120"/>
      <c r="AD11" s="120"/>
    </row>
    <row r="12" spans="1:30" ht="30" customHeight="1">
      <c r="A12" s="59" t="s">
        <v>457</v>
      </c>
      <c r="B12" s="1" t="s">
        <v>458</v>
      </c>
      <c r="C12" s="99" t="s">
        <v>456</v>
      </c>
      <c r="D12" s="59" t="s">
        <v>459</v>
      </c>
      <c r="E12" s="122">
        <v>58</v>
      </c>
      <c r="F12" s="69">
        <v>2</v>
      </c>
      <c r="G12" s="99" t="s">
        <v>460</v>
      </c>
      <c r="H12" s="470" t="s">
        <v>461</v>
      </c>
      <c r="I12" s="483" t="s">
        <v>462</v>
      </c>
      <c r="J12" s="326" t="s">
        <v>463</v>
      </c>
      <c r="K12" s="326" t="s">
        <v>464</v>
      </c>
      <c r="L12" s="358" t="s">
        <v>465</v>
      </c>
      <c r="M12" s="357">
        <v>2022</v>
      </c>
      <c r="N12" s="357" t="s">
        <v>466</v>
      </c>
      <c r="O12" s="357">
        <v>6</v>
      </c>
      <c r="P12" s="329">
        <v>4</v>
      </c>
      <c r="Q12" s="329">
        <v>6</v>
      </c>
      <c r="R12" s="329">
        <v>500</v>
      </c>
      <c r="S12" s="480"/>
      <c r="T12" s="133"/>
      <c r="U12" s="133"/>
      <c r="V12" s="505">
        <v>83.33</v>
      </c>
      <c r="W12" s="520" t="s">
        <v>423</v>
      </c>
      <c r="X12" s="3"/>
    </row>
    <row r="13" spans="1:30" ht="30" customHeight="1">
      <c r="A13" s="59" t="s">
        <v>467</v>
      </c>
      <c r="B13" s="59" t="s">
        <v>468</v>
      </c>
      <c r="C13" s="99" t="str">
        <f t="shared" ref="C13:F13" si="0">C12</f>
        <v>FMED2</v>
      </c>
      <c r="D13" s="59" t="str">
        <f t="shared" si="0"/>
        <v>Medicina</v>
      </c>
      <c r="E13" s="99">
        <f t="shared" si="0"/>
        <v>58</v>
      </c>
      <c r="F13" s="99">
        <f t="shared" si="0"/>
        <v>2</v>
      </c>
      <c r="G13" s="99" t="s">
        <v>460</v>
      </c>
      <c r="H13" s="65" t="s">
        <v>469</v>
      </c>
      <c r="I13" s="326" t="s">
        <v>470</v>
      </c>
      <c r="J13" s="356" t="s">
        <v>471</v>
      </c>
      <c r="K13" s="356" t="s">
        <v>472</v>
      </c>
      <c r="L13" s="475" t="s">
        <v>465</v>
      </c>
      <c r="M13" s="357">
        <v>2020</v>
      </c>
      <c r="N13" s="357" t="s">
        <v>466</v>
      </c>
      <c r="O13" s="357">
        <v>5</v>
      </c>
      <c r="P13" s="329">
        <v>4</v>
      </c>
      <c r="Q13" s="329">
        <v>5</v>
      </c>
      <c r="R13" s="329">
        <v>500</v>
      </c>
      <c r="S13" s="480"/>
      <c r="T13" s="133"/>
      <c r="U13" s="133"/>
      <c r="V13" s="505">
        <v>100</v>
      </c>
      <c r="W13" s="520" t="s">
        <v>423</v>
      </c>
      <c r="X13" s="3"/>
    </row>
    <row r="14" spans="1:30" ht="30" customHeight="1">
      <c r="A14" s="59" t="s">
        <v>704</v>
      </c>
      <c r="B14" s="59" t="s">
        <v>705</v>
      </c>
      <c r="C14" s="99" t="s">
        <v>456</v>
      </c>
      <c r="D14" s="59" t="s">
        <v>706</v>
      </c>
      <c r="E14" s="99">
        <v>10</v>
      </c>
      <c r="F14" s="99">
        <v>5</v>
      </c>
      <c r="G14" s="99" t="s">
        <v>707</v>
      </c>
      <c r="H14" s="65" t="s">
        <v>708</v>
      </c>
      <c r="I14" s="326" t="s">
        <v>709</v>
      </c>
      <c r="J14" s="356" t="s">
        <v>710</v>
      </c>
      <c r="K14" s="498">
        <v>801501200001</v>
      </c>
      <c r="L14" s="475"/>
      <c r="M14" s="357">
        <v>2022</v>
      </c>
      <c r="N14" s="357" t="s">
        <v>711</v>
      </c>
      <c r="O14" s="357">
        <v>9</v>
      </c>
      <c r="P14" s="329">
        <v>9</v>
      </c>
      <c r="Q14" s="329">
        <v>9</v>
      </c>
      <c r="R14" s="329">
        <v>1000</v>
      </c>
      <c r="S14" s="480"/>
      <c r="T14" s="133"/>
      <c r="U14" s="133"/>
      <c r="V14" s="503">
        <v>111.11</v>
      </c>
      <c r="W14" s="521" t="s">
        <v>703</v>
      </c>
      <c r="X14" s="3"/>
    </row>
    <row r="15" spans="1:30" ht="30" customHeight="1">
      <c r="A15" s="12" t="s">
        <v>712</v>
      </c>
      <c r="B15" s="21" t="s">
        <v>713</v>
      </c>
      <c r="C15" s="21" t="s">
        <v>456</v>
      </c>
      <c r="D15" s="21" t="s">
        <v>714</v>
      </c>
      <c r="E15" s="21">
        <v>14</v>
      </c>
      <c r="F15" s="21">
        <v>15</v>
      </c>
      <c r="G15" s="21" t="s">
        <v>715</v>
      </c>
      <c r="H15" s="65" t="s">
        <v>716</v>
      </c>
      <c r="I15" s="326" t="s">
        <v>717</v>
      </c>
      <c r="J15" s="326" t="s">
        <v>718</v>
      </c>
      <c r="K15" s="499">
        <v>839729600001</v>
      </c>
      <c r="L15" s="358"/>
      <c r="M15" s="357">
        <v>2022</v>
      </c>
      <c r="N15" s="357" t="s">
        <v>719</v>
      </c>
      <c r="O15" s="357">
        <v>12</v>
      </c>
      <c r="P15" s="329">
        <v>11</v>
      </c>
      <c r="Q15" s="329">
        <v>12</v>
      </c>
      <c r="R15" s="329">
        <v>1500</v>
      </c>
      <c r="S15" s="480"/>
      <c r="T15" s="133"/>
      <c r="U15" s="133"/>
      <c r="V15" s="503">
        <v>125</v>
      </c>
      <c r="W15" s="521" t="s">
        <v>703</v>
      </c>
      <c r="X15" s="3"/>
    </row>
    <row r="16" spans="1:30" ht="30" customHeight="1">
      <c r="A16" s="12" t="s">
        <v>720</v>
      </c>
      <c r="B16" s="21" t="s">
        <v>721</v>
      </c>
      <c r="C16" s="21" t="s">
        <v>456</v>
      </c>
      <c r="D16" s="21" t="s">
        <v>722</v>
      </c>
      <c r="E16" s="21">
        <v>14</v>
      </c>
      <c r="F16" s="21">
        <v>9</v>
      </c>
      <c r="G16" s="21" t="s">
        <v>723</v>
      </c>
      <c r="H16" s="65" t="s">
        <v>724</v>
      </c>
      <c r="I16" s="326" t="s">
        <v>725</v>
      </c>
      <c r="J16" s="326" t="s">
        <v>726</v>
      </c>
      <c r="K16" s="499">
        <v>857755800001</v>
      </c>
      <c r="L16" s="358"/>
      <c r="M16" s="357">
        <v>2022</v>
      </c>
      <c r="N16" s="357" t="s">
        <v>719</v>
      </c>
      <c r="O16" s="357">
        <v>10</v>
      </c>
      <c r="P16" s="329">
        <v>9</v>
      </c>
      <c r="Q16" s="329">
        <v>10</v>
      </c>
      <c r="R16" s="329">
        <v>1500</v>
      </c>
      <c r="S16" s="480"/>
      <c r="T16" s="133"/>
      <c r="U16" s="133"/>
      <c r="V16" s="503">
        <v>150</v>
      </c>
      <c r="W16" s="521" t="s">
        <v>703</v>
      </c>
      <c r="X16" s="3"/>
    </row>
    <row r="17" spans="1:30" ht="30" customHeight="1">
      <c r="A17" s="12" t="s">
        <v>727</v>
      </c>
      <c r="B17" s="21" t="s">
        <v>728</v>
      </c>
      <c r="C17" s="21" t="s">
        <v>456</v>
      </c>
      <c r="D17" s="21" t="s">
        <v>729</v>
      </c>
      <c r="E17" s="21">
        <v>15</v>
      </c>
      <c r="F17" s="21">
        <v>12</v>
      </c>
      <c r="G17" s="507" t="s">
        <v>730</v>
      </c>
      <c r="H17" s="522" t="s">
        <v>731</v>
      </c>
      <c r="I17" s="523" t="s">
        <v>732</v>
      </c>
      <c r="J17" s="326" t="s">
        <v>733</v>
      </c>
      <c r="K17" s="499">
        <v>902920300001</v>
      </c>
      <c r="L17" s="358"/>
      <c r="M17" s="357">
        <v>2022</v>
      </c>
      <c r="N17" s="357" t="s">
        <v>719</v>
      </c>
      <c r="O17" s="357">
        <v>8</v>
      </c>
      <c r="P17" s="329">
        <v>7</v>
      </c>
      <c r="Q17" s="329">
        <v>8</v>
      </c>
      <c r="R17" s="329">
        <v>1500</v>
      </c>
      <c r="S17" s="480"/>
      <c r="T17" s="133"/>
      <c r="U17" s="133"/>
      <c r="V17" s="503">
        <v>187.5</v>
      </c>
      <c r="W17" s="521" t="s">
        <v>703</v>
      </c>
      <c r="X17" s="3"/>
    </row>
    <row r="18" spans="1:30" ht="30" customHeight="1">
      <c r="A18" s="59" t="s">
        <v>941</v>
      </c>
      <c r="B18" s="59" t="s">
        <v>942</v>
      </c>
      <c r="C18" s="99" t="s">
        <v>456</v>
      </c>
      <c r="D18" s="59" t="s">
        <v>943</v>
      </c>
      <c r="E18" s="122">
        <v>11</v>
      </c>
      <c r="F18" s="69">
        <v>8</v>
      </c>
      <c r="G18" s="99" t="s">
        <v>944</v>
      </c>
      <c r="H18" s="524" t="s">
        <v>945</v>
      </c>
      <c r="I18" s="523" t="s">
        <v>946</v>
      </c>
      <c r="J18" s="326" t="s">
        <v>947</v>
      </c>
      <c r="K18" s="508" t="s">
        <v>948</v>
      </c>
      <c r="L18" s="358" t="s">
        <v>949</v>
      </c>
      <c r="M18" s="357">
        <v>2022</v>
      </c>
      <c r="N18" s="357" t="s">
        <v>950</v>
      </c>
      <c r="O18" s="357">
        <v>1</v>
      </c>
      <c r="P18" s="329">
        <v>1</v>
      </c>
      <c r="Q18" s="329">
        <v>11</v>
      </c>
      <c r="R18" s="329">
        <v>1000</v>
      </c>
      <c r="S18" s="480" t="s">
        <v>951</v>
      </c>
      <c r="T18" s="478" t="s">
        <v>951</v>
      </c>
      <c r="U18" s="478" t="s">
        <v>951</v>
      </c>
      <c r="V18" s="503">
        <v>1000</v>
      </c>
      <c r="W18" s="525" t="s">
        <v>432</v>
      </c>
      <c r="X18" s="3"/>
    </row>
    <row r="19" spans="1:30" ht="30" customHeight="1">
      <c r="A19" s="526" t="s">
        <v>727</v>
      </c>
      <c r="B19" s="527" t="s">
        <v>3385</v>
      </c>
      <c r="C19" s="238" t="s">
        <v>456</v>
      </c>
      <c r="D19" s="528" t="s">
        <v>988</v>
      </c>
      <c r="E19" s="350">
        <v>15</v>
      </c>
      <c r="F19" s="350">
        <v>12</v>
      </c>
      <c r="G19" s="528" t="s">
        <v>730</v>
      </c>
      <c r="H19" s="529" t="s">
        <v>989</v>
      </c>
      <c r="I19" s="530" t="s">
        <v>990</v>
      </c>
      <c r="J19" s="531" t="s">
        <v>991</v>
      </c>
      <c r="K19" s="531" t="s">
        <v>992</v>
      </c>
      <c r="L19" s="485" t="s">
        <v>993</v>
      </c>
      <c r="M19" s="484">
        <v>2022</v>
      </c>
      <c r="N19" s="484" t="s">
        <v>719</v>
      </c>
      <c r="O19" s="484">
        <v>8</v>
      </c>
      <c r="P19" s="489">
        <v>7</v>
      </c>
      <c r="Q19" s="489">
        <v>8</v>
      </c>
      <c r="R19" s="489">
        <v>1500</v>
      </c>
      <c r="S19" s="509"/>
      <c r="T19" s="492"/>
      <c r="U19" s="492"/>
      <c r="V19" s="506">
        <v>187.5</v>
      </c>
      <c r="W19" s="326" t="s">
        <v>1046</v>
      </c>
      <c r="X19" s="510"/>
      <c r="Y19" s="532"/>
      <c r="Z19" s="532"/>
      <c r="AA19" s="532"/>
      <c r="AB19" s="532"/>
      <c r="AC19" s="532"/>
      <c r="AD19" s="532"/>
    </row>
    <row r="20" spans="1:30" ht="30" customHeight="1">
      <c r="A20" s="526" t="s">
        <v>720</v>
      </c>
      <c r="B20" s="533" t="s">
        <v>3386</v>
      </c>
      <c r="C20" s="238" t="s">
        <v>456</v>
      </c>
      <c r="D20" s="528" t="s">
        <v>994</v>
      </c>
      <c r="E20" s="350">
        <v>14</v>
      </c>
      <c r="F20" s="350">
        <v>9</v>
      </c>
      <c r="G20" s="528" t="s">
        <v>995</v>
      </c>
      <c r="H20" s="466" t="s">
        <v>724</v>
      </c>
      <c r="I20" s="474" t="s">
        <v>725</v>
      </c>
      <c r="J20" s="534" t="s">
        <v>726</v>
      </c>
      <c r="K20" s="531" t="s">
        <v>996</v>
      </c>
      <c r="L20" s="485" t="s">
        <v>997</v>
      </c>
      <c r="M20" s="484">
        <v>2022</v>
      </c>
      <c r="N20" s="484" t="s">
        <v>719</v>
      </c>
      <c r="O20" s="484">
        <v>10</v>
      </c>
      <c r="P20" s="489">
        <v>9</v>
      </c>
      <c r="Q20" s="489">
        <v>10</v>
      </c>
      <c r="R20" s="489">
        <v>1500</v>
      </c>
      <c r="S20" s="509"/>
      <c r="T20" s="486"/>
      <c r="U20" s="486"/>
      <c r="V20" s="506">
        <f>R20/O20</f>
        <v>150</v>
      </c>
      <c r="W20" s="326" t="s">
        <v>1046</v>
      </c>
      <c r="X20" s="3"/>
    </row>
    <row r="21" spans="1:30" ht="30" customHeight="1">
      <c r="A21" s="526" t="s">
        <v>998</v>
      </c>
      <c r="B21" s="527" t="s">
        <v>3387</v>
      </c>
      <c r="C21" s="238" t="s">
        <v>456</v>
      </c>
      <c r="D21" s="528" t="s">
        <v>999</v>
      </c>
      <c r="E21" s="350">
        <v>12</v>
      </c>
      <c r="F21" s="350">
        <v>9</v>
      </c>
      <c r="G21" s="528" t="s">
        <v>1000</v>
      </c>
      <c r="H21" s="529" t="s">
        <v>1001</v>
      </c>
      <c r="I21" s="491" t="s">
        <v>1002</v>
      </c>
      <c r="J21" s="534" t="s">
        <v>1003</v>
      </c>
      <c r="K21" s="531" t="s">
        <v>1004</v>
      </c>
      <c r="L21" s="485" t="s">
        <v>1005</v>
      </c>
      <c r="M21" s="484">
        <v>2022</v>
      </c>
      <c r="N21" s="484" t="s">
        <v>711</v>
      </c>
      <c r="O21" s="484">
        <v>11</v>
      </c>
      <c r="P21" s="489">
        <v>10</v>
      </c>
      <c r="Q21" s="489">
        <v>11</v>
      </c>
      <c r="R21" s="489">
        <v>1000</v>
      </c>
      <c r="S21" s="509"/>
      <c r="T21" s="492"/>
      <c r="U21" s="492"/>
      <c r="V21" s="506">
        <v>90.91</v>
      </c>
      <c r="W21" s="326" t="s">
        <v>1046</v>
      </c>
      <c r="X21" s="3"/>
    </row>
    <row r="22" spans="1:30" ht="30" customHeight="1">
      <c r="A22" s="526" t="s">
        <v>712</v>
      </c>
      <c r="B22" s="533" t="s">
        <v>3388</v>
      </c>
      <c r="C22" s="238" t="s">
        <v>456</v>
      </c>
      <c r="D22" s="528" t="s">
        <v>1006</v>
      </c>
      <c r="E22" s="238">
        <v>14</v>
      </c>
      <c r="F22" s="238">
        <v>15</v>
      </c>
      <c r="G22" s="528" t="s">
        <v>715</v>
      </c>
      <c r="H22" s="467" t="s">
        <v>716</v>
      </c>
      <c r="I22" s="474" t="s">
        <v>717</v>
      </c>
      <c r="J22" s="531" t="s">
        <v>718</v>
      </c>
      <c r="K22" s="531" t="s">
        <v>1007</v>
      </c>
      <c r="L22" s="485" t="s">
        <v>1008</v>
      </c>
      <c r="M22" s="484">
        <v>2022</v>
      </c>
      <c r="N22" s="484" t="s">
        <v>719</v>
      </c>
      <c r="O22" s="484">
        <v>12</v>
      </c>
      <c r="P22" s="489">
        <v>11</v>
      </c>
      <c r="Q22" s="489">
        <v>12</v>
      </c>
      <c r="R22" s="489">
        <v>1500</v>
      </c>
      <c r="S22" s="509"/>
      <c r="T22" s="492"/>
      <c r="U22" s="492"/>
      <c r="V22" s="506">
        <v>125</v>
      </c>
      <c r="W22" s="326" t="s">
        <v>1046</v>
      </c>
      <c r="X22" s="3"/>
    </row>
    <row r="23" spans="1:30" ht="30" customHeight="1">
      <c r="A23" s="247" t="s">
        <v>720</v>
      </c>
      <c r="B23" s="247" t="s">
        <v>1067</v>
      </c>
      <c r="C23" s="247" t="s">
        <v>456</v>
      </c>
      <c r="D23" s="247" t="s">
        <v>722</v>
      </c>
      <c r="E23" s="349">
        <v>14</v>
      </c>
      <c r="F23" s="350">
        <v>9</v>
      </c>
      <c r="G23" s="247" t="s">
        <v>995</v>
      </c>
      <c r="H23" s="466" t="s">
        <v>724</v>
      </c>
      <c r="I23" s="474" t="s">
        <v>725</v>
      </c>
      <c r="J23" s="474" t="s">
        <v>726</v>
      </c>
      <c r="K23" s="484" t="s">
        <v>996</v>
      </c>
      <c r="L23" s="485" t="s">
        <v>997</v>
      </c>
      <c r="M23" s="484">
        <v>2022</v>
      </c>
      <c r="N23" s="484" t="s">
        <v>719</v>
      </c>
      <c r="O23" s="484">
        <v>10</v>
      </c>
      <c r="P23" s="489">
        <v>9</v>
      </c>
      <c r="Q23" s="489">
        <v>10</v>
      </c>
      <c r="R23" s="489">
        <v>1500</v>
      </c>
      <c r="S23" s="509"/>
      <c r="T23" s="486"/>
      <c r="U23" s="486"/>
      <c r="V23" s="506">
        <f t="shared" ref="V23:V26" si="1">R23/O23</f>
        <v>150</v>
      </c>
      <c r="W23" s="484" t="s">
        <v>1110</v>
      </c>
      <c r="X23" s="3"/>
    </row>
    <row r="24" spans="1:30" ht="30" customHeight="1">
      <c r="A24" s="247" t="s">
        <v>998</v>
      </c>
      <c r="B24" s="247" t="s">
        <v>1068</v>
      </c>
      <c r="C24" s="247" t="s">
        <v>456</v>
      </c>
      <c r="D24" s="247" t="s">
        <v>1069</v>
      </c>
      <c r="E24" s="247">
        <v>12</v>
      </c>
      <c r="F24" s="247">
        <v>9</v>
      </c>
      <c r="G24" s="247" t="s">
        <v>1000</v>
      </c>
      <c r="H24" s="467" t="s">
        <v>1001</v>
      </c>
      <c r="I24" s="474" t="s">
        <v>1070</v>
      </c>
      <c r="J24" s="487" t="s">
        <v>1071</v>
      </c>
      <c r="K24" s="487" t="s">
        <v>1004</v>
      </c>
      <c r="L24" s="488" t="s">
        <v>1005</v>
      </c>
      <c r="M24" s="484">
        <v>2022</v>
      </c>
      <c r="N24" s="484" t="s">
        <v>711</v>
      </c>
      <c r="O24" s="484">
        <v>11</v>
      </c>
      <c r="P24" s="489">
        <v>10</v>
      </c>
      <c r="Q24" s="489">
        <v>11</v>
      </c>
      <c r="R24" s="489">
        <v>1000</v>
      </c>
      <c r="S24" s="509"/>
      <c r="T24" s="486"/>
      <c r="U24" s="486"/>
      <c r="V24" s="506">
        <v>90.91</v>
      </c>
      <c r="W24" s="484" t="s">
        <v>1110</v>
      </c>
      <c r="X24" s="3"/>
    </row>
    <row r="25" spans="1:30" ht="30" customHeight="1">
      <c r="A25" s="238" t="s">
        <v>704</v>
      </c>
      <c r="B25" s="238" t="s">
        <v>1072</v>
      </c>
      <c r="C25" s="238" t="s">
        <v>456</v>
      </c>
      <c r="D25" s="238" t="s">
        <v>706</v>
      </c>
      <c r="E25" s="238">
        <v>10</v>
      </c>
      <c r="F25" s="238">
        <v>5</v>
      </c>
      <c r="G25" s="238" t="s">
        <v>707</v>
      </c>
      <c r="H25" s="467" t="s">
        <v>708</v>
      </c>
      <c r="I25" s="474" t="s">
        <v>709</v>
      </c>
      <c r="J25" s="484" t="s">
        <v>710</v>
      </c>
      <c r="K25" s="484" t="s">
        <v>1073</v>
      </c>
      <c r="L25" s="485" t="s">
        <v>1074</v>
      </c>
      <c r="M25" s="484">
        <v>2022</v>
      </c>
      <c r="N25" s="484" t="s">
        <v>711</v>
      </c>
      <c r="O25" s="484">
        <v>9</v>
      </c>
      <c r="P25" s="489">
        <v>9</v>
      </c>
      <c r="Q25" s="489">
        <v>9</v>
      </c>
      <c r="R25" s="489">
        <v>1000</v>
      </c>
      <c r="S25" s="509"/>
      <c r="T25" s="486"/>
      <c r="U25" s="486"/>
      <c r="V25" s="506">
        <v>111.11</v>
      </c>
      <c r="W25" s="484" t="s">
        <v>1110</v>
      </c>
      <c r="X25" s="3"/>
    </row>
    <row r="26" spans="1:30" ht="30" customHeight="1">
      <c r="A26" s="238" t="s">
        <v>712</v>
      </c>
      <c r="B26" s="238" t="s">
        <v>1075</v>
      </c>
      <c r="C26" s="238" t="s">
        <v>456</v>
      </c>
      <c r="D26" s="238" t="s">
        <v>714</v>
      </c>
      <c r="E26" s="238">
        <v>14</v>
      </c>
      <c r="F26" s="238">
        <v>15</v>
      </c>
      <c r="G26" s="238" t="s">
        <v>715</v>
      </c>
      <c r="H26" s="467" t="s">
        <v>716</v>
      </c>
      <c r="I26" s="474" t="s">
        <v>717</v>
      </c>
      <c r="J26" s="484" t="s">
        <v>718</v>
      </c>
      <c r="K26" s="484" t="s">
        <v>1007</v>
      </c>
      <c r="L26" s="485" t="s">
        <v>1008</v>
      </c>
      <c r="M26" s="484">
        <v>2022</v>
      </c>
      <c r="N26" s="484" t="s">
        <v>719</v>
      </c>
      <c r="O26" s="484">
        <v>12</v>
      </c>
      <c r="P26" s="489">
        <v>11</v>
      </c>
      <c r="Q26" s="489">
        <v>12</v>
      </c>
      <c r="R26" s="489">
        <v>1500</v>
      </c>
      <c r="S26" s="509"/>
      <c r="T26" s="486"/>
      <c r="U26" s="486"/>
      <c r="V26" s="506">
        <f t="shared" si="1"/>
        <v>125</v>
      </c>
      <c r="W26" s="484" t="s">
        <v>1110</v>
      </c>
      <c r="X26" s="3"/>
    </row>
    <row r="27" spans="1:30" ht="30" customHeight="1">
      <c r="A27" s="59" t="s">
        <v>1139</v>
      </c>
      <c r="B27" s="59" t="s">
        <v>1140</v>
      </c>
      <c r="C27" s="99" t="s">
        <v>456</v>
      </c>
      <c r="D27" s="59" t="s">
        <v>1141</v>
      </c>
      <c r="E27" s="122">
        <v>19</v>
      </c>
      <c r="F27" s="69">
        <v>15</v>
      </c>
      <c r="G27" s="99" t="s">
        <v>1142</v>
      </c>
      <c r="H27" s="470" t="s">
        <v>1143</v>
      </c>
      <c r="I27" s="483" t="s">
        <v>1144</v>
      </c>
      <c r="J27" s="326" t="s">
        <v>1145</v>
      </c>
      <c r="K27" s="499">
        <v>839370500001</v>
      </c>
      <c r="L27" s="358" t="s">
        <v>1146</v>
      </c>
      <c r="M27" s="357">
        <v>2022</v>
      </c>
      <c r="N27" s="357" t="s">
        <v>719</v>
      </c>
      <c r="O27" s="357">
        <v>2</v>
      </c>
      <c r="P27" s="329">
        <v>2</v>
      </c>
      <c r="Q27" s="329">
        <v>2</v>
      </c>
      <c r="R27" s="329">
        <v>1500</v>
      </c>
      <c r="S27" s="480"/>
      <c r="T27" s="133"/>
      <c r="U27" s="133"/>
      <c r="V27" s="505">
        <v>750</v>
      </c>
      <c r="W27" s="326" t="s">
        <v>1402</v>
      </c>
      <c r="X27" s="3"/>
    </row>
    <row r="28" spans="1:30" ht="30" customHeight="1">
      <c r="A28" s="59" t="s">
        <v>1147</v>
      </c>
      <c r="B28" s="59" t="s">
        <v>1148</v>
      </c>
      <c r="C28" s="99" t="s">
        <v>456</v>
      </c>
      <c r="D28" s="59" t="s">
        <v>1141</v>
      </c>
      <c r="E28" s="99">
        <v>19</v>
      </c>
      <c r="F28" s="99">
        <v>18</v>
      </c>
      <c r="G28" s="99" t="s">
        <v>1142</v>
      </c>
      <c r="H28" s="65" t="s">
        <v>1149</v>
      </c>
      <c r="I28" s="326" t="s">
        <v>1150</v>
      </c>
      <c r="J28" s="356" t="s">
        <v>1151</v>
      </c>
      <c r="K28" s="511">
        <v>857603300001</v>
      </c>
      <c r="L28" s="475" t="s">
        <v>1152</v>
      </c>
      <c r="M28" s="357">
        <v>2022</v>
      </c>
      <c r="N28" s="357" t="s">
        <v>719</v>
      </c>
      <c r="O28" s="357">
        <v>4</v>
      </c>
      <c r="P28" s="329">
        <v>4</v>
      </c>
      <c r="Q28" s="329">
        <v>4</v>
      </c>
      <c r="R28" s="329">
        <v>1500</v>
      </c>
      <c r="S28" s="480"/>
      <c r="T28" s="133"/>
      <c r="U28" s="133"/>
      <c r="V28" s="505">
        <v>375</v>
      </c>
      <c r="W28" s="326" t="s">
        <v>1402</v>
      </c>
      <c r="X28" s="3"/>
    </row>
    <row r="29" spans="1:30" ht="30" customHeight="1">
      <c r="A29" s="59" t="s">
        <v>998</v>
      </c>
      <c r="B29" s="59" t="s">
        <v>1498</v>
      </c>
      <c r="C29" s="99" t="s">
        <v>456</v>
      </c>
      <c r="D29" s="59" t="s">
        <v>1499</v>
      </c>
      <c r="E29" s="122">
        <v>12</v>
      </c>
      <c r="F29" s="69">
        <v>9</v>
      </c>
      <c r="G29" s="99" t="s">
        <v>1000</v>
      </c>
      <c r="H29" s="524" t="s">
        <v>1001</v>
      </c>
      <c r="I29" s="523" t="s">
        <v>1070</v>
      </c>
      <c r="J29" s="523" t="s">
        <v>1003</v>
      </c>
      <c r="K29" s="326" t="s">
        <v>1004</v>
      </c>
      <c r="L29" s="358" t="s">
        <v>1005</v>
      </c>
      <c r="M29" s="357">
        <v>2022</v>
      </c>
      <c r="N29" s="357" t="s">
        <v>1500</v>
      </c>
      <c r="O29" s="357">
        <v>11</v>
      </c>
      <c r="P29" s="329">
        <v>10</v>
      </c>
      <c r="Q29" s="329">
        <v>11</v>
      </c>
      <c r="R29" s="329">
        <v>1000</v>
      </c>
      <c r="S29" s="480"/>
      <c r="T29" s="133"/>
      <c r="U29" s="133"/>
      <c r="V29" s="505">
        <v>90.91</v>
      </c>
      <c r="W29" s="326" t="s">
        <v>437</v>
      </c>
      <c r="X29" s="3"/>
    </row>
    <row r="30" spans="1:30" ht="30" customHeight="1">
      <c r="A30" s="37" t="s">
        <v>704</v>
      </c>
      <c r="B30" s="37" t="s">
        <v>1501</v>
      </c>
      <c r="C30" s="99" t="s">
        <v>456</v>
      </c>
      <c r="D30" s="59" t="s">
        <v>706</v>
      </c>
      <c r="E30" s="99">
        <v>10</v>
      </c>
      <c r="F30" s="99">
        <v>5</v>
      </c>
      <c r="G30" s="99" t="s">
        <v>707</v>
      </c>
      <c r="H30" s="522" t="s">
        <v>708</v>
      </c>
      <c r="I30" s="523" t="s">
        <v>709</v>
      </c>
      <c r="J30" s="523" t="s">
        <v>1502</v>
      </c>
      <c r="K30" s="356" t="s">
        <v>1073</v>
      </c>
      <c r="L30" s="475" t="s">
        <v>1074</v>
      </c>
      <c r="M30" s="357">
        <v>2022</v>
      </c>
      <c r="N30" s="357" t="s">
        <v>1500</v>
      </c>
      <c r="O30" s="357">
        <v>9</v>
      </c>
      <c r="P30" s="329">
        <v>9</v>
      </c>
      <c r="Q30" s="329">
        <v>9</v>
      </c>
      <c r="R30" s="329">
        <v>1000</v>
      </c>
      <c r="S30" s="480"/>
      <c r="T30" s="133"/>
      <c r="U30" s="133"/>
      <c r="V30" s="503">
        <v>111.11</v>
      </c>
      <c r="W30" s="326" t="s">
        <v>437</v>
      </c>
      <c r="X30" s="3"/>
    </row>
    <row r="31" spans="1:30" ht="30" customHeight="1">
      <c r="A31" s="13" t="s">
        <v>712</v>
      </c>
      <c r="B31" s="13" t="s">
        <v>1503</v>
      </c>
      <c r="C31" s="21" t="s">
        <v>456</v>
      </c>
      <c r="D31" s="21" t="s">
        <v>714</v>
      </c>
      <c r="E31" s="21">
        <v>14</v>
      </c>
      <c r="F31" s="21">
        <v>15</v>
      </c>
      <c r="G31" s="21" t="s">
        <v>715</v>
      </c>
      <c r="H31" s="468" t="s">
        <v>716</v>
      </c>
      <c r="I31" s="477" t="s">
        <v>717</v>
      </c>
      <c r="J31" s="357" t="s">
        <v>718</v>
      </c>
      <c r="K31" s="357" t="s">
        <v>1007</v>
      </c>
      <c r="L31" s="358" t="s">
        <v>1008</v>
      </c>
      <c r="M31" s="357">
        <v>2022</v>
      </c>
      <c r="N31" s="357" t="s">
        <v>719</v>
      </c>
      <c r="O31" s="357">
        <v>12</v>
      </c>
      <c r="P31" s="329">
        <v>11</v>
      </c>
      <c r="Q31" s="329">
        <v>12</v>
      </c>
      <c r="R31" s="329">
        <v>1500</v>
      </c>
      <c r="S31" s="480"/>
      <c r="T31" s="478"/>
      <c r="U31" s="478"/>
      <c r="V31" s="503">
        <f t="shared" ref="V31:V32" si="2">R31/O31</f>
        <v>125</v>
      </c>
      <c r="W31" s="326" t="s">
        <v>437</v>
      </c>
      <c r="X31" s="3"/>
    </row>
    <row r="32" spans="1:30" ht="30" customHeight="1">
      <c r="A32" s="37" t="s">
        <v>720</v>
      </c>
      <c r="B32" s="37" t="s">
        <v>1067</v>
      </c>
      <c r="C32" s="99" t="s">
        <v>456</v>
      </c>
      <c r="D32" s="99" t="s">
        <v>722</v>
      </c>
      <c r="E32" s="122">
        <v>14</v>
      </c>
      <c r="F32" s="69">
        <v>9</v>
      </c>
      <c r="G32" s="99" t="s">
        <v>995</v>
      </c>
      <c r="H32" s="469" t="s">
        <v>724</v>
      </c>
      <c r="I32" s="477" t="s">
        <v>725</v>
      </c>
      <c r="J32" s="477" t="s">
        <v>726</v>
      </c>
      <c r="K32" s="357" t="s">
        <v>996</v>
      </c>
      <c r="L32" s="358" t="s">
        <v>997</v>
      </c>
      <c r="M32" s="357">
        <v>2022</v>
      </c>
      <c r="N32" s="357" t="s">
        <v>719</v>
      </c>
      <c r="O32" s="357">
        <v>10</v>
      </c>
      <c r="P32" s="329">
        <v>9</v>
      </c>
      <c r="Q32" s="329">
        <v>10</v>
      </c>
      <c r="R32" s="329">
        <v>1500</v>
      </c>
      <c r="S32" s="480"/>
      <c r="T32" s="478"/>
      <c r="U32" s="478"/>
      <c r="V32" s="503">
        <f t="shared" si="2"/>
        <v>150</v>
      </c>
      <c r="W32" s="326" t="s">
        <v>437</v>
      </c>
      <c r="X32" s="3"/>
    </row>
    <row r="33" spans="1:24" ht="30" customHeight="1">
      <c r="A33" s="535" t="s">
        <v>1578</v>
      </c>
      <c r="B33" s="448" t="s">
        <v>1579</v>
      </c>
      <c r="C33" s="99" t="s">
        <v>456</v>
      </c>
      <c r="D33" s="59" t="s">
        <v>1580</v>
      </c>
      <c r="E33" s="122">
        <v>15</v>
      </c>
      <c r="F33" s="69">
        <v>23</v>
      </c>
      <c r="G33" s="536" t="s">
        <v>1581</v>
      </c>
      <c r="H33" s="524" t="s">
        <v>1582</v>
      </c>
      <c r="I33" s="523" t="s">
        <v>1583</v>
      </c>
      <c r="J33" s="537" t="s">
        <v>1584</v>
      </c>
      <c r="K33" s="537" t="s">
        <v>1585</v>
      </c>
      <c r="L33" s="358" t="s">
        <v>1586</v>
      </c>
      <c r="M33" s="357">
        <v>2022</v>
      </c>
      <c r="N33" s="357" t="s">
        <v>711</v>
      </c>
      <c r="O33" s="357">
        <v>8</v>
      </c>
      <c r="P33" s="329">
        <v>1</v>
      </c>
      <c r="Q33" s="329">
        <v>8</v>
      </c>
      <c r="R33" s="329">
        <v>1000</v>
      </c>
      <c r="S33" s="480"/>
      <c r="T33" s="133"/>
      <c r="U33" s="133"/>
      <c r="V33" s="505">
        <v>125</v>
      </c>
      <c r="W33" s="520" t="s">
        <v>427</v>
      </c>
      <c r="X33" s="3"/>
    </row>
    <row r="34" spans="1:24" ht="30" customHeight="1">
      <c r="A34" s="59" t="s">
        <v>1587</v>
      </c>
      <c r="B34" s="59" t="s">
        <v>1588</v>
      </c>
      <c r="C34" s="99" t="str">
        <f>C33</f>
        <v>FMED2</v>
      </c>
      <c r="D34" s="59" t="s">
        <v>1589</v>
      </c>
      <c r="E34" s="99">
        <v>10</v>
      </c>
      <c r="F34" s="99">
        <v>12</v>
      </c>
      <c r="G34" s="99" t="s">
        <v>1590</v>
      </c>
      <c r="H34" s="522" t="s">
        <v>1591</v>
      </c>
      <c r="I34" s="326" t="s">
        <v>1592</v>
      </c>
      <c r="J34" s="356" t="s">
        <v>1593</v>
      </c>
      <c r="K34" s="537" t="s">
        <v>1594</v>
      </c>
      <c r="L34" s="475" t="s">
        <v>1595</v>
      </c>
      <c r="M34" s="357">
        <v>2022</v>
      </c>
      <c r="N34" s="357" t="s">
        <v>711</v>
      </c>
      <c r="O34" s="357">
        <v>12</v>
      </c>
      <c r="P34" s="329">
        <v>10</v>
      </c>
      <c r="Q34" s="329">
        <v>12</v>
      </c>
      <c r="R34" s="329">
        <v>1000</v>
      </c>
      <c r="S34" s="480"/>
      <c r="T34" s="133"/>
      <c r="U34" s="133"/>
      <c r="V34" s="505">
        <v>83.33</v>
      </c>
      <c r="W34" s="520" t="s">
        <v>427</v>
      </c>
      <c r="X34" s="3"/>
    </row>
    <row r="35" spans="1:24" ht="30" customHeight="1">
      <c r="A35" s="12" t="s">
        <v>1596</v>
      </c>
      <c r="B35" s="21" t="s">
        <v>1597</v>
      </c>
      <c r="C35" s="99" t="str">
        <f t="shared" ref="C35:C37" si="3">$C$12</f>
        <v>FMED2</v>
      </c>
      <c r="D35" s="21" t="s">
        <v>1598</v>
      </c>
      <c r="E35" s="21">
        <v>15</v>
      </c>
      <c r="F35" s="21">
        <v>9</v>
      </c>
      <c r="G35" s="21" t="s">
        <v>1581</v>
      </c>
      <c r="H35" s="65" t="s">
        <v>1599</v>
      </c>
      <c r="I35" s="326" t="s">
        <v>1600</v>
      </c>
      <c r="J35" s="326" t="s">
        <v>1601</v>
      </c>
      <c r="K35" s="326" t="s">
        <v>1602</v>
      </c>
      <c r="L35" s="358" t="s">
        <v>1603</v>
      </c>
      <c r="M35" s="357">
        <v>2022</v>
      </c>
      <c r="N35" s="357" t="s">
        <v>711</v>
      </c>
      <c r="O35" s="479">
        <v>8</v>
      </c>
      <c r="P35" s="329">
        <v>2</v>
      </c>
      <c r="Q35" s="329">
        <v>9</v>
      </c>
      <c r="R35" s="329">
        <v>100</v>
      </c>
      <c r="S35" s="480"/>
      <c r="T35" s="133"/>
      <c r="U35" s="133"/>
      <c r="V35" s="505">
        <v>125</v>
      </c>
      <c r="W35" s="520" t="s">
        <v>427</v>
      </c>
      <c r="X35" s="3"/>
    </row>
    <row r="36" spans="1:24" ht="30" customHeight="1">
      <c r="A36" s="12" t="s">
        <v>1604</v>
      </c>
      <c r="B36" s="21" t="s">
        <v>1605</v>
      </c>
      <c r="C36" s="21" t="str">
        <f t="shared" si="3"/>
        <v>FMED2</v>
      </c>
      <c r="D36" s="21" t="s">
        <v>1606</v>
      </c>
      <c r="E36" s="21">
        <v>9</v>
      </c>
      <c r="F36" s="21">
        <v>5</v>
      </c>
      <c r="G36" s="536" t="s">
        <v>1607</v>
      </c>
      <c r="H36" s="65" t="s">
        <v>1608</v>
      </c>
      <c r="I36" s="326" t="s">
        <v>1609</v>
      </c>
      <c r="J36" s="326" t="s">
        <v>1610</v>
      </c>
      <c r="K36" s="326" t="s">
        <v>1611</v>
      </c>
      <c r="L36" s="358"/>
      <c r="M36" s="357">
        <v>2022</v>
      </c>
      <c r="N36" s="357" t="s">
        <v>466</v>
      </c>
      <c r="O36" s="357"/>
      <c r="P36" s="329">
        <v>14</v>
      </c>
      <c r="Q36" s="329">
        <v>14</v>
      </c>
      <c r="R36" s="329">
        <v>500</v>
      </c>
      <c r="S36" s="480"/>
      <c r="T36" s="133"/>
      <c r="U36" s="133"/>
      <c r="V36" s="505">
        <v>65</v>
      </c>
      <c r="W36" s="520" t="s">
        <v>427</v>
      </c>
      <c r="X36" s="3"/>
    </row>
    <row r="37" spans="1:24" ht="30" customHeight="1">
      <c r="A37" s="12" t="s">
        <v>1612</v>
      </c>
      <c r="B37" s="21" t="s">
        <v>1613</v>
      </c>
      <c r="C37" s="21" t="str">
        <f t="shared" si="3"/>
        <v>FMED2</v>
      </c>
      <c r="D37" s="21" t="s">
        <v>1614</v>
      </c>
      <c r="E37" s="21">
        <v>10</v>
      </c>
      <c r="F37" s="21">
        <v>6</v>
      </c>
      <c r="G37" s="21" t="str">
        <f>$G$13</f>
        <v>1010-660X</v>
      </c>
      <c r="H37" s="65" t="s">
        <v>1615</v>
      </c>
      <c r="I37" s="326" t="s">
        <v>1616</v>
      </c>
      <c r="J37" s="326" t="s">
        <v>1617</v>
      </c>
      <c r="K37" s="326" t="s">
        <v>1611</v>
      </c>
      <c r="L37" s="358" t="s">
        <v>1618</v>
      </c>
      <c r="M37" s="357">
        <v>2022</v>
      </c>
      <c r="N37" s="357" t="s">
        <v>711</v>
      </c>
      <c r="O37" s="357">
        <v>8</v>
      </c>
      <c r="P37" s="329">
        <v>2</v>
      </c>
      <c r="Q37" s="329">
        <v>9</v>
      </c>
      <c r="R37" s="329">
        <v>1000</v>
      </c>
      <c r="S37" s="480"/>
      <c r="T37" s="133"/>
      <c r="U37" s="133"/>
      <c r="V37" s="505">
        <v>125</v>
      </c>
      <c r="W37" s="520" t="s">
        <v>427</v>
      </c>
      <c r="X37" s="3"/>
    </row>
    <row r="38" spans="1:24" ht="30" customHeight="1">
      <c r="A38" s="538" t="s">
        <v>1619</v>
      </c>
      <c r="B38" s="539" t="s">
        <v>3391</v>
      </c>
      <c r="C38" s="21" t="s">
        <v>456</v>
      </c>
      <c r="D38" s="2" t="s">
        <v>1620</v>
      </c>
      <c r="E38" s="21">
        <v>23</v>
      </c>
      <c r="F38" s="21">
        <v>1</v>
      </c>
      <c r="G38" s="21" t="s">
        <v>1621</v>
      </c>
      <c r="H38" s="65" t="s">
        <v>1622</v>
      </c>
      <c r="I38" s="326" t="s">
        <v>1623</v>
      </c>
      <c r="J38" s="483" t="s">
        <v>1624</v>
      </c>
      <c r="K38" s="483" t="s">
        <v>1625</v>
      </c>
      <c r="L38" s="358" t="s">
        <v>1626</v>
      </c>
      <c r="M38" s="357">
        <v>2022</v>
      </c>
      <c r="N38" s="357" t="s">
        <v>466</v>
      </c>
      <c r="O38" s="357">
        <v>7</v>
      </c>
      <c r="P38" s="329">
        <v>7</v>
      </c>
      <c r="Q38" s="329">
        <v>7</v>
      </c>
      <c r="R38" s="329">
        <v>500</v>
      </c>
      <c r="S38" s="480"/>
      <c r="T38" s="133"/>
      <c r="U38" s="133"/>
      <c r="V38" s="505">
        <v>71.42</v>
      </c>
      <c r="W38" s="520" t="s">
        <v>427</v>
      </c>
      <c r="X38" s="3"/>
    </row>
    <row r="39" spans="1:24" ht="30" customHeight="1">
      <c r="A39" s="59" t="s">
        <v>998</v>
      </c>
      <c r="B39" s="59" t="s">
        <v>1498</v>
      </c>
      <c r="C39" s="99" t="s">
        <v>456</v>
      </c>
      <c r="D39" s="59" t="s">
        <v>1499</v>
      </c>
      <c r="E39" s="122">
        <v>12</v>
      </c>
      <c r="F39" s="69">
        <v>9</v>
      </c>
      <c r="G39" s="99" t="s">
        <v>1000</v>
      </c>
      <c r="H39" s="524" t="s">
        <v>1001</v>
      </c>
      <c r="I39" s="523" t="s">
        <v>1070</v>
      </c>
      <c r="J39" s="523" t="s">
        <v>1003</v>
      </c>
      <c r="K39" s="326" t="s">
        <v>1004</v>
      </c>
      <c r="L39" s="358" t="s">
        <v>1005</v>
      </c>
      <c r="M39" s="357">
        <v>2022</v>
      </c>
      <c r="N39" s="357" t="s">
        <v>1500</v>
      </c>
      <c r="O39" s="357">
        <v>11</v>
      </c>
      <c r="P39" s="329">
        <v>10</v>
      </c>
      <c r="Q39" s="329">
        <v>11</v>
      </c>
      <c r="R39" s="329">
        <v>1000</v>
      </c>
      <c r="S39" s="480"/>
      <c r="T39" s="133"/>
      <c r="U39" s="133"/>
      <c r="V39" s="503">
        <v>90.91</v>
      </c>
      <c r="W39" s="326" t="s">
        <v>438</v>
      </c>
      <c r="X39" s="3"/>
    </row>
    <row r="40" spans="1:24" ht="30" customHeight="1">
      <c r="A40" s="37" t="s">
        <v>704</v>
      </c>
      <c r="B40" s="37" t="s">
        <v>1501</v>
      </c>
      <c r="C40" s="99" t="s">
        <v>456</v>
      </c>
      <c r="D40" s="59" t="s">
        <v>706</v>
      </c>
      <c r="E40" s="99">
        <v>10</v>
      </c>
      <c r="F40" s="99">
        <v>5</v>
      </c>
      <c r="G40" s="99" t="s">
        <v>707</v>
      </c>
      <c r="H40" s="522" t="s">
        <v>708</v>
      </c>
      <c r="I40" s="523" t="s">
        <v>709</v>
      </c>
      <c r="J40" s="523" t="s">
        <v>1502</v>
      </c>
      <c r="K40" s="356" t="s">
        <v>1073</v>
      </c>
      <c r="L40" s="475" t="s">
        <v>1074</v>
      </c>
      <c r="M40" s="357">
        <v>2022</v>
      </c>
      <c r="N40" s="357" t="s">
        <v>1500</v>
      </c>
      <c r="O40" s="357">
        <v>9</v>
      </c>
      <c r="P40" s="329">
        <v>9</v>
      </c>
      <c r="Q40" s="329">
        <v>9</v>
      </c>
      <c r="R40" s="329">
        <v>1000</v>
      </c>
      <c r="S40" s="480"/>
      <c r="T40" s="133"/>
      <c r="U40" s="133"/>
      <c r="V40" s="503">
        <v>111.11</v>
      </c>
      <c r="W40" s="326" t="s">
        <v>438</v>
      </c>
      <c r="X40" s="3"/>
    </row>
    <row r="41" spans="1:24" ht="30" customHeight="1">
      <c r="A41" s="13" t="s">
        <v>712</v>
      </c>
      <c r="B41" s="13" t="s">
        <v>1503</v>
      </c>
      <c r="C41" s="21" t="s">
        <v>456</v>
      </c>
      <c r="D41" s="21" t="s">
        <v>714</v>
      </c>
      <c r="E41" s="21">
        <v>14</v>
      </c>
      <c r="F41" s="21">
        <v>15</v>
      </c>
      <c r="G41" s="21" t="s">
        <v>715</v>
      </c>
      <c r="H41" s="468" t="s">
        <v>716</v>
      </c>
      <c r="I41" s="477" t="s">
        <v>717</v>
      </c>
      <c r="J41" s="357" t="s">
        <v>718</v>
      </c>
      <c r="K41" s="357" t="s">
        <v>1007</v>
      </c>
      <c r="L41" s="358" t="s">
        <v>1008</v>
      </c>
      <c r="M41" s="357">
        <v>2022</v>
      </c>
      <c r="N41" s="357" t="s">
        <v>719</v>
      </c>
      <c r="O41" s="357">
        <v>12</v>
      </c>
      <c r="P41" s="329">
        <v>11</v>
      </c>
      <c r="Q41" s="329">
        <v>12</v>
      </c>
      <c r="R41" s="329">
        <v>1500</v>
      </c>
      <c r="S41" s="480"/>
      <c r="T41" s="478"/>
      <c r="U41" s="478"/>
      <c r="V41" s="503">
        <f t="shared" ref="V41:V42" si="4">R41/O41</f>
        <v>125</v>
      </c>
      <c r="W41" s="326" t="s">
        <v>438</v>
      </c>
      <c r="X41" s="3"/>
    </row>
    <row r="42" spans="1:24" ht="30" customHeight="1">
      <c r="A42" s="37" t="s">
        <v>720</v>
      </c>
      <c r="B42" s="37" t="s">
        <v>1067</v>
      </c>
      <c r="C42" s="99" t="s">
        <v>456</v>
      </c>
      <c r="D42" s="99" t="s">
        <v>722</v>
      </c>
      <c r="E42" s="122">
        <v>14</v>
      </c>
      <c r="F42" s="69">
        <v>9</v>
      </c>
      <c r="G42" s="99" t="s">
        <v>995</v>
      </c>
      <c r="H42" s="469" t="s">
        <v>724</v>
      </c>
      <c r="I42" s="477" t="s">
        <v>725</v>
      </c>
      <c r="J42" s="477" t="s">
        <v>726</v>
      </c>
      <c r="K42" s="357" t="s">
        <v>996</v>
      </c>
      <c r="L42" s="358" t="s">
        <v>997</v>
      </c>
      <c r="M42" s="357">
        <v>2022</v>
      </c>
      <c r="N42" s="357" t="s">
        <v>719</v>
      </c>
      <c r="O42" s="357">
        <v>10</v>
      </c>
      <c r="P42" s="329">
        <v>9</v>
      </c>
      <c r="Q42" s="329">
        <v>10</v>
      </c>
      <c r="R42" s="329">
        <v>1500</v>
      </c>
      <c r="S42" s="480"/>
      <c r="T42" s="478"/>
      <c r="U42" s="478"/>
      <c r="V42" s="503">
        <f t="shared" si="4"/>
        <v>150</v>
      </c>
      <c r="W42" s="326" t="s">
        <v>438</v>
      </c>
      <c r="X42" s="3"/>
    </row>
    <row r="43" spans="1:24" ht="30" customHeight="1">
      <c r="A43" s="12" t="s">
        <v>1665</v>
      </c>
      <c r="B43" s="26" t="s">
        <v>1666</v>
      </c>
      <c r="C43" s="99" t="s">
        <v>456</v>
      </c>
      <c r="D43" s="21" t="s">
        <v>894</v>
      </c>
      <c r="E43" s="21">
        <v>27</v>
      </c>
      <c r="F43" s="21">
        <v>9</v>
      </c>
      <c r="G43" s="21" t="s">
        <v>1667</v>
      </c>
      <c r="H43" s="522" t="s">
        <v>1668</v>
      </c>
      <c r="I43" s="523" t="s">
        <v>1669</v>
      </c>
      <c r="J43" s="523" t="s">
        <v>1670</v>
      </c>
      <c r="K43" s="326" t="s">
        <v>1671</v>
      </c>
      <c r="L43" s="358" t="s">
        <v>1672</v>
      </c>
      <c r="M43" s="357">
        <v>2022</v>
      </c>
      <c r="N43" s="357" t="s">
        <v>711</v>
      </c>
      <c r="O43" s="357">
        <v>7</v>
      </c>
      <c r="P43" s="329">
        <v>2</v>
      </c>
      <c r="Q43" s="329">
        <v>18</v>
      </c>
      <c r="R43" s="329">
        <v>1000</v>
      </c>
      <c r="S43" s="480"/>
      <c r="T43" s="133"/>
      <c r="U43" s="133"/>
      <c r="V43" s="503">
        <v>142.85</v>
      </c>
      <c r="W43" s="326" t="s">
        <v>438</v>
      </c>
      <c r="X43" s="3"/>
    </row>
    <row r="44" spans="1:24" ht="30" customHeight="1">
      <c r="A44" s="26" t="s">
        <v>1673</v>
      </c>
      <c r="B44" s="26" t="s">
        <v>1674</v>
      </c>
      <c r="C44" s="99" t="s">
        <v>456</v>
      </c>
      <c r="D44" s="26" t="s">
        <v>894</v>
      </c>
      <c r="E44" s="21">
        <v>27</v>
      </c>
      <c r="F44" s="21">
        <v>15</v>
      </c>
      <c r="G44" s="21" t="s">
        <v>1667</v>
      </c>
      <c r="H44" s="522" t="s">
        <v>1675</v>
      </c>
      <c r="I44" s="523" t="s">
        <v>1676</v>
      </c>
      <c r="J44" s="523" t="s">
        <v>1677</v>
      </c>
      <c r="K44" s="326" t="s">
        <v>1678</v>
      </c>
      <c r="L44" s="358" t="s">
        <v>1679</v>
      </c>
      <c r="M44" s="357">
        <v>2022</v>
      </c>
      <c r="N44" s="357" t="s">
        <v>711</v>
      </c>
      <c r="O44" s="357">
        <v>7</v>
      </c>
      <c r="P44" s="329">
        <v>5</v>
      </c>
      <c r="Q44" s="329">
        <v>9</v>
      </c>
      <c r="R44" s="329">
        <v>1000</v>
      </c>
      <c r="S44" s="480"/>
      <c r="T44" s="133"/>
      <c r="U44" s="133"/>
      <c r="V44" s="503">
        <v>142.86000000000001</v>
      </c>
      <c r="W44" s="326" t="s">
        <v>438</v>
      </c>
      <c r="X44" s="3"/>
    </row>
    <row r="45" spans="1:24" ht="30" customHeight="1">
      <c r="A45" s="59" t="s">
        <v>727</v>
      </c>
      <c r="B45" s="59" t="s">
        <v>1763</v>
      </c>
      <c r="C45" s="99" t="s">
        <v>456</v>
      </c>
      <c r="D45" s="59" t="s">
        <v>988</v>
      </c>
      <c r="E45" s="122">
        <v>15</v>
      </c>
      <c r="F45" s="69">
        <v>12</v>
      </c>
      <c r="G45" s="99" t="s">
        <v>730</v>
      </c>
      <c r="H45" s="524" t="s">
        <v>1764</v>
      </c>
      <c r="I45" s="523" t="s">
        <v>732</v>
      </c>
      <c r="J45" s="326" t="s">
        <v>1765</v>
      </c>
      <c r="K45" s="326" t="s">
        <v>992</v>
      </c>
      <c r="L45" s="358" t="s">
        <v>993</v>
      </c>
      <c r="M45" s="357">
        <v>2022</v>
      </c>
      <c r="N45" s="357" t="s">
        <v>719</v>
      </c>
      <c r="O45" s="357">
        <v>8</v>
      </c>
      <c r="P45" s="329">
        <v>7</v>
      </c>
      <c r="Q45" s="329">
        <v>8</v>
      </c>
      <c r="R45" s="329">
        <v>1500</v>
      </c>
      <c r="S45" s="480"/>
      <c r="T45" s="133"/>
      <c r="U45" s="133"/>
      <c r="V45" s="503">
        <f t="shared" ref="V45:V48" si="5">R45/O45</f>
        <v>187.5</v>
      </c>
      <c r="W45" s="326" t="s">
        <v>2021</v>
      </c>
      <c r="X45" s="3"/>
    </row>
    <row r="46" spans="1:24" ht="30" customHeight="1">
      <c r="A46" s="37" t="s">
        <v>720</v>
      </c>
      <c r="B46" s="37" t="s">
        <v>1067</v>
      </c>
      <c r="C46" s="99" t="s">
        <v>456</v>
      </c>
      <c r="D46" s="99" t="s">
        <v>722</v>
      </c>
      <c r="E46" s="122">
        <v>14</v>
      </c>
      <c r="F46" s="69">
        <v>9</v>
      </c>
      <c r="G46" s="99" t="s">
        <v>995</v>
      </c>
      <c r="H46" s="469" t="s">
        <v>724</v>
      </c>
      <c r="I46" s="477" t="s">
        <v>725</v>
      </c>
      <c r="J46" s="357" t="s">
        <v>1766</v>
      </c>
      <c r="K46" s="357" t="s">
        <v>996</v>
      </c>
      <c r="L46" s="358" t="s">
        <v>997</v>
      </c>
      <c r="M46" s="357">
        <v>2022</v>
      </c>
      <c r="N46" s="357" t="s">
        <v>719</v>
      </c>
      <c r="O46" s="357">
        <v>10</v>
      </c>
      <c r="P46" s="329">
        <v>9</v>
      </c>
      <c r="Q46" s="329">
        <v>10</v>
      </c>
      <c r="R46" s="329">
        <v>1500</v>
      </c>
      <c r="S46" s="480"/>
      <c r="T46" s="478"/>
      <c r="U46" s="478"/>
      <c r="V46" s="503">
        <f t="shared" si="5"/>
        <v>150</v>
      </c>
      <c r="W46" s="326" t="s">
        <v>2021</v>
      </c>
      <c r="X46" s="3"/>
    </row>
    <row r="47" spans="1:24" ht="30" customHeight="1">
      <c r="A47" s="26" t="s">
        <v>1673</v>
      </c>
      <c r="B47" s="26" t="s">
        <v>1674</v>
      </c>
      <c r="C47" s="99" t="s">
        <v>456</v>
      </c>
      <c r="D47" s="26" t="s">
        <v>894</v>
      </c>
      <c r="E47" s="21">
        <v>27</v>
      </c>
      <c r="F47" s="21">
        <v>15</v>
      </c>
      <c r="G47" s="21" t="s">
        <v>1667</v>
      </c>
      <c r="H47" s="522" t="s">
        <v>1675</v>
      </c>
      <c r="I47" s="523" t="s">
        <v>1676</v>
      </c>
      <c r="J47" s="481" t="s">
        <v>1767</v>
      </c>
      <c r="K47" s="326" t="s">
        <v>1678</v>
      </c>
      <c r="L47" s="358" t="s">
        <v>1679</v>
      </c>
      <c r="M47" s="357">
        <v>2022</v>
      </c>
      <c r="N47" s="357" t="s">
        <v>711</v>
      </c>
      <c r="O47" s="357">
        <v>7</v>
      </c>
      <c r="P47" s="329">
        <v>5</v>
      </c>
      <c r="Q47" s="329">
        <v>9</v>
      </c>
      <c r="R47" s="329">
        <v>1000</v>
      </c>
      <c r="S47" s="480"/>
      <c r="T47" s="133"/>
      <c r="U47" s="133"/>
      <c r="V47" s="503">
        <v>142.86000000000001</v>
      </c>
      <c r="W47" s="326" t="s">
        <v>2021</v>
      </c>
      <c r="X47" s="3"/>
    </row>
    <row r="48" spans="1:24" ht="30" customHeight="1">
      <c r="A48" s="13" t="s">
        <v>712</v>
      </c>
      <c r="B48" s="13" t="s">
        <v>1503</v>
      </c>
      <c r="C48" s="21" t="s">
        <v>456</v>
      </c>
      <c r="D48" s="21" t="s">
        <v>714</v>
      </c>
      <c r="E48" s="21">
        <v>14</v>
      </c>
      <c r="F48" s="21">
        <v>15</v>
      </c>
      <c r="G48" s="21" t="s">
        <v>715</v>
      </c>
      <c r="H48" s="468" t="s">
        <v>716</v>
      </c>
      <c r="I48" s="477" t="s">
        <v>717</v>
      </c>
      <c r="J48" s="357" t="s">
        <v>1768</v>
      </c>
      <c r="K48" s="357" t="s">
        <v>1007</v>
      </c>
      <c r="L48" s="358" t="s">
        <v>1008</v>
      </c>
      <c r="M48" s="357">
        <v>2022</v>
      </c>
      <c r="N48" s="357" t="s">
        <v>719</v>
      </c>
      <c r="O48" s="357">
        <v>12</v>
      </c>
      <c r="P48" s="329">
        <v>11</v>
      </c>
      <c r="Q48" s="329">
        <v>12</v>
      </c>
      <c r="R48" s="329">
        <v>1500</v>
      </c>
      <c r="S48" s="480"/>
      <c r="T48" s="478"/>
      <c r="U48" s="478"/>
      <c r="V48" s="503">
        <f t="shared" si="5"/>
        <v>125</v>
      </c>
      <c r="W48" s="326" t="s">
        <v>2021</v>
      </c>
      <c r="X48" s="3"/>
    </row>
    <row r="49" spans="1:24" ht="30" customHeight="1">
      <c r="A49" s="37" t="s">
        <v>704</v>
      </c>
      <c r="B49" s="37" t="s">
        <v>1501</v>
      </c>
      <c r="C49" s="99" t="s">
        <v>456</v>
      </c>
      <c r="D49" s="59" t="s">
        <v>706</v>
      </c>
      <c r="E49" s="99">
        <v>10</v>
      </c>
      <c r="F49" s="99">
        <v>5</v>
      </c>
      <c r="G49" s="99" t="s">
        <v>707</v>
      </c>
      <c r="H49" s="522" t="s">
        <v>708</v>
      </c>
      <c r="I49" s="523" t="s">
        <v>709</v>
      </c>
      <c r="J49" s="482" t="s">
        <v>1769</v>
      </c>
      <c r="K49" s="356" t="s">
        <v>1073</v>
      </c>
      <c r="L49" s="475" t="s">
        <v>1074</v>
      </c>
      <c r="M49" s="357">
        <v>2022</v>
      </c>
      <c r="N49" s="357" t="s">
        <v>1500</v>
      </c>
      <c r="O49" s="357">
        <v>9</v>
      </c>
      <c r="P49" s="329">
        <v>9</v>
      </c>
      <c r="Q49" s="329">
        <v>9</v>
      </c>
      <c r="R49" s="329">
        <v>1000</v>
      </c>
      <c r="S49" s="480"/>
      <c r="T49" s="133"/>
      <c r="U49" s="133"/>
      <c r="V49" s="503">
        <v>111.11</v>
      </c>
      <c r="W49" s="326" t="s">
        <v>2021</v>
      </c>
      <c r="X49" s="3"/>
    </row>
    <row r="50" spans="1:24" ht="30" customHeight="1">
      <c r="A50" s="12" t="s">
        <v>1665</v>
      </c>
      <c r="B50" s="26" t="s">
        <v>1666</v>
      </c>
      <c r="C50" s="99" t="s">
        <v>456</v>
      </c>
      <c r="D50" s="21" t="s">
        <v>894</v>
      </c>
      <c r="E50" s="21">
        <v>27</v>
      </c>
      <c r="F50" s="21">
        <v>9</v>
      </c>
      <c r="G50" s="21" t="s">
        <v>1667</v>
      </c>
      <c r="H50" s="522" t="s">
        <v>1668</v>
      </c>
      <c r="I50" s="523" t="s">
        <v>1669</v>
      </c>
      <c r="J50" s="482" t="s">
        <v>1770</v>
      </c>
      <c r="K50" s="326" t="s">
        <v>1671</v>
      </c>
      <c r="L50" s="358" t="s">
        <v>1672</v>
      </c>
      <c r="M50" s="357">
        <v>2022</v>
      </c>
      <c r="N50" s="357" t="s">
        <v>711</v>
      </c>
      <c r="O50" s="357">
        <v>7</v>
      </c>
      <c r="P50" s="329">
        <v>2</v>
      </c>
      <c r="Q50" s="329">
        <v>18</v>
      </c>
      <c r="R50" s="329">
        <v>1000</v>
      </c>
      <c r="S50" s="480"/>
      <c r="T50" s="133"/>
      <c r="U50" s="133"/>
      <c r="V50" s="503">
        <v>142.86000000000001</v>
      </c>
      <c r="W50" s="326" t="s">
        <v>2021</v>
      </c>
      <c r="X50" s="3"/>
    </row>
    <row r="51" spans="1:24" ht="30" customHeight="1">
      <c r="A51" s="59" t="s">
        <v>2093</v>
      </c>
      <c r="B51" s="37" t="s">
        <v>2092</v>
      </c>
      <c r="C51" s="99" t="s">
        <v>456</v>
      </c>
      <c r="D51" s="59" t="s">
        <v>600</v>
      </c>
      <c r="E51" s="122">
        <v>12</v>
      </c>
      <c r="F51" s="69">
        <v>9</v>
      </c>
      <c r="G51" s="99" t="s">
        <v>2104</v>
      </c>
      <c r="H51" s="524" t="s">
        <v>2105</v>
      </c>
      <c r="I51" s="523" t="s">
        <v>2106</v>
      </c>
      <c r="J51" s="326" t="s">
        <v>2107</v>
      </c>
      <c r="K51" s="326" t="s">
        <v>2108</v>
      </c>
      <c r="L51" s="358" t="s">
        <v>2109</v>
      </c>
      <c r="M51" s="357">
        <v>2022</v>
      </c>
      <c r="N51" s="357" t="s">
        <v>711</v>
      </c>
      <c r="O51" s="357">
        <v>3.992</v>
      </c>
      <c r="P51" s="357">
        <v>9</v>
      </c>
      <c r="Q51" s="329">
        <v>1</v>
      </c>
      <c r="R51" s="329">
        <v>12</v>
      </c>
      <c r="S51" s="329"/>
      <c r="T51" s="512"/>
      <c r="U51" s="329">
        <v>1000</v>
      </c>
      <c r="V51" s="512">
        <v>111.11</v>
      </c>
      <c r="W51" s="520" t="s">
        <v>428</v>
      </c>
      <c r="X51" s="3"/>
    </row>
    <row r="52" spans="1:24" ht="30" customHeight="1">
      <c r="A52" s="12" t="s">
        <v>2110</v>
      </c>
      <c r="B52" s="13" t="s">
        <v>2111</v>
      </c>
      <c r="C52" s="99" t="s">
        <v>456</v>
      </c>
      <c r="D52" s="21" t="s">
        <v>2112</v>
      </c>
      <c r="E52" s="99">
        <v>63</v>
      </c>
      <c r="F52" s="99">
        <v>4</v>
      </c>
      <c r="G52" s="21" t="s">
        <v>2113</v>
      </c>
      <c r="H52" s="522" t="s">
        <v>2114</v>
      </c>
      <c r="I52" s="523" t="s">
        <v>2115</v>
      </c>
      <c r="J52" s="326" t="s">
        <v>2116</v>
      </c>
      <c r="K52" s="326" t="s">
        <v>2117</v>
      </c>
      <c r="L52" s="358" t="s">
        <v>2118</v>
      </c>
      <c r="M52" s="357">
        <v>2022</v>
      </c>
      <c r="N52" s="357" t="s">
        <v>2119</v>
      </c>
      <c r="O52" s="357">
        <v>0.83299999999999996</v>
      </c>
      <c r="P52" s="357">
        <v>1</v>
      </c>
      <c r="Q52" s="329">
        <v>1</v>
      </c>
      <c r="R52" s="329">
        <v>9</v>
      </c>
      <c r="S52" s="329"/>
      <c r="T52" s="512"/>
      <c r="U52" s="329">
        <v>500</v>
      </c>
      <c r="V52" s="512">
        <v>500</v>
      </c>
      <c r="W52" s="520" t="s">
        <v>428</v>
      </c>
      <c r="X52" s="3"/>
    </row>
    <row r="53" spans="1:24" ht="30" customHeight="1">
      <c r="A53" s="59" t="s">
        <v>720</v>
      </c>
      <c r="B53" s="59" t="s">
        <v>1067</v>
      </c>
      <c r="C53" s="99" t="s">
        <v>456</v>
      </c>
      <c r="D53" s="59" t="s">
        <v>722</v>
      </c>
      <c r="E53" s="122">
        <v>14</v>
      </c>
      <c r="F53" s="69">
        <v>9</v>
      </c>
      <c r="G53" s="99" t="s">
        <v>995</v>
      </c>
      <c r="H53" s="524" t="s">
        <v>724</v>
      </c>
      <c r="I53" s="523" t="s">
        <v>725</v>
      </c>
      <c r="J53" s="523" t="s">
        <v>726</v>
      </c>
      <c r="K53" s="326" t="s">
        <v>996</v>
      </c>
      <c r="L53" s="358" t="s">
        <v>997</v>
      </c>
      <c r="M53" s="357">
        <v>2022</v>
      </c>
      <c r="N53" s="357" t="s">
        <v>719</v>
      </c>
      <c r="O53" s="357">
        <v>10</v>
      </c>
      <c r="P53" s="329">
        <v>9</v>
      </c>
      <c r="Q53" s="329">
        <v>10</v>
      </c>
      <c r="R53" s="329">
        <v>1500</v>
      </c>
      <c r="S53" s="480"/>
      <c r="T53" s="133"/>
      <c r="U53" s="133"/>
      <c r="V53" s="505">
        <v>150</v>
      </c>
      <c r="W53" s="326" t="s">
        <v>2134</v>
      </c>
      <c r="X53" s="3"/>
    </row>
    <row r="54" spans="1:24" ht="30" customHeight="1">
      <c r="A54" s="59" t="s">
        <v>998</v>
      </c>
      <c r="B54" s="59" t="s">
        <v>2282</v>
      </c>
      <c r="C54" s="99" t="s">
        <v>456</v>
      </c>
      <c r="D54" s="59" t="s">
        <v>1069</v>
      </c>
      <c r="E54" s="99">
        <v>12</v>
      </c>
      <c r="F54" s="99">
        <v>9</v>
      </c>
      <c r="G54" s="99" t="s">
        <v>1000</v>
      </c>
      <c r="H54" s="522" t="s">
        <v>1001</v>
      </c>
      <c r="I54" s="523" t="s">
        <v>1070</v>
      </c>
      <c r="J54" s="356" t="s">
        <v>1071</v>
      </c>
      <c r="K54" s="356" t="s">
        <v>1004</v>
      </c>
      <c r="L54" s="475" t="s">
        <v>1005</v>
      </c>
      <c r="M54" s="357">
        <v>2022</v>
      </c>
      <c r="N54" s="357" t="s">
        <v>711</v>
      </c>
      <c r="O54" s="357">
        <v>11</v>
      </c>
      <c r="P54" s="329">
        <v>10</v>
      </c>
      <c r="Q54" s="329">
        <v>11</v>
      </c>
      <c r="R54" s="329">
        <v>1000</v>
      </c>
      <c r="S54" s="480"/>
      <c r="T54" s="133"/>
      <c r="U54" s="133"/>
      <c r="V54" s="503">
        <v>90.9</v>
      </c>
      <c r="W54" s="326" t="s">
        <v>2134</v>
      </c>
      <c r="X54" s="3"/>
    </row>
    <row r="55" spans="1:24" ht="30" customHeight="1">
      <c r="A55" s="59" t="s">
        <v>2347</v>
      </c>
      <c r="B55" s="59" t="s">
        <v>2348</v>
      </c>
      <c r="C55" s="99" t="s">
        <v>971</v>
      </c>
      <c r="D55" s="59" t="s">
        <v>2349</v>
      </c>
      <c r="E55" s="122">
        <v>10</v>
      </c>
      <c r="F55" s="69">
        <v>1258</v>
      </c>
      <c r="G55" s="99"/>
      <c r="H55" s="470" t="s">
        <v>2350</v>
      </c>
      <c r="I55" s="483"/>
      <c r="J55" s="326" t="s">
        <v>2351</v>
      </c>
      <c r="K55" s="326"/>
      <c r="L55" s="358"/>
      <c r="M55" s="357">
        <v>2022</v>
      </c>
      <c r="N55" s="357" t="s">
        <v>711</v>
      </c>
      <c r="O55" s="479">
        <v>4926</v>
      </c>
      <c r="P55" s="357">
        <v>4</v>
      </c>
      <c r="Q55" s="329">
        <v>4</v>
      </c>
      <c r="R55" s="329">
        <v>5</v>
      </c>
      <c r="S55" s="540"/>
      <c r="T55" s="540"/>
      <c r="U55" s="329">
        <v>1000</v>
      </c>
      <c r="V55" s="512">
        <v>250</v>
      </c>
      <c r="W55" s="326" t="s">
        <v>421</v>
      </c>
      <c r="X55" s="3"/>
    </row>
    <row r="56" spans="1:24" ht="30" customHeight="1">
      <c r="A56" s="75" t="s">
        <v>1619</v>
      </c>
      <c r="B56" s="59" t="s">
        <v>2412</v>
      </c>
      <c r="C56" s="99" t="s">
        <v>456</v>
      </c>
      <c r="D56" s="75" t="s">
        <v>1620</v>
      </c>
      <c r="E56" s="122">
        <v>23</v>
      </c>
      <c r="F56" s="69">
        <v>1</v>
      </c>
      <c r="G56" s="99" t="s">
        <v>2413</v>
      </c>
      <c r="H56" s="470" t="s">
        <v>2414</v>
      </c>
      <c r="I56" s="483" t="s">
        <v>2414</v>
      </c>
      <c r="J56" s="326" t="s">
        <v>1624</v>
      </c>
      <c r="K56" s="326" t="s">
        <v>1625</v>
      </c>
      <c r="L56" s="358"/>
      <c r="M56" s="357">
        <v>2022</v>
      </c>
      <c r="N56" s="357" t="s">
        <v>2119</v>
      </c>
      <c r="O56" s="357">
        <v>7</v>
      </c>
      <c r="P56" s="329">
        <v>7</v>
      </c>
      <c r="Q56" s="329">
        <v>7</v>
      </c>
      <c r="R56" s="329">
        <v>500</v>
      </c>
      <c r="S56" s="480"/>
      <c r="T56" s="133"/>
      <c r="U56" s="133"/>
      <c r="V56" s="505">
        <v>71.400000000000006</v>
      </c>
      <c r="W56" s="520" t="s">
        <v>2445</v>
      </c>
      <c r="X56" s="3"/>
    </row>
    <row r="57" spans="1:24" ht="30" customHeight="1">
      <c r="A57" s="75" t="s">
        <v>2415</v>
      </c>
      <c r="B57" s="59" t="s">
        <v>2416</v>
      </c>
      <c r="C57" s="99" t="s">
        <v>456</v>
      </c>
      <c r="D57" s="75" t="s">
        <v>2417</v>
      </c>
      <c r="E57" s="99">
        <v>9</v>
      </c>
      <c r="F57" s="99">
        <v>2</v>
      </c>
      <c r="G57" s="541" t="s">
        <v>2418</v>
      </c>
      <c r="H57" s="65" t="s">
        <v>2419</v>
      </c>
      <c r="I57" s="326" t="s">
        <v>2419</v>
      </c>
      <c r="J57" s="133" t="s">
        <v>2420</v>
      </c>
      <c r="K57" s="133" t="s">
        <v>2421</v>
      </c>
      <c r="L57" s="475"/>
      <c r="M57" s="357">
        <v>2022</v>
      </c>
      <c r="N57" s="357" t="s">
        <v>711</v>
      </c>
      <c r="O57" s="357">
        <v>8</v>
      </c>
      <c r="P57" s="329">
        <v>6</v>
      </c>
      <c r="Q57" s="329">
        <v>8</v>
      </c>
      <c r="R57" s="329">
        <v>300</v>
      </c>
      <c r="S57" s="480"/>
      <c r="T57" s="133"/>
      <c r="U57" s="133"/>
      <c r="V57" s="505">
        <v>37.5</v>
      </c>
      <c r="W57" s="520" t="s">
        <v>2445</v>
      </c>
      <c r="X57" s="3"/>
    </row>
    <row r="58" spans="1:24" ht="30" customHeight="1">
      <c r="A58" s="75" t="s">
        <v>2422</v>
      </c>
      <c r="B58" s="21" t="s">
        <v>2423</v>
      </c>
      <c r="C58" s="99" t="s">
        <v>456</v>
      </c>
      <c r="D58" s="75" t="s">
        <v>2417</v>
      </c>
      <c r="E58" s="21">
        <v>9</v>
      </c>
      <c r="F58" s="21">
        <v>1</v>
      </c>
      <c r="G58" s="541" t="s">
        <v>2418</v>
      </c>
      <c r="H58" s="65" t="s">
        <v>2424</v>
      </c>
      <c r="I58" s="326" t="s">
        <v>2424</v>
      </c>
      <c r="J58" s="542" t="s">
        <v>2425</v>
      </c>
      <c r="K58" s="542" t="s">
        <v>2426</v>
      </c>
      <c r="L58" s="358"/>
      <c r="M58" s="357">
        <v>2022</v>
      </c>
      <c r="N58" s="357" t="s">
        <v>711</v>
      </c>
      <c r="O58" s="357">
        <v>12</v>
      </c>
      <c r="P58" s="329">
        <v>7</v>
      </c>
      <c r="Q58" s="329">
        <v>12</v>
      </c>
      <c r="R58" s="329">
        <v>300</v>
      </c>
      <c r="S58" s="480"/>
      <c r="T58" s="133"/>
      <c r="U58" s="133"/>
      <c r="V58" s="505">
        <v>25</v>
      </c>
      <c r="W58" s="520" t="s">
        <v>2445</v>
      </c>
      <c r="X58" s="3"/>
    </row>
    <row r="59" spans="1:24" ht="30" customHeight="1">
      <c r="A59" s="75" t="s">
        <v>1604</v>
      </c>
      <c r="B59" s="21" t="s">
        <v>2427</v>
      </c>
      <c r="C59" s="99" t="s">
        <v>456</v>
      </c>
      <c r="D59" s="75" t="s">
        <v>1606</v>
      </c>
      <c r="E59" s="21">
        <v>9</v>
      </c>
      <c r="F59" s="21">
        <v>5</v>
      </c>
      <c r="G59" s="541" t="s">
        <v>1607</v>
      </c>
      <c r="H59" s="65" t="s">
        <v>2428</v>
      </c>
      <c r="I59" s="326" t="s">
        <v>2428</v>
      </c>
      <c r="J59" s="542" t="s">
        <v>1610</v>
      </c>
      <c r="K59" s="542" t="s">
        <v>1611</v>
      </c>
      <c r="L59" s="358"/>
      <c r="M59" s="357">
        <v>2022</v>
      </c>
      <c r="N59" s="357" t="s">
        <v>711</v>
      </c>
      <c r="O59" s="357">
        <v>14</v>
      </c>
      <c r="P59" s="329">
        <v>14</v>
      </c>
      <c r="Q59" s="329">
        <v>14</v>
      </c>
      <c r="R59" s="329">
        <v>1000</v>
      </c>
      <c r="S59" s="480"/>
      <c r="T59" s="133"/>
      <c r="U59" s="133"/>
      <c r="V59" s="505">
        <v>71.400000000000006</v>
      </c>
      <c r="W59" s="520" t="s">
        <v>2445</v>
      </c>
      <c r="X59" s="3"/>
    </row>
    <row r="60" spans="1:24" ht="30" customHeight="1">
      <c r="A60" s="75" t="s">
        <v>2429</v>
      </c>
      <c r="B60" s="541" t="s">
        <v>3392</v>
      </c>
      <c r="C60" s="99" t="s">
        <v>456</v>
      </c>
      <c r="D60" s="543" t="s">
        <v>2430</v>
      </c>
      <c r="E60" s="21">
        <v>23</v>
      </c>
      <c r="F60" s="21">
        <v>1</v>
      </c>
      <c r="G60" s="541" t="s">
        <v>2413</v>
      </c>
      <c r="H60" s="65" t="s">
        <v>2431</v>
      </c>
      <c r="I60" s="326" t="s">
        <v>2431</v>
      </c>
      <c r="J60" s="542" t="s">
        <v>2432</v>
      </c>
      <c r="K60" s="481" t="s">
        <v>2433</v>
      </c>
      <c r="L60" s="358"/>
      <c r="M60" s="357">
        <v>2022</v>
      </c>
      <c r="N60" s="357" t="s">
        <v>2119</v>
      </c>
      <c r="O60" s="357">
        <v>8</v>
      </c>
      <c r="P60" s="329">
        <v>5</v>
      </c>
      <c r="Q60" s="329">
        <v>8</v>
      </c>
      <c r="R60" s="329">
        <v>500</v>
      </c>
      <c r="S60" s="480"/>
      <c r="T60" s="133"/>
      <c r="U60" s="133"/>
      <c r="V60" s="505">
        <v>62.5</v>
      </c>
      <c r="W60" s="520" t="s">
        <v>2445</v>
      </c>
      <c r="X60" s="3"/>
    </row>
    <row r="61" spans="1:24" ht="30" customHeight="1">
      <c r="A61" s="59" t="s">
        <v>2451</v>
      </c>
      <c r="B61" s="59" t="s">
        <v>2452</v>
      </c>
      <c r="C61" s="99" t="s">
        <v>456</v>
      </c>
      <c r="D61" s="59" t="s">
        <v>2453</v>
      </c>
      <c r="E61" s="122">
        <v>9</v>
      </c>
      <c r="F61" s="69">
        <v>2</v>
      </c>
      <c r="G61" s="99" t="s">
        <v>2418</v>
      </c>
      <c r="H61" s="524" t="s">
        <v>2454</v>
      </c>
      <c r="I61" s="523" t="s">
        <v>2455</v>
      </c>
      <c r="J61" s="326" t="s">
        <v>2456</v>
      </c>
      <c r="K61" s="326" t="s">
        <v>2457</v>
      </c>
      <c r="L61" s="358" t="s">
        <v>2458</v>
      </c>
      <c r="M61" s="357">
        <v>2022</v>
      </c>
      <c r="N61" s="357" t="s">
        <v>2459</v>
      </c>
      <c r="O61" s="357">
        <v>9</v>
      </c>
      <c r="P61" s="329">
        <v>5</v>
      </c>
      <c r="Q61" s="329">
        <v>9</v>
      </c>
      <c r="R61" s="329">
        <v>300</v>
      </c>
      <c r="S61" s="480"/>
      <c r="T61" s="133"/>
      <c r="U61" s="133"/>
      <c r="V61" s="505">
        <v>33.299999999999997</v>
      </c>
      <c r="W61" s="520" t="s">
        <v>2480</v>
      </c>
      <c r="X61" s="3"/>
    </row>
    <row r="62" spans="1:24" ht="30" customHeight="1">
      <c r="A62" s="59" t="s">
        <v>1619</v>
      </c>
      <c r="B62" s="59" t="s">
        <v>2460</v>
      </c>
      <c r="C62" s="99" t="s">
        <v>456</v>
      </c>
      <c r="D62" s="59" t="s">
        <v>1620</v>
      </c>
      <c r="E62" s="99">
        <v>23</v>
      </c>
      <c r="F62" s="99">
        <v>1</v>
      </c>
      <c r="G62" s="99" t="s">
        <v>2413</v>
      </c>
      <c r="H62" s="522" t="s">
        <v>2414</v>
      </c>
      <c r="I62" s="523" t="s">
        <v>1623</v>
      </c>
      <c r="J62" s="356" t="s">
        <v>1624</v>
      </c>
      <c r="K62" s="356" t="s">
        <v>1625</v>
      </c>
      <c r="L62" s="475"/>
      <c r="M62" s="357">
        <v>2022</v>
      </c>
      <c r="N62" s="357" t="s">
        <v>2119</v>
      </c>
      <c r="O62" s="357">
        <v>7</v>
      </c>
      <c r="P62" s="329">
        <v>7</v>
      </c>
      <c r="Q62" s="329">
        <v>7</v>
      </c>
      <c r="R62" s="329">
        <v>500</v>
      </c>
      <c r="S62" s="480"/>
      <c r="T62" s="133"/>
      <c r="U62" s="133"/>
      <c r="V62" s="505">
        <v>71.400000000000006</v>
      </c>
      <c r="W62" s="520" t="s">
        <v>2480</v>
      </c>
      <c r="X62" s="3"/>
    </row>
    <row r="63" spans="1:24" ht="30" customHeight="1">
      <c r="A63" s="12" t="s">
        <v>2429</v>
      </c>
      <c r="B63" s="21" t="s">
        <v>2461</v>
      </c>
      <c r="C63" s="21" t="s">
        <v>456</v>
      </c>
      <c r="D63" s="21" t="s">
        <v>1620</v>
      </c>
      <c r="E63" s="21">
        <v>23</v>
      </c>
      <c r="F63" s="21">
        <v>1</v>
      </c>
      <c r="G63" s="21" t="s">
        <v>2413</v>
      </c>
      <c r="H63" s="522" t="s">
        <v>2431</v>
      </c>
      <c r="I63" s="523" t="s">
        <v>2462</v>
      </c>
      <c r="J63" s="326" t="s">
        <v>2432</v>
      </c>
      <c r="K63" s="326" t="s">
        <v>2433</v>
      </c>
      <c r="L63" s="358"/>
      <c r="M63" s="357">
        <v>2022</v>
      </c>
      <c r="N63" s="357" t="s">
        <v>2119</v>
      </c>
      <c r="O63" s="357">
        <v>8</v>
      </c>
      <c r="P63" s="329">
        <v>5</v>
      </c>
      <c r="Q63" s="329">
        <v>8</v>
      </c>
      <c r="R63" s="329">
        <v>500</v>
      </c>
      <c r="S63" s="480"/>
      <c r="T63" s="133"/>
      <c r="U63" s="133"/>
      <c r="V63" s="505">
        <v>62.5</v>
      </c>
      <c r="W63" s="520" t="s">
        <v>2480</v>
      </c>
      <c r="X63" s="3"/>
    </row>
    <row r="64" spans="1:24" ht="30" customHeight="1">
      <c r="A64" s="12" t="s">
        <v>1604</v>
      </c>
      <c r="B64" s="21" t="s">
        <v>2463</v>
      </c>
      <c r="C64" s="21" t="s">
        <v>456</v>
      </c>
      <c r="D64" s="21" t="s">
        <v>1606</v>
      </c>
      <c r="E64" s="21">
        <v>9</v>
      </c>
      <c r="F64" s="21">
        <v>5</v>
      </c>
      <c r="G64" s="21" t="s">
        <v>1607</v>
      </c>
      <c r="H64" s="522" t="s">
        <v>2428</v>
      </c>
      <c r="I64" s="523" t="s">
        <v>1609</v>
      </c>
      <c r="J64" s="326" t="s">
        <v>1610</v>
      </c>
      <c r="K64" s="326" t="s">
        <v>1611</v>
      </c>
      <c r="L64" s="358"/>
      <c r="M64" s="357">
        <v>2022</v>
      </c>
      <c r="N64" s="357" t="s">
        <v>711</v>
      </c>
      <c r="O64" s="357">
        <v>14</v>
      </c>
      <c r="P64" s="329">
        <v>14</v>
      </c>
      <c r="Q64" s="329">
        <v>14</v>
      </c>
      <c r="R64" s="329">
        <v>1000</v>
      </c>
      <c r="S64" s="480"/>
      <c r="T64" s="133"/>
      <c r="U64" s="133"/>
      <c r="V64" s="505">
        <v>71.400000000000006</v>
      </c>
      <c r="W64" s="520" t="s">
        <v>2480</v>
      </c>
      <c r="X64" s="3"/>
    </row>
    <row r="65" spans="1:30" ht="30" customHeight="1">
      <c r="A65" s="12" t="s">
        <v>2464</v>
      </c>
      <c r="B65" s="21" t="s">
        <v>2465</v>
      </c>
      <c r="C65" s="21" t="s">
        <v>456</v>
      </c>
      <c r="D65" s="21" t="s">
        <v>999</v>
      </c>
      <c r="E65" s="21">
        <v>12</v>
      </c>
      <c r="F65" s="21">
        <v>12</v>
      </c>
      <c r="G65" s="21" t="s">
        <v>1000</v>
      </c>
      <c r="H65" s="522" t="s">
        <v>2466</v>
      </c>
      <c r="I65" s="523" t="s">
        <v>2467</v>
      </c>
      <c r="J65" s="326" t="s">
        <v>2468</v>
      </c>
      <c r="K65" s="326" t="s">
        <v>2469</v>
      </c>
      <c r="L65" s="358"/>
      <c r="M65" s="357">
        <v>2022</v>
      </c>
      <c r="N65" s="357" t="s">
        <v>466</v>
      </c>
      <c r="O65" s="357">
        <v>8</v>
      </c>
      <c r="P65" s="329">
        <v>6</v>
      </c>
      <c r="Q65" s="329">
        <v>8</v>
      </c>
      <c r="R65" s="329">
        <v>500</v>
      </c>
      <c r="S65" s="480"/>
      <c r="T65" s="133"/>
      <c r="U65" s="133"/>
      <c r="V65" s="505">
        <v>62.5</v>
      </c>
      <c r="W65" s="520" t="s">
        <v>2480</v>
      </c>
      <c r="X65" s="3"/>
    </row>
    <row r="66" spans="1:30" ht="30" customHeight="1">
      <c r="A66" s="12" t="s">
        <v>1587</v>
      </c>
      <c r="B66" s="21" t="s">
        <v>2470</v>
      </c>
      <c r="C66" s="21" t="s">
        <v>456</v>
      </c>
      <c r="D66" s="21" t="s">
        <v>1589</v>
      </c>
      <c r="E66" s="21">
        <v>10</v>
      </c>
      <c r="F66" s="21">
        <v>12</v>
      </c>
      <c r="G66" s="21" t="s">
        <v>1590</v>
      </c>
      <c r="H66" s="522" t="s">
        <v>2471</v>
      </c>
      <c r="I66" s="523" t="s">
        <v>1592</v>
      </c>
      <c r="J66" s="326" t="s">
        <v>1593</v>
      </c>
      <c r="K66" s="326" t="s">
        <v>1594</v>
      </c>
      <c r="L66" s="358"/>
      <c r="M66" s="357">
        <v>2022</v>
      </c>
      <c r="N66" s="357" t="s">
        <v>711</v>
      </c>
      <c r="O66" s="357">
        <v>12</v>
      </c>
      <c r="P66" s="329">
        <v>10</v>
      </c>
      <c r="Q66" s="329">
        <v>12</v>
      </c>
      <c r="R66" s="329">
        <v>1000</v>
      </c>
      <c r="S66" s="480"/>
      <c r="T66" s="133"/>
      <c r="U66" s="133"/>
      <c r="V66" s="505">
        <v>83.3</v>
      </c>
      <c r="W66" s="520" t="s">
        <v>2480</v>
      </c>
      <c r="X66" s="3"/>
    </row>
    <row r="67" spans="1:30" ht="30" customHeight="1">
      <c r="A67" s="334" t="s">
        <v>2482</v>
      </c>
      <c r="B67" s="334" t="s">
        <v>2483</v>
      </c>
      <c r="C67" s="99" t="s">
        <v>456</v>
      </c>
      <c r="D67" s="59" t="s">
        <v>2484</v>
      </c>
      <c r="E67" s="122">
        <v>12</v>
      </c>
      <c r="F67" s="69">
        <v>1</v>
      </c>
      <c r="G67" s="334" t="s">
        <v>2485</v>
      </c>
      <c r="H67" s="524" t="s">
        <v>2486</v>
      </c>
      <c r="I67" s="523" t="s">
        <v>2487</v>
      </c>
      <c r="J67" s="326" t="s">
        <v>2488</v>
      </c>
      <c r="K67" s="481" t="s">
        <v>2489</v>
      </c>
      <c r="L67" s="358"/>
      <c r="M67" s="357">
        <v>2022</v>
      </c>
      <c r="N67" s="357" t="s">
        <v>2490</v>
      </c>
      <c r="O67" s="357">
        <v>0</v>
      </c>
      <c r="P67" s="329">
        <v>3</v>
      </c>
      <c r="Q67" s="329">
        <v>3</v>
      </c>
      <c r="R67" s="329">
        <v>300</v>
      </c>
      <c r="S67" s="480"/>
      <c r="T67" s="133"/>
      <c r="U67" s="133"/>
      <c r="V67" s="503">
        <v>100</v>
      </c>
      <c r="W67" s="326" t="s">
        <v>422</v>
      </c>
      <c r="X67" s="3"/>
    </row>
    <row r="68" spans="1:30" ht="30" customHeight="1">
      <c r="A68" s="335" t="s">
        <v>2491</v>
      </c>
      <c r="B68" s="335" t="s">
        <v>2492</v>
      </c>
      <c r="C68" s="99" t="s">
        <v>456</v>
      </c>
      <c r="D68" s="334" t="s">
        <v>2493</v>
      </c>
      <c r="E68" s="99">
        <v>10</v>
      </c>
      <c r="F68" s="99">
        <v>12</v>
      </c>
      <c r="G68" s="99" t="s">
        <v>2494</v>
      </c>
      <c r="H68" s="522" t="s">
        <v>2495</v>
      </c>
      <c r="I68" s="523" t="s">
        <v>2496</v>
      </c>
      <c r="J68" s="356" t="s">
        <v>2497</v>
      </c>
      <c r="K68" s="356" t="s">
        <v>2498</v>
      </c>
      <c r="L68" s="475"/>
      <c r="M68" s="357">
        <v>2022</v>
      </c>
      <c r="N68" s="357" t="s">
        <v>711</v>
      </c>
      <c r="O68" s="357">
        <v>1</v>
      </c>
      <c r="P68" s="329">
        <v>3</v>
      </c>
      <c r="Q68" s="329">
        <v>4</v>
      </c>
      <c r="R68" s="329">
        <v>1000</v>
      </c>
      <c r="S68" s="480"/>
      <c r="T68" s="133"/>
      <c r="U68" s="133"/>
      <c r="V68" s="513">
        <v>333</v>
      </c>
      <c r="W68" s="326" t="s">
        <v>422</v>
      </c>
      <c r="X68" s="3"/>
    </row>
    <row r="69" spans="1:30" ht="30" customHeight="1">
      <c r="A69" s="285" t="s">
        <v>1587</v>
      </c>
      <c r="B69" s="336" t="s">
        <v>2499</v>
      </c>
      <c r="C69" s="99" t="s">
        <v>456</v>
      </c>
      <c r="D69" s="334" t="s">
        <v>2493</v>
      </c>
      <c r="E69" s="21">
        <v>10</v>
      </c>
      <c r="F69" s="21">
        <v>12</v>
      </c>
      <c r="G69" s="21" t="s">
        <v>2494</v>
      </c>
      <c r="H69" s="522" t="s">
        <v>2471</v>
      </c>
      <c r="I69" s="523" t="s">
        <v>1592</v>
      </c>
      <c r="J69" s="326" t="s">
        <v>1593</v>
      </c>
      <c r="K69" s="326" t="s">
        <v>1594</v>
      </c>
      <c r="L69" s="358"/>
      <c r="M69" s="357">
        <v>2022</v>
      </c>
      <c r="N69" s="357" t="s">
        <v>711</v>
      </c>
      <c r="O69" s="357">
        <v>2</v>
      </c>
      <c r="P69" s="329">
        <v>10</v>
      </c>
      <c r="Q69" s="329">
        <v>12</v>
      </c>
      <c r="R69" s="329">
        <v>1000</v>
      </c>
      <c r="S69" s="480"/>
      <c r="T69" s="133"/>
      <c r="U69" s="133"/>
      <c r="V69" s="513">
        <v>83</v>
      </c>
      <c r="W69" s="326" t="s">
        <v>422</v>
      </c>
      <c r="X69" s="3"/>
    </row>
    <row r="70" spans="1:30" ht="30" customHeight="1">
      <c r="A70" s="247" t="s">
        <v>720</v>
      </c>
      <c r="B70" s="247" t="s">
        <v>1067</v>
      </c>
      <c r="C70" s="247" t="s">
        <v>456</v>
      </c>
      <c r="D70" s="247" t="s">
        <v>722</v>
      </c>
      <c r="E70" s="349">
        <v>14</v>
      </c>
      <c r="F70" s="350">
        <v>9</v>
      </c>
      <c r="G70" s="247" t="s">
        <v>995</v>
      </c>
      <c r="H70" s="466" t="s">
        <v>724</v>
      </c>
      <c r="I70" s="474" t="s">
        <v>725</v>
      </c>
      <c r="J70" s="474" t="s">
        <v>726</v>
      </c>
      <c r="K70" s="484" t="s">
        <v>996</v>
      </c>
      <c r="L70" s="485" t="s">
        <v>997</v>
      </c>
      <c r="M70" s="484">
        <v>2022</v>
      </c>
      <c r="N70" s="484" t="s">
        <v>719</v>
      </c>
      <c r="O70" s="484">
        <v>10</v>
      </c>
      <c r="P70" s="489">
        <v>9</v>
      </c>
      <c r="Q70" s="489">
        <v>10</v>
      </c>
      <c r="R70" s="489">
        <v>1500</v>
      </c>
      <c r="S70" s="509"/>
      <c r="T70" s="486"/>
      <c r="U70" s="486"/>
      <c r="V70" s="506">
        <f t="shared" ref="V70:V74" si="6">R70/O70</f>
        <v>150</v>
      </c>
      <c r="W70" s="326" t="s">
        <v>441</v>
      </c>
      <c r="X70" s="351"/>
      <c r="Y70" s="342"/>
      <c r="Z70" s="342"/>
      <c r="AA70" s="342"/>
      <c r="AB70" s="342"/>
      <c r="AC70" s="342"/>
      <c r="AD70" s="342"/>
    </row>
    <row r="71" spans="1:30" ht="30" customHeight="1">
      <c r="A71" s="247" t="s">
        <v>998</v>
      </c>
      <c r="B71" s="247" t="s">
        <v>1068</v>
      </c>
      <c r="C71" s="247" t="s">
        <v>456</v>
      </c>
      <c r="D71" s="247" t="s">
        <v>1069</v>
      </c>
      <c r="E71" s="247">
        <v>12</v>
      </c>
      <c r="F71" s="247">
        <v>9</v>
      </c>
      <c r="G71" s="247" t="s">
        <v>1000</v>
      </c>
      <c r="H71" s="467" t="s">
        <v>1001</v>
      </c>
      <c r="I71" s="474" t="s">
        <v>1070</v>
      </c>
      <c r="J71" s="487" t="s">
        <v>1071</v>
      </c>
      <c r="K71" s="487" t="s">
        <v>1004</v>
      </c>
      <c r="L71" s="488" t="s">
        <v>1005</v>
      </c>
      <c r="M71" s="484">
        <v>2022</v>
      </c>
      <c r="N71" s="484" t="s">
        <v>711</v>
      </c>
      <c r="O71" s="484">
        <v>11</v>
      </c>
      <c r="P71" s="489">
        <v>10</v>
      </c>
      <c r="Q71" s="489">
        <v>11</v>
      </c>
      <c r="R71" s="489">
        <v>1000</v>
      </c>
      <c r="S71" s="509"/>
      <c r="T71" s="486"/>
      <c r="U71" s="486"/>
      <c r="V71" s="506">
        <v>90.91</v>
      </c>
      <c r="W71" s="326" t="s">
        <v>441</v>
      </c>
      <c r="X71" s="351"/>
      <c r="Y71" s="342"/>
      <c r="Z71" s="342"/>
      <c r="AA71" s="342"/>
      <c r="AB71" s="342"/>
      <c r="AC71" s="342"/>
      <c r="AD71" s="342"/>
    </row>
    <row r="72" spans="1:30" ht="30" customHeight="1">
      <c r="A72" s="238" t="s">
        <v>704</v>
      </c>
      <c r="B72" s="238" t="s">
        <v>1072</v>
      </c>
      <c r="C72" s="238" t="s">
        <v>456</v>
      </c>
      <c r="D72" s="238" t="s">
        <v>706</v>
      </c>
      <c r="E72" s="238">
        <v>10</v>
      </c>
      <c r="F72" s="238">
        <v>5</v>
      </c>
      <c r="G72" s="238" t="s">
        <v>707</v>
      </c>
      <c r="H72" s="467" t="s">
        <v>708</v>
      </c>
      <c r="I72" s="474" t="s">
        <v>709</v>
      </c>
      <c r="J72" s="484" t="s">
        <v>710</v>
      </c>
      <c r="K72" s="484" t="s">
        <v>1073</v>
      </c>
      <c r="L72" s="485" t="s">
        <v>1074</v>
      </c>
      <c r="M72" s="484">
        <v>2022</v>
      </c>
      <c r="N72" s="484" t="s">
        <v>711</v>
      </c>
      <c r="O72" s="484">
        <v>9</v>
      </c>
      <c r="P72" s="489">
        <v>9</v>
      </c>
      <c r="Q72" s="489">
        <v>9</v>
      </c>
      <c r="R72" s="489">
        <v>1000</v>
      </c>
      <c r="S72" s="509"/>
      <c r="T72" s="486"/>
      <c r="U72" s="486"/>
      <c r="V72" s="506">
        <v>111.11</v>
      </c>
      <c r="W72" s="326" t="s">
        <v>441</v>
      </c>
      <c r="X72" s="351"/>
      <c r="Y72" s="544"/>
      <c r="Z72" s="544"/>
      <c r="AA72" s="544"/>
      <c r="AB72" s="544"/>
      <c r="AC72" s="544"/>
      <c r="AD72" s="544"/>
    </row>
    <row r="73" spans="1:30" ht="30" customHeight="1">
      <c r="A73" s="238" t="s">
        <v>712</v>
      </c>
      <c r="B73" s="238" t="s">
        <v>1075</v>
      </c>
      <c r="C73" s="238" t="s">
        <v>456</v>
      </c>
      <c r="D73" s="238" t="s">
        <v>714</v>
      </c>
      <c r="E73" s="238">
        <v>14</v>
      </c>
      <c r="F73" s="238">
        <v>15</v>
      </c>
      <c r="G73" s="238" t="s">
        <v>715</v>
      </c>
      <c r="H73" s="467" t="s">
        <v>716</v>
      </c>
      <c r="I73" s="474" t="s">
        <v>717</v>
      </c>
      <c r="J73" s="484" t="s">
        <v>718</v>
      </c>
      <c r="K73" s="484" t="s">
        <v>1007</v>
      </c>
      <c r="L73" s="485" t="s">
        <v>1008</v>
      </c>
      <c r="M73" s="484">
        <v>2022</v>
      </c>
      <c r="N73" s="484" t="s">
        <v>719</v>
      </c>
      <c r="O73" s="484">
        <v>12</v>
      </c>
      <c r="P73" s="489">
        <v>11</v>
      </c>
      <c r="Q73" s="489">
        <v>12</v>
      </c>
      <c r="R73" s="489">
        <v>1500</v>
      </c>
      <c r="S73" s="509"/>
      <c r="T73" s="486"/>
      <c r="U73" s="486"/>
      <c r="V73" s="506">
        <f t="shared" si="6"/>
        <v>125</v>
      </c>
      <c r="W73" s="326" t="s">
        <v>441</v>
      </c>
      <c r="X73" s="351"/>
      <c r="Y73" s="544"/>
      <c r="Z73" s="544"/>
      <c r="AA73" s="544"/>
      <c r="AB73" s="544"/>
      <c r="AC73" s="544"/>
      <c r="AD73" s="544"/>
    </row>
    <row r="74" spans="1:30" ht="30" customHeight="1">
      <c r="A74" s="235" t="s">
        <v>2687</v>
      </c>
      <c r="B74" s="238" t="s">
        <v>2688</v>
      </c>
      <c r="C74" s="238" t="s">
        <v>456</v>
      </c>
      <c r="D74" s="238" t="s">
        <v>729</v>
      </c>
      <c r="E74" s="238">
        <v>15</v>
      </c>
      <c r="F74" s="238">
        <v>12</v>
      </c>
      <c r="G74" s="238" t="s">
        <v>730</v>
      </c>
      <c r="H74" s="471" t="s">
        <v>989</v>
      </c>
      <c r="I74" s="490" t="s">
        <v>732</v>
      </c>
      <c r="J74" s="491" t="s">
        <v>991</v>
      </c>
      <c r="K74" s="491" t="s">
        <v>992</v>
      </c>
      <c r="L74" s="485" t="s">
        <v>993</v>
      </c>
      <c r="M74" s="484">
        <v>2022</v>
      </c>
      <c r="N74" s="484" t="s">
        <v>719</v>
      </c>
      <c r="O74" s="484">
        <v>8</v>
      </c>
      <c r="P74" s="489">
        <v>7</v>
      </c>
      <c r="Q74" s="489">
        <v>8</v>
      </c>
      <c r="R74" s="489">
        <v>1500</v>
      </c>
      <c r="S74" s="509"/>
      <c r="T74" s="492"/>
      <c r="U74" s="492"/>
      <c r="V74" s="506">
        <f t="shared" si="6"/>
        <v>187.5</v>
      </c>
      <c r="W74" s="326" t="s">
        <v>441</v>
      </c>
      <c r="X74" s="3"/>
    </row>
    <row r="75" spans="1:30" ht="30" customHeight="1">
      <c r="A75" s="352" t="s">
        <v>2689</v>
      </c>
      <c r="B75" s="352" t="s">
        <v>2690</v>
      </c>
      <c r="C75" s="352" t="s">
        <v>456</v>
      </c>
      <c r="D75" s="352" t="s">
        <v>999</v>
      </c>
      <c r="E75" s="544">
        <v>12</v>
      </c>
      <c r="F75" s="353">
        <v>9</v>
      </c>
      <c r="G75" s="352" t="s">
        <v>1000</v>
      </c>
      <c r="H75" s="472" t="s">
        <v>1001</v>
      </c>
      <c r="I75" s="493" t="s">
        <v>1070</v>
      </c>
      <c r="J75" s="493" t="s">
        <v>1071</v>
      </c>
      <c r="K75" s="493" t="s">
        <v>1004</v>
      </c>
      <c r="L75" s="494" t="s">
        <v>1005</v>
      </c>
      <c r="M75" s="493">
        <v>2022</v>
      </c>
      <c r="N75" s="495" t="s">
        <v>711</v>
      </c>
      <c r="O75" s="493">
        <v>2.8380000000000001</v>
      </c>
      <c r="P75" s="493">
        <v>11</v>
      </c>
      <c r="Q75" s="514">
        <v>10</v>
      </c>
      <c r="R75" s="514">
        <v>1000</v>
      </c>
      <c r="S75" s="514"/>
      <c r="T75" s="515"/>
      <c r="U75" s="133"/>
      <c r="V75" s="506">
        <v>90.91</v>
      </c>
      <c r="W75" s="326" t="s">
        <v>2703</v>
      </c>
      <c r="X75" s="3"/>
    </row>
    <row r="76" spans="1:30" ht="30" customHeight="1">
      <c r="A76" s="363" t="s">
        <v>2756</v>
      </c>
      <c r="B76" s="363" t="s">
        <v>3389</v>
      </c>
      <c r="C76" s="364" t="s">
        <v>456</v>
      </c>
      <c r="D76" s="363" t="s">
        <v>2773</v>
      </c>
      <c r="E76" s="365">
        <v>69</v>
      </c>
      <c r="F76" s="366">
        <v>6</v>
      </c>
      <c r="G76" s="364" t="s">
        <v>2774</v>
      </c>
      <c r="H76" s="545" t="s">
        <v>2775</v>
      </c>
      <c r="I76" s="546" t="s">
        <v>2776</v>
      </c>
      <c r="J76" s="496" t="s">
        <v>2777</v>
      </c>
      <c r="K76" s="497" t="s">
        <v>2778</v>
      </c>
      <c r="L76" s="497" t="s">
        <v>2779</v>
      </c>
      <c r="M76" s="367">
        <v>2021</v>
      </c>
      <c r="N76" s="367" t="s">
        <v>2119</v>
      </c>
      <c r="O76" s="516">
        <v>8</v>
      </c>
      <c r="P76" s="517">
        <v>1</v>
      </c>
      <c r="Q76" s="329">
        <v>8</v>
      </c>
      <c r="R76" s="329">
        <v>500</v>
      </c>
      <c r="S76" s="480"/>
      <c r="T76" s="133"/>
      <c r="U76" s="133"/>
      <c r="V76" s="505">
        <v>63</v>
      </c>
      <c r="W76" s="521" t="s">
        <v>442</v>
      </c>
      <c r="X76" s="3"/>
    </row>
    <row r="77" spans="1:30" ht="30" customHeight="1">
      <c r="A77" s="59" t="s">
        <v>2780</v>
      </c>
      <c r="B77" s="338" t="s">
        <v>3390</v>
      </c>
      <c r="C77" s="364" t="s">
        <v>456</v>
      </c>
      <c r="D77" s="59" t="s">
        <v>2781</v>
      </c>
      <c r="E77" s="99">
        <v>10</v>
      </c>
      <c r="F77" s="99">
        <v>5</v>
      </c>
      <c r="G77" s="99" t="s">
        <v>707</v>
      </c>
      <c r="H77" s="65" t="s">
        <v>708</v>
      </c>
      <c r="I77" s="326" t="s">
        <v>709</v>
      </c>
      <c r="J77" s="356" t="s">
        <v>1502</v>
      </c>
      <c r="K77" s="497" t="s">
        <v>2782</v>
      </c>
      <c r="L77" s="475" t="s">
        <v>2783</v>
      </c>
      <c r="M77" s="357">
        <v>2022</v>
      </c>
      <c r="N77" s="357" t="s">
        <v>711</v>
      </c>
      <c r="O77" s="357">
        <v>9</v>
      </c>
      <c r="P77" s="329">
        <v>9</v>
      </c>
      <c r="Q77" s="329">
        <v>9</v>
      </c>
      <c r="R77" s="329">
        <v>1000</v>
      </c>
      <c r="S77" s="480"/>
      <c r="T77" s="133"/>
      <c r="U77" s="133"/>
      <c r="V77" s="505">
        <v>111</v>
      </c>
      <c r="W77" s="521" t="s">
        <v>442</v>
      </c>
      <c r="X77" s="3"/>
    </row>
    <row r="78" spans="1:30" ht="30" customHeight="1">
      <c r="A78" s="59" t="s">
        <v>2347</v>
      </c>
      <c r="B78" s="59" t="s">
        <v>2784</v>
      </c>
      <c r="C78" s="99" t="s">
        <v>456</v>
      </c>
      <c r="D78" s="59" t="s">
        <v>2785</v>
      </c>
      <c r="E78" s="122">
        <v>10</v>
      </c>
      <c r="F78" s="69">
        <v>7</v>
      </c>
      <c r="G78" s="99" t="s">
        <v>2786</v>
      </c>
      <c r="H78" s="524" t="s">
        <v>2787</v>
      </c>
      <c r="I78" s="523" t="s">
        <v>2788</v>
      </c>
      <c r="J78" s="326" t="s">
        <v>2789</v>
      </c>
      <c r="K78" s="326" t="s">
        <v>2790</v>
      </c>
      <c r="L78" s="358"/>
      <c r="M78" s="357">
        <v>2022</v>
      </c>
      <c r="N78" s="357" t="s">
        <v>1500</v>
      </c>
      <c r="O78" s="357">
        <v>4</v>
      </c>
      <c r="P78" s="329">
        <v>4</v>
      </c>
      <c r="Q78" s="329">
        <v>5</v>
      </c>
      <c r="R78" s="329">
        <v>1000</v>
      </c>
      <c r="S78" s="480"/>
      <c r="T78" s="133"/>
      <c r="U78" s="133"/>
      <c r="V78" s="505">
        <v>250</v>
      </c>
      <c r="W78" s="326" t="s">
        <v>2825</v>
      </c>
      <c r="X78" s="3"/>
    </row>
    <row r="79" spans="1:30" ht="30" customHeight="1">
      <c r="A79" s="59" t="s">
        <v>1604</v>
      </c>
      <c r="B79" s="59" t="s">
        <v>2791</v>
      </c>
      <c r="C79" s="99" t="s">
        <v>456</v>
      </c>
      <c r="D79" s="59" t="s">
        <v>1606</v>
      </c>
      <c r="E79" s="99">
        <v>9</v>
      </c>
      <c r="F79" s="99">
        <v>10</v>
      </c>
      <c r="G79" s="99" t="s">
        <v>1607</v>
      </c>
      <c r="H79" s="522" t="s">
        <v>2428</v>
      </c>
      <c r="I79" s="523" t="s">
        <v>1609</v>
      </c>
      <c r="J79" s="356" t="s">
        <v>1610</v>
      </c>
      <c r="K79" s="356" t="s">
        <v>1611</v>
      </c>
      <c r="L79" s="475"/>
      <c r="M79" s="357">
        <v>2022</v>
      </c>
      <c r="N79" s="357" t="s">
        <v>1500</v>
      </c>
      <c r="O79" s="357">
        <v>14</v>
      </c>
      <c r="P79" s="329">
        <v>14</v>
      </c>
      <c r="Q79" s="329">
        <v>14</v>
      </c>
      <c r="R79" s="329">
        <v>1000</v>
      </c>
      <c r="S79" s="480"/>
      <c r="T79" s="133"/>
      <c r="U79" s="133"/>
      <c r="V79" s="505">
        <v>74</v>
      </c>
      <c r="W79" s="326" t="s">
        <v>2825</v>
      </c>
      <c r="X79" s="3"/>
    </row>
    <row r="80" spans="1:30" ht="30" customHeight="1">
      <c r="A80" s="59" t="s">
        <v>998</v>
      </c>
      <c r="B80" s="59" t="s">
        <v>2835</v>
      </c>
      <c r="C80" s="99" t="s">
        <v>456</v>
      </c>
      <c r="D80" s="59" t="s">
        <v>2836</v>
      </c>
      <c r="E80" s="122">
        <v>12</v>
      </c>
      <c r="F80" s="69">
        <v>9</v>
      </c>
      <c r="G80" s="99" t="s">
        <v>1000</v>
      </c>
      <c r="H80" s="470" t="s">
        <v>1001</v>
      </c>
      <c r="I80" s="483" t="s">
        <v>1070</v>
      </c>
      <c r="J80" s="326" t="s">
        <v>1071</v>
      </c>
      <c r="K80" s="498">
        <v>794472300001</v>
      </c>
      <c r="L80" s="358"/>
      <c r="M80" s="357">
        <v>2022</v>
      </c>
      <c r="N80" s="357" t="s">
        <v>711</v>
      </c>
      <c r="O80" s="357">
        <v>11</v>
      </c>
      <c r="P80" s="329">
        <v>10</v>
      </c>
      <c r="Q80" s="329">
        <v>11</v>
      </c>
      <c r="R80" s="329">
        <v>1000</v>
      </c>
      <c r="S80" s="480"/>
      <c r="T80" s="133"/>
      <c r="U80" s="133"/>
      <c r="V80" s="503">
        <v>90.9</v>
      </c>
      <c r="W80" s="326" t="s">
        <v>2838</v>
      </c>
      <c r="X80" s="3"/>
    </row>
    <row r="81" spans="1:24" ht="30" customHeight="1">
      <c r="A81" s="59" t="s">
        <v>704</v>
      </c>
      <c r="B81" s="59" t="s">
        <v>705</v>
      </c>
      <c r="C81" s="99" t="s">
        <v>456</v>
      </c>
      <c r="D81" s="59" t="s">
        <v>706</v>
      </c>
      <c r="E81" s="99">
        <v>10</v>
      </c>
      <c r="F81" s="99">
        <v>5</v>
      </c>
      <c r="G81" s="99" t="s">
        <v>707</v>
      </c>
      <c r="H81" s="65" t="s">
        <v>708</v>
      </c>
      <c r="I81" s="326" t="s">
        <v>709</v>
      </c>
      <c r="J81" s="356" t="s">
        <v>710</v>
      </c>
      <c r="K81" s="498">
        <v>801501200001</v>
      </c>
      <c r="L81" s="475"/>
      <c r="M81" s="357">
        <v>2022</v>
      </c>
      <c r="N81" s="357" t="s">
        <v>711</v>
      </c>
      <c r="O81" s="357">
        <v>9</v>
      </c>
      <c r="P81" s="329">
        <v>9</v>
      </c>
      <c r="Q81" s="329">
        <v>9</v>
      </c>
      <c r="R81" s="329">
        <v>1000</v>
      </c>
      <c r="S81" s="480"/>
      <c r="T81" s="133"/>
      <c r="U81" s="133"/>
      <c r="V81" s="503">
        <v>111.11</v>
      </c>
      <c r="W81" s="326" t="s">
        <v>2838</v>
      </c>
      <c r="X81" s="3"/>
    </row>
    <row r="82" spans="1:24" ht="30" customHeight="1">
      <c r="A82" s="12" t="s">
        <v>712</v>
      </c>
      <c r="B82" s="21" t="s">
        <v>713</v>
      </c>
      <c r="C82" s="21" t="s">
        <v>456</v>
      </c>
      <c r="D82" s="21" t="s">
        <v>714</v>
      </c>
      <c r="E82" s="21">
        <v>14</v>
      </c>
      <c r="F82" s="21">
        <v>15</v>
      </c>
      <c r="G82" s="21" t="s">
        <v>715</v>
      </c>
      <c r="H82" s="65" t="s">
        <v>716</v>
      </c>
      <c r="I82" s="326" t="s">
        <v>717</v>
      </c>
      <c r="J82" s="326" t="s">
        <v>718</v>
      </c>
      <c r="K82" s="499">
        <v>839729600001</v>
      </c>
      <c r="L82" s="358"/>
      <c r="M82" s="357">
        <v>2022</v>
      </c>
      <c r="N82" s="357" t="s">
        <v>719</v>
      </c>
      <c r="O82" s="357">
        <v>12</v>
      </c>
      <c r="P82" s="329">
        <v>11</v>
      </c>
      <c r="Q82" s="329">
        <v>12</v>
      </c>
      <c r="R82" s="329">
        <v>1500</v>
      </c>
      <c r="S82" s="480"/>
      <c r="T82" s="133"/>
      <c r="U82" s="133"/>
      <c r="V82" s="503">
        <v>125</v>
      </c>
      <c r="W82" s="326" t="s">
        <v>2838</v>
      </c>
      <c r="X82" s="3"/>
    </row>
    <row r="83" spans="1:24" ht="30" customHeight="1">
      <c r="A83" s="12" t="s">
        <v>720</v>
      </c>
      <c r="B83" s="21" t="s">
        <v>721</v>
      </c>
      <c r="C83" s="21" t="s">
        <v>456</v>
      </c>
      <c r="D83" s="21" t="s">
        <v>722</v>
      </c>
      <c r="E83" s="21">
        <v>14</v>
      </c>
      <c r="F83" s="21">
        <v>9</v>
      </c>
      <c r="G83" s="21" t="s">
        <v>723</v>
      </c>
      <c r="H83" s="65" t="s">
        <v>724</v>
      </c>
      <c r="I83" s="326" t="s">
        <v>725</v>
      </c>
      <c r="J83" s="326" t="s">
        <v>726</v>
      </c>
      <c r="K83" s="499">
        <v>857755800001</v>
      </c>
      <c r="L83" s="358"/>
      <c r="M83" s="357">
        <v>2022</v>
      </c>
      <c r="N83" s="357" t="s">
        <v>719</v>
      </c>
      <c r="O83" s="357">
        <v>10</v>
      </c>
      <c r="P83" s="329">
        <v>9</v>
      </c>
      <c r="Q83" s="329">
        <v>10</v>
      </c>
      <c r="R83" s="329">
        <v>1500</v>
      </c>
      <c r="S83" s="480"/>
      <c r="T83" s="133"/>
      <c r="U83" s="133"/>
      <c r="V83" s="505">
        <v>150</v>
      </c>
      <c r="W83" s="326" t="s">
        <v>2838</v>
      </c>
      <c r="X83" s="3"/>
    </row>
    <row r="84" spans="1:24" ht="30" customHeight="1">
      <c r="A84" s="59" t="s">
        <v>2938</v>
      </c>
      <c r="B84" s="59" t="s">
        <v>2939</v>
      </c>
      <c r="C84" s="99" t="s">
        <v>456</v>
      </c>
      <c r="D84" s="59" t="s">
        <v>2940</v>
      </c>
      <c r="E84" s="99">
        <v>11</v>
      </c>
      <c r="F84" s="21">
        <v>20</v>
      </c>
      <c r="G84" s="99" t="s">
        <v>944</v>
      </c>
      <c r="H84" s="522" t="s">
        <v>2941</v>
      </c>
      <c r="I84" s="547" t="s">
        <v>484</v>
      </c>
      <c r="J84" s="530" t="s">
        <v>2942</v>
      </c>
      <c r="K84" s="326" t="s">
        <v>2943</v>
      </c>
      <c r="L84" s="500" t="s">
        <v>2944</v>
      </c>
      <c r="M84" s="357">
        <v>2022</v>
      </c>
      <c r="N84" s="501" t="s">
        <v>711</v>
      </c>
      <c r="O84" s="357">
        <v>3</v>
      </c>
      <c r="P84" s="357">
        <v>3</v>
      </c>
      <c r="Q84" s="357">
        <v>3</v>
      </c>
      <c r="R84" s="329">
        <v>1000</v>
      </c>
      <c r="S84" s="480"/>
      <c r="T84" s="133"/>
      <c r="U84" s="133"/>
      <c r="V84" s="503">
        <v>333.3</v>
      </c>
      <c r="W84" s="520" t="s">
        <v>3066</v>
      </c>
      <c r="X84" s="3"/>
    </row>
    <row r="85" spans="1:24" ht="30" customHeight="1">
      <c r="A85" s="59" t="s">
        <v>2945</v>
      </c>
      <c r="B85" s="59" t="s">
        <v>2946</v>
      </c>
      <c r="C85" s="99" t="s">
        <v>456</v>
      </c>
      <c r="D85" s="59" t="s">
        <v>2947</v>
      </c>
      <c r="E85" s="99">
        <v>530</v>
      </c>
      <c r="F85" s="99" t="s">
        <v>2948</v>
      </c>
      <c r="G85" s="99" t="s">
        <v>2949</v>
      </c>
      <c r="H85" s="548" t="s">
        <v>2950</v>
      </c>
      <c r="I85" s="326"/>
      <c r="J85" s="356" t="s">
        <v>2951</v>
      </c>
      <c r="K85" s="356" t="s">
        <v>2952</v>
      </c>
      <c r="L85" s="475" t="s">
        <v>2953</v>
      </c>
      <c r="M85" s="357">
        <v>2022</v>
      </c>
      <c r="N85" s="357" t="s">
        <v>719</v>
      </c>
      <c r="O85" s="357">
        <v>2</v>
      </c>
      <c r="P85" s="329">
        <v>2</v>
      </c>
      <c r="Q85" s="329">
        <v>4</v>
      </c>
      <c r="R85" s="329">
        <v>400</v>
      </c>
      <c r="S85" s="480" t="s">
        <v>2954</v>
      </c>
      <c r="T85" s="483" t="s">
        <v>2955</v>
      </c>
      <c r="U85" s="476" t="s">
        <v>2949</v>
      </c>
      <c r="V85" s="503">
        <v>200</v>
      </c>
      <c r="W85" s="520" t="s">
        <v>3066</v>
      </c>
      <c r="X85" s="3"/>
    </row>
    <row r="86" spans="1:24" ht="30" customHeight="1">
      <c r="A86" s="12" t="s">
        <v>2956</v>
      </c>
      <c r="B86" s="21" t="s">
        <v>2946</v>
      </c>
      <c r="C86" s="99" t="s">
        <v>456</v>
      </c>
      <c r="D86" s="59" t="s">
        <v>2947</v>
      </c>
      <c r="E86" s="99">
        <v>530</v>
      </c>
      <c r="F86" s="99" t="s">
        <v>2948</v>
      </c>
      <c r="G86" s="99" t="s">
        <v>2949</v>
      </c>
      <c r="H86" s="522" t="s">
        <v>2950</v>
      </c>
      <c r="I86" s="326"/>
      <c r="J86" s="356" t="s">
        <v>2951</v>
      </c>
      <c r="K86" s="356" t="s">
        <v>2952</v>
      </c>
      <c r="L86" s="475" t="s">
        <v>2957</v>
      </c>
      <c r="M86" s="357">
        <v>2022</v>
      </c>
      <c r="N86" s="357" t="s">
        <v>719</v>
      </c>
      <c r="O86" s="357">
        <v>2</v>
      </c>
      <c r="P86" s="329">
        <v>2</v>
      </c>
      <c r="Q86" s="329">
        <v>4</v>
      </c>
      <c r="R86" s="329">
        <v>400</v>
      </c>
      <c r="S86" s="480" t="s">
        <v>2954</v>
      </c>
      <c r="T86" s="483" t="s">
        <v>2955</v>
      </c>
      <c r="U86" s="476" t="s">
        <v>2949</v>
      </c>
      <c r="V86" s="503">
        <v>200</v>
      </c>
      <c r="W86" s="520" t="s">
        <v>3066</v>
      </c>
      <c r="X86" s="3"/>
    </row>
    <row r="87" spans="1:24" ht="30" customHeight="1">
      <c r="A87" s="12" t="s">
        <v>467</v>
      </c>
      <c r="B87" s="21" t="s">
        <v>468</v>
      </c>
      <c r="C87" s="21" t="s">
        <v>456</v>
      </c>
      <c r="D87" s="21" t="s">
        <v>2958</v>
      </c>
      <c r="E87" s="21">
        <v>58</v>
      </c>
      <c r="F87" s="21">
        <v>2</v>
      </c>
      <c r="G87" s="549" t="s">
        <v>460</v>
      </c>
      <c r="H87" s="65"/>
      <c r="I87" s="523" t="s">
        <v>2959</v>
      </c>
      <c r="J87" s="523" t="s">
        <v>2960</v>
      </c>
      <c r="K87" s="523" t="s">
        <v>472</v>
      </c>
      <c r="L87" s="358" t="s">
        <v>2961</v>
      </c>
      <c r="M87" s="357">
        <v>2022</v>
      </c>
      <c r="N87" s="357" t="s">
        <v>466</v>
      </c>
      <c r="O87" s="357">
        <v>5</v>
      </c>
      <c r="P87" s="329">
        <v>4</v>
      </c>
      <c r="Q87" s="329">
        <v>5</v>
      </c>
      <c r="R87" s="329">
        <v>500</v>
      </c>
      <c r="S87" s="480"/>
      <c r="T87" s="133"/>
      <c r="U87" s="133"/>
      <c r="V87" s="503">
        <v>100</v>
      </c>
      <c r="W87" s="520" t="s">
        <v>3066</v>
      </c>
      <c r="X87" s="3"/>
    </row>
    <row r="88" spans="1:24" ht="30" customHeight="1">
      <c r="A88" s="12" t="s">
        <v>457</v>
      </c>
      <c r="B88" s="21" t="s">
        <v>458</v>
      </c>
      <c r="C88" s="21" t="s">
        <v>456</v>
      </c>
      <c r="D88" s="21" t="s">
        <v>2958</v>
      </c>
      <c r="E88" s="21">
        <v>58</v>
      </c>
      <c r="F88" s="21">
        <v>2</v>
      </c>
      <c r="G88" s="21" t="s">
        <v>460</v>
      </c>
      <c r="H88" s="522" t="s">
        <v>2962</v>
      </c>
      <c r="I88" s="523" t="s">
        <v>2963</v>
      </c>
      <c r="J88" s="326" t="s">
        <v>2964</v>
      </c>
      <c r="K88" s="326" t="s">
        <v>464</v>
      </c>
      <c r="L88" s="358" t="s">
        <v>2965</v>
      </c>
      <c r="M88" s="357">
        <v>2022</v>
      </c>
      <c r="N88" s="357" t="s">
        <v>466</v>
      </c>
      <c r="O88" s="357">
        <v>6</v>
      </c>
      <c r="P88" s="329">
        <v>4</v>
      </c>
      <c r="Q88" s="329">
        <v>6</v>
      </c>
      <c r="R88" s="329">
        <v>500</v>
      </c>
      <c r="S88" s="480"/>
      <c r="T88" s="133"/>
      <c r="U88" s="133"/>
      <c r="V88" s="505">
        <v>83.33</v>
      </c>
      <c r="W88" s="520" t="s">
        <v>3066</v>
      </c>
      <c r="X88" s="3"/>
    </row>
    <row r="89" spans="1:24" ht="30" customHeight="1">
      <c r="A89" s="59" t="s">
        <v>998</v>
      </c>
      <c r="B89" s="59" t="s">
        <v>3215</v>
      </c>
      <c r="C89" s="99" t="s">
        <v>456</v>
      </c>
      <c r="D89" s="59" t="s">
        <v>3216</v>
      </c>
      <c r="E89" s="122">
        <v>12</v>
      </c>
      <c r="F89" s="69">
        <v>9</v>
      </c>
      <c r="G89" s="99" t="s">
        <v>1000</v>
      </c>
      <c r="H89" s="550" t="s">
        <v>3217</v>
      </c>
      <c r="I89" s="551" t="s">
        <v>1070</v>
      </c>
      <c r="J89" s="326" t="s">
        <v>1071</v>
      </c>
      <c r="K89" s="326" t="s">
        <v>1004</v>
      </c>
      <c r="L89" s="358" t="s">
        <v>3218</v>
      </c>
      <c r="M89" s="357">
        <v>2022</v>
      </c>
      <c r="N89" s="357" t="s">
        <v>711</v>
      </c>
      <c r="O89" s="357">
        <v>11</v>
      </c>
      <c r="P89" s="329">
        <v>10</v>
      </c>
      <c r="Q89" s="329">
        <v>11</v>
      </c>
      <c r="R89" s="329">
        <v>1000</v>
      </c>
      <c r="S89" s="480"/>
      <c r="T89" s="133"/>
      <c r="U89" s="133"/>
      <c r="V89" s="505">
        <v>90.91</v>
      </c>
      <c r="W89" s="326" t="s">
        <v>3354</v>
      </c>
      <c r="X89" s="3"/>
    </row>
    <row r="90" spans="1:24" ht="30" customHeight="1">
      <c r="A90" s="59" t="s">
        <v>704</v>
      </c>
      <c r="B90" s="59" t="s">
        <v>3219</v>
      </c>
      <c r="C90" s="99" t="s">
        <v>456</v>
      </c>
      <c r="D90" s="59" t="s">
        <v>706</v>
      </c>
      <c r="E90" s="99">
        <v>10</v>
      </c>
      <c r="F90" s="99">
        <v>5</v>
      </c>
      <c r="G90" s="17" t="s">
        <v>707</v>
      </c>
      <c r="H90" s="552" t="s">
        <v>3220</v>
      </c>
      <c r="I90" s="551" t="s">
        <v>709</v>
      </c>
      <c r="J90" s="356" t="s">
        <v>710</v>
      </c>
      <c r="K90" s="356" t="s">
        <v>1073</v>
      </c>
      <c r="L90" s="358" t="s">
        <v>3221</v>
      </c>
      <c r="M90" s="357">
        <v>2022</v>
      </c>
      <c r="N90" s="357" t="s">
        <v>711</v>
      </c>
      <c r="O90" s="357">
        <v>9</v>
      </c>
      <c r="P90" s="329">
        <v>9</v>
      </c>
      <c r="Q90" s="329">
        <v>9</v>
      </c>
      <c r="R90" s="329">
        <v>1000</v>
      </c>
      <c r="S90" s="480"/>
      <c r="T90" s="133"/>
      <c r="U90" s="133"/>
      <c r="V90" s="505">
        <v>111.11</v>
      </c>
      <c r="W90" s="326" t="s">
        <v>3354</v>
      </c>
      <c r="X90" s="3"/>
    </row>
    <row r="91" spans="1:24" ht="30" customHeight="1">
      <c r="A91" s="285" t="s">
        <v>1587</v>
      </c>
      <c r="B91" s="336" t="s">
        <v>2499</v>
      </c>
      <c r="C91" s="99" t="s">
        <v>456</v>
      </c>
      <c r="D91" s="334" t="s">
        <v>2493</v>
      </c>
      <c r="E91" s="21">
        <v>10</v>
      </c>
      <c r="F91" s="21">
        <v>12</v>
      </c>
      <c r="G91" s="21" t="s">
        <v>2494</v>
      </c>
      <c r="H91" s="552" t="s">
        <v>2471</v>
      </c>
      <c r="I91" s="551" t="s">
        <v>1592</v>
      </c>
      <c r="J91" s="326" t="s">
        <v>1593</v>
      </c>
      <c r="K91" s="326" t="s">
        <v>1594</v>
      </c>
      <c r="L91" s="358"/>
      <c r="M91" s="357">
        <v>2022</v>
      </c>
      <c r="N91" s="357" t="s">
        <v>711</v>
      </c>
      <c r="O91" s="357">
        <v>2</v>
      </c>
      <c r="P91" s="329">
        <v>10</v>
      </c>
      <c r="Q91" s="329">
        <v>12</v>
      </c>
      <c r="R91" s="329">
        <v>1000</v>
      </c>
      <c r="S91" s="480"/>
      <c r="T91" s="133"/>
      <c r="U91" s="133"/>
      <c r="V91" s="513">
        <v>83</v>
      </c>
      <c r="W91" s="326" t="s">
        <v>436</v>
      </c>
      <c r="X91" s="3"/>
    </row>
    <row r="92" spans="1:24" s="563" customFormat="1" ht="30" customHeight="1">
      <c r="A92" s="554" t="s">
        <v>3431</v>
      </c>
      <c r="B92" s="554" t="s">
        <v>3432</v>
      </c>
      <c r="C92" s="554" t="s">
        <v>1041</v>
      </c>
      <c r="D92" s="554" t="s">
        <v>3433</v>
      </c>
      <c r="E92" s="555">
        <v>166</v>
      </c>
      <c r="F92" s="556">
        <v>2</v>
      </c>
      <c r="G92" s="554" t="s">
        <v>3434</v>
      </c>
      <c r="H92" s="557" t="s">
        <v>3435</v>
      </c>
      <c r="I92" s="557" t="s">
        <v>3436</v>
      </c>
      <c r="J92" s="556" t="s">
        <v>3437</v>
      </c>
      <c r="K92" s="556" t="s">
        <v>3438</v>
      </c>
      <c r="L92" s="558" t="s">
        <v>3439</v>
      </c>
      <c r="M92" s="330">
        <v>2022</v>
      </c>
      <c r="N92" s="330" t="s">
        <v>2119</v>
      </c>
      <c r="O92" s="325">
        <v>1</v>
      </c>
      <c r="P92" s="330">
        <v>1</v>
      </c>
      <c r="Q92" s="559">
        <v>1</v>
      </c>
      <c r="R92" s="559">
        <v>500</v>
      </c>
      <c r="S92" s="559"/>
      <c r="T92" s="560"/>
      <c r="U92" s="561"/>
      <c r="V92" s="505">
        <v>500</v>
      </c>
      <c r="W92" s="561" t="s">
        <v>3440</v>
      </c>
      <c r="X92" s="562"/>
    </row>
    <row r="93" spans="1:24" s="563" customFormat="1" ht="30" customHeight="1">
      <c r="A93" s="554" t="s">
        <v>3441</v>
      </c>
      <c r="B93" s="554" t="s">
        <v>3442</v>
      </c>
      <c r="C93" s="554" t="s">
        <v>1041</v>
      </c>
      <c r="D93" s="554" t="s">
        <v>459</v>
      </c>
      <c r="E93" s="554">
        <v>58</v>
      </c>
      <c r="F93" s="554">
        <v>2</v>
      </c>
      <c r="G93" s="554" t="s">
        <v>3443</v>
      </c>
      <c r="H93" s="330" t="s">
        <v>3444</v>
      </c>
      <c r="I93" s="330" t="s">
        <v>3445</v>
      </c>
      <c r="J93" s="554" t="s">
        <v>3446</v>
      </c>
      <c r="K93" s="554" t="s">
        <v>3447</v>
      </c>
      <c r="L93" s="564" t="s">
        <v>3448</v>
      </c>
      <c r="M93" s="330">
        <v>2022</v>
      </c>
      <c r="N93" s="330" t="s">
        <v>466</v>
      </c>
      <c r="O93" s="325">
        <v>6</v>
      </c>
      <c r="P93" s="330">
        <v>3</v>
      </c>
      <c r="Q93" s="559">
        <v>6</v>
      </c>
      <c r="R93" s="559">
        <v>500</v>
      </c>
      <c r="S93" s="559"/>
      <c r="T93" s="560"/>
      <c r="U93" s="561"/>
      <c r="V93" s="505">
        <v>83</v>
      </c>
      <c r="W93" s="561" t="s">
        <v>3440</v>
      </c>
      <c r="X93" s="562"/>
    </row>
    <row r="94" spans="1:24" s="563" customFormat="1" ht="30" customHeight="1">
      <c r="A94" s="330" t="s">
        <v>3449</v>
      </c>
      <c r="B94" s="330" t="s">
        <v>3450</v>
      </c>
      <c r="C94" s="330" t="s">
        <v>1041</v>
      </c>
      <c r="D94" s="330" t="s">
        <v>3451</v>
      </c>
      <c r="E94" s="330">
        <v>24</v>
      </c>
      <c r="F94" s="330">
        <v>5</v>
      </c>
      <c r="G94" s="330" t="s">
        <v>3452</v>
      </c>
      <c r="H94" s="330" t="s">
        <v>3453</v>
      </c>
      <c r="I94" s="330" t="s">
        <v>3454</v>
      </c>
      <c r="J94" s="330" t="s">
        <v>3455</v>
      </c>
      <c r="K94" s="330" t="s">
        <v>3456</v>
      </c>
      <c r="L94" s="565" t="s">
        <v>3457</v>
      </c>
      <c r="M94" s="330">
        <v>2022</v>
      </c>
      <c r="N94" s="330" t="s">
        <v>466</v>
      </c>
      <c r="O94" s="325">
        <v>4</v>
      </c>
      <c r="P94" s="330">
        <v>4</v>
      </c>
      <c r="Q94" s="559">
        <v>4</v>
      </c>
      <c r="R94" s="559">
        <v>500</v>
      </c>
      <c r="S94" s="559"/>
      <c r="T94" s="560"/>
      <c r="U94" s="561"/>
      <c r="V94" s="505">
        <v>125</v>
      </c>
      <c r="W94" s="561" t="s">
        <v>3440</v>
      </c>
      <c r="X94" s="562"/>
    </row>
    <row r="95" spans="1:24" customFormat="1" ht="30" customHeight="1">
      <c r="A95" s="554" t="s">
        <v>3458</v>
      </c>
      <c r="B95" s="554" t="s">
        <v>3459</v>
      </c>
      <c r="C95" s="554" t="s">
        <v>1041</v>
      </c>
      <c r="D95" s="554" t="s">
        <v>3460</v>
      </c>
      <c r="E95" s="555">
        <v>24</v>
      </c>
      <c r="F95" s="556">
        <v>1</v>
      </c>
      <c r="G95" s="554" t="s">
        <v>2413</v>
      </c>
      <c r="H95" s="566" t="s">
        <v>3461</v>
      </c>
      <c r="I95" s="566" t="s">
        <v>3462</v>
      </c>
      <c r="J95" s="556" t="s">
        <v>3463</v>
      </c>
      <c r="K95" s="556" t="s">
        <v>3464</v>
      </c>
      <c r="L95" s="558" t="s">
        <v>3465</v>
      </c>
      <c r="M95" s="330">
        <v>2022</v>
      </c>
      <c r="N95" s="330" t="s">
        <v>3466</v>
      </c>
      <c r="O95" s="330">
        <v>3</v>
      </c>
      <c r="P95" s="330">
        <v>2</v>
      </c>
      <c r="Q95" s="559">
        <v>3</v>
      </c>
      <c r="R95" s="559" t="s">
        <v>3467</v>
      </c>
      <c r="S95" s="559"/>
      <c r="T95" s="560"/>
      <c r="U95" s="561"/>
      <c r="V95" s="1374">
        <v>333.33</v>
      </c>
      <c r="W95" s="568" t="s">
        <v>3396</v>
      </c>
      <c r="X95" s="3"/>
    </row>
    <row r="96" spans="1:24" customFormat="1" ht="30" customHeight="1">
      <c r="A96" s="554" t="s">
        <v>3468</v>
      </c>
      <c r="B96" s="554" t="s">
        <v>3469</v>
      </c>
      <c r="C96" s="554" t="s">
        <v>1041</v>
      </c>
      <c r="D96" s="554" t="s">
        <v>3460</v>
      </c>
      <c r="E96" s="554">
        <v>23</v>
      </c>
      <c r="F96" s="554">
        <v>3</v>
      </c>
      <c r="G96" s="554" t="s">
        <v>2413</v>
      </c>
      <c r="H96" s="330" t="s">
        <v>3470</v>
      </c>
      <c r="I96" s="569" t="s">
        <v>3471</v>
      </c>
      <c r="J96" s="570" t="s">
        <v>3472</v>
      </c>
      <c r="K96" s="554" t="s">
        <v>3473</v>
      </c>
      <c r="L96" s="564" t="s">
        <v>3474</v>
      </c>
      <c r="M96" s="330">
        <v>2022</v>
      </c>
      <c r="N96" s="330" t="s">
        <v>3466</v>
      </c>
      <c r="O96" s="330">
        <v>4</v>
      </c>
      <c r="P96" s="330">
        <v>4</v>
      </c>
      <c r="Q96" s="559">
        <v>4</v>
      </c>
      <c r="R96" s="559" t="s">
        <v>3467</v>
      </c>
      <c r="S96" s="559"/>
      <c r="T96" s="560"/>
      <c r="U96" s="561"/>
      <c r="V96" s="1374">
        <v>250</v>
      </c>
      <c r="W96" s="568" t="s">
        <v>3396</v>
      </c>
      <c r="X96" s="3"/>
    </row>
    <row r="97" spans="1:24" s="577" customFormat="1" ht="30" customHeight="1">
      <c r="A97" s="571" t="s">
        <v>3475</v>
      </c>
      <c r="B97" s="561" t="s">
        <v>3476</v>
      </c>
      <c r="C97" s="572" t="s">
        <v>1041</v>
      </c>
      <c r="D97" s="572" t="s">
        <v>3477</v>
      </c>
      <c r="E97" s="572">
        <v>101</v>
      </c>
      <c r="F97" s="568">
        <v>1</v>
      </c>
      <c r="G97" s="572" t="s">
        <v>3478</v>
      </c>
      <c r="H97" s="573" t="s">
        <v>3479</v>
      </c>
      <c r="I97" s="571" t="s">
        <v>3480</v>
      </c>
      <c r="J97" s="573" t="s">
        <v>3481</v>
      </c>
      <c r="K97" s="561">
        <v>739929100025</v>
      </c>
      <c r="L97" s="574" t="s">
        <v>3482</v>
      </c>
      <c r="M97" s="568">
        <v>2022</v>
      </c>
      <c r="N97" s="568" t="s">
        <v>466</v>
      </c>
      <c r="O97" s="568">
        <v>4</v>
      </c>
      <c r="P97" s="575">
        <v>4</v>
      </c>
      <c r="Q97" s="575">
        <v>5</v>
      </c>
      <c r="R97" s="575">
        <v>500</v>
      </c>
      <c r="S97" s="576"/>
      <c r="T97" s="561"/>
      <c r="U97" s="561"/>
      <c r="V97" s="505">
        <v>125</v>
      </c>
      <c r="W97" s="577" t="s">
        <v>3483</v>
      </c>
      <c r="X97" s="561"/>
    </row>
    <row r="98" spans="1:24" s="577" customFormat="1" ht="30" customHeight="1">
      <c r="A98" s="568" t="s">
        <v>3484</v>
      </c>
      <c r="B98" s="572" t="s">
        <v>3485</v>
      </c>
      <c r="C98" s="572" t="s">
        <v>1041</v>
      </c>
      <c r="D98" s="572" t="s">
        <v>3477</v>
      </c>
      <c r="E98" s="572">
        <v>101</v>
      </c>
      <c r="F98" s="572">
        <v>27</v>
      </c>
      <c r="G98" s="572" t="s">
        <v>3478</v>
      </c>
      <c r="H98" s="568" t="s">
        <v>2822</v>
      </c>
      <c r="I98" s="573" t="s">
        <v>3486</v>
      </c>
      <c r="J98" s="568" t="s">
        <v>3487</v>
      </c>
      <c r="K98" s="572">
        <v>822042900016</v>
      </c>
      <c r="L98" s="578" t="s">
        <v>3488</v>
      </c>
      <c r="M98" s="568">
        <v>2022</v>
      </c>
      <c r="N98" s="568" t="s">
        <v>466</v>
      </c>
      <c r="O98" s="568">
        <v>7</v>
      </c>
      <c r="P98" s="575">
        <v>4</v>
      </c>
      <c r="Q98" s="575">
        <v>7</v>
      </c>
      <c r="R98" s="575">
        <v>500</v>
      </c>
      <c r="S98" s="576"/>
      <c r="T98" s="561"/>
      <c r="U98" s="561"/>
      <c r="V98" s="505">
        <v>71.42</v>
      </c>
      <c r="W98" s="577" t="s">
        <v>3483</v>
      </c>
      <c r="X98" s="561"/>
    </row>
    <row r="99" spans="1:24" s="577" customFormat="1" ht="30" customHeight="1">
      <c r="A99" s="568" t="s">
        <v>3489</v>
      </c>
      <c r="B99" s="568" t="s">
        <v>3490</v>
      </c>
      <c r="C99" s="568" t="s">
        <v>1041</v>
      </c>
      <c r="D99" s="568" t="s">
        <v>3491</v>
      </c>
      <c r="E99" s="568">
        <v>12</v>
      </c>
      <c r="F99" s="568">
        <v>1</v>
      </c>
      <c r="G99" s="571" t="s">
        <v>3492</v>
      </c>
      <c r="H99" s="568" t="s">
        <v>2824</v>
      </c>
      <c r="I99" s="573" t="s">
        <v>3493</v>
      </c>
      <c r="J99" s="571" t="s">
        <v>3494</v>
      </c>
      <c r="K99" s="571">
        <v>782848300011</v>
      </c>
      <c r="L99" s="574" t="s">
        <v>3495</v>
      </c>
      <c r="M99" s="568">
        <v>2022</v>
      </c>
      <c r="N99" s="568" t="s">
        <v>3496</v>
      </c>
      <c r="O99" s="568">
        <v>1</v>
      </c>
      <c r="P99" s="575">
        <v>1</v>
      </c>
      <c r="Q99" s="575">
        <v>2</v>
      </c>
      <c r="R99" s="575">
        <v>300</v>
      </c>
      <c r="S99" s="576"/>
      <c r="T99" s="561"/>
      <c r="U99" s="561"/>
      <c r="V99" s="505">
        <v>300</v>
      </c>
      <c r="W99" s="577" t="s">
        <v>3483</v>
      </c>
      <c r="X99" s="561"/>
    </row>
    <row r="100" spans="1:24" s="577" customFormat="1" ht="30" customHeight="1">
      <c r="A100" s="568" t="s">
        <v>3497</v>
      </c>
      <c r="B100" s="568" t="s">
        <v>3498</v>
      </c>
      <c r="C100" s="568" t="s">
        <v>1041</v>
      </c>
      <c r="D100" s="579" t="s">
        <v>3499</v>
      </c>
      <c r="E100" s="568">
        <v>11</v>
      </c>
      <c r="F100" s="568">
        <v>8</v>
      </c>
      <c r="G100" s="568" t="s">
        <v>944</v>
      </c>
      <c r="H100" s="568" t="s">
        <v>3500</v>
      </c>
      <c r="I100" s="573" t="s">
        <v>3501</v>
      </c>
      <c r="J100" s="568" t="s">
        <v>3502</v>
      </c>
      <c r="K100" s="571">
        <v>786818500001</v>
      </c>
      <c r="L100" s="574" t="s">
        <v>3503</v>
      </c>
      <c r="M100" s="568">
        <v>2022</v>
      </c>
      <c r="N100" s="568" t="s">
        <v>711</v>
      </c>
      <c r="O100" s="568">
        <v>4</v>
      </c>
      <c r="P100" s="575">
        <v>1</v>
      </c>
      <c r="Q100" s="575">
        <v>5</v>
      </c>
      <c r="R100" s="575">
        <v>1000</v>
      </c>
      <c r="S100" s="576"/>
      <c r="T100" s="561"/>
      <c r="U100" s="561"/>
      <c r="V100" s="505">
        <v>250</v>
      </c>
      <c r="W100" s="577" t="s">
        <v>3483</v>
      </c>
      <c r="X100" s="561"/>
    </row>
    <row r="101" spans="1:24" s="568" customFormat="1" ht="30" customHeight="1">
      <c r="A101" s="568" t="s">
        <v>3504</v>
      </c>
      <c r="B101" s="568" t="s">
        <v>3505</v>
      </c>
      <c r="C101" s="568" t="s">
        <v>1041</v>
      </c>
      <c r="D101" s="571" t="s">
        <v>2785</v>
      </c>
      <c r="E101" s="568">
        <v>10</v>
      </c>
      <c r="F101" s="568">
        <v>7</v>
      </c>
      <c r="G101" s="568" t="s">
        <v>2786</v>
      </c>
      <c r="H101" s="568" t="s">
        <v>2787</v>
      </c>
      <c r="I101" s="573" t="s">
        <v>2788</v>
      </c>
      <c r="J101" s="571" t="s">
        <v>2789</v>
      </c>
      <c r="K101" s="571">
        <v>832267500001</v>
      </c>
      <c r="L101" s="574" t="s">
        <v>3506</v>
      </c>
      <c r="M101" s="568">
        <v>2022</v>
      </c>
      <c r="N101" s="568" t="s">
        <v>711</v>
      </c>
      <c r="O101" s="568">
        <v>4</v>
      </c>
      <c r="P101" s="575">
        <v>4</v>
      </c>
      <c r="Q101" s="575">
        <v>5</v>
      </c>
      <c r="R101" s="575">
        <v>1000</v>
      </c>
      <c r="S101" s="576"/>
      <c r="T101" s="571"/>
      <c r="U101" s="571"/>
      <c r="V101" s="503">
        <v>250</v>
      </c>
      <c r="W101" s="577" t="s">
        <v>3483</v>
      </c>
      <c r="X101" s="571"/>
    </row>
    <row r="102" spans="1:24" s="577" customFormat="1" ht="30" customHeight="1">
      <c r="A102" s="581" t="s">
        <v>3507</v>
      </c>
      <c r="B102" s="568" t="s">
        <v>3508</v>
      </c>
      <c r="C102" s="568" t="s">
        <v>1041</v>
      </c>
      <c r="D102" s="571" t="s">
        <v>3509</v>
      </c>
      <c r="E102" s="568">
        <v>9</v>
      </c>
      <c r="F102" s="568">
        <v>8</v>
      </c>
      <c r="G102" s="568" t="s">
        <v>3510</v>
      </c>
      <c r="H102" s="568" t="s">
        <v>3511</v>
      </c>
      <c r="I102" s="573" t="s">
        <v>3512</v>
      </c>
      <c r="J102" s="582" t="s">
        <v>3513</v>
      </c>
      <c r="K102" s="568">
        <v>846931700007</v>
      </c>
      <c r="L102" s="574" t="s">
        <v>3514</v>
      </c>
      <c r="M102" s="568">
        <v>2022</v>
      </c>
      <c r="N102" s="568" t="s">
        <v>711</v>
      </c>
      <c r="O102" s="568">
        <v>7</v>
      </c>
      <c r="P102" s="575">
        <v>1</v>
      </c>
      <c r="Q102" s="575">
        <v>24</v>
      </c>
      <c r="R102" s="575">
        <v>1000</v>
      </c>
      <c r="S102" s="576"/>
      <c r="T102" s="561"/>
      <c r="U102" s="561"/>
      <c r="V102" s="505">
        <v>142.85</v>
      </c>
      <c r="W102" s="577" t="s">
        <v>3483</v>
      </c>
      <c r="X102" s="561"/>
    </row>
    <row r="103" spans="1:24" s="568" customFormat="1" ht="30" customHeight="1">
      <c r="A103" s="568" t="s">
        <v>3515</v>
      </c>
      <c r="B103" s="568" t="s">
        <v>3516</v>
      </c>
      <c r="C103" s="568" t="s">
        <v>1041</v>
      </c>
      <c r="D103" s="568" t="s">
        <v>3517</v>
      </c>
      <c r="E103" s="568">
        <v>40</v>
      </c>
      <c r="F103" s="568">
        <v>37</v>
      </c>
      <c r="G103" s="568" t="s">
        <v>3518</v>
      </c>
      <c r="H103" s="568" t="s">
        <v>3519</v>
      </c>
      <c r="I103" s="573" t="s">
        <v>3520</v>
      </c>
      <c r="J103" s="571" t="s">
        <v>3521</v>
      </c>
      <c r="K103" s="571">
        <v>863047100005</v>
      </c>
      <c r="L103" s="574" t="s">
        <v>3522</v>
      </c>
      <c r="M103" s="568">
        <v>2022</v>
      </c>
      <c r="N103" s="568" t="s">
        <v>466</v>
      </c>
      <c r="O103" s="568">
        <v>6</v>
      </c>
      <c r="P103" s="575">
        <v>3</v>
      </c>
      <c r="Q103" s="575">
        <v>20</v>
      </c>
      <c r="R103" s="575">
        <v>500</v>
      </c>
      <c r="S103" s="576"/>
      <c r="T103" s="571"/>
      <c r="U103" s="571"/>
      <c r="V103" s="503">
        <v>83.33</v>
      </c>
      <c r="W103" s="577" t="s">
        <v>3483</v>
      </c>
      <c r="X103" s="571"/>
    </row>
    <row r="104" spans="1:24" s="568" customFormat="1" ht="30" customHeight="1">
      <c r="A104" s="581" t="s">
        <v>3523</v>
      </c>
      <c r="B104" s="568" t="s">
        <v>3524</v>
      </c>
      <c r="C104" s="568" t="s">
        <v>1041</v>
      </c>
      <c r="D104" s="568" t="s">
        <v>3525</v>
      </c>
      <c r="E104" s="568">
        <v>24</v>
      </c>
      <c r="F104" s="568">
        <v>5</v>
      </c>
      <c r="G104" s="568" t="s">
        <v>2413</v>
      </c>
      <c r="H104" s="573" t="s">
        <v>3453</v>
      </c>
      <c r="I104" s="573" t="s">
        <v>3526</v>
      </c>
      <c r="J104" s="571" t="s">
        <v>3527</v>
      </c>
      <c r="K104" s="568" t="s">
        <v>3528</v>
      </c>
      <c r="L104" s="574" t="s">
        <v>3529</v>
      </c>
      <c r="M104" s="568">
        <v>2022</v>
      </c>
      <c r="N104" s="568" t="s">
        <v>3530</v>
      </c>
      <c r="O104" s="568">
        <v>2</v>
      </c>
      <c r="P104" s="575">
        <v>2</v>
      </c>
      <c r="Q104" s="575">
        <v>4</v>
      </c>
      <c r="R104" s="575" t="s">
        <v>3531</v>
      </c>
      <c r="S104" s="576"/>
      <c r="T104" s="571"/>
      <c r="U104" s="571"/>
      <c r="V104" s="503">
        <v>500</v>
      </c>
      <c r="W104" s="577" t="s">
        <v>3483</v>
      </c>
      <c r="X104" s="571"/>
    </row>
    <row r="105" spans="1:24" customFormat="1" ht="30" customHeight="1">
      <c r="A105" s="583" t="s">
        <v>3532</v>
      </c>
      <c r="B105" s="583" t="s">
        <v>3533</v>
      </c>
      <c r="C105" s="584" t="s">
        <v>1041</v>
      </c>
      <c r="D105" s="583" t="s">
        <v>3534</v>
      </c>
      <c r="E105" s="585">
        <v>20</v>
      </c>
      <c r="F105" s="586">
        <v>1</v>
      </c>
      <c r="G105" s="584" t="s">
        <v>3535</v>
      </c>
      <c r="H105" s="587" t="s">
        <v>3536</v>
      </c>
      <c r="I105" s="81" t="s">
        <v>3537</v>
      </c>
      <c r="J105" s="587" t="s">
        <v>3538</v>
      </c>
      <c r="K105" s="587">
        <v>776527300001</v>
      </c>
      <c r="L105" s="588" t="s">
        <v>3539</v>
      </c>
      <c r="M105" s="571">
        <v>2022</v>
      </c>
      <c r="N105" s="571" t="s">
        <v>466</v>
      </c>
      <c r="O105" s="571">
        <v>4</v>
      </c>
      <c r="P105" s="589">
        <v>1</v>
      </c>
      <c r="Q105" s="589">
        <v>7</v>
      </c>
      <c r="R105" s="590">
        <v>500</v>
      </c>
      <c r="S105" s="591"/>
      <c r="T105" s="561"/>
      <c r="U105" s="561"/>
      <c r="V105" s="503">
        <f>R105/O105</f>
        <v>125</v>
      </c>
      <c r="W105" s="592" t="s">
        <v>3540</v>
      </c>
      <c r="X105" s="593"/>
    </row>
    <row r="106" spans="1:24" customFormat="1" ht="30" customHeight="1">
      <c r="A106" s="583" t="s">
        <v>3541</v>
      </c>
      <c r="B106" s="584" t="s">
        <v>3542</v>
      </c>
      <c r="C106" s="584" t="s">
        <v>1041</v>
      </c>
      <c r="D106" s="583" t="s">
        <v>3543</v>
      </c>
      <c r="E106" s="584" t="s">
        <v>3544</v>
      </c>
      <c r="F106" s="584" t="s">
        <v>3545</v>
      </c>
      <c r="G106" s="584" t="s">
        <v>3546</v>
      </c>
      <c r="H106" s="476" t="s">
        <v>3547</v>
      </c>
      <c r="I106" s="476" t="s">
        <v>3548</v>
      </c>
      <c r="J106" s="478" t="s">
        <v>3549</v>
      </c>
      <c r="K106" s="583">
        <v>759647000003</v>
      </c>
      <c r="L106" s="584" t="s">
        <v>3550</v>
      </c>
      <c r="M106" s="571">
        <v>2022</v>
      </c>
      <c r="N106" s="571" t="s">
        <v>719</v>
      </c>
      <c r="O106" s="571">
        <v>5</v>
      </c>
      <c r="P106" s="589">
        <v>1</v>
      </c>
      <c r="Q106" s="589">
        <v>9</v>
      </c>
      <c r="R106" s="594">
        <v>1500</v>
      </c>
      <c r="S106" s="595"/>
      <c r="T106" s="561"/>
      <c r="U106" s="561"/>
      <c r="V106" s="503">
        <f>R106/O106</f>
        <v>300</v>
      </c>
      <c r="W106" s="577" t="s">
        <v>3540</v>
      </c>
      <c r="X106" s="593"/>
    </row>
    <row r="107" spans="1:24" customFormat="1" ht="30" customHeight="1">
      <c r="A107" s="476" t="s">
        <v>3551</v>
      </c>
      <c r="B107" s="478" t="s">
        <v>3552</v>
      </c>
      <c r="C107" s="584" t="s">
        <v>1041</v>
      </c>
      <c r="D107" s="478" t="s">
        <v>3553</v>
      </c>
      <c r="E107" s="478" t="s">
        <v>3554</v>
      </c>
      <c r="F107" s="596" t="s">
        <v>3555</v>
      </c>
      <c r="G107" s="478"/>
      <c r="H107" s="476" t="s">
        <v>3556</v>
      </c>
      <c r="I107" s="476" t="s">
        <v>3557</v>
      </c>
      <c r="J107" s="81" t="s">
        <v>3558</v>
      </c>
      <c r="K107" s="476">
        <v>794990600001</v>
      </c>
      <c r="L107" s="476">
        <v>154069</v>
      </c>
      <c r="M107" s="571">
        <v>2022</v>
      </c>
      <c r="N107" s="571" t="s">
        <v>719</v>
      </c>
      <c r="O107" s="571">
        <v>7</v>
      </c>
      <c r="P107" s="589">
        <v>1</v>
      </c>
      <c r="Q107" s="589">
        <v>10</v>
      </c>
      <c r="R107" s="594">
        <v>1500</v>
      </c>
      <c r="S107" s="595"/>
      <c r="T107" s="561"/>
      <c r="U107" s="561"/>
      <c r="V107" s="503">
        <v>214.29</v>
      </c>
      <c r="W107" s="577" t="s">
        <v>3540</v>
      </c>
      <c r="X107" s="593"/>
    </row>
    <row r="108" spans="1:24" customFormat="1" ht="30" customHeight="1">
      <c r="A108" s="476" t="s">
        <v>3559</v>
      </c>
      <c r="B108" s="478" t="s">
        <v>3560</v>
      </c>
      <c r="C108" s="478" t="s">
        <v>1041</v>
      </c>
      <c r="D108" s="478" t="s">
        <v>3561</v>
      </c>
      <c r="E108" s="478" t="s">
        <v>3562</v>
      </c>
      <c r="F108" s="597" t="s">
        <v>3563</v>
      </c>
      <c r="G108" s="478" t="s">
        <v>3564</v>
      </c>
      <c r="H108" s="476" t="s">
        <v>3565</v>
      </c>
      <c r="I108" s="476" t="s">
        <v>3566</v>
      </c>
      <c r="J108" s="81" t="s">
        <v>3567</v>
      </c>
      <c r="K108" s="476">
        <v>801238600001</v>
      </c>
      <c r="L108" s="476" t="s">
        <v>3568</v>
      </c>
      <c r="M108" s="571">
        <v>2022</v>
      </c>
      <c r="N108" s="571" t="s">
        <v>719</v>
      </c>
      <c r="O108" s="571">
        <v>3</v>
      </c>
      <c r="P108" s="589">
        <v>3</v>
      </c>
      <c r="Q108" s="589">
        <v>3</v>
      </c>
      <c r="R108" s="594">
        <v>1500</v>
      </c>
      <c r="S108" s="595"/>
      <c r="T108" s="561"/>
      <c r="U108" s="561"/>
      <c r="V108" s="503">
        <f>R108/O108</f>
        <v>500</v>
      </c>
      <c r="W108" s="577" t="s">
        <v>3540</v>
      </c>
      <c r="X108" s="593"/>
    </row>
    <row r="109" spans="1:24" s="563" customFormat="1" ht="30" customHeight="1">
      <c r="A109" s="554" t="s">
        <v>3468</v>
      </c>
      <c r="B109" s="554" t="s">
        <v>3469</v>
      </c>
      <c r="C109" s="554" t="s">
        <v>1041</v>
      </c>
      <c r="D109" s="554" t="s">
        <v>3460</v>
      </c>
      <c r="E109" s="554">
        <v>23</v>
      </c>
      <c r="F109" s="554">
        <v>3</v>
      </c>
      <c r="G109" s="554" t="s">
        <v>2413</v>
      </c>
      <c r="H109" s="330" t="s">
        <v>3470</v>
      </c>
      <c r="I109" s="569" t="s">
        <v>3471</v>
      </c>
      <c r="J109" s="570" t="s">
        <v>3472</v>
      </c>
      <c r="K109" s="554" t="s">
        <v>3473</v>
      </c>
      <c r="L109" s="564" t="s">
        <v>3474</v>
      </c>
      <c r="M109" s="330">
        <v>2022</v>
      </c>
      <c r="N109" s="330" t="s">
        <v>3466</v>
      </c>
      <c r="O109" s="330">
        <v>4</v>
      </c>
      <c r="P109" s="330">
        <v>4</v>
      </c>
      <c r="Q109" s="559">
        <v>4</v>
      </c>
      <c r="R109" s="559" t="s">
        <v>3467</v>
      </c>
      <c r="S109" s="559"/>
      <c r="T109" s="560"/>
      <c r="U109" s="561"/>
      <c r="V109" s="503">
        <v>250</v>
      </c>
      <c r="W109" s="561" t="s">
        <v>3569</v>
      </c>
      <c r="X109" s="562"/>
    </row>
    <row r="110" spans="1:24" s="563" customFormat="1" ht="30" customHeight="1">
      <c r="A110" s="330" t="s">
        <v>3570</v>
      </c>
      <c r="B110" s="330" t="s">
        <v>3571</v>
      </c>
      <c r="C110" s="330" t="s">
        <v>1041</v>
      </c>
      <c r="D110" s="330" t="s">
        <v>3572</v>
      </c>
      <c r="E110" s="330">
        <v>9</v>
      </c>
      <c r="F110" s="330">
        <v>3</v>
      </c>
      <c r="G110" s="330" t="s">
        <v>1607</v>
      </c>
      <c r="H110" s="569" t="s">
        <v>3573</v>
      </c>
      <c r="I110" s="569" t="s">
        <v>3574</v>
      </c>
      <c r="J110" s="598" t="s">
        <v>3575</v>
      </c>
      <c r="K110" s="599" t="s">
        <v>3576</v>
      </c>
      <c r="L110" s="600" t="s">
        <v>3577</v>
      </c>
      <c r="M110" s="599">
        <v>2022</v>
      </c>
      <c r="N110" s="599" t="s">
        <v>711</v>
      </c>
      <c r="O110" s="599">
        <v>6</v>
      </c>
      <c r="P110" s="599">
        <v>6</v>
      </c>
      <c r="Q110" s="601">
        <v>6</v>
      </c>
      <c r="R110" s="601">
        <v>1000</v>
      </c>
      <c r="S110" s="601"/>
      <c r="T110" s="602"/>
      <c r="U110" s="561"/>
      <c r="V110" s="503">
        <v>166.67</v>
      </c>
      <c r="W110" s="561" t="s">
        <v>3569</v>
      </c>
      <c r="X110" s="562"/>
    </row>
    <row r="111" spans="1:24" s="563" customFormat="1" ht="30" customHeight="1">
      <c r="A111" s="330" t="s">
        <v>3578</v>
      </c>
      <c r="B111" s="330" t="s">
        <v>3579</v>
      </c>
      <c r="C111" s="330" t="s">
        <v>1041</v>
      </c>
      <c r="D111" s="330" t="s">
        <v>3580</v>
      </c>
      <c r="E111" s="330">
        <v>23</v>
      </c>
      <c r="F111" s="330">
        <v>13</v>
      </c>
      <c r="G111" s="330" t="s">
        <v>3581</v>
      </c>
      <c r="H111" s="569" t="s">
        <v>3582</v>
      </c>
      <c r="I111" s="603" t="s">
        <v>3583</v>
      </c>
      <c r="J111" s="568" t="s">
        <v>3584</v>
      </c>
      <c r="K111" s="568" t="s">
        <v>3585</v>
      </c>
      <c r="L111" s="574" t="s">
        <v>3586</v>
      </c>
      <c r="M111" s="568">
        <v>2022</v>
      </c>
      <c r="N111" s="568" t="s">
        <v>711</v>
      </c>
      <c r="O111" s="568">
        <v>11</v>
      </c>
      <c r="P111" s="568">
        <v>5</v>
      </c>
      <c r="Q111" s="575">
        <v>11</v>
      </c>
      <c r="R111" s="575">
        <v>1000</v>
      </c>
      <c r="S111" s="575"/>
      <c r="T111" s="576"/>
      <c r="U111" s="561"/>
      <c r="V111" s="503">
        <v>90.91</v>
      </c>
      <c r="W111" s="561" t="s">
        <v>3569</v>
      </c>
      <c r="X111" s="562"/>
    </row>
    <row r="112" spans="1:24" s="563" customFormat="1" ht="30" customHeight="1">
      <c r="A112" s="554" t="s">
        <v>457</v>
      </c>
      <c r="B112" s="604" t="s">
        <v>3587</v>
      </c>
      <c r="C112" s="554" t="s">
        <v>456</v>
      </c>
      <c r="D112" s="554" t="s">
        <v>459</v>
      </c>
      <c r="E112" s="555">
        <v>58</v>
      </c>
      <c r="F112" s="556">
        <v>2</v>
      </c>
      <c r="G112" s="554" t="s">
        <v>460</v>
      </c>
      <c r="H112" s="566" t="s">
        <v>461</v>
      </c>
      <c r="I112" s="566" t="s">
        <v>462</v>
      </c>
      <c r="J112" s="556" t="s">
        <v>463</v>
      </c>
      <c r="K112" s="556" t="s">
        <v>464</v>
      </c>
      <c r="L112" s="605" t="s">
        <v>465</v>
      </c>
      <c r="M112" s="606">
        <v>2022</v>
      </c>
      <c r="N112" s="606" t="s">
        <v>711</v>
      </c>
      <c r="O112" s="606">
        <v>6</v>
      </c>
      <c r="P112" s="607">
        <v>4</v>
      </c>
      <c r="Q112" s="607">
        <v>6</v>
      </c>
      <c r="R112" s="608">
        <v>1000</v>
      </c>
      <c r="S112" s="609"/>
      <c r="T112" s="610"/>
      <c r="U112" s="610"/>
      <c r="V112" s="506">
        <v>166.67</v>
      </c>
      <c r="W112" s="577" t="s">
        <v>3588</v>
      </c>
      <c r="X112" s="562"/>
    </row>
    <row r="113" spans="1:24" s="563" customFormat="1" ht="30" customHeight="1">
      <c r="A113" s="554" t="s">
        <v>467</v>
      </c>
      <c r="B113" s="554" t="s">
        <v>3589</v>
      </c>
      <c r="C113" s="554" t="str">
        <f t="shared" ref="C113:F113" si="7">C112</f>
        <v>FMED2</v>
      </c>
      <c r="D113" s="554" t="str">
        <f t="shared" si="7"/>
        <v>Medicina</v>
      </c>
      <c r="E113" s="554">
        <f t="shared" si="7"/>
        <v>58</v>
      </c>
      <c r="F113" s="554">
        <f t="shared" si="7"/>
        <v>2</v>
      </c>
      <c r="G113" s="554" t="s">
        <v>460</v>
      </c>
      <c r="H113" s="569" t="s">
        <v>469</v>
      </c>
      <c r="I113" s="569" t="s">
        <v>470</v>
      </c>
      <c r="J113" s="554" t="s">
        <v>471</v>
      </c>
      <c r="K113" s="554" t="s">
        <v>472</v>
      </c>
      <c r="L113" s="611" t="s">
        <v>465</v>
      </c>
      <c r="M113" s="606">
        <v>2022</v>
      </c>
      <c r="N113" s="606" t="s">
        <v>711</v>
      </c>
      <c r="O113" s="606">
        <v>5</v>
      </c>
      <c r="P113" s="607">
        <v>4</v>
      </c>
      <c r="Q113" s="607">
        <v>5</v>
      </c>
      <c r="R113" s="612">
        <v>1000</v>
      </c>
      <c r="S113" s="613"/>
      <c r="T113" s="610"/>
      <c r="U113" s="610"/>
      <c r="V113" s="506">
        <f>R113/O113</f>
        <v>200</v>
      </c>
      <c r="W113" s="577" t="s">
        <v>3588</v>
      </c>
      <c r="X113" s="562"/>
    </row>
    <row r="114" spans="1:24" customFormat="1" ht="30" customHeight="1">
      <c r="A114" s="554" t="s">
        <v>3590</v>
      </c>
      <c r="B114" s="554" t="s">
        <v>3591</v>
      </c>
      <c r="C114" s="554" t="s">
        <v>1041</v>
      </c>
      <c r="D114" s="554" t="s">
        <v>3592</v>
      </c>
      <c r="E114" s="555">
        <v>70</v>
      </c>
      <c r="F114" s="556">
        <v>1</v>
      </c>
      <c r="G114" s="554" t="s">
        <v>3593</v>
      </c>
      <c r="H114" s="566" t="s">
        <v>3594</v>
      </c>
      <c r="I114" s="566" t="s">
        <v>3595</v>
      </c>
      <c r="J114" s="614" t="s">
        <v>3596</v>
      </c>
      <c r="K114" s="556" t="s">
        <v>3597</v>
      </c>
      <c r="L114" s="558" t="s">
        <v>3598</v>
      </c>
      <c r="M114" s="330">
        <v>2022</v>
      </c>
      <c r="N114" s="330" t="s">
        <v>2119</v>
      </c>
      <c r="O114" s="330">
        <v>12</v>
      </c>
      <c r="P114" s="559">
        <v>1</v>
      </c>
      <c r="Q114" s="559">
        <v>13</v>
      </c>
      <c r="R114" s="615">
        <v>500</v>
      </c>
      <c r="S114" s="616"/>
      <c r="T114" s="561"/>
      <c r="U114" s="561"/>
      <c r="V114" s="505">
        <v>41.66</v>
      </c>
      <c r="W114" s="568" t="s">
        <v>3599</v>
      </c>
      <c r="X114" s="3"/>
    </row>
    <row r="115" spans="1:24" customFormat="1" ht="30" customHeight="1">
      <c r="A115" s="554" t="s">
        <v>3600</v>
      </c>
      <c r="B115" s="554" t="s">
        <v>3601</v>
      </c>
      <c r="C115" s="554" t="s">
        <v>1041</v>
      </c>
      <c r="D115" s="554" t="s">
        <v>3602</v>
      </c>
      <c r="E115" s="554">
        <v>13</v>
      </c>
      <c r="F115" s="554">
        <v>1</v>
      </c>
      <c r="G115" s="554" t="s">
        <v>3603</v>
      </c>
      <c r="H115" s="569" t="s">
        <v>3604</v>
      </c>
      <c r="I115" s="569" t="s">
        <v>3605</v>
      </c>
      <c r="J115" s="554" t="s">
        <v>3606</v>
      </c>
      <c r="K115" s="554" t="s">
        <v>3607</v>
      </c>
      <c r="L115" s="564" t="s">
        <v>3608</v>
      </c>
      <c r="M115" s="330">
        <v>2022</v>
      </c>
      <c r="N115" s="330" t="s">
        <v>2459</v>
      </c>
      <c r="O115" s="330">
        <v>5</v>
      </c>
      <c r="P115" s="559">
        <v>3</v>
      </c>
      <c r="Q115" s="559">
        <v>6</v>
      </c>
      <c r="R115" s="617">
        <v>300</v>
      </c>
      <c r="S115" s="576"/>
      <c r="T115" s="561"/>
      <c r="U115" s="561"/>
      <c r="V115" s="505">
        <v>60</v>
      </c>
      <c r="W115" s="568" t="s">
        <v>3599</v>
      </c>
      <c r="X115" s="3"/>
    </row>
    <row r="116" spans="1:24" customFormat="1" ht="30" customHeight="1">
      <c r="A116" s="330" t="s">
        <v>3609</v>
      </c>
      <c r="B116" s="330" t="s">
        <v>3610</v>
      </c>
      <c r="C116" s="330" t="s">
        <v>1041</v>
      </c>
      <c r="D116" s="330" t="s">
        <v>3611</v>
      </c>
      <c r="E116" s="330">
        <v>23</v>
      </c>
      <c r="F116" s="330">
        <v>4</v>
      </c>
      <c r="G116" s="330" t="s">
        <v>3612</v>
      </c>
      <c r="H116" s="569" t="s">
        <v>3613</v>
      </c>
      <c r="I116" s="569" t="s">
        <v>3614</v>
      </c>
      <c r="J116" s="330"/>
      <c r="K116" s="330" t="s">
        <v>3615</v>
      </c>
      <c r="L116" s="565" t="s">
        <v>3616</v>
      </c>
      <c r="M116" s="330">
        <v>2022</v>
      </c>
      <c r="N116" s="330" t="s">
        <v>3617</v>
      </c>
      <c r="O116" s="330">
        <v>8</v>
      </c>
      <c r="P116" s="559">
        <v>1</v>
      </c>
      <c r="Q116" s="559">
        <v>9</v>
      </c>
      <c r="R116" s="617">
        <v>300</v>
      </c>
      <c r="S116" s="576"/>
      <c r="T116" s="561"/>
      <c r="U116" s="561"/>
      <c r="V116" s="505">
        <v>37.5</v>
      </c>
      <c r="W116" s="568" t="s">
        <v>3599</v>
      </c>
      <c r="X116" s="3"/>
    </row>
    <row r="117" spans="1:24" customFormat="1" ht="30" customHeight="1">
      <c r="A117" s="330" t="s">
        <v>3618</v>
      </c>
      <c r="B117" s="330" t="s">
        <v>3619</v>
      </c>
      <c r="C117" s="330" t="s">
        <v>1041</v>
      </c>
      <c r="D117" s="330" t="s">
        <v>587</v>
      </c>
      <c r="E117" s="330">
        <v>12</v>
      </c>
      <c r="F117" s="330" t="s">
        <v>3620</v>
      </c>
      <c r="G117" s="330" t="s">
        <v>3621</v>
      </c>
      <c r="H117" s="569" t="s">
        <v>3622</v>
      </c>
      <c r="I117" s="569" t="s">
        <v>3623</v>
      </c>
      <c r="J117" s="569" t="s">
        <v>3624</v>
      </c>
      <c r="K117" s="330" t="s">
        <v>3625</v>
      </c>
      <c r="L117" s="565" t="s">
        <v>3465</v>
      </c>
      <c r="M117" s="330">
        <v>2022</v>
      </c>
      <c r="N117" s="330" t="s">
        <v>711</v>
      </c>
      <c r="O117" s="330">
        <v>3</v>
      </c>
      <c r="P117" s="559">
        <v>2</v>
      </c>
      <c r="Q117" s="559">
        <v>5</v>
      </c>
      <c r="R117" s="617">
        <v>1000</v>
      </c>
      <c r="S117" s="576"/>
      <c r="T117" s="561"/>
      <c r="U117" s="561"/>
      <c r="V117" s="505">
        <v>333.33</v>
      </c>
      <c r="W117" s="568" t="s">
        <v>3599</v>
      </c>
      <c r="X117" s="3"/>
    </row>
    <row r="118" spans="1:24" customFormat="1" ht="30" customHeight="1">
      <c r="A118" s="330" t="s">
        <v>3626</v>
      </c>
      <c r="B118" s="330" t="s">
        <v>3627</v>
      </c>
      <c r="C118" s="330" t="s">
        <v>1041</v>
      </c>
      <c r="D118" s="330" t="s">
        <v>714</v>
      </c>
      <c r="E118" s="330">
        <v>14</v>
      </c>
      <c r="F118" s="330" t="s">
        <v>3628</v>
      </c>
      <c r="G118" s="330" t="s">
        <v>3629</v>
      </c>
      <c r="H118" s="569" t="s">
        <v>3630</v>
      </c>
      <c r="I118" s="569" t="s">
        <v>3631</v>
      </c>
      <c r="J118" s="330" t="s">
        <v>3632</v>
      </c>
      <c r="K118" s="330" t="s">
        <v>3633</v>
      </c>
      <c r="L118" s="565" t="s">
        <v>3634</v>
      </c>
      <c r="M118" s="330">
        <v>2022</v>
      </c>
      <c r="N118" s="330" t="s">
        <v>719</v>
      </c>
      <c r="O118" s="330">
        <v>13</v>
      </c>
      <c r="P118" s="559">
        <v>1</v>
      </c>
      <c r="Q118" s="559">
        <v>14</v>
      </c>
      <c r="R118" s="617">
        <v>1500</v>
      </c>
      <c r="S118" s="576"/>
      <c r="T118" s="561"/>
      <c r="U118" s="561"/>
      <c r="V118" s="505">
        <v>115.38</v>
      </c>
      <c r="W118" s="568" t="s">
        <v>3599</v>
      </c>
      <c r="X118" s="3"/>
    </row>
    <row r="119" spans="1:24" customFormat="1" ht="30" customHeight="1">
      <c r="A119" s="330" t="s">
        <v>3635</v>
      </c>
      <c r="B119" s="330" t="s">
        <v>3636</v>
      </c>
      <c r="C119" s="330" t="s">
        <v>1041</v>
      </c>
      <c r="D119" s="330"/>
      <c r="E119" s="330"/>
      <c r="F119" s="330"/>
      <c r="G119" s="330"/>
      <c r="H119" s="569" t="s">
        <v>3637</v>
      </c>
      <c r="I119" s="569"/>
      <c r="J119" s="330"/>
      <c r="K119" s="330"/>
      <c r="L119" s="565"/>
      <c r="M119" s="330"/>
      <c r="N119" s="330"/>
      <c r="O119" s="330">
        <v>2</v>
      </c>
      <c r="P119" s="559">
        <v>2</v>
      </c>
      <c r="Q119" s="559">
        <v>4</v>
      </c>
      <c r="R119" s="617">
        <v>200</v>
      </c>
      <c r="S119" s="576" t="s">
        <v>3638</v>
      </c>
      <c r="T119" s="561" t="s">
        <v>3639</v>
      </c>
      <c r="U119" s="561" t="s">
        <v>3640</v>
      </c>
      <c r="V119" s="505">
        <v>100</v>
      </c>
      <c r="W119" s="568" t="s">
        <v>3599</v>
      </c>
      <c r="X119" s="3"/>
    </row>
    <row r="120" spans="1:24" customFormat="1" ht="30" customHeight="1">
      <c r="A120" s="330" t="s">
        <v>3641</v>
      </c>
      <c r="B120" s="330" t="s">
        <v>3642</v>
      </c>
      <c r="C120" s="330" t="s">
        <v>1041</v>
      </c>
      <c r="D120" s="330" t="s">
        <v>587</v>
      </c>
      <c r="E120" s="330">
        <v>12</v>
      </c>
      <c r="F120" s="330" t="s">
        <v>3643</v>
      </c>
      <c r="G120" s="330" t="s">
        <v>3621</v>
      </c>
      <c r="H120" s="569" t="s">
        <v>3644</v>
      </c>
      <c r="I120" s="569" t="s">
        <v>3645</v>
      </c>
      <c r="J120" s="330" t="s">
        <v>3646</v>
      </c>
      <c r="K120" s="330" t="s">
        <v>3647</v>
      </c>
      <c r="L120" s="565" t="s">
        <v>3648</v>
      </c>
      <c r="M120" s="330">
        <v>2022</v>
      </c>
      <c r="N120" s="330" t="s">
        <v>711</v>
      </c>
      <c r="O120" s="330">
        <v>10</v>
      </c>
      <c r="P120" s="559">
        <v>1</v>
      </c>
      <c r="Q120" s="559">
        <v>11</v>
      </c>
      <c r="R120" s="617">
        <v>1000</v>
      </c>
      <c r="S120" s="576"/>
      <c r="T120" s="561"/>
      <c r="U120" s="561"/>
      <c r="V120" s="505">
        <v>100</v>
      </c>
      <c r="W120" s="568" t="s">
        <v>3599</v>
      </c>
      <c r="X120" s="3"/>
    </row>
    <row r="121" spans="1:24" s="563" customFormat="1" ht="30" customHeight="1">
      <c r="A121" s="554" t="s">
        <v>3649</v>
      </c>
      <c r="B121" s="554" t="s">
        <v>3650</v>
      </c>
      <c r="C121" s="554" t="s">
        <v>1041</v>
      </c>
      <c r="D121" s="554" t="s">
        <v>3651</v>
      </c>
      <c r="E121" s="555">
        <v>13</v>
      </c>
      <c r="F121" s="556">
        <v>1</v>
      </c>
      <c r="G121" s="554" t="s">
        <v>3652</v>
      </c>
      <c r="H121" s="566" t="s">
        <v>3653</v>
      </c>
      <c r="I121" s="566" t="s">
        <v>3654</v>
      </c>
      <c r="J121" s="566" t="s">
        <v>3654</v>
      </c>
      <c r="K121" s="556" t="s">
        <v>3607</v>
      </c>
      <c r="L121" s="558" t="s">
        <v>3608</v>
      </c>
      <c r="M121" s="330">
        <v>2022</v>
      </c>
      <c r="N121" s="330" t="s">
        <v>2459</v>
      </c>
      <c r="O121" s="330">
        <v>5</v>
      </c>
      <c r="P121" s="559">
        <v>3</v>
      </c>
      <c r="Q121" s="559">
        <v>6</v>
      </c>
      <c r="R121" s="615">
        <v>300</v>
      </c>
      <c r="S121" s="616"/>
      <c r="T121" s="561"/>
      <c r="U121" s="561"/>
      <c r="V121" s="505">
        <v>60</v>
      </c>
      <c r="W121" s="577" t="s">
        <v>3406</v>
      </c>
      <c r="X121" s="562"/>
    </row>
    <row r="122" spans="1:24" s="563" customFormat="1" ht="30" customHeight="1">
      <c r="A122" s="554" t="s">
        <v>3655</v>
      </c>
      <c r="B122" s="554" t="s">
        <v>3656</v>
      </c>
      <c r="C122" s="554" t="s">
        <v>1041</v>
      </c>
      <c r="D122" s="554" t="s">
        <v>3657</v>
      </c>
      <c r="E122" s="554">
        <v>12</v>
      </c>
      <c r="F122" s="554">
        <v>1314</v>
      </c>
      <c r="G122" s="554" t="s">
        <v>3658</v>
      </c>
      <c r="H122" s="569" t="s">
        <v>3659</v>
      </c>
      <c r="I122" s="569" t="s">
        <v>3660</v>
      </c>
      <c r="J122" s="570" t="s">
        <v>3660</v>
      </c>
      <c r="K122" s="554" t="s">
        <v>3625</v>
      </c>
      <c r="L122" s="564" t="s">
        <v>3465</v>
      </c>
      <c r="M122" s="330">
        <v>2022</v>
      </c>
      <c r="N122" s="330" t="s">
        <v>711</v>
      </c>
      <c r="O122" s="330">
        <v>3</v>
      </c>
      <c r="P122" s="559">
        <v>2</v>
      </c>
      <c r="Q122" s="559">
        <v>5</v>
      </c>
      <c r="R122" s="617">
        <v>1000</v>
      </c>
      <c r="S122" s="576"/>
      <c r="T122" s="561"/>
      <c r="U122" s="561"/>
      <c r="V122" s="505">
        <v>333.33</v>
      </c>
      <c r="W122" s="577" t="s">
        <v>3406</v>
      </c>
      <c r="X122" s="562"/>
    </row>
    <row r="123" spans="1:24" s="563" customFormat="1" ht="30" customHeight="1">
      <c r="A123" s="330" t="s">
        <v>3661</v>
      </c>
      <c r="B123" s="330" t="s">
        <v>3662</v>
      </c>
      <c r="C123" s="330" t="s">
        <v>1041</v>
      </c>
      <c r="D123" s="330" t="s">
        <v>3663</v>
      </c>
      <c r="E123" s="330">
        <v>13</v>
      </c>
      <c r="F123" s="330" t="s">
        <v>3664</v>
      </c>
      <c r="G123" s="330" t="s">
        <v>3665</v>
      </c>
      <c r="H123" s="569" t="s">
        <v>3666</v>
      </c>
      <c r="I123" s="330" t="s">
        <v>3667</v>
      </c>
      <c r="J123" s="330" t="s">
        <v>3667</v>
      </c>
      <c r="K123" s="330" t="s">
        <v>3668</v>
      </c>
      <c r="L123" s="565" t="s">
        <v>3664</v>
      </c>
      <c r="M123" s="330">
        <v>2022</v>
      </c>
      <c r="N123" s="330" t="s">
        <v>2459</v>
      </c>
      <c r="O123" s="330">
        <v>11</v>
      </c>
      <c r="P123" s="559">
        <v>1</v>
      </c>
      <c r="Q123" s="559">
        <v>12</v>
      </c>
      <c r="R123" s="617">
        <v>300</v>
      </c>
      <c r="S123" s="576"/>
      <c r="T123" s="561"/>
      <c r="U123" s="561"/>
      <c r="V123" s="505">
        <v>27.27</v>
      </c>
      <c r="W123" s="577" t="s">
        <v>3406</v>
      </c>
      <c r="X123" s="562"/>
    </row>
    <row r="124" spans="1:24" s="563" customFormat="1" ht="30" customHeight="1">
      <c r="A124" s="330" t="s">
        <v>3635</v>
      </c>
      <c r="B124" s="330" t="s">
        <v>3669</v>
      </c>
      <c r="C124" s="330" t="s">
        <v>1041</v>
      </c>
      <c r="D124" s="330"/>
      <c r="E124" s="330"/>
      <c r="F124" s="330"/>
      <c r="G124" s="330"/>
      <c r="H124" s="569" t="s">
        <v>3637</v>
      </c>
      <c r="I124" s="569"/>
      <c r="J124" s="330"/>
      <c r="K124" s="330"/>
      <c r="L124" s="565"/>
      <c r="M124" s="330"/>
      <c r="N124" s="330"/>
      <c r="O124" s="330">
        <v>2</v>
      </c>
      <c r="P124" s="559">
        <v>2</v>
      </c>
      <c r="Q124" s="559">
        <v>4</v>
      </c>
      <c r="R124" s="617">
        <v>200</v>
      </c>
      <c r="S124" s="576" t="s">
        <v>3638</v>
      </c>
      <c r="T124" s="561" t="s">
        <v>3670</v>
      </c>
      <c r="U124" s="561" t="s">
        <v>3640</v>
      </c>
      <c r="V124" s="505">
        <v>100</v>
      </c>
      <c r="W124" s="577" t="s">
        <v>3406</v>
      </c>
      <c r="X124" s="562"/>
    </row>
    <row r="125" spans="1:24" s="563" customFormat="1" ht="30" customHeight="1">
      <c r="A125" s="554" t="s">
        <v>3458</v>
      </c>
      <c r="B125" s="554" t="s">
        <v>3459</v>
      </c>
      <c r="C125" s="554" t="s">
        <v>1041</v>
      </c>
      <c r="D125" s="554" t="s">
        <v>3460</v>
      </c>
      <c r="E125" s="555">
        <v>24</v>
      </c>
      <c r="F125" s="556">
        <v>1</v>
      </c>
      <c r="G125" s="554" t="s">
        <v>2413</v>
      </c>
      <c r="H125" s="566" t="s">
        <v>3461</v>
      </c>
      <c r="I125" s="566" t="s">
        <v>3462</v>
      </c>
      <c r="J125" s="556" t="s">
        <v>3463</v>
      </c>
      <c r="K125" s="556" t="s">
        <v>3464</v>
      </c>
      <c r="L125" s="558" t="s">
        <v>3465</v>
      </c>
      <c r="M125" s="330">
        <v>2022</v>
      </c>
      <c r="N125" s="330" t="s">
        <v>3466</v>
      </c>
      <c r="O125" s="330">
        <v>3</v>
      </c>
      <c r="P125" s="330">
        <v>2</v>
      </c>
      <c r="Q125" s="559">
        <v>3</v>
      </c>
      <c r="R125" s="559" t="s">
        <v>3467</v>
      </c>
      <c r="S125" s="559"/>
      <c r="T125" s="560"/>
      <c r="U125" s="561"/>
      <c r="V125" s="503">
        <v>333.33</v>
      </c>
      <c r="W125" s="561" t="s">
        <v>3671</v>
      </c>
      <c r="X125" s="562"/>
    </row>
    <row r="126" spans="1:24" s="563" customFormat="1" ht="30" customHeight="1">
      <c r="A126" s="554" t="s">
        <v>3468</v>
      </c>
      <c r="B126" s="554" t="s">
        <v>3469</v>
      </c>
      <c r="C126" s="554" t="s">
        <v>1041</v>
      </c>
      <c r="D126" s="554" t="s">
        <v>3460</v>
      </c>
      <c r="E126" s="554">
        <v>23</v>
      </c>
      <c r="F126" s="554">
        <v>3</v>
      </c>
      <c r="G126" s="554" t="s">
        <v>2413</v>
      </c>
      <c r="H126" s="330" t="s">
        <v>3470</v>
      </c>
      <c r="I126" s="569" t="s">
        <v>3471</v>
      </c>
      <c r="J126" s="570" t="s">
        <v>3472</v>
      </c>
      <c r="K126" s="554" t="s">
        <v>3473</v>
      </c>
      <c r="L126" s="564" t="s">
        <v>3474</v>
      </c>
      <c r="M126" s="330">
        <v>2022</v>
      </c>
      <c r="N126" s="330" t="s">
        <v>3466</v>
      </c>
      <c r="O126" s="330">
        <v>4</v>
      </c>
      <c r="P126" s="330">
        <v>4</v>
      </c>
      <c r="Q126" s="559">
        <v>4</v>
      </c>
      <c r="R126" s="559" t="s">
        <v>3467</v>
      </c>
      <c r="S126" s="559"/>
      <c r="T126" s="560"/>
      <c r="U126" s="561"/>
      <c r="V126" s="503">
        <v>250</v>
      </c>
      <c r="W126" s="561" t="s">
        <v>3671</v>
      </c>
      <c r="X126" s="562"/>
    </row>
    <row r="127" spans="1:24" s="563" customFormat="1" ht="30" customHeight="1">
      <c r="A127" s="330" t="s">
        <v>3672</v>
      </c>
      <c r="B127" s="330" t="s">
        <v>3673</v>
      </c>
      <c r="C127" s="330" t="s">
        <v>1041</v>
      </c>
      <c r="D127" s="330" t="s">
        <v>598</v>
      </c>
      <c r="E127" s="330">
        <v>19</v>
      </c>
      <c r="F127" s="330">
        <v>22</v>
      </c>
      <c r="G127" s="330" t="s">
        <v>1142</v>
      </c>
      <c r="H127" s="330" t="s">
        <v>3674</v>
      </c>
      <c r="I127" s="569" t="s">
        <v>3675</v>
      </c>
      <c r="J127" s="569" t="s">
        <v>3676</v>
      </c>
      <c r="K127" s="330" t="s">
        <v>3677</v>
      </c>
      <c r="L127" s="565" t="s">
        <v>3678</v>
      </c>
      <c r="M127" s="330">
        <v>2022</v>
      </c>
      <c r="N127" s="330" t="s">
        <v>719</v>
      </c>
      <c r="O127" s="330">
        <v>8</v>
      </c>
      <c r="P127" s="330">
        <v>1</v>
      </c>
      <c r="Q127" s="559">
        <v>10</v>
      </c>
      <c r="R127" s="559">
        <v>1500</v>
      </c>
      <c r="S127" s="601"/>
      <c r="T127" s="602"/>
      <c r="U127" s="561"/>
      <c r="V127" s="503">
        <v>187.5</v>
      </c>
      <c r="W127" s="561" t="s">
        <v>3671</v>
      </c>
      <c r="X127" s="562"/>
    </row>
    <row r="128" spans="1:24" s="563" customFormat="1" ht="30" customHeight="1">
      <c r="A128" s="554" t="s">
        <v>3679</v>
      </c>
      <c r="B128" s="554" t="s">
        <v>3680</v>
      </c>
      <c r="C128" s="554" t="s">
        <v>1041</v>
      </c>
      <c r="D128" s="554" t="s">
        <v>3681</v>
      </c>
      <c r="E128" s="555">
        <v>23</v>
      </c>
      <c r="F128" s="556">
        <v>16</v>
      </c>
      <c r="G128" s="554" t="s">
        <v>3581</v>
      </c>
      <c r="H128" s="566" t="s">
        <v>3682</v>
      </c>
      <c r="I128" s="566" t="s">
        <v>3683</v>
      </c>
      <c r="J128" s="566" t="s">
        <v>3684</v>
      </c>
      <c r="K128" s="556" t="s">
        <v>3685</v>
      </c>
      <c r="L128" s="558" t="s">
        <v>3686</v>
      </c>
      <c r="M128" s="330">
        <v>2022</v>
      </c>
      <c r="N128" s="330" t="s">
        <v>719</v>
      </c>
      <c r="O128" s="330">
        <v>7</v>
      </c>
      <c r="P128" s="330">
        <v>4</v>
      </c>
      <c r="Q128" s="559">
        <v>7</v>
      </c>
      <c r="R128" s="559">
        <v>1500</v>
      </c>
      <c r="S128" s="559"/>
      <c r="T128" s="560"/>
      <c r="U128" s="561"/>
      <c r="V128" s="503">
        <v>214.29</v>
      </c>
      <c r="W128" s="561" t="s">
        <v>3687</v>
      </c>
      <c r="X128" s="562"/>
    </row>
    <row r="129" spans="1:24" s="563" customFormat="1" ht="30" customHeight="1">
      <c r="A129" s="554" t="s">
        <v>3688</v>
      </c>
      <c r="B129" s="554" t="s">
        <v>3689</v>
      </c>
      <c r="C129" s="554" t="s">
        <v>1041</v>
      </c>
      <c r="D129" s="554" t="s">
        <v>3681</v>
      </c>
      <c r="E129" s="554">
        <v>23</v>
      </c>
      <c r="F129" s="554">
        <v>13</v>
      </c>
      <c r="G129" s="554" t="s">
        <v>3581</v>
      </c>
      <c r="H129" s="569" t="s">
        <v>3690</v>
      </c>
      <c r="I129" s="569" t="s">
        <v>3583</v>
      </c>
      <c r="J129" s="570" t="s">
        <v>3691</v>
      </c>
      <c r="K129" s="554" t="s">
        <v>3585</v>
      </c>
      <c r="L129" s="564" t="s">
        <v>3586</v>
      </c>
      <c r="M129" s="330">
        <v>2022</v>
      </c>
      <c r="N129" s="330" t="s">
        <v>719</v>
      </c>
      <c r="O129" s="330">
        <v>11</v>
      </c>
      <c r="P129" s="330">
        <v>5</v>
      </c>
      <c r="Q129" s="559">
        <v>11</v>
      </c>
      <c r="R129" s="559">
        <v>1500</v>
      </c>
      <c r="S129" s="559"/>
      <c r="T129" s="560"/>
      <c r="U129" s="561"/>
      <c r="V129" s="503">
        <v>136.36000000000001</v>
      </c>
      <c r="W129" s="561" t="s">
        <v>3687</v>
      </c>
      <c r="X129" s="562"/>
    </row>
    <row r="130" spans="1:24" s="563" customFormat="1" ht="30" customHeight="1">
      <c r="A130" s="330" t="s">
        <v>3570</v>
      </c>
      <c r="B130" s="330" t="s">
        <v>3692</v>
      </c>
      <c r="C130" s="330" t="s">
        <v>1041</v>
      </c>
      <c r="D130" s="330" t="s">
        <v>3693</v>
      </c>
      <c r="E130" s="330">
        <v>9</v>
      </c>
      <c r="F130" s="330">
        <v>3</v>
      </c>
      <c r="G130" s="330" t="s">
        <v>1607</v>
      </c>
      <c r="H130" s="569" t="s">
        <v>3694</v>
      </c>
      <c r="I130" s="569" t="s">
        <v>3574</v>
      </c>
      <c r="J130" s="569" t="s">
        <v>3695</v>
      </c>
      <c r="K130" s="330" t="s">
        <v>3576</v>
      </c>
      <c r="L130" s="565" t="s">
        <v>3577</v>
      </c>
      <c r="M130" s="330">
        <v>2022</v>
      </c>
      <c r="N130" s="330" t="s">
        <v>711</v>
      </c>
      <c r="O130" s="330">
        <v>6</v>
      </c>
      <c r="P130" s="330">
        <v>4</v>
      </c>
      <c r="Q130" s="559">
        <v>6</v>
      </c>
      <c r="R130" s="559">
        <v>1000</v>
      </c>
      <c r="S130" s="559"/>
      <c r="T130" s="560"/>
      <c r="U130" s="561"/>
      <c r="V130" s="503">
        <v>166.66</v>
      </c>
      <c r="W130" s="561" t="s">
        <v>3687</v>
      </c>
      <c r="X130" s="562"/>
    </row>
    <row r="131" spans="1:24" s="621" customFormat="1" ht="30" customHeight="1">
      <c r="A131" s="554" t="s">
        <v>3696</v>
      </c>
      <c r="B131" s="554" t="s">
        <v>3697</v>
      </c>
      <c r="C131" s="554" t="s">
        <v>1041</v>
      </c>
      <c r="D131" s="554" t="s">
        <v>3698</v>
      </c>
      <c r="E131" s="555">
        <v>11</v>
      </c>
      <c r="F131" s="556">
        <v>24</v>
      </c>
      <c r="G131" s="554" t="s">
        <v>3699</v>
      </c>
      <c r="H131" s="566" t="s">
        <v>3700</v>
      </c>
      <c r="I131" s="566" t="s">
        <v>3701</v>
      </c>
      <c r="J131" s="566" t="s">
        <v>3702</v>
      </c>
      <c r="K131" s="556" t="s">
        <v>3703</v>
      </c>
      <c r="L131" s="558" t="s">
        <v>3704</v>
      </c>
      <c r="M131" s="330">
        <v>2022</v>
      </c>
      <c r="N131" s="330" t="s">
        <v>711</v>
      </c>
      <c r="O131" s="618">
        <v>5</v>
      </c>
      <c r="P131" s="575">
        <v>1</v>
      </c>
      <c r="Q131" s="575">
        <v>5</v>
      </c>
      <c r="R131" s="575">
        <v>1000</v>
      </c>
      <c r="S131" s="568"/>
      <c r="T131" s="576">
        <v>200</v>
      </c>
      <c r="U131" s="571"/>
      <c r="V131" s="1375">
        <v>200</v>
      </c>
      <c r="W131" s="571" t="s">
        <v>3705</v>
      </c>
      <c r="X131" s="620"/>
    </row>
    <row r="132" spans="1:24" s="621" customFormat="1" ht="30" customHeight="1">
      <c r="A132" s="554" t="s">
        <v>3706</v>
      </c>
      <c r="B132" s="621" t="s">
        <v>3707</v>
      </c>
      <c r="C132" s="554" t="s">
        <v>1041</v>
      </c>
      <c r="D132" s="554" t="s">
        <v>3708</v>
      </c>
      <c r="E132" s="554">
        <v>12</v>
      </c>
      <c r="F132" s="554">
        <v>2</v>
      </c>
      <c r="G132" s="554" t="s">
        <v>3709</v>
      </c>
      <c r="H132" s="569" t="s">
        <v>3710</v>
      </c>
      <c r="I132" s="569" t="s">
        <v>3711</v>
      </c>
      <c r="J132" s="570" t="s">
        <v>3712</v>
      </c>
      <c r="K132" s="554" t="s">
        <v>3713</v>
      </c>
      <c r="L132" s="564" t="s">
        <v>3704</v>
      </c>
      <c r="M132" s="330">
        <v>2022</v>
      </c>
      <c r="N132" s="330" t="s">
        <v>466</v>
      </c>
      <c r="O132" s="618">
        <v>5</v>
      </c>
      <c r="P132" s="575">
        <v>1</v>
      </c>
      <c r="Q132" s="575">
        <v>5</v>
      </c>
      <c r="R132" s="575">
        <v>500</v>
      </c>
      <c r="S132" s="568"/>
      <c r="T132" s="576">
        <v>100</v>
      </c>
      <c r="U132" s="571"/>
      <c r="V132" s="1375">
        <v>100</v>
      </c>
      <c r="W132" s="571" t="s">
        <v>3705</v>
      </c>
      <c r="X132" s="620"/>
    </row>
    <row r="133" spans="1:24" s="621" customFormat="1" ht="30" customHeight="1">
      <c r="A133" s="330" t="s">
        <v>3714</v>
      </c>
      <c r="B133" s="330" t="s">
        <v>3715</v>
      </c>
      <c r="C133" s="330" t="s">
        <v>1041</v>
      </c>
      <c r="D133" s="330" t="s">
        <v>1580</v>
      </c>
      <c r="E133" s="330">
        <v>15</v>
      </c>
      <c r="F133" s="330">
        <v>3</v>
      </c>
      <c r="G133" s="330" t="s">
        <v>1581</v>
      </c>
      <c r="H133" s="569" t="s">
        <v>3716</v>
      </c>
      <c r="I133" s="569" t="s">
        <v>3717</v>
      </c>
      <c r="J133" s="569" t="s">
        <v>3718</v>
      </c>
      <c r="K133" s="330" t="s">
        <v>3719</v>
      </c>
      <c r="L133" s="565" t="s">
        <v>3720</v>
      </c>
      <c r="M133" s="330">
        <v>2022</v>
      </c>
      <c r="N133" s="330" t="s">
        <v>719</v>
      </c>
      <c r="O133" s="618">
        <v>1</v>
      </c>
      <c r="P133" s="575">
        <v>1</v>
      </c>
      <c r="Q133" s="575">
        <v>11</v>
      </c>
      <c r="R133" s="575">
        <v>1500</v>
      </c>
      <c r="S133" s="568"/>
      <c r="T133" s="576">
        <v>1500</v>
      </c>
      <c r="U133" s="571"/>
      <c r="V133" s="1375">
        <v>1500</v>
      </c>
      <c r="W133" s="571" t="s">
        <v>3705</v>
      </c>
      <c r="X133" s="620"/>
    </row>
    <row r="134" spans="1:24" s="621" customFormat="1" ht="30" customHeight="1">
      <c r="A134" s="330" t="s">
        <v>3721</v>
      </c>
      <c r="B134" s="330" t="s">
        <v>3722</v>
      </c>
      <c r="C134" s="330" t="s">
        <v>1041</v>
      </c>
      <c r="D134" s="330" t="s">
        <v>1580</v>
      </c>
      <c r="E134" s="330">
        <v>15</v>
      </c>
      <c r="F134" s="330">
        <v>2</v>
      </c>
      <c r="G134" s="330" t="s">
        <v>1581</v>
      </c>
      <c r="H134" s="569" t="s">
        <v>3723</v>
      </c>
      <c r="I134" s="569" t="s">
        <v>3724</v>
      </c>
      <c r="J134" s="569" t="s">
        <v>3725</v>
      </c>
      <c r="K134" s="330" t="s">
        <v>3726</v>
      </c>
      <c r="L134" s="565" t="s">
        <v>3727</v>
      </c>
      <c r="M134" s="330">
        <v>2022</v>
      </c>
      <c r="N134" s="330" t="s">
        <v>719</v>
      </c>
      <c r="O134" s="618">
        <v>11</v>
      </c>
      <c r="P134" s="575">
        <v>2</v>
      </c>
      <c r="Q134" s="575">
        <v>11</v>
      </c>
      <c r="R134" s="575">
        <v>1500</v>
      </c>
      <c r="S134" s="568"/>
      <c r="T134" s="576">
        <v>136</v>
      </c>
      <c r="U134" s="571"/>
      <c r="V134" s="1375">
        <v>136</v>
      </c>
      <c r="W134" s="571" t="s">
        <v>3705</v>
      </c>
      <c r="X134" s="620"/>
    </row>
    <row r="135" spans="1:24" s="621" customFormat="1" ht="30" customHeight="1">
      <c r="A135" s="330" t="s">
        <v>3728</v>
      </c>
      <c r="B135" s="330" t="s">
        <v>3729</v>
      </c>
      <c r="C135" s="330" t="s">
        <v>1041</v>
      </c>
      <c r="D135" s="330" t="s">
        <v>1580</v>
      </c>
      <c r="E135" s="330">
        <v>15</v>
      </c>
      <c r="F135" s="330">
        <v>2</v>
      </c>
      <c r="G135" s="330" t="s">
        <v>1581</v>
      </c>
      <c r="H135" s="569" t="s">
        <v>3730</v>
      </c>
      <c r="I135" s="569" t="s">
        <v>3731</v>
      </c>
      <c r="J135" s="569" t="s">
        <v>3732</v>
      </c>
      <c r="K135" s="330" t="s">
        <v>3719</v>
      </c>
      <c r="L135" s="565" t="s">
        <v>3733</v>
      </c>
      <c r="M135" s="330">
        <v>2022</v>
      </c>
      <c r="N135" s="330" t="s">
        <v>719</v>
      </c>
      <c r="O135" s="618">
        <v>1</v>
      </c>
      <c r="P135" s="575">
        <v>1</v>
      </c>
      <c r="Q135" s="575">
        <v>4</v>
      </c>
      <c r="R135" s="575">
        <v>1500</v>
      </c>
      <c r="S135" s="568"/>
      <c r="T135" s="576">
        <v>1500</v>
      </c>
      <c r="U135" s="571"/>
      <c r="V135" s="1375">
        <v>1500</v>
      </c>
      <c r="W135" s="571" t="s">
        <v>3705</v>
      </c>
      <c r="X135" s="620"/>
    </row>
    <row r="136" spans="1:24" s="621" customFormat="1" ht="30" customHeight="1">
      <c r="A136" s="330" t="s">
        <v>3734</v>
      </c>
      <c r="B136" s="330" t="s">
        <v>3735</v>
      </c>
      <c r="C136" s="330" t="s">
        <v>1041</v>
      </c>
      <c r="D136" s="330" t="s">
        <v>3736</v>
      </c>
      <c r="E136" s="330">
        <v>15</v>
      </c>
      <c r="F136" s="330">
        <v>3</v>
      </c>
      <c r="G136" s="330" t="s">
        <v>3737</v>
      </c>
      <c r="H136" s="569" t="s">
        <v>3738</v>
      </c>
      <c r="I136" s="569" t="s">
        <v>3739</v>
      </c>
      <c r="J136" s="569" t="s">
        <v>3740</v>
      </c>
      <c r="K136" s="330"/>
      <c r="L136" s="565" t="s">
        <v>3741</v>
      </c>
      <c r="M136" s="330">
        <v>2022</v>
      </c>
      <c r="N136" s="330" t="s">
        <v>3742</v>
      </c>
      <c r="O136" s="618">
        <v>5</v>
      </c>
      <c r="P136" s="575">
        <v>1</v>
      </c>
      <c r="Q136" s="575">
        <v>5</v>
      </c>
      <c r="R136" s="575">
        <v>300</v>
      </c>
      <c r="S136" s="568"/>
      <c r="T136" s="576">
        <v>60</v>
      </c>
      <c r="U136" s="571"/>
      <c r="V136" s="1375">
        <v>60</v>
      </c>
      <c r="W136" s="571" t="s">
        <v>3705</v>
      </c>
      <c r="X136" s="620"/>
    </row>
    <row r="137" spans="1:24" customFormat="1" ht="30" customHeight="1">
      <c r="A137" s="622" t="s">
        <v>3743</v>
      </c>
      <c r="B137" s="622" t="s">
        <v>3744</v>
      </c>
      <c r="C137" s="623" t="s">
        <v>1041</v>
      </c>
      <c r="D137" s="622" t="s">
        <v>3745</v>
      </c>
      <c r="E137" s="624">
        <v>36</v>
      </c>
      <c r="F137" s="625">
        <v>3</v>
      </c>
      <c r="G137" s="623" t="s">
        <v>3746</v>
      </c>
      <c r="H137" s="626">
        <v>35478150</v>
      </c>
      <c r="I137" s="626" t="s">
        <v>3747</v>
      </c>
      <c r="J137" s="626" t="s">
        <v>3748</v>
      </c>
      <c r="K137" s="627"/>
      <c r="L137" s="628" t="s">
        <v>3749</v>
      </c>
      <c r="M137" s="450">
        <v>2022</v>
      </c>
      <c r="N137" s="450" t="s">
        <v>466</v>
      </c>
      <c r="O137" s="450">
        <v>9</v>
      </c>
      <c r="P137" s="451">
        <v>5</v>
      </c>
      <c r="Q137" s="451">
        <v>10</v>
      </c>
      <c r="R137" s="629">
        <v>500</v>
      </c>
      <c r="S137" s="630"/>
      <c r="T137" s="631"/>
      <c r="U137" s="631"/>
      <c r="V137" s="1376">
        <v>100</v>
      </c>
      <c r="W137" s="12" t="s">
        <v>3750</v>
      </c>
      <c r="X137" s="632"/>
    </row>
    <row r="138" spans="1:24" s="563" customFormat="1" ht="30" customHeight="1">
      <c r="A138" s="554" t="s">
        <v>3751</v>
      </c>
      <c r="B138" s="554" t="s">
        <v>3752</v>
      </c>
      <c r="C138" s="554" t="s">
        <v>1041</v>
      </c>
      <c r="D138" s="554" t="s">
        <v>3753</v>
      </c>
      <c r="E138" s="555">
        <v>12</v>
      </c>
      <c r="F138" s="556">
        <v>5</v>
      </c>
      <c r="G138" s="554" t="s">
        <v>1000</v>
      </c>
      <c r="H138" s="566" t="s">
        <v>3754</v>
      </c>
      <c r="I138" s="566" t="s">
        <v>3755</v>
      </c>
      <c r="J138" s="556" t="s">
        <v>3756</v>
      </c>
      <c r="K138" s="556" t="s">
        <v>3757</v>
      </c>
      <c r="L138" s="558" t="s">
        <v>1626</v>
      </c>
      <c r="M138" s="330">
        <v>2022</v>
      </c>
      <c r="N138" s="330" t="s">
        <v>711</v>
      </c>
      <c r="O138" s="330">
        <v>7</v>
      </c>
      <c r="P138" s="559">
        <v>7</v>
      </c>
      <c r="Q138" s="559">
        <v>7</v>
      </c>
      <c r="R138" s="615">
        <v>1000</v>
      </c>
      <c r="S138" s="616"/>
      <c r="T138" s="561"/>
      <c r="U138" s="561"/>
      <c r="V138" s="503">
        <v>142.85</v>
      </c>
      <c r="W138" s="577" t="s">
        <v>3758</v>
      </c>
      <c r="X138" s="562"/>
    </row>
    <row r="139" spans="1:24" customFormat="1" ht="30" customHeight="1">
      <c r="A139" s="59" t="s">
        <v>1619</v>
      </c>
      <c r="B139" s="59" t="s">
        <v>2460</v>
      </c>
      <c r="C139" s="99" t="s">
        <v>1041</v>
      </c>
      <c r="D139" s="59" t="s">
        <v>1620</v>
      </c>
      <c r="E139" s="623">
        <v>23</v>
      </c>
      <c r="F139" s="623">
        <v>1</v>
      </c>
      <c r="G139" s="99" t="s">
        <v>2413</v>
      </c>
      <c r="H139" s="446" t="s">
        <v>2414</v>
      </c>
      <c r="I139" s="446" t="s">
        <v>1623</v>
      </c>
      <c r="J139" s="59" t="s">
        <v>1624</v>
      </c>
      <c r="K139" s="59" t="s">
        <v>1625</v>
      </c>
      <c r="L139" s="633"/>
      <c r="M139" s="450">
        <v>2022</v>
      </c>
      <c r="N139" s="21" t="s">
        <v>2119</v>
      </c>
      <c r="O139" s="450">
        <v>7</v>
      </c>
      <c r="P139" s="463">
        <v>7</v>
      </c>
      <c r="Q139" s="463">
        <v>7</v>
      </c>
      <c r="R139" s="634">
        <v>500</v>
      </c>
      <c r="S139" s="635"/>
      <c r="T139" s="631"/>
      <c r="U139" s="631"/>
      <c r="V139" s="1376">
        <v>71.400000000000006</v>
      </c>
      <c r="W139" s="453" t="s">
        <v>3399</v>
      </c>
      <c r="X139" s="632"/>
    </row>
    <row r="140" spans="1:24" customFormat="1" ht="30" customHeight="1">
      <c r="A140" s="12" t="s">
        <v>2429</v>
      </c>
      <c r="B140" s="21" t="s">
        <v>2461</v>
      </c>
      <c r="C140" s="21" t="s">
        <v>1041</v>
      </c>
      <c r="D140" s="21" t="s">
        <v>1620</v>
      </c>
      <c r="E140" s="450">
        <v>23</v>
      </c>
      <c r="F140" s="450">
        <v>1</v>
      </c>
      <c r="G140" s="450" t="s">
        <v>2413</v>
      </c>
      <c r="H140" s="446" t="s">
        <v>2431</v>
      </c>
      <c r="I140" s="446" t="s">
        <v>2462</v>
      </c>
      <c r="J140" s="12" t="s">
        <v>2432</v>
      </c>
      <c r="K140" s="12" t="s">
        <v>2433</v>
      </c>
      <c r="L140" s="636"/>
      <c r="M140" s="450">
        <v>2022</v>
      </c>
      <c r="N140" s="21" t="s">
        <v>2119</v>
      </c>
      <c r="O140" s="450">
        <v>8</v>
      </c>
      <c r="P140" s="451">
        <v>5</v>
      </c>
      <c r="Q140" s="451">
        <v>8</v>
      </c>
      <c r="R140" s="637">
        <v>500</v>
      </c>
      <c r="S140" s="635"/>
      <c r="T140" s="631"/>
      <c r="U140" s="631"/>
      <c r="V140" s="1376">
        <v>62.5</v>
      </c>
      <c r="W140" s="453" t="s">
        <v>3399</v>
      </c>
      <c r="X140" s="632"/>
    </row>
    <row r="141" spans="1:24" customFormat="1" ht="30" customHeight="1">
      <c r="A141" s="12" t="s">
        <v>1604</v>
      </c>
      <c r="B141" s="21" t="s">
        <v>2463</v>
      </c>
      <c r="C141" s="21" t="s">
        <v>1041</v>
      </c>
      <c r="D141" s="21" t="s">
        <v>1606</v>
      </c>
      <c r="E141" s="450">
        <v>9</v>
      </c>
      <c r="F141" s="450">
        <v>5</v>
      </c>
      <c r="G141" s="21" t="s">
        <v>1607</v>
      </c>
      <c r="H141" s="446" t="s">
        <v>2428</v>
      </c>
      <c r="I141" s="446" t="s">
        <v>1609</v>
      </c>
      <c r="J141" s="12" t="s">
        <v>1610</v>
      </c>
      <c r="K141" s="12" t="s">
        <v>1611</v>
      </c>
      <c r="L141" s="636"/>
      <c r="M141" s="450">
        <v>2022</v>
      </c>
      <c r="N141" s="21" t="s">
        <v>711</v>
      </c>
      <c r="O141" s="450">
        <v>14</v>
      </c>
      <c r="P141" s="463">
        <v>14</v>
      </c>
      <c r="Q141" s="463">
        <v>14</v>
      </c>
      <c r="R141" s="634">
        <v>1000</v>
      </c>
      <c r="S141" s="635"/>
      <c r="T141" s="631"/>
      <c r="U141" s="631"/>
      <c r="V141" s="1376">
        <v>71.400000000000006</v>
      </c>
      <c r="W141" s="453" t="s">
        <v>3399</v>
      </c>
      <c r="X141" s="632"/>
    </row>
    <row r="142" spans="1:24" customFormat="1" ht="30" customHeight="1">
      <c r="A142" s="12" t="s">
        <v>2464</v>
      </c>
      <c r="B142" s="21" t="s">
        <v>2465</v>
      </c>
      <c r="C142" s="21" t="s">
        <v>1041</v>
      </c>
      <c r="D142" s="21" t="s">
        <v>999</v>
      </c>
      <c r="E142" s="450">
        <v>12</v>
      </c>
      <c r="F142" s="450">
        <v>12</v>
      </c>
      <c r="G142" s="21" t="s">
        <v>1000</v>
      </c>
      <c r="H142" s="446" t="s">
        <v>2466</v>
      </c>
      <c r="I142" s="446" t="s">
        <v>2467</v>
      </c>
      <c r="J142" s="12" t="s">
        <v>2468</v>
      </c>
      <c r="K142" s="12" t="s">
        <v>2469</v>
      </c>
      <c r="L142" s="636"/>
      <c r="M142" s="450">
        <v>2022</v>
      </c>
      <c r="N142" s="21" t="s">
        <v>466</v>
      </c>
      <c r="O142" s="450">
        <v>8</v>
      </c>
      <c r="P142" s="463">
        <v>6</v>
      </c>
      <c r="Q142" s="463">
        <v>8</v>
      </c>
      <c r="R142" s="634">
        <v>500</v>
      </c>
      <c r="S142" s="635"/>
      <c r="T142" s="631"/>
      <c r="U142" s="631"/>
      <c r="V142" s="1376">
        <v>62.5</v>
      </c>
      <c r="W142" s="453" t="s">
        <v>3399</v>
      </c>
      <c r="X142" s="632"/>
    </row>
    <row r="143" spans="1:24" customFormat="1" ht="30" customHeight="1">
      <c r="A143" s="12" t="s">
        <v>1587</v>
      </c>
      <c r="B143" s="21" t="s">
        <v>2470</v>
      </c>
      <c r="C143" s="21" t="s">
        <v>1041</v>
      </c>
      <c r="D143" s="21" t="s">
        <v>1589</v>
      </c>
      <c r="E143" s="450">
        <v>10</v>
      </c>
      <c r="F143" s="450">
        <v>12</v>
      </c>
      <c r="G143" s="21" t="s">
        <v>1590</v>
      </c>
      <c r="H143" s="446" t="s">
        <v>2471</v>
      </c>
      <c r="I143" s="446" t="s">
        <v>1592</v>
      </c>
      <c r="J143" s="12" t="s">
        <v>1593</v>
      </c>
      <c r="K143" s="12" t="s">
        <v>1594</v>
      </c>
      <c r="L143" s="636"/>
      <c r="M143" s="450">
        <v>2022</v>
      </c>
      <c r="N143" s="21" t="s">
        <v>711</v>
      </c>
      <c r="O143" s="450">
        <v>12</v>
      </c>
      <c r="P143" s="463">
        <v>10</v>
      </c>
      <c r="Q143" s="463">
        <v>12</v>
      </c>
      <c r="R143" s="634">
        <v>1000</v>
      </c>
      <c r="S143" s="635"/>
      <c r="T143" s="631"/>
      <c r="U143" s="631"/>
      <c r="V143" s="1376">
        <v>83.3</v>
      </c>
      <c r="W143" s="453" t="s">
        <v>3399</v>
      </c>
      <c r="X143" s="632"/>
    </row>
    <row r="144" spans="1:24" customFormat="1" ht="30" customHeight="1">
      <c r="A144" s="638" t="s">
        <v>3570</v>
      </c>
      <c r="B144" s="639" t="s">
        <v>3759</v>
      </c>
      <c r="C144" s="99" t="s">
        <v>1041</v>
      </c>
      <c r="D144" s="638" t="s">
        <v>3760</v>
      </c>
      <c r="E144" s="122">
        <v>9</v>
      </c>
      <c r="F144" s="69">
        <v>84</v>
      </c>
      <c r="G144" s="638" t="s">
        <v>3761</v>
      </c>
      <c r="H144" s="123" t="s">
        <v>3762</v>
      </c>
      <c r="I144" s="123" t="s">
        <v>3762</v>
      </c>
      <c r="J144" s="638" t="s">
        <v>3763</v>
      </c>
      <c r="K144" s="71"/>
      <c r="L144" s="118" t="s">
        <v>465</v>
      </c>
      <c r="M144" s="21">
        <v>2022</v>
      </c>
      <c r="N144" s="21" t="s">
        <v>711</v>
      </c>
      <c r="O144" s="21">
        <v>6</v>
      </c>
      <c r="P144" s="14">
        <v>4</v>
      </c>
      <c r="Q144" s="14">
        <v>6</v>
      </c>
      <c r="R144" s="640">
        <v>1000</v>
      </c>
      <c r="S144" s="641"/>
      <c r="T144" s="133"/>
      <c r="U144" s="133"/>
      <c r="V144" s="505">
        <v>166.67</v>
      </c>
      <c r="W144" s="12" t="s">
        <v>3420</v>
      </c>
      <c r="X144" s="3"/>
    </row>
    <row r="145" spans="1:24" customFormat="1" ht="30" customHeight="1">
      <c r="A145" s="638" t="s">
        <v>727</v>
      </c>
      <c r="B145" s="643" t="s">
        <v>3764</v>
      </c>
      <c r="C145" s="99" t="s">
        <v>1041</v>
      </c>
      <c r="D145" s="638" t="s">
        <v>729</v>
      </c>
      <c r="E145" s="99">
        <v>15</v>
      </c>
      <c r="F145" s="99">
        <v>1536</v>
      </c>
      <c r="G145" s="638" t="s">
        <v>3765</v>
      </c>
      <c r="H145" s="12" t="s">
        <v>3766</v>
      </c>
      <c r="I145" s="12" t="s">
        <v>3766</v>
      </c>
      <c r="J145" s="638" t="s">
        <v>3767</v>
      </c>
      <c r="K145" s="59"/>
      <c r="L145" s="119" t="s">
        <v>3768</v>
      </c>
      <c r="M145" s="21">
        <v>2022</v>
      </c>
      <c r="N145" s="21" t="s">
        <v>719</v>
      </c>
      <c r="O145" s="21">
        <v>8</v>
      </c>
      <c r="P145" s="16">
        <v>7</v>
      </c>
      <c r="Q145" s="16">
        <v>8</v>
      </c>
      <c r="R145" s="644">
        <v>1500</v>
      </c>
      <c r="S145" s="132"/>
      <c r="T145" s="133"/>
      <c r="U145" s="133"/>
      <c r="V145" s="505">
        <v>187.5</v>
      </c>
      <c r="W145" s="12" t="s">
        <v>3420</v>
      </c>
      <c r="X145" s="3"/>
    </row>
    <row r="146" spans="1:24" customFormat="1" ht="30" customHeight="1">
      <c r="A146" s="734" t="s">
        <v>5663</v>
      </c>
      <c r="B146" s="734" t="s">
        <v>5664</v>
      </c>
      <c r="C146" s="99" t="s">
        <v>475</v>
      </c>
      <c r="D146" s="735" t="s">
        <v>600</v>
      </c>
      <c r="E146" s="122">
        <v>12</v>
      </c>
      <c r="F146" s="69">
        <v>10</v>
      </c>
      <c r="G146" s="736" t="s">
        <v>5665</v>
      </c>
      <c r="H146" s="734" t="s">
        <v>5666</v>
      </c>
      <c r="I146" s="734" t="s">
        <v>5667</v>
      </c>
      <c r="J146" s="737" t="s">
        <v>5668</v>
      </c>
      <c r="K146" s="71" t="s">
        <v>5669</v>
      </c>
      <c r="L146" s="118"/>
      <c r="M146" s="21">
        <v>2022</v>
      </c>
      <c r="N146" s="21" t="s">
        <v>719</v>
      </c>
      <c r="O146" s="21">
        <v>10</v>
      </c>
      <c r="P146" s="21">
        <v>1</v>
      </c>
      <c r="Q146" s="14">
        <v>9</v>
      </c>
      <c r="R146" s="14">
        <v>1500</v>
      </c>
      <c r="S146" s="14"/>
      <c r="U146" s="133"/>
      <c r="V146" s="15">
        <v>167</v>
      </c>
      <c r="W146" t="s">
        <v>5637</v>
      </c>
      <c r="X146" s="3"/>
    </row>
    <row r="147" spans="1:24" customFormat="1" ht="30" customHeight="1">
      <c r="A147" s="59" t="s">
        <v>5670</v>
      </c>
      <c r="B147" s="59" t="s">
        <v>5671</v>
      </c>
      <c r="C147" s="99" t="s">
        <v>475</v>
      </c>
      <c r="D147" s="735" t="s">
        <v>600</v>
      </c>
      <c r="E147" s="99">
        <v>12</v>
      </c>
      <c r="F147" s="99">
        <v>8</v>
      </c>
      <c r="G147" s="738" t="s">
        <v>2104</v>
      </c>
      <c r="H147" s="739" t="s">
        <v>5672</v>
      </c>
      <c r="I147" s="12" t="s">
        <v>5673</v>
      </c>
      <c r="J147" s="59" t="s">
        <v>5674</v>
      </c>
      <c r="K147" s="734" t="s">
        <v>5675</v>
      </c>
      <c r="L147" s="119"/>
      <c r="M147" s="21">
        <v>2022</v>
      </c>
      <c r="N147" s="21" t="s">
        <v>719</v>
      </c>
      <c r="O147" s="21">
        <v>6</v>
      </c>
      <c r="P147" s="21">
        <v>1</v>
      </c>
      <c r="Q147" s="16">
        <v>6</v>
      </c>
      <c r="R147" s="16">
        <v>1500</v>
      </c>
      <c r="S147" s="16"/>
      <c r="U147" s="133"/>
      <c r="V147" s="15">
        <v>250</v>
      </c>
      <c r="W147" t="s">
        <v>5637</v>
      </c>
      <c r="X147" s="3"/>
    </row>
    <row r="148" spans="1:24" customFormat="1" ht="30" customHeight="1">
      <c r="A148" s="12" t="s">
        <v>5676</v>
      </c>
      <c r="B148" s="21" t="s">
        <v>5677</v>
      </c>
      <c r="C148" s="21" t="s">
        <v>475</v>
      </c>
      <c r="D148" s="21" t="s">
        <v>943</v>
      </c>
      <c r="E148" s="21">
        <v>11</v>
      </c>
      <c r="F148" s="21">
        <v>4</v>
      </c>
      <c r="G148" s="737" t="s">
        <v>944</v>
      </c>
      <c r="H148" s="734" t="s">
        <v>5678</v>
      </c>
      <c r="I148" s="12" t="s">
        <v>5679</v>
      </c>
      <c r="J148" s="12" t="s">
        <v>5680</v>
      </c>
      <c r="K148" s="734" t="s">
        <v>5681</v>
      </c>
      <c r="L148" s="28"/>
      <c r="M148" s="21">
        <v>2022</v>
      </c>
      <c r="N148" s="21" t="s">
        <v>719</v>
      </c>
      <c r="O148" s="21">
        <v>6</v>
      </c>
      <c r="P148" s="21">
        <v>6</v>
      </c>
      <c r="Q148" s="14">
        <v>6</v>
      </c>
      <c r="R148" s="14">
        <v>1500</v>
      </c>
      <c r="S148" s="14"/>
      <c r="T148" s="52"/>
      <c r="U148" s="133"/>
      <c r="V148" s="505">
        <v>250</v>
      </c>
      <c r="W148" t="s">
        <v>5637</v>
      </c>
      <c r="X148" s="3"/>
    </row>
    <row r="149" spans="1:24" customFormat="1" ht="30" customHeight="1">
      <c r="A149" s="12" t="s">
        <v>1604</v>
      </c>
      <c r="B149" s="21" t="s">
        <v>5682</v>
      </c>
      <c r="C149" s="21" t="s">
        <v>475</v>
      </c>
      <c r="D149" s="21" t="s">
        <v>5683</v>
      </c>
      <c r="E149" s="21">
        <v>9</v>
      </c>
      <c r="F149" s="21">
        <v>5</v>
      </c>
      <c r="G149" s="737" t="s">
        <v>1607</v>
      </c>
      <c r="H149" s="734" t="s">
        <v>5684</v>
      </c>
      <c r="I149" s="12" t="s">
        <v>2428</v>
      </c>
      <c r="J149" s="12" t="s">
        <v>5685</v>
      </c>
      <c r="K149" s="734" t="s">
        <v>1611</v>
      </c>
      <c r="L149" s="28"/>
      <c r="M149" s="21">
        <v>2022</v>
      </c>
      <c r="N149" s="21" t="s">
        <v>711</v>
      </c>
      <c r="O149" s="63">
        <v>12</v>
      </c>
      <c r="P149" s="21">
        <v>12</v>
      </c>
      <c r="Q149" s="16">
        <v>12</v>
      </c>
      <c r="R149" s="16">
        <v>1000</v>
      </c>
      <c r="S149" s="16"/>
      <c r="T149" s="52"/>
      <c r="U149" s="133"/>
      <c r="V149" s="505">
        <v>83</v>
      </c>
      <c r="W149" t="s">
        <v>5637</v>
      </c>
      <c r="X149" s="3"/>
    </row>
    <row r="150" spans="1:24" customFormat="1" ht="30" customHeight="1">
      <c r="A150" s="12" t="s">
        <v>5686</v>
      </c>
      <c r="B150" s="21" t="s">
        <v>5687</v>
      </c>
      <c r="C150" s="21" t="s">
        <v>475</v>
      </c>
      <c r="D150" s="21" t="s">
        <v>5688</v>
      </c>
      <c r="E150" s="21">
        <v>12</v>
      </c>
      <c r="F150" s="21">
        <v>3</v>
      </c>
      <c r="G150" s="21"/>
      <c r="H150" s="734" t="s">
        <v>5689</v>
      </c>
      <c r="I150" s="12" t="s">
        <v>5690</v>
      </c>
      <c r="J150" s="12" t="s">
        <v>5691</v>
      </c>
      <c r="K150" s="734" t="s">
        <v>5692</v>
      </c>
      <c r="L150" s="28"/>
      <c r="M150" s="21">
        <v>2022</v>
      </c>
      <c r="N150" s="21" t="s">
        <v>719</v>
      </c>
      <c r="O150" s="63">
        <v>6</v>
      </c>
      <c r="P150" s="21">
        <v>1</v>
      </c>
      <c r="Q150" s="16">
        <v>6</v>
      </c>
      <c r="R150" s="16">
        <v>1500</v>
      </c>
      <c r="S150" s="16"/>
      <c r="T150" s="52"/>
      <c r="U150" s="133"/>
      <c r="V150" s="505">
        <v>250</v>
      </c>
      <c r="W150" t="s">
        <v>5637</v>
      </c>
      <c r="X150" s="3"/>
    </row>
    <row r="151" spans="1:24" customFormat="1" ht="30" customHeight="1">
      <c r="A151" s="12" t="s">
        <v>5693</v>
      </c>
      <c r="B151" s="21" t="s">
        <v>5694</v>
      </c>
      <c r="C151" s="21" t="s">
        <v>475</v>
      </c>
      <c r="D151" s="21" t="s">
        <v>5695</v>
      </c>
      <c r="E151" s="21">
        <v>125</v>
      </c>
      <c r="F151" s="21">
        <v>1</v>
      </c>
      <c r="G151" s="737" t="s">
        <v>5696</v>
      </c>
      <c r="H151" s="12"/>
      <c r="I151" s="12" t="s">
        <v>5697</v>
      </c>
      <c r="J151" s="12"/>
      <c r="K151" s="734" t="s">
        <v>5698</v>
      </c>
      <c r="L151" s="28"/>
      <c r="M151" s="21">
        <v>2022</v>
      </c>
      <c r="N151" s="21" t="s">
        <v>466</v>
      </c>
      <c r="O151" s="21" t="s">
        <v>5699</v>
      </c>
      <c r="P151" s="21">
        <v>4</v>
      </c>
      <c r="Q151" s="16">
        <v>4</v>
      </c>
      <c r="R151" s="16">
        <v>4</v>
      </c>
      <c r="S151" s="16">
        <v>500</v>
      </c>
      <c r="T151" s="52"/>
      <c r="U151" s="133"/>
      <c r="V151" s="505">
        <v>125</v>
      </c>
      <c r="W151" t="s">
        <v>5637</v>
      </c>
      <c r="X151" s="3"/>
    </row>
    <row r="152" spans="1:24" customFormat="1" ht="30" customHeight="1">
      <c r="A152" s="740" t="s">
        <v>5700</v>
      </c>
      <c r="B152" s="734" t="s">
        <v>5701</v>
      </c>
      <c r="C152" s="21" t="s">
        <v>475</v>
      </c>
      <c r="D152" s="735" t="s">
        <v>5702</v>
      </c>
      <c r="E152" s="21">
        <v>23</v>
      </c>
      <c r="F152" s="21">
        <v>1</v>
      </c>
      <c r="G152" s="737" t="s">
        <v>2413</v>
      </c>
      <c r="H152" s="734" t="s">
        <v>5703</v>
      </c>
      <c r="I152" s="12" t="s">
        <v>2414</v>
      </c>
      <c r="J152" s="741" t="s">
        <v>5704</v>
      </c>
      <c r="K152" s="737" t="s">
        <v>1625</v>
      </c>
      <c r="L152" s="28"/>
      <c r="M152" s="21">
        <v>2022</v>
      </c>
      <c r="N152" s="21" t="s">
        <v>2119</v>
      </c>
      <c r="O152" s="21">
        <v>7</v>
      </c>
      <c r="P152" s="21">
        <v>7</v>
      </c>
      <c r="Q152" s="16">
        <v>7</v>
      </c>
      <c r="R152" s="16">
        <v>500</v>
      </c>
      <c r="S152" s="16"/>
      <c r="T152" s="52"/>
      <c r="U152" s="3"/>
      <c r="V152" s="504">
        <v>71</v>
      </c>
      <c r="W152" t="s">
        <v>5637</v>
      </c>
      <c r="X152" s="3"/>
    </row>
    <row r="153" spans="1:24" customFormat="1" ht="30" customHeight="1">
      <c r="A153" s="740" t="s">
        <v>2464</v>
      </c>
      <c r="B153" s="734" t="s">
        <v>5705</v>
      </c>
      <c r="C153" s="21" t="s">
        <v>475</v>
      </c>
      <c r="D153" s="735" t="s">
        <v>5706</v>
      </c>
      <c r="E153" s="21">
        <v>12</v>
      </c>
      <c r="F153" s="21">
        <v>2</v>
      </c>
      <c r="G153" s="737" t="s">
        <v>1000</v>
      </c>
      <c r="H153" s="643" t="s">
        <v>5707</v>
      </c>
      <c r="I153" s="12" t="s">
        <v>2466</v>
      </c>
      <c r="J153" s="742" t="s">
        <v>5708</v>
      </c>
      <c r="K153" s="737" t="s">
        <v>2469</v>
      </c>
      <c r="L153" s="28"/>
      <c r="M153" s="21">
        <v>2022</v>
      </c>
      <c r="N153" s="21" t="s">
        <v>711</v>
      </c>
      <c r="O153" s="21">
        <v>8</v>
      </c>
      <c r="P153" s="21">
        <v>8</v>
      </c>
      <c r="Q153" s="16">
        <v>8</v>
      </c>
      <c r="R153" s="16">
        <v>100</v>
      </c>
      <c r="S153" s="16"/>
      <c r="T153" s="52"/>
      <c r="U153" s="3"/>
      <c r="V153" s="504">
        <v>125</v>
      </c>
      <c r="W153" t="s">
        <v>5637</v>
      </c>
      <c r="X153" s="3"/>
    </row>
    <row r="154" spans="1:24" customFormat="1" ht="30" customHeight="1">
      <c r="A154" s="59" t="s">
        <v>5709</v>
      </c>
      <c r="B154" s="59" t="s">
        <v>5710</v>
      </c>
      <c r="C154" s="99" t="s">
        <v>475</v>
      </c>
      <c r="D154" s="59" t="s">
        <v>5711</v>
      </c>
      <c r="E154">
        <v>30</v>
      </c>
      <c r="F154">
        <v>2</v>
      </c>
      <c r="G154" s="99" t="s">
        <v>5712</v>
      </c>
      <c r="H154" s="123"/>
      <c r="I154" s="123"/>
      <c r="J154" s="71"/>
      <c r="K154" s="711"/>
      <c r="L154" s="118"/>
      <c r="M154" s="21">
        <v>2022</v>
      </c>
      <c r="N154" s="21" t="s">
        <v>2119</v>
      </c>
      <c r="O154" s="21">
        <v>2</v>
      </c>
      <c r="P154" s="14">
        <v>2</v>
      </c>
      <c r="Q154" s="14">
        <v>3</v>
      </c>
      <c r="R154" s="640">
        <v>200</v>
      </c>
      <c r="S154" s="641"/>
      <c r="T154" s="133"/>
      <c r="U154" s="133" t="s">
        <v>5713</v>
      </c>
      <c r="V154" s="505">
        <v>100</v>
      </c>
      <c r="W154" s="643" t="s">
        <v>5714</v>
      </c>
      <c r="X154" s="3"/>
    </row>
    <row r="155" spans="1:24" customFormat="1" ht="30" customHeight="1">
      <c r="A155" s="59" t="s">
        <v>1587</v>
      </c>
      <c r="B155" s="59" t="s">
        <v>5715</v>
      </c>
      <c r="C155" s="99" t="s">
        <v>5716</v>
      </c>
      <c r="D155" s="59" t="s">
        <v>2493</v>
      </c>
      <c r="E155" s="122">
        <v>10</v>
      </c>
      <c r="F155" s="69">
        <v>12</v>
      </c>
      <c r="G155" s="99" t="s">
        <v>5717</v>
      </c>
      <c r="H155" s="123"/>
      <c r="I155" s="626" t="s">
        <v>1592</v>
      </c>
      <c r="J155" s="626" t="s">
        <v>5718</v>
      </c>
      <c r="K155" s="71"/>
      <c r="L155" s="118" t="s">
        <v>1595</v>
      </c>
      <c r="M155" s="21">
        <v>2022</v>
      </c>
      <c r="N155" s="21" t="s">
        <v>5719</v>
      </c>
      <c r="O155" s="21">
        <v>12</v>
      </c>
      <c r="P155" s="14">
        <v>10</v>
      </c>
      <c r="Q155" s="14">
        <v>12</v>
      </c>
      <c r="R155" s="640">
        <v>500</v>
      </c>
      <c r="S155" s="641"/>
      <c r="T155" s="133"/>
      <c r="U155" s="133"/>
      <c r="V155" s="505">
        <v>41.6</v>
      </c>
      <c r="W155" s="643" t="s">
        <v>5720</v>
      </c>
      <c r="X155" s="3"/>
    </row>
    <row r="156" spans="1:24" customFormat="1" ht="30" customHeight="1">
      <c r="A156" s="59" t="s">
        <v>5693</v>
      </c>
      <c r="B156" s="59" t="s">
        <v>5721</v>
      </c>
      <c r="C156" s="99" t="s">
        <v>5716</v>
      </c>
      <c r="D156" s="59" t="s">
        <v>5722</v>
      </c>
      <c r="E156" s="99">
        <v>125</v>
      </c>
      <c r="F156" s="99">
        <v>1</v>
      </c>
      <c r="G156" s="99" t="s">
        <v>5723</v>
      </c>
      <c r="H156" s="12"/>
      <c r="I156" s="446" t="s">
        <v>5724</v>
      </c>
      <c r="J156" s="59"/>
      <c r="K156" s="59"/>
      <c r="L156" s="119" t="s">
        <v>5725</v>
      </c>
      <c r="M156" s="21">
        <v>2022</v>
      </c>
      <c r="N156" s="21" t="s">
        <v>2459</v>
      </c>
      <c r="O156" s="21">
        <v>4</v>
      </c>
      <c r="P156" s="16">
        <v>4</v>
      </c>
      <c r="Q156" s="16">
        <v>4</v>
      </c>
      <c r="R156" s="644">
        <v>300</v>
      </c>
      <c r="S156" s="132"/>
      <c r="T156" s="133"/>
      <c r="U156" s="133"/>
      <c r="V156" s="505">
        <v>75</v>
      </c>
      <c r="W156" s="643" t="s">
        <v>5720</v>
      </c>
      <c r="X156" s="3"/>
    </row>
    <row r="157" spans="1:24" customFormat="1" ht="30" customHeight="1">
      <c r="A157" s="59" t="s">
        <v>2464</v>
      </c>
      <c r="B157" s="59" t="s">
        <v>5726</v>
      </c>
      <c r="C157" s="99" t="s">
        <v>475</v>
      </c>
      <c r="D157" s="59" t="s">
        <v>886</v>
      </c>
      <c r="E157">
        <v>12</v>
      </c>
      <c r="F157">
        <v>6175</v>
      </c>
      <c r="G157" s="99"/>
      <c r="H157" s="123"/>
      <c r="I157" s="123"/>
      <c r="J157" s="71" t="s">
        <v>2468</v>
      </c>
      <c r="K157" s="711" t="s">
        <v>2466</v>
      </c>
      <c r="L157" s="118"/>
      <c r="M157" s="21">
        <v>2022</v>
      </c>
      <c r="N157" s="21" t="s">
        <v>711</v>
      </c>
      <c r="O157" s="21">
        <v>8</v>
      </c>
      <c r="P157" s="14">
        <v>8</v>
      </c>
      <c r="Q157" s="14">
        <v>8</v>
      </c>
      <c r="R157" s="640"/>
      <c r="S157" s="641"/>
      <c r="T157" s="133"/>
      <c r="U157" s="133"/>
      <c r="V157" s="505">
        <v>125</v>
      </c>
      <c r="W157" s="643" t="s">
        <v>5727</v>
      </c>
      <c r="X157" s="3"/>
    </row>
    <row r="158" spans="1:24" customFormat="1" ht="30" customHeight="1">
      <c r="A158" s="743" t="s">
        <v>5728</v>
      </c>
      <c r="B158" s="744" t="s">
        <v>5729</v>
      </c>
      <c r="C158" s="99" t="s">
        <v>475</v>
      </c>
      <c r="D158" s="59" t="s">
        <v>999</v>
      </c>
      <c r="E158">
        <v>12</v>
      </c>
      <c r="F158">
        <v>6636</v>
      </c>
      <c r="G158" s="99"/>
      <c r="H158" s="12"/>
      <c r="I158" s="12"/>
      <c r="J158" s="745" t="s">
        <v>5730</v>
      </c>
      <c r="K158" s="449" t="s">
        <v>5731</v>
      </c>
      <c r="L158" s="119"/>
      <c r="M158" s="21">
        <v>2022</v>
      </c>
      <c r="N158" s="21" t="s">
        <v>711</v>
      </c>
      <c r="O158" s="21">
        <v>8</v>
      </c>
      <c r="P158" s="16">
        <v>8</v>
      </c>
      <c r="Q158" s="16">
        <v>8</v>
      </c>
      <c r="R158" s="644"/>
      <c r="S158" s="132"/>
      <c r="T158" s="133"/>
      <c r="U158" s="133"/>
      <c r="V158" s="505">
        <v>125</v>
      </c>
      <c r="W158" s="643" t="s">
        <v>5727</v>
      </c>
      <c r="X158" s="3"/>
    </row>
    <row r="159" spans="1:24" customFormat="1" ht="30" customHeight="1">
      <c r="A159" s="746" t="s">
        <v>5732</v>
      </c>
      <c r="B159" s="746" t="s">
        <v>5733</v>
      </c>
      <c r="C159" s="747" t="s">
        <v>475</v>
      </c>
      <c r="D159" s="746" t="s">
        <v>5734</v>
      </c>
      <c r="E159" s="747">
        <v>25</v>
      </c>
      <c r="F159" s="747">
        <v>1</v>
      </c>
      <c r="G159" s="747" t="s">
        <v>2413</v>
      </c>
      <c r="H159" s="483" t="s">
        <v>5735</v>
      </c>
      <c r="I159" s="483" t="s">
        <v>5736</v>
      </c>
      <c r="J159" s="746" t="s">
        <v>5737</v>
      </c>
      <c r="K159" s="746" t="s">
        <v>5738</v>
      </c>
      <c r="L159" s="748" t="s">
        <v>1603</v>
      </c>
      <c r="M159" s="749">
        <v>2022</v>
      </c>
      <c r="N159" s="749" t="s">
        <v>2119</v>
      </c>
      <c r="O159" s="749">
        <v>2.58</v>
      </c>
      <c r="P159" s="750">
        <v>6</v>
      </c>
      <c r="Q159" s="750">
        <v>7</v>
      </c>
      <c r="R159" s="751">
        <v>500</v>
      </c>
      <c r="S159" s="752"/>
      <c r="T159" s="133">
        <v>71.42</v>
      </c>
      <c r="U159" s="133"/>
      <c r="V159" s="505">
        <v>71.42</v>
      </c>
      <c r="W159" s="643" t="s">
        <v>5739</v>
      </c>
      <c r="X159" s="3"/>
    </row>
    <row r="160" spans="1:24" customFormat="1" ht="30" customHeight="1">
      <c r="A160" s="483" t="s">
        <v>2415</v>
      </c>
      <c r="B160" s="749" t="s">
        <v>5740</v>
      </c>
      <c r="C160" s="749" t="s">
        <v>475</v>
      </c>
      <c r="D160" s="749" t="s">
        <v>5741</v>
      </c>
      <c r="E160" s="749">
        <v>9</v>
      </c>
      <c r="F160" s="749">
        <v>2</v>
      </c>
      <c r="G160" s="749" t="s">
        <v>2418</v>
      </c>
      <c r="H160" s="483" t="s">
        <v>2419</v>
      </c>
      <c r="I160" s="483" t="s">
        <v>5742</v>
      </c>
      <c r="J160" s="483" t="s">
        <v>5743</v>
      </c>
      <c r="K160" s="483" t="s">
        <v>2426</v>
      </c>
      <c r="L160" s="753" t="s">
        <v>5744</v>
      </c>
      <c r="M160" s="749">
        <v>2022</v>
      </c>
      <c r="N160" s="749" t="s">
        <v>2119</v>
      </c>
      <c r="O160" s="749">
        <v>1.85</v>
      </c>
      <c r="P160" s="754">
        <v>5</v>
      </c>
      <c r="Q160" s="754">
        <v>7</v>
      </c>
      <c r="R160" s="755">
        <v>500</v>
      </c>
      <c r="S160" s="752"/>
      <c r="T160" s="133">
        <v>71.42</v>
      </c>
      <c r="U160" s="133"/>
      <c r="V160" s="505">
        <v>71.42</v>
      </c>
      <c r="W160" s="643" t="s">
        <v>5739</v>
      </c>
    </row>
    <row r="161" spans="1:24" customFormat="1" ht="30" customHeight="1">
      <c r="A161" s="483" t="s">
        <v>5745</v>
      </c>
      <c r="B161" s="749" t="s">
        <v>5746</v>
      </c>
      <c r="C161" s="749" t="s">
        <v>475</v>
      </c>
      <c r="D161" s="749" t="s">
        <v>5747</v>
      </c>
      <c r="E161" s="749">
        <v>28</v>
      </c>
      <c r="F161" s="749" t="s">
        <v>5748</v>
      </c>
      <c r="G161" s="749" t="s">
        <v>5749</v>
      </c>
      <c r="H161" s="483" t="s">
        <v>5750</v>
      </c>
      <c r="I161" s="483" t="s">
        <v>5751</v>
      </c>
      <c r="J161" s="483" t="s">
        <v>5752</v>
      </c>
      <c r="K161" s="483" t="s">
        <v>5753</v>
      </c>
      <c r="L161" s="753" t="s">
        <v>465</v>
      </c>
      <c r="M161" s="749">
        <v>2022</v>
      </c>
      <c r="N161" s="749" t="s">
        <v>466</v>
      </c>
      <c r="O161" s="749" t="s">
        <v>5754</v>
      </c>
      <c r="P161" s="750">
        <v>5</v>
      </c>
      <c r="Q161" s="750">
        <v>13</v>
      </c>
      <c r="R161" s="751">
        <v>500</v>
      </c>
      <c r="S161" s="752"/>
      <c r="T161" s="133">
        <v>38.46</v>
      </c>
      <c r="U161" s="133"/>
      <c r="V161" s="505">
        <v>38.46</v>
      </c>
      <c r="W161" s="643" t="s">
        <v>5739</v>
      </c>
      <c r="X161" s="3"/>
    </row>
    <row r="162" spans="1:24" customFormat="1" ht="30" customHeight="1">
      <c r="A162" s="483" t="s">
        <v>5755</v>
      </c>
      <c r="B162" s="749" t="s">
        <v>5756</v>
      </c>
      <c r="C162" s="749" t="s">
        <v>475</v>
      </c>
      <c r="D162" s="749" t="s">
        <v>5734</v>
      </c>
      <c r="E162" s="749">
        <v>23</v>
      </c>
      <c r="F162" s="749">
        <v>5</v>
      </c>
      <c r="G162" s="749" t="s">
        <v>2413</v>
      </c>
      <c r="H162" s="483" t="s">
        <v>5757</v>
      </c>
      <c r="I162" s="483" t="s">
        <v>5758</v>
      </c>
      <c r="J162" s="483" t="s">
        <v>5759</v>
      </c>
      <c r="K162" s="483" t="s">
        <v>5760</v>
      </c>
      <c r="L162" s="753" t="s">
        <v>3704</v>
      </c>
      <c r="M162" s="749">
        <v>2022</v>
      </c>
      <c r="N162" s="749" t="s">
        <v>2119</v>
      </c>
      <c r="O162" s="749">
        <v>2.58</v>
      </c>
      <c r="P162" s="750">
        <v>1</v>
      </c>
      <c r="Q162" s="750">
        <v>15</v>
      </c>
      <c r="R162" s="751">
        <v>500</v>
      </c>
      <c r="S162" s="752"/>
      <c r="T162" s="133">
        <v>33.299999999999997</v>
      </c>
      <c r="U162" s="133"/>
      <c r="V162" s="505">
        <v>33.33</v>
      </c>
      <c r="W162" s="643" t="s">
        <v>5739</v>
      </c>
      <c r="X162" s="3"/>
    </row>
    <row r="163" spans="1:24" customFormat="1" ht="30" customHeight="1">
      <c r="A163" s="483" t="s">
        <v>2422</v>
      </c>
      <c r="B163" s="749" t="s">
        <v>5761</v>
      </c>
      <c r="C163" s="749" t="s">
        <v>475</v>
      </c>
      <c r="D163" s="749" t="s">
        <v>5762</v>
      </c>
      <c r="E163" s="749">
        <v>9</v>
      </c>
      <c r="F163" s="749">
        <v>1</v>
      </c>
      <c r="G163" s="749" t="s">
        <v>2418</v>
      </c>
      <c r="H163" s="483" t="s">
        <v>2424</v>
      </c>
      <c r="I163" s="483" t="s">
        <v>3933</v>
      </c>
      <c r="J163" s="483" t="s">
        <v>2425</v>
      </c>
      <c r="K163" s="483" t="s">
        <v>2426</v>
      </c>
      <c r="L163" s="753" t="s">
        <v>5763</v>
      </c>
      <c r="M163" s="749">
        <v>2022</v>
      </c>
      <c r="N163" s="749" t="s">
        <v>2119</v>
      </c>
      <c r="O163" s="749">
        <v>1.85</v>
      </c>
      <c r="P163" s="750">
        <v>5</v>
      </c>
      <c r="Q163" s="750">
        <v>11</v>
      </c>
      <c r="R163" s="751">
        <v>500</v>
      </c>
      <c r="S163" s="752"/>
      <c r="T163" s="133">
        <v>45.45</v>
      </c>
      <c r="U163" s="133"/>
      <c r="V163" s="505">
        <v>45.45</v>
      </c>
      <c r="W163" s="643" t="s">
        <v>5739</v>
      </c>
      <c r="X163" s="3"/>
    </row>
    <row r="164" spans="1:24" customFormat="1" ht="30" customHeight="1">
      <c r="A164" s="29" t="s">
        <v>1587</v>
      </c>
      <c r="B164" s="2" t="s">
        <v>5764</v>
      </c>
      <c r="C164" s="2" t="s">
        <v>475</v>
      </c>
      <c r="D164" s="2" t="s">
        <v>1589</v>
      </c>
      <c r="E164" s="2">
        <v>10</v>
      </c>
      <c r="F164" s="2">
        <v>12</v>
      </c>
      <c r="G164" s="3" t="s">
        <v>1590</v>
      </c>
      <c r="H164" s="3" t="s">
        <v>5765</v>
      </c>
      <c r="I164" s="3" t="s">
        <v>5766</v>
      </c>
      <c r="J164" s="3" t="s">
        <v>1593</v>
      </c>
      <c r="K164" s="3" t="s">
        <v>1594</v>
      </c>
      <c r="L164" s="3" t="s">
        <v>5767</v>
      </c>
      <c r="M164" s="3">
        <v>2022</v>
      </c>
      <c r="N164" s="3" t="s">
        <v>711</v>
      </c>
      <c r="O164" s="3">
        <v>3.16</v>
      </c>
      <c r="P164" s="31">
        <v>12</v>
      </c>
      <c r="Q164" s="31">
        <v>10</v>
      </c>
      <c r="R164" s="31">
        <v>1000</v>
      </c>
      <c r="T164" s="3">
        <v>83.33</v>
      </c>
      <c r="U164" s="3"/>
      <c r="V164" s="504">
        <v>731.2</v>
      </c>
      <c r="W164" s="643" t="s">
        <v>5739</v>
      </c>
      <c r="X164" s="3"/>
    </row>
    <row r="165" spans="1:24" customFormat="1" ht="30" customHeight="1">
      <c r="A165" s="1" t="s">
        <v>5768</v>
      </c>
      <c r="B165" s="2" t="s">
        <v>5769</v>
      </c>
      <c r="C165" s="2" t="s">
        <v>475</v>
      </c>
      <c r="D165" s="2" t="s">
        <v>999</v>
      </c>
      <c r="E165" s="2">
        <v>12</v>
      </c>
      <c r="F165" s="2">
        <v>11</v>
      </c>
      <c r="G165" s="3" t="s">
        <v>1000</v>
      </c>
      <c r="H165" s="3" t="s">
        <v>5770</v>
      </c>
      <c r="I165" s="3" t="s">
        <v>5771</v>
      </c>
      <c r="J165" s="3" t="s">
        <v>5772</v>
      </c>
      <c r="K165" s="3" t="s">
        <v>5773</v>
      </c>
      <c r="L165" s="3" t="s">
        <v>5767</v>
      </c>
      <c r="M165" s="3">
        <v>2022</v>
      </c>
      <c r="N165" s="3" t="s">
        <v>711</v>
      </c>
      <c r="O165" s="3">
        <v>2.83</v>
      </c>
      <c r="P165" s="3">
        <v>12</v>
      </c>
      <c r="Q165" s="3">
        <v>1</v>
      </c>
      <c r="R165" s="3">
        <v>1000</v>
      </c>
      <c r="S165" s="3"/>
      <c r="T165" s="3">
        <v>83.33</v>
      </c>
      <c r="U165" s="3"/>
      <c r="V165" s="504">
        <v>83.33</v>
      </c>
      <c r="W165" s="643" t="s">
        <v>5739</v>
      </c>
      <c r="X165" s="3"/>
    </row>
    <row r="166" spans="1:24" customFormat="1" ht="30" customHeight="1">
      <c r="A166" s="3" t="s">
        <v>1604</v>
      </c>
      <c r="B166" s="756" t="s">
        <v>2427</v>
      </c>
      <c r="C166" s="756" t="s">
        <v>475</v>
      </c>
      <c r="D166" s="756" t="s">
        <v>1606</v>
      </c>
      <c r="E166" s="756">
        <v>9</v>
      </c>
      <c r="F166" s="756">
        <v>5</v>
      </c>
      <c r="G166" s="756" t="s">
        <v>1607</v>
      </c>
      <c r="H166" s="756" t="s">
        <v>5774</v>
      </c>
      <c r="I166" s="756" t="s">
        <v>1609</v>
      </c>
      <c r="J166" s="756" t="s">
        <v>1610</v>
      </c>
      <c r="K166" s="756" t="s">
        <v>1611</v>
      </c>
      <c r="L166" s="756" t="s">
        <v>5767</v>
      </c>
      <c r="M166" s="756">
        <v>2022</v>
      </c>
      <c r="N166" s="756" t="s">
        <v>711</v>
      </c>
      <c r="O166" s="756">
        <v>4.41</v>
      </c>
      <c r="P166" s="756">
        <v>14</v>
      </c>
      <c r="Q166" s="756">
        <v>14</v>
      </c>
      <c r="R166" s="756">
        <v>1000</v>
      </c>
      <c r="S166" s="756"/>
      <c r="T166" s="756">
        <v>71.42</v>
      </c>
      <c r="U166" s="3"/>
      <c r="V166" s="504">
        <v>71.42</v>
      </c>
      <c r="W166" s="643" t="s">
        <v>5739</v>
      </c>
      <c r="X166" s="3"/>
    </row>
    <row r="167" spans="1:24" customFormat="1" ht="30" customHeight="1">
      <c r="A167" s="1" t="s">
        <v>5775</v>
      </c>
      <c r="B167" s="2" t="s">
        <v>5776</v>
      </c>
      <c r="C167" s="2" t="s">
        <v>475</v>
      </c>
      <c r="D167" s="2" t="s">
        <v>5734</v>
      </c>
      <c r="E167" s="2">
        <v>23</v>
      </c>
      <c r="F167" s="2">
        <v>2</v>
      </c>
      <c r="G167" s="3" t="s">
        <v>2413</v>
      </c>
      <c r="H167" s="3" t="s">
        <v>5777</v>
      </c>
      <c r="I167" s="3" t="s">
        <v>5778</v>
      </c>
      <c r="J167" s="3" t="s">
        <v>5779</v>
      </c>
      <c r="K167" s="3" t="s">
        <v>5780</v>
      </c>
      <c r="L167" s="3" t="s">
        <v>5767</v>
      </c>
      <c r="M167" s="3">
        <v>2022</v>
      </c>
      <c r="N167" s="3" t="s">
        <v>2119</v>
      </c>
      <c r="O167" s="3">
        <v>2.75</v>
      </c>
      <c r="P167" s="3">
        <v>10</v>
      </c>
      <c r="Q167" s="3">
        <v>1</v>
      </c>
      <c r="R167" s="3">
        <v>500</v>
      </c>
      <c r="S167" s="3"/>
      <c r="T167" s="3">
        <v>50</v>
      </c>
      <c r="U167" s="3"/>
      <c r="V167" s="504">
        <v>50</v>
      </c>
      <c r="W167" s="643" t="s">
        <v>5739</v>
      </c>
      <c r="X167" s="3"/>
    </row>
    <row r="168" spans="1:24" customFormat="1" ht="30" customHeight="1">
      <c r="A168" s="1" t="s">
        <v>5781</v>
      </c>
      <c r="B168" s="2" t="s">
        <v>5782</v>
      </c>
      <c r="C168" s="2" t="s">
        <v>475</v>
      </c>
      <c r="D168" s="2" t="s">
        <v>5734</v>
      </c>
      <c r="E168" s="2">
        <v>23</v>
      </c>
      <c r="F168" s="2">
        <v>2</v>
      </c>
      <c r="G168" s="3" t="s">
        <v>2413</v>
      </c>
      <c r="H168" s="3" t="s">
        <v>5783</v>
      </c>
      <c r="I168" s="3" t="s">
        <v>5784</v>
      </c>
      <c r="J168" s="3" t="s">
        <v>5785</v>
      </c>
      <c r="K168" s="3" t="s">
        <v>5786</v>
      </c>
      <c r="L168" s="3" t="s">
        <v>5767</v>
      </c>
      <c r="M168" s="3">
        <v>2022</v>
      </c>
      <c r="N168" s="3" t="s">
        <v>2119</v>
      </c>
      <c r="O168" s="3">
        <v>2.58</v>
      </c>
      <c r="P168" s="3">
        <v>15</v>
      </c>
      <c r="Q168" s="3">
        <v>2</v>
      </c>
      <c r="R168" s="3">
        <v>500</v>
      </c>
      <c r="S168" s="3"/>
      <c r="T168" s="3">
        <v>33.33</v>
      </c>
      <c r="U168" s="3"/>
      <c r="V168" s="504">
        <v>33.33</v>
      </c>
      <c r="W168" s="643" t="s">
        <v>5739</v>
      </c>
      <c r="X168" s="3"/>
    </row>
    <row r="169" spans="1:24" customFormat="1" ht="30" customHeight="1">
      <c r="A169" s="1" t="s">
        <v>5787</v>
      </c>
      <c r="B169" s="2" t="s">
        <v>5788</v>
      </c>
      <c r="C169" s="2" t="s">
        <v>475</v>
      </c>
      <c r="D169" s="2" t="s">
        <v>943</v>
      </c>
      <c r="E169" s="2">
        <v>11</v>
      </c>
      <c r="F169" s="2">
        <v>1</v>
      </c>
      <c r="G169" s="3" t="s">
        <v>944</v>
      </c>
      <c r="H169" s="3" t="s">
        <v>5789</v>
      </c>
      <c r="I169" s="3" t="s">
        <v>5790</v>
      </c>
      <c r="J169" s="3" t="s">
        <v>5791</v>
      </c>
      <c r="K169" s="3" t="s">
        <v>5792</v>
      </c>
      <c r="L169" s="3" t="s">
        <v>5767</v>
      </c>
      <c r="M169" s="3">
        <v>2022</v>
      </c>
      <c r="N169" s="3" t="s">
        <v>711</v>
      </c>
      <c r="O169" s="3">
        <v>4.96</v>
      </c>
      <c r="P169" s="3">
        <v>13</v>
      </c>
      <c r="Q169" s="3">
        <v>1</v>
      </c>
      <c r="R169" s="3">
        <v>1000</v>
      </c>
      <c r="S169" s="3"/>
      <c r="T169" s="3">
        <v>76.92</v>
      </c>
      <c r="U169" s="3"/>
      <c r="V169" s="504">
        <v>76.92</v>
      </c>
      <c r="W169" s="643" t="s">
        <v>5739</v>
      </c>
      <c r="X169" s="3"/>
    </row>
    <row r="170" spans="1:24" customFormat="1" ht="30" customHeight="1">
      <c r="A170" s="1" t="s">
        <v>5793</v>
      </c>
      <c r="B170" s="2" t="s">
        <v>5794</v>
      </c>
      <c r="C170" s="2" t="s">
        <v>475</v>
      </c>
      <c r="D170" s="2" t="s">
        <v>5734</v>
      </c>
      <c r="E170" s="2">
        <v>23</v>
      </c>
      <c r="F170" s="2">
        <v>1</v>
      </c>
      <c r="G170" s="3" t="s">
        <v>2413</v>
      </c>
      <c r="H170" s="3" t="s">
        <v>5795</v>
      </c>
      <c r="I170" s="3" t="s">
        <v>5796</v>
      </c>
      <c r="J170" s="3" t="s">
        <v>5797</v>
      </c>
      <c r="K170" s="3" t="s">
        <v>5798</v>
      </c>
      <c r="L170" s="3" t="s">
        <v>5767</v>
      </c>
      <c r="M170" s="3">
        <v>2022</v>
      </c>
      <c r="N170" s="3" t="s">
        <v>2119</v>
      </c>
      <c r="O170" s="3">
        <v>2.75</v>
      </c>
      <c r="P170" s="3">
        <v>13</v>
      </c>
      <c r="Q170" s="3">
        <v>3</v>
      </c>
      <c r="R170" s="3">
        <v>500</v>
      </c>
      <c r="S170" s="3"/>
      <c r="T170" s="3">
        <v>38.46</v>
      </c>
      <c r="U170" s="3"/>
      <c r="V170" s="504">
        <v>38.46</v>
      </c>
      <c r="W170" s="643" t="s">
        <v>5739</v>
      </c>
      <c r="X170" s="3"/>
    </row>
    <row r="171" spans="1:24" customFormat="1" ht="30" customHeight="1">
      <c r="A171" s="1" t="s">
        <v>5799</v>
      </c>
      <c r="B171" s="2" t="s">
        <v>5800</v>
      </c>
      <c r="C171" s="2" t="s">
        <v>475</v>
      </c>
      <c r="D171" s="2" t="s">
        <v>5801</v>
      </c>
      <c r="E171" s="2">
        <v>36</v>
      </c>
      <c r="F171" s="2">
        <v>1</v>
      </c>
      <c r="G171" s="3" t="s">
        <v>5802</v>
      </c>
      <c r="H171" s="3" t="s">
        <v>5803</v>
      </c>
      <c r="I171" s="3" t="s">
        <v>5804</v>
      </c>
      <c r="J171" s="3" t="s">
        <v>5805</v>
      </c>
      <c r="K171" s="3" t="s">
        <v>5806</v>
      </c>
      <c r="L171" s="3" t="s">
        <v>5767</v>
      </c>
      <c r="M171" s="3">
        <v>2022</v>
      </c>
      <c r="N171" s="3" t="s">
        <v>2119</v>
      </c>
      <c r="O171" s="3">
        <v>2.4</v>
      </c>
      <c r="P171" s="3">
        <v>15</v>
      </c>
      <c r="Q171" s="3">
        <v>3</v>
      </c>
      <c r="R171" s="3">
        <v>500</v>
      </c>
      <c r="S171" s="3"/>
      <c r="T171" s="3">
        <v>33.33</v>
      </c>
      <c r="U171" s="3"/>
      <c r="V171" s="504">
        <v>33.33</v>
      </c>
      <c r="W171" s="643" t="s">
        <v>5739</v>
      </c>
      <c r="X171" s="3"/>
    </row>
    <row r="172" spans="1:24" customFormat="1" ht="30" customHeight="1">
      <c r="A172" s="757" t="s">
        <v>3743</v>
      </c>
      <c r="B172" s="59" t="s">
        <v>5807</v>
      </c>
      <c r="C172" s="99" t="s">
        <v>5716</v>
      </c>
      <c r="D172" s="59" t="s">
        <v>5801</v>
      </c>
      <c r="E172" s="122">
        <v>36</v>
      </c>
      <c r="F172" s="69">
        <v>3</v>
      </c>
      <c r="G172" s="99" t="s">
        <v>5808</v>
      </c>
      <c r="H172" s="123" t="s">
        <v>5809</v>
      </c>
      <c r="I172" s="123" t="s">
        <v>5810</v>
      </c>
      <c r="J172" s="71" t="s">
        <v>5811</v>
      </c>
      <c r="K172" s="71" t="s">
        <v>5812</v>
      </c>
      <c r="L172" s="118" t="s">
        <v>5813</v>
      </c>
      <c r="M172" s="21">
        <v>2022</v>
      </c>
      <c r="N172" s="21" t="s">
        <v>466</v>
      </c>
      <c r="O172" s="21">
        <v>9</v>
      </c>
      <c r="P172" s="14">
        <v>4</v>
      </c>
      <c r="Q172" s="14">
        <v>10</v>
      </c>
      <c r="R172" s="640">
        <v>500</v>
      </c>
      <c r="S172" s="641"/>
      <c r="T172" s="133"/>
      <c r="U172" s="133"/>
      <c r="V172" s="503">
        <v>55.56</v>
      </c>
      <c r="W172" s="758" t="s">
        <v>5644</v>
      </c>
      <c r="X172" s="3"/>
    </row>
    <row r="173" spans="1:24" customFormat="1" ht="30" customHeight="1">
      <c r="A173" s="59" t="s">
        <v>3679</v>
      </c>
      <c r="B173" s="59" t="s">
        <v>5814</v>
      </c>
      <c r="C173" s="99" t="s">
        <v>475</v>
      </c>
      <c r="D173" s="59" t="s">
        <v>5815</v>
      </c>
      <c r="E173" s="122">
        <v>23</v>
      </c>
      <c r="F173" s="69">
        <v>16</v>
      </c>
      <c r="G173" s="99" t="s">
        <v>5816</v>
      </c>
      <c r="H173" s="626" t="s">
        <v>5817</v>
      </c>
      <c r="I173" s="123" t="s">
        <v>3683</v>
      </c>
      <c r="J173" s="71" t="s">
        <v>3684</v>
      </c>
      <c r="K173" s="71" t="s">
        <v>5818</v>
      </c>
      <c r="L173" s="118" t="s">
        <v>5819</v>
      </c>
      <c r="M173" s="21">
        <v>2022</v>
      </c>
      <c r="N173" s="21" t="s">
        <v>719</v>
      </c>
      <c r="O173" s="21">
        <v>3</v>
      </c>
      <c r="P173" s="14">
        <v>4</v>
      </c>
      <c r="Q173" s="14">
        <v>7</v>
      </c>
      <c r="R173" s="640">
        <v>1500</v>
      </c>
      <c r="S173" s="641"/>
      <c r="T173" s="133"/>
      <c r="U173" s="133"/>
      <c r="V173" s="505">
        <v>107.14</v>
      </c>
      <c r="W173" s="3" t="s">
        <v>5820</v>
      </c>
      <c r="X173" s="3"/>
    </row>
    <row r="174" spans="1:24" customFormat="1" ht="30" customHeight="1">
      <c r="A174" s="59" t="s">
        <v>3688</v>
      </c>
      <c r="B174" s="59" t="s">
        <v>5821</v>
      </c>
      <c r="C174" s="99" t="s">
        <v>475</v>
      </c>
      <c r="D174" s="59" t="s">
        <v>5815</v>
      </c>
      <c r="E174" s="99">
        <v>23</v>
      </c>
      <c r="F174" s="99">
        <v>13</v>
      </c>
      <c r="G174" s="99" t="s">
        <v>5816</v>
      </c>
      <c r="H174" s="626" t="s">
        <v>5817</v>
      </c>
      <c r="I174" s="12" t="s">
        <v>3583</v>
      </c>
      <c r="J174" s="711" t="s">
        <v>3691</v>
      </c>
      <c r="K174" s="59" t="s">
        <v>5818</v>
      </c>
      <c r="L174" s="119" t="s">
        <v>5822</v>
      </c>
      <c r="M174" s="21"/>
      <c r="N174" s="21" t="s">
        <v>719</v>
      </c>
      <c r="O174" s="21">
        <v>6</v>
      </c>
      <c r="P174" s="16">
        <v>5</v>
      </c>
      <c r="Q174" s="16">
        <v>11</v>
      </c>
      <c r="R174" s="644">
        <v>1500</v>
      </c>
      <c r="S174" s="132"/>
      <c r="T174" s="133"/>
      <c r="U174" s="133"/>
      <c r="V174" s="505">
        <v>107.14</v>
      </c>
      <c r="W174" s="3" t="s">
        <v>5820</v>
      </c>
      <c r="X174" s="3"/>
    </row>
    <row r="175" spans="1:24" customFormat="1" ht="30" customHeight="1">
      <c r="A175" s="59" t="s">
        <v>2415</v>
      </c>
      <c r="B175" s="59" t="s">
        <v>5823</v>
      </c>
      <c r="C175" s="99" t="s">
        <v>475</v>
      </c>
      <c r="D175" s="59" t="s">
        <v>5824</v>
      </c>
      <c r="E175" s="122">
        <v>9</v>
      </c>
      <c r="F175" s="69">
        <v>2</v>
      </c>
      <c r="G175" s="99" t="s">
        <v>5825</v>
      </c>
      <c r="H175" s="123" t="s">
        <v>5826</v>
      </c>
      <c r="I175" s="123" t="s">
        <v>5827</v>
      </c>
      <c r="J175" s="71" t="s">
        <v>5828</v>
      </c>
      <c r="K175" s="71"/>
      <c r="L175" s="118" t="s">
        <v>5829</v>
      </c>
      <c r="M175" s="21">
        <v>2022</v>
      </c>
      <c r="N175" s="21" t="s">
        <v>711</v>
      </c>
      <c r="O175" s="21">
        <v>8</v>
      </c>
      <c r="P175" s="14">
        <v>5</v>
      </c>
      <c r="Q175" s="14">
        <v>8</v>
      </c>
      <c r="R175" s="640">
        <v>1000</v>
      </c>
      <c r="S175" s="641"/>
      <c r="T175" s="133"/>
      <c r="U175" s="133"/>
      <c r="V175" s="503">
        <v>125</v>
      </c>
      <c r="W175" s="758" t="s">
        <v>5830</v>
      </c>
      <c r="X175" s="3"/>
    </row>
    <row r="176" spans="1:24" customFormat="1" ht="30" customHeight="1">
      <c r="A176" s="59" t="s">
        <v>5831</v>
      </c>
      <c r="B176" s="59" t="s">
        <v>5832</v>
      </c>
      <c r="C176" s="99" t="s">
        <v>475</v>
      </c>
      <c r="D176" s="59" t="s">
        <v>5833</v>
      </c>
      <c r="E176" s="122"/>
      <c r="F176" s="69"/>
      <c r="G176" s="99" t="s">
        <v>5834</v>
      </c>
      <c r="H176" s="123" t="s">
        <v>5835</v>
      </c>
      <c r="I176" s="123" t="s">
        <v>5836</v>
      </c>
      <c r="J176" s="71" t="s">
        <v>5837</v>
      </c>
      <c r="K176" s="71" t="s">
        <v>5838</v>
      </c>
      <c r="L176" s="118" t="s">
        <v>5839</v>
      </c>
      <c r="M176" s="21">
        <v>2022</v>
      </c>
      <c r="N176" s="21" t="s">
        <v>2119</v>
      </c>
      <c r="O176" s="21">
        <v>2</v>
      </c>
      <c r="P176" s="14">
        <v>2</v>
      </c>
      <c r="Q176" s="14">
        <v>4</v>
      </c>
      <c r="R176" s="54">
        <v>500</v>
      </c>
      <c r="S176" s="759"/>
      <c r="T176" s="642"/>
      <c r="U176" s="642"/>
      <c r="V176" s="505">
        <v>125</v>
      </c>
      <c r="W176" s="3" t="s">
        <v>5651</v>
      </c>
      <c r="X176" s="3"/>
    </row>
    <row r="177" spans="1:30" customFormat="1" ht="30" customHeight="1">
      <c r="A177" s="59" t="s">
        <v>5840</v>
      </c>
      <c r="B177" s="59" t="s">
        <v>5841</v>
      </c>
      <c r="C177" s="99" t="s">
        <v>475</v>
      </c>
      <c r="D177" s="59" t="s">
        <v>3602</v>
      </c>
      <c r="E177" s="99">
        <v>13</v>
      </c>
      <c r="F177" s="99">
        <v>4</v>
      </c>
      <c r="G177" s="99" t="s">
        <v>5842</v>
      </c>
      <c r="H177" s="12" t="s">
        <v>5843</v>
      </c>
      <c r="I177" s="12" t="s">
        <v>480</v>
      </c>
      <c r="J177" s="59" t="s">
        <v>5844</v>
      </c>
      <c r="K177" s="59" t="s">
        <v>5845</v>
      </c>
      <c r="L177" s="119" t="s">
        <v>5846</v>
      </c>
      <c r="M177" s="21">
        <v>2022</v>
      </c>
      <c r="N177" s="21" t="s">
        <v>2459</v>
      </c>
      <c r="O177" s="21">
        <v>3</v>
      </c>
      <c r="P177" s="16">
        <v>2</v>
      </c>
      <c r="Q177" s="16">
        <v>3</v>
      </c>
      <c r="R177" s="337">
        <v>300</v>
      </c>
      <c r="S177" s="760"/>
      <c r="T177" s="642"/>
      <c r="U177" s="642"/>
      <c r="V177" s="505">
        <v>100</v>
      </c>
      <c r="W177" s="3" t="s">
        <v>5651</v>
      </c>
      <c r="X177" s="3"/>
    </row>
    <row r="178" spans="1:30" customFormat="1" ht="30" customHeight="1">
      <c r="A178" s="12" t="s">
        <v>5847</v>
      </c>
      <c r="B178" s="21" t="s">
        <v>5848</v>
      </c>
      <c r="C178" s="21" t="s">
        <v>475</v>
      </c>
      <c r="D178" s="21" t="s">
        <v>5849</v>
      </c>
      <c r="E178" s="21"/>
      <c r="F178" s="21"/>
      <c r="G178" s="21" t="s">
        <v>5850</v>
      </c>
      <c r="H178" s="12"/>
      <c r="I178" s="12" t="s">
        <v>5851</v>
      </c>
      <c r="J178" s="12" t="s">
        <v>5852</v>
      </c>
      <c r="K178" s="12" t="s">
        <v>5853</v>
      </c>
      <c r="L178" s="28"/>
      <c r="M178" s="21">
        <v>2022</v>
      </c>
      <c r="N178" s="21" t="s">
        <v>711</v>
      </c>
      <c r="O178" s="63">
        <v>4132</v>
      </c>
      <c r="P178" s="14">
        <v>2</v>
      </c>
      <c r="Q178" s="14">
        <v>2</v>
      </c>
      <c r="R178" s="39">
        <v>1000</v>
      </c>
      <c r="S178" s="760"/>
      <c r="T178" s="642"/>
      <c r="U178" s="642"/>
      <c r="V178" s="505">
        <v>500</v>
      </c>
      <c r="W178" s="3" t="s">
        <v>5651</v>
      </c>
      <c r="X178" s="3"/>
    </row>
    <row r="179" spans="1:30" customFormat="1" ht="30" customHeight="1">
      <c r="A179" s="59" t="s">
        <v>5854</v>
      </c>
      <c r="B179" s="761" t="s">
        <v>5855</v>
      </c>
      <c r="C179" s="762" t="s">
        <v>475</v>
      </c>
      <c r="D179" s="761" t="s">
        <v>5856</v>
      </c>
      <c r="E179" s="122">
        <v>23</v>
      </c>
      <c r="F179" s="69">
        <v>2</v>
      </c>
      <c r="G179" s="762" t="s">
        <v>5857</v>
      </c>
      <c r="H179" s="123" t="s">
        <v>5858</v>
      </c>
      <c r="I179" s="626" t="s">
        <v>5784</v>
      </c>
      <c r="J179" s="763" t="s">
        <v>5785</v>
      </c>
      <c r="K179" s="763" t="s">
        <v>5786</v>
      </c>
      <c r="L179" s="118"/>
      <c r="M179" s="21">
        <v>2022</v>
      </c>
      <c r="N179" s="764" t="s">
        <v>2119</v>
      </c>
      <c r="O179" s="21">
        <v>15</v>
      </c>
      <c r="P179" s="14">
        <v>2</v>
      </c>
      <c r="Q179" s="14">
        <v>15</v>
      </c>
      <c r="R179" s="640">
        <v>500</v>
      </c>
      <c r="S179" s="641"/>
      <c r="T179" s="133"/>
      <c r="U179" s="133"/>
      <c r="V179" s="505">
        <v>33.33</v>
      </c>
      <c r="W179" s="3" t="s">
        <v>5859</v>
      </c>
      <c r="X179" s="3"/>
    </row>
    <row r="180" spans="1:30" customFormat="1" ht="30" customHeight="1">
      <c r="A180" s="761" t="s">
        <v>5860</v>
      </c>
      <c r="B180" s="761" t="s">
        <v>5861</v>
      </c>
      <c r="C180" s="762" t="s">
        <v>475</v>
      </c>
      <c r="D180" s="761" t="s">
        <v>5801</v>
      </c>
      <c r="E180" s="99">
        <v>36</v>
      </c>
      <c r="F180" s="99">
        <v>1</v>
      </c>
      <c r="G180" s="762" t="s">
        <v>5862</v>
      </c>
      <c r="H180" s="12"/>
      <c r="I180" s="765"/>
      <c r="J180" s="766" t="s">
        <v>5805</v>
      </c>
      <c r="K180" s="761" t="s">
        <v>5806</v>
      </c>
      <c r="L180" s="767" t="s">
        <v>5863</v>
      </c>
      <c r="M180" s="21">
        <v>2022</v>
      </c>
      <c r="N180" s="764" t="s">
        <v>2119</v>
      </c>
      <c r="O180" s="21">
        <v>15</v>
      </c>
      <c r="P180" s="16">
        <v>2</v>
      </c>
      <c r="Q180" s="16">
        <v>15</v>
      </c>
      <c r="R180" s="644">
        <v>500</v>
      </c>
      <c r="S180" s="132"/>
      <c r="T180" s="133"/>
      <c r="U180" s="133"/>
      <c r="V180" s="505">
        <v>33.33</v>
      </c>
      <c r="W180" s="3" t="s">
        <v>5859</v>
      </c>
      <c r="X180" s="3"/>
    </row>
    <row r="181" spans="1:30" customFormat="1" ht="30" customHeight="1">
      <c r="A181" s="59" t="s">
        <v>5864</v>
      </c>
      <c r="B181" s="768" t="s">
        <v>5865</v>
      </c>
      <c r="C181" s="99" t="s">
        <v>475</v>
      </c>
      <c r="D181" s="59" t="s">
        <v>2417</v>
      </c>
      <c r="E181" s="122">
        <v>9</v>
      </c>
      <c r="F181" s="69">
        <v>1</v>
      </c>
      <c r="G181" s="769" t="s">
        <v>2418</v>
      </c>
      <c r="H181" s="711" t="s">
        <v>5866</v>
      </c>
      <c r="I181" s="711" t="s">
        <v>5866</v>
      </c>
      <c r="J181" s="71" t="s">
        <v>5867</v>
      </c>
      <c r="K181" s="770" t="s">
        <v>5868</v>
      </c>
      <c r="L181" s="770" t="s">
        <v>5869</v>
      </c>
      <c r="M181" s="21">
        <v>2022</v>
      </c>
      <c r="N181" s="21" t="s">
        <v>5870</v>
      </c>
      <c r="O181" s="21">
        <v>3</v>
      </c>
      <c r="P181" s="14">
        <v>3</v>
      </c>
      <c r="Q181" s="14">
        <v>3</v>
      </c>
      <c r="R181" s="640">
        <v>1000</v>
      </c>
      <c r="S181" s="641"/>
      <c r="T181" s="133"/>
      <c r="U181" s="133"/>
      <c r="V181" s="505">
        <v>333</v>
      </c>
      <c r="W181" s="3" t="s">
        <v>5655</v>
      </c>
      <c r="X181" s="3"/>
    </row>
    <row r="182" spans="1:30" customFormat="1" ht="30" customHeight="1">
      <c r="A182" s="59" t="s">
        <v>5871</v>
      </c>
      <c r="B182" s="742" t="s">
        <v>5872</v>
      </c>
      <c r="C182" s="99" t="s">
        <v>475</v>
      </c>
      <c r="D182" s="59" t="s">
        <v>2417</v>
      </c>
      <c r="E182" s="99">
        <v>8</v>
      </c>
      <c r="F182" s="99">
        <v>2</v>
      </c>
      <c r="G182" s="99" t="s">
        <v>2418</v>
      </c>
      <c r="H182" s="711" t="s">
        <v>5873</v>
      </c>
      <c r="I182" s="711" t="s">
        <v>5873</v>
      </c>
      <c r="J182" s="59" t="s">
        <v>5874</v>
      </c>
      <c r="K182" s="770" t="s">
        <v>5875</v>
      </c>
      <c r="L182" s="119"/>
      <c r="M182" s="21">
        <v>2022</v>
      </c>
      <c r="N182" s="21" t="s">
        <v>5870</v>
      </c>
      <c r="O182" s="21">
        <v>4</v>
      </c>
      <c r="P182" s="16">
        <v>4</v>
      </c>
      <c r="Q182" s="16">
        <v>4</v>
      </c>
      <c r="R182" s="644">
        <v>1000</v>
      </c>
      <c r="S182" s="132"/>
      <c r="T182" s="133"/>
      <c r="U182" s="133"/>
      <c r="V182" s="505">
        <v>250</v>
      </c>
      <c r="W182" s="3" t="s">
        <v>5655</v>
      </c>
      <c r="X182" s="3"/>
    </row>
    <row r="183" spans="1:30" customFormat="1" ht="30" customHeight="1">
      <c r="A183" s="12" t="s">
        <v>2415</v>
      </c>
      <c r="B183" s="742" t="s">
        <v>5876</v>
      </c>
      <c r="C183" s="21" t="s">
        <v>475</v>
      </c>
      <c r="D183" s="21" t="s">
        <v>2417</v>
      </c>
      <c r="E183" s="21">
        <v>9</v>
      </c>
      <c r="F183" s="21">
        <v>2</v>
      </c>
      <c r="G183" s="21" t="s">
        <v>2418</v>
      </c>
      <c r="H183" s="711" t="s">
        <v>5877</v>
      </c>
      <c r="I183" s="711" t="s">
        <v>5877</v>
      </c>
      <c r="J183" s="12" t="s">
        <v>2420</v>
      </c>
      <c r="K183" s="12" t="s">
        <v>2421</v>
      </c>
      <c r="L183" s="28" t="s">
        <v>5878</v>
      </c>
      <c r="M183" s="21">
        <v>2022</v>
      </c>
      <c r="N183" s="21" t="s">
        <v>5870</v>
      </c>
      <c r="O183" s="21">
        <v>8</v>
      </c>
      <c r="P183" s="14">
        <v>6</v>
      </c>
      <c r="Q183" s="14">
        <v>8</v>
      </c>
      <c r="R183" s="771">
        <v>1000</v>
      </c>
      <c r="S183" s="132"/>
      <c r="T183" s="133"/>
      <c r="U183" s="133"/>
      <c r="V183" s="505">
        <v>166</v>
      </c>
      <c r="W183" s="3" t="s">
        <v>5655</v>
      </c>
      <c r="X183" s="3"/>
    </row>
    <row r="184" spans="1:30" customFormat="1" ht="30" customHeight="1">
      <c r="A184" s="12" t="s">
        <v>2422</v>
      </c>
      <c r="B184" s="21" t="s">
        <v>5879</v>
      </c>
      <c r="C184" s="21" t="s">
        <v>475</v>
      </c>
      <c r="D184" s="21" t="s">
        <v>2417</v>
      </c>
      <c r="E184" s="21">
        <v>9</v>
      </c>
      <c r="F184" s="21">
        <v>1</v>
      </c>
      <c r="G184" s="21" t="s">
        <v>2418</v>
      </c>
      <c r="H184" s="446" t="s">
        <v>2424</v>
      </c>
      <c r="I184" s="446" t="s">
        <v>2424</v>
      </c>
      <c r="J184" s="12" t="s">
        <v>2425</v>
      </c>
      <c r="K184" s="12" t="s">
        <v>2426</v>
      </c>
      <c r="L184" s="28" t="s">
        <v>5763</v>
      </c>
      <c r="M184" s="21">
        <v>2022</v>
      </c>
      <c r="N184" s="21" t="s">
        <v>5870</v>
      </c>
      <c r="O184" s="21">
        <v>12</v>
      </c>
      <c r="P184" s="16">
        <v>5</v>
      </c>
      <c r="Q184" s="16">
        <v>12</v>
      </c>
      <c r="R184" s="644">
        <v>500</v>
      </c>
      <c r="S184" s="132"/>
      <c r="T184" s="133"/>
      <c r="U184" s="133"/>
      <c r="V184" s="505">
        <v>100</v>
      </c>
      <c r="W184" s="3" t="s">
        <v>5655</v>
      </c>
      <c r="X184" s="3"/>
    </row>
    <row r="185" spans="1:30" customFormat="1" ht="30" customHeight="1">
      <c r="A185" s="12" t="s">
        <v>5745</v>
      </c>
      <c r="B185" s="21" t="s">
        <v>5880</v>
      </c>
      <c r="C185" s="21" t="s">
        <v>475</v>
      </c>
      <c r="D185" s="21" t="s">
        <v>5881</v>
      </c>
      <c r="E185" s="21">
        <v>28</v>
      </c>
      <c r="F185" s="21"/>
      <c r="G185" s="21" t="s">
        <v>5749</v>
      </c>
      <c r="H185" s="446" t="s">
        <v>5750</v>
      </c>
      <c r="I185" s="446" t="s">
        <v>5750</v>
      </c>
      <c r="J185" s="12" t="s">
        <v>5752</v>
      </c>
      <c r="K185" s="12" t="s">
        <v>5753</v>
      </c>
      <c r="L185" s="28"/>
      <c r="M185" s="21">
        <v>2022</v>
      </c>
      <c r="N185" s="21" t="s">
        <v>5882</v>
      </c>
      <c r="O185" s="21">
        <v>14</v>
      </c>
      <c r="P185" s="16">
        <v>6</v>
      </c>
      <c r="Q185" s="16">
        <v>14</v>
      </c>
      <c r="R185" s="644">
        <v>500</v>
      </c>
      <c r="S185" s="132"/>
      <c r="T185" s="133"/>
      <c r="U185" s="133"/>
      <c r="V185" s="505">
        <v>83</v>
      </c>
      <c r="W185" s="3" t="s">
        <v>5655</v>
      </c>
      <c r="X185" s="3"/>
    </row>
    <row r="186" spans="1:30" customFormat="1" ht="30" customHeight="1">
      <c r="A186" s="12" t="s">
        <v>1604</v>
      </c>
      <c r="B186" s="21" t="s">
        <v>5883</v>
      </c>
      <c r="C186" s="21" t="s">
        <v>475</v>
      </c>
      <c r="D186" s="21" t="s">
        <v>1606</v>
      </c>
      <c r="E186" s="21">
        <v>9</v>
      </c>
      <c r="F186" s="21">
        <v>5</v>
      </c>
      <c r="G186" s="21"/>
      <c r="H186" s="446" t="s">
        <v>2428</v>
      </c>
      <c r="I186" s="446" t="s">
        <v>2428</v>
      </c>
      <c r="J186" s="12" t="s">
        <v>1610</v>
      </c>
      <c r="K186" s="12" t="s">
        <v>1611</v>
      </c>
      <c r="L186" s="28"/>
      <c r="M186" s="21">
        <v>2022</v>
      </c>
      <c r="N186" s="21" t="s">
        <v>5882</v>
      </c>
      <c r="O186" s="21">
        <v>14</v>
      </c>
      <c r="P186" s="16">
        <v>12</v>
      </c>
      <c r="Q186" s="16">
        <v>14</v>
      </c>
      <c r="R186" s="644">
        <v>500</v>
      </c>
      <c r="S186" s="132"/>
      <c r="T186" s="133"/>
      <c r="U186" s="133"/>
      <c r="V186" s="505">
        <v>41</v>
      </c>
      <c r="W186" s="3" t="s">
        <v>5655</v>
      </c>
    </row>
    <row r="187" spans="1:30" customFormat="1" ht="30" customHeight="1">
      <c r="A187" s="80" t="s">
        <v>5860</v>
      </c>
      <c r="B187" s="742" t="s">
        <v>5884</v>
      </c>
      <c r="C187" s="211" t="s">
        <v>475</v>
      </c>
      <c r="D187" s="211" t="s">
        <v>5801</v>
      </c>
      <c r="E187" s="211">
        <v>38</v>
      </c>
      <c r="F187" s="211">
        <v>1</v>
      </c>
      <c r="G187" s="211" t="s">
        <v>3746</v>
      </c>
      <c r="H187" s="711" t="s">
        <v>5885</v>
      </c>
      <c r="I187" s="772" t="s">
        <v>5886</v>
      </c>
      <c r="J187" s="80" t="s">
        <v>5805</v>
      </c>
      <c r="K187" s="770" t="s">
        <v>5806</v>
      </c>
      <c r="L187" s="212" t="s">
        <v>5863</v>
      </c>
      <c r="M187" s="211">
        <v>2022</v>
      </c>
      <c r="N187" s="211" t="s">
        <v>466</v>
      </c>
      <c r="O187" s="211">
        <v>15</v>
      </c>
      <c r="P187" s="339">
        <v>3</v>
      </c>
      <c r="Q187" s="339">
        <v>15</v>
      </c>
      <c r="R187" s="339">
        <v>500</v>
      </c>
      <c r="S187" s="773"/>
      <c r="T187" s="3"/>
      <c r="U187" s="3"/>
      <c r="V187" s="504">
        <v>166</v>
      </c>
      <c r="W187" s="3" t="s">
        <v>5655</v>
      </c>
      <c r="X187" s="3"/>
    </row>
    <row r="188" spans="1:30" customFormat="1" ht="30" customHeight="1">
      <c r="A188" s="774" t="s">
        <v>5887</v>
      </c>
      <c r="B188" s="775" t="s">
        <v>5721</v>
      </c>
      <c r="C188" s="776" t="s">
        <v>475</v>
      </c>
      <c r="D188" s="775" t="s">
        <v>5722</v>
      </c>
      <c r="E188" s="776">
        <v>125</v>
      </c>
      <c r="F188" s="776">
        <v>1</v>
      </c>
      <c r="G188" s="776" t="s">
        <v>5723</v>
      </c>
      <c r="H188" s="297"/>
      <c r="I188" s="777" t="s">
        <v>5724</v>
      </c>
      <c r="J188" s="775"/>
      <c r="K188" s="775"/>
      <c r="L188" s="778" t="s">
        <v>5725</v>
      </c>
      <c r="M188" s="779">
        <v>2022</v>
      </c>
      <c r="N188" s="779" t="s">
        <v>2459</v>
      </c>
      <c r="O188" s="779">
        <v>4</v>
      </c>
      <c r="P188" s="780">
        <v>4</v>
      </c>
      <c r="Q188" s="780">
        <v>4</v>
      </c>
      <c r="R188" s="781">
        <v>300</v>
      </c>
      <c r="S188" s="752"/>
      <c r="T188" s="782"/>
      <c r="U188" s="782"/>
      <c r="V188" s="1377">
        <v>75</v>
      </c>
      <c r="W188" s="783" t="s">
        <v>5888</v>
      </c>
      <c r="X188" s="3"/>
      <c r="Y188" s="783"/>
      <c r="Z188" s="783"/>
      <c r="AA188" s="783"/>
      <c r="AB188" s="783"/>
      <c r="AC188" s="783"/>
      <c r="AD188" s="783"/>
    </row>
    <row r="189" spans="1:30" customFormat="1" ht="30" customHeight="1">
      <c r="A189" s="801" t="s">
        <v>3743</v>
      </c>
      <c r="B189" s="59" t="s">
        <v>5807</v>
      </c>
      <c r="C189" s="99" t="s">
        <v>5716</v>
      </c>
      <c r="D189" s="59" t="s">
        <v>5801</v>
      </c>
      <c r="E189" s="122">
        <v>36</v>
      </c>
      <c r="F189" s="69">
        <v>3</v>
      </c>
      <c r="G189" s="99" t="s">
        <v>5808</v>
      </c>
      <c r="H189" s="123" t="s">
        <v>5809</v>
      </c>
      <c r="I189" s="123" t="s">
        <v>5810</v>
      </c>
      <c r="J189" s="71" t="s">
        <v>5811</v>
      </c>
      <c r="K189" s="71" t="s">
        <v>5812</v>
      </c>
      <c r="L189" s="118" t="s">
        <v>5813</v>
      </c>
      <c r="M189" s="21">
        <v>2022</v>
      </c>
      <c r="N189" s="21" t="s">
        <v>466</v>
      </c>
      <c r="O189" s="21">
        <v>9</v>
      </c>
      <c r="P189" s="14">
        <v>4</v>
      </c>
      <c r="Q189" s="14">
        <v>10</v>
      </c>
      <c r="R189" s="640">
        <v>500</v>
      </c>
      <c r="S189" s="641"/>
      <c r="T189" s="1372"/>
      <c r="U189" s="1372"/>
      <c r="V189" s="1378">
        <v>55.56</v>
      </c>
      <c r="W189" s="80" t="s">
        <v>5641</v>
      </c>
      <c r="X189" s="3"/>
    </row>
    <row r="190" spans="1:30" customFormat="1" ht="30" customHeight="1">
      <c r="A190" s="445" t="s">
        <v>5889</v>
      </c>
      <c r="B190" s="445" t="s">
        <v>5890</v>
      </c>
      <c r="C190" s="784" t="s">
        <v>475</v>
      </c>
      <c r="D190" s="445" t="s">
        <v>5891</v>
      </c>
      <c r="E190" s="785">
        <v>23</v>
      </c>
      <c r="F190" s="786">
        <v>976</v>
      </c>
      <c r="G190" s="445" t="s">
        <v>5892</v>
      </c>
      <c r="H190" s="787" t="s">
        <v>5893</v>
      </c>
      <c r="I190" s="787" t="s">
        <v>5894</v>
      </c>
      <c r="J190" s="445" t="s">
        <v>5895</v>
      </c>
      <c r="K190" s="445" t="s">
        <v>5896</v>
      </c>
      <c r="L190" s="788"/>
      <c r="M190" s="789">
        <v>2023</v>
      </c>
      <c r="N190" s="789" t="s">
        <v>711</v>
      </c>
      <c r="O190" s="789">
        <v>2</v>
      </c>
      <c r="P190" s="790">
        <v>1</v>
      </c>
      <c r="Q190" s="790">
        <v>7</v>
      </c>
      <c r="R190" s="791">
        <v>1000</v>
      </c>
      <c r="S190" s="792"/>
      <c r="T190" s="793"/>
      <c r="U190" s="793"/>
      <c r="V190" s="1379">
        <v>142.85</v>
      </c>
      <c r="W190" s="643" t="s">
        <v>5659</v>
      </c>
    </row>
    <row r="191" spans="1:30" customFormat="1" ht="30" customHeight="1">
      <c r="A191" s="445" t="s">
        <v>5897</v>
      </c>
      <c r="B191" s="445" t="s">
        <v>5898</v>
      </c>
      <c r="C191" s="784" t="s">
        <v>475</v>
      </c>
      <c r="D191" s="445" t="s">
        <v>5899</v>
      </c>
      <c r="E191" s="784">
        <v>11</v>
      </c>
      <c r="F191" s="784">
        <v>2306</v>
      </c>
      <c r="G191" s="445" t="s">
        <v>5900</v>
      </c>
      <c r="H191" s="794" t="s">
        <v>5901</v>
      </c>
      <c r="I191" s="794" t="s">
        <v>5902</v>
      </c>
      <c r="J191" s="445" t="s">
        <v>5903</v>
      </c>
      <c r="K191" s="795"/>
      <c r="L191" s="445" t="s">
        <v>5904</v>
      </c>
      <c r="M191" s="789">
        <v>2023</v>
      </c>
      <c r="N191" s="789" t="s">
        <v>719</v>
      </c>
      <c r="O191" s="789">
        <v>2</v>
      </c>
      <c r="P191" s="790">
        <v>1</v>
      </c>
      <c r="Q191" s="790">
        <v>9</v>
      </c>
      <c r="R191" s="796">
        <v>1500</v>
      </c>
      <c r="S191" s="797"/>
      <c r="T191" s="793"/>
      <c r="U191" s="793"/>
      <c r="V191" s="1379">
        <v>166.67</v>
      </c>
      <c r="W191" s="643" t="s">
        <v>5659</v>
      </c>
      <c r="X191" s="3"/>
    </row>
    <row r="192" spans="1:30" customFormat="1" ht="30" customHeight="1">
      <c r="A192" s="445" t="s">
        <v>5905</v>
      </c>
      <c r="B192" s="445" t="s">
        <v>5906</v>
      </c>
      <c r="C192" s="789" t="s">
        <v>475</v>
      </c>
      <c r="D192" s="789" t="s">
        <v>5907</v>
      </c>
      <c r="E192" s="789">
        <v>113</v>
      </c>
      <c r="F192" s="789">
        <v>1</v>
      </c>
      <c r="G192" s="445" t="s">
        <v>5908</v>
      </c>
      <c r="H192" s="794" t="s">
        <v>5909</v>
      </c>
      <c r="I192" s="794" t="s">
        <v>5910</v>
      </c>
      <c r="J192" s="445" t="s">
        <v>5911</v>
      </c>
      <c r="K192" s="445" t="s">
        <v>5912</v>
      </c>
      <c r="L192" s="445" t="s">
        <v>5913</v>
      </c>
      <c r="M192" s="789">
        <v>2018</v>
      </c>
      <c r="N192" s="789" t="s">
        <v>711</v>
      </c>
      <c r="O192" s="789">
        <v>1</v>
      </c>
      <c r="P192" s="790">
        <v>4</v>
      </c>
      <c r="Q192" s="790">
        <v>6</v>
      </c>
      <c r="R192" s="796">
        <v>1000</v>
      </c>
      <c r="S192" s="797"/>
      <c r="T192" s="793"/>
      <c r="U192" s="793"/>
      <c r="V192" s="1379">
        <v>166.67</v>
      </c>
      <c r="W192" s="643" t="s">
        <v>5659</v>
      </c>
      <c r="X192" s="3"/>
    </row>
    <row r="193" spans="1:24" customFormat="1" ht="30" customHeight="1">
      <c r="A193" s="12" t="s">
        <v>5914</v>
      </c>
      <c r="B193" s="21" t="s">
        <v>5915</v>
      </c>
      <c r="C193" s="21" t="s">
        <v>475</v>
      </c>
      <c r="D193" s="21" t="s">
        <v>5916</v>
      </c>
      <c r="E193" s="21">
        <v>14</v>
      </c>
      <c r="F193" s="21">
        <v>1</v>
      </c>
      <c r="G193" s="21" t="s">
        <v>5917</v>
      </c>
      <c r="H193" s="12" t="s">
        <v>5918</v>
      </c>
      <c r="I193" s="12" t="s">
        <v>5919</v>
      </c>
      <c r="J193" s="643" t="s">
        <v>5920</v>
      </c>
      <c r="K193" s="643" t="s">
        <v>5921</v>
      </c>
      <c r="L193" s="643" t="s">
        <v>5922</v>
      </c>
      <c r="M193" s="21">
        <v>2023</v>
      </c>
      <c r="N193" s="21" t="s">
        <v>711</v>
      </c>
      <c r="O193" s="21">
        <v>5</v>
      </c>
      <c r="P193" s="16">
        <v>1</v>
      </c>
      <c r="Q193" s="16">
        <v>11</v>
      </c>
      <c r="R193" s="644">
        <v>1000</v>
      </c>
      <c r="S193" s="132"/>
      <c r="T193" s="133"/>
      <c r="U193" s="133"/>
      <c r="V193" s="505">
        <v>90.9</v>
      </c>
      <c r="W193" s="643" t="s">
        <v>5659</v>
      </c>
      <c r="X193" s="3"/>
    </row>
    <row r="194" spans="1:24" customFormat="1" ht="30" customHeight="1">
      <c r="A194" s="798" t="s">
        <v>3468</v>
      </c>
      <c r="B194" s="59" t="s">
        <v>5923</v>
      </c>
      <c r="C194" s="99" t="s">
        <v>475</v>
      </c>
      <c r="D194" s="59" t="s">
        <v>1620</v>
      </c>
      <c r="E194" s="122">
        <v>23</v>
      </c>
      <c r="F194" s="69">
        <v>3</v>
      </c>
      <c r="G194" s="99" t="s">
        <v>1621</v>
      </c>
      <c r="H194" s="123"/>
      <c r="I194" s="123" t="s">
        <v>5924</v>
      </c>
      <c r="J194" s="71" t="s">
        <v>5925</v>
      </c>
      <c r="K194" s="71">
        <v>748920100001</v>
      </c>
      <c r="L194" s="118"/>
      <c r="M194" s="21">
        <v>2022</v>
      </c>
      <c r="N194" s="21" t="s">
        <v>466</v>
      </c>
      <c r="O194" s="21">
        <v>4</v>
      </c>
      <c r="P194" s="14">
        <v>4</v>
      </c>
      <c r="Q194" s="14">
        <v>4</v>
      </c>
      <c r="R194" s="640">
        <v>500</v>
      </c>
      <c r="S194" s="641"/>
      <c r="T194" s="133"/>
      <c r="U194" s="133"/>
      <c r="V194" s="503">
        <v>125</v>
      </c>
      <c r="W194" s="758" t="s">
        <v>5661</v>
      </c>
      <c r="X194" s="3"/>
    </row>
    <row r="195" spans="1:24" customFormat="1" ht="30" customHeight="1">
      <c r="A195" s="743" t="s">
        <v>3743</v>
      </c>
      <c r="B195" s="59" t="s">
        <v>5807</v>
      </c>
      <c r="C195" s="99" t="s">
        <v>5716</v>
      </c>
      <c r="D195" s="59" t="s">
        <v>5801</v>
      </c>
      <c r="E195" s="122">
        <v>36</v>
      </c>
      <c r="F195" s="69">
        <v>3</v>
      </c>
      <c r="G195" s="99" t="s">
        <v>5808</v>
      </c>
      <c r="H195" s="123" t="s">
        <v>5809</v>
      </c>
      <c r="I195" s="123" t="s">
        <v>5810</v>
      </c>
      <c r="J195" s="71" t="s">
        <v>5811</v>
      </c>
      <c r="K195" s="71" t="s">
        <v>5812</v>
      </c>
      <c r="L195" s="118" t="s">
        <v>5813</v>
      </c>
      <c r="M195" s="21">
        <v>2022</v>
      </c>
      <c r="N195" s="21" t="s">
        <v>466</v>
      </c>
      <c r="O195" s="21">
        <v>9</v>
      </c>
      <c r="P195" s="14">
        <v>4</v>
      </c>
      <c r="Q195" s="14">
        <v>10</v>
      </c>
      <c r="R195" s="640">
        <v>500</v>
      </c>
      <c r="S195" s="641"/>
      <c r="T195" s="133"/>
      <c r="U195" s="133"/>
      <c r="V195" s="503">
        <v>55.56</v>
      </c>
      <c r="W195" s="799" t="s">
        <v>5926</v>
      </c>
      <c r="X195" s="3"/>
    </row>
    <row r="196" spans="1:24" customFormat="1" ht="30" customHeight="1">
      <c r="A196" s="59" t="s">
        <v>3679</v>
      </c>
      <c r="B196" s="59" t="s">
        <v>5927</v>
      </c>
      <c r="C196" s="99" t="s">
        <v>475</v>
      </c>
      <c r="D196" s="59" t="s">
        <v>3561</v>
      </c>
      <c r="E196" s="122">
        <v>23</v>
      </c>
      <c r="F196" s="69">
        <v>9117</v>
      </c>
      <c r="G196" s="99"/>
      <c r="H196" s="626" t="s">
        <v>5928</v>
      </c>
      <c r="I196" s="626" t="s">
        <v>3683</v>
      </c>
      <c r="J196" s="71" t="s">
        <v>5929</v>
      </c>
      <c r="K196" s="71" t="s">
        <v>3685</v>
      </c>
      <c r="L196" s="118" t="s">
        <v>5930</v>
      </c>
      <c r="M196" s="21">
        <v>2022</v>
      </c>
      <c r="N196" s="800" t="s">
        <v>711</v>
      </c>
      <c r="O196" s="21">
        <v>7</v>
      </c>
      <c r="P196" s="14">
        <v>4</v>
      </c>
      <c r="Q196" s="14">
        <v>7</v>
      </c>
      <c r="R196" s="640">
        <v>1000</v>
      </c>
      <c r="S196" s="641"/>
      <c r="T196" s="133" t="s">
        <v>2298</v>
      </c>
      <c r="U196" s="133"/>
      <c r="V196" s="505">
        <v>142.85</v>
      </c>
      <c r="W196" s="3" t="s">
        <v>5931</v>
      </c>
      <c r="X196" s="3"/>
    </row>
    <row r="197" spans="1:24" customFormat="1" ht="30" customHeight="1">
      <c r="A197" s="801" t="s">
        <v>5932</v>
      </c>
      <c r="B197" s="802" t="s">
        <v>5933</v>
      </c>
      <c r="C197" s="21" t="s">
        <v>475</v>
      </c>
      <c r="D197" s="803" t="s">
        <v>1589</v>
      </c>
      <c r="E197" s="21">
        <v>10</v>
      </c>
      <c r="F197" s="21">
        <v>12</v>
      </c>
      <c r="G197" s="801" t="s">
        <v>1590</v>
      </c>
      <c r="H197" s="12" t="s">
        <v>5934</v>
      </c>
      <c r="I197" s="12" t="s">
        <v>1592</v>
      </c>
      <c r="J197" s="711" t="s">
        <v>5718</v>
      </c>
      <c r="K197" s="801" t="s">
        <v>1594</v>
      </c>
      <c r="L197" s="28" t="s">
        <v>5935</v>
      </c>
      <c r="M197" s="21">
        <v>2022</v>
      </c>
      <c r="N197" s="21" t="s">
        <v>719</v>
      </c>
      <c r="O197" s="21">
        <v>10</v>
      </c>
      <c r="P197" s="14">
        <v>10</v>
      </c>
      <c r="Q197" s="14">
        <v>10</v>
      </c>
      <c r="R197" s="640">
        <v>1000</v>
      </c>
      <c r="S197" s="641"/>
      <c r="T197" s="133"/>
      <c r="U197" s="133"/>
      <c r="V197" s="505">
        <v>100</v>
      </c>
      <c r="W197" s="643" t="s">
        <v>5638</v>
      </c>
    </row>
    <row r="198" spans="1:24" customFormat="1" ht="30" customHeight="1">
      <c r="A198" s="801" t="s">
        <v>5745</v>
      </c>
      <c r="B198" s="326" t="s">
        <v>5936</v>
      </c>
      <c r="C198" s="21" t="s">
        <v>475</v>
      </c>
      <c r="D198" s="801" t="s">
        <v>5881</v>
      </c>
      <c r="E198" s="476">
        <v>28</v>
      </c>
      <c r="F198" s="476" t="s">
        <v>5748</v>
      </c>
      <c r="G198" s="801" t="s">
        <v>5749</v>
      </c>
      <c r="H198" s="12" t="s">
        <v>5934</v>
      </c>
      <c r="I198" s="804" t="s">
        <v>5937</v>
      </c>
      <c r="J198" s="801" t="s">
        <v>5752</v>
      </c>
      <c r="K198" s="801" t="s">
        <v>5753</v>
      </c>
      <c r="L198" s="28" t="s">
        <v>465</v>
      </c>
      <c r="M198" s="21">
        <v>2022</v>
      </c>
      <c r="N198" s="21" t="s">
        <v>719</v>
      </c>
      <c r="O198" s="21">
        <v>13</v>
      </c>
      <c r="P198" s="16">
        <v>5</v>
      </c>
      <c r="Q198" s="16">
        <v>13</v>
      </c>
      <c r="R198" s="644">
        <v>1000</v>
      </c>
      <c r="S198" s="132"/>
      <c r="T198" s="133"/>
      <c r="U198" s="133"/>
      <c r="V198" s="1380">
        <v>76.92</v>
      </c>
      <c r="W198" s="643" t="s">
        <v>5638</v>
      </c>
      <c r="X198" s="3"/>
    </row>
    <row r="199" spans="1:24" customFormat="1" ht="30" customHeight="1">
      <c r="A199" s="801" t="s">
        <v>5728</v>
      </c>
      <c r="B199" s="483" t="s">
        <v>5938</v>
      </c>
      <c r="C199" s="21" t="s">
        <v>475</v>
      </c>
      <c r="D199" s="801" t="s">
        <v>999</v>
      </c>
      <c r="E199" s="21">
        <v>12</v>
      </c>
      <c r="F199" s="21">
        <v>13</v>
      </c>
      <c r="G199" s="801" t="s">
        <v>1000</v>
      </c>
      <c r="H199" s="805" t="s">
        <v>5934</v>
      </c>
      <c r="I199" s="805" t="s">
        <v>4450</v>
      </c>
      <c r="J199" s="801" t="s">
        <v>5730</v>
      </c>
      <c r="K199" s="801" t="s">
        <v>5939</v>
      </c>
      <c r="L199" s="806" t="s">
        <v>3720</v>
      </c>
      <c r="M199" s="21">
        <v>2022</v>
      </c>
      <c r="N199" s="21" t="s">
        <v>719</v>
      </c>
      <c r="O199" s="21">
        <v>8</v>
      </c>
      <c r="P199" s="14">
        <v>6</v>
      </c>
      <c r="Q199" s="14">
        <v>8</v>
      </c>
      <c r="R199" s="771">
        <v>1000</v>
      </c>
      <c r="S199" s="132"/>
      <c r="T199" s="133"/>
      <c r="U199" s="133"/>
      <c r="V199" s="505">
        <v>125</v>
      </c>
      <c r="W199" s="643" t="s">
        <v>5638</v>
      </c>
      <c r="X199" s="3"/>
    </row>
    <row r="200" spans="1:24" customFormat="1" ht="30" customHeight="1">
      <c r="A200" s="801" t="s">
        <v>2464</v>
      </c>
      <c r="B200" s="746" t="s">
        <v>5940</v>
      </c>
      <c r="C200" s="21" t="s">
        <v>475</v>
      </c>
      <c r="D200" s="801" t="s">
        <v>999</v>
      </c>
      <c r="E200" s="21">
        <v>12</v>
      </c>
      <c r="F200" s="21">
        <v>12</v>
      </c>
      <c r="G200" s="801" t="s">
        <v>1000</v>
      </c>
      <c r="H200" s="12" t="s">
        <v>5934</v>
      </c>
      <c r="I200" s="807" t="s">
        <v>5707</v>
      </c>
      <c r="J200" s="801" t="s">
        <v>2468</v>
      </c>
      <c r="K200" s="801" t="s">
        <v>2469</v>
      </c>
      <c r="L200" s="28" t="s">
        <v>1603</v>
      </c>
      <c r="M200" s="21">
        <v>2022</v>
      </c>
      <c r="N200" s="21" t="s">
        <v>719</v>
      </c>
      <c r="O200" s="21">
        <v>8</v>
      </c>
      <c r="P200" s="16">
        <v>6</v>
      </c>
      <c r="Q200" s="16">
        <v>8</v>
      </c>
      <c r="R200" s="644">
        <v>1000</v>
      </c>
      <c r="S200" s="132"/>
      <c r="T200" s="133"/>
      <c r="U200" s="133"/>
      <c r="V200" s="505">
        <v>125</v>
      </c>
      <c r="W200" s="643" t="s">
        <v>5638</v>
      </c>
      <c r="X200" s="3"/>
    </row>
    <row r="201" spans="1:24" customFormat="1" ht="30" customHeight="1">
      <c r="A201" s="801" t="s">
        <v>1604</v>
      </c>
      <c r="B201" s="326" t="s">
        <v>5941</v>
      </c>
      <c r="C201" s="21" t="s">
        <v>475</v>
      </c>
      <c r="D201" s="801" t="s">
        <v>1606</v>
      </c>
      <c r="E201" s="21">
        <v>9</v>
      </c>
      <c r="F201" s="21">
        <v>135</v>
      </c>
      <c r="G201" s="801" t="s">
        <v>1607</v>
      </c>
      <c r="H201" s="12" t="s">
        <v>5934</v>
      </c>
      <c r="I201" s="807" t="s">
        <v>5942</v>
      </c>
      <c r="J201" s="801" t="s">
        <v>1610</v>
      </c>
      <c r="K201" s="801" t="s">
        <v>1611</v>
      </c>
      <c r="L201" s="28" t="s">
        <v>465</v>
      </c>
      <c r="M201" s="21">
        <v>2022</v>
      </c>
      <c r="N201" s="21" t="s">
        <v>719</v>
      </c>
      <c r="O201" s="21">
        <v>10</v>
      </c>
      <c r="P201" s="16">
        <v>10</v>
      </c>
      <c r="Q201" s="16">
        <v>10</v>
      </c>
      <c r="R201" s="644">
        <v>1500</v>
      </c>
      <c r="S201" s="132"/>
      <c r="T201" s="133"/>
      <c r="U201" s="133"/>
      <c r="V201" s="505">
        <v>150</v>
      </c>
      <c r="W201" s="643" t="s">
        <v>5638</v>
      </c>
      <c r="X201" s="3"/>
    </row>
    <row r="202" spans="1:24" customFormat="1" ht="30" customHeight="1">
      <c r="A202" s="801" t="s">
        <v>3751</v>
      </c>
      <c r="B202" s="483" t="s">
        <v>5943</v>
      </c>
      <c r="C202" s="21" t="s">
        <v>475</v>
      </c>
      <c r="D202" s="801" t="s">
        <v>999</v>
      </c>
      <c r="E202" s="21">
        <v>12</v>
      </c>
      <c r="F202" s="21">
        <v>5</v>
      </c>
      <c r="G202" s="801" t="s">
        <v>1000</v>
      </c>
      <c r="H202" s="12" t="s">
        <v>5934</v>
      </c>
      <c r="I202" s="807" t="s">
        <v>3755</v>
      </c>
      <c r="J202" s="801" t="s">
        <v>5944</v>
      </c>
      <c r="K202" s="801" t="s">
        <v>3757</v>
      </c>
      <c r="L202" s="28" t="s">
        <v>1626</v>
      </c>
      <c r="M202" s="21">
        <v>2022</v>
      </c>
      <c r="N202" s="21" t="s">
        <v>719</v>
      </c>
      <c r="O202" s="21">
        <v>7</v>
      </c>
      <c r="P202" s="16">
        <v>7</v>
      </c>
      <c r="Q202" s="16">
        <v>7</v>
      </c>
      <c r="R202" s="644">
        <v>1000</v>
      </c>
      <c r="S202" s="132"/>
      <c r="T202" s="133"/>
      <c r="U202" s="133"/>
      <c r="V202" s="1380">
        <v>142.86000000000001</v>
      </c>
      <c r="W202" s="643" t="s">
        <v>5638</v>
      </c>
      <c r="X202" s="3"/>
    </row>
    <row r="203" spans="1:24" customFormat="1" ht="30" customHeight="1">
      <c r="A203" s="801" t="s">
        <v>5945</v>
      </c>
      <c r="B203" s="802" t="s">
        <v>5946</v>
      </c>
      <c r="C203" s="21" t="s">
        <v>475</v>
      </c>
      <c r="D203" s="801" t="s">
        <v>2417</v>
      </c>
      <c r="E203" s="21">
        <v>9</v>
      </c>
      <c r="F203" s="21">
        <v>2</v>
      </c>
      <c r="G203" s="802" t="s">
        <v>2418</v>
      </c>
      <c r="H203" s="12" t="s">
        <v>5934</v>
      </c>
      <c r="I203" s="12" t="s">
        <v>2455</v>
      </c>
      <c r="J203" s="687" t="s">
        <v>5947</v>
      </c>
      <c r="K203" s="801" t="s">
        <v>2457</v>
      </c>
      <c r="L203" s="28" t="s">
        <v>2458</v>
      </c>
      <c r="M203" s="21">
        <v>2022</v>
      </c>
      <c r="N203" s="808" t="s">
        <v>719</v>
      </c>
      <c r="O203" s="808">
        <v>8</v>
      </c>
      <c r="P203" s="809">
        <v>4</v>
      </c>
      <c r="Q203" s="809">
        <v>8</v>
      </c>
      <c r="R203" s="810">
        <v>1000</v>
      </c>
      <c r="S203" s="811"/>
      <c r="V203" s="1381">
        <v>125</v>
      </c>
      <c r="W203" s="643" t="s">
        <v>5638</v>
      </c>
      <c r="X203" s="3"/>
    </row>
    <row r="204" spans="1:24" customFormat="1" ht="30" customHeight="1">
      <c r="A204" s="801" t="s">
        <v>1619</v>
      </c>
      <c r="B204" s="812" t="s">
        <v>1637</v>
      </c>
      <c r="C204" s="21" t="s">
        <v>475</v>
      </c>
      <c r="D204" s="801" t="s">
        <v>1620</v>
      </c>
      <c r="E204" s="21">
        <v>23</v>
      </c>
      <c r="F204" s="21">
        <v>1</v>
      </c>
      <c r="G204" s="801" t="s">
        <v>1621</v>
      </c>
      <c r="H204" s="12" t="s">
        <v>5934</v>
      </c>
      <c r="I204" s="807" t="s">
        <v>1623</v>
      </c>
      <c r="J204" s="801" t="s">
        <v>1624</v>
      </c>
      <c r="K204" s="801" t="s">
        <v>1625</v>
      </c>
      <c r="L204" s="28" t="s">
        <v>5948</v>
      </c>
      <c r="M204" s="21">
        <v>2022</v>
      </c>
      <c r="N204" s="813" t="s">
        <v>719</v>
      </c>
      <c r="O204" s="3">
        <v>7</v>
      </c>
      <c r="P204" s="3">
        <v>7</v>
      </c>
      <c r="Q204" s="3">
        <v>7</v>
      </c>
      <c r="R204" s="814">
        <v>1000</v>
      </c>
      <c r="S204" s="3"/>
      <c r="T204" s="3"/>
      <c r="U204" s="3"/>
      <c r="V204" s="504">
        <v>142.86000000000001</v>
      </c>
      <c r="W204" s="643" t="s">
        <v>5638</v>
      </c>
      <c r="X204" s="3"/>
    </row>
    <row r="205" spans="1:24" customFormat="1" ht="30" customHeight="1">
      <c r="A205" s="801" t="s">
        <v>2429</v>
      </c>
      <c r="B205" s="327" t="s">
        <v>5949</v>
      </c>
      <c r="C205" s="21" t="s">
        <v>475</v>
      </c>
      <c r="D205" s="801" t="s">
        <v>1620</v>
      </c>
      <c r="E205" s="21">
        <v>23</v>
      </c>
      <c r="F205" s="21">
        <v>1</v>
      </c>
      <c r="G205" s="801" t="s">
        <v>1621</v>
      </c>
      <c r="H205" s="12" t="s">
        <v>5934</v>
      </c>
      <c r="I205" s="807" t="s">
        <v>1623</v>
      </c>
      <c r="J205" s="801" t="s">
        <v>2432</v>
      </c>
      <c r="K205" s="801" t="s">
        <v>2433</v>
      </c>
      <c r="L205" s="28" t="s">
        <v>5950</v>
      </c>
      <c r="M205" s="21">
        <v>2022</v>
      </c>
      <c r="N205" s="815" t="s">
        <v>719</v>
      </c>
      <c r="O205" s="211">
        <v>8</v>
      </c>
      <c r="P205" s="339">
        <v>5</v>
      </c>
      <c r="Q205" s="339">
        <v>8</v>
      </c>
      <c r="R205" s="339">
        <v>1000</v>
      </c>
      <c r="U205" s="3"/>
      <c r="V205" s="504">
        <v>125</v>
      </c>
      <c r="W205" s="643" t="s">
        <v>5638</v>
      </c>
    </row>
    <row r="206" spans="1:24" customFormat="1" ht="30" customHeight="1">
      <c r="A206" s="816" t="s">
        <v>5932</v>
      </c>
      <c r="B206" s="817" t="s">
        <v>2499</v>
      </c>
      <c r="C206" s="818" t="s">
        <v>475</v>
      </c>
      <c r="D206" s="819" t="s">
        <v>5951</v>
      </c>
      <c r="E206" s="820">
        <v>10</v>
      </c>
      <c r="F206" s="821">
        <v>12</v>
      </c>
      <c r="G206" s="822" t="s">
        <v>1590</v>
      </c>
      <c r="H206" s="823" t="s">
        <v>5952</v>
      </c>
      <c r="I206" s="824" t="s">
        <v>5953</v>
      </c>
      <c r="J206" s="825" t="s">
        <v>5954</v>
      </c>
      <c r="K206" s="824" t="s">
        <v>1594</v>
      </c>
      <c r="L206" s="822" t="s">
        <v>1595</v>
      </c>
      <c r="M206" s="826">
        <v>2022</v>
      </c>
      <c r="N206" s="822" t="s">
        <v>711</v>
      </c>
      <c r="O206" s="826">
        <v>12</v>
      </c>
      <c r="P206" s="827">
        <v>10</v>
      </c>
      <c r="Q206" s="827">
        <v>12</v>
      </c>
      <c r="R206" s="827">
        <v>1000</v>
      </c>
      <c r="U206" s="3"/>
      <c r="V206" s="1382">
        <v>83.33</v>
      </c>
      <c r="W206" s="3" t="s">
        <v>5955</v>
      </c>
      <c r="X206" s="3"/>
    </row>
    <row r="207" spans="1:24" customFormat="1" ht="30" customHeight="1">
      <c r="A207" s="828" t="s">
        <v>5728</v>
      </c>
      <c r="B207" s="829" t="s">
        <v>5956</v>
      </c>
      <c r="C207" s="830" t="s">
        <v>475</v>
      </c>
      <c r="D207" s="830" t="s">
        <v>5957</v>
      </c>
      <c r="E207" s="831">
        <v>12</v>
      </c>
      <c r="F207" s="832">
        <v>13</v>
      </c>
      <c r="G207" s="822" t="s">
        <v>5958</v>
      </c>
      <c r="H207" s="823" t="s">
        <v>5959</v>
      </c>
      <c r="I207" s="824" t="s">
        <v>5960</v>
      </c>
      <c r="J207" s="825" t="s">
        <v>5961</v>
      </c>
      <c r="K207" s="824" t="s">
        <v>5939</v>
      </c>
      <c r="L207" s="822" t="s">
        <v>5962</v>
      </c>
      <c r="M207" s="826">
        <v>2022</v>
      </c>
      <c r="N207" s="822" t="s">
        <v>711</v>
      </c>
      <c r="O207" s="826">
        <v>8</v>
      </c>
      <c r="P207" s="827">
        <v>8</v>
      </c>
      <c r="Q207" s="827">
        <v>8</v>
      </c>
      <c r="R207" s="827">
        <v>1000</v>
      </c>
      <c r="S207" s="3"/>
      <c r="T207" s="3"/>
      <c r="U207" s="3"/>
      <c r="V207" s="1382">
        <v>125</v>
      </c>
      <c r="W207" s="3" t="s">
        <v>5955</v>
      </c>
      <c r="X207" s="3"/>
    </row>
    <row r="208" spans="1:24" customFormat="1" ht="30" customHeight="1">
      <c r="A208" s="833" t="s">
        <v>2464</v>
      </c>
      <c r="B208" s="834" t="s">
        <v>5963</v>
      </c>
      <c r="C208" s="831"/>
      <c r="D208" s="828" t="s">
        <v>5964</v>
      </c>
      <c r="E208" s="828" t="s">
        <v>5965</v>
      </c>
      <c r="F208" s="835">
        <v>12</v>
      </c>
      <c r="G208" s="822" t="s">
        <v>5958</v>
      </c>
      <c r="H208" s="823" t="s">
        <v>5966</v>
      </c>
      <c r="I208" s="824" t="s">
        <v>5967</v>
      </c>
      <c r="J208" s="825" t="s">
        <v>5968</v>
      </c>
      <c r="K208" s="824" t="s">
        <v>2469</v>
      </c>
      <c r="L208" s="822" t="s">
        <v>5969</v>
      </c>
      <c r="M208" s="826">
        <v>2022</v>
      </c>
      <c r="N208" s="822" t="s">
        <v>711</v>
      </c>
      <c r="O208" s="826">
        <v>8</v>
      </c>
      <c r="P208" s="827">
        <v>6</v>
      </c>
      <c r="Q208" s="827">
        <v>8</v>
      </c>
      <c r="R208" s="827">
        <v>1000</v>
      </c>
      <c r="S208" s="3"/>
      <c r="T208" s="3"/>
      <c r="U208" s="3"/>
      <c r="V208" s="1382">
        <v>125</v>
      </c>
      <c r="W208" s="3" t="s">
        <v>5955</v>
      </c>
      <c r="X208" s="3"/>
    </row>
    <row r="209" spans="1:24" customFormat="1" ht="30" customHeight="1">
      <c r="A209" s="833" t="s">
        <v>5970</v>
      </c>
      <c r="B209" s="833" t="s">
        <v>5971</v>
      </c>
      <c r="C209" s="836" t="s">
        <v>475</v>
      </c>
      <c r="D209" s="833" t="s">
        <v>5972</v>
      </c>
      <c r="E209" s="826">
        <v>9</v>
      </c>
      <c r="F209" s="826">
        <v>5</v>
      </c>
      <c r="G209" s="826"/>
      <c r="H209" s="823" t="s">
        <v>5973</v>
      </c>
      <c r="I209" s="824" t="s">
        <v>5974</v>
      </c>
      <c r="J209" s="824" t="s">
        <v>5975</v>
      </c>
      <c r="K209" s="824" t="s">
        <v>1611</v>
      </c>
      <c r="L209" s="822"/>
      <c r="M209" s="826">
        <v>2022</v>
      </c>
      <c r="N209" s="822" t="s">
        <v>711</v>
      </c>
      <c r="O209" s="826">
        <v>15</v>
      </c>
      <c r="P209" s="827">
        <v>15</v>
      </c>
      <c r="Q209" s="827">
        <v>15</v>
      </c>
      <c r="R209" s="827">
        <v>1000</v>
      </c>
      <c r="S209" s="3"/>
      <c r="T209" s="3"/>
      <c r="U209" s="3"/>
      <c r="V209" s="1382">
        <v>142.85</v>
      </c>
      <c r="W209" s="3" t="s">
        <v>5955</v>
      </c>
      <c r="X209" s="3"/>
    </row>
    <row r="210" spans="1:24" customFormat="1" ht="30" customHeight="1">
      <c r="A210" s="837" t="s">
        <v>5976</v>
      </c>
      <c r="B210" s="837" t="s">
        <v>5977</v>
      </c>
      <c r="C210" s="828" t="s">
        <v>475</v>
      </c>
      <c r="D210" s="838" t="s">
        <v>5978</v>
      </c>
      <c r="E210" s="826">
        <v>12</v>
      </c>
      <c r="F210" s="826">
        <v>5</v>
      </c>
      <c r="G210" s="822" t="s">
        <v>5958</v>
      </c>
      <c r="H210" s="823" t="s">
        <v>5979</v>
      </c>
      <c r="I210" s="823" t="s">
        <v>5980</v>
      </c>
      <c r="J210" s="839" t="s">
        <v>5981</v>
      </c>
      <c r="K210" s="824" t="s">
        <v>3757</v>
      </c>
      <c r="L210" s="822" t="s">
        <v>5982</v>
      </c>
      <c r="M210" s="826">
        <v>2022</v>
      </c>
      <c r="N210" s="822" t="s">
        <v>711</v>
      </c>
      <c r="O210" s="826">
        <v>7</v>
      </c>
      <c r="P210" s="827">
        <v>7</v>
      </c>
      <c r="Q210" s="827">
        <v>7</v>
      </c>
      <c r="R210" s="827">
        <v>1000</v>
      </c>
      <c r="S210" s="3"/>
      <c r="T210" s="3"/>
      <c r="U210" s="3"/>
      <c r="V210" s="1382">
        <v>142.85</v>
      </c>
      <c r="W210" s="3" t="s">
        <v>5955</v>
      </c>
      <c r="X210" s="3"/>
    </row>
    <row r="211" spans="1:24" customFormat="1" ht="30" customHeight="1">
      <c r="A211" s="840" t="s">
        <v>5983</v>
      </c>
      <c r="B211" s="840" t="s">
        <v>5984</v>
      </c>
      <c r="C211" s="840" t="s">
        <v>475</v>
      </c>
      <c r="D211" s="840" t="s">
        <v>5985</v>
      </c>
      <c r="E211" s="841">
        <v>23</v>
      </c>
      <c r="F211" s="841">
        <v>1</v>
      </c>
      <c r="G211" s="842" t="s">
        <v>1621</v>
      </c>
      <c r="H211" s="823" t="s">
        <v>5986</v>
      </c>
      <c r="I211" s="824" t="s">
        <v>5987</v>
      </c>
      <c r="J211" s="840" t="s">
        <v>5988</v>
      </c>
      <c r="K211" s="840" t="s">
        <v>1625</v>
      </c>
      <c r="L211" s="817" t="s">
        <v>5948</v>
      </c>
      <c r="M211" s="841">
        <v>2022</v>
      </c>
      <c r="N211" s="822" t="s">
        <v>466</v>
      </c>
      <c r="O211" s="826">
        <v>7</v>
      </c>
      <c r="P211" s="827">
        <v>7</v>
      </c>
      <c r="Q211" s="827">
        <v>7</v>
      </c>
      <c r="R211" s="827">
        <v>500</v>
      </c>
      <c r="S211" s="3"/>
      <c r="T211" s="3"/>
      <c r="U211" s="3"/>
      <c r="V211" s="1382">
        <v>71.42</v>
      </c>
      <c r="W211" s="3" t="s">
        <v>5955</v>
      </c>
      <c r="X211" s="3"/>
    </row>
    <row r="212" spans="1:24" customFormat="1" ht="30" customHeight="1">
      <c r="A212" s="843" t="s">
        <v>5989</v>
      </c>
      <c r="B212" s="843" t="s">
        <v>5990</v>
      </c>
      <c r="C212" s="840" t="s">
        <v>475</v>
      </c>
      <c r="D212" s="840" t="s">
        <v>5991</v>
      </c>
      <c r="E212" s="841">
        <v>23</v>
      </c>
      <c r="F212" s="841">
        <v>29</v>
      </c>
      <c r="G212" s="842" t="s">
        <v>1621</v>
      </c>
      <c r="H212" s="823" t="s">
        <v>5992</v>
      </c>
      <c r="I212" s="839" t="s">
        <v>5993</v>
      </c>
      <c r="J212" s="839" t="s">
        <v>5994</v>
      </c>
      <c r="K212" s="840" t="s">
        <v>2433</v>
      </c>
      <c r="L212" s="817" t="s">
        <v>5950</v>
      </c>
      <c r="M212" s="841">
        <v>2022</v>
      </c>
      <c r="N212" s="822" t="s">
        <v>466</v>
      </c>
      <c r="O212" s="826">
        <v>7</v>
      </c>
      <c r="P212" s="827">
        <v>5</v>
      </c>
      <c r="Q212" s="827">
        <v>7</v>
      </c>
      <c r="R212" s="827">
        <v>500</v>
      </c>
      <c r="S212" s="3"/>
      <c r="T212" s="3"/>
      <c r="U212" s="3"/>
      <c r="V212" s="1382">
        <v>71.42</v>
      </c>
      <c r="W212" s="3" t="s">
        <v>5955</v>
      </c>
      <c r="X212" s="3"/>
    </row>
    <row r="213" spans="1:24" customFormat="1" ht="30" customHeight="1">
      <c r="A213" s="622" t="s">
        <v>1587</v>
      </c>
      <c r="B213" s="622" t="s">
        <v>5995</v>
      </c>
      <c r="C213" s="99" t="s">
        <v>475</v>
      </c>
      <c r="D213" s="622" t="s">
        <v>2493</v>
      </c>
      <c r="E213" s="624">
        <v>10</v>
      </c>
      <c r="F213" s="625">
        <v>12</v>
      </c>
      <c r="G213" s="623" t="s">
        <v>1590</v>
      </c>
      <c r="H213" s="626" t="s">
        <v>5996</v>
      </c>
      <c r="I213" s="844" t="s">
        <v>1592</v>
      </c>
      <c r="J213" s="627" t="s">
        <v>5718</v>
      </c>
      <c r="K213" s="627" t="s">
        <v>1594</v>
      </c>
      <c r="L213" s="118" t="s">
        <v>5935</v>
      </c>
      <c r="M213" s="450">
        <v>2022</v>
      </c>
      <c r="N213" s="845" t="s">
        <v>5997</v>
      </c>
      <c r="O213" s="450"/>
      <c r="P213" s="451">
        <v>10</v>
      </c>
      <c r="Q213" s="451">
        <v>12</v>
      </c>
      <c r="R213" s="629">
        <v>500</v>
      </c>
      <c r="S213" s="630"/>
      <c r="T213" s="631"/>
      <c r="U213" s="631"/>
      <c r="V213" s="1376">
        <v>41.66</v>
      </c>
      <c r="W213" s="12" t="s">
        <v>5998</v>
      </c>
      <c r="X213" s="632"/>
    </row>
    <row r="214" spans="1:24" customFormat="1" ht="30" customHeight="1">
      <c r="A214" s="622" t="s">
        <v>5999</v>
      </c>
      <c r="B214" s="846" t="s">
        <v>6000</v>
      </c>
      <c r="C214" s="99" t="s">
        <v>475</v>
      </c>
      <c r="D214" s="59" t="s">
        <v>598</v>
      </c>
      <c r="E214" s="623">
        <v>19</v>
      </c>
      <c r="F214" s="623">
        <v>19</v>
      </c>
      <c r="G214" s="99" t="s">
        <v>1142</v>
      </c>
      <c r="H214" s="446" t="s">
        <v>6001</v>
      </c>
      <c r="I214" s="453" t="s">
        <v>6002</v>
      </c>
      <c r="J214" s="622" t="s">
        <v>6003</v>
      </c>
      <c r="K214" s="622" t="s">
        <v>6004</v>
      </c>
      <c r="L214" s="119" t="s">
        <v>6005</v>
      </c>
      <c r="M214" s="450">
        <v>2022</v>
      </c>
      <c r="N214" s="21" t="s">
        <v>6006</v>
      </c>
      <c r="O214" s="450"/>
      <c r="P214" s="463">
        <v>1</v>
      </c>
      <c r="Q214" s="463">
        <v>7</v>
      </c>
      <c r="R214" s="771">
        <v>1000</v>
      </c>
      <c r="S214" s="635"/>
      <c r="T214" s="631"/>
      <c r="U214" s="631"/>
      <c r="V214" s="1376">
        <v>142.85</v>
      </c>
      <c r="W214" s="12" t="s">
        <v>5998</v>
      </c>
      <c r="X214" s="632"/>
    </row>
    <row r="215" spans="1:24" customFormat="1" ht="30" customHeight="1">
      <c r="A215" s="12" t="s">
        <v>6007</v>
      </c>
      <c r="B215" s="13" t="s">
        <v>6008</v>
      </c>
      <c r="C215" s="450" t="s">
        <v>475</v>
      </c>
      <c r="D215" s="450" t="s">
        <v>598</v>
      </c>
      <c r="E215" s="450">
        <v>19</v>
      </c>
      <c r="F215" s="450">
        <v>5</v>
      </c>
      <c r="G215" s="450" t="s">
        <v>1142</v>
      </c>
      <c r="H215" s="446" t="s">
        <v>6009</v>
      </c>
      <c r="I215" s="453" t="s">
        <v>6010</v>
      </c>
      <c r="J215" s="453" t="s">
        <v>6011</v>
      </c>
      <c r="K215" s="453" t="s">
        <v>6012</v>
      </c>
      <c r="L215" s="28" t="s">
        <v>6013</v>
      </c>
      <c r="M215" s="450">
        <v>2022</v>
      </c>
      <c r="N215" s="450" t="s">
        <v>6006</v>
      </c>
      <c r="O215" s="450"/>
      <c r="P215" s="451">
        <v>1</v>
      </c>
      <c r="Q215" s="451">
        <v>8</v>
      </c>
      <c r="R215" s="637">
        <v>1000</v>
      </c>
      <c r="S215" s="635"/>
      <c r="T215" s="631"/>
      <c r="U215" s="631"/>
      <c r="V215" s="1376">
        <v>125</v>
      </c>
      <c r="W215" s="12" t="s">
        <v>5998</v>
      </c>
      <c r="X215" s="632"/>
    </row>
    <row r="216" spans="1:24" customFormat="1" ht="30" customHeight="1">
      <c r="A216" s="446" t="s">
        <v>6014</v>
      </c>
      <c r="B216" s="447" t="s">
        <v>6015</v>
      </c>
      <c r="C216" s="21" t="s">
        <v>475</v>
      </c>
      <c r="D216" s="21" t="s">
        <v>6016</v>
      </c>
      <c r="E216" s="450">
        <v>13</v>
      </c>
      <c r="F216" s="450">
        <v>5</v>
      </c>
      <c r="G216" s="450" t="s">
        <v>6017</v>
      </c>
      <c r="H216" s="453" t="s">
        <v>6018</v>
      </c>
      <c r="I216" s="453" t="s">
        <v>6019</v>
      </c>
      <c r="J216" s="453" t="s">
        <v>6020</v>
      </c>
      <c r="K216" s="453" t="s">
        <v>6021</v>
      </c>
      <c r="L216" s="28" t="s">
        <v>6022</v>
      </c>
      <c r="M216" s="450">
        <v>2022</v>
      </c>
      <c r="N216" s="21" t="s">
        <v>6006</v>
      </c>
      <c r="O216" s="450"/>
      <c r="P216" s="463">
        <v>1</v>
      </c>
      <c r="Q216" s="463">
        <v>11</v>
      </c>
      <c r="R216" s="634">
        <v>1000</v>
      </c>
      <c r="S216" s="635"/>
      <c r="T216" s="631"/>
      <c r="U216" s="631"/>
      <c r="V216" s="1376">
        <v>90.9</v>
      </c>
      <c r="W216" s="12" t="s">
        <v>5998</v>
      </c>
      <c r="X216" s="632"/>
    </row>
    <row r="217" spans="1:24" customFormat="1" ht="30" customHeight="1">
      <c r="A217" s="59" t="s">
        <v>7231</v>
      </c>
      <c r="B217" s="59" t="s">
        <v>7232</v>
      </c>
      <c r="C217" s="99" t="s">
        <v>1044</v>
      </c>
      <c r="D217" s="59" t="s">
        <v>2493</v>
      </c>
      <c r="E217" s="122">
        <v>10</v>
      </c>
      <c r="F217" s="69">
        <v>12</v>
      </c>
      <c r="G217" s="99" t="s">
        <v>7233</v>
      </c>
      <c r="H217" s="626" t="s">
        <v>2495</v>
      </c>
      <c r="I217" s="626" t="s">
        <v>2496</v>
      </c>
      <c r="J217" s="1001" t="s">
        <v>2497</v>
      </c>
      <c r="K217" s="71" t="s">
        <v>2498</v>
      </c>
      <c r="L217" s="118"/>
      <c r="M217" s="21">
        <v>2022</v>
      </c>
      <c r="N217" s="21" t="s">
        <v>711</v>
      </c>
      <c r="O217" s="21">
        <v>4</v>
      </c>
      <c r="P217" s="14">
        <v>4</v>
      </c>
      <c r="Q217" s="14">
        <v>4</v>
      </c>
      <c r="R217" s="640">
        <v>1000</v>
      </c>
      <c r="S217" s="641"/>
      <c r="T217" s="1002"/>
      <c r="U217" s="1002"/>
      <c r="V217" s="1383">
        <v>250</v>
      </c>
      <c r="W217" s="1003" t="s">
        <v>7234</v>
      </c>
      <c r="X217" s="3"/>
    </row>
    <row r="218" spans="1:24" customFormat="1" ht="30" customHeight="1">
      <c r="A218" s="59" t="s">
        <v>5745</v>
      </c>
      <c r="B218" s="59" t="s">
        <v>7235</v>
      </c>
      <c r="C218" s="99" t="s">
        <v>1044</v>
      </c>
      <c r="D218" s="59" t="s">
        <v>7236</v>
      </c>
      <c r="E218" s="99">
        <v>28</v>
      </c>
      <c r="F218" s="99"/>
      <c r="G218" s="99" t="s">
        <v>5749</v>
      </c>
      <c r="H218" s="446" t="s">
        <v>5750</v>
      </c>
      <c r="I218" s="446" t="s">
        <v>7237</v>
      </c>
      <c r="J218" s="59" t="s">
        <v>5752</v>
      </c>
      <c r="K218" s="59" t="s">
        <v>5753</v>
      </c>
      <c r="L218" s="119"/>
      <c r="M218" s="21">
        <v>2022</v>
      </c>
      <c r="N218" s="21" t="s">
        <v>466</v>
      </c>
      <c r="O218" s="21">
        <v>13</v>
      </c>
      <c r="P218" s="16">
        <v>6</v>
      </c>
      <c r="Q218" s="16">
        <v>14</v>
      </c>
      <c r="R218" s="644">
        <v>500</v>
      </c>
      <c r="S218" s="1004"/>
      <c r="T218" s="1002"/>
      <c r="U218" s="1002"/>
      <c r="V218" s="1383">
        <v>38.46</v>
      </c>
      <c r="W218" s="1003" t="s">
        <v>7234</v>
      </c>
      <c r="X218" s="3"/>
    </row>
    <row r="219" spans="1:24" customFormat="1" ht="30" customHeight="1">
      <c r="A219" s="12" t="s">
        <v>2482</v>
      </c>
      <c r="B219" s="21" t="s">
        <v>7238</v>
      </c>
      <c r="C219" s="21" t="s">
        <v>1044</v>
      </c>
      <c r="D219" s="21" t="s">
        <v>2484</v>
      </c>
      <c r="E219" s="21">
        <v>12</v>
      </c>
      <c r="F219" s="21">
        <v>1</v>
      </c>
      <c r="G219" s="21" t="s">
        <v>7239</v>
      </c>
      <c r="H219" s="446" t="s">
        <v>2486</v>
      </c>
      <c r="I219" s="446" t="s">
        <v>7240</v>
      </c>
      <c r="J219" s="12" t="s">
        <v>2488</v>
      </c>
      <c r="K219" s="12" t="s">
        <v>2489</v>
      </c>
      <c r="L219" s="28"/>
      <c r="M219" s="21">
        <v>2022</v>
      </c>
      <c r="N219" s="21" t="s">
        <v>2459</v>
      </c>
      <c r="O219" s="21">
        <v>3</v>
      </c>
      <c r="P219" s="14">
        <v>3</v>
      </c>
      <c r="Q219" s="14">
        <v>3</v>
      </c>
      <c r="R219" s="771">
        <v>300</v>
      </c>
      <c r="S219" s="1004"/>
      <c r="T219" s="1002"/>
      <c r="U219" s="1002"/>
      <c r="V219" s="1383">
        <v>100</v>
      </c>
      <c r="W219" s="1003" t="s">
        <v>7234</v>
      </c>
      <c r="X219" s="3"/>
    </row>
    <row r="220" spans="1:24" customFormat="1" ht="30" customHeight="1">
      <c r="A220" s="12" t="s">
        <v>1604</v>
      </c>
      <c r="B220" s="21" t="s">
        <v>7241</v>
      </c>
      <c r="C220" s="21" t="s">
        <v>1044</v>
      </c>
      <c r="D220" s="21" t="s">
        <v>7242</v>
      </c>
      <c r="E220" s="21">
        <v>9</v>
      </c>
      <c r="F220" s="21">
        <v>5</v>
      </c>
      <c r="G220" s="21" t="s">
        <v>1607</v>
      </c>
      <c r="H220" s="446" t="s">
        <v>2428</v>
      </c>
      <c r="I220" s="446" t="s">
        <v>1609</v>
      </c>
      <c r="J220" s="12" t="s">
        <v>1610</v>
      </c>
      <c r="K220" s="12" t="s">
        <v>1611</v>
      </c>
      <c r="L220" s="28"/>
      <c r="M220" s="21">
        <v>2022</v>
      </c>
      <c r="N220" s="21" t="s">
        <v>711</v>
      </c>
      <c r="O220" s="21">
        <v>14</v>
      </c>
      <c r="P220" s="16">
        <v>14</v>
      </c>
      <c r="Q220" s="16">
        <v>14</v>
      </c>
      <c r="R220" s="644">
        <v>1000</v>
      </c>
      <c r="S220" s="1004"/>
      <c r="T220" s="1002"/>
      <c r="U220" s="1002"/>
      <c r="V220" s="1383">
        <v>71.42</v>
      </c>
      <c r="W220" s="1003" t="s">
        <v>7234</v>
      </c>
      <c r="X220" s="3"/>
    </row>
    <row r="221" spans="1:24" customFormat="1" ht="30" customHeight="1">
      <c r="A221" s="12" t="s">
        <v>5945</v>
      </c>
      <c r="B221" s="21" t="s">
        <v>7243</v>
      </c>
      <c r="C221" s="21" t="s">
        <v>1044</v>
      </c>
      <c r="D221" s="21" t="s">
        <v>7244</v>
      </c>
      <c r="E221" s="21">
        <v>9</v>
      </c>
      <c r="F221" s="21">
        <v>2</v>
      </c>
      <c r="G221" s="21" t="s">
        <v>2418</v>
      </c>
      <c r="H221" s="446" t="s">
        <v>2454</v>
      </c>
      <c r="I221" s="446" t="s">
        <v>2455</v>
      </c>
      <c r="J221" s="12" t="s">
        <v>2456</v>
      </c>
      <c r="K221" s="12" t="s">
        <v>2457</v>
      </c>
      <c r="L221" s="28"/>
      <c r="M221" s="21">
        <v>2022</v>
      </c>
      <c r="N221" s="21" t="s">
        <v>2459</v>
      </c>
      <c r="O221" s="21">
        <v>7</v>
      </c>
      <c r="P221" s="16">
        <v>5</v>
      </c>
      <c r="Q221" s="16">
        <v>9</v>
      </c>
      <c r="R221" s="644">
        <v>300</v>
      </c>
      <c r="S221" s="1004"/>
      <c r="T221" s="1002"/>
      <c r="U221" s="1002"/>
      <c r="V221" s="1383">
        <v>42.85</v>
      </c>
      <c r="W221" s="1003" t="s">
        <v>7234</v>
      </c>
      <c r="X221" s="3"/>
    </row>
    <row r="222" spans="1:24" customFormat="1" ht="30" customHeight="1">
      <c r="A222" s="1005" t="s">
        <v>7245</v>
      </c>
      <c r="B222" s="1006" t="s">
        <v>7246</v>
      </c>
      <c r="C222" s="1007" t="s">
        <v>1044</v>
      </c>
      <c r="D222" s="1008" t="s">
        <v>7247</v>
      </c>
      <c r="E222" s="1008">
        <v>26</v>
      </c>
      <c r="F222" s="1008">
        <v>4</v>
      </c>
      <c r="G222" s="1008" t="s">
        <v>7248</v>
      </c>
      <c r="H222" s="1009" t="s">
        <v>7249</v>
      </c>
      <c r="I222" s="1009" t="s">
        <v>7250</v>
      </c>
      <c r="J222" s="1010"/>
      <c r="K222" s="1008" t="s">
        <v>7251</v>
      </c>
      <c r="L222" s="1011" t="s">
        <v>7252</v>
      </c>
      <c r="M222" s="1011">
        <v>2022</v>
      </c>
      <c r="N222" s="283" t="s">
        <v>2119</v>
      </c>
      <c r="O222" s="283">
        <v>4</v>
      </c>
      <c r="P222" s="1012">
        <v>4</v>
      </c>
      <c r="Q222" s="1012">
        <v>4</v>
      </c>
      <c r="R222" s="1013">
        <v>300</v>
      </c>
      <c r="S222" s="1014"/>
      <c r="T222" s="1015"/>
      <c r="U222" s="1015"/>
      <c r="V222" s="1015">
        <v>75</v>
      </c>
      <c r="W222" s="1000" t="s">
        <v>7219</v>
      </c>
      <c r="X222" s="3"/>
    </row>
    <row r="223" spans="1:24" customFormat="1" ht="30" customHeight="1">
      <c r="A223" s="247" t="s">
        <v>7253</v>
      </c>
      <c r="B223" s="247" t="s">
        <v>7254</v>
      </c>
      <c r="C223" s="1016" t="s">
        <v>1044</v>
      </c>
      <c r="D223" s="1017" t="s">
        <v>943</v>
      </c>
      <c r="E223" s="1018">
        <v>11</v>
      </c>
      <c r="F223" s="1018">
        <v>1</v>
      </c>
      <c r="G223" s="1017" t="s">
        <v>944</v>
      </c>
      <c r="H223" s="1019" t="s">
        <v>7255</v>
      </c>
      <c r="I223" s="1020" t="s">
        <v>7256</v>
      </c>
      <c r="J223" s="1021" t="s">
        <v>7257</v>
      </c>
      <c r="K223" s="1022" t="s">
        <v>7258</v>
      </c>
      <c r="L223" s="1023" t="s">
        <v>7259</v>
      </c>
      <c r="M223" s="238">
        <v>2022</v>
      </c>
      <c r="N223" s="238" t="s">
        <v>711</v>
      </c>
      <c r="O223" s="238">
        <v>5</v>
      </c>
      <c r="P223" s="252">
        <v>2</v>
      </c>
      <c r="Q223" s="252">
        <v>5</v>
      </c>
      <c r="R223" s="1024">
        <v>1000</v>
      </c>
      <c r="S223" s="1025"/>
      <c r="T223" s="1026"/>
      <c r="U223" s="1026"/>
      <c r="V223" s="1026">
        <v>200</v>
      </c>
      <c r="W223" s="1027" t="s">
        <v>7211</v>
      </c>
      <c r="X223" s="3"/>
    </row>
    <row r="224" spans="1:24" customFormat="1" ht="30" customHeight="1">
      <c r="A224" s="247" t="s">
        <v>7260</v>
      </c>
      <c r="B224" s="247" t="s">
        <v>7261</v>
      </c>
      <c r="C224" s="247" t="s">
        <v>1044</v>
      </c>
      <c r="D224" s="247" t="s">
        <v>7247</v>
      </c>
      <c r="E224" s="349">
        <v>26</v>
      </c>
      <c r="F224" s="350">
        <v>1</v>
      </c>
      <c r="G224" s="247" t="s">
        <v>7248</v>
      </c>
      <c r="H224" s="353" t="s">
        <v>7262</v>
      </c>
      <c r="I224" s="353" t="s">
        <v>7263</v>
      </c>
      <c r="J224" s="350"/>
      <c r="K224" s="350" t="s">
        <v>7264</v>
      </c>
      <c r="L224" s="1023" t="s">
        <v>7265</v>
      </c>
      <c r="M224" s="238">
        <v>2022</v>
      </c>
      <c r="N224" s="238" t="s">
        <v>2459</v>
      </c>
      <c r="O224" s="238">
        <v>1</v>
      </c>
      <c r="P224" s="252">
        <v>1</v>
      </c>
      <c r="Q224" s="252">
        <v>1</v>
      </c>
      <c r="R224" s="1024">
        <v>300</v>
      </c>
      <c r="S224" s="1025"/>
      <c r="T224" s="1026"/>
      <c r="U224" s="1026"/>
      <c r="V224" s="1026">
        <v>300</v>
      </c>
      <c r="W224" s="1028" t="s">
        <v>7266</v>
      </c>
      <c r="X224" s="3"/>
    </row>
    <row r="225" spans="1:24" customFormat="1" ht="30" customHeight="1">
      <c r="A225" s="247" t="s">
        <v>7267</v>
      </c>
      <c r="B225" s="247" t="s">
        <v>7268</v>
      </c>
      <c r="C225" s="247" t="s">
        <v>1044</v>
      </c>
      <c r="D225" s="247" t="s">
        <v>7247</v>
      </c>
      <c r="E225" s="247">
        <v>26</v>
      </c>
      <c r="F225" s="247">
        <v>3</v>
      </c>
      <c r="G225" s="247" t="s">
        <v>7248</v>
      </c>
      <c r="H225" s="238" t="s">
        <v>7269</v>
      </c>
      <c r="I225" s="238" t="s">
        <v>7270</v>
      </c>
      <c r="J225" s="247"/>
      <c r="K225" s="247" t="s">
        <v>7271</v>
      </c>
      <c r="L225" s="1029" t="s">
        <v>7272</v>
      </c>
      <c r="M225" s="238">
        <v>2022</v>
      </c>
      <c r="N225" s="238" t="s">
        <v>2459</v>
      </c>
      <c r="O225" s="238">
        <v>2</v>
      </c>
      <c r="P225" s="250">
        <v>2</v>
      </c>
      <c r="Q225" s="250">
        <v>3</v>
      </c>
      <c r="R225" s="1030">
        <v>300</v>
      </c>
      <c r="S225" s="1031"/>
      <c r="T225" s="1026"/>
      <c r="U225" s="1026"/>
      <c r="V225" s="1026">
        <v>150</v>
      </c>
      <c r="W225" s="1028" t="s">
        <v>7266</v>
      </c>
      <c r="X225" s="3"/>
    </row>
    <row r="226" spans="1:24" s="1036" customFormat="1" ht="30" customHeight="1">
      <c r="A226" s="247" t="s">
        <v>7273</v>
      </c>
      <c r="B226" s="247" t="s">
        <v>7274</v>
      </c>
      <c r="C226" s="247" t="s">
        <v>1044</v>
      </c>
      <c r="D226" s="247" t="s">
        <v>7275</v>
      </c>
      <c r="E226" s="349">
        <v>14</v>
      </c>
      <c r="F226" s="350">
        <v>2</v>
      </c>
      <c r="G226" s="247" t="s">
        <v>7276</v>
      </c>
      <c r="H226" s="1032" t="s">
        <v>7277</v>
      </c>
      <c r="I226" s="1032" t="s">
        <v>7278</v>
      </c>
      <c r="J226" s="350"/>
      <c r="K226" s="350" t="s">
        <v>7279</v>
      </c>
      <c r="L226" s="1023" t="s">
        <v>7280</v>
      </c>
      <c r="M226" s="238">
        <v>2022</v>
      </c>
      <c r="N226" s="238" t="s">
        <v>2459</v>
      </c>
      <c r="O226" s="238">
        <v>9</v>
      </c>
      <c r="P226" s="252">
        <v>1</v>
      </c>
      <c r="Q226" s="252">
        <v>9</v>
      </c>
      <c r="R226" s="1024">
        <v>300</v>
      </c>
      <c r="S226" s="1025"/>
      <c r="T226" s="1033"/>
      <c r="U226" s="1033"/>
      <c r="V226" s="1034">
        <f>R226/O226</f>
        <v>33.333333333333336</v>
      </c>
      <c r="W226" s="1035" t="s">
        <v>7281</v>
      </c>
      <c r="X226" s="351"/>
    </row>
    <row r="227" spans="1:24" s="1036" customFormat="1" ht="30" customHeight="1">
      <c r="A227" s="247" t="s">
        <v>7282</v>
      </c>
      <c r="B227" s="247" t="s">
        <v>7283</v>
      </c>
      <c r="C227" s="247" t="s">
        <v>1044</v>
      </c>
      <c r="D227" s="247" t="s">
        <v>7284</v>
      </c>
      <c r="E227" s="349">
        <v>68</v>
      </c>
      <c r="F227" s="350">
        <v>2</v>
      </c>
      <c r="G227" s="1037" t="s">
        <v>7285</v>
      </c>
      <c r="H227" s="1032" t="s">
        <v>7286</v>
      </c>
      <c r="I227" s="1032" t="s">
        <v>7287</v>
      </c>
      <c r="J227" s="350" t="s">
        <v>7288</v>
      </c>
      <c r="K227" s="350"/>
      <c r="L227" s="1023" t="s">
        <v>7289</v>
      </c>
      <c r="M227" s="238">
        <v>2022</v>
      </c>
      <c r="N227" s="238" t="s">
        <v>1171</v>
      </c>
      <c r="O227" s="238">
        <v>8</v>
      </c>
      <c r="P227" s="252">
        <v>2</v>
      </c>
      <c r="Q227" s="252">
        <v>8</v>
      </c>
      <c r="R227" s="1024">
        <v>300</v>
      </c>
      <c r="S227" s="1025"/>
      <c r="T227" s="1033"/>
      <c r="U227" s="1033"/>
      <c r="V227" s="1033">
        <f>R227/O227</f>
        <v>37.5</v>
      </c>
      <c r="W227" s="1035" t="s">
        <v>7281</v>
      </c>
      <c r="X227" s="351"/>
    </row>
    <row r="228" spans="1:24" customFormat="1" ht="30" customHeight="1">
      <c r="A228" s="247" t="s">
        <v>7282</v>
      </c>
      <c r="B228" s="247" t="s">
        <v>7283</v>
      </c>
      <c r="C228" s="247" t="s">
        <v>1044</v>
      </c>
      <c r="D228" s="247" t="s">
        <v>7284</v>
      </c>
      <c r="E228" s="349">
        <v>68</v>
      </c>
      <c r="F228" s="350">
        <v>2</v>
      </c>
      <c r="G228" s="1037" t="s">
        <v>7285</v>
      </c>
      <c r="H228" s="1032" t="s">
        <v>7286</v>
      </c>
      <c r="I228" s="1032" t="s">
        <v>7287</v>
      </c>
      <c r="J228" s="350" t="s">
        <v>7288</v>
      </c>
      <c r="K228" s="350"/>
      <c r="L228" s="1023" t="s">
        <v>7289</v>
      </c>
      <c r="M228" s="238">
        <v>2022</v>
      </c>
      <c r="N228" s="238" t="s">
        <v>1171</v>
      </c>
      <c r="O228" s="238">
        <v>8</v>
      </c>
      <c r="P228" s="252">
        <v>2</v>
      </c>
      <c r="Q228" s="252">
        <v>8</v>
      </c>
      <c r="R228" s="1024">
        <v>300</v>
      </c>
      <c r="S228" s="1025"/>
      <c r="T228" s="1033"/>
      <c r="U228" s="1033"/>
      <c r="V228" s="1033">
        <f>R228/O228</f>
        <v>37.5</v>
      </c>
      <c r="W228" s="1028" t="s">
        <v>7290</v>
      </c>
      <c r="X228" s="3"/>
    </row>
    <row r="229" spans="1:24" s="1036" customFormat="1" ht="30" customHeight="1">
      <c r="A229" s="1005" t="s">
        <v>7291</v>
      </c>
      <c r="B229" s="1038" t="s">
        <v>7292</v>
      </c>
      <c r="C229" s="1005" t="s">
        <v>1044</v>
      </c>
      <c r="D229" s="1039" t="s">
        <v>7247</v>
      </c>
      <c r="E229" s="1039">
        <v>26</v>
      </c>
      <c r="F229" s="1039">
        <v>3</v>
      </c>
      <c r="G229" s="1039" t="s">
        <v>7248</v>
      </c>
      <c r="H229" s="1040" t="s">
        <v>7293</v>
      </c>
      <c r="I229" s="1040" t="s">
        <v>7294</v>
      </c>
      <c r="J229" s="1041"/>
      <c r="K229" s="1039" t="s">
        <v>7295</v>
      </c>
      <c r="L229" s="1042" t="s">
        <v>7296</v>
      </c>
      <c r="M229" s="1042">
        <v>2022</v>
      </c>
      <c r="N229" s="238" t="s">
        <v>2119</v>
      </c>
      <c r="O229" s="238">
        <v>4</v>
      </c>
      <c r="P229" s="250">
        <v>4</v>
      </c>
      <c r="Q229" s="250">
        <v>4</v>
      </c>
      <c r="R229" s="1043">
        <v>300</v>
      </c>
      <c r="S229" s="1025"/>
      <c r="T229" s="1033"/>
      <c r="U229" s="1033"/>
      <c r="V229" s="1033">
        <f>R229/4</f>
        <v>75</v>
      </c>
      <c r="W229" s="1035" t="s">
        <v>7218</v>
      </c>
      <c r="X229" s="351"/>
    </row>
    <row r="230" spans="1:24" customFormat="1" ht="30" customHeight="1">
      <c r="A230" s="1044" t="s">
        <v>7297</v>
      </c>
      <c r="B230" s="1045" t="s">
        <v>7298</v>
      </c>
      <c r="C230" s="1046" t="s">
        <v>1044</v>
      </c>
      <c r="D230" s="1046" t="s">
        <v>886</v>
      </c>
      <c r="E230" s="1046">
        <v>12</v>
      </c>
      <c r="F230" s="1047">
        <v>19</v>
      </c>
      <c r="G230" s="1046" t="s">
        <v>1000</v>
      </c>
      <c r="H230" s="1048" t="s">
        <v>7299</v>
      </c>
      <c r="I230" s="1048" t="s">
        <v>7300</v>
      </c>
      <c r="J230" s="1048" t="s">
        <v>7301</v>
      </c>
      <c r="K230" s="1044" t="s">
        <v>7302</v>
      </c>
      <c r="L230" s="1049" t="s">
        <v>3727</v>
      </c>
      <c r="M230" s="1047">
        <v>2022</v>
      </c>
      <c r="N230" s="1047" t="s">
        <v>711</v>
      </c>
      <c r="O230" s="1047">
        <v>8</v>
      </c>
      <c r="P230" s="1050">
        <v>1</v>
      </c>
      <c r="Q230" s="1050">
        <v>8</v>
      </c>
      <c r="R230" s="1050">
        <v>1000</v>
      </c>
      <c r="S230" s="641"/>
      <c r="T230" s="1002"/>
      <c r="U230" s="1002"/>
      <c r="V230" s="1004">
        <v>125</v>
      </c>
      <c r="W230" s="1028" t="s">
        <v>7303</v>
      </c>
      <c r="X230" s="3"/>
    </row>
    <row r="231" spans="1:24" customFormat="1" ht="30" customHeight="1">
      <c r="A231" s="268" t="s">
        <v>7304</v>
      </c>
      <c r="B231" s="1051" t="s">
        <v>7305</v>
      </c>
      <c r="C231" s="1052" t="s">
        <v>1044</v>
      </c>
      <c r="D231" s="1052" t="s">
        <v>7306</v>
      </c>
      <c r="E231" s="1052">
        <v>12</v>
      </c>
      <c r="F231" s="1052">
        <v>8</v>
      </c>
      <c r="G231" s="1052" t="s">
        <v>7307</v>
      </c>
      <c r="H231" s="1053" t="s">
        <v>7308</v>
      </c>
      <c r="I231" s="1053" t="s">
        <v>7309</v>
      </c>
      <c r="J231" s="1054" t="s">
        <v>7310</v>
      </c>
      <c r="K231" s="1055" t="s">
        <v>7311</v>
      </c>
      <c r="L231" s="1056" t="s">
        <v>7312</v>
      </c>
      <c r="M231" s="269">
        <v>2022</v>
      </c>
      <c r="N231" s="269" t="s">
        <v>711</v>
      </c>
      <c r="O231" s="269">
        <v>9</v>
      </c>
      <c r="P231" s="695">
        <v>1</v>
      </c>
      <c r="Q231" s="695">
        <v>9</v>
      </c>
      <c r="R231" s="695">
        <v>1000</v>
      </c>
      <c r="S231" s="1004"/>
      <c r="T231" s="1002"/>
      <c r="U231" s="1002"/>
      <c r="V231" s="1057">
        <v>110</v>
      </c>
      <c r="W231" s="1028" t="s">
        <v>7303</v>
      </c>
      <c r="X231" s="3"/>
    </row>
    <row r="232" spans="1:24" customFormat="1" ht="30" customHeight="1">
      <c r="A232" s="12" t="s">
        <v>3721</v>
      </c>
      <c r="B232" s="13" t="s">
        <v>7313</v>
      </c>
      <c r="C232" s="21" t="s">
        <v>1044</v>
      </c>
      <c r="D232" s="21" t="s">
        <v>1580</v>
      </c>
      <c r="E232" s="21">
        <v>15</v>
      </c>
      <c r="F232" s="21">
        <v>2</v>
      </c>
      <c r="G232" s="21" t="s">
        <v>1581</v>
      </c>
      <c r="H232" s="446" t="s">
        <v>3723</v>
      </c>
      <c r="I232" s="446" t="s">
        <v>3724</v>
      </c>
      <c r="J232" s="446" t="s">
        <v>3725</v>
      </c>
      <c r="K232" s="12" t="s">
        <v>3726</v>
      </c>
      <c r="L232" s="28" t="s">
        <v>3727</v>
      </c>
      <c r="M232" s="21">
        <v>2022</v>
      </c>
      <c r="N232" s="21" t="s">
        <v>711</v>
      </c>
      <c r="O232" s="21">
        <v>11</v>
      </c>
      <c r="P232" s="14">
        <v>2</v>
      </c>
      <c r="Q232" s="14">
        <v>11</v>
      </c>
      <c r="R232" s="14">
        <v>1000</v>
      </c>
      <c r="S232" s="1004"/>
      <c r="T232" s="1002"/>
      <c r="U232" s="1002"/>
      <c r="V232" s="52">
        <v>90</v>
      </c>
      <c r="W232" s="1028" t="s">
        <v>7303</v>
      </c>
      <c r="X232" s="3"/>
    </row>
    <row r="233" spans="1:24" customFormat="1" ht="30" customHeight="1">
      <c r="A233" s="12" t="s">
        <v>7314</v>
      </c>
      <c r="B233" s="13" t="s">
        <v>7315</v>
      </c>
      <c r="C233" s="21" t="s">
        <v>1044</v>
      </c>
      <c r="D233" s="21" t="s">
        <v>7316</v>
      </c>
      <c r="E233" s="21">
        <v>287</v>
      </c>
      <c r="F233" s="21">
        <v>126343</v>
      </c>
      <c r="G233" s="21" t="s">
        <v>7317</v>
      </c>
      <c r="H233" s="446" t="s">
        <v>7318</v>
      </c>
      <c r="I233" s="446" t="s">
        <v>4423</v>
      </c>
      <c r="J233" s="446" t="s">
        <v>7319</v>
      </c>
      <c r="K233" s="12" t="s">
        <v>7320</v>
      </c>
      <c r="L233" s="28" t="s">
        <v>3648</v>
      </c>
      <c r="M233" s="21">
        <v>2022</v>
      </c>
      <c r="N233" s="21" t="s">
        <v>711</v>
      </c>
      <c r="O233" s="21">
        <v>1</v>
      </c>
      <c r="P233" s="16">
        <v>1</v>
      </c>
      <c r="Q233" s="16">
        <v>4</v>
      </c>
      <c r="R233" s="16">
        <v>1000</v>
      </c>
      <c r="S233" s="1004"/>
      <c r="T233" s="1002"/>
      <c r="U233" s="1002"/>
      <c r="V233" s="52">
        <v>1000</v>
      </c>
      <c r="W233" s="1028" t="s">
        <v>7303</v>
      </c>
      <c r="X233" s="3"/>
    </row>
    <row r="234" spans="1:24" customFormat="1" ht="30" customHeight="1">
      <c r="A234" s="12" t="s">
        <v>7321</v>
      </c>
      <c r="B234" s="13" t="s">
        <v>7322</v>
      </c>
      <c r="C234" s="21" t="s">
        <v>1044</v>
      </c>
      <c r="D234" s="21" t="s">
        <v>1580</v>
      </c>
      <c r="E234" s="21">
        <v>15</v>
      </c>
      <c r="F234" s="21">
        <v>11</v>
      </c>
      <c r="G234" s="21" t="s">
        <v>1581</v>
      </c>
      <c r="H234" s="446" t="s">
        <v>7323</v>
      </c>
      <c r="I234" s="446" t="s">
        <v>7324</v>
      </c>
      <c r="J234" s="446" t="s">
        <v>7325</v>
      </c>
      <c r="K234" s="12" t="s">
        <v>7326</v>
      </c>
      <c r="L234" s="28" t="s">
        <v>3733</v>
      </c>
      <c r="M234" s="21">
        <v>2022</v>
      </c>
      <c r="N234" s="21" t="s">
        <v>711</v>
      </c>
      <c r="O234" s="21">
        <v>1</v>
      </c>
      <c r="P234" s="16">
        <v>1</v>
      </c>
      <c r="Q234" s="16">
        <v>4</v>
      </c>
      <c r="R234" s="16">
        <v>1000</v>
      </c>
      <c r="S234" s="1004"/>
      <c r="T234" s="1002"/>
      <c r="U234" s="1002"/>
      <c r="V234" s="52">
        <v>1000</v>
      </c>
      <c r="W234" s="1028" t="s">
        <v>7303</v>
      </c>
      <c r="X234" s="3"/>
    </row>
    <row r="235" spans="1:24" customFormat="1" ht="30" customHeight="1">
      <c r="A235" s="1058" t="s">
        <v>3441</v>
      </c>
      <c r="B235" s="1058" t="s">
        <v>7327</v>
      </c>
      <c r="C235" s="1058" t="s">
        <v>1044</v>
      </c>
      <c r="D235" s="1039" t="s">
        <v>7328</v>
      </c>
      <c r="E235" s="1039">
        <v>58</v>
      </c>
      <c r="F235" s="1039">
        <v>5</v>
      </c>
      <c r="G235" s="1039" t="s">
        <v>7329</v>
      </c>
      <c r="H235" s="1040" t="s">
        <v>7330</v>
      </c>
      <c r="I235" s="1040" t="s">
        <v>3445</v>
      </c>
      <c r="J235" s="1059" t="s">
        <v>7331</v>
      </c>
      <c r="K235" s="1039" t="s">
        <v>3447</v>
      </c>
      <c r="L235" s="1042"/>
      <c r="M235" s="1042">
        <v>2022</v>
      </c>
      <c r="N235" s="1060" t="s">
        <v>466</v>
      </c>
      <c r="O235" s="1060">
        <v>6</v>
      </c>
      <c r="P235" s="1060">
        <v>3</v>
      </c>
      <c r="Q235" s="1061">
        <v>3</v>
      </c>
      <c r="R235" s="1061">
        <v>500</v>
      </c>
      <c r="S235" s="1061"/>
      <c r="T235" s="1031"/>
      <c r="U235" s="1002"/>
      <c r="V235" s="1384">
        <v>83.33</v>
      </c>
      <c r="W235" s="1062" t="s">
        <v>7332</v>
      </c>
      <c r="X235" s="3"/>
    </row>
    <row r="236" spans="1:24" s="1036" customFormat="1" ht="30" customHeight="1">
      <c r="A236" s="1005" t="s">
        <v>7245</v>
      </c>
      <c r="B236" s="1006" t="s">
        <v>7246</v>
      </c>
      <c r="C236" s="1007" t="s">
        <v>1044</v>
      </c>
      <c r="D236" s="1008" t="s">
        <v>7247</v>
      </c>
      <c r="E236" s="1008">
        <v>26</v>
      </c>
      <c r="F236" s="1008">
        <v>4</v>
      </c>
      <c r="G236" s="1008" t="s">
        <v>7248</v>
      </c>
      <c r="H236" s="1009" t="s">
        <v>7249</v>
      </c>
      <c r="I236" s="1009" t="s">
        <v>7250</v>
      </c>
      <c r="J236" s="1010"/>
      <c r="K236" s="1008" t="s">
        <v>7251</v>
      </c>
      <c r="L236" s="1011" t="s">
        <v>7252</v>
      </c>
      <c r="M236" s="1011">
        <v>2022</v>
      </c>
      <c r="N236" s="283" t="s">
        <v>2119</v>
      </c>
      <c r="O236" s="283">
        <v>4</v>
      </c>
      <c r="P236" s="1012">
        <v>4</v>
      </c>
      <c r="Q236" s="1012">
        <v>4</v>
      </c>
      <c r="R236" s="1013">
        <v>300</v>
      </c>
      <c r="S236" s="1014"/>
      <c r="T236" s="1015"/>
      <c r="U236" s="1015"/>
      <c r="V236" s="1015">
        <f>R236/4</f>
        <v>75</v>
      </c>
      <c r="W236" s="1035" t="s">
        <v>7333</v>
      </c>
      <c r="X236" s="351"/>
    </row>
    <row r="237" spans="1:24" s="1036" customFormat="1" ht="30" customHeight="1">
      <c r="A237" s="1063" t="s">
        <v>575</v>
      </c>
      <c r="B237" s="1059" t="s">
        <v>7334</v>
      </c>
      <c r="C237" s="1059" t="s">
        <v>1044</v>
      </c>
      <c r="D237" s="1059" t="s">
        <v>7328</v>
      </c>
      <c r="E237" s="1059">
        <v>58</v>
      </c>
      <c r="F237" s="1059">
        <v>2</v>
      </c>
      <c r="G237" s="1059" t="s">
        <v>460</v>
      </c>
      <c r="H237" s="1064" t="s">
        <v>7335</v>
      </c>
      <c r="I237" s="1064" t="s">
        <v>470</v>
      </c>
      <c r="J237" s="1059" t="s">
        <v>7336</v>
      </c>
      <c r="K237" s="1059" t="s">
        <v>472</v>
      </c>
      <c r="L237" s="1059"/>
      <c r="M237" s="1059">
        <v>2022</v>
      </c>
      <c r="N237" s="1059" t="s">
        <v>466</v>
      </c>
      <c r="O237" s="1059">
        <v>5</v>
      </c>
      <c r="P237" s="1059">
        <v>5</v>
      </c>
      <c r="Q237" s="1059">
        <v>5</v>
      </c>
      <c r="R237" s="1059">
        <v>500</v>
      </c>
      <c r="S237" s="1059"/>
      <c r="T237" s="1059"/>
      <c r="U237" s="1059"/>
      <c r="V237" s="1059">
        <f>R237/5</f>
        <v>100</v>
      </c>
      <c r="W237" s="1035" t="s">
        <v>7333</v>
      </c>
      <c r="X237" s="351"/>
    </row>
    <row r="238" spans="1:24" s="1036" customFormat="1" ht="30" customHeight="1">
      <c r="A238" s="1005" t="s">
        <v>7291</v>
      </c>
      <c r="B238" s="1038" t="s">
        <v>7337</v>
      </c>
      <c r="C238" s="1005" t="s">
        <v>1044</v>
      </c>
      <c r="D238" s="1039" t="s">
        <v>7247</v>
      </c>
      <c r="E238" s="1039">
        <v>26</v>
      </c>
      <c r="F238" s="1039">
        <v>3</v>
      </c>
      <c r="G238" s="1039" t="s">
        <v>7248</v>
      </c>
      <c r="H238" s="1040" t="s">
        <v>7293</v>
      </c>
      <c r="I238" s="1040" t="s">
        <v>7294</v>
      </c>
      <c r="J238" s="1041"/>
      <c r="K238" s="1039" t="s">
        <v>7295</v>
      </c>
      <c r="L238" s="1042" t="s">
        <v>7296</v>
      </c>
      <c r="M238" s="1042">
        <v>2022</v>
      </c>
      <c r="N238" s="238" t="s">
        <v>2119</v>
      </c>
      <c r="O238" s="238">
        <v>4</v>
      </c>
      <c r="P238" s="250">
        <v>4</v>
      </c>
      <c r="Q238" s="250">
        <v>4</v>
      </c>
      <c r="R238" s="1043">
        <v>300</v>
      </c>
      <c r="S238" s="1025"/>
      <c r="T238" s="1033"/>
      <c r="U238" s="1033"/>
      <c r="V238" s="1033">
        <f>R238/4</f>
        <v>75</v>
      </c>
      <c r="W238" s="1035" t="s">
        <v>7338</v>
      </c>
      <c r="X238" s="351"/>
    </row>
    <row r="239" spans="1:24" s="1036" customFormat="1" ht="30" customHeight="1">
      <c r="A239" s="1006" t="s">
        <v>7245</v>
      </c>
      <c r="B239" s="1006" t="s">
        <v>7339</v>
      </c>
      <c r="C239" s="1007" t="s">
        <v>1044</v>
      </c>
      <c r="D239" s="1039" t="s">
        <v>7247</v>
      </c>
      <c r="E239" s="1039">
        <v>26</v>
      </c>
      <c r="F239" s="1039">
        <v>4</v>
      </c>
      <c r="G239" s="1039" t="s">
        <v>7248</v>
      </c>
      <c r="H239" s="1040" t="s">
        <v>7249</v>
      </c>
      <c r="I239" s="1040" t="s">
        <v>7250</v>
      </c>
      <c r="J239" s="1041"/>
      <c r="K239" s="1039" t="s">
        <v>7251</v>
      </c>
      <c r="L239" s="1042" t="s">
        <v>7252</v>
      </c>
      <c r="M239" s="1042">
        <v>2022</v>
      </c>
      <c r="N239" s="238" t="s">
        <v>2119</v>
      </c>
      <c r="O239" s="238">
        <v>4</v>
      </c>
      <c r="P239" s="250">
        <v>4</v>
      </c>
      <c r="Q239" s="250">
        <v>4</v>
      </c>
      <c r="R239" s="1030">
        <v>300</v>
      </c>
      <c r="S239" s="1031"/>
      <c r="T239" s="1033"/>
      <c r="U239" s="1033"/>
      <c r="V239" s="1033">
        <f>R239/4</f>
        <v>75</v>
      </c>
      <c r="W239" s="1035" t="s">
        <v>7338</v>
      </c>
      <c r="X239" s="351"/>
    </row>
    <row r="240" spans="1:24" customFormat="1" ht="30" customHeight="1">
      <c r="A240" s="1005" t="s">
        <v>7291</v>
      </c>
      <c r="B240" s="1038" t="s">
        <v>7337</v>
      </c>
      <c r="C240" s="1005" t="s">
        <v>1044</v>
      </c>
      <c r="D240" s="1039" t="s">
        <v>7247</v>
      </c>
      <c r="E240" s="1039">
        <v>26</v>
      </c>
      <c r="F240" s="1039">
        <v>3</v>
      </c>
      <c r="G240" s="1039" t="s">
        <v>7248</v>
      </c>
      <c r="H240" s="1040" t="s">
        <v>7293</v>
      </c>
      <c r="I240" s="1040" t="s">
        <v>7294</v>
      </c>
      <c r="J240" s="1041"/>
      <c r="K240" s="1039" t="s">
        <v>7295</v>
      </c>
      <c r="L240" s="1042" t="s">
        <v>7296</v>
      </c>
      <c r="M240" s="1042">
        <v>2022</v>
      </c>
      <c r="N240" s="238" t="s">
        <v>2119</v>
      </c>
      <c r="O240" s="238">
        <v>4</v>
      </c>
      <c r="P240" s="250">
        <v>4</v>
      </c>
      <c r="Q240" s="250">
        <v>4</v>
      </c>
      <c r="R240" s="1043">
        <v>300</v>
      </c>
      <c r="S240" s="1025"/>
      <c r="T240" s="1033"/>
      <c r="U240" s="1033"/>
      <c r="V240" s="1033">
        <f>R240/4</f>
        <v>75</v>
      </c>
      <c r="W240" s="1028" t="s">
        <v>7208</v>
      </c>
      <c r="X240" s="3"/>
    </row>
    <row r="241" spans="1:24" customFormat="1" ht="30" customHeight="1">
      <c r="A241" s="1006" t="s">
        <v>7245</v>
      </c>
      <c r="B241" s="1006" t="s">
        <v>7339</v>
      </c>
      <c r="C241" s="1007" t="s">
        <v>1044</v>
      </c>
      <c r="D241" s="1039" t="s">
        <v>7247</v>
      </c>
      <c r="E241" s="1039">
        <v>26</v>
      </c>
      <c r="F241" s="1039">
        <v>4</v>
      </c>
      <c r="G241" s="1039" t="s">
        <v>7248</v>
      </c>
      <c r="H241" s="1040" t="s">
        <v>7249</v>
      </c>
      <c r="I241" s="1040" t="s">
        <v>7250</v>
      </c>
      <c r="J241" s="1041"/>
      <c r="K241" s="1039" t="s">
        <v>7251</v>
      </c>
      <c r="L241" s="1042" t="s">
        <v>7252</v>
      </c>
      <c r="M241" s="1042">
        <v>2022</v>
      </c>
      <c r="N241" s="238" t="s">
        <v>2119</v>
      </c>
      <c r="O241" s="238">
        <v>4</v>
      </c>
      <c r="P241" s="250">
        <v>4</v>
      </c>
      <c r="Q241" s="250">
        <v>4</v>
      </c>
      <c r="R241" s="1030">
        <v>300</v>
      </c>
      <c r="S241" s="1031"/>
      <c r="T241" s="1033"/>
      <c r="U241" s="1033"/>
      <c r="V241" s="1033">
        <f>R241/4</f>
        <v>75</v>
      </c>
      <c r="W241" s="1028" t="s">
        <v>7208</v>
      </c>
      <c r="X241" s="3"/>
    </row>
    <row r="242" spans="1:24" customFormat="1" ht="30" customHeight="1">
      <c r="A242" s="1065" t="s">
        <v>3600</v>
      </c>
      <c r="B242" s="1065" t="s">
        <v>7340</v>
      </c>
      <c r="C242" s="1066" t="s">
        <v>1044</v>
      </c>
      <c r="D242" s="1067" t="s">
        <v>7341</v>
      </c>
      <c r="E242" s="1068">
        <v>13</v>
      </c>
      <c r="F242" s="1069" t="s">
        <v>7342</v>
      </c>
      <c r="G242" s="1070" t="s">
        <v>7343</v>
      </c>
      <c r="H242" s="1071" t="s">
        <v>7344</v>
      </c>
      <c r="I242" s="1072" t="s">
        <v>7345</v>
      </c>
      <c r="J242" s="1069" t="s">
        <v>7346</v>
      </c>
      <c r="K242" s="1073" t="s">
        <v>3607</v>
      </c>
      <c r="L242" s="1074" t="s">
        <v>3704</v>
      </c>
      <c r="M242" s="1075">
        <v>2022</v>
      </c>
      <c r="N242" s="1060" t="s">
        <v>2459</v>
      </c>
      <c r="O242" s="1060">
        <v>5</v>
      </c>
      <c r="P242" s="1061">
        <v>3</v>
      </c>
      <c r="Q242" s="1061">
        <v>6</v>
      </c>
      <c r="R242" s="1061">
        <v>300</v>
      </c>
      <c r="S242" s="1031"/>
      <c r="T242" s="1062"/>
      <c r="U242" s="1062"/>
      <c r="V242" s="1033">
        <v>50</v>
      </c>
      <c r="W242" s="1076" t="s">
        <v>7209</v>
      </c>
      <c r="X242" s="3"/>
    </row>
    <row r="243" spans="1:24" customFormat="1" ht="30" customHeight="1">
      <c r="A243" s="247" t="s">
        <v>7253</v>
      </c>
      <c r="B243" s="247" t="s">
        <v>7254</v>
      </c>
      <c r="C243" s="1016" t="s">
        <v>1044</v>
      </c>
      <c r="D243" s="1017" t="s">
        <v>943</v>
      </c>
      <c r="E243" s="1018">
        <v>11</v>
      </c>
      <c r="F243" s="1018">
        <v>1</v>
      </c>
      <c r="G243" s="1017" t="s">
        <v>944</v>
      </c>
      <c r="H243" s="1077" t="s">
        <v>7255</v>
      </c>
      <c r="I243" s="1020" t="s">
        <v>7256</v>
      </c>
      <c r="J243" s="1021" t="s">
        <v>7257</v>
      </c>
      <c r="K243" s="1022" t="s">
        <v>7258</v>
      </c>
      <c r="L243" s="1023" t="s">
        <v>7259</v>
      </c>
      <c r="M243" s="238">
        <v>2022</v>
      </c>
      <c r="N243" s="238" t="s">
        <v>711</v>
      </c>
      <c r="O243" s="238">
        <v>5</v>
      </c>
      <c r="P243" s="252">
        <v>2</v>
      </c>
      <c r="Q243" s="252">
        <v>5</v>
      </c>
      <c r="R243" s="1024">
        <v>1000</v>
      </c>
      <c r="S243" s="1025"/>
      <c r="T243" s="1026"/>
      <c r="U243" s="1026"/>
      <c r="V243" s="1026">
        <f>R243/O243</f>
        <v>200</v>
      </c>
      <c r="W243" s="12" t="s">
        <v>7347</v>
      </c>
      <c r="X243" s="3"/>
    </row>
    <row r="244" spans="1:24" customFormat="1" ht="30" customHeight="1">
      <c r="A244" s="247" t="s">
        <v>7348</v>
      </c>
      <c r="B244" s="247" t="s">
        <v>7349</v>
      </c>
      <c r="C244" s="247" t="s">
        <v>1044</v>
      </c>
      <c r="D244" s="247" t="s">
        <v>7350</v>
      </c>
      <c r="E244" s="349"/>
      <c r="F244" s="350"/>
      <c r="G244" s="247" t="s">
        <v>7351</v>
      </c>
      <c r="H244" s="1032" t="s">
        <v>7352</v>
      </c>
      <c r="I244" s="1032" t="s">
        <v>7353</v>
      </c>
      <c r="J244" s="1032" t="s">
        <v>7354</v>
      </c>
      <c r="K244" s="350" t="s">
        <v>7355</v>
      </c>
      <c r="L244" s="1023"/>
      <c r="M244" s="238">
        <v>2022</v>
      </c>
      <c r="N244" s="238" t="s">
        <v>2119</v>
      </c>
      <c r="O244" s="238">
        <v>2</v>
      </c>
      <c r="P244" s="252">
        <v>1</v>
      </c>
      <c r="Q244" s="252">
        <v>2</v>
      </c>
      <c r="R244" s="1024">
        <v>500</v>
      </c>
      <c r="S244" s="1025"/>
      <c r="T244" s="1033"/>
      <c r="U244" s="1033"/>
      <c r="V244" s="1033">
        <v>250</v>
      </c>
      <c r="W244" s="12" t="s">
        <v>7356</v>
      </c>
      <c r="X244" s="3"/>
    </row>
    <row r="245" spans="1:24" s="1036" customFormat="1" ht="30" customHeight="1">
      <c r="A245" s="247" t="s">
        <v>7357</v>
      </c>
      <c r="B245" s="247" t="s">
        <v>7358</v>
      </c>
      <c r="C245" s="247" t="s">
        <v>1044</v>
      </c>
      <c r="D245" s="247" t="s">
        <v>3602</v>
      </c>
      <c r="E245" s="349" t="s">
        <v>7359</v>
      </c>
      <c r="F245" s="350" t="s">
        <v>7360</v>
      </c>
      <c r="G245" s="247" t="s">
        <v>7361</v>
      </c>
      <c r="H245" s="1078" t="s">
        <v>7362</v>
      </c>
      <c r="I245" s="1078" t="s">
        <v>7363</v>
      </c>
      <c r="J245" s="350" t="s">
        <v>7364</v>
      </c>
      <c r="K245" s="350" t="s">
        <v>7365</v>
      </c>
      <c r="L245" s="1023" t="s">
        <v>3465</v>
      </c>
      <c r="M245" s="238">
        <v>2022</v>
      </c>
      <c r="N245" s="238" t="s">
        <v>2459</v>
      </c>
      <c r="O245" s="238">
        <v>9</v>
      </c>
      <c r="P245" s="252">
        <v>1</v>
      </c>
      <c r="Q245" s="252">
        <v>9</v>
      </c>
      <c r="R245" s="1024">
        <v>300</v>
      </c>
      <c r="S245" s="1025"/>
      <c r="T245" s="1033"/>
      <c r="U245" s="1033"/>
      <c r="V245" s="1033">
        <v>33.33</v>
      </c>
      <c r="W245" s="12" t="s">
        <v>7217</v>
      </c>
      <c r="X245" s="351"/>
    </row>
    <row r="246" spans="1:24" customFormat="1" ht="30" customHeight="1">
      <c r="A246" s="1079" t="s">
        <v>2415</v>
      </c>
      <c r="B246" s="1080" t="s">
        <v>5740</v>
      </c>
      <c r="C246" s="1080" t="s">
        <v>1044</v>
      </c>
      <c r="D246" s="1080" t="s">
        <v>5741</v>
      </c>
      <c r="E246" s="1080">
        <v>9</v>
      </c>
      <c r="F246" s="1080">
        <v>2</v>
      </c>
      <c r="G246" s="1080" t="s">
        <v>2418</v>
      </c>
      <c r="H246" s="1026" t="s">
        <v>2419</v>
      </c>
      <c r="I246" s="1026" t="s">
        <v>5742</v>
      </c>
      <c r="J246" s="1080" t="s">
        <v>5743</v>
      </c>
      <c r="K246" s="1080" t="s">
        <v>2426</v>
      </c>
      <c r="L246" s="1081" t="s">
        <v>5744</v>
      </c>
      <c r="M246" s="1026">
        <v>2022</v>
      </c>
      <c r="N246" s="1026" t="s">
        <v>2459</v>
      </c>
      <c r="O246" s="1026">
        <v>7</v>
      </c>
      <c r="P246" s="1082">
        <v>5</v>
      </c>
      <c r="Q246" s="1082">
        <v>8</v>
      </c>
      <c r="R246" s="1083">
        <v>300</v>
      </c>
      <c r="S246" s="1084"/>
      <c r="T246" s="1026"/>
      <c r="U246" s="1026"/>
      <c r="V246" s="1373">
        <f>R246/O246</f>
        <v>42.857142857142854</v>
      </c>
      <c r="W246" s="964" t="s">
        <v>7366</v>
      </c>
      <c r="X246" s="3"/>
    </row>
    <row r="247" spans="1:24" customFormat="1" ht="30" customHeight="1">
      <c r="A247" s="1079" t="s">
        <v>5745</v>
      </c>
      <c r="B247" s="1080" t="s">
        <v>5746</v>
      </c>
      <c r="C247" s="1080" t="s">
        <v>1044</v>
      </c>
      <c r="D247" s="1080" t="s">
        <v>5747</v>
      </c>
      <c r="E247" s="1080">
        <v>28</v>
      </c>
      <c r="F247" s="1080" t="s">
        <v>5748</v>
      </c>
      <c r="G247" s="1080" t="s">
        <v>5749</v>
      </c>
      <c r="H247" s="1026" t="s">
        <v>5750</v>
      </c>
      <c r="I247" s="1026" t="s">
        <v>5751</v>
      </c>
      <c r="J247" s="1080" t="s">
        <v>5752</v>
      </c>
      <c r="K247" s="1080" t="s">
        <v>5753</v>
      </c>
      <c r="L247" s="1081" t="s">
        <v>465</v>
      </c>
      <c r="M247" s="1026">
        <v>2022</v>
      </c>
      <c r="N247" s="1026" t="s">
        <v>466</v>
      </c>
      <c r="O247" s="1026">
        <v>13</v>
      </c>
      <c r="P247" s="1082">
        <v>5</v>
      </c>
      <c r="Q247" s="1082">
        <v>14</v>
      </c>
      <c r="R247" s="1083">
        <v>500</v>
      </c>
      <c r="S247" s="1084"/>
      <c r="T247" s="1026"/>
      <c r="U247" s="1026"/>
      <c r="V247" s="1373">
        <f>R247/O247</f>
        <v>38.46153846153846</v>
      </c>
      <c r="W247" s="964" t="s">
        <v>7366</v>
      </c>
      <c r="X247" s="3"/>
    </row>
    <row r="248" spans="1:24" customFormat="1" ht="30" customHeight="1">
      <c r="A248" s="1079" t="s">
        <v>5755</v>
      </c>
      <c r="B248" s="1080" t="s">
        <v>5756</v>
      </c>
      <c r="C248" s="1080" t="s">
        <v>1044</v>
      </c>
      <c r="D248" s="1080" t="s">
        <v>5734</v>
      </c>
      <c r="E248" s="1080">
        <v>23</v>
      </c>
      <c r="F248" s="1080">
        <v>5</v>
      </c>
      <c r="G248" s="1080" t="s">
        <v>2413</v>
      </c>
      <c r="H248" s="1026" t="s">
        <v>5757</v>
      </c>
      <c r="I248" s="1026" t="s">
        <v>5758</v>
      </c>
      <c r="J248" s="1080" t="s">
        <v>5759</v>
      </c>
      <c r="K248" s="1080" t="s">
        <v>5760</v>
      </c>
      <c r="L248" s="1081" t="s">
        <v>3704</v>
      </c>
      <c r="M248" s="1026">
        <v>2022</v>
      </c>
      <c r="N248" s="1026" t="s">
        <v>2119</v>
      </c>
      <c r="O248" s="1026">
        <v>15</v>
      </c>
      <c r="P248" s="1082">
        <v>1</v>
      </c>
      <c r="Q248" s="1082">
        <v>15</v>
      </c>
      <c r="R248" s="1083">
        <v>500</v>
      </c>
      <c r="S248" s="1084"/>
      <c r="T248" s="1026"/>
      <c r="U248" s="1026"/>
      <c r="V248" s="1373">
        <f>R248/O248</f>
        <v>33.333333333333336</v>
      </c>
      <c r="W248" s="964" t="s">
        <v>7366</v>
      </c>
      <c r="X248" s="3"/>
    </row>
    <row r="249" spans="1:24" customFormat="1" ht="30" customHeight="1">
      <c r="A249" s="1086" t="s">
        <v>2422</v>
      </c>
      <c r="B249" s="1026" t="s">
        <v>5761</v>
      </c>
      <c r="C249" s="1026" t="s">
        <v>1044</v>
      </c>
      <c r="D249" s="1026" t="s">
        <v>5762</v>
      </c>
      <c r="E249" s="1026">
        <v>9</v>
      </c>
      <c r="F249" s="1026">
        <v>1</v>
      </c>
      <c r="G249" s="1026" t="s">
        <v>2418</v>
      </c>
      <c r="H249" s="1026" t="s">
        <v>2424</v>
      </c>
      <c r="I249" s="1026" t="s">
        <v>3933</v>
      </c>
      <c r="J249" s="1026" t="s">
        <v>2425</v>
      </c>
      <c r="K249" s="1026" t="s">
        <v>2426</v>
      </c>
      <c r="L249" s="1087" t="s">
        <v>5763</v>
      </c>
      <c r="M249" s="1026">
        <v>2022</v>
      </c>
      <c r="N249" s="1026" t="s">
        <v>2459</v>
      </c>
      <c r="O249" s="1026">
        <v>11</v>
      </c>
      <c r="P249" s="1088">
        <v>5</v>
      </c>
      <c r="Q249" s="1088">
        <v>12</v>
      </c>
      <c r="R249" s="1089">
        <v>300</v>
      </c>
      <c r="S249" s="1084"/>
      <c r="T249" s="1026"/>
      <c r="U249" s="1026"/>
      <c r="V249" s="1373">
        <f t="shared" ref="V249:V250" si="8">R249/O249</f>
        <v>27.272727272727273</v>
      </c>
      <c r="W249" s="964" t="s">
        <v>7366</v>
      </c>
      <c r="X249" s="3"/>
    </row>
    <row r="250" spans="1:24" customFormat="1" ht="30" customHeight="1">
      <c r="A250" s="1086" t="s">
        <v>7367</v>
      </c>
      <c r="B250" s="1026" t="s">
        <v>7368</v>
      </c>
      <c r="C250" s="1026" t="s">
        <v>1044</v>
      </c>
      <c r="D250" s="1026" t="s">
        <v>2648</v>
      </c>
      <c r="E250" s="1026">
        <v>12</v>
      </c>
      <c r="F250" s="1026">
        <v>1</v>
      </c>
      <c r="G250" s="1026" t="s">
        <v>7369</v>
      </c>
      <c r="H250" s="1026" t="s">
        <v>7370</v>
      </c>
      <c r="I250" s="1026" t="s">
        <v>7371</v>
      </c>
      <c r="J250" s="1026" t="s">
        <v>7372</v>
      </c>
      <c r="K250" s="1026" t="s">
        <v>7373</v>
      </c>
      <c r="L250" s="1087" t="s">
        <v>3648</v>
      </c>
      <c r="M250" s="1026">
        <v>2022</v>
      </c>
      <c r="N250" s="1026" t="s">
        <v>711</v>
      </c>
      <c r="O250" s="1026">
        <v>4</v>
      </c>
      <c r="P250" s="1082">
        <v>1</v>
      </c>
      <c r="Q250" s="1082">
        <v>10</v>
      </c>
      <c r="R250" s="1083">
        <v>1000</v>
      </c>
      <c r="S250" s="1084"/>
      <c r="T250" s="1026"/>
      <c r="U250" s="1026"/>
      <c r="V250" s="1373">
        <f t="shared" si="8"/>
        <v>250</v>
      </c>
      <c r="W250" s="964" t="s">
        <v>7366</v>
      </c>
      <c r="X250" s="3"/>
    </row>
    <row r="251" spans="1:24" customFormat="1" ht="30" customHeight="1">
      <c r="A251" s="939" t="s">
        <v>5945</v>
      </c>
      <c r="B251" s="941" t="s">
        <v>7243</v>
      </c>
      <c r="C251" s="941" t="s">
        <v>1044</v>
      </c>
      <c r="D251" s="941" t="s">
        <v>7244</v>
      </c>
      <c r="E251" s="941">
        <v>9</v>
      </c>
      <c r="F251" s="941">
        <v>2</v>
      </c>
      <c r="G251" s="941" t="s">
        <v>2418</v>
      </c>
      <c r="H251" s="1090" t="s">
        <v>2454</v>
      </c>
      <c r="I251" s="1090" t="s">
        <v>2455</v>
      </c>
      <c r="J251" s="939" t="s">
        <v>2456</v>
      </c>
      <c r="K251" s="939" t="s">
        <v>2457</v>
      </c>
      <c r="L251" s="1091"/>
      <c r="M251" s="941">
        <v>2022</v>
      </c>
      <c r="N251" s="941" t="s">
        <v>2459</v>
      </c>
      <c r="O251" s="941">
        <v>7</v>
      </c>
      <c r="P251" s="1092">
        <v>5</v>
      </c>
      <c r="Q251" s="1092">
        <v>9</v>
      </c>
      <c r="R251" s="1093">
        <v>300</v>
      </c>
      <c r="S251" s="1094"/>
      <c r="T251" s="1095"/>
      <c r="U251" s="1095"/>
      <c r="V251" s="1385">
        <v>42.85</v>
      </c>
      <c r="W251" s="964" t="s">
        <v>7366</v>
      </c>
      <c r="X251" s="3"/>
    </row>
    <row r="252" spans="1:24" customFormat="1" ht="30" customHeight="1">
      <c r="A252" s="1259" t="s">
        <v>9326</v>
      </c>
      <c r="B252" s="1260" t="s">
        <v>9327</v>
      </c>
      <c r="C252" s="1261" t="s">
        <v>1044</v>
      </c>
      <c r="D252" s="1260" t="s">
        <v>9328</v>
      </c>
      <c r="E252" s="1260">
        <v>12</v>
      </c>
      <c r="F252" s="1260">
        <v>9</v>
      </c>
      <c r="G252" s="1260" t="s">
        <v>9329</v>
      </c>
      <c r="H252" s="1186" t="s">
        <v>9330</v>
      </c>
      <c r="I252" s="1262" t="s">
        <v>9331</v>
      </c>
      <c r="J252" s="1263" t="s">
        <v>9332</v>
      </c>
      <c r="K252" s="1260" t="s">
        <v>9333</v>
      </c>
      <c r="L252" s="1264" t="s">
        <v>3768</v>
      </c>
      <c r="M252" s="1265">
        <v>2022</v>
      </c>
      <c r="N252" s="1266" t="s">
        <v>711</v>
      </c>
      <c r="O252" s="1266">
        <v>7</v>
      </c>
      <c r="P252" s="1267">
        <v>1</v>
      </c>
      <c r="Q252" s="1267">
        <v>8</v>
      </c>
      <c r="R252" s="1268">
        <v>1000</v>
      </c>
      <c r="S252" s="1269"/>
      <c r="T252" s="1270"/>
      <c r="U252" s="1270"/>
      <c r="V252" s="1386">
        <v>125</v>
      </c>
      <c r="W252" s="453" t="s">
        <v>9387</v>
      </c>
      <c r="X252" s="632"/>
    </row>
    <row r="253" spans="1:24" customFormat="1" ht="30" customHeight="1">
      <c r="A253" s="1271" t="s">
        <v>9334</v>
      </c>
      <c r="B253" s="1260" t="s">
        <v>9335</v>
      </c>
      <c r="C253" s="1261" t="s">
        <v>1044</v>
      </c>
      <c r="D253" s="1260" t="s">
        <v>1141</v>
      </c>
      <c r="E253" s="1260">
        <v>19</v>
      </c>
      <c r="F253" s="1260">
        <v>6</v>
      </c>
      <c r="G253" s="1260" t="s">
        <v>9336</v>
      </c>
      <c r="H253" s="1266" t="s">
        <v>9337</v>
      </c>
      <c r="I253" s="1260" t="s">
        <v>9338</v>
      </c>
      <c r="J253" s="1272" t="s">
        <v>9339</v>
      </c>
      <c r="K253" s="1260" t="s">
        <v>9340</v>
      </c>
      <c r="L253" s="1273" t="s">
        <v>1603</v>
      </c>
      <c r="M253" s="1266">
        <v>2022</v>
      </c>
      <c r="N253" s="1266" t="s">
        <v>719</v>
      </c>
      <c r="O253" s="1266">
        <v>9</v>
      </c>
      <c r="P253" s="1274">
        <v>1</v>
      </c>
      <c r="Q253" s="1274">
        <v>10</v>
      </c>
      <c r="R253" s="1275">
        <v>1500</v>
      </c>
      <c r="S253" s="1276"/>
      <c r="T253" s="1277"/>
      <c r="U253" s="1277"/>
      <c r="V253" s="1386">
        <v>150</v>
      </c>
      <c r="W253" s="453" t="s">
        <v>9387</v>
      </c>
      <c r="X253" s="632"/>
    </row>
    <row r="254" spans="1:24" customFormat="1" ht="30" customHeight="1">
      <c r="A254" s="1278" t="s">
        <v>9341</v>
      </c>
      <c r="B254" s="1278" t="s">
        <v>9342</v>
      </c>
      <c r="C254" s="1266" t="s">
        <v>1044</v>
      </c>
      <c r="D254" s="1279" t="s">
        <v>9328</v>
      </c>
      <c r="E254" s="1266">
        <v>12</v>
      </c>
      <c r="F254" s="1266">
        <v>5</v>
      </c>
      <c r="G254" s="1279" t="s">
        <v>9329</v>
      </c>
      <c r="H254" s="1186" t="s">
        <v>9343</v>
      </c>
      <c r="I254" s="1262" t="s">
        <v>9344</v>
      </c>
      <c r="J254" s="1280" t="s">
        <v>9345</v>
      </c>
      <c r="K254" s="1279" t="s">
        <v>9346</v>
      </c>
      <c r="L254" s="1281" t="s">
        <v>5839</v>
      </c>
      <c r="M254" s="1265">
        <v>2022</v>
      </c>
      <c r="N254" s="1266" t="s">
        <v>711</v>
      </c>
      <c r="O254" s="1266">
        <v>9</v>
      </c>
      <c r="P254" s="1267">
        <v>1</v>
      </c>
      <c r="Q254" s="1267">
        <v>10</v>
      </c>
      <c r="R254" s="1268">
        <v>1000</v>
      </c>
      <c r="S254" s="1276"/>
      <c r="T254" s="1277"/>
      <c r="U254" s="1277"/>
      <c r="V254" s="1386">
        <v>100</v>
      </c>
      <c r="W254" s="453" t="s">
        <v>9387</v>
      </c>
      <c r="X254" s="632"/>
    </row>
    <row r="255" spans="1:24" s="2418" customFormat="1" ht="25.05" customHeight="1">
      <c r="A255" s="2402" t="s">
        <v>1612</v>
      </c>
      <c r="B255" s="2403" t="s">
        <v>9527</v>
      </c>
      <c r="C255" s="2404" t="s">
        <v>456</v>
      </c>
      <c r="D255" s="2405" t="s">
        <v>1614</v>
      </c>
      <c r="E255" s="2406">
        <v>10</v>
      </c>
      <c r="F255" s="2407">
        <v>6</v>
      </c>
      <c r="G255" s="2408" t="s">
        <v>9528</v>
      </c>
      <c r="H255" s="2409" t="s">
        <v>9529</v>
      </c>
      <c r="I255" s="2409" t="s">
        <v>1616</v>
      </c>
      <c r="J255" s="2405" t="s">
        <v>9530</v>
      </c>
      <c r="K255" s="2410" t="s">
        <v>9531</v>
      </c>
      <c r="L255" s="2411"/>
      <c r="M255" s="2412">
        <v>2022</v>
      </c>
      <c r="N255" s="2412" t="s">
        <v>9532</v>
      </c>
      <c r="O255" s="2412">
        <v>9</v>
      </c>
      <c r="P255" s="2413">
        <v>2</v>
      </c>
      <c r="Q255" s="2413">
        <v>9</v>
      </c>
      <c r="R255" s="2414">
        <v>1000</v>
      </c>
      <c r="S255" s="2415"/>
      <c r="T255" s="2416"/>
      <c r="U255" s="2416"/>
      <c r="V255" s="2417">
        <v>111</v>
      </c>
      <c r="W255" s="2418" t="s">
        <v>9565</v>
      </c>
      <c r="X255" s="2419"/>
    </row>
    <row r="256" spans="1:24" s="2418" customFormat="1" ht="25.05" customHeight="1">
      <c r="A256" s="2420" t="s">
        <v>1596</v>
      </c>
      <c r="B256" s="2421" t="s">
        <v>9533</v>
      </c>
      <c r="C256" s="2404" t="s">
        <v>456</v>
      </c>
      <c r="D256" s="2422" t="s">
        <v>9534</v>
      </c>
      <c r="E256" s="2404">
        <v>15</v>
      </c>
      <c r="F256" s="2404">
        <v>9</v>
      </c>
      <c r="G256" s="2423" t="s">
        <v>1581</v>
      </c>
      <c r="H256" s="2424" t="s">
        <v>9535</v>
      </c>
      <c r="I256" s="2425" t="s">
        <v>1600</v>
      </c>
      <c r="J256" s="2420" t="s">
        <v>9536</v>
      </c>
      <c r="K256" s="2404" t="s">
        <v>1602</v>
      </c>
      <c r="L256" s="2426"/>
      <c r="M256" s="2412">
        <v>2022</v>
      </c>
      <c r="N256" s="2412" t="s">
        <v>711</v>
      </c>
      <c r="O256" s="2412">
        <v>9</v>
      </c>
      <c r="P256" s="2427">
        <v>2</v>
      </c>
      <c r="Q256" s="2427">
        <v>9</v>
      </c>
      <c r="R256" s="2428">
        <v>1000</v>
      </c>
      <c r="S256" s="2429"/>
      <c r="T256" s="2416"/>
      <c r="U256" s="2416"/>
      <c r="V256" s="2430">
        <v>111</v>
      </c>
      <c r="W256" s="2418" t="s">
        <v>9565</v>
      </c>
      <c r="X256" s="2419"/>
    </row>
    <row r="257" spans="1:24" s="2445" customFormat="1" ht="25.05" customHeight="1">
      <c r="A257" s="2431" t="s">
        <v>9537</v>
      </c>
      <c r="B257" s="2432" t="s">
        <v>9538</v>
      </c>
      <c r="C257" s="2433" t="s">
        <v>456</v>
      </c>
      <c r="D257" s="2434" t="s">
        <v>9534</v>
      </c>
      <c r="E257" s="2435">
        <v>16</v>
      </c>
      <c r="F257" s="2435">
        <v>13</v>
      </c>
      <c r="G257" s="2436" t="s">
        <v>1581</v>
      </c>
      <c r="H257" s="446" t="s">
        <v>9539</v>
      </c>
      <c r="I257" s="446" t="s">
        <v>9539</v>
      </c>
      <c r="J257" s="2437" t="s">
        <v>9540</v>
      </c>
      <c r="K257" s="2438"/>
      <c r="L257" s="2439"/>
      <c r="M257" s="2435">
        <v>2023</v>
      </c>
      <c r="N257" s="2435" t="s">
        <v>711</v>
      </c>
      <c r="O257" s="2435">
        <v>10</v>
      </c>
      <c r="P257" s="2440">
        <v>2</v>
      </c>
      <c r="Q257" s="2440">
        <v>10</v>
      </c>
      <c r="R257" s="2441">
        <v>1000</v>
      </c>
      <c r="S257" s="2442"/>
      <c r="T257" s="2443"/>
      <c r="U257" s="2443"/>
      <c r="V257" s="2444">
        <v>100</v>
      </c>
      <c r="W257" s="2418" t="s">
        <v>9565</v>
      </c>
      <c r="X257" s="2446"/>
    </row>
    <row r="258" spans="1:24" s="2445" customFormat="1" ht="25.05" customHeight="1">
      <c r="A258" s="2445" t="s">
        <v>9541</v>
      </c>
      <c r="B258" s="2447" t="s">
        <v>9542</v>
      </c>
      <c r="C258" s="2433" t="s">
        <v>456</v>
      </c>
      <c r="D258" s="2435" t="s">
        <v>9543</v>
      </c>
      <c r="E258" s="2435">
        <v>85</v>
      </c>
      <c r="F258" s="2435">
        <v>3</v>
      </c>
      <c r="G258" s="2435" t="s">
        <v>9544</v>
      </c>
      <c r="H258" s="2438"/>
      <c r="I258" s="446" t="s">
        <v>9545</v>
      </c>
      <c r="J258" s="2438"/>
      <c r="K258" s="2448" t="s">
        <v>9546</v>
      </c>
      <c r="L258" s="2438" t="s">
        <v>9547</v>
      </c>
      <c r="M258" s="2435">
        <v>2023</v>
      </c>
      <c r="N258" s="2435" t="s">
        <v>9548</v>
      </c>
      <c r="O258" s="2435">
        <v>8</v>
      </c>
      <c r="P258" s="2449">
        <v>2</v>
      </c>
      <c r="Q258" s="2449">
        <v>8</v>
      </c>
      <c r="R258" s="2450">
        <v>500</v>
      </c>
      <c r="S258" s="2442"/>
      <c r="T258" s="2443"/>
      <c r="U258" s="2443"/>
      <c r="V258" s="2451">
        <v>62.5</v>
      </c>
      <c r="W258" s="2418" t="s">
        <v>9565</v>
      </c>
      <c r="X258" s="2446"/>
    </row>
    <row r="259" spans="1:24" s="2445" customFormat="1" ht="25.05" customHeight="1">
      <c r="A259" s="2445" t="s">
        <v>9549</v>
      </c>
      <c r="B259" s="2445" t="s">
        <v>9550</v>
      </c>
      <c r="C259" s="2452" t="s">
        <v>456</v>
      </c>
      <c r="D259" s="2445" t="s">
        <v>9551</v>
      </c>
      <c r="E259" s="2452">
        <v>57</v>
      </c>
      <c r="F259" s="2452">
        <v>4</v>
      </c>
      <c r="G259" s="2452" t="s">
        <v>9552</v>
      </c>
      <c r="H259" s="2453"/>
      <c r="I259" s="446" t="s">
        <v>9553</v>
      </c>
      <c r="J259" s="711" t="s">
        <v>9554</v>
      </c>
      <c r="K259" s="2453"/>
      <c r="L259" s="2454" t="s">
        <v>9555</v>
      </c>
      <c r="M259" s="2452">
        <v>2023</v>
      </c>
      <c r="N259" s="2435" t="s">
        <v>9548</v>
      </c>
      <c r="O259" s="2452">
        <v>7</v>
      </c>
      <c r="P259" s="2455">
        <v>2</v>
      </c>
      <c r="Q259" s="2455">
        <v>7</v>
      </c>
      <c r="R259" s="2456">
        <v>500</v>
      </c>
      <c r="S259" s="2457"/>
      <c r="T259" s="2458"/>
      <c r="U259" s="2458"/>
      <c r="V259" s="2458">
        <v>71.400000000000006</v>
      </c>
      <c r="W259" s="2418" t="s">
        <v>9565</v>
      </c>
    </row>
    <row r="260" spans="1:24" customFormat="1" ht="30" customHeight="1">
      <c r="A260" s="453"/>
      <c r="B260" s="450"/>
      <c r="C260" s="450"/>
      <c r="D260" s="450"/>
      <c r="E260" s="450"/>
      <c r="F260" s="450"/>
      <c r="G260" s="450"/>
      <c r="H260" s="453"/>
      <c r="I260" s="453"/>
      <c r="J260" s="453"/>
      <c r="K260" s="453"/>
      <c r="L260" s="636"/>
      <c r="M260" s="450"/>
      <c r="N260" s="450"/>
      <c r="O260" s="450"/>
      <c r="P260" s="463"/>
      <c r="Q260" s="463"/>
      <c r="R260" s="634"/>
      <c r="S260" s="1276"/>
      <c r="T260" s="1277"/>
      <c r="U260" s="1277"/>
      <c r="V260" s="1387"/>
      <c r="X260" s="632"/>
    </row>
    <row r="261" spans="1:24" customFormat="1" ht="30" customHeight="1">
      <c r="A261" s="453"/>
      <c r="B261" s="450"/>
      <c r="C261" s="450"/>
      <c r="D261" s="450"/>
      <c r="E261" s="450"/>
      <c r="F261" s="450"/>
      <c r="G261" s="450"/>
      <c r="H261" s="453"/>
      <c r="I261" s="453"/>
      <c r="K261" s="453"/>
      <c r="L261" s="636"/>
      <c r="M261" s="450"/>
      <c r="N261" s="450"/>
      <c r="O261" s="450"/>
      <c r="P261" s="463"/>
      <c r="Q261" s="463"/>
      <c r="R261" s="634"/>
      <c r="S261" s="1276"/>
      <c r="T261" s="1277"/>
      <c r="U261" s="1277"/>
      <c r="V261" s="1387"/>
      <c r="X261" s="632"/>
    </row>
    <row r="262" spans="1:24" ht="30" customHeight="1">
      <c r="A262" s="59"/>
      <c r="B262" s="59"/>
      <c r="C262" s="99"/>
      <c r="D262" s="59"/>
      <c r="E262" s="122"/>
      <c r="F262" s="69"/>
      <c r="G262" s="99"/>
      <c r="H262" s="470"/>
      <c r="I262" s="483"/>
      <c r="J262" s="326"/>
      <c r="K262" s="326"/>
      <c r="L262" s="358"/>
      <c r="M262" s="357"/>
      <c r="N262" s="357"/>
      <c r="O262" s="357"/>
      <c r="P262" s="329"/>
      <c r="Q262" s="329"/>
      <c r="R262" s="329"/>
      <c r="S262" s="480"/>
      <c r="T262" s="133"/>
      <c r="U262" s="133"/>
      <c r="V262" s="505"/>
      <c r="W262" s="520"/>
      <c r="X262" s="3"/>
    </row>
    <row r="263" spans="1:24" ht="30" customHeight="1">
      <c r="A263" s="59"/>
      <c r="B263" s="59"/>
      <c r="C263" s="99"/>
      <c r="D263" s="59"/>
      <c r="E263" s="99"/>
      <c r="F263" s="99"/>
      <c r="G263" s="99"/>
      <c r="H263" s="65"/>
      <c r="I263" s="326"/>
      <c r="J263" s="356"/>
      <c r="K263" s="356"/>
      <c r="L263" s="475"/>
      <c r="M263" s="357"/>
      <c r="N263" s="357"/>
      <c r="O263" s="357"/>
      <c r="P263" s="329"/>
      <c r="Q263" s="329"/>
      <c r="R263" s="329"/>
      <c r="S263" s="132"/>
      <c r="T263" s="133"/>
      <c r="U263" s="133"/>
      <c r="V263" s="505"/>
      <c r="W263" s="520"/>
      <c r="X263" s="3"/>
    </row>
    <row r="264" spans="1:24" ht="30" customHeight="1">
      <c r="A264" s="12"/>
      <c r="B264" s="21"/>
      <c r="C264" s="21"/>
      <c r="D264" s="21"/>
      <c r="E264" s="21"/>
      <c r="F264" s="21"/>
      <c r="G264" s="21"/>
      <c r="H264" s="65"/>
      <c r="I264" s="326"/>
      <c r="J264" s="326"/>
      <c r="K264" s="326"/>
      <c r="L264" s="358"/>
      <c r="M264" s="357"/>
      <c r="N264" s="357"/>
      <c r="O264" s="357"/>
      <c r="P264" s="328"/>
      <c r="Q264" s="328"/>
      <c r="R264" s="328"/>
      <c r="S264" s="132"/>
      <c r="T264" s="133"/>
      <c r="U264" s="133"/>
      <c r="V264" s="505"/>
      <c r="W264" s="520"/>
      <c r="X264" s="3"/>
    </row>
    <row r="265" spans="1:24" ht="14.4">
      <c r="A265" s="12"/>
      <c r="B265" s="21"/>
      <c r="C265" s="21"/>
      <c r="D265" s="21"/>
      <c r="E265" s="21"/>
      <c r="F265" s="21"/>
      <c r="G265" s="21"/>
      <c r="H265" s="65"/>
      <c r="I265" s="326"/>
      <c r="J265" s="326"/>
      <c r="K265" s="326"/>
      <c r="L265" s="358"/>
      <c r="M265" s="357"/>
      <c r="N265" s="357"/>
      <c r="O265" s="357"/>
      <c r="P265" s="329"/>
      <c r="Q265" s="329"/>
      <c r="R265" s="329"/>
      <c r="S265" s="132"/>
      <c r="T265" s="133"/>
      <c r="U265" s="133"/>
      <c r="V265" s="505"/>
      <c r="W265" s="520"/>
      <c r="X265" s="3"/>
    </row>
    <row r="266" spans="1:24" ht="14.4">
      <c r="A266" s="12"/>
      <c r="B266" s="21"/>
      <c r="C266" s="21"/>
      <c r="D266" s="21"/>
      <c r="E266" s="21"/>
      <c r="F266" s="21"/>
      <c r="G266" s="21"/>
      <c r="H266" s="65"/>
      <c r="I266" s="326"/>
      <c r="J266" s="326"/>
      <c r="K266" s="326"/>
      <c r="L266" s="358"/>
      <c r="M266" s="357"/>
      <c r="N266" s="357"/>
      <c r="O266" s="357"/>
      <c r="P266" s="329"/>
      <c r="Q266" s="329"/>
      <c r="R266" s="329"/>
      <c r="S266" s="132"/>
      <c r="T266" s="133"/>
      <c r="U266" s="133"/>
      <c r="V266" s="505"/>
      <c r="W266" s="520"/>
      <c r="X266" s="3"/>
    </row>
    <row r="267" spans="1:24" ht="14.4">
      <c r="A267" s="12"/>
      <c r="B267" s="21"/>
      <c r="C267" s="21"/>
      <c r="D267" s="21"/>
      <c r="E267" s="21"/>
      <c r="F267" s="21"/>
      <c r="G267" s="21"/>
      <c r="H267" s="65"/>
      <c r="I267" s="326"/>
      <c r="J267" s="326"/>
      <c r="K267" s="326"/>
      <c r="L267" s="358"/>
      <c r="M267" s="357"/>
      <c r="N267" s="357"/>
      <c r="O267" s="357"/>
      <c r="P267" s="329"/>
      <c r="Q267" s="329"/>
      <c r="R267" s="329"/>
      <c r="S267" s="132"/>
      <c r="T267" s="133"/>
      <c r="U267" s="133"/>
      <c r="V267" s="505"/>
      <c r="W267" s="520"/>
      <c r="X267" s="3"/>
    </row>
    <row r="268" spans="1:24" ht="14.4">
      <c r="A268" s="29" t="s">
        <v>58</v>
      </c>
      <c r="B268" s="2"/>
      <c r="C268" s="2"/>
      <c r="D268" s="2"/>
      <c r="E268" s="2"/>
      <c r="F268" s="2"/>
      <c r="G268" s="3"/>
      <c r="H268" s="3"/>
      <c r="I268" s="3"/>
      <c r="J268" s="3"/>
      <c r="K268" s="3"/>
      <c r="L268" s="3"/>
      <c r="M268" s="3"/>
      <c r="N268" s="3"/>
      <c r="O268" s="3"/>
      <c r="P268" s="31"/>
      <c r="Q268" s="31"/>
      <c r="R268" s="31"/>
      <c r="T268" s="3"/>
      <c r="U268" s="3"/>
      <c r="V268" s="30">
        <f>SUM(V12:V267)</f>
        <v>38757.248075258081</v>
      </c>
      <c r="X268" s="3"/>
    </row>
    <row r="269" spans="1:24" ht="14.4">
      <c r="A269" s="1"/>
      <c r="B269" s="2"/>
      <c r="C269" s="2"/>
      <c r="D269" s="2"/>
      <c r="E269" s="2"/>
      <c r="F269" s="2"/>
      <c r="G269" s="3"/>
      <c r="H269" s="3"/>
      <c r="I269" s="3"/>
      <c r="J269" s="3"/>
      <c r="K269" s="3"/>
      <c r="L269" s="3"/>
      <c r="M269" s="3"/>
      <c r="N269" s="3"/>
      <c r="O269" s="3"/>
      <c r="P269" s="3"/>
      <c r="Q269" s="3"/>
      <c r="R269" s="3"/>
      <c r="S269" s="3"/>
      <c r="T269" s="3"/>
      <c r="U269" s="3"/>
      <c r="V269" s="504"/>
      <c r="W269" s="3"/>
      <c r="X269" s="3"/>
    </row>
    <row r="270" spans="1:24" ht="15.75" customHeight="1">
      <c r="A270" s="2320" t="s">
        <v>59</v>
      </c>
      <c r="B270" s="2321"/>
      <c r="C270" s="2321"/>
      <c r="D270" s="2321"/>
      <c r="E270" s="2321"/>
      <c r="F270" s="2321"/>
      <c r="G270" s="2321"/>
      <c r="H270" s="2321"/>
      <c r="I270" s="2321"/>
      <c r="J270" s="2321"/>
      <c r="K270" s="2321"/>
      <c r="L270" s="2321"/>
      <c r="M270" s="2321"/>
      <c r="N270" s="2321"/>
      <c r="O270" s="2321"/>
      <c r="P270" s="2321"/>
      <c r="Q270" s="2321"/>
      <c r="R270" s="2321"/>
      <c r="S270" s="2321"/>
      <c r="T270" s="2321"/>
      <c r="U270" s="3"/>
      <c r="V270" s="504"/>
      <c r="W270" s="3"/>
      <c r="X270" s="3"/>
    </row>
    <row r="271" spans="1:24" ht="15.75" customHeight="1">
      <c r="A271" s="1"/>
      <c r="B271" s="2"/>
      <c r="C271" s="2"/>
      <c r="D271" s="2"/>
      <c r="E271" s="2"/>
      <c r="F271" s="2"/>
      <c r="G271" s="3"/>
      <c r="H271" s="3"/>
      <c r="I271" s="3"/>
      <c r="J271" s="3"/>
      <c r="K271" s="3"/>
      <c r="L271" s="3"/>
      <c r="M271" s="3"/>
      <c r="N271" s="3"/>
      <c r="O271" s="3"/>
      <c r="P271" s="3"/>
      <c r="Q271" s="3"/>
      <c r="R271" s="3"/>
      <c r="S271" s="3"/>
      <c r="T271" s="3"/>
      <c r="U271" s="3"/>
      <c r="V271" s="504"/>
      <c r="W271" s="3"/>
      <c r="X271" s="3"/>
    </row>
    <row r="272" spans="1:24" ht="15.75" customHeight="1">
      <c r="A272" s="1"/>
      <c r="B272" s="2"/>
      <c r="C272" s="2"/>
      <c r="D272" s="2"/>
      <c r="E272" s="2"/>
      <c r="F272" s="2"/>
      <c r="G272" s="3"/>
      <c r="H272" s="3"/>
      <c r="I272" s="3"/>
      <c r="J272" s="3"/>
      <c r="K272" s="3"/>
      <c r="L272" s="3"/>
      <c r="M272" s="3"/>
      <c r="N272" s="3"/>
      <c r="O272" s="3"/>
      <c r="P272" s="3"/>
      <c r="Q272" s="3"/>
      <c r="R272" s="3"/>
      <c r="S272" s="3"/>
      <c r="T272" s="3"/>
      <c r="U272" s="3"/>
      <c r="V272" s="504"/>
      <c r="W272" s="3"/>
      <c r="X272" s="3"/>
    </row>
    <row r="273" spans="1:24" ht="15.75" customHeight="1">
      <c r="A273" s="1"/>
      <c r="B273" s="2"/>
      <c r="C273" s="2"/>
      <c r="D273" s="2"/>
      <c r="E273" s="2"/>
      <c r="F273" s="2"/>
      <c r="G273" s="3"/>
      <c r="H273" s="3"/>
      <c r="I273" s="3"/>
      <c r="J273" s="3"/>
      <c r="K273" s="3"/>
      <c r="L273" s="3"/>
      <c r="M273" s="3"/>
      <c r="N273" s="3"/>
      <c r="O273" s="3"/>
      <c r="P273" s="3"/>
      <c r="Q273" s="3"/>
      <c r="R273" s="3"/>
      <c r="S273" s="3"/>
      <c r="T273" s="3"/>
      <c r="U273" s="3"/>
      <c r="V273" s="504"/>
      <c r="W273" s="3"/>
      <c r="X273" s="3"/>
    </row>
    <row r="274" spans="1:24" ht="15.75" customHeight="1">
      <c r="A274" s="1"/>
      <c r="B274" s="2"/>
      <c r="C274" s="2"/>
      <c r="D274" s="2"/>
      <c r="E274" s="2"/>
      <c r="F274" s="2"/>
      <c r="G274" s="3"/>
      <c r="H274" s="3"/>
      <c r="I274" s="3"/>
      <c r="J274" s="3"/>
      <c r="K274" s="3"/>
      <c r="L274" s="3"/>
      <c r="M274" s="3"/>
      <c r="N274" s="3"/>
      <c r="O274" s="3"/>
      <c r="P274" s="3"/>
      <c r="Q274" s="3"/>
      <c r="R274" s="3"/>
      <c r="S274" s="3"/>
      <c r="T274" s="3"/>
      <c r="U274" s="3"/>
      <c r="V274" s="504"/>
      <c r="W274" s="3"/>
      <c r="X274" s="3"/>
    </row>
    <row r="275" spans="1:24" ht="15.75" customHeight="1">
      <c r="A275" s="1"/>
      <c r="B275" s="2"/>
      <c r="C275" s="2"/>
      <c r="D275" s="2"/>
      <c r="E275" s="2"/>
      <c r="F275" s="2"/>
      <c r="G275" s="3"/>
      <c r="H275" s="3"/>
      <c r="I275" s="3"/>
      <c r="J275" s="3"/>
      <c r="K275" s="3"/>
      <c r="L275" s="3"/>
      <c r="M275" s="3"/>
      <c r="N275" s="3"/>
      <c r="O275" s="3"/>
      <c r="P275" s="3"/>
      <c r="Q275" s="3"/>
      <c r="R275" s="3"/>
      <c r="S275" s="3"/>
      <c r="T275" s="3"/>
      <c r="U275" s="3"/>
      <c r="V275" s="504"/>
      <c r="W275" s="3"/>
      <c r="X275" s="3"/>
    </row>
    <row r="276" spans="1:24" ht="15.75" customHeight="1">
      <c r="A276" s="1"/>
      <c r="B276" s="2"/>
      <c r="C276" s="2"/>
      <c r="D276" s="2"/>
      <c r="E276" s="2"/>
      <c r="F276" s="2"/>
      <c r="G276" s="3"/>
      <c r="H276" s="3"/>
      <c r="I276" s="3"/>
      <c r="J276" s="3"/>
      <c r="K276" s="3"/>
      <c r="L276" s="3"/>
      <c r="M276" s="3"/>
      <c r="N276" s="3"/>
      <c r="O276" s="3"/>
      <c r="P276" s="3"/>
      <c r="Q276" s="3"/>
      <c r="R276" s="3"/>
      <c r="S276" s="3"/>
      <c r="T276" s="3"/>
      <c r="U276" s="3"/>
      <c r="V276" s="504"/>
      <c r="W276" s="3"/>
      <c r="X276" s="3"/>
    </row>
    <row r="277" spans="1:24" ht="15.75" customHeight="1">
      <c r="A277" s="1"/>
      <c r="B277" s="2"/>
      <c r="C277" s="2"/>
      <c r="D277" s="2"/>
      <c r="E277" s="2"/>
      <c r="F277" s="2"/>
      <c r="G277" s="3"/>
      <c r="H277" s="3"/>
      <c r="I277" s="3"/>
      <c r="J277" s="3"/>
      <c r="K277" s="3"/>
      <c r="L277" s="3"/>
      <c r="M277" s="3"/>
      <c r="N277" s="3"/>
      <c r="O277" s="3"/>
      <c r="P277" s="3"/>
      <c r="Q277" s="3"/>
      <c r="R277" s="3"/>
      <c r="S277" s="3"/>
      <c r="T277" s="3"/>
      <c r="U277" s="3"/>
      <c r="V277" s="504"/>
      <c r="W277" s="3"/>
      <c r="X277" s="3"/>
    </row>
    <row r="278" spans="1:24" ht="15.75" customHeight="1">
      <c r="A278" s="1"/>
      <c r="B278" s="2"/>
      <c r="C278" s="2"/>
      <c r="D278" s="2"/>
      <c r="E278" s="2"/>
      <c r="F278" s="2"/>
      <c r="G278" s="3"/>
      <c r="H278" s="3"/>
      <c r="I278" s="3"/>
      <c r="J278" s="3"/>
      <c r="K278" s="3"/>
      <c r="L278" s="3"/>
      <c r="M278" s="3"/>
      <c r="N278" s="3"/>
      <c r="O278" s="3"/>
      <c r="P278" s="3"/>
      <c r="Q278" s="3"/>
      <c r="R278" s="3"/>
      <c r="S278" s="3"/>
      <c r="T278" s="3"/>
      <c r="U278" s="3"/>
      <c r="V278" s="504"/>
      <c r="W278" s="3"/>
      <c r="X278" s="3"/>
    </row>
    <row r="279" spans="1:24" ht="15.75" customHeight="1">
      <c r="A279" s="1"/>
      <c r="B279" s="2"/>
      <c r="C279" s="2"/>
      <c r="D279" s="2"/>
      <c r="E279" s="2"/>
      <c r="F279" s="2"/>
      <c r="G279" s="3"/>
      <c r="H279" s="3"/>
      <c r="I279" s="3"/>
      <c r="J279" s="3"/>
      <c r="K279" s="3"/>
      <c r="L279" s="3"/>
      <c r="M279" s="3"/>
      <c r="N279" s="3"/>
      <c r="O279" s="3"/>
      <c r="P279" s="3"/>
      <c r="Q279" s="3"/>
      <c r="R279" s="3"/>
      <c r="S279" s="3"/>
      <c r="T279" s="3"/>
      <c r="U279" s="3"/>
      <c r="V279" s="504"/>
      <c r="W279" s="3"/>
      <c r="X279" s="3"/>
    </row>
    <row r="280" spans="1:24" ht="15.75" customHeight="1">
      <c r="A280" s="1"/>
      <c r="B280" s="2"/>
      <c r="C280" s="2"/>
      <c r="D280" s="2"/>
      <c r="E280" s="2"/>
      <c r="F280" s="2"/>
      <c r="G280" s="3"/>
      <c r="H280" s="3"/>
      <c r="I280" s="3"/>
      <c r="J280" s="3"/>
      <c r="K280" s="3"/>
      <c r="L280" s="3"/>
      <c r="M280" s="3"/>
      <c r="N280" s="3"/>
      <c r="O280" s="3"/>
      <c r="P280" s="3"/>
      <c r="Q280" s="3"/>
      <c r="R280" s="3"/>
      <c r="S280" s="3"/>
      <c r="T280" s="3"/>
      <c r="U280" s="3"/>
      <c r="V280" s="504"/>
      <c r="W280" s="3"/>
      <c r="X280" s="3"/>
    </row>
    <row r="281" spans="1:24" ht="15.75" customHeight="1">
      <c r="A281" s="1"/>
      <c r="B281" s="2"/>
      <c r="C281" s="2"/>
      <c r="D281" s="2"/>
      <c r="E281" s="2"/>
      <c r="F281" s="2"/>
      <c r="G281" s="3"/>
      <c r="H281" s="3"/>
      <c r="I281" s="3"/>
      <c r="J281" s="3"/>
      <c r="K281" s="3"/>
      <c r="L281" s="3"/>
      <c r="M281" s="3"/>
      <c r="N281" s="3"/>
      <c r="O281" s="3"/>
      <c r="P281" s="3"/>
      <c r="Q281" s="3"/>
      <c r="R281" s="3"/>
      <c r="S281" s="3"/>
      <c r="T281" s="3"/>
      <c r="U281" s="3"/>
      <c r="V281" s="504"/>
      <c r="W281" s="3"/>
      <c r="X281" s="3"/>
    </row>
    <row r="282" spans="1:24" ht="15.75" customHeight="1">
      <c r="A282" s="1"/>
      <c r="B282" s="2"/>
      <c r="C282" s="2"/>
      <c r="D282" s="2"/>
      <c r="E282" s="2"/>
      <c r="F282" s="2"/>
      <c r="G282" s="3"/>
      <c r="H282" s="3"/>
      <c r="I282" s="3"/>
      <c r="J282" s="3"/>
      <c r="K282" s="3"/>
      <c r="L282" s="3"/>
      <c r="M282" s="3"/>
      <c r="N282" s="3"/>
      <c r="O282" s="3"/>
      <c r="P282" s="3"/>
      <c r="Q282" s="3"/>
      <c r="R282" s="3"/>
      <c r="S282" s="3"/>
      <c r="T282" s="3"/>
      <c r="U282" s="3"/>
      <c r="V282" s="504"/>
      <c r="W282" s="3"/>
      <c r="X282" s="3"/>
    </row>
    <row r="283" spans="1:24" ht="15.75" customHeight="1">
      <c r="A283" s="1"/>
      <c r="B283" s="2"/>
      <c r="C283" s="2"/>
      <c r="D283" s="2"/>
      <c r="E283" s="2"/>
      <c r="F283" s="2"/>
      <c r="G283" s="3"/>
      <c r="H283" s="3"/>
      <c r="I283" s="3"/>
      <c r="J283" s="3"/>
      <c r="K283" s="3"/>
      <c r="L283" s="3"/>
      <c r="M283" s="3"/>
      <c r="N283" s="3"/>
      <c r="O283" s="3"/>
      <c r="P283" s="3"/>
      <c r="Q283" s="3"/>
      <c r="R283" s="3"/>
      <c r="S283" s="3"/>
      <c r="T283" s="3"/>
      <c r="U283" s="3"/>
      <c r="V283" s="504"/>
      <c r="W283" s="3"/>
      <c r="X283" s="3"/>
    </row>
    <row r="284" spans="1:24" ht="15.75" customHeight="1">
      <c r="A284" s="1"/>
      <c r="B284" s="2"/>
      <c r="C284" s="2"/>
      <c r="D284" s="2"/>
      <c r="E284" s="2"/>
      <c r="F284" s="2"/>
      <c r="G284" s="3"/>
      <c r="H284" s="3"/>
      <c r="I284" s="3"/>
      <c r="J284" s="3"/>
      <c r="K284" s="3"/>
      <c r="L284" s="3"/>
      <c r="M284" s="3"/>
      <c r="N284" s="3"/>
      <c r="O284" s="3"/>
      <c r="P284" s="3"/>
      <c r="Q284" s="3"/>
      <c r="R284" s="3"/>
      <c r="S284" s="3"/>
      <c r="T284" s="3"/>
      <c r="U284" s="3"/>
      <c r="V284" s="504"/>
      <c r="W284" s="3"/>
      <c r="X284" s="3"/>
    </row>
    <row r="285" spans="1:24" ht="15.75" customHeight="1">
      <c r="A285" s="1"/>
      <c r="B285" s="2"/>
      <c r="C285" s="2"/>
      <c r="D285" s="2"/>
      <c r="E285" s="2"/>
      <c r="F285" s="2"/>
      <c r="G285" s="3"/>
      <c r="H285" s="3"/>
      <c r="I285" s="3"/>
      <c r="J285" s="3"/>
      <c r="K285" s="3"/>
      <c r="L285" s="3"/>
      <c r="M285" s="3"/>
      <c r="N285" s="3"/>
      <c r="O285" s="3"/>
      <c r="P285" s="3"/>
      <c r="Q285" s="3"/>
      <c r="R285" s="3"/>
      <c r="S285" s="3"/>
      <c r="T285" s="3"/>
      <c r="U285" s="3"/>
      <c r="V285" s="504"/>
      <c r="W285" s="3"/>
      <c r="X285" s="3"/>
    </row>
    <row r="286" spans="1:24" ht="15.75" customHeight="1">
      <c r="A286" s="1"/>
      <c r="B286" s="2"/>
      <c r="C286" s="2"/>
      <c r="D286" s="2"/>
      <c r="E286" s="2"/>
      <c r="F286" s="2"/>
      <c r="G286" s="3"/>
      <c r="H286" s="3"/>
      <c r="I286" s="3"/>
      <c r="J286" s="3"/>
      <c r="K286" s="3"/>
      <c r="L286" s="3"/>
      <c r="M286" s="3"/>
      <c r="N286" s="3"/>
      <c r="O286" s="3"/>
      <c r="P286" s="3"/>
      <c r="Q286" s="3"/>
      <c r="R286" s="3"/>
      <c r="S286" s="3"/>
      <c r="T286" s="3"/>
      <c r="U286" s="3"/>
      <c r="V286" s="504"/>
      <c r="W286" s="3"/>
      <c r="X286" s="3"/>
    </row>
    <row r="287" spans="1:24" ht="15.75" customHeight="1">
      <c r="A287" s="1"/>
      <c r="B287" s="2"/>
      <c r="C287" s="2"/>
      <c r="D287" s="2"/>
      <c r="E287" s="2"/>
      <c r="F287" s="2"/>
      <c r="G287" s="3"/>
      <c r="H287" s="3"/>
      <c r="I287" s="3"/>
      <c r="J287" s="3"/>
      <c r="K287" s="3"/>
      <c r="L287" s="3"/>
      <c r="M287" s="3"/>
      <c r="N287" s="3"/>
      <c r="O287" s="3"/>
      <c r="P287" s="3"/>
      <c r="Q287" s="3"/>
      <c r="R287" s="3"/>
      <c r="S287" s="3"/>
      <c r="T287" s="3"/>
      <c r="U287" s="3"/>
      <c r="V287" s="504"/>
      <c r="W287" s="3"/>
      <c r="X287" s="3"/>
    </row>
    <row r="288" spans="1:24" ht="15.75" customHeight="1">
      <c r="A288" s="1"/>
      <c r="B288" s="2"/>
      <c r="C288" s="2"/>
      <c r="D288" s="2"/>
      <c r="E288" s="2"/>
      <c r="F288" s="2"/>
      <c r="G288" s="3"/>
      <c r="H288" s="3"/>
      <c r="I288" s="3"/>
      <c r="J288" s="3"/>
      <c r="K288" s="3"/>
      <c r="L288" s="3"/>
      <c r="M288" s="3"/>
      <c r="N288" s="3"/>
      <c r="O288" s="3"/>
      <c r="P288" s="3"/>
      <c r="Q288" s="3"/>
      <c r="R288" s="3"/>
      <c r="S288" s="3"/>
      <c r="T288" s="3"/>
      <c r="U288" s="3"/>
      <c r="V288" s="504"/>
      <c r="W288" s="3"/>
      <c r="X288" s="3"/>
    </row>
    <row r="289" spans="1:24" ht="15.75" customHeight="1">
      <c r="A289" s="1"/>
      <c r="B289" s="2"/>
      <c r="C289" s="2"/>
      <c r="D289" s="2"/>
      <c r="E289" s="2"/>
      <c r="F289" s="2"/>
      <c r="G289" s="3"/>
      <c r="H289" s="3"/>
      <c r="I289" s="3"/>
      <c r="J289" s="3"/>
      <c r="K289" s="3"/>
      <c r="L289" s="3"/>
      <c r="M289" s="3"/>
      <c r="N289" s="3"/>
      <c r="O289" s="3"/>
      <c r="P289" s="3"/>
      <c r="Q289" s="3"/>
      <c r="R289" s="3"/>
      <c r="S289" s="3"/>
      <c r="T289" s="3"/>
      <c r="U289" s="3"/>
      <c r="V289" s="504"/>
      <c r="W289" s="3"/>
      <c r="X289" s="3"/>
    </row>
    <row r="290" spans="1:24" ht="15.75" customHeight="1">
      <c r="A290" s="1"/>
      <c r="B290" s="2"/>
      <c r="C290" s="2"/>
      <c r="D290" s="2"/>
      <c r="E290" s="2"/>
      <c r="F290" s="2"/>
      <c r="G290" s="3"/>
      <c r="H290" s="3"/>
      <c r="I290" s="3"/>
      <c r="J290" s="3"/>
      <c r="K290" s="3"/>
      <c r="L290" s="3"/>
      <c r="M290" s="3"/>
      <c r="N290" s="3"/>
      <c r="O290" s="3"/>
      <c r="P290" s="3"/>
      <c r="Q290" s="3"/>
      <c r="R290" s="3"/>
      <c r="S290" s="3"/>
      <c r="T290" s="3"/>
      <c r="U290" s="3"/>
      <c r="V290" s="504"/>
      <c r="W290" s="3"/>
      <c r="X290" s="3"/>
    </row>
    <row r="291" spans="1:24" ht="15.75" customHeight="1">
      <c r="A291" s="1"/>
      <c r="B291" s="2"/>
      <c r="C291" s="2"/>
      <c r="D291" s="2"/>
      <c r="E291" s="2"/>
      <c r="F291" s="2"/>
      <c r="G291" s="3"/>
      <c r="H291" s="3"/>
      <c r="I291" s="3"/>
      <c r="J291" s="3"/>
      <c r="K291" s="3"/>
      <c r="L291" s="3"/>
      <c r="M291" s="3"/>
      <c r="N291" s="3"/>
      <c r="O291" s="3"/>
      <c r="P291" s="3"/>
      <c r="Q291" s="3"/>
      <c r="R291" s="3"/>
      <c r="S291" s="3"/>
      <c r="T291" s="3"/>
      <c r="U291" s="3"/>
      <c r="V291" s="504"/>
      <c r="W291" s="3"/>
      <c r="X291" s="3"/>
    </row>
    <row r="292" spans="1:24" ht="15.75" customHeight="1">
      <c r="A292" s="1"/>
      <c r="B292" s="2"/>
      <c r="C292" s="2"/>
      <c r="D292" s="2"/>
      <c r="E292" s="2"/>
      <c r="F292" s="2"/>
      <c r="G292" s="3"/>
      <c r="H292" s="3"/>
      <c r="I292" s="3"/>
      <c r="J292" s="3"/>
      <c r="K292" s="3"/>
      <c r="L292" s="3"/>
      <c r="M292" s="3"/>
      <c r="N292" s="3"/>
      <c r="O292" s="3"/>
      <c r="P292" s="3"/>
      <c r="Q292" s="3"/>
      <c r="R292" s="3"/>
      <c r="S292" s="3"/>
      <c r="T292" s="3"/>
      <c r="U292" s="3"/>
      <c r="V292" s="504"/>
      <c r="W292" s="3"/>
      <c r="X292" s="3"/>
    </row>
    <row r="293" spans="1:24" ht="15.75" customHeight="1">
      <c r="A293" s="1"/>
      <c r="B293" s="2"/>
      <c r="C293" s="2"/>
      <c r="D293" s="2"/>
      <c r="E293" s="2"/>
      <c r="F293" s="2"/>
      <c r="G293" s="3"/>
      <c r="H293" s="3"/>
      <c r="I293" s="3"/>
      <c r="J293" s="3"/>
      <c r="K293" s="3"/>
      <c r="L293" s="3"/>
      <c r="M293" s="3"/>
      <c r="N293" s="3"/>
      <c r="O293" s="3"/>
      <c r="P293" s="3"/>
      <c r="Q293" s="3"/>
      <c r="R293" s="3"/>
      <c r="S293" s="3"/>
      <c r="T293" s="3"/>
      <c r="U293" s="3"/>
      <c r="V293" s="504"/>
      <c r="W293" s="3"/>
      <c r="X293" s="3"/>
    </row>
    <row r="294" spans="1:24" ht="15.75" customHeight="1">
      <c r="A294" s="1"/>
      <c r="B294" s="2"/>
      <c r="C294" s="2"/>
      <c r="D294" s="2"/>
      <c r="E294" s="2"/>
      <c r="F294" s="2"/>
      <c r="G294" s="3"/>
      <c r="H294" s="3"/>
      <c r="I294" s="3"/>
      <c r="J294" s="3"/>
      <c r="K294" s="3"/>
      <c r="L294" s="3"/>
      <c r="M294" s="3"/>
      <c r="N294" s="3"/>
      <c r="O294" s="3"/>
      <c r="P294" s="3"/>
      <c r="Q294" s="3"/>
      <c r="R294" s="3"/>
      <c r="S294" s="3"/>
      <c r="T294" s="3"/>
      <c r="U294" s="3"/>
      <c r="V294" s="504"/>
      <c r="W294" s="3"/>
      <c r="X294" s="3"/>
    </row>
    <row r="295" spans="1:24" ht="15.75" customHeight="1">
      <c r="A295" s="1"/>
      <c r="B295" s="2"/>
      <c r="C295" s="2"/>
      <c r="D295" s="2"/>
      <c r="E295" s="2"/>
      <c r="F295" s="2"/>
      <c r="G295" s="3"/>
      <c r="H295" s="3"/>
      <c r="I295" s="3"/>
      <c r="J295" s="3"/>
      <c r="K295" s="3"/>
      <c r="L295" s="3"/>
      <c r="M295" s="3"/>
      <c r="N295" s="3"/>
      <c r="O295" s="3"/>
      <c r="P295" s="3"/>
      <c r="Q295" s="3"/>
      <c r="R295" s="3"/>
      <c r="S295" s="3"/>
      <c r="T295" s="3"/>
      <c r="U295" s="3"/>
      <c r="V295" s="504"/>
      <c r="W295" s="3"/>
      <c r="X295" s="3"/>
    </row>
    <row r="296" spans="1:24" ht="15.75" customHeight="1">
      <c r="A296" s="1"/>
      <c r="B296" s="2"/>
      <c r="C296" s="2"/>
      <c r="D296" s="2"/>
      <c r="E296" s="2"/>
      <c r="F296" s="2"/>
      <c r="G296" s="3"/>
      <c r="H296" s="3"/>
      <c r="I296" s="3"/>
      <c r="J296" s="3"/>
      <c r="K296" s="3"/>
      <c r="L296" s="3"/>
      <c r="M296" s="3"/>
      <c r="N296" s="3"/>
      <c r="O296" s="3"/>
      <c r="P296" s="3"/>
      <c r="Q296" s="3"/>
      <c r="R296" s="3"/>
      <c r="S296" s="3"/>
      <c r="T296" s="3"/>
      <c r="U296" s="3"/>
      <c r="V296" s="504"/>
      <c r="W296" s="3"/>
      <c r="X296" s="3"/>
    </row>
    <row r="297" spans="1:24" ht="15.75" customHeight="1">
      <c r="A297" s="1"/>
      <c r="B297" s="2"/>
      <c r="C297" s="2"/>
      <c r="D297" s="2"/>
      <c r="E297" s="2"/>
      <c r="F297" s="2"/>
      <c r="G297" s="3"/>
      <c r="H297" s="3"/>
      <c r="I297" s="3"/>
      <c r="J297" s="3"/>
      <c r="K297" s="3"/>
      <c r="L297" s="3"/>
      <c r="M297" s="3"/>
      <c r="N297" s="3"/>
      <c r="O297" s="3"/>
      <c r="P297" s="3"/>
      <c r="Q297" s="3"/>
      <c r="R297" s="3"/>
      <c r="S297" s="3"/>
      <c r="T297" s="3"/>
      <c r="U297" s="3"/>
      <c r="V297" s="504"/>
      <c r="W297" s="3"/>
      <c r="X297" s="3"/>
    </row>
    <row r="298" spans="1:24" ht="15.75" customHeight="1">
      <c r="A298" s="1"/>
      <c r="B298" s="2"/>
      <c r="C298" s="2"/>
      <c r="D298" s="2"/>
      <c r="E298" s="2"/>
      <c r="F298" s="2"/>
      <c r="G298" s="3"/>
      <c r="H298" s="3"/>
      <c r="I298" s="3"/>
      <c r="J298" s="3"/>
      <c r="K298" s="3"/>
      <c r="L298" s="3"/>
      <c r="M298" s="3"/>
      <c r="N298" s="3"/>
      <c r="O298" s="3"/>
      <c r="P298" s="3"/>
      <c r="Q298" s="3"/>
      <c r="R298" s="3"/>
      <c r="S298" s="3"/>
      <c r="T298" s="3"/>
      <c r="U298" s="3"/>
      <c r="V298" s="504"/>
      <c r="W298" s="3"/>
      <c r="X298" s="3"/>
    </row>
    <row r="299" spans="1:24" ht="15.75" customHeight="1">
      <c r="A299" s="1"/>
      <c r="B299" s="2"/>
      <c r="C299" s="2"/>
      <c r="D299" s="2"/>
      <c r="E299" s="2"/>
      <c r="F299" s="2"/>
      <c r="G299" s="3"/>
      <c r="H299" s="3"/>
      <c r="I299" s="3"/>
      <c r="J299" s="3"/>
      <c r="K299" s="3"/>
      <c r="L299" s="3"/>
      <c r="M299" s="3"/>
      <c r="N299" s="3"/>
      <c r="O299" s="3"/>
      <c r="P299" s="3"/>
      <c r="Q299" s="3"/>
      <c r="R299" s="3"/>
      <c r="S299" s="3"/>
      <c r="T299" s="3"/>
      <c r="U299" s="3"/>
      <c r="V299" s="504"/>
      <c r="W299" s="3"/>
      <c r="X299" s="3"/>
    </row>
    <row r="300" spans="1:24" ht="15.75" customHeight="1">
      <c r="A300" s="1"/>
      <c r="B300" s="2"/>
      <c r="C300" s="2"/>
      <c r="D300" s="2"/>
      <c r="E300" s="2"/>
      <c r="F300" s="2"/>
      <c r="G300" s="3"/>
      <c r="H300" s="3"/>
      <c r="I300" s="3"/>
      <c r="J300" s="3"/>
      <c r="K300" s="3"/>
      <c r="L300" s="3"/>
      <c r="M300" s="3"/>
      <c r="N300" s="3"/>
      <c r="O300" s="3"/>
      <c r="P300" s="3"/>
      <c r="Q300" s="3"/>
      <c r="R300" s="3"/>
      <c r="S300" s="3"/>
      <c r="T300" s="3"/>
      <c r="U300" s="3"/>
      <c r="V300" s="504"/>
      <c r="W300" s="3"/>
      <c r="X300" s="3"/>
    </row>
    <row r="301" spans="1:24" ht="15.75" customHeight="1">
      <c r="A301" s="1"/>
      <c r="B301" s="2"/>
      <c r="C301" s="2"/>
      <c r="D301" s="2"/>
      <c r="E301" s="2"/>
      <c r="F301" s="2"/>
      <c r="G301" s="3"/>
      <c r="H301" s="3"/>
      <c r="I301" s="3"/>
      <c r="J301" s="3"/>
      <c r="K301" s="3"/>
      <c r="L301" s="3"/>
      <c r="M301" s="3"/>
      <c r="N301" s="3"/>
      <c r="O301" s="3"/>
      <c r="P301" s="3"/>
      <c r="Q301" s="3"/>
      <c r="R301" s="3"/>
      <c r="S301" s="3"/>
      <c r="T301" s="3"/>
      <c r="U301" s="3"/>
      <c r="V301" s="504"/>
      <c r="W301" s="3"/>
      <c r="X301" s="3"/>
    </row>
    <row r="302" spans="1:24" ht="15.75" customHeight="1">
      <c r="A302" s="1"/>
      <c r="B302" s="2"/>
      <c r="C302" s="2"/>
      <c r="D302" s="2"/>
      <c r="E302" s="2"/>
      <c r="F302" s="2"/>
      <c r="G302" s="3"/>
      <c r="H302" s="3"/>
      <c r="I302" s="3"/>
      <c r="J302" s="3"/>
      <c r="K302" s="3"/>
      <c r="L302" s="3"/>
      <c r="M302" s="3"/>
      <c r="N302" s="3"/>
      <c r="O302" s="3"/>
      <c r="P302" s="3"/>
      <c r="Q302" s="3"/>
      <c r="R302" s="3"/>
      <c r="S302" s="3"/>
      <c r="T302" s="3"/>
      <c r="U302" s="3"/>
      <c r="V302" s="504"/>
      <c r="W302" s="3"/>
      <c r="X302" s="3"/>
    </row>
    <row r="303" spans="1:24" ht="15.75" customHeight="1">
      <c r="A303" s="1"/>
      <c r="B303" s="2"/>
      <c r="C303" s="2"/>
      <c r="D303" s="2"/>
      <c r="E303" s="2"/>
      <c r="F303" s="2"/>
      <c r="G303" s="3"/>
      <c r="H303" s="3"/>
      <c r="I303" s="3"/>
      <c r="J303" s="3"/>
      <c r="K303" s="3"/>
      <c r="L303" s="3"/>
      <c r="M303" s="3"/>
      <c r="N303" s="3"/>
      <c r="O303" s="3"/>
      <c r="P303" s="3"/>
      <c r="Q303" s="3"/>
      <c r="R303" s="3"/>
      <c r="S303" s="3"/>
      <c r="T303" s="3"/>
      <c r="U303" s="3"/>
      <c r="V303" s="504"/>
      <c r="W303" s="3"/>
      <c r="X303" s="3"/>
    </row>
    <row r="304" spans="1:24" ht="15.75" customHeight="1">
      <c r="A304" s="1"/>
      <c r="B304" s="2"/>
      <c r="C304" s="2"/>
      <c r="D304" s="2"/>
      <c r="E304" s="2"/>
      <c r="F304" s="2"/>
      <c r="G304" s="3"/>
      <c r="H304" s="3"/>
      <c r="I304" s="3"/>
      <c r="J304" s="3"/>
      <c r="K304" s="3"/>
      <c r="L304" s="3"/>
      <c r="M304" s="3"/>
      <c r="N304" s="3"/>
      <c r="O304" s="3"/>
      <c r="P304" s="3"/>
      <c r="Q304" s="3"/>
      <c r="R304" s="3"/>
      <c r="S304" s="3"/>
      <c r="T304" s="3"/>
      <c r="U304" s="3"/>
      <c r="V304" s="504"/>
      <c r="W304" s="3"/>
      <c r="X304" s="3"/>
    </row>
    <row r="305" spans="1:24" ht="15.75" customHeight="1">
      <c r="A305" s="1"/>
      <c r="B305" s="2"/>
      <c r="C305" s="2"/>
      <c r="D305" s="2"/>
      <c r="E305" s="2"/>
      <c r="F305" s="2"/>
      <c r="G305" s="3"/>
      <c r="H305" s="3"/>
      <c r="I305" s="3"/>
      <c r="J305" s="3"/>
      <c r="K305" s="3"/>
      <c r="L305" s="3"/>
      <c r="M305" s="3"/>
      <c r="N305" s="3"/>
      <c r="O305" s="3"/>
      <c r="P305" s="3"/>
      <c r="Q305" s="3"/>
      <c r="R305" s="3"/>
      <c r="S305" s="3"/>
      <c r="T305" s="3"/>
      <c r="U305" s="3"/>
      <c r="V305" s="504"/>
      <c r="W305" s="3"/>
      <c r="X305" s="3"/>
    </row>
    <row r="306" spans="1:24" ht="15.75" customHeight="1">
      <c r="A306" s="1"/>
      <c r="B306" s="2"/>
      <c r="C306" s="2"/>
      <c r="D306" s="2"/>
      <c r="E306" s="2"/>
      <c r="F306" s="2"/>
      <c r="G306" s="3"/>
      <c r="H306" s="3"/>
      <c r="I306" s="3"/>
      <c r="J306" s="3"/>
      <c r="K306" s="3"/>
      <c r="L306" s="3"/>
      <c r="M306" s="3"/>
      <c r="N306" s="3"/>
      <c r="O306" s="3"/>
      <c r="P306" s="3"/>
      <c r="Q306" s="3"/>
      <c r="R306" s="3"/>
      <c r="S306" s="3"/>
      <c r="T306" s="3"/>
      <c r="U306" s="3"/>
      <c r="V306" s="504"/>
      <c r="W306" s="3"/>
      <c r="X306" s="3"/>
    </row>
    <row r="307" spans="1:24" ht="15.75" customHeight="1">
      <c r="A307" s="1"/>
      <c r="B307" s="2"/>
      <c r="C307" s="2"/>
      <c r="D307" s="2"/>
      <c r="E307" s="2"/>
      <c r="F307" s="2"/>
      <c r="G307" s="3"/>
      <c r="H307" s="3"/>
      <c r="I307" s="3"/>
      <c r="J307" s="3"/>
      <c r="K307" s="3"/>
      <c r="L307" s="3"/>
      <c r="M307" s="3"/>
      <c r="N307" s="3"/>
      <c r="O307" s="3"/>
      <c r="P307" s="3"/>
      <c r="Q307" s="3"/>
      <c r="R307" s="3"/>
      <c r="S307" s="3"/>
      <c r="T307" s="3"/>
      <c r="U307" s="3"/>
      <c r="V307" s="504"/>
      <c r="W307" s="3"/>
      <c r="X307" s="3"/>
    </row>
    <row r="308" spans="1:24" ht="15.75" customHeight="1">
      <c r="A308" s="1"/>
      <c r="B308" s="2"/>
      <c r="C308" s="2"/>
      <c r="D308" s="2"/>
      <c r="E308" s="2"/>
      <c r="F308" s="2"/>
      <c r="G308" s="3"/>
      <c r="H308" s="3"/>
      <c r="I308" s="3"/>
      <c r="J308" s="3"/>
      <c r="K308" s="3"/>
      <c r="L308" s="3"/>
      <c r="M308" s="3"/>
      <c r="N308" s="3"/>
      <c r="O308" s="3"/>
      <c r="P308" s="3"/>
      <c r="Q308" s="3"/>
      <c r="R308" s="3"/>
      <c r="S308" s="3"/>
      <c r="T308" s="3"/>
      <c r="U308" s="3"/>
      <c r="V308" s="504"/>
      <c r="W308" s="3"/>
      <c r="X308" s="3"/>
    </row>
    <row r="309" spans="1:24" ht="15.75" customHeight="1">
      <c r="A309" s="1"/>
      <c r="B309" s="2"/>
      <c r="C309" s="2"/>
      <c r="D309" s="2"/>
      <c r="E309" s="2"/>
      <c r="F309" s="2"/>
      <c r="G309" s="3"/>
      <c r="H309" s="3"/>
      <c r="I309" s="3"/>
      <c r="J309" s="3"/>
      <c r="K309" s="3"/>
      <c r="L309" s="3"/>
      <c r="M309" s="3"/>
      <c r="N309" s="3"/>
      <c r="O309" s="3"/>
      <c r="P309" s="3"/>
      <c r="Q309" s="3"/>
      <c r="R309" s="3"/>
      <c r="S309" s="3"/>
      <c r="T309" s="3"/>
      <c r="U309" s="3"/>
      <c r="V309" s="504"/>
      <c r="W309" s="3"/>
      <c r="X309" s="3"/>
    </row>
    <row r="310" spans="1:24" ht="15.75" customHeight="1">
      <c r="A310" s="1"/>
      <c r="B310" s="2"/>
      <c r="C310" s="2"/>
      <c r="D310" s="2"/>
      <c r="E310" s="2"/>
      <c r="F310" s="2"/>
      <c r="G310" s="3"/>
      <c r="H310" s="3"/>
      <c r="I310" s="3"/>
      <c r="J310" s="3"/>
      <c r="K310" s="3"/>
      <c r="L310" s="3"/>
      <c r="M310" s="3"/>
      <c r="N310" s="3"/>
      <c r="O310" s="3"/>
      <c r="P310" s="3"/>
      <c r="Q310" s="3"/>
      <c r="R310" s="3"/>
      <c r="S310" s="3"/>
      <c r="T310" s="3"/>
      <c r="U310" s="3"/>
      <c r="V310" s="504"/>
      <c r="W310" s="3"/>
      <c r="X310" s="3"/>
    </row>
    <row r="311" spans="1:24" ht="15.75" customHeight="1">
      <c r="A311" s="1"/>
      <c r="B311" s="2"/>
      <c r="C311" s="2"/>
      <c r="D311" s="2"/>
      <c r="E311" s="2"/>
      <c r="F311" s="2"/>
      <c r="G311" s="3"/>
      <c r="H311" s="3"/>
      <c r="I311" s="3"/>
      <c r="J311" s="3"/>
      <c r="K311" s="3"/>
      <c r="L311" s="3"/>
      <c r="M311" s="3"/>
      <c r="N311" s="3"/>
      <c r="O311" s="3"/>
      <c r="P311" s="3"/>
      <c r="Q311" s="3"/>
      <c r="R311" s="3"/>
      <c r="S311" s="3"/>
      <c r="T311" s="3"/>
      <c r="U311" s="3"/>
      <c r="V311" s="504"/>
      <c r="W311" s="3"/>
      <c r="X311" s="3"/>
    </row>
    <row r="312" spans="1:24" ht="15.75" customHeight="1">
      <c r="A312" s="1"/>
      <c r="B312" s="2"/>
      <c r="C312" s="2"/>
      <c r="D312" s="2"/>
      <c r="E312" s="2"/>
      <c r="F312" s="2"/>
      <c r="G312" s="3"/>
      <c r="H312" s="3"/>
      <c r="I312" s="3"/>
      <c r="J312" s="3"/>
      <c r="K312" s="3"/>
      <c r="L312" s="3"/>
      <c r="M312" s="3"/>
      <c r="N312" s="3"/>
      <c r="O312" s="3"/>
      <c r="P312" s="3"/>
      <c r="Q312" s="3"/>
      <c r="R312" s="3"/>
      <c r="S312" s="3"/>
      <c r="T312" s="3"/>
      <c r="U312" s="3"/>
      <c r="V312" s="504"/>
      <c r="W312" s="3"/>
      <c r="X312" s="3"/>
    </row>
    <row r="313" spans="1:24" ht="15.75" customHeight="1">
      <c r="A313" s="1"/>
      <c r="B313" s="2"/>
      <c r="C313" s="2"/>
      <c r="D313" s="2"/>
      <c r="E313" s="2"/>
      <c r="F313" s="2"/>
      <c r="G313" s="3"/>
      <c r="H313" s="3"/>
      <c r="I313" s="3"/>
      <c r="J313" s="3"/>
      <c r="K313" s="3"/>
      <c r="L313" s="3"/>
      <c r="M313" s="3"/>
      <c r="N313" s="3"/>
      <c r="O313" s="3"/>
      <c r="P313" s="3"/>
      <c r="Q313" s="3"/>
      <c r="R313" s="3"/>
      <c r="S313" s="3"/>
      <c r="T313" s="3"/>
      <c r="U313" s="3"/>
      <c r="V313" s="504"/>
      <c r="W313" s="3"/>
      <c r="X313" s="3"/>
    </row>
    <row r="314" spans="1:24" ht="15.75" customHeight="1">
      <c r="A314" s="1"/>
      <c r="B314" s="2"/>
      <c r="C314" s="2"/>
      <c r="D314" s="2"/>
      <c r="E314" s="2"/>
      <c r="F314" s="2"/>
      <c r="G314" s="3"/>
      <c r="H314" s="3"/>
      <c r="I314" s="3"/>
      <c r="J314" s="3"/>
      <c r="K314" s="3"/>
      <c r="L314" s="3"/>
      <c r="M314" s="3"/>
      <c r="N314" s="3"/>
      <c r="O314" s="3"/>
      <c r="P314" s="3"/>
      <c r="Q314" s="3"/>
      <c r="R314" s="3"/>
      <c r="S314" s="3"/>
      <c r="T314" s="3"/>
      <c r="U314" s="3"/>
      <c r="V314" s="504"/>
      <c r="W314" s="3"/>
      <c r="X314" s="3"/>
    </row>
    <row r="315" spans="1:24" ht="15.75" customHeight="1">
      <c r="A315" s="1"/>
      <c r="B315" s="2"/>
      <c r="C315" s="2"/>
      <c r="D315" s="2"/>
      <c r="E315" s="2"/>
      <c r="F315" s="2"/>
      <c r="G315" s="3"/>
      <c r="H315" s="3"/>
      <c r="I315" s="3"/>
      <c r="J315" s="3"/>
      <c r="K315" s="3"/>
      <c r="L315" s="3"/>
      <c r="M315" s="3"/>
      <c r="N315" s="3"/>
      <c r="O315" s="3"/>
      <c r="P315" s="3"/>
      <c r="Q315" s="3"/>
      <c r="R315" s="3"/>
      <c r="S315" s="3"/>
      <c r="T315" s="3"/>
      <c r="U315" s="3"/>
      <c r="V315" s="504"/>
      <c r="W315" s="3"/>
      <c r="X315" s="3"/>
    </row>
    <row r="316" spans="1:24" ht="15.75" customHeight="1">
      <c r="A316" s="1"/>
      <c r="B316" s="2"/>
      <c r="C316" s="2"/>
      <c r="D316" s="2"/>
      <c r="E316" s="2"/>
      <c r="F316" s="2"/>
      <c r="G316" s="3"/>
      <c r="H316" s="3"/>
      <c r="I316" s="3"/>
      <c r="J316" s="3"/>
      <c r="K316" s="3"/>
      <c r="L316" s="3"/>
      <c r="M316" s="3"/>
      <c r="N316" s="3"/>
      <c r="O316" s="3"/>
      <c r="P316" s="3"/>
      <c r="Q316" s="3"/>
      <c r="R316" s="3"/>
      <c r="S316" s="3"/>
      <c r="T316" s="3"/>
      <c r="U316" s="3"/>
      <c r="V316" s="504"/>
      <c r="W316" s="3"/>
      <c r="X316" s="3"/>
    </row>
    <row r="317" spans="1:24" ht="15.75" customHeight="1">
      <c r="A317" s="1"/>
      <c r="B317" s="2"/>
      <c r="C317" s="2"/>
      <c r="D317" s="2"/>
      <c r="E317" s="2"/>
      <c r="F317" s="2"/>
      <c r="G317" s="3"/>
      <c r="H317" s="3"/>
      <c r="I317" s="3"/>
      <c r="J317" s="3"/>
      <c r="K317" s="3"/>
      <c r="L317" s="3"/>
      <c r="M317" s="3"/>
      <c r="N317" s="3"/>
      <c r="O317" s="3"/>
      <c r="P317" s="3"/>
      <c r="Q317" s="3"/>
      <c r="R317" s="3"/>
      <c r="S317" s="3"/>
      <c r="T317" s="3"/>
      <c r="U317" s="3"/>
      <c r="V317" s="504"/>
      <c r="W317" s="3"/>
      <c r="X317" s="3"/>
    </row>
    <row r="318" spans="1:24" ht="15.75" customHeight="1">
      <c r="A318" s="1"/>
      <c r="B318" s="2"/>
      <c r="C318" s="2"/>
      <c r="D318" s="2"/>
      <c r="E318" s="2"/>
      <c r="F318" s="2"/>
      <c r="G318" s="3"/>
      <c r="H318" s="3"/>
      <c r="I318" s="3"/>
      <c r="J318" s="3"/>
      <c r="K318" s="3"/>
      <c r="L318" s="3"/>
      <c r="M318" s="3"/>
      <c r="N318" s="3"/>
      <c r="O318" s="3"/>
      <c r="P318" s="3"/>
      <c r="Q318" s="3"/>
      <c r="R318" s="3"/>
      <c r="S318" s="3"/>
      <c r="T318" s="3"/>
      <c r="U318" s="3"/>
      <c r="V318" s="504"/>
      <c r="W318" s="3"/>
      <c r="X318" s="3"/>
    </row>
    <row r="319" spans="1:24" ht="15.75" customHeight="1">
      <c r="A319" s="1"/>
      <c r="B319" s="2"/>
      <c r="C319" s="2"/>
      <c r="D319" s="2"/>
      <c r="E319" s="2"/>
      <c r="F319" s="2"/>
      <c r="G319" s="3"/>
      <c r="H319" s="3"/>
      <c r="I319" s="3"/>
      <c r="J319" s="3"/>
      <c r="K319" s="3"/>
      <c r="L319" s="3"/>
      <c r="M319" s="3"/>
      <c r="N319" s="3"/>
      <c r="O319" s="3"/>
      <c r="P319" s="3"/>
      <c r="Q319" s="3"/>
      <c r="R319" s="3"/>
      <c r="S319" s="3"/>
      <c r="T319" s="3"/>
      <c r="U319" s="3"/>
      <c r="V319" s="504"/>
      <c r="W319" s="3"/>
      <c r="X319" s="3"/>
    </row>
    <row r="320" spans="1:24" ht="15.75" customHeight="1">
      <c r="A320" s="1"/>
      <c r="B320" s="2"/>
      <c r="C320" s="2"/>
      <c r="D320" s="2"/>
      <c r="E320" s="2"/>
      <c r="F320" s="2"/>
      <c r="G320" s="3"/>
      <c r="H320" s="3"/>
      <c r="I320" s="3"/>
      <c r="J320" s="3"/>
      <c r="K320" s="3"/>
      <c r="L320" s="3"/>
      <c r="M320" s="3"/>
      <c r="N320" s="3"/>
      <c r="O320" s="3"/>
      <c r="P320" s="3"/>
      <c r="Q320" s="3"/>
      <c r="R320" s="3"/>
      <c r="S320" s="3"/>
      <c r="T320" s="3"/>
      <c r="U320" s="3"/>
      <c r="V320" s="504"/>
      <c r="W320" s="3"/>
      <c r="X320" s="3"/>
    </row>
    <row r="321" spans="1:24" ht="15.75" customHeight="1">
      <c r="A321" s="1"/>
      <c r="B321" s="2"/>
      <c r="C321" s="2"/>
      <c r="D321" s="2"/>
      <c r="E321" s="2"/>
      <c r="F321" s="2"/>
      <c r="G321" s="3"/>
      <c r="H321" s="3"/>
      <c r="I321" s="3"/>
      <c r="J321" s="3"/>
      <c r="K321" s="3"/>
      <c r="L321" s="3"/>
      <c r="M321" s="3"/>
      <c r="N321" s="3"/>
      <c r="O321" s="3"/>
      <c r="P321" s="3"/>
      <c r="Q321" s="3"/>
      <c r="R321" s="3"/>
      <c r="S321" s="3"/>
      <c r="T321" s="3"/>
      <c r="U321" s="3"/>
      <c r="V321" s="504"/>
      <c r="W321" s="3"/>
      <c r="X321" s="3"/>
    </row>
    <row r="322" spans="1:24" ht="15.75" customHeight="1">
      <c r="A322" s="1"/>
      <c r="B322" s="2"/>
      <c r="C322" s="2"/>
      <c r="D322" s="2"/>
      <c r="E322" s="2"/>
      <c r="F322" s="2"/>
      <c r="G322" s="3"/>
      <c r="H322" s="3"/>
      <c r="I322" s="3"/>
      <c r="J322" s="3"/>
      <c r="K322" s="3"/>
      <c r="L322" s="3"/>
      <c r="M322" s="3"/>
      <c r="N322" s="3"/>
      <c r="O322" s="3"/>
      <c r="P322" s="3"/>
      <c r="Q322" s="3"/>
      <c r="R322" s="3"/>
      <c r="S322" s="3"/>
      <c r="T322" s="3"/>
      <c r="U322" s="3"/>
      <c r="V322" s="504"/>
      <c r="W322" s="3"/>
      <c r="X322" s="3"/>
    </row>
    <row r="323" spans="1:24" ht="15.75" customHeight="1">
      <c r="A323" s="1"/>
      <c r="B323" s="2"/>
      <c r="C323" s="2"/>
      <c r="D323" s="2"/>
      <c r="E323" s="2"/>
      <c r="F323" s="2"/>
      <c r="G323" s="3"/>
      <c r="H323" s="3"/>
      <c r="I323" s="3"/>
      <c r="J323" s="3"/>
      <c r="K323" s="3"/>
      <c r="L323" s="3"/>
      <c r="M323" s="3"/>
      <c r="N323" s="3"/>
      <c r="O323" s="3"/>
      <c r="P323" s="3"/>
      <c r="Q323" s="3"/>
      <c r="R323" s="3"/>
      <c r="S323" s="3"/>
      <c r="T323" s="3"/>
      <c r="U323" s="3"/>
      <c r="V323" s="504"/>
      <c r="W323" s="3"/>
      <c r="X323" s="3"/>
    </row>
    <row r="324" spans="1:24" ht="15.75" customHeight="1">
      <c r="A324" s="1"/>
      <c r="B324" s="2"/>
      <c r="C324" s="2"/>
      <c r="D324" s="2"/>
      <c r="E324" s="2"/>
      <c r="F324" s="2"/>
      <c r="G324" s="3"/>
      <c r="H324" s="3"/>
      <c r="I324" s="3"/>
      <c r="J324" s="3"/>
      <c r="K324" s="3"/>
      <c r="L324" s="3"/>
      <c r="M324" s="3"/>
      <c r="N324" s="3"/>
      <c r="O324" s="3"/>
      <c r="P324" s="3"/>
      <c r="Q324" s="3"/>
      <c r="R324" s="3"/>
      <c r="S324" s="3"/>
      <c r="T324" s="3"/>
      <c r="U324" s="3"/>
      <c r="V324" s="504"/>
      <c r="W324" s="3"/>
      <c r="X324" s="3"/>
    </row>
    <row r="325" spans="1:24" ht="15.75" customHeight="1">
      <c r="A325" s="1"/>
      <c r="B325" s="2"/>
      <c r="C325" s="2"/>
      <c r="D325" s="2"/>
      <c r="E325" s="2"/>
      <c r="F325" s="2"/>
      <c r="G325" s="3"/>
      <c r="H325" s="3"/>
      <c r="I325" s="3"/>
      <c r="J325" s="3"/>
      <c r="K325" s="3"/>
      <c r="L325" s="3"/>
      <c r="M325" s="3"/>
      <c r="N325" s="3"/>
      <c r="O325" s="3"/>
      <c r="P325" s="3"/>
      <c r="Q325" s="3"/>
      <c r="R325" s="3"/>
      <c r="S325" s="3"/>
      <c r="T325" s="3"/>
      <c r="U325" s="3"/>
      <c r="V325" s="504"/>
      <c r="W325" s="3"/>
      <c r="X325" s="3"/>
    </row>
    <row r="326" spans="1:24" ht="15.75" customHeight="1">
      <c r="A326" s="1"/>
      <c r="B326" s="2"/>
      <c r="C326" s="2"/>
      <c r="D326" s="2"/>
      <c r="E326" s="2"/>
      <c r="F326" s="2"/>
      <c r="G326" s="3"/>
      <c r="H326" s="3"/>
      <c r="I326" s="3"/>
      <c r="J326" s="3"/>
      <c r="K326" s="3"/>
      <c r="L326" s="3"/>
      <c r="M326" s="3"/>
      <c r="N326" s="3"/>
      <c r="O326" s="3"/>
      <c r="P326" s="3"/>
      <c r="Q326" s="3"/>
      <c r="R326" s="3"/>
      <c r="S326" s="3"/>
      <c r="T326" s="3"/>
      <c r="U326" s="3"/>
      <c r="V326" s="504"/>
      <c r="W326" s="3"/>
      <c r="X326" s="3"/>
    </row>
    <row r="327" spans="1:24" ht="15.75" customHeight="1">
      <c r="A327" s="1"/>
      <c r="B327" s="2"/>
      <c r="C327" s="2"/>
      <c r="D327" s="2"/>
      <c r="E327" s="2"/>
      <c r="F327" s="2"/>
      <c r="G327" s="3"/>
      <c r="H327" s="3"/>
      <c r="I327" s="3"/>
      <c r="J327" s="3"/>
      <c r="K327" s="3"/>
      <c r="L327" s="3"/>
      <c r="M327" s="3"/>
      <c r="N327" s="3"/>
      <c r="O327" s="3"/>
      <c r="P327" s="3"/>
      <c r="Q327" s="3"/>
      <c r="R327" s="3"/>
      <c r="S327" s="3"/>
      <c r="T327" s="3"/>
      <c r="U327" s="3"/>
      <c r="V327" s="504"/>
      <c r="W327" s="3"/>
      <c r="X327" s="3"/>
    </row>
    <row r="328" spans="1:24" ht="15.75" customHeight="1">
      <c r="A328" s="1"/>
      <c r="B328" s="2"/>
      <c r="C328" s="2"/>
      <c r="D328" s="2"/>
      <c r="E328" s="2"/>
      <c r="F328" s="2"/>
      <c r="G328" s="3"/>
      <c r="H328" s="3"/>
      <c r="I328" s="3"/>
      <c r="J328" s="3"/>
      <c r="K328" s="3"/>
      <c r="L328" s="3"/>
      <c r="M328" s="3"/>
      <c r="N328" s="3"/>
      <c r="O328" s="3"/>
      <c r="P328" s="3"/>
      <c r="Q328" s="3"/>
      <c r="R328" s="3"/>
      <c r="S328" s="3"/>
      <c r="T328" s="3"/>
      <c r="U328" s="3"/>
      <c r="V328" s="504"/>
      <c r="W328" s="3"/>
      <c r="X328" s="3"/>
    </row>
    <row r="329" spans="1:24" ht="15.75" customHeight="1">
      <c r="A329" s="1"/>
      <c r="B329" s="2"/>
      <c r="C329" s="2"/>
      <c r="D329" s="2"/>
      <c r="E329" s="2"/>
      <c r="F329" s="2"/>
      <c r="G329" s="3"/>
      <c r="H329" s="3"/>
      <c r="I329" s="3"/>
      <c r="J329" s="3"/>
      <c r="K329" s="3"/>
      <c r="L329" s="3"/>
      <c r="M329" s="3"/>
      <c r="N329" s="3"/>
      <c r="O329" s="3"/>
      <c r="P329" s="3"/>
      <c r="Q329" s="3"/>
      <c r="R329" s="3"/>
      <c r="S329" s="3"/>
      <c r="T329" s="3"/>
      <c r="U329" s="3"/>
      <c r="V329" s="504"/>
      <c r="W329" s="3"/>
      <c r="X329" s="3"/>
    </row>
    <row r="330" spans="1:24" ht="15.75" customHeight="1">
      <c r="A330" s="1"/>
      <c r="B330" s="2"/>
      <c r="C330" s="2"/>
      <c r="D330" s="2"/>
      <c r="E330" s="2"/>
      <c r="F330" s="2"/>
      <c r="G330" s="3"/>
      <c r="H330" s="3"/>
      <c r="I330" s="3"/>
      <c r="J330" s="3"/>
      <c r="K330" s="3"/>
      <c r="L330" s="3"/>
      <c r="M330" s="3"/>
      <c r="N330" s="3"/>
      <c r="O330" s="3"/>
      <c r="P330" s="3"/>
      <c r="Q330" s="3"/>
      <c r="R330" s="3"/>
      <c r="S330" s="3"/>
      <c r="T330" s="3"/>
      <c r="U330" s="3"/>
      <c r="V330" s="504"/>
      <c r="W330" s="3"/>
      <c r="X330" s="3"/>
    </row>
    <row r="331" spans="1:24" ht="15.75" customHeight="1">
      <c r="A331" s="1"/>
      <c r="B331" s="2"/>
      <c r="C331" s="2"/>
      <c r="D331" s="2"/>
      <c r="E331" s="2"/>
      <c r="F331" s="2"/>
      <c r="G331" s="3"/>
      <c r="H331" s="3"/>
      <c r="I331" s="3"/>
      <c r="J331" s="3"/>
      <c r="K331" s="3"/>
      <c r="L331" s="3"/>
      <c r="M331" s="3"/>
      <c r="N331" s="3"/>
      <c r="O331" s="3"/>
      <c r="P331" s="3"/>
      <c r="Q331" s="3"/>
      <c r="R331" s="3"/>
      <c r="S331" s="3"/>
      <c r="T331" s="3"/>
      <c r="U331" s="3"/>
      <c r="V331" s="504"/>
      <c r="W331" s="3"/>
      <c r="X331" s="3"/>
    </row>
    <row r="332" spans="1:24" ht="15.75" customHeight="1">
      <c r="A332" s="1"/>
      <c r="B332" s="2"/>
      <c r="C332" s="2"/>
      <c r="D332" s="2"/>
      <c r="E332" s="2"/>
      <c r="F332" s="2"/>
      <c r="G332" s="3"/>
      <c r="H332" s="3"/>
      <c r="I332" s="3"/>
      <c r="J332" s="3"/>
      <c r="K332" s="3"/>
      <c r="L332" s="3"/>
      <c r="M332" s="3"/>
      <c r="N332" s="3"/>
      <c r="O332" s="3"/>
      <c r="P332" s="3"/>
      <c r="Q332" s="3"/>
      <c r="R332" s="3"/>
      <c r="S332" s="3"/>
      <c r="T332" s="3"/>
      <c r="U332" s="3"/>
      <c r="V332" s="504"/>
      <c r="W332" s="3"/>
      <c r="X332" s="3"/>
    </row>
    <row r="333" spans="1:24" ht="15.75" customHeight="1">
      <c r="A333" s="1"/>
      <c r="B333" s="2"/>
      <c r="C333" s="2"/>
      <c r="D333" s="2"/>
      <c r="E333" s="2"/>
      <c r="F333" s="2"/>
      <c r="G333" s="3"/>
      <c r="H333" s="3"/>
      <c r="I333" s="3"/>
      <c r="J333" s="3"/>
      <c r="K333" s="3"/>
      <c r="L333" s="3"/>
      <c r="M333" s="3"/>
      <c r="N333" s="3"/>
      <c r="O333" s="3"/>
      <c r="P333" s="3"/>
      <c r="Q333" s="3"/>
      <c r="R333" s="3"/>
      <c r="S333" s="3"/>
      <c r="T333" s="3"/>
      <c r="U333" s="3"/>
      <c r="V333" s="504"/>
      <c r="W333" s="3"/>
      <c r="X333" s="3"/>
    </row>
    <row r="334" spans="1:24" ht="15.75" customHeight="1">
      <c r="A334" s="1"/>
      <c r="B334" s="2"/>
      <c r="C334" s="2"/>
      <c r="D334" s="2"/>
      <c r="E334" s="2"/>
      <c r="F334" s="2"/>
      <c r="G334" s="3"/>
      <c r="H334" s="3"/>
      <c r="I334" s="3"/>
      <c r="J334" s="3"/>
      <c r="K334" s="3"/>
      <c r="L334" s="3"/>
      <c r="M334" s="3"/>
      <c r="N334" s="3"/>
      <c r="O334" s="3"/>
      <c r="P334" s="3"/>
      <c r="Q334" s="3"/>
      <c r="R334" s="3"/>
      <c r="S334" s="3"/>
      <c r="T334" s="3"/>
      <c r="U334" s="3"/>
      <c r="V334" s="504"/>
      <c r="W334" s="3"/>
      <c r="X334" s="3"/>
    </row>
    <row r="335" spans="1:24" ht="15.75" customHeight="1">
      <c r="A335" s="1"/>
      <c r="B335" s="2"/>
      <c r="C335" s="2"/>
      <c r="D335" s="2"/>
      <c r="E335" s="2"/>
      <c r="F335" s="2"/>
      <c r="G335" s="3"/>
      <c r="H335" s="3"/>
      <c r="I335" s="3"/>
      <c r="J335" s="3"/>
      <c r="K335" s="3"/>
      <c r="L335" s="3"/>
      <c r="M335" s="3"/>
      <c r="N335" s="3"/>
      <c r="O335" s="3"/>
      <c r="P335" s="3"/>
      <c r="Q335" s="3"/>
      <c r="R335" s="3"/>
      <c r="S335" s="3"/>
      <c r="T335" s="3"/>
      <c r="U335" s="3"/>
      <c r="V335" s="504"/>
      <c r="W335" s="3"/>
      <c r="X335" s="3"/>
    </row>
    <row r="336" spans="1:24" ht="15.75" customHeight="1">
      <c r="A336" s="1"/>
      <c r="B336" s="2"/>
      <c r="C336" s="2"/>
      <c r="D336" s="2"/>
      <c r="E336" s="2"/>
      <c r="F336" s="2"/>
      <c r="G336" s="3"/>
      <c r="H336" s="3"/>
      <c r="I336" s="3"/>
      <c r="J336" s="3"/>
      <c r="K336" s="3"/>
      <c r="L336" s="3"/>
      <c r="M336" s="3"/>
      <c r="N336" s="3"/>
      <c r="O336" s="3"/>
      <c r="P336" s="3"/>
      <c r="Q336" s="3"/>
      <c r="R336" s="3"/>
      <c r="S336" s="3"/>
      <c r="T336" s="3"/>
      <c r="U336" s="3"/>
      <c r="V336" s="504"/>
      <c r="W336" s="3"/>
      <c r="X336" s="3"/>
    </row>
    <row r="337" spans="1:24" ht="15.75" customHeight="1">
      <c r="A337" s="1"/>
      <c r="B337" s="2"/>
      <c r="C337" s="2"/>
      <c r="D337" s="2"/>
      <c r="E337" s="2"/>
      <c r="F337" s="2"/>
      <c r="G337" s="3"/>
      <c r="H337" s="3"/>
      <c r="I337" s="3"/>
      <c r="J337" s="3"/>
      <c r="K337" s="3"/>
      <c r="L337" s="3"/>
      <c r="M337" s="3"/>
      <c r="N337" s="3"/>
      <c r="O337" s="3"/>
      <c r="P337" s="3"/>
      <c r="Q337" s="3"/>
      <c r="R337" s="3"/>
      <c r="S337" s="3"/>
      <c r="T337" s="3"/>
      <c r="U337" s="3"/>
      <c r="V337" s="504"/>
      <c r="W337" s="3"/>
      <c r="X337" s="3"/>
    </row>
    <row r="338" spans="1:24" ht="15.75" customHeight="1">
      <c r="A338" s="1"/>
      <c r="B338" s="2"/>
      <c r="C338" s="2"/>
      <c r="D338" s="2"/>
      <c r="E338" s="2"/>
      <c r="F338" s="2"/>
      <c r="G338" s="3"/>
      <c r="H338" s="3"/>
      <c r="I338" s="3"/>
      <c r="J338" s="3"/>
      <c r="K338" s="3"/>
      <c r="L338" s="3"/>
      <c r="M338" s="3"/>
      <c r="N338" s="3"/>
      <c r="O338" s="3"/>
      <c r="P338" s="3"/>
      <c r="Q338" s="3"/>
      <c r="R338" s="3"/>
      <c r="S338" s="3"/>
      <c r="T338" s="3"/>
      <c r="U338" s="3"/>
      <c r="V338" s="504"/>
      <c r="W338" s="3"/>
      <c r="X338" s="3"/>
    </row>
    <row r="339" spans="1:24" ht="15.75" customHeight="1">
      <c r="A339" s="1"/>
      <c r="B339" s="2"/>
      <c r="C339" s="2"/>
      <c r="D339" s="2"/>
      <c r="E339" s="2"/>
      <c r="F339" s="2"/>
      <c r="G339" s="3"/>
      <c r="H339" s="3"/>
      <c r="I339" s="3"/>
      <c r="J339" s="3"/>
      <c r="K339" s="3"/>
      <c r="L339" s="3"/>
      <c r="M339" s="3"/>
      <c r="N339" s="3"/>
      <c r="O339" s="3"/>
      <c r="P339" s="3"/>
      <c r="Q339" s="3"/>
      <c r="R339" s="3"/>
      <c r="S339" s="3"/>
      <c r="T339" s="3"/>
      <c r="U339" s="3"/>
      <c r="V339" s="504"/>
      <c r="W339" s="3"/>
      <c r="X339" s="3"/>
    </row>
    <row r="340" spans="1:24" ht="15.75" customHeight="1">
      <c r="A340" s="1"/>
      <c r="B340" s="2"/>
      <c r="C340" s="2"/>
      <c r="D340" s="2"/>
      <c r="E340" s="2"/>
      <c r="F340" s="2"/>
      <c r="G340" s="3"/>
      <c r="H340" s="3"/>
      <c r="I340" s="3"/>
      <c r="J340" s="3"/>
      <c r="K340" s="3"/>
      <c r="L340" s="3"/>
      <c r="M340" s="3"/>
      <c r="N340" s="3"/>
      <c r="O340" s="3"/>
      <c r="P340" s="3"/>
      <c r="Q340" s="3"/>
      <c r="R340" s="3"/>
      <c r="S340" s="3"/>
      <c r="T340" s="3"/>
      <c r="U340" s="3"/>
      <c r="V340" s="504"/>
      <c r="W340" s="3"/>
      <c r="X340" s="3"/>
    </row>
    <row r="341" spans="1:24" ht="15.75" customHeight="1">
      <c r="A341" s="1"/>
      <c r="B341" s="2"/>
      <c r="C341" s="2"/>
      <c r="D341" s="2"/>
      <c r="E341" s="2"/>
      <c r="F341" s="2"/>
      <c r="G341" s="3"/>
      <c r="H341" s="3"/>
      <c r="I341" s="3"/>
      <c r="J341" s="3"/>
      <c r="K341" s="3"/>
      <c r="L341" s="3"/>
      <c r="M341" s="3"/>
      <c r="N341" s="3"/>
      <c r="O341" s="3"/>
      <c r="P341" s="3"/>
      <c r="Q341" s="3"/>
      <c r="R341" s="3"/>
      <c r="S341" s="3"/>
      <c r="T341" s="3"/>
      <c r="U341" s="3"/>
      <c r="V341" s="504"/>
      <c r="W341" s="3"/>
      <c r="X341" s="3"/>
    </row>
    <row r="342" spans="1:24" ht="15.75" customHeight="1">
      <c r="A342" s="1"/>
      <c r="B342" s="2"/>
      <c r="C342" s="2"/>
      <c r="D342" s="2"/>
      <c r="E342" s="2"/>
      <c r="F342" s="2"/>
      <c r="G342" s="3"/>
      <c r="H342" s="3"/>
      <c r="I342" s="3"/>
      <c r="J342" s="3"/>
      <c r="K342" s="3"/>
      <c r="L342" s="3"/>
      <c r="M342" s="3"/>
      <c r="N342" s="3"/>
      <c r="O342" s="3"/>
      <c r="P342" s="3"/>
      <c r="Q342" s="3"/>
      <c r="R342" s="3"/>
      <c r="S342" s="3"/>
      <c r="T342" s="3"/>
      <c r="U342" s="3"/>
      <c r="V342" s="504"/>
      <c r="W342" s="3"/>
      <c r="X342" s="3"/>
    </row>
    <row r="343" spans="1:24" ht="15.75" customHeight="1">
      <c r="A343" s="1"/>
      <c r="B343" s="2"/>
      <c r="C343" s="2"/>
      <c r="D343" s="2"/>
      <c r="E343" s="2"/>
      <c r="F343" s="2"/>
      <c r="G343" s="3"/>
      <c r="H343" s="3"/>
      <c r="I343" s="3"/>
      <c r="J343" s="3"/>
      <c r="K343" s="3"/>
      <c r="L343" s="3"/>
      <c r="M343" s="3"/>
      <c r="N343" s="3"/>
      <c r="O343" s="3"/>
      <c r="P343" s="3"/>
      <c r="Q343" s="3"/>
      <c r="R343" s="3"/>
      <c r="S343" s="3"/>
      <c r="T343" s="3"/>
      <c r="U343" s="3"/>
      <c r="V343" s="504"/>
      <c r="W343" s="3"/>
      <c r="X343" s="3"/>
    </row>
    <row r="344" spans="1:24" ht="15.75" customHeight="1">
      <c r="A344" s="1"/>
      <c r="B344" s="2"/>
      <c r="C344" s="2"/>
      <c r="D344" s="2"/>
      <c r="E344" s="2"/>
      <c r="F344" s="2"/>
      <c r="G344" s="3"/>
      <c r="H344" s="3"/>
      <c r="I344" s="3"/>
      <c r="J344" s="3"/>
      <c r="K344" s="3"/>
      <c r="L344" s="3"/>
      <c r="M344" s="3"/>
      <c r="N344" s="3"/>
      <c r="O344" s="3"/>
      <c r="P344" s="3"/>
      <c r="Q344" s="3"/>
      <c r="R344" s="3"/>
      <c r="S344" s="3"/>
      <c r="T344" s="3"/>
      <c r="U344" s="3"/>
      <c r="V344" s="504"/>
      <c r="W344" s="3"/>
      <c r="X344" s="3"/>
    </row>
    <row r="345" spans="1:24" ht="15.75" customHeight="1">
      <c r="A345" s="1"/>
      <c r="B345" s="2"/>
      <c r="C345" s="2"/>
      <c r="D345" s="2"/>
      <c r="E345" s="2"/>
      <c r="F345" s="2"/>
      <c r="G345" s="3"/>
      <c r="H345" s="3"/>
      <c r="I345" s="3"/>
      <c r="J345" s="3"/>
      <c r="K345" s="3"/>
      <c r="L345" s="3"/>
      <c r="M345" s="3"/>
      <c r="N345" s="3"/>
      <c r="O345" s="3"/>
      <c r="P345" s="3"/>
      <c r="Q345" s="3"/>
      <c r="R345" s="3"/>
      <c r="S345" s="3"/>
      <c r="T345" s="3"/>
      <c r="U345" s="3"/>
      <c r="V345" s="504"/>
      <c r="W345" s="3"/>
      <c r="X345" s="3"/>
    </row>
    <row r="346" spans="1:24" ht="15.75" customHeight="1">
      <c r="A346" s="1"/>
      <c r="B346" s="2"/>
      <c r="C346" s="2"/>
      <c r="D346" s="2"/>
      <c r="E346" s="2"/>
      <c r="F346" s="2"/>
      <c r="G346" s="3"/>
      <c r="H346" s="3"/>
      <c r="I346" s="3"/>
      <c r="J346" s="3"/>
      <c r="K346" s="3"/>
      <c r="L346" s="3"/>
      <c r="M346" s="3"/>
      <c r="N346" s="3"/>
      <c r="O346" s="3"/>
      <c r="P346" s="3"/>
      <c r="Q346" s="3"/>
      <c r="R346" s="3"/>
      <c r="S346" s="3"/>
      <c r="T346" s="3"/>
      <c r="U346" s="3"/>
      <c r="V346" s="504"/>
      <c r="W346" s="3"/>
      <c r="X346" s="3"/>
    </row>
    <row r="347" spans="1:24" ht="15.75" customHeight="1">
      <c r="A347" s="1"/>
      <c r="B347" s="2"/>
      <c r="C347" s="2"/>
      <c r="D347" s="2"/>
      <c r="E347" s="2"/>
      <c r="F347" s="2"/>
      <c r="G347" s="3"/>
      <c r="H347" s="3"/>
      <c r="I347" s="3"/>
      <c r="J347" s="3"/>
      <c r="K347" s="3"/>
      <c r="L347" s="3"/>
      <c r="M347" s="3"/>
      <c r="N347" s="3"/>
      <c r="O347" s="3"/>
      <c r="P347" s="3"/>
      <c r="Q347" s="3"/>
      <c r="R347" s="3"/>
      <c r="S347" s="3"/>
      <c r="T347" s="3"/>
      <c r="U347" s="3"/>
      <c r="V347" s="504"/>
      <c r="W347" s="3"/>
      <c r="X347" s="3"/>
    </row>
    <row r="348" spans="1:24" ht="15.75" customHeight="1">
      <c r="A348" s="1"/>
      <c r="B348" s="2"/>
      <c r="C348" s="2"/>
      <c r="D348" s="2"/>
      <c r="E348" s="2"/>
      <c r="F348" s="2"/>
      <c r="G348" s="3"/>
      <c r="H348" s="3"/>
      <c r="I348" s="3"/>
      <c r="J348" s="3"/>
      <c r="K348" s="3"/>
      <c r="L348" s="3"/>
      <c r="M348" s="3"/>
      <c r="N348" s="3"/>
      <c r="O348" s="3"/>
      <c r="P348" s="3"/>
      <c r="Q348" s="3"/>
      <c r="R348" s="3"/>
      <c r="S348" s="3"/>
      <c r="T348" s="3"/>
      <c r="U348" s="3"/>
      <c r="V348" s="504"/>
      <c r="W348" s="3"/>
      <c r="X348" s="3"/>
    </row>
    <row r="349" spans="1:24" ht="15.75" customHeight="1">
      <c r="A349" s="1"/>
      <c r="B349" s="2"/>
      <c r="C349" s="2"/>
      <c r="D349" s="2"/>
      <c r="E349" s="2"/>
      <c r="F349" s="2"/>
      <c r="G349" s="3"/>
      <c r="H349" s="3"/>
      <c r="I349" s="3"/>
      <c r="J349" s="3"/>
      <c r="K349" s="3"/>
      <c r="L349" s="3"/>
      <c r="M349" s="3"/>
      <c r="N349" s="3"/>
      <c r="O349" s="3"/>
      <c r="P349" s="3"/>
      <c r="Q349" s="3"/>
      <c r="R349" s="3"/>
      <c r="S349" s="3"/>
      <c r="T349" s="3"/>
      <c r="U349" s="3"/>
      <c r="V349" s="504"/>
      <c r="W349" s="3"/>
      <c r="X349" s="3"/>
    </row>
    <row r="350" spans="1:24" ht="15.75" customHeight="1">
      <c r="A350" s="1"/>
      <c r="B350" s="2"/>
      <c r="C350" s="2"/>
      <c r="D350" s="2"/>
      <c r="E350" s="2"/>
      <c r="F350" s="2"/>
      <c r="G350" s="3"/>
      <c r="H350" s="3"/>
      <c r="I350" s="3"/>
      <c r="J350" s="3"/>
      <c r="K350" s="3"/>
      <c r="L350" s="3"/>
      <c r="M350" s="3"/>
      <c r="N350" s="3"/>
      <c r="O350" s="3"/>
      <c r="P350" s="3"/>
      <c r="Q350" s="3"/>
      <c r="R350" s="3"/>
      <c r="S350" s="3"/>
      <c r="T350" s="3"/>
      <c r="U350" s="3"/>
      <c r="V350" s="504"/>
      <c r="W350" s="3"/>
      <c r="X350" s="3"/>
    </row>
    <row r="351" spans="1:24" ht="15.75" customHeight="1">
      <c r="A351" s="1"/>
      <c r="B351" s="2"/>
      <c r="C351" s="2"/>
      <c r="D351" s="2"/>
      <c r="E351" s="2"/>
      <c r="F351" s="2"/>
      <c r="G351" s="3"/>
      <c r="H351" s="3"/>
      <c r="I351" s="3"/>
      <c r="J351" s="3"/>
      <c r="K351" s="3"/>
      <c r="L351" s="3"/>
      <c r="M351" s="3"/>
      <c r="N351" s="3"/>
      <c r="O351" s="3"/>
      <c r="P351" s="3"/>
      <c r="Q351" s="3"/>
      <c r="R351" s="3"/>
      <c r="S351" s="3"/>
      <c r="T351" s="3"/>
      <c r="U351" s="3"/>
      <c r="V351" s="504"/>
      <c r="W351" s="3"/>
      <c r="X351" s="3"/>
    </row>
    <row r="352" spans="1:24" ht="15.75" customHeight="1">
      <c r="A352" s="1"/>
      <c r="B352" s="2"/>
      <c r="C352" s="2"/>
      <c r="D352" s="2"/>
      <c r="E352" s="2"/>
      <c r="F352" s="2"/>
      <c r="G352" s="3"/>
      <c r="H352" s="3"/>
      <c r="I352" s="3"/>
      <c r="J352" s="3"/>
      <c r="K352" s="3"/>
      <c r="L352" s="3"/>
      <c r="M352" s="3"/>
      <c r="N352" s="3"/>
      <c r="O352" s="3"/>
      <c r="P352" s="3"/>
      <c r="Q352" s="3"/>
      <c r="R352" s="3"/>
      <c r="S352" s="3"/>
      <c r="T352" s="3"/>
      <c r="U352" s="3"/>
      <c r="V352" s="504"/>
      <c r="W352" s="3"/>
      <c r="X352" s="3"/>
    </row>
    <row r="353" spans="1:24" ht="15.75" customHeight="1">
      <c r="A353" s="1"/>
      <c r="B353" s="2"/>
      <c r="C353" s="2"/>
      <c r="D353" s="2"/>
      <c r="E353" s="2"/>
      <c r="F353" s="2"/>
      <c r="G353" s="3"/>
      <c r="H353" s="3"/>
      <c r="I353" s="3"/>
      <c r="J353" s="3"/>
      <c r="K353" s="3"/>
      <c r="L353" s="3"/>
      <c r="M353" s="3"/>
      <c r="N353" s="3"/>
      <c r="O353" s="3"/>
      <c r="P353" s="3"/>
      <c r="Q353" s="3"/>
      <c r="R353" s="3"/>
      <c r="S353" s="3"/>
      <c r="T353" s="3"/>
      <c r="U353" s="3"/>
      <c r="V353" s="504"/>
      <c r="W353" s="3"/>
      <c r="X353" s="3"/>
    </row>
    <row r="354" spans="1:24" ht="15.75" customHeight="1">
      <c r="A354" s="1"/>
      <c r="B354" s="2"/>
      <c r="C354" s="2"/>
      <c r="D354" s="2"/>
      <c r="E354" s="2"/>
      <c r="F354" s="2"/>
      <c r="G354" s="3"/>
      <c r="H354" s="3"/>
      <c r="I354" s="3"/>
      <c r="J354" s="3"/>
      <c r="K354" s="3"/>
      <c r="L354" s="3"/>
      <c r="M354" s="3"/>
      <c r="N354" s="3"/>
      <c r="O354" s="3"/>
      <c r="P354" s="3"/>
      <c r="Q354" s="3"/>
      <c r="R354" s="3"/>
      <c r="S354" s="3"/>
      <c r="T354" s="3"/>
      <c r="U354" s="3"/>
      <c r="V354" s="504"/>
      <c r="W354" s="3"/>
      <c r="X354" s="3"/>
    </row>
    <row r="355" spans="1:24" ht="15.75" customHeight="1">
      <c r="A355" s="1"/>
      <c r="B355" s="2"/>
      <c r="C355" s="2"/>
      <c r="D355" s="2"/>
      <c r="E355" s="2"/>
      <c r="F355" s="2"/>
      <c r="G355" s="3"/>
      <c r="H355" s="3"/>
      <c r="I355" s="3"/>
      <c r="J355" s="3"/>
      <c r="K355" s="3"/>
      <c r="L355" s="3"/>
      <c r="M355" s="3"/>
      <c r="N355" s="3"/>
      <c r="O355" s="3"/>
      <c r="P355" s="3"/>
      <c r="Q355" s="3"/>
      <c r="R355" s="3"/>
      <c r="S355" s="3"/>
      <c r="T355" s="3"/>
      <c r="U355" s="3"/>
      <c r="V355" s="504"/>
      <c r="W355" s="3"/>
      <c r="X355" s="3"/>
    </row>
    <row r="356" spans="1:24" ht="15.75" customHeight="1">
      <c r="A356" s="1"/>
      <c r="B356" s="2"/>
      <c r="C356" s="2"/>
      <c r="D356" s="2"/>
      <c r="E356" s="2"/>
      <c r="F356" s="2"/>
      <c r="G356" s="3"/>
      <c r="H356" s="3"/>
      <c r="I356" s="3"/>
      <c r="J356" s="3"/>
      <c r="K356" s="3"/>
      <c r="L356" s="3"/>
      <c r="M356" s="3"/>
      <c r="N356" s="3"/>
      <c r="O356" s="3"/>
      <c r="P356" s="3"/>
      <c r="Q356" s="3"/>
      <c r="R356" s="3"/>
      <c r="S356" s="3"/>
      <c r="T356" s="3"/>
      <c r="U356" s="3"/>
      <c r="V356" s="504"/>
      <c r="W356" s="3"/>
      <c r="X356" s="3"/>
    </row>
    <row r="357" spans="1:24" ht="15.75" customHeight="1">
      <c r="A357" s="1"/>
      <c r="B357" s="2"/>
      <c r="C357" s="2"/>
      <c r="D357" s="2"/>
      <c r="E357" s="2"/>
      <c r="F357" s="2"/>
      <c r="G357" s="3"/>
      <c r="H357" s="3"/>
      <c r="I357" s="3"/>
      <c r="J357" s="3"/>
      <c r="K357" s="3"/>
      <c r="L357" s="3"/>
      <c r="M357" s="3"/>
      <c r="N357" s="3"/>
      <c r="O357" s="3"/>
      <c r="P357" s="3"/>
      <c r="Q357" s="3"/>
      <c r="R357" s="3"/>
      <c r="S357" s="3"/>
      <c r="T357" s="3"/>
      <c r="U357" s="3"/>
      <c r="V357" s="504"/>
      <c r="W357" s="3"/>
      <c r="X357" s="3"/>
    </row>
    <row r="358" spans="1:24" ht="15.75" customHeight="1">
      <c r="A358" s="1"/>
      <c r="B358" s="2"/>
      <c r="C358" s="2"/>
      <c r="D358" s="2"/>
      <c r="E358" s="2"/>
      <c r="F358" s="2"/>
      <c r="G358" s="3"/>
      <c r="H358" s="3"/>
      <c r="I358" s="3"/>
      <c r="J358" s="3"/>
      <c r="K358" s="3"/>
      <c r="L358" s="3"/>
      <c r="M358" s="3"/>
      <c r="N358" s="3"/>
      <c r="O358" s="3"/>
      <c r="P358" s="3"/>
      <c r="Q358" s="3"/>
      <c r="R358" s="3"/>
      <c r="S358" s="3"/>
      <c r="T358" s="3"/>
      <c r="U358" s="3"/>
      <c r="V358" s="504"/>
      <c r="W358" s="3"/>
      <c r="X358" s="3"/>
    </row>
    <row r="359" spans="1:24" ht="15.75" customHeight="1">
      <c r="A359" s="1"/>
      <c r="B359" s="2"/>
      <c r="C359" s="2"/>
      <c r="D359" s="2"/>
      <c r="E359" s="2"/>
      <c r="F359" s="2"/>
      <c r="G359" s="3"/>
      <c r="H359" s="3"/>
      <c r="I359" s="3"/>
      <c r="J359" s="3"/>
      <c r="K359" s="3"/>
      <c r="L359" s="3"/>
      <c r="M359" s="3"/>
      <c r="N359" s="3"/>
      <c r="O359" s="3"/>
      <c r="P359" s="3"/>
      <c r="Q359" s="3"/>
      <c r="R359" s="3"/>
      <c r="S359" s="3"/>
      <c r="T359" s="3"/>
      <c r="U359" s="3"/>
      <c r="V359" s="504"/>
      <c r="W359" s="3"/>
      <c r="X359" s="3"/>
    </row>
    <row r="360" spans="1:24" ht="15.75" customHeight="1">
      <c r="A360" s="1"/>
      <c r="B360" s="2"/>
      <c r="C360" s="2"/>
      <c r="D360" s="2"/>
      <c r="E360" s="2"/>
      <c r="F360" s="2"/>
      <c r="G360" s="3"/>
      <c r="H360" s="3"/>
      <c r="I360" s="3"/>
      <c r="J360" s="3"/>
      <c r="K360" s="3"/>
      <c r="L360" s="3"/>
      <c r="M360" s="3"/>
      <c r="N360" s="3"/>
      <c r="O360" s="3"/>
      <c r="P360" s="3"/>
      <c r="Q360" s="3"/>
      <c r="R360" s="3"/>
      <c r="S360" s="3"/>
      <c r="T360" s="3"/>
      <c r="U360" s="3"/>
      <c r="V360" s="504"/>
      <c r="W360" s="3"/>
      <c r="X360" s="3"/>
    </row>
    <row r="361" spans="1:24" ht="15.75" customHeight="1">
      <c r="A361" s="1"/>
      <c r="B361" s="2"/>
      <c r="C361" s="2"/>
      <c r="D361" s="2"/>
      <c r="E361" s="2"/>
      <c r="F361" s="2"/>
      <c r="G361" s="3"/>
      <c r="H361" s="3"/>
      <c r="I361" s="3"/>
      <c r="J361" s="3"/>
      <c r="K361" s="3"/>
      <c r="L361" s="3"/>
      <c r="M361" s="3"/>
      <c r="N361" s="3"/>
      <c r="O361" s="3"/>
      <c r="P361" s="3"/>
      <c r="Q361" s="3"/>
      <c r="R361" s="3"/>
      <c r="S361" s="3"/>
      <c r="T361" s="3"/>
      <c r="U361" s="3"/>
      <c r="V361" s="504"/>
      <c r="W361" s="3"/>
      <c r="X361" s="3"/>
    </row>
    <row r="362" spans="1:24" ht="15.75" customHeight="1">
      <c r="A362" s="1"/>
      <c r="B362" s="2"/>
      <c r="C362" s="2"/>
      <c r="D362" s="2"/>
      <c r="E362" s="2"/>
      <c r="F362" s="2"/>
      <c r="G362" s="3"/>
      <c r="H362" s="3"/>
      <c r="I362" s="3"/>
      <c r="J362" s="3"/>
      <c r="K362" s="3"/>
      <c r="L362" s="3"/>
      <c r="M362" s="3"/>
      <c r="N362" s="3"/>
      <c r="O362" s="3"/>
      <c r="P362" s="3"/>
      <c r="Q362" s="3"/>
      <c r="R362" s="3"/>
      <c r="S362" s="3"/>
      <c r="T362" s="3"/>
      <c r="U362" s="3"/>
      <c r="V362" s="504"/>
      <c r="W362" s="3"/>
      <c r="X362" s="3"/>
    </row>
    <row r="363" spans="1:24" ht="15.75" customHeight="1">
      <c r="A363" s="1"/>
      <c r="B363" s="2"/>
      <c r="C363" s="2"/>
      <c r="D363" s="2"/>
      <c r="E363" s="2"/>
      <c r="F363" s="2"/>
      <c r="G363" s="3"/>
      <c r="H363" s="3"/>
      <c r="I363" s="3"/>
      <c r="J363" s="3"/>
      <c r="K363" s="3"/>
      <c r="L363" s="3"/>
      <c r="M363" s="3"/>
      <c r="N363" s="3"/>
      <c r="O363" s="3"/>
      <c r="P363" s="3"/>
      <c r="Q363" s="3"/>
      <c r="R363" s="3"/>
      <c r="S363" s="3"/>
      <c r="T363" s="3"/>
      <c r="U363" s="3"/>
      <c r="V363" s="504"/>
      <c r="W363" s="3"/>
      <c r="X363" s="3"/>
    </row>
    <row r="364" spans="1:24" ht="15.75" customHeight="1">
      <c r="A364" s="1"/>
      <c r="B364" s="2"/>
      <c r="C364" s="2"/>
      <c r="D364" s="2"/>
      <c r="E364" s="2"/>
      <c r="F364" s="2"/>
      <c r="G364" s="3"/>
      <c r="H364" s="3"/>
      <c r="I364" s="3"/>
      <c r="J364" s="3"/>
      <c r="K364" s="3"/>
      <c r="L364" s="3"/>
      <c r="M364" s="3"/>
      <c r="N364" s="3"/>
      <c r="O364" s="3"/>
      <c r="P364" s="3"/>
      <c r="Q364" s="3"/>
      <c r="R364" s="3"/>
      <c r="S364" s="3"/>
      <c r="T364" s="3"/>
      <c r="U364" s="3"/>
      <c r="V364" s="504"/>
      <c r="W364" s="3"/>
      <c r="X364" s="3"/>
    </row>
    <row r="365" spans="1:24" ht="15.75" customHeight="1">
      <c r="A365" s="1"/>
      <c r="B365" s="2"/>
      <c r="C365" s="2"/>
      <c r="D365" s="2"/>
      <c r="E365" s="2"/>
      <c r="F365" s="2"/>
      <c r="G365" s="3"/>
      <c r="H365" s="3"/>
      <c r="I365" s="3"/>
      <c r="J365" s="3"/>
      <c r="K365" s="3"/>
      <c r="L365" s="3"/>
      <c r="M365" s="3"/>
      <c r="N365" s="3"/>
      <c r="O365" s="3"/>
      <c r="P365" s="3"/>
      <c r="Q365" s="3"/>
      <c r="R365" s="3"/>
      <c r="S365" s="3"/>
      <c r="T365" s="3"/>
      <c r="U365" s="3"/>
      <c r="V365" s="504"/>
      <c r="W365" s="3"/>
      <c r="X365" s="3"/>
    </row>
    <row r="366" spans="1:24" ht="15.75" customHeight="1">
      <c r="A366" s="1"/>
      <c r="B366" s="2"/>
      <c r="C366" s="2"/>
      <c r="D366" s="2"/>
      <c r="E366" s="2"/>
      <c r="F366" s="2"/>
      <c r="G366" s="3"/>
      <c r="H366" s="3"/>
      <c r="I366" s="3"/>
      <c r="J366" s="3"/>
      <c r="K366" s="3"/>
      <c r="L366" s="3"/>
      <c r="M366" s="3"/>
      <c r="N366" s="3"/>
      <c r="O366" s="3"/>
      <c r="P366" s="3"/>
      <c r="Q366" s="3"/>
      <c r="R366" s="3"/>
      <c r="S366" s="3"/>
      <c r="T366" s="3"/>
      <c r="U366" s="3"/>
      <c r="V366" s="504"/>
      <c r="W366" s="3"/>
      <c r="X366" s="3"/>
    </row>
    <row r="367" spans="1:24" ht="15.75" customHeight="1">
      <c r="A367" s="1"/>
      <c r="B367" s="2"/>
      <c r="C367" s="2"/>
      <c r="D367" s="2"/>
      <c r="E367" s="2"/>
      <c r="F367" s="2"/>
      <c r="G367" s="3"/>
      <c r="H367" s="3"/>
      <c r="I367" s="3"/>
      <c r="J367" s="3"/>
      <c r="K367" s="3"/>
      <c r="L367" s="3"/>
      <c r="M367" s="3"/>
      <c r="N367" s="3"/>
      <c r="O367" s="3"/>
      <c r="P367" s="3"/>
      <c r="Q367" s="3"/>
      <c r="R367" s="3"/>
      <c r="S367" s="3"/>
      <c r="T367" s="3"/>
      <c r="U367" s="3"/>
      <c r="V367" s="504"/>
      <c r="W367" s="3"/>
      <c r="X367" s="3"/>
    </row>
    <row r="368" spans="1:24" ht="15.75" customHeight="1">
      <c r="A368" s="1"/>
      <c r="B368" s="2"/>
      <c r="C368" s="2"/>
      <c r="D368" s="2"/>
      <c r="E368" s="2"/>
      <c r="F368" s="2"/>
      <c r="G368" s="3"/>
      <c r="H368" s="3"/>
      <c r="I368" s="3"/>
      <c r="J368" s="3"/>
      <c r="K368" s="3"/>
      <c r="L368" s="3"/>
      <c r="M368" s="3"/>
      <c r="N368" s="3"/>
      <c r="O368" s="3"/>
      <c r="P368" s="3"/>
      <c r="Q368" s="3"/>
      <c r="R368" s="3"/>
      <c r="S368" s="3"/>
      <c r="T368" s="3"/>
      <c r="U368" s="3"/>
      <c r="V368" s="504"/>
      <c r="W368" s="3"/>
      <c r="X368" s="3"/>
    </row>
    <row r="369" spans="1:24" ht="15.75" customHeight="1">
      <c r="A369" s="1"/>
      <c r="B369" s="2"/>
      <c r="C369" s="2"/>
      <c r="D369" s="2"/>
      <c r="E369" s="2"/>
      <c r="F369" s="2"/>
      <c r="G369" s="3"/>
      <c r="H369" s="3"/>
      <c r="I369" s="3"/>
      <c r="J369" s="3"/>
      <c r="K369" s="3"/>
      <c r="L369" s="3"/>
      <c r="M369" s="3"/>
      <c r="N369" s="3"/>
      <c r="O369" s="3"/>
      <c r="P369" s="3"/>
      <c r="Q369" s="3"/>
      <c r="R369" s="3"/>
      <c r="S369" s="3"/>
      <c r="T369" s="3"/>
      <c r="U369" s="3"/>
      <c r="V369" s="504"/>
      <c r="W369" s="3"/>
      <c r="X369" s="3"/>
    </row>
    <row r="370" spans="1:24" ht="15.75" customHeight="1">
      <c r="A370" s="1"/>
      <c r="B370" s="2"/>
      <c r="C370" s="2"/>
      <c r="D370" s="2"/>
      <c r="E370" s="2"/>
      <c r="F370" s="2"/>
      <c r="G370" s="3"/>
      <c r="H370" s="3"/>
      <c r="I370" s="3"/>
      <c r="J370" s="3"/>
      <c r="K370" s="3"/>
      <c r="L370" s="3"/>
      <c r="M370" s="3"/>
      <c r="N370" s="3"/>
      <c r="O370" s="3"/>
      <c r="P370" s="3"/>
      <c r="Q370" s="3"/>
      <c r="R370" s="3"/>
      <c r="S370" s="3"/>
      <c r="T370" s="3"/>
      <c r="U370" s="3"/>
      <c r="V370" s="504"/>
      <c r="W370" s="3"/>
      <c r="X370" s="3"/>
    </row>
    <row r="371" spans="1:24" ht="15.75" customHeight="1">
      <c r="A371" s="1"/>
      <c r="B371" s="2"/>
      <c r="C371" s="2"/>
      <c r="D371" s="2"/>
      <c r="E371" s="2"/>
      <c r="F371" s="2"/>
      <c r="G371" s="3"/>
      <c r="H371" s="3"/>
      <c r="I371" s="3"/>
      <c r="J371" s="3"/>
      <c r="K371" s="3"/>
      <c r="L371" s="3"/>
      <c r="M371" s="3"/>
      <c r="N371" s="3"/>
      <c r="O371" s="3"/>
      <c r="P371" s="3"/>
      <c r="Q371" s="3"/>
      <c r="R371" s="3"/>
      <c r="S371" s="3"/>
      <c r="T371" s="3"/>
      <c r="U371" s="3"/>
      <c r="V371" s="504"/>
      <c r="W371" s="3"/>
      <c r="X371" s="3"/>
    </row>
    <row r="372" spans="1:24" ht="15.75" customHeight="1">
      <c r="A372" s="1"/>
      <c r="B372" s="2"/>
      <c r="C372" s="2"/>
      <c r="D372" s="2"/>
      <c r="E372" s="2"/>
      <c r="F372" s="2"/>
      <c r="G372" s="3"/>
      <c r="H372" s="3"/>
      <c r="I372" s="3"/>
      <c r="J372" s="3"/>
      <c r="K372" s="3"/>
      <c r="L372" s="3"/>
      <c r="M372" s="3"/>
      <c r="N372" s="3"/>
      <c r="O372" s="3"/>
      <c r="P372" s="3"/>
      <c r="Q372" s="3"/>
      <c r="R372" s="3"/>
      <c r="S372" s="3"/>
      <c r="T372" s="3"/>
      <c r="U372" s="3"/>
      <c r="V372" s="504"/>
      <c r="W372" s="3"/>
      <c r="X372" s="3"/>
    </row>
    <row r="373" spans="1:24" ht="15.75" customHeight="1">
      <c r="A373" s="1"/>
      <c r="B373" s="2"/>
      <c r="C373" s="2"/>
      <c r="D373" s="2"/>
      <c r="E373" s="2"/>
      <c r="F373" s="2"/>
      <c r="G373" s="3"/>
      <c r="H373" s="3"/>
      <c r="I373" s="3"/>
      <c r="J373" s="3"/>
      <c r="K373" s="3"/>
      <c r="L373" s="3"/>
      <c r="M373" s="3"/>
      <c r="N373" s="3"/>
      <c r="O373" s="3"/>
      <c r="P373" s="3"/>
      <c r="Q373" s="3"/>
      <c r="R373" s="3"/>
      <c r="S373" s="3"/>
      <c r="T373" s="3"/>
      <c r="U373" s="3"/>
      <c r="V373" s="504"/>
      <c r="W373" s="3"/>
      <c r="X373" s="3"/>
    </row>
    <row r="374" spans="1:24" ht="15.75" customHeight="1">
      <c r="A374" s="1"/>
      <c r="B374" s="2"/>
      <c r="C374" s="2"/>
      <c r="D374" s="2"/>
      <c r="E374" s="2"/>
      <c r="F374" s="2"/>
      <c r="G374" s="3"/>
      <c r="H374" s="3"/>
      <c r="I374" s="3"/>
      <c r="J374" s="3"/>
      <c r="K374" s="3"/>
      <c r="L374" s="3"/>
      <c r="M374" s="3"/>
      <c r="N374" s="3"/>
      <c r="O374" s="3"/>
      <c r="P374" s="3"/>
      <c r="Q374" s="3"/>
      <c r="R374" s="3"/>
      <c r="S374" s="3"/>
      <c r="T374" s="3"/>
      <c r="U374" s="3"/>
      <c r="V374" s="504"/>
      <c r="W374" s="3"/>
      <c r="X374" s="3"/>
    </row>
    <row r="375" spans="1:24" ht="15.75" customHeight="1">
      <c r="A375" s="1"/>
      <c r="B375" s="2"/>
      <c r="C375" s="2"/>
      <c r="D375" s="2"/>
      <c r="E375" s="2"/>
      <c r="F375" s="2"/>
      <c r="G375" s="3"/>
      <c r="H375" s="3"/>
      <c r="I375" s="3"/>
      <c r="J375" s="3"/>
      <c r="K375" s="3"/>
      <c r="L375" s="3"/>
      <c r="M375" s="3"/>
      <c r="N375" s="3"/>
      <c r="O375" s="3"/>
      <c r="P375" s="3"/>
      <c r="Q375" s="3"/>
      <c r="R375" s="3"/>
      <c r="S375" s="3"/>
      <c r="T375" s="3"/>
      <c r="U375" s="3"/>
      <c r="V375" s="504"/>
      <c r="W375" s="3"/>
      <c r="X375" s="3"/>
    </row>
    <row r="376" spans="1:24" ht="15.75" customHeight="1">
      <c r="A376" s="1"/>
      <c r="B376" s="2"/>
      <c r="C376" s="2"/>
      <c r="D376" s="2"/>
      <c r="E376" s="2"/>
      <c r="F376" s="2"/>
      <c r="G376" s="3"/>
      <c r="H376" s="3"/>
      <c r="I376" s="3"/>
      <c r="J376" s="3"/>
      <c r="K376" s="3"/>
      <c r="L376" s="3"/>
      <c r="M376" s="3"/>
      <c r="N376" s="3"/>
      <c r="O376" s="3"/>
      <c r="P376" s="3"/>
      <c r="Q376" s="3"/>
      <c r="R376" s="3"/>
      <c r="S376" s="3"/>
      <c r="T376" s="3"/>
      <c r="U376" s="3"/>
      <c r="V376" s="504"/>
      <c r="W376" s="3"/>
      <c r="X376" s="3"/>
    </row>
    <row r="377" spans="1:24" ht="15.75" customHeight="1">
      <c r="A377" s="1"/>
      <c r="B377" s="2"/>
      <c r="C377" s="2"/>
      <c r="D377" s="2"/>
      <c r="E377" s="2"/>
      <c r="F377" s="2"/>
      <c r="G377" s="3"/>
      <c r="H377" s="3"/>
      <c r="I377" s="3"/>
      <c r="J377" s="3"/>
      <c r="K377" s="3"/>
      <c r="L377" s="3"/>
      <c r="M377" s="3"/>
      <c r="N377" s="3"/>
      <c r="O377" s="3"/>
      <c r="P377" s="3"/>
      <c r="Q377" s="3"/>
      <c r="R377" s="3"/>
      <c r="S377" s="3"/>
      <c r="T377" s="3"/>
      <c r="U377" s="3"/>
      <c r="V377" s="504"/>
      <c r="W377" s="3"/>
      <c r="X377" s="3"/>
    </row>
    <row r="378" spans="1:24" ht="15.75" customHeight="1">
      <c r="A378" s="1"/>
      <c r="B378" s="2"/>
      <c r="C378" s="2"/>
      <c r="D378" s="2"/>
      <c r="E378" s="2"/>
      <c r="F378" s="2"/>
      <c r="G378" s="3"/>
      <c r="H378" s="3"/>
      <c r="I378" s="3"/>
      <c r="J378" s="3"/>
      <c r="K378" s="3"/>
      <c r="L378" s="3"/>
      <c r="M378" s="3"/>
      <c r="N378" s="3"/>
      <c r="O378" s="3"/>
      <c r="P378" s="3"/>
      <c r="Q378" s="3"/>
      <c r="R378" s="3"/>
      <c r="S378" s="3"/>
      <c r="T378" s="3"/>
      <c r="U378" s="3"/>
      <c r="V378" s="504"/>
      <c r="W378" s="3"/>
      <c r="X378" s="3"/>
    </row>
    <row r="379" spans="1:24" ht="15.75" customHeight="1">
      <c r="A379" s="1"/>
      <c r="B379" s="2"/>
      <c r="C379" s="2"/>
      <c r="D379" s="2"/>
      <c r="E379" s="2"/>
      <c r="F379" s="2"/>
      <c r="G379" s="3"/>
      <c r="H379" s="3"/>
      <c r="I379" s="3"/>
      <c r="J379" s="3"/>
      <c r="K379" s="3"/>
      <c r="L379" s="3"/>
      <c r="M379" s="3"/>
      <c r="N379" s="3"/>
      <c r="O379" s="3"/>
      <c r="P379" s="3"/>
      <c r="Q379" s="3"/>
      <c r="R379" s="3"/>
      <c r="S379" s="3"/>
      <c r="T379" s="3"/>
      <c r="U379" s="3"/>
      <c r="V379" s="504"/>
      <c r="W379" s="3"/>
      <c r="X379" s="3"/>
    </row>
    <row r="380" spans="1:24" ht="15.75" customHeight="1">
      <c r="A380" s="1"/>
      <c r="B380" s="2"/>
      <c r="C380" s="2"/>
      <c r="D380" s="2"/>
      <c r="E380" s="2"/>
      <c r="F380" s="2"/>
      <c r="G380" s="3"/>
      <c r="H380" s="3"/>
      <c r="I380" s="3"/>
      <c r="J380" s="3"/>
      <c r="K380" s="3"/>
      <c r="L380" s="3"/>
      <c r="M380" s="3"/>
      <c r="N380" s="3"/>
      <c r="O380" s="3"/>
      <c r="P380" s="3"/>
      <c r="Q380" s="3"/>
      <c r="R380" s="3"/>
      <c r="S380" s="3"/>
      <c r="T380" s="3"/>
      <c r="U380" s="3"/>
      <c r="V380" s="504"/>
      <c r="W380" s="3"/>
      <c r="X380" s="3"/>
    </row>
    <row r="381" spans="1:24" ht="15.75" customHeight="1">
      <c r="A381" s="1"/>
      <c r="B381" s="2"/>
      <c r="C381" s="2"/>
      <c r="D381" s="2"/>
      <c r="E381" s="2"/>
      <c r="F381" s="2"/>
      <c r="G381" s="3"/>
      <c r="H381" s="3"/>
      <c r="I381" s="3"/>
      <c r="J381" s="3"/>
      <c r="K381" s="3"/>
      <c r="L381" s="3"/>
      <c r="M381" s="3"/>
      <c r="N381" s="3"/>
      <c r="O381" s="3"/>
      <c r="P381" s="3"/>
      <c r="Q381" s="3"/>
      <c r="R381" s="3"/>
      <c r="S381" s="3"/>
      <c r="T381" s="3"/>
      <c r="U381" s="3"/>
      <c r="V381" s="504"/>
      <c r="W381" s="3"/>
      <c r="X381" s="3"/>
    </row>
    <row r="382" spans="1:24" ht="15.75" customHeight="1">
      <c r="A382" s="1"/>
      <c r="B382" s="2"/>
      <c r="C382" s="2"/>
      <c r="D382" s="2"/>
      <c r="E382" s="2"/>
      <c r="F382" s="2"/>
      <c r="G382" s="3"/>
      <c r="H382" s="3"/>
      <c r="I382" s="3"/>
      <c r="J382" s="3"/>
      <c r="K382" s="3"/>
      <c r="L382" s="3"/>
      <c r="M382" s="3"/>
      <c r="N382" s="3"/>
      <c r="O382" s="3"/>
      <c r="P382" s="3"/>
      <c r="Q382" s="3"/>
      <c r="R382" s="3"/>
      <c r="S382" s="3"/>
      <c r="T382" s="3"/>
      <c r="U382" s="3"/>
      <c r="V382" s="504"/>
      <c r="W382" s="3"/>
      <c r="X382" s="3"/>
    </row>
    <row r="383" spans="1:24" ht="15.75" customHeight="1">
      <c r="A383" s="1"/>
      <c r="B383" s="2"/>
      <c r="C383" s="2"/>
      <c r="D383" s="2"/>
      <c r="E383" s="2"/>
      <c r="F383" s="2"/>
      <c r="G383" s="3"/>
      <c r="H383" s="3"/>
      <c r="I383" s="3"/>
      <c r="J383" s="3"/>
      <c r="K383" s="3"/>
      <c r="L383" s="3"/>
      <c r="M383" s="3"/>
      <c r="N383" s="3"/>
      <c r="O383" s="3"/>
      <c r="P383" s="3"/>
      <c r="Q383" s="3"/>
      <c r="R383" s="3"/>
      <c r="S383" s="3"/>
      <c r="T383" s="3"/>
      <c r="U383" s="3"/>
      <c r="V383" s="504"/>
      <c r="W383" s="3"/>
      <c r="X383" s="3"/>
    </row>
    <row r="384" spans="1:24" ht="15.75" customHeight="1">
      <c r="A384" s="1"/>
      <c r="B384" s="2"/>
      <c r="C384" s="2"/>
      <c r="D384" s="2"/>
      <c r="E384" s="2"/>
      <c r="F384" s="2"/>
      <c r="G384" s="3"/>
      <c r="H384" s="3"/>
      <c r="I384" s="3"/>
      <c r="J384" s="3"/>
      <c r="K384" s="3"/>
      <c r="L384" s="3"/>
      <c r="M384" s="3"/>
      <c r="N384" s="3"/>
      <c r="O384" s="3"/>
      <c r="P384" s="3"/>
      <c r="Q384" s="3"/>
      <c r="R384" s="3"/>
      <c r="S384" s="3"/>
      <c r="T384" s="3"/>
      <c r="U384" s="3"/>
      <c r="V384" s="504"/>
      <c r="W384" s="3"/>
      <c r="X384" s="3"/>
    </row>
    <row r="385" spans="1:24" ht="15.75" customHeight="1">
      <c r="A385" s="1"/>
      <c r="B385" s="2"/>
      <c r="C385" s="2"/>
      <c r="D385" s="2"/>
      <c r="E385" s="2"/>
      <c r="F385" s="2"/>
      <c r="G385" s="3"/>
      <c r="H385" s="3"/>
      <c r="I385" s="3"/>
      <c r="J385" s="3"/>
      <c r="K385" s="3"/>
      <c r="L385" s="3"/>
      <c r="M385" s="3"/>
      <c r="N385" s="3"/>
      <c r="O385" s="3"/>
      <c r="P385" s="3"/>
      <c r="Q385" s="3"/>
      <c r="R385" s="3"/>
      <c r="S385" s="3"/>
      <c r="T385" s="3"/>
      <c r="U385" s="3"/>
      <c r="V385" s="504"/>
      <c r="W385" s="3"/>
      <c r="X385" s="3"/>
    </row>
    <row r="386" spans="1:24" ht="15.75" customHeight="1">
      <c r="A386" s="1"/>
      <c r="B386" s="2"/>
      <c r="C386" s="2"/>
      <c r="D386" s="2"/>
      <c r="E386" s="2"/>
      <c r="F386" s="2"/>
      <c r="G386" s="3"/>
      <c r="H386" s="3"/>
      <c r="I386" s="3"/>
      <c r="J386" s="3"/>
      <c r="K386" s="3"/>
      <c r="L386" s="3"/>
      <c r="M386" s="3"/>
      <c r="N386" s="3"/>
      <c r="O386" s="3"/>
      <c r="P386" s="3"/>
      <c r="Q386" s="3"/>
      <c r="R386" s="3"/>
      <c r="S386" s="3"/>
      <c r="T386" s="3"/>
      <c r="U386" s="3"/>
      <c r="V386" s="504"/>
      <c r="W386" s="3"/>
      <c r="X386" s="3"/>
    </row>
    <row r="387" spans="1:24" ht="15.75" customHeight="1">
      <c r="A387" s="1"/>
      <c r="B387" s="2"/>
      <c r="C387" s="2"/>
      <c r="D387" s="2"/>
      <c r="E387" s="2"/>
      <c r="F387" s="2"/>
      <c r="G387" s="3"/>
      <c r="H387" s="3"/>
      <c r="I387" s="3"/>
      <c r="J387" s="3"/>
      <c r="K387" s="3"/>
      <c r="L387" s="3"/>
      <c r="M387" s="3"/>
      <c r="N387" s="3"/>
      <c r="O387" s="3"/>
      <c r="P387" s="3"/>
      <c r="Q387" s="3"/>
      <c r="R387" s="3"/>
      <c r="S387" s="3"/>
      <c r="T387" s="3"/>
      <c r="U387" s="3"/>
      <c r="V387" s="504"/>
      <c r="W387" s="3"/>
      <c r="X387" s="3"/>
    </row>
    <row r="388" spans="1:24" ht="15.75" customHeight="1">
      <c r="A388" s="1"/>
      <c r="B388" s="2"/>
      <c r="C388" s="2"/>
      <c r="D388" s="2"/>
      <c r="E388" s="2"/>
      <c r="F388" s="2"/>
      <c r="G388" s="3"/>
      <c r="H388" s="3"/>
      <c r="I388" s="3"/>
      <c r="J388" s="3"/>
      <c r="K388" s="3"/>
      <c r="L388" s="3"/>
      <c r="M388" s="3"/>
      <c r="N388" s="3"/>
      <c r="O388" s="3"/>
      <c r="P388" s="3"/>
      <c r="Q388" s="3"/>
      <c r="R388" s="3"/>
      <c r="S388" s="3"/>
      <c r="T388" s="3"/>
      <c r="U388" s="3"/>
      <c r="V388" s="504"/>
      <c r="W388" s="3"/>
      <c r="X388" s="3"/>
    </row>
    <row r="389" spans="1:24" ht="15.75" customHeight="1">
      <c r="A389" s="1"/>
      <c r="B389" s="2"/>
      <c r="C389" s="2"/>
      <c r="D389" s="2"/>
      <c r="E389" s="2"/>
      <c r="F389" s="2"/>
      <c r="G389" s="3"/>
      <c r="H389" s="3"/>
      <c r="I389" s="3"/>
      <c r="J389" s="3"/>
      <c r="K389" s="3"/>
      <c r="L389" s="3"/>
      <c r="M389" s="3"/>
      <c r="N389" s="3"/>
      <c r="O389" s="3"/>
      <c r="P389" s="3"/>
      <c r="Q389" s="3"/>
      <c r="R389" s="3"/>
      <c r="S389" s="3"/>
      <c r="T389" s="3"/>
      <c r="U389" s="3"/>
      <c r="V389" s="504"/>
      <c r="W389" s="3"/>
      <c r="X389" s="3"/>
    </row>
    <row r="390" spans="1:24" ht="15.75" customHeight="1">
      <c r="A390" s="1"/>
      <c r="B390" s="2"/>
      <c r="C390" s="2"/>
      <c r="D390" s="2"/>
      <c r="E390" s="2"/>
      <c r="F390" s="2"/>
      <c r="G390" s="3"/>
      <c r="H390" s="3"/>
      <c r="I390" s="3"/>
      <c r="J390" s="3"/>
      <c r="K390" s="3"/>
      <c r="L390" s="3"/>
      <c r="M390" s="3"/>
      <c r="N390" s="3"/>
      <c r="O390" s="3"/>
      <c r="P390" s="3"/>
      <c r="Q390" s="3"/>
      <c r="R390" s="3"/>
      <c r="S390" s="3"/>
      <c r="T390" s="3"/>
      <c r="U390" s="3"/>
      <c r="V390" s="504"/>
      <c r="W390" s="3"/>
      <c r="X390" s="3"/>
    </row>
    <row r="391" spans="1:24" ht="15.75" customHeight="1">
      <c r="A391" s="1"/>
      <c r="B391" s="2"/>
      <c r="C391" s="2"/>
      <c r="D391" s="2"/>
      <c r="E391" s="2"/>
      <c r="F391" s="2"/>
      <c r="G391" s="3"/>
      <c r="H391" s="3"/>
      <c r="I391" s="3"/>
      <c r="J391" s="3"/>
      <c r="K391" s="3"/>
      <c r="L391" s="3"/>
      <c r="M391" s="3"/>
      <c r="N391" s="3"/>
      <c r="O391" s="3"/>
      <c r="P391" s="3"/>
      <c r="Q391" s="3"/>
      <c r="R391" s="3"/>
      <c r="S391" s="3"/>
      <c r="T391" s="3"/>
      <c r="U391" s="3"/>
      <c r="V391" s="504"/>
      <c r="W391" s="3"/>
      <c r="X391" s="3"/>
    </row>
    <row r="392" spans="1:24" ht="15.75" customHeight="1">
      <c r="A392" s="1"/>
      <c r="B392" s="2"/>
      <c r="C392" s="2"/>
      <c r="D392" s="2"/>
      <c r="E392" s="2"/>
      <c r="F392" s="2"/>
      <c r="G392" s="3"/>
      <c r="H392" s="3"/>
      <c r="I392" s="3"/>
      <c r="J392" s="3"/>
      <c r="K392" s="3"/>
      <c r="L392" s="3"/>
      <c r="M392" s="3"/>
      <c r="N392" s="3"/>
      <c r="O392" s="3"/>
      <c r="P392" s="3"/>
      <c r="Q392" s="3"/>
      <c r="R392" s="3"/>
      <c r="S392" s="3"/>
      <c r="T392" s="3"/>
      <c r="U392" s="3"/>
      <c r="V392" s="504"/>
      <c r="W392" s="3"/>
      <c r="X392" s="3"/>
    </row>
    <row r="393" spans="1:24" ht="15.75" customHeight="1">
      <c r="A393" s="1"/>
      <c r="B393" s="2"/>
      <c r="C393" s="2"/>
      <c r="D393" s="2"/>
      <c r="E393" s="2"/>
      <c r="F393" s="2"/>
      <c r="G393" s="3"/>
      <c r="H393" s="3"/>
      <c r="I393" s="3"/>
      <c r="J393" s="3"/>
      <c r="K393" s="3"/>
      <c r="L393" s="3"/>
      <c r="M393" s="3"/>
      <c r="N393" s="3"/>
      <c r="O393" s="3"/>
      <c r="P393" s="3"/>
      <c r="Q393" s="3"/>
      <c r="R393" s="3"/>
      <c r="S393" s="3"/>
      <c r="T393" s="3"/>
      <c r="U393" s="3"/>
      <c r="V393" s="504"/>
      <c r="W393" s="3"/>
      <c r="X393" s="3"/>
    </row>
    <row r="394" spans="1:24" ht="15.75" customHeight="1">
      <c r="A394" s="1"/>
      <c r="B394" s="2"/>
      <c r="C394" s="2"/>
      <c r="D394" s="2"/>
      <c r="E394" s="2"/>
      <c r="F394" s="2"/>
      <c r="G394" s="3"/>
      <c r="H394" s="3"/>
      <c r="I394" s="3"/>
      <c r="J394" s="3"/>
      <c r="K394" s="3"/>
      <c r="L394" s="3"/>
      <c r="M394" s="3"/>
      <c r="N394" s="3"/>
      <c r="O394" s="3"/>
      <c r="P394" s="3"/>
      <c r="Q394" s="3"/>
      <c r="R394" s="3"/>
      <c r="S394" s="3"/>
      <c r="T394" s="3"/>
      <c r="U394" s="3"/>
      <c r="V394" s="504"/>
      <c r="W394" s="3"/>
      <c r="X394" s="3"/>
    </row>
    <row r="395" spans="1:24" ht="15.75" customHeight="1">
      <c r="A395" s="1"/>
      <c r="B395" s="2"/>
      <c r="C395" s="2"/>
      <c r="D395" s="2"/>
      <c r="E395" s="2"/>
      <c r="F395" s="2"/>
      <c r="G395" s="3"/>
      <c r="H395" s="3"/>
      <c r="I395" s="3"/>
      <c r="J395" s="3"/>
      <c r="K395" s="3"/>
      <c r="L395" s="3"/>
      <c r="M395" s="3"/>
      <c r="N395" s="3"/>
      <c r="O395" s="3"/>
      <c r="P395" s="3"/>
      <c r="Q395" s="3"/>
      <c r="R395" s="3"/>
      <c r="S395" s="3"/>
      <c r="T395" s="3"/>
      <c r="U395" s="3"/>
      <c r="V395" s="504"/>
      <c r="W395" s="3"/>
      <c r="X395" s="3"/>
    </row>
    <row r="396" spans="1:24" ht="15.75" customHeight="1">
      <c r="A396" s="1"/>
      <c r="B396" s="2"/>
      <c r="C396" s="2"/>
      <c r="D396" s="2"/>
      <c r="E396" s="2"/>
      <c r="F396" s="2"/>
      <c r="G396" s="3"/>
      <c r="H396" s="3"/>
      <c r="I396" s="3"/>
      <c r="J396" s="3"/>
      <c r="K396" s="3"/>
      <c r="L396" s="3"/>
      <c r="M396" s="3"/>
      <c r="N396" s="3"/>
      <c r="O396" s="3"/>
      <c r="P396" s="3"/>
      <c r="Q396" s="3"/>
      <c r="R396" s="3"/>
      <c r="S396" s="3"/>
      <c r="T396" s="3"/>
      <c r="U396" s="3"/>
      <c r="V396" s="504"/>
      <c r="W396" s="3"/>
      <c r="X396" s="3"/>
    </row>
    <row r="397" spans="1:24" ht="15.75" customHeight="1">
      <c r="A397" s="1"/>
      <c r="B397" s="2"/>
      <c r="C397" s="2"/>
      <c r="D397" s="2"/>
      <c r="E397" s="2"/>
      <c r="F397" s="2"/>
      <c r="G397" s="3"/>
      <c r="H397" s="3"/>
      <c r="I397" s="3"/>
      <c r="J397" s="3"/>
      <c r="K397" s="3"/>
      <c r="L397" s="3"/>
      <c r="M397" s="3"/>
      <c r="N397" s="3"/>
      <c r="O397" s="3"/>
      <c r="P397" s="3"/>
      <c r="Q397" s="3"/>
      <c r="R397" s="3"/>
      <c r="S397" s="3"/>
      <c r="T397" s="3"/>
      <c r="U397" s="3"/>
      <c r="V397" s="504"/>
      <c r="W397" s="3"/>
      <c r="X397" s="3"/>
    </row>
    <row r="398" spans="1:24" ht="15.75" customHeight="1">
      <c r="A398" s="1"/>
      <c r="B398" s="2"/>
      <c r="C398" s="2"/>
      <c r="D398" s="2"/>
      <c r="E398" s="2"/>
      <c r="F398" s="2"/>
      <c r="G398" s="3"/>
      <c r="H398" s="3"/>
      <c r="I398" s="3"/>
      <c r="J398" s="3"/>
      <c r="K398" s="3"/>
      <c r="L398" s="3"/>
      <c r="M398" s="3"/>
      <c r="N398" s="3"/>
      <c r="O398" s="3"/>
      <c r="P398" s="3"/>
      <c r="Q398" s="3"/>
      <c r="R398" s="3"/>
      <c r="S398" s="3"/>
      <c r="T398" s="3"/>
      <c r="U398" s="3"/>
      <c r="V398" s="504"/>
      <c r="W398" s="3"/>
      <c r="X398" s="3"/>
    </row>
    <row r="399" spans="1:24" ht="15.75" customHeight="1">
      <c r="A399" s="1"/>
      <c r="B399" s="2"/>
      <c r="C399" s="2"/>
      <c r="D399" s="2"/>
      <c r="E399" s="2"/>
      <c r="F399" s="2"/>
      <c r="G399" s="3"/>
      <c r="H399" s="3"/>
      <c r="I399" s="3"/>
      <c r="J399" s="3"/>
      <c r="K399" s="3"/>
      <c r="L399" s="3"/>
      <c r="M399" s="3"/>
      <c r="N399" s="3"/>
      <c r="O399" s="3"/>
      <c r="P399" s="3"/>
      <c r="Q399" s="3"/>
      <c r="R399" s="3"/>
      <c r="S399" s="3"/>
      <c r="T399" s="3"/>
      <c r="U399" s="3"/>
      <c r="V399" s="504"/>
      <c r="W399" s="3"/>
      <c r="X399" s="3"/>
    </row>
    <row r="400" spans="1:24" ht="15.75" customHeight="1">
      <c r="A400" s="1"/>
      <c r="B400" s="2"/>
      <c r="C400" s="2"/>
      <c r="D400" s="2"/>
      <c r="E400" s="2"/>
      <c r="F400" s="2"/>
      <c r="G400" s="3"/>
      <c r="H400" s="3"/>
      <c r="I400" s="3"/>
      <c r="J400" s="3"/>
      <c r="K400" s="3"/>
      <c r="L400" s="3"/>
      <c r="M400" s="3"/>
      <c r="N400" s="3"/>
      <c r="O400" s="3"/>
      <c r="P400" s="3"/>
      <c r="Q400" s="3"/>
      <c r="R400" s="3"/>
      <c r="S400" s="3"/>
      <c r="T400" s="3"/>
      <c r="U400" s="3"/>
      <c r="V400" s="504"/>
      <c r="W400" s="3"/>
      <c r="X400" s="3"/>
    </row>
    <row r="401" spans="1:24" ht="15.75" customHeight="1">
      <c r="A401" s="1"/>
      <c r="B401" s="2"/>
      <c r="C401" s="2"/>
      <c r="D401" s="2"/>
      <c r="E401" s="2"/>
      <c r="F401" s="2"/>
      <c r="G401" s="3"/>
      <c r="H401" s="3"/>
      <c r="I401" s="3"/>
      <c r="J401" s="3"/>
      <c r="K401" s="3"/>
      <c r="L401" s="3"/>
      <c r="M401" s="3"/>
      <c r="N401" s="3"/>
      <c r="O401" s="3"/>
      <c r="P401" s="3"/>
      <c r="Q401" s="3"/>
      <c r="R401" s="3"/>
      <c r="S401" s="3"/>
      <c r="T401" s="3"/>
      <c r="U401" s="3"/>
      <c r="V401" s="504"/>
      <c r="W401" s="3"/>
      <c r="X401" s="3"/>
    </row>
    <row r="402" spans="1:24" ht="15.75" customHeight="1">
      <c r="A402" s="1"/>
      <c r="B402" s="2"/>
      <c r="C402" s="2"/>
      <c r="D402" s="2"/>
      <c r="E402" s="2"/>
      <c r="F402" s="2"/>
      <c r="G402" s="3"/>
      <c r="H402" s="3"/>
      <c r="I402" s="3"/>
      <c r="J402" s="3"/>
      <c r="K402" s="3"/>
      <c r="L402" s="3"/>
      <c r="M402" s="3"/>
      <c r="N402" s="3"/>
      <c r="O402" s="3"/>
      <c r="P402" s="3"/>
      <c r="Q402" s="3"/>
      <c r="R402" s="3"/>
      <c r="S402" s="3"/>
      <c r="T402" s="3"/>
      <c r="U402" s="3"/>
      <c r="V402" s="504"/>
      <c r="W402" s="3"/>
      <c r="X402" s="3"/>
    </row>
    <row r="403" spans="1:24" ht="15.75" customHeight="1">
      <c r="A403" s="1"/>
      <c r="B403" s="2"/>
      <c r="C403" s="2"/>
      <c r="D403" s="2"/>
      <c r="E403" s="2"/>
      <c r="F403" s="2"/>
      <c r="G403" s="3"/>
      <c r="H403" s="3"/>
      <c r="I403" s="3"/>
      <c r="J403" s="3"/>
      <c r="K403" s="3"/>
      <c r="L403" s="3"/>
      <c r="M403" s="3"/>
      <c r="N403" s="3"/>
      <c r="O403" s="3"/>
      <c r="P403" s="3"/>
      <c r="Q403" s="3"/>
      <c r="R403" s="3"/>
      <c r="S403" s="3"/>
      <c r="T403" s="3"/>
      <c r="U403" s="3"/>
      <c r="V403" s="504"/>
      <c r="W403" s="3"/>
      <c r="X403" s="3"/>
    </row>
    <row r="404" spans="1:24" ht="15.75" customHeight="1">
      <c r="A404" s="1"/>
      <c r="B404" s="2"/>
      <c r="C404" s="2"/>
      <c r="D404" s="2"/>
      <c r="E404" s="2"/>
      <c r="F404" s="2"/>
      <c r="G404" s="3"/>
      <c r="H404" s="3"/>
      <c r="I404" s="3"/>
      <c r="J404" s="3"/>
      <c r="K404" s="3"/>
      <c r="L404" s="3"/>
      <c r="M404" s="3"/>
      <c r="N404" s="3"/>
      <c r="O404" s="3"/>
      <c r="P404" s="3"/>
      <c r="Q404" s="3"/>
      <c r="R404" s="3"/>
      <c r="S404" s="3"/>
      <c r="T404" s="3"/>
      <c r="U404" s="3"/>
      <c r="V404" s="504"/>
      <c r="W404" s="3"/>
      <c r="X404" s="3"/>
    </row>
    <row r="405" spans="1:24" ht="15.75" customHeight="1">
      <c r="A405" s="1"/>
      <c r="B405" s="2"/>
      <c r="C405" s="2"/>
      <c r="D405" s="2"/>
      <c r="E405" s="2"/>
      <c r="F405" s="2"/>
      <c r="G405" s="3"/>
      <c r="H405" s="3"/>
      <c r="I405" s="3"/>
      <c r="J405" s="3"/>
      <c r="K405" s="3"/>
      <c r="L405" s="3"/>
      <c r="M405" s="3"/>
      <c r="N405" s="3"/>
      <c r="O405" s="3"/>
      <c r="P405" s="3"/>
      <c r="Q405" s="3"/>
      <c r="R405" s="3"/>
      <c r="S405" s="3"/>
      <c r="T405" s="3"/>
      <c r="U405" s="3"/>
      <c r="V405" s="504"/>
      <c r="W405" s="3"/>
      <c r="X405" s="3"/>
    </row>
    <row r="406" spans="1:24" ht="15.75" customHeight="1">
      <c r="A406" s="1"/>
      <c r="B406" s="2"/>
      <c r="C406" s="2"/>
      <c r="D406" s="2"/>
      <c r="E406" s="2"/>
      <c r="F406" s="2"/>
      <c r="G406" s="3"/>
      <c r="H406" s="3"/>
      <c r="I406" s="3"/>
      <c r="J406" s="3"/>
      <c r="K406" s="3"/>
      <c r="L406" s="3"/>
      <c r="M406" s="3"/>
      <c r="N406" s="3"/>
      <c r="O406" s="3"/>
      <c r="P406" s="3"/>
      <c r="Q406" s="3"/>
      <c r="R406" s="3"/>
      <c r="S406" s="3"/>
      <c r="T406" s="3"/>
      <c r="U406" s="3"/>
      <c r="V406" s="504"/>
      <c r="W406" s="3"/>
      <c r="X406" s="3"/>
    </row>
    <row r="407" spans="1:24" ht="15.75" customHeight="1">
      <c r="A407" s="1"/>
      <c r="B407" s="2"/>
      <c r="C407" s="2"/>
      <c r="D407" s="2"/>
      <c r="E407" s="2"/>
      <c r="F407" s="2"/>
      <c r="G407" s="3"/>
      <c r="H407" s="3"/>
      <c r="I407" s="3"/>
      <c r="J407" s="3"/>
      <c r="K407" s="3"/>
      <c r="L407" s="3"/>
      <c r="M407" s="3"/>
      <c r="N407" s="3"/>
      <c r="O407" s="3"/>
      <c r="P407" s="3"/>
      <c r="Q407" s="3"/>
      <c r="R407" s="3"/>
      <c r="S407" s="3"/>
      <c r="T407" s="3"/>
      <c r="U407" s="3"/>
      <c r="V407" s="504"/>
      <c r="W407" s="3"/>
      <c r="X407" s="3"/>
    </row>
    <row r="408" spans="1:24" ht="15.75" customHeight="1">
      <c r="A408" s="1"/>
      <c r="B408" s="2"/>
      <c r="C408" s="2"/>
      <c r="D408" s="2"/>
      <c r="E408" s="2"/>
      <c r="F408" s="2"/>
      <c r="G408" s="3"/>
      <c r="H408" s="3"/>
      <c r="I408" s="3"/>
      <c r="J408" s="3"/>
      <c r="K408" s="3"/>
      <c r="L408" s="3"/>
      <c r="M408" s="3"/>
      <c r="N408" s="3"/>
      <c r="O408" s="3"/>
      <c r="P408" s="3"/>
      <c r="Q408" s="3"/>
      <c r="R408" s="3"/>
      <c r="S408" s="3"/>
      <c r="T408" s="3"/>
      <c r="U408" s="3"/>
      <c r="V408" s="504"/>
      <c r="W408" s="3"/>
      <c r="X408" s="3"/>
    </row>
    <row r="409" spans="1:24" ht="15.75" customHeight="1">
      <c r="A409" s="1"/>
      <c r="B409" s="2"/>
      <c r="C409" s="2"/>
      <c r="D409" s="2"/>
      <c r="E409" s="2"/>
      <c r="F409" s="2"/>
      <c r="G409" s="3"/>
      <c r="H409" s="3"/>
      <c r="I409" s="3"/>
      <c r="J409" s="3"/>
      <c r="K409" s="3"/>
      <c r="L409" s="3"/>
      <c r="M409" s="3"/>
      <c r="N409" s="3"/>
      <c r="O409" s="3"/>
      <c r="P409" s="3"/>
      <c r="Q409" s="3"/>
      <c r="R409" s="3"/>
      <c r="S409" s="3"/>
      <c r="T409" s="3"/>
      <c r="U409" s="3"/>
      <c r="V409" s="504"/>
      <c r="W409" s="3"/>
      <c r="X409" s="3"/>
    </row>
    <row r="410" spans="1:24" ht="15.75" customHeight="1">
      <c r="A410" s="1"/>
      <c r="B410" s="2"/>
      <c r="C410" s="2"/>
      <c r="D410" s="2"/>
      <c r="E410" s="2"/>
      <c r="F410" s="2"/>
      <c r="G410" s="3"/>
      <c r="H410" s="3"/>
      <c r="I410" s="3"/>
      <c r="J410" s="3"/>
      <c r="K410" s="3"/>
      <c r="L410" s="3"/>
      <c r="M410" s="3"/>
      <c r="N410" s="3"/>
      <c r="O410" s="3"/>
      <c r="P410" s="3"/>
      <c r="Q410" s="3"/>
      <c r="R410" s="3"/>
      <c r="S410" s="3"/>
      <c r="T410" s="3"/>
      <c r="U410" s="3"/>
      <c r="V410" s="504"/>
      <c r="W410" s="3"/>
      <c r="X410" s="3"/>
    </row>
    <row r="411" spans="1:24" ht="15.75" customHeight="1">
      <c r="A411" s="1"/>
      <c r="B411" s="2"/>
      <c r="C411" s="2"/>
      <c r="D411" s="2"/>
      <c r="E411" s="2"/>
      <c r="F411" s="2"/>
      <c r="G411" s="3"/>
      <c r="H411" s="3"/>
      <c r="I411" s="3"/>
      <c r="J411" s="3"/>
      <c r="K411" s="3"/>
      <c r="L411" s="3"/>
      <c r="M411" s="3"/>
      <c r="N411" s="3"/>
      <c r="O411" s="3"/>
      <c r="P411" s="3"/>
      <c r="Q411" s="3"/>
      <c r="R411" s="3"/>
      <c r="S411" s="3"/>
      <c r="T411" s="3"/>
      <c r="U411" s="3"/>
      <c r="V411" s="504"/>
      <c r="W411" s="3"/>
      <c r="X411" s="3"/>
    </row>
    <row r="412" spans="1:24" ht="15.75" customHeight="1">
      <c r="A412" s="1"/>
      <c r="B412" s="2"/>
      <c r="C412" s="2"/>
      <c r="D412" s="2"/>
      <c r="E412" s="2"/>
      <c r="F412" s="2"/>
      <c r="G412" s="3"/>
      <c r="H412" s="3"/>
      <c r="I412" s="3"/>
      <c r="J412" s="3"/>
      <c r="K412" s="3"/>
      <c r="L412" s="3"/>
      <c r="M412" s="3"/>
      <c r="N412" s="3"/>
      <c r="O412" s="3"/>
      <c r="P412" s="3"/>
      <c r="Q412" s="3"/>
      <c r="R412" s="3"/>
      <c r="S412" s="3"/>
      <c r="T412" s="3"/>
      <c r="U412" s="3"/>
      <c r="V412" s="504"/>
      <c r="W412" s="3"/>
      <c r="X412" s="3"/>
    </row>
    <row r="413" spans="1:24" ht="15.75" customHeight="1">
      <c r="A413" s="1"/>
      <c r="B413" s="2"/>
      <c r="C413" s="2"/>
      <c r="D413" s="2"/>
      <c r="E413" s="2"/>
      <c r="F413" s="2"/>
      <c r="G413" s="3"/>
      <c r="H413" s="3"/>
      <c r="I413" s="3"/>
      <c r="J413" s="3"/>
      <c r="K413" s="3"/>
      <c r="L413" s="3"/>
      <c r="M413" s="3"/>
      <c r="N413" s="3"/>
      <c r="O413" s="3"/>
      <c r="P413" s="3"/>
      <c r="Q413" s="3"/>
      <c r="R413" s="3"/>
      <c r="S413" s="3"/>
      <c r="T413" s="3"/>
      <c r="U413" s="3"/>
      <c r="V413" s="504"/>
      <c r="W413" s="3"/>
      <c r="X413" s="3"/>
    </row>
    <row r="414" spans="1:24" ht="15.75" customHeight="1">
      <c r="A414" s="1"/>
      <c r="B414" s="2"/>
      <c r="C414" s="2"/>
      <c r="D414" s="2"/>
      <c r="E414" s="2"/>
      <c r="F414" s="2"/>
      <c r="G414" s="3"/>
      <c r="H414" s="3"/>
      <c r="I414" s="3"/>
      <c r="J414" s="3"/>
      <c r="K414" s="3"/>
      <c r="L414" s="3"/>
      <c r="M414" s="3"/>
      <c r="N414" s="3"/>
      <c r="O414" s="3"/>
      <c r="P414" s="3"/>
      <c r="Q414" s="3"/>
      <c r="R414" s="3"/>
      <c r="S414" s="3"/>
      <c r="T414" s="3"/>
      <c r="U414" s="3"/>
      <c r="V414" s="504"/>
      <c r="W414" s="3"/>
      <c r="X414" s="3"/>
    </row>
    <row r="415" spans="1:24" ht="15.75" customHeight="1">
      <c r="A415" s="1"/>
      <c r="B415" s="2"/>
      <c r="C415" s="2"/>
      <c r="D415" s="2"/>
      <c r="E415" s="2"/>
      <c r="F415" s="2"/>
      <c r="G415" s="3"/>
      <c r="H415" s="3"/>
      <c r="I415" s="3"/>
      <c r="J415" s="3"/>
      <c r="K415" s="3"/>
      <c r="L415" s="3"/>
      <c r="M415" s="3"/>
      <c r="N415" s="3"/>
      <c r="O415" s="3"/>
      <c r="P415" s="3"/>
      <c r="Q415" s="3"/>
      <c r="R415" s="3"/>
      <c r="S415" s="3"/>
      <c r="T415" s="3"/>
      <c r="U415" s="3"/>
      <c r="V415" s="504"/>
      <c r="W415" s="3"/>
      <c r="X415" s="3"/>
    </row>
    <row r="416" spans="1:24" ht="15.75" customHeight="1">
      <c r="A416" s="1"/>
      <c r="B416" s="2"/>
      <c r="C416" s="2"/>
      <c r="D416" s="2"/>
      <c r="E416" s="2"/>
      <c r="F416" s="2"/>
      <c r="G416" s="3"/>
      <c r="H416" s="3"/>
      <c r="I416" s="3"/>
      <c r="J416" s="3"/>
      <c r="K416" s="3"/>
      <c r="L416" s="3"/>
      <c r="M416" s="3"/>
      <c r="N416" s="3"/>
      <c r="O416" s="3"/>
      <c r="P416" s="3"/>
      <c r="Q416" s="3"/>
      <c r="R416" s="3"/>
      <c r="S416" s="3"/>
      <c r="T416" s="3"/>
      <c r="U416" s="3"/>
      <c r="V416" s="504"/>
      <c r="W416" s="3"/>
      <c r="X416" s="3"/>
    </row>
    <row r="417" spans="1:24" ht="15.75" customHeight="1">
      <c r="A417" s="1"/>
      <c r="B417" s="2"/>
      <c r="C417" s="2"/>
      <c r="D417" s="2"/>
      <c r="E417" s="2"/>
      <c r="F417" s="2"/>
      <c r="G417" s="3"/>
      <c r="H417" s="3"/>
      <c r="I417" s="3"/>
      <c r="J417" s="3"/>
      <c r="K417" s="3"/>
      <c r="L417" s="3"/>
      <c r="M417" s="3"/>
      <c r="N417" s="3"/>
      <c r="O417" s="3"/>
      <c r="P417" s="3"/>
      <c r="Q417" s="3"/>
      <c r="R417" s="3"/>
      <c r="S417" s="3"/>
      <c r="T417" s="3"/>
      <c r="U417" s="3"/>
      <c r="V417" s="504"/>
      <c r="W417" s="3"/>
      <c r="X417" s="3"/>
    </row>
    <row r="418" spans="1:24" ht="15.75" customHeight="1">
      <c r="A418" s="1"/>
      <c r="B418" s="2"/>
      <c r="C418" s="2"/>
      <c r="D418" s="2"/>
      <c r="E418" s="2"/>
      <c r="F418" s="2"/>
      <c r="G418" s="3"/>
      <c r="H418" s="3"/>
      <c r="I418" s="3"/>
      <c r="J418" s="3"/>
      <c r="K418" s="3"/>
      <c r="L418" s="3"/>
      <c r="M418" s="3"/>
      <c r="N418" s="3"/>
      <c r="O418" s="3"/>
      <c r="P418" s="3"/>
      <c r="Q418" s="3"/>
      <c r="R418" s="3"/>
      <c r="S418" s="3"/>
      <c r="T418" s="3"/>
      <c r="U418" s="3"/>
      <c r="V418" s="504"/>
      <c r="W418" s="3"/>
      <c r="X418" s="3"/>
    </row>
    <row r="419" spans="1:24" ht="15.75" customHeight="1">
      <c r="A419" s="1"/>
      <c r="B419" s="2"/>
      <c r="C419" s="2"/>
      <c r="D419" s="2"/>
      <c r="E419" s="2"/>
      <c r="F419" s="2"/>
      <c r="G419" s="3"/>
      <c r="H419" s="3"/>
      <c r="I419" s="3"/>
      <c r="J419" s="3"/>
      <c r="K419" s="3"/>
      <c r="L419" s="3"/>
      <c r="M419" s="3"/>
      <c r="N419" s="3"/>
      <c r="O419" s="3"/>
      <c r="P419" s="3"/>
      <c r="Q419" s="3"/>
      <c r="R419" s="3"/>
      <c r="S419" s="3"/>
      <c r="T419" s="3"/>
      <c r="U419" s="3"/>
      <c r="V419" s="504"/>
      <c r="W419" s="3"/>
      <c r="X419" s="3"/>
    </row>
    <row r="420" spans="1:24" ht="15.75" customHeight="1">
      <c r="A420" s="1"/>
      <c r="B420" s="2"/>
      <c r="C420" s="2"/>
      <c r="D420" s="2"/>
      <c r="E420" s="2"/>
      <c r="F420" s="2"/>
      <c r="G420" s="3"/>
      <c r="H420" s="3"/>
      <c r="I420" s="3"/>
      <c r="J420" s="3"/>
      <c r="K420" s="3"/>
      <c r="L420" s="3"/>
      <c r="M420" s="3"/>
      <c r="N420" s="3"/>
      <c r="O420" s="3"/>
      <c r="P420" s="3"/>
      <c r="Q420" s="3"/>
      <c r="R420" s="3"/>
      <c r="S420" s="3"/>
      <c r="T420" s="3"/>
      <c r="U420" s="3"/>
      <c r="V420" s="504"/>
      <c r="W420" s="3"/>
      <c r="X420" s="3"/>
    </row>
    <row r="421" spans="1:24" ht="15.75" customHeight="1">
      <c r="A421" s="1"/>
      <c r="B421" s="2"/>
      <c r="C421" s="2"/>
      <c r="D421" s="2"/>
      <c r="E421" s="2"/>
      <c r="F421" s="2"/>
      <c r="G421" s="3"/>
      <c r="H421" s="3"/>
      <c r="I421" s="3"/>
      <c r="J421" s="3"/>
      <c r="K421" s="3"/>
      <c r="L421" s="3"/>
      <c r="M421" s="3"/>
      <c r="N421" s="3"/>
      <c r="O421" s="3"/>
      <c r="P421" s="3"/>
      <c r="Q421" s="3"/>
      <c r="R421" s="3"/>
      <c r="S421" s="3"/>
      <c r="T421" s="3"/>
      <c r="U421" s="3"/>
      <c r="V421" s="504"/>
      <c r="W421" s="3"/>
      <c r="X421" s="3"/>
    </row>
    <row r="422" spans="1:24" ht="15.75" customHeight="1">
      <c r="A422" s="1"/>
      <c r="B422" s="2"/>
      <c r="C422" s="2"/>
      <c r="D422" s="2"/>
      <c r="E422" s="2"/>
      <c r="F422" s="2"/>
      <c r="G422" s="3"/>
      <c r="H422" s="3"/>
      <c r="I422" s="3"/>
      <c r="J422" s="3"/>
      <c r="K422" s="3"/>
      <c r="L422" s="3"/>
      <c r="M422" s="3"/>
      <c r="N422" s="3"/>
      <c r="O422" s="3"/>
      <c r="P422" s="3"/>
      <c r="Q422" s="3"/>
      <c r="R422" s="3"/>
      <c r="S422" s="3"/>
      <c r="T422" s="3"/>
      <c r="U422" s="3"/>
      <c r="V422" s="504"/>
      <c r="W422" s="3"/>
      <c r="X422" s="3"/>
    </row>
    <row r="423" spans="1:24" ht="15.75" customHeight="1">
      <c r="A423" s="1"/>
      <c r="B423" s="2"/>
      <c r="C423" s="2"/>
      <c r="D423" s="2"/>
      <c r="E423" s="2"/>
      <c r="F423" s="2"/>
      <c r="G423" s="3"/>
      <c r="H423" s="3"/>
      <c r="I423" s="3"/>
      <c r="J423" s="3"/>
      <c r="K423" s="3"/>
      <c r="L423" s="3"/>
      <c r="M423" s="3"/>
      <c r="N423" s="3"/>
      <c r="O423" s="3"/>
      <c r="P423" s="3"/>
      <c r="Q423" s="3"/>
      <c r="R423" s="3"/>
      <c r="S423" s="3"/>
      <c r="T423" s="3"/>
      <c r="U423" s="3"/>
      <c r="V423" s="504"/>
      <c r="W423" s="3"/>
      <c r="X423" s="3"/>
    </row>
    <row r="424" spans="1:24" ht="15.75" customHeight="1">
      <c r="A424" s="1"/>
      <c r="B424" s="2"/>
      <c r="C424" s="2"/>
      <c r="D424" s="2"/>
      <c r="E424" s="2"/>
      <c r="F424" s="2"/>
      <c r="G424" s="3"/>
      <c r="H424" s="3"/>
      <c r="I424" s="3"/>
      <c r="J424" s="3"/>
      <c r="K424" s="3"/>
      <c r="L424" s="3"/>
      <c r="M424" s="3"/>
      <c r="N424" s="3"/>
      <c r="O424" s="3"/>
      <c r="P424" s="3"/>
      <c r="Q424" s="3"/>
      <c r="R424" s="3"/>
      <c r="S424" s="3"/>
      <c r="T424" s="3"/>
      <c r="U424" s="3"/>
      <c r="V424" s="504"/>
      <c r="W424" s="3"/>
      <c r="X424" s="3"/>
    </row>
    <row r="425" spans="1:24" ht="15.75" customHeight="1">
      <c r="A425" s="1"/>
      <c r="B425" s="2"/>
      <c r="C425" s="2"/>
      <c r="D425" s="2"/>
      <c r="E425" s="2"/>
      <c r="F425" s="2"/>
      <c r="G425" s="3"/>
      <c r="H425" s="3"/>
      <c r="I425" s="3"/>
      <c r="J425" s="3"/>
      <c r="K425" s="3"/>
      <c r="L425" s="3"/>
      <c r="M425" s="3"/>
      <c r="N425" s="3"/>
      <c r="O425" s="3"/>
      <c r="P425" s="3"/>
      <c r="Q425" s="3"/>
      <c r="R425" s="3"/>
      <c r="S425" s="3"/>
      <c r="T425" s="3"/>
      <c r="U425" s="3"/>
      <c r="V425" s="504"/>
      <c r="W425" s="3"/>
      <c r="X425" s="3"/>
    </row>
    <row r="426" spans="1:24" ht="15.75" customHeight="1">
      <c r="A426" s="1"/>
      <c r="B426" s="2"/>
      <c r="C426" s="2"/>
      <c r="D426" s="2"/>
      <c r="E426" s="2"/>
      <c r="F426" s="2"/>
      <c r="G426" s="3"/>
      <c r="H426" s="3"/>
      <c r="I426" s="3"/>
      <c r="J426" s="3"/>
      <c r="K426" s="3"/>
      <c r="L426" s="3"/>
      <c r="M426" s="3"/>
      <c r="N426" s="3"/>
      <c r="O426" s="3"/>
      <c r="P426" s="3"/>
      <c r="Q426" s="3"/>
      <c r="R426" s="3"/>
      <c r="S426" s="3"/>
      <c r="T426" s="3"/>
      <c r="U426" s="3"/>
      <c r="V426" s="504"/>
      <c r="W426" s="3"/>
      <c r="X426" s="3"/>
    </row>
    <row r="427" spans="1:24" ht="15.75" customHeight="1">
      <c r="A427" s="1"/>
      <c r="B427" s="2"/>
      <c r="C427" s="2"/>
      <c r="D427" s="2"/>
      <c r="E427" s="2"/>
      <c r="F427" s="2"/>
      <c r="G427" s="3"/>
      <c r="H427" s="3"/>
      <c r="I427" s="3"/>
      <c r="J427" s="3"/>
      <c r="K427" s="3"/>
      <c r="L427" s="3"/>
      <c r="M427" s="3"/>
      <c r="N427" s="3"/>
      <c r="O427" s="3"/>
      <c r="P427" s="3"/>
      <c r="Q427" s="3"/>
      <c r="R427" s="3"/>
      <c r="S427" s="3"/>
      <c r="T427" s="3"/>
      <c r="U427" s="3"/>
      <c r="V427" s="504"/>
      <c r="W427" s="3"/>
      <c r="X427" s="3"/>
    </row>
    <row r="428" spans="1:24" ht="15.75" customHeight="1">
      <c r="A428" s="1"/>
      <c r="B428" s="2"/>
      <c r="C428" s="2"/>
      <c r="D428" s="2"/>
      <c r="E428" s="2"/>
      <c r="F428" s="2"/>
      <c r="G428" s="3"/>
      <c r="H428" s="3"/>
      <c r="I428" s="3"/>
      <c r="J428" s="3"/>
      <c r="K428" s="3"/>
      <c r="L428" s="3"/>
      <c r="M428" s="3"/>
      <c r="N428" s="3"/>
      <c r="O428" s="3"/>
      <c r="P428" s="3"/>
      <c r="Q428" s="3"/>
      <c r="R428" s="3"/>
      <c r="S428" s="3"/>
      <c r="T428" s="3"/>
      <c r="U428" s="3"/>
      <c r="V428" s="504"/>
      <c r="W428" s="3"/>
      <c r="X428" s="3"/>
    </row>
    <row r="429" spans="1:24" ht="15.75" customHeight="1">
      <c r="A429" s="1"/>
      <c r="B429" s="2"/>
      <c r="C429" s="2"/>
      <c r="D429" s="2"/>
      <c r="E429" s="2"/>
      <c r="F429" s="2"/>
      <c r="G429" s="3"/>
      <c r="H429" s="3"/>
      <c r="I429" s="3"/>
      <c r="J429" s="3"/>
      <c r="K429" s="3"/>
      <c r="L429" s="3"/>
      <c r="M429" s="3"/>
      <c r="N429" s="3"/>
      <c r="O429" s="3"/>
      <c r="P429" s="3"/>
      <c r="Q429" s="3"/>
      <c r="R429" s="3"/>
      <c r="S429" s="3"/>
      <c r="T429" s="3"/>
      <c r="U429" s="3"/>
      <c r="V429" s="504"/>
      <c r="W429" s="3"/>
      <c r="X429" s="3"/>
    </row>
    <row r="430" spans="1:24" ht="15.75" customHeight="1">
      <c r="A430" s="1"/>
      <c r="B430" s="2"/>
      <c r="C430" s="2"/>
      <c r="D430" s="2"/>
      <c r="E430" s="2"/>
      <c r="F430" s="2"/>
      <c r="G430" s="3"/>
      <c r="H430" s="3"/>
      <c r="I430" s="3"/>
      <c r="J430" s="3"/>
      <c r="K430" s="3"/>
      <c r="L430" s="3"/>
      <c r="M430" s="3"/>
      <c r="N430" s="3"/>
      <c r="O430" s="3"/>
      <c r="P430" s="3"/>
      <c r="Q430" s="3"/>
      <c r="R430" s="3"/>
      <c r="S430" s="3"/>
      <c r="T430" s="3"/>
      <c r="U430" s="3"/>
      <c r="V430" s="504"/>
      <c r="W430" s="3"/>
      <c r="X430" s="3"/>
    </row>
    <row r="431" spans="1:24" ht="15.75" customHeight="1">
      <c r="A431" s="1"/>
      <c r="B431" s="2"/>
      <c r="C431" s="2"/>
      <c r="D431" s="2"/>
      <c r="E431" s="2"/>
      <c r="F431" s="2"/>
      <c r="G431" s="3"/>
      <c r="H431" s="3"/>
      <c r="I431" s="3"/>
      <c r="J431" s="3"/>
      <c r="K431" s="3"/>
      <c r="L431" s="3"/>
      <c r="M431" s="3"/>
      <c r="N431" s="3"/>
      <c r="O431" s="3"/>
      <c r="P431" s="3"/>
      <c r="Q431" s="3"/>
      <c r="R431" s="3"/>
      <c r="S431" s="3"/>
      <c r="T431" s="3"/>
      <c r="U431" s="3"/>
      <c r="V431" s="504"/>
      <c r="W431" s="3"/>
      <c r="X431" s="3"/>
    </row>
    <row r="432" spans="1:24" ht="15.75" customHeight="1">
      <c r="A432" s="1"/>
      <c r="B432" s="2"/>
      <c r="C432" s="2"/>
      <c r="D432" s="2"/>
      <c r="E432" s="2"/>
      <c r="F432" s="2"/>
      <c r="G432" s="3"/>
      <c r="H432" s="3"/>
      <c r="I432" s="3"/>
      <c r="J432" s="3"/>
      <c r="K432" s="3"/>
      <c r="L432" s="3"/>
      <c r="M432" s="3"/>
      <c r="N432" s="3"/>
      <c r="O432" s="3"/>
      <c r="P432" s="3"/>
      <c r="Q432" s="3"/>
      <c r="R432" s="3"/>
      <c r="S432" s="3"/>
      <c r="T432" s="3"/>
      <c r="U432" s="3"/>
      <c r="V432" s="504"/>
      <c r="W432" s="3"/>
      <c r="X432" s="3"/>
    </row>
    <row r="433" spans="1:24" ht="15.75" customHeight="1">
      <c r="A433" s="1"/>
      <c r="B433" s="2"/>
      <c r="C433" s="2"/>
      <c r="D433" s="2"/>
      <c r="E433" s="2"/>
      <c r="F433" s="2"/>
      <c r="G433" s="3"/>
      <c r="H433" s="3"/>
      <c r="I433" s="3"/>
      <c r="J433" s="3"/>
      <c r="K433" s="3"/>
      <c r="L433" s="3"/>
      <c r="M433" s="3"/>
      <c r="N433" s="3"/>
      <c r="O433" s="3"/>
      <c r="P433" s="3"/>
      <c r="Q433" s="3"/>
      <c r="R433" s="3"/>
      <c r="S433" s="3"/>
      <c r="T433" s="3"/>
      <c r="U433" s="3"/>
      <c r="V433" s="504"/>
      <c r="W433" s="3"/>
      <c r="X433" s="3"/>
    </row>
    <row r="434" spans="1:24" ht="15.75" customHeight="1">
      <c r="A434" s="1"/>
      <c r="B434" s="2"/>
      <c r="C434" s="2"/>
      <c r="D434" s="2"/>
      <c r="E434" s="2"/>
      <c r="F434" s="2"/>
      <c r="G434" s="3"/>
      <c r="H434" s="3"/>
      <c r="I434" s="3"/>
      <c r="J434" s="3"/>
      <c r="K434" s="3"/>
      <c r="L434" s="3"/>
      <c r="M434" s="3"/>
      <c r="N434" s="3"/>
      <c r="O434" s="3"/>
      <c r="P434" s="3"/>
      <c r="Q434" s="3"/>
      <c r="R434" s="3"/>
      <c r="S434" s="3"/>
      <c r="T434" s="3"/>
      <c r="U434" s="3"/>
      <c r="V434" s="504"/>
      <c r="W434" s="3"/>
      <c r="X434" s="3"/>
    </row>
    <row r="435" spans="1:24" ht="15.75" customHeight="1">
      <c r="A435" s="1"/>
      <c r="B435" s="2"/>
      <c r="C435" s="2"/>
      <c r="D435" s="2"/>
      <c r="E435" s="2"/>
      <c r="F435" s="2"/>
      <c r="G435" s="3"/>
      <c r="H435" s="3"/>
      <c r="I435" s="3"/>
      <c r="J435" s="3"/>
      <c r="K435" s="3"/>
      <c r="L435" s="3"/>
      <c r="M435" s="3"/>
      <c r="N435" s="3"/>
      <c r="O435" s="3"/>
      <c r="P435" s="3"/>
      <c r="Q435" s="3"/>
      <c r="R435" s="3"/>
      <c r="S435" s="3"/>
      <c r="T435" s="3"/>
      <c r="U435" s="3"/>
      <c r="V435" s="504"/>
      <c r="W435" s="3"/>
      <c r="X435" s="3"/>
    </row>
    <row r="436" spans="1:24" ht="15.75" customHeight="1">
      <c r="A436" s="1"/>
      <c r="B436" s="2"/>
      <c r="C436" s="2"/>
      <c r="D436" s="2"/>
      <c r="E436" s="2"/>
      <c r="F436" s="2"/>
      <c r="G436" s="3"/>
      <c r="H436" s="3"/>
      <c r="I436" s="3"/>
      <c r="J436" s="3"/>
      <c r="K436" s="3"/>
      <c r="L436" s="3"/>
      <c r="M436" s="3"/>
      <c r="N436" s="3"/>
      <c r="O436" s="3"/>
      <c r="P436" s="3"/>
      <c r="Q436" s="3"/>
      <c r="R436" s="3"/>
      <c r="S436" s="3"/>
      <c r="T436" s="3"/>
      <c r="U436" s="3"/>
      <c r="V436" s="504"/>
      <c r="W436" s="3"/>
      <c r="X436" s="3"/>
    </row>
    <row r="437" spans="1:24" ht="15.75" customHeight="1">
      <c r="A437" s="1"/>
      <c r="B437" s="2"/>
      <c r="C437" s="2"/>
      <c r="D437" s="2"/>
      <c r="E437" s="2"/>
      <c r="F437" s="2"/>
      <c r="G437" s="3"/>
      <c r="H437" s="3"/>
      <c r="I437" s="3"/>
      <c r="J437" s="3"/>
      <c r="K437" s="3"/>
      <c r="L437" s="3"/>
      <c r="M437" s="3"/>
      <c r="N437" s="3"/>
      <c r="O437" s="3"/>
      <c r="P437" s="3"/>
      <c r="Q437" s="3"/>
      <c r="R437" s="3"/>
      <c r="S437" s="3"/>
      <c r="T437" s="3"/>
      <c r="U437" s="3"/>
      <c r="V437" s="504"/>
      <c r="W437" s="3"/>
      <c r="X437" s="3"/>
    </row>
    <row r="438" spans="1:24" ht="15.75" customHeight="1">
      <c r="A438" s="1"/>
      <c r="B438" s="2"/>
      <c r="C438" s="2"/>
      <c r="D438" s="2"/>
      <c r="E438" s="2"/>
      <c r="F438" s="2"/>
      <c r="G438" s="3"/>
      <c r="H438" s="3"/>
      <c r="I438" s="3"/>
      <c r="J438" s="3"/>
      <c r="K438" s="3"/>
      <c r="L438" s="3"/>
      <c r="M438" s="3"/>
      <c r="N438" s="3"/>
      <c r="O438" s="3"/>
      <c r="P438" s="3"/>
      <c r="Q438" s="3"/>
      <c r="R438" s="3"/>
      <c r="S438" s="3"/>
      <c r="T438" s="3"/>
      <c r="U438" s="3"/>
      <c r="V438" s="504"/>
      <c r="W438" s="3"/>
      <c r="X438" s="3"/>
    </row>
    <row r="439" spans="1:24" ht="15.75" customHeight="1">
      <c r="A439" s="1"/>
      <c r="B439" s="2"/>
      <c r="C439" s="2"/>
      <c r="D439" s="2"/>
      <c r="E439" s="2"/>
      <c r="F439" s="2"/>
      <c r="G439" s="3"/>
      <c r="H439" s="3"/>
      <c r="I439" s="3"/>
      <c r="J439" s="3"/>
      <c r="K439" s="3"/>
      <c r="L439" s="3"/>
      <c r="M439" s="3"/>
      <c r="N439" s="3"/>
      <c r="O439" s="3"/>
      <c r="P439" s="3"/>
      <c r="Q439" s="3"/>
      <c r="R439" s="3"/>
      <c r="S439" s="3"/>
      <c r="T439" s="3"/>
      <c r="U439" s="3"/>
      <c r="V439" s="504"/>
      <c r="W439" s="3"/>
      <c r="X439" s="3"/>
    </row>
    <row r="440" spans="1:24" ht="15.75" customHeight="1">
      <c r="A440" s="1"/>
      <c r="B440" s="2"/>
      <c r="C440" s="2"/>
      <c r="D440" s="2"/>
      <c r="E440" s="2"/>
      <c r="F440" s="2"/>
      <c r="G440" s="3"/>
      <c r="H440" s="3"/>
      <c r="I440" s="3"/>
      <c r="J440" s="3"/>
      <c r="K440" s="3"/>
      <c r="L440" s="3"/>
      <c r="M440" s="3"/>
      <c r="N440" s="3"/>
      <c r="O440" s="3"/>
      <c r="P440" s="3"/>
      <c r="Q440" s="3"/>
      <c r="R440" s="3"/>
      <c r="S440" s="3"/>
      <c r="T440" s="3"/>
      <c r="U440" s="3"/>
      <c r="V440" s="504"/>
      <c r="W440" s="3"/>
      <c r="X440" s="3"/>
    </row>
    <row r="441" spans="1:24" ht="15.75" customHeight="1">
      <c r="A441" s="1"/>
      <c r="B441" s="2"/>
      <c r="C441" s="2"/>
      <c r="D441" s="2"/>
      <c r="E441" s="2"/>
      <c r="F441" s="2"/>
      <c r="G441" s="3"/>
      <c r="H441" s="3"/>
      <c r="I441" s="3"/>
      <c r="J441" s="3"/>
      <c r="K441" s="3"/>
      <c r="L441" s="3"/>
      <c r="M441" s="3"/>
      <c r="N441" s="3"/>
      <c r="O441" s="3"/>
      <c r="P441" s="3"/>
      <c r="Q441" s="3"/>
      <c r="R441" s="3"/>
      <c r="S441" s="3"/>
      <c r="T441" s="3"/>
      <c r="U441" s="3"/>
      <c r="V441" s="504"/>
      <c r="W441" s="3"/>
      <c r="X441" s="3"/>
    </row>
    <row r="442" spans="1:24" ht="15.75" customHeight="1">
      <c r="A442" s="1"/>
      <c r="B442" s="2"/>
      <c r="C442" s="2"/>
      <c r="D442" s="2"/>
      <c r="E442" s="2"/>
      <c r="F442" s="2"/>
      <c r="G442" s="3"/>
      <c r="H442" s="3"/>
      <c r="I442" s="3"/>
      <c r="J442" s="3"/>
      <c r="K442" s="3"/>
      <c r="L442" s="3"/>
      <c r="M442" s="3"/>
      <c r="N442" s="3"/>
      <c r="O442" s="3"/>
      <c r="P442" s="3"/>
      <c r="Q442" s="3"/>
      <c r="R442" s="3"/>
      <c r="S442" s="3"/>
      <c r="T442" s="3"/>
      <c r="U442" s="3"/>
      <c r="V442" s="504"/>
      <c r="W442" s="3"/>
      <c r="X442" s="3"/>
    </row>
    <row r="443" spans="1:24" ht="15.75" customHeight="1">
      <c r="A443" s="1"/>
      <c r="B443" s="2"/>
      <c r="C443" s="2"/>
      <c r="D443" s="2"/>
      <c r="E443" s="2"/>
      <c r="F443" s="2"/>
      <c r="G443" s="3"/>
      <c r="H443" s="3"/>
      <c r="I443" s="3"/>
      <c r="J443" s="3"/>
      <c r="K443" s="3"/>
      <c r="L443" s="3"/>
      <c r="M443" s="3"/>
      <c r="N443" s="3"/>
      <c r="O443" s="3"/>
      <c r="P443" s="3"/>
      <c r="Q443" s="3"/>
      <c r="R443" s="3"/>
      <c r="S443" s="3"/>
      <c r="T443" s="3"/>
      <c r="U443" s="3"/>
      <c r="V443" s="504"/>
      <c r="W443" s="3"/>
      <c r="X443" s="3"/>
    </row>
    <row r="444" spans="1:24" ht="15.75" customHeight="1">
      <c r="A444" s="1"/>
      <c r="B444" s="2"/>
      <c r="C444" s="2"/>
      <c r="D444" s="2"/>
      <c r="E444" s="2"/>
      <c r="F444" s="2"/>
      <c r="G444" s="3"/>
      <c r="H444" s="3"/>
      <c r="I444" s="3"/>
      <c r="J444" s="3"/>
      <c r="K444" s="3"/>
      <c r="L444" s="3"/>
      <c r="M444" s="3"/>
      <c r="N444" s="3"/>
      <c r="O444" s="3"/>
      <c r="P444" s="3"/>
      <c r="Q444" s="3"/>
      <c r="R444" s="3"/>
      <c r="S444" s="3"/>
      <c r="T444" s="3"/>
      <c r="U444" s="3"/>
      <c r="V444" s="504"/>
      <c r="W444" s="3"/>
      <c r="X444" s="3"/>
    </row>
    <row r="445" spans="1:24" ht="15.75" customHeight="1">
      <c r="A445" s="1"/>
      <c r="B445" s="2"/>
      <c r="C445" s="2"/>
      <c r="D445" s="2"/>
      <c r="E445" s="2"/>
      <c r="F445" s="2"/>
      <c r="G445" s="3"/>
      <c r="H445" s="3"/>
      <c r="I445" s="3"/>
      <c r="J445" s="3"/>
      <c r="K445" s="3"/>
      <c r="L445" s="3"/>
      <c r="M445" s="3"/>
      <c r="N445" s="3"/>
      <c r="O445" s="3"/>
      <c r="P445" s="3"/>
      <c r="Q445" s="3"/>
      <c r="R445" s="3"/>
      <c r="S445" s="3"/>
      <c r="T445" s="3"/>
      <c r="U445" s="3"/>
      <c r="V445" s="504"/>
      <c r="W445" s="3"/>
      <c r="X445" s="3"/>
    </row>
    <row r="446" spans="1:24" ht="15.75" customHeight="1">
      <c r="A446" s="1"/>
      <c r="B446" s="2"/>
      <c r="C446" s="2"/>
      <c r="D446" s="2"/>
      <c r="E446" s="2"/>
      <c r="F446" s="2"/>
      <c r="G446" s="3"/>
      <c r="H446" s="3"/>
      <c r="I446" s="3"/>
      <c r="J446" s="3"/>
      <c r="K446" s="3"/>
      <c r="L446" s="3"/>
      <c r="M446" s="3"/>
      <c r="N446" s="3"/>
      <c r="O446" s="3"/>
      <c r="P446" s="3"/>
      <c r="Q446" s="3"/>
      <c r="R446" s="3"/>
      <c r="S446" s="3"/>
      <c r="T446" s="3"/>
      <c r="U446" s="3"/>
      <c r="V446" s="504"/>
      <c r="W446" s="3"/>
      <c r="X446" s="3"/>
    </row>
    <row r="447" spans="1:24" ht="15.75" customHeight="1">
      <c r="A447" s="1"/>
      <c r="B447" s="2"/>
      <c r="C447" s="2"/>
      <c r="D447" s="2"/>
      <c r="E447" s="2"/>
      <c r="F447" s="2"/>
      <c r="G447" s="3"/>
      <c r="H447" s="3"/>
      <c r="I447" s="3"/>
      <c r="J447" s="3"/>
      <c r="K447" s="3"/>
      <c r="L447" s="3"/>
      <c r="M447" s="3"/>
      <c r="N447" s="3"/>
      <c r="O447" s="3"/>
      <c r="P447" s="3"/>
      <c r="Q447" s="3"/>
      <c r="R447" s="3"/>
      <c r="S447" s="3"/>
      <c r="T447" s="3"/>
      <c r="U447" s="3"/>
      <c r="V447" s="504"/>
      <c r="W447" s="3"/>
      <c r="X447" s="3"/>
    </row>
    <row r="448" spans="1:24" ht="15.75" customHeight="1">
      <c r="A448" s="1"/>
      <c r="B448" s="2"/>
      <c r="C448" s="2"/>
      <c r="D448" s="2"/>
      <c r="E448" s="2"/>
      <c r="F448" s="2"/>
      <c r="G448" s="3"/>
      <c r="H448" s="3"/>
      <c r="I448" s="3"/>
      <c r="J448" s="3"/>
      <c r="K448" s="3"/>
      <c r="L448" s="3"/>
      <c r="M448" s="3"/>
      <c r="N448" s="3"/>
      <c r="O448" s="3"/>
      <c r="P448" s="3"/>
      <c r="Q448" s="3"/>
      <c r="R448" s="3"/>
      <c r="S448" s="3"/>
      <c r="T448" s="3"/>
      <c r="U448" s="3"/>
      <c r="V448" s="504"/>
      <c r="W448" s="3"/>
      <c r="X448" s="3"/>
    </row>
    <row r="449" spans="1:24" ht="15.75" customHeight="1">
      <c r="A449" s="1"/>
      <c r="B449" s="2"/>
      <c r="C449" s="2"/>
      <c r="D449" s="2"/>
      <c r="E449" s="2"/>
      <c r="F449" s="2"/>
      <c r="G449" s="3"/>
      <c r="H449" s="3"/>
      <c r="I449" s="3"/>
      <c r="J449" s="3"/>
      <c r="K449" s="3"/>
      <c r="L449" s="3"/>
      <c r="M449" s="3"/>
      <c r="N449" s="3"/>
      <c r="O449" s="3"/>
      <c r="P449" s="3"/>
      <c r="Q449" s="3"/>
      <c r="R449" s="3"/>
      <c r="S449" s="3"/>
      <c r="T449" s="3"/>
      <c r="U449" s="3"/>
      <c r="V449" s="504"/>
      <c r="W449" s="3"/>
      <c r="X449" s="3"/>
    </row>
    <row r="450" spans="1:24" ht="15.75" customHeight="1">
      <c r="A450" s="1"/>
      <c r="B450" s="2"/>
      <c r="C450" s="2"/>
      <c r="D450" s="2"/>
      <c r="E450" s="2"/>
      <c r="F450" s="2"/>
      <c r="G450" s="3"/>
      <c r="H450" s="3"/>
      <c r="I450" s="3"/>
      <c r="J450" s="3"/>
      <c r="K450" s="3"/>
      <c r="L450" s="3"/>
      <c r="M450" s="3"/>
      <c r="N450" s="3"/>
      <c r="O450" s="3"/>
      <c r="P450" s="3"/>
      <c r="Q450" s="3"/>
      <c r="R450" s="3"/>
      <c r="S450" s="3"/>
      <c r="T450" s="3"/>
      <c r="U450" s="3"/>
      <c r="V450" s="504"/>
      <c r="W450" s="3"/>
      <c r="X450" s="3"/>
    </row>
    <row r="451" spans="1:24" ht="15.75" customHeight="1">
      <c r="A451" s="1"/>
      <c r="B451" s="2"/>
      <c r="C451" s="2"/>
      <c r="D451" s="2"/>
      <c r="E451" s="2"/>
      <c r="F451" s="2"/>
      <c r="G451" s="3"/>
      <c r="H451" s="3"/>
      <c r="I451" s="3"/>
      <c r="J451" s="3"/>
      <c r="K451" s="3"/>
      <c r="L451" s="3"/>
      <c r="M451" s="3"/>
      <c r="N451" s="3"/>
      <c r="O451" s="3"/>
      <c r="P451" s="3"/>
      <c r="Q451" s="3"/>
      <c r="R451" s="3"/>
      <c r="S451" s="3"/>
      <c r="T451" s="3"/>
      <c r="U451" s="3"/>
      <c r="V451" s="504"/>
      <c r="W451" s="3"/>
      <c r="X451" s="3"/>
    </row>
    <row r="452" spans="1:24" ht="15.75" customHeight="1">
      <c r="A452" s="1"/>
      <c r="B452" s="2"/>
      <c r="C452" s="2"/>
      <c r="D452" s="2"/>
      <c r="E452" s="2"/>
      <c r="F452" s="2"/>
      <c r="G452" s="3"/>
      <c r="H452" s="3"/>
      <c r="I452" s="3"/>
      <c r="J452" s="3"/>
      <c r="K452" s="3"/>
      <c r="L452" s="3"/>
      <c r="M452" s="3"/>
      <c r="N452" s="3"/>
      <c r="O452" s="3"/>
      <c r="P452" s="3"/>
      <c r="Q452" s="3"/>
      <c r="R452" s="3"/>
      <c r="S452" s="3"/>
      <c r="T452" s="3"/>
      <c r="U452" s="3"/>
      <c r="V452" s="504"/>
      <c r="W452" s="3"/>
      <c r="X452" s="3"/>
    </row>
    <row r="453" spans="1:24" ht="15.75" customHeight="1">
      <c r="A453" s="1"/>
      <c r="B453" s="2"/>
      <c r="C453" s="2"/>
      <c r="D453" s="2"/>
      <c r="E453" s="2"/>
      <c r="F453" s="2"/>
      <c r="G453" s="3"/>
      <c r="H453" s="3"/>
      <c r="I453" s="3"/>
      <c r="J453" s="3"/>
      <c r="K453" s="3"/>
      <c r="L453" s="3"/>
      <c r="M453" s="3"/>
      <c r="N453" s="3"/>
      <c r="O453" s="3"/>
      <c r="P453" s="3"/>
      <c r="Q453" s="3"/>
      <c r="R453" s="3"/>
      <c r="S453" s="3"/>
      <c r="T453" s="3"/>
      <c r="U453" s="3"/>
      <c r="V453" s="504"/>
      <c r="W453" s="3"/>
      <c r="X453" s="3"/>
    </row>
    <row r="454" spans="1:24" ht="15.75" customHeight="1">
      <c r="A454" s="1"/>
      <c r="B454" s="2"/>
      <c r="C454" s="2"/>
      <c r="D454" s="2"/>
      <c r="E454" s="2"/>
      <c r="F454" s="2"/>
      <c r="G454" s="3"/>
      <c r="H454" s="3"/>
      <c r="I454" s="3"/>
      <c r="J454" s="3"/>
      <c r="K454" s="3"/>
      <c r="L454" s="3"/>
      <c r="M454" s="3"/>
      <c r="N454" s="3"/>
      <c r="O454" s="3"/>
      <c r="P454" s="3"/>
      <c r="Q454" s="3"/>
      <c r="R454" s="3"/>
      <c r="S454" s="3"/>
      <c r="T454" s="3"/>
      <c r="U454" s="3"/>
      <c r="V454" s="504"/>
      <c r="W454" s="3"/>
      <c r="X454" s="3"/>
    </row>
    <row r="455" spans="1:24" ht="15.75" customHeight="1">
      <c r="A455" s="1"/>
      <c r="B455" s="2"/>
      <c r="C455" s="2"/>
      <c r="D455" s="2"/>
      <c r="E455" s="2"/>
      <c r="F455" s="2"/>
      <c r="G455" s="3"/>
      <c r="H455" s="3"/>
      <c r="I455" s="3"/>
      <c r="J455" s="3"/>
      <c r="K455" s="3"/>
      <c r="L455" s="3"/>
      <c r="M455" s="3"/>
      <c r="N455" s="3"/>
      <c r="O455" s="3"/>
      <c r="P455" s="3"/>
      <c r="Q455" s="3"/>
      <c r="R455" s="3"/>
      <c r="S455" s="3"/>
      <c r="T455" s="3"/>
      <c r="U455" s="3"/>
      <c r="V455" s="504"/>
      <c r="W455" s="3"/>
      <c r="X455" s="3"/>
    </row>
    <row r="456" spans="1:24" ht="15.75" customHeight="1">
      <c r="A456" s="1"/>
      <c r="B456" s="2"/>
      <c r="C456" s="2"/>
      <c r="D456" s="2"/>
      <c r="E456" s="2"/>
      <c r="F456" s="2"/>
      <c r="G456" s="3"/>
      <c r="H456" s="3"/>
      <c r="I456" s="3"/>
      <c r="J456" s="3"/>
      <c r="K456" s="3"/>
      <c r="L456" s="3"/>
      <c r="M456" s="3"/>
      <c r="N456" s="3"/>
      <c r="O456" s="3"/>
      <c r="P456" s="3"/>
      <c r="Q456" s="3"/>
      <c r="R456" s="3"/>
      <c r="S456" s="3"/>
      <c r="T456" s="3"/>
      <c r="U456" s="3"/>
      <c r="V456" s="504"/>
      <c r="W456" s="3"/>
      <c r="X456" s="3"/>
    </row>
    <row r="457" spans="1:24" ht="15.75" customHeight="1">
      <c r="A457" s="1"/>
      <c r="B457" s="2"/>
      <c r="C457" s="2"/>
      <c r="D457" s="2"/>
      <c r="E457" s="2"/>
      <c r="F457" s="2"/>
      <c r="G457" s="3"/>
      <c r="H457" s="3"/>
      <c r="I457" s="3"/>
      <c r="J457" s="3"/>
      <c r="K457" s="3"/>
      <c r="L457" s="3"/>
      <c r="M457" s="3"/>
      <c r="N457" s="3"/>
      <c r="O457" s="3"/>
      <c r="P457" s="3"/>
      <c r="Q457" s="3"/>
      <c r="R457" s="3"/>
      <c r="S457" s="3"/>
      <c r="T457" s="3"/>
      <c r="U457" s="3"/>
      <c r="V457" s="504"/>
      <c r="W457" s="3"/>
      <c r="X457" s="3"/>
    </row>
    <row r="458" spans="1:24" ht="15.75" customHeight="1">
      <c r="A458" s="1"/>
      <c r="B458" s="2"/>
      <c r="C458" s="2"/>
      <c r="D458" s="2"/>
      <c r="E458" s="2"/>
      <c r="F458" s="2"/>
      <c r="G458" s="3"/>
      <c r="H458" s="3"/>
      <c r="I458" s="3"/>
      <c r="J458" s="3"/>
      <c r="K458" s="3"/>
      <c r="L458" s="3"/>
      <c r="M458" s="3"/>
      <c r="N458" s="3"/>
      <c r="O458" s="3"/>
      <c r="P458" s="3"/>
      <c r="Q458" s="3"/>
      <c r="R458" s="3"/>
      <c r="S458" s="3"/>
      <c r="T458" s="3"/>
      <c r="U458" s="3"/>
      <c r="V458" s="504"/>
      <c r="W458" s="3"/>
      <c r="X458" s="3"/>
    </row>
    <row r="459" spans="1:24" ht="15.75" customHeight="1">
      <c r="A459" s="1"/>
      <c r="B459" s="2"/>
      <c r="C459" s="2"/>
      <c r="D459" s="2"/>
      <c r="E459" s="2"/>
      <c r="F459" s="2"/>
      <c r="G459" s="3"/>
      <c r="H459" s="3"/>
      <c r="I459" s="3"/>
      <c r="J459" s="3"/>
      <c r="K459" s="3"/>
      <c r="L459" s="3"/>
      <c r="M459" s="3"/>
      <c r="N459" s="3"/>
      <c r="O459" s="3"/>
      <c r="P459" s="3"/>
      <c r="Q459" s="3"/>
      <c r="R459" s="3"/>
      <c r="S459" s="3"/>
      <c r="T459" s="3"/>
      <c r="U459" s="3"/>
      <c r="V459" s="504"/>
      <c r="W459" s="3"/>
      <c r="X459" s="3"/>
    </row>
    <row r="460" spans="1:24" ht="15.75" customHeight="1">
      <c r="A460" s="1"/>
      <c r="B460" s="2"/>
      <c r="C460" s="2"/>
      <c r="D460" s="2"/>
      <c r="E460" s="2"/>
      <c r="F460" s="2"/>
      <c r="G460" s="3"/>
      <c r="H460" s="3"/>
      <c r="I460" s="3"/>
      <c r="J460" s="3"/>
      <c r="K460" s="3"/>
      <c r="L460" s="3"/>
      <c r="M460" s="3"/>
      <c r="N460" s="3"/>
      <c r="O460" s="3"/>
      <c r="P460" s="3"/>
      <c r="Q460" s="3"/>
      <c r="R460" s="3"/>
      <c r="S460" s="3"/>
      <c r="T460" s="3"/>
      <c r="U460" s="3"/>
      <c r="V460" s="504"/>
      <c r="W460" s="3"/>
      <c r="X460" s="3"/>
    </row>
    <row r="461" spans="1:24" ht="15.75" customHeight="1">
      <c r="A461" s="1"/>
      <c r="B461" s="2"/>
      <c r="C461" s="2"/>
      <c r="D461" s="2"/>
      <c r="E461" s="2"/>
      <c r="F461" s="2"/>
      <c r="G461" s="3"/>
      <c r="H461" s="3"/>
      <c r="I461" s="3"/>
      <c r="J461" s="3"/>
      <c r="K461" s="3"/>
      <c r="L461" s="3"/>
      <c r="M461" s="3"/>
      <c r="N461" s="3"/>
      <c r="O461" s="3"/>
      <c r="P461" s="3"/>
      <c r="Q461" s="3"/>
      <c r="R461" s="3"/>
      <c r="S461" s="3"/>
      <c r="T461" s="3"/>
      <c r="U461" s="3"/>
      <c r="V461" s="504"/>
      <c r="W461" s="3"/>
      <c r="X461" s="3"/>
    </row>
    <row r="462" spans="1:24" ht="15.75" customHeight="1">
      <c r="A462" s="1"/>
      <c r="B462" s="2"/>
      <c r="C462" s="2"/>
      <c r="D462" s="2"/>
      <c r="E462" s="2"/>
      <c r="F462" s="2"/>
      <c r="G462" s="3"/>
      <c r="H462" s="3"/>
      <c r="I462" s="3"/>
      <c r="J462" s="3"/>
      <c r="K462" s="3"/>
      <c r="L462" s="3"/>
      <c r="M462" s="3"/>
      <c r="N462" s="3"/>
      <c r="O462" s="3"/>
      <c r="P462" s="3"/>
      <c r="Q462" s="3"/>
      <c r="R462" s="3"/>
      <c r="S462" s="3"/>
      <c r="T462" s="3"/>
      <c r="U462" s="3"/>
      <c r="V462" s="504"/>
      <c r="W462" s="3"/>
      <c r="X462" s="3"/>
    </row>
    <row r="463" spans="1:24" ht="15.75" customHeight="1">
      <c r="A463" s="1"/>
      <c r="B463" s="2"/>
      <c r="C463" s="2"/>
      <c r="D463" s="2"/>
      <c r="E463" s="2"/>
      <c r="F463" s="2"/>
      <c r="G463" s="3"/>
      <c r="H463" s="3"/>
      <c r="I463" s="3"/>
      <c r="J463" s="3"/>
      <c r="K463" s="3"/>
      <c r="L463" s="3"/>
      <c r="M463" s="3"/>
      <c r="N463" s="3"/>
      <c r="O463" s="3"/>
      <c r="P463" s="3"/>
      <c r="Q463" s="3"/>
      <c r="R463" s="3"/>
      <c r="S463" s="3"/>
      <c r="T463" s="3"/>
      <c r="U463" s="3"/>
      <c r="V463" s="504"/>
      <c r="W463" s="3"/>
      <c r="X463" s="3"/>
    </row>
    <row r="464" spans="1:24" ht="15.75" customHeight="1">
      <c r="A464" s="1"/>
      <c r="B464" s="2"/>
      <c r="C464" s="2"/>
      <c r="D464" s="2"/>
      <c r="E464" s="2"/>
      <c r="F464" s="2"/>
      <c r="G464" s="3"/>
      <c r="H464" s="3"/>
      <c r="I464" s="3"/>
      <c r="J464" s="3"/>
      <c r="K464" s="3"/>
      <c r="L464" s="3"/>
      <c r="M464" s="3"/>
      <c r="N464" s="3"/>
      <c r="O464" s="3"/>
      <c r="P464" s="3"/>
      <c r="Q464" s="3"/>
      <c r="R464" s="3"/>
      <c r="S464" s="3"/>
      <c r="T464" s="3"/>
      <c r="U464" s="3"/>
      <c r="V464" s="504"/>
      <c r="W464" s="3"/>
      <c r="X464" s="3"/>
    </row>
    <row r="465" spans="1:24" ht="15.75" customHeight="1">
      <c r="A465" s="1"/>
      <c r="B465" s="2"/>
      <c r="C465" s="2"/>
      <c r="D465" s="2"/>
      <c r="E465" s="2"/>
      <c r="F465" s="2"/>
      <c r="G465" s="3"/>
      <c r="H465" s="3"/>
      <c r="I465" s="3"/>
      <c r="J465" s="3"/>
      <c r="K465" s="3"/>
      <c r="L465" s="3"/>
      <c r="M465" s="3"/>
      <c r="N465" s="3"/>
      <c r="O465" s="3"/>
      <c r="P465" s="3"/>
      <c r="Q465" s="3"/>
      <c r="R465" s="3"/>
      <c r="S465" s="3"/>
      <c r="T465" s="3"/>
      <c r="U465" s="3"/>
      <c r="V465" s="504"/>
      <c r="W465" s="3"/>
      <c r="X465" s="3"/>
    </row>
    <row r="466" spans="1:24" ht="15.75" customHeight="1">
      <c r="A466" s="1"/>
      <c r="B466" s="2"/>
      <c r="C466" s="2"/>
      <c r="D466" s="2"/>
      <c r="E466" s="2"/>
      <c r="F466" s="2"/>
      <c r="G466" s="3"/>
      <c r="H466" s="3"/>
      <c r="I466" s="3"/>
      <c r="J466" s="3"/>
      <c r="K466" s="3"/>
      <c r="L466" s="3"/>
      <c r="M466" s="3"/>
      <c r="N466" s="3"/>
      <c r="O466" s="3"/>
      <c r="P466" s="3"/>
      <c r="Q466" s="3"/>
      <c r="R466" s="3"/>
      <c r="S466" s="3"/>
      <c r="T466" s="3"/>
      <c r="U466" s="3"/>
      <c r="V466" s="504"/>
      <c r="W466" s="3"/>
      <c r="X466" s="3"/>
    </row>
    <row r="467" spans="1:24" ht="15.75" customHeight="1">
      <c r="A467" s="1"/>
      <c r="B467" s="2"/>
      <c r="C467" s="2"/>
      <c r="D467" s="2"/>
      <c r="E467" s="2"/>
      <c r="F467" s="2"/>
      <c r="G467" s="3"/>
      <c r="H467" s="3"/>
      <c r="I467" s="3"/>
      <c r="J467" s="3"/>
      <c r="K467" s="3"/>
      <c r="L467" s="3"/>
      <c r="M467" s="3"/>
      <c r="N467" s="3"/>
      <c r="O467" s="3"/>
      <c r="P467" s="3"/>
      <c r="Q467" s="3"/>
      <c r="R467" s="3"/>
      <c r="S467" s="3"/>
      <c r="T467" s="3"/>
      <c r="U467" s="3"/>
      <c r="V467" s="504"/>
      <c r="W467" s="3"/>
      <c r="X467" s="3"/>
    </row>
    <row r="468" spans="1:24" ht="15.75" customHeight="1">
      <c r="A468" s="1"/>
      <c r="B468" s="2"/>
      <c r="C468" s="2"/>
      <c r="D468" s="2"/>
      <c r="E468" s="2"/>
      <c r="F468" s="2"/>
      <c r="G468" s="3"/>
      <c r="H468" s="3"/>
      <c r="I468" s="3"/>
      <c r="J468" s="3"/>
      <c r="K468" s="3"/>
      <c r="L468" s="3"/>
      <c r="M468" s="3"/>
      <c r="N468" s="3"/>
      <c r="O468" s="3"/>
      <c r="P468" s="3"/>
      <c r="Q468" s="3"/>
      <c r="R468" s="3"/>
      <c r="S468" s="3"/>
      <c r="T468" s="3"/>
      <c r="U468" s="3"/>
      <c r="V468" s="504"/>
      <c r="W468" s="3"/>
      <c r="X468" s="3"/>
    </row>
    <row r="469" spans="1:24" ht="15.75" customHeight="1">
      <c r="A469" s="1"/>
      <c r="B469" s="2"/>
      <c r="C469" s="2"/>
      <c r="D469" s="2"/>
      <c r="E469" s="2"/>
      <c r="F469" s="2"/>
      <c r="G469" s="3"/>
      <c r="H469" s="3"/>
      <c r="I469" s="3"/>
      <c r="J469" s="3"/>
      <c r="K469" s="3"/>
      <c r="L469" s="3"/>
      <c r="M469" s="3"/>
      <c r="N469" s="3"/>
      <c r="O469" s="3"/>
      <c r="P469" s="3"/>
      <c r="Q469" s="3"/>
      <c r="R469" s="3"/>
      <c r="S469" s="3"/>
      <c r="T469" s="3"/>
      <c r="U469" s="3"/>
      <c r="V469" s="504"/>
      <c r="W469" s="3"/>
      <c r="X469" s="3"/>
    </row>
    <row r="470" spans="1:24" ht="15.75" customHeight="1">
      <c r="A470" s="1"/>
      <c r="B470" s="2"/>
      <c r="C470" s="2"/>
      <c r="D470" s="2"/>
      <c r="E470" s="2"/>
      <c r="F470" s="2"/>
      <c r="G470" s="3"/>
      <c r="H470" s="3"/>
      <c r="I470" s="3"/>
      <c r="J470" s="3"/>
      <c r="K470" s="3"/>
      <c r="L470" s="3"/>
      <c r="M470" s="3"/>
      <c r="N470" s="3"/>
      <c r="O470" s="3"/>
      <c r="P470" s="3"/>
      <c r="Q470" s="3"/>
      <c r="R470" s="3"/>
      <c r="S470" s="3"/>
      <c r="T470" s="3"/>
      <c r="U470" s="3"/>
      <c r="V470" s="504"/>
      <c r="W470" s="3"/>
      <c r="X470" s="3"/>
    </row>
    <row r="471" spans="1:24" ht="15.75" customHeight="1"/>
    <row r="472" spans="1:24" ht="15.75" customHeight="1"/>
    <row r="473" spans="1:24" ht="15.75" customHeight="1"/>
    <row r="474" spans="1:24" ht="15.75" customHeight="1"/>
    <row r="475" spans="1:24" ht="15.75" customHeight="1"/>
    <row r="476" spans="1:24" ht="15.75" customHeight="1"/>
    <row r="477" spans="1:24" ht="15.75" customHeight="1"/>
    <row r="478" spans="1:24" ht="15.75" customHeight="1"/>
    <row r="479" spans="1:24" ht="15.75" customHeight="1"/>
    <row r="480" spans="1:24"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row r="1091" ht="15.75" customHeight="1"/>
    <row r="1092" ht="15.75" customHeight="1"/>
    <row r="1093" ht="15.75" customHeight="1"/>
    <row r="1094" ht="15.75" customHeight="1"/>
    <row r="1095" ht="15.75" customHeight="1"/>
    <row r="1096" ht="15.75" customHeight="1"/>
    <row r="1097" ht="15.75" customHeight="1"/>
    <row r="1098" ht="15.75" customHeight="1"/>
    <row r="1099" ht="15.75" customHeight="1"/>
    <row r="1100" ht="15.75" customHeight="1"/>
    <row r="1101" ht="15.75" customHeight="1"/>
    <row r="1102" ht="15.75" customHeight="1"/>
    <row r="1103" ht="15.75" customHeight="1"/>
    <row r="1104" ht="15.75" customHeight="1"/>
    <row r="1105" ht="15.75" customHeight="1"/>
    <row r="1106" ht="15.75" customHeight="1"/>
    <row r="1107" ht="15.75" customHeight="1"/>
    <row r="1108" ht="15.75" customHeight="1"/>
    <row r="1109" ht="15.75" customHeight="1"/>
    <row r="1110" ht="15.75" customHeight="1"/>
    <row r="1111" ht="15.75" customHeight="1"/>
    <row r="1112" ht="15.75" customHeight="1"/>
    <row r="1113" ht="15.75" customHeight="1"/>
    <row r="1114" ht="15.75" customHeight="1"/>
    <row r="1115" ht="15.75" customHeight="1"/>
    <row r="1116" ht="15.75" customHeight="1"/>
    <row r="1117" ht="15.75" customHeight="1"/>
    <row r="1118" ht="15.75" customHeight="1"/>
    <row r="1119" ht="15.75" customHeight="1"/>
    <row r="1120" ht="15.75" customHeight="1"/>
    <row r="1121" ht="15.75" customHeight="1"/>
    <row r="1122" ht="15.75" customHeight="1"/>
    <row r="1123" ht="15.75" customHeight="1"/>
    <row r="1124" ht="15.75" customHeight="1"/>
    <row r="1125" ht="15.75" customHeight="1"/>
    <row r="1126" ht="15.75" customHeight="1"/>
    <row r="1127" ht="15.75" customHeight="1"/>
    <row r="1128" ht="15.75" customHeight="1"/>
    <row r="1129" ht="15.75" customHeight="1"/>
    <row r="1130" ht="15.75" customHeight="1"/>
    <row r="1131" ht="15.75" customHeight="1"/>
    <row r="1132" ht="15.75" customHeight="1"/>
    <row r="1133" ht="15.75" customHeight="1"/>
    <row r="1134" ht="15.75" customHeight="1"/>
    <row r="1135" ht="15.75" customHeight="1"/>
    <row r="1136" ht="15.75" customHeight="1"/>
    <row r="1137" ht="15.75" customHeight="1"/>
    <row r="1138" ht="15.75" customHeight="1"/>
    <row r="1139" ht="15.75" customHeight="1"/>
    <row r="1140" ht="15.75" customHeight="1"/>
    <row r="1141" ht="15.75" customHeight="1"/>
    <row r="1142" ht="15.75" customHeight="1"/>
    <row r="1143" ht="15.75" customHeight="1"/>
    <row r="1144" ht="15.75" customHeight="1"/>
    <row r="1145" ht="15.75" customHeight="1"/>
    <row r="1146" ht="15.75" customHeight="1"/>
    <row r="1147" ht="15.75" customHeight="1"/>
    <row r="1148" ht="15.75" customHeight="1"/>
    <row r="1149" ht="15.75" customHeight="1"/>
    <row r="1150" ht="15.75" customHeight="1"/>
    <row r="1151" ht="15.75" customHeight="1"/>
    <row r="1152" ht="15.75" customHeight="1"/>
    <row r="1153" ht="15.75" customHeight="1"/>
    <row r="1154" ht="15.75" customHeight="1"/>
    <row r="1155" ht="15.75" customHeight="1"/>
    <row r="1156" ht="15.75" customHeight="1"/>
    <row r="1157" ht="15.75" customHeight="1"/>
    <row r="1158" ht="15.75" customHeight="1"/>
    <row r="1159" ht="15.75" customHeight="1"/>
    <row r="1160" ht="15.75" customHeight="1"/>
    <row r="1161" ht="15.75" customHeight="1"/>
    <row r="1162" ht="15.75" customHeight="1"/>
    <row r="1163" ht="15.75" customHeight="1"/>
    <row r="1164" ht="15.75" customHeight="1"/>
    <row r="1165" ht="15.75" customHeight="1"/>
    <row r="1166" ht="15.75" customHeight="1"/>
    <row r="1167" ht="15.75" customHeight="1"/>
    <row r="1168" ht="15.75" customHeight="1"/>
    <row r="1169" ht="15.75" customHeight="1"/>
    <row r="1170" ht="15.75" customHeight="1"/>
    <row r="1171" ht="15.75" customHeight="1"/>
    <row r="1172" ht="15.75" customHeight="1"/>
    <row r="1173" ht="15.75" customHeight="1"/>
    <row r="1174" ht="15.75" customHeight="1"/>
    <row r="1175" ht="15.75" customHeight="1"/>
    <row r="1176" ht="15.75" customHeight="1"/>
    <row r="1177" ht="15.75" customHeight="1"/>
    <row r="1178" ht="15.75" customHeight="1"/>
    <row r="1179" ht="15.75" customHeight="1"/>
    <row r="1180" ht="15.75" customHeight="1"/>
    <row r="1181" ht="15.75" customHeight="1"/>
    <row r="1182" ht="15.75" customHeight="1"/>
    <row r="1183" ht="15.75" customHeight="1"/>
    <row r="1184" ht="15.75" customHeight="1"/>
    <row r="1185" ht="15.75" customHeight="1"/>
    <row r="1186" ht="15.75" customHeight="1"/>
    <row r="1187" ht="15.75" customHeight="1"/>
    <row r="1188" ht="15.75" customHeight="1"/>
    <row r="1189" ht="15.75" customHeight="1"/>
    <row r="1190" ht="15.75" customHeight="1"/>
    <row r="1191" ht="15.75" customHeight="1"/>
    <row r="1192" ht="15.75" customHeight="1"/>
    <row r="1193" ht="15.75" customHeight="1"/>
    <row r="1194" ht="15.75" customHeight="1"/>
    <row r="1195" ht="15.75" customHeight="1"/>
    <row r="1196" ht="15.75" customHeight="1"/>
    <row r="1197" ht="15.75" customHeight="1"/>
    <row r="1198" ht="15.75" customHeight="1"/>
    <row r="1199" ht="15.75" customHeight="1"/>
    <row r="1200" ht="15.75" customHeight="1"/>
    <row r="1201" ht="15.75" customHeight="1"/>
    <row r="1202" ht="15.75" customHeight="1"/>
    <row r="1203" ht="15.75" customHeight="1"/>
    <row r="1204" ht="15.75" customHeight="1"/>
    <row r="1205" ht="15.75" customHeight="1"/>
    <row r="1206" ht="15.75" customHeight="1"/>
    <row r="1207" ht="15.75" customHeight="1"/>
    <row r="1208" ht="15.75" customHeight="1"/>
    <row r="1209" ht="15.75" customHeight="1"/>
    <row r="1210" ht="15.75" customHeight="1"/>
    <row r="1211" ht="15.75" customHeight="1"/>
    <row r="1212" ht="15.75" customHeight="1"/>
    <row r="1213" ht="15.75" customHeight="1"/>
    <row r="1214" ht="15.75" customHeight="1"/>
    <row r="1215" ht="15.75" customHeight="1"/>
    <row r="1216" ht="15.75" customHeight="1"/>
    <row r="1217" ht="15.75" customHeight="1"/>
    <row r="1218" ht="15.75" customHeight="1"/>
    <row r="1219" ht="15.75" customHeight="1"/>
    <row r="1220" ht="15.75" customHeight="1"/>
    <row r="1221" ht="15.75" customHeight="1"/>
    <row r="1222" ht="15.75" customHeight="1"/>
    <row r="1223" ht="15.75" customHeight="1"/>
    <row r="1224" ht="15.75" customHeight="1"/>
    <row r="1225" ht="15.75" customHeight="1"/>
    <row r="1226" ht="15.75" customHeight="1"/>
    <row r="1227" ht="15.75" customHeight="1"/>
    <row r="1228" ht="15.75" customHeight="1"/>
    <row r="1229" ht="15.75" customHeight="1"/>
    <row r="1230" ht="15.75" customHeight="1"/>
    <row r="1231" ht="15.75" customHeight="1"/>
    <row r="1232" ht="15.75" customHeight="1"/>
    <row r="1233" ht="15.75" customHeight="1"/>
    <row r="1234" ht="15.75" customHeight="1"/>
    <row r="1235" ht="15.75" customHeight="1"/>
    <row r="1236" ht="15.75" customHeight="1"/>
    <row r="1237" ht="15.75" customHeight="1"/>
    <row r="1238" ht="15.75" customHeight="1"/>
    <row r="1239" ht="15.75" customHeight="1"/>
    <row r="1240" ht="15.75" customHeight="1"/>
    <row r="1241" ht="15.75" customHeight="1"/>
    <row r="1242" ht="15.75" customHeight="1"/>
    <row r="1243" ht="15.75" customHeight="1"/>
    <row r="1244" ht="15.75" customHeight="1"/>
    <row r="1245" ht="15.75" customHeight="1"/>
    <row r="1246" ht="15.75" customHeight="1"/>
    <row r="1247" ht="15.75" customHeight="1"/>
    <row r="1248" ht="15.75" customHeight="1"/>
    <row r="1249" ht="15.75" customHeight="1"/>
  </sheetData>
  <autoFilter ref="A11:AD11" xr:uid="{00000000-0001-0000-0200-000000000000}"/>
  <mergeCells count="8">
    <mergeCell ref="A2:V2"/>
    <mergeCell ref="A270:T270"/>
    <mergeCell ref="A9:V9"/>
    <mergeCell ref="A4:V4"/>
    <mergeCell ref="A5:V5"/>
    <mergeCell ref="A6:V6"/>
    <mergeCell ref="A7:V7"/>
    <mergeCell ref="A8:V8"/>
  </mergeCells>
  <hyperlinks>
    <hyperlink ref="H17" r:id="rId1" xr:uid="{89F20408-A3EA-40D0-A5D0-776FE8410148}"/>
    <hyperlink ref="I17" r:id="rId2" xr:uid="{E9B96BA4-1D9D-48AC-92BC-DE2DE7576E8F}"/>
    <hyperlink ref="H18" r:id="rId3" xr:uid="{C419A114-B9CD-444D-A146-460C76087304}"/>
    <hyperlink ref="I18" r:id="rId4" xr:uid="{0DF4BAA1-EE9B-430E-A77E-44ED95679254}"/>
    <hyperlink ref="H19" r:id="rId5" xr:uid="{99605C56-B2CE-4744-B061-6CDA0535C97E}"/>
    <hyperlink ref="I19" r:id="rId6" xr:uid="{EF629411-5485-40E3-86F2-735E1B0B89B5}"/>
    <hyperlink ref="H20" r:id="rId7" xr:uid="{95E95A82-73F1-498C-B042-605A6C811139}"/>
    <hyperlink ref="I20" r:id="rId8" xr:uid="{EFD1E6C3-E2A4-487E-B34D-F5E5DA9E82E3}"/>
    <hyperlink ref="J20" r:id="rId9" xr:uid="{B476D234-CEE5-4B7F-9D4F-12B071BEFF77}"/>
    <hyperlink ref="H21" r:id="rId10" xr:uid="{4C3CF6ED-DEDB-446E-A545-F20B8CBE3822}"/>
    <hyperlink ref="J21" r:id="rId11" xr:uid="{2C253E2C-8AE5-49CA-BF95-460837468D52}"/>
    <hyperlink ref="H22" r:id="rId12" xr:uid="{D9662652-1515-49B9-84E4-C3BBB6D19F35}"/>
    <hyperlink ref="I22" r:id="rId13" xr:uid="{A76EFC1B-B69D-4BA0-8B2F-760FCE1AC694}"/>
    <hyperlink ref="H23" r:id="rId14" xr:uid="{25B34B72-E2E8-47F9-B6F4-3834E97932B1}"/>
    <hyperlink ref="I23" r:id="rId15" xr:uid="{321E1624-491D-43B1-8072-690993D672A1}"/>
    <hyperlink ref="J23" r:id="rId16" xr:uid="{CC2A2ADE-E89B-43F5-8D83-CA17D39B0D9B}"/>
    <hyperlink ref="H24" r:id="rId17" xr:uid="{378FE83C-348E-45F6-9E84-2CECB2B92C0C}"/>
    <hyperlink ref="I24" r:id="rId18" xr:uid="{31326DE2-F937-4A95-91DA-A68D746FA902}"/>
    <hyperlink ref="H25" r:id="rId19" xr:uid="{BA38E103-4286-473F-ACB9-C22714DF9BF7}"/>
    <hyperlink ref="I25" r:id="rId20" xr:uid="{778E1F78-3AE8-4391-8C4C-94FC2F92F5E0}"/>
    <hyperlink ref="H26" r:id="rId21" xr:uid="{666E6E07-3865-4BC1-AB07-06252A312F17}"/>
    <hyperlink ref="I26" r:id="rId22" xr:uid="{234D99A6-955F-4C62-9128-EC73146D1307}"/>
    <hyperlink ref="H29" r:id="rId23" xr:uid="{23625E13-3F5D-4D47-91E9-C348DDBA8F7D}"/>
    <hyperlink ref="I29" r:id="rId24" xr:uid="{CC2184C3-71D8-42F7-899D-865BE2805AC8}"/>
    <hyperlink ref="J29" r:id="rId25" xr:uid="{B56030CC-ABC3-4B3E-A590-18F3A1C856F5}"/>
    <hyperlink ref="H30" r:id="rId26" xr:uid="{C097EB9B-C22B-41B2-B9F4-D23D4491CD63}"/>
    <hyperlink ref="I30" r:id="rId27" xr:uid="{0BEBE56E-5042-464C-9CC3-67572FD912A0}"/>
    <hyperlink ref="J30" r:id="rId28" xr:uid="{15EE9EF5-7447-4DB8-BFB2-D64EC62951D9}"/>
    <hyperlink ref="H31" r:id="rId29" xr:uid="{1B355D37-5D41-4E42-8AA0-3D488A8AD4F7}"/>
    <hyperlink ref="I31" r:id="rId30" xr:uid="{95A035C1-EDBE-42AF-BBFC-1E76267EF555}"/>
    <hyperlink ref="H32" r:id="rId31" xr:uid="{6A3FE757-4CF7-48F6-8E99-51681CD8A34D}"/>
    <hyperlink ref="I32" r:id="rId32" xr:uid="{29CAC0DC-E015-4E83-8F9D-48F28C960BC5}"/>
    <hyperlink ref="J32" r:id="rId33" xr:uid="{DC07D712-0A4A-47C9-80CE-676F714D8EA4}"/>
    <hyperlink ref="H33" r:id="rId34" xr:uid="{8798929D-EF4D-4D90-BFFB-137795B10F42}"/>
    <hyperlink ref="I33" r:id="rId35" xr:uid="{9A344C6F-24DB-4D38-9A4B-8B3D4581D038}"/>
    <hyperlink ref="H34" r:id="rId36" xr:uid="{22894941-F3AA-4D00-8295-057FF1967E29}"/>
    <hyperlink ref="H39" r:id="rId37" xr:uid="{C653D393-FDA1-45CA-8CD6-DE80A27DE272}"/>
    <hyperlink ref="I39" r:id="rId38" xr:uid="{2832C66D-3FAA-42C1-B120-F61803FF0E55}"/>
    <hyperlink ref="J39" r:id="rId39" xr:uid="{3E14521E-70BC-4B15-9F71-CE82BBB193BD}"/>
    <hyperlink ref="H40" r:id="rId40" xr:uid="{6C521F54-FA50-4453-B583-933A107945BD}"/>
    <hyperlink ref="I40" r:id="rId41" xr:uid="{A44C120C-9E9B-4E9F-9AC2-977E5674C48F}"/>
    <hyperlink ref="J40" r:id="rId42" xr:uid="{82DD1ECE-BE65-477A-843B-88600236D5B5}"/>
    <hyperlink ref="H41" r:id="rId43" xr:uid="{EEF569C8-FC9A-4AF0-99F8-D721B1CE15F6}"/>
    <hyperlink ref="I41" r:id="rId44" xr:uid="{0A6B405B-166E-45BC-8F39-17C850FC661B}"/>
    <hyperlink ref="H42" r:id="rId45" xr:uid="{126A4EE9-5263-4AE9-B24D-634A32B067A4}"/>
    <hyperlink ref="I42" r:id="rId46" xr:uid="{F0B3D81F-8577-4E39-90D1-AC6840E68B17}"/>
    <hyperlink ref="J42" r:id="rId47" xr:uid="{2804E710-D581-44A2-A5FA-3D5B605C9DBA}"/>
    <hyperlink ref="H43" r:id="rId48" xr:uid="{49C986A2-DAD3-4441-9276-B9C9AD2439A2}"/>
    <hyperlink ref="I43" r:id="rId49" xr:uid="{4138DC22-62CD-48A5-BFBC-4261EEF54EAE}"/>
    <hyperlink ref="J43" r:id="rId50" xr:uid="{AE629E21-69B8-4372-8DAF-4D1333BB9094}"/>
    <hyperlink ref="H44" r:id="rId51" xr:uid="{D371E9FD-CDCB-49AD-987D-4BD252B43CBB}"/>
    <hyperlink ref="I44" r:id="rId52" xr:uid="{85D52483-CE86-45B2-8AD0-27040153DEF5}"/>
    <hyperlink ref="J44" r:id="rId53" xr:uid="{D28A2A2A-81EB-4EEF-BD5E-650859D71EB6}"/>
    <hyperlink ref="H45" r:id="rId54" xr:uid="{0F5C57E5-B9B9-4FAB-8AF1-6A020561DA1A}"/>
    <hyperlink ref="I45" r:id="rId55" xr:uid="{CFB8B405-65A3-4ADF-A415-A0FBD1B3D9DC}"/>
    <hyperlink ref="H46" r:id="rId56" xr:uid="{7D04CBC7-A7C8-4678-90F4-F900ECF22A02}"/>
    <hyperlink ref="I46" r:id="rId57" xr:uid="{74B0A6D2-CEB9-4C23-B89F-CD9BC8377B14}"/>
    <hyperlink ref="H47" r:id="rId58" xr:uid="{DBCEBC35-F2FA-41CC-A3CB-C969123FAFDA}"/>
    <hyperlink ref="I47" r:id="rId59" xr:uid="{C3427D3D-9D24-4432-B597-E93878C9E93E}"/>
    <hyperlink ref="H48" r:id="rId60" xr:uid="{D42A88D1-2195-4CAD-BCE0-5CB46C289714}"/>
    <hyperlink ref="I48" r:id="rId61" xr:uid="{E8A61A50-0591-42C6-BCA8-41B13281E781}"/>
    <hyperlink ref="H49" r:id="rId62" xr:uid="{F0D441F3-6C09-4AE2-96B4-EF040D757617}"/>
    <hyperlink ref="I49" r:id="rId63" xr:uid="{EB945E9B-B949-4774-AB1A-C6FDCF9C47BE}"/>
    <hyperlink ref="J49" r:id="rId64" xr:uid="{E7D180C0-8117-4535-83D1-9D2B676D4346}"/>
    <hyperlink ref="H50" r:id="rId65" xr:uid="{514EB2A0-A728-45B2-8C06-FDA3127D8BF3}"/>
    <hyperlink ref="I50" r:id="rId66" xr:uid="{B3C3AC37-E4F3-4D45-9B49-94295EA5E7CB}"/>
    <hyperlink ref="J50" r:id="rId67" xr:uid="{828EB7EA-7748-43DF-AD43-35E53BEBA9C1}"/>
    <hyperlink ref="I51" r:id="rId68" xr:uid="{1D29DAD7-EC74-4B54-A170-2F3A12379F21}"/>
    <hyperlink ref="H52" r:id="rId69" xr:uid="{36631115-F2E4-46ED-9BEF-C6BEA50EBEFC}"/>
    <hyperlink ref="I52" r:id="rId70" xr:uid="{9AFD4430-1BE6-42F9-8EE7-EBA027F83B99}"/>
    <hyperlink ref="H53" r:id="rId71" xr:uid="{48EF6E45-E17C-46BC-98D1-6D878D295FF5}"/>
    <hyperlink ref="I53" r:id="rId72" xr:uid="{1E749C35-5AB4-4E58-A0EE-70BD59B1496D}"/>
    <hyperlink ref="J53" r:id="rId73" xr:uid="{C4746306-4A82-47FC-9A3B-C328BE97231C}"/>
    <hyperlink ref="H54" r:id="rId74" xr:uid="{2E69A462-38AE-4388-AC11-059EA6981CEF}"/>
    <hyperlink ref="I54" r:id="rId75" xr:uid="{1CFC210D-F809-48A6-AEC9-2F3C56E6297F}"/>
    <hyperlink ref="H61" r:id="rId76" xr:uid="{9ED73D2F-FB81-4D74-AEA6-4EEC96711DA1}"/>
    <hyperlink ref="I61" r:id="rId77" xr:uid="{9768E17E-4B0F-4F56-A99D-B7A83F6DE629}"/>
    <hyperlink ref="H62" r:id="rId78" xr:uid="{E0059D95-E85A-4214-879C-22AF604A3DB8}"/>
    <hyperlink ref="I62" r:id="rId79" xr:uid="{6ABC6C01-2EB7-4B55-A91C-86DF83C0C36F}"/>
    <hyperlink ref="H63" r:id="rId80" xr:uid="{C0AFBAF1-BA2A-4C7C-9715-ABCF5F865F45}"/>
    <hyperlink ref="I63" r:id="rId81" xr:uid="{37F7FC3F-6ABB-4888-B42E-4BED25B42A37}"/>
    <hyperlink ref="H64" r:id="rId82" xr:uid="{4068A468-D27E-4E92-BEA8-DB6EC0E6C780}"/>
    <hyperlink ref="I64" r:id="rId83" xr:uid="{AA0E5461-DA65-4D1A-A77F-74C3605E0C82}"/>
    <hyperlink ref="H65" r:id="rId84" xr:uid="{64EA3F83-D600-4F65-8511-61275A6AA79A}"/>
    <hyperlink ref="I65" r:id="rId85" xr:uid="{B9E42B17-717B-43F1-B1B3-B83E5E9B30B8}"/>
    <hyperlink ref="H66" r:id="rId86" xr:uid="{4890AC77-6503-440F-BB42-A0D7B165B740}"/>
    <hyperlink ref="I66" r:id="rId87" xr:uid="{8325A262-C8B1-488B-866B-51367D206803}"/>
    <hyperlink ref="H67" r:id="rId88" xr:uid="{6DCFB8AC-4334-4D45-8054-B42664F65A81}"/>
    <hyperlink ref="I67" r:id="rId89" xr:uid="{99773931-50CC-4167-9CCD-8345D4160842}"/>
    <hyperlink ref="H68" r:id="rId90" xr:uid="{EF9EFC3D-00FB-4A92-88D5-C8918A501C3B}"/>
    <hyperlink ref="I68" r:id="rId91" xr:uid="{51C052FF-2510-4FC7-9971-908FD5A1317E}"/>
    <hyperlink ref="H69" r:id="rId92" xr:uid="{BCCC901D-883E-40BA-AA27-D1AE7400319B}"/>
    <hyperlink ref="I69" r:id="rId93" xr:uid="{F691A9DB-D71B-4321-A295-D1B76E1F8D16}"/>
    <hyperlink ref="H70" r:id="rId94" xr:uid="{3AA128B6-536E-4619-B27E-F5D3EA7EBD26}"/>
    <hyperlink ref="I70" r:id="rId95" xr:uid="{6544DD5B-9F4F-4DE4-8165-BEDD4DB40A22}"/>
    <hyperlink ref="J70" r:id="rId96" xr:uid="{4BF59E6F-2185-4098-B094-936D10533918}"/>
    <hyperlink ref="H71" r:id="rId97" xr:uid="{5FC04A9B-8AAF-438F-B037-B4ABC14C8782}"/>
    <hyperlink ref="I71" r:id="rId98" xr:uid="{C4E90D72-9C94-48A1-B72C-78FC03228C28}"/>
    <hyperlink ref="H72" r:id="rId99" xr:uid="{26B06855-8228-4A1C-98D3-0740F3192EC8}"/>
    <hyperlink ref="I72" r:id="rId100" xr:uid="{CA6A39E3-9894-4DD9-A7DE-1CB9115B7756}"/>
    <hyperlink ref="H73" r:id="rId101" xr:uid="{8319CCB3-4439-451A-B7C1-64A1D86AA144}"/>
    <hyperlink ref="I73" r:id="rId102" xr:uid="{05D3320C-CE2B-4528-A864-F2F3F5C254CF}"/>
    <hyperlink ref="H74" r:id="rId103" xr:uid="{C163A448-4FA0-4BBF-B3A5-1B4295320563}"/>
    <hyperlink ref="I74" r:id="rId104" xr:uid="{504186EA-2A9C-4DB1-85B9-F80E5F26EA83}"/>
    <hyperlink ref="I76" r:id="rId105" xr:uid="{FBA87B88-3174-4967-9EF0-DD2C66DB8B4E}"/>
    <hyperlink ref="H78" r:id="rId106" xr:uid="{0DA9B442-69C5-4165-A59D-1D5927C6E728}"/>
    <hyperlink ref="I78" r:id="rId107" xr:uid="{A384AB7D-5F81-4D53-B326-0C1817AACBB1}"/>
    <hyperlink ref="H79" r:id="rId108" xr:uid="{952B0752-B284-4407-8271-19FEF6446499}"/>
    <hyperlink ref="I79" r:id="rId109" xr:uid="{55697578-FA0C-4B6B-9F4E-9602A7736E22}"/>
    <hyperlink ref="H84" r:id="rId110" xr:uid="{E8A750AC-CB0B-4639-B3CE-D5F508C0E862}"/>
    <hyperlink ref="I84" r:id="rId111" xr:uid="{00602BB0-343C-43CB-90CD-4451B5DC4ED9}"/>
    <hyperlink ref="J84" r:id="rId112" xr:uid="{9CDCDA0D-C63D-42F1-A433-57F3AE62DCEA}"/>
    <hyperlink ref="H85" r:id="rId113" xr:uid="{A12CF012-18B5-4DF3-A687-BB77CBB2CC9F}"/>
    <hyperlink ref="H86" r:id="rId114" xr:uid="{853649FE-4598-48CE-A167-1D91FF057D43}"/>
    <hyperlink ref="I87" r:id="rId115" xr:uid="{742E08A9-39FE-4DCE-8E06-27EB5B7DAF46}"/>
    <hyperlink ref="K87" r:id="rId116" xr:uid="{B61D23D5-86F3-4E4F-BE74-FC2C47ED46EC}"/>
    <hyperlink ref="H88" r:id="rId117" xr:uid="{441A156D-BCFA-4B6A-812B-85F2AB52A95E}"/>
    <hyperlink ref="I88" r:id="rId118" xr:uid="{18BA34F6-0EF0-48FE-A33F-AE401F8F85CC}"/>
    <hyperlink ref="H89" r:id="rId119" xr:uid="{17FCAF32-43FF-4414-A584-A9864E391624}"/>
    <hyperlink ref="I89" r:id="rId120" xr:uid="{651EB4B7-05A6-424C-BADA-00D0650831A1}"/>
    <hyperlink ref="H90" r:id="rId121" xr:uid="{406A0733-0E85-4394-88A2-BC264DCCA9E6}"/>
    <hyperlink ref="I90" r:id="rId122" xr:uid="{377CE746-8F69-4554-894C-9D5FA9AE6EB0}"/>
    <hyperlink ref="H91" r:id="rId123" xr:uid="{A514D6FE-3B98-4AA4-B877-3930FE2DCF29}"/>
    <hyperlink ref="I91" r:id="rId124" xr:uid="{430ECE01-7734-4036-9EEA-FFC7AA991C2A}"/>
    <hyperlink ref="I95" r:id="rId125" xr:uid="{F97999CE-3BD6-49B0-8AF5-AE8FF537B80A}"/>
    <hyperlink ref="I96" r:id="rId126" xr:uid="{101B9E9F-2A32-4AF8-B5F4-B73883B34D16}"/>
    <hyperlink ref="J96" r:id="rId127" xr:uid="{5A33EBB0-AE9A-488A-8B68-D0EC2AD31876}"/>
    <hyperlink ref="I114" r:id="rId128" xr:uid="{57EEC488-B040-4352-9557-B1124479C086}"/>
    <hyperlink ref="I115" r:id="rId129" xr:uid="{73E1EB55-E983-40E5-9C36-08694D4E6C32}"/>
    <hyperlink ref="I116" r:id="rId130" xr:uid="{960D7B44-AC72-4469-8771-D488206F2349}"/>
    <hyperlink ref="J117" r:id="rId131" display="https://doi.org/10.3390/life12091314" xr:uid="{899E592F-B0CC-447E-825B-21A7C91688E0}"/>
    <hyperlink ref="I117" r:id="rId132" xr:uid="{D45EAF2D-5BE8-444C-97F4-554B090546D6}"/>
    <hyperlink ref="I120" r:id="rId133" xr:uid="{096F5201-0C05-458F-B68E-5DB29693AC2D}"/>
    <hyperlink ref="I118" r:id="rId134" xr:uid="{6D7FC653-9064-444B-94A5-CD69E3969281}"/>
    <hyperlink ref="H114" r:id="rId135" xr:uid="{460DD024-C09A-49EA-A0F3-F8C7F4BA5C04}"/>
    <hyperlink ref="H115" r:id="rId136" xr:uid="{499471B2-2752-4E2F-A39B-3583D5EFEE82}"/>
    <hyperlink ref="H116" r:id="rId137" xr:uid="{F158F242-9EBD-4F29-8DB7-6090755EF89F}"/>
    <hyperlink ref="H117" r:id="rId138" xr:uid="{D4242538-DC14-43DC-B245-B7F5D182742E}"/>
    <hyperlink ref="H118" r:id="rId139" xr:uid="{411D6B7C-9696-4F6E-A193-1FC1ABFD36B1}"/>
    <hyperlink ref="H119" r:id="rId140" xr:uid="{5F3959EE-C950-45C7-9F8F-ADF981679EBB}"/>
    <hyperlink ref="H120" r:id="rId141" xr:uid="{4D021B29-DF27-4780-9284-EFA36127896F}"/>
    <hyperlink ref="I125" r:id="rId142" xr:uid="{648379AC-870A-4677-A3D6-F6DEFB4F2B7D}"/>
    <hyperlink ref="I127" r:id="rId143" xr:uid="{BB2DE205-0FA2-4228-B635-2EB57FEFE138}"/>
    <hyperlink ref="J127" r:id="rId144" xr:uid="{06B5B54D-4C75-49D6-96BC-B2A0D28213B5}"/>
    <hyperlink ref="I126" r:id="rId145" xr:uid="{3360E5A2-8C06-4001-A644-CDB6DC4CFAB8}"/>
    <hyperlink ref="J126" r:id="rId146" xr:uid="{C7F5EF1E-568A-4BE1-83F9-C05AC4178482}"/>
    <hyperlink ref="H138" r:id="rId147" xr:uid="{008302E9-F5CA-45DB-819B-AD8CA88B20E1}"/>
    <hyperlink ref="I138" r:id="rId148" xr:uid="{2AA9531F-B66A-4357-80F3-D384A2FB6DD6}"/>
    <hyperlink ref="I98" r:id="rId149" xr:uid="{595D4F20-8AC9-4772-9625-84DFAA2F14C8}"/>
    <hyperlink ref="J97" r:id="rId150" display="http://dx.doi.org/10.1097/MD.0000000000028522" xr:uid="{8E4F3B9F-3676-4359-AE4D-898FC2F4C3AD}"/>
    <hyperlink ref="H97" r:id="rId151" xr:uid="{814736FF-A7B2-4D45-8853-3AED15928330}"/>
    <hyperlink ref="J102" r:id="rId152" display="https://doi.org/10.1093/ofid/ofac406" xr:uid="{42254585-D33C-40E5-AC0D-F3B0B14D63B5}"/>
    <hyperlink ref="A102" r:id="rId153" display="https://scholar.google.com/scholar?oi=bibs&amp;cluster=9398780202040490576&amp;btnI=1&amp;hl=en" xr:uid="{6C9CEC65-FCA6-4C6D-BE94-C0E9C6E1367C}"/>
    <hyperlink ref="A104" r:id="rId154" display="https://scholar.google.com/scholar?oi=bibs&amp;cluster=5451936810211356771&amp;btnI=1&amp;hl=en" xr:uid="{F7CC6D2B-8672-477E-B8F1-2175A42B0C0A}"/>
    <hyperlink ref="I104" r:id="rId155" xr:uid="{CFF6A6A7-BC64-46E2-B74A-D84E78A8F1D7}"/>
    <hyperlink ref="I99" r:id="rId156" xr:uid="{128C70A9-880B-48E2-969E-2B804F084834}"/>
    <hyperlink ref="I100" r:id="rId157" xr:uid="{3E665A33-AF13-4944-A542-941ADD102664}"/>
    <hyperlink ref="I101" r:id="rId158" xr:uid="{A154F735-9D9C-4576-8F42-C51A242D1DBE}"/>
    <hyperlink ref="I102" r:id="rId159" xr:uid="{6D3F562A-3C7C-4859-8A3F-685FF41B8849}"/>
    <hyperlink ref="I103" r:id="rId160" xr:uid="{7604AF75-983A-455F-974A-1455C2788746}"/>
    <hyperlink ref="H104" r:id="rId161" xr:uid="{0CBFA6A6-3365-415B-982A-842630EDAA6A}"/>
    <hyperlink ref="H105" r:id="rId162" xr:uid="{ECF5EFA5-DE7D-4A30-92DE-DF692E3A7A00}"/>
    <hyperlink ref="I105" r:id="rId163" xr:uid="{4D179946-ADFF-47B0-A493-E3CB0D1E145D}"/>
    <hyperlink ref="H106" r:id="rId164" xr:uid="{05236DFC-7BBC-42A3-B665-5B72347DAE35}"/>
    <hyperlink ref="I106" r:id="rId165" xr:uid="{012E0653-814D-4663-92FB-CEA0A10117D2}"/>
    <hyperlink ref="H107" r:id="rId166" xr:uid="{51D0791D-852B-44D0-ADD6-96F734D093CF}"/>
    <hyperlink ref="I107" r:id="rId167" xr:uid="{FC6AB510-2953-4463-A745-D71C29423154}"/>
    <hyperlink ref="I108" r:id="rId168" xr:uid="{E904D2C1-0812-427B-B5A9-DE7FB4850AE7}"/>
    <hyperlink ref="I109" r:id="rId169" xr:uid="{EC980A3F-C102-48A5-9542-894B96AED804}"/>
    <hyperlink ref="J109" r:id="rId170" xr:uid="{4F5985E6-37AA-408F-A3B6-1878E2721D1C}"/>
    <hyperlink ref="H110" r:id="rId171" xr:uid="{7EAD2DA3-306E-4D41-8624-6F79DF0366FE}"/>
    <hyperlink ref="I110" r:id="rId172" xr:uid="{33BBB29D-AA62-41FD-90E0-CB9772A32974}"/>
    <hyperlink ref="H111" r:id="rId173" xr:uid="{7DDEB3BD-E462-4987-A2FF-B640758CE393}"/>
    <hyperlink ref="I111" r:id="rId174" xr:uid="{D9B9299E-3D41-47A5-A758-90B7B4F87CD4}"/>
    <hyperlink ref="I112" r:id="rId175" xr:uid="{028B8893-740F-44E1-BE3C-1D75A78F4FD4}"/>
    <hyperlink ref="I113" r:id="rId176" xr:uid="{7C638082-0A72-46A4-89F2-9B256A9C1E13}"/>
    <hyperlink ref="H112" r:id="rId177" xr:uid="{8F8C2F96-37D3-44B9-B826-4B766AA7CD2E}"/>
    <hyperlink ref="H113" r:id="rId178" xr:uid="{BFAED790-59EE-4347-97A9-2FDD016217EA}"/>
    <hyperlink ref="I121" r:id="rId179" xr:uid="{3DC5103C-F7A9-47EE-BA06-A6E27D826972}"/>
    <hyperlink ref="I122" r:id="rId180" xr:uid="{70DDB3C1-699C-4B03-8EDD-98FFDA6BA54A}"/>
    <hyperlink ref="J122" r:id="rId181" xr:uid="{CF0F5A40-03E8-499C-A325-ACFD5874DA5D}"/>
    <hyperlink ref="J121" r:id="rId182" xr:uid="{8D64AF9D-3CE6-42E0-913C-F64E116AC459}"/>
    <hyperlink ref="H121" r:id="rId183" xr:uid="{A0A460AD-55D7-49D5-AC5A-798B5AAA5D7E}"/>
    <hyperlink ref="H122" r:id="rId184" xr:uid="{0FEBB212-51E8-43D8-BCD0-2D707592E528}"/>
    <hyperlink ref="H123" r:id="rId185" xr:uid="{9858FC8F-B866-4638-8B92-34ABF4B4DA14}"/>
    <hyperlink ref="H124" r:id="rId186" xr:uid="{BD70E8F6-5864-4D8B-B045-3A0D9FF5AC1A}"/>
    <hyperlink ref="I128" r:id="rId187" display="https://www.spandidos-publications.com/10.3892/etm.2022.11376/abstract" xr:uid="{62281291-5212-4CBA-9ECB-06F46416CD21}"/>
    <hyperlink ref="I130" r:id="rId188" display="https://www.mdpi.com/1660-4601/19/22/15129" xr:uid="{72E21959-A2C4-4D67-BA97-527A5852847B}"/>
    <hyperlink ref="J130" r:id="rId189" display="https://doi.org/10.3390/ijerph192215129" xr:uid="{0D4DCE05-EABA-42CD-88E9-82EC6CB8FECA}"/>
    <hyperlink ref="I129" r:id="rId190" display="https://www.spandidos-publications.com/10.3892/etm.2022.11138" xr:uid="{3D233D00-EEF7-4636-AD07-9CAF6074E90F}"/>
    <hyperlink ref="J129" r:id="rId191" display="https://doi.org/10.3892/etm.2022.11138" xr:uid="{5D862999-67CB-4D3D-8B24-CF105691909B}"/>
    <hyperlink ref="I131" r:id="rId192" xr:uid="{7382DC63-B08B-4913-A648-EEF8361BAA8C}"/>
    <hyperlink ref="H131" r:id="rId193" xr:uid="{F6C4AC99-BE03-443E-B09A-08A8FB0CADC7}"/>
    <hyperlink ref="H132" r:id="rId194" xr:uid="{B94F71E3-402D-4115-AE93-BD96EB17A1EC}"/>
    <hyperlink ref="I132" r:id="rId195" xr:uid="{B172BC00-C5FC-44E5-A2BD-4DD89A7D6553}"/>
    <hyperlink ref="J132" r:id="rId196" xr:uid="{E0304A1C-150B-42F5-86B0-21766A49B582}"/>
    <hyperlink ref="H133" r:id="rId197" xr:uid="{202D050F-8545-442F-ACC4-159EF225408F}"/>
    <hyperlink ref="I133" r:id="rId198" xr:uid="{1473700A-9442-45C4-9F99-91E4A4A89750}"/>
    <hyperlink ref="J133" r:id="rId199" xr:uid="{4329F165-FB1F-4847-8A86-BF0E77C0306F}"/>
    <hyperlink ref="I134" r:id="rId200" xr:uid="{664840FC-18A8-4707-9C60-518D5D14096C}"/>
    <hyperlink ref="J134" r:id="rId201" xr:uid="{048D91EA-0D07-4394-BC10-B9C3737660CD}"/>
    <hyperlink ref="H134" r:id="rId202" xr:uid="{E8B146F0-D2C2-4797-9EC0-F05C63B77DE7}"/>
    <hyperlink ref="H135" r:id="rId203" xr:uid="{44EF9437-7A1D-4BE4-BD35-F689ED71C27D}"/>
    <hyperlink ref="I135" r:id="rId204" xr:uid="{B5B48E0A-743E-4A10-A377-72819A0CE090}"/>
    <hyperlink ref="J135" r:id="rId205" xr:uid="{97D3DC0B-77BE-4DCE-830E-61C90ED716EA}"/>
    <hyperlink ref="H136" r:id="rId206" xr:uid="{76329336-5898-43D2-A487-234DB985BD14}"/>
    <hyperlink ref="I136" r:id="rId207" xr:uid="{88986C36-09E8-4CAD-8087-A48A1063C21D}"/>
    <hyperlink ref="J136" r:id="rId208" xr:uid="{41165FC0-568A-449C-8654-F9EB2B1BF395}"/>
    <hyperlink ref="H137" r:id="rId209" display="https://doi.org/10.21873/invivo.12836" xr:uid="{720522F0-96AB-4A00-BAEC-BF9339088DA9}"/>
    <hyperlink ref="I137" r:id="rId210" xr:uid="{D5C35915-6F42-44E8-9642-D544852BFBD7}"/>
    <hyperlink ref="J137" r:id="rId211" xr:uid="{1AC9E482-DEC1-4F83-A7CC-FC738F15CFB7}"/>
    <hyperlink ref="H139" r:id="rId212" xr:uid="{AD9F650C-87C9-4112-9343-64E31BDEA03F}"/>
    <hyperlink ref="I139" r:id="rId213" xr:uid="{5A514685-07BD-443A-ADCC-F1C1298CF476}"/>
    <hyperlink ref="H140" r:id="rId214" xr:uid="{7D0F0522-3B2C-4BED-BC49-8E594B4DCF3D}"/>
    <hyperlink ref="I140" r:id="rId215" xr:uid="{7DB0B941-D802-4272-BF98-21B355016598}"/>
    <hyperlink ref="H141" r:id="rId216" xr:uid="{628C0F11-5999-4DC5-AF9C-D98C888E30A2}"/>
    <hyperlink ref="I141" r:id="rId217" xr:uid="{343E8F2B-8F23-4BAD-8DCC-83073BD01838}"/>
    <hyperlink ref="H142" r:id="rId218" xr:uid="{96372FAF-9847-4C8C-9E24-54502432DE8B}"/>
    <hyperlink ref="I142" r:id="rId219" xr:uid="{0141E703-06CF-46C4-B7D3-EE3A557566BC}"/>
    <hyperlink ref="H143" r:id="rId220" xr:uid="{129E9B48-7A58-4068-AD8A-F0BE8BB2C233}"/>
    <hyperlink ref="I143" r:id="rId221" xr:uid="{36FC4B8F-6B39-473D-958D-589033351942}"/>
    <hyperlink ref="I155" r:id="rId222" xr:uid="{1BBAD6A0-ECE5-4354-ADA3-245F9773039B}"/>
    <hyperlink ref="J155" r:id="rId223" xr:uid="{8E3213B3-6992-4CF3-B143-DC765D8E25EF}"/>
    <hyperlink ref="I156" r:id="rId224" xr:uid="{259D066E-A606-44E8-BDF9-F9667A292D58}"/>
    <hyperlink ref="K158" r:id="rId225" xr:uid="{9E9D79F3-3B27-40B7-A149-DCB27A9794B3}"/>
    <hyperlink ref="K157" r:id="rId226" xr:uid="{BCE7049A-30C4-46CE-950C-488F775C0C46}"/>
    <hyperlink ref="H173" r:id="rId227" xr:uid="{5EECACA5-0768-4418-856A-744CDD554C7C}"/>
    <hyperlink ref="H174" r:id="rId228" xr:uid="{8FFA1FDD-7500-4B19-9FDD-C0B77F1FD25B}"/>
    <hyperlink ref="I179" r:id="rId229" xr:uid="{D5985FDF-CBD4-471B-8800-2427F104EB4A}"/>
    <hyperlink ref="H181" r:id="rId230" display="https://www.webofscience.com/wos/woscc/full-record/WOS:000786532500019" xr:uid="{5C96625E-BFD2-48C6-BD63-4CF3E85D4F14}"/>
    <hyperlink ref="I181" r:id="rId231" display="https://www.webofscience.com/wos/woscc/full-record/WOS:000786532500019" xr:uid="{3C8A724A-F41F-4839-9008-06DF7662EC6D}"/>
    <hyperlink ref="H182" r:id="rId232" display="https://www.webofscience.com/wos/woscc/full-record/WOS:000707195500021" xr:uid="{1B19847B-F129-49B3-B34E-476EC058C18F}"/>
    <hyperlink ref="I182" r:id="rId233" display="https://www.webofscience.com/wos/woscc/full-record/WOS:000707195500021" xr:uid="{068AE3D2-651C-485E-B04D-9EF8CAD08846}"/>
    <hyperlink ref="H183" r:id="rId234" display="https://www.webofscience.com/wos/woscc/full-record/WOS:000889305500014" xr:uid="{872381FE-3763-40B7-AFCB-378239910EF3}"/>
    <hyperlink ref="I183" r:id="rId235" display="https://www.webofscience.com/wos/woscc/full-record/WOS:000889305500014" xr:uid="{917432B9-9579-4970-8902-C7D4FA94084F}"/>
    <hyperlink ref="H184" r:id="rId236" xr:uid="{41B34EE0-8139-4DDA-B5F2-390FE8643810}"/>
    <hyperlink ref="I184" r:id="rId237" xr:uid="{30F7F874-B5AD-4B35-A688-7DD1DBEDC1E4}"/>
    <hyperlink ref="H185" r:id="rId238" xr:uid="{C637E502-7300-460D-A7BE-85D7D449F3D9}"/>
    <hyperlink ref="I185" r:id="rId239" xr:uid="{0D725776-62D0-42AA-8094-F7A58B49EF9C}"/>
    <hyperlink ref="H186" r:id="rId240" xr:uid="{EF772C13-F267-4F40-8FC5-3D5FF63575D4}"/>
    <hyperlink ref="I186" r:id="rId241" xr:uid="{FA1901E8-5960-49F1-92F6-803DB7E37085}"/>
    <hyperlink ref="H187" r:id="rId242" display="https://www.webofscience.com/wos/woscc/full-record/WOS:000740697700004" xr:uid="{7AC9A17C-2A63-4801-9ADE-C437DB8DA36F}"/>
    <hyperlink ref="I187" r:id="rId243" xr:uid="{3C19539F-0651-436C-9378-66D5F8181FAA}"/>
    <hyperlink ref="I188" r:id="rId244" xr:uid="{D8AFF290-44B5-47D6-9803-0A50D6E7DA7E}"/>
    <hyperlink ref="I196" r:id="rId245" xr:uid="{0FED33E3-7C1A-4C3E-A51B-9CF7B11B6FC1}"/>
    <hyperlink ref="H196" r:id="rId246" xr:uid="{67FE8208-FA12-4A38-9A41-88955F3F63F8}"/>
    <hyperlink ref="J197" r:id="rId247" xr:uid="{A8588A7E-4FD3-4A04-A730-CD0B52662014}"/>
    <hyperlink ref="I198" r:id="rId248" xr:uid="{C53E1253-1B05-49AA-ACEB-41B6CBB61AF2}"/>
    <hyperlink ref="I199" r:id="rId249" xr:uid="{22F387A9-5503-462A-8E14-ABF89C7BECA8}"/>
    <hyperlink ref="I200" r:id="rId250" xr:uid="{D1EC2931-2DAE-4936-AF19-C098C3DFD56C}"/>
    <hyperlink ref="I201" r:id="rId251" xr:uid="{EF1AAD16-E0D0-4A70-AA90-E5252EED79C3}"/>
    <hyperlink ref="I202" r:id="rId252" xr:uid="{2872A939-20DF-44DF-BBE3-A098F618B746}"/>
    <hyperlink ref="J203" r:id="rId253" xr:uid="{422C67A0-3BB6-4505-AD0B-A52E5B0A5E5D}"/>
    <hyperlink ref="I204" r:id="rId254" xr:uid="{D8F956C3-C573-487F-8D86-5B1BDEDA7297}"/>
    <hyperlink ref="I205" r:id="rId255" xr:uid="{3A5578C0-A2A1-4D23-AB3F-8A487648440A}"/>
    <hyperlink ref="H206" r:id="rId256" display="https://www.webofscience.com/wos/woscc/full-record/WOS:000903158200001" xr:uid="{803A4844-A526-4363-88CF-C9C59ADB34A9}"/>
    <hyperlink ref="I206" r:id="rId257" xr:uid="{2B697FB5-03CD-4D0B-843D-C7B23820319F}"/>
    <hyperlink ref="J206" r:id="rId258" display="https://doi.org/10.3390/healthcare10122495" xr:uid="{4CEA03D5-1933-4B22-ADDA-5BC0B45AFFA6}"/>
    <hyperlink ref="H207" r:id="rId259" display="https://www.webofscience.com/wos/woscc/full-record/WOS:000822293000001" xr:uid="{A1E5CC46-6000-4E44-AD10-4470ECC7A001}"/>
    <hyperlink ref="I207" r:id="rId260" xr:uid="{75367A1C-E6D5-4561-B052-58AE640C67B7}"/>
    <hyperlink ref="J207" r:id="rId261" xr:uid="{F1B55EE6-2B21-4FBB-8BC3-FF2D903887D6}"/>
    <hyperlink ref="H208" r:id="rId262" display="https://www.webofscience.com/wos/woscc/full-record/WOS:000816030100001" xr:uid="{589A86B6-6916-49A7-8CAF-4B2B721D2D61}"/>
    <hyperlink ref="I208" r:id="rId263" xr:uid="{501B981F-9105-48CE-B4B0-058E0D382D74}"/>
    <hyperlink ref="J208" r:id="rId264" xr:uid="{E6BB3442-653E-4D5F-9399-9C73DE58D8A9}"/>
    <hyperlink ref="H209" r:id="rId265" display="https://www.webofscience.com/wos/woscc/full-record/WOS:000802637700001" xr:uid="{5ED156BA-0590-48E6-B10C-6A9B26EBD419}"/>
    <hyperlink ref="I209" r:id="rId266" xr:uid="{427B5D74-4EEB-47AD-B4A5-C6DDEB554671}"/>
    <hyperlink ref="J209" r:id="rId267" display="https://doi.org/10.3390/jcdd9050135" xr:uid="{D23DC691-904A-4BEC-A5C0-13C6B80A2D3D}"/>
    <hyperlink ref="H210" r:id="rId268" display="https://www.webofscience.com/wos/woscc/full-record/WOS:000771333700001" xr:uid="{176FD640-5EDC-48FD-B056-DC0C6B047342}"/>
    <hyperlink ref="I210" r:id="rId269" xr:uid="{5E850CC1-FB63-417B-B69F-6A8F0F26C0D0}"/>
    <hyperlink ref="J210" r:id="rId270" display="https://doi.org/10.3390/app12052475" xr:uid="{CDEF775C-5178-44C0-8926-177178324D0C}"/>
    <hyperlink ref="H211" r:id="rId271" xr:uid="{971F7E0E-CF2A-41FE-8CB3-7EF16E8E7DB2}"/>
    <hyperlink ref="I211" r:id="rId272" xr:uid="{2704F0D1-2BE0-4E98-972D-B79D21615730}"/>
    <hyperlink ref="J211" r:id="rId273" display="https://doi.org/10.3892/etm.2021.11027" xr:uid="{CEA11C9D-22FE-4224-9555-CE39530CC514}"/>
    <hyperlink ref="H212" r:id="rId274" display="https://www.webofscience.com/wos/woscc/full-record/WOS:000722315800001" xr:uid="{9D5AE637-F910-49E3-9355-5AD885AE5276}"/>
    <hyperlink ref="I212" r:id="rId275" xr:uid="{AD2E553D-0ACC-4007-8412-EDA090789ED2}"/>
    <hyperlink ref="J212" r:id="rId276" display="https://doi.org/10.3892/etm.2021.10951" xr:uid="{262B3BFF-2D04-40EB-803F-F0CA59EF886E}"/>
    <hyperlink ref="H214" r:id="rId277" xr:uid="{C126BBA4-C7DC-4330-8EF4-0BC788F5175E}"/>
    <hyperlink ref="H213" r:id="rId278" xr:uid="{D7B683F4-7F66-4776-9243-C2F7635CA306}"/>
    <hyperlink ref="H215" r:id="rId279" xr:uid="{A2AD3D30-140B-473C-A86F-B41776A8B0EA}"/>
    <hyperlink ref="A216" r:id="rId280" xr:uid="{52CCF4AF-8BEF-4C9A-A53E-AA6DE6597987}"/>
    <hyperlink ref="B216" r:id="rId281" display="Ergo@Home Guideline – a Tool for Working from Home Using Information Technology, in Pandemic" xr:uid="{16EE8FED-8DD2-401A-B15C-0842EBEC9FCD}"/>
    <hyperlink ref="H217" r:id="rId282" xr:uid="{7D33309D-1FB2-4219-B190-65A433FC12D1}"/>
    <hyperlink ref="I217" r:id="rId283" xr:uid="{7055061A-A233-44FE-B6AB-A7705973B36C}"/>
    <hyperlink ref="H218" r:id="rId284" xr:uid="{F79E6315-7C46-4146-9D7A-83318881CF29}"/>
    <hyperlink ref="I218" r:id="rId285" xr:uid="{41DA0D61-E9A5-4622-A0E6-00AD6953587B}"/>
    <hyperlink ref="H219" r:id="rId286" xr:uid="{0DD20851-4B39-4865-BBAD-B2B09CB5C4C1}"/>
    <hyperlink ref="I219" r:id="rId287" xr:uid="{7B3DA246-C0BE-4284-A8D7-ED3499C57E73}"/>
    <hyperlink ref="H220" r:id="rId288" xr:uid="{CF3C73D8-823F-4B9A-A304-0AAE3A20117F}"/>
    <hyperlink ref="I220" r:id="rId289" xr:uid="{AAA56D41-2262-4E20-ABBA-FE181AE448AE}"/>
    <hyperlink ref="H221" r:id="rId290" xr:uid="{25A51B04-3361-41A5-96FF-5D1C416BB615}"/>
    <hyperlink ref="I221" r:id="rId291" xr:uid="{0BE31EF1-BF46-463A-A492-2BAAD1FD6CE5}"/>
    <hyperlink ref="I222" r:id="rId292" xr:uid="{1FAAEAC9-DACF-45C4-AA2C-73436E640A1A}"/>
    <hyperlink ref="H222" r:id="rId293" xr:uid="{1B2AB30C-5682-4843-BD4D-BECA428BC47B}"/>
    <hyperlink ref="H223" r:id="rId294" xr:uid="{C892321C-DC1A-4CFD-82B3-7F38B52D1E0A}"/>
    <hyperlink ref="H227" r:id="rId295" display="https://151096mm7-y-https-www-scopus-com.z.e-nformation.ro/record/display.uri?eid=2-s2.0-85140043399&amp;origin=resultslist&amp;sort=plf-f&amp;src=s&amp;sid=291f27e11c738f5d72d4b2225d22cbb8&amp;sot=a&amp;sdt=a&amp;s=AU-ID%2855604224300%29+AND+PUBYEAR+IS+2022&amp;sl=38&amp;sessionSearchId=291f27e11c738f5d72d4b2225d22cbb8" xr:uid="{4F138251-3E6A-49E7-8DFC-1F1F24F2AB1C}"/>
    <hyperlink ref="H226" r:id="rId296" xr:uid="{6B5C1917-2827-434B-873F-37B41581F5E0}"/>
    <hyperlink ref="I226" r:id="rId297" xr:uid="{70BC1C7D-5E3F-4D8F-86A5-FC0275940583}"/>
    <hyperlink ref="H228" r:id="rId298" display="https://151096mm7-y-https-www-scopus-com.z.e-nformation.ro/record/display.uri?eid=2-s2.0-85140043399&amp;origin=resultslist&amp;sort=plf-f&amp;src=s&amp;sid=291f27e11c738f5d72d4b2225d22cbb8&amp;sot=a&amp;sdt=a&amp;s=AU-ID%2855604224300%29+AND+PUBYEAR+IS+2022&amp;sl=38&amp;sessionSearchId=291f27e11c738f5d72d4b2225d22cbb8" xr:uid="{1C866760-5E30-467A-8F53-F3D299F3171E}"/>
    <hyperlink ref="I229" r:id="rId299" xr:uid="{5E793163-0348-4294-A4C6-3C1EA3B0CAAF}"/>
    <hyperlink ref="H229" r:id="rId300" xr:uid="{CE08BD81-5E30-48C0-A4AD-5CE6552181DF}"/>
    <hyperlink ref="H230" r:id="rId301" xr:uid="{A1FB7927-2FF9-4386-9737-BCE3E5F8A085}"/>
    <hyperlink ref="I230" r:id="rId302" xr:uid="{8B273DE9-5D15-4B76-A8D8-18308D8242C2}"/>
    <hyperlink ref="J230" r:id="rId303" xr:uid="{16B2CB5F-1577-4DF2-BFF0-31B879203D2A}"/>
    <hyperlink ref="H231" r:id="rId304" xr:uid="{CE0BB755-066D-48BB-843E-39515E46C4DC}"/>
    <hyperlink ref="I231" r:id="rId305" xr:uid="{6F68218B-3E27-43AB-9078-32807BBF6E17}"/>
    <hyperlink ref="J231" r:id="rId306" xr:uid="{46938D13-9CFA-424B-8ED7-17ECE9F4F57B}"/>
    <hyperlink ref="H232" r:id="rId307" xr:uid="{A7B34C4F-8F52-4748-8F2C-14325C5152A6}"/>
    <hyperlink ref="I232" r:id="rId308" xr:uid="{CBFCB27A-4267-47A4-B0A2-CA50DFA3E929}"/>
    <hyperlink ref="J232" r:id="rId309" xr:uid="{75D22A07-9992-493B-BB3B-B48EC5A369A7}"/>
    <hyperlink ref="H233" r:id="rId310" xr:uid="{28F4FF94-414C-4D7B-B15F-9929D3DF3A39}"/>
    <hyperlink ref="I233" r:id="rId311" xr:uid="{88EE8455-049C-4472-83DB-F249A8D0E0E9}"/>
    <hyperlink ref="J233" r:id="rId312" xr:uid="{0A0221A1-3E8D-483C-853F-0959C6B87103}"/>
    <hyperlink ref="H234" r:id="rId313" xr:uid="{487EDF98-9205-4F15-9493-89A0956F9891}"/>
    <hyperlink ref="I234" r:id="rId314" xr:uid="{0B1103DD-2EB4-445A-B686-DF58FFB9D827}"/>
    <hyperlink ref="J234" r:id="rId315" xr:uid="{9F0F6D7F-8BBF-4EE8-A0E8-4AF12FF0270A}"/>
    <hyperlink ref="H235" r:id="rId316" xr:uid="{AD8093A3-B247-404E-A5FD-73E24D3DFC07}"/>
    <hyperlink ref="I235" r:id="rId317" xr:uid="{9DECDAD2-476B-4DD0-A6CC-14A9233B2834}"/>
    <hyperlink ref="I236" r:id="rId318" xr:uid="{BC8FF5AE-DAEA-417D-8535-046841A7D633}"/>
    <hyperlink ref="H236" r:id="rId319" xr:uid="{E68851BE-FFB6-4FCF-9CA5-FFFFDB4A3332}"/>
    <hyperlink ref="H237" r:id="rId320" xr:uid="{FCA2C506-3EBC-444E-A07B-15F00C1646E2}"/>
    <hyperlink ref="I237" r:id="rId321" xr:uid="{B04AC354-A016-4046-B9AD-F33E25A07E74}"/>
    <hyperlink ref="I238" r:id="rId322" xr:uid="{58D676A8-7805-4268-AAA1-D850355C7DA1}"/>
    <hyperlink ref="I239" r:id="rId323" xr:uid="{1DC10366-014A-4CE4-9C32-EC023975AAD5}"/>
    <hyperlink ref="H238" r:id="rId324" xr:uid="{6BE83C44-0C50-4F00-A6D5-1E4C5C6E916D}"/>
    <hyperlink ref="H239" r:id="rId325" xr:uid="{F8E7C1F0-B63F-465B-89C8-0C212A077B16}"/>
    <hyperlink ref="I240" r:id="rId326" xr:uid="{28FE9456-FDB3-4840-8B30-E0B0944567EB}"/>
    <hyperlink ref="I241" r:id="rId327" xr:uid="{8F3E798A-5246-4A79-BB2E-1D52B56D5BBE}"/>
    <hyperlink ref="H240" r:id="rId328" xr:uid="{50B7FA3F-EB3E-4586-8C56-C64F8194FADB}"/>
    <hyperlink ref="H241" r:id="rId329" xr:uid="{4FA57CF3-6353-4277-A05F-59BF9AF2F06A}"/>
    <hyperlink ref="H242" r:id="rId330" xr:uid="{DB0F0464-6ED4-4E23-98C5-0E209B7B93DF}"/>
    <hyperlink ref="H243" r:id="rId331" xr:uid="{D110098D-9020-423D-BDDF-0BCE4B2E5031}"/>
    <hyperlink ref="J244" r:id="rId332" xr:uid="{31C6919B-CF9C-4127-8BCC-89B504F9AE64}"/>
    <hyperlink ref="H244" r:id="rId333" xr:uid="{D2365E20-87F3-4FCA-9933-09C0D8E68AB5}"/>
    <hyperlink ref="I244" r:id="rId334" xr:uid="{F2FCBEF9-1655-4486-8401-348EA08C7F26}"/>
    <hyperlink ref="I245" r:id="rId335" xr:uid="{2F7653FB-12A9-4DAF-AAEB-D8523D95B7FC}"/>
    <hyperlink ref="H245" r:id="rId336" xr:uid="{6512418E-A71D-4CFD-B54D-64730F567AC5}"/>
    <hyperlink ref="H251" r:id="rId337" xr:uid="{032BE02A-A90D-4499-AA03-1EE148F3486F}"/>
    <hyperlink ref="I251" r:id="rId338" xr:uid="{06F44B53-DB9F-40FC-B5EC-99C82D8A97FC}"/>
    <hyperlink ref="I256" r:id="rId339" xr:uid="{C2EF7AC2-93CF-411A-84D8-4C3F27F42117}"/>
    <hyperlink ref="D255" r:id="rId340" display="https://www.ncbi.nlm.nih.gov/pmc/articles/PMC9222836/" xr:uid="{3B469EE4-4CFF-4703-A758-CBF27C65952D}"/>
    <hyperlink ref="J255" r:id="rId341" display="https://doi.org/10.3390%2Fhealthcare10061061" xr:uid="{E47446DD-521E-4236-82A2-DBD742CC7F40}"/>
    <hyperlink ref="H255" r:id="rId342" xr:uid="{2A979D27-6439-46AC-9171-39FBF161BD93}"/>
    <hyperlink ref="I255" r:id="rId343" xr:uid="{3F714D24-57BE-4837-9B8A-1BDF5A5D26AF}"/>
    <hyperlink ref="H256" r:id="rId344" xr:uid="{1BA009BC-7AEE-4F52-B5B0-6BB782FACE23}"/>
    <hyperlink ref="J257" r:id="rId345" xr:uid="{4C494309-B847-4C42-854C-CD117F1E092D}"/>
    <hyperlink ref="I257" r:id="rId346" xr:uid="{02ABD8AE-DE2A-4D2B-A273-9F30C9521CD5}"/>
    <hyperlink ref="H257" r:id="rId347" xr:uid="{60B8C66F-ACA6-4024-9BA0-65C14AB057ED}"/>
    <hyperlink ref="I258" r:id="rId348" xr:uid="{7DB78965-0CAC-48EE-91A1-3B3DB10D2DBB}"/>
    <hyperlink ref="J259" r:id="rId349" display="http://dx.doi.org/10.17222/mit.2023.887" xr:uid="{695F9C56-8099-4DFB-A800-E8F1E19C92FD}"/>
    <hyperlink ref="I259" r:id="rId350" xr:uid="{992DED39-FCD2-43F7-A201-D721D9EE79C8}"/>
  </hyperlinks>
  <pageMargins left="0.7" right="0.7" top="0.75" bottom="0.75" header="0" footer="0"/>
  <pageSetup orientation="landscape" r:id="rId35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sheetPr>
  <dimension ref="A1:AD1000"/>
  <sheetViews>
    <sheetView topLeftCell="I9" workbookViewId="0">
      <selection activeCell="M10" sqref="M10"/>
    </sheetView>
  </sheetViews>
  <sheetFormatPr defaultColWidth="14.44140625" defaultRowHeight="15" customHeight="1"/>
  <cols>
    <col min="1" max="1" width="22" customWidth="1"/>
    <col min="2" max="2" width="18.33203125" customWidth="1"/>
    <col min="3" max="3" width="19" customWidth="1"/>
    <col min="4" max="4" width="19.88671875" customWidth="1"/>
    <col min="5" max="5" width="18.109375" customWidth="1"/>
    <col min="6" max="6" width="26.44140625" customWidth="1"/>
    <col min="7" max="7" width="11.44140625" customWidth="1"/>
    <col min="8" max="12" width="10.88671875" customWidth="1"/>
    <col min="13" max="13" width="13.109375" customWidth="1"/>
    <col min="14" max="30" width="8" customWidth="1"/>
  </cols>
  <sheetData>
    <row r="1" spans="1:30" ht="14.4">
      <c r="A1" s="1"/>
      <c r="B1" s="2"/>
      <c r="C1" s="2"/>
      <c r="D1" s="3"/>
      <c r="E1" s="3"/>
      <c r="F1" s="3"/>
      <c r="G1" s="3"/>
      <c r="H1" s="3"/>
      <c r="I1" s="3"/>
      <c r="J1" s="3"/>
      <c r="K1" s="3"/>
      <c r="L1" s="3"/>
    </row>
    <row r="2" spans="1:30" ht="15.75" customHeight="1">
      <c r="A2" s="2368" t="s">
        <v>375</v>
      </c>
      <c r="B2" s="2325"/>
      <c r="C2" s="2325"/>
      <c r="D2" s="2325"/>
      <c r="E2" s="2325"/>
      <c r="F2" s="2325"/>
      <c r="G2" s="2325"/>
      <c r="H2" s="2325"/>
      <c r="I2" s="2325"/>
      <c r="J2" s="2325"/>
      <c r="K2" s="2325"/>
      <c r="L2" s="2326"/>
      <c r="M2" s="19"/>
      <c r="N2" s="19"/>
      <c r="O2" s="19"/>
      <c r="P2" s="19"/>
      <c r="Q2" s="19"/>
      <c r="R2" s="19"/>
      <c r="S2" s="19"/>
      <c r="T2" s="19"/>
      <c r="U2" s="19"/>
      <c r="V2" s="19"/>
      <c r="W2" s="19"/>
      <c r="X2" s="19"/>
      <c r="Y2" s="19"/>
      <c r="Z2" s="19"/>
      <c r="AA2" s="19"/>
      <c r="AB2" s="19"/>
      <c r="AC2" s="19"/>
      <c r="AD2" s="19"/>
    </row>
    <row r="3" spans="1:30" ht="15.6">
      <c r="A3" s="5"/>
      <c r="B3" s="5"/>
      <c r="C3" s="5"/>
      <c r="D3" s="5"/>
      <c r="E3" s="5"/>
      <c r="F3" s="5"/>
      <c r="G3" s="5"/>
      <c r="H3" s="5"/>
      <c r="I3" s="5"/>
      <c r="J3" s="5"/>
      <c r="K3" s="5"/>
      <c r="L3" s="5"/>
      <c r="M3" s="19"/>
      <c r="N3" s="19"/>
      <c r="O3" s="19"/>
      <c r="P3" s="19"/>
      <c r="Q3" s="19"/>
      <c r="R3" s="19"/>
      <c r="S3" s="19"/>
      <c r="T3" s="19"/>
      <c r="U3" s="19"/>
      <c r="V3" s="19"/>
      <c r="W3" s="19"/>
      <c r="X3" s="19"/>
      <c r="Y3" s="19"/>
      <c r="Z3" s="19"/>
      <c r="AA3" s="19"/>
      <c r="AB3" s="19"/>
      <c r="AC3" s="19"/>
      <c r="AD3" s="19"/>
    </row>
    <row r="4" spans="1:30" ht="26.25" customHeight="1">
      <c r="A4" s="2324" t="s">
        <v>240</v>
      </c>
      <c r="B4" s="2325"/>
      <c r="C4" s="2325"/>
      <c r="D4" s="2325"/>
      <c r="E4" s="2325"/>
      <c r="F4" s="2325"/>
      <c r="G4" s="2325"/>
      <c r="H4" s="2325"/>
      <c r="I4" s="2325"/>
      <c r="J4" s="2325"/>
      <c r="K4" s="2325"/>
      <c r="L4" s="2326"/>
      <c r="M4" s="19"/>
      <c r="N4" s="19"/>
      <c r="O4" s="19"/>
      <c r="P4" s="19"/>
      <c r="Q4" s="19"/>
      <c r="R4" s="19"/>
      <c r="S4" s="19"/>
      <c r="T4" s="19"/>
      <c r="U4" s="19"/>
      <c r="V4" s="19"/>
      <c r="W4" s="19"/>
      <c r="X4" s="19"/>
      <c r="Y4" s="19"/>
      <c r="Z4" s="19"/>
      <c r="AA4" s="19"/>
      <c r="AB4" s="19"/>
      <c r="AC4" s="19"/>
      <c r="AD4" s="19"/>
    </row>
    <row r="5" spans="1:30" ht="14.4">
      <c r="A5" s="2324" t="s">
        <v>241</v>
      </c>
      <c r="B5" s="2325"/>
      <c r="C5" s="2325"/>
      <c r="D5" s="2325"/>
      <c r="E5" s="2325"/>
      <c r="F5" s="2325"/>
      <c r="G5" s="2325"/>
      <c r="H5" s="2325"/>
      <c r="I5" s="2325"/>
      <c r="J5" s="2325"/>
      <c r="K5" s="2325"/>
      <c r="L5" s="2326"/>
      <c r="M5" s="19"/>
      <c r="N5" s="19"/>
      <c r="O5" s="19"/>
      <c r="P5" s="19"/>
      <c r="Q5" s="19"/>
      <c r="R5" s="19"/>
      <c r="S5" s="19"/>
      <c r="T5" s="19"/>
      <c r="U5" s="19"/>
      <c r="V5" s="19"/>
      <c r="W5" s="19"/>
      <c r="X5" s="19"/>
      <c r="Y5" s="19"/>
      <c r="Z5" s="19"/>
      <c r="AA5" s="19"/>
      <c r="AB5" s="19"/>
      <c r="AC5" s="19"/>
      <c r="AD5" s="19"/>
    </row>
    <row r="6" spans="1:30" ht="15.75" customHeight="1">
      <c r="A6" s="2324" t="s">
        <v>242</v>
      </c>
      <c r="B6" s="2325"/>
      <c r="C6" s="2325"/>
      <c r="D6" s="2325"/>
      <c r="E6" s="2325"/>
      <c r="F6" s="2325"/>
      <c r="G6" s="2325"/>
      <c r="H6" s="2325"/>
      <c r="I6" s="2325"/>
      <c r="J6" s="2325"/>
      <c r="K6" s="2325"/>
      <c r="L6" s="2326"/>
      <c r="M6" s="19"/>
      <c r="N6" s="19"/>
      <c r="O6" s="19"/>
      <c r="P6" s="19"/>
      <c r="Q6" s="19"/>
      <c r="R6" s="19"/>
      <c r="S6" s="19"/>
      <c r="T6" s="19"/>
      <c r="U6" s="19"/>
      <c r="V6" s="19"/>
      <c r="W6" s="19"/>
      <c r="X6" s="19"/>
      <c r="Y6" s="19"/>
      <c r="Z6" s="19"/>
      <c r="AA6" s="19"/>
      <c r="AB6" s="19"/>
      <c r="AC6" s="19"/>
      <c r="AD6" s="19"/>
    </row>
    <row r="7" spans="1:30" ht="30" customHeight="1">
      <c r="A7" s="2324" t="s">
        <v>243</v>
      </c>
      <c r="B7" s="2325"/>
      <c r="C7" s="2325"/>
      <c r="D7" s="2325"/>
      <c r="E7" s="2325"/>
      <c r="F7" s="2325"/>
      <c r="G7" s="2325"/>
      <c r="H7" s="2325"/>
      <c r="I7" s="2325"/>
      <c r="J7" s="2325"/>
      <c r="K7" s="2325"/>
      <c r="L7" s="2326"/>
      <c r="M7" s="19"/>
      <c r="N7" s="19"/>
      <c r="O7" s="19"/>
      <c r="P7" s="19"/>
      <c r="Q7" s="19"/>
      <c r="R7" s="19"/>
      <c r="S7" s="19"/>
      <c r="T7" s="19"/>
      <c r="U7" s="19"/>
      <c r="V7" s="19"/>
      <c r="W7" s="19"/>
      <c r="X7" s="19"/>
      <c r="Y7" s="19"/>
      <c r="Z7" s="19"/>
      <c r="AA7" s="19"/>
      <c r="AB7" s="19"/>
      <c r="AC7" s="19"/>
      <c r="AD7" s="19"/>
    </row>
    <row r="8" spans="1:30" ht="80.25" customHeight="1">
      <c r="A8" s="2324" t="s">
        <v>244</v>
      </c>
      <c r="B8" s="2325"/>
      <c r="C8" s="2325"/>
      <c r="D8" s="2325"/>
      <c r="E8" s="2325"/>
      <c r="F8" s="2325"/>
      <c r="G8" s="2325"/>
      <c r="H8" s="2325"/>
      <c r="I8" s="2325"/>
      <c r="J8" s="2325"/>
      <c r="K8" s="2325"/>
      <c r="L8" s="2326"/>
      <c r="M8" s="19"/>
      <c r="N8" s="19"/>
      <c r="O8" s="19"/>
      <c r="P8" s="19"/>
      <c r="Q8" s="19"/>
      <c r="R8" s="19"/>
      <c r="S8" s="19"/>
      <c r="T8" s="19"/>
      <c r="U8" s="19"/>
      <c r="V8" s="19"/>
      <c r="W8" s="19"/>
      <c r="X8" s="19"/>
      <c r="Y8" s="19"/>
      <c r="Z8" s="19"/>
      <c r="AA8" s="19"/>
      <c r="AB8" s="19"/>
      <c r="AC8" s="19"/>
      <c r="AD8" s="19"/>
    </row>
    <row r="9" spans="1:30" ht="14.4">
      <c r="A9" s="7"/>
      <c r="B9" s="8"/>
      <c r="C9" s="8"/>
      <c r="D9" s="7"/>
      <c r="E9" s="7"/>
      <c r="F9" s="7"/>
      <c r="G9" s="7"/>
      <c r="H9" s="7"/>
      <c r="I9" s="7"/>
      <c r="J9" s="7"/>
      <c r="K9" s="7"/>
      <c r="L9" s="7"/>
      <c r="M9" s="19"/>
      <c r="N9" s="19"/>
      <c r="O9" s="19"/>
      <c r="P9" s="19"/>
      <c r="Q9" s="19"/>
      <c r="R9" s="19"/>
      <c r="S9" s="19"/>
      <c r="T9" s="19"/>
      <c r="U9" s="19"/>
      <c r="V9" s="19"/>
      <c r="W9" s="19"/>
      <c r="X9" s="19"/>
      <c r="Y9" s="19"/>
      <c r="Z9" s="19"/>
      <c r="AA9" s="19"/>
      <c r="AB9" s="19"/>
      <c r="AC9" s="19"/>
      <c r="AD9" s="19"/>
    </row>
    <row r="10" spans="1:30" ht="51" customHeight="1">
      <c r="A10" s="11" t="s">
        <v>80</v>
      </c>
      <c r="B10" s="11" t="s">
        <v>81</v>
      </c>
      <c r="C10" s="11" t="s">
        <v>82</v>
      </c>
      <c r="D10" s="11" t="s">
        <v>83</v>
      </c>
      <c r="E10" s="11" t="s">
        <v>84</v>
      </c>
      <c r="F10" s="10" t="s">
        <v>85</v>
      </c>
      <c r="G10" s="11" t="s">
        <v>86</v>
      </c>
      <c r="H10" s="11" t="s">
        <v>87</v>
      </c>
      <c r="I10" s="11" t="s">
        <v>88</v>
      </c>
      <c r="J10" s="11" t="s">
        <v>89</v>
      </c>
      <c r="K10" s="11" t="s">
        <v>90</v>
      </c>
      <c r="L10" s="10" t="s">
        <v>57</v>
      </c>
      <c r="M10" s="138" t="s">
        <v>393</v>
      </c>
      <c r="N10" s="19"/>
      <c r="O10" s="19"/>
      <c r="P10" s="19"/>
      <c r="Q10" s="19"/>
      <c r="R10" s="19"/>
      <c r="S10" s="19"/>
      <c r="T10" s="19"/>
      <c r="U10" s="19"/>
      <c r="V10" s="19"/>
      <c r="W10" s="19"/>
      <c r="X10" s="19"/>
      <c r="Y10" s="19"/>
      <c r="Z10" s="19"/>
      <c r="AA10" s="19"/>
      <c r="AB10" s="19"/>
      <c r="AC10" s="19"/>
      <c r="AD10" s="19"/>
    </row>
    <row r="11" spans="1:30" ht="14.4">
      <c r="A11" s="12"/>
      <c r="B11" s="13"/>
      <c r="C11" s="21"/>
      <c r="D11" s="21"/>
      <c r="E11" s="21"/>
      <c r="F11" s="21"/>
      <c r="G11" s="14"/>
      <c r="H11" s="14"/>
      <c r="I11" s="14"/>
      <c r="J11" s="51"/>
      <c r="K11" s="51"/>
      <c r="L11" s="52"/>
      <c r="M11" s="19"/>
      <c r="N11" s="19"/>
      <c r="O11" s="19"/>
      <c r="P11" s="19"/>
      <c r="Q11" s="19"/>
      <c r="R11" s="19"/>
      <c r="S11" s="19"/>
      <c r="T11" s="19"/>
      <c r="U11" s="19"/>
      <c r="V11" s="19"/>
      <c r="W11" s="19"/>
      <c r="X11" s="19"/>
      <c r="Y11" s="19"/>
      <c r="Z11" s="19"/>
      <c r="AA11" s="19"/>
      <c r="AB11" s="19"/>
      <c r="AC11" s="19"/>
      <c r="AD11" s="19"/>
    </row>
    <row r="12" spans="1:30" ht="14.4">
      <c r="A12" s="12"/>
      <c r="B12" s="13"/>
      <c r="C12" s="21"/>
      <c r="D12" s="21"/>
      <c r="E12" s="21"/>
      <c r="F12" s="21"/>
      <c r="G12" s="14"/>
      <c r="H12" s="16"/>
      <c r="I12" s="16"/>
      <c r="J12" s="16"/>
      <c r="K12" s="16"/>
      <c r="L12" s="52"/>
    </row>
    <row r="13" spans="1:30" ht="14.4">
      <c r="A13" s="12"/>
      <c r="B13" s="13"/>
      <c r="C13" s="21"/>
      <c r="D13" s="21"/>
      <c r="E13" s="21"/>
      <c r="F13" s="21"/>
      <c r="G13" s="14"/>
      <c r="H13" s="14"/>
      <c r="I13" s="14"/>
      <c r="J13" s="14"/>
      <c r="K13" s="14"/>
      <c r="L13" s="52"/>
    </row>
    <row r="14" spans="1:30" ht="14.4">
      <c r="A14" s="12"/>
      <c r="B14" s="13"/>
      <c r="C14" s="21"/>
      <c r="D14" s="21"/>
      <c r="E14" s="21"/>
      <c r="F14" s="21"/>
      <c r="G14" s="14"/>
      <c r="H14" s="16"/>
      <c r="I14" s="16"/>
      <c r="J14" s="16"/>
      <c r="K14" s="16"/>
      <c r="L14" s="52"/>
    </row>
    <row r="15" spans="1:30" ht="14.4">
      <c r="A15" s="12"/>
      <c r="B15" s="13"/>
      <c r="C15" s="21"/>
      <c r="D15" s="21"/>
      <c r="E15" s="21"/>
      <c r="F15" s="21"/>
      <c r="G15" s="14"/>
      <c r="H15" s="16"/>
      <c r="I15" s="16"/>
      <c r="J15" s="16"/>
      <c r="K15" s="16"/>
      <c r="L15" s="52"/>
    </row>
    <row r="16" spans="1:30" ht="14.4">
      <c r="A16" s="12"/>
      <c r="B16" s="13"/>
      <c r="C16" s="21"/>
      <c r="D16" s="21"/>
      <c r="E16" s="21"/>
      <c r="F16" s="21"/>
      <c r="G16" s="14"/>
      <c r="H16" s="16"/>
      <c r="I16" s="16"/>
      <c r="J16" s="16"/>
      <c r="K16" s="16"/>
      <c r="L16" s="52"/>
    </row>
    <row r="17" spans="1:12" ht="14.4">
      <c r="A17" s="29" t="s">
        <v>58</v>
      </c>
      <c r="B17" s="2"/>
      <c r="C17" s="2"/>
      <c r="D17" s="3"/>
      <c r="E17" s="3"/>
      <c r="F17" s="3"/>
      <c r="G17" s="31"/>
      <c r="H17" s="49"/>
      <c r="I17" s="49"/>
      <c r="J17" s="49"/>
      <c r="K17" s="49"/>
      <c r="L17" s="49">
        <f>SUM(L11:L16)</f>
        <v>0</v>
      </c>
    </row>
    <row r="18" spans="1:12" ht="14.4">
      <c r="A18" s="1"/>
      <c r="B18" s="2"/>
      <c r="C18" s="2"/>
      <c r="D18" s="3"/>
      <c r="E18" s="3"/>
      <c r="F18" s="3"/>
      <c r="G18" s="3"/>
      <c r="H18" s="3"/>
      <c r="I18" s="3"/>
      <c r="J18" s="3"/>
      <c r="K18" s="3"/>
      <c r="L18" s="3"/>
    </row>
    <row r="19" spans="1:12" ht="14.4">
      <c r="A19" s="2320" t="s">
        <v>59</v>
      </c>
      <c r="B19" s="2328"/>
      <c r="C19" s="2328"/>
      <c r="D19" s="2328"/>
      <c r="E19" s="2328"/>
      <c r="F19" s="2328"/>
      <c r="G19" s="2328"/>
      <c r="H19" s="2328"/>
      <c r="I19" s="2328"/>
      <c r="J19" s="2328"/>
      <c r="K19" s="2328"/>
      <c r="L19" s="2328"/>
    </row>
    <row r="20" spans="1:12" ht="14.4">
      <c r="A20" s="1"/>
      <c r="B20" s="2"/>
      <c r="C20" s="2"/>
      <c r="D20" s="3"/>
      <c r="E20" s="3"/>
      <c r="F20" s="3"/>
      <c r="G20" s="3"/>
      <c r="H20" s="3"/>
      <c r="I20" s="3"/>
      <c r="J20" s="3"/>
      <c r="K20" s="3"/>
      <c r="L20" s="3"/>
    </row>
    <row r="21" spans="1:12" ht="15.75" customHeight="1">
      <c r="A21" s="1"/>
      <c r="B21" s="2"/>
      <c r="C21" s="2"/>
      <c r="D21" s="3"/>
      <c r="E21" s="3"/>
      <c r="F21" s="3"/>
      <c r="G21" s="3"/>
      <c r="H21" s="3"/>
      <c r="I21" s="3"/>
      <c r="J21" s="3"/>
      <c r="K21" s="3"/>
      <c r="L21" s="3"/>
    </row>
    <row r="22" spans="1:12" ht="15.75" customHeight="1">
      <c r="A22" s="1"/>
      <c r="B22" s="2"/>
      <c r="C22" s="2"/>
      <c r="D22" s="3"/>
      <c r="E22" s="3"/>
      <c r="F22" s="3"/>
      <c r="G22" s="3"/>
      <c r="H22" s="3"/>
      <c r="I22" s="3"/>
      <c r="J22" s="3"/>
      <c r="K22" s="3"/>
      <c r="L22" s="3"/>
    </row>
    <row r="23" spans="1:12" ht="15.75" customHeight="1">
      <c r="A23" s="1"/>
      <c r="B23" s="2"/>
      <c r="C23" s="2"/>
      <c r="D23" s="3"/>
      <c r="E23" s="3"/>
      <c r="F23" s="3"/>
      <c r="G23" s="3"/>
      <c r="H23" s="3"/>
      <c r="I23" s="3"/>
      <c r="J23" s="3"/>
      <c r="K23" s="3"/>
      <c r="L23" s="3"/>
    </row>
    <row r="24" spans="1:12" ht="15.75" customHeight="1">
      <c r="A24" s="1"/>
      <c r="B24" s="2"/>
      <c r="C24" s="2"/>
      <c r="D24" s="3"/>
      <c r="E24" s="3"/>
      <c r="F24" s="3"/>
      <c r="G24" s="3"/>
      <c r="H24" s="3"/>
      <c r="I24" s="3"/>
      <c r="J24" s="3"/>
      <c r="K24" s="3"/>
      <c r="L24" s="3"/>
    </row>
    <row r="25" spans="1:12" ht="15.75" customHeight="1">
      <c r="A25" s="1"/>
      <c r="B25" s="2"/>
      <c r="C25" s="2"/>
      <c r="D25" s="3"/>
      <c r="E25" s="3"/>
      <c r="F25" s="3"/>
      <c r="G25" s="3"/>
      <c r="H25" s="3"/>
      <c r="I25" s="3"/>
      <c r="J25" s="3"/>
      <c r="K25" s="3"/>
      <c r="L25" s="3"/>
    </row>
    <row r="26" spans="1:12" ht="15.75" customHeight="1">
      <c r="A26" s="1"/>
      <c r="B26" s="2"/>
      <c r="C26" s="2"/>
      <c r="D26" s="3"/>
      <c r="E26" s="3"/>
      <c r="F26" s="3"/>
      <c r="G26" s="3"/>
      <c r="H26" s="3"/>
      <c r="I26" s="3"/>
      <c r="J26" s="3"/>
      <c r="K26" s="3"/>
      <c r="L26" s="3"/>
    </row>
    <row r="27" spans="1:12" ht="15.75" customHeight="1">
      <c r="A27" s="1"/>
      <c r="B27" s="2"/>
      <c r="C27" s="2"/>
      <c r="D27" s="3"/>
      <c r="E27" s="3"/>
      <c r="F27" s="3"/>
      <c r="G27" s="3"/>
      <c r="H27" s="3"/>
      <c r="I27" s="3"/>
      <c r="J27" s="3"/>
      <c r="K27" s="3"/>
      <c r="L27" s="3"/>
    </row>
    <row r="28" spans="1:12" ht="15.75" customHeight="1">
      <c r="A28" s="1"/>
      <c r="B28" s="2"/>
      <c r="C28" s="2"/>
      <c r="D28" s="3"/>
      <c r="E28" s="3"/>
      <c r="F28" s="3"/>
      <c r="G28" s="3"/>
      <c r="H28" s="3"/>
      <c r="I28" s="3"/>
      <c r="J28" s="3"/>
      <c r="K28" s="3"/>
      <c r="L28" s="3"/>
    </row>
    <row r="29" spans="1:12" ht="15.75" customHeight="1">
      <c r="A29" s="1"/>
      <c r="B29" s="2"/>
      <c r="C29" s="2"/>
      <c r="D29" s="3"/>
      <c r="E29" s="3"/>
      <c r="F29" s="3"/>
      <c r="G29" s="3"/>
      <c r="H29" s="3"/>
      <c r="I29" s="3"/>
      <c r="J29" s="3"/>
      <c r="K29" s="3"/>
      <c r="L29" s="3"/>
    </row>
    <row r="30" spans="1:12" ht="15.75" customHeight="1">
      <c r="A30" s="1"/>
      <c r="B30" s="2"/>
      <c r="C30" s="2"/>
      <c r="D30" s="3"/>
      <c r="E30" s="3"/>
      <c r="F30" s="3"/>
      <c r="G30" s="3"/>
      <c r="H30" s="3"/>
      <c r="I30" s="3"/>
      <c r="J30" s="3"/>
      <c r="K30" s="3"/>
      <c r="L30" s="3"/>
    </row>
    <row r="31" spans="1:12" ht="15.75" customHeight="1">
      <c r="A31" s="1"/>
      <c r="B31" s="2"/>
      <c r="C31" s="2"/>
      <c r="D31" s="3"/>
      <c r="E31" s="3"/>
      <c r="F31" s="3"/>
      <c r="G31" s="3"/>
      <c r="H31" s="3"/>
      <c r="I31" s="3"/>
      <c r="J31" s="3"/>
      <c r="K31" s="3"/>
      <c r="L31" s="3"/>
    </row>
    <row r="32" spans="1:12" ht="15.75" customHeight="1">
      <c r="A32" s="1"/>
      <c r="B32" s="2"/>
      <c r="C32" s="2"/>
      <c r="D32" s="3"/>
      <c r="E32" s="3"/>
      <c r="F32" s="3"/>
      <c r="G32" s="3"/>
      <c r="H32" s="3"/>
      <c r="I32" s="3"/>
      <c r="J32" s="3"/>
      <c r="K32" s="3"/>
      <c r="L32" s="3"/>
    </row>
    <row r="33" spans="1:12" ht="15.75" customHeight="1">
      <c r="A33" s="1"/>
      <c r="B33" s="2"/>
      <c r="C33" s="2"/>
      <c r="D33" s="3"/>
      <c r="E33" s="3"/>
      <c r="F33" s="3"/>
      <c r="G33" s="3"/>
      <c r="H33" s="3"/>
      <c r="I33" s="3"/>
      <c r="J33" s="3"/>
      <c r="K33" s="3"/>
      <c r="L33" s="3"/>
    </row>
    <row r="34" spans="1:12" ht="15.75" customHeight="1">
      <c r="A34" s="1"/>
      <c r="B34" s="2"/>
      <c r="C34" s="2"/>
      <c r="D34" s="3"/>
      <c r="E34" s="3"/>
      <c r="F34" s="3"/>
      <c r="G34" s="3"/>
      <c r="H34" s="3"/>
      <c r="I34" s="3"/>
      <c r="J34" s="3"/>
      <c r="K34" s="3"/>
      <c r="L34" s="3"/>
    </row>
    <row r="35" spans="1:12" ht="15.75" customHeight="1">
      <c r="A35" s="1"/>
      <c r="B35" s="2"/>
      <c r="C35" s="2"/>
      <c r="D35" s="3"/>
      <c r="E35" s="3"/>
      <c r="F35" s="3"/>
      <c r="G35" s="3"/>
      <c r="H35" s="3"/>
      <c r="I35" s="3"/>
      <c r="J35" s="3"/>
      <c r="K35" s="3"/>
      <c r="L35" s="3"/>
    </row>
    <row r="36" spans="1:12" ht="15.75" customHeight="1">
      <c r="A36" s="1"/>
      <c r="B36" s="2"/>
      <c r="C36" s="2"/>
      <c r="D36" s="3"/>
      <c r="E36" s="3"/>
      <c r="F36" s="3"/>
      <c r="G36" s="3"/>
      <c r="H36" s="3"/>
      <c r="I36" s="3"/>
      <c r="J36" s="3"/>
      <c r="K36" s="3"/>
      <c r="L36" s="3"/>
    </row>
    <row r="37" spans="1:12" ht="15.75" customHeight="1">
      <c r="A37" s="1"/>
      <c r="B37" s="2"/>
      <c r="C37" s="2"/>
      <c r="D37" s="3"/>
      <c r="E37" s="3"/>
      <c r="F37" s="3"/>
      <c r="G37" s="3"/>
      <c r="H37" s="3"/>
      <c r="I37" s="3"/>
      <c r="J37" s="3"/>
      <c r="K37" s="3"/>
      <c r="L37" s="3"/>
    </row>
    <row r="38" spans="1:12" ht="15.75" customHeight="1">
      <c r="A38" s="1"/>
      <c r="B38" s="2"/>
      <c r="C38" s="2"/>
      <c r="D38" s="3"/>
      <c r="E38" s="3"/>
      <c r="F38" s="3"/>
      <c r="G38" s="3"/>
      <c r="H38" s="3"/>
      <c r="I38" s="3"/>
      <c r="J38" s="3"/>
      <c r="K38" s="3"/>
      <c r="L38" s="3"/>
    </row>
    <row r="39" spans="1:12" ht="15.75" customHeight="1">
      <c r="A39" s="1"/>
      <c r="B39" s="2"/>
      <c r="C39" s="2"/>
      <c r="D39" s="3"/>
      <c r="E39" s="3"/>
      <c r="F39" s="3"/>
      <c r="G39" s="3"/>
      <c r="H39" s="3"/>
      <c r="I39" s="3"/>
      <c r="J39" s="3"/>
      <c r="K39" s="3"/>
      <c r="L39" s="3"/>
    </row>
    <row r="40" spans="1:12" ht="15.75" customHeight="1">
      <c r="A40" s="1"/>
      <c r="B40" s="2"/>
      <c r="C40" s="2"/>
      <c r="D40" s="3"/>
      <c r="E40" s="3"/>
      <c r="F40" s="3"/>
      <c r="G40" s="3"/>
      <c r="H40" s="3"/>
      <c r="I40" s="3"/>
      <c r="J40" s="3"/>
      <c r="K40" s="3"/>
      <c r="L40" s="3"/>
    </row>
    <row r="41" spans="1:12" ht="15.75" customHeight="1">
      <c r="A41" s="1"/>
      <c r="B41" s="2"/>
      <c r="C41" s="2"/>
      <c r="D41" s="3"/>
      <c r="E41" s="3"/>
      <c r="F41" s="3"/>
      <c r="G41" s="3"/>
      <c r="H41" s="3"/>
      <c r="I41" s="3"/>
      <c r="J41" s="3"/>
      <c r="K41" s="3"/>
      <c r="L41" s="3"/>
    </row>
    <row r="42" spans="1:12" ht="15.75" customHeight="1">
      <c r="A42" s="1"/>
      <c r="B42" s="2"/>
      <c r="C42" s="2"/>
      <c r="D42" s="3"/>
      <c r="E42" s="3"/>
      <c r="F42" s="3"/>
      <c r="G42" s="3"/>
      <c r="H42" s="3"/>
      <c r="I42" s="3"/>
      <c r="J42" s="3"/>
      <c r="K42" s="3"/>
      <c r="L42" s="3"/>
    </row>
    <row r="43" spans="1:12" ht="15.75" customHeight="1">
      <c r="A43" s="1"/>
      <c r="B43" s="2"/>
      <c r="C43" s="2"/>
      <c r="D43" s="3"/>
      <c r="E43" s="3"/>
      <c r="F43" s="3"/>
      <c r="G43" s="3"/>
      <c r="H43" s="3"/>
      <c r="I43" s="3"/>
      <c r="J43" s="3"/>
      <c r="K43" s="3"/>
      <c r="L43" s="3"/>
    </row>
    <row r="44" spans="1:12" ht="15.75" customHeight="1">
      <c r="A44" s="1"/>
      <c r="B44" s="2"/>
      <c r="C44" s="2"/>
      <c r="D44" s="3"/>
      <c r="E44" s="3"/>
      <c r="F44" s="3"/>
      <c r="G44" s="3"/>
      <c r="H44" s="3"/>
      <c r="I44" s="3"/>
      <c r="J44" s="3"/>
      <c r="K44" s="3"/>
      <c r="L44" s="3"/>
    </row>
    <row r="45" spans="1:12" ht="15.75" customHeight="1">
      <c r="A45" s="1"/>
      <c r="B45" s="2"/>
      <c r="C45" s="2"/>
      <c r="D45" s="3"/>
      <c r="E45" s="3"/>
      <c r="F45" s="3"/>
      <c r="G45" s="3"/>
      <c r="H45" s="3"/>
      <c r="I45" s="3"/>
      <c r="J45" s="3"/>
      <c r="K45" s="3"/>
      <c r="L45" s="3"/>
    </row>
    <row r="46" spans="1:12" ht="15.75" customHeight="1">
      <c r="A46" s="1"/>
      <c r="B46" s="2"/>
      <c r="C46" s="2"/>
      <c r="D46" s="3"/>
      <c r="E46" s="3"/>
      <c r="F46" s="3"/>
      <c r="G46" s="3"/>
      <c r="H46" s="3"/>
      <c r="I46" s="3"/>
      <c r="J46" s="3"/>
      <c r="K46" s="3"/>
      <c r="L46" s="3"/>
    </row>
    <row r="47" spans="1:12" ht="15.75" customHeight="1">
      <c r="A47" s="1"/>
      <c r="B47" s="2"/>
      <c r="C47" s="2"/>
      <c r="D47" s="3"/>
      <c r="E47" s="3"/>
      <c r="F47" s="3"/>
      <c r="G47" s="3"/>
      <c r="H47" s="3"/>
      <c r="I47" s="3"/>
      <c r="J47" s="3"/>
      <c r="K47" s="3"/>
      <c r="L47" s="3"/>
    </row>
    <row r="48" spans="1:12" ht="15.75" customHeight="1">
      <c r="A48" s="1"/>
      <c r="B48" s="2"/>
      <c r="C48" s="2"/>
      <c r="D48" s="3"/>
      <c r="E48" s="3"/>
      <c r="F48" s="3"/>
      <c r="G48" s="3"/>
      <c r="H48" s="3"/>
      <c r="I48" s="3"/>
      <c r="J48" s="3"/>
      <c r="K48" s="3"/>
      <c r="L48" s="3"/>
    </row>
    <row r="49" spans="1:12" ht="15.75" customHeight="1">
      <c r="A49" s="1"/>
      <c r="B49" s="2"/>
      <c r="C49" s="2"/>
      <c r="D49" s="3"/>
      <c r="E49" s="3"/>
      <c r="F49" s="3"/>
      <c r="G49" s="3"/>
      <c r="H49" s="3"/>
      <c r="I49" s="3"/>
      <c r="J49" s="3"/>
      <c r="K49" s="3"/>
      <c r="L49" s="3"/>
    </row>
    <row r="50" spans="1:12" ht="15.75" customHeight="1">
      <c r="A50" s="1"/>
      <c r="B50" s="2"/>
      <c r="C50" s="2"/>
      <c r="D50" s="3"/>
      <c r="E50" s="3"/>
      <c r="F50" s="3"/>
      <c r="G50" s="3"/>
      <c r="H50" s="3"/>
      <c r="I50" s="3"/>
      <c r="J50" s="3"/>
      <c r="K50" s="3"/>
      <c r="L50" s="3"/>
    </row>
    <row r="51" spans="1:12" ht="15.75" customHeight="1">
      <c r="A51" s="1"/>
      <c r="B51" s="2"/>
      <c r="C51" s="2"/>
      <c r="D51" s="3"/>
      <c r="E51" s="3"/>
      <c r="F51" s="3"/>
      <c r="G51" s="3"/>
      <c r="H51" s="3"/>
      <c r="I51" s="3"/>
      <c r="J51" s="3"/>
      <c r="K51" s="3"/>
      <c r="L51" s="3"/>
    </row>
    <row r="52" spans="1:12" ht="15.75" customHeight="1">
      <c r="A52" s="1"/>
      <c r="B52" s="2"/>
      <c r="C52" s="2"/>
      <c r="D52" s="3"/>
      <c r="E52" s="3"/>
      <c r="F52" s="3"/>
      <c r="G52" s="3"/>
      <c r="H52" s="3"/>
      <c r="I52" s="3"/>
      <c r="J52" s="3"/>
      <c r="K52" s="3"/>
      <c r="L52" s="3"/>
    </row>
    <row r="53" spans="1:12" ht="15.75" customHeight="1">
      <c r="A53" s="1"/>
      <c r="B53" s="2"/>
      <c r="C53" s="2"/>
      <c r="D53" s="3"/>
      <c r="E53" s="3"/>
      <c r="F53" s="3"/>
      <c r="G53" s="3"/>
      <c r="H53" s="3"/>
      <c r="I53" s="3"/>
      <c r="J53" s="3"/>
      <c r="K53" s="3"/>
      <c r="L53" s="3"/>
    </row>
    <row r="54" spans="1:12" ht="15.75" customHeight="1">
      <c r="A54" s="1"/>
      <c r="B54" s="2"/>
      <c r="C54" s="2"/>
      <c r="D54" s="3"/>
      <c r="E54" s="3"/>
      <c r="F54" s="3"/>
      <c r="G54" s="3"/>
      <c r="H54" s="3"/>
      <c r="I54" s="3"/>
      <c r="J54" s="3"/>
      <c r="K54" s="3"/>
      <c r="L54" s="3"/>
    </row>
    <row r="55" spans="1:12" ht="15.75" customHeight="1">
      <c r="A55" s="1"/>
      <c r="B55" s="2"/>
      <c r="C55" s="2"/>
      <c r="D55" s="3"/>
      <c r="E55" s="3"/>
      <c r="F55" s="3"/>
      <c r="G55" s="3"/>
      <c r="H55" s="3"/>
      <c r="I55" s="3"/>
      <c r="J55" s="3"/>
      <c r="K55" s="3"/>
      <c r="L55" s="3"/>
    </row>
    <row r="56" spans="1:12" ht="15.75" customHeight="1">
      <c r="A56" s="1"/>
      <c r="B56" s="2"/>
      <c r="C56" s="2"/>
      <c r="D56" s="3"/>
      <c r="E56" s="3"/>
      <c r="F56" s="3"/>
      <c r="G56" s="3"/>
      <c r="H56" s="3"/>
      <c r="I56" s="3"/>
      <c r="J56" s="3"/>
      <c r="K56" s="3"/>
      <c r="L56" s="3"/>
    </row>
    <row r="57" spans="1:12" ht="15.75" customHeight="1">
      <c r="A57" s="1"/>
      <c r="B57" s="2"/>
      <c r="C57" s="2"/>
      <c r="D57" s="3"/>
      <c r="E57" s="3"/>
      <c r="F57" s="3"/>
      <c r="G57" s="3"/>
      <c r="H57" s="3"/>
      <c r="I57" s="3"/>
      <c r="J57" s="3"/>
      <c r="K57" s="3"/>
      <c r="L57" s="3"/>
    </row>
    <row r="58" spans="1:12" ht="15.75" customHeight="1">
      <c r="A58" s="1"/>
      <c r="B58" s="2"/>
      <c r="C58" s="2"/>
      <c r="D58" s="3"/>
      <c r="E58" s="3"/>
      <c r="F58" s="3"/>
      <c r="G58" s="3"/>
      <c r="H58" s="3"/>
      <c r="I58" s="3"/>
      <c r="J58" s="3"/>
      <c r="K58" s="3"/>
      <c r="L58" s="3"/>
    </row>
    <row r="59" spans="1:12" ht="15.75" customHeight="1">
      <c r="A59" s="1"/>
      <c r="B59" s="2"/>
      <c r="C59" s="2"/>
      <c r="D59" s="3"/>
      <c r="E59" s="3"/>
      <c r="F59" s="3"/>
      <c r="G59" s="3"/>
      <c r="H59" s="3"/>
      <c r="I59" s="3"/>
      <c r="J59" s="3"/>
      <c r="K59" s="3"/>
      <c r="L59" s="3"/>
    </row>
    <row r="60" spans="1:12" ht="15.75" customHeight="1">
      <c r="A60" s="1"/>
      <c r="B60" s="2"/>
      <c r="C60" s="2"/>
      <c r="D60" s="3"/>
      <c r="E60" s="3"/>
      <c r="F60" s="3"/>
      <c r="G60" s="3"/>
      <c r="H60" s="3"/>
      <c r="I60" s="3"/>
      <c r="J60" s="3"/>
      <c r="K60" s="3"/>
      <c r="L60" s="3"/>
    </row>
    <row r="61" spans="1:12" ht="15.75" customHeight="1">
      <c r="A61" s="1"/>
      <c r="B61" s="2"/>
      <c r="C61" s="2"/>
      <c r="D61" s="3"/>
      <c r="E61" s="3"/>
      <c r="F61" s="3"/>
      <c r="G61" s="3"/>
      <c r="H61" s="3"/>
      <c r="I61" s="3"/>
      <c r="J61" s="3"/>
      <c r="K61" s="3"/>
      <c r="L61" s="3"/>
    </row>
    <row r="62" spans="1:12" ht="15.75" customHeight="1">
      <c r="A62" s="1"/>
      <c r="B62" s="2"/>
      <c r="C62" s="2"/>
      <c r="D62" s="3"/>
      <c r="E62" s="3"/>
      <c r="F62" s="3"/>
      <c r="G62" s="3"/>
      <c r="H62" s="3"/>
      <c r="I62" s="3"/>
      <c r="J62" s="3"/>
      <c r="K62" s="3"/>
      <c r="L62" s="3"/>
    </row>
    <row r="63" spans="1:12" ht="15.75" customHeight="1">
      <c r="A63" s="1"/>
      <c r="B63" s="2"/>
      <c r="C63" s="2"/>
      <c r="D63" s="3"/>
      <c r="E63" s="3"/>
      <c r="F63" s="3"/>
      <c r="G63" s="3"/>
      <c r="H63" s="3"/>
      <c r="I63" s="3"/>
      <c r="J63" s="3"/>
      <c r="K63" s="3"/>
      <c r="L63" s="3"/>
    </row>
    <row r="64" spans="1:12" ht="15.75" customHeight="1">
      <c r="A64" s="1"/>
      <c r="B64" s="2"/>
      <c r="C64" s="2"/>
      <c r="D64" s="3"/>
      <c r="E64" s="3"/>
      <c r="F64" s="3"/>
      <c r="G64" s="3"/>
      <c r="H64" s="3"/>
      <c r="I64" s="3"/>
      <c r="J64" s="3"/>
      <c r="K64" s="3"/>
      <c r="L64" s="3"/>
    </row>
    <row r="65" spans="1:12" ht="15.75" customHeight="1">
      <c r="A65" s="1"/>
      <c r="B65" s="2"/>
      <c r="C65" s="2"/>
      <c r="D65" s="3"/>
      <c r="E65" s="3"/>
      <c r="F65" s="3"/>
      <c r="G65" s="3"/>
      <c r="H65" s="3"/>
      <c r="I65" s="3"/>
      <c r="J65" s="3"/>
      <c r="K65" s="3"/>
      <c r="L65" s="3"/>
    </row>
    <row r="66" spans="1:12" ht="15.75" customHeight="1">
      <c r="A66" s="1"/>
      <c r="B66" s="2"/>
      <c r="C66" s="2"/>
      <c r="D66" s="3"/>
      <c r="E66" s="3"/>
      <c r="F66" s="3"/>
      <c r="G66" s="3"/>
      <c r="H66" s="3"/>
      <c r="I66" s="3"/>
      <c r="J66" s="3"/>
      <c r="K66" s="3"/>
      <c r="L66" s="3"/>
    </row>
    <row r="67" spans="1:12" ht="15.75" customHeight="1">
      <c r="A67" s="1"/>
      <c r="B67" s="2"/>
      <c r="C67" s="2"/>
      <c r="D67" s="3"/>
      <c r="E67" s="3"/>
      <c r="F67" s="3"/>
      <c r="G67" s="3"/>
      <c r="H67" s="3"/>
      <c r="I67" s="3"/>
      <c r="J67" s="3"/>
      <c r="K67" s="3"/>
      <c r="L67" s="3"/>
    </row>
    <row r="68" spans="1:12" ht="15.75" customHeight="1">
      <c r="A68" s="1"/>
      <c r="B68" s="2"/>
      <c r="C68" s="2"/>
      <c r="D68" s="3"/>
      <c r="E68" s="3"/>
      <c r="F68" s="3"/>
      <c r="G68" s="3"/>
      <c r="H68" s="3"/>
      <c r="I68" s="3"/>
      <c r="J68" s="3"/>
      <c r="K68" s="3"/>
      <c r="L68" s="3"/>
    </row>
    <row r="69" spans="1:12" ht="15.75" customHeight="1">
      <c r="A69" s="1"/>
      <c r="B69" s="2"/>
      <c r="C69" s="2"/>
      <c r="D69" s="3"/>
      <c r="E69" s="3"/>
      <c r="F69" s="3"/>
      <c r="G69" s="3"/>
      <c r="H69" s="3"/>
      <c r="I69" s="3"/>
      <c r="J69" s="3"/>
      <c r="K69" s="3"/>
      <c r="L69" s="3"/>
    </row>
    <row r="70" spans="1:12" ht="15.75" customHeight="1">
      <c r="A70" s="1"/>
      <c r="B70" s="2"/>
      <c r="C70" s="2"/>
      <c r="D70" s="3"/>
      <c r="E70" s="3"/>
      <c r="F70" s="3"/>
      <c r="G70" s="3"/>
      <c r="H70" s="3"/>
      <c r="I70" s="3"/>
      <c r="J70" s="3"/>
      <c r="K70" s="3"/>
      <c r="L70" s="3"/>
    </row>
    <row r="71" spans="1:12" ht="15.75" customHeight="1">
      <c r="A71" s="1"/>
      <c r="B71" s="2"/>
      <c r="C71" s="2"/>
      <c r="D71" s="3"/>
      <c r="E71" s="3"/>
      <c r="F71" s="3"/>
      <c r="G71" s="3"/>
      <c r="H71" s="3"/>
      <c r="I71" s="3"/>
      <c r="J71" s="3"/>
      <c r="K71" s="3"/>
      <c r="L71" s="3"/>
    </row>
    <row r="72" spans="1:12" ht="15.75" customHeight="1">
      <c r="A72" s="1"/>
      <c r="B72" s="2"/>
      <c r="C72" s="2"/>
      <c r="D72" s="3"/>
      <c r="E72" s="3"/>
      <c r="F72" s="3"/>
      <c r="G72" s="3"/>
      <c r="H72" s="3"/>
      <c r="I72" s="3"/>
      <c r="J72" s="3"/>
      <c r="K72" s="3"/>
      <c r="L72" s="3"/>
    </row>
    <row r="73" spans="1:12" ht="15.75" customHeight="1">
      <c r="A73" s="1"/>
      <c r="B73" s="2"/>
      <c r="C73" s="2"/>
      <c r="D73" s="3"/>
      <c r="E73" s="3"/>
      <c r="F73" s="3"/>
      <c r="G73" s="3"/>
      <c r="H73" s="3"/>
      <c r="I73" s="3"/>
      <c r="J73" s="3"/>
      <c r="K73" s="3"/>
      <c r="L73" s="3"/>
    </row>
    <row r="74" spans="1:12" ht="15.75" customHeight="1">
      <c r="A74" s="1"/>
      <c r="B74" s="2"/>
      <c r="C74" s="2"/>
      <c r="D74" s="3"/>
      <c r="E74" s="3"/>
      <c r="F74" s="3"/>
      <c r="G74" s="3"/>
      <c r="H74" s="3"/>
      <c r="I74" s="3"/>
      <c r="J74" s="3"/>
      <c r="K74" s="3"/>
      <c r="L74" s="3"/>
    </row>
    <row r="75" spans="1:12" ht="15.75" customHeight="1">
      <c r="A75" s="1"/>
      <c r="B75" s="2"/>
      <c r="C75" s="2"/>
      <c r="D75" s="3"/>
      <c r="E75" s="3"/>
      <c r="F75" s="3"/>
      <c r="G75" s="3"/>
      <c r="H75" s="3"/>
      <c r="I75" s="3"/>
      <c r="J75" s="3"/>
      <c r="K75" s="3"/>
      <c r="L75" s="3"/>
    </row>
    <row r="76" spans="1:12" ht="15.75" customHeight="1">
      <c r="A76" s="1"/>
      <c r="B76" s="2"/>
      <c r="C76" s="2"/>
      <c r="D76" s="3"/>
      <c r="E76" s="3"/>
      <c r="F76" s="3"/>
      <c r="G76" s="3"/>
      <c r="H76" s="3"/>
      <c r="I76" s="3"/>
      <c r="J76" s="3"/>
      <c r="K76" s="3"/>
      <c r="L76" s="3"/>
    </row>
    <row r="77" spans="1:12" ht="15.75" customHeight="1">
      <c r="A77" s="1"/>
      <c r="B77" s="2"/>
      <c r="C77" s="2"/>
      <c r="D77" s="3"/>
      <c r="E77" s="3"/>
      <c r="F77" s="3"/>
      <c r="G77" s="3"/>
      <c r="H77" s="3"/>
      <c r="I77" s="3"/>
      <c r="J77" s="3"/>
      <c r="K77" s="3"/>
      <c r="L77" s="3"/>
    </row>
    <row r="78" spans="1:12" ht="15.75" customHeight="1">
      <c r="A78" s="1"/>
      <c r="B78" s="2"/>
      <c r="C78" s="2"/>
      <c r="D78" s="3"/>
      <c r="E78" s="3"/>
      <c r="F78" s="3"/>
      <c r="G78" s="3"/>
      <c r="H78" s="3"/>
      <c r="I78" s="3"/>
      <c r="J78" s="3"/>
      <c r="K78" s="3"/>
      <c r="L78" s="3"/>
    </row>
    <row r="79" spans="1:12" ht="15.75" customHeight="1">
      <c r="A79" s="1"/>
      <c r="B79" s="2"/>
      <c r="C79" s="2"/>
      <c r="D79" s="3"/>
      <c r="E79" s="3"/>
      <c r="F79" s="3"/>
      <c r="G79" s="3"/>
      <c r="H79" s="3"/>
      <c r="I79" s="3"/>
      <c r="J79" s="3"/>
      <c r="K79" s="3"/>
      <c r="L79" s="3"/>
    </row>
    <row r="80" spans="1:12" ht="15.75" customHeight="1">
      <c r="A80" s="1"/>
      <c r="B80" s="2"/>
      <c r="C80" s="2"/>
      <c r="D80" s="3"/>
      <c r="E80" s="3"/>
      <c r="F80" s="3"/>
      <c r="G80" s="3"/>
      <c r="H80" s="3"/>
      <c r="I80" s="3"/>
      <c r="J80" s="3"/>
      <c r="K80" s="3"/>
      <c r="L80" s="3"/>
    </row>
    <row r="81" spans="1:12" ht="15.75" customHeight="1">
      <c r="A81" s="1"/>
      <c r="B81" s="2"/>
      <c r="C81" s="2"/>
      <c r="D81" s="3"/>
      <c r="E81" s="3"/>
      <c r="F81" s="3"/>
      <c r="G81" s="3"/>
      <c r="H81" s="3"/>
      <c r="I81" s="3"/>
      <c r="J81" s="3"/>
      <c r="K81" s="3"/>
      <c r="L81" s="3"/>
    </row>
    <row r="82" spans="1:12" ht="15.75" customHeight="1">
      <c r="A82" s="1"/>
      <c r="B82" s="2"/>
      <c r="C82" s="2"/>
      <c r="D82" s="3"/>
      <c r="E82" s="3"/>
      <c r="F82" s="3"/>
      <c r="G82" s="3"/>
      <c r="H82" s="3"/>
      <c r="I82" s="3"/>
      <c r="J82" s="3"/>
      <c r="K82" s="3"/>
      <c r="L82" s="3"/>
    </row>
    <row r="83" spans="1:12" ht="15.75" customHeight="1">
      <c r="A83" s="1"/>
      <c r="B83" s="2"/>
      <c r="C83" s="2"/>
      <c r="D83" s="3"/>
      <c r="E83" s="3"/>
      <c r="F83" s="3"/>
      <c r="G83" s="3"/>
      <c r="H83" s="3"/>
      <c r="I83" s="3"/>
      <c r="J83" s="3"/>
      <c r="K83" s="3"/>
      <c r="L83" s="3"/>
    </row>
    <row r="84" spans="1:12" ht="15.75" customHeight="1">
      <c r="A84" s="1"/>
      <c r="B84" s="2"/>
      <c r="C84" s="2"/>
      <c r="D84" s="3"/>
      <c r="E84" s="3"/>
      <c r="F84" s="3"/>
      <c r="G84" s="3"/>
      <c r="H84" s="3"/>
      <c r="I84" s="3"/>
      <c r="J84" s="3"/>
      <c r="K84" s="3"/>
      <c r="L84" s="3"/>
    </row>
    <row r="85" spans="1:12" ht="15.75" customHeight="1">
      <c r="A85" s="1"/>
      <c r="B85" s="2"/>
      <c r="C85" s="2"/>
      <c r="D85" s="3"/>
      <c r="E85" s="3"/>
      <c r="F85" s="3"/>
      <c r="G85" s="3"/>
      <c r="H85" s="3"/>
      <c r="I85" s="3"/>
      <c r="J85" s="3"/>
      <c r="K85" s="3"/>
      <c r="L85" s="3"/>
    </row>
    <row r="86" spans="1:12" ht="15.75" customHeight="1">
      <c r="A86" s="1"/>
      <c r="B86" s="2"/>
      <c r="C86" s="2"/>
      <c r="D86" s="3"/>
      <c r="E86" s="3"/>
      <c r="F86" s="3"/>
      <c r="G86" s="3"/>
      <c r="H86" s="3"/>
      <c r="I86" s="3"/>
      <c r="J86" s="3"/>
      <c r="K86" s="3"/>
      <c r="L86" s="3"/>
    </row>
    <row r="87" spans="1:12" ht="15.75" customHeight="1">
      <c r="A87" s="1"/>
      <c r="B87" s="2"/>
      <c r="C87" s="2"/>
      <c r="D87" s="3"/>
      <c r="E87" s="3"/>
      <c r="F87" s="3"/>
      <c r="G87" s="3"/>
      <c r="H87" s="3"/>
      <c r="I87" s="3"/>
      <c r="J87" s="3"/>
      <c r="K87" s="3"/>
      <c r="L87" s="3"/>
    </row>
    <row r="88" spans="1:12" ht="15.75" customHeight="1">
      <c r="A88" s="1"/>
      <c r="B88" s="2"/>
      <c r="C88" s="2"/>
      <c r="D88" s="3"/>
      <c r="E88" s="3"/>
      <c r="F88" s="3"/>
      <c r="G88" s="3"/>
      <c r="H88" s="3"/>
      <c r="I88" s="3"/>
      <c r="J88" s="3"/>
      <c r="K88" s="3"/>
      <c r="L88" s="3"/>
    </row>
    <row r="89" spans="1:12" ht="15.75" customHeight="1">
      <c r="A89" s="1"/>
      <c r="B89" s="2"/>
      <c r="C89" s="2"/>
      <c r="D89" s="3"/>
      <c r="E89" s="3"/>
      <c r="F89" s="3"/>
      <c r="G89" s="3"/>
      <c r="H89" s="3"/>
      <c r="I89" s="3"/>
      <c r="J89" s="3"/>
      <c r="K89" s="3"/>
      <c r="L89" s="3"/>
    </row>
    <row r="90" spans="1:12" ht="15.75" customHeight="1">
      <c r="A90" s="1"/>
      <c r="B90" s="2"/>
      <c r="C90" s="2"/>
      <c r="D90" s="3"/>
      <c r="E90" s="3"/>
      <c r="F90" s="3"/>
      <c r="G90" s="3"/>
      <c r="H90" s="3"/>
      <c r="I90" s="3"/>
      <c r="J90" s="3"/>
      <c r="K90" s="3"/>
      <c r="L90" s="3"/>
    </row>
    <row r="91" spans="1:12" ht="15.75" customHeight="1">
      <c r="A91" s="1"/>
      <c r="B91" s="2"/>
      <c r="C91" s="2"/>
      <c r="D91" s="3"/>
      <c r="E91" s="3"/>
      <c r="F91" s="3"/>
      <c r="G91" s="3"/>
      <c r="H91" s="3"/>
      <c r="I91" s="3"/>
      <c r="J91" s="3"/>
      <c r="K91" s="3"/>
      <c r="L91" s="3"/>
    </row>
    <row r="92" spans="1:12" ht="15.75" customHeight="1">
      <c r="A92" s="1"/>
      <c r="B92" s="2"/>
      <c r="C92" s="2"/>
      <c r="D92" s="3"/>
      <c r="E92" s="3"/>
      <c r="F92" s="3"/>
      <c r="G92" s="3"/>
      <c r="H92" s="3"/>
      <c r="I92" s="3"/>
      <c r="J92" s="3"/>
      <c r="K92" s="3"/>
      <c r="L92" s="3"/>
    </row>
    <row r="93" spans="1:12" ht="15.75" customHeight="1">
      <c r="A93" s="1"/>
      <c r="B93" s="2"/>
      <c r="C93" s="2"/>
      <c r="D93" s="3"/>
      <c r="E93" s="3"/>
      <c r="F93" s="3"/>
      <c r="G93" s="3"/>
      <c r="H93" s="3"/>
      <c r="I93" s="3"/>
      <c r="J93" s="3"/>
      <c r="K93" s="3"/>
      <c r="L93" s="3"/>
    </row>
    <row r="94" spans="1:12" ht="15.75" customHeight="1">
      <c r="A94" s="1"/>
      <c r="B94" s="2"/>
      <c r="C94" s="2"/>
      <c r="D94" s="3"/>
      <c r="E94" s="3"/>
      <c r="F94" s="3"/>
      <c r="G94" s="3"/>
      <c r="H94" s="3"/>
      <c r="I94" s="3"/>
      <c r="J94" s="3"/>
      <c r="K94" s="3"/>
      <c r="L94" s="3"/>
    </row>
    <row r="95" spans="1:12" ht="15.75" customHeight="1">
      <c r="A95" s="1"/>
      <c r="B95" s="2"/>
      <c r="C95" s="2"/>
      <c r="D95" s="3"/>
      <c r="E95" s="3"/>
      <c r="F95" s="3"/>
      <c r="G95" s="3"/>
      <c r="H95" s="3"/>
      <c r="I95" s="3"/>
      <c r="J95" s="3"/>
      <c r="K95" s="3"/>
      <c r="L95" s="3"/>
    </row>
    <row r="96" spans="1:12" ht="15.75" customHeight="1">
      <c r="A96" s="1"/>
      <c r="B96" s="2"/>
      <c r="C96" s="2"/>
      <c r="D96" s="3"/>
      <c r="E96" s="3"/>
      <c r="F96" s="3"/>
      <c r="G96" s="3"/>
      <c r="H96" s="3"/>
      <c r="I96" s="3"/>
      <c r="J96" s="3"/>
      <c r="K96" s="3"/>
      <c r="L96" s="3"/>
    </row>
    <row r="97" spans="1:12" ht="15.75" customHeight="1">
      <c r="A97" s="1"/>
      <c r="B97" s="2"/>
      <c r="C97" s="2"/>
      <c r="D97" s="3"/>
      <c r="E97" s="3"/>
      <c r="F97" s="3"/>
      <c r="G97" s="3"/>
      <c r="H97" s="3"/>
      <c r="I97" s="3"/>
      <c r="J97" s="3"/>
      <c r="K97" s="3"/>
      <c r="L97" s="3"/>
    </row>
    <row r="98" spans="1:12" ht="15.75" customHeight="1">
      <c r="A98" s="1"/>
      <c r="B98" s="2"/>
      <c r="C98" s="2"/>
      <c r="D98" s="3"/>
      <c r="E98" s="3"/>
      <c r="F98" s="3"/>
      <c r="G98" s="3"/>
      <c r="H98" s="3"/>
      <c r="I98" s="3"/>
      <c r="J98" s="3"/>
      <c r="K98" s="3"/>
      <c r="L98" s="3"/>
    </row>
    <row r="99" spans="1:12" ht="15.75" customHeight="1">
      <c r="A99" s="1"/>
      <c r="B99" s="2"/>
      <c r="C99" s="2"/>
      <c r="D99" s="3"/>
      <c r="E99" s="3"/>
      <c r="F99" s="3"/>
      <c r="G99" s="3"/>
      <c r="H99" s="3"/>
      <c r="I99" s="3"/>
      <c r="J99" s="3"/>
      <c r="K99" s="3"/>
      <c r="L99" s="3"/>
    </row>
    <row r="100" spans="1:12" ht="15.75" customHeight="1">
      <c r="A100" s="1"/>
      <c r="B100" s="2"/>
      <c r="C100" s="2"/>
      <c r="D100" s="3"/>
      <c r="E100" s="3"/>
      <c r="F100" s="3"/>
      <c r="G100" s="3"/>
      <c r="H100" s="3"/>
      <c r="I100" s="3"/>
      <c r="J100" s="3"/>
      <c r="K100" s="3"/>
      <c r="L100" s="3"/>
    </row>
    <row r="101" spans="1:12" ht="15.75" customHeight="1">
      <c r="A101" s="1"/>
      <c r="B101" s="2"/>
      <c r="C101" s="2"/>
      <c r="D101" s="3"/>
      <c r="E101" s="3"/>
      <c r="F101" s="3"/>
      <c r="G101" s="3"/>
      <c r="H101" s="3"/>
      <c r="I101" s="3"/>
      <c r="J101" s="3"/>
      <c r="K101" s="3"/>
      <c r="L101" s="3"/>
    </row>
    <row r="102" spans="1:12" ht="15.75" customHeight="1">
      <c r="A102" s="1"/>
      <c r="B102" s="2"/>
      <c r="C102" s="2"/>
      <c r="D102" s="3"/>
      <c r="E102" s="3"/>
      <c r="F102" s="3"/>
      <c r="G102" s="3"/>
      <c r="H102" s="3"/>
      <c r="I102" s="3"/>
      <c r="J102" s="3"/>
      <c r="K102" s="3"/>
      <c r="L102" s="3"/>
    </row>
    <row r="103" spans="1:12" ht="15.75" customHeight="1">
      <c r="A103" s="1"/>
      <c r="B103" s="2"/>
      <c r="C103" s="2"/>
      <c r="D103" s="3"/>
      <c r="E103" s="3"/>
      <c r="F103" s="3"/>
      <c r="G103" s="3"/>
      <c r="H103" s="3"/>
      <c r="I103" s="3"/>
      <c r="J103" s="3"/>
      <c r="K103" s="3"/>
      <c r="L103" s="3"/>
    </row>
    <row r="104" spans="1:12" ht="15.75" customHeight="1">
      <c r="A104" s="1"/>
      <c r="B104" s="2"/>
      <c r="C104" s="2"/>
      <c r="D104" s="3"/>
      <c r="E104" s="3"/>
      <c r="F104" s="3"/>
      <c r="G104" s="3"/>
      <c r="H104" s="3"/>
      <c r="I104" s="3"/>
      <c r="J104" s="3"/>
      <c r="K104" s="3"/>
      <c r="L104" s="3"/>
    </row>
    <row r="105" spans="1:12" ht="15.75" customHeight="1">
      <c r="A105" s="1"/>
      <c r="B105" s="2"/>
      <c r="C105" s="2"/>
      <c r="D105" s="3"/>
      <c r="E105" s="3"/>
      <c r="F105" s="3"/>
      <c r="G105" s="3"/>
      <c r="H105" s="3"/>
      <c r="I105" s="3"/>
      <c r="J105" s="3"/>
      <c r="K105" s="3"/>
      <c r="L105" s="3"/>
    </row>
    <row r="106" spans="1:12" ht="15.75" customHeight="1">
      <c r="A106" s="1"/>
      <c r="B106" s="2"/>
      <c r="C106" s="2"/>
      <c r="D106" s="3"/>
      <c r="E106" s="3"/>
      <c r="F106" s="3"/>
      <c r="G106" s="3"/>
      <c r="H106" s="3"/>
      <c r="I106" s="3"/>
      <c r="J106" s="3"/>
      <c r="K106" s="3"/>
      <c r="L106" s="3"/>
    </row>
    <row r="107" spans="1:12" ht="15.75" customHeight="1">
      <c r="A107" s="1"/>
      <c r="B107" s="2"/>
      <c r="C107" s="2"/>
      <c r="D107" s="3"/>
      <c r="E107" s="3"/>
      <c r="F107" s="3"/>
      <c r="G107" s="3"/>
      <c r="H107" s="3"/>
      <c r="I107" s="3"/>
      <c r="J107" s="3"/>
      <c r="K107" s="3"/>
      <c r="L107" s="3"/>
    </row>
    <row r="108" spans="1:12" ht="15.75" customHeight="1">
      <c r="A108" s="1"/>
      <c r="B108" s="2"/>
      <c r="C108" s="2"/>
      <c r="D108" s="3"/>
      <c r="E108" s="3"/>
      <c r="F108" s="3"/>
      <c r="G108" s="3"/>
      <c r="H108" s="3"/>
      <c r="I108" s="3"/>
      <c r="J108" s="3"/>
      <c r="K108" s="3"/>
      <c r="L108" s="3"/>
    </row>
    <row r="109" spans="1:12" ht="15.75" customHeight="1">
      <c r="A109" s="1"/>
      <c r="B109" s="2"/>
      <c r="C109" s="2"/>
      <c r="D109" s="3"/>
      <c r="E109" s="3"/>
      <c r="F109" s="3"/>
      <c r="G109" s="3"/>
      <c r="H109" s="3"/>
      <c r="I109" s="3"/>
      <c r="J109" s="3"/>
      <c r="K109" s="3"/>
      <c r="L109" s="3"/>
    </row>
    <row r="110" spans="1:12" ht="15.75" customHeight="1">
      <c r="A110" s="1"/>
      <c r="B110" s="2"/>
      <c r="C110" s="2"/>
      <c r="D110" s="3"/>
      <c r="E110" s="3"/>
      <c r="F110" s="3"/>
      <c r="G110" s="3"/>
      <c r="H110" s="3"/>
      <c r="I110" s="3"/>
      <c r="J110" s="3"/>
      <c r="K110" s="3"/>
      <c r="L110" s="3"/>
    </row>
    <row r="111" spans="1:12" ht="15.75" customHeight="1">
      <c r="A111" s="1"/>
      <c r="B111" s="2"/>
      <c r="C111" s="2"/>
      <c r="D111" s="3"/>
      <c r="E111" s="3"/>
      <c r="F111" s="3"/>
      <c r="G111" s="3"/>
      <c r="H111" s="3"/>
      <c r="I111" s="3"/>
      <c r="J111" s="3"/>
      <c r="K111" s="3"/>
      <c r="L111" s="3"/>
    </row>
    <row r="112" spans="1:12" ht="15.75" customHeight="1">
      <c r="A112" s="1"/>
      <c r="B112" s="2"/>
      <c r="C112" s="2"/>
      <c r="D112" s="3"/>
      <c r="E112" s="3"/>
      <c r="F112" s="3"/>
      <c r="G112" s="3"/>
      <c r="H112" s="3"/>
      <c r="I112" s="3"/>
      <c r="J112" s="3"/>
      <c r="K112" s="3"/>
      <c r="L112" s="3"/>
    </row>
    <row r="113" spans="1:12" ht="15.75" customHeight="1">
      <c r="A113" s="1"/>
      <c r="B113" s="2"/>
      <c r="C113" s="2"/>
      <c r="D113" s="3"/>
      <c r="E113" s="3"/>
      <c r="F113" s="3"/>
      <c r="G113" s="3"/>
      <c r="H113" s="3"/>
      <c r="I113" s="3"/>
      <c r="J113" s="3"/>
      <c r="K113" s="3"/>
      <c r="L113" s="3"/>
    </row>
    <row r="114" spans="1:12" ht="15.75" customHeight="1">
      <c r="A114" s="1"/>
      <c r="B114" s="2"/>
      <c r="C114" s="2"/>
      <c r="D114" s="3"/>
      <c r="E114" s="3"/>
      <c r="F114" s="3"/>
      <c r="G114" s="3"/>
      <c r="H114" s="3"/>
      <c r="I114" s="3"/>
      <c r="J114" s="3"/>
      <c r="K114" s="3"/>
      <c r="L114" s="3"/>
    </row>
    <row r="115" spans="1:12" ht="15.75" customHeight="1">
      <c r="A115" s="1"/>
      <c r="B115" s="2"/>
      <c r="C115" s="2"/>
      <c r="D115" s="3"/>
      <c r="E115" s="3"/>
      <c r="F115" s="3"/>
      <c r="G115" s="3"/>
      <c r="H115" s="3"/>
      <c r="I115" s="3"/>
      <c r="J115" s="3"/>
      <c r="K115" s="3"/>
      <c r="L115" s="3"/>
    </row>
    <row r="116" spans="1:12" ht="15.75" customHeight="1">
      <c r="A116" s="1"/>
      <c r="B116" s="2"/>
      <c r="C116" s="2"/>
      <c r="D116" s="3"/>
      <c r="E116" s="3"/>
      <c r="F116" s="3"/>
      <c r="G116" s="3"/>
      <c r="H116" s="3"/>
      <c r="I116" s="3"/>
      <c r="J116" s="3"/>
      <c r="K116" s="3"/>
      <c r="L116" s="3"/>
    </row>
    <row r="117" spans="1:12" ht="15.75" customHeight="1">
      <c r="A117" s="1"/>
      <c r="B117" s="2"/>
      <c r="C117" s="2"/>
      <c r="D117" s="3"/>
      <c r="E117" s="3"/>
      <c r="F117" s="3"/>
      <c r="G117" s="3"/>
      <c r="H117" s="3"/>
      <c r="I117" s="3"/>
      <c r="J117" s="3"/>
      <c r="K117" s="3"/>
      <c r="L117" s="3"/>
    </row>
    <row r="118" spans="1:12" ht="15.75" customHeight="1">
      <c r="A118" s="1"/>
      <c r="B118" s="2"/>
      <c r="C118" s="2"/>
      <c r="D118" s="3"/>
      <c r="E118" s="3"/>
      <c r="F118" s="3"/>
      <c r="G118" s="3"/>
      <c r="H118" s="3"/>
      <c r="I118" s="3"/>
      <c r="J118" s="3"/>
      <c r="K118" s="3"/>
      <c r="L118" s="3"/>
    </row>
    <row r="119" spans="1:12" ht="15.75" customHeight="1">
      <c r="A119" s="1"/>
      <c r="B119" s="2"/>
      <c r="C119" s="2"/>
      <c r="D119" s="3"/>
      <c r="E119" s="3"/>
      <c r="F119" s="3"/>
      <c r="G119" s="3"/>
      <c r="H119" s="3"/>
      <c r="I119" s="3"/>
      <c r="J119" s="3"/>
      <c r="K119" s="3"/>
      <c r="L119" s="3"/>
    </row>
    <row r="120" spans="1:12" ht="15.75" customHeight="1">
      <c r="A120" s="1"/>
      <c r="B120" s="2"/>
      <c r="C120" s="2"/>
      <c r="D120" s="3"/>
      <c r="E120" s="3"/>
      <c r="F120" s="3"/>
      <c r="G120" s="3"/>
      <c r="H120" s="3"/>
      <c r="I120" s="3"/>
      <c r="J120" s="3"/>
      <c r="K120" s="3"/>
      <c r="L120" s="3"/>
    </row>
    <row r="121" spans="1:12" ht="15.75" customHeight="1">
      <c r="A121" s="1"/>
      <c r="B121" s="2"/>
      <c r="C121" s="2"/>
      <c r="D121" s="3"/>
      <c r="E121" s="3"/>
      <c r="F121" s="3"/>
      <c r="G121" s="3"/>
      <c r="H121" s="3"/>
      <c r="I121" s="3"/>
      <c r="J121" s="3"/>
      <c r="K121" s="3"/>
      <c r="L121" s="3"/>
    </row>
    <row r="122" spans="1:12" ht="15.75" customHeight="1">
      <c r="A122" s="1"/>
      <c r="B122" s="2"/>
      <c r="C122" s="2"/>
      <c r="D122" s="3"/>
      <c r="E122" s="3"/>
      <c r="F122" s="3"/>
      <c r="G122" s="3"/>
      <c r="H122" s="3"/>
      <c r="I122" s="3"/>
      <c r="J122" s="3"/>
      <c r="K122" s="3"/>
      <c r="L122" s="3"/>
    </row>
    <row r="123" spans="1:12" ht="15.75" customHeight="1">
      <c r="A123" s="1"/>
      <c r="B123" s="2"/>
      <c r="C123" s="2"/>
      <c r="D123" s="3"/>
      <c r="E123" s="3"/>
      <c r="F123" s="3"/>
      <c r="G123" s="3"/>
      <c r="H123" s="3"/>
      <c r="I123" s="3"/>
      <c r="J123" s="3"/>
      <c r="K123" s="3"/>
      <c r="L123" s="3"/>
    </row>
    <row r="124" spans="1:12" ht="15.75" customHeight="1">
      <c r="A124" s="1"/>
      <c r="B124" s="2"/>
      <c r="C124" s="2"/>
      <c r="D124" s="3"/>
      <c r="E124" s="3"/>
      <c r="F124" s="3"/>
      <c r="G124" s="3"/>
      <c r="H124" s="3"/>
      <c r="I124" s="3"/>
      <c r="J124" s="3"/>
      <c r="K124" s="3"/>
      <c r="L124" s="3"/>
    </row>
    <row r="125" spans="1:12" ht="15.75" customHeight="1">
      <c r="A125" s="1"/>
      <c r="B125" s="2"/>
      <c r="C125" s="2"/>
      <c r="D125" s="3"/>
      <c r="E125" s="3"/>
      <c r="F125" s="3"/>
      <c r="G125" s="3"/>
      <c r="H125" s="3"/>
      <c r="I125" s="3"/>
      <c r="J125" s="3"/>
      <c r="K125" s="3"/>
      <c r="L125" s="3"/>
    </row>
    <row r="126" spans="1:12" ht="15.75" customHeight="1">
      <c r="A126" s="1"/>
      <c r="B126" s="2"/>
      <c r="C126" s="2"/>
      <c r="D126" s="3"/>
      <c r="E126" s="3"/>
      <c r="F126" s="3"/>
      <c r="G126" s="3"/>
      <c r="H126" s="3"/>
      <c r="I126" s="3"/>
      <c r="J126" s="3"/>
      <c r="K126" s="3"/>
      <c r="L126" s="3"/>
    </row>
    <row r="127" spans="1:12" ht="15.75" customHeight="1">
      <c r="A127" s="1"/>
      <c r="B127" s="2"/>
      <c r="C127" s="2"/>
      <c r="D127" s="3"/>
      <c r="E127" s="3"/>
      <c r="F127" s="3"/>
      <c r="G127" s="3"/>
      <c r="H127" s="3"/>
      <c r="I127" s="3"/>
      <c r="J127" s="3"/>
      <c r="K127" s="3"/>
      <c r="L127" s="3"/>
    </row>
    <row r="128" spans="1:12" ht="15.75" customHeight="1">
      <c r="A128" s="1"/>
      <c r="B128" s="2"/>
      <c r="C128" s="2"/>
      <c r="D128" s="3"/>
      <c r="E128" s="3"/>
      <c r="F128" s="3"/>
      <c r="G128" s="3"/>
      <c r="H128" s="3"/>
      <c r="I128" s="3"/>
      <c r="J128" s="3"/>
      <c r="K128" s="3"/>
      <c r="L128" s="3"/>
    </row>
    <row r="129" spans="1:12" ht="15.75" customHeight="1">
      <c r="A129" s="1"/>
      <c r="B129" s="2"/>
      <c r="C129" s="2"/>
      <c r="D129" s="3"/>
      <c r="E129" s="3"/>
      <c r="F129" s="3"/>
      <c r="G129" s="3"/>
      <c r="H129" s="3"/>
      <c r="I129" s="3"/>
      <c r="J129" s="3"/>
      <c r="K129" s="3"/>
      <c r="L129" s="3"/>
    </row>
    <row r="130" spans="1:12" ht="15.75" customHeight="1">
      <c r="A130" s="1"/>
      <c r="B130" s="2"/>
      <c r="C130" s="2"/>
      <c r="D130" s="3"/>
      <c r="E130" s="3"/>
      <c r="F130" s="3"/>
      <c r="G130" s="3"/>
      <c r="H130" s="3"/>
      <c r="I130" s="3"/>
      <c r="J130" s="3"/>
      <c r="K130" s="3"/>
      <c r="L130" s="3"/>
    </row>
    <row r="131" spans="1:12" ht="15.75" customHeight="1">
      <c r="A131" s="1"/>
      <c r="B131" s="2"/>
      <c r="C131" s="2"/>
      <c r="D131" s="3"/>
      <c r="E131" s="3"/>
      <c r="F131" s="3"/>
      <c r="G131" s="3"/>
      <c r="H131" s="3"/>
      <c r="I131" s="3"/>
      <c r="J131" s="3"/>
      <c r="K131" s="3"/>
      <c r="L131" s="3"/>
    </row>
    <row r="132" spans="1:12" ht="15.75" customHeight="1">
      <c r="A132" s="1"/>
      <c r="B132" s="2"/>
      <c r="C132" s="2"/>
      <c r="D132" s="3"/>
      <c r="E132" s="3"/>
      <c r="F132" s="3"/>
      <c r="G132" s="3"/>
      <c r="H132" s="3"/>
      <c r="I132" s="3"/>
      <c r="J132" s="3"/>
      <c r="K132" s="3"/>
      <c r="L132" s="3"/>
    </row>
    <row r="133" spans="1:12" ht="15.75" customHeight="1">
      <c r="A133" s="1"/>
      <c r="B133" s="2"/>
      <c r="C133" s="2"/>
      <c r="D133" s="3"/>
      <c r="E133" s="3"/>
      <c r="F133" s="3"/>
      <c r="G133" s="3"/>
      <c r="H133" s="3"/>
      <c r="I133" s="3"/>
      <c r="J133" s="3"/>
      <c r="K133" s="3"/>
      <c r="L133" s="3"/>
    </row>
    <row r="134" spans="1:12" ht="15.75" customHeight="1">
      <c r="A134" s="1"/>
      <c r="B134" s="2"/>
      <c r="C134" s="2"/>
      <c r="D134" s="3"/>
      <c r="E134" s="3"/>
      <c r="F134" s="3"/>
      <c r="G134" s="3"/>
      <c r="H134" s="3"/>
      <c r="I134" s="3"/>
      <c r="J134" s="3"/>
      <c r="K134" s="3"/>
      <c r="L134" s="3"/>
    </row>
    <row r="135" spans="1:12" ht="15.75" customHeight="1">
      <c r="A135" s="1"/>
      <c r="B135" s="2"/>
      <c r="C135" s="2"/>
      <c r="D135" s="3"/>
      <c r="E135" s="3"/>
      <c r="F135" s="3"/>
      <c r="G135" s="3"/>
      <c r="H135" s="3"/>
      <c r="I135" s="3"/>
      <c r="J135" s="3"/>
      <c r="K135" s="3"/>
      <c r="L135" s="3"/>
    </row>
    <row r="136" spans="1:12" ht="15.75" customHeight="1">
      <c r="A136" s="1"/>
      <c r="B136" s="2"/>
      <c r="C136" s="2"/>
      <c r="D136" s="3"/>
      <c r="E136" s="3"/>
      <c r="F136" s="3"/>
      <c r="G136" s="3"/>
      <c r="H136" s="3"/>
      <c r="I136" s="3"/>
      <c r="J136" s="3"/>
      <c r="K136" s="3"/>
      <c r="L136" s="3"/>
    </row>
    <row r="137" spans="1:12" ht="15.75" customHeight="1">
      <c r="A137" s="1"/>
      <c r="B137" s="2"/>
      <c r="C137" s="2"/>
      <c r="D137" s="3"/>
      <c r="E137" s="3"/>
      <c r="F137" s="3"/>
      <c r="G137" s="3"/>
      <c r="H137" s="3"/>
      <c r="I137" s="3"/>
      <c r="J137" s="3"/>
      <c r="K137" s="3"/>
      <c r="L137" s="3"/>
    </row>
    <row r="138" spans="1:12" ht="15.75" customHeight="1">
      <c r="A138" s="1"/>
      <c r="B138" s="2"/>
      <c r="C138" s="2"/>
      <c r="D138" s="3"/>
      <c r="E138" s="3"/>
      <c r="F138" s="3"/>
      <c r="G138" s="3"/>
      <c r="H138" s="3"/>
      <c r="I138" s="3"/>
      <c r="J138" s="3"/>
      <c r="K138" s="3"/>
      <c r="L138" s="3"/>
    </row>
    <row r="139" spans="1:12" ht="15.75" customHeight="1">
      <c r="A139" s="1"/>
      <c r="B139" s="2"/>
      <c r="C139" s="2"/>
      <c r="D139" s="3"/>
      <c r="E139" s="3"/>
      <c r="F139" s="3"/>
      <c r="G139" s="3"/>
      <c r="H139" s="3"/>
      <c r="I139" s="3"/>
      <c r="J139" s="3"/>
      <c r="K139" s="3"/>
      <c r="L139" s="3"/>
    </row>
    <row r="140" spans="1:12" ht="15.75" customHeight="1">
      <c r="A140" s="1"/>
      <c r="B140" s="2"/>
      <c r="C140" s="2"/>
      <c r="D140" s="3"/>
      <c r="E140" s="3"/>
      <c r="F140" s="3"/>
      <c r="G140" s="3"/>
      <c r="H140" s="3"/>
      <c r="I140" s="3"/>
      <c r="J140" s="3"/>
      <c r="K140" s="3"/>
      <c r="L140" s="3"/>
    </row>
    <row r="141" spans="1:12" ht="15.75" customHeight="1">
      <c r="A141" s="1"/>
      <c r="B141" s="2"/>
      <c r="C141" s="2"/>
      <c r="D141" s="3"/>
      <c r="E141" s="3"/>
      <c r="F141" s="3"/>
      <c r="G141" s="3"/>
      <c r="H141" s="3"/>
      <c r="I141" s="3"/>
      <c r="J141" s="3"/>
      <c r="K141" s="3"/>
      <c r="L141" s="3"/>
    </row>
    <row r="142" spans="1:12" ht="15.75" customHeight="1">
      <c r="A142" s="1"/>
      <c r="B142" s="2"/>
      <c r="C142" s="2"/>
      <c r="D142" s="3"/>
      <c r="E142" s="3"/>
      <c r="F142" s="3"/>
      <c r="G142" s="3"/>
      <c r="H142" s="3"/>
      <c r="I142" s="3"/>
      <c r="J142" s="3"/>
      <c r="K142" s="3"/>
      <c r="L142" s="3"/>
    </row>
    <row r="143" spans="1:12" ht="15.75" customHeight="1">
      <c r="A143" s="1"/>
      <c r="B143" s="2"/>
      <c r="C143" s="2"/>
      <c r="D143" s="3"/>
      <c r="E143" s="3"/>
      <c r="F143" s="3"/>
      <c r="G143" s="3"/>
      <c r="H143" s="3"/>
      <c r="I143" s="3"/>
      <c r="J143" s="3"/>
      <c r="K143" s="3"/>
      <c r="L143" s="3"/>
    </row>
    <row r="144" spans="1:12" ht="15.75" customHeight="1">
      <c r="A144" s="1"/>
      <c r="B144" s="2"/>
      <c r="C144" s="2"/>
      <c r="D144" s="3"/>
      <c r="E144" s="3"/>
      <c r="F144" s="3"/>
      <c r="G144" s="3"/>
      <c r="H144" s="3"/>
      <c r="I144" s="3"/>
      <c r="J144" s="3"/>
      <c r="K144" s="3"/>
      <c r="L144" s="3"/>
    </row>
    <row r="145" spans="1:12" ht="15.75" customHeight="1">
      <c r="A145" s="1"/>
      <c r="B145" s="2"/>
      <c r="C145" s="2"/>
      <c r="D145" s="3"/>
      <c r="E145" s="3"/>
      <c r="F145" s="3"/>
      <c r="G145" s="3"/>
      <c r="H145" s="3"/>
      <c r="I145" s="3"/>
      <c r="J145" s="3"/>
      <c r="K145" s="3"/>
      <c r="L145" s="3"/>
    </row>
    <row r="146" spans="1:12" ht="15.75" customHeight="1">
      <c r="A146" s="1"/>
      <c r="B146" s="2"/>
      <c r="C146" s="2"/>
      <c r="D146" s="3"/>
      <c r="E146" s="3"/>
      <c r="F146" s="3"/>
      <c r="G146" s="3"/>
      <c r="H146" s="3"/>
      <c r="I146" s="3"/>
      <c r="J146" s="3"/>
      <c r="K146" s="3"/>
      <c r="L146" s="3"/>
    </row>
    <row r="147" spans="1:12" ht="15.75" customHeight="1">
      <c r="A147" s="1"/>
      <c r="B147" s="2"/>
      <c r="C147" s="2"/>
      <c r="D147" s="3"/>
      <c r="E147" s="3"/>
      <c r="F147" s="3"/>
      <c r="G147" s="3"/>
      <c r="H147" s="3"/>
      <c r="I147" s="3"/>
      <c r="J147" s="3"/>
      <c r="K147" s="3"/>
      <c r="L147" s="3"/>
    </row>
    <row r="148" spans="1:12" ht="15.75" customHeight="1">
      <c r="A148" s="1"/>
      <c r="B148" s="2"/>
      <c r="C148" s="2"/>
      <c r="D148" s="3"/>
      <c r="E148" s="3"/>
      <c r="F148" s="3"/>
      <c r="G148" s="3"/>
      <c r="H148" s="3"/>
      <c r="I148" s="3"/>
      <c r="J148" s="3"/>
      <c r="K148" s="3"/>
      <c r="L148" s="3"/>
    </row>
    <row r="149" spans="1:12" ht="15.75" customHeight="1">
      <c r="A149" s="1"/>
      <c r="B149" s="2"/>
      <c r="C149" s="2"/>
      <c r="D149" s="3"/>
      <c r="E149" s="3"/>
      <c r="F149" s="3"/>
      <c r="G149" s="3"/>
      <c r="H149" s="3"/>
      <c r="I149" s="3"/>
      <c r="J149" s="3"/>
      <c r="K149" s="3"/>
      <c r="L149" s="3"/>
    </row>
    <row r="150" spans="1:12" ht="15.75" customHeight="1">
      <c r="A150" s="1"/>
      <c r="B150" s="2"/>
      <c r="C150" s="2"/>
      <c r="D150" s="3"/>
      <c r="E150" s="3"/>
      <c r="F150" s="3"/>
      <c r="G150" s="3"/>
      <c r="H150" s="3"/>
      <c r="I150" s="3"/>
      <c r="J150" s="3"/>
      <c r="K150" s="3"/>
      <c r="L150" s="3"/>
    </row>
    <row r="151" spans="1:12" ht="15.75" customHeight="1">
      <c r="A151" s="1"/>
      <c r="B151" s="2"/>
      <c r="C151" s="2"/>
      <c r="D151" s="3"/>
      <c r="E151" s="3"/>
      <c r="F151" s="3"/>
      <c r="G151" s="3"/>
      <c r="H151" s="3"/>
      <c r="I151" s="3"/>
      <c r="J151" s="3"/>
      <c r="K151" s="3"/>
      <c r="L151" s="3"/>
    </row>
    <row r="152" spans="1:12" ht="15.75" customHeight="1">
      <c r="A152" s="1"/>
      <c r="B152" s="2"/>
      <c r="C152" s="2"/>
      <c r="D152" s="3"/>
      <c r="E152" s="3"/>
      <c r="F152" s="3"/>
      <c r="G152" s="3"/>
      <c r="H152" s="3"/>
      <c r="I152" s="3"/>
      <c r="J152" s="3"/>
      <c r="K152" s="3"/>
      <c r="L152" s="3"/>
    </row>
    <row r="153" spans="1:12" ht="15.75" customHeight="1">
      <c r="A153" s="1"/>
      <c r="B153" s="2"/>
      <c r="C153" s="2"/>
      <c r="D153" s="3"/>
      <c r="E153" s="3"/>
      <c r="F153" s="3"/>
      <c r="G153" s="3"/>
      <c r="H153" s="3"/>
      <c r="I153" s="3"/>
      <c r="J153" s="3"/>
      <c r="K153" s="3"/>
      <c r="L153" s="3"/>
    </row>
    <row r="154" spans="1:12" ht="15.75" customHeight="1">
      <c r="A154" s="1"/>
      <c r="B154" s="2"/>
      <c r="C154" s="2"/>
      <c r="D154" s="3"/>
      <c r="E154" s="3"/>
      <c r="F154" s="3"/>
      <c r="G154" s="3"/>
      <c r="H154" s="3"/>
      <c r="I154" s="3"/>
      <c r="J154" s="3"/>
      <c r="K154" s="3"/>
      <c r="L154" s="3"/>
    </row>
    <row r="155" spans="1:12" ht="15.75" customHeight="1">
      <c r="A155" s="1"/>
      <c r="B155" s="2"/>
      <c r="C155" s="2"/>
      <c r="D155" s="3"/>
      <c r="E155" s="3"/>
      <c r="F155" s="3"/>
      <c r="G155" s="3"/>
      <c r="H155" s="3"/>
      <c r="I155" s="3"/>
      <c r="J155" s="3"/>
      <c r="K155" s="3"/>
      <c r="L155" s="3"/>
    </row>
    <row r="156" spans="1:12" ht="15.75" customHeight="1">
      <c r="A156" s="1"/>
      <c r="B156" s="2"/>
      <c r="C156" s="2"/>
      <c r="D156" s="3"/>
      <c r="E156" s="3"/>
      <c r="F156" s="3"/>
      <c r="G156" s="3"/>
      <c r="H156" s="3"/>
      <c r="I156" s="3"/>
      <c r="J156" s="3"/>
      <c r="K156" s="3"/>
      <c r="L156" s="3"/>
    </row>
    <row r="157" spans="1:12" ht="15.75" customHeight="1">
      <c r="A157" s="1"/>
      <c r="B157" s="2"/>
      <c r="C157" s="2"/>
      <c r="D157" s="3"/>
      <c r="E157" s="3"/>
      <c r="F157" s="3"/>
      <c r="G157" s="3"/>
      <c r="H157" s="3"/>
      <c r="I157" s="3"/>
      <c r="J157" s="3"/>
      <c r="K157" s="3"/>
      <c r="L157" s="3"/>
    </row>
    <row r="158" spans="1:12" ht="15.75" customHeight="1">
      <c r="A158" s="1"/>
      <c r="B158" s="2"/>
      <c r="C158" s="2"/>
      <c r="D158" s="3"/>
      <c r="E158" s="3"/>
      <c r="F158" s="3"/>
      <c r="G158" s="3"/>
      <c r="H158" s="3"/>
      <c r="I158" s="3"/>
      <c r="J158" s="3"/>
      <c r="K158" s="3"/>
      <c r="L158" s="3"/>
    </row>
    <row r="159" spans="1:12" ht="15.75" customHeight="1">
      <c r="A159" s="1"/>
      <c r="B159" s="2"/>
      <c r="C159" s="2"/>
      <c r="D159" s="3"/>
      <c r="E159" s="3"/>
      <c r="F159" s="3"/>
      <c r="G159" s="3"/>
      <c r="H159" s="3"/>
      <c r="I159" s="3"/>
      <c r="J159" s="3"/>
      <c r="K159" s="3"/>
      <c r="L159" s="3"/>
    </row>
    <row r="160" spans="1:12" ht="15.75" customHeight="1">
      <c r="A160" s="1"/>
      <c r="B160" s="2"/>
      <c r="C160" s="2"/>
      <c r="D160" s="3"/>
      <c r="E160" s="3"/>
      <c r="F160" s="3"/>
      <c r="G160" s="3"/>
      <c r="H160" s="3"/>
      <c r="I160" s="3"/>
      <c r="J160" s="3"/>
      <c r="K160" s="3"/>
      <c r="L160" s="3"/>
    </row>
    <row r="161" spans="1:12" ht="15.75" customHeight="1">
      <c r="A161" s="1"/>
      <c r="B161" s="2"/>
      <c r="C161" s="2"/>
      <c r="D161" s="3"/>
      <c r="E161" s="3"/>
      <c r="F161" s="3"/>
      <c r="G161" s="3"/>
      <c r="H161" s="3"/>
      <c r="I161" s="3"/>
      <c r="J161" s="3"/>
      <c r="K161" s="3"/>
      <c r="L161" s="3"/>
    </row>
    <row r="162" spans="1:12" ht="15.75" customHeight="1">
      <c r="A162" s="1"/>
      <c r="B162" s="2"/>
      <c r="C162" s="2"/>
      <c r="D162" s="3"/>
      <c r="E162" s="3"/>
      <c r="F162" s="3"/>
      <c r="G162" s="3"/>
      <c r="H162" s="3"/>
      <c r="I162" s="3"/>
      <c r="J162" s="3"/>
      <c r="K162" s="3"/>
      <c r="L162" s="3"/>
    </row>
    <row r="163" spans="1:12" ht="15.75" customHeight="1">
      <c r="A163" s="1"/>
      <c r="B163" s="2"/>
      <c r="C163" s="2"/>
      <c r="D163" s="3"/>
      <c r="E163" s="3"/>
      <c r="F163" s="3"/>
      <c r="G163" s="3"/>
      <c r="H163" s="3"/>
      <c r="I163" s="3"/>
      <c r="J163" s="3"/>
      <c r="K163" s="3"/>
      <c r="L163" s="3"/>
    </row>
    <row r="164" spans="1:12" ht="15.75" customHeight="1">
      <c r="A164" s="1"/>
      <c r="B164" s="2"/>
      <c r="C164" s="2"/>
      <c r="D164" s="3"/>
      <c r="E164" s="3"/>
      <c r="F164" s="3"/>
      <c r="G164" s="3"/>
      <c r="H164" s="3"/>
      <c r="I164" s="3"/>
      <c r="J164" s="3"/>
      <c r="K164" s="3"/>
      <c r="L164" s="3"/>
    </row>
    <row r="165" spans="1:12" ht="15.75" customHeight="1">
      <c r="A165" s="1"/>
      <c r="B165" s="2"/>
      <c r="C165" s="2"/>
      <c r="D165" s="3"/>
      <c r="E165" s="3"/>
      <c r="F165" s="3"/>
      <c r="G165" s="3"/>
      <c r="H165" s="3"/>
      <c r="I165" s="3"/>
      <c r="J165" s="3"/>
      <c r="K165" s="3"/>
      <c r="L165" s="3"/>
    </row>
    <row r="166" spans="1:12" ht="15.75" customHeight="1">
      <c r="A166" s="1"/>
      <c r="B166" s="2"/>
      <c r="C166" s="2"/>
      <c r="D166" s="3"/>
      <c r="E166" s="3"/>
      <c r="F166" s="3"/>
      <c r="G166" s="3"/>
      <c r="H166" s="3"/>
      <c r="I166" s="3"/>
      <c r="J166" s="3"/>
      <c r="K166" s="3"/>
      <c r="L166" s="3"/>
    </row>
    <row r="167" spans="1:12" ht="15.75" customHeight="1">
      <c r="A167" s="1"/>
      <c r="B167" s="2"/>
      <c r="C167" s="2"/>
      <c r="D167" s="3"/>
      <c r="E167" s="3"/>
      <c r="F167" s="3"/>
      <c r="G167" s="3"/>
      <c r="H167" s="3"/>
      <c r="I167" s="3"/>
      <c r="J167" s="3"/>
      <c r="K167" s="3"/>
      <c r="L167" s="3"/>
    </row>
    <row r="168" spans="1:12" ht="15.75" customHeight="1">
      <c r="A168" s="1"/>
      <c r="B168" s="2"/>
      <c r="C168" s="2"/>
      <c r="D168" s="3"/>
      <c r="E168" s="3"/>
      <c r="F168" s="3"/>
      <c r="G168" s="3"/>
      <c r="H168" s="3"/>
      <c r="I168" s="3"/>
      <c r="J168" s="3"/>
      <c r="K168" s="3"/>
      <c r="L168" s="3"/>
    </row>
    <row r="169" spans="1:12" ht="15.75" customHeight="1">
      <c r="A169" s="1"/>
      <c r="B169" s="2"/>
      <c r="C169" s="2"/>
      <c r="D169" s="3"/>
      <c r="E169" s="3"/>
      <c r="F169" s="3"/>
      <c r="G169" s="3"/>
      <c r="H169" s="3"/>
      <c r="I169" s="3"/>
      <c r="J169" s="3"/>
      <c r="K169" s="3"/>
      <c r="L169" s="3"/>
    </row>
    <row r="170" spans="1:12" ht="15.75" customHeight="1">
      <c r="A170" s="1"/>
      <c r="B170" s="2"/>
      <c r="C170" s="2"/>
      <c r="D170" s="3"/>
      <c r="E170" s="3"/>
      <c r="F170" s="3"/>
      <c r="G170" s="3"/>
      <c r="H170" s="3"/>
      <c r="I170" s="3"/>
      <c r="J170" s="3"/>
      <c r="K170" s="3"/>
      <c r="L170" s="3"/>
    </row>
    <row r="171" spans="1:12" ht="15.75" customHeight="1">
      <c r="A171" s="1"/>
      <c r="B171" s="2"/>
      <c r="C171" s="2"/>
      <c r="D171" s="3"/>
      <c r="E171" s="3"/>
      <c r="F171" s="3"/>
      <c r="G171" s="3"/>
      <c r="H171" s="3"/>
      <c r="I171" s="3"/>
      <c r="J171" s="3"/>
      <c r="K171" s="3"/>
      <c r="L171" s="3"/>
    </row>
    <row r="172" spans="1:12" ht="15.75" customHeight="1">
      <c r="A172" s="1"/>
      <c r="B172" s="2"/>
      <c r="C172" s="2"/>
      <c r="D172" s="3"/>
      <c r="E172" s="3"/>
      <c r="F172" s="3"/>
      <c r="G172" s="3"/>
      <c r="H172" s="3"/>
      <c r="I172" s="3"/>
      <c r="J172" s="3"/>
      <c r="K172" s="3"/>
      <c r="L172" s="3"/>
    </row>
    <row r="173" spans="1:12" ht="15.75" customHeight="1">
      <c r="A173" s="1"/>
      <c r="B173" s="2"/>
      <c r="C173" s="2"/>
      <c r="D173" s="3"/>
      <c r="E173" s="3"/>
      <c r="F173" s="3"/>
      <c r="G173" s="3"/>
      <c r="H173" s="3"/>
      <c r="I173" s="3"/>
      <c r="J173" s="3"/>
      <c r="K173" s="3"/>
      <c r="L173" s="3"/>
    </row>
    <row r="174" spans="1:12" ht="15.75" customHeight="1">
      <c r="A174" s="1"/>
      <c r="B174" s="2"/>
      <c r="C174" s="2"/>
      <c r="D174" s="3"/>
      <c r="E174" s="3"/>
      <c r="F174" s="3"/>
      <c r="G174" s="3"/>
      <c r="H174" s="3"/>
      <c r="I174" s="3"/>
      <c r="J174" s="3"/>
      <c r="K174" s="3"/>
      <c r="L174" s="3"/>
    </row>
    <row r="175" spans="1:12" ht="15.75" customHeight="1">
      <c r="A175" s="1"/>
      <c r="B175" s="2"/>
      <c r="C175" s="2"/>
      <c r="D175" s="3"/>
      <c r="E175" s="3"/>
      <c r="F175" s="3"/>
      <c r="G175" s="3"/>
      <c r="H175" s="3"/>
      <c r="I175" s="3"/>
      <c r="J175" s="3"/>
      <c r="K175" s="3"/>
      <c r="L175" s="3"/>
    </row>
    <row r="176" spans="1:12" ht="15.75" customHeight="1">
      <c r="A176" s="1"/>
      <c r="B176" s="2"/>
      <c r="C176" s="2"/>
      <c r="D176" s="3"/>
      <c r="E176" s="3"/>
      <c r="F176" s="3"/>
      <c r="G176" s="3"/>
      <c r="H176" s="3"/>
      <c r="I176" s="3"/>
      <c r="J176" s="3"/>
      <c r="K176" s="3"/>
      <c r="L176" s="3"/>
    </row>
    <row r="177" spans="1:12" ht="15.75" customHeight="1">
      <c r="A177" s="1"/>
      <c r="B177" s="2"/>
      <c r="C177" s="2"/>
      <c r="D177" s="3"/>
      <c r="E177" s="3"/>
      <c r="F177" s="3"/>
      <c r="G177" s="3"/>
      <c r="H177" s="3"/>
      <c r="I177" s="3"/>
      <c r="J177" s="3"/>
      <c r="K177" s="3"/>
      <c r="L177" s="3"/>
    </row>
    <row r="178" spans="1:12" ht="15.75" customHeight="1">
      <c r="A178" s="1"/>
      <c r="B178" s="2"/>
      <c r="C178" s="2"/>
      <c r="D178" s="3"/>
      <c r="E178" s="3"/>
      <c r="F178" s="3"/>
      <c r="G178" s="3"/>
      <c r="H178" s="3"/>
      <c r="I178" s="3"/>
      <c r="J178" s="3"/>
      <c r="K178" s="3"/>
      <c r="L178" s="3"/>
    </row>
    <row r="179" spans="1:12" ht="15.75" customHeight="1">
      <c r="A179" s="1"/>
      <c r="B179" s="2"/>
      <c r="C179" s="2"/>
      <c r="D179" s="3"/>
      <c r="E179" s="3"/>
      <c r="F179" s="3"/>
      <c r="G179" s="3"/>
      <c r="H179" s="3"/>
      <c r="I179" s="3"/>
      <c r="J179" s="3"/>
      <c r="K179" s="3"/>
      <c r="L179" s="3"/>
    </row>
    <row r="180" spans="1:12" ht="15.75" customHeight="1">
      <c r="A180" s="1"/>
      <c r="B180" s="2"/>
      <c r="C180" s="2"/>
      <c r="D180" s="3"/>
      <c r="E180" s="3"/>
      <c r="F180" s="3"/>
      <c r="G180" s="3"/>
      <c r="H180" s="3"/>
      <c r="I180" s="3"/>
      <c r="J180" s="3"/>
      <c r="K180" s="3"/>
      <c r="L180" s="3"/>
    </row>
    <row r="181" spans="1:12" ht="15.75" customHeight="1">
      <c r="A181" s="1"/>
      <c r="B181" s="2"/>
      <c r="C181" s="2"/>
      <c r="D181" s="3"/>
      <c r="E181" s="3"/>
      <c r="F181" s="3"/>
      <c r="G181" s="3"/>
      <c r="H181" s="3"/>
      <c r="I181" s="3"/>
      <c r="J181" s="3"/>
      <c r="K181" s="3"/>
      <c r="L181" s="3"/>
    </row>
    <row r="182" spans="1:12" ht="15.75" customHeight="1">
      <c r="A182" s="1"/>
      <c r="B182" s="2"/>
      <c r="C182" s="2"/>
      <c r="D182" s="3"/>
      <c r="E182" s="3"/>
      <c r="F182" s="3"/>
      <c r="G182" s="3"/>
      <c r="H182" s="3"/>
      <c r="I182" s="3"/>
      <c r="J182" s="3"/>
      <c r="K182" s="3"/>
      <c r="L182" s="3"/>
    </row>
    <row r="183" spans="1:12" ht="15.75" customHeight="1">
      <c r="A183" s="1"/>
      <c r="B183" s="2"/>
      <c r="C183" s="2"/>
      <c r="D183" s="3"/>
      <c r="E183" s="3"/>
      <c r="F183" s="3"/>
      <c r="G183" s="3"/>
      <c r="H183" s="3"/>
      <c r="I183" s="3"/>
      <c r="J183" s="3"/>
      <c r="K183" s="3"/>
      <c r="L183" s="3"/>
    </row>
    <row r="184" spans="1:12" ht="15.75" customHeight="1">
      <c r="A184" s="1"/>
      <c r="B184" s="2"/>
      <c r="C184" s="2"/>
      <c r="D184" s="3"/>
      <c r="E184" s="3"/>
      <c r="F184" s="3"/>
      <c r="G184" s="3"/>
      <c r="H184" s="3"/>
      <c r="I184" s="3"/>
      <c r="J184" s="3"/>
      <c r="K184" s="3"/>
      <c r="L184" s="3"/>
    </row>
    <row r="185" spans="1:12" ht="15.75" customHeight="1">
      <c r="A185" s="1"/>
      <c r="B185" s="2"/>
      <c r="C185" s="2"/>
      <c r="D185" s="3"/>
      <c r="E185" s="3"/>
      <c r="F185" s="3"/>
      <c r="G185" s="3"/>
      <c r="H185" s="3"/>
      <c r="I185" s="3"/>
      <c r="J185" s="3"/>
      <c r="K185" s="3"/>
      <c r="L185" s="3"/>
    </row>
    <row r="186" spans="1:12" ht="15.75" customHeight="1">
      <c r="A186" s="1"/>
      <c r="B186" s="2"/>
      <c r="C186" s="2"/>
      <c r="D186" s="3"/>
      <c r="E186" s="3"/>
      <c r="F186" s="3"/>
      <c r="G186" s="3"/>
      <c r="H186" s="3"/>
      <c r="I186" s="3"/>
      <c r="J186" s="3"/>
      <c r="K186" s="3"/>
      <c r="L186" s="3"/>
    </row>
    <row r="187" spans="1:12" ht="15.75" customHeight="1">
      <c r="A187" s="1"/>
      <c r="B187" s="2"/>
      <c r="C187" s="2"/>
      <c r="D187" s="3"/>
      <c r="E187" s="3"/>
      <c r="F187" s="3"/>
      <c r="G187" s="3"/>
      <c r="H187" s="3"/>
      <c r="I187" s="3"/>
      <c r="J187" s="3"/>
      <c r="K187" s="3"/>
      <c r="L187" s="3"/>
    </row>
    <row r="188" spans="1:12" ht="15.75" customHeight="1">
      <c r="A188" s="1"/>
      <c r="B188" s="2"/>
      <c r="C188" s="2"/>
      <c r="D188" s="3"/>
      <c r="E188" s="3"/>
      <c r="F188" s="3"/>
      <c r="G188" s="3"/>
      <c r="H188" s="3"/>
      <c r="I188" s="3"/>
      <c r="J188" s="3"/>
      <c r="K188" s="3"/>
      <c r="L188" s="3"/>
    </row>
    <row r="189" spans="1:12" ht="15.75" customHeight="1">
      <c r="A189" s="1"/>
      <c r="B189" s="2"/>
      <c r="C189" s="2"/>
      <c r="D189" s="3"/>
      <c r="E189" s="3"/>
      <c r="F189" s="3"/>
      <c r="G189" s="3"/>
      <c r="H189" s="3"/>
      <c r="I189" s="3"/>
      <c r="J189" s="3"/>
      <c r="K189" s="3"/>
      <c r="L189" s="3"/>
    </row>
    <row r="190" spans="1:12" ht="15.75" customHeight="1">
      <c r="A190" s="1"/>
      <c r="B190" s="2"/>
      <c r="C190" s="2"/>
      <c r="D190" s="3"/>
      <c r="E190" s="3"/>
      <c r="F190" s="3"/>
      <c r="G190" s="3"/>
      <c r="H190" s="3"/>
      <c r="I190" s="3"/>
      <c r="J190" s="3"/>
      <c r="K190" s="3"/>
      <c r="L190" s="3"/>
    </row>
    <row r="191" spans="1:12" ht="15.75" customHeight="1">
      <c r="A191" s="1"/>
      <c r="B191" s="2"/>
      <c r="C191" s="2"/>
      <c r="D191" s="3"/>
      <c r="E191" s="3"/>
      <c r="F191" s="3"/>
      <c r="G191" s="3"/>
      <c r="H191" s="3"/>
      <c r="I191" s="3"/>
      <c r="J191" s="3"/>
      <c r="K191" s="3"/>
      <c r="L191" s="3"/>
    </row>
    <row r="192" spans="1:12" ht="15.75" customHeight="1">
      <c r="A192" s="1"/>
      <c r="B192" s="2"/>
      <c r="C192" s="2"/>
      <c r="D192" s="3"/>
      <c r="E192" s="3"/>
      <c r="F192" s="3"/>
      <c r="G192" s="3"/>
      <c r="H192" s="3"/>
      <c r="I192" s="3"/>
      <c r="J192" s="3"/>
      <c r="K192" s="3"/>
      <c r="L192" s="3"/>
    </row>
    <row r="193" spans="1:12" ht="15.75" customHeight="1">
      <c r="A193" s="1"/>
      <c r="B193" s="2"/>
      <c r="C193" s="2"/>
      <c r="D193" s="3"/>
      <c r="E193" s="3"/>
      <c r="F193" s="3"/>
      <c r="G193" s="3"/>
      <c r="H193" s="3"/>
      <c r="I193" s="3"/>
      <c r="J193" s="3"/>
      <c r="K193" s="3"/>
      <c r="L193" s="3"/>
    </row>
    <row r="194" spans="1:12" ht="15.75" customHeight="1">
      <c r="A194" s="1"/>
      <c r="B194" s="2"/>
      <c r="C194" s="2"/>
      <c r="D194" s="3"/>
      <c r="E194" s="3"/>
      <c r="F194" s="3"/>
      <c r="G194" s="3"/>
      <c r="H194" s="3"/>
      <c r="I194" s="3"/>
      <c r="J194" s="3"/>
      <c r="K194" s="3"/>
      <c r="L194" s="3"/>
    </row>
    <row r="195" spans="1:12" ht="15.75" customHeight="1">
      <c r="A195" s="1"/>
      <c r="B195" s="2"/>
      <c r="C195" s="2"/>
      <c r="D195" s="3"/>
      <c r="E195" s="3"/>
      <c r="F195" s="3"/>
      <c r="G195" s="3"/>
      <c r="H195" s="3"/>
      <c r="I195" s="3"/>
      <c r="J195" s="3"/>
      <c r="K195" s="3"/>
      <c r="L195" s="3"/>
    </row>
    <row r="196" spans="1:12" ht="15.75" customHeight="1">
      <c r="A196" s="1"/>
      <c r="B196" s="2"/>
      <c r="C196" s="2"/>
      <c r="D196" s="3"/>
      <c r="E196" s="3"/>
      <c r="F196" s="3"/>
      <c r="G196" s="3"/>
      <c r="H196" s="3"/>
      <c r="I196" s="3"/>
      <c r="J196" s="3"/>
      <c r="K196" s="3"/>
      <c r="L196" s="3"/>
    </row>
    <row r="197" spans="1:12" ht="15.75" customHeight="1">
      <c r="A197" s="1"/>
      <c r="B197" s="2"/>
      <c r="C197" s="2"/>
      <c r="D197" s="3"/>
      <c r="E197" s="3"/>
      <c r="F197" s="3"/>
      <c r="G197" s="3"/>
      <c r="H197" s="3"/>
      <c r="I197" s="3"/>
      <c r="J197" s="3"/>
      <c r="K197" s="3"/>
      <c r="L197" s="3"/>
    </row>
    <row r="198" spans="1:12" ht="15.75" customHeight="1">
      <c r="A198" s="1"/>
      <c r="B198" s="2"/>
      <c r="C198" s="2"/>
      <c r="D198" s="3"/>
      <c r="E198" s="3"/>
      <c r="F198" s="3"/>
      <c r="G198" s="3"/>
      <c r="H198" s="3"/>
      <c r="I198" s="3"/>
      <c r="J198" s="3"/>
      <c r="K198" s="3"/>
      <c r="L198" s="3"/>
    </row>
    <row r="199" spans="1:12" ht="15.75" customHeight="1">
      <c r="A199" s="1"/>
      <c r="B199" s="2"/>
      <c r="C199" s="2"/>
      <c r="D199" s="3"/>
      <c r="E199" s="3"/>
      <c r="F199" s="3"/>
      <c r="G199" s="3"/>
      <c r="H199" s="3"/>
      <c r="I199" s="3"/>
      <c r="J199" s="3"/>
      <c r="K199" s="3"/>
      <c r="L199" s="3"/>
    </row>
    <row r="200" spans="1:12" ht="15.75" customHeight="1">
      <c r="A200" s="1"/>
      <c r="B200" s="2"/>
      <c r="C200" s="2"/>
      <c r="D200" s="3"/>
      <c r="E200" s="3"/>
      <c r="F200" s="3"/>
      <c r="G200" s="3"/>
      <c r="H200" s="3"/>
      <c r="I200" s="3"/>
      <c r="J200" s="3"/>
      <c r="K200" s="3"/>
      <c r="L200" s="3"/>
    </row>
    <row r="201" spans="1:12" ht="15.75" customHeight="1">
      <c r="A201" s="1"/>
      <c r="B201" s="2"/>
      <c r="C201" s="2"/>
      <c r="D201" s="3"/>
      <c r="E201" s="3"/>
      <c r="F201" s="3"/>
      <c r="G201" s="3"/>
      <c r="H201" s="3"/>
      <c r="I201" s="3"/>
      <c r="J201" s="3"/>
      <c r="K201" s="3"/>
      <c r="L201" s="3"/>
    </row>
    <row r="202" spans="1:12" ht="15.75" customHeight="1">
      <c r="A202" s="1"/>
      <c r="B202" s="2"/>
      <c r="C202" s="2"/>
      <c r="D202" s="3"/>
      <c r="E202" s="3"/>
      <c r="F202" s="3"/>
      <c r="G202" s="3"/>
      <c r="H202" s="3"/>
      <c r="I202" s="3"/>
      <c r="J202" s="3"/>
      <c r="K202" s="3"/>
      <c r="L202" s="3"/>
    </row>
    <row r="203" spans="1:12" ht="15.75" customHeight="1">
      <c r="A203" s="1"/>
      <c r="B203" s="2"/>
      <c r="C203" s="2"/>
      <c r="D203" s="3"/>
      <c r="E203" s="3"/>
      <c r="F203" s="3"/>
      <c r="G203" s="3"/>
      <c r="H203" s="3"/>
      <c r="I203" s="3"/>
      <c r="J203" s="3"/>
      <c r="K203" s="3"/>
      <c r="L203" s="3"/>
    </row>
    <row r="204" spans="1:12" ht="15.75" customHeight="1">
      <c r="A204" s="1"/>
      <c r="B204" s="2"/>
      <c r="C204" s="2"/>
      <c r="D204" s="3"/>
      <c r="E204" s="3"/>
      <c r="F204" s="3"/>
      <c r="G204" s="3"/>
      <c r="H204" s="3"/>
      <c r="I204" s="3"/>
      <c r="J204" s="3"/>
      <c r="K204" s="3"/>
      <c r="L204" s="3"/>
    </row>
    <row r="205" spans="1:12" ht="15.75" customHeight="1">
      <c r="A205" s="1"/>
      <c r="B205" s="2"/>
      <c r="C205" s="2"/>
      <c r="D205" s="3"/>
      <c r="E205" s="3"/>
      <c r="F205" s="3"/>
      <c r="G205" s="3"/>
      <c r="H205" s="3"/>
      <c r="I205" s="3"/>
      <c r="J205" s="3"/>
      <c r="K205" s="3"/>
      <c r="L205" s="3"/>
    </row>
    <row r="206" spans="1:12" ht="15.75" customHeight="1">
      <c r="A206" s="1"/>
      <c r="B206" s="2"/>
      <c r="C206" s="2"/>
      <c r="D206" s="3"/>
      <c r="E206" s="3"/>
      <c r="F206" s="3"/>
      <c r="G206" s="3"/>
      <c r="H206" s="3"/>
      <c r="I206" s="3"/>
      <c r="J206" s="3"/>
      <c r="K206" s="3"/>
      <c r="L206" s="3"/>
    </row>
    <row r="207" spans="1:12" ht="15.75" customHeight="1">
      <c r="A207" s="1"/>
      <c r="B207" s="2"/>
      <c r="C207" s="2"/>
      <c r="D207" s="3"/>
      <c r="E207" s="3"/>
      <c r="F207" s="3"/>
      <c r="G207" s="3"/>
      <c r="H207" s="3"/>
      <c r="I207" s="3"/>
      <c r="J207" s="3"/>
      <c r="K207" s="3"/>
      <c r="L207" s="3"/>
    </row>
    <row r="208" spans="1:12" ht="15.75" customHeight="1">
      <c r="A208" s="1"/>
      <c r="B208" s="2"/>
      <c r="C208" s="2"/>
      <c r="D208" s="3"/>
      <c r="E208" s="3"/>
      <c r="F208" s="3"/>
      <c r="G208" s="3"/>
      <c r="H208" s="3"/>
      <c r="I208" s="3"/>
      <c r="J208" s="3"/>
      <c r="K208" s="3"/>
      <c r="L208" s="3"/>
    </row>
    <row r="209" spans="1:12" ht="15.75" customHeight="1">
      <c r="A209" s="1"/>
      <c r="B209" s="2"/>
      <c r="C209" s="2"/>
      <c r="D209" s="3"/>
      <c r="E209" s="3"/>
      <c r="F209" s="3"/>
      <c r="G209" s="3"/>
      <c r="H209" s="3"/>
      <c r="I209" s="3"/>
      <c r="J209" s="3"/>
      <c r="K209" s="3"/>
      <c r="L209" s="3"/>
    </row>
    <row r="210" spans="1:12" ht="15.75" customHeight="1">
      <c r="A210" s="1"/>
      <c r="B210" s="2"/>
      <c r="C210" s="2"/>
      <c r="D210" s="3"/>
      <c r="E210" s="3"/>
      <c r="F210" s="3"/>
      <c r="G210" s="3"/>
      <c r="H210" s="3"/>
      <c r="I210" s="3"/>
      <c r="J210" s="3"/>
      <c r="K210" s="3"/>
      <c r="L210" s="3"/>
    </row>
    <row r="211" spans="1:12" ht="15.75" customHeight="1">
      <c r="A211" s="1"/>
      <c r="B211" s="2"/>
      <c r="C211" s="2"/>
      <c r="D211" s="3"/>
      <c r="E211" s="3"/>
      <c r="F211" s="3"/>
      <c r="G211" s="3"/>
      <c r="H211" s="3"/>
      <c r="I211" s="3"/>
      <c r="J211" s="3"/>
      <c r="K211" s="3"/>
      <c r="L211" s="3"/>
    </row>
    <row r="212" spans="1:12" ht="15.75" customHeight="1">
      <c r="A212" s="1"/>
      <c r="B212" s="2"/>
      <c r="C212" s="2"/>
      <c r="D212" s="3"/>
      <c r="E212" s="3"/>
      <c r="F212" s="3"/>
      <c r="G212" s="3"/>
      <c r="H212" s="3"/>
      <c r="I212" s="3"/>
      <c r="J212" s="3"/>
      <c r="K212" s="3"/>
      <c r="L212" s="3"/>
    </row>
    <row r="213" spans="1:12" ht="15.75" customHeight="1">
      <c r="A213" s="1"/>
      <c r="B213" s="2"/>
      <c r="C213" s="2"/>
      <c r="D213" s="3"/>
      <c r="E213" s="3"/>
      <c r="F213" s="3"/>
      <c r="G213" s="3"/>
      <c r="H213" s="3"/>
      <c r="I213" s="3"/>
      <c r="J213" s="3"/>
      <c r="K213" s="3"/>
      <c r="L213" s="3"/>
    </row>
    <row r="214" spans="1:12" ht="15.75" customHeight="1">
      <c r="A214" s="1"/>
      <c r="B214" s="2"/>
      <c r="C214" s="2"/>
      <c r="D214" s="3"/>
      <c r="E214" s="3"/>
      <c r="F214" s="3"/>
      <c r="G214" s="3"/>
      <c r="H214" s="3"/>
      <c r="I214" s="3"/>
      <c r="J214" s="3"/>
      <c r="K214" s="3"/>
      <c r="L214" s="3"/>
    </row>
    <row r="215" spans="1:12" ht="15.75" customHeight="1">
      <c r="A215" s="1"/>
      <c r="B215" s="2"/>
      <c r="C215" s="2"/>
      <c r="D215" s="3"/>
      <c r="E215" s="3"/>
      <c r="F215" s="3"/>
      <c r="G215" s="3"/>
      <c r="H215" s="3"/>
      <c r="I215" s="3"/>
      <c r="J215" s="3"/>
      <c r="K215" s="3"/>
      <c r="L215" s="3"/>
    </row>
    <row r="216" spans="1:12" ht="15.75" customHeight="1">
      <c r="A216" s="1"/>
      <c r="B216" s="2"/>
      <c r="C216" s="2"/>
      <c r="D216" s="3"/>
      <c r="E216" s="3"/>
      <c r="F216" s="3"/>
      <c r="G216" s="3"/>
      <c r="H216" s="3"/>
      <c r="I216" s="3"/>
      <c r="J216" s="3"/>
      <c r="K216" s="3"/>
      <c r="L216" s="3"/>
    </row>
    <row r="217" spans="1:12" ht="15.75" customHeight="1">
      <c r="A217" s="1"/>
      <c r="B217" s="2"/>
      <c r="C217" s="2"/>
      <c r="D217" s="3"/>
      <c r="E217" s="3"/>
      <c r="F217" s="3"/>
      <c r="G217" s="3"/>
      <c r="H217" s="3"/>
      <c r="I217" s="3"/>
      <c r="J217" s="3"/>
      <c r="K217" s="3"/>
      <c r="L217" s="3"/>
    </row>
    <row r="218" spans="1:12" ht="15.75" customHeight="1">
      <c r="A218" s="1"/>
      <c r="B218" s="2"/>
      <c r="C218" s="2"/>
      <c r="D218" s="3"/>
      <c r="E218" s="3"/>
      <c r="F218" s="3"/>
      <c r="G218" s="3"/>
      <c r="H218" s="3"/>
      <c r="I218" s="3"/>
      <c r="J218" s="3"/>
      <c r="K218" s="3"/>
      <c r="L218" s="3"/>
    </row>
    <row r="219" spans="1:12" ht="15.75" customHeight="1">
      <c r="A219" s="1"/>
      <c r="B219" s="2"/>
      <c r="C219" s="2"/>
      <c r="D219" s="3"/>
      <c r="E219" s="3"/>
      <c r="F219" s="3"/>
      <c r="G219" s="3"/>
      <c r="H219" s="3"/>
      <c r="I219" s="3"/>
      <c r="J219" s="3"/>
      <c r="K219" s="3"/>
      <c r="L219" s="3"/>
    </row>
    <row r="220" spans="1:12" ht="15.75" customHeight="1">
      <c r="A220" s="1"/>
      <c r="B220" s="2"/>
      <c r="C220" s="2"/>
      <c r="D220" s="3"/>
      <c r="E220" s="3"/>
      <c r="F220" s="3"/>
      <c r="G220" s="3"/>
      <c r="H220" s="3"/>
      <c r="I220" s="3"/>
      <c r="J220" s="3"/>
      <c r="K220" s="3"/>
      <c r="L220" s="3"/>
    </row>
    <row r="221" spans="1:12" ht="15.75" customHeight="1"/>
    <row r="222" spans="1:12" ht="15.75" customHeight="1"/>
    <row r="223" spans="1:12" ht="15.75" customHeight="1"/>
    <row r="224" spans="1:12"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8:L8"/>
    <mergeCell ref="A19:L19"/>
    <mergeCell ref="A2:L2"/>
    <mergeCell ref="A4:L4"/>
    <mergeCell ref="A5:L5"/>
    <mergeCell ref="A6:L6"/>
    <mergeCell ref="A7:L7"/>
  </mergeCells>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7"/>
  </sheetPr>
  <dimension ref="A1:Z1017"/>
  <sheetViews>
    <sheetView topLeftCell="A28" workbookViewId="0">
      <selection activeCell="H10" sqref="H1:H1048576"/>
    </sheetView>
  </sheetViews>
  <sheetFormatPr defaultColWidth="14.44140625" defaultRowHeight="15" customHeight="1"/>
  <cols>
    <col min="1" max="1" width="23.6640625" customWidth="1"/>
    <col min="2" max="2" width="23.44140625" customWidth="1"/>
    <col min="3" max="3" width="20.33203125" customWidth="1"/>
    <col min="4" max="4" width="22.44140625" customWidth="1"/>
    <col min="5" max="5" width="20.33203125" customWidth="1"/>
    <col min="6" max="6" width="22.33203125" customWidth="1"/>
    <col min="7" max="7" width="8" style="1036" customWidth="1"/>
    <col min="8" max="8" width="8" style="2187" customWidth="1"/>
    <col min="9" max="9" width="12.109375" style="142" customWidth="1"/>
    <col min="10" max="26" width="8" customWidth="1"/>
  </cols>
  <sheetData>
    <row r="1" spans="1:26" ht="14.4">
      <c r="A1" s="1"/>
      <c r="B1" s="2"/>
      <c r="C1" s="2"/>
      <c r="D1" s="2"/>
      <c r="E1" s="3"/>
      <c r="F1" s="3"/>
    </row>
    <row r="2" spans="1:26" ht="18.75" customHeight="1">
      <c r="A2" s="2369" t="s">
        <v>336</v>
      </c>
      <c r="B2" s="2370"/>
      <c r="C2" s="2370"/>
      <c r="D2" s="2370"/>
      <c r="E2" s="2370"/>
      <c r="F2" s="2370"/>
      <c r="G2" s="2370"/>
      <c r="H2" s="2370"/>
      <c r="I2" s="2186"/>
      <c r="J2" s="125"/>
      <c r="K2" s="19"/>
      <c r="L2" s="19"/>
      <c r="M2" s="19"/>
      <c r="N2" s="19"/>
      <c r="O2" s="19"/>
      <c r="P2" s="19"/>
      <c r="Q2" s="19"/>
      <c r="R2" s="19"/>
      <c r="S2" s="19"/>
      <c r="T2" s="19"/>
      <c r="U2" s="19"/>
      <c r="V2" s="19"/>
      <c r="W2" s="19"/>
      <c r="X2" s="19"/>
      <c r="Y2" s="19"/>
      <c r="Z2" s="19"/>
    </row>
    <row r="3" spans="1:26" ht="14.4">
      <c r="A3" s="128"/>
      <c r="B3" s="128"/>
      <c r="C3" s="128"/>
      <c r="D3" s="128"/>
      <c r="E3" s="128"/>
      <c r="F3" s="129"/>
      <c r="G3" s="2180"/>
      <c r="H3" s="2188"/>
      <c r="I3" s="55"/>
      <c r="J3" s="19"/>
      <c r="K3" s="19"/>
      <c r="L3" s="19"/>
      <c r="M3" s="19"/>
      <c r="N3" s="19"/>
      <c r="O3" s="19"/>
      <c r="P3" s="19"/>
      <c r="Q3" s="19"/>
      <c r="R3" s="19"/>
      <c r="S3" s="19"/>
      <c r="T3" s="19"/>
      <c r="U3" s="19"/>
      <c r="V3" s="19"/>
      <c r="W3" s="19"/>
      <c r="X3" s="19"/>
      <c r="Y3" s="19"/>
      <c r="Z3" s="19"/>
    </row>
    <row r="4" spans="1:26" ht="42" customHeight="1">
      <c r="A4" s="2323" t="s">
        <v>245</v>
      </c>
      <c r="B4" s="2323"/>
      <c r="C4" s="2323"/>
      <c r="D4" s="2323"/>
      <c r="E4" s="2323"/>
      <c r="F4" s="2323"/>
      <c r="G4" s="2323"/>
      <c r="H4" s="2323"/>
      <c r="I4" s="2186"/>
      <c r="J4" s="125"/>
      <c r="K4" s="19"/>
      <c r="L4" s="19"/>
      <c r="M4" s="19"/>
      <c r="N4" s="19"/>
      <c r="O4" s="19"/>
      <c r="P4" s="19"/>
      <c r="Q4" s="19"/>
      <c r="R4" s="19"/>
      <c r="S4" s="19"/>
      <c r="T4" s="19"/>
      <c r="U4" s="19"/>
      <c r="V4" s="19"/>
      <c r="W4" s="19"/>
      <c r="X4" s="19"/>
      <c r="Y4" s="19"/>
      <c r="Z4" s="19"/>
    </row>
    <row r="5" spans="1:26" ht="27.45" customHeight="1">
      <c r="A5" s="2323" t="s">
        <v>246</v>
      </c>
      <c r="B5" s="2323"/>
      <c r="C5" s="2323"/>
      <c r="D5" s="2323"/>
      <c r="E5" s="2323"/>
      <c r="F5" s="2323"/>
      <c r="G5" s="2323"/>
      <c r="H5" s="2323"/>
      <c r="I5" s="2186"/>
      <c r="J5" s="125"/>
      <c r="K5" s="19"/>
      <c r="L5" s="19"/>
      <c r="M5" s="19"/>
      <c r="N5" s="19"/>
      <c r="O5" s="19"/>
      <c r="P5" s="19"/>
      <c r="Q5" s="19"/>
      <c r="R5" s="19"/>
      <c r="S5" s="19"/>
      <c r="T5" s="19"/>
      <c r="U5" s="19"/>
      <c r="V5" s="19"/>
      <c r="W5" s="19"/>
      <c r="X5" s="19"/>
      <c r="Y5" s="19"/>
      <c r="Z5" s="19"/>
    </row>
    <row r="6" spans="1:26" ht="28.5" customHeight="1">
      <c r="A6" s="2323" t="s">
        <v>247</v>
      </c>
      <c r="B6" s="2323"/>
      <c r="C6" s="2323"/>
      <c r="D6" s="2323"/>
      <c r="E6" s="2323"/>
      <c r="F6" s="2323"/>
      <c r="G6" s="2323"/>
      <c r="H6" s="2323"/>
      <c r="I6" s="2186"/>
      <c r="J6" s="125"/>
      <c r="K6" s="19"/>
      <c r="L6" s="19"/>
      <c r="M6" s="19"/>
      <c r="N6" s="19"/>
      <c r="O6" s="19"/>
      <c r="P6" s="19"/>
      <c r="Q6" s="19"/>
      <c r="R6" s="19"/>
      <c r="S6" s="19"/>
      <c r="T6" s="19"/>
      <c r="U6" s="19"/>
      <c r="V6" s="19"/>
      <c r="W6" s="19"/>
      <c r="X6" s="19"/>
      <c r="Y6" s="19"/>
      <c r="Z6" s="19"/>
    </row>
    <row r="7" spans="1:26" ht="25.5" customHeight="1">
      <c r="A7" s="2323" t="s">
        <v>248</v>
      </c>
      <c r="B7" s="2323"/>
      <c r="C7" s="2323"/>
      <c r="D7" s="2323"/>
      <c r="E7" s="2323"/>
      <c r="F7" s="2323"/>
      <c r="G7" s="2323"/>
      <c r="H7" s="2323"/>
      <c r="I7" s="2186"/>
      <c r="J7" s="125"/>
      <c r="K7" s="19"/>
      <c r="L7" s="19"/>
      <c r="M7" s="19"/>
      <c r="N7" s="19"/>
      <c r="O7" s="19"/>
      <c r="P7" s="19"/>
      <c r="Q7" s="19"/>
      <c r="R7" s="19"/>
      <c r="S7" s="19"/>
      <c r="T7" s="19"/>
      <c r="U7" s="19"/>
      <c r="V7" s="19"/>
      <c r="W7" s="19"/>
      <c r="X7" s="19"/>
      <c r="Y7" s="19"/>
      <c r="Z7" s="19"/>
    </row>
    <row r="8" spans="1:26" ht="26.25" customHeight="1">
      <c r="A8" s="2323" t="s">
        <v>249</v>
      </c>
      <c r="B8" s="2323"/>
      <c r="C8" s="2323"/>
      <c r="D8" s="2323"/>
      <c r="E8" s="2323"/>
      <c r="F8" s="2323"/>
      <c r="G8" s="2323"/>
      <c r="H8" s="2323"/>
      <c r="I8" s="2186"/>
      <c r="J8" s="125"/>
      <c r="K8" s="19"/>
      <c r="L8" s="19"/>
      <c r="M8" s="19"/>
      <c r="N8" s="19"/>
      <c r="O8" s="19"/>
      <c r="P8" s="19"/>
      <c r="Q8" s="19"/>
      <c r="R8" s="19"/>
      <c r="S8" s="19"/>
      <c r="T8" s="19"/>
      <c r="U8" s="19"/>
      <c r="V8" s="19"/>
      <c r="W8" s="19"/>
      <c r="X8" s="19"/>
      <c r="Y8" s="19"/>
      <c r="Z8" s="19"/>
    </row>
    <row r="9" spans="1:26" ht="92.25" customHeight="1">
      <c r="A9" s="2322" t="s">
        <v>250</v>
      </c>
      <c r="B9" s="2322"/>
      <c r="C9" s="2322"/>
      <c r="D9" s="2322"/>
      <c r="E9" s="2322"/>
      <c r="F9" s="2322"/>
      <c r="G9" s="2322"/>
      <c r="H9" s="2322"/>
      <c r="I9" s="2186"/>
      <c r="J9" s="125"/>
      <c r="K9" s="19"/>
      <c r="L9" s="19"/>
      <c r="M9" s="19"/>
      <c r="N9" s="19"/>
      <c r="O9" s="19"/>
      <c r="P9" s="19"/>
      <c r="Q9" s="19"/>
      <c r="R9" s="19"/>
      <c r="S9" s="19"/>
      <c r="T9" s="19"/>
      <c r="U9" s="19"/>
      <c r="V9" s="19"/>
      <c r="W9" s="19"/>
      <c r="X9" s="19"/>
      <c r="Y9" s="19"/>
      <c r="Z9" s="19"/>
    </row>
    <row r="10" spans="1:26" ht="14.4">
      <c r="A10" s="1"/>
      <c r="B10" s="2"/>
      <c r="C10" s="2"/>
      <c r="D10" s="2"/>
      <c r="E10" s="3"/>
      <c r="F10" s="3"/>
      <c r="G10" s="2181"/>
      <c r="H10" s="2189"/>
      <c r="I10" s="55"/>
      <c r="J10" s="19"/>
      <c r="K10" s="19"/>
      <c r="L10" s="19"/>
      <c r="M10" s="19"/>
      <c r="N10" s="19"/>
      <c r="O10" s="19"/>
      <c r="P10" s="19"/>
      <c r="Q10" s="19"/>
      <c r="R10" s="19"/>
      <c r="S10" s="19"/>
      <c r="T10" s="19"/>
      <c r="U10" s="19"/>
      <c r="V10" s="19"/>
      <c r="W10" s="19"/>
      <c r="X10" s="19"/>
      <c r="Y10" s="19"/>
      <c r="Z10" s="19"/>
    </row>
    <row r="11" spans="1:26" ht="37.950000000000003" customHeight="1">
      <c r="A11" s="11" t="s">
        <v>80</v>
      </c>
      <c r="B11" s="10" t="s">
        <v>85</v>
      </c>
      <c r="C11" s="41" t="s">
        <v>251</v>
      </c>
      <c r="D11" s="41" t="s">
        <v>252</v>
      </c>
      <c r="E11" s="41" t="s">
        <v>253</v>
      </c>
      <c r="F11" s="10" t="s">
        <v>254</v>
      </c>
      <c r="G11" s="41" t="s">
        <v>90</v>
      </c>
      <c r="H11" s="2190" t="s">
        <v>57</v>
      </c>
      <c r="I11" s="138" t="s">
        <v>393</v>
      </c>
    </row>
    <row r="12" spans="1:26" ht="27.6">
      <c r="A12" s="1789" t="s">
        <v>2021</v>
      </c>
      <c r="B12" s="1789" t="s">
        <v>456</v>
      </c>
      <c r="C12" s="1809" t="s">
        <v>2057</v>
      </c>
      <c r="D12" s="2171"/>
      <c r="E12" s="2172"/>
      <c r="F12" s="1806" t="s">
        <v>2058</v>
      </c>
      <c r="G12" s="1796">
        <v>100</v>
      </c>
      <c r="H12" s="1792">
        <v>100</v>
      </c>
      <c r="I12" s="1789" t="s">
        <v>2021</v>
      </c>
      <c r="J12" s="48"/>
    </row>
    <row r="13" spans="1:26" ht="27.6">
      <c r="A13" s="1789" t="s">
        <v>2021</v>
      </c>
      <c r="B13" s="1789" t="s">
        <v>456</v>
      </c>
      <c r="C13" s="1809" t="s">
        <v>2059</v>
      </c>
      <c r="D13" s="2027"/>
      <c r="E13" s="2173"/>
      <c r="F13" s="1806" t="s">
        <v>2060</v>
      </c>
      <c r="G13" s="1796">
        <v>100</v>
      </c>
      <c r="H13" s="1792">
        <v>100</v>
      </c>
      <c r="I13" s="1789" t="s">
        <v>2021</v>
      </c>
      <c r="J13" s="48"/>
    </row>
    <row r="14" spans="1:26" ht="41.4">
      <c r="A14" s="1789" t="s">
        <v>3354</v>
      </c>
      <c r="B14" s="1789" t="s">
        <v>456</v>
      </c>
      <c r="C14" s="1809" t="s">
        <v>3360</v>
      </c>
      <c r="D14" s="2027"/>
      <c r="E14" s="1789" t="s">
        <v>3354</v>
      </c>
      <c r="F14" s="1806" t="s">
        <v>3361</v>
      </c>
      <c r="G14" s="1796">
        <v>100</v>
      </c>
      <c r="H14" s="1792">
        <v>100</v>
      </c>
      <c r="I14" s="1789" t="s">
        <v>3354</v>
      </c>
      <c r="J14" s="48"/>
    </row>
    <row r="15" spans="1:26" s="697" customFormat="1" ht="13.8">
      <c r="A15" s="1838" t="s">
        <v>3483</v>
      </c>
      <c r="B15" s="1838" t="s">
        <v>1041</v>
      </c>
      <c r="C15" s="1838" t="s">
        <v>1118</v>
      </c>
      <c r="D15" s="2072" t="s">
        <v>5244</v>
      </c>
      <c r="E15" s="2174" t="s">
        <v>5245</v>
      </c>
      <c r="F15" s="1840" t="s">
        <v>5246</v>
      </c>
      <c r="G15" s="1921" t="s">
        <v>5247</v>
      </c>
      <c r="H15" s="1924">
        <v>300</v>
      </c>
      <c r="I15" s="2069" t="s">
        <v>3483</v>
      </c>
    </row>
    <row r="16" spans="1:26" ht="27.6">
      <c r="A16" s="1906" t="s">
        <v>3750</v>
      </c>
      <c r="B16" s="1906" t="s">
        <v>1041</v>
      </c>
      <c r="C16" s="1903" t="s">
        <v>5248</v>
      </c>
      <c r="D16" s="2080"/>
      <c r="E16" s="2175"/>
      <c r="F16" s="2082"/>
      <c r="G16" s="2182">
        <v>150</v>
      </c>
      <c r="H16" s="2066">
        <v>150</v>
      </c>
      <c r="I16" s="1789" t="s">
        <v>3750</v>
      </c>
      <c r="J16" s="455"/>
    </row>
    <row r="17" spans="1:10" ht="27.6">
      <c r="A17" s="1789" t="s">
        <v>3420</v>
      </c>
      <c r="B17" s="1789" t="s">
        <v>1041</v>
      </c>
      <c r="C17" s="1809" t="s">
        <v>1118</v>
      </c>
      <c r="D17" s="2027"/>
      <c r="E17" s="2176" t="s">
        <v>3420</v>
      </c>
      <c r="F17" s="1806" t="s">
        <v>5249</v>
      </c>
      <c r="G17" s="1796">
        <v>200</v>
      </c>
      <c r="H17" s="1792">
        <v>200</v>
      </c>
      <c r="I17" s="1789" t="s">
        <v>3420</v>
      </c>
      <c r="J17" s="48"/>
    </row>
    <row r="18" spans="1:10" ht="14.4">
      <c r="A18" s="1920" t="s">
        <v>6979</v>
      </c>
      <c r="B18" s="1920" t="s">
        <v>5716</v>
      </c>
      <c r="C18" s="1801" t="s">
        <v>1118</v>
      </c>
      <c r="D18" s="2090"/>
      <c r="E18" s="2177"/>
      <c r="F18" s="1808"/>
      <c r="G18" s="2183">
        <v>100</v>
      </c>
      <c r="H18" s="2184">
        <v>100</v>
      </c>
      <c r="I18" s="2019" t="s">
        <v>6823</v>
      </c>
      <c r="J18" s="48"/>
    </row>
    <row r="19" spans="1:10" ht="14.4">
      <c r="A19" s="1920" t="s">
        <v>6980</v>
      </c>
      <c r="B19" s="1920" t="s">
        <v>5716</v>
      </c>
      <c r="C19" s="1801" t="s">
        <v>1118</v>
      </c>
      <c r="D19" s="2090"/>
      <c r="E19" s="2178"/>
      <c r="F19" s="1808"/>
      <c r="G19" s="2183">
        <v>100</v>
      </c>
      <c r="H19" s="2184">
        <v>100</v>
      </c>
      <c r="I19" s="2019" t="s">
        <v>6823</v>
      </c>
      <c r="J19" s="48"/>
    </row>
    <row r="20" spans="1:10" ht="14.4">
      <c r="A20" s="1920" t="s">
        <v>6981</v>
      </c>
      <c r="B20" s="1920" t="s">
        <v>5716</v>
      </c>
      <c r="C20" s="1801" t="s">
        <v>1118</v>
      </c>
      <c r="D20" s="2090"/>
      <c r="E20" s="2178"/>
      <c r="F20" s="1808"/>
      <c r="G20" s="2183">
        <v>100</v>
      </c>
      <c r="H20" s="2184">
        <v>100</v>
      </c>
      <c r="I20" s="2019" t="s">
        <v>6823</v>
      </c>
      <c r="J20" s="48"/>
    </row>
    <row r="21" spans="1:10" ht="14.4">
      <c r="A21" s="1920" t="s">
        <v>6982</v>
      </c>
      <c r="B21" s="1920" t="s">
        <v>5716</v>
      </c>
      <c r="C21" s="1801" t="s">
        <v>1118</v>
      </c>
      <c r="D21" s="2090"/>
      <c r="E21" s="2178"/>
      <c r="F21" s="1808"/>
      <c r="G21" s="2183">
        <v>100</v>
      </c>
      <c r="H21" s="2184">
        <v>100</v>
      </c>
      <c r="I21" s="2019" t="s">
        <v>6823</v>
      </c>
      <c r="J21" s="48"/>
    </row>
    <row r="22" spans="1:10" ht="14.4">
      <c r="A22" s="1920" t="s">
        <v>6983</v>
      </c>
      <c r="B22" s="1920" t="s">
        <v>5716</v>
      </c>
      <c r="C22" s="1801" t="s">
        <v>1118</v>
      </c>
      <c r="D22" s="2090"/>
      <c r="E22" s="2178"/>
      <c r="F22" s="1808"/>
      <c r="G22" s="2183">
        <v>100</v>
      </c>
      <c r="H22" s="2184">
        <v>100</v>
      </c>
      <c r="I22" s="2019" t="s">
        <v>6823</v>
      </c>
      <c r="J22" s="48"/>
    </row>
    <row r="23" spans="1:10" ht="14.4">
      <c r="A23" s="1920" t="s">
        <v>6984</v>
      </c>
      <c r="B23" s="1920" t="s">
        <v>5716</v>
      </c>
      <c r="C23" s="1801" t="s">
        <v>1118</v>
      </c>
      <c r="D23" s="2090"/>
      <c r="E23" s="2178"/>
      <c r="F23" s="1808"/>
      <c r="G23" s="2183">
        <v>100</v>
      </c>
      <c r="H23" s="2184">
        <v>100</v>
      </c>
      <c r="I23" s="2019" t="s">
        <v>6823</v>
      </c>
      <c r="J23" s="48"/>
    </row>
    <row r="24" spans="1:10" ht="28.8">
      <c r="A24" s="1789" t="s">
        <v>5651</v>
      </c>
      <c r="B24" s="1789" t="s">
        <v>475</v>
      </c>
      <c r="C24" s="1809" t="s">
        <v>2059</v>
      </c>
      <c r="D24" s="2027"/>
      <c r="E24" s="2176" t="s">
        <v>6985</v>
      </c>
      <c r="F24" s="1806" t="s">
        <v>3360</v>
      </c>
      <c r="G24" s="1796">
        <v>100</v>
      </c>
      <c r="H24" s="1792">
        <v>100</v>
      </c>
      <c r="I24" s="2019" t="s">
        <v>5651</v>
      </c>
      <c r="J24" s="48"/>
    </row>
    <row r="25" spans="1:10" ht="14.4">
      <c r="A25" s="1789" t="s">
        <v>8125</v>
      </c>
      <c r="B25" s="1789" t="s">
        <v>1044</v>
      </c>
      <c r="C25" s="1809" t="s">
        <v>8495</v>
      </c>
      <c r="D25" s="2027"/>
      <c r="E25" s="2176" t="s">
        <v>8496</v>
      </c>
      <c r="F25" s="1806" t="s">
        <v>8497</v>
      </c>
      <c r="G25" s="1796">
        <v>100</v>
      </c>
      <c r="H25" s="1792">
        <v>100</v>
      </c>
      <c r="I25" s="1878" t="s">
        <v>7767</v>
      </c>
      <c r="J25" s="48"/>
    </row>
    <row r="26" spans="1:10" ht="14.4">
      <c r="A26" s="1789" t="s">
        <v>8498</v>
      </c>
      <c r="B26" s="1789" t="s">
        <v>1044</v>
      </c>
      <c r="C26" s="1809" t="s">
        <v>8495</v>
      </c>
      <c r="D26" s="2027"/>
      <c r="E26" s="2176" t="s">
        <v>8498</v>
      </c>
      <c r="F26" s="1806" t="s">
        <v>8499</v>
      </c>
      <c r="G26" s="1796">
        <v>100</v>
      </c>
      <c r="H26" s="1792">
        <v>100</v>
      </c>
      <c r="I26" s="1789" t="s">
        <v>8498</v>
      </c>
      <c r="J26" s="48"/>
    </row>
    <row r="27" spans="1:10" ht="27.6">
      <c r="A27" s="1789" t="s">
        <v>7217</v>
      </c>
      <c r="B27" s="1789" t="s">
        <v>1044</v>
      </c>
      <c r="C27" s="1809" t="s">
        <v>1118</v>
      </c>
      <c r="D27" s="2027"/>
      <c r="E27" s="2176" t="s">
        <v>8500</v>
      </c>
      <c r="F27" s="1806" t="s">
        <v>8501</v>
      </c>
      <c r="G27" s="1796">
        <v>300</v>
      </c>
      <c r="H27" s="1792">
        <v>300</v>
      </c>
      <c r="I27" s="1789" t="s">
        <v>7217</v>
      </c>
      <c r="J27" s="48"/>
    </row>
    <row r="28" spans="1:10" ht="41.4">
      <c r="A28" s="1906" t="s">
        <v>9387</v>
      </c>
      <c r="B28" s="1903" t="s">
        <v>1044</v>
      </c>
      <c r="C28" s="1903" t="s">
        <v>9395</v>
      </c>
      <c r="D28" s="2080"/>
      <c r="E28" s="2175" t="s">
        <v>5245</v>
      </c>
      <c r="F28" s="2082" t="s">
        <v>9396</v>
      </c>
      <c r="G28" s="2182">
        <v>100</v>
      </c>
      <c r="H28" s="2066">
        <v>100</v>
      </c>
      <c r="I28" s="1906" t="s">
        <v>9387</v>
      </c>
      <c r="J28" s="455"/>
    </row>
    <row r="29" spans="1:10" ht="41.4">
      <c r="A29" s="1906" t="s">
        <v>9387</v>
      </c>
      <c r="B29" s="1903" t="s">
        <v>1044</v>
      </c>
      <c r="C29" s="1903" t="s">
        <v>5248</v>
      </c>
      <c r="D29" s="2080"/>
      <c r="E29" s="2179" t="s">
        <v>9397</v>
      </c>
      <c r="F29" s="2082" t="s">
        <v>9398</v>
      </c>
      <c r="G29" s="2182" t="s">
        <v>9399</v>
      </c>
      <c r="H29" s="2066">
        <v>450</v>
      </c>
      <c r="I29" s="1906" t="s">
        <v>9387</v>
      </c>
      <c r="J29" s="455"/>
    </row>
    <row r="30" spans="1:10" ht="14.4">
      <c r="A30" s="268"/>
      <c r="B30" s="268"/>
      <c r="C30" s="269"/>
      <c r="D30" s="1522"/>
      <c r="E30" s="1574"/>
      <c r="F30" s="54"/>
      <c r="G30" s="1196"/>
      <c r="H30" s="2191"/>
      <c r="I30" s="45"/>
      <c r="J30" s="48"/>
    </row>
    <row r="31" spans="1:10" ht="14.4">
      <c r="A31" s="12"/>
      <c r="B31" s="12"/>
      <c r="C31" s="21"/>
      <c r="D31" s="28"/>
      <c r="E31" s="47"/>
      <c r="F31" s="39"/>
      <c r="G31" s="260"/>
      <c r="H31" s="255"/>
      <c r="I31" s="45"/>
      <c r="J31" s="48"/>
    </row>
    <row r="32" spans="1:10" ht="14.4">
      <c r="A32" s="12"/>
      <c r="B32" s="12"/>
      <c r="C32" s="21"/>
      <c r="D32" s="28"/>
      <c r="E32" s="47"/>
      <c r="F32" s="39"/>
      <c r="G32" s="260"/>
      <c r="H32" s="255"/>
      <c r="I32" s="45"/>
      <c r="J32" s="48"/>
    </row>
    <row r="33" spans="1:10" ht="14.4">
      <c r="A33" s="12"/>
      <c r="B33" s="12"/>
      <c r="C33" s="21"/>
      <c r="D33" s="28"/>
      <c r="E33" s="47"/>
      <c r="F33" s="39"/>
      <c r="G33" s="260"/>
      <c r="H33" s="255"/>
      <c r="I33" s="45"/>
      <c r="J33" s="48"/>
    </row>
    <row r="34" spans="1:10" ht="14.4">
      <c r="A34" s="12"/>
      <c r="B34" s="12"/>
      <c r="C34" s="21"/>
      <c r="D34" s="28"/>
      <c r="E34" s="47"/>
      <c r="F34" s="39"/>
      <c r="G34" s="260"/>
      <c r="H34" s="255"/>
      <c r="I34" s="45"/>
      <c r="J34" s="48"/>
    </row>
    <row r="35" spans="1:10" ht="14.4">
      <c r="A35" s="12"/>
      <c r="B35" s="12"/>
      <c r="C35" s="21"/>
      <c r="D35" s="28"/>
      <c r="E35" s="47"/>
      <c r="F35" s="39"/>
      <c r="G35" s="260"/>
      <c r="H35" s="255"/>
      <c r="I35" s="45"/>
      <c r="J35" s="48"/>
    </row>
    <row r="36" spans="1:10" ht="14.4">
      <c r="A36" s="29" t="s">
        <v>58</v>
      </c>
      <c r="B36" s="2"/>
      <c r="C36" s="2"/>
      <c r="D36" s="2"/>
      <c r="E36" s="31"/>
      <c r="H36" s="2185">
        <f>SUM(H12:H35)</f>
        <v>2700</v>
      </c>
    </row>
    <row r="37" spans="1:10" ht="14.4">
      <c r="A37" s="1"/>
      <c r="B37" s="2"/>
      <c r="C37" s="2"/>
      <c r="D37" s="2"/>
      <c r="E37" s="3"/>
      <c r="F37" s="3"/>
    </row>
    <row r="38" spans="1:10" ht="15.75" customHeight="1">
      <c r="A38" s="2361" t="s">
        <v>59</v>
      </c>
      <c r="B38" s="2328"/>
      <c r="C38" s="2328"/>
      <c r="D38" s="2328"/>
      <c r="E38" s="2328"/>
      <c r="F38" s="2328"/>
    </row>
    <row r="39" spans="1:10" ht="15.75" customHeight="1">
      <c r="A39" s="1"/>
      <c r="B39" s="2"/>
      <c r="C39" s="2"/>
      <c r="D39" s="2"/>
      <c r="E39" s="3"/>
      <c r="F39" s="3"/>
    </row>
    <row r="40" spans="1:10" ht="15.75" customHeight="1">
      <c r="A40" s="1"/>
      <c r="B40" s="2"/>
      <c r="C40" s="2"/>
      <c r="D40" s="2"/>
      <c r="E40" s="3"/>
      <c r="F40" s="3"/>
    </row>
    <row r="41" spans="1:10" ht="15.75" customHeight="1">
      <c r="A41" s="1"/>
      <c r="B41" s="2"/>
      <c r="C41" s="2"/>
      <c r="D41" s="2"/>
      <c r="E41" s="3"/>
      <c r="F41" s="3"/>
    </row>
    <row r="42" spans="1:10" ht="15.75" customHeight="1">
      <c r="A42" s="1"/>
      <c r="B42" s="2"/>
      <c r="C42" s="2"/>
      <c r="D42" s="2"/>
      <c r="E42" s="3"/>
      <c r="F42" s="3"/>
    </row>
    <row r="43" spans="1:10" ht="15.75" customHeight="1">
      <c r="A43" s="1"/>
      <c r="B43" s="2"/>
      <c r="C43" s="2"/>
      <c r="D43" s="2"/>
      <c r="E43" s="3"/>
      <c r="F43" s="3"/>
    </row>
    <row r="44" spans="1:10" ht="15.75" customHeight="1">
      <c r="A44" s="1"/>
      <c r="B44" s="2"/>
      <c r="C44" s="2"/>
      <c r="D44" s="2"/>
      <c r="E44" s="3"/>
      <c r="F44" s="3"/>
    </row>
    <row r="45" spans="1:10" ht="15.75" customHeight="1">
      <c r="A45" s="1"/>
      <c r="B45" s="2"/>
      <c r="C45" s="2"/>
      <c r="D45" s="2"/>
      <c r="E45" s="3"/>
      <c r="F45" s="3"/>
    </row>
    <row r="46" spans="1:10" ht="15.75" customHeight="1">
      <c r="A46" s="1"/>
      <c r="B46" s="2"/>
      <c r="C46" s="2"/>
      <c r="D46" s="2"/>
      <c r="E46" s="3"/>
      <c r="F46" s="3"/>
    </row>
    <row r="47" spans="1:10" ht="15.75" customHeight="1">
      <c r="A47" s="1"/>
      <c r="B47" s="2"/>
      <c r="C47" s="2"/>
      <c r="D47" s="2"/>
      <c r="E47" s="3"/>
      <c r="F47" s="3"/>
    </row>
    <row r="48" spans="1:10" ht="15.75" customHeight="1">
      <c r="A48" s="1"/>
      <c r="B48" s="2"/>
      <c r="C48" s="2"/>
      <c r="D48" s="2"/>
      <c r="E48" s="3"/>
      <c r="F48" s="3"/>
    </row>
    <row r="49" spans="1:6" ht="15.75" customHeight="1">
      <c r="A49" s="1"/>
      <c r="B49" s="2"/>
      <c r="C49" s="2"/>
      <c r="D49" s="2"/>
      <c r="E49" s="3"/>
      <c r="F49" s="3"/>
    </row>
    <row r="50" spans="1:6" ht="15.75" customHeight="1">
      <c r="A50" s="1"/>
      <c r="B50" s="2"/>
      <c r="C50" s="2"/>
      <c r="D50" s="2"/>
      <c r="E50" s="3"/>
      <c r="F50" s="3"/>
    </row>
    <row r="51" spans="1:6" ht="15.75" customHeight="1">
      <c r="A51" s="1"/>
      <c r="B51" s="2"/>
      <c r="C51" s="2"/>
      <c r="D51" s="2"/>
      <c r="E51" s="3"/>
      <c r="F51" s="3"/>
    </row>
    <row r="52" spans="1:6" ht="15.75" customHeight="1">
      <c r="A52" s="1"/>
      <c r="B52" s="2"/>
      <c r="C52" s="2"/>
      <c r="D52" s="2"/>
      <c r="E52" s="3"/>
      <c r="F52" s="3"/>
    </row>
    <row r="53" spans="1:6" ht="15.75" customHeight="1">
      <c r="A53" s="1"/>
      <c r="B53" s="2"/>
      <c r="C53" s="2"/>
      <c r="D53" s="2"/>
      <c r="E53" s="3"/>
      <c r="F53" s="3"/>
    </row>
    <row r="54" spans="1:6" ht="15.75" customHeight="1">
      <c r="A54" s="1"/>
      <c r="B54" s="2"/>
      <c r="C54" s="2"/>
      <c r="D54" s="2"/>
      <c r="E54" s="3"/>
      <c r="F54" s="3"/>
    </row>
    <row r="55" spans="1:6" ht="15.75" customHeight="1">
      <c r="A55" s="1"/>
      <c r="B55" s="2"/>
      <c r="C55" s="2"/>
      <c r="D55" s="2"/>
      <c r="E55" s="3"/>
      <c r="F55" s="3"/>
    </row>
    <row r="56" spans="1:6" ht="15.75" customHeight="1">
      <c r="A56" s="1"/>
      <c r="B56" s="2"/>
      <c r="C56" s="2"/>
      <c r="D56" s="2"/>
      <c r="E56" s="3"/>
      <c r="F56" s="3"/>
    </row>
    <row r="57" spans="1:6" ht="15.75" customHeight="1">
      <c r="A57" s="1"/>
      <c r="B57" s="2"/>
      <c r="C57" s="2"/>
      <c r="D57" s="2"/>
      <c r="E57" s="3"/>
      <c r="F57" s="3"/>
    </row>
    <row r="58" spans="1:6" ht="15.75" customHeight="1">
      <c r="A58" s="1"/>
      <c r="B58" s="2"/>
      <c r="C58" s="2"/>
      <c r="D58" s="2"/>
      <c r="E58" s="3"/>
      <c r="F58" s="3"/>
    </row>
    <row r="59" spans="1:6" ht="15.75" customHeight="1">
      <c r="A59" s="1"/>
      <c r="B59" s="2"/>
      <c r="C59" s="2"/>
      <c r="D59" s="2"/>
      <c r="E59" s="3"/>
      <c r="F59" s="3"/>
    </row>
    <row r="60" spans="1:6" ht="15.75" customHeight="1">
      <c r="A60" s="1"/>
      <c r="B60" s="2"/>
      <c r="C60" s="2"/>
      <c r="D60" s="2"/>
      <c r="E60" s="3"/>
      <c r="F60" s="3"/>
    </row>
    <row r="61" spans="1:6" ht="15.75" customHeight="1">
      <c r="A61" s="1"/>
      <c r="B61" s="2"/>
      <c r="C61" s="2"/>
      <c r="D61" s="2"/>
      <c r="E61" s="3"/>
      <c r="F61" s="3"/>
    </row>
    <row r="62" spans="1:6" ht="15.75" customHeight="1">
      <c r="A62" s="1"/>
      <c r="B62" s="2"/>
      <c r="C62" s="2"/>
      <c r="D62" s="2"/>
      <c r="E62" s="3"/>
      <c r="F62" s="3"/>
    </row>
    <row r="63" spans="1:6" ht="15.75" customHeight="1">
      <c r="A63" s="1"/>
      <c r="B63" s="2"/>
      <c r="C63" s="2"/>
      <c r="D63" s="2"/>
      <c r="E63" s="3"/>
      <c r="F63" s="3"/>
    </row>
    <row r="64" spans="1:6" ht="15.75" customHeight="1">
      <c r="A64" s="1"/>
      <c r="B64" s="2"/>
      <c r="C64" s="2"/>
      <c r="D64" s="2"/>
      <c r="E64" s="3"/>
      <c r="F64" s="3"/>
    </row>
    <row r="65" spans="1:6" ht="15.75" customHeight="1">
      <c r="A65" s="1"/>
      <c r="B65" s="2"/>
      <c r="C65" s="2"/>
      <c r="D65" s="2"/>
      <c r="E65" s="3"/>
      <c r="F65" s="3"/>
    </row>
    <row r="66" spans="1:6" ht="15.75" customHeight="1">
      <c r="A66" s="1"/>
      <c r="B66" s="2"/>
      <c r="C66" s="2"/>
      <c r="D66" s="2"/>
      <c r="E66" s="3"/>
      <c r="F66" s="3"/>
    </row>
    <row r="67" spans="1:6" ht="15.75" customHeight="1">
      <c r="A67" s="1"/>
      <c r="B67" s="2"/>
      <c r="C67" s="2"/>
      <c r="D67" s="2"/>
      <c r="E67" s="3"/>
      <c r="F67" s="3"/>
    </row>
    <row r="68" spans="1:6" ht="15.75" customHeight="1">
      <c r="A68" s="1"/>
      <c r="B68" s="2"/>
      <c r="C68" s="2"/>
      <c r="D68" s="2"/>
      <c r="E68" s="3"/>
      <c r="F68" s="3"/>
    </row>
    <row r="69" spans="1:6" ht="15.75" customHeight="1">
      <c r="A69" s="1"/>
      <c r="B69" s="2"/>
      <c r="C69" s="2"/>
      <c r="D69" s="2"/>
      <c r="E69" s="3"/>
      <c r="F69" s="3"/>
    </row>
    <row r="70" spans="1:6" ht="15.75" customHeight="1">
      <c r="A70" s="1"/>
      <c r="B70" s="2"/>
      <c r="C70" s="2"/>
      <c r="D70" s="2"/>
      <c r="E70" s="3"/>
      <c r="F70" s="3"/>
    </row>
    <row r="71" spans="1:6" ht="15.75" customHeight="1">
      <c r="A71" s="1"/>
      <c r="B71" s="2"/>
      <c r="C71" s="2"/>
      <c r="D71" s="2"/>
      <c r="E71" s="3"/>
      <c r="F71" s="3"/>
    </row>
    <row r="72" spans="1:6" ht="15.75" customHeight="1">
      <c r="A72" s="1"/>
      <c r="B72" s="2"/>
      <c r="C72" s="2"/>
      <c r="D72" s="2"/>
      <c r="E72" s="3"/>
      <c r="F72" s="3"/>
    </row>
    <row r="73" spans="1:6" ht="15.75" customHeight="1">
      <c r="A73" s="1"/>
      <c r="B73" s="2"/>
      <c r="C73" s="2"/>
      <c r="D73" s="2"/>
      <c r="E73" s="3"/>
      <c r="F73" s="3"/>
    </row>
    <row r="74" spans="1:6" ht="15.75" customHeight="1">
      <c r="A74" s="1"/>
      <c r="B74" s="2"/>
      <c r="C74" s="2"/>
      <c r="D74" s="2"/>
      <c r="E74" s="3"/>
      <c r="F74" s="3"/>
    </row>
    <row r="75" spans="1:6" ht="15.75" customHeight="1">
      <c r="A75" s="1"/>
      <c r="B75" s="2"/>
      <c r="C75" s="2"/>
      <c r="D75" s="2"/>
      <c r="E75" s="3"/>
      <c r="F75" s="3"/>
    </row>
    <row r="76" spans="1:6" ht="15.75" customHeight="1">
      <c r="A76" s="1"/>
      <c r="B76" s="2"/>
      <c r="C76" s="2"/>
      <c r="D76" s="2"/>
      <c r="E76" s="3"/>
      <c r="F76" s="3"/>
    </row>
    <row r="77" spans="1:6" ht="15.75" customHeight="1">
      <c r="A77" s="1"/>
      <c r="B77" s="2"/>
      <c r="C77" s="2"/>
      <c r="D77" s="2"/>
      <c r="E77" s="3"/>
      <c r="F77" s="3"/>
    </row>
    <row r="78" spans="1:6" ht="15.75" customHeight="1">
      <c r="A78" s="1"/>
      <c r="B78" s="2"/>
      <c r="C78" s="2"/>
      <c r="D78" s="2"/>
      <c r="E78" s="3"/>
      <c r="F78" s="3"/>
    </row>
    <row r="79" spans="1:6" ht="15.75" customHeight="1">
      <c r="A79" s="1"/>
      <c r="B79" s="2"/>
      <c r="C79" s="2"/>
      <c r="D79" s="2"/>
      <c r="E79" s="3"/>
      <c r="F79" s="3"/>
    </row>
    <row r="80" spans="1:6" ht="15.75" customHeight="1">
      <c r="A80" s="1"/>
      <c r="B80" s="2"/>
      <c r="C80" s="2"/>
      <c r="D80" s="2"/>
      <c r="E80" s="3"/>
      <c r="F80" s="3"/>
    </row>
    <row r="81" spans="1:6" ht="15.75" customHeight="1">
      <c r="A81" s="1"/>
      <c r="B81" s="2"/>
      <c r="C81" s="2"/>
      <c r="D81" s="2"/>
      <c r="E81" s="3"/>
      <c r="F81" s="3"/>
    </row>
    <row r="82" spans="1:6" ht="15.75" customHeight="1">
      <c r="A82" s="1"/>
      <c r="B82" s="2"/>
      <c r="C82" s="2"/>
      <c r="D82" s="2"/>
      <c r="E82" s="3"/>
      <c r="F82" s="3"/>
    </row>
    <row r="83" spans="1:6" ht="15.75" customHeight="1">
      <c r="A83" s="1"/>
      <c r="B83" s="2"/>
      <c r="C83" s="2"/>
      <c r="D83" s="2"/>
      <c r="E83" s="3"/>
      <c r="F83" s="3"/>
    </row>
    <row r="84" spans="1:6" ht="15.75" customHeight="1">
      <c r="A84" s="1"/>
      <c r="B84" s="2"/>
      <c r="C84" s="2"/>
      <c r="D84" s="2"/>
      <c r="E84" s="3"/>
      <c r="F84" s="3"/>
    </row>
    <row r="85" spans="1:6" ht="15.75" customHeight="1">
      <c r="A85" s="1"/>
      <c r="B85" s="2"/>
      <c r="C85" s="2"/>
      <c r="D85" s="2"/>
      <c r="E85" s="3"/>
      <c r="F85" s="3"/>
    </row>
    <row r="86" spans="1:6" ht="15.75" customHeight="1">
      <c r="A86" s="1"/>
      <c r="B86" s="2"/>
      <c r="C86" s="2"/>
      <c r="D86" s="2"/>
      <c r="E86" s="3"/>
      <c r="F86" s="3"/>
    </row>
    <row r="87" spans="1:6" ht="15.75" customHeight="1">
      <c r="A87" s="1"/>
      <c r="B87" s="2"/>
      <c r="C87" s="2"/>
      <c r="D87" s="2"/>
      <c r="E87" s="3"/>
      <c r="F87" s="3"/>
    </row>
    <row r="88" spans="1:6" ht="15.75" customHeight="1">
      <c r="A88" s="1"/>
      <c r="B88" s="2"/>
      <c r="C88" s="2"/>
      <c r="D88" s="2"/>
      <c r="E88" s="3"/>
      <c r="F88" s="3"/>
    </row>
    <row r="89" spans="1:6" ht="15.75" customHeight="1">
      <c r="A89" s="1"/>
      <c r="B89" s="2"/>
      <c r="C89" s="2"/>
      <c r="D89" s="2"/>
      <c r="E89" s="3"/>
      <c r="F89" s="3"/>
    </row>
    <row r="90" spans="1:6" ht="15.75" customHeight="1">
      <c r="A90" s="1"/>
      <c r="B90" s="2"/>
      <c r="C90" s="2"/>
      <c r="D90" s="2"/>
      <c r="E90" s="3"/>
      <c r="F90" s="3"/>
    </row>
    <row r="91" spans="1:6" ht="15.75" customHeight="1">
      <c r="A91" s="1"/>
      <c r="B91" s="2"/>
      <c r="C91" s="2"/>
      <c r="D91" s="2"/>
      <c r="E91" s="3"/>
      <c r="F91" s="3"/>
    </row>
    <row r="92" spans="1:6" ht="15.75" customHeight="1">
      <c r="A92" s="1"/>
      <c r="B92" s="2"/>
      <c r="C92" s="2"/>
      <c r="D92" s="2"/>
      <c r="E92" s="3"/>
      <c r="F92" s="3"/>
    </row>
    <row r="93" spans="1:6" ht="15.75" customHeight="1">
      <c r="A93" s="1"/>
      <c r="B93" s="2"/>
      <c r="C93" s="2"/>
      <c r="D93" s="2"/>
      <c r="E93" s="3"/>
      <c r="F93" s="3"/>
    </row>
    <row r="94" spans="1:6" ht="15.75" customHeight="1">
      <c r="A94" s="1"/>
      <c r="B94" s="2"/>
      <c r="C94" s="2"/>
      <c r="D94" s="2"/>
      <c r="E94" s="3"/>
      <c r="F94" s="3"/>
    </row>
    <row r="95" spans="1:6" ht="15.75" customHeight="1">
      <c r="A95" s="1"/>
      <c r="B95" s="2"/>
      <c r="C95" s="2"/>
      <c r="D95" s="2"/>
      <c r="E95" s="3"/>
      <c r="F95" s="3"/>
    </row>
    <row r="96" spans="1:6" ht="15.75" customHeight="1">
      <c r="A96" s="1"/>
      <c r="B96" s="2"/>
      <c r="C96" s="2"/>
      <c r="D96" s="2"/>
      <c r="E96" s="3"/>
      <c r="F96" s="3"/>
    </row>
    <row r="97" spans="1:6" ht="15.75" customHeight="1">
      <c r="A97" s="1"/>
      <c r="B97" s="2"/>
      <c r="C97" s="2"/>
      <c r="D97" s="2"/>
      <c r="E97" s="3"/>
      <c r="F97" s="3"/>
    </row>
    <row r="98" spans="1:6" ht="15.75" customHeight="1">
      <c r="A98" s="1"/>
      <c r="B98" s="2"/>
      <c r="C98" s="2"/>
      <c r="D98" s="2"/>
      <c r="E98" s="3"/>
      <c r="F98" s="3"/>
    </row>
    <row r="99" spans="1:6" ht="15.75" customHeight="1">
      <c r="A99" s="1"/>
      <c r="B99" s="2"/>
      <c r="C99" s="2"/>
      <c r="D99" s="2"/>
      <c r="E99" s="3"/>
      <c r="F99" s="3"/>
    </row>
    <row r="100" spans="1:6" ht="15.75" customHeight="1">
      <c r="A100" s="1"/>
      <c r="B100" s="2"/>
      <c r="C100" s="2"/>
      <c r="D100" s="2"/>
      <c r="E100" s="3"/>
      <c r="F100" s="3"/>
    </row>
    <row r="101" spans="1:6" ht="15.75" customHeight="1">
      <c r="A101" s="1"/>
      <c r="B101" s="2"/>
      <c r="C101" s="2"/>
      <c r="D101" s="2"/>
      <c r="E101" s="3"/>
      <c r="F101" s="3"/>
    </row>
    <row r="102" spans="1:6" ht="15.75" customHeight="1">
      <c r="A102" s="1"/>
      <c r="B102" s="2"/>
      <c r="C102" s="2"/>
      <c r="D102" s="2"/>
      <c r="E102" s="3"/>
      <c r="F102" s="3"/>
    </row>
    <row r="103" spans="1:6" ht="15.75" customHeight="1">
      <c r="A103" s="1"/>
      <c r="B103" s="2"/>
      <c r="C103" s="2"/>
      <c r="D103" s="2"/>
      <c r="E103" s="3"/>
      <c r="F103" s="3"/>
    </row>
    <row r="104" spans="1:6" ht="15.75" customHeight="1">
      <c r="A104" s="1"/>
      <c r="B104" s="2"/>
      <c r="C104" s="2"/>
      <c r="D104" s="2"/>
      <c r="E104" s="3"/>
      <c r="F104" s="3"/>
    </row>
    <row r="105" spans="1:6" ht="15.75" customHeight="1">
      <c r="A105" s="1"/>
      <c r="B105" s="2"/>
      <c r="C105" s="2"/>
      <c r="D105" s="2"/>
      <c r="E105" s="3"/>
      <c r="F105" s="3"/>
    </row>
    <row r="106" spans="1:6" ht="15.75" customHeight="1">
      <c r="A106" s="1"/>
      <c r="B106" s="2"/>
      <c r="C106" s="2"/>
      <c r="D106" s="2"/>
      <c r="E106" s="3"/>
      <c r="F106" s="3"/>
    </row>
    <row r="107" spans="1:6" ht="15.75" customHeight="1">
      <c r="A107" s="1"/>
      <c r="B107" s="2"/>
      <c r="C107" s="2"/>
      <c r="D107" s="2"/>
      <c r="E107" s="3"/>
      <c r="F107" s="3"/>
    </row>
    <row r="108" spans="1:6" ht="15.75" customHeight="1">
      <c r="A108" s="1"/>
      <c r="B108" s="2"/>
      <c r="C108" s="2"/>
      <c r="D108" s="2"/>
      <c r="E108" s="3"/>
      <c r="F108" s="3"/>
    </row>
    <row r="109" spans="1:6" ht="15.75" customHeight="1">
      <c r="A109" s="1"/>
      <c r="B109" s="2"/>
      <c r="C109" s="2"/>
      <c r="D109" s="2"/>
      <c r="E109" s="3"/>
      <c r="F109" s="3"/>
    </row>
    <row r="110" spans="1:6" ht="15.75" customHeight="1">
      <c r="A110" s="1"/>
      <c r="B110" s="2"/>
      <c r="C110" s="2"/>
      <c r="D110" s="2"/>
      <c r="E110" s="3"/>
      <c r="F110" s="3"/>
    </row>
    <row r="111" spans="1:6" ht="15.75" customHeight="1">
      <c r="A111" s="1"/>
      <c r="B111" s="2"/>
      <c r="C111" s="2"/>
      <c r="D111" s="2"/>
      <c r="E111" s="3"/>
      <c r="F111" s="3"/>
    </row>
    <row r="112" spans="1:6" ht="15.75" customHeight="1">
      <c r="A112" s="1"/>
      <c r="B112" s="2"/>
      <c r="C112" s="2"/>
      <c r="D112" s="2"/>
      <c r="E112" s="3"/>
      <c r="F112" s="3"/>
    </row>
    <row r="113" spans="1:6" ht="15.75" customHeight="1">
      <c r="A113" s="1"/>
      <c r="B113" s="2"/>
      <c r="C113" s="2"/>
      <c r="D113" s="2"/>
      <c r="E113" s="3"/>
      <c r="F113" s="3"/>
    </row>
    <row r="114" spans="1:6" ht="15.75" customHeight="1">
      <c r="A114" s="1"/>
      <c r="B114" s="2"/>
      <c r="C114" s="2"/>
      <c r="D114" s="2"/>
      <c r="E114" s="3"/>
      <c r="F114" s="3"/>
    </row>
    <row r="115" spans="1:6" ht="15.75" customHeight="1">
      <c r="A115" s="1"/>
      <c r="B115" s="2"/>
      <c r="C115" s="2"/>
      <c r="D115" s="2"/>
      <c r="E115" s="3"/>
      <c r="F115" s="3"/>
    </row>
    <row r="116" spans="1:6" ht="15.75" customHeight="1">
      <c r="A116" s="1"/>
      <c r="B116" s="2"/>
      <c r="C116" s="2"/>
      <c r="D116" s="2"/>
      <c r="E116" s="3"/>
      <c r="F116" s="3"/>
    </row>
    <row r="117" spans="1:6" ht="15.75" customHeight="1">
      <c r="A117" s="1"/>
      <c r="B117" s="2"/>
      <c r="C117" s="2"/>
      <c r="D117" s="2"/>
      <c r="E117" s="3"/>
      <c r="F117" s="3"/>
    </row>
    <row r="118" spans="1:6" ht="15.75" customHeight="1">
      <c r="A118" s="1"/>
      <c r="B118" s="2"/>
      <c r="C118" s="2"/>
      <c r="D118" s="2"/>
      <c r="E118" s="3"/>
      <c r="F118" s="3"/>
    </row>
    <row r="119" spans="1:6" ht="15.75" customHeight="1">
      <c r="A119" s="1"/>
      <c r="B119" s="2"/>
      <c r="C119" s="2"/>
      <c r="D119" s="2"/>
      <c r="E119" s="3"/>
      <c r="F119" s="3"/>
    </row>
    <row r="120" spans="1:6" ht="15.75" customHeight="1">
      <c r="A120" s="1"/>
      <c r="B120" s="2"/>
      <c r="C120" s="2"/>
      <c r="D120" s="2"/>
      <c r="E120" s="3"/>
      <c r="F120" s="3"/>
    </row>
    <row r="121" spans="1:6" ht="15.75" customHeight="1">
      <c r="A121" s="1"/>
      <c r="B121" s="2"/>
      <c r="C121" s="2"/>
      <c r="D121" s="2"/>
      <c r="E121" s="3"/>
      <c r="F121" s="3"/>
    </row>
    <row r="122" spans="1:6" ht="15.75" customHeight="1">
      <c r="A122" s="1"/>
      <c r="B122" s="2"/>
      <c r="C122" s="2"/>
      <c r="D122" s="2"/>
      <c r="E122" s="3"/>
      <c r="F122" s="3"/>
    </row>
    <row r="123" spans="1:6" ht="15.75" customHeight="1">
      <c r="A123" s="1"/>
      <c r="B123" s="2"/>
      <c r="C123" s="2"/>
      <c r="D123" s="2"/>
      <c r="E123" s="3"/>
      <c r="F123" s="3"/>
    </row>
    <row r="124" spans="1:6" ht="15.75" customHeight="1">
      <c r="A124" s="1"/>
      <c r="B124" s="2"/>
      <c r="C124" s="2"/>
      <c r="D124" s="2"/>
      <c r="E124" s="3"/>
      <c r="F124" s="3"/>
    </row>
    <row r="125" spans="1:6" ht="15.75" customHeight="1">
      <c r="A125" s="1"/>
      <c r="B125" s="2"/>
      <c r="C125" s="2"/>
      <c r="D125" s="2"/>
      <c r="E125" s="3"/>
      <c r="F125" s="3"/>
    </row>
    <row r="126" spans="1:6" ht="15.75" customHeight="1">
      <c r="A126" s="1"/>
      <c r="B126" s="2"/>
      <c r="C126" s="2"/>
      <c r="D126" s="2"/>
      <c r="E126" s="3"/>
      <c r="F126" s="3"/>
    </row>
    <row r="127" spans="1:6" ht="15.75" customHeight="1">
      <c r="A127" s="1"/>
      <c r="B127" s="2"/>
      <c r="C127" s="2"/>
      <c r="D127" s="2"/>
      <c r="E127" s="3"/>
      <c r="F127" s="3"/>
    </row>
    <row r="128" spans="1:6" ht="15.75" customHeight="1">
      <c r="A128" s="1"/>
      <c r="B128" s="2"/>
      <c r="C128" s="2"/>
      <c r="D128" s="2"/>
      <c r="E128" s="3"/>
      <c r="F128" s="3"/>
    </row>
    <row r="129" spans="1:6" ht="15.75" customHeight="1">
      <c r="A129" s="1"/>
      <c r="B129" s="2"/>
      <c r="C129" s="2"/>
      <c r="D129" s="2"/>
      <c r="E129" s="3"/>
      <c r="F129" s="3"/>
    </row>
    <row r="130" spans="1:6" ht="15.75" customHeight="1">
      <c r="A130" s="1"/>
      <c r="B130" s="2"/>
      <c r="C130" s="2"/>
      <c r="D130" s="2"/>
      <c r="E130" s="3"/>
      <c r="F130" s="3"/>
    </row>
    <row r="131" spans="1:6" ht="15.75" customHeight="1">
      <c r="A131" s="1"/>
      <c r="B131" s="2"/>
      <c r="C131" s="2"/>
      <c r="D131" s="2"/>
      <c r="E131" s="3"/>
      <c r="F131" s="3"/>
    </row>
    <row r="132" spans="1:6" ht="15.75" customHeight="1">
      <c r="A132" s="1"/>
      <c r="B132" s="2"/>
      <c r="C132" s="2"/>
      <c r="D132" s="2"/>
      <c r="E132" s="3"/>
      <c r="F132" s="3"/>
    </row>
    <row r="133" spans="1:6" ht="15.75" customHeight="1">
      <c r="A133" s="1"/>
      <c r="B133" s="2"/>
      <c r="C133" s="2"/>
      <c r="D133" s="2"/>
      <c r="E133" s="3"/>
      <c r="F133" s="3"/>
    </row>
    <row r="134" spans="1:6" ht="15.75" customHeight="1">
      <c r="A134" s="1"/>
      <c r="B134" s="2"/>
      <c r="C134" s="2"/>
      <c r="D134" s="2"/>
      <c r="E134" s="3"/>
      <c r="F134" s="3"/>
    </row>
    <row r="135" spans="1:6" ht="15.75" customHeight="1">
      <c r="A135" s="1"/>
      <c r="B135" s="2"/>
      <c r="C135" s="2"/>
      <c r="D135" s="2"/>
      <c r="E135" s="3"/>
      <c r="F135" s="3"/>
    </row>
    <row r="136" spans="1:6" ht="15.75" customHeight="1">
      <c r="A136" s="1"/>
      <c r="B136" s="2"/>
      <c r="C136" s="2"/>
      <c r="D136" s="2"/>
      <c r="E136" s="3"/>
      <c r="F136" s="3"/>
    </row>
    <row r="137" spans="1:6" ht="15.75" customHeight="1">
      <c r="A137" s="1"/>
      <c r="B137" s="2"/>
      <c r="C137" s="2"/>
      <c r="D137" s="2"/>
      <c r="E137" s="3"/>
      <c r="F137" s="3"/>
    </row>
    <row r="138" spans="1:6" ht="15.75" customHeight="1">
      <c r="A138" s="1"/>
      <c r="B138" s="2"/>
      <c r="C138" s="2"/>
      <c r="D138" s="2"/>
      <c r="E138" s="3"/>
      <c r="F138" s="3"/>
    </row>
    <row r="139" spans="1:6" ht="15.75" customHeight="1">
      <c r="A139" s="1"/>
      <c r="B139" s="2"/>
      <c r="C139" s="2"/>
      <c r="D139" s="2"/>
      <c r="E139" s="3"/>
      <c r="F139" s="3"/>
    </row>
    <row r="140" spans="1:6" ht="15.75" customHeight="1">
      <c r="A140" s="1"/>
      <c r="B140" s="2"/>
      <c r="C140" s="2"/>
      <c r="D140" s="2"/>
      <c r="E140" s="3"/>
      <c r="F140" s="3"/>
    </row>
    <row r="141" spans="1:6" ht="15.75" customHeight="1">
      <c r="A141" s="1"/>
      <c r="B141" s="2"/>
      <c r="C141" s="2"/>
      <c r="D141" s="2"/>
      <c r="E141" s="3"/>
      <c r="F141" s="3"/>
    </row>
    <row r="142" spans="1:6" ht="15.75" customHeight="1">
      <c r="A142" s="1"/>
      <c r="B142" s="2"/>
      <c r="C142" s="2"/>
      <c r="D142" s="2"/>
      <c r="E142" s="3"/>
      <c r="F142" s="3"/>
    </row>
    <row r="143" spans="1:6" ht="15.75" customHeight="1">
      <c r="A143" s="1"/>
      <c r="B143" s="2"/>
      <c r="C143" s="2"/>
      <c r="D143" s="2"/>
      <c r="E143" s="3"/>
      <c r="F143" s="3"/>
    </row>
    <row r="144" spans="1:6" ht="15.75" customHeight="1">
      <c r="A144" s="1"/>
      <c r="B144" s="2"/>
      <c r="C144" s="2"/>
      <c r="D144" s="2"/>
      <c r="E144" s="3"/>
      <c r="F144" s="3"/>
    </row>
    <row r="145" spans="1:6" ht="15.75" customHeight="1">
      <c r="A145" s="1"/>
      <c r="B145" s="2"/>
      <c r="C145" s="2"/>
      <c r="D145" s="2"/>
      <c r="E145" s="3"/>
      <c r="F145" s="3"/>
    </row>
    <row r="146" spans="1:6" ht="15.75" customHeight="1">
      <c r="A146" s="1"/>
      <c r="B146" s="2"/>
      <c r="C146" s="2"/>
      <c r="D146" s="2"/>
      <c r="E146" s="3"/>
      <c r="F146" s="3"/>
    </row>
    <row r="147" spans="1:6" ht="15.75" customHeight="1">
      <c r="A147" s="1"/>
      <c r="B147" s="2"/>
      <c r="C147" s="2"/>
      <c r="D147" s="2"/>
      <c r="E147" s="3"/>
      <c r="F147" s="3"/>
    </row>
    <row r="148" spans="1:6" ht="15.75" customHeight="1">
      <c r="A148" s="1"/>
      <c r="B148" s="2"/>
      <c r="C148" s="2"/>
      <c r="D148" s="2"/>
      <c r="E148" s="3"/>
      <c r="F148" s="3"/>
    </row>
    <row r="149" spans="1:6" ht="15.75" customHeight="1">
      <c r="A149" s="1"/>
      <c r="B149" s="2"/>
      <c r="C149" s="2"/>
      <c r="D149" s="2"/>
      <c r="E149" s="3"/>
      <c r="F149" s="3"/>
    </row>
    <row r="150" spans="1:6" ht="15.75" customHeight="1">
      <c r="A150" s="1"/>
      <c r="B150" s="2"/>
      <c r="C150" s="2"/>
      <c r="D150" s="2"/>
      <c r="E150" s="3"/>
      <c r="F150" s="3"/>
    </row>
    <row r="151" spans="1:6" ht="15.75" customHeight="1">
      <c r="A151" s="1"/>
      <c r="B151" s="2"/>
      <c r="C151" s="2"/>
      <c r="D151" s="2"/>
      <c r="E151" s="3"/>
      <c r="F151" s="3"/>
    </row>
    <row r="152" spans="1:6" ht="15.75" customHeight="1">
      <c r="A152" s="1"/>
      <c r="B152" s="2"/>
      <c r="C152" s="2"/>
      <c r="D152" s="2"/>
      <c r="E152" s="3"/>
      <c r="F152" s="3"/>
    </row>
    <row r="153" spans="1:6" ht="15.75" customHeight="1">
      <c r="A153" s="1"/>
      <c r="B153" s="2"/>
      <c r="C153" s="2"/>
      <c r="D153" s="2"/>
      <c r="E153" s="3"/>
      <c r="F153" s="3"/>
    </row>
    <row r="154" spans="1:6" ht="15.75" customHeight="1">
      <c r="A154" s="1"/>
      <c r="B154" s="2"/>
      <c r="C154" s="2"/>
      <c r="D154" s="2"/>
      <c r="E154" s="3"/>
      <c r="F154" s="3"/>
    </row>
    <row r="155" spans="1:6" ht="15.75" customHeight="1">
      <c r="A155" s="1"/>
      <c r="B155" s="2"/>
      <c r="C155" s="2"/>
      <c r="D155" s="2"/>
      <c r="E155" s="3"/>
      <c r="F155" s="3"/>
    </row>
    <row r="156" spans="1:6" ht="15.75" customHeight="1">
      <c r="A156" s="1"/>
      <c r="B156" s="2"/>
      <c r="C156" s="2"/>
      <c r="D156" s="2"/>
      <c r="E156" s="3"/>
      <c r="F156" s="3"/>
    </row>
    <row r="157" spans="1:6" ht="15.75" customHeight="1">
      <c r="A157" s="1"/>
      <c r="B157" s="2"/>
      <c r="C157" s="2"/>
      <c r="D157" s="2"/>
      <c r="E157" s="3"/>
      <c r="F157" s="3"/>
    </row>
    <row r="158" spans="1:6" ht="15.75" customHeight="1">
      <c r="A158" s="1"/>
      <c r="B158" s="2"/>
      <c r="C158" s="2"/>
      <c r="D158" s="2"/>
      <c r="E158" s="3"/>
      <c r="F158" s="3"/>
    </row>
    <row r="159" spans="1:6" ht="15.75" customHeight="1">
      <c r="A159" s="1"/>
      <c r="B159" s="2"/>
      <c r="C159" s="2"/>
      <c r="D159" s="2"/>
      <c r="E159" s="3"/>
      <c r="F159" s="3"/>
    </row>
    <row r="160" spans="1:6" ht="15.75" customHeight="1">
      <c r="A160" s="1"/>
      <c r="B160" s="2"/>
      <c r="C160" s="2"/>
      <c r="D160" s="2"/>
      <c r="E160" s="3"/>
      <c r="F160" s="3"/>
    </row>
    <row r="161" spans="1:6" ht="15.75" customHeight="1">
      <c r="A161" s="1"/>
      <c r="B161" s="2"/>
      <c r="C161" s="2"/>
      <c r="D161" s="2"/>
      <c r="E161" s="3"/>
      <c r="F161" s="3"/>
    </row>
    <row r="162" spans="1:6" ht="15.75" customHeight="1">
      <c r="A162" s="1"/>
      <c r="B162" s="2"/>
      <c r="C162" s="2"/>
      <c r="D162" s="2"/>
      <c r="E162" s="3"/>
      <c r="F162" s="3"/>
    </row>
    <row r="163" spans="1:6" ht="15.75" customHeight="1">
      <c r="A163" s="1"/>
      <c r="B163" s="2"/>
      <c r="C163" s="2"/>
      <c r="D163" s="2"/>
      <c r="E163" s="3"/>
      <c r="F163" s="3"/>
    </row>
    <row r="164" spans="1:6" ht="15.75" customHeight="1">
      <c r="A164" s="1"/>
      <c r="B164" s="2"/>
      <c r="C164" s="2"/>
      <c r="D164" s="2"/>
      <c r="E164" s="3"/>
      <c r="F164" s="3"/>
    </row>
    <row r="165" spans="1:6" ht="15.75" customHeight="1">
      <c r="A165" s="1"/>
      <c r="B165" s="2"/>
      <c r="C165" s="2"/>
      <c r="D165" s="2"/>
      <c r="E165" s="3"/>
      <c r="F165" s="3"/>
    </row>
    <row r="166" spans="1:6" ht="15.75" customHeight="1">
      <c r="A166" s="1"/>
      <c r="B166" s="2"/>
      <c r="C166" s="2"/>
      <c r="D166" s="2"/>
      <c r="E166" s="3"/>
      <c r="F166" s="3"/>
    </row>
    <row r="167" spans="1:6" ht="15.75" customHeight="1">
      <c r="A167" s="1"/>
      <c r="B167" s="2"/>
      <c r="C167" s="2"/>
      <c r="D167" s="2"/>
      <c r="E167" s="3"/>
      <c r="F167" s="3"/>
    </row>
    <row r="168" spans="1:6" ht="15.75" customHeight="1">
      <c r="A168" s="1"/>
      <c r="B168" s="2"/>
      <c r="C168" s="2"/>
      <c r="D168" s="2"/>
      <c r="E168" s="3"/>
      <c r="F168" s="3"/>
    </row>
    <row r="169" spans="1:6" ht="15.75" customHeight="1">
      <c r="A169" s="1"/>
      <c r="B169" s="2"/>
      <c r="C169" s="2"/>
      <c r="D169" s="2"/>
      <c r="E169" s="3"/>
      <c r="F169" s="3"/>
    </row>
    <row r="170" spans="1:6" ht="15.75" customHeight="1">
      <c r="A170" s="1"/>
      <c r="B170" s="2"/>
      <c r="C170" s="2"/>
      <c r="D170" s="2"/>
      <c r="E170" s="3"/>
      <c r="F170" s="3"/>
    </row>
    <row r="171" spans="1:6" ht="15.75" customHeight="1">
      <c r="A171" s="1"/>
      <c r="B171" s="2"/>
      <c r="C171" s="2"/>
      <c r="D171" s="2"/>
      <c r="E171" s="3"/>
      <c r="F171" s="3"/>
    </row>
    <row r="172" spans="1:6" ht="15.75" customHeight="1">
      <c r="A172" s="1"/>
      <c r="B172" s="2"/>
      <c r="C172" s="2"/>
      <c r="D172" s="2"/>
      <c r="E172" s="3"/>
      <c r="F172" s="3"/>
    </row>
    <row r="173" spans="1:6" ht="15.75" customHeight="1">
      <c r="A173" s="1"/>
      <c r="B173" s="2"/>
      <c r="C173" s="2"/>
      <c r="D173" s="2"/>
      <c r="E173" s="3"/>
      <c r="F173" s="3"/>
    </row>
    <row r="174" spans="1:6" ht="15.75" customHeight="1">
      <c r="A174" s="1"/>
      <c r="B174" s="2"/>
      <c r="C174" s="2"/>
      <c r="D174" s="2"/>
      <c r="E174" s="3"/>
      <c r="F174" s="3"/>
    </row>
    <row r="175" spans="1:6" ht="15.75" customHeight="1">
      <c r="A175" s="1"/>
      <c r="B175" s="2"/>
      <c r="C175" s="2"/>
      <c r="D175" s="2"/>
      <c r="E175" s="3"/>
      <c r="F175" s="3"/>
    </row>
    <row r="176" spans="1:6" ht="15.75" customHeight="1">
      <c r="A176" s="1"/>
      <c r="B176" s="2"/>
      <c r="C176" s="2"/>
      <c r="D176" s="2"/>
      <c r="E176" s="3"/>
      <c r="F176" s="3"/>
    </row>
    <row r="177" spans="1:6" ht="15.75" customHeight="1">
      <c r="A177" s="1"/>
      <c r="B177" s="2"/>
      <c r="C177" s="2"/>
      <c r="D177" s="2"/>
      <c r="E177" s="3"/>
      <c r="F177" s="3"/>
    </row>
    <row r="178" spans="1:6" ht="15.75" customHeight="1">
      <c r="A178" s="1"/>
      <c r="B178" s="2"/>
      <c r="C178" s="2"/>
      <c r="D178" s="2"/>
      <c r="E178" s="3"/>
      <c r="F178" s="3"/>
    </row>
    <row r="179" spans="1:6" ht="15.75" customHeight="1">
      <c r="A179" s="1"/>
      <c r="B179" s="2"/>
      <c r="C179" s="2"/>
      <c r="D179" s="2"/>
      <c r="E179" s="3"/>
      <c r="F179" s="3"/>
    </row>
    <row r="180" spans="1:6" ht="15.75" customHeight="1">
      <c r="A180" s="1"/>
      <c r="B180" s="2"/>
      <c r="C180" s="2"/>
      <c r="D180" s="2"/>
      <c r="E180" s="3"/>
      <c r="F180" s="3"/>
    </row>
    <row r="181" spans="1:6" ht="15.75" customHeight="1">
      <c r="A181" s="1"/>
      <c r="B181" s="2"/>
      <c r="C181" s="2"/>
      <c r="D181" s="2"/>
      <c r="E181" s="3"/>
      <c r="F181" s="3"/>
    </row>
    <row r="182" spans="1:6" ht="15.75" customHeight="1">
      <c r="A182" s="1"/>
      <c r="B182" s="2"/>
      <c r="C182" s="2"/>
      <c r="D182" s="2"/>
      <c r="E182" s="3"/>
      <c r="F182" s="3"/>
    </row>
    <row r="183" spans="1:6" ht="15.75" customHeight="1">
      <c r="A183" s="1"/>
      <c r="B183" s="2"/>
      <c r="C183" s="2"/>
      <c r="D183" s="2"/>
      <c r="E183" s="3"/>
      <c r="F183" s="3"/>
    </row>
    <row r="184" spans="1:6" ht="15.75" customHeight="1">
      <c r="A184" s="1"/>
      <c r="B184" s="2"/>
      <c r="C184" s="2"/>
      <c r="D184" s="2"/>
      <c r="E184" s="3"/>
      <c r="F184" s="3"/>
    </row>
    <row r="185" spans="1:6" ht="15.75" customHeight="1">
      <c r="A185" s="1"/>
      <c r="B185" s="2"/>
      <c r="C185" s="2"/>
      <c r="D185" s="2"/>
      <c r="E185" s="3"/>
      <c r="F185" s="3"/>
    </row>
    <row r="186" spans="1:6" ht="15.75" customHeight="1">
      <c r="A186" s="1"/>
      <c r="B186" s="2"/>
      <c r="C186" s="2"/>
      <c r="D186" s="2"/>
      <c r="E186" s="3"/>
      <c r="F186" s="3"/>
    </row>
    <row r="187" spans="1:6" ht="15.75" customHeight="1">
      <c r="A187" s="1"/>
      <c r="B187" s="2"/>
      <c r="C187" s="2"/>
      <c r="D187" s="2"/>
      <c r="E187" s="3"/>
      <c r="F187" s="3"/>
    </row>
    <row r="188" spans="1:6" ht="15.75" customHeight="1">
      <c r="A188" s="1"/>
      <c r="B188" s="2"/>
      <c r="C188" s="2"/>
      <c r="D188" s="2"/>
      <c r="E188" s="3"/>
      <c r="F188" s="3"/>
    </row>
    <row r="189" spans="1:6" ht="15.75" customHeight="1">
      <c r="A189" s="1"/>
      <c r="B189" s="2"/>
      <c r="C189" s="2"/>
      <c r="D189" s="2"/>
      <c r="E189" s="3"/>
      <c r="F189" s="3"/>
    </row>
    <row r="190" spans="1:6" ht="15.75" customHeight="1">
      <c r="A190" s="1"/>
      <c r="B190" s="2"/>
      <c r="C190" s="2"/>
      <c r="D190" s="2"/>
      <c r="E190" s="3"/>
      <c r="F190" s="3"/>
    </row>
    <row r="191" spans="1:6" ht="15.75" customHeight="1">
      <c r="A191" s="1"/>
      <c r="B191" s="2"/>
      <c r="C191" s="2"/>
      <c r="D191" s="2"/>
      <c r="E191" s="3"/>
      <c r="F191" s="3"/>
    </row>
    <row r="192" spans="1:6" ht="15.75" customHeight="1">
      <c r="A192" s="1"/>
      <c r="B192" s="2"/>
      <c r="C192" s="2"/>
      <c r="D192" s="2"/>
      <c r="E192" s="3"/>
      <c r="F192" s="3"/>
    </row>
    <row r="193" spans="1:6" ht="15.75" customHeight="1">
      <c r="A193" s="1"/>
      <c r="B193" s="2"/>
      <c r="C193" s="2"/>
      <c r="D193" s="2"/>
      <c r="E193" s="3"/>
      <c r="F193" s="3"/>
    </row>
    <row r="194" spans="1:6" ht="15.75" customHeight="1">
      <c r="A194" s="1"/>
      <c r="B194" s="2"/>
      <c r="C194" s="2"/>
      <c r="D194" s="2"/>
      <c r="E194" s="3"/>
      <c r="F194" s="3"/>
    </row>
    <row r="195" spans="1:6" ht="15.75" customHeight="1">
      <c r="A195" s="1"/>
      <c r="B195" s="2"/>
      <c r="C195" s="2"/>
      <c r="D195" s="2"/>
      <c r="E195" s="3"/>
      <c r="F195" s="3"/>
    </row>
    <row r="196" spans="1:6" ht="15.75" customHeight="1">
      <c r="A196" s="1"/>
      <c r="B196" s="2"/>
      <c r="C196" s="2"/>
      <c r="D196" s="2"/>
      <c r="E196" s="3"/>
      <c r="F196" s="3"/>
    </row>
    <row r="197" spans="1:6" ht="15.75" customHeight="1">
      <c r="A197" s="1"/>
      <c r="B197" s="2"/>
      <c r="C197" s="2"/>
      <c r="D197" s="2"/>
      <c r="E197" s="3"/>
      <c r="F197" s="3"/>
    </row>
    <row r="198" spans="1:6" ht="15.75" customHeight="1">
      <c r="A198" s="1"/>
      <c r="B198" s="2"/>
      <c r="C198" s="2"/>
      <c r="D198" s="2"/>
      <c r="E198" s="3"/>
      <c r="F198" s="3"/>
    </row>
    <row r="199" spans="1:6" ht="15.75" customHeight="1">
      <c r="A199" s="1"/>
      <c r="B199" s="2"/>
      <c r="C199" s="2"/>
      <c r="D199" s="2"/>
      <c r="E199" s="3"/>
      <c r="F199" s="3"/>
    </row>
    <row r="200" spans="1:6" ht="15.75" customHeight="1">
      <c r="A200" s="1"/>
      <c r="B200" s="2"/>
      <c r="C200" s="2"/>
      <c r="D200" s="2"/>
      <c r="E200" s="3"/>
      <c r="F200" s="3"/>
    </row>
    <row r="201" spans="1:6" ht="15.75" customHeight="1">
      <c r="A201" s="1"/>
      <c r="B201" s="2"/>
      <c r="C201" s="2"/>
      <c r="D201" s="2"/>
      <c r="E201" s="3"/>
      <c r="F201" s="3"/>
    </row>
    <row r="202" spans="1:6" ht="15.75" customHeight="1">
      <c r="A202" s="1"/>
      <c r="B202" s="2"/>
      <c r="C202" s="2"/>
      <c r="D202" s="2"/>
      <c r="E202" s="3"/>
      <c r="F202" s="3"/>
    </row>
    <row r="203" spans="1:6" ht="15.75" customHeight="1">
      <c r="A203" s="1"/>
      <c r="B203" s="2"/>
      <c r="C203" s="2"/>
      <c r="D203" s="2"/>
      <c r="E203" s="3"/>
      <c r="F203" s="3"/>
    </row>
    <row r="204" spans="1:6" ht="15.75" customHeight="1">
      <c r="A204" s="1"/>
      <c r="B204" s="2"/>
      <c r="C204" s="2"/>
      <c r="D204" s="2"/>
      <c r="E204" s="3"/>
      <c r="F204" s="3"/>
    </row>
    <row r="205" spans="1:6" ht="15.75" customHeight="1">
      <c r="A205" s="1"/>
      <c r="B205" s="2"/>
      <c r="C205" s="2"/>
      <c r="D205" s="2"/>
      <c r="E205" s="3"/>
      <c r="F205" s="3"/>
    </row>
    <row r="206" spans="1:6" ht="15.75" customHeight="1">
      <c r="A206" s="1"/>
      <c r="B206" s="2"/>
      <c r="C206" s="2"/>
      <c r="D206" s="2"/>
      <c r="E206" s="3"/>
      <c r="F206" s="3"/>
    </row>
    <row r="207" spans="1:6" ht="15.75" customHeight="1">
      <c r="A207" s="1"/>
      <c r="B207" s="2"/>
      <c r="C207" s="2"/>
      <c r="D207" s="2"/>
      <c r="E207" s="3"/>
      <c r="F207" s="3"/>
    </row>
    <row r="208" spans="1:6" ht="15.75" customHeight="1">
      <c r="A208" s="1"/>
      <c r="B208" s="2"/>
      <c r="C208" s="2"/>
      <c r="D208" s="2"/>
      <c r="E208" s="3"/>
      <c r="F208" s="3"/>
    </row>
    <row r="209" spans="1:6" ht="15.75" customHeight="1">
      <c r="A209" s="1"/>
      <c r="B209" s="2"/>
      <c r="C209" s="2"/>
      <c r="D209" s="2"/>
      <c r="E209" s="3"/>
      <c r="F209" s="3"/>
    </row>
    <row r="210" spans="1:6" ht="15.75" customHeight="1">
      <c r="A210" s="1"/>
      <c r="B210" s="2"/>
      <c r="C210" s="2"/>
      <c r="D210" s="2"/>
      <c r="E210" s="3"/>
      <c r="F210" s="3"/>
    </row>
    <row r="211" spans="1:6" ht="15.75" customHeight="1">
      <c r="A211" s="1"/>
      <c r="B211" s="2"/>
      <c r="C211" s="2"/>
      <c r="D211" s="2"/>
      <c r="E211" s="3"/>
      <c r="F211" s="3"/>
    </row>
    <row r="212" spans="1:6" ht="15.75" customHeight="1">
      <c r="A212" s="1"/>
      <c r="B212" s="2"/>
      <c r="C212" s="2"/>
      <c r="D212" s="2"/>
      <c r="E212" s="3"/>
      <c r="F212" s="3"/>
    </row>
    <row r="213" spans="1:6" ht="15.75" customHeight="1">
      <c r="A213" s="1"/>
      <c r="B213" s="2"/>
      <c r="C213" s="2"/>
      <c r="D213" s="2"/>
      <c r="E213" s="3"/>
      <c r="F213" s="3"/>
    </row>
    <row r="214" spans="1:6" ht="15.75" customHeight="1">
      <c r="A214" s="1"/>
      <c r="B214" s="2"/>
      <c r="C214" s="2"/>
      <c r="D214" s="2"/>
      <c r="E214" s="3"/>
      <c r="F214" s="3"/>
    </row>
    <row r="215" spans="1:6" ht="15.75" customHeight="1">
      <c r="A215" s="1"/>
      <c r="B215" s="2"/>
      <c r="C215" s="2"/>
      <c r="D215" s="2"/>
      <c r="E215" s="3"/>
      <c r="F215" s="3"/>
    </row>
    <row r="216" spans="1:6" ht="15.75" customHeight="1">
      <c r="A216" s="1"/>
      <c r="B216" s="2"/>
      <c r="C216" s="2"/>
      <c r="D216" s="2"/>
      <c r="E216" s="3"/>
      <c r="F216" s="3"/>
    </row>
    <row r="217" spans="1:6" ht="15.75" customHeight="1">
      <c r="A217" s="1"/>
      <c r="B217" s="2"/>
      <c r="C217" s="2"/>
      <c r="D217" s="2"/>
      <c r="E217" s="3"/>
      <c r="F217" s="3"/>
    </row>
    <row r="218" spans="1:6" ht="15.75" customHeight="1">
      <c r="A218" s="1"/>
      <c r="B218" s="2"/>
      <c r="C218" s="2"/>
      <c r="D218" s="2"/>
      <c r="E218" s="3"/>
      <c r="F218" s="3"/>
    </row>
    <row r="219" spans="1:6" ht="15.75" customHeight="1">
      <c r="A219" s="1"/>
      <c r="B219" s="2"/>
      <c r="C219" s="2"/>
      <c r="D219" s="2"/>
      <c r="E219" s="3"/>
      <c r="F219" s="3"/>
    </row>
    <row r="220" spans="1:6" ht="15.75" customHeight="1">
      <c r="A220" s="1"/>
      <c r="B220" s="2"/>
      <c r="C220" s="2"/>
      <c r="D220" s="2"/>
      <c r="E220" s="3"/>
      <c r="F220" s="3"/>
    </row>
    <row r="221" spans="1:6" ht="15.75" customHeight="1">
      <c r="A221" s="1"/>
      <c r="B221" s="2"/>
      <c r="C221" s="2"/>
      <c r="D221" s="2"/>
      <c r="E221" s="3"/>
      <c r="F221" s="3"/>
    </row>
    <row r="222" spans="1:6" ht="15.75" customHeight="1">
      <c r="A222" s="1"/>
      <c r="B222" s="2"/>
      <c r="C222" s="2"/>
      <c r="D222" s="2"/>
      <c r="E222" s="3"/>
      <c r="F222" s="3"/>
    </row>
    <row r="223" spans="1:6" ht="15.75" customHeight="1">
      <c r="A223" s="1"/>
      <c r="B223" s="2"/>
      <c r="C223" s="2"/>
      <c r="D223" s="2"/>
      <c r="E223" s="3"/>
      <c r="F223" s="3"/>
    </row>
    <row r="224" spans="1:6" ht="15.75" customHeight="1">
      <c r="A224" s="1"/>
      <c r="B224" s="2"/>
      <c r="C224" s="2"/>
      <c r="D224" s="2"/>
      <c r="E224" s="3"/>
      <c r="F224" s="3"/>
    </row>
    <row r="225" spans="1:6" ht="15.75" customHeight="1">
      <c r="A225" s="1"/>
      <c r="B225" s="2"/>
      <c r="C225" s="2"/>
      <c r="D225" s="2"/>
      <c r="E225" s="3"/>
      <c r="F225" s="3"/>
    </row>
    <row r="226" spans="1:6" ht="15.75" customHeight="1">
      <c r="A226" s="1"/>
      <c r="B226" s="2"/>
      <c r="C226" s="2"/>
      <c r="D226" s="2"/>
      <c r="E226" s="3"/>
      <c r="F226" s="3"/>
    </row>
    <row r="227" spans="1:6" ht="15.75" customHeight="1">
      <c r="A227" s="1"/>
      <c r="B227" s="2"/>
      <c r="C227" s="2"/>
      <c r="D227" s="2"/>
      <c r="E227" s="3"/>
      <c r="F227" s="3"/>
    </row>
    <row r="228" spans="1:6" ht="15.75" customHeight="1">
      <c r="A228" s="1"/>
      <c r="B228" s="2"/>
      <c r="C228" s="2"/>
      <c r="D228" s="2"/>
      <c r="E228" s="3"/>
      <c r="F228" s="3"/>
    </row>
    <row r="229" spans="1:6" ht="15.75" customHeight="1">
      <c r="A229" s="1"/>
      <c r="B229" s="2"/>
      <c r="C229" s="2"/>
      <c r="D229" s="2"/>
      <c r="E229" s="3"/>
      <c r="F229" s="3"/>
    </row>
    <row r="230" spans="1:6" ht="15.75" customHeight="1">
      <c r="A230" s="1"/>
      <c r="B230" s="2"/>
      <c r="C230" s="2"/>
      <c r="D230" s="2"/>
      <c r="E230" s="3"/>
      <c r="F230" s="3"/>
    </row>
    <row r="231" spans="1:6" ht="15.75" customHeight="1">
      <c r="A231" s="1"/>
      <c r="B231" s="2"/>
      <c r="C231" s="2"/>
      <c r="D231" s="2"/>
      <c r="E231" s="3"/>
      <c r="F231" s="3"/>
    </row>
    <row r="232" spans="1:6" ht="15.75" customHeight="1">
      <c r="A232" s="1"/>
      <c r="B232" s="2"/>
      <c r="C232" s="2"/>
      <c r="D232" s="2"/>
      <c r="E232" s="3"/>
      <c r="F232" s="3"/>
    </row>
    <row r="233" spans="1:6" ht="15.75" customHeight="1">
      <c r="A233" s="1"/>
      <c r="B233" s="2"/>
      <c r="C233" s="2"/>
      <c r="D233" s="2"/>
      <c r="E233" s="3"/>
      <c r="F233" s="3"/>
    </row>
    <row r="234" spans="1:6" ht="15.75" customHeight="1">
      <c r="A234" s="1"/>
      <c r="B234" s="2"/>
      <c r="C234" s="2"/>
      <c r="D234" s="2"/>
      <c r="E234" s="3"/>
      <c r="F234" s="3"/>
    </row>
    <row r="235" spans="1:6" ht="15.75" customHeight="1">
      <c r="A235" s="1"/>
      <c r="B235" s="2"/>
      <c r="C235" s="2"/>
      <c r="D235" s="2"/>
      <c r="E235" s="3"/>
      <c r="F235" s="3"/>
    </row>
    <row r="236" spans="1:6" ht="15.75" customHeight="1">
      <c r="A236" s="1"/>
      <c r="B236" s="2"/>
      <c r="C236" s="2"/>
      <c r="D236" s="2"/>
      <c r="E236" s="3"/>
      <c r="F236" s="3"/>
    </row>
    <row r="237" spans="1:6" ht="15.75" customHeight="1">
      <c r="A237" s="1"/>
      <c r="B237" s="2"/>
      <c r="C237" s="2"/>
      <c r="D237" s="2"/>
      <c r="E237" s="3"/>
      <c r="F237" s="3"/>
    </row>
    <row r="238" spans="1:6" ht="15.75" customHeight="1">
      <c r="A238" s="1"/>
      <c r="B238" s="2"/>
      <c r="C238" s="2"/>
      <c r="D238" s="2"/>
      <c r="E238" s="3"/>
      <c r="F238" s="3"/>
    </row>
    <row r="239" spans="1:6" ht="15.75" customHeight="1"/>
    <row r="240" spans="1:6"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sheetData>
  <mergeCells count="8">
    <mergeCell ref="A2:H2"/>
    <mergeCell ref="A38:F38"/>
    <mergeCell ref="A4:H4"/>
    <mergeCell ref="A5:H5"/>
    <mergeCell ref="A6:H6"/>
    <mergeCell ref="A7:H7"/>
    <mergeCell ref="A8:H8"/>
    <mergeCell ref="A9:H9"/>
  </mergeCells>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7"/>
  </sheetPr>
  <dimension ref="A1:X1000"/>
  <sheetViews>
    <sheetView topLeftCell="A3" workbookViewId="0">
      <selection activeCell="A10" sqref="A10:XFD10"/>
    </sheetView>
  </sheetViews>
  <sheetFormatPr defaultColWidth="14.44140625" defaultRowHeight="15" customHeight="1"/>
  <cols>
    <col min="1" max="1" width="23.6640625" customWidth="1"/>
    <col min="2" max="2" width="10.33203125" customWidth="1"/>
    <col min="3" max="3" width="27.6640625" customWidth="1"/>
    <col min="4" max="4" width="23.44140625" customWidth="1"/>
    <col min="5" max="5" width="15.33203125" customWidth="1"/>
    <col min="6" max="6" width="26.44140625" customWidth="1"/>
    <col min="7" max="7" width="10.6640625" customWidth="1"/>
    <col min="8" max="8" width="16.109375" customWidth="1"/>
    <col min="9" max="9" width="14" customWidth="1"/>
    <col min="10" max="24" width="8" customWidth="1"/>
  </cols>
  <sheetData>
    <row r="1" spans="1:24" ht="14.4">
      <c r="A1" s="1"/>
      <c r="B1" s="2"/>
      <c r="C1" s="2"/>
      <c r="D1" s="2"/>
      <c r="E1" s="2"/>
      <c r="F1" s="2"/>
      <c r="G1" s="2"/>
      <c r="H1" s="3"/>
    </row>
    <row r="2" spans="1:24" ht="15.75" customHeight="1">
      <c r="A2" s="2329" t="s">
        <v>255</v>
      </c>
      <c r="B2" s="2325"/>
      <c r="C2" s="2325"/>
      <c r="D2" s="2325"/>
      <c r="E2" s="2325"/>
      <c r="F2" s="2325"/>
      <c r="G2" s="2325"/>
      <c r="H2" s="2326"/>
      <c r="I2" s="19"/>
      <c r="J2" s="19"/>
      <c r="K2" s="19"/>
      <c r="L2" s="19"/>
      <c r="M2" s="19"/>
      <c r="N2" s="19"/>
      <c r="O2" s="19"/>
      <c r="P2" s="19"/>
      <c r="Q2" s="19"/>
      <c r="R2" s="19"/>
      <c r="S2" s="19"/>
      <c r="T2" s="19"/>
      <c r="U2" s="19"/>
      <c r="V2" s="19"/>
      <c r="W2" s="19"/>
      <c r="X2" s="19"/>
    </row>
    <row r="3" spans="1:24" ht="14.4">
      <c r="A3" s="22"/>
      <c r="B3" s="22"/>
      <c r="C3" s="22"/>
      <c r="D3" s="22"/>
      <c r="E3" s="22"/>
      <c r="F3" s="22"/>
      <c r="G3" s="22"/>
      <c r="H3" s="31"/>
      <c r="I3" s="19"/>
      <c r="J3" s="19"/>
      <c r="K3" s="19"/>
      <c r="L3" s="19"/>
      <c r="M3" s="19"/>
      <c r="N3" s="19"/>
      <c r="O3" s="19"/>
      <c r="P3" s="19"/>
      <c r="Q3" s="19"/>
      <c r="R3" s="19"/>
      <c r="S3" s="19"/>
      <c r="T3" s="19"/>
      <c r="U3" s="19"/>
      <c r="V3" s="19"/>
      <c r="W3" s="19"/>
      <c r="X3" s="19"/>
    </row>
    <row r="4" spans="1:24" ht="18.75" customHeight="1">
      <c r="A4" s="2324" t="s">
        <v>256</v>
      </c>
      <c r="B4" s="2325"/>
      <c r="C4" s="2325"/>
      <c r="D4" s="2325"/>
      <c r="E4" s="2325"/>
      <c r="F4" s="2325"/>
      <c r="G4" s="2325"/>
      <c r="H4" s="2326"/>
      <c r="I4" s="44"/>
      <c r="J4" s="44"/>
      <c r="K4" s="44"/>
      <c r="L4" s="44"/>
      <c r="M4" s="44"/>
      <c r="N4" s="44"/>
      <c r="O4" s="44"/>
      <c r="P4" s="44"/>
      <c r="Q4" s="44"/>
      <c r="R4" s="44"/>
      <c r="S4" s="44"/>
      <c r="T4" s="44"/>
      <c r="U4" s="44"/>
      <c r="V4" s="44"/>
      <c r="W4" s="44"/>
      <c r="X4" s="44"/>
    </row>
    <row r="5" spans="1:24" ht="14.25" customHeight="1">
      <c r="A5" s="2324" t="s">
        <v>257</v>
      </c>
      <c r="B5" s="2325"/>
      <c r="C5" s="2325"/>
      <c r="D5" s="2325"/>
      <c r="E5" s="2325"/>
      <c r="F5" s="2325"/>
      <c r="G5" s="2325"/>
      <c r="H5" s="2326"/>
      <c r="I5" s="44"/>
      <c r="J5" s="44"/>
      <c r="K5" s="44"/>
      <c r="L5" s="44"/>
      <c r="M5" s="44"/>
      <c r="N5" s="44"/>
      <c r="O5" s="44"/>
      <c r="P5" s="44"/>
      <c r="Q5" s="44"/>
      <c r="R5" s="44"/>
      <c r="S5" s="44"/>
      <c r="T5" s="44"/>
      <c r="U5" s="44"/>
      <c r="V5" s="44"/>
      <c r="W5" s="44"/>
      <c r="X5" s="44"/>
    </row>
    <row r="6" spans="1:24" ht="13.5" customHeight="1">
      <c r="A6" s="2324" t="s">
        <v>258</v>
      </c>
      <c r="B6" s="2325"/>
      <c r="C6" s="2325"/>
      <c r="D6" s="2325"/>
      <c r="E6" s="2325"/>
      <c r="F6" s="2325"/>
      <c r="G6" s="2325"/>
      <c r="H6" s="2326"/>
      <c r="I6" s="44"/>
      <c r="J6" s="44"/>
      <c r="K6" s="44"/>
      <c r="L6" s="44"/>
      <c r="M6" s="44"/>
      <c r="N6" s="44"/>
      <c r="O6" s="44"/>
      <c r="P6" s="44"/>
      <c r="Q6" s="44"/>
      <c r="R6" s="44"/>
      <c r="S6" s="44"/>
      <c r="T6" s="44"/>
      <c r="U6" s="44"/>
      <c r="V6" s="44"/>
      <c r="W6" s="44"/>
      <c r="X6" s="44"/>
    </row>
    <row r="7" spans="1:24" ht="132.75" customHeight="1">
      <c r="A7" s="2327" t="s">
        <v>259</v>
      </c>
      <c r="B7" s="2325"/>
      <c r="C7" s="2325"/>
      <c r="D7" s="2325"/>
      <c r="E7" s="2325"/>
      <c r="F7" s="2325"/>
      <c r="G7" s="2325"/>
      <c r="H7" s="2326"/>
      <c r="I7" s="44"/>
      <c r="J7" s="44"/>
      <c r="K7" s="44"/>
      <c r="L7" s="44"/>
      <c r="M7" s="44"/>
      <c r="N7" s="44"/>
      <c r="O7" s="44"/>
      <c r="P7" s="44"/>
      <c r="Q7" s="44"/>
      <c r="R7" s="44"/>
      <c r="S7" s="44"/>
      <c r="T7" s="44"/>
      <c r="U7" s="44"/>
      <c r="V7" s="44"/>
      <c r="W7" s="44"/>
      <c r="X7" s="44"/>
    </row>
    <row r="8" spans="1:24" ht="14.4">
      <c r="A8" s="7"/>
      <c r="B8" s="8"/>
      <c r="C8" s="8"/>
      <c r="D8" s="8"/>
      <c r="E8" s="8"/>
      <c r="F8" s="8"/>
      <c r="G8" s="8"/>
      <c r="H8" s="31"/>
      <c r="I8" s="19"/>
      <c r="J8" s="19"/>
      <c r="K8" s="19"/>
      <c r="L8" s="19"/>
      <c r="M8" s="19"/>
      <c r="N8" s="19"/>
      <c r="O8" s="19"/>
      <c r="P8" s="19"/>
      <c r="Q8" s="19"/>
      <c r="R8" s="19"/>
      <c r="S8" s="19"/>
      <c r="T8" s="19"/>
      <c r="U8" s="19"/>
      <c r="V8" s="19"/>
      <c r="W8" s="19"/>
      <c r="X8" s="19"/>
    </row>
    <row r="9" spans="1:24" ht="61.5" customHeight="1">
      <c r="A9" s="33" t="s">
        <v>135</v>
      </c>
      <c r="B9" s="33" t="s">
        <v>85</v>
      </c>
      <c r="C9" s="33" t="s">
        <v>136</v>
      </c>
      <c r="D9" s="33" t="s">
        <v>260</v>
      </c>
      <c r="E9" s="33" t="s">
        <v>138</v>
      </c>
      <c r="F9" s="33" t="s">
        <v>139</v>
      </c>
      <c r="G9" s="41" t="s">
        <v>71</v>
      </c>
      <c r="H9" s="11" t="s">
        <v>57</v>
      </c>
      <c r="I9" s="138" t="s">
        <v>393</v>
      </c>
      <c r="J9" s="19"/>
      <c r="K9" s="19"/>
      <c r="L9" s="19"/>
      <c r="M9" s="19"/>
      <c r="N9" s="19"/>
      <c r="O9" s="19"/>
      <c r="P9" s="19"/>
      <c r="Q9" s="19"/>
      <c r="R9" s="19"/>
      <c r="S9" s="19"/>
      <c r="T9" s="19"/>
      <c r="U9" s="19"/>
      <c r="V9" s="19"/>
      <c r="W9" s="19"/>
      <c r="X9" s="19"/>
    </row>
    <row r="10" spans="1:24" ht="43.2">
      <c r="A10" s="310" t="s">
        <v>2875</v>
      </c>
      <c r="B10" s="314" t="s">
        <v>456</v>
      </c>
      <c r="C10" s="314" t="s">
        <v>2876</v>
      </c>
      <c r="D10" s="311" t="s">
        <v>2877</v>
      </c>
      <c r="E10" s="311" t="s">
        <v>2878</v>
      </c>
      <c r="F10" s="372" t="s">
        <v>2879</v>
      </c>
      <c r="G10" s="369">
        <v>25</v>
      </c>
      <c r="H10" s="370">
        <f>G10</f>
        <v>25</v>
      </c>
      <c r="I10" s="310" t="s">
        <v>2875</v>
      </c>
      <c r="J10" s="315"/>
      <c r="K10" s="315"/>
      <c r="L10" s="315"/>
      <c r="M10" s="315"/>
      <c r="N10" s="315"/>
      <c r="O10" s="315"/>
      <c r="P10" s="315"/>
      <c r="Q10" s="315"/>
      <c r="R10" s="315"/>
      <c r="S10" s="315"/>
      <c r="T10" s="315"/>
      <c r="U10" s="315"/>
      <c r="V10" s="315"/>
      <c r="W10" s="315"/>
      <c r="X10" s="315"/>
    </row>
    <row r="11" spans="1:24" ht="14.4">
      <c r="A11" s="12"/>
      <c r="B11" s="21"/>
      <c r="C11" s="21"/>
      <c r="D11" s="13"/>
      <c r="E11" s="13"/>
      <c r="F11" s="13"/>
      <c r="G11" s="34"/>
      <c r="H11" s="42"/>
      <c r="J11" s="19"/>
      <c r="K11" s="19"/>
      <c r="L11" s="19"/>
      <c r="M11" s="19"/>
      <c r="N11" s="19"/>
      <c r="O11" s="19"/>
      <c r="P11" s="19"/>
      <c r="Q11" s="19"/>
      <c r="R11" s="19"/>
      <c r="S11" s="19"/>
      <c r="T11" s="19"/>
      <c r="U11" s="19"/>
      <c r="V11" s="19"/>
      <c r="W11" s="19"/>
      <c r="X11" s="19"/>
    </row>
    <row r="12" spans="1:24" ht="14.4">
      <c r="A12" s="26"/>
      <c r="B12" s="35"/>
      <c r="C12" s="36"/>
      <c r="D12" s="37"/>
      <c r="E12" s="37"/>
      <c r="F12" s="37"/>
      <c r="G12" s="38"/>
      <c r="H12" s="43"/>
      <c r="J12" s="45"/>
      <c r="K12" s="45"/>
      <c r="L12" s="45"/>
      <c r="M12" s="45"/>
      <c r="N12" s="45"/>
      <c r="O12" s="45"/>
      <c r="P12" s="45"/>
      <c r="Q12" s="45"/>
      <c r="R12" s="45"/>
      <c r="S12" s="45"/>
      <c r="T12" s="45"/>
      <c r="U12" s="45"/>
      <c r="V12" s="45"/>
      <c r="W12" s="45"/>
      <c r="X12" s="45"/>
    </row>
    <row r="13" spans="1:24" ht="14.4">
      <c r="A13" s="26"/>
      <c r="B13" s="35"/>
      <c r="C13" s="36"/>
      <c r="D13" s="13"/>
      <c r="E13" s="13"/>
      <c r="F13" s="13"/>
      <c r="G13" s="39"/>
      <c r="H13" s="43"/>
      <c r="J13" s="45"/>
      <c r="K13" s="45"/>
      <c r="L13" s="45"/>
      <c r="M13" s="45"/>
      <c r="N13" s="45"/>
      <c r="O13" s="45"/>
      <c r="P13" s="45"/>
      <c r="Q13" s="45"/>
      <c r="R13" s="45"/>
      <c r="S13" s="45"/>
      <c r="T13" s="45"/>
      <c r="U13" s="45"/>
      <c r="V13" s="45"/>
      <c r="W13" s="45"/>
      <c r="X13" s="45"/>
    </row>
    <row r="14" spans="1:24" ht="14.4">
      <c r="A14" s="26"/>
      <c r="B14" s="35"/>
      <c r="C14" s="36"/>
      <c r="D14" s="13"/>
      <c r="E14" s="13"/>
      <c r="F14" s="13"/>
      <c r="G14" s="39"/>
      <c r="H14" s="43"/>
      <c r="J14" s="45"/>
      <c r="K14" s="45"/>
      <c r="L14" s="45"/>
      <c r="M14" s="45"/>
      <c r="N14" s="45"/>
      <c r="O14" s="45"/>
      <c r="P14" s="45"/>
      <c r="Q14" s="45"/>
      <c r="R14" s="45"/>
      <c r="S14" s="45"/>
      <c r="T14" s="45"/>
      <c r="U14" s="45"/>
      <c r="V14" s="45"/>
      <c r="W14" s="45"/>
      <c r="X14" s="45"/>
    </row>
    <row r="15" spans="1:24" ht="14.4">
      <c r="A15" s="26"/>
      <c r="B15" s="35"/>
      <c r="C15" s="36"/>
      <c r="D15" s="36"/>
      <c r="E15" s="36"/>
      <c r="F15" s="36"/>
      <c r="G15" s="40"/>
      <c r="H15" s="43"/>
      <c r="J15" s="45"/>
      <c r="K15" s="45"/>
      <c r="L15" s="45"/>
      <c r="M15" s="45"/>
      <c r="N15" s="45"/>
      <c r="O15" s="45"/>
      <c r="P15" s="45"/>
      <c r="Q15" s="45"/>
      <c r="R15" s="45"/>
      <c r="S15" s="45"/>
      <c r="T15" s="45"/>
      <c r="U15" s="45"/>
      <c r="V15" s="45"/>
      <c r="W15" s="45"/>
      <c r="X15" s="45"/>
    </row>
    <row r="16" spans="1:24" ht="14.4">
      <c r="A16" s="26"/>
      <c r="B16" s="35"/>
      <c r="C16" s="36"/>
      <c r="D16" s="36"/>
      <c r="E16" s="36"/>
      <c r="F16" s="36"/>
      <c r="G16" s="40"/>
      <c r="H16" s="24"/>
    </row>
    <row r="17" spans="1:8" ht="14.4">
      <c r="A17" s="29" t="s">
        <v>58</v>
      </c>
      <c r="B17" s="2"/>
      <c r="C17" s="2"/>
      <c r="D17" s="2"/>
      <c r="E17" s="2"/>
      <c r="F17" s="2"/>
      <c r="H17" s="30">
        <f>SUM(H10:H16)</f>
        <v>25</v>
      </c>
    </row>
    <row r="18" spans="1:8" ht="14.4">
      <c r="A18" s="1"/>
      <c r="B18" s="2"/>
      <c r="C18" s="2"/>
      <c r="D18" s="2"/>
      <c r="E18" s="2"/>
      <c r="F18" s="2"/>
      <c r="G18" s="2"/>
      <c r="H18" s="3"/>
    </row>
    <row r="19" spans="1:8" ht="14.4">
      <c r="A19" s="2361" t="s">
        <v>59</v>
      </c>
      <c r="B19" s="2328"/>
      <c r="C19" s="2328"/>
      <c r="D19" s="2328"/>
      <c r="E19" s="2328"/>
      <c r="F19" s="2328"/>
      <c r="G19" s="2328"/>
      <c r="H19" s="2328"/>
    </row>
    <row r="20" spans="1:8" ht="14.4">
      <c r="A20" s="1"/>
      <c r="B20" s="2"/>
      <c r="C20" s="2"/>
      <c r="D20" s="2"/>
      <c r="E20" s="2"/>
      <c r="F20" s="2"/>
      <c r="G20" s="2"/>
      <c r="H20" s="3"/>
    </row>
    <row r="21" spans="1:8" ht="15.75" customHeight="1">
      <c r="A21" s="1"/>
      <c r="B21" s="2"/>
      <c r="C21" s="2"/>
      <c r="D21" s="2"/>
      <c r="E21" s="2"/>
      <c r="F21" s="2"/>
      <c r="G21" s="2"/>
      <c r="H21" s="3"/>
    </row>
    <row r="22" spans="1:8" ht="15.75" customHeight="1">
      <c r="A22" s="1"/>
      <c r="B22" s="2"/>
      <c r="C22" s="2"/>
      <c r="D22" s="2"/>
      <c r="E22" s="2"/>
      <c r="F22" s="2"/>
      <c r="G22" s="2"/>
      <c r="H22" s="3"/>
    </row>
    <row r="23" spans="1:8" ht="15.75" customHeight="1">
      <c r="A23" s="1"/>
      <c r="B23" s="2"/>
      <c r="C23" s="2"/>
      <c r="D23" s="2"/>
      <c r="E23" s="2"/>
      <c r="F23" s="2"/>
      <c r="G23" s="2"/>
      <c r="H23" s="3"/>
    </row>
    <row r="24" spans="1:8" ht="15.75" customHeight="1">
      <c r="A24" s="1"/>
      <c r="B24" s="2"/>
      <c r="C24" s="2"/>
      <c r="D24" s="2"/>
      <c r="E24" s="2"/>
      <c r="F24" s="2"/>
      <c r="G24" s="2"/>
      <c r="H24" s="3"/>
    </row>
    <row r="25" spans="1:8" ht="15.75" customHeight="1">
      <c r="A25" s="1"/>
      <c r="B25" s="2"/>
      <c r="C25" s="2"/>
      <c r="D25" s="2"/>
      <c r="E25" s="2"/>
      <c r="F25" s="2"/>
      <c r="G25" s="2"/>
      <c r="H25" s="3"/>
    </row>
    <row r="26" spans="1:8" ht="15.75" customHeight="1">
      <c r="A26" s="1"/>
      <c r="B26" s="2"/>
      <c r="C26" s="2"/>
      <c r="D26" s="2"/>
      <c r="E26" s="2"/>
      <c r="F26" s="2"/>
      <c r="G26" s="2"/>
      <c r="H26" s="3"/>
    </row>
    <row r="27" spans="1:8" ht="15.75" customHeight="1">
      <c r="A27" s="1"/>
      <c r="B27" s="2"/>
      <c r="C27" s="2"/>
      <c r="D27" s="2"/>
      <c r="E27" s="2"/>
      <c r="F27" s="2"/>
      <c r="G27" s="2"/>
      <c r="H27" s="3"/>
    </row>
    <row r="28" spans="1:8" ht="15.75" customHeight="1">
      <c r="A28" s="1"/>
      <c r="B28" s="2"/>
      <c r="C28" s="2"/>
      <c r="D28" s="2"/>
      <c r="E28" s="2"/>
      <c r="F28" s="2"/>
      <c r="G28" s="2"/>
      <c r="H28" s="3"/>
    </row>
    <row r="29" spans="1:8" ht="15.75" customHeight="1">
      <c r="A29" s="1"/>
      <c r="B29" s="2"/>
      <c r="C29" s="2"/>
      <c r="D29" s="2"/>
      <c r="E29" s="2"/>
      <c r="F29" s="2"/>
      <c r="G29" s="2"/>
      <c r="H29" s="3"/>
    </row>
    <row r="30" spans="1:8" ht="15.75" customHeight="1">
      <c r="A30" s="1"/>
      <c r="B30" s="2"/>
      <c r="C30" s="2"/>
      <c r="D30" s="2"/>
      <c r="E30" s="2"/>
      <c r="F30" s="2"/>
      <c r="G30" s="2"/>
      <c r="H30" s="3"/>
    </row>
    <row r="31" spans="1:8" ht="15.75" customHeight="1">
      <c r="A31" s="1"/>
      <c r="B31" s="2"/>
      <c r="C31" s="2"/>
      <c r="D31" s="2"/>
      <c r="E31" s="2"/>
      <c r="F31" s="2"/>
      <c r="G31" s="2"/>
      <c r="H31" s="3"/>
    </row>
    <row r="32" spans="1:8" ht="15.75" customHeight="1">
      <c r="A32" s="1"/>
      <c r="B32" s="2"/>
      <c r="C32" s="2"/>
      <c r="D32" s="2"/>
      <c r="E32" s="2"/>
      <c r="F32" s="2"/>
      <c r="G32" s="2"/>
      <c r="H32" s="3"/>
    </row>
    <row r="33" spans="1:8" ht="15.75" customHeight="1">
      <c r="A33" s="1"/>
      <c r="B33" s="2"/>
      <c r="C33" s="2"/>
      <c r="D33" s="2"/>
      <c r="E33" s="2"/>
      <c r="F33" s="2"/>
      <c r="G33" s="2"/>
      <c r="H33" s="3"/>
    </row>
    <row r="34" spans="1:8" ht="15.75" customHeight="1">
      <c r="A34" s="1"/>
      <c r="B34" s="2"/>
      <c r="C34" s="2"/>
      <c r="D34" s="2"/>
      <c r="E34" s="2"/>
      <c r="F34" s="2"/>
      <c r="G34" s="2"/>
      <c r="H34" s="3"/>
    </row>
    <row r="35" spans="1:8" ht="15.75" customHeight="1">
      <c r="A35" s="1"/>
      <c r="B35" s="2"/>
      <c r="C35" s="2"/>
      <c r="D35" s="2"/>
      <c r="E35" s="2"/>
      <c r="F35" s="2"/>
      <c r="G35" s="2"/>
      <c r="H35" s="3"/>
    </row>
    <row r="36" spans="1:8" ht="15.75" customHeight="1">
      <c r="A36" s="1"/>
      <c r="B36" s="2"/>
      <c r="C36" s="2"/>
      <c r="D36" s="2"/>
      <c r="E36" s="2"/>
      <c r="F36" s="2"/>
      <c r="G36" s="2"/>
      <c r="H36" s="3"/>
    </row>
    <row r="37" spans="1:8" ht="15.75" customHeight="1">
      <c r="A37" s="1"/>
      <c r="B37" s="2"/>
      <c r="C37" s="2"/>
      <c r="D37" s="2"/>
      <c r="E37" s="2"/>
      <c r="F37" s="2"/>
      <c r="G37" s="2"/>
      <c r="H37" s="3"/>
    </row>
    <row r="38" spans="1:8" ht="15.75" customHeight="1">
      <c r="A38" s="1"/>
      <c r="B38" s="2"/>
      <c r="C38" s="2"/>
      <c r="D38" s="2"/>
      <c r="E38" s="2"/>
      <c r="F38" s="2"/>
      <c r="G38" s="2"/>
      <c r="H38" s="3"/>
    </row>
    <row r="39" spans="1:8" ht="15.75" customHeight="1">
      <c r="A39" s="1"/>
      <c r="B39" s="2"/>
      <c r="C39" s="2"/>
      <c r="D39" s="2"/>
      <c r="E39" s="2"/>
      <c r="F39" s="2"/>
      <c r="G39" s="2"/>
      <c r="H39" s="3"/>
    </row>
    <row r="40" spans="1:8" ht="15.75" customHeight="1">
      <c r="A40" s="1"/>
      <c r="B40" s="2"/>
      <c r="C40" s="2"/>
      <c r="D40" s="2"/>
      <c r="E40" s="2"/>
      <c r="F40" s="2"/>
      <c r="G40" s="2"/>
      <c r="H40" s="3"/>
    </row>
    <row r="41" spans="1:8" ht="15.75" customHeight="1">
      <c r="A41" s="1"/>
      <c r="B41" s="2"/>
      <c r="C41" s="2"/>
      <c r="D41" s="2"/>
      <c r="E41" s="2"/>
      <c r="F41" s="2"/>
      <c r="G41" s="2"/>
      <c r="H41" s="3"/>
    </row>
    <row r="42" spans="1:8" ht="15.75" customHeight="1">
      <c r="A42" s="1"/>
      <c r="B42" s="2"/>
      <c r="C42" s="2"/>
      <c r="D42" s="2"/>
      <c r="E42" s="2"/>
      <c r="F42" s="2"/>
      <c r="G42" s="2"/>
      <c r="H42" s="3"/>
    </row>
    <row r="43" spans="1:8" ht="15.75" customHeight="1">
      <c r="A43" s="1"/>
      <c r="B43" s="2"/>
      <c r="C43" s="2"/>
      <c r="D43" s="2"/>
      <c r="E43" s="2"/>
      <c r="F43" s="2"/>
      <c r="G43" s="2"/>
      <c r="H43" s="3"/>
    </row>
    <row r="44" spans="1:8" ht="15.75" customHeight="1">
      <c r="A44" s="1"/>
      <c r="B44" s="2"/>
      <c r="C44" s="2"/>
      <c r="D44" s="2"/>
      <c r="E44" s="2"/>
      <c r="F44" s="2"/>
      <c r="G44" s="2"/>
      <c r="H44" s="3"/>
    </row>
    <row r="45" spans="1:8" ht="15.75" customHeight="1">
      <c r="A45" s="1"/>
      <c r="B45" s="2"/>
      <c r="C45" s="2"/>
      <c r="D45" s="2"/>
      <c r="E45" s="2"/>
      <c r="F45" s="2"/>
      <c r="G45" s="2"/>
      <c r="H45" s="3"/>
    </row>
    <row r="46" spans="1:8" ht="15.75" customHeight="1">
      <c r="A46" s="1"/>
      <c r="B46" s="2"/>
      <c r="C46" s="2"/>
      <c r="D46" s="2"/>
      <c r="E46" s="2"/>
      <c r="F46" s="2"/>
      <c r="G46" s="2"/>
      <c r="H46" s="3"/>
    </row>
    <row r="47" spans="1:8" ht="15.75" customHeight="1">
      <c r="A47" s="1"/>
      <c r="B47" s="2"/>
      <c r="C47" s="2"/>
      <c r="D47" s="2"/>
      <c r="E47" s="2"/>
      <c r="F47" s="2"/>
      <c r="G47" s="2"/>
      <c r="H47" s="3"/>
    </row>
    <row r="48" spans="1:8" ht="15.75" customHeight="1">
      <c r="A48" s="1"/>
      <c r="B48" s="2"/>
      <c r="C48" s="2"/>
      <c r="D48" s="2"/>
      <c r="E48" s="2"/>
      <c r="F48" s="2"/>
      <c r="G48" s="2"/>
      <c r="H48" s="3"/>
    </row>
    <row r="49" spans="1:8" ht="15.75" customHeight="1">
      <c r="A49" s="1"/>
      <c r="B49" s="2"/>
      <c r="C49" s="2"/>
      <c r="D49" s="2"/>
      <c r="E49" s="2"/>
      <c r="F49" s="2"/>
      <c r="G49" s="2"/>
      <c r="H49" s="3"/>
    </row>
    <row r="50" spans="1:8" ht="15.75" customHeight="1">
      <c r="A50" s="1"/>
      <c r="B50" s="2"/>
      <c r="C50" s="2"/>
      <c r="D50" s="2"/>
      <c r="E50" s="2"/>
      <c r="F50" s="2"/>
      <c r="G50" s="2"/>
      <c r="H50" s="3"/>
    </row>
    <row r="51" spans="1:8" ht="15.75" customHeight="1">
      <c r="A51" s="1"/>
      <c r="B51" s="2"/>
      <c r="C51" s="2"/>
      <c r="D51" s="2"/>
      <c r="E51" s="2"/>
      <c r="F51" s="2"/>
      <c r="G51" s="2"/>
      <c r="H51" s="3"/>
    </row>
    <row r="52" spans="1:8" ht="15.75" customHeight="1">
      <c r="A52" s="1"/>
      <c r="B52" s="2"/>
      <c r="C52" s="2"/>
      <c r="D52" s="2"/>
      <c r="E52" s="2"/>
      <c r="F52" s="2"/>
      <c r="G52" s="2"/>
      <c r="H52" s="3"/>
    </row>
    <row r="53" spans="1:8" ht="15.75" customHeight="1">
      <c r="A53" s="1"/>
      <c r="B53" s="2"/>
      <c r="C53" s="2"/>
      <c r="D53" s="2"/>
      <c r="E53" s="2"/>
      <c r="F53" s="2"/>
      <c r="G53" s="2"/>
      <c r="H53" s="3"/>
    </row>
    <row r="54" spans="1:8" ht="15.75" customHeight="1">
      <c r="A54" s="1"/>
      <c r="B54" s="2"/>
      <c r="C54" s="2"/>
      <c r="D54" s="2"/>
      <c r="E54" s="2"/>
      <c r="F54" s="2"/>
      <c r="G54" s="2"/>
      <c r="H54" s="3"/>
    </row>
    <row r="55" spans="1:8" ht="15.75" customHeight="1">
      <c r="A55" s="1"/>
      <c r="B55" s="2"/>
      <c r="C55" s="2"/>
      <c r="D55" s="2"/>
      <c r="E55" s="2"/>
      <c r="F55" s="2"/>
      <c r="G55" s="2"/>
      <c r="H55" s="3"/>
    </row>
    <row r="56" spans="1:8" ht="15.75" customHeight="1">
      <c r="A56" s="1"/>
      <c r="B56" s="2"/>
      <c r="C56" s="2"/>
      <c r="D56" s="2"/>
      <c r="E56" s="2"/>
      <c r="F56" s="2"/>
      <c r="G56" s="2"/>
      <c r="H56" s="3"/>
    </row>
    <row r="57" spans="1:8" ht="15.75" customHeight="1">
      <c r="A57" s="1"/>
      <c r="B57" s="2"/>
      <c r="C57" s="2"/>
      <c r="D57" s="2"/>
      <c r="E57" s="2"/>
      <c r="F57" s="2"/>
      <c r="G57" s="2"/>
      <c r="H57" s="3"/>
    </row>
    <row r="58" spans="1:8" ht="15.75" customHeight="1">
      <c r="A58" s="1"/>
      <c r="B58" s="2"/>
      <c r="C58" s="2"/>
      <c r="D58" s="2"/>
      <c r="E58" s="2"/>
      <c r="F58" s="2"/>
      <c r="G58" s="2"/>
      <c r="H58" s="3"/>
    </row>
    <row r="59" spans="1:8" ht="15.75" customHeight="1">
      <c r="A59" s="1"/>
      <c r="B59" s="2"/>
      <c r="C59" s="2"/>
      <c r="D59" s="2"/>
      <c r="E59" s="2"/>
      <c r="F59" s="2"/>
      <c r="G59" s="2"/>
      <c r="H59" s="3"/>
    </row>
    <row r="60" spans="1:8" ht="15.75" customHeight="1">
      <c r="A60" s="1"/>
      <c r="B60" s="2"/>
      <c r="C60" s="2"/>
      <c r="D60" s="2"/>
      <c r="E60" s="2"/>
      <c r="F60" s="2"/>
      <c r="G60" s="2"/>
      <c r="H60" s="3"/>
    </row>
    <row r="61" spans="1:8" ht="15.75" customHeight="1">
      <c r="A61" s="1"/>
      <c r="B61" s="2"/>
      <c r="C61" s="2"/>
      <c r="D61" s="2"/>
      <c r="E61" s="2"/>
      <c r="F61" s="2"/>
      <c r="G61" s="2"/>
      <c r="H61" s="3"/>
    </row>
    <row r="62" spans="1:8" ht="15.75" customHeight="1">
      <c r="A62" s="1"/>
      <c r="B62" s="2"/>
      <c r="C62" s="2"/>
      <c r="D62" s="2"/>
      <c r="E62" s="2"/>
      <c r="F62" s="2"/>
      <c r="G62" s="2"/>
      <c r="H62" s="3"/>
    </row>
    <row r="63" spans="1:8" ht="15.75" customHeight="1">
      <c r="A63" s="1"/>
      <c r="B63" s="2"/>
      <c r="C63" s="2"/>
      <c r="D63" s="2"/>
      <c r="E63" s="2"/>
      <c r="F63" s="2"/>
      <c r="G63" s="2"/>
      <c r="H63" s="3"/>
    </row>
    <row r="64" spans="1:8" ht="15.75" customHeight="1">
      <c r="A64" s="1"/>
      <c r="B64" s="2"/>
      <c r="C64" s="2"/>
      <c r="D64" s="2"/>
      <c r="E64" s="2"/>
      <c r="F64" s="2"/>
      <c r="G64" s="2"/>
      <c r="H64" s="3"/>
    </row>
    <row r="65" spans="1:8" ht="15.75" customHeight="1">
      <c r="A65" s="1"/>
      <c r="B65" s="2"/>
      <c r="C65" s="2"/>
      <c r="D65" s="2"/>
      <c r="E65" s="2"/>
      <c r="F65" s="2"/>
      <c r="G65" s="2"/>
      <c r="H65" s="3"/>
    </row>
    <row r="66" spans="1:8" ht="15.75" customHeight="1">
      <c r="A66" s="1"/>
      <c r="B66" s="2"/>
      <c r="C66" s="2"/>
      <c r="D66" s="2"/>
      <c r="E66" s="2"/>
      <c r="F66" s="2"/>
      <c r="G66" s="2"/>
      <c r="H66" s="3"/>
    </row>
    <row r="67" spans="1:8" ht="15.75" customHeight="1">
      <c r="A67" s="1"/>
      <c r="B67" s="2"/>
      <c r="C67" s="2"/>
      <c r="D67" s="2"/>
      <c r="E67" s="2"/>
      <c r="F67" s="2"/>
      <c r="G67" s="2"/>
      <c r="H67" s="3"/>
    </row>
    <row r="68" spans="1:8" ht="15.75" customHeight="1">
      <c r="A68" s="1"/>
      <c r="B68" s="2"/>
      <c r="C68" s="2"/>
      <c r="D68" s="2"/>
      <c r="E68" s="2"/>
      <c r="F68" s="2"/>
      <c r="G68" s="2"/>
      <c r="H68" s="3"/>
    </row>
    <row r="69" spans="1:8" ht="15.75" customHeight="1">
      <c r="A69" s="1"/>
      <c r="B69" s="2"/>
      <c r="C69" s="2"/>
      <c r="D69" s="2"/>
      <c r="E69" s="2"/>
      <c r="F69" s="2"/>
      <c r="G69" s="2"/>
      <c r="H69" s="3"/>
    </row>
    <row r="70" spans="1:8" ht="15.75" customHeight="1">
      <c r="A70" s="1"/>
      <c r="B70" s="2"/>
      <c r="C70" s="2"/>
      <c r="D70" s="2"/>
      <c r="E70" s="2"/>
      <c r="F70" s="2"/>
      <c r="G70" s="2"/>
      <c r="H70" s="3"/>
    </row>
    <row r="71" spans="1:8" ht="15.75" customHeight="1">
      <c r="A71" s="1"/>
      <c r="B71" s="2"/>
      <c r="C71" s="2"/>
      <c r="D71" s="2"/>
      <c r="E71" s="2"/>
      <c r="F71" s="2"/>
      <c r="G71" s="2"/>
      <c r="H71" s="3"/>
    </row>
    <row r="72" spans="1:8" ht="15.75" customHeight="1">
      <c r="A72" s="1"/>
      <c r="B72" s="2"/>
      <c r="C72" s="2"/>
      <c r="D72" s="2"/>
      <c r="E72" s="2"/>
      <c r="F72" s="2"/>
      <c r="G72" s="2"/>
      <c r="H72" s="3"/>
    </row>
    <row r="73" spans="1:8" ht="15.75" customHeight="1">
      <c r="A73" s="1"/>
      <c r="B73" s="2"/>
      <c r="C73" s="2"/>
      <c r="D73" s="2"/>
      <c r="E73" s="2"/>
      <c r="F73" s="2"/>
      <c r="G73" s="2"/>
      <c r="H73" s="3"/>
    </row>
    <row r="74" spans="1:8" ht="15.75" customHeight="1">
      <c r="A74" s="1"/>
      <c r="B74" s="2"/>
      <c r="C74" s="2"/>
      <c r="D74" s="2"/>
      <c r="E74" s="2"/>
      <c r="F74" s="2"/>
      <c r="G74" s="2"/>
      <c r="H74" s="3"/>
    </row>
    <row r="75" spans="1:8" ht="15.75" customHeight="1">
      <c r="A75" s="1"/>
      <c r="B75" s="2"/>
      <c r="C75" s="2"/>
      <c r="D75" s="2"/>
      <c r="E75" s="2"/>
      <c r="F75" s="2"/>
      <c r="G75" s="2"/>
      <c r="H75" s="3"/>
    </row>
    <row r="76" spans="1:8" ht="15.75" customHeight="1">
      <c r="A76" s="1"/>
      <c r="B76" s="2"/>
      <c r="C76" s="2"/>
      <c r="D76" s="2"/>
      <c r="E76" s="2"/>
      <c r="F76" s="2"/>
      <c r="G76" s="2"/>
      <c r="H76" s="3"/>
    </row>
    <row r="77" spans="1:8" ht="15.75" customHeight="1">
      <c r="A77" s="1"/>
      <c r="B77" s="2"/>
      <c r="C77" s="2"/>
      <c r="D77" s="2"/>
      <c r="E77" s="2"/>
      <c r="F77" s="2"/>
      <c r="G77" s="2"/>
      <c r="H77" s="3"/>
    </row>
    <row r="78" spans="1:8" ht="15.75" customHeight="1">
      <c r="A78" s="1"/>
      <c r="B78" s="2"/>
      <c r="C78" s="2"/>
      <c r="D78" s="2"/>
      <c r="E78" s="2"/>
      <c r="F78" s="2"/>
      <c r="G78" s="2"/>
      <c r="H78" s="3"/>
    </row>
    <row r="79" spans="1:8" ht="15.75" customHeight="1">
      <c r="A79" s="1"/>
      <c r="B79" s="2"/>
      <c r="C79" s="2"/>
      <c r="D79" s="2"/>
      <c r="E79" s="2"/>
      <c r="F79" s="2"/>
      <c r="G79" s="2"/>
      <c r="H79" s="3"/>
    </row>
    <row r="80" spans="1:8" ht="15.75" customHeight="1">
      <c r="A80" s="1"/>
      <c r="B80" s="2"/>
      <c r="C80" s="2"/>
      <c r="D80" s="2"/>
      <c r="E80" s="2"/>
      <c r="F80" s="2"/>
      <c r="G80" s="2"/>
      <c r="H80" s="3"/>
    </row>
    <row r="81" spans="1:8" ht="15.75" customHeight="1">
      <c r="A81" s="1"/>
      <c r="B81" s="2"/>
      <c r="C81" s="2"/>
      <c r="D81" s="2"/>
      <c r="E81" s="2"/>
      <c r="F81" s="2"/>
      <c r="G81" s="2"/>
      <c r="H81" s="3"/>
    </row>
    <row r="82" spans="1:8" ht="15.75" customHeight="1">
      <c r="A82" s="1"/>
      <c r="B82" s="2"/>
      <c r="C82" s="2"/>
      <c r="D82" s="2"/>
      <c r="E82" s="2"/>
      <c r="F82" s="2"/>
      <c r="G82" s="2"/>
      <c r="H82" s="3"/>
    </row>
    <row r="83" spans="1:8" ht="15.75" customHeight="1">
      <c r="A83" s="1"/>
      <c r="B83" s="2"/>
      <c r="C83" s="2"/>
      <c r="D83" s="2"/>
      <c r="E83" s="2"/>
      <c r="F83" s="2"/>
      <c r="G83" s="2"/>
      <c r="H83" s="3"/>
    </row>
    <row r="84" spans="1:8" ht="15.75" customHeight="1">
      <c r="A84" s="1"/>
      <c r="B84" s="2"/>
      <c r="C84" s="2"/>
      <c r="D84" s="2"/>
      <c r="E84" s="2"/>
      <c r="F84" s="2"/>
      <c r="G84" s="2"/>
      <c r="H84" s="3"/>
    </row>
    <row r="85" spans="1:8" ht="15.75" customHeight="1">
      <c r="A85" s="1"/>
      <c r="B85" s="2"/>
      <c r="C85" s="2"/>
      <c r="D85" s="2"/>
      <c r="E85" s="2"/>
      <c r="F85" s="2"/>
      <c r="G85" s="2"/>
      <c r="H85" s="3"/>
    </row>
    <row r="86" spans="1:8" ht="15.75" customHeight="1">
      <c r="A86" s="1"/>
      <c r="B86" s="2"/>
      <c r="C86" s="2"/>
      <c r="D86" s="2"/>
      <c r="E86" s="2"/>
      <c r="F86" s="2"/>
      <c r="G86" s="2"/>
      <c r="H86" s="3"/>
    </row>
    <row r="87" spans="1:8" ht="15.75" customHeight="1">
      <c r="A87" s="1"/>
      <c r="B87" s="2"/>
      <c r="C87" s="2"/>
      <c r="D87" s="2"/>
      <c r="E87" s="2"/>
      <c r="F87" s="2"/>
      <c r="G87" s="2"/>
      <c r="H87" s="3"/>
    </row>
    <row r="88" spans="1:8" ht="15.75" customHeight="1">
      <c r="A88" s="1"/>
      <c r="B88" s="2"/>
      <c r="C88" s="2"/>
      <c r="D88" s="2"/>
      <c r="E88" s="2"/>
      <c r="F88" s="2"/>
      <c r="G88" s="2"/>
      <c r="H88" s="3"/>
    </row>
    <row r="89" spans="1:8" ht="15.75" customHeight="1">
      <c r="A89" s="1"/>
      <c r="B89" s="2"/>
      <c r="C89" s="2"/>
      <c r="D89" s="2"/>
      <c r="E89" s="2"/>
      <c r="F89" s="2"/>
      <c r="G89" s="2"/>
      <c r="H89" s="3"/>
    </row>
    <row r="90" spans="1:8" ht="15.75" customHeight="1">
      <c r="A90" s="1"/>
      <c r="B90" s="2"/>
      <c r="C90" s="2"/>
      <c r="D90" s="2"/>
      <c r="E90" s="2"/>
      <c r="F90" s="2"/>
      <c r="G90" s="2"/>
      <c r="H90" s="3"/>
    </row>
    <row r="91" spans="1:8" ht="15.75" customHeight="1">
      <c r="A91" s="1"/>
      <c r="B91" s="2"/>
      <c r="C91" s="2"/>
      <c r="D91" s="2"/>
      <c r="E91" s="2"/>
      <c r="F91" s="2"/>
      <c r="G91" s="2"/>
      <c r="H91" s="3"/>
    </row>
    <row r="92" spans="1:8" ht="15.75" customHeight="1">
      <c r="A92" s="1"/>
      <c r="B92" s="2"/>
      <c r="C92" s="2"/>
      <c r="D92" s="2"/>
      <c r="E92" s="2"/>
      <c r="F92" s="2"/>
      <c r="G92" s="2"/>
      <c r="H92" s="3"/>
    </row>
    <row r="93" spans="1:8" ht="15.75" customHeight="1">
      <c r="A93" s="1"/>
      <c r="B93" s="2"/>
      <c r="C93" s="2"/>
      <c r="D93" s="2"/>
      <c r="E93" s="2"/>
      <c r="F93" s="2"/>
      <c r="G93" s="2"/>
      <c r="H93" s="3"/>
    </row>
    <row r="94" spans="1:8" ht="15.75" customHeight="1">
      <c r="A94" s="1"/>
      <c r="B94" s="2"/>
      <c r="C94" s="2"/>
      <c r="D94" s="2"/>
      <c r="E94" s="2"/>
      <c r="F94" s="2"/>
      <c r="G94" s="2"/>
      <c r="H94" s="3"/>
    </row>
    <row r="95" spans="1:8" ht="15.75" customHeight="1">
      <c r="A95" s="1"/>
      <c r="B95" s="2"/>
      <c r="C95" s="2"/>
      <c r="D95" s="2"/>
      <c r="E95" s="2"/>
      <c r="F95" s="2"/>
      <c r="G95" s="2"/>
      <c r="H95" s="3"/>
    </row>
    <row r="96" spans="1:8" ht="15.75" customHeight="1">
      <c r="A96" s="1"/>
      <c r="B96" s="2"/>
      <c r="C96" s="2"/>
      <c r="D96" s="2"/>
      <c r="E96" s="2"/>
      <c r="F96" s="2"/>
      <c r="G96" s="2"/>
      <c r="H96" s="3"/>
    </row>
    <row r="97" spans="1:8" ht="15.75" customHeight="1">
      <c r="A97" s="1"/>
      <c r="B97" s="2"/>
      <c r="C97" s="2"/>
      <c r="D97" s="2"/>
      <c r="E97" s="2"/>
      <c r="F97" s="2"/>
      <c r="G97" s="2"/>
      <c r="H97" s="3"/>
    </row>
    <row r="98" spans="1:8" ht="15.75" customHeight="1">
      <c r="A98" s="1"/>
      <c r="B98" s="2"/>
      <c r="C98" s="2"/>
      <c r="D98" s="2"/>
      <c r="E98" s="2"/>
      <c r="F98" s="2"/>
      <c r="G98" s="2"/>
      <c r="H98" s="3"/>
    </row>
    <row r="99" spans="1:8" ht="15.75" customHeight="1">
      <c r="A99" s="1"/>
      <c r="B99" s="2"/>
      <c r="C99" s="2"/>
      <c r="D99" s="2"/>
      <c r="E99" s="2"/>
      <c r="F99" s="2"/>
      <c r="G99" s="2"/>
      <c r="H99" s="3"/>
    </row>
    <row r="100" spans="1:8" ht="15.75" customHeight="1">
      <c r="A100" s="1"/>
      <c r="B100" s="2"/>
      <c r="C100" s="2"/>
      <c r="D100" s="2"/>
      <c r="E100" s="2"/>
      <c r="F100" s="2"/>
      <c r="G100" s="2"/>
      <c r="H100" s="3"/>
    </row>
    <row r="101" spans="1:8" ht="15.75" customHeight="1">
      <c r="A101" s="1"/>
      <c r="B101" s="2"/>
      <c r="C101" s="2"/>
      <c r="D101" s="2"/>
      <c r="E101" s="2"/>
      <c r="F101" s="2"/>
      <c r="G101" s="2"/>
      <c r="H101" s="3"/>
    </row>
    <row r="102" spans="1:8" ht="15.75" customHeight="1">
      <c r="A102" s="1"/>
      <c r="B102" s="2"/>
      <c r="C102" s="2"/>
      <c r="D102" s="2"/>
      <c r="E102" s="2"/>
      <c r="F102" s="2"/>
      <c r="G102" s="2"/>
      <c r="H102" s="3"/>
    </row>
    <row r="103" spans="1:8" ht="15.75" customHeight="1">
      <c r="A103" s="1"/>
      <c r="B103" s="2"/>
      <c r="C103" s="2"/>
      <c r="D103" s="2"/>
      <c r="E103" s="2"/>
      <c r="F103" s="2"/>
      <c r="G103" s="2"/>
      <c r="H103" s="3"/>
    </row>
    <row r="104" spans="1:8" ht="15.75" customHeight="1">
      <c r="A104" s="1"/>
      <c r="B104" s="2"/>
      <c r="C104" s="2"/>
      <c r="D104" s="2"/>
      <c r="E104" s="2"/>
      <c r="F104" s="2"/>
      <c r="G104" s="2"/>
      <c r="H104" s="3"/>
    </row>
    <row r="105" spans="1:8" ht="15.75" customHeight="1">
      <c r="A105" s="1"/>
      <c r="B105" s="2"/>
      <c r="C105" s="2"/>
      <c r="D105" s="2"/>
      <c r="E105" s="2"/>
      <c r="F105" s="2"/>
      <c r="G105" s="2"/>
      <c r="H105" s="3"/>
    </row>
    <row r="106" spans="1:8" ht="15.75" customHeight="1">
      <c r="A106" s="1"/>
      <c r="B106" s="2"/>
      <c r="C106" s="2"/>
      <c r="D106" s="2"/>
      <c r="E106" s="2"/>
      <c r="F106" s="2"/>
      <c r="G106" s="2"/>
      <c r="H106" s="3"/>
    </row>
    <row r="107" spans="1:8" ht="15.75" customHeight="1">
      <c r="A107" s="1"/>
      <c r="B107" s="2"/>
      <c r="C107" s="2"/>
      <c r="D107" s="2"/>
      <c r="E107" s="2"/>
      <c r="F107" s="2"/>
      <c r="G107" s="2"/>
      <c r="H107" s="3"/>
    </row>
    <row r="108" spans="1:8" ht="15.75" customHeight="1">
      <c r="A108" s="1"/>
      <c r="B108" s="2"/>
      <c r="C108" s="2"/>
      <c r="D108" s="2"/>
      <c r="E108" s="2"/>
      <c r="F108" s="2"/>
      <c r="G108" s="2"/>
      <c r="H108" s="3"/>
    </row>
    <row r="109" spans="1:8" ht="15.75" customHeight="1">
      <c r="A109" s="1"/>
      <c r="B109" s="2"/>
      <c r="C109" s="2"/>
      <c r="D109" s="2"/>
      <c r="E109" s="2"/>
      <c r="F109" s="2"/>
      <c r="G109" s="2"/>
      <c r="H109" s="3"/>
    </row>
    <row r="110" spans="1:8" ht="15.75" customHeight="1">
      <c r="A110" s="1"/>
      <c r="B110" s="2"/>
      <c r="C110" s="2"/>
      <c r="D110" s="2"/>
      <c r="E110" s="2"/>
      <c r="F110" s="2"/>
      <c r="G110" s="2"/>
      <c r="H110" s="3"/>
    </row>
    <row r="111" spans="1:8" ht="15.75" customHeight="1">
      <c r="A111" s="1"/>
      <c r="B111" s="2"/>
      <c r="C111" s="2"/>
      <c r="D111" s="2"/>
      <c r="E111" s="2"/>
      <c r="F111" s="2"/>
      <c r="G111" s="2"/>
      <c r="H111" s="3"/>
    </row>
    <row r="112" spans="1:8" ht="15.75" customHeight="1">
      <c r="A112" s="1"/>
      <c r="B112" s="2"/>
      <c r="C112" s="2"/>
      <c r="D112" s="2"/>
      <c r="E112" s="2"/>
      <c r="F112" s="2"/>
      <c r="G112" s="2"/>
      <c r="H112" s="3"/>
    </row>
    <row r="113" spans="1:8" ht="15.75" customHeight="1">
      <c r="A113" s="1"/>
      <c r="B113" s="2"/>
      <c r="C113" s="2"/>
      <c r="D113" s="2"/>
      <c r="E113" s="2"/>
      <c r="F113" s="2"/>
      <c r="G113" s="2"/>
      <c r="H113" s="3"/>
    </row>
    <row r="114" spans="1:8" ht="15.75" customHeight="1">
      <c r="A114" s="1"/>
      <c r="B114" s="2"/>
      <c r="C114" s="2"/>
      <c r="D114" s="2"/>
      <c r="E114" s="2"/>
      <c r="F114" s="2"/>
      <c r="G114" s="2"/>
      <c r="H114" s="3"/>
    </row>
    <row r="115" spans="1:8" ht="15.75" customHeight="1">
      <c r="A115" s="1"/>
      <c r="B115" s="2"/>
      <c r="C115" s="2"/>
      <c r="D115" s="2"/>
      <c r="E115" s="2"/>
      <c r="F115" s="2"/>
      <c r="G115" s="2"/>
      <c r="H115" s="3"/>
    </row>
    <row r="116" spans="1:8" ht="15.75" customHeight="1">
      <c r="A116" s="1"/>
      <c r="B116" s="2"/>
      <c r="C116" s="2"/>
      <c r="D116" s="2"/>
      <c r="E116" s="2"/>
      <c r="F116" s="2"/>
      <c r="G116" s="2"/>
      <c r="H116" s="3"/>
    </row>
    <row r="117" spans="1:8" ht="15.75" customHeight="1">
      <c r="A117" s="1"/>
      <c r="B117" s="2"/>
      <c r="C117" s="2"/>
      <c r="D117" s="2"/>
      <c r="E117" s="2"/>
      <c r="F117" s="2"/>
      <c r="G117" s="2"/>
      <c r="H117" s="3"/>
    </row>
    <row r="118" spans="1:8" ht="15.75" customHeight="1">
      <c r="A118" s="1"/>
      <c r="B118" s="2"/>
      <c r="C118" s="2"/>
      <c r="D118" s="2"/>
      <c r="E118" s="2"/>
      <c r="F118" s="2"/>
      <c r="G118" s="2"/>
      <c r="H118" s="3"/>
    </row>
    <row r="119" spans="1:8" ht="15.75" customHeight="1">
      <c r="A119" s="1"/>
      <c r="B119" s="2"/>
      <c r="C119" s="2"/>
      <c r="D119" s="2"/>
      <c r="E119" s="2"/>
      <c r="F119" s="2"/>
      <c r="G119" s="2"/>
      <c r="H119" s="3"/>
    </row>
    <row r="120" spans="1:8" ht="15.75" customHeight="1">
      <c r="A120" s="1"/>
      <c r="B120" s="2"/>
      <c r="C120" s="2"/>
      <c r="D120" s="2"/>
      <c r="E120" s="2"/>
      <c r="F120" s="2"/>
      <c r="G120" s="2"/>
      <c r="H120" s="3"/>
    </row>
    <row r="121" spans="1:8" ht="15.75" customHeight="1">
      <c r="A121" s="1"/>
      <c r="B121" s="2"/>
      <c r="C121" s="2"/>
      <c r="D121" s="2"/>
      <c r="E121" s="2"/>
      <c r="F121" s="2"/>
      <c r="G121" s="2"/>
      <c r="H121" s="3"/>
    </row>
    <row r="122" spans="1:8" ht="15.75" customHeight="1">
      <c r="A122" s="1"/>
      <c r="B122" s="2"/>
      <c r="C122" s="2"/>
      <c r="D122" s="2"/>
      <c r="E122" s="2"/>
      <c r="F122" s="2"/>
      <c r="G122" s="2"/>
      <c r="H122" s="3"/>
    </row>
    <row r="123" spans="1:8" ht="15.75" customHeight="1">
      <c r="A123" s="1"/>
      <c r="B123" s="2"/>
      <c r="C123" s="2"/>
      <c r="D123" s="2"/>
      <c r="E123" s="2"/>
      <c r="F123" s="2"/>
      <c r="G123" s="2"/>
      <c r="H123" s="3"/>
    </row>
    <row r="124" spans="1:8" ht="15.75" customHeight="1">
      <c r="A124" s="1"/>
      <c r="B124" s="2"/>
      <c r="C124" s="2"/>
      <c r="D124" s="2"/>
      <c r="E124" s="2"/>
      <c r="F124" s="2"/>
      <c r="G124" s="2"/>
      <c r="H124" s="3"/>
    </row>
    <row r="125" spans="1:8" ht="15.75" customHeight="1">
      <c r="A125" s="1"/>
      <c r="B125" s="2"/>
      <c r="C125" s="2"/>
      <c r="D125" s="2"/>
      <c r="E125" s="2"/>
      <c r="F125" s="2"/>
      <c r="G125" s="2"/>
      <c r="H125" s="3"/>
    </row>
    <row r="126" spans="1:8" ht="15.75" customHeight="1">
      <c r="A126" s="1"/>
      <c r="B126" s="2"/>
      <c r="C126" s="2"/>
      <c r="D126" s="2"/>
      <c r="E126" s="2"/>
      <c r="F126" s="2"/>
      <c r="G126" s="2"/>
      <c r="H126" s="3"/>
    </row>
    <row r="127" spans="1:8" ht="15.75" customHeight="1">
      <c r="A127" s="1"/>
      <c r="B127" s="2"/>
      <c r="C127" s="2"/>
      <c r="D127" s="2"/>
      <c r="E127" s="2"/>
      <c r="F127" s="2"/>
      <c r="G127" s="2"/>
      <c r="H127" s="3"/>
    </row>
    <row r="128" spans="1:8" ht="15.75" customHeight="1">
      <c r="A128" s="1"/>
      <c r="B128" s="2"/>
      <c r="C128" s="2"/>
      <c r="D128" s="2"/>
      <c r="E128" s="2"/>
      <c r="F128" s="2"/>
      <c r="G128" s="2"/>
      <c r="H128" s="3"/>
    </row>
    <row r="129" spans="1:8" ht="15.75" customHeight="1">
      <c r="A129" s="1"/>
      <c r="B129" s="2"/>
      <c r="C129" s="2"/>
      <c r="D129" s="2"/>
      <c r="E129" s="2"/>
      <c r="F129" s="2"/>
      <c r="G129" s="2"/>
      <c r="H129" s="3"/>
    </row>
    <row r="130" spans="1:8" ht="15.75" customHeight="1">
      <c r="A130" s="1"/>
      <c r="B130" s="2"/>
      <c r="C130" s="2"/>
      <c r="D130" s="2"/>
      <c r="E130" s="2"/>
      <c r="F130" s="2"/>
      <c r="G130" s="2"/>
      <c r="H130" s="3"/>
    </row>
    <row r="131" spans="1:8" ht="15.75" customHeight="1">
      <c r="A131" s="1"/>
      <c r="B131" s="2"/>
      <c r="C131" s="2"/>
      <c r="D131" s="2"/>
      <c r="E131" s="2"/>
      <c r="F131" s="2"/>
      <c r="G131" s="2"/>
      <c r="H131" s="3"/>
    </row>
    <row r="132" spans="1:8" ht="15.75" customHeight="1">
      <c r="A132" s="1"/>
      <c r="B132" s="2"/>
      <c r="C132" s="2"/>
      <c r="D132" s="2"/>
      <c r="E132" s="2"/>
      <c r="F132" s="2"/>
      <c r="G132" s="2"/>
      <c r="H132" s="3"/>
    </row>
    <row r="133" spans="1:8" ht="15.75" customHeight="1">
      <c r="A133" s="1"/>
      <c r="B133" s="2"/>
      <c r="C133" s="2"/>
      <c r="D133" s="2"/>
      <c r="E133" s="2"/>
      <c r="F133" s="2"/>
      <c r="G133" s="2"/>
      <c r="H133" s="3"/>
    </row>
    <row r="134" spans="1:8" ht="15.75" customHeight="1">
      <c r="A134" s="1"/>
      <c r="B134" s="2"/>
      <c r="C134" s="2"/>
      <c r="D134" s="2"/>
      <c r="E134" s="2"/>
      <c r="F134" s="2"/>
      <c r="G134" s="2"/>
      <c r="H134" s="3"/>
    </row>
    <row r="135" spans="1:8" ht="15.75" customHeight="1">
      <c r="A135" s="1"/>
      <c r="B135" s="2"/>
      <c r="C135" s="2"/>
      <c r="D135" s="2"/>
      <c r="E135" s="2"/>
      <c r="F135" s="2"/>
      <c r="G135" s="2"/>
      <c r="H135" s="3"/>
    </row>
    <row r="136" spans="1:8" ht="15.75" customHeight="1">
      <c r="A136" s="1"/>
      <c r="B136" s="2"/>
      <c r="C136" s="2"/>
      <c r="D136" s="2"/>
      <c r="E136" s="2"/>
      <c r="F136" s="2"/>
      <c r="G136" s="2"/>
      <c r="H136" s="3"/>
    </row>
    <row r="137" spans="1:8" ht="15.75" customHeight="1">
      <c r="A137" s="1"/>
      <c r="B137" s="2"/>
      <c r="C137" s="2"/>
      <c r="D137" s="2"/>
      <c r="E137" s="2"/>
      <c r="F137" s="2"/>
      <c r="G137" s="2"/>
      <c r="H137" s="3"/>
    </row>
    <row r="138" spans="1:8" ht="15.75" customHeight="1">
      <c r="A138" s="1"/>
      <c r="B138" s="2"/>
      <c r="C138" s="2"/>
      <c r="D138" s="2"/>
      <c r="E138" s="2"/>
      <c r="F138" s="2"/>
      <c r="G138" s="2"/>
      <c r="H138" s="3"/>
    </row>
    <row r="139" spans="1:8" ht="15.75" customHeight="1">
      <c r="A139" s="1"/>
      <c r="B139" s="2"/>
      <c r="C139" s="2"/>
      <c r="D139" s="2"/>
      <c r="E139" s="2"/>
      <c r="F139" s="2"/>
      <c r="G139" s="2"/>
      <c r="H139" s="3"/>
    </row>
    <row r="140" spans="1:8" ht="15.75" customHeight="1">
      <c r="A140" s="1"/>
      <c r="B140" s="2"/>
      <c r="C140" s="2"/>
      <c r="D140" s="2"/>
      <c r="E140" s="2"/>
      <c r="F140" s="2"/>
      <c r="G140" s="2"/>
      <c r="H140" s="3"/>
    </row>
    <row r="141" spans="1:8" ht="15.75" customHeight="1">
      <c r="A141" s="1"/>
      <c r="B141" s="2"/>
      <c r="C141" s="2"/>
      <c r="D141" s="2"/>
      <c r="E141" s="2"/>
      <c r="F141" s="2"/>
      <c r="G141" s="2"/>
      <c r="H141" s="3"/>
    </row>
    <row r="142" spans="1:8" ht="15.75" customHeight="1">
      <c r="A142" s="1"/>
      <c r="B142" s="2"/>
      <c r="C142" s="2"/>
      <c r="D142" s="2"/>
      <c r="E142" s="2"/>
      <c r="F142" s="2"/>
      <c r="G142" s="2"/>
      <c r="H142" s="3"/>
    </row>
    <row r="143" spans="1:8" ht="15.75" customHeight="1">
      <c r="A143" s="1"/>
      <c r="B143" s="2"/>
      <c r="C143" s="2"/>
      <c r="D143" s="2"/>
      <c r="E143" s="2"/>
      <c r="F143" s="2"/>
      <c r="G143" s="2"/>
      <c r="H143" s="3"/>
    </row>
    <row r="144" spans="1:8" ht="15.75" customHeight="1">
      <c r="A144" s="1"/>
      <c r="B144" s="2"/>
      <c r="C144" s="2"/>
      <c r="D144" s="2"/>
      <c r="E144" s="2"/>
      <c r="F144" s="2"/>
      <c r="G144" s="2"/>
      <c r="H144" s="3"/>
    </row>
    <row r="145" spans="1:8" ht="15.75" customHeight="1">
      <c r="A145" s="1"/>
      <c r="B145" s="2"/>
      <c r="C145" s="2"/>
      <c r="D145" s="2"/>
      <c r="E145" s="2"/>
      <c r="F145" s="2"/>
      <c r="G145" s="2"/>
      <c r="H145" s="3"/>
    </row>
    <row r="146" spans="1:8" ht="15.75" customHeight="1">
      <c r="A146" s="1"/>
      <c r="B146" s="2"/>
      <c r="C146" s="2"/>
      <c r="D146" s="2"/>
      <c r="E146" s="2"/>
      <c r="F146" s="2"/>
      <c r="G146" s="2"/>
      <c r="H146" s="3"/>
    </row>
    <row r="147" spans="1:8" ht="15.75" customHeight="1">
      <c r="A147" s="1"/>
      <c r="B147" s="2"/>
      <c r="C147" s="2"/>
      <c r="D147" s="2"/>
      <c r="E147" s="2"/>
      <c r="F147" s="2"/>
      <c r="G147" s="2"/>
      <c r="H147" s="3"/>
    </row>
    <row r="148" spans="1:8" ht="15.75" customHeight="1">
      <c r="A148" s="1"/>
      <c r="B148" s="2"/>
      <c r="C148" s="2"/>
      <c r="D148" s="2"/>
      <c r="E148" s="2"/>
      <c r="F148" s="2"/>
      <c r="G148" s="2"/>
      <c r="H148" s="3"/>
    </row>
    <row r="149" spans="1:8" ht="15.75" customHeight="1">
      <c r="A149" s="1"/>
      <c r="B149" s="2"/>
      <c r="C149" s="2"/>
      <c r="D149" s="2"/>
      <c r="E149" s="2"/>
      <c r="F149" s="2"/>
      <c r="G149" s="2"/>
      <c r="H149" s="3"/>
    </row>
    <row r="150" spans="1:8" ht="15.75" customHeight="1">
      <c r="A150" s="1"/>
      <c r="B150" s="2"/>
      <c r="C150" s="2"/>
      <c r="D150" s="2"/>
      <c r="E150" s="2"/>
      <c r="F150" s="2"/>
      <c r="G150" s="2"/>
      <c r="H150" s="3"/>
    </row>
    <row r="151" spans="1:8" ht="15.75" customHeight="1">
      <c r="A151" s="1"/>
      <c r="B151" s="2"/>
      <c r="C151" s="2"/>
      <c r="D151" s="2"/>
      <c r="E151" s="2"/>
      <c r="F151" s="2"/>
      <c r="G151" s="2"/>
      <c r="H151" s="3"/>
    </row>
    <row r="152" spans="1:8" ht="15.75" customHeight="1">
      <c r="A152" s="1"/>
      <c r="B152" s="2"/>
      <c r="C152" s="2"/>
      <c r="D152" s="2"/>
      <c r="E152" s="2"/>
      <c r="F152" s="2"/>
      <c r="G152" s="2"/>
      <c r="H152" s="3"/>
    </row>
    <row r="153" spans="1:8" ht="15.75" customHeight="1">
      <c r="A153" s="1"/>
      <c r="B153" s="2"/>
      <c r="C153" s="2"/>
      <c r="D153" s="2"/>
      <c r="E153" s="2"/>
      <c r="F153" s="2"/>
      <c r="G153" s="2"/>
      <c r="H153" s="3"/>
    </row>
    <row r="154" spans="1:8" ht="15.75" customHeight="1">
      <c r="A154" s="1"/>
      <c r="B154" s="2"/>
      <c r="C154" s="2"/>
      <c r="D154" s="2"/>
      <c r="E154" s="2"/>
      <c r="F154" s="2"/>
      <c r="G154" s="2"/>
      <c r="H154" s="3"/>
    </row>
    <row r="155" spans="1:8" ht="15.75" customHeight="1">
      <c r="A155" s="1"/>
      <c r="B155" s="2"/>
      <c r="C155" s="2"/>
      <c r="D155" s="2"/>
      <c r="E155" s="2"/>
      <c r="F155" s="2"/>
      <c r="G155" s="2"/>
      <c r="H155" s="3"/>
    </row>
    <row r="156" spans="1:8" ht="15.75" customHeight="1">
      <c r="A156" s="1"/>
      <c r="B156" s="2"/>
      <c r="C156" s="2"/>
      <c r="D156" s="2"/>
      <c r="E156" s="2"/>
      <c r="F156" s="2"/>
      <c r="G156" s="2"/>
      <c r="H156" s="3"/>
    </row>
    <row r="157" spans="1:8" ht="15.75" customHeight="1">
      <c r="A157" s="1"/>
      <c r="B157" s="2"/>
      <c r="C157" s="2"/>
      <c r="D157" s="2"/>
      <c r="E157" s="2"/>
      <c r="F157" s="2"/>
      <c r="G157" s="2"/>
      <c r="H157" s="3"/>
    </row>
    <row r="158" spans="1:8" ht="15.75" customHeight="1">
      <c r="A158" s="1"/>
      <c r="B158" s="2"/>
      <c r="C158" s="2"/>
      <c r="D158" s="2"/>
      <c r="E158" s="2"/>
      <c r="F158" s="2"/>
      <c r="G158" s="2"/>
      <c r="H158" s="3"/>
    </row>
    <row r="159" spans="1:8" ht="15.75" customHeight="1">
      <c r="A159" s="1"/>
      <c r="B159" s="2"/>
      <c r="C159" s="2"/>
      <c r="D159" s="2"/>
      <c r="E159" s="2"/>
      <c r="F159" s="2"/>
      <c r="G159" s="2"/>
      <c r="H159" s="3"/>
    </row>
    <row r="160" spans="1:8" ht="15.75" customHeight="1">
      <c r="A160" s="1"/>
      <c r="B160" s="2"/>
      <c r="C160" s="2"/>
      <c r="D160" s="2"/>
      <c r="E160" s="2"/>
      <c r="F160" s="2"/>
      <c r="G160" s="2"/>
      <c r="H160" s="3"/>
    </row>
    <row r="161" spans="1:8" ht="15.75" customHeight="1">
      <c r="A161" s="1"/>
      <c r="B161" s="2"/>
      <c r="C161" s="2"/>
      <c r="D161" s="2"/>
      <c r="E161" s="2"/>
      <c r="F161" s="2"/>
      <c r="G161" s="2"/>
      <c r="H161" s="3"/>
    </row>
    <row r="162" spans="1:8" ht="15.75" customHeight="1">
      <c r="A162" s="1"/>
      <c r="B162" s="2"/>
      <c r="C162" s="2"/>
      <c r="D162" s="2"/>
      <c r="E162" s="2"/>
      <c r="F162" s="2"/>
      <c r="G162" s="2"/>
      <c r="H162" s="3"/>
    </row>
    <row r="163" spans="1:8" ht="15.75" customHeight="1">
      <c r="A163" s="1"/>
      <c r="B163" s="2"/>
      <c r="C163" s="2"/>
      <c r="D163" s="2"/>
      <c r="E163" s="2"/>
      <c r="F163" s="2"/>
      <c r="G163" s="2"/>
      <c r="H163" s="3"/>
    </row>
    <row r="164" spans="1:8" ht="15.75" customHeight="1">
      <c r="A164" s="1"/>
      <c r="B164" s="2"/>
      <c r="C164" s="2"/>
      <c r="D164" s="2"/>
      <c r="E164" s="2"/>
      <c r="F164" s="2"/>
      <c r="G164" s="2"/>
      <c r="H164" s="3"/>
    </row>
    <row r="165" spans="1:8" ht="15.75" customHeight="1">
      <c r="A165" s="1"/>
      <c r="B165" s="2"/>
      <c r="C165" s="2"/>
      <c r="D165" s="2"/>
      <c r="E165" s="2"/>
      <c r="F165" s="2"/>
      <c r="G165" s="2"/>
      <c r="H165" s="3"/>
    </row>
    <row r="166" spans="1:8" ht="15.75" customHeight="1">
      <c r="A166" s="1"/>
      <c r="B166" s="2"/>
      <c r="C166" s="2"/>
      <c r="D166" s="2"/>
      <c r="E166" s="2"/>
      <c r="F166" s="2"/>
      <c r="G166" s="2"/>
      <c r="H166" s="3"/>
    </row>
    <row r="167" spans="1:8" ht="15.75" customHeight="1">
      <c r="A167" s="1"/>
      <c r="B167" s="2"/>
      <c r="C167" s="2"/>
      <c r="D167" s="2"/>
      <c r="E167" s="2"/>
      <c r="F167" s="2"/>
      <c r="G167" s="2"/>
      <c r="H167" s="3"/>
    </row>
    <row r="168" spans="1:8" ht="15.75" customHeight="1">
      <c r="A168" s="1"/>
      <c r="B168" s="2"/>
      <c r="C168" s="2"/>
      <c r="D168" s="2"/>
      <c r="E168" s="2"/>
      <c r="F168" s="2"/>
      <c r="G168" s="2"/>
      <c r="H168" s="3"/>
    </row>
    <row r="169" spans="1:8" ht="15.75" customHeight="1">
      <c r="A169" s="1"/>
      <c r="B169" s="2"/>
      <c r="C169" s="2"/>
      <c r="D169" s="2"/>
      <c r="E169" s="2"/>
      <c r="F169" s="2"/>
      <c r="G169" s="2"/>
      <c r="H169" s="3"/>
    </row>
    <row r="170" spans="1:8" ht="15.75" customHeight="1">
      <c r="A170" s="1"/>
      <c r="B170" s="2"/>
      <c r="C170" s="2"/>
      <c r="D170" s="2"/>
      <c r="E170" s="2"/>
      <c r="F170" s="2"/>
      <c r="G170" s="2"/>
      <c r="H170" s="3"/>
    </row>
    <row r="171" spans="1:8" ht="15.75" customHeight="1">
      <c r="A171" s="1"/>
      <c r="B171" s="2"/>
      <c r="C171" s="2"/>
      <c r="D171" s="2"/>
      <c r="E171" s="2"/>
      <c r="F171" s="2"/>
      <c r="G171" s="2"/>
      <c r="H171" s="3"/>
    </row>
    <row r="172" spans="1:8" ht="15.75" customHeight="1">
      <c r="A172" s="1"/>
      <c r="B172" s="2"/>
      <c r="C172" s="2"/>
      <c r="D172" s="2"/>
      <c r="E172" s="2"/>
      <c r="F172" s="2"/>
      <c r="G172" s="2"/>
      <c r="H172" s="3"/>
    </row>
    <row r="173" spans="1:8" ht="15.75" customHeight="1">
      <c r="A173" s="1"/>
      <c r="B173" s="2"/>
      <c r="C173" s="2"/>
      <c r="D173" s="2"/>
      <c r="E173" s="2"/>
      <c r="F173" s="2"/>
      <c r="G173" s="2"/>
      <c r="H173" s="3"/>
    </row>
    <row r="174" spans="1:8" ht="15.75" customHeight="1">
      <c r="A174" s="1"/>
      <c r="B174" s="2"/>
      <c r="C174" s="2"/>
      <c r="D174" s="2"/>
      <c r="E174" s="2"/>
      <c r="F174" s="2"/>
      <c r="G174" s="2"/>
      <c r="H174" s="3"/>
    </row>
    <row r="175" spans="1:8" ht="15.75" customHeight="1">
      <c r="A175" s="1"/>
      <c r="B175" s="2"/>
      <c r="C175" s="2"/>
      <c r="D175" s="2"/>
      <c r="E175" s="2"/>
      <c r="F175" s="2"/>
      <c r="G175" s="2"/>
      <c r="H175" s="3"/>
    </row>
    <row r="176" spans="1:8" ht="15.75" customHeight="1">
      <c r="A176" s="1"/>
      <c r="B176" s="2"/>
      <c r="C176" s="2"/>
      <c r="D176" s="2"/>
      <c r="E176" s="2"/>
      <c r="F176" s="2"/>
      <c r="G176" s="2"/>
      <c r="H176" s="3"/>
    </row>
    <row r="177" spans="1:8" ht="15.75" customHeight="1">
      <c r="A177" s="1"/>
      <c r="B177" s="2"/>
      <c r="C177" s="2"/>
      <c r="D177" s="2"/>
      <c r="E177" s="2"/>
      <c r="F177" s="2"/>
      <c r="G177" s="2"/>
      <c r="H177" s="3"/>
    </row>
    <row r="178" spans="1:8" ht="15.75" customHeight="1">
      <c r="A178" s="1"/>
      <c r="B178" s="2"/>
      <c r="C178" s="2"/>
      <c r="D178" s="2"/>
      <c r="E178" s="2"/>
      <c r="F178" s="2"/>
      <c r="G178" s="2"/>
      <c r="H178" s="3"/>
    </row>
    <row r="179" spans="1:8" ht="15.75" customHeight="1">
      <c r="A179" s="1"/>
      <c r="B179" s="2"/>
      <c r="C179" s="2"/>
      <c r="D179" s="2"/>
      <c r="E179" s="2"/>
      <c r="F179" s="2"/>
      <c r="G179" s="2"/>
      <c r="H179" s="3"/>
    </row>
    <row r="180" spans="1:8" ht="15.75" customHeight="1">
      <c r="A180" s="1"/>
      <c r="B180" s="2"/>
      <c r="C180" s="2"/>
      <c r="D180" s="2"/>
      <c r="E180" s="2"/>
      <c r="F180" s="2"/>
      <c r="G180" s="2"/>
      <c r="H180" s="3"/>
    </row>
    <row r="181" spans="1:8" ht="15.75" customHeight="1">
      <c r="A181" s="1"/>
      <c r="B181" s="2"/>
      <c r="C181" s="2"/>
      <c r="D181" s="2"/>
      <c r="E181" s="2"/>
      <c r="F181" s="2"/>
      <c r="G181" s="2"/>
      <c r="H181" s="3"/>
    </row>
    <row r="182" spans="1:8" ht="15.75" customHeight="1">
      <c r="A182" s="1"/>
      <c r="B182" s="2"/>
      <c r="C182" s="2"/>
      <c r="D182" s="2"/>
      <c r="E182" s="2"/>
      <c r="F182" s="2"/>
      <c r="G182" s="2"/>
      <c r="H182" s="3"/>
    </row>
    <row r="183" spans="1:8" ht="15.75" customHeight="1">
      <c r="A183" s="1"/>
      <c r="B183" s="2"/>
      <c r="C183" s="2"/>
      <c r="D183" s="2"/>
      <c r="E183" s="2"/>
      <c r="F183" s="2"/>
      <c r="G183" s="2"/>
      <c r="H183" s="3"/>
    </row>
    <row r="184" spans="1:8" ht="15.75" customHeight="1">
      <c r="A184" s="1"/>
      <c r="B184" s="2"/>
      <c r="C184" s="2"/>
      <c r="D184" s="2"/>
      <c r="E184" s="2"/>
      <c r="F184" s="2"/>
      <c r="G184" s="2"/>
      <c r="H184" s="3"/>
    </row>
    <row r="185" spans="1:8" ht="15.75" customHeight="1">
      <c r="A185" s="1"/>
      <c r="B185" s="2"/>
      <c r="C185" s="2"/>
      <c r="D185" s="2"/>
      <c r="E185" s="2"/>
      <c r="F185" s="2"/>
      <c r="G185" s="2"/>
      <c r="H185" s="3"/>
    </row>
    <row r="186" spans="1:8" ht="15.75" customHeight="1">
      <c r="A186" s="1"/>
      <c r="B186" s="2"/>
      <c r="C186" s="2"/>
      <c r="D186" s="2"/>
      <c r="E186" s="2"/>
      <c r="F186" s="2"/>
      <c r="G186" s="2"/>
      <c r="H186" s="3"/>
    </row>
    <row r="187" spans="1:8" ht="15.75" customHeight="1">
      <c r="A187" s="1"/>
      <c r="B187" s="2"/>
      <c r="C187" s="2"/>
      <c r="D187" s="2"/>
      <c r="E187" s="2"/>
      <c r="F187" s="2"/>
      <c r="G187" s="2"/>
      <c r="H187" s="3"/>
    </row>
    <row r="188" spans="1:8" ht="15.75" customHeight="1">
      <c r="A188" s="1"/>
      <c r="B188" s="2"/>
      <c r="C188" s="2"/>
      <c r="D188" s="2"/>
      <c r="E188" s="2"/>
      <c r="F188" s="2"/>
      <c r="G188" s="2"/>
      <c r="H188" s="3"/>
    </row>
    <row r="189" spans="1:8" ht="15.75" customHeight="1">
      <c r="A189" s="1"/>
      <c r="B189" s="2"/>
      <c r="C189" s="2"/>
      <c r="D189" s="2"/>
      <c r="E189" s="2"/>
      <c r="F189" s="2"/>
      <c r="G189" s="2"/>
      <c r="H189" s="3"/>
    </row>
    <row r="190" spans="1:8" ht="15.75" customHeight="1">
      <c r="A190" s="1"/>
      <c r="B190" s="2"/>
      <c r="C190" s="2"/>
      <c r="D190" s="2"/>
      <c r="E190" s="2"/>
      <c r="F190" s="2"/>
      <c r="G190" s="2"/>
      <c r="H190" s="3"/>
    </row>
    <row r="191" spans="1:8" ht="15.75" customHeight="1">
      <c r="A191" s="1"/>
      <c r="B191" s="2"/>
      <c r="C191" s="2"/>
      <c r="D191" s="2"/>
      <c r="E191" s="2"/>
      <c r="F191" s="2"/>
      <c r="G191" s="2"/>
      <c r="H191" s="3"/>
    </row>
    <row r="192" spans="1:8" ht="15.75" customHeight="1">
      <c r="A192" s="1"/>
      <c r="B192" s="2"/>
      <c r="C192" s="2"/>
      <c r="D192" s="2"/>
      <c r="E192" s="2"/>
      <c r="F192" s="2"/>
      <c r="G192" s="2"/>
      <c r="H192" s="3"/>
    </row>
    <row r="193" spans="1:8" ht="15.75" customHeight="1">
      <c r="A193" s="1"/>
      <c r="B193" s="2"/>
      <c r="C193" s="2"/>
      <c r="D193" s="2"/>
      <c r="E193" s="2"/>
      <c r="F193" s="2"/>
      <c r="G193" s="2"/>
      <c r="H193" s="3"/>
    </row>
    <row r="194" spans="1:8" ht="15.75" customHeight="1">
      <c r="A194" s="1"/>
      <c r="B194" s="2"/>
      <c r="C194" s="2"/>
      <c r="D194" s="2"/>
      <c r="E194" s="2"/>
      <c r="F194" s="2"/>
      <c r="G194" s="2"/>
      <c r="H194" s="3"/>
    </row>
    <row r="195" spans="1:8" ht="15.75" customHeight="1">
      <c r="A195" s="1"/>
      <c r="B195" s="2"/>
      <c r="C195" s="2"/>
      <c r="D195" s="2"/>
      <c r="E195" s="2"/>
      <c r="F195" s="2"/>
      <c r="G195" s="2"/>
      <c r="H195" s="3"/>
    </row>
    <row r="196" spans="1:8" ht="15.75" customHeight="1">
      <c r="A196" s="1"/>
      <c r="B196" s="2"/>
      <c r="C196" s="2"/>
      <c r="D196" s="2"/>
      <c r="E196" s="2"/>
      <c r="F196" s="2"/>
      <c r="G196" s="2"/>
      <c r="H196" s="3"/>
    </row>
    <row r="197" spans="1:8" ht="15.75" customHeight="1">
      <c r="A197" s="1"/>
      <c r="B197" s="2"/>
      <c r="C197" s="2"/>
      <c r="D197" s="2"/>
      <c r="E197" s="2"/>
      <c r="F197" s="2"/>
      <c r="G197" s="2"/>
      <c r="H197" s="3"/>
    </row>
    <row r="198" spans="1:8" ht="15.75" customHeight="1">
      <c r="A198" s="1"/>
      <c r="B198" s="2"/>
      <c r="C198" s="2"/>
      <c r="D198" s="2"/>
      <c r="E198" s="2"/>
      <c r="F198" s="2"/>
      <c r="G198" s="2"/>
      <c r="H198" s="3"/>
    </row>
    <row r="199" spans="1:8" ht="15.75" customHeight="1">
      <c r="A199" s="1"/>
      <c r="B199" s="2"/>
      <c r="C199" s="2"/>
      <c r="D199" s="2"/>
      <c r="E199" s="2"/>
      <c r="F199" s="2"/>
      <c r="G199" s="2"/>
      <c r="H199" s="3"/>
    </row>
    <row r="200" spans="1:8" ht="15.75" customHeight="1">
      <c r="A200" s="1"/>
      <c r="B200" s="2"/>
      <c r="C200" s="2"/>
      <c r="D200" s="2"/>
      <c r="E200" s="2"/>
      <c r="F200" s="2"/>
      <c r="G200" s="2"/>
      <c r="H200" s="3"/>
    </row>
    <row r="201" spans="1:8" ht="15.75" customHeight="1">
      <c r="A201" s="1"/>
      <c r="B201" s="2"/>
      <c r="C201" s="2"/>
      <c r="D201" s="2"/>
      <c r="E201" s="2"/>
      <c r="F201" s="2"/>
      <c r="G201" s="2"/>
      <c r="H201" s="3"/>
    </row>
    <row r="202" spans="1:8" ht="15.75" customHeight="1">
      <c r="A202" s="1"/>
      <c r="B202" s="2"/>
      <c r="C202" s="2"/>
      <c r="D202" s="2"/>
      <c r="E202" s="2"/>
      <c r="F202" s="2"/>
      <c r="G202" s="2"/>
      <c r="H202" s="3"/>
    </row>
    <row r="203" spans="1:8" ht="15.75" customHeight="1">
      <c r="A203" s="1"/>
      <c r="B203" s="2"/>
      <c r="C203" s="2"/>
      <c r="D203" s="2"/>
      <c r="E203" s="2"/>
      <c r="F203" s="2"/>
      <c r="G203" s="2"/>
      <c r="H203" s="3"/>
    </row>
    <row r="204" spans="1:8" ht="15.75" customHeight="1">
      <c r="A204" s="1"/>
      <c r="B204" s="2"/>
      <c r="C204" s="2"/>
      <c r="D204" s="2"/>
      <c r="E204" s="2"/>
      <c r="F204" s="2"/>
      <c r="G204" s="2"/>
      <c r="H204" s="3"/>
    </row>
    <row r="205" spans="1:8" ht="15.75" customHeight="1">
      <c r="A205" s="1"/>
      <c r="B205" s="2"/>
      <c r="C205" s="2"/>
      <c r="D205" s="2"/>
      <c r="E205" s="2"/>
      <c r="F205" s="2"/>
      <c r="G205" s="2"/>
      <c r="H205" s="3"/>
    </row>
    <row r="206" spans="1:8" ht="15.75" customHeight="1">
      <c r="A206" s="1"/>
      <c r="B206" s="2"/>
      <c r="C206" s="2"/>
      <c r="D206" s="2"/>
      <c r="E206" s="2"/>
      <c r="F206" s="2"/>
      <c r="G206" s="2"/>
      <c r="H206" s="3"/>
    </row>
    <row r="207" spans="1:8" ht="15.75" customHeight="1">
      <c r="A207" s="1"/>
      <c r="B207" s="2"/>
      <c r="C207" s="2"/>
      <c r="D207" s="2"/>
      <c r="E207" s="2"/>
      <c r="F207" s="2"/>
      <c r="G207" s="2"/>
      <c r="H207" s="3"/>
    </row>
    <row r="208" spans="1:8" ht="15.75" customHeight="1">
      <c r="A208" s="1"/>
      <c r="B208" s="2"/>
      <c r="C208" s="2"/>
      <c r="D208" s="2"/>
      <c r="E208" s="2"/>
      <c r="F208" s="2"/>
      <c r="G208" s="2"/>
      <c r="H208" s="3"/>
    </row>
    <row r="209" spans="1:8" ht="15.75" customHeight="1">
      <c r="A209" s="1"/>
      <c r="B209" s="2"/>
      <c r="C209" s="2"/>
      <c r="D209" s="2"/>
      <c r="E209" s="2"/>
      <c r="F209" s="2"/>
      <c r="G209" s="2"/>
      <c r="H209" s="3"/>
    </row>
    <row r="210" spans="1:8" ht="15.75" customHeight="1">
      <c r="A210" s="1"/>
      <c r="B210" s="2"/>
      <c r="C210" s="2"/>
      <c r="D210" s="2"/>
      <c r="E210" s="2"/>
      <c r="F210" s="2"/>
      <c r="G210" s="2"/>
      <c r="H210" s="3"/>
    </row>
    <row r="211" spans="1:8" ht="15.75" customHeight="1">
      <c r="A211" s="1"/>
      <c r="B211" s="2"/>
      <c r="C211" s="2"/>
      <c r="D211" s="2"/>
      <c r="E211" s="2"/>
      <c r="F211" s="2"/>
      <c r="G211" s="2"/>
      <c r="H211" s="3"/>
    </row>
    <row r="212" spans="1:8" ht="15.75" customHeight="1">
      <c r="A212" s="1"/>
      <c r="B212" s="2"/>
      <c r="C212" s="2"/>
      <c r="D212" s="2"/>
      <c r="E212" s="2"/>
      <c r="F212" s="2"/>
      <c r="G212" s="2"/>
      <c r="H212" s="3"/>
    </row>
    <row r="213" spans="1:8" ht="15.75" customHeight="1">
      <c r="A213" s="1"/>
      <c r="B213" s="2"/>
      <c r="C213" s="2"/>
      <c r="D213" s="2"/>
      <c r="E213" s="2"/>
      <c r="F213" s="2"/>
      <c r="G213" s="2"/>
      <c r="H213" s="3"/>
    </row>
    <row r="214" spans="1:8" ht="15.75" customHeight="1">
      <c r="A214" s="1"/>
      <c r="B214" s="2"/>
      <c r="C214" s="2"/>
      <c r="D214" s="2"/>
      <c r="E214" s="2"/>
      <c r="F214" s="2"/>
      <c r="G214" s="2"/>
      <c r="H214" s="3"/>
    </row>
    <row r="215" spans="1:8" ht="15.75" customHeight="1">
      <c r="A215" s="1"/>
      <c r="B215" s="2"/>
      <c r="C215" s="2"/>
      <c r="D215" s="2"/>
      <c r="E215" s="2"/>
      <c r="F215" s="2"/>
      <c r="G215" s="2"/>
      <c r="H215" s="3"/>
    </row>
    <row r="216" spans="1:8" ht="15.75" customHeight="1">
      <c r="A216" s="1"/>
      <c r="B216" s="2"/>
      <c r="C216" s="2"/>
      <c r="D216" s="2"/>
      <c r="E216" s="2"/>
      <c r="F216" s="2"/>
      <c r="G216" s="2"/>
      <c r="H216" s="3"/>
    </row>
    <row r="217" spans="1:8" ht="15.75" customHeight="1">
      <c r="A217" s="1"/>
      <c r="B217" s="2"/>
      <c r="C217" s="2"/>
      <c r="D217" s="2"/>
      <c r="E217" s="2"/>
      <c r="F217" s="2"/>
      <c r="G217" s="2"/>
      <c r="H217" s="3"/>
    </row>
    <row r="218" spans="1:8" ht="15.75" customHeight="1">
      <c r="A218" s="1"/>
      <c r="B218" s="2"/>
      <c r="C218" s="2"/>
      <c r="D218" s="2"/>
      <c r="E218" s="2"/>
      <c r="F218" s="2"/>
      <c r="G218" s="2"/>
      <c r="H218" s="3"/>
    </row>
    <row r="219" spans="1:8" ht="15.75" customHeight="1">
      <c r="A219" s="1"/>
      <c r="B219" s="2"/>
      <c r="C219" s="2"/>
      <c r="D219" s="2"/>
      <c r="E219" s="2"/>
      <c r="F219" s="2"/>
      <c r="G219" s="2"/>
      <c r="H219" s="3"/>
    </row>
    <row r="220" spans="1:8" ht="15.75" customHeight="1">
      <c r="A220" s="1"/>
      <c r="B220" s="2"/>
      <c r="C220" s="2"/>
      <c r="D220" s="2"/>
      <c r="E220" s="2"/>
      <c r="F220" s="2"/>
      <c r="G220" s="2"/>
      <c r="H220" s="3"/>
    </row>
    <row r="221" spans="1:8" ht="15.75" customHeight="1"/>
    <row r="222" spans="1:8" ht="15.75" customHeight="1"/>
    <row r="223" spans="1:8" ht="15.75" customHeight="1"/>
    <row r="224" spans="1: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6">
    <mergeCell ref="A7:H7"/>
    <mergeCell ref="A19:H19"/>
    <mergeCell ref="A2:H2"/>
    <mergeCell ref="A4:H4"/>
    <mergeCell ref="A5:H5"/>
    <mergeCell ref="A6:H6"/>
  </mergeCells>
  <hyperlinks>
    <hyperlink ref="F10" r:id="rId1" xr:uid="{73979E8A-7AB1-4A92-8E85-D7CAB05E4E64}"/>
  </hyperlinks>
  <pageMargins left="0.7" right="0.7" top="0.75" bottom="0.75" header="0" footer="0"/>
  <pageSetup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7"/>
  </sheetPr>
  <dimension ref="A1:Z1000"/>
  <sheetViews>
    <sheetView workbookViewId="0">
      <selection activeCell="I13" sqref="I13"/>
    </sheetView>
  </sheetViews>
  <sheetFormatPr defaultColWidth="14.44140625" defaultRowHeight="15" customHeight="1"/>
  <cols>
    <col min="1" max="1" width="23.6640625" customWidth="1"/>
    <col min="2" max="2" width="17.44140625" customWidth="1"/>
    <col min="3" max="3" width="12.109375" customWidth="1"/>
    <col min="4" max="5" width="14.6640625" customWidth="1"/>
    <col min="6" max="6" width="26.44140625" customWidth="1"/>
    <col min="7" max="7" width="19.33203125" customWidth="1"/>
    <col min="8" max="8" width="8.88671875" customWidth="1"/>
    <col min="9" max="9" width="11.109375" customWidth="1"/>
    <col min="10" max="26" width="8" customWidth="1"/>
  </cols>
  <sheetData>
    <row r="1" spans="1:26" ht="14.4">
      <c r="A1" s="1"/>
      <c r="B1" s="2"/>
      <c r="C1" s="2"/>
      <c r="D1" s="2"/>
      <c r="E1" s="2"/>
      <c r="F1" s="3"/>
      <c r="G1" s="3"/>
    </row>
    <row r="2" spans="1:26" ht="14.4">
      <c r="A2" s="2329" t="s">
        <v>261</v>
      </c>
      <c r="B2" s="2325"/>
      <c r="C2" s="2325"/>
      <c r="D2" s="2325"/>
      <c r="E2" s="2325"/>
      <c r="F2" s="2325"/>
      <c r="G2" s="2325"/>
      <c r="H2" s="2326"/>
      <c r="I2" s="19"/>
      <c r="J2" s="19"/>
      <c r="K2" s="19"/>
      <c r="L2" s="19"/>
      <c r="M2" s="19"/>
      <c r="N2" s="19"/>
      <c r="O2" s="19"/>
      <c r="P2" s="19"/>
      <c r="Q2" s="19"/>
      <c r="R2" s="19"/>
      <c r="S2" s="19"/>
      <c r="T2" s="19"/>
      <c r="U2" s="19"/>
      <c r="V2" s="19"/>
      <c r="W2" s="19"/>
      <c r="X2" s="19"/>
      <c r="Y2" s="19"/>
      <c r="Z2" s="19"/>
    </row>
    <row r="3" spans="1:26" ht="15.6">
      <c r="A3" s="5"/>
      <c r="B3" s="5"/>
      <c r="C3" s="5"/>
      <c r="D3" s="5"/>
      <c r="E3" s="5"/>
      <c r="F3" s="5"/>
      <c r="G3" s="31"/>
      <c r="H3" s="19"/>
      <c r="I3" s="19"/>
      <c r="J3" s="19"/>
      <c r="K3" s="19"/>
      <c r="L3" s="19"/>
      <c r="M3" s="19"/>
      <c r="N3" s="19"/>
      <c r="O3" s="19"/>
      <c r="P3" s="19"/>
      <c r="Q3" s="19"/>
      <c r="R3" s="19"/>
      <c r="S3" s="19"/>
      <c r="T3" s="19"/>
      <c r="U3" s="19"/>
      <c r="V3" s="19"/>
      <c r="W3" s="19"/>
      <c r="X3" s="19"/>
      <c r="Y3" s="19"/>
      <c r="Z3" s="19"/>
    </row>
    <row r="4" spans="1:26" ht="14.4">
      <c r="A4" s="2324" t="s">
        <v>262</v>
      </c>
      <c r="B4" s="2325"/>
      <c r="C4" s="2325"/>
      <c r="D4" s="2325"/>
      <c r="E4" s="2325"/>
      <c r="F4" s="2325"/>
      <c r="G4" s="2325"/>
      <c r="H4" s="2326"/>
      <c r="I4" s="19"/>
      <c r="J4" s="19"/>
      <c r="K4" s="19"/>
      <c r="L4" s="19"/>
      <c r="M4" s="19"/>
      <c r="N4" s="19"/>
      <c r="O4" s="19"/>
      <c r="P4" s="19"/>
      <c r="Q4" s="19"/>
      <c r="R4" s="19"/>
      <c r="S4" s="19"/>
      <c r="T4" s="19"/>
      <c r="U4" s="19"/>
      <c r="V4" s="19"/>
      <c r="W4" s="19"/>
      <c r="X4" s="19"/>
      <c r="Y4" s="19"/>
      <c r="Z4" s="19"/>
    </row>
    <row r="5" spans="1:26" ht="14.4">
      <c r="A5" s="2324" t="s">
        <v>263</v>
      </c>
      <c r="B5" s="2325"/>
      <c r="C5" s="2325"/>
      <c r="D5" s="2325"/>
      <c r="E5" s="2325"/>
      <c r="F5" s="2325"/>
      <c r="G5" s="2325"/>
      <c r="H5" s="2326"/>
      <c r="I5" s="19"/>
      <c r="J5" s="19"/>
      <c r="K5" s="19"/>
      <c r="L5" s="19"/>
      <c r="M5" s="19"/>
      <c r="N5" s="19"/>
      <c r="O5" s="19"/>
      <c r="P5" s="19"/>
      <c r="Q5" s="19"/>
      <c r="R5" s="19"/>
      <c r="S5" s="19"/>
      <c r="T5" s="19"/>
      <c r="U5" s="19"/>
      <c r="V5" s="19"/>
      <c r="W5" s="19"/>
      <c r="X5" s="19"/>
      <c r="Y5" s="19"/>
      <c r="Z5" s="19"/>
    </row>
    <row r="6" spans="1:26" ht="15.75" customHeight="1">
      <c r="A6" s="2324" t="s">
        <v>264</v>
      </c>
      <c r="B6" s="2325"/>
      <c r="C6" s="2325"/>
      <c r="D6" s="2325"/>
      <c r="E6" s="2325"/>
      <c r="F6" s="2325"/>
      <c r="G6" s="2325"/>
      <c r="H6" s="2326"/>
      <c r="I6" s="19"/>
      <c r="J6" s="19"/>
      <c r="K6" s="19"/>
      <c r="L6" s="19"/>
      <c r="M6" s="19"/>
      <c r="N6" s="19"/>
      <c r="O6" s="19"/>
      <c r="P6" s="19"/>
      <c r="Q6" s="19"/>
      <c r="R6" s="19"/>
      <c r="S6" s="19"/>
      <c r="T6" s="19"/>
      <c r="U6" s="19"/>
      <c r="V6" s="19"/>
      <c r="W6" s="19"/>
      <c r="X6" s="19"/>
      <c r="Y6" s="19"/>
      <c r="Z6" s="19"/>
    </row>
    <row r="7" spans="1:26" ht="15.75" customHeight="1">
      <c r="A7" s="2324" t="s">
        <v>265</v>
      </c>
      <c r="B7" s="2325"/>
      <c r="C7" s="2325"/>
      <c r="D7" s="2325"/>
      <c r="E7" s="2325"/>
      <c r="F7" s="2325"/>
      <c r="G7" s="2325"/>
      <c r="H7" s="2326"/>
      <c r="I7" s="19"/>
      <c r="J7" s="19"/>
      <c r="K7" s="19"/>
      <c r="L7" s="19"/>
      <c r="M7" s="19"/>
      <c r="N7" s="19"/>
      <c r="O7" s="19"/>
      <c r="P7" s="19"/>
      <c r="Q7" s="19"/>
      <c r="R7" s="19"/>
      <c r="S7" s="19"/>
      <c r="T7" s="19"/>
      <c r="U7" s="19"/>
      <c r="V7" s="19"/>
      <c r="W7" s="19"/>
      <c r="X7" s="19"/>
      <c r="Y7" s="19"/>
      <c r="Z7" s="19"/>
    </row>
    <row r="8" spans="1:26" ht="13.5" customHeight="1">
      <c r="A8" s="2324" t="s">
        <v>266</v>
      </c>
      <c r="B8" s="2325"/>
      <c r="C8" s="2325"/>
      <c r="D8" s="2325"/>
      <c r="E8" s="2325"/>
      <c r="F8" s="2325"/>
      <c r="G8" s="2325"/>
      <c r="H8" s="2326"/>
      <c r="I8" s="19"/>
      <c r="J8" s="19"/>
      <c r="K8" s="19"/>
      <c r="L8" s="19"/>
      <c r="M8" s="19"/>
      <c r="N8" s="19"/>
      <c r="O8" s="19"/>
      <c r="P8" s="19"/>
      <c r="Q8" s="19"/>
      <c r="R8" s="19"/>
      <c r="S8" s="19"/>
      <c r="T8" s="19"/>
      <c r="U8" s="19"/>
      <c r="V8" s="19"/>
      <c r="W8" s="19"/>
      <c r="X8" s="19"/>
      <c r="Y8" s="19"/>
      <c r="Z8" s="19"/>
    </row>
    <row r="9" spans="1:26" ht="13.5" customHeight="1">
      <c r="A9" s="2324" t="s">
        <v>267</v>
      </c>
      <c r="B9" s="2325"/>
      <c r="C9" s="2325"/>
      <c r="D9" s="2325"/>
      <c r="E9" s="2325"/>
      <c r="F9" s="2325"/>
      <c r="G9" s="2325"/>
      <c r="H9" s="2326"/>
      <c r="I9" s="19"/>
      <c r="J9" s="19"/>
      <c r="K9" s="19"/>
      <c r="L9" s="19"/>
      <c r="M9" s="19"/>
      <c r="N9" s="19"/>
      <c r="O9" s="19"/>
      <c r="P9" s="19"/>
      <c r="Q9" s="19"/>
      <c r="R9" s="19"/>
      <c r="S9" s="19"/>
      <c r="T9" s="19"/>
      <c r="U9" s="19"/>
      <c r="V9" s="19"/>
      <c r="W9" s="19"/>
      <c r="X9" s="19"/>
      <c r="Y9" s="19"/>
      <c r="Z9" s="19"/>
    </row>
    <row r="10" spans="1:26" ht="14.25" customHeight="1">
      <c r="A10" s="2324" t="s">
        <v>268</v>
      </c>
      <c r="B10" s="2325"/>
      <c r="C10" s="2325"/>
      <c r="D10" s="2325"/>
      <c r="E10" s="2325"/>
      <c r="F10" s="2325"/>
      <c r="G10" s="2325"/>
      <c r="H10" s="2326"/>
      <c r="I10" s="19"/>
      <c r="J10" s="19"/>
      <c r="K10" s="19"/>
      <c r="L10" s="19"/>
      <c r="M10" s="19"/>
      <c r="N10" s="19"/>
      <c r="O10" s="19"/>
      <c r="P10" s="19"/>
      <c r="Q10" s="19"/>
      <c r="R10" s="19"/>
      <c r="S10" s="19"/>
      <c r="T10" s="19"/>
      <c r="U10" s="19"/>
      <c r="V10" s="19"/>
      <c r="W10" s="19"/>
      <c r="X10" s="19"/>
      <c r="Y10" s="19"/>
      <c r="Z10" s="19"/>
    </row>
    <row r="11" spans="1:26" ht="33.75" customHeight="1">
      <c r="A11" s="2371" t="s">
        <v>269</v>
      </c>
      <c r="B11" s="2325"/>
      <c r="C11" s="2325"/>
      <c r="D11" s="2325"/>
      <c r="E11" s="2325"/>
      <c r="F11" s="2325"/>
      <c r="G11" s="2325"/>
      <c r="H11" s="2326"/>
      <c r="I11" s="19"/>
      <c r="J11" s="19"/>
      <c r="K11" s="19"/>
      <c r="L11" s="19"/>
      <c r="M11" s="19"/>
      <c r="N11" s="19"/>
      <c r="O11" s="19"/>
      <c r="P11" s="19"/>
      <c r="Q11" s="19"/>
      <c r="R11" s="19"/>
      <c r="S11" s="19"/>
      <c r="T11" s="19"/>
      <c r="U11" s="19"/>
      <c r="V11" s="19"/>
      <c r="W11" s="19"/>
      <c r="X11" s="19"/>
      <c r="Y11" s="19"/>
      <c r="Z11" s="19"/>
    </row>
    <row r="12" spans="1:26" ht="14.4">
      <c r="A12" s="7"/>
      <c r="B12" s="8"/>
      <c r="C12" s="8"/>
      <c r="D12" s="8"/>
      <c r="E12" s="8"/>
      <c r="F12" s="7"/>
      <c r="G12" s="31"/>
      <c r="H12" s="19"/>
      <c r="I12" s="19"/>
      <c r="J12" s="19"/>
      <c r="K12" s="19"/>
      <c r="L12" s="19"/>
      <c r="M12" s="19"/>
      <c r="N12" s="19"/>
      <c r="O12" s="19"/>
      <c r="P12" s="19"/>
      <c r="Q12" s="19"/>
      <c r="R12" s="19"/>
      <c r="S12" s="19"/>
      <c r="T12" s="19"/>
      <c r="U12" s="19"/>
      <c r="V12" s="19"/>
      <c r="W12" s="19"/>
      <c r="X12" s="19"/>
      <c r="Y12" s="19"/>
      <c r="Z12" s="19"/>
    </row>
    <row r="13" spans="1:26" ht="45" customHeight="1">
      <c r="A13" s="11" t="s">
        <v>80</v>
      </c>
      <c r="B13" s="10" t="s">
        <v>85</v>
      </c>
      <c r="C13" s="11" t="s">
        <v>270</v>
      </c>
      <c r="D13" s="32" t="s">
        <v>271</v>
      </c>
      <c r="E13" s="33" t="s">
        <v>272</v>
      </c>
      <c r="F13" s="11" t="s">
        <v>273</v>
      </c>
      <c r="G13" s="11" t="s">
        <v>202</v>
      </c>
      <c r="H13" s="11" t="s">
        <v>57</v>
      </c>
      <c r="I13" s="138" t="s">
        <v>393</v>
      </c>
    </row>
    <row r="14" spans="1:26" ht="14.4">
      <c r="A14" s="12"/>
      <c r="B14" s="21"/>
      <c r="C14" s="21"/>
      <c r="D14" s="13"/>
      <c r="E14" s="13"/>
      <c r="F14" s="13"/>
      <c r="G14" s="34"/>
      <c r="H14" s="24"/>
    </row>
    <row r="15" spans="1:26" ht="14.4">
      <c r="A15" s="26"/>
      <c r="B15" s="35"/>
      <c r="C15" s="36"/>
      <c r="D15" s="37"/>
      <c r="E15" s="37"/>
      <c r="F15" s="37"/>
      <c r="G15" s="38"/>
      <c r="H15" s="24"/>
    </row>
    <row r="16" spans="1:26" ht="14.4">
      <c r="A16" s="26"/>
      <c r="B16" s="35"/>
      <c r="C16" s="36"/>
      <c r="D16" s="13"/>
      <c r="E16" s="13"/>
      <c r="F16" s="13"/>
      <c r="G16" s="39"/>
      <c r="H16" s="24"/>
    </row>
    <row r="17" spans="1:8" ht="14.4">
      <c r="A17" s="26"/>
      <c r="B17" s="35"/>
      <c r="C17" s="36"/>
      <c r="D17" s="13"/>
      <c r="E17" s="13"/>
      <c r="F17" s="13"/>
      <c r="G17" s="39"/>
      <c r="H17" s="24"/>
    </row>
    <row r="18" spans="1:8" ht="14.4">
      <c r="A18" s="26"/>
      <c r="B18" s="35"/>
      <c r="C18" s="36"/>
      <c r="D18" s="36"/>
      <c r="E18" s="36"/>
      <c r="F18" s="36"/>
      <c r="G18" s="40"/>
      <c r="H18" s="24"/>
    </row>
    <row r="19" spans="1:8" ht="14.4">
      <c r="A19" s="26"/>
      <c r="B19" s="35"/>
      <c r="C19" s="36"/>
      <c r="D19" s="36"/>
      <c r="E19" s="36"/>
      <c r="F19" s="36"/>
      <c r="G19" s="40"/>
      <c r="H19" s="24"/>
    </row>
    <row r="20" spans="1:8" ht="14.4">
      <c r="A20" s="29" t="s">
        <v>58</v>
      </c>
      <c r="B20" s="2"/>
      <c r="C20" s="2"/>
      <c r="D20" s="2"/>
      <c r="E20" s="2"/>
      <c r="F20" s="2"/>
      <c r="H20" s="30">
        <f>SUM(H14:H19)</f>
        <v>0</v>
      </c>
    </row>
    <row r="21" spans="1:8" ht="15.75" customHeight="1">
      <c r="A21" s="1"/>
      <c r="B21" s="2"/>
      <c r="C21" s="2"/>
      <c r="D21" s="2"/>
      <c r="E21" s="2"/>
      <c r="F21" s="2"/>
      <c r="G21" s="2"/>
      <c r="H21" s="3"/>
    </row>
    <row r="22" spans="1:8" ht="15.75" customHeight="1">
      <c r="A22" s="2361" t="s">
        <v>59</v>
      </c>
      <c r="B22" s="2328"/>
      <c r="C22" s="2328"/>
      <c r="D22" s="2328"/>
      <c r="E22" s="2328"/>
      <c r="F22" s="2328"/>
      <c r="G22" s="2328"/>
      <c r="H22" s="2328"/>
    </row>
    <row r="23" spans="1:8" ht="15.75" customHeight="1">
      <c r="A23" s="1"/>
      <c r="B23" s="2"/>
      <c r="C23" s="2"/>
      <c r="D23" s="2"/>
      <c r="E23" s="2"/>
      <c r="F23" s="2"/>
      <c r="G23" s="2"/>
      <c r="H23" s="3"/>
    </row>
    <row r="24" spans="1:8" ht="15.75" customHeight="1">
      <c r="A24" s="1"/>
      <c r="B24" s="2"/>
      <c r="C24" s="2"/>
      <c r="D24" s="2"/>
      <c r="E24" s="2"/>
      <c r="F24" s="3"/>
      <c r="G24" s="3"/>
    </row>
    <row r="25" spans="1:8" ht="15.75" customHeight="1">
      <c r="A25" s="1"/>
      <c r="B25" s="2"/>
      <c r="C25" s="2"/>
      <c r="D25" s="2"/>
      <c r="E25" s="2"/>
      <c r="F25" s="3"/>
      <c r="G25" s="3"/>
    </row>
    <row r="26" spans="1:8" ht="15.75" customHeight="1">
      <c r="A26" s="1"/>
      <c r="B26" s="2"/>
      <c r="C26" s="2"/>
      <c r="D26" s="2"/>
      <c r="E26" s="2"/>
      <c r="F26" s="3"/>
      <c r="G26" s="3"/>
    </row>
    <row r="27" spans="1:8" ht="15.75" customHeight="1">
      <c r="A27" s="1"/>
      <c r="B27" s="2"/>
      <c r="C27" s="2"/>
      <c r="D27" s="2"/>
      <c r="E27" s="2"/>
      <c r="F27" s="3"/>
      <c r="G27" s="3"/>
    </row>
    <row r="28" spans="1:8" ht="15.75" customHeight="1">
      <c r="A28" s="1"/>
      <c r="B28" s="2"/>
      <c r="C28" s="2"/>
      <c r="D28" s="2"/>
      <c r="E28" s="2"/>
      <c r="F28" s="3"/>
      <c r="G28" s="3"/>
    </row>
    <row r="29" spans="1:8" ht="15.75" customHeight="1">
      <c r="A29" s="1"/>
      <c r="B29" s="2"/>
      <c r="C29" s="2"/>
      <c r="D29" s="2"/>
      <c r="E29" s="2"/>
      <c r="F29" s="3"/>
      <c r="G29" s="3"/>
    </row>
    <row r="30" spans="1:8" ht="15.75" customHeight="1">
      <c r="A30" s="1"/>
      <c r="B30" s="2"/>
      <c r="C30" s="2"/>
      <c r="D30" s="2"/>
      <c r="E30" s="2"/>
      <c r="F30" s="3"/>
      <c r="G30" s="3"/>
    </row>
    <row r="31" spans="1:8" ht="15.75" customHeight="1">
      <c r="A31" s="1"/>
      <c r="B31" s="2"/>
      <c r="C31" s="2"/>
      <c r="D31" s="2"/>
      <c r="E31" s="2"/>
      <c r="F31" s="3"/>
      <c r="G31" s="3"/>
    </row>
    <row r="32" spans="1:8" ht="15.75" customHeight="1">
      <c r="A32" s="1"/>
      <c r="B32" s="2"/>
      <c r="C32" s="2"/>
      <c r="D32" s="2"/>
      <c r="E32" s="2"/>
      <c r="F32" s="3"/>
      <c r="G32" s="3"/>
    </row>
    <row r="33" spans="1:7" ht="15.75" customHeight="1">
      <c r="A33" s="1"/>
      <c r="B33" s="2"/>
      <c r="C33" s="2"/>
      <c r="D33" s="2"/>
      <c r="E33" s="2"/>
      <c r="F33" s="3"/>
      <c r="G33" s="3"/>
    </row>
    <row r="34" spans="1:7" ht="15.75" customHeight="1">
      <c r="A34" s="1"/>
      <c r="B34" s="2"/>
      <c r="C34" s="2"/>
      <c r="D34" s="2"/>
      <c r="E34" s="2"/>
      <c r="F34" s="3"/>
      <c r="G34" s="3"/>
    </row>
    <row r="35" spans="1:7" ht="15.75" customHeight="1">
      <c r="A35" s="1"/>
      <c r="B35" s="2"/>
      <c r="C35" s="2"/>
      <c r="D35" s="2"/>
      <c r="E35" s="2"/>
      <c r="F35" s="3"/>
      <c r="G35" s="3"/>
    </row>
    <row r="36" spans="1:7" ht="15.75" customHeight="1">
      <c r="A36" s="1"/>
      <c r="B36" s="2"/>
      <c r="C36" s="2"/>
      <c r="D36" s="2"/>
      <c r="E36" s="2"/>
      <c r="F36" s="3"/>
      <c r="G36" s="3"/>
    </row>
    <row r="37" spans="1:7" ht="15.75" customHeight="1">
      <c r="A37" s="1"/>
      <c r="B37" s="2"/>
      <c r="C37" s="2"/>
      <c r="D37" s="2"/>
      <c r="E37" s="2"/>
      <c r="F37" s="3"/>
      <c r="G37" s="3"/>
    </row>
    <row r="38" spans="1:7" ht="15.75" customHeight="1">
      <c r="A38" s="1"/>
      <c r="B38" s="2"/>
      <c r="C38" s="2"/>
      <c r="D38" s="2"/>
      <c r="E38" s="2"/>
      <c r="F38" s="3"/>
      <c r="G38" s="3"/>
    </row>
    <row r="39" spans="1:7" ht="15.75" customHeight="1">
      <c r="A39" s="1"/>
      <c r="B39" s="2"/>
      <c r="C39" s="2"/>
      <c r="D39" s="2"/>
      <c r="E39" s="2"/>
      <c r="F39" s="3"/>
      <c r="G39" s="3"/>
    </row>
    <row r="40" spans="1:7" ht="15.75" customHeight="1">
      <c r="A40" s="1"/>
      <c r="B40" s="2"/>
      <c r="C40" s="2"/>
      <c r="D40" s="2"/>
      <c r="E40" s="2"/>
      <c r="F40" s="3"/>
      <c r="G40" s="3"/>
    </row>
    <row r="41" spans="1:7" ht="15.75" customHeight="1">
      <c r="A41" s="1"/>
      <c r="B41" s="2"/>
      <c r="C41" s="2"/>
      <c r="D41" s="2"/>
      <c r="E41" s="2"/>
      <c r="F41" s="3"/>
      <c r="G41" s="3"/>
    </row>
    <row r="42" spans="1:7" ht="15.75" customHeight="1">
      <c r="A42" s="1"/>
      <c r="B42" s="2"/>
      <c r="C42" s="2"/>
      <c r="D42" s="2"/>
      <c r="E42" s="2"/>
      <c r="F42" s="3"/>
      <c r="G42" s="3"/>
    </row>
    <row r="43" spans="1:7" ht="15.75" customHeight="1">
      <c r="A43" s="1"/>
      <c r="B43" s="2"/>
      <c r="C43" s="2"/>
      <c r="D43" s="2"/>
      <c r="E43" s="2"/>
      <c r="F43" s="3"/>
      <c r="G43" s="3"/>
    </row>
    <row r="44" spans="1:7" ht="15.75" customHeight="1">
      <c r="A44" s="1"/>
      <c r="B44" s="2"/>
      <c r="C44" s="2"/>
      <c r="D44" s="2"/>
      <c r="E44" s="2"/>
      <c r="F44" s="3"/>
      <c r="G44" s="3"/>
    </row>
    <row r="45" spans="1:7" ht="15.75" customHeight="1">
      <c r="A45" s="1"/>
      <c r="B45" s="2"/>
      <c r="C45" s="2"/>
      <c r="D45" s="2"/>
      <c r="E45" s="2"/>
      <c r="F45" s="3"/>
      <c r="G45" s="3"/>
    </row>
    <row r="46" spans="1:7" ht="15.75" customHeight="1">
      <c r="A46" s="1"/>
      <c r="B46" s="2"/>
      <c r="C46" s="2"/>
      <c r="D46" s="2"/>
      <c r="E46" s="2"/>
      <c r="F46" s="3"/>
      <c r="G46" s="3"/>
    </row>
    <row r="47" spans="1:7" ht="15.75" customHeight="1">
      <c r="A47" s="1"/>
      <c r="B47" s="2"/>
      <c r="C47" s="2"/>
      <c r="D47" s="2"/>
      <c r="E47" s="2"/>
      <c r="F47" s="3"/>
      <c r="G47" s="3"/>
    </row>
    <row r="48" spans="1:7" ht="15.75" customHeight="1">
      <c r="A48" s="1"/>
      <c r="B48" s="2"/>
      <c r="C48" s="2"/>
      <c r="D48" s="2"/>
      <c r="E48" s="2"/>
      <c r="F48" s="3"/>
      <c r="G48" s="3"/>
    </row>
    <row r="49" spans="1:7" ht="15.75" customHeight="1">
      <c r="A49" s="1"/>
      <c r="B49" s="2"/>
      <c r="C49" s="2"/>
      <c r="D49" s="2"/>
      <c r="E49" s="2"/>
      <c r="F49" s="3"/>
      <c r="G49" s="3"/>
    </row>
    <row r="50" spans="1:7" ht="15.75" customHeight="1">
      <c r="A50" s="1"/>
      <c r="B50" s="2"/>
      <c r="C50" s="2"/>
      <c r="D50" s="2"/>
      <c r="E50" s="2"/>
      <c r="F50" s="3"/>
      <c r="G50" s="3"/>
    </row>
    <row r="51" spans="1:7" ht="15.75" customHeight="1">
      <c r="A51" s="1"/>
      <c r="B51" s="2"/>
      <c r="C51" s="2"/>
      <c r="D51" s="2"/>
      <c r="E51" s="2"/>
      <c r="F51" s="3"/>
      <c r="G51" s="3"/>
    </row>
    <row r="52" spans="1:7" ht="15.75" customHeight="1">
      <c r="A52" s="1"/>
      <c r="B52" s="2"/>
      <c r="C52" s="2"/>
      <c r="D52" s="2"/>
      <c r="E52" s="2"/>
      <c r="F52" s="3"/>
      <c r="G52" s="3"/>
    </row>
    <row r="53" spans="1:7" ht="15.75" customHeight="1">
      <c r="A53" s="1"/>
      <c r="B53" s="2"/>
      <c r="C53" s="2"/>
      <c r="D53" s="2"/>
      <c r="E53" s="2"/>
      <c r="F53" s="3"/>
      <c r="G53" s="3"/>
    </row>
    <row r="54" spans="1:7" ht="15.75" customHeight="1">
      <c r="A54" s="1"/>
      <c r="B54" s="2"/>
      <c r="C54" s="2"/>
      <c r="D54" s="2"/>
      <c r="E54" s="2"/>
      <c r="F54" s="3"/>
      <c r="G54" s="3"/>
    </row>
    <row r="55" spans="1:7" ht="15.75" customHeight="1">
      <c r="A55" s="1"/>
      <c r="B55" s="2"/>
      <c r="C55" s="2"/>
      <c r="D55" s="2"/>
      <c r="E55" s="2"/>
      <c r="F55" s="3"/>
      <c r="G55" s="3"/>
    </row>
    <row r="56" spans="1:7" ht="15.75" customHeight="1">
      <c r="A56" s="1"/>
      <c r="B56" s="2"/>
      <c r="C56" s="2"/>
      <c r="D56" s="2"/>
      <c r="E56" s="2"/>
      <c r="F56" s="3"/>
      <c r="G56" s="3"/>
    </row>
    <row r="57" spans="1:7" ht="15.75" customHeight="1">
      <c r="A57" s="1"/>
      <c r="B57" s="2"/>
      <c r="C57" s="2"/>
      <c r="D57" s="2"/>
      <c r="E57" s="2"/>
      <c r="F57" s="3"/>
      <c r="G57" s="3"/>
    </row>
    <row r="58" spans="1:7" ht="15.75" customHeight="1">
      <c r="A58" s="1"/>
      <c r="B58" s="2"/>
      <c r="C58" s="2"/>
      <c r="D58" s="2"/>
      <c r="E58" s="2"/>
      <c r="F58" s="3"/>
      <c r="G58" s="3"/>
    </row>
    <row r="59" spans="1:7" ht="15.75" customHeight="1">
      <c r="A59" s="1"/>
      <c r="B59" s="2"/>
      <c r="C59" s="2"/>
      <c r="D59" s="2"/>
      <c r="E59" s="2"/>
      <c r="F59" s="3"/>
      <c r="G59" s="3"/>
    </row>
    <row r="60" spans="1:7" ht="15.75" customHeight="1">
      <c r="A60" s="1"/>
      <c r="B60" s="2"/>
      <c r="C60" s="2"/>
      <c r="D60" s="2"/>
      <c r="E60" s="2"/>
      <c r="F60" s="3"/>
      <c r="G60" s="3"/>
    </row>
    <row r="61" spans="1:7" ht="15.75" customHeight="1">
      <c r="A61" s="1"/>
      <c r="B61" s="2"/>
      <c r="C61" s="2"/>
      <c r="D61" s="2"/>
      <c r="E61" s="2"/>
      <c r="F61" s="3"/>
      <c r="G61" s="3"/>
    </row>
    <row r="62" spans="1:7" ht="15.75" customHeight="1">
      <c r="A62" s="1"/>
      <c r="B62" s="2"/>
      <c r="C62" s="2"/>
      <c r="D62" s="2"/>
      <c r="E62" s="2"/>
      <c r="F62" s="3"/>
      <c r="G62" s="3"/>
    </row>
    <row r="63" spans="1:7" ht="15.75" customHeight="1">
      <c r="A63" s="1"/>
      <c r="B63" s="2"/>
      <c r="C63" s="2"/>
      <c r="D63" s="2"/>
      <c r="E63" s="2"/>
      <c r="F63" s="3"/>
      <c r="G63" s="3"/>
    </row>
    <row r="64" spans="1:7" ht="15.75" customHeight="1">
      <c r="A64" s="1"/>
      <c r="B64" s="2"/>
      <c r="C64" s="2"/>
      <c r="D64" s="2"/>
      <c r="E64" s="2"/>
      <c r="F64" s="3"/>
      <c r="G64" s="3"/>
    </row>
    <row r="65" spans="1:7" ht="15.75" customHeight="1">
      <c r="A65" s="1"/>
      <c r="B65" s="2"/>
      <c r="C65" s="2"/>
      <c r="D65" s="2"/>
      <c r="E65" s="2"/>
      <c r="F65" s="3"/>
      <c r="G65" s="3"/>
    </row>
    <row r="66" spans="1:7" ht="15.75" customHeight="1">
      <c r="A66" s="1"/>
      <c r="B66" s="2"/>
      <c r="C66" s="2"/>
      <c r="D66" s="2"/>
      <c r="E66" s="2"/>
      <c r="F66" s="3"/>
      <c r="G66" s="3"/>
    </row>
    <row r="67" spans="1:7" ht="15.75" customHeight="1">
      <c r="A67" s="1"/>
      <c r="B67" s="2"/>
      <c r="C67" s="2"/>
      <c r="D67" s="2"/>
      <c r="E67" s="2"/>
      <c r="F67" s="3"/>
      <c r="G67" s="3"/>
    </row>
    <row r="68" spans="1:7" ht="15.75" customHeight="1">
      <c r="A68" s="1"/>
      <c r="B68" s="2"/>
      <c r="C68" s="2"/>
      <c r="D68" s="2"/>
      <c r="E68" s="2"/>
      <c r="F68" s="3"/>
      <c r="G68" s="3"/>
    </row>
    <row r="69" spans="1:7" ht="15.75" customHeight="1">
      <c r="A69" s="1"/>
      <c r="B69" s="2"/>
      <c r="C69" s="2"/>
      <c r="D69" s="2"/>
      <c r="E69" s="2"/>
      <c r="F69" s="3"/>
      <c r="G69" s="3"/>
    </row>
    <row r="70" spans="1:7" ht="15.75" customHeight="1">
      <c r="A70" s="1"/>
      <c r="B70" s="2"/>
      <c r="C70" s="2"/>
      <c r="D70" s="2"/>
      <c r="E70" s="2"/>
      <c r="F70" s="3"/>
      <c r="G70" s="3"/>
    </row>
    <row r="71" spans="1:7" ht="15.75" customHeight="1">
      <c r="A71" s="1"/>
      <c r="B71" s="2"/>
      <c r="C71" s="2"/>
      <c r="D71" s="2"/>
      <c r="E71" s="2"/>
      <c r="F71" s="3"/>
      <c r="G71" s="3"/>
    </row>
    <row r="72" spans="1:7" ht="15.75" customHeight="1">
      <c r="A72" s="1"/>
      <c r="B72" s="2"/>
      <c r="C72" s="2"/>
      <c r="D72" s="2"/>
      <c r="E72" s="2"/>
      <c r="F72" s="3"/>
      <c r="G72" s="3"/>
    </row>
    <row r="73" spans="1:7" ht="15.75" customHeight="1">
      <c r="A73" s="1"/>
      <c r="B73" s="2"/>
      <c r="C73" s="2"/>
      <c r="D73" s="2"/>
      <c r="E73" s="2"/>
      <c r="F73" s="3"/>
      <c r="G73" s="3"/>
    </row>
    <row r="74" spans="1:7" ht="15.75" customHeight="1">
      <c r="A74" s="1"/>
      <c r="B74" s="2"/>
      <c r="C74" s="2"/>
      <c r="D74" s="2"/>
      <c r="E74" s="2"/>
      <c r="F74" s="3"/>
      <c r="G74" s="3"/>
    </row>
    <row r="75" spans="1:7" ht="15.75" customHeight="1">
      <c r="A75" s="1"/>
      <c r="B75" s="2"/>
      <c r="C75" s="2"/>
      <c r="D75" s="2"/>
      <c r="E75" s="2"/>
      <c r="F75" s="3"/>
      <c r="G75" s="3"/>
    </row>
    <row r="76" spans="1:7" ht="15.75" customHeight="1">
      <c r="A76" s="1"/>
      <c r="B76" s="2"/>
      <c r="C76" s="2"/>
      <c r="D76" s="2"/>
      <c r="E76" s="2"/>
      <c r="F76" s="3"/>
      <c r="G76" s="3"/>
    </row>
    <row r="77" spans="1:7" ht="15.75" customHeight="1">
      <c r="A77" s="1"/>
      <c r="B77" s="2"/>
      <c r="C77" s="2"/>
      <c r="D77" s="2"/>
      <c r="E77" s="2"/>
      <c r="F77" s="3"/>
      <c r="G77" s="3"/>
    </row>
    <row r="78" spans="1:7" ht="15.75" customHeight="1">
      <c r="A78" s="1"/>
      <c r="B78" s="2"/>
      <c r="C78" s="2"/>
      <c r="D78" s="2"/>
      <c r="E78" s="2"/>
      <c r="F78" s="3"/>
      <c r="G78" s="3"/>
    </row>
    <row r="79" spans="1:7" ht="15.75" customHeight="1">
      <c r="A79" s="1"/>
      <c r="B79" s="2"/>
      <c r="C79" s="2"/>
      <c r="D79" s="2"/>
      <c r="E79" s="2"/>
      <c r="F79" s="3"/>
      <c r="G79" s="3"/>
    </row>
    <row r="80" spans="1:7" ht="15.75" customHeight="1">
      <c r="A80" s="1"/>
      <c r="B80" s="2"/>
      <c r="C80" s="2"/>
      <c r="D80" s="2"/>
      <c r="E80" s="2"/>
      <c r="F80" s="3"/>
      <c r="G80" s="3"/>
    </row>
    <row r="81" spans="1:7" ht="15.75" customHeight="1">
      <c r="A81" s="1"/>
      <c r="B81" s="2"/>
      <c r="C81" s="2"/>
      <c r="D81" s="2"/>
      <c r="E81" s="2"/>
      <c r="F81" s="3"/>
      <c r="G81" s="3"/>
    </row>
    <row r="82" spans="1:7" ht="15.75" customHeight="1">
      <c r="A82" s="1"/>
      <c r="B82" s="2"/>
      <c r="C82" s="2"/>
      <c r="D82" s="2"/>
      <c r="E82" s="2"/>
      <c r="F82" s="3"/>
      <c r="G82" s="3"/>
    </row>
    <row r="83" spans="1:7" ht="15.75" customHeight="1">
      <c r="A83" s="1"/>
      <c r="B83" s="2"/>
      <c r="C83" s="2"/>
      <c r="D83" s="2"/>
      <c r="E83" s="2"/>
      <c r="F83" s="3"/>
      <c r="G83" s="3"/>
    </row>
    <row r="84" spans="1:7" ht="15.75" customHeight="1">
      <c r="A84" s="1"/>
      <c r="B84" s="2"/>
      <c r="C84" s="2"/>
      <c r="D84" s="2"/>
      <c r="E84" s="2"/>
      <c r="F84" s="3"/>
      <c r="G84" s="3"/>
    </row>
    <row r="85" spans="1:7" ht="15.75" customHeight="1">
      <c r="A85" s="1"/>
      <c r="B85" s="2"/>
      <c r="C85" s="2"/>
      <c r="D85" s="2"/>
      <c r="E85" s="2"/>
      <c r="F85" s="3"/>
      <c r="G85" s="3"/>
    </row>
    <row r="86" spans="1:7" ht="15.75" customHeight="1">
      <c r="A86" s="1"/>
      <c r="B86" s="2"/>
      <c r="C86" s="2"/>
      <c r="D86" s="2"/>
      <c r="E86" s="2"/>
      <c r="F86" s="3"/>
      <c r="G86" s="3"/>
    </row>
    <row r="87" spans="1:7" ht="15.75" customHeight="1">
      <c r="A87" s="1"/>
      <c r="B87" s="2"/>
      <c r="C87" s="2"/>
      <c r="D87" s="2"/>
      <c r="E87" s="2"/>
      <c r="F87" s="3"/>
      <c r="G87" s="3"/>
    </row>
    <row r="88" spans="1:7" ht="15.75" customHeight="1">
      <c r="A88" s="1"/>
      <c r="B88" s="2"/>
      <c r="C88" s="2"/>
      <c r="D88" s="2"/>
      <c r="E88" s="2"/>
      <c r="F88" s="3"/>
      <c r="G88" s="3"/>
    </row>
    <row r="89" spans="1:7" ht="15.75" customHeight="1">
      <c r="A89" s="1"/>
      <c r="B89" s="2"/>
      <c r="C89" s="2"/>
      <c r="D89" s="2"/>
      <c r="E89" s="2"/>
      <c r="F89" s="3"/>
      <c r="G89" s="3"/>
    </row>
    <row r="90" spans="1:7" ht="15.75" customHeight="1">
      <c r="A90" s="1"/>
      <c r="B90" s="2"/>
      <c r="C90" s="2"/>
      <c r="D90" s="2"/>
      <c r="E90" s="2"/>
      <c r="F90" s="3"/>
      <c r="G90" s="3"/>
    </row>
    <row r="91" spans="1:7" ht="15.75" customHeight="1">
      <c r="A91" s="1"/>
      <c r="B91" s="2"/>
      <c r="C91" s="2"/>
      <c r="D91" s="2"/>
      <c r="E91" s="2"/>
      <c r="F91" s="3"/>
      <c r="G91" s="3"/>
    </row>
    <row r="92" spans="1:7" ht="15.75" customHeight="1">
      <c r="A92" s="1"/>
      <c r="B92" s="2"/>
      <c r="C92" s="2"/>
      <c r="D92" s="2"/>
      <c r="E92" s="2"/>
      <c r="F92" s="3"/>
      <c r="G92" s="3"/>
    </row>
    <row r="93" spans="1:7" ht="15.75" customHeight="1">
      <c r="A93" s="1"/>
      <c r="B93" s="2"/>
      <c r="C93" s="2"/>
      <c r="D93" s="2"/>
      <c r="E93" s="2"/>
      <c r="F93" s="3"/>
      <c r="G93" s="3"/>
    </row>
    <row r="94" spans="1:7" ht="15.75" customHeight="1">
      <c r="A94" s="1"/>
      <c r="B94" s="2"/>
      <c r="C94" s="2"/>
      <c r="D94" s="2"/>
      <c r="E94" s="2"/>
      <c r="F94" s="3"/>
      <c r="G94" s="3"/>
    </row>
    <row r="95" spans="1:7" ht="15.75" customHeight="1">
      <c r="A95" s="1"/>
      <c r="B95" s="2"/>
      <c r="C95" s="2"/>
      <c r="D95" s="2"/>
      <c r="E95" s="2"/>
      <c r="F95" s="3"/>
      <c r="G95" s="3"/>
    </row>
    <row r="96" spans="1:7" ht="15.75" customHeight="1">
      <c r="A96" s="1"/>
      <c r="B96" s="2"/>
      <c r="C96" s="2"/>
      <c r="D96" s="2"/>
      <c r="E96" s="2"/>
      <c r="F96" s="3"/>
      <c r="G96" s="3"/>
    </row>
    <row r="97" spans="1:7" ht="15.75" customHeight="1">
      <c r="A97" s="1"/>
      <c r="B97" s="2"/>
      <c r="C97" s="2"/>
      <c r="D97" s="2"/>
      <c r="E97" s="2"/>
      <c r="F97" s="3"/>
      <c r="G97" s="3"/>
    </row>
    <row r="98" spans="1:7" ht="15.75" customHeight="1">
      <c r="A98" s="1"/>
      <c r="B98" s="2"/>
      <c r="C98" s="2"/>
      <c r="D98" s="2"/>
      <c r="E98" s="2"/>
      <c r="F98" s="3"/>
      <c r="G98" s="3"/>
    </row>
    <row r="99" spans="1:7" ht="15.75" customHeight="1">
      <c r="A99" s="1"/>
      <c r="B99" s="2"/>
      <c r="C99" s="2"/>
      <c r="D99" s="2"/>
      <c r="E99" s="2"/>
      <c r="F99" s="3"/>
      <c r="G99" s="3"/>
    </row>
    <row r="100" spans="1:7" ht="15.75" customHeight="1">
      <c r="A100" s="1"/>
      <c r="B100" s="2"/>
      <c r="C100" s="2"/>
      <c r="D100" s="2"/>
      <c r="E100" s="2"/>
      <c r="F100" s="3"/>
      <c r="G100" s="3"/>
    </row>
    <row r="101" spans="1:7" ht="15.75" customHeight="1">
      <c r="A101" s="1"/>
      <c r="B101" s="2"/>
      <c r="C101" s="2"/>
      <c r="D101" s="2"/>
      <c r="E101" s="2"/>
      <c r="F101" s="3"/>
      <c r="G101" s="3"/>
    </row>
    <row r="102" spans="1:7" ht="15.75" customHeight="1">
      <c r="A102" s="1"/>
      <c r="B102" s="2"/>
      <c r="C102" s="2"/>
      <c r="D102" s="2"/>
      <c r="E102" s="2"/>
      <c r="F102" s="3"/>
      <c r="G102" s="3"/>
    </row>
    <row r="103" spans="1:7" ht="15.75" customHeight="1">
      <c r="A103" s="1"/>
      <c r="B103" s="2"/>
      <c r="C103" s="2"/>
      <c r="D103" s="2"/>
      <c r="E103" s="2"/>
      <c r="F103" s="3"/>
      <c r="G103" s="3"/>
    </row>
    <row r="104" spans="1:7" ht="15.75" customHeight="1">
      <c r="A104" s="1"/>
      <c r="B104" s="2"/>
      <c r="C104" s="2"/>
      <c r="D104" s="2"/>
      <c r="E104" s="2"/>
      <c r="F104" s="3"/>
      <c r="G104" s="3"/>
    </row>
    <row r="105" spans="1:7" ht="15.75" customHeight="1">
      <c r="A105" s="1"/>
      <c r="B105" s="2"/>
      <c r="C105" s="2"/>
      <c r="D105" s="2"/>
      <c r="E105" s="2"/>
      <c r="F105" s="3"/>
      <c r="G105" s="3"/>
    </row>
    <row r="106" spans="1:7" ht="15.75" customHeight="1">
      <c r="A106" s="1"/>
      <c r="B106" s="2"/>
      <c r="C106" s="2"/>
      <c r="D106" s="2"/>
      <c r="E106" s="2"/>
      <c r="F106" s="3"/>
      <c r="G106" s="3"/>
    </row>
    <row r="107" spans="1:7" ht="15.75" customHeight="1">
      <c r="A107" s="1"/>
      <c r="B107" s="2"/>
      <c r="C107" s="2"/>
      <c r="D107" s="2"/>
      <c r="E107" s="2"/>
      <c r="F107" s="3"/>
      <c r="G107" s="3"/>
    </row>
    <row r="108" spans="1:7" ht="15.75" customHeight="1">
      <c r="A108" s="1"/>
      <c r="B108" s="2"/>
      <c r="C108" s="2"/>
      <c r="D108" s="2"/>
      <c r="E108" s="2"/>
      <c r="F108" s="3"/>
      <c r="G108" s="3"/>
    </row>
    <row r="109" spans="1:7" ht="15.75" customHeight="1">
      <c r="A109" s="1"/>
      <c r="B109" s="2"/>
      <c r="C109" s="2"/>
      <c r="D109" s="2"/>
      <c r="E109" s="2"/>
      <c r="F109" s="3"/>
      <c r="G109" s="3"/>
    </row>
    <row r="110" spans="1:7" ht="15.75" customHeight="1">
      <c r="A110" s="1"/>
      <c r="B110" s="2"/>
      <c r="C110" s="2"/>
      <c r="D110" s="2"/>
      <c r="E110" s="2"/>
      <c r="F110" s="3"/>
      <c r="G110" s="3"/>
    </row>
    <row r="111" spans="1:7" ht="15.75" customHeight="1">
      <c r="A111" s="1"/>
      <c r="B111" s="2"/>
      <c r="C111" s="2"/>
      <c r="D111" s="2"/>
      <c r="E111" s="2"/>
      <c r="F111" s="3"/>
      <c r="G111" s="3"/>
    </row>
    <row r="112" spans="1:7" ht="15.75" customHeight="1">
      <c r="A112" s="1"/>
      <c r="B112" s="2"/>
      <c r="C112" s="2"/>
      <c r="D112" s="2"/>
      <c r="E112" s="2"/>
      <c r="F112" s="3"/>
      <c r="G112" s="3"/>
    </row>
    <row r="113" spans="1:7" ht="15.75" customHeight="1">
      <c r="A113" s="1"/>
      <c r="B113" s="2"/>
      <c r="C113" s="2"/>
      <c r="D113" s="2"/>
      <c r="E113" s="2"/>
      <c r="F113" s="3"/>
      <c r="G113" s="3"/>
    </row>
    <row r="114" spans="1:7" ht="15.75" customHeight="1">
      <c r="A114" s="1"/>
      <c r="B114" s="2"/>
      <c r="C114" s="2"/>
      <c r="D114" s="2"/>
      <c r="E114" s="2"/>
      <c r="F114" s="3"/>
      <c r="G114" s="3"/>
    </row>
    <row r="115" spans="1:7" ht="15.75" customHeight="1">
      <c r="A115" s="1"/>
      <c r="B115" s="2"/>
      <c r="C115" s="2"/>
      <c r="D115" s="2"/>
      <c r="E115" s="2"/>
      <c r="F115" s="3"/>
      <c r="G115" s="3"/>
    </row>
    <row r="116" spans="1:7" ht="15.75" customHeight="1">
      <c r="A116" s="1"/>
      <c r="B116" s="2"/>
      <c r="C116" s="2"/>
      <c r="D116" s="2"/>
      <c r="E116" s="2"/>
      <c r="F116" s="3"/>
      <c r="G116" s="3"/>
    </row>
    <row r="117" spans="1:7" ht="15.75" customHeight="1">
      <c r="A117" s="1"/>
      <c r="B117" s="2"/>
      <c r="C117" s="2"/>
      <c r="D117" s="2"/>
      <c r="E117" s="2"/>
      <c r="F117" s="3"/>
      <c r="G117" s="3"/>
    </row>
    <row r="118" spans="1:7" ht="15.75" customHeight="1">
      <c r="A118" s="1"/>
      <c r="B118" s="2"/>
      <c r="C118" s="2"/>
      <c r="D118" s="2"/>
      <c r="E118" s="2"/>
      <c r="F118" s="3"/>
      <c r="G118" s="3"/>
    </row>
    <row r="119" spans="1:7" ht="15.75" customHeight="1">
      <c r="A119" s="1"/>
      <c r="B119" s="2"/>
      <c r="C119" s="2"/>
      <c r="D119" s="2"/>
      <c r="E119" s="2"/>
      <c r="F119" s="3"/>
      <c r="G119" s="3"/>
    </row>
    <row r="120" spans="1:7" ht="15.75" customHeight="1">
      <c r="A120" s="1"/>
      <c r="B120" s="2"/>
      <c r="C120" s="2"/>
      <c r="D120" s="2"/>
      <c r="E120" s="2"/>
      <c r="F120" s="3"/>
      <c r="G120" s="3"/>
    </row>
    <row r="121" spans="1:7" ht="15.75" customHeight="1">
      <c r="A121" s="1"/>
      <c r="B121" s="2"/>
      <c r="C121" s="2"/>
      <c r="D121" s="2"/>
      <c r="E121" s="2"/>
      <c r="F121" s="3"/>
      <c r="G121" s="3"/>
    </row>
    <row r="122" spans="1:7" ht="15.75" customHeight="1">
      <c r="A122" s="1"/>
      <c r="B122" s="2"/>
      <c r="C122" s="2"/>
      <c r="D122" s="2"/>
      <c r="E122" s="2"/>
      <c r="F122" s="3"/>
      <c r="G122" s="3"/>
    </row>
    <row r="123" spans="1:7" ht="15.75" customHeight="1">
      <c r="A123" s="1"/>
      <c r="B123" s="2"/>
      <c r="C123" s="2"/>
      <c r="D123" s="2"/>
      <c r="E123" s="2"/>
      <c r="F123" s="3"/>
      <c r="G123" s="3"/>
    </row>
    <row r="124" spans="1:7" ht="15.75" customHeight="1">
      <c r="A124" s="1"/>
      <c r="B124" s="2"/>
      <c r="C124" s="2"/>
      <c r="D124" s="2"/>
      <c r="E124" s="2"/>
      <c r="F124" s="3"/>
      <c r="G124" s="3"/>
    </row>
    <row r="125" spans="1:7" ht="15.75" customHeight="1">
      <c r="A125" s="1"/>
      <c r="B125" s="2"/>
      <c r="C125" s="2"/>
      <c r="D125" s="2"/>
      <c r="E125" s="2"/>
      <c r="F125" s="3"/>
      <c r="G125" s="3"/>
    </row>
    <row r="126" spans="1:7" ht="15.75" customHeight="1">
      <c r="A126" s="1"/>
      <c r="B126" s="2"/>
      <c r="C126" s="2"/>
      <c r="D126" s="2"/>
      <c r="E126" s="2"/>
      <c r="F126" s="3"/>
      <c r="G126" s="3"/>
    </row>
    <row r="127" spans="1:7" ht="15.75" customHeight="1">
      <c r="A127" s="1"/>
      <c r="B127" s="2"/>
      <c r="C127" s="2"/>
      <c r="D127" s="2"/>
      <c r="E127" s="2"/>
      <c r="F127" s="3"/>
      <c r="G127" s="3"/>
    </row>
    <row r="128" spans="1:7" ht="15.75" customHeight="1">
      <c r="A128" s="1"/>
      <c r="B128" s="2"/>
      <c r="C128" s="2"/>
      <c r="D128" s="2"/>
      <c r="E128" s="2"/>
      <c r="F128" s="3"/>
      <c r="G128" s="3"/>
    </row>
    <row r="129" spans="1:7" ht="15.75" customHeight="1">
      <c r="A129" s="1"/>
      <c r="B129" s="2"/>
      <c r="C129" s="2"/>
      <c r="D129" s="2"/>
      <c r="E129" s="2"/>
      <c r="F129" s="3"/>
      <c r="G129" s="3"/>
    </row>
    <row r="130" spans="1:7" ht="15.75" customHeight="1">
      <c r="A130" s="1"/>
      <c r="B130" s="2"/>
      <c r="C130" s="2"/>
      <c r="D130" s="2"/>
      <c r="E130" s="2"/>
      <c r="F130" s="3"/>
      <c r="G130" s="3"/>
    </row>
    <row r="131" spans="1:7" ht="15.75" customHeight="1">
      <c r="A131" s="1"/>
      <c r="B131" s="2"/>
      <c r="C131" s="2"/>
      <c r="D131" s="2"/>
      <c r="E131" s="2"/>
      <c r="F131" s="3"/>
      <c r="G131" s="3"/>
    </row>
    <row r="132" spans="1:7" ht="15.75" customHeight="1">
      <c r="A132" s="1"/>
      <c r="B132" s="2"/>
      <c r="C132" s="2"/>
      <c r="D132" s="2"/>
      <c r="E132" s="2"/>
      <c r="F132" s="3"/>
      <c r="G132" s="3"/>
    </row>
    <row r="133" spans="1:7" ht="15.75" customHeight="1">
      <c r="A133" s="1"/>
      <c r="B133" s="2"/>
      <c r="C133" s="2"/>
      <c r="D133" s="2"/>
      <c r="E133" s="2"/>
      <c r="F133" s="3"/>
      <c r="G133" s="3"/>
    </row>
    <row r="134" spans="1:7" ht="15.75" customHeight="1">
      <c r="A134" s="1"/>
      <c r="B134" s="2"/>
      <c r="C134" s="2"/>
      <c r="D134" s="2"/>
      <c r="E134" s="2"/>
      <c r="F134" s="3"/>
      <c r="G134" s="3"/>
    </row>
    <row r="135" spans="1:7" ht="15.75" customHeight="1">
      <c r="A135" s="1"/>
      <c r="B135" s="2"/>
      <c r="C135" s="2"/>
      <c r="D135" s="2"/>
      <c r="E135" s="2"/>
      <c r="F135" s="3"/>
      <c r="G135" s="3"/>
    </row>
    <row r="136" spans="1:7" ht="15.75" customHeight="1">
      <c r="A136" s="1"/>
      <c r="B136" s="2"/>
      <c r="C136" s="2"/>
      <c r="D136" s="2"/>
      <c r="E136" s="2"/>
      <c r="F136" s="3"/>
      <c r="G136" s="3"/>
    </row>
    <row r="137" spans="1:7" ht="15.75" customHeight="1">
      <c r="A137" s="1"/>
      <c r="B137" s="2"/>
      <c r="C137" s="2"/>
      <c r="D137" s="2"/>
      <c r="E137" s="2"/>
      <c r="F137" s="3"/>
      <c r="G137" s="3"/>
    </row>
    <row r="138" spans="1:7" ht="15.75" customHeight="1">
      <c r="A138" s="1"/>
      <c r="B138" s="2"/>
      <c r="C138" s="2"/>
      <c r="D138" s="2"/>
      <c r="E138" s="2"/>
      <c r="F138" s="3"/>
      <c r="G138" s="3"/>
    </row>
    <row r="139" spans="1:7" ht="15.75" customHeight="1">
      <c r="A139" s="1"/>
      <c r="B139" s="2"/>
      <c r="C139" s="2"/>
      <c r="D139" s="2"/>
      <c r="E139" s="2"/>
      <c r="F139" s="3"/>
      <c r="G139" s="3"/>
    </row>
    <row r="140" spans="1:7" ht="15.75" customHeight="1">
      <c r="A140" s="1"/>
      <c r="B140" s="2"/>
      <c r="C140" s="2"/>
      <c r="D140" s="2"/>
      <c r="E140" s="2"/>
      <c r="F140" s="3"/>
      <c r="G140" s="3"/>
    </row>
    <row r="141" spans="1:7" ht="15.75" customHeight="1">
      <c r="A141" s="1"/>
      <c r="B141" s="2"/>
      <c r="C141" s="2"/>
      <c r="D141" s="2"/>
      <c r="E141" s="2"/>
      <c r="F141" s="3"/>
      <c r="G141" s="3"/>
    </row>
    <row r="142" spans="1:7" ht="15.75" customHeight="1">
      <c r="A142" s="1"/>
      <c r="B142" s="2"/>
      <c r="C142" s="2"/>
      <c r="D142" s="2"/>
      <c r="E142" s="2"/>
      <c r="F142" s="3"/>
      <c r="G142" s="3"/>
    </row>
    <row r="143" spans="1:7" ht="15.75" customHeight="1">
      <c r="A143" s="1"/>
      <c r="B143" s="2"/>
      <c r="C143" s="2"/>
      <c r="D143" s="2"/>
      <c r="E143" s="2"/>
      <c r="F143" s="3"/>
      <c r="G143" s="3"/>
    </row>
    <row r="144" spans="1:7" ht="15.75" customHeight="1">
      <c r="A144" s="1"/>
      <c r="B144" s="2"/>
      <c r="C144" s="2"/>
      <c r="D144" s="2"/>
      <c r="E144" s="2"/>
      <c r="F144" s="3"/>
      <c r="G144" s="3"/>
    </row>
    <row r="145" spans="1:7" ht="15.75" customHeight="1">
      <c r="A145" s="1"/>
      <c r="B145" s="2"/>
      <c r="C145" s="2"/>
      <c r="D145" s="2"/>
      <c r="E145" s="2"/>
      <c r="F145" s="3"/>
      <c r="G145" s="3"/>
    </row>
    <row r="146" spans="1:7" ht="15.75" customHeight="1">
      <c r="A146" s="1"/>
      <c r="B146" s="2"/>
      <c r="C146" s="2"/>
      <c r="D146" s="2"/>
      <c r="E146" s="2"/>
      <c r="F146" s="3"/>
      <c r="G146" s="3"/>
    </row>
    <row r="147" spans="1:7" ht="15.75" customHeight="1">
      <c r="A147" s="1"/>
      <c r="B147" s="2"/>
      <c r="C147" s="2"/>
      <c r="D147" s="2"/>
      <c r="E147" s="2"/>
      <c r="F147" s="3"/>
      <c r="G147" s="3"/>
    </row>
    <row r="148" spans="1:7" ht="15.75" customHeight="1">
      <c r="A148" s="1"/>
      <c r="B148" s="2"/>
      <c r="C148" s="2"/>
      <c r="D148" s="2"/>
      <c r="E148" s="2"/>
      <c r="F148" s="3"/>
      <c r="G148" s="3"/>
    </row>
    <row r="149" spans="1:7" ht="15.75" customHeight="1">
      <c r="A149" s="1"/>
      <c r="B149" s="2"/>
      <c r="C149" s="2"/>
      <c r="D149" s="2"/>
      <c r="E149" s="2"/>
      <c r="F149" s="3"/>
      <c r="G149" s="3"/>
    </row>
    <row r="150" spans="1:7" ht="15.75" customHeight="1">
      <c r="A150" s="1"/>
      <c r="B150" s="2"/>
      <c r="C150" s="2"/>
      <c r="D150" s="2"/>
      <c r="E150" s="2"/>
      <c r="F150" s="3"/>
      <c r="G150" s="3"/>
    </row>
    <row r="151" spans="1:7" ht="15.75" customHeight="1">
      <c r="A151" s="1"/>
      <c r="B151" s="2"/>
      <c r="C151" s="2"/>
      <c r="D151" s="2"/>
      <c r="E151" s="2"/>
      <c r="F151" s="3"/>
      <c r="G151" s="3"/>
    </row>
    <row r="152" spans="1:7" ht="15.75" customHeight="1">
      <c r="A152" s="1"/>
      <c r="B152" s="2"/>
      <c r="C152" s="2"/>
      <c r="D152" s="2"/>
      <c r="E152" s="2"/>
      <c r="F152" s="3"/>
      <c r="G152" s="3"/>
    </row>
    <row r="153" spans="1:7" ht="15.75" customHeight="1">
      <c r="A153" s="1"/>
      <c r="B153" s="2"/>
      <c r="C153" s="2"/>
      <c r="D153" s="2"/>
      <c r="E153" s="2"/>
      <c r="F153" s="3"/>
      <c r="G153" s="3"/>
    </row>
    <row r="154" spans="1:7" ht="15.75" customHeight="1">
      <c r="A154" s="1"/>
      <c r="B154" s="2"/>
      <c r="C154" s="2"/>
      <c r="D154" s="2"/>
      <c r="E154" s="2"/>
      <c r="F154" s="3"/>
      <c r="G154" s="3"/>
    </row>
    <row r="155" spans="1:7" ht="15.75" customHeight="1">
      <c r="A155" s="1"/>
      <c r="B155" s="2"/>
      <c r="C155" s="2"/>
      <c r="D155" s="2"/>
      <c r="E155" s="2"/>
      <c r="F155" s="3"/>
      <c r="G155" s="3"/>
    </row>
    <row r="156" spans="1:7" ht="15.75" customHeight="1">
      <c r="A156" s="1"/>
      <c r="B156" s="2"/>
      <c r="C156" s="2"/>
      <c r="D156" s="2"/>
      <c r="E156" s="2"/>
      <c r="F156" s="3"/>
      <c r="G156" s="3"/>
    </row>
    <row r="157" spans="1:7" ht="15.75" customHeight="1">
      <c r="A157" s="1"/>
      <c r="B157" s="2"/>
      <c r="C157" s="2"/>
      <c r="D157" s="2"/>
      <c r="E157" s="2"/>
      <c r="F157" s="3"/>
      <c r="G157" s="3"/>
    </row>
    <row r="158" spans="1:7" ht="15.75" customHeight="1">
      <c r="A158" s="1"/>
      <c r="B158" s="2"/>
      <c r="C158" s="2"/>
      <c r="D158" s="2"/>
      <c r="E158" s="2"/>
      <c r="F158" s="3"/>
      <c r="G158" s="3"/>
    </row>
    <row r="159" spans="1:7" ht="15.75" customHeight="1">
      <c r="A159" s="1"/>
      <c r="B159" s="2"/>
      <c r="C159" s="2"/>
      <c r="D159" s="2"/>
      <c r="E159" s="2"/>
      <c r="F159" s="3"/>
      <c r="G159" s="3"/>
    </row>
    <row r="160" spans="1:7" ht="15.75" customHeight="1">
      <c r="A160" s="1"/>
      <c r="B160" s="2"/>
      <c r="C160" s="2"/>
      <c r="D160" s="2"/>
      <c r="E160" s="2"/>
      <c r="F160" s="3"/>
      <c r="G160" s="3"/>
    </row>
    <row r="161" spans="1:7" ht="15.75" customHeight="1">
      <c r="A161" s="1"/>
      <c r="B161" s="2"/>
      <c r="C161" s="2"/>
      <c r="D161" s="2"/>
      <c r="E161" s="2"/>
      <c r="F161" s="3"/>
      <c r="G161" s="3"/>
    </row>
    <row r="162" spans="1:7" ht="15.75" customHeight="1">
      <c r="A162" s="1"/>
      <c r="B162" s="2"/>
      <c r="C162" s="2"/>
      <c r="D162" s="2"/>
      <c r="E162" s="2"/>
      <c r="F162" s="3"/>
      <c r="G162" s="3"/>
    </row>
    <row r="163" spans="1:7" ht="15.75" customHeight="1">
      <c r="A163" s="1"/>
      <c r="B163" s="2"/>
      <c r="C163" s="2"/>
      <c r="D163" s="2"/>
      <c r="E163" s="2"/>
      <c r="F163" s="3"/>
      <c r="G163" s="3"/>
    </row>
    <row r="164" spans="1:7" ht="15.75" customHeight="1">
      <c r="A164" s="1"/>
      <c r="B164" s="2"/>
      <c r="C164" s="2"/>
      <c r="D164" s="2"/>
      <c r="E164" s="2"/>
      <c r="F164" s="3"/>
      <c r="G164" s="3"/>
    </row>
    <row r="165" spans="1:7" ht="15.75" customHeight="1">
      <c r="A165" s="1"/>
      <c r="B165" s="2"/>
      <c r="C165" s="2"/>
      <c r="D165" s="2"/>
      <c r="E165" s="2"/>
      <c r="F165" s="3"/>
      <c r="G165" s="3"/>
    </row>
    <row r="166" spans="1:7" ht="15.75" customHeight="1">
      <c r="A166" s="1"/>
      <c r="B166" s="2"/>
      <c r="C166" s="2"/>
      <c r="D166" s="2"/>
      <c r="E166" s="2"/>
      <c r="F166" s="3"/>
      <c r="G166" s="3"/>
    </row>
    <row r="167" spans="1:7" ht="15.75" customHeight="1">
      <c r="A167" s="1"/>
      <c r="B167" s="2"/>
      <c r="C167" s="2"/>
      <c r="D167" s="2"/>
      <c r="E167" s="2"/>
      <c r="F167" s="3"/>
      <c r="G167" s="3"/>
    </row>
    <row r="168" spans="1:7" ht="15.75" customHeight="1">
      <c r="A168" s="1"/>
      <c r="B168" s="2"/>
      <c r="C168" s="2"/>
      <c r="D168" s="2"/>
      <c r="E168" s="2"/>
      <c r="F168" s="3"/>
      <c r="G168" s="3"/>
    </row>
    <row r="169" spans="1:7" ht="15.75" customHeight="1">
      <c r="A169" s="1"/>
      <c r="B169" s="2"/>
      <c r="C169" s="2"/>
      <c r="D169" s="2"/>
      <c r="E169" s="2"/>
      <c r="F169" s="3"/>
      <c r="G169" s="3"/>
    </row>
    <row r="170" spans="1:7" ht="15.75" customHeight="1">
      <c r="A170" s="1"/>
      <c r="B170" s="2"/>
      <c r="C170" s="2"/>
      <c r="D170" s="2"/>
      <c r="E170" s="2"/>
      <c r="F170" s="3"/>
      <c r="G170" s="3"/>
    </row>
    <row r="171" spans="1:7" ht="15.75" customHeight="1">
      <c r="A171" s="1"/>
      <c r="B171" s="2"/>
      <c r="C171" s="2"/>
      <c r="D171" s="2"/>
      <c r="E171" s="2"/>
      <c r="F171" s="3"/>
      <c r="G171" s="3"/>
    </row>
    <row r="172" spans="1:7" ht="15.75" customHeight="1">
      <c r="A172" s="1"/>
      <c r="B172" s="2"/>
      <c r="C172" s="2"/>
      <c r="D172" s="2"/>
      <c r="E172" s="2"/>
      <c r="F172" s="3"/>
      <c r="G172" s="3"/>
    </row>
    <row r="173" spans="1:7" ht="15.75" customHeight="1">
      <c r="A173" s="1"/>
      <c r="B173" s="2"/>
      <c r="C173" s="2"/>
      <c r="D173" s="2"/>
      <c r="E173" s="2"/>
      <c r="F173" s="3"/>
      <c r="G173" s="3"/>
    </row>
    <row r="174" spans="1:7" ht="15.75" customHeight="1">
      <c r="A174" s="1"/>
      <c r="B174" s="2"/>
      <c r="C174" s="2"/>
      <c r="D174" s="2"/>
      <c r="E174" s="2"/>
      <c r="F174" s="3"/>
      <c r="G174" s="3"/>
    </row>
    <row r="175" spans="1:7" ht="15.75" customHeight="1">
      <c r="A175" s="1"/>
      <c r="B175" s="2"/>
      <c r="C175" s="2"/>
      <c r="D175" s="2"/>
      <c r="E175" s="2"/>
      <c r="F175" s="3"/>
      <c r="G175" s="3"/>
    </row>
    <row r="176" spans="1:7" ht="15.75" customHeight="1">
      <c r="A176" s="1"/>
      <c r="B176" s="2"/>
      <c r="C176" s="2"/>
      <c r="D176" s="2"/>
      <c r="E176" s="2"/>
      <c r="F176" s="3"/>
      <c r="G176" s="3"/>
    </row>
    <row r="177" spans="1:7" ht="15.75" customHeight="1">
      <c r="A177" s="1"/>
      <c r="B177" s="2"/>
      <c r="C177" s="2"/>
      <c r="D177" s="2"/>
      <c r="E177" s="2"/>
      <c r="F177" s="3"/>
      <c r="G177" s="3"/>
    </row>
    <row r="178" spans="1:7" ht="15.75" customHeight="1">
      <c r="A178" s="1"/>
      <c r="B178" s="2"/>
      <c r="C178" s="2"/>
      <c r="D178" s="2"/>
      <c r="E178" s="2"/>
      <c r="F178" s="3"/>
      <c r="G178" s="3"/>
    </row>
    <row r="179" spans="1:7" ht="15.75" customHeight="1">
      <c r="A179" s="1"/>
      <c r="B179" s="2"/>
      <c r="C179" s="2"/>
      <c r="D179" s="2"/>
      <c r="E179" s="2"/>
      <c r="F179" s="3"/>
      <c r="G179" s="3"/>
    </row>
    <row r="180" spans="1:7" ht="15.75" customHeight="1">
      <c r="A180" s="1"/>
      <c r="B180" s="2"/>
      <c r="C180" s="2"/>
      <c r="D180" s="2"/>
      <c r="E180" s="2"/>
      <c r="F180" s="3"/>
      <c r="G180" s="3"/>
    </row>
    <row r="181" spans="1:7" ht="15.75" customHeight="1">
      <c r="A181" s="1"/>
      <c r="B181" s="2"/>
      <c r="C181" s="2"/>
      <c r="D181" s="2"/>
      <c r="E181" s="2"/>
      <c r="F181" s="3"/>
      <c r="G181" s="3"/>
    </row>
    <row r="182" spans="1:7" ht="15.75" customHeight="1">
      <c r="A182" s="1"/>
      <c r="B182" s="2"/>
      <c r="C182" s="2"/>
      <c r="D182" s="2"/>
      <c r="E182" s="2"/>
      <c r="F182" s="3"/>
      <c r="G182" s="3"/>
    </row>
    <row r="183" spans="1:7" ht="15.75" customHeight="1">
      <c r="A183" s="1"/>
      <c r="B183" s="2"/>
      <c r="C183" s="2"/>
      <c r="D183" s="2"/>
      <c r="E183" s="2"/>
      <c r="F183" s="3"/>
      <c r="G183" s="3"/>
    </row>
    <row r="184" spans="1:7" ht="15.75" customHeight="1">
      <c r="A184" s="1"/>
      <c r="B184" s="2"/>
      <c r="C184" s="2"/>
      <c r="D184" s="2"/>
      <c r="E184" s="2"/>
      <c r="F184" s="3"/>
      <c r="G184" s="3"/>
    </row>
    <row r="185" spans="1:7" ht="15.75" customHeight="1">
      <c r="A185" s="1"/>
      <c r="B185" s="2"/>
      <c r="C185" s="2"/>
      <c r="D185" s="2"/>
      <c r="E185" s="2"/>
      <c r="F185" s="3"/>
      <c r="G185" s="3"/>
    </row>
    <row r="186" spans="1:7" ht="15.75" customHeight="1">
      <c r="A186" s="1"/>
      <c r="B186" s="2"/>
      <c r="C186" s="2"/>
      <c r="D186" s="2"/>
      <c r="E186" s="2"/>
      <c r="F186" s="3"/>
      <c r="G186" s="3"/>
    </row>
    <row r="187" spans="1:7" ht="15.75" customHeight="1">
      <c r="A187" s="1"/>
      <c r="B187" s="2"/>
      <c r="C187" s="2"/>
      <c r="D187" s="2"/>
      <c r="E187" s="2"/>
      <c r="F187" s="3"/>
      <c r="G187" s="3"/>
    </row>
    <row r="188" spans="1:7" ht="15.75" customHeight="1">
      <c r="A188" s="1"/>
      <c r="B188" s="2"/>
      <c r="C188" s="2"/>
      <c r="D188" s="2"/>
      <c r="E188" s="2"/>
      <c r="F188" s="3"/>
      <c r="G188" s="3"/>
    </row>
    <row r="189" spans="1:7" ht="15.75" customHeight="1">
      <c r="A189" s="1"/>
      <c r="B189" s="2"/>
      <c r="C189" s="2"/>
      <c r="D189" s="2"/>
      <c r="E189" s="2"/>
      <c r="F189" s="3"/>
      <c r="G189" s="3"/>
    </row>
    <row r="190" spans="1:7" ht="15.75" customHeight="1">
      <c r="A190" s="1"/>
      <c r="B190" s="2"/>
      <c r="C190" s="2"/>
      <c r="D190" s="2"/>
      <c r="E190" s="2"/>
      <c r="F190" s="3"/>
      <c r="G190" s="3"/>
    </row>
    <row r="191" spans="1:7" ht="15.75" customHeight="1">
      <c r="A191" s="1"/>
      <c r="B191" s="2"/>
      <c r="C191" s="2"/>
      <c r="D191" s="2"/>
      <c r="E191" s="2"/>
      <c r="F191" s="3"/>
      <c r="G191" s="3"/>
    </row>
    <row r="192" spans="1:7" ht="15.75" customHeight="1">
      <c r="A192" s="1"/>
      <c r="B192" s="2"/>
      <c r="C192" s="2"/>
      <c r="D192" s="2"/>
      <c r="E192" s="2"/>
      <c r="F192" s="3"/>
      <c r="G192" s="3"/>
    </row>
    <row r="193" spans="1:7" ht="15.75" customHeight="1">
      <c r="A193" s="1"/>
      <c r="B193" s="2"/>
      <c r="C193" s="2"/>
      <c r="D193" s="2"/>
      <c r="E193" s="2"/>
      <c r="F193" s="3"/>
      <c r="G193" s="3"/>
    </row>
    <row r="194" spans="1:7" ht="15.75" customHeight="1">
      <c r="A194" s="1"/>
      <c r="B194" s="2"/>
      <c r="C194" s="2"/>
      <c r="D194" s="2"/>
      <c r="E194" s="2"/>
      <c r="F194" s="3"/>
      <c r="G194" s="3"/>
    </row>
    <row r="195" spans="1:7" ht="15.75" customHeight="1">
      <c r="A195" s="1"/>
      <c r="B195" s="2"/>
      <c r="C195" s="2"/>
      <c r="D195" s="2"/>
      <c r="E195" s="2"/>
      <c r="F195" s="3"/>
      <c r="G195" s="3"/>
    </row>
    <row r="196" spans="1:7" ht="15.75" customHeight="1">
      <c r="A196" s="1"/>
      <c r="B196" s="2"/>
      <c r="C196" s="2"/>
      <c r="D196" s="2"/>
      <c r="E196" s="2"/>
      <c r="F196" s="3"/>
      <c r="G196" s="3"/>
    </row>
    <row r="197" spans="1:7" ht="15.75" customHeight="1">
      <c r="A197" s="1"/>
      <c r="B197" s="2"/>
      <c r="C197" s="2"/>
      <c r="D197" s="2"/>
      <c r="E197" s="2"/>
      <c r="F197" s="3"/>
      <c r="G197" s="3"/>
    </row>
    <row r="198" spans="1:7" ht="15.75" customHeight="1">
      <c r="A198" s="1"/>
      <c r="B198" s="2"/>
      <c r="C198" s="2"/>
      <c r="D198" s="2"/>
      <c r="E198" s="2"/>
      <c r="F198" s="3"/>
      <c r="G198" s="3"/>
    </row>
    <row r="199" spans="1:7" ht="15.75" customHeight="1">
      <c r="A199" s="1"/>
      <c r="B199" s="2"/>
      <c r="C199" s="2"/>
      <c r="D199" s="2"/>
      <c r="E199" s="2"/>
      <c r="F199" s="3"/>
      <c r="G199" s="3"/>
    </row>
    <row r="200" spans="1:7" ht="15.75" customHeight="1">
      <c r="A200" s="1"/>
      <c r="B200" s="2"/>
      <c r="C200" s="2"/>
      <c r="D200" s="2"/>
      <c r="E200" s="2"/>
      <c r="F200" s="3"/>
      <c r="G200" s="3"/>
    </row>
    <row r="201" spans="1:7" ht="15.75" customHeight="1">
      <c r="A201" s="1"/>
      <c r="B201" s="2"/>
      <c r="C201" s="2"/>
      <c r="D201" s="2"/>
      <c r="E201" s="2"/>
      <c r="F201" s="3"/>
      <c r="G201" s="3"/>
    </row>
    <row r="202" spans="1:7" ht="15.75" customHeight="1">
      <c r="A202" s="1"/>
      <c r="B202" s="2"/>
      <c r="C202" s="2"/>
      <c r="D202" s="2"/>
      <c r="E202" s="2"/>
      <c r="F202" s="3"/>
      <c r="G202" s="3"/>
    </row>
    <row r="203" spans="1:7" ht="15.75" customHeight="1">
      <c r="A203" s="1"/>
      <c r="B203" s="2"/>
      <c r="C203" s="2"/>
      <c r="D203" s="2"/>
      <c r="E203" s="2"/>
      <c r="F203" s="3"/>
      <c r="G203" s="3"/>
    </row>
    <row r="204" spans="1:7" ht="15.75" customHeight="1">
      <c r="A204" s="1"/>
      <c r="B204" s="2"/>
      <c r="C204" s="2"/>
      <c r="D204" s="2"/>
      <c r="E204" s="2"/>
      <c r="F204" s="3"/>
      <c r="G204" s="3"/>
    </row>
    <row r="205" spans="1:7" ht="15.75" customHeight="1">
      <c r="A205" s="1"/>
      <c r="B205" s="2"/>
      <c r="C205" s="2"/>
      <c r="D205" s="2"/>
      <c r="E205" s="2"/>
      <c r="F205" s="3"/>
      <c r="G205" s="3"/>
    </row>
    <row r="206" spans="1:7" ht="15.75" customHeight="1">
      <c r="A206" s="1"/>
      <c r="B206" s="2"/>
      <c r="C206" s="2"/>
      <c r="D206" s="2"/>
      <c r="E206" s="2"/>
      <c r="F206" s="3"/>
      <c r="G206" s="3"/>
    </row>
    <row r="207" spans="1:7" ht="15.75" customHeight="1">
      <c r="A207" s="1"/>
      <c r="B207" s="2"/>
      <c r="C207" s="2"/>
      <c r="D207" s="2"/>
      <c r="E207" s="2"/>
      <c r="F207" s="3"/>
      <c r="G207" s="3"/>
    </row>
    <row r="208" spans="1:7" ht="15.75" customHeight="1">
      <c r="A208" s="1"/>
      <c r="B208" s="2"/>
      <c r="C208" s="2"/>
      <c r="D208" s="2"/>
      <c r="E208" s="2"/>
      <c r="F208" s="3"/>
      <c r="G208" s="3"/>
    </row>
    <row r="209" spans="1:7" ht="15.75" customHeight="1">
      <c r="A209" s="1"/>
      <c r="B209" s="2"/>
      <c r="C209" s="2"/>
      <c r="D209" s="2"/>
      <c r="E209" s="2"/>
      <c r="F209" s="3"/>
      <c r="G209" s="3"/>
    </row>
    <row r="210" spans="1:7" ht="15.75" customHeight="1">
      <c r="A210" s="1"/>
      <c r="B210" s="2"/>
      <c r="C210" s="2"/>
      <c r="D210" s="2"/>
      <c r="E210" s="2"/>
      <c r="F210" s="3"/>
      <c r="G210" s="3"/>
    </row>
    <row r="211" spans="1:7" ht="15.75" customHeight="1">
      <c r="A211" s="1"/>
      <c r="B211" s="2"/>
      <c r="C211" s="2"/>
      <c r="D211" s="2"/>
      <c r="E211" s="2"/>
      <c r="F211" s="3"/>
      <c r="G211" s="3"/>
    </row>
    <row r="212" spans="1:7" ht="15.75" customHeight="1">
      <c r="A212" s="1"/>
      <c r="B212" s="2"/>
      <c r="C212" s="2"/>
      <c r="D212" s="2"/>
      <c r="E212" s="2"/>
      <c r="F212" s="3"/>
      <c r="G212" s="3"/>
    </row>
    <row r="213" spans="1:7" ht="15.75" customHeight="1">
      <c r="A213" s="1"/>
      <c r="B213" s="2"/>
      <c r="C213" s="2"/>
      <c r="D213" s="2"/>
      <c r="E213" s="2"/>
      <c r="F213" s="3"/>
      <c r="G213" s="3"/>
    </row>
    <row r="214" spans="1:7" ht="15.75" customHeight="1">
      <c r="A214" s="1"/>
      <c r="B214" s="2"/>
      <c r="C214" s="2"/>
      <c r="D214" s="2"/>
      <c r="E214" s="2"/>
      <c r="F214" s="3"/>
      <c r="G214" s="3"/>
    </row>
    <row r="215" spans="1:7" ht="15.75" customHeight="1">
      <c r="A215" s="1"/>
      <c r="B215" s="2"/>
      <c r="C215" s="2"/>
      <c r="D215" s="2"/>
      <c r="E215" s="2"/>
      <c r="F215" s="3"/>
      <c r="G215" s="3"/>
    </row>
    <row r="216" spans="1:7" ht="15.75" customHeight="1">
      <c r="A216" s="1"/>
      <c r="B216" s="2"/>
      <c r="C216" s="2"/>
      <c r="D216" s="2"/>
      <c r="E216" s="2"/>
      <c r="F216" s="3"/>
      <c r="G216" s="3"/>
    </row>
    <row r="217" spans="1:7" ht="15.75" customHeight="1">
      <c r="A217" s="1"/>
      <c r="B217" s="2"/>
      <c r="C217" s="2"/>
      <c r="D217" s="2"/>
      <c r="E217" s="2"/>
      <c r="F217" s="3"/>
      <c r="G217" s="3"/>
    </row>
    <row r="218" spans="1:7" ht="15.75" customHeight="1">
      <c r="A218" s="1"/>
      <c r="B218" s="2"/>
      <c r="C218" s="2"/>
      <c r="D218" s="2"/>
      <c r="E218" s="2"/>
      <c r="F218" s="3"/>
      <c r="G218" s="3"/>
    </row>
    <row r="219" spans="1:7" ht="15.75" customHeight="1">
      <c r="A219" s="1"/>
      <c r="B219" s="2"/>
      <c r="C219" s="2"/>
      <c r="D219" s="2"/>
      <c r="E219" s="2"/>
      <c r="F219" s="3"/>
      <c r="G219" s="3"/>
    </row>
    <row r="220" spans="1:7" ht="15.75" customHeight="1">
      <c r="A220" s="1"/>
      <c r="B220" s="2"/>
      <c r="C220" s="2"/>
      <c r="D220" s="2"/>
      <c r="E220" s="2"/>
      <c r="F220" s="3"/>
      <c r="G220" s="3"/>
    </row>
    <row r="221" spans="1:7" ht="15.75" customHeight="1">
      <c r="A221" s="1"/>
      <c r="B221" s="2"/>
      <c r="C221" s="2"/>
      <c r="D221" s="2"/>
      <c r="E221" s="2"/>
      <c r="F221" s="3"/>
      <c r="G221" s="3"/>
    </row>
    <row r="222" spans="1:7" ht="15.75" customHeight="1">
      <c r="A222" s="1"/>
      <c r="B222" s="2"/>
      <c r="C222" s="2"/>
      <c r="D222" s="2"/>
      <c r="E222" s="2"/>
      <c r="F222" s="3"/>
      <c r="G222" s="3"/>
    </row>
    <row r="223" spans="1:7" ht="15.75" customHeight="1"/>
    <row r="224" spans="1:7"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8:H8"/>
    <mergeCell ref="A9:H9"/>
    <mergeCell ref="A10:H10"/>
    <mergeCell ref="A11:H11"/>
    <mergeCell ref="A22:H22"/>
    <mergeCell ref="A2:H2"/>
    <mergeCell ref="A4:H4"/>
    <mergeCell ref="A5:H5"/>
    <mergeCell ref="A6:H6"/>
    <mergeCell ref="A7:H7"/>
  </mergeCells>
  <pageMargins left="0.7" right="0.7" top="0.75" bottom="0.75" header="0" footer="0"/>
  <pageSetup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sheetPr>
  <dimension ref="A1:G1004"/>
  <sheetViews>
    <sheetView topLeftCell="A11" workbookViewId="0">
      <selection activeCell="H20" sqref="H20"/>
    </sheetView>
  </sheetViews>
  <sheetFormatPr defaultColWidth="14.44140625" defaultRowHeight="15" customHeight="1"/>
  <cols>
    <col min="1" max="1" width="23.6640625" customWidth="1"/>
    <col min="2" max="2" width="11.6640625" customWidth="1"/>
    <col min="3" max="3" width="22.44140625" customWidth="1"/>
    <col min="4" max="5" width="23.88671875" customWidth="1"/>
    <col min="6" max="6" width="23.88671875" style="2197" customWidth="1"/>
  </cols>
  <sheetData>
    <row r="1" spans="1:7" ht="14.4">
      <c r="A1" s="1"/>
      <c r="B1" s="2"/>
      <c r="C1" s="2"/>
      <c r="D1" s="2"/>
      <c r="E1" s="2"/>
      <c r="F1" s="461"/>
    </row>
    <row r="2" spans="1:7" ht="28.5" customHeight="1">
      <c r="A2" s="2329" t="s">
        <v>274</v>
      </c>
      <c r="B2" s="2325"/>
      <c r="C2" s="2325"/>
      <c r="D2" s="2325"/>
      <c r="E2" s="2325"/>
      <c r="F2" s="2326"/>
    </row>
    <row r="3" spans="1:7" ht="14.4">
      <c r="A3" s="22"/>
      <c r="B3" s="22"/>
      <c r="C3" s="22"/>
      <c r="D3" s="22"/>
      <c r="E3" s="22"/>
      <c r="F3" s="2194"/>
    </row>
    <row r="4" spans="1:7" ht="30.75" customHeight="1">
      <c r="A4" s="2324" t="s">
        <v>275</v>
      </c>
      <c r="B4" s="2325"/>
      <c r="C4" s="2325"/>
      <c r="D4" s="2325"/>
      <c r="E4" s="2325"/>
      <c r="F4" s="2326"/>
    </row>
    <row r="5" spans="1:7" ht="18" customHeight="1">
      <c r="A5" s="2324" t="s">
        <v>276</v>
      </c>
      <c r="B5" s="2325"/>
      <c r="C5" s="2325"/>
      <c r="D5" s="2325"/>
      <c r="E5" s="2325"/>
      <c r="F5" s="2326"/>
    </row>
    <row r="6" spans="1:7" ht="17.25" customHeight="1">
      <c r="A6" s="2334" t="s">
        <v>277</v>
      </c>
      <c r="B6" s="2325"/>
      <c r="C6" s="2325"/>
      <c r="D6" s="2325"/>
      <c r="E6" s="2325"/>
      <c r="F6" s="2326"/>
    </row>
    <row r="7" spans="1:7" ht="16.5" customHeight="1">
      <c r="A7" s="2334" t="s">
        <v>278</v>
      </c>
      <c r="B7" s="2325"/>
      <c r="C7" s="2325"/>
      <c r="D7" s="2325"/>
      <c r="E7" s="2325"/>
      <c r="F7" s="2326"/>
    </row>
    <row r="8" spans="1:7" ht="26.25" customHeight="1">
      <c r="A8" s="2334" t="s">
        <v>279</v>
      </c>
      <c r="B8" s="2325"/>
      <c r="C8" s="2325"/>
      <c r="D8" s="2325"/>
      <c r="E8" s="2325"/>
      <c r="F8" s="2326"/>
    </row>
    <row r="9" spans="1:7" ht="39.75" customHeight="1">
      <c r="A9" s="2353" t="s">
        <v>280</v>
      </c>
      <c r="B9" s="2325"/>
      <c r="C9" s="2325"/>
      <c r="D9" s="2325"/>
      <c r="E9" s="2325"/>
      <c r="F9" s="2326"/>
    </row>
    <row r="10" spans="1:7" ht="14.4">
      <c r="A10" s="7"/>
      <c r="B10" s="8"/>
      <c r="C10" s="8"/>
      <c r="D10" s="8"/>
      <c r="E10" s="8"/>
      <c r="F10" s="18"/>
    </row>
    <row r="11" spans="1:7" ht="61.5" customHeight="1">
      <c r="A11" s="11" t="s">
        <v>80</v>
      </c>
      <c r="B11" s="10" t="s">
        <v>85</v>
      </c>
      <c r="C11" s="11" t="s">
        <v>281</v>
      </c>
      <c r="D11" s="11" t="s">
        <v>282</v>
      </c>
      <c r="E11" s="11" t="s">
        <v>71</v>
      </c>
      <c r="F11" s="1763" t="s">
        <v>57</v>
      </c>
      <c r="G11" s="138" t="s">
        <v>393</v>
      </c>
    </row>
    <row r="12" spans="1:7" ht="25.2" customHeight="1">
      <c r="A12" s="1789" t="s">
        <v>2021</v>
      </c>
      <c r="B12" s="1789" t="s">
        <v>456</v>
      </c>
      <c r="C12" s="1789" t="s">
        <v>2037</v>
      </c>
      <c r="D12" s="2192" t="s">
        <v>2038</v>
      </c>
      <c r="E12" s="1855">
        <v>100</v>
      </c>
      <c r="F12" s="1817">
        <v>100</v>
      </c>
      <c r="G12" s="1789" t="s">
        <v>2021</v>
      </c>
    </row>
    <row r="13" spans="1:7" ht="25.2" customHeight="1">
      <c r="A13" s="1789" t="s">
        <v>6815</v>
      </c>
      <c r="B13" s="1789" t="s">
        <v>475</v>
      </c>
      <c r="C13" s="1789" t="s">
        <v>6986</v>
      </c>
      <c r="D13" s="1935" t="s">
        <v>6987</v>
      </c>
      <c r="E13" s="1855">
        <v>100</v>
      </c>
      <c r="F13" s="1817">
        <v>100</v>
      </c>
      <c r="G13" s="2193" t="s">
        <v>5635</v>
      </c>
    </row>
    <row r="14" spans="1:7" ht="25.2" customHeight="1">
      <c r="A14" s="1789" t="s">
        <v>8195</v>
      </c>
      <c r="B14" s="1789" t="s">
        <v>1044</v>
      </c>
      <c r="C14" s="1789" t="s">
        <v>2037</v>
      </c>
      <c r="D14" s="1935" t="s">
        <v>8502</v>
      </c>
      <c r="E14" s="1855">
        <v>100</v>
      </c>
      <c r="F14" s="1817">
        <v>100</v>
      </c>
      <c r="G14" s="1878" t="s">
        <v>7199</v>
      </c>
    </row>
    <row r="15" spans="1:7" ht="25.2" customHeight="1">
      <c r="A15" s="1906" t="s">
        <v>9387</v>
      </c>
      <c r="B15" s="1906" t="s">
        <v>1044</v>
      </c>
      <c r="C15" s="1906" t="s">
        <v>2037</v>
      </c>
      <c r="D15" s="2063" t="s">
        <v>2038</v>
      </c>
      <c r="E15" s="2065">
        <v>100</v>
      </c>
      <c r="F15" s="2195">
        <v>100</v>
      </c>
      <c r="G15" s="1906" t="s">
        <v>9387</v>
      </c>
    </row>
    <row r="16" spans="1:7" ht="14.4">
      <c r="A16" s="268"/>
      <c r="B16" s="268"/>
      <c r="C16" s="268"/>
      <c r="D16" s="1985"/>
      <c r="E16" s="1525"/>
      <c r="F16" s="2196"/>
    </row>
    <row r="17" spans="1:6" ht="14.4">
      <c r="A17" s="12"/>
      <c r="B17" s="12"/>
      <c r="C17" s="12"/>
      <c r="D17" s="23"/>
      <c r="E17" s="24"/>
      <c r="F17" s="963"/>
    </row>
    <row r="18" spans="1:6" ht="14.4">
      <c r="A18" s="25"/>
      <c r="B18" s="25"/>
      <c r="C18" s="26"/>
      <c r="D18" s="27"/>
      <c r="E18" s="24"/>
      <c r="F18" s="963"/>
    </row>
    <row r="19" spans="1:6" ht="14.4">
      <c r="A19" s="12"/>
      <c r="B19" s="12"/>
      <c r="C19" s="12"/>
      <c r="D19" s="23"/>
      <c r="E19" s="24"/>
      <c r="F19" s="963"/>
    </row>
    <row r="20" spans="1:6" ht="14.4">
      <c r="A20" s="12"/>
      <c r="B20" s="21"/>
      <c r="C20" s="12"/>
      <c r="D20" s="28"/>
      <c r="E20" s="24"/>
      <c r="F20" s="963"/>
    </row>
    <row r="21" spans="1:6" ht="14.4">
      <c r="A21" s="12"/>
      <c r="B21" s="21"/>
      <c r="C21" s="12"/>
      <c r="D21" s="28"/>
      <c r="E21" s="24"/>
      <c r="F21" s="963"/>
    </row>
    <row r="22" spans="1:6" ht="14.4">
      <c r="A22" s="29" t="s">
        <v>58</v>
      </c>
      <c r="B22" s="2"/>
      <c r="C22" s="2"/>
      <c r="D22" s="2"/>
      <c r="F22" s="30">
        <f>SUM(F12:F21)</f>
        <v>400</v>
      </c>
    </row>
    <row r="23" spans="1:6" ht="14.4">
      <c r="A23" s="1"/>
      <c r="B23" s="2"/>
      <c r="C23" s="2"/>
      <c r="D23" s="2"/>
      <c r="E23" s="2"/>
      <c r="F23" s="461"/>
    </row>
    <row r="24" spans="1:6" ht="14.4">
      <c r="A24" s="2361" t="s">
        <v>59</v>
      </c>
      <c r="B24" s="2328"/>
      <c r="C24" s="2328"/>
      <c r="D24" s="2328"/>
      <c r="E24" s="2328"/>
      <c r="F24" s="2328"/>
    </row>
    <row r="25" spans="1:6" ht="15.75" customHeight="1">
      <c r="A25" s="1"/>
      <c r="B25" s="2"/>
      <c r="C25" s="2"/>
      <c r="D25" s="2"/>
      <c r="E25" s="2"/>
      <c r="F25" s="461"/>
    </row>
    <row r="26" spans="1:6" ht="15.75" customHeight="1">
      <c r="A26" s="1"/>
      <c r="B26" s="2"/>
      <c r="C26" s="2"/>
      <c r="D26" s="2"/>
      <c r="E26" s="2"/>
      <c r="F26" s="461"/>
    </row>
    <row r="27" spans="1:6" ht="15.75" customHeight="1">
      <c r="A27" s="1"/>
      <c r="B27" s="2"/>
      <c r="C27" s="2"/>
      <c r="D27" s="2"/>
      <c r="E27" s="2"/>
      <c r="F27" s="461"/>
    </row>
    <row r="28" spans="1:6" ht="15.75" customHeight="1">
      <c r="A28" s="1"/>
      <c r="B28" s="2"/>
      <c r="C28" s="2"/>
      <c r="D28" s="2"/>
      <c r="E28" s="2"/>
      <c r="F28" s="461"/>
    </row>
    <row r="29" spans="1:6" ht="15.75" customHeight="1">
      <c r="A29" s="1"/>
      <c r="B29" s="2"/>
      <c r="C29" s="2"/>
      <c r="D29" s="2"/>
      <c r="E29" s="2"/>
      <c r="F29" s="461"/>
    </row>
    <row r="30" spans="1:6" ht="15.75" customHeight="1">
      <c r="A30" s="1"/>
      <c r="B30" s="2"/>
      <c r="C30" s="2"/>
      <c r="D30" s="2"/>
      <c r="E30" s="2"/>
      <c r="F30" s="461"/>
    </row>
    <row r="31" spans="1:6" ht="15.75" customHeight="1">
      <c r="A31" s="1"/>
      <c r="B31" s="2"/>
      <c r="C31" s="2"/>
      <c r="D31" s="2"/>
      <c r="E31" s="2"/>
      <c r="F31" s="461"/>
    </row>
    <row r="32" spans="1:6" ht="15.75" customHeight="1">
      <c r="A32" s="1"/>
      <c r="B32" s="2"/>
      <c r="C32" s="2"/>
      <c r="D32" s="2"/>
      <c r="E32" s="2"/>
      <c r="F32" s="461"/>
    </row>
    <row r="33" spans="1:6" ht="15.75" customHeight="1">
      <c r="A33" s="1"/>
      <c r="B33" s="2"/>
      <c r="C33" s="2"/>
      <c r="D33" s="2"/>
      <c r="E33" s="2"/>
      <c r="F33" s="461"/>
    </row>
    <row r="34" spans="1:6" ht="15.75" customHeight="1">
      <c r="A34" s="1"/>
      <c r="B34" s="2"/>
      <c r="C34" s="2"/>
      <c r="D34" s="2"/>
      <c r="E34" s="2"/>
      <c r="F34" s="461"/>
    </row>
    <row r="35" spans="1:6" ht="15.75" customHeight="1">
      <c r="A35" s="1"/>
      <c r="B35" s="2"/>
      <c r="C35" s="2"/>
      <c r="D35" s="2"/>
      <c r="E35" s="2"/>
      <c r="F35" s="461"/>
    </row>
    <row r="36" spans="1:6" ht="15.75" customHeight="1">
      <c r="A36" s="1"/>
      <c r="B36" s="2"/>
      <c r="C36" s="2"/>
      <c r="D36" s="2"/>
      <c r="E36" s="2"/>
      <c r="F36" s="461"/>
    </row>
    <row r="37" spans="1:6" ht="15.75" customHeight="1">
      <c r="A37" s="1"/>
      <c r="B37" s="2"/>
      <c r="C37" s="2"/>
      <c r="D37" s="2"/>
      <c r="E37" s="2"/>
      <c r="F37" s="461"/>
    </row>
    <row r="38" spans="1:6" ht="15.75" customHeight="1">
      <c r="A38" s="1"/>
      <c r="B38" s="2"/>
      <c r="C38" s="2"/>
      <c r="D38" s="2"/>
      <c r="E38" s="2"/>
      <c r="F38" s="461"/>
    </row>
    <row r="39" spans="1:6" ht="15.75" customHeight="1">
      <c r="A39" s="1"/>
      <c r="B39" s="2"/>
      <c r="C39" s="2"/>
      <c r="D39" s="2"/>
      <c r="E39" s="2"/>
      <c r="F39" s="461"/>
    </row>
    <row r="40" spans="1:6" ht="15.75" customHeight="1">
      <c r="A40" s="1"/>
      <c r="B40" s="2"/>
      <c r="C40" s="2"/>
      <c r="D40" s="2"/>
      <c r="E40" s="2"/>
      <c r="F40" s="461"/>
    </row>
    <row r="41" spans="1:6" ht="15.75" customHeight="1">
      <c r="A41" s="1"/>
      <c r="B41" s="2"/>
      <c r="C41" s="2"/>
      <c r="D41" s="2"/>
      <c r="E41" s="2"/>
      <c r="F41" s="461"/>
    </row>
    <row r="42" spans="1:6" ht="15.75" customHeight="1">
      <c r="A42" s="1"/>
      <c r="B42" s="2"/>
      <c r="C42" s="2"/>
      <c r="D42" s="2"/>
      <c r="E42" s="2"/>
      <c r="F42" s="461"/>
    </row>
    <row r="43" spans="1:6" ht="15.75" customHeight="1">
      <c r="A43" s="1"/>
      <c r="B43" s="2"/>
      <c r="C43" s="2"/>
      <c r="D43" s="2"/>
      <c r="E43" s="2"/>
      <c r="F43" s="461"/>
    </row>
    <row r="44" spans="1:6" ht="15.75" customHeight="1">
      <c r="A44" s="1"/>
      <c r="B44" s="2"/>
      <c r="C44" s="2"/>
      <c r="D44" s="2"/>
      <c r="E44" s="2"/>
      <c r="F44" s="461"/>
    </row>
    <row r="45" spans="1:6" ht="15.75" customHeight="1">
      <c r="A45" s="1"/>
      <c r="B45" s="2"/>
      <c r="C45" s="2"/>
      <c r="D45" s="2"/>
      <c r="E45" s="2"/>
      <c r="F45" s="461"/>
    </row>
    <row r="46" spans="1:6" ht="15.75" customHeight="1">
      <c r="A46" s="1"/>
      <c r="B46" s="2"/>
      <c r="C46" s="2"/>
      <c r="D46" s="2"/>
      <c r="E46" s="2"/>
      <c r="F46" s="461"/>
    </row>
    <row r="47" spans="1:6" ht="15.75" customHeight="1">
      <c r="A47" s="1"/>
      <c r="B47" s="2"/>
      <c r="C47" s="2"/>
      <c r="D47" s="2"/>
      <c r="E47" s="2"/>
      <c r="F47" s="461"/>
    </row>
    <row r="48" spans="1:6" ht="15.75" customHeight="1">
      <c r="A48" s="1"/>
      <c r="B48" s="2"/>
      <c r="C48" s="2"/>
      <c r="D48" s="2"/>
      <c r="E48" s="2"/>
      <c r="F48" s="461"/>
    </row>
    <row r="49" spans="1:6" ht="15.75" customHeight="1">
      <c r="A49" s="1"/>
      <c r="B49" s="2"/>
      <c r="C49" s="2"/>
      <c r="D49" s="2"/>
      <c r="E49" s="2"/>
      <c r="F49" s="461"/>
    </row>
    <row r="50" spans="1:6" ht="15.75" customHeight="1">
      <c r="A50" s="1"/>
      <c r="B50" s="2"/>
      <c r="C50" s="2"/>
      <c r="D50" s="2"/>
      <c r="E50" s="2"/>
      <c r="F50" s="461"/>
    </row>
    <row r="51" spans="1:6" ht="15.75" customHeight="1">
      <c r="A51" s="1"/>
      <c r="B51" s="2"/>
      <c r="C51" s="2"/>
      <c r="D51" s="2"/>
      <c r="E51" s="2"/>
      <c r="F51" s="461"/>
    </row>
    <row r="52" spans="1:6" ht="15.75" customHeight="1">
      <c r="A52" s="1"/>
      <c r="B52" s="2"/>
      <c r="C52" s="2"/>
      <c r="D52" s="2"/>
      <c r="E52" s="2"/>
      <c r="F52" s="461"/>
    </row>
    <row r="53" spans="1:6" ht="15.75" customHeight="1">
      <c r="A53" s="1"/>
      <c r="B53" s="2"/>
      <c r="C53" s="2"/>
      <c r="D53" s="2"/>
      <c r="E53" s="2"/>
      <c r="F53" s="461"/>
    </row>
    <row r="54" spans="1:6" ht="15.75" customHeight="1">
      <c r="A54" s="1"/>
      <c r="B54" s="2"/>
      <c r="C54" s="2"/>
      <c r="D54" s="2"/>
      <c r="E54" s="2"/>
      <c r="F54" s="461"/>
    </row>
    <row r="55" spans="1:6" ht="15.75" customHeight="1">
      <c r="A55" s="1"/>
      <c r="B55" s="2"/>
      <c r="C55" s="2"/>
      <c r="D55" s="2"/>
      <c r="E55" s="2"/>
      <c r="F55" s="461"/>
    </row>
    <row r="56" spans="1:6" ht="15.75" customHeight="1">
      <c r="A56" s="1"/>
      <c r="B56" s="2"/>
      <c r="C56" s="2"/>
      <c r="D56" s="2"/>
      <c r="E56" s="2"/>
      <c r="F56" s="461"/>
    </row>
    <row r="57" spans="1:6" ht="15.75" customHeight="1">
      <c r="A57" s="1"/>
      <c r="B57" s="2"/>
      <c r="C57" s="2"/>
      <c r="D57" s="2"/>
      <c r="E57" s="2"/>
      <c r="F57" s="461"/>
    </row>
    <row r="58" spans="1:6" ht="15.75" customHeight="1">
      <c r="A58" s="1"/>
      <c r="B58" s="2"/>
      <c r="C58" s="2"/>
      <c r="D58" s="2"/>
      <c r="E58" s="2"/>
      <c r="F58" s="461"/>
    </row>
    <row r="59" spans="1:6" ht="15.75" customHeight="1">
      <c r="A59" s="1"/>
      <c r="B59" s="2"/>
      <c r="C59" s="2"/>
      <c r="D59" s="2"/>
      <c r="E59" s="2"/>
      <c r="F59" s="461"/>
    </row>
    <row r="60" spans="1:6" ht="15.75" customHeight="1">
      <c r="A60" s="1"/>
      <c r="B60" s="2"/>
      <c r="C60" s="2"/>
      <c r="D60" s="2"/>
      <c r="E60" s="2"/>
      <c r="F60" s="461"/>
    </row>
    <row r="61" spans="1:6" ht="15.75" customHeight="1">
      <c r="A61" s="1"/>
      <c r="B61" s="2"/>
      <c r="C61" s="2"/>
      <c r="D61" s="2"/>
      <c r="E61" s="2"/>
      <c r="F61" s="461"/>
    </row>
    <row r="62" spans="1:6" ht="15.75" customHeight="1">
      <c r="A62" s="1"/>
      <c r="B62" s="2"/>
      <c r="C62" s="2"/>
      <c r="D62" s="2"/>
      <c r="E62" s="2"/>
      <c r="F62" s="461"/>
    </row>
    <row r="63" spans="1:6" ht="15.75" customHeight="1">
      <c r="A63" s="1"/>
      <c r="B63" s="2"/>
      <c r="C63" s="2"/>
      <c r="D63" s="2"/>
      <c r="E63" s="2"/>
      <c r="F63" s="461"/>
    </row>
    <row r="64" spans="1:6" ht="15.75" customHeight="1">
      <c r="A64" s="1"/>
      <c r="B64" s="2"/>
      <c r="C64" s="2"/>
      <c r="D64" s="2"/>
      <c r="E64" s="2"/>
      <c r="F64" s="461"/>
    </row>
    <row r="65" spans="1:6" ht="15.75" customHeight="1">
      <c r="A65" s="1"/>
      <c r="B65" s="2"/>
      <c r="C65" s="2"/>
      <c r="D65" s="2"/>
      <c r="E65" s="2"/>
      <c r="F65" s="461"/>
    </row>
    <row r="66" spans="1:6" ht="15.75" customHeight="1">
      <c r="A66" s="1"/>
      <c r="B66" s="2"/>
      <c r="C66" s="2"/>
      <c r="D66" s="2"/>
      <c r="E66" s="2"/>
      <c r="F66" s="461"/>
    </row>
    <row r="67" spans="1:6" ht="15.75" customHeight="1">
      <c r="A67" s="1"/>
      <c r="B67" s="2"/>
      <c r="C67" s="2"/>
      <c r="D67" s="2"/>
      <c r="E67" s="2"/>
      <c r="F67" s="461"/>
    </row>
    <row r="68" spans="1:6" ht="15.75" customHeight="1">
      <c r="A68" s="1"/>
      <c r="B68" s="2"/>
      <c r="C68" s="2"/>
      <c r="D68" s="2"/>
      <c r="E68" s="2"/>
      <c r="F68" s="461"/>
    </row>
    <row r="69" spans="1:6" ht="15.75" customHeight="1">
      <c r="A69" s="1"/>
      <c r="B69" s="2"/>
      <c r="C69" s="2"/>
      <c r="D69" s="2"/>
      <c r="E69" s="2"/>
      <c r="F69" s="461"/>
    </row>
    <row r="70" spans="1:6" ht="15.75" customHeight="1">
      <c r="A70" s="1"/>
      <c r="B70" s="2"/>
      <c r="C70" s="2"/>
      <c r="D70" s="2"/>
      <c r="E70" s="2"/>
      <c r="F70" s="461"/>
    </row>
    <row r="71" spans="1:6" ht="15.75" customHeight="1">
      <c r="A71" s="1"/>
      <c r="B71" s="2"/>
      <c r="C71" s="2"/>
      <c r="D71" s="2"/>
      <c r="E71" s="2"/>
      <c r="F71" s="461"/>
    </row>
    <row r="72" spans="1:6" ht="15.75" customHeight="1">
      <c r="A72" s="1"/>
      <c r="B72" s="2"/>
      <c r="C72" s="2"/>
      <c r="D72" s="2"/>
      <c r="E72" s="2"/>
      <c r="F72" s="461"/>
    </row>
    <row r="73" spans="1:6" ht="15.75" customHeight="1">
      <c r="A73" s="1"/>
      <c r="B73" s="2"/>
      <c r="C73" s="2"/>
      <c r="D73" s="2"/>
      <c r="E73" s="2"/>
      <c r="F73" s="461"/>
    </row>
    <row r="74" spans="1:6" ht="15.75" customHeight="1">
      <c r="A74" s="1"/>
      <c r="B74" s="2"/>
      <c r="C74" s="2"/>
      <c r="D74" s="2"/>
      <c r="E74" s="2"/>
      <c r="F74" s="461"/>
    </row>
    <row r="75" spans="1:6" ht="15.75" customHeight="1">
      <c r="A75" s="1"/>
      <c r="B75" s="2"/>
      <c r="C75" s="2"/>
      <c r="D75" s="2"/>
      <c r="E75" s="2"/>
      <c r="F75" s="461"/>
    </row>
    <row r="76" spans="1:6" ht="15.75" customHeight="1">
      <c r="A76" s="1"/>
      <c r="B76" s="2"/>
      <c r="C76" s="2"/>
      <c r="D76" s="2"/>
      <c r="E76" s="2"/>
      <c r="F76" s="461"/>
    </row>
    <row r="77" spans="1:6" ht="15.75" customHeight="1">
      <c r="A77" s="1"/>
      <c r="B77" s="2"/>
      <c r="C77" s="2"/>
      <c r="D77" s="2"/>
      <c r="E77" s="2"/>
      <c r="F77" s="461"/>
    </row>
    <row r="78" spans="1:6" ht="15.75" customHeight="1">
      <c r="A78" s="1"/>
      <c r="B78" s="2"/>
      <c r="C78" s="2"/>
      <c r="D78" s="2"/>
      <c r="E78" s="2"/>
      <c r="F78" s="461"/>
    </row>
    <row r="79" spans="1:6" ht="15.75" customHeight="1">
      <c r="A79" s="1"/>
      <c r="B79" s="2"/>
      <c r="C79" s="2"/>
      <c r="D79" s="2"/>
      <c r="E79" s="2"/>
      <c r="F79" s="461"/>
    </row>
    <row r="80" spans="1:6" ht="15.75" customHeight="1">
      <c r="A80" s="1"/>
      <c r="B80" s="2"/>
      <c r="C80" s="2"/>
      <c r="D80" s="2"/>
      <c r="E80" s="2"/>
      <c r="F80" s="461"/>
    </row>
    <row r="81" spans="1:6" ht="15.75" customHeight="1">
      <c r="A81" s="1"/>
      <c r="B81" s="2"/>
      <c r="C81" s="2"/>
      <c r="D81" s="2"/>
      <c r="E81" s="2"/>
      <c r="F81" s="461"/>
    </row>
    <row r="82" spans="1:6" ht="15.75" customHeight="1">
      <c r="A82" s="1"/>
      <c r="B82" s="2"/>
      <c r="C82" s="2"/>
      <c r="D82" s="2"/>
      <c r="E82" s="2"/>
      <c r="F82" s="461"/>
    </row>
    <row r="83" spans="1:6" ht="15.75" customHeight="1">
      <c r="A83" s="1"/>
      <c r="B83" s="2"/>
      <c r="C83" s="2"/>
      <c r="D83" s="2"/>
      <c r="E83" s="2"/>
      <c r="F83" s="461"/>
    </row>
    <row r="84" spans="1:6" ht="15.75" customHeight="1">
      <c r="A84" s="1"/>
      <c r="B84" s="2"/>
      <c r="C84" s="2"/>
      <c r="D84" s="2"/>
      <c r="E84" s="2"/>
      <c r="F84" s="461"/>
    </row>
    <row r="85" spans="1:6" ht="15.75" customHeight="1">
      <c r="A85" s="1"/>
      <c r="B85" s="2"/>
      <c r="C85" s="2"/>
      <c r="D85" s="2"/>
      <c r="E85" s="2"/>
      <c r="F85" s="461"/>
    </row>
    <row r="86" spans="1:6" ht="15.75" customHeight="1">
      <c r="A86" s="1"/>
      <c r="B86" s="2"/>
      <c r="C86" s="2"/>
      <c r="D86" s="2"/>
      <c r="E86" s="2"/>
      <c r="F86" s="461"/>
    </row>
    <row r="87" spans="1:6" ht="15.75" customHeight="1">
      <c r="A87" s="1"/>
      <c r="B87" s="2"/>
      <c r="C87" s="2"/>
      <c r="D87" s="2"/>
      <c r="E87" s="2"/>
      <c r="F87" s="461"/>
    </row>
    <row r="88" spans="1:6" ht="15.75" customHeight="1">
      <c r="A88" s="1"/>
      <c r="B88" s="2"/>
      <c r="C88" s="2"/>
      <c r="D88" s="2"/>
      <c r="E88" s="2"/>
      <c r="F88" s="461"/>
    </row>
    <row r="89" spans="1:6" ht="15.75" customHeight="1">
      <c r="A89" s="1"/>
      <c r="B89" s="2"/>
      <c r="C89" s="2"/>
      <c r="D89" s="2"/>
      <c r="E89" s="2"/>
      <c r="F89" s="461"/>
    </row>
    <row r="90" spans="1:6" ht="15.75" customHeight="1">
      <c r="A90" s="1"/>
      <c r="B90" s="2"/>
      <c r="C90" s="2"/>
      <c r="D90" s="2"/>
      <c r="E90" s="2"/>
      <c r="F90" s="461"/>
    </row>
    <row r="91" spans="1:6" ht="15.75" customHeight="1">
      <c r="A91" s="1"/>
      <c r="B91" s="2"/>
      <c r="C91" s="2"/>
      <c r="D91" s="2"/>
      <c r="E91" s="2"/>
      <c r="F91" s="461"/>
    </row>
    <row r="92" spans="1:6" ht="15.75" customHeight="1">
      <c r="A92" s="1"/>
      <c r="B92" s="2"/>
      <c r="C92" s="2"/>
      <c r="D92" s="2"/>
      <c r="E92" s="2"/>
      <c r="F92" s="461"/>
    </row>
    <row r="93" spans="1:6" ht="15.75" customHeight="1">
      <c r="A93" s="1"/>
      <c r="B93" s="2"/>
      <c r="C93" s="2"/>
      <c r="D93" s="2"/>
      <c r="E93" s="2"/>
      <c r="F93" s="461"/>
    </row>
    <row r="94" spans="1:6" ht="15.75" customHeight="1">
      <c r="A94" s="1"/>
      <c r="B94" s="2"/>
      <c r="C94" s="2"/>
      <c r="D94" s="2"/>
      <c r="E94" s="2"/>
      <c r="F94" s="461"/>
    </row>
    <row r="95" spans="1:6" ht="15.75" customHeight="1">
      <c r="A95" s="1"/>
      <c r="B95" s="2"/>
      <c r="C95" s="2"/>
      <c r="D95" s="2"/>
      <c r="E95" s="2"/>
      <c r="F95" s="461"/>
    </row>
    <row r="96" spans="1:6" ht="15.75" customHeight="1">
      <c r="A96" s="1"/>
      <c r="B96" s="2"/>
      <c r="C96" s="2"/>
      <c r="D96" s="2"/>
      <c r="E96" s="2"/>
      <c r="F96" s="461"/>
    </row>
    <row r="97" spans="1:6" ht="15.75" customHeight="1">
      <c r="A97" s="1"/>
      <c r="B97" s="2"/>
      <c r="C97" s="2"/>
      <c r="D97" s="2"/>
      <c r="E97" s="2"/>
      <c r="F97" s="461"/>
    </row>
    <row r="98" spans="1:6" ht="15.75" customHeight="1">
      <c r="A98" s="1"/>
      <c r="B98" s="2"/>
      <c r="C98" s="2"/>
      <c r="D98" s="2"/>
      <c r="E98" s="2"/>
      <c r="F98" s="461"/>
    </row>
    <row r="99" spans="1:6" ht="15.75" customHeight="1">
      <c r="A99" s="1"/>
      <c r="B99" s="2"/>
      <c r="C99" s="2"/>
      <c r="D99" s="2"/>
      <c r="E99" s="2"/>
      <c r="F99" s="461"/>
    </row>
    <row r="100" spans="1:6" ht="15.75" customHeight="1">
      <c r="A100" s="1"/>
      <c r="B100" s="2"/>
      <c r="C100" s="2"/>
      <c r="D100" s="2"/>
      <c r="E100" s="2"/>
      <c r="F100" s="461"/>
    </row>
    <row r="101" spans="1:6" ht="15.75" customHeight="1">
      <c r="A101" s="1"/>
      <c r="B101" s="2"/>
      <c r="C101" s="2"/>
      <c r="D101" s="2"/>
      <c r="E101" s="2"/>
      <c r="F101" s="461"/>
    </row>
    <row r="102" spans="1:6" ht="15.75" customHeight="1">
      <c r="A102" s="1"/>
      <c r="B102" s="2"/>
      <c r="C102" s="2"/>
      <c r="D102" s="2"/>
      <c r="E102" s="2"/>
      <c r="F102" s="461"/>
    </row>
    <row r="103" spans="1:6" ht="15.75" customHeight="1">
      <c r="A103" s="1"/>
      <c r="B103" s="2"/>
      <c r="C103" s="2"/>
      <c r="D103" s="2"/>
      <c r="E103" s="2"/>
      <c r="F103" s="461"/>
    </row>
    <row r="104" spans="1:6" ht="15.75" customHeight="1">
      <c r="A104" s="1"/>
      <c r="B104" s="2"/>
      <c r="C104" s="2"/>
      <c r="D104" s="2"/>
      <c r="E104" s="2"/>
      <c r="F104" s="461"/>
    </row>
    <row r="105" spans="1:6" ht="15.75" customHeight="1">
      <c r="A105" s="1"/>
      <c r="B105" s="2"/>
      <c r="C105" s="2"/>
      <c r="D105" s="2"/>
      <c r="E105" s="2"/>
      <c r="F105" s="461"/>
    </row>
    <row r="106" spans="1:6" ht="15.75" customHeight="1">
      <c r="A106" s="1"/>
      <c r="B106" s="2"/>
      <c r="C106" s="2"/>
      <c r="D106" s="2"/>
      <c r="E106" s="2"/>
      <c r="F106" s="461"/>
    </row>
    <row r="107" spans="1:6" ht="15.75" customHeight="1">
      <c r="A107" s="1"/>
      <c r="B107" s="2"/>
      <c r="C107" s="2"/>
      <c r="D107" s="2"/>
      <c r="E107" s="2"/>
      <c r="F107" s="461"/>
    </row>
    <row r="108" spans="1:6" ht="15.75" customHeight="1">
      <c r="A108" s="1"/>
      <c r="B108" s="2"/>
      <c r="C108" s="2"/>
      <c r="D108" s="2"/>
      <c r="E108" s="2"/>
      <c r="F108" s="461"/>
    </row>
    <row r="109" spans="1:6" ht="15.75" customHeight="1">
      <c r="A109" s="1"/>
      <c r="B109" s="2"/>
      <c r="C109" s="2"/>
      <c r="D109" s="2"/>
      <c r="E109" s="2"/>
      <c r="F109" s="461"/>
    </row>
    <row r="110" spans="1:6" ht="15.75" customHeight="1">
      <c r="A110" s="1"/>
      <c r="B110" s="2"/>
      <c r="C110" s="2"/>
      <c r="D110" s="2"/>
      <c r="E110" s="2"/>
      <c r="F110" s="461"/>
    </row>
    <row r="111" spans="1:6" ht="15.75" customHeight="1">
      <c r="A111" s="1"/>
      <c r="B111" s="2"/>
      <c r="C111" s="2"/>
      <c r="D111" s="2"/>
      <c r="E111" s="2"/>
      <c r="F111" s="461"/>
    </row>
    <row r="112" spans="1:6" ht="15.75" customHeight="1">
      <c r="A112" s="1"/>
      <c r="B112" s="2"/>
      <c r="C112" s="2"/>
      <c r="D112" s="2"/>
      <c r="E112" s="2"/>
      <c r="F112" s="461"/>
    </row>
    <row r="113" spans="1:6" ht="15.75" customHeight="1">
      <c r="A113" s="1"/>
      <c r="B113" s="2"/>
      <c r="C113" s="2"/>
      <c r="D113" s="2"/>
      <c r="E113" s="2"/>
      <c r="F113" s="461"/>
    </row>
    <row r="114" spans="1:6" ht="15.75" customHeight="1">
      <c r="A114" s="1"/>
      <c r="B114" s="2"/>
      <c r="C114" s="2"/>
      <c r="D114" s="2"/>
      <c r="E114" s="2"/>
      <c r="F114" s="461"/>
    </row>
    <row r="115" spans="1:6" ht="15.75" customHeight="1">
      <c r="A115" s="1"/>
      <c r="B115" s="2"/>
      <c r="C115" s="2"/>
      <c r="D115" s="2"/>
      <c r="E115" s="2"/>
      <c r="F115" s="461"/>
    </row>
    <row r="116" spans="1:6" ht="15.75" customHeight="1">
      <c r="A116" s="1"/>
      <c r="B116" s="2"/>
      <c r="C116" s="2"/>
      <c r="D116" s="2"/>
      <c r="E116" s="2"/>
      <c r="F116" s="461"/>
    </row>
    <row r="117" spans="1:6" ht="15.75" customHeight="1">
      <c r="A117" s="1"/>
      <c r="B117" s="2"/>
      <c r="C117" s="2"/>
      <c r="D117" s="2"/>
      <c r="E117" s="2"/>
      <c r="F117" s="461"/>
    </row>
    <row r="118" spans="1:6" ht="15.75" customHeight="1">
      <c r="A118" s="1"/>
      <c r="B118" s="2"/>
      <c r="C118" s="2"/>
      <c r="D118" s="2"/>
      <c r="E118" s="2"/>
      <c r="F118" s="461"/>
    </row>
    <row r="119" spans="1:6" ht="15.75" customHeight="1">
      <c r="A119" s="1"/>
      <c r="B119" s="2"/>
      <c r="C119" s="2"/>
      <c r="D119" s="2"/>
      <c r="E119" s="2"/>
      <c r="F119" s="461"/>
    </row>
    <row r="120" spans="1:6" ht="15.75" customHeight="1">
      <c r="A120" s="1"/>
      <c r="B120" s="2"/>
      <c r="C120" s="2"/>
      <c r="D120" s="2"/>
      <c r="E120" s="2"/>
      <c r="F120" s="461"/>
    </row>
    <row r="121" spans="1:6" ht="15.75" customHeight="1">
      <c r="A121" s="1"/>
      <c r="B121" s="2"/>
      <c r="C121" s="2"/>
      <c r="D121" s="2"/>
      <c r="E121" s="2"/>
      <c r="F121" s="461"/>
    </row>
    <row r="122" spans="1:6" ht="15.75" customHeight="1">
      <c r="A122" s="1"/>
      <c r="B122" s="2"/>
      <c r="C122" s="2"/>
      <c r="D122" s="2"/>
      <c r="E122" s="2"/>
      <c r="F122" s="461"/>
    </row>
    <row r="123" spans="1:6" ht="15.75" customHeight="1">
      <c r="A123" s="1"/>
      <c r="B123" s="2"/>
      <c r="C123" s="2"/>
      <c r="D123" s="2"/>
      <c r="E123" s="2"/>
      <c r="F123" s="461"/>
    </row>
    <row r="124" spans="1:6" ht="15.75" customHeight="1">
      <c r="A124" s="1"/>
      <c r="B124" s="2"/>
      <c r="C124" s="2"/>
      <c r="D124" s="2"/>
      <c r="E124" s="2"/>
      <c r="F124" s="461"/>
    </row>
    <row r="125" spans="1:6" ht="15.75" customHeight="1">
      <c r="A125" s="1"/>
      <c r="B125" s="2"/>
      <c r="C125" s="2"/>
      <c r="D125" s="2"/>
      <c r="E125" s="2"/>
      <c r="F125" s="461"/>
    </row>
    <row r="126" spans="1:6" ht="15.75" customHeight="1">
      <c r="A126" s="1"/>
      <c r="B126" s="2"/>
      <c r="C126" s="2"/>
      <c r="D126" s="2"/>
      <c r="E126" s="2"/>
      <c r="F126" s="461"/>
    </row>
    <row r="127" spans="1:6" ht="15.75" customHeight="1">
      <c r="A127" s="1"/>
      <c r="B127" s="2"/>
      <c r="C127" s="2"/>
      <c r="D127" s="2"/>
      <c r="E127" s="2"/>
      <c r="F127" s="461"/>
    </row>
    <row r="128" spans="1:6" ht="15.75" customHeight="1">
      <c r="A128" s="1"/>
      <c r="B128" s="2"/>
      <c r="C128" s="2"/>
      <c r="D128" s="2"/>
      <c r="E128" s="2"/>
      <c r="F128" s="461"/>
    </row>
    <row r="129" spans="1:6" ht="15.75" customHeight="1">
      <c r="A129" s="1"/>
      <c r="B129" s="2"/>
      <c r="C129" s="2"/>
      <c r="D129" s="2"/>
      <c r="E129" s="2"/>
      <c r="F129" s="461"/>
    </row>
    <row r="130" spans="1:6" ht="15.75" customHeight="1">
      <c r="A130" s="1"/>
      <c r="B130" s="2"/>
      <c r="C130" s="2"/>
      <c r="D130" s="2"/>
      <c r="E130" s="2"/>
      <c r="F130" s="461"/>
    </row>
    <row r="131" spans="1:6" ht="15.75" customHeight="1">
      <c r="A131" s="1"/>
      <c r="B131" s="2"/>
      <c r="C131" s="2"/>
      <c r="D131" s="2"/>
      <c r="E131" s="2"/>
      <c r="F131" s="461"/>
    </row>
    <row r="132" spans="1:6" ht="15.75" customHeight="1">
      <c r="A132" s="1"/>
      <c r="B132" s="2"/>
      <c r="C132" s="2"/>
      <c r="D132" s="2"/>
      <c r="E132" s="2"/>
      <c r="F132" s="461"/>
    </row>
    <row r="133" spans="1:6" ht="15.75" customHeight="1">
      <c r="A133" s="1"/>
      <c r="B133" s="2"/>
      <c r="C133" s="2"/>
      <c r="D133" s="2"/>
      <c r="E133" s="2"/>
      <c r="F133" s="461"/>
    </row>
    <row r="134" spans="1:6" ht="15.75" customHeight="1">
      <c r="A134" s="1"/>
      <c r="B134" s="2"/>
      <c r="C134" s="2"/>
      <c r="D134" s="2"/>
      <c r="E134" s="2"/>
      <c r="F134" s="461"/>
    </row>
    <row r="135" spans="1:6" ht="15.75" customHeight="1">
      <c r="A135" s="1"/>
      <c r="B135" s="2"/>
      <c r="C135" s="2"/>
      <c r="D135" s="2"/>
      <c r="E135" s="2"/>
      <c r="F135" s="461"/>
    </row>
    <row r="136" spans="1:6" ht="15.75" customHeight="1">
      <c r="A136" s="1"/>
      <c r="B136" s="2"/>
      <c r="C136" s="2"/>
      <c r="D136" s="2"/>
      <c r="E136" s="2"/>
      <c r="F136" s="461"/>
    </row>
    <row r="137" spans="1:6" ht="15.75" customHeight="1">
      <c r="A137" s="1"/>
      <c r="B137" s="2"/>
      <c r="C137" s="2"/>
      <c r="D137" s="2"/>
      <c r="E137" s="2"/>
      <c r="F137" s="461"/>
    </row>
    <row r="138" spans="1:6" ht="15.75" customHeight="1">
      <c r="A138" s="1"/>
      <c r="B138" s="2"/>
      <c r="C138" s="2"/>
      <c r="D138" s="2"/>
      <c r="E138" s="2"/>
      <c r="F138" s="461"/>
    </row>
    <row r="139" spans="1:6" ht="15.75" customHeight="1">
      <c r="A139" s="1"/>
      <c r="B139" s="2"/>
      <c r="C139" s="2"/>
      <c r="D139" s="2"/>
      <c r="E139" s="2"/>
      <c r="F139" s="461"/>
    </row>
    <row r="140" spans="1:6" ht="15.75" customHeight="1">
      <c r="A140" s="1"/>
      <c r="B140" s="2"/>
      <c r="C140" s="2"/>
      <c r="D140" s="2"/>
      <c r="E140" s="2"/>
      <c r="F140" s="461"/>
    </row>
    <row r="141" spans="1:6" ht="15.75" customHeight="1">
      <c r="A141" s="1"/>
      <c r="B141" s="2"/>
      <c r="C141" s="2"/>
      <c r="D141" s="2"/>
      <c r="E141" s="2"/>
      <c r="F141" s="461"/>
    </row>
    <row r="142" spans="1:6" ht="15.75" customHeight="1">
      <c r="A142" s="1"/>
      <c r="B142" s="2"/>
      <c r="C142" s="2"/>
      <c r="D142" s="2"/>
      <c r="E142" s="2"/>
      <c r="F142" s="461"/>
    </row>
    <row r="143" spans="1:6" ht="15.75" customHeight="1">
      <c r="A143" s="1"/>
      <c r="B143" s="2"/>
      <c r="C143" s="2"/>
      <c r="D143" s="2"/>
      <c r="E143" s="2"/>
      <c r="F143" s="461"/>
    </row>
    <row r="144" spans="1:6" ht="15.75" customHeight="1">
      <c r="A144" s="1"/>
      <c r="B144" s="2"/>
      <c r="C144" s="2"/>
      <c r="D144" s="2"/>
      <c r="E144" s="2"/>
      <c r="F144" s="461"/>
    </row>
    <row r="145" spans="1:6" ht="15.75" customHeight="1">
      <c r="A145" s="1"/>
      <c r="B145" s="2"/>
      <c r="C145" s="2"/>
      <c r="D145" s="2"/>
      <c r="E145" s="2"/>
      <c r="F145" s="461"/>
    </row>
    <row r="146" spans="1:6" ht="15.75" customHeight="1">
      <c r="A146" s="1"/>
      <c r="B146" s="2"/>
      <c r="C146" s="2"/>
      <c r="D146" s="2"/>
      <c r="E146" s="2"/>
      <c r="F146" s="461"/>
    </row>
    <row r="147" spans="1:6" ht="15.75" customHeight="1">
      <c r="A147" s="1"/>
      <c r="B147" s="2"/>
      <c r="C147" s="2"/>
      <c r="D147" s="2"/>
      <c r="E147" s="2"/>
      <c r="F147" s="461"/>
    </row>
    <row r="148" spans="1:6" ht="15.75" customHeight="1">
      <c r="A148" s="1"/>
      <c r="B148" s="2"/>
      <c r="C148" s="2"/>
      <c r="D148" s="2"/>
      <c r="E148" s="2"/>
      <c r="F148" s="461"/>
    </row>
    <row r="149" spans="1:6" ht="15.75" customHeight="1">
      <c r="A149" s="1"/>
      <c r="B149" s="2"/>
      <c r="C149" s="2"/>
      <c r="D149" s="2"/>
      <c r="E149" s="2"/>
      <c r="F149" s="461"/>
    </row>
    <row r="150" spans="1:6" ht="15.75" customHeight="1">
      <c r="A150" s="1"/>
      <c r="B150" s="2"/>
      <c r="C150" s="2"/>
      <c r="D150" s="2"/>
      <c r="E150" s="2"/>
      <c r="F150" s="461"/>
    </row>
    <row r="151" spans="1:6" ht="15.75" customHeight="1">
      <c r="A151" s="1"/>
      <c r="B151" s="2"/>
      <c r="C151" s="2"/>
      <c r="D151" s="2"/>
      <c r="E151" s="2"/>
      <c r="F151" s="461"/>
    </row>
    <row r="152" spans="1:6" ht="15.75" customHeight="1">
      <c r="A152" s="1"/>
      <c r="B152" s="2"/>
      <c r="C152" s="2"/>
      <c r="D152" s="2"/>
      <c r="E152" s="2"/>
      <c r="F152" s="461"/>
    </row>
    <row r="153" spans="1:6" ht="15.75" customHeight="1">
      <c r="A153" s="1"/>
      <c r="B153" s="2"/>
      <c r="C153" s="2"/>
      <c r="D153" s="2"/>
      <c r="E153" s="2"/>
      <c r="F153" s="461"/>
    </row>
    <row r="154" spans="1:6" ht="15.75" customHeight="1">
      <c r="A154" s="1"/>
      <c r="B154" s="2"/>
      <c r="C154" s="2"/>
      <c r="D154" s="2"/>
      <c r="E154" s="2"/>
      <c r="F154" s="461"/>
    </row>
    <row r="155" spans="1:6" ht="15.75" customHeight="1">
      <c r="A155" s="1"/>
      <c r="B155" s="2"/>
      <c r="C155" s="2"/>
      <c r="D155" s="2"/>
      <c r="E155" s="2"/>
      <c r="F155" s="461"/>
    </row>
    <row r="156" spans="1:6" ht="15.75" customHeight="1">
      <c r="A156" s="1"/>
      <c r="B156" s="2"/>
      <c r="C156" s="2"/>
      <c r="D156" s="2"/>
      <c r="E156" s="2"/>
      <c r="F156" s="461"/>
    </row>
    <row r="157" spans="1:6" ht="15.75" customHeight="1">
      <c r="A157" s="1"/>
      <c r="B157" s="2"/>
      <c r="C157" s="2"/>
      <c r="D157" s="2"/>
      <c r="E157" s="2"/>
      <c r="F157" s="461"/>
    </row>
    <row r="158" spans="1:6" ht="15.75" customHeight="1">
      <c r="A158" s="1"/>
      <c r="B158" s="2"/>
      <c r="C158" s="2"/>
      <c r="D158" s="2"/>
      <c r="E158" s="2"/>
      <c r="F158" s="461"/>
    </row>
    <row r="159" spans="1:6" ht="15.75" customHeight="1">
      <c r="A159" s="1"/>
      <c r="B159" s="2"/>
      <c r="C159" s="2"/>
      <c r="D159" s="2"/>
      <c r="E159" s="2"/>
      <c r="F159" s="461"/>
    </row>
    <row r="160" spans="1:6" ht="15.75" customHeight="1">
      <c r="A160" s="1"/>
      <c r="B160" s="2"/>
      <c r="C160" s="2"/>
      <c r="D160" s="2"/>
      <c r="E160" s="2"/>
      <c r="F160" s="461"/>
    </row>
    <row r="161" spans="1:6" ht="15.75" customHeight="1">
      <c r="A161" s="1"/>
      <c r="B161" s="2"/>
      <c r="C161" s="2"/>
      <c r="D161" s="2"/>
      <c r="E161" s="2"/>
      <c r="F161" s="461"/>
    </row>
    <row r="162" spans="1:6" ht="15.75" customHeight="1">
      <c r="A162" s="1"/>
      <c r="B162" s="2"/>
      <c r="C162" s="2"/>
      <c r="D162" s="2"/>
      <c r="E162" s="2"/>
      <c r="F162" s="461"/>
    </row>
    <row r="163" spans="1:6" ht="15.75" customHeight="1">
      <c r="A163" s="1"/>
      <c r="B163" s="2"/>
      <c r="C163" s="2"/>
      <c r="D163" s="2"/>
      <c r="E163" s="2"/>
      <c r="F163" s="461"/>
    </row>
    <row r="164" spans="1:6" ht="15.75" customHeight="1">
      <c r="A164" s="1"/>
      <c r="B164" s="2"/>
      <c r="C164" s="2"/>
      <c r="D164" s="2"/>
      <c r="E164" s="2"/>
      <c r="F164" s="461"/>
    </row>
    <row r="165" spans="1:6" ht="15.75" customHeight="1">
      <c r="A165" s="1"/>
      <c r="B165" s="2"/>
      <c r="C165" s="2"/>
      <c r="D165" s="2"/>
      <c r="E165" s="2"/>
      <c r="F165" s="461"/>
    </row>
    <row r="166" spans="1:6" ht="15.75" customHeight="1">
      <c r="A166" s="1"/>
      <c r="B166" s="2"/>
      <c r="C166" s="2"/>
      <c r="D166" s="2"/>
      <c r="E166" s="2"/>
      <c r="F166" s="461"/>
    </row>
    <row r="167" spans="1:6" ht="15.75" customHeight="1">
      <c r="A167" s="1"/>
      <c r="B167" s="2"/>
      <c r="C167" s="2"/>
      <c r="D167" s="2"/>
      <c r="E167" s="2"/>
      <c r="F167" s="461"/>
    </row>
    <row r="168" spans="1:6" ht="15.75" customHeight="1">
      <c r="A168" s="1"/>
      <c r="B168" s="2"/>
      <c r="C168" s="2"/>
      <c r="D168" s="2"/>
      <c r="E168" s="2"/>
      <c r="F168" s="461"/>
    </row>
    <row r="169" spans="1:6" ht="15.75" customHeight="1">
      <c r="A169" s="1"/>
      <c r="B169" s="2"/>
      <c r="C169" s="2"/>
      <c r="D169" s="2"/>
      <c r="E169" s="2"/>
      <c r="F169" s="461"/>
    </row>
    <row r="170" spans="1:6" ht="15.75" customHeight="1">
      <c r="A170" s="1"/>
      <c r="B170" s="2"/>
      <c r="C170" s="2"/>
      <c r="D170" s="2"/>
      <c r="E170" s="2"/>
      <c r="F170" s="461"/>
    </row>
    <row r="171" spans="1:6" ht="15.75" customHeight="1">
      <c r="A171" s="1"/>
      <c r="B171" s="2"/>
      <c r="C171" s="2"/>
      <c r="D171" s="2"/>
      <c r="E171" s="2"/>
      <c r="F171" s="461"/>
    </row>
    <row r="172" spans="1:6" ht="15.75" customHeight="1">
      <c r="A172" s="1"/>
      <c r="B172" s="2"/>
      <c r="C172" s="2"/>
      <c r="D172" s="2"/>
      <c r="E172" s="2"/>
      <c r="F172" s="461"/>
    </row>
    <row r="173" spans="1:6" ht="15.75" customHeight="1">
      <c r="A173" s="1"/>
      <c r="B173" s="2"/>
      <c r="C173" s="2"/>
      <c r="D173" s="2"/>
      <c r="E173" s="2"/>
      <c r="F173" s="461"/>
    </row>
    <row r="174" spans="1:6" ht="15.75" customHeight="1">
      <c r="A174" s="1"/>
      <c r="B174" s="2"/>
      <c r="C174" s="2"/>
      <c r="D174" s="2"/>
      <c r="E174" s="2"/>
      <c r="F174" s="461"/>
    </row>
    <row r="175" spans="1:6" ht="15.75" customHeight="1">
      <c r="A175" s="1"/>
      <c r="B175" s="2"/>
      <c r="C175" s="2"/>
      <c r="D175" s="2"/>
      <c r="E175" s="2"/>
      <c r="F175" s="461"/>
    </row>
    <row r="176" spans="1:6" ht="15.75" customHeight="1">
      <c r="A176" s="1"/>
      <c r="B176" s="2"/>
      <c r="C176" s="2"/>
      <c r="D176" s="2"/>
      <c r="E176" s="2"/>
      <c r="F176" s="461"/>
    </row>
    <row r="177" spans="1:6" ht="15.75" customHeight="1">
      <c r="A177" s="1"/>
      <c r="B177" s="2"/>
      <c r="C177" s="2"/>
      <c r="D177" s="2"/>
      <c r="E177" s="2"/>
      <c r="F177" s="461"/>
    </row>
    <row r="178" spans="1:6" ht="15.75" customHeight="1">
      <c r="A178" s="1"/>
      <c r="B178" s="2"/>
      <c r="C178" s="2"/>
      <c r="D178" s="2"/>
      <c r="E178" s="2"/>
      <c r="F178" s="461"/>
    </row>
    <row r="179" spans="1:6" ht="15.75" customHeight="1">
      <c r="A179" s="1"/>
      <c r="B179" s="2"/>
      <c r="C179" s="2"/>
      <c r="D179" s="2"/>
      <c r="E179" s="2"/>
      <c r="F179" s="461"/>
    </row>
    <row r="180" spans="1:6" ht="15.75" customHeight="1">
      <c r="A180" s="1"/>
      <c r="B180" s="2"/>
      <c r="C180" s="2"/>
      <c r="D180" s="2"/>
      <c r="E180" s="2"/>
      <c r="F180" s="461"/>
    </row>
    <row r="181" spans="1:6" ht="15.75" customHeight="1">
      <c r="A181" s="1"/>
      <c r="B181" s="2"/>
      <c r="C181" s="2"/>
      <c r="D181" s="2"/>
      <c r="E181" s="2"/>
      <c r="F181" s="461"/>
    </row>
    <row r="182" spans="1:6" ht="15.75" customHeight="1">
      <c r="A182" s="1"/>
      <c r="B182" s="2"/>
      <c r="C182" s="2"/>
      <c r="D182" s="2"/>
      <c r="E182" s="2"/>
      <c r="F182" s="461"/>
    </row>
    <row r="183" spans="1:6" ht="15.75" customHeight="1">
      <c r="A183" s="1"/>
      <c r="B183" s="2"/>
      <c r="C183" s="2"/>
      <c r="D183" s="2"/>
      <c r="E183" s="2"/>
      <c r="F183" s="461"/>
    </row>
    <row r="184" spans="1:6" ht="15.75" customHeight="1">
      <c r="A184" s="1"/>
      <c r="B184" s="2"/>
      <c r="C184" s="2"/>
      <c r="D184" s="2"/>
      <c r="E184" s="2"/>
      <c r="F184" s="461"/>
    </row>
    <row r="185" spans="1:6" ht="15.75" customHeight="1">
      <c r="A185" s="1"/>
      <c r="B185" s="2"/>
      <c r="C185" s="2"/>
      <c r="D185" s="2"/>
      <c r="E185" s="2"/>
      <c r="F185" s="461"/>
    </row>
    <row r="186" spans="1:6" ht="15.75" customHeight="1">
      <c r="A186" s="1"/>
      <c r="B186" s="2"/>
      <c r="C186" s="2"/>
      <c r="D186" s="2"/>
      <c r="E186" s="2"/>
      <c r="F186" s="461"/>
    </row>
    <row r="187" spans="1:6" ht="15.75" customHeight="1">
      <c r="A187" s="1"/>
      <c r="B187" s="2"/>
      <c r="C187" s="2"/>
      <c r="D187" s="2"/>
      <c r="E187" s="2"/>
      <c r="F187" s="461"/>
    </row>
    <row r="188" spans="1:6" ht="15.75" customHeight="1">
      <c r="A188" s="1"/>
      <c r="B188" s="2"/>
      <c r="C188" s="2"/>
      <c r="D188" s="2"/>
      <c r="E188" s="2"/>
      <c r="F188" s="461"/>
    </row>
    <row r="189" spans="1:6" ht="15.75" customHeight="1">
      <c r="A189" s="1"/>
      <c r="B189" s="2"/>
      <c r="C189" s="2"/>
      <c r="D189" s="2"/>
      <c r="E189" s="2"/>
      <c r="F189" s="461"/>
    </row>
    <row r="190" spans="1:6" ht="15.75" customHeight="1">
      <c r="A190" s="1"/>
      <c r="B190" s="2"/>
      <c r="C190" s="2"/>
      <c r="D190" s="2"/>
      <c r="E190" s="2"/>
      <c r="F190" s="461"/>
    </row>
    <row r="191" spans="1:6" ht="15.75" customHeight="1">
      <c r="A191" s="1"/>
      <c r="B191" s="2"/>
      <c r="C191" s="2"/>
      <c r="D191" s="2"/>
      <c r="E191" s="2"/>
      <c r="F191" s="461"/>
    </row>
    <row r="192" spans="1:6" ht="15.75" customHeight="1">
      <c r="A192" s="1"/>
      <c r="B192" s="2"/>
      <c r="C192" s="2"/>
      <c r="D192" s="2"/>
      <c r="E192" s="2"/>
      <c r="F192" s="461"/>
    </row>
    <row r="193" spans="1:6" ht="15.75" customHeight="1">
      <c r="A193" s="1"/>
      <c r="B193" s="2"/>
      <c r="C193" s="2"/>
      <c r="D193" s="2"/>
      <c r="E193" s="2"/>
      <c r="F193" s="461"/>
    </row>
    <row r="194" spans="1:6" ht="15.75" customHeight="1">
      <c r="A194" s="1"/>
      <c r="B194" s="2"/>
      <c r="C194" s="2"/>
      <c r="D194" s="2"/>
      <c r="E194" s="2"/>
      <c r="F194" s="461"/>
    </row>
    <row r="195" spans="1:6" ht="15.75" customHeight="1">
      <c r="A195" s="1"/>
      <c r="B195" s="2"/>
      <c r="C195" s="2"/>
      <c r="D195" s="2"/>
      <c r="E195" s="2"/>
      <c r="F195" s="461"/>
    </row>
    <row r="196" spans="1:6" ht="15.75" customHeight="1">
      <c r="A196" s="1"/>
      <c r="B196" s="2"/>
      <c r="C196" s="2"/>
      <c r="D196" s="2"/>
      <c r="E196" s="2"/>
      <c r="F196" s="461"/>
    </row>
    <row r="197" spans="1:6" ht="15.75" customHeight="1">
      <c r="A197" s="1"/>
      <c r="B197" s="2"/>
      <c r="C197" s="2"/>
      <c r="D197" s="2"/>
      <c r="E197" s="2"/>
      <c r="F197" s="461"/>
    </row>
    <row r="198" spans="1:6" ht="15.75" customHeight="1">
      <c r="A198" s="1"/>
      <c r="B198" s="2"/>
      <c r="C198" s="2"/>
      <c r="D198" s="2"/>
      <c r="E198" s="2"/>
      <c r="F198" s="461"/>
    </row>
    <row r="199" spans="1:6" ht="15.75" customHeight="1">
      <c r="A199" s="1"/>
      <c r="B199" s="2"/>
      <c r="C199" s="2"/>
      <c r="D199" s="2"/>
      <c r="E199" s="2"/>
      <c r="F199" s="461"/>
    </row>
    <row r="200" spans="1:6" ht="15.75" customHeight="1">
      <c r="A200" s="1"/>
      <c r="B200" s="2"/>
      <c r="C200" s="2"/>
      <c r="D200" s="2"/>
      <c r="E200" s="2"/>
      <c r="F200" s="461"/>
    </row>
    <row r="201" spans="1:6" ht="15.75" customHeight="1">
      <c r="A201" s="1"/>
      <c r="B201" s="2"/>
      <c r="C201" s="2"/>
      <c r="D201" s="2"/>
      <c r="E201" s="2"/>
      <c r="F201" s="461"/>
    </row>
    <row r="202" spans="1:6" ht="15.75" customHeight="1">
      <c r="A202" s="1"/>
      <c r="B202" s="2"/>
      <c r="C202" s="2"/>
      <c r="D202" s="2"/>
      <c r="E202" s="2"/>
      <c r="F202" s="461"/>
    </row>
    <row r="203" spans="1:6" ht="15.75" customHeight="1">
      <c r="A203" s="1"/>
      <c r="B203" s="2"/>
      <c r="C203" s="2"/>
      <c r="D203" s="2"/>
      <c r="E203" s="2"/>
      <c r="F203" s="461"/>
    </row>
    <row r="204" spans="1:6" ht="15.75" customHeight="1">
      <c r="A204" s="1"/>
      <c r="B204" s="2"/>
      <c r="C204" s="2"/>
      <c r="D204" s="2"/>
      <c r="E204" s="2"/>
      <c r="F204" s="461"/>
    </row>
    <row r="205" spans="1:6" ht="15.75" customHeight="1">
      <c r="A205" s="1"/>
      <c r="B205" s="2"/>
      <c r="C205" s="2"/>
      <c r="D205" s="2"/>
      <c r="E205" s="2"/>
      <c r="F205" s="461"/>
    </row>
    <row r="206" spans="1:6" ht="15.75" customHeight="1">
      <c r="A206" s="1"/>
      <c r="B206" s="2"/>
      <c r="C206" s="2"/>
      <c r="D206" s="2"/>
      <c r="E206" s="2"/>
      <c r="F206" s="461"/>
    </row>
    <row r="207" spans="1:6" ht="15.75" customHeight="1">
      <c r="A207" s="1"/>
      <c r="B207" s="2"/>
      <c r="C207" s="2"/>
      <c r="D207" s="2"/>
      <c r="E207" s="2"/>
      <c r="F207" s="461"/>
    </row>
    <row r="208" spans="1:6" ht="15.75" customHeight="1">
      <c r="A208" s="1"/>
      <c r="B208" s="2"/>
      <c r="C208" s="2"/>
      <c r="D208" s="2"/>
      <c r="E208" s="2"/>
      <c r="F208" s="461"/>
    </row>
    <row r="209" spans="1:6" ht="15.75" customHeight="1">
      <c r="A209" s="1"/>
      <c r="B209" s="2"/>
      <c r="C209" s="2"/>
      <c r="D209" s="2"/>
      <c r="E209" s="2"/>
      <c r="F209" s="461"/>
    </row>
    <row r="210" spans="1:6" ht="15.75" customHeight="1">
      <c r="A210" s="1"/>
      <c r="B210" s="2"/>
      <c r="C210" s="2"/>
      <c r="D210" s="2"/>
      <c r="E210" s="2"/>
      <c r="F210" s="461"/>
    </row>
    <row r="211" spans="1:6" ht="15.75" customHeight="1">
      <c r="A211" s="1"/>
      <c r="B211" s="2"/>
      <c r="C211" s="2"/>
      <c r="D211" s="2"/>
      <c r="E211" s="2"/>
      <c r="F211" s="461"/>
    </row>
    <row r="212" spans="1:6" ht="15.75" customHeight="1">
      <c r="A212" s="1"/>
      <c r="B212" s="2"/>
      <c r="C212" s="2"/>
      <c r="D212" s="2"/>
      <c r="E212" s="2"/>
      <c r="F212" s="461"/>
    </row>
    <row r="213" spans="1:6" ht="15.75" customHeight="1">
      <c r="A213" s="1"/>
      <c r="B213" s="2"/>
      <c r="C213" s="2"/>
      <c r="D213" s="2"/>
      <c r="E213" s="2"/>
      <c r="F213" s="461"/>
    </row>
    <row r="214" spans="1:6" ht="15.75" customHeight="1">
      <c r="A214" s="1"/>
      <c r="B214" s="2"/>
      <c r="C214" s="2"/>
      <c r="D214" s="2"/>
      <c r="E214" s="2"/>
      <c r="F214" s="461"/>
    </row>
    <row r="215" spans="1:6" ht="15.75" customHeight="1">
      <c r="A215" s="1"/>
      <c r="B215" s="2"/>
      <c r="C215" s="2"/>
      <c r="D215" s="2"/>
      <c r="E215" s="2"/>
      <c r="F215" s="461"/>
    </row>
    <row r="216" spans="1:6" ht="15.75" customHeight="1">
      <c r="A216" s="1"/>
      <c r="B216" s="2"/>
      <c r="C216" s="2"/>
      <c r="D216" s="2"/>
      <c r="E216" s="2"/>
      <c r="F216" s="461"/>
    </row>
    <row r="217" spans="1:6" ht="15.75" customHeight="1">
      <c r="A217" s="1"/>
      <c r="B217" s="2"/>
      <c r="C217" s="2"/>
      <c r="D217" s="2"/>
      <c r="E217" s="2"/>
      <c r="F217" s="461"/>
    </row>
    <row r="218" spans="1:6" ht="15.75" customHeight="1">
      <c r="A218" s="1"/>
      <c r="B218" s="2"/>
      <c r="C218" s="2"/>
      <c r="D218" s="2"/>
      <c r="E218" s="2"/>
      <c r="F218" s="461"/>
    </row>
    <row r="219" spans="1:6" ht="15.75" customHeight="1">
      <c r="A219" s="1"/>
      <c r="B219" s="2"/>
      <c r="C219" s="2"/>
      <c r="D219" s="2"/>
      <c r="E219" s="2"/>
      <c r="F219" s="461"/>
    </row>
    <row r="220" spans="1:6" ht="15.75" customHeight="1">
      <c r="A220" s="1"/>
      <c r="B220" s="2"/>
      <c r="C220" s="2"/>
      <c r="D220" s="2"/>
      <c r="E220" s="2"/>
      <c r="F220" s="461"/>
    </row>
    <row r="221" spans="1:6" ht="15.75" customHeight="1">
      <c r="A221" s="1"/>
      <c r="B221" s="2"/>
      <c r="C221" s="2"/>
      <c r="D221" s="2"/>
      <c r="E221" s="2"/>
      <c r="F221" s="461"/>
    </row>
    <row r="222" spans="1:6" ht="15.75" customHeight="1">
      <c r="A222" s="1"/>
      <c r="B222" s="2"/>
      <c r="C222" s="2"/>
      <c r="D222" s="2"/>
      <c r="E222" s="2"/>
      <c r="F222" s="461"/>
    </row>
    <row r="223" spans="1:6" ht="15.75" customHeight="1">
      <c r="A223" s="1"/>
      <c r="B223" s="2"/>
      <c r="C223" s="2"/>
      <c r="D223" s="2"/>
      <c r="E223" s="2"/>
      <c r="F223" s="461"/>
    </row>
    <row r="224" spans="1:6" ht="15.75" customHeight="1">
      <c r="A224" s="1"/>
      <c r="B224" s="2"/>
      <c r="C224" s="2"/>
      <c r="D224" s="2"/>
      <c r="E224" s="2"/>
      <c r="F224" s="461"/>
    </row>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sheetData>
  <mergeCells count="8">
    <mergeCell ref="A8:F8"/>
    <mergeCell ref="A9:F9"/>
    <mergeCell ref="A24:F24"/>
    <mergeCell ref="A2:F2"/>
    <mergeCell ref="A4:F4"/>
    <mergeCell ref="A5:F5"/>
    <mergeCell ref="A6:F6"/>
    <mergeCell ref="A7:F7"/>
  </mergeCells>
  <pageMargins left="0.7" right="0.7" top="0.75" bottom="0.75" header="0" footer="0"/>
  <pageSetup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sheetPr>
  <dimension ref="A1:Z1000"/>
  <sheetViews>
    <sheetView workbookViewId="0">
      <selection activeCell="E19" sqref="E19"/>
    </sheetView>
  </sheetViews>
  <sheetFormatPr defaultColWidth="14.44140625" defaultRowHeight="15" customHeight="1"/>
  <cols>
    <col min="1" max="1" width="23.6640625" customWidth="1"/>
    <col min="2" max="2" width="10.88671875" customWidth="1"/>
    <col min="3" max="3" width="30" customWidth="1"/>
    <col min="4" max="4" width="22.6640625" customWidth="1"/>
    <col min="5" max="5" width="17.6640625" customWidth="1"/>
    <col min="6" max="6" width="26.44140625" customWidth="1"/>
    <col min="7" max="9" width="13.6640625" customWidth="1"/>
    <col min="10" max="26" width="8" customWidth="1"/>
  </cols>
  <sheetData>
    <row r="1" spans="1:26" ht="14.4">
      <c r="A1" s="1"/>
      <c r="B1" s="1"/>
      <c r="C1" s="2"/>
      <c r="D1" s="2"/>
      <c r="E1" s="2"/>
      <c r="F1" s="2"/>
      <c r="G1" s="3"/>
      <c r="H1" s="3"/>
      <c r="I1" s="3"/>
    </row>
    <row r="2" spans="1:26" ht="15.75" customHeight="1">
      <c r="A2" s="2329" t="s">
        <v>283</v>
      </c>
      <c r="B2" s="2325"/>
      <c r="C2" s="2325"/>
      <c r="D2" s="2325"/>
      <c r="E2" s="2325"/>
      <c r="F2" s="2326"/>
      <c r="G2" s="4"/>
      <c r="H2" s="4"/>
      <c r="I2" s="4"/>
      <c r="J2" s="19"/>
      <c r="K2" s="19"/>
      <c r="L2" s="19"/>
      <c r="M2" s="19"/>
      <c r="N2" s="19"/>
      <c r="O2" s="19"/>
      <c r="P2" s="19"/>
      <c r="Q2" s="19"/>
      <c r="R2" s="19"/>
      <c r="S2" s="19"/>
      <c r="T2" s="19"/>
      <c r="U2" s="19"/>
      <c r="V2" s="19"/>
      <c r="W2" s="19"/>
      <c r="X2" s="19"/>
      <c r="Y2" s="19"/>
      <c r="Z2" s="19"/>
    </row>
    <row r="3" spans="1:26" ht="15.75" customHeight="1">
      <c r="A3" s="5"/>
      <c r="B3" s="5"/>
      <c r="C3" s="5"/>
      <c r="D3" s="5"/>
      <c r="E3" s="5"/>
      <c r="F3" s="6"/>
      <c r="G3" s="4"/>
      <c r="H3" s="4"/>
      <c r="I3" s="4"/>
      <c r="J3" s="19"/>
      <c r="K3" s="19"/>
      <c r="L3" s="19"/>
      <c r="M3" s="19"/>
      <c r="N3" s="19"/>
      <c r="O3" s="19"/>
      <c r="P3" s="19"/>
      <c r="Q3" s="19"/>
      <c r="R3" s="19"/>
      <c r="S3" s="19"/>
      <c r="T3" s="19"/>
      <c r="U3" s="19"/>
      <c r="V3" s="19"/>
      <c r="W3" s="19"/>
      <c r="X3" s="19"/>
      <c r="Y3" s="19"/>
      <c r="Z3" s="19"/>
    </row>
    <row r="4" spans="1:26" ht="14.25" customHeight="1">
      <c r="A4" s="2334" t="s">
        <v>284</v>
      </c>
      <c r="B4" s="2372"/>
      <c r="C4" s="2372"/>
      <c r="D4" s="2372"/>
      <c r="E4" s="2372"/>
      <c r="F4" s="2373"/>
      <c r="G4" s="4"/>
      <c r="H4" s="4"/>
      <c r="I4" s="4"/>
      <c r="J4" s="19"/>
      <c r="K4" s="19"/>
      <c r="L4" s="19"/>
      <c r="M4" s="19"/>
      <c r="N4" s="19"/>
      <c r="O4" s="19"/>
      <c r="P4" s="19"/>
      <c r="Q4" s="19"/>
      <c r="R4" s="19"/>
      <c r="S4" s="19"/>
      <c r="T4" s="19"/>
      <c r="U4" s="19"/>
      <c r="V4" s="19"/>
      <c r="W4" s="19"/>
      <c r="X4" s="19"/>
      <c r="Y4" s="19"/>
      <c r="Z4" s="19"/>
    </row>
    <row r="5" spans="1:26" ht="16.5" customHeight="1">
      <c r="A5" s="2353" t="s">
        <v>285</v>
      </c>
      <c r="B5" s="2372"/>
      <c r="C5" s="2372"/>
      <c r="D5" s="2372"/>
      <c r="E5" s="2372"/>
      <c r="F5" s="2373"/>
      <c r="G5" s="4"/>
      <c r="H5" s="4"/>
      <c r="I5" s="4"/>
      <c r="J5" s="19"/>
      <c r="K5" s="19"/>
      <c r="L5" s="19"/>
      <c r="M5" s="19"/>
      <c r="N5" s="19"/>
      <c r="O5" s="19"/>
      <c r="P5" s="19"/>
      <c r="Q5" s="19"/>
      <c r="R5" s="19"/>
      <c r="S5" s="19"/>
      <c r="T5" s="19"/>
      <c r="U5" s="19"/>
      <c r="V5" s="19"/>
      <c r="W5" s="19"/>
      <c r="X5" s="19"/>
      <c r="Y5" s="19"/>
      <c r="Z5" s="19"/>
    </row>
    <row r="6" spans="1:26" ht="16.5" customHeight="1">
      <c r="A6" s="2353" t="s">
        <v>286</v>
      </c>
      <c r="B6" s="2372"/>
      <c r="C6" s="2372"/>
      <c r="D6" s="2372"/>
      <c r="E6" s="2372"/>
      <c r="F6" s="2373"/>
      <c r="G6" s="4"/>
      <c r="H6" s="4"/>
      <c r="I6" s="4"/>
      <c r="J6" s="19"/>
      <c r="K6" s="19"/>
      <c r="L6" s="19"/>
      <c r="M6" s="19"/>
      <c r="N6" s="19"/>
      <c r="O6" s="19"/>
      <c r="P6" s="19"/>
      <c r="Q6" s="19"/>
      <c r="R6" s="19"/>
      <c r="S6" s="19"/>
      <c r="T6" s="19"/>
      <c r="U6" s="19"/>
      <c r="V6" s="19"/>
      <c r="W6" s="19"/>
      <c r="X6" s="19"/>
      <c r="Y6" s="19"/>
      <c r="Z6" s="19"/>
    </row>
    <row r="7" spans="1:26" ht="17.25" customHeight="1">
      <c r="A7" s="2353" t="s">
        <v>287</v>
      </c>
      <c r="B7" s="2372"/>
      <c r="C7" s="2372"/>
      <c r="D7" s="2372"/>
      <c r="E7" s="2372"/>
      <c r="F7" s="2373"/>
      <c r="G7" s="4"/>
      <c r="H7" s="4"/>
      <c r="I7" s="4"/>
      <c r="J7" s="19"/>
      <c r="K7" s="19"/>
      <c r="L7" s="19"/>
      <c r="M7" s="19"/>
      <c r="N7" s="19"/>
      <c r="O7" s="19"/>
      <c r="P7" s="19"/>
      <c r="Q7" s="19"/>
      <c r="R7" s="19"/>
      <c r="S7" s="19"/>
      <c r="T7" s="19"/>
      <c r="U7" s="19"/>
      <c r="V7" s="19"/>
      <c r="W7" s="19"/>
      <c r="X7" s="19"/>
      <c r="Y7" s="19"/>
      <c r="Z7" s="19"/>
    </row>
    <row r="8" spans="1:26" ht="30" customHeight="1">
      <c r="A8" s="2353" t="s">
        <v>288</v>
      </c>
      <c r="B8" s="2372"/>
      <c r="C8" s="2372"/>
      <c r="D8" s="2372"/>
      <c r="E8" s="2372"/>
      <c r="F8" s="2373"/>
      <c r="G8" s="4"/>
      <c r="H8" s="4"/>
      <c r="I8" s="4"/>
      <c r="J8" s="19"/>
      <c r="K8" s="19"/>
      <c r="L8" s="19"/>
      <c r="M8" s="19"/>
      <c r="N8" s="19"/>
      <c r="O8" s="19"/>
      <c r="P8" s="19"/>
      <c r="Q8" s="19"/>
      <c r="R8" s="19"/>
      <c r="S8" s="19"/>
      <c r="T8" s="19"/>
      <c r="U8" s="19"/>
      <c r="V8" s="19"/>
      <c r="W8" s="19"/>
      <c r="X8" s="19"/>
      <c r="Y8" s="19"/>
      <c r="Z8" s="19"/>
    </row>
    <row r="9" spans="1:26" ht="57" customHeight="1">
      <c r="A9" s="2353" t="s">
        <v>289</v>
      </c>
      <c r="B9" s="2372"/>
      <c r="C9" s="2372"/>
      <c r="D9" s="2372"/>
      <c r="E9" s="2372"/>
      <c r="F9" s="2373"/>
      <c r="G9" s="4"/>
      <c r="H9" s="4"/>
      <c r="I9" s="4"/>
      <c r="J9" s="19"/>
      <c r="K9" s="19"/>
      <c r="L9" s="19"/>
      <c r="M9" s="19"/>
      <c r="N9" s="19"/>
      <c r="O9" s="19"/>
      <c r="P9" s="19"/>
      <c r="Q9" s="19"/>
      <c r="R9" s="19"/>
      <c r="S9" s="19"/>
      <c r="T9" s="19"/>
      <c r="U9" s="19"/>
      <c r="V9" s="19"/>
      <c r="W9" s="19"/>
      <c r="X9" s="19"/>
      <c r="Y9" s="19"/>
      <c r="Z9" s="19"/>
    </row>
    <row r="10" spans="1:26" ht="14.4">
      <c r="A10" s="7"/>
      <c r="B10" s="7"/>
      <c r="C10" s="8"/>
      <c r="D10" s="8"/>
      <c r="E10" s="8"/>
      <c r="F10" s="8"/>
      <c r="G10" s="7"/>
      <c r="H10" s="7"/>
      <c r="I10" s="7"/>
      <c r="J10" s="19"/>
      <c r="K10" s="19"/>
      <c r="L10" s="19"/>
      <c r="M10" s="19"/>
      <c r="N10" s="19"/>
      <c r="O10" s="19"/>
      <c r="P10" s="19"/>
      <c r="Q10" s="19"/>
      <c r="R10" s="19"/>
      <c r="S10" s="19"/>
      <c r="T10" s="19"/>
      <c r="U10" s="19"/>
      <c r="V10" s="19"/>
      <c r="W10" s="19"/>
      <c r="X10" s="19"/>
      <c r="Y10" s="19"/>
      <c r="Z10" s="19"/>
    </row>
    <row r="11" spans="1:26" ht="61.5" customHeight="1">
      <c r="A11" s="9" t="s">
        <v>135</v>
      </c>
      <c r="B11" s="10" t="s">
        <v>85</v>
      </c>
      <c r="C11" s="9" t="s">
        <v>290</v>
      </c>
      <c r="D11" s="20" t="s">
        <v>291</v>
      </c>
      <c r="E11" s="11" t="s">
        <v>71</v>
      </c>
      <c r="F11" s="11" t="s">
        <v>57</v>
      </c>
      <c r="G11" s="138" t="s">
        <v>393</v>
      </c>
      <c r="J11" s="19"/>
      <c r="K11" s="19"/>
      <c r="L11" s="19"/>
      <c r="M11" s="19"/>
      <c r="N11" s="19"/>
      <c r="O11" s="19"/>
      <c r="P11" s="19"/>
      <c r="Q11" s="19"/>
      <c r="R11" s="19"/>
      <c r="S11" s="19"/>
      <c r="T11" s="19"/>
      <c r="U11" s="19"/>
      <c r="V11" s="19"/>
      <c r="W11" s="19"/>
      <c r="X11" s="19"/>
      <c r="Y11" s="19"/>
      <c r="Z11" s="19"/>
    </row>
    <row r="12" spans="1:26" ht="14.4">
      <c r="A12" s="12"/>
      <c r="B12" s="13"/>
      <c r="C12" s="13"/>
      <c r="D12" s="21"/>
      <c r="E12" s="14"/>
      <c r="F12" s="15"/>
    </row>
    <row r="13" spans="1:26" ht="14.4">
      <c r="A13" s="12"/>
      <c r="B13" s="13"/>
      <c r="C13" s="13"/>
      <c r="D13" s="21"/>
      <c r="E13" s="16"/>
      <c r="F13" s="15"/>
    </row>
    <row r="14" spans="1:26" ht="14.4">
      <c r="A14" s="12"/>
      <c r="B14" s="13"/>
      <c r="C14" s="13"/>
      <c r="D14" s="21"/>
      <c r="E14" s="14"/>
      <c r="F14" s="15"/>
    </row>
    <row r="15" spans="1:26" ht="14.4">
      <c r="A15" s="12"/>
      <c r="B15" s="13"/>
      <c r="C15" s="13"/>
      <c r="D15" s="21"/>
      <c r="E15" s="16"/>
      <c r="F15" s="15"/>
    </row>
    <row r="16" spans="1:26" ht="14.4">
      <c r="A16" s="12"/>
      <c r="B16" s="13"/>
      <c r="C16" s="13"/>
      <c r="D16" s="21"/>
      <c r="E16" s="16"/>
      <c r="F16" s="15"/>
    </row>
    <row r="17" spans="1:26" ht="14.4">
      <c r="A17" s="12"/>
      <c r="B17" s="13"/>
      <c r="C17" s="13"/>
      <c r="D17" s="21"/>
      <c r="E17" s="16"/>
      <c r="F17" s="15"/>
    </row>
    <row r="18" spans="1:26" ht="14.4">
      <c r="A18" s="8"/>
      <c r="B18" s="17"/>
      <c r="C18" s="17"/>
      <c r="D18" s="17"/>
      <c r="E18" s="18"/>
      <c r="F18" s="18">
        <f>SUM(F12:F17)</f>
        <v>0</v>
      </c>
    </row>
    <row r="19" spans="1:26" ht="14.4">
      <c r="A19" s="1"/>
      <c r="B19" s="1"/>
      <c r="C19" s="2"/>
      <c r="D19" s="2"/>
      <c r="E19" s="2"/>
      <c r="F19" s="2"/>
      <c r="G19" s="3"/>
      <c r="H19" s="3"/>
      <c r="I19" s="3"/>
    </row>
    <row r="20" spans="1:26" ht="14.4">
      <c r="A20" s="2320" t="s">
        <v>59</v>
      </c>
      <c r="B20" s="2328"/>
      <c r="C20" s="2328"/>
      <c r="D20" s="2328"/>
      <c r="E20" s="2328"/>
      <c r="F20" s="2328"/>
      <c r="G20" s="2328"/>
      <c r="H20" s="2328"/>
      <c r="I20" s="2328"/>
      <c r="J20" s="1"/>
      <c r="K20" s="1"/>
      <c r="L20" s="1"/>
      <c r="M20" s="1"/>
      <c r="N20" s="1"/>
      <c r="O20" s="1"/>
      <c r="P20" s="1"/>
      <c r="Q20" s="1"/>
      <c r="R20" s="1"/>
      <c r="S20" s="1"/>
      <c r="T20" s="1"/>
      <c r="U20" s="1"/>
      <c r="V20" s="1"/>
      <c r="W20" s="1"/>
      <c r="X20" s="1"/>
      <c r="Y20" s="1"/>
      <c r="Z20" s="1"/>
    </row>
    <row r="21" spans="1:26" ht="15.75" customHeight="1">
      <c r="A21" s="1"/>
      <c r="B21" s="1"/>
      <c r="C21" s="2"/>
      <c r="D21" s="2"/>
      <c r="E21" s="2"/>
      <c r="F21" s="3"/>
      <c r="G21" s="3"/>
      <c r="H21" s="3"/>
      <c r="I21" s="3"/>
    </row>
    <row r="22" spans="1:26" ht="15.75" customHeight="1">
      <c r="A22" s="1"/>
      <c r="B22" s="1"/>
      <c r="C22" s="2"/>
      <c r="D22" s="2"/>
      <c r="E22" s="2"/>
      <c r="F22" s="2"/>
      <c r="G22" s="3"/>
      <c r="H22" s="3"/>
      <c r="I22" s="3"/>
    </row>
    <row r="23" spans="1:26" ht="15.75" customHeight="1">
      <c r="A23" s="1"/>
      <c r="B23" s="1"/>
      <c r="C23" s="2"/>
      <c r="D23" s="2"/>
      <c r="E23" s="2"/>
      <c r="F23" s="3"/>
      <c r="G23" s="3"/>
      <c r="H23" s="3"/>
      <c r="I23" s="3"/>
    </row>
    <row r="24" spans="1:26" ht="15.75" customHeight="1">
      <c r="A24" s="1"/>
      <c r="B24" s="1"/>
      <c r="C24" s="2"/>
      <c r="D24" s="2"/>
      <c r="E24" s="2"/>
      <c r="F24" s="2"/>
      <c r="G24" s="3"/>
      <c r="H24" s="3"/>
      <c r="I24" s="3"/>
    </row>
    <row r="25" spans="1:26" ht="15.75" customHeight="1">
      <c r="A25" s="1"/>
      <c r="B25" s="1"/>
      <c r="C25" s="2"/>
      <c r="D25" s="2"/>
      <c r="E25" s="2"/>
      <c r="F25" s="2"/>
      <c r="G25" s="3"/>
      <c r="H25" s="3"/>
      <c r="I25" s="3"/>
    </row>
    <row r="26" spans="1:26" ht="15.75" customHeight="1">
      <c r="A26" s="1"/>
      <c r="B26" s="1"/>
      <c r="C26" s="2"/>
      <c r="D26" s="2"/>
      <c r="E26" s="2"/>
      <c r="F26" s="2"/>
      <c r="G26" s="3"/>
      <c r="H26" s="3"/>
      <c r="I26" s="3"/>
    </row>
    <row r="27" spans="1:26" ht="15.75" customHeight="1">
      <c r="A27" s="1"/>
      <c r="B27" s="1"/>
      <c r="C27" s="2"/>
      <c r="D27" s="2"/>
      <c r="E27" s="2"/>
      <c r="F27" s="2"/>
      <c r="G27" s="3"/>
      <c r="H27" s="3"/>
      <c r="I27" s="3"/>
    </row>
    <row r="28" spans="1:26" ht="15.75" customHeight="1">
      <c r="A28" s="1"/>
      <c r="B28" s="1"/>
      <c r="C28" s="2"/>
      <c r="D28" s="2"/>
      <c r="E28" s="2"/>
      <c r="F28" s="2"/>
      <c r="G28" s="3"/>
      <c r="H28" s="3"/>
      <c r="I28" s="3"/>
    </row>
    <row r="29" spans="1:26" ht="15.75" customHeight="1">
      <c r="A29" s="1"/>
      <c r="B29" s="1"/>
      <c r="C29" s="2"/>
      <c r="D29" s="2"/>
      <c r="E29" s="2"/>
      <c r="F29" s="2"/>
      <c r="G29" s="3"/>
      <c r="H29" s="3"/>
      <c r="I29" s="3"/>
    </row>
    <row r="30" spans="1:26" ht="15.75" customHeight="1">
      <c r="A30" s="1"/>
      <c r="B30" s="1"/>
      <c r="C30" s="2"/>
      <c r="D30" s="2"/>
      <c r="E30" s="2"/>
      <c r="F30" s="2"/>
      <c r="G30" s="3"/>
      <c r="H30" s="3"/>
      <c r="I30" s="3"/>
    </row>
    <row r="31" spans="1:26" ht="15.75" customHeight="1">
      <c r="A31" s="1"/>
      <c r="B31" s="1"/>
      <c r="C31" s="2"/>
      <c r="D31" s="2"/>
      <c r="E31" s="2"/>
      <c r="F31" s="2"/>
      <c r="G31" s="3"/>
      <c r="H31" s="3"/>
      <c r="I31" s="3"/>
    </row>
    <row r="32" spans="1:26" ht="15.75" customHeight="1">
      <c r="A32" s="1"/>
      <c r="B32" s="1"/>
      <c r="C32" s="2"/>
      <c r="D32" s="2"/>
      <c r="E32" s="2"/>
      <c r="F32" s="2"/>
      <c r="G32" s="3"/>
      <c r="H32" s="3"/>
      <c r="I32" s="3"/>
    </row>
    <row r="33" spans="1:9" ht="15.75" customHeight="1">
      <c r="A33" s="1"/>
      <c r="B33" s="1"/>
      <c r="C33" s="2"/>
      <c r="D33" s="2"/>
      <c r="E33" s="2"/>
      <c r="F33" s="2"/>
      <c r="G33" s="3"/>
      <c r="H33" s="3"/>
      <c r="I33" s="3"/>
    </row>
    <row r="34" spans="1:9" ht="15.75" customHeight="1">
      <c r="A34" s="1"/>
      <c r="B34" s="1"/>
      <c r="C34" s="2"/>
      <c r="D34" s="2"/>
      <c r="E34" s="2"/>
      <c r="F34" s="2"/>
      <c r="G34" s="3"/>
      <c r="H34" s="3"/>
      <c r="I34" s="3"/>
    </row>
    <row r="35" spans="1:9" ht="15.75" customHeight="1">
      <c r="A35" s="1"/>
      <c r="B35" s="1"/>
      <c r="C35" s="2"/>
      <c r="D35" s="2"/>
      <c r="E35" s="2"/>
      <c r="F35" s="2"/>
      <c r="G35" s="3"/>
      <c r="H35" s="3"/>
      <c r="I35" s="3"/>
    </row>
    <row r="36" spans="1:9" ht="15.75" customHeight="1">
      <c r="A36" s="1"/>
      <c r="B36" s="1"/>
      <c r="C36" s="2"/>
      <c r="D36" s="2"/>
      <c r="E36" s="2"/>
      <c r="F36" s="2"/>
      <c r="G36" s="3"/>
      <c r="H36" s="3"/>
      <c r="I36" s="3"/>
    </row>
    <row r="37" spans="1:9" ht="15.75" customHeight="1">
      <c r="A37" s="1"/>
      <c r="B37" s="1"/>
      <c r="C37" s="2"/>
      <c r="D37" s="2"/>
      <c r="E37" s="2"/>
      <c r="F37" s="2"/>
      <c r="G37" s="3"/>
      <c r="H37" s="3"/>
      <c r="I37" s="3"/>
    </row>
    <row r="38" spans="1:9" ht="15.75" customHeight="1">
      <c r="A38" s="1"/>
      <c r="B38" s="1"/>
      <c r="C38" s="2"/>
      <c r="D38" s="2"/>
      <c r="E38" s="2"/>
      <c r="F38" s="2"/>
      <c r="G38" s="3"/>
      <c r="H38" s="3"/>
      <c r="I38" s="3"/>
    </row>
    <row r="39" spans="1:9" ht="15.75" customHeight="1">
      <c r="A39" s="1"/>
      <c r="B39" s="1"/>
      <c r="C39" s="2"/>
      <c r="D39" s="2"/>
      <c r="E39" s="2"/>
      <c r="F39" s="2"/>
      <c r="G39" s="3"/>
      <c r="H39" s="3"/>
      <c r="I39" s="3"/>
    </row>
    <row r="40" spans="1:9" ht="15.75" customHeight="1">
      <c r="A40" s="1"/>
      <c r="B40" s="1"/>
      <c r="C40" s="2"/>
      <c r="D40" s="2"/>
      <c r="E40" s="2"/>
      <c r="F40" s="2"/>
      <c r="G40" s="3"/>
      <c r="H40" s="3"/>
      <c r="I40" s="3"/>
    </row>
    <row r="41" spans="1:9" ht="15.75" customHeight="1">
      <c r="A41" s="1"/>
      <c r="B41" s="1"/>
      <c r="C41" s="2"/>
      <c r="D41" s="2"/>
      <c r="E41" s="2"/>
      <c r="F41" s="2"/>
      <c r="G41" s="3"/>
      <c r="H41" s="3"/>
      <c r="I41" s="3"/>
    </row>
    <row r="42" spans="1:9" ht="15.75" customHeight="1">
      <c r="A42" s="1"/>
      <c r="B42" s="1"/>
      <c r="C42" s="2"/>
      <c r="D42" s="2"/>
      <c r="E42" s="2"/>
      <c r="F42" s="2"/>
      <c r="G42" s="3"/>
      <c r="H42" s="3"/>
      <c r="I42" s="3"/>
    </row>
    <row r="43" spans="1:9" ht="15.75" customHeight="1">
      <c r="A43" s="1"/>
      <c r="B43" s="1"/>
      <c r="C43" s="2"/>
      <c r="D43" s="2"/>
      <c r="E43" s="2"/>
      <c r="F43" s="2"/>
      <c r="G43" s="3"/>
      <c r="H43" s="3"/>
      <c r="I43" s="3"/>
    </row>
    <row r="44" spans="1:9" ht="15.75" customHeight="1">
      <c r="A44" s="1"/>
      <c r="B44" s="1"/>
      <c r="C44" s="2"/>
      <c r="D44" s="2"/>
      <c r="E44" s="2"/>
      <c r="F44" s="2"/>
      <c r="G44" s="3"/>
      <c r="H44" s="3"/>
      <c r="I44" s="3"/>
    </row>
    <row r="45" spans="1:9" ht="15.75" customHeight="1">
      <c r="A45" s="1"/>
      <c r="B45" s="1"/>
      <c r="C45" s="2"/>
      <c r="D45" s="2"/>
      <c r="E45" s="2"/>
      <c r="F45" s="2"/>
      <c r="G45" s="3"/>
      <c r="H45" s="3"/>
      <c r="I45" s="3"/>
    </row>
    <row r="46" spans="1:9" ht="15.75" customHeight="1">
      <c r="A46" s="1"/>
      <c r="B46" s="1"/>
      <c r="C46" s="2"/>
      <c r="D46" s="2"/>
      <c r="E46" s="2"/>
      <c r="F46" s="2"/>
      <c r="G46" s="3"/>
      <c r="H46" s="3"/>
      <c r="I46" s="3"/>
    </row>
    <row r="47" spans="1:9" ht="15.75" customHeight="1">
      <c r="A47" s="1"/>
      <c r="B47" s="1"/>
      <c r="C47" s="2"/>
      <c r="D47" s="2"/>
      <c r="E47" s="2"/>
      <c r="F47" s="2"/>
      <c r="G47" s="3"/>
      <c r="H47" s="3"/>
      <c r="I47" s="3"/>
    </row>
    <row r="48" spans="1:9" ht="15.75" customHeight="1">
      <c r="A48" s="1"/>
      <c r="B48" s="1"/>
      <c r="C48" s="2"/>
      <c r="D48" s="2"/>
      <c r="E48" s="2"/>
      <c r="F48" s="2"/>
      <c r="G48" s="3"/>
      <c r="H48" s="3"/>
      <c r="I48" s="3"/>
    </row>
    <row r="49" spans="1:9" ht="15.75" customHeight="1">
      <c r="A49" s="1"/>
      <c r="B49" s="1"/>
      <c r="C49" s="2"/>
      <c r="D49" s="2"/>
      <c r="E49" s="2"/>
      <c r="F49" s="2"/>
      <c r="G49" s="3"/>
      <c r="H49" s="3"/>
      <c r="I49" s="3"/>
    </row>
    <row r="50" spans="1:9" ht="15.75" customHeight="1">
      <c r="A50" s="1"/>
      <c r="B50" s="1"/>
      <c r="C50" s="2"/>
      <c r="D50" s="2"/>
      <c r="E50" s="2"/>
      <c r="F50" s="2"/>
      <c r="G50" s="3"/>
      <c r="H50" s="3"/>
      <c r="I50" s="3"/>
    </row>
    <row r="51" spans="1:9" ht="15.75" customHeight="1">
      <c r="A51" s="1"/>
      <c r="B51" s="1"/>
      <c r="C51" s="2"/>
      <c r="D51" s="2"/>
      <c r="E51" s="2"/>
      <c r="F51" s="2"/>
      <c r="G51" s="3"/>
      <c r="H51" s="3"/>
      <c r="I51" s="3"/>
    </row>
    <row r="52" spans="1:9" ht="15.75" customHeight="1">
      <c r="A52" s="1"/>
      <c r="B52" s="1"/>
      <c r="C52" s="2"/>
      <c r="D52" s="2"/>
      <c r="E52" s="2"/>
      <c r="F52" s="2"/>
      <c r="G52" s="3"/>
      <c r="H52" s="3"/>
      <c r="I52" s="3"/>
    </row>
    <row r="53" spans="1:9" ht="15.75" customHeight="1">
      <c r="A53" s="1"/>
      <c r="B53" s="1"/>
      <c r="C53" s="2"/>
      <c r="D53" s="2"/>
      <c r="E53" s="2"/>
      <c r="F53" s="2"/>
      <c r="G53" s="3"/>
      <c r="H53" s="3"/>
      <c r="I53" s="3"/>
    </row>
    <row r="54" spans="1:9" ht="15.75" customHeight="1">
      <c r="A54" s="1"/>
      <c r="B54" s="1"/>
      <c r="C54" s="2"/>
      <c r="D54" s="2"/>
      <c r="E54" s="2"/>
      <c r="F54" s="2"/>
      <c r="G54" s="3"/>
      <c r="H54" s="3"/>
      <c r="I54" s="3"/>
    </row>
    <row r="55" spans="1:9" ht="15.75" customHeight="1">
      <c r="A55" s="1"/>
      <c r="B55" s="1"/>
      <c r="C55" s="2"/>
      <c r="D55" s="2"/>
      <c r="E55" s="2"/>
      <c r="F55" s="2"/>
      <c r="G55" s="3"/>
      <c r="H55" s="3"/>
      <c r="I55" s="3"/>
    </row>
    <row r="56" spans="1:9" ht="15.75" customHeight="1">
      <c r="A56" s="1"/>
      <c r="B56" s="1"/>
      <c r="C56" s="2"/>
      <c r="D56" s="2"/>
      <c r="E56" s="2"/>
      <c r="F56" s="2"/>
      <c r="G56" s="3"/>
      <c r="H56" s="3"/>
      <c r="I56" s="3"/>
    </row>
    <row r="57" spans="1:9" ht="15.75" customHeight="1">
      <c r="A57" s="1"/>
      <c r="B57" s="1"/>
      <c r="C57" s="2"/>
      <c r="D57" s="2"/>
      <c r="E57" s="2"/>
      <c r="F57" s="2"/>
      <c r="G57" s="3"/>
      <c r="H57" s="3"/>
      <c r="I57" s="3"/>
    </row>
    <row r="58" spans="1:9" ht="15.75" customHeight="1">
      <c r="A58" s="1"/>
      <c r="B58" s="1"/>
      <c r="C58" s="2"/>
      <c r="D58" s="2"/>
      <c r="E58" s="2"/>
      <c r="F58" s="2"/>
      <c r="G58" s="3"/>
      <c r="H58" s="3"/>
      <c r="I58" s="3"/>
    </row>
    <row r="59" spans="1:9" ht="15.75" customHeight="1">
      <c r="A59" s="1"/>
      <c r="B59" s="1"/>
      <c r="C59" s="2"/>
      <c r="D59" s="2"/>
      <c r="E59" s="2"/>
      <c r="F59" s="2"/>
      <c r="G59" s="3"/>
      <c r="H59" s="3"/>
      <c r="I59" s="3"/>
    </row>
    <row r="60" spans="1:9" ht="15.75" customHeight="1">
      <c r="A60" s="1"/>
      <c r="B60" s="1"/>
      <c r="C60" s="2"/>
      <c r="D60" s="2"/>
      <c r="E60" s="2"/>
      <c r="F60" s="2"/>
      <c r="G60" s="3"/>
      <c r="H60" s="3"/>
      <c r="I60" s="3"/>
    </row>
    <row r="61" spans="1:9" ht="15.75" customHeight="1">
      <c r="A61" s="1"/>
      <c r="B61" s="1"/>
      <c r="C61" s="2"/>
      <c r="D61" s="2"/>
      <c r="E61" s="2"/>
      <c r="F61" s="2"/>
      <c r="G61" s="3"/>
      <c r="H61" s="3"/>
      <c r="I61" s="3"/>
    </row>
    <row r="62" spans="1:9" ht="15.75" customHeight="1">
      <c r="A62" s="1"/>
      <c r="B62" s="1"/>
      <c r="C62" s="2"/>
      <c r="D62" s="2"/>
      <c r="E62" s="2"/>
      <c r="F62" s="2"/>
      <c r="G62" s="3"/>
      <c r="H62" s="3"/>
      <c r="I62" s="3"/>
    </row>
    <row r="63" spans="1:9" ht="15.75" customHeight="1">
      <c r="A63" s="1"/>
      <c r="B63" s="1"/>
      <c r="C63" s="2"/>
      <c r="D63" s="2"/>
      <c r="E63" s="2"/>
      <c r="F63" s="2"/>
      <c r="G63" s="3"/>
      <c r="H63" s="3"/>
      <c r="I63" s="3"/>
    </row>
    <row r="64" spans="1:9" ht="15.75" customHeight="1">
      <c r="A64" s="1"/>
      <c r="B64" s="1"/>
      <c r="C64" s="2"/>
      <c r="D64" s="2"/>
      <c r="E64" s="2"/>
      <c r="F64" s="2"/>
      <c r="G64" s="3"/>
      <c r="H64" s="3"/>
      <c r="I64" s="3"/>
    </row>
    <row r="65" spans="1:9" ht="15.75" customHeight="1">
      <c r="A65" s="1"/>
      <c r="B65" s="1"/>
      <c r="C65" s="2"/>
      <c r="D65" s="2"/>
      <c r="E65" s="2"/>
      <c r="F65" s="2"/>
      <c r="G65" s="3"/>
      <c r="H65" s="3"/>
      <c r="I65" s="3"/>
    </row>
    <row r="66" spans="1:9" ht="15.75" customHeight="1">
      <c r="A66" s="1"/>
      <c r="B66" s="1"/>
      <c r="C66" s="2"/>
      <c r="D66" s="2"/>
      <c r="E66" s="2"/>
      <c r="F66" s="2"/>
      <c r="G66" s="3"/>
      <c r="H66" s="3"/>
      <c r="I66" s="3"/>
    </row>
    <row r="67" spans="1:9" ht="15.75" customHeight="1">
      <c r="A67" s="1"/>
      <c r="B67" s="1"/>
      <c r="C67" s="2"/>
      <c r="D67" s="2"/>
      <c r="E67" s="2"/>
      <c r="F67" s="2"/>
      <c r="G67" s="3"/>
      <c r="H67" s="3"/>
      <c r="I67" s="3"/>
    </row>
    <row r="68" spans="1:9" ht="15.75" customHeight="1">
      <c r="A68" s="1"/>
      <c r="B68" s="1"/>
      <c r="C68" s="2"/>
      <c r="D68" s="2"/>
      <c r="E68" s="2"/>
      <c r="F68" s="2"/>
      <c r="G68" s="3"/>
      <c r="H68" s="3"/>
      <c r="I68" s="3"/>
    </row>
    <row r="69" spans="1:9" ht="15.75" customHeight="1">
      <c r="A69" s="1"/>
      <c r="B69" s="1"/>
      <c r="C69" s="2"/>
      <c r="D69" s="2"/>
      <c r="E69" s="2"/>
      <c r="F69" s="2"/>
      <c r="G69" s="3"/>
      <c r="H69" s="3"/>
      <c r="I69" s="3"/>
    </row>
    <row r="70" spans="1:9" ht="15.75" customHeight="1">
      <c r="A70" s="1"/>
      <c r="B70" s="1"/>
      <c r="C70" s="2"/>
      <c r="D70" s="2"/>
      <c r="E70" s="2"/>
      <c r="F70" s="2"/>
      <c r="G70" s="3"/>
      <c r="H70" s="3"/>
      <c r="I70" s="3"/>
    </row>
    <row r="71" spans="1:9" ht="15.75" customHeight="1">
      <c r="A71" s="1"/>
      <c r="B71" s="1"/>
      <c r="C71" s="2"/>
      <c r="D71" s="2"/>
      <c r="E71" s="2"/>
      <c r="F71" s="2"/>
      <c r="G71" s="3"/>
      <c r="H71" s="3"/>
      <c r="I71" s="3"/>
    </row>
    <row r="72" spans="1:9" ht="15.75" customHeight="1">
      <c r="A72" s="1"/>
      <c r="B72" s="1"/>
      <c r="C72" s="2"/>
      <c r="D72" s="2"/>
      <c r="E72" s="2"/>
      <c r="F72" s="2"/>
      <c r="G72" s="3"/>
      <c r="H72" s="3"/>
      <c r="I72" s="3"/>
    </row>
    <row r="73" spans="1:9" ht="15.75" customHeight="1">
      <c r="A73" s="1"/>
      <c r="B73" s="1"/>
      <c r="C73" s="2"/>
      <c r="D73" s="2"/>
      <c r="E73" s="2"/>
      <c r="F73" s="2"/>
      <c r="G73" s="3"/>
      <c r="H73" s="3"/>
      <c r="I73" s="3"/>
    </row>
    <row r="74" spans="1:9" ht="15.75" customHeight="1">
      <c r="A74" s="1"/>
      <c r="B74" s="1"/>
      <c r="C74" s="2"/>
      <c r="D74" s="2"/>
      <c r="E74" s="2"/>
      <c r="F74" s="2"/>
      <c r="G74" s="3"/>
      <c r="H74" s="3"/>
      <c r="I74" s="3"/>
    </row>
    <row r="75" spans="1:9" ht="15.75" customHeight="1">
      <c r="A75" s="1"/>
      <c r="B75" s="1"/>
      <c r="C75" s="2"/>
      <c r="D75" s="2"/>
      <c r="E75" s="2"/>
      <c r="F75" s="2"/>
      <c r="G75" s="3"/>
      <c r="H75" s="3"/>
      <c r="I75" s="3"/>
    </row>
    <row r="76" spans="1:9" ht="15.75" customHeight="1">
      <c r="A76" s="1"/>
      <c r="B76" s="1"/>
      <c r="C76" s="2"/>
      <c r="D76" s="2"/>
      <c r="E76" s="2"/>
      <c r="F76" s="2"/>
      <c r="G76" s="3"/>
      <c r="H76" s="3"/>
      <c r="I76" s="3"/>
    </row>
    <row r="77" spans="1:9" ht="15.75" customHeight="1">
      <c r="A77" s="1"/>
      <c r="B77" s="1"/>
      <c r="C77" s="2"/>
      <c r="D77" s="2"/>
      <c r="E77" s="2"/>
      <c r="F77" s="2"/>
      <c r="G77" s="3"/>
      <c r="H77" s="3"/>
      <c r="I77" s="3"/>
    </row>
    <row r="78" spans="1:9" ht="15.75" customHeight="1">
      <c r="A78" s="1"/>
      <c r="B78" s="1"/>
      <c r="C78" s="2"/>
      <c r="D78" s="2"/>
      <c r="E78" s="2"/>
      <c r="F78" s="2"/>
      <c r="G78" s="3"/>
      <c r="H78" s="3"/>
      <c r="I78" s="3"/>
    </row>
    <row r="79" spans="1:9" ht="15.75" customHeight="1">
      <c r="A79" s="1"/>
      <c r="B79" s="1"/>
      <c r="C79" s="2"/>
      <c r="D79" s="2"/>
      <c r="E79" s="2"/>
      <c r="F79" s="2"/>
      <c r="G79" s="3"/>
      <c r="H79" s="3"/>
      <c r="I79" s="3"/>
    </row>
    <row r="80" spans="1:9" ht="15.75" customHeight="1">
      <c r="A80" s="1"/>
      <c r="B80" s="1"/>
      <c r="C80" s="2"/>
      <c r="D80" s="2"/>
      <c r="E80" s="2"/>
      <c r="F80" s="2"/>
      <c r="G80" s="3"/>
      <c r="H80" s="3"/>
      <c r="I80" s="3"/>
    </row>
    <row r="81" spans="1:9" ht="15.75" customHeight="1">
      <c r="A81" s="1"/>
      <c r="B81" s="1"/>
      <c r="C81" s="2"/>
      <c r="D81" s="2"/>
      <c r="E81" s="2"/>
      <c r="F81" s="2"/>
      <c r="G81" s="3"/>
      <c r="H81" s="3"/>
      <c r="I81" s="3"/>
    </row>
    <row r="82" spans="1:9" ht="15.75" customHeight="1">
      <c r="A82" s="1"/>
      <c r="B82" s="1"/>
      <c r="C82" s="2"/>
      <c r="D82" s="2"/>
      <c r="E82" s="2"/>
      <c r="F82" s="2"/>
      <c r="G82" s="3"/>
      <c r="H82" s="3"/>
      <c r="I82" s="3"/>
    </row>
    <row r="83" spans="1:9" ht="15.75" customHeight="1">
      <c r="A83" s="1"/>
      <c r="B83" s="1"/>
      <c r="C83" s="2"/>
      <c r="D83" s="2"/>
      <c r="E83" s="2"/>
      <c r="F83" s="2"/>
      <c r="G83" s="3"/>
      <c r="H83" s="3"/>
      <c r="I83" s="3"/>
    </row>
    <row r="84" spans="1:9" ht="15.75" customHeight="1">
      <c r="A84" s="1"/>
      <c r="B84" s="1"/>
      <c r="C84" s="2"/>
      <c r="D84" s="2"/>
      <c r="E84" s="2"/>
      <c r="F84" s="2"/>
      <c r="G84" s="3"/>
      <c r="H84" s="3"/>
      <c r="I84" s="3"/>
    </row>
    <row r="85" spans="1:9" ht="15.75" customHeight="1">
      <c r="A85" s="1"/>
      <c r="B85" s="1"/>
      <c r="C85" s="2"/>
      <c r="D85" s="2"/>
      <c r="E85" s="2"/>
      <c r="F85" s="2"/>
      <c r="G85" s="3"/>
      <c r="H85" s="3"/>
      <c r="I85" s="3"/>
    </row>
    <row r="86" spans="1:9" ht="15.75" customHeight="1">
      <c r="A86" s="1"/>
      <c r="B86" s="1"/>
      <c r="C86" s="2"/>
      <c r="D86" s="2"/>
      <c r="E86" s="2"/>
      <c r="F86" s="2"/>
      <c r="G86" s="3"/>
      <c r="H86" s="3"/>
      <c r="I86" s="3"/>
    </row>
    <row r="87" spans="1:9" ht="15.75" customHeight="1">
      <c r="A87" s="1"/>
      <c r="B87" s="1"/>
      <c r="C87" s="2"/>
      <c r="D87" s="2"/>
      <c r="E87" s="2"/>
      <c r="F87" s="2"/>
      <c r="G87" s="3"/>
      <c r="H87" s="3"/>
      <c r="I87" s="3"/>
    </row>
    <row r="88" spans="1:9" ht="15.75" customHeight="1">
      <c r="A88" s="1"/>
      <c r="B88" s="1"/>
      <c r="C88" s="2"/>
      <c r="D88" s="2"/>
      <c r="E88" s="2"/>
      <c r="F88" s="2"/>
      <c r="G88" s="3"/>
      <c r="H88" s="3"/>
      <c r="I88" s="3"/>
    </row>
    <row r="89" spans="1:9" ht="15.75" customHeight="1">
      <c r="A89" s="1"/>
      <c r="B89" s="1"/>
      <c r="C89" s="2"/>
      <c r="D89" s="2"/>
      <c r="E89" s="2"/>
      <c r="F89" s="2"/>
      <c r="G89" s="3"/>
      <c r="H89" s="3"/>
      <c r="I89" s="3"/>
    </row>
    <row r="90" spans="1:9" ht="15.75" customHeight="1">
      <c r="A90" s="1"/>
      <c r="B90" s="1"/>
      <c r="C90" s="2"/>
      <c r="D90" s="2"/>
      <c r="E90" s="2"/>
      <c r="F90" s="2"/>
      <c r="G90" s="3"/>
      <c r="H90" s="3"/>
      <c r="I90" s="3"/>
    </row>
    <row r="91" spans="1:9" ht="15.75" customHeight="1">
      <c r="A91" s="1"/>
      <c r="B91" s="1"/>
      <c r="C91" s="2"/>
      <c r="D91" s="2"/>
      <c r="E91" s="2"/>
      <c r="F91" s="2"/>
      <c r="G91" s="3"/>
      <c r="H91" s="3"/>
      <c r="I91" s="3"/>
    </row>
    <row r="92" spans="1:9" ht="15.75" customHeight="1">
      <c r="A92" s="1"/>
      <c r="B92" s="1"/>
      <c r="C92" s="2"/>
      <c r="D92" s="2"/>
      <c r="E92" s="2"/>
      <c r="F92" s="2"/>
      <c r="G92" s="3"/>
      <c r="H92" s="3"/>
      <c r="I92" s="3"/>
    </row>
    <row r="93" spans="1:9" ht="15.75" customHeight="1">
      <c r="A93" s="1"/>
      <c r="B93" s="1"/>
      <c r="C93" s="2"/>
      <c r="D93" s="2"/>
      <c r="E93" s="2"/>
      <c r="F93" s="2"/>
      <c r="G93" s="3"/>
      <c r="H93" s="3"/>
      <c r="I93" s="3"/>
    </row>
    <row r="94" spans="1:9" ht="15.75" customHeight="1">
      <c r="A94" s="1"/>
      <c r="B94" s="1"/>
      <c r="C94" s="2"/>
      <c r="D94" s="2"/>
      <c r="E94" s="2"/>
      <c r="F94" s="2"/>
      <c r="G94" s="3"/>
      <c r="H94" s="3"/>
      <c r="I94" s="3"/>
    </row>
    <row r="95" spans="1:9" ht="15.75" customHeight="1">
      <c r="A95" s="1"/>
      <c r="B95" s="1"/>
      <c r="C95" s="2"/>
      <c r="D95" s="2"/>
      <c r="E95" s="2"/>
      <c r="F95" s="2"/>
      <c r="G95" s="3"/>
      <c r="H95" s="3"/>
      <c r="I95" s="3"/>
    </row>
    <row r="96" spans="1:9" ht="15.75" customHeight="1">
      <c r="A96" s="1"/>
      <c r="B96" s="1"/>
      <c r="C96" s="2"/>
      <c r="D96" s="2"/>
      <c r="E96" s="2"/>
      <c r="F96" s="2"/>
      <c r="G96" s="3"/>
      <c r="H96" s="3"/>
      <c r="I96" s="3"/>
    </row>
    <row r="97" spans="1:9" ht="15.75" customHeight="1">
      <c r="A97" s="1"/>
      <c r="B97" s="1"/>
      <c r="C97" s="2"/>
      <c r="D97" s="2"/>
      <c r="E97" s="2"/>
      <c r="F97" s="2"/>
      <c r="G97" s="3"/>
      <c r="H97" s="3"/>
      <c r="I97" s="3"/>
    </row>
    <row r="98" spans="1:9" ht="15.75" customHeight="1">
      <c r="A98" s="1"/>
      <c r="B98" s="1"/>
      <c r="C98" s="2"/>
      <c r="D98" s="2"/>
      <c r="E98" s="2"/>
      <c r="F98" s="2"/>
      <c r="G98" s="3"/>
      <c r="H98" s="3"/>
      <c r="I98" s="3"/>
    </row>
    <row r="99" spans="1:9" ht="15.75" customHeight="1">
      <c r="A99" s="1"/>
      <c r="B99" s="1"/>
      <c r="C99" s="2"/>
      <c r="D99" s="2"/>
      <c r="E99" s="2"/>
      <c r="F99" s="2"/>
      <c r="G99" s="3"/>
      <c r="H99" s="3"/>
      <c r="I99" s="3"/>
    </row>
    <row r="100" spans="1:9" ht="15.75" customHeight="1">
      <c r="A100" s="1"/>
      <c r="B100" s="1"/>
      <c r="C100" s="2"/>
      <c r="D100" s="2"/>
      <c r="E100" s="2"/>
      <c r="F100" s="2"/>
      <c r="G100" s="3"/>
      <c r="H100" s="3"/>
      <c r="I100" s="3"/>
    </row>
    <row r="101" spans="1:9" ht="15.75" customHeight="1">
      <c r="A101" s="1"/>
      <c r="B101" s="1"/>
      <c r="C101" s="2"/>
      <c r="D101" s="2"/>
      <c r="E101" s="2"/>
      <c r="F101" s="2"/>
      <c r="G101" s="3"/>
      <c r="H101" s="3"/>
      <c r="I101" s="3"/>
    </row>
    <row r="102" spans="1:9" ht="15.75" customHeight="1">
      <c r="A102" s="1"/>
      <c r="B102" s="1"/>
      <c r="C102" s="2"/>
      <c r="D102" s="2"/>
      <c r="E102" s="2"/>
      <c r="F102" s="2"/>
      <c r="G102" s="3"/>
      <c r="H102" s="3"/>
      <c r="I102" s="3"/>
    </row>
    <row r="103" spans="1:9" ht="15.75" customHeight="1">
      <c r="A103" s="1"/>
      <c r="B103" s="1"/>
      <c r="C103" s="2"/>
      <c r="D103" s="2"/>
      <c r="E103" s="2"/>
      <c r="F103" s="2"/>
      <c r="G103" s="3"/>
      <c r="H103" s="3"/>
      <c r="I103" s="3"/>
    </row>
    <row r="104" spans="1:9" ht="15.75" customHeight="1">
      <c r="A104" s="1"/>
      <c r="B104" s="1"/>
      <c r="C104" s="2"/>
      <c r="D104" s="2"/>
      <c r="E104" s="2"/>
      <c r="F104" s="2"/>
      <c r="G104" s="3"/>
      <c r="H104" s="3"/>
      <c r="I104" s="3"/>
    </row>
    <row r="105" spans="1:9" ht="15.75" customHeight="1">
      <c r="A105" s="1"/>
      <c r="B105" s="1"/>
      <c r="C105" s="2"/>
      <c r="D105" s="2"/>
      <c r="E105" s="2"/>
      <c r="F105" s="2"/>
      <c r="G105" s="3"/>
      <c r="H105" s="3"/>
      <c r="I105" s="3"/>
    </row>
    <row r="106" spans="1:9" ht="15.75" customHeight="1">
      <c r="A106" s="1"/>
      <c r="B106" s="1"/>
      <c r="C106" s="2"/>
      <c r="D106" s="2"/>
      <c r="E106" s="2"/>
      <c r="F106" s="2"/>
      <c r="G106" s="3"/>
      <c r="H106" s="3"/>
      <c r="I106" s="3"/>
    </row>
    <row r="107" spans="1:9" ht="15.75" customHeight="1">
      <c r="A107" s="1"/>
      <c r="B107" s="1"/>
      <c r="C107" s="2"/>
      <c r="D107" s="2"/>
      <c r="E107" s="2"/>
      <c r="F107" s="2"/>
      <c r="G107" s="3"/>
      <c r="H107" s="3"/>
      <c r="I107" s="3"/>
    </row>
    <row r="108" spans="1:9" ht="15.75" customHeight="1">
      <c r="A108" s="1"/>
      <c r="B108" s="1"/>
      <c r="C108" s="2"/>
      <c r="D108" s="2"/>
      <c r="E108" s="2"/>
      <c r="F108" s="2"/>
      <c r="G108" s="3"/>
      <c r="H108" s="3"/>
      <c r="I108" s="3"/>
    </row>
    <row r="109" spans="1:9" ht="15.75" customHeight="1">
      <c r="A109" s="1"/>
      <c r="B109" s="1"/>
      <c r="C109" s="2"/>
      <c r="D109" s="2"/>
      <c r="E109" s="2"/>
      <c r="F109" s="2"/>
      <c r="G109" s="3"/>
      <c r="H109" s="3"/>
      <c r="I109" s="3"/>
    </row>
    <row r="110" spans="1:9" ht="15.75" customHeight="1">
      <c r="A110" s="1"/>
      <c r="B110" s="1"/>
      <c r="C110" s="2"/>
      <c r="D110" s="2"/>
      <c r="E110" s="2"/>
      <c r="F110" s="2"/>
      <c r="G110" s="3"/>
      <c r="H110" s="3"/>
      <c r="I110" s="3"/>
    </row>
    <row r="111" spans="1:9" ht="15.75" customHeight="1">
      <c r="A111" s="1"/>
      <c r="B111" s="1"/>
      <c r="C111" s="2"/>
      <c r="D111" s="2"/>
      <c r="E111" s="2"/>
      <c r="F111" s="2"/>
      <c r="G111" s="3"/>
      <c r="H111" s="3"/>
      <c r="I111" s="3"/>
    </row>
    <row r="112" spans="1:9" ht="15.75" customHeight="1">
      <c r="A112" s="1"/>
      <c r="B112" s="1"/>
      <c r="C112" s="2"/>
      <c r="D112" s="2"/>
      <c r="E112" s="2"/>
      <c r="F112" s="2"/>
      <c r="G112" s="3"/>
      <c r="H112" s="3"/>
      <c r="I112" s="3"/>
    </row>
    <row r="113" spans="1:9" ht="15.75" customHeight="1">
      <c r="A113" s="1"/>
      <c r="B113" s="1"/>
      <c r="C113" s="2"/>
      <c r="D113" s="2"/>
      <c r="E113" s="2"/>
      <c r="F113" s="2"/>
      <c r="G113" s="3"/>
      <c r="H113" s="3"/>
      <c r="I113" s="3"/>
    </row>
    <row r="114" spans="1:9" ht="15.75" customHeight="1">
      <c r="A114" s="1"/>
      <c r="B114" s="1"/>
      <c r="C114" s="2"/>
      <c r="D114" s="2"/>
      <c r="E114" s="2"/>
      <c r="F114" s="2"/>
      <c r="G114" s="3"/>
      <c r="H114" s="3"/>
      <c r="I114" s="3"/>
    </row>
    <row r="115" spans="1:9" ht="15.75" customHeight="1">
      <c r="A115" s="1"/>
      <c r="B115" s="1"/>
      <c r="C115" s="2"/>
      <c r="D115" s="2"/>
      <c r="E115" s="2"/>
      <c r="F115" s="2"/>
      <c r="G115" s="3"/>
      <c r="H115" s="3"/>
      <c r="I115" s="3"/>
    </row>
    <row r="116" spans="1:9" ht="15.75" customHeight="1">
      <c r="A116" s="1"/>
      <c r="B116" s="1"/>
      <c r="C116" s="2"/>
      <c r="D116" s="2"/>
      <c r="E116" s="2"/>
      <c r="F116" s="2"/>
      <c r="G116" s="3"/>
      <c r="H116" s="3"/>
      <c r="I116" s="3"/>
    </row>
    <row r="117" spans="1:9" ht="15.75" customHeight="1">
      <c r="A117" s="1"/>
      <c r="B117" s="1"/>
      <c r="C117" s="2"/>
      <c r="D117" s="2"/>
      <c r="E117" s="2"/>
      <c r="F117" s="2"/>
      <c r="G117" s="3"/>
      <c r="H117" s="3"/>
      <c r="I117" s="3"/>
    </row>
    <row r="118" spans="1:9" ht="15.75" customHeight="1">
      <c r="A118" s="1"/>
      <c r="B118" s="1"/>
      <c r="C118" s="2"/>
      <c r="D118" s="2"/>
      <c r="E118" s="2"/>
      <c r="F118" s="2"/>
      <c r="G118" s="3"/>
      <c r="H118" s="3"/>
      <c r="I118" s="3"/>
    </row>
    <row r="119" spans="1:9" ht="15.75" customHeight="1">
      <c r="A119" s="1"/>
      <c r="B119" s="1"/>
      <c r="C119" s="2"/>
      <c r="D119" s="2"/>
      <c r="E119" s="2"/>
      <c r="F119" s="2"/>
      <c r="G119" s="3"/>
      <c r="H119" s="3"/>
      <c r="I119" s="3"/>
    </row>
    <row r="120" spans="1:9" ht="15.75" customHeight="1">
      <c r="A120" s="1"/>
      <c r="B120" s="1"/>
      <c r="C120" s="2"/>
      <c r="D120" s="2"/>
      <c r="E120" s="2"/>
      <c r="F120" s="2"/>
      <c r="G120" s="3"/>
      <c r="H120" s="3"/>
      <c r="I120" s="3"/>
    </row>
    <row r="121" spans="1:9" ht="15.75" customHeight="1">
      <c r="A121" s="1"/>
      <c r="B121" s="1"/>
      <c r="C121" s="2"/>
      <c r="D121" s="2"/>
      <c r="E121" s="2"/>
      <c r="F121" s="2"/>
      <c r="G121" s="3"/>
      <c r="H121" s="3"/>
      <c r="I121" s="3"/>
    </row>
    <row r="122" spans="1:9" ht="15.75" customHeight="1">
      <c r="A122" s="1"/>
      <c r="B122" s="1"/>
      <c r="C122" s="2"/>
      <c r="D122" s="2"/>
      <c r="E122" s="2"/>
      <c r="F122" s="2"/>
      <c r="G122" s="3"/>
      <c r="H122" s="3"/>
      <c r="I122" s="3"/>
    </row>
    <row r="123" spans="1:9" ht="15.75" customHeight="1">
      <c r="A123" s="1"/>
      <c r="B123" s="1"/>
      <c r="C123" s="2"/>
      <c r="D123" s="2"/>
      <c r="E123" s="2"/>
      <c r="F123" s="2"/>
      <c r="G123" s="3"/>
      <c r="H123" s="3"/>
      <c r="I123" s="3"/>
    </row>
    <row r="124" spans="1:9" ht="15.75" customHeight="1">
      <c r="A124" s="1"/>
      <c r="B124" s="1"/>
      <c r="C124" s="2"/>
      <c r="D124" s="2"/>
      <c r="E124" s="2"/>
      <c r="F124" s="2"/>
      <c r="G124" s="3"/>
      <c r="H124" s="3"/>
      <c r="I124" s="3"/>
    </row>
    <row r="125" spans="1:9" ht="15.75" customHeight="1">
      <c r="A125" s="1"/>
      <c r="B125" s="1"/>
      <c r="C125" s="2"/>
      <c r="D125" s="2"/>
      <c r="E125" s="2"/>
      <c r="F125" s="2"/>
      <c r="G125" s="3"/>
      <c r="H125" s="3"/>
      <c r="I125" s="3"/>
    </row>
    <row r="126" spans="1:9" ht="15.75" customHeight="1">
      <c r="A126" s="1"/>
      <c r="B126" s="1"/>
      <c r="C126" s="2"/>
      <c r="D126" s="2"/>
      <c r="E126" s="2"/>
      <c r="F126" s="2"/>
      <c r="G126" s="3"/>
      <c r="H126" s="3"/>
      <c r="I126" s="3"/>
    </row>
    <row r="127" spans="1:9" ht="15.75" customHeight="1">
      <c r="A127" s="1"/>
      <c r="B127" s="1"/>
      <c r="C127" s="2"/>
      <c r="D127" s="2"/>
      <c r="E127" s="2"/>
      <c r="F127" s="2"/>
      <c r="G127" s="3"/>
      <c r="H127" s="3"/>
      <c r="I127" s="3"/>
    </row>
    <row r="128" spans="1:9" ht="15.75" customHeight="1">
      <c r="A128" s="1"/>
      <c r="B128" s="1"/>
      <c r="C128" s="2"/>
      <c r="D128" s="2"/>
      <c r="E128" s="2"/>
      <c r="F128" s="2"/>
      <c r="G128" s="3"/>
      <c r="H128" s="3"/>
      <c r="I128" s="3"/>
    </row>
    <row r="129" spans="1:9" ht="15.75" customHeight="1">
      <c r="A129" s="1"/>
      <c r="B129" s="1"/>
      <c r="C129" s="2"/>
      <c r="D129" s="2"/>
      <c r="E129" s="2"/>
      <c r="F129" s="2"/>
      <c r="G129" s="3"/>
      <c r="H129" s="3"/>
      <c r="I129" s="3"/>
    </row>
    <row r="130" spans="1:9" ht="15.75" customHeight="1">
      <c r="A130" s="1"/>
      <c r="B130" s="1"/>
      <c r="C130" s="2"/>
      <c r="D130" s="2"/>
      <c r="E130" s="2"/>
      <c r="F130" s="2"/>
      <c r="G130" s="3"/>
      <c r="H130" s="3"/>
      <c r="I130" s="3"/>
    </row>
    <row r="131" spans="1:9" ht="15.75" customHeight="1">
      <c r="A131" s="1"/>
      <c r="B131" s="1"/>
      <c r="C131" s="2"/>
      <c r="D131" s="2"/>
      <c r="E131" s="2"/>
      <c r="F131" s="2"/>
      <c r="G131" s="3"/>
      <c r="H131" s="3"/>
      <c r="I131" s="3"/>
    </row>
    <row r="132" spans="1:9" ht="15.75" customHeight="1">
      <c r="A132" s="1"/>
      <c r="B132" s="1"/>
      <c r="C132" s="2"/>
      <c r="D132" s="2"/>
      <c r="E132" s="2"/>
      <c r="F132" s="2"/>
      <c r="G132" s="3"/>
      <c r="H132" s="3"/>
      <c r="I132" s="3"/>
    </row>
    <row r="133" spans="1:9" ht="15.75" customHeight="1">
      <c r="A133" s="1"/>
      <c r="B133" s="1"/>
      <c r="C133" s="2"/>
      <c r="D133" s="2"/>
      <c r="E133" s="2"/>
      <c r="F133" s="2"/>
      <c r="G133" s="3"/>
      <c r="H133" s="3"/>
      <c r="I133" s="3"/>
    </row>
    <row r="134" spans="1:9" ht="15.75" customHeight="1">
      <c r="A134" s="1"/>
      <c r="B134" s="1"/>
      <c r="C134" s="2"/>
      <c r="D134" s="2"/>
      <c r="E134" s="2"/>
      <c r="F134" s="2"/>
      <c r="G134" s="3"/>
      <c r="H134" s="3"/>
      <c r="I134" s="3"/>
    </row>
    <row r="135" spans="1:9" ht="15.75" customHeight="1">
      <c r="A135" s="1"/>
      <c r="B135" s="1"/>
      <c r="C135" s="2"/>
      <c r="D135" s="2"/>
      <c r="E135" s="2"/>
      <c r="F135" s="2"/>
      <c r="G135" s="3"/>
      <c r="H135" s="3"/>
      <c r="I135" s="3"/>
    </row>
    <row r="136" spans="1:9" ht="15.75" customHeight="1">
      <c r="A136" s="1"/>
      <c r="B136" s="1"/>
      <c r="C136" s="2"/>
      <c r="D136" s="2"/>
      <c r="E136" s="2"/>
      <c r="F136" s="2"/>
      <c r="G136" s="3"/>
      <c r="H136" s="3"/>
      <c r="I136" s="3"/>
    </row>
    <row r="137" spans="1:9" ht="15.75" customHeight="1">
      <c r="A137" s="1"/>
      <c r="B137" s="1"/>
      <c r="C137" s="2"/>
      <c r="D137" s="2"/>
      <c r="E137" s="2"/>
      <c r="F137" s="2"/>
      <c r="G137" s="3"/>
      <c r="H137" s="3"/>
      <c r="I137" s="3"/>
    </row>
    <row r="138" spans="1:9" ht="15.75" customHeight="1">
      <c r="A138" s="1"/>
      <c r="B138" s="1"/>
      <c r="C138" s="2"/>
      <c r="D138" s="2"/>
      <c r="E138" s="2"/>
      <c r="F138" s="2"/>
      <c r="G138" s="3"/>
      <c r="H138" s="3"/>
      <c r="I138" s="3"/>
    </row>
    <row r="139" spans="1:9" ht="15.75" customHeight="1">
      <c r="A139" s="1"/>
      <c r="B139" s="1"/>
      <c r="C139" s="2"/>
      <c r="D139" s="2"/>
      <c r="E139" s="2"/>
      <c r="F139" s="2"/>
      <c r="G139" s="3"/>
      <c r="H139" s="3"/>
      <c r="I139" s="3"/>
    </row>
    <row r="140" spans="1:9" ht="15.75" customHeight="1">
      <c r="A140" s="1"/>
      <c r="B140" s="1"/>
      <c r="C140" s="2"/>
      <c r="D140" s="2"/>
      <c r="E140" s="2"/>
      <c r="F140" s="2"/>
      <c r="G140" s="3"/>
      <c r="H140" s="3"/>
      <c r="I140" s="3"/>
    </row>
    <row r="141" spans="1:9" ht="15.75" customHeight="1">
      <c r="A141" s="1"/>
      <c r="B141" s="1"/>
      <c r="C141" s="2"/>
      <c r="D141" s="2"/>
      <c r="E141" s="2"/>
      <c r="F141" s="2"/>
      <c r="G141" s="3"/>
      <c r="H141" s="3"/>
      <c r="I141" s="3"/>
    </row>
    <row r="142" spans="1:9" ht="15.75" customHeight="1">
      <c r="A142" s="1"/>
      <c r="B142" s="1"/>
      <c r="C142" s="2"/>
      <c r="D142" s="2"/>
      <c r="E142" s="2"/>
      <c r="F142" s="2"/>
      <c r="G142" s="3"/>
      <c r="H142" s="3"/>
      <c r="I142" s="3"/>
    </row>
    <row r="143" spans="1:9" ht="15.75" customHeight="1">
      <c r="A143" s="1"/>
      <c r="B143" s="1"/>
      <c r="C143" s="2"/>
      <c r="D143" s="2"/>
      <c r="E143" s="2"/>
      <c r="F143" s="2"/>
      <c r="G143" s="3"/>
      <c r="H143" s="3"/>
      <c r="I143" s="3"/>
    </row>
    <row r="144" spans="1:9" ht="15.75" customHeight="1">
      <c r="A144" s="1"/>
      <c r="B144" s="1"/>
      <c r="C144" s="2"/>
      <c r="D144" s="2"/>
      <c r="E144" s="2"/>
      <c r="F144" s="2"/>
      <c r="G144" s="3"/>
      <c r="H144" s="3"/>
      <c r="I144" s="3"/>
    </row>
    <row r="145" spans="1:9" ht="15.75" customHeight="1">
      <c r="A145" s="1"/>
      <c r="B145" s="1"/>
      <c r="C145" s="2"/>
      <c r="D145" s="2"/>
      <c r="E145" s="2"/>
      <c r="F145" s="2"/>
      <c r="G145" s="3"/>
      <c r="H145" s="3"/>
      <c r="I145" s="3"/>
    </row>
    <row r="146" spans="1:9" ht="15.75" customHeight="1">
      <c r="A146" s="1"/>
      <c r="B146" s="1"/>
      <c r="C146" s="2"/>
      <c r="D146" s="2"/>
      <c r="E146" s="2"/>
      <c r="F146" s="2"/>
      <c r="G146" s="3"/>
      <c r="H146" s="3"/>
      <c r="I146" s="3"/>
    </row>
    <row r="147" spans="1:9" ht="15.75" customHeight="1">
      <c r="A147" s="1"/>
      <c r="B147" s="1"/>
      <c r="C147" s="2"/>
      <c r="D147" s="2"/>
      <c r="E147" s="2"/>
      <c r="F147" s="2"/>
      <c r="G147" s="3"/>
      <c r="H147" s="3"/>
      <c r="I147" s="3"/>
    </row>
    <row r="148" spans="1:9" ht="15.75" customHeight="1">
      <c r="A148" s="1"/>
      <c r="B148" s="1"/>
      <c r="C148" s="2"/>
      <c r="D148" s="2"/>
      <c r="E148" s="2"/>
      <c r="F148" s="2"/>
      <c r="G148" s="3"/>
      <c r="H148" s="3"/>
      <c r="I148" s="3"/>
    </row>
    <row r="149" spans="1:9" ht="15.75" customHeight="1">
      <c r="A149" s="1"/>
      <c r="B149" s="1"/>
      <c r="C149" s="2"/>
      <c r="D149" s="2"/>
      <c r="E149" s="2"/>
      <c r="F149" s="2"/>
      <c r="G149" s="3"/>
      <c r="H149" s="3"/>
      <c r="I149" s="3"/>
    </row>
    <row r="150" spans="1:9" ht="15.75" customHeight="1">
      <c r="A150" s="1"/>
      <c r="B150" s="1"/>
      <c r="C150" s="2"/>
      <c r="D150" s="2"/>
      <c r="E150" s="2"/>
      <c r="F150" s="2"/>
      <c r="G150" s="3"/>
      <c r="H150" s="3"/>
      <c r="I150" s="3"/>
    </row>
    <row r="151" spans="1:9" ht="15.75" customHeight="1">
      <c r="A151" s="1"/>
      <c r="B151" s="1"/>
      <c r="C151" s="2"/>
      <c r="D151" s="2"/>
      <c r="E151" s="2"/>
      <c r="F151" s="2"/>
      <c r="G151" s="3"/>
      <c r="H151" s="3"/>
      <c r="I151" s="3"/>
    </row>
    <row r="152" spans="1:9" ht="15.75" customHeight="1">
      <c r="A152" s="1"/>
      <c r="B152" s="1"/>
      <c r="C152" s="2"/>
      <c r="D152" s="2"/>
      <c r="E152" s="2"/>
      <c r="F152" s="2"/>
      <c r="G152" s="3"/>
      <c r="H152" s="3"/>
      <c r="I152" s="3"/>
    </row>
    <row r="153" spans="1:9" ht="15.75" customHeight="1">
      <c r="A153" s="1"/>
      <c r="B153" s="1"/>
      <c r="C153" s="2"/>
      <c r="D153" s="2"/>
      <c r="E153" s="2"/>
      <c r="F153" s="2"/>
      <c r="G153" s="3"/>
      <c r="H153" s="3"/>
      <c r="I153" s="3"/>
    </row>
    <row r="154" spans="1:9" ht="15.75" customHeight="1">
      <c r="A154" s="1"/>
      <c r="B154" s="1"/>
      <c r="C154" s="2"/>
      <c r="D154" s="2"/>
      <c r="E154" s="2"/>
      <c r="F154" s="2"/>
      <c r="G154" s="3"/>
      <c r="H154" s="3"/>
      <c r="I154" s="3"/>
    </row>
    <row r="155" spans="1:9" ht="15.75" customHeight="1">
      <c r="A155" s="1"/>
      <c r="B155" s="1"/>
      <c r="C155" s="2"/>
      <c r="D155" s="2"/>
      <c r="E155" s="2"/>
      <c r="F155" s="2"/>
      <c r="G155" s="3"/>
      <c r="H155" s="3"/>
      <c r="I155" s="3"/>
    </row>
    <row r="156" spans="1:9" ht="15.75" customHeight="1">
      <c r="A156" s="1"/>
      <c r="B156" s="1"/>
      <c r="C156" s="2"/>
      <c r="D156" s="2"/>
      <c r="E156" s="2"/>
      <c r="F156" s="2"/>
      <c r="G156" s="3"/>
      <c r="H156" s="3"/>
      <c r="I156" s="3"/>
    </row>
    <row r="157" spans="1:9" ht="15.75" customHeight="1">
      <c r="A157" s="1"/>
      <c r="B157" s="1"/>
      <c r="C157" s="2"/>
      <c r="D157" s="2"/>
      <c r="E157" s="2"/>
      <c r="F157" s="2"/>
      <c r="G157" s="3"/>
      <c r="H157" s="3"/>
      <c r="I157" s="3"/>
    </row>
    <row r="158" spans="1:9" ht="15.75" customHeight="1">
      <c r="A158" s="1"/>
      <c r="B158" s="1"/>
      <c r="C158" s="2"/>
      <c r="D158" s="2"/>
      <c r="E158" s="2"/>
      <c r="F158" s="2"/>
      <c r="G158" s="3"/>
      <c r="H158" s="3"/>
      <c r="I158" s="3"/>
    </row>
    <row r="159" spans="1:9" ht="15.75" customHeight="1">
      <c r="A159" s="1"/>
      <c r="B159" s="1"/>
      <c r="C159" s="2"/>
      <c r="D159" s="2"/>
      <c r="E159" s="2"/>
      <c r="F159" s="2"/>
      <c r="G159" s="3"/>
      <c r="H159" s="3"/>
      <c r="I159" s="3"/>
    </row>
    <row r="160" spans="1:9" ht="15.75" customHeight="1">
      <c r="A160" s="1"/>
      <c r="B160" s="1"/>
      <c r="C160" s="2"/>
      <c r="D160" s="2"/>
      <c r="E160" s="2"/>
      <c r="F160" s="2"/>
      <c r="G160" s="3"/>
      <c r="H160" s="3"/>
      <c r="I160" s="3"/>
    </row>
    <row r="161" spans="1:9" ht="15.75" customHeight="1">
      <c r="A161" s="1"/>
      <c r="B161" s="1"/>
      <c r="C161" s="2"/>
      <c r="D161" s="2"/>
      <c r="E161" s="2"/>
      <c r="F161" s="2"/>
      <c r="G161" s="3"/>
      <c r="H161" s="3"/>
      <c r="I161" s="3"/>
    </row>
    <row r="162" spans="1:9" ht="15.75" customHeight="1">
      <c r="A162" s="1"/>
      <c r="B162" s="1"/>
      <c r="C162" s="2"/>
      <c r="D162" s="2"/>
      <c r="E162" s="2"/>
      <c r="F162" s="2"/>
      <c r="G162" s="3"/>
      <c r="H162" s="3"/>
      <c r="I162" s="3"/>
    </row>
    <row r="163" spans="1:9" ht="15.75" customHeight="1">
      <c r="A163" s="1"/>
      <c r="B163" s="1"/>
      <c r="C163" s="2"/>
      <c r="D163" s="2"/>
      <c r="E163" s="2"/>
      <c r="F163" s="2"/>
      <c r="G163" s="3"/>
      <c r="H163" s="3"/>
      <c r="I163" s="3"/>
    </row>
    <row r="164" spans="1:9" ht="15.75" customHeight="1">
      <c r="A164" s="1"/>
      <c r="B164" s="1"/>
      <c r="C164" s="2"/>
      <c r="D164" s="2"/>
      <c r="E164" s="2"/>
      <c r="F164" s="2"/>
      <c r="G164" s="3"/>
      <c r="H164" s="3"/>
      <c r="I164" s="3"/>
    </row>
    <row r="165" spans="1:9" ht="15.75" customHeight="1">
      <c r="A165" s="1"/>
      <c r="B165" s="1"/>
      <c r="C165" s="2"/>
      <c r="D165" s="2"/>
      <c r="E165" s="2"/>
      <c r="F165" s="2"/>
      <c r="G165" s="3"/>
      <c r="H165" s="3"/>
      <c r="I165" s="3"/>
    </row>
    <row r="166" spans="1:9" ht="15.75" customHeight="1">
      <c r="A166" s="1"/>
      <c r="B166" s="1"/>
      <c r="C166" s="2"/>
      <c r="D166" s="2"/>
      <c r="E166" s="2"/>
      <c r="F166" s="2"/>
      <c r="G166" s="3"/>
      <c r="H166" s="3"/>
      <c r="I166" s="3"/>
    </row>
    <row r="167" spans="1:9" ht="15.75" customHeight="1">
      <c r="A167" s="1"/>
      <c r="B167" s="1"/>
      <c r="C167" s="2"/>
      <c r="D167" s="2"/>
      <c r="E167" s="2"/>
      <c r="F167" s="2"/>
      <c r="G167" s="3"/>
      <c r="H167" s="3"/>
      <c r="I167" s="3"/>
    </row>
    <row r="168" spans="1:9" ht="15.75" customHeight="1">
      <c r="A168" s="1"/>
      <c r="B168" s="1"/>
      <c r="C168" s="2"/>
      <c r="D168" s="2"/>
      <c r="E168" s="2"/>
      <c r="F168" s="2"/>
      <c r="G168" s="3"/>
      <c r="H168" s="3"/>
      <c r="I168" s="3"/>
    </row>
    <row r="169" spans="1:9" ht="15.75" customHeight="1">
      <c r="A169" s="1"/>
      <c r="B169" s="1"/>
      <c r="C169" s="2"/>
      <c r="D169" s="2"/>
      <c r="E169" s="2"/>
      <c r="F169" s="2"/>
      <c r="G169" s="3"/>
      <c r="H169" s="3"/>
      <c r="I169" s="3"/>
    </row>
    <row r="170" spans="1:9" ht="15.75" customHeight="1">
      <c r="A170" s="1"/>
      <c r="B170" s="1"/>
      <c r="C170" s="2"/>
      <c r="D170" s="2"/>
      <c r="E170" s="2"/>
      <c r="F170" s="2"/>
      <c r="G170" s="3"/>
      <c r="H170" s="3"/>
      <c r="I170" s="3"/>
    </row>
    <row r="171" spans="1:9" ht="15.75" customHeight="1">
      <c r="A171" s="1"/>
      <c r="B171" s="1"/>
      <c r="C171" s="2"/>
      <c r="D171" s="2"/>
      <c r="E171" s="2"/>
      <c r="F171" s="2"/>
      <c r="G171" s="3"/>
      <c r="H171" s="3"/>
      <c r="I171" s="3"/>
    </row>
    <row r="172" spans="1:9" ht="15.75" customHeight="1">
      <c r="A172" s="1"/>
      <c r="B172" s="1"/>
      <c r="C172" s="2"/>
      <c r="D172" s="2"/>
      <c r="E172" s="2"/>
      <c r="F172" s="2"/>
      <c r="G172" s="3"/>
      <c r="H172" s="3"/>
      <c r="I172" s="3"/>
    </row>
    <row r="173" spans="1:9" ht="15.75" customHeight="1">
      <c r="A173" s="1"/>
      <c r="B173" s="1"/>
      <c r="C173" s="2"/>
      <c r="D173" s="2"/>
      <c r="E173" s="2"/>
      <c r="F173" s="2"/>
      <c r="G173" s="3"/>
      <c r="H173" s="3"/>
      <c r="I173" s="3"/>
    </row>
    <row r="174" spans="1:9" ht="15.75" customHeight="1">
      <c r="A174" s="1"/>
      <c r="B174" s="1"/>
      <c r="C174" s="2"/>
      <c r="D174" s="2"/>
      <c r="E174" s="2"/>
      <c r="F174" s="2"/>
      <c r="G174" s="3"/>
      <c r="H174" s="3"/>
      <c r="I174" s="3"/>
    </row>
    <row r="175" spans="1:9" ht="15.75" customHeight="1">
      <c r="A175" s="1"/>
      <c r="B175" s="1"/>
      <c r="C175" s="2"/>
      <c r="D175" s="2"/>
      <c r="E175" s="2"/>
      <c r="F175" s="2"/>
      <c r="G175" s="3"/>
      <c r="H175" s="3"/>
      <c r="I175" s="3"/>
    </row>
    <row r="176" spans="1:9" ht="15.75" customHeight="1">
      <c r="A176" s="1"/>
      <c r="B176" s="1"/>
      <c r="C176" s="2"/>
      <c r="D176" s="2"/>
      <c r="E176" s="2"/>
      <c r="F176" s="2"/>
      <c r="G176" s="3"/>
      <c r="H176" s="3"/>
      <c r="I176" s="3"/>
    </row>
    <row r="177" spans="1:9" ht="15.75" customHeight="1">
      <c r="A177" s="1"/>
      <c r="B177" s="1"/>
      <c r="C177" s="2"/>
      <c r="D177" s="2"/>
      <c r="E177" s="2"/>
      <c r="F177" s="2"/>
      <c r="G177" s="3"/>
      <c r="H177" s="3"/>
      <c r="I177" s="3"/>
    </row>
    <row r="178" spans="1:9" ht="15.75" customHeight="1">
      <c r="A178" s="1"/>
      <c r="B178" s="1"/>
      <c r="C178" s="2"/>
      <c r="D178" s="2"/>
      <c r="E178" s="2"/>
      <c r="F178" s="2"/>
      <c r="G178" s="3"/>
      <c r="H178" s="3"/>
      <c r="I178" s="3"/>
    </row>
    <row r="179" spans="1:9" ht="15.75" customHeight="1">
      <c r="A179" s="1"/>
      <c r="B179" s="1"/>
      <c r="C179" s="2"/>
      <c r="D179" s="2"/>
      <c r="E179" s="2"/>
      <c r="F179" s="2"/>
      <c r="G179" s="3"/>
      <c r="H179" s="3"/>
      <c r="I179" s="3"/>
    </row>
    <row r="180" spans="1:9" ht="15.75" customHeight="1">
      <c r="A180" s="1"/>
      <c r="B180" s="1"/>
      <c r="C180" s="2"/>
      <c r="D180" s="2"/>
      <c r="E180" s="2"/>
      <c r="F180" s="2"/>
      <c r="G180" s="3"/>
      <c r="H180" s="3"/>
      <c r="I180" s="3"/>
    </row>
    <row r="181" spans="1:9" ht="15.75" customHeight="1">
      <c r="A181" s="1"/>
      <c r="B181" s="1"/>
      <c r="C181" s="2"/>
      <c r="D181" s="2"/>
      <c r="E181" s="2"/>
      <c r="F181" s="2"/>
      <c r="G181" s="3"/>
      <c r="H181" s="3"/>
      <c r="I181" s="3"/>
    </row>
    <row r="182" spans="1:9" ht="15.75" customHeight="1">
      <c r="A182" s="1"/>
      <c r="B182" s="1"/>
      <c r="C182" s="2"/>
      <c r="D182" s="2"/>
      <c r="E182" s="2"/>
      <c r="F182" s="2"/>
      <c r="G182" s="3"/>
      <c r="H182" s="3"/>
      <c r="I182" s="3"/>
    </row>
    <row r="183" spans="1:9" ht="15.75" customHeight="1">
      <c r="A183" s="1"/>
      <c r="B183" s="1"/>
      <c r="C183" s="2"/>
      <c r="D183" s="2"/>
      <c r="E183" s="2"/>
      <c r="F183" s="2"/>
      <c r="G183" s="3"/>
      <c r="H183" s="3"/>
      <c r="I183" s="3"/>
    </row>
    <row r="184" spans="1:9" ht="15.75" customHeight="1">
      <c r="A184" s="1"/>
      <c r="B184" s="1"/>
      <c r="C184" s="2"/>
      <c r="D184" s="2"/>
      <c r="E184" s="2"/>
      <c r="F184" s="2"/>
      <c r="G184" s="3"/>
      <c r="H184" s="3"/>
      <c r="I184" s="3"/>
    </row>
    <row r="185" spans="1:9" ht="15.75" customHeight="1">
      <c r="A185" s="1"/>
      <c r="B185" s="1"/>
      <c r="C185" s="2"/>
      <c r="D185" s="2"/>
      <c r="E185" s="2"/>
      <c r="F185" s="2"/>
      <c r="G185" s="3"/>
      <c r="H185" s="3"/>
      <c r="I185" s="3"/>
    </row>
    <row r="186" spans="1:9" ht="15.75" customHeight="1">
      <c r="A186" s="1"/>
      <c r="B186" s="1"/>
      <c r="C186" s="2"/>
      <c r="D186" s="2"/>
      <c r="E186" s="2"/>
      <c r="F186" s="2"/>
      <c r="G186" s="3"/>
      <c r="H186" s="3"/>
      <c r="I186" s="3"/>
    </row>
    <row r="187" spans="1:9" ht="15.75" customHeight="1">
      <c r="A187" s="1"/>
      <c r="B187" s="1"/>
      <c r="C187" s="2"/>
      <c r="D187" s="2"/>
      <c r="E187" s="2"/>
      <c r="F187" s="2"/>
      <c r="G187" s="3"/>
      <c r="H187" s="3"/>
      <c r="I187" s="3"/>
    </row>
    <row r="188" spans="1:9" ht="15.75" customHeight="1">
      <c r="A188" s="1"/>
      <c r="B188" s="1"/>
      <c r="C188" s="2"/>
      <c r="D188" s="2"/>
      <c r="E188" s="2"/>
      <c r="F188" s="2"/>
      <c r="G188" s="3"/>
      <c r="H188" s="3"/>
      <c r="I188" s="3"/>
    </row>
    <row r="189" spans="1:9" ht="15.75" customHeight="1">
      <c r="A189" s="1"/>
      <c r="B189" s="1"/>
      <c r="C189" s="2"/>
      <c r="D189" s="2"/>
      <c r="E189" s="2"/>
      <c r="F189" s="2"/>
      <c r="G189" s="3"/>
      <c r="H189" s="3"/>
      <c r="I189" s="3"/>
    </row>
    <row r="190" spans="1:9" ht="15.75" customHeight="1">
      <c r="A190" s="1"/>
      <c r="B190" s="1"/>
      <c r="C190" s="2"/>
      <c r="D190" s="2"/>
      <c r="E190" s="2"/>
      <c r="F190" s="2"/>
      <c r="G190" s="3"/>
      <c r="H190" s="3"/>
      <c r="I190" s="3"/>
    </row>
    <row r="191" spans="1:9" ht="15.75" customHeight="1">
      <c r="A191" s="1"/>
      <c r="B191" s="1"/>
      <c r="C191" s="2"/>
      <c r="D191" s="2"/>
      <c r="E191" s="2"/>
      <c r="F191" s="2"/>
      <c r="G191" s="3"/>
      <c r="H191" s="3"/>
      <c r="I191" s="3"/>
    </row>
    <row r="192" spans="1:9" ht="15.75" customHeight="1">
      <c r="A192" s="1"/>
      <c r="B192" s="1"/>
      <c r="C192" s="2"/>
      <c r="D192" s="2"/>
      <c r="E192" s="2"/>
      <c r="F192" s="2"/>
      <c r="G192" s="3"/>
      <c r="H192" s="3"/>
      <c r="I192" s="3"/>
    </row>
    <row r="193" spans="1:9" ht="15.75" customHeight="1">
      <c r="A193" s="1"/>
      <c r="B193" s="1"/>
      <c r="C193" s="2"/>
      <c r="D193" s="2"/>
      <c r="E193" s="2"/>
      <c r="F193" s="2"/>
      <c r="G193" s="3"/>
      <c r="H193" s="3"/>
      <c r="I193" s="3"/>
    </row>
    <row r="194" spans="1:9" ht="15.75" customHeight="1">
      <c r="A194" s="1"/>
      <c r="B194" s="1"/>
      <c r="C194" s="2"/>
      <c r="D194" s="2"/>
      <c r="E194" s="2"/>
      <c r="F194" s="2"/>
      <c r="G194" s="3"/>
      <c r="H194" s="3"/>
      <c r="I194" s="3"/>
    </row>
    <row r="195" spans="1:9" ht="15.75" customHeight="1">
      <c r="A195" s="1"/>
      <c r="B195" s="1"/>
      <c r="C195" s="2"/>
      <c r="D195" s="2"/>
      <c r="E195" s="2"/>
      <c r="F195" s="2"/>
      <c r="G195" s="3"/>
      <c r="H195" s="3"/>
      <c r="I195" s="3"/>
    </row>
    <row r="196" spans="1:9" ht="15.75" customHeight="1">
      <c r="A196" s="1"/>
      <c r="B196" s="1"/>
      <c r="C196" s="2"/>
      <c r="D196" s="2"/>
      <c r="E196" s="2"/>
      <c r="F196" s="2"/>
      <c r="G196" s="3"/>
      <c r="H196" s="3"/>
      <c r="I196" s="3"/>
    </row>
    <row r="197" spans="1:9" ht="15.75" customHeight="1">
      <c r="A197" s="1"/>
      <c r="B197" s="1"/>
      <c r="C197" s="2"/>
      <c r="D197" s="2"/>
      <c r="E197" s="2"/>
      <c r="F197" s="2"/>
      <c r="G197" s="3"/>
      <c r="H197" s="3"/>
      <c r="I197" s="3"/>
    </row>
    <row r="198" spans="1:9" ht="15.75" customHeight="1">
      <c r="A198" s="1"/>
      <c r="B198" s="1"/>
      <c r="C198" s="2"/>
      <c r="D198" s="2"/>
      <c r="E198" s="2"/>
      <c r="F198" s="2"/>
      <c r="G198" s="3"/>
      <c r="H198" s="3"/>
      <c r="I198" s="3"/>
    </row>
    <row r="199" spans="1:9" ht="15.75" customHeight="1">
      <c r="A199" s="1"/>
      <c r="B199" s="1"/>
      <c r="C199" s="2"/>
      <c r="D199" s="2"/>
      <c r="E199" s="2"/>
      <c r="F199" s="2"/>
      <c r="G199" s="3"/>
      <c r="H199" s="3"/>
      <c r="I199" s="3"/>
    </row>
    <row r="200" spans="1:9" ht="15.75" customHeight="1">
      <c r="A200" s="1"/>
      <c r="B200" s="1"/>
      <c r="C200" s="2"/>
      <c r="D200" s="2"/>
      <c r="E200" s="2"/>
      <c r="F200" s="2"/>
      <c r="G200" s="3"/>
      <c r="H200" s="3"/>
      <c r="I200" s="3"/>
    </row>
    <row r="201" spans="1:9" ht="15.75" customHeight="1">
      <c r="A201" s="1"/>
      <c r="B201" s="1"/>
      <c r="C201" s="2"/>
      <c r="D201" s="2"/>
      <c r="E201" s="2"/>
      <c r="F201" s="2"/>
      <c r="G201" s="3"/>
      <c r="H201" s="3"/>
      <c r="I201" s="3"/>
    </row>
    <row r="202" spans="1:9" ht="15.75" customHeight="1">
      <c r="A202" s="1"/>
      <c r="B202" s="1"/>
      <c r="C202" s="2"/>
      <c r="D202" s="2"/>
      <c r="E202" s="2"/>
      <c r="F202" s="2"/>
      <c r="G202" s="3"/>
      <c r="H202" s="3"/>
      <c r="I202" s="3"/>
    </row>
    <row r="203" spans="1:9" ht="15.75" customHeight="1">
      <c r="A203" s="1"/>
      <c r="B203" s="1"/>
      <c r="C203" s="2"/>
      <c r="D203" s="2"/>
      <c r="E203" s="2"/>
      <c r="F203" s="2"/>
      <c r="G203" s="3"/>
      <c r="H203" s="3"/>
      <c r="I203" s="3"/>
    </row>
    <row r="204" spans="1:9" ht="15.75" customHeight="1">
      <c r="A204" s="1"/>
      <c r="B204" s="1"/>
      <c r="C204" s="2"/>
      <c r="D204" s="2"/>
      <c r="E204" s="2"/>
      <c r="F204" s="2"/>
      <c r="G204" s="3"/>
      <c r="H204" s="3"/>
      <c r="I204" s="3"/>
    </row>
    <row r="205" spans="1:9" ht="15.75" customHeight="1">
      <c r="A205" s="1"/>
      <c r="B205" s="1"/>
      <c r="C205" s="2"/>
      <c r="D205" s="2"/>
      <c r="E205" s="2"/>
      <c r="F205" s="2"/>
      <c r="G205" s="3"/>
      <c r="H205" s="3"/>
      <c r="I205" s="3"/>
    </row>
    <row r="206" spans="1:9" ht="15.75" customHeight="1">
      <c r="A206" s="1"/>
      <c r="B206" s="1"/>
      <c r="C206" s="2"/>
      <c r="D206" s="2"/>
      <c r="E206" s="2"/>
      <c r="F206" s="2"/>
      <c r="G206" s="3"/>
      <c r="H206" s="3"/>
      <c r="I206" s="3"/>
    </row>
    <row r="207" spans="1:9" ht="15.75" customHeight="1">
      <c r="A207" s="1"/>
      <c r="B207" s="1"/>
      <c r="C207" s="2"/>
      <c r="D207" s="2"/>
      <c r="E207" s="2"/>
      <c r="F207" s="2"/>
      <c r="G207" s="3"/>
      <c r="H207" s="3"/>
      <c r="I207" s="3"/>
    </row>
    <row r="208" spans="1:9" ht="15.75" customHeight="1">
      <c r="A208" s="1"/>
      <c r="B208" s="1"/>
      <c r="C208" s="2"/>
      <c r="D208" s="2"/>
      <c r="E208" s="2"/>
      <c r="F208" s="2"/>
      <c r="G208" s="3"/>
      <c r="H208" s="3"/>
      <c r="I208" s="3"/>
    </row>
    <row r="209" spans="1:9" ht="15.75" customHeight="1">
      <c r="A209" s="1"/>
      <c r="B209" s="1"/>
      <c r="C209" s="2"/>
      <c r="D209" s="2"/>
      <c r="E209" s="2"/>
      <c r="F209" s="2"/>
      <c r="G209" s="3"/>
      <c r="H209" s="3"/>
      <c r="I209" s="3"/>
    </row>
    <row r="210" spans="1:9" ht="15.75" customHeight="1">
      <c r="A210" s="1"/>
      <c r="B210" s="1"/>
      <c r="C210" s="2"/>
      <c r="D210" s="2"/>
      <c r="E210" s="2"/>
      <c r="F210" s="2"/>
      <c r="G210" s="3"/>
      <c r="H210" s="3"/>
      <c r="I210" s="3"/>
    </row>
    <row r="211" spans="1:9" ht="15.75" customHeight="1">
      <c r="A211" s="1"/>
      <c r="B211" s="1"/>
      <c r="C211" s="2"/>
      <c r="D211" s="2"/>
      <c r="E211" s="2"/>
      <c r="F211" s="2"/>
      <c r="G211" s="3"/>
      <c r="H211" s="3"/>
      <c r="I211" s="3"/>
    </row>
    <row r="212" spans="1:9" ht="15.75" customHeight="1">
      <c r="A212" s="1"/>
      <c r="B212" s="1"/>
      <c r="C212" s="2"/>
      <c r="D212" s="2"/>
      <c r="E212" s="2"/>
      <c r="F212" s="2"/>
      <c r="G212" s="3"/>
      <c r="H212" s="3"/>
      <c r="I212" s="3"/>
    </row>
    <row r="213" spans="1:9" ht="15.75" customHeight="1">
      <c r="A213" s="1"/>
      <c r="B213" s="1"/>
      <c r="C213" s="2"/>
      <c r="D213" s="2"/>
      <c r="E213" s="2"/>
      <c r="F213" s="2"/>
      <c r="G213" s="3"/>
      <c r="H213" s="3"/>
      <c r="I213" s="3"/>
    </row>
    <row r="214" spans="1:9" ht="15.75" customHeight="1">
      <c r="A214" s="1"/>
      <c r="B214" s="1"/>
      <c r="C214" s="2"/>
      <c r="D214" s="2"/>
      <c r="E214" s="2"/>
      <c r="F214" s="2"/>
      <c r="G214" s="3"/>
      <c r="H214" s="3"/>
      <c r="I214" s="3"/>
    </row>
    <row r="215" spans="1:9" ht="15.75" customHeight="1">
      <c r="A215" s="1"/>
      <c r="B215" s="1"/>
      <c r="C215" s="2"/>
      <c r="D215" s="2"/>
      <c r="E215" s="2"/>
      <c r="F215" s="2"/>
      <c r="G215" s="3"/>
      <c r="H215" s="3"/>
      <c r="I215" s="3"/>
    </row>
    <row r="216" spans="1:9" ht="15.75" customHeight="1">
      <c r="A216" s="1"/>
      <c r="B216" s="1"/>
      <c r="C216" s="2"/>
      <c r="D216" s="2"/>
      <c r="E216" s="2"/>
      <c r="F216" s="2"/>
      <c r="G216" s="3"/>
      <c r="H216" s="3"/>
      <c r="I216" s="3"/>
    </row>
    <row r="217" spans="1:9" ht="15.75" customHeight="1">
      <c r="A217" s="1"/>
      <c r="B217" s="1"/>
      <c r="C217" s="2"/>
      <c r="D217" s="2"/>
      <c r="E217" s="2"/>
      <c r="F217" s="2"/>
      <c r="G217" s="3"/>
      <c r="H217" s="3"/>
      <c r="I217" s="3"/>
    </row>
    <row r="218" spans="1:9" ht="15.75" customHeight="1">
      <c r="A218" s="1"/>
      <c r="B218" s="1"/>
      <c r="C218" s="2"/>
      <c r="D218" s="2"/>
      <c r="E218" s="2"/>
      <c r="F218" s="2"/>
      <c r="G218" s="3"/>
      <c r="H218" s="3"/>
      <c r="I218" s="3"/>
    </row>
    <row r="219" spans="1:9" ht="15.75" customHeight="1">
      <c r="A219" s="1"/>
      <c r="B219" s="1"/>
      <c r="C219" s="2"/>
      <c r="D219" s="2"/>
      <c r="E219" s="2"/>
      <c r="F219" s="2"/>
      <c r="G219" s="3"/>
      <c r="H219" s="3"/>
      <c r="I219" s="3"/>
    </row>
    <row r="220" spans="1:9" ht="15.75" customHeight="1">
      <c r="A220" s="1"/>
      <c r="B220" s="1"/>
      <c r="C220" s="2"/>
      <c r="D220" s="2"/>
      <c r="E220" s="2"/>
      <c r="F220" s="2"/>
      <c r="G220" s="3"/>
      <c r="H220" s="3"/>
      <c r="I220" s="3"/>
    </row>
    <row r="221" spans="1:9" ht="15.75" customHeight="1"/>
    <row r="222" spans="1:9" ht="15.75" customHeight="1"/>
    <row r="223" spans="1:9" ht="15.75" customHeight="1"/>
    <row r="224" spans="1: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8:F8"/>
    <mergeCell ref="A9:F9"/>
    <mergeCell ref="A20:I20"/>
    <mergeCell ref="A2:F2"/>
    <mergeCell ref="A4:F4"/>
    <mergeCell ref="A5:F5"/>
    <mergeCell ref="A6:F6"/>
    <mergeCell ref="A7:F7"/>
  </mergeCells>
  <pageMargins left="0.7" right="0.7" top="0.75" bottom="0.75" header="0" footer="0"/>
  <pageSetup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sheetPr>
  <dimension ref="A1:AMJ1133"/>
  <sheetViews>
    <sheetView topLeftCell="A136" workbookViewId="0">
      <selection activeCell="F143" sqref="F143"/>
    </sheetView>
  </sheetViews>
  <sheetFormatPr defaultColWidth="14.44140625" defaultRowHeight="15" customHeight="1"/>
  <cols>
    <col min="1" max="1" width="23.6640625" customWidth="1"/>
    <col min="2" max="2" width="10.88671875" customWidth="1"/>
    <col min="3" max="3" width="30" customWidth="1"/>
    <col min="4" max="4" width="17.6640625" customWidth="1"/>
    <col min="5" max="5" width="26.44140625" style="2202" customWidth="1"/>
    <col min="6" max="6" width="13.6640625" style="142" customWidth="1"/>
    <col min="7" max="8" width="13.6640625" customWidth="1"/>
    <col min="9" max="25" width="8" customWidth="1"/>
  </cols>
  <sheetData>
    <row r="1" spans="1:25" ht="14.4">
      <c r="A1" s="1"/>
      <c r="B1" s="1"/>
      <c r="C1" s="2"/>
      <c r="D1" s="2"/>
      <c r="E1" s="2198"/>
      <c r="F1" s="1"/>
      <c r="G1" s="3"/>
      <c r="H1" s="3"/>
    </row>
    <row r="2" spans="1:25" ht="15.75" customHeight="1">
      <c r="A2" s="2368" t="s">
        <v>376</v>
      </c>
      <c r="B2" s="2325"/>
      <c r="C2" s="2325"/>
      <c r="D2" s="2325"/>
      <c r="E2" s="2326"/>
      <c r="F2" s="4"/>
      <c r="G2" s="4"/>
      <c r="H2" s="4"/>
      <c r="I2" s="19"/>
      <c r="J2" s="19"/>
      <c r="K2" s="19"/>
      <c r="L2" s="19"/>
      <c r="M2" s="19"/>
      <c r="N2" s="19"/>
      <c r="O2" s="19"/>
      <c r="P2" s="19"/>
      <c r="Q2" s="19"/>
      <c r="R2" s="19"/>
      <c r="S2" s="19"/>
      <c r="T2" s="19"/>
      <c r="U2" s="19"/>
      <c r="V2" s="19"/>
      <c r="W2" s="19"/>
      <c r="X2" s="19"/>
      <c r="Y2" s="19"/>
    </row>
    <row r="3" spans="1:25" ht="15.75" customHeight="1">
      <c r="A3" s="5"/>
      <c r="B3" s="5"/>
      <c r="C3" s="5"/>
      <c r="D3" s="5"/>
      <c r="E3" s="2199"/>
      <c r="F3" s="4"/>
      <c r="G3" s="4"/>
      <c r="H3" s="4"/>
      <c r="I3" s="19"/>
      <c r="J3" s="19"/>
      <c r="K3" s="19"/>
      <c r="L3" s="19"/>
      <c r="M3" s="19"/>
      <c r="N3" s="19"/>
      <c r="O3" s="19"/>
      <c r="P3" s="19"/>
      <c r="Q3" s="19"/>
      <c r="R3" s="19"/>
      <c r="S3" s="19"/>
      <c r="T3" s="19"/>
      <c r="U3" s="19"/>
      <c r="V3" s="19"/>
      <c r="W3" s="19"/>
      <c r="X3" s="19"/>
      <c r="Y3" s="19"/>
    </row>
    <row r="4" spans="1:25" ht="14.25" customHeight="1">
      <c r="A4" s="2334" t="s">
        <v>292</v>
      </c>
      <c r="B4" s="2372"/>
      <c r="C4" s="2372"/>
      <c r="D4" s="2372"/>
      <c r="E4" s="2373"/>
      <c r="F4" s="4"/>
      <c r="G4" s="4"/>
      <c r="H4" s="4"/>
      <c r="I4" s="19"/>
      <c r="J4" s="19"/>
      <c r="K4" s="19"/>
      <c r="L4" s="19"/>
      <c r="M4" s="19"/>
      <c r="N4" s="19"/>
      <c r="O4" s="19"/>
      <c r="P4" s="19"/>
      <c r="Q4" s="19"/>
      <c r="R4" s="19"/>
      <c r="S4" s="19"/>
      <c r="T4" s="19"/>
      <c r="U4" s="19"/>
      <c r="V4" s="19"/>
      <c r="W4" s="19"/>
      <c r="X4" s="19"/>
      <c r="Y4" s="19"/>
    </row>
    <row r="5" spans="1:25" ht="16.5" customHeight="1">
      <c r="A5" s="2353" t="s">
        <v>293</v>
      </c>
      <c r="B5" s="2372"/>
      <c r="C5" s="2372"/>
      <c r="D5" s="2372"/>
      <c r="E5" s="2373"/>
      <c r="F5" s="4"/>
      <c r="G5" s="4"/>
      <c r="H5" s="4"/>
      <c r="I5" s="19"/>
      <c r="J5" s="19"/>
      <c r="K5" s="19"/>
      <c r="L5" s="19"/>
      <c r="M5" s="19"/>
      <c r="N5" s="19"/>
      <c r="O5" s="19"/>
      <c r="P5" s="19"/>
      <c r="Q5" s="19"/>
      <c r="R5" s="19"/>
      <c r="S5" s="19"/>
      <c r="T5" s="19"/>
      <c r="U5" s="19"/>
      <c r="V5" s="19"/>
      <c r="W5" s="19"/>
      <c r="X5" s="19"/>
      <c r="Y5" s="19"/>
    </row>
    <row r="6" spans="1:25" ht="27" customHeight="1">
      <c r="A6" s="2374" t="s">
        <v>294</v>
      </c>
      <c r="B6" s="2372"/>
      <c r="C6" s="2372"/>
      <c r="D6" s="2372"/>
      <c r="E6" s="2373"/>
      <c r="F6" s="4"/>
      <c r="G6" s="4"/>
      <c r="H6" s="4"/>
      <c r="I6" s="19"/>
      <c r="J6" s="19"/>
      <c r="K6" s="19"/>
      <c r="L6" s="19"/>
      <c r="M6" s="19"/>
      <c r="N6" s="19"/>
      <c r="O6" s="19"/>
      <c r="P6" s="19"/>
      <c r="Q6" s="19"/>
      <c r="R6" s="19"/>
      <c r="S6" s="19"/>
      <c r="T6" s="19"/>
      <c r="U6" s="19"/>
      <c r="V6" s="19"/>
      <c r="W6" s="19"/>
      <c r="X6" s="19"/>
      <c r="Y6" s="19"/>
    </row>
    <row r="7" spans="1:25" ht="14.4">
      <c r="A7" s="7"/>
      <c r="B7" s="7"/>
      <c r="C7" s="8"/>
      <c r="D7" s="8"/>
      <c r="E7" s="2200"/>
      <c r="F7" s="7"/>
      <c r="G7" s="7"/>
      <c r="H7" s="7"/>
      <c r="I7" s="19"/>
      <c r="J7" s="19"/>
      <c r="K7" s="19"/>
      <c r="L7" s="19"/>
      <c r="M7" s="19"/>
      <c r="N7" s="19"/>
      <c r="O7" s="19"/>
      <c r="P7" s="19"/>
      <c r="Q7" s="19"/>
      <c r="R7" s="19"/>
      <c r="S7" s="19"/>
      <c r="T7" s="19"/>
      <c r="U7" s="19"/>
      <c r="V7" s="19"/>
      <c r="W7" s="19"/>
      <c r="X7" s="19"/>
      <c r="Y7" s="19"/>
    </row>
    <row r="8" spans="1:25" ht="61.5" customHeight="1">
      <c r="A8" s="11" t="s">
        <v>135</v>
      </c>
      <c r="B8" s="10" t="s">
        <v>85</v>
      </c>
      <c r="C8" s="131" t="s">
        <v>391</v>
      </c>
      <c r="D8" s="11" t="s">
        <v>71</v>
      </c>
      <c r="E8" s="1763" t="s">
        <v>57</v>
      </c>
      <c r="F8" s="138" t="s">
        <v>393</v>
      </c>
      <c r="I8" s="19"/>
      <c r="J8" s="19"/>
      <c r="K8" s="19"/>
      <c r="L8" s="19"/>
      <c r="M8" s="19"/>
      <c r="N8" s="19"/>
      <c r="O8" s="19"/>
      <c r="P8" s="19"/>
      <c r="Q8" s="19"/>
      <c r="R8" s="19"/>
      <c r="S8" s="19"/>
      <c r="T8" s="19"/>
      <c r="U8" s="19"/>
      <c r="V8" s="19"/>
      <c r="W8" s="19"/>
      <c r="X8" s="19"/>
      <c r="Y8" s="19"/>
    </row>
    <row r="9" spans="1:25" ht="25.2" customHeight="1">
      <c r="A9" s="1775" t="s">
        <v>584</v>
      </c>
      <c r="B9" s="1765" t="s">
        <v>456</v>
      </c>
      <c r="C9" s="1765">
        <v>10</v>
      </c>
      <c r="D9" s="1999">
        <v>280</v>
      </c>
      <c r="E9" s="1995">
        <v>280</v>
      </c>
      <c r="F9" s="1767" t="s">
        <v>423</v>
      </c>
    </row>
    <row r="10" spans="1:25" ht="25.2" customHeight="1">
      <c r="A10" s="1775" t="s">
        <v>880</v>
      </c>
      <c r="B10" s="1765" t="s">
        <v>456</v>
      </c>
      <c r="C10" s="1765">
        <v>13</v>
      </c>
      <c r="D10" s="1999">
        <v>364</v>
      </c>
      <c r="E10" s="1995">
        <v>364</v>
      </c>
      <c r="F10" s="1772" t="s">
        <v>703</v>
      </c>
    </row>
    <row r="11" spans="1:25" ht="25.2" customHeight="1">
      <c r="A11" s="1775" t="s">
        <v>952</v>
      </c>
      <c r="B11" s="1765" t="s">
        <v>456</v>
      </c>
      <c r="C11" s="1765">
        <v>13</v>
      </c>
      <c r="D11" s="1999">
        <v>364</v>
      </c>
      <c r="E11" s="1995">
        <v>364</v>
      </c>
      <c r="F11" s="1774" t="s">
        <v>432</v>
      </c>
    </row>
    <row r="12" spans="1:25" ht="25.2" customHeight="1">
      <c r="A12" s="1775" t="s">
        <v>968</v>
      </c>
      <c r="B12" s="1765" t="s">
        <v>456</v>
      </c>
      <c r="C12" s="1765">
        <v>13</v>
      </c>
      <c r="D12" s="1999">
        <v>364</v>
      </c>
      <c r="E12" s="1995">
        <v>364</v>
      </c>
      <c r="F12" s="1774" t="s">
        <v>446</v>
      </c>
    </row>
    <row r="13" spans="1:25" ht="25.2" customHeight="1">
      <c r="A13" s="1775" t="s">
        <v>433</v>
      </c>
      <c r="B13" s="1765" t="s">
        <v>456</v>
      </c>
      <c r="C13" s="1765">
        <v>12.5</v>
      </c>
      <c r="D13" s="1999">
        <v>448</v>
      </c>
      <c r="E13" s="1995">
        <v>350</v>
      </c>
      <c r="F13" s="2030" t="s">
        <v>433</v>
      </c>
    </row>
    <row r="14" spans="1:25" ht="25.2" customHeight="1">
      <c r="A14" s="1775" t="s">
        <v>434</v>
      </c>
      <c r="B14" s="1769" t="s">
        <v>456</v>
      </c>
      <c r="C14" s="1769">
        <v>12.5</v>
      </c>
      <c r="D14" s="2204">
        <v>350</v>
      </c>
      <c r="E14" s="1777">
        <v>350</v>
      </c>
      <c r="F14" s="1775" t="s">
        <v>1046</v>
      </c>
    </row>
    <row r="15" spans="1:25" ht="25.2" customHeight="1">
      <c r="A15" s="1775" t="s">
        <v>1056</v>
      </c>
      <c r="B15" s="1765" t="s">
        <v>456</v>
      </c>
      <c r="C15" s="1765">
        <v>11</v>
      </c>
      <c r="D15" s="1999">
        <v>308</v>
      </c>
      <c r="E15" s="1995">
        <v>308</v>
      </c>
      <c r="F15" s="1775" t="s">
        <v>1056</v>
      </c>
    </row>
    <row r="16" spans="1:25" ht="25.2" customHeight="1">
      <c r="A16" s="1769" t="s">
        <v>1110</v>
      </c>
      <c r="B16" s="1765" t="s">
        <v>456</v>
      </c>
      <c r="C16" s="1764">
        <v>11.5</v>
      </c>
      <c r="D16" s="1999">
        <f>11.5*28</f>
        <v>322</v>
      </c>
      <c r="E16" s="1995">
        <v>322</v>
      </c>
      <c r="F16" s="1769" t="s">
        <v>1110</v>
      </c>
    </row>
    <row r="17" spans="1:6" ht="25.2" customHeight="1">
      <c r="A17" s="1775" t="s">
        <v>425</v>
      </c>
      <c r="B17" s="1765" t="s">
        <v>456</v>
      </c>
      <c r="C17" s="1765" t="s">
        <v>1386</v>
      </c>
      <c r="D17" s="1999">
        <v>448</v>
      </c>
      <c r="E17" s="1995">
        <v>224</v>
      </c>
      <c r="F17" s="1775" t="s">
        <v>1402</v>
      </c>
    </row>
    <row r="18" spans="1:6" ht="25.2" customHeight="1">
      <c r="A18" s="1775" t="s">
        <v>1469</v>
      </c>
      <c r="B18" s="2205" t="s">
        <v>456</v>
      </c>
      <c r="C18" s="1765">
        <v>9</v>
      </c>
      <c r="D18" s="1999">
        <v>252</v>
      </c>
      <c r="E18" s="1995">
        <v>252</v>
      </c>
      <c r="F18" s="1775" t="s">
        <v>1469</v>
      </c>
    </row>
    <row r="19" spans="1:6" ht="25.2" customHeight="1">
      <c r="A19" s="1789" t="s">
        <v>1478</v>
      </c>
      <c r="B19" s="1804" t="s">
        <v>456</v>
      </c>
      <c r="C19" s="1804">
        <v>9.5</v>
      </c>
      <c r="D19" s="1805">
        <v>448</v>
      </c>
      <c r="E19" s="1914">
        <v>266</v>
      </c>
      <c r="F19" s="1767" t="s">
        <v>1487</v>
      </c>
    </row>
    <row r="20" spans="1:6" ht="25.2" customHeight="1">
      <c r="A20" s="1789" t="s">
        <v>1488</v>
      </c>
      <c r="B20" s="1804" t="s">
        <v>456</v>
      </c>
      <c r="C20" s="1804">
        <v>15</v>
      </c>
      <c r="D20" s="1805">
        <v>420</v>
      </c>
      <c r="E20" s="1914">
        <v>420</v>
      </c>
      <c r="F20" s="1767" t="s">
        <v>448</v>
      </c>
    </row>
    <row r="21" spans="1:6" ht="25.2" customHeight="1">
      <c r="A21" s="1789" t="s">
        <v>437</v>
      </c>
      <c r="B21" s="1804" t="s">
        <v>456</v>
      </c>
      <c r="C21" s="1809">
        <v>12</v>
      </c>
      <c r="D21" s="1805">
        <f>12*28</f>
        <v>336</v>
      </c>
      <c r="E21" s="1914">
        <f>D21</f>
        <v>336</v>
      </c>
      <c r="F21" s="1789" t="s">
        <v>437</v>
      </c>
    </row>
    <row r="22" spans="1:6" ht="25.2" customHeight="1">
      <c r="A22" s="1789" t="s">
        <v>1649</v>
      </c>
      <c r="B22" s="1804" t="s">
        <v>456</v>
      </c>
      <c r="C22" s="1804">
        <v>10</v>
      </c>
      <c r="D22" s="1805">
        <v>280</v>
      </c>
      <c r="E22" s="1914">
        <v>280</v>
      </c>
      <c r="F22" s="1767" t="s">
        <v>427</v>
      </c>
    </row>
    <row r="23" spans="1:6" ht="25.2" customHeight="1">
      <c r="A23" s="1789" t="s">
        <v>438</v>
      </c>
      <c r="B23" s="1804" t="s">
        <v>456</v>
      </c>
      <c r="C23" s="1804">
        <v>10</v>
      </c>
      <c r="D23" s="1805">
        <v>280</v>
      </c>
      <c r="E23" s="1914">
        <v>280</v>
      </c>
      <c r="F23" s="1789" t="s">
        <v>438</v>
      </c>
    </row>
    <row r="24" spans="1:6" ht="25.2" customHeight="1">
      <c r="A24" s="1789" t="s">
        <v>2021</v>
      </c>
      <c r="B24" s="1804" t="s">
        <v>456</v>
      </c>
      <c r="C24" s="1809">
        <v>9</v>
      </c>
      <c r="D24" s="1805">
        <f>9*28</f>
        <v>252</v>
      </c>
      <c r="E24" s="1914">
        <v>252</v>
      </c>
      <c r="F24" s="1789" t="s">
        <v>2021</v>
      </c>
    </row>
    <row r="25" spans="1:6" ht="25.2" customHeight="1">
      <c r="A25" s="1789" t="s">
        <v>428</v>
      </c>
      <c r="B25" s="1804" t="s">
        <v>456</v>
      </c>
      <c r="C25" s="1804" t="s">
        <v>2072</v>
      </c>
      <c r="D25" s="1805">
        <v>8</v>
      </c>
      <c r="E25" s="1914">
        <v>224</v>
      </c>
      <c r="F25" s="2019" t="s">
        <v>428</v>
      </c>
    </row>
    <row r="26" spans="1:6" ht="25.2" customHeight="1">
      <c r="A26" s="2031" t="s">
        <v>2120</v>
      </c>
      <c r="B26" s="2037" t="s">
        <v>456</v>
      </c>
      <c r="C26" s="2037" t="s">
        <v>2124</v>
      </c>
      <c r="D26" s="2040">
        <v>378</v>
      </c>
      <c r="E26" s="2045">
        <v>378</v>
      </c>
      <c r="F26" s="2031" t="s">
        <v>2120</v>
      </c>
    </row>
    <row r="27" spans="1:6" ht="25.2" customHeight="1">
      <c r="A27" s="1789" t="s">
        <v>2134</v>
      </c>
      <c r="B27" s="1804" t="s">
        <v>456</v>
      </c>
      <c r="C27" s="1804">
        <v>10</v>
      </c>
      <c r="D27" s="1805">
        <v>280</v>
      </c>
      <c r="E27" s="1914">
        <v>280</v>
      </c>
      <c r="F27" s="1789" t="s">
        <v>2134</v>
      </c>
    </row>
    <row r="28" spans="1:6" ht="25.2" customHeight="1">
      <c r="A28" s="1789" t="s">
        <v>420</v>
      </c>
      <c r="B28" s="1804" t="s">
        <v>456</v>
      </c>
      <c r="C28" s="1804" t="s">
        <v>2303</v>
      </c>
      <c r="D28" s="1805" t="s">
        <v>2304</v>
      </c>
      <c r="E28" s="1914">
        <v>84</v>
      </c>
      <c r="F28" s="1789" t="s">
        <v>420</v>
      </c>
    </row>
    <row r="29" spans="1:6" ht="25.2" customHeight="1">
      <c r="A29" s="1789" t="s">
        <v>420</v>
      </c>
      <c r="B29" s="1804" t="s">
        <v>456</v>
      </c>
      <c r="C29" s="1804" t="s">
        <v>2305</v>
      </c>
      <c r="D29" s="1854" t="s">
        <v>2306</v>
      </c>
      <c r="E29" s="1914">
        <v>56</v>
      </c>
      <c r="F29" s="1789" t="s">
        <v>420</v>
      </c>
    </row>
    <row r="30" spans="1:6" ht="25.2" customHeight="1">
      <c r="A30" s="1789" t="s">
        <v>420</v>
      </c>
      <c r="B30" s="1804" t="s">
        <v>456</v>
      </c>
      <c r="C30" s="1804" t="s">
        <v>2307</v>
      </c>
      <c r="D30" s="1805" t="s">
        <v>2306</v>
      </c>
      <c r="E30" s="1914">
        <v>56</v>
      </c>
      <c r="F30" s="1789" t="s">
        <v>420</v>
      </c>
    </row>
    <row r="31" spans="1:6" ht="25.2" customHeight="1">
      <c r="A31" s="1789" t="s">
        <v>420</v>
      </c>
      <c r="B31" s="1804" t="s">
        <v>456</v>
      </c>
      <c r="C31" s="1804" t="s">
        <v>2308</v>
      </c>
      <c r="D31" s="1854" t="s">
        <v>2306</v>
      </c>
      <c r="E31" s="1914">
        <v>56</v>
      </c>
      <c r="F31" s="1789" t="s">
        <v>420</v>
      </c>
    </row>
    <row r="32" spans="1:6" ht="25.2" customHeight="1">
      <c r="A32" s="1789" t="s">
        <v>421</v>
      </c>
      <c r="B32" s="1804" t="s">
        <v>456</v>
      </c>
      <c r="C32" s="1804" t="s">
        <v>2355</v>
      </c>
      <c r="D32" s="1805" t="s">
        <v>2306</v>
      </c>
      <c r="E32" s="1914">
        <v>56</v>
      </c>
      <c r="F32" s="1789" t="s">
        <v>421</v>
      </c>
    </row>
    <row r="33" spans="1:6" ht="25.2" customHeight="1">
      <c r="A33" s="1789" t="s">
        <v>421</v>
      </c>
      <c r="B33" s="1804" t="s">
        <v>456</v>
      </c>
      <c r="C33" s="1804" t="s">
        <v>2356</v>
      </c>
      <c r="D33" s="1854" t="s">
        <v>2306</v>
      </c>
      <c r="E33" s="1914">
        <v>56</v>
      </c>
      <c r="F33" s="1789" t="s">
        <v>421</v>
      </c>
    </row>
    <row r="34" spans="1:6" ht="25.2" customHeight="1">
      <c r="A34" s="1789" t="s">
        <v>421</v>
      </c>
      <c r="B34" s="1804" t="s">
        <v>456</v>
      </c>
      <c r="C34" s="1804" t="s">
        <v>2357</v>
      </c>
      <c r="D34" s="1805" t="s">
        <v>2306</v>
      </c>
      <c r="E34" s="1914">
        <v>56</v>
      </c>
      <c r="F34" s="1789" t="s">
        <v>421</v>
      </c>
    </row>
    <row r="35" spans="1:6" ht="25.2" customHeight="1">
      <c r="A35" s="1789" t="s">
        <v>421</v>
      </c>
      <c r="B35" s="1804" t="s">
        <v>456</v>
      </c>
      <c r="C35" s="1804" t="s">
        <v>2358</v>
      </c>
      <c r="D35" s="1854" t="s">
        <v>2306</v>
      </c>
      <c r="E35" s="1914">
        <v>56</v>
      </c>
      <c r="F35" s="1789" t="s">
        <v>421</v>
      </c>
    </row>
    <row r="36" spans="1:6" ht="25.2" customHeight="1">
      <c r="A36" s="1789" t="s">
        <v>421</v>
      </c>
      <c r="B36" s="1804" t="s">
        <v>456</v>
      </c>
      <c r="C36" s="1804" t="s">
        <v>2359</v>
      </c>
      <c r="D36" s="1854" t="s">
        <v>2360</v>
      </c>
      <c r="E36" s="1914">
        <v>28</v>
      </c>
      <c r="F36" s="1789" t="s">
        <v>421</v>
      </c>
    </row>
    <row r="37" spans="1:6" ht="25.2" customHeight="1">
      <c r="A37" s="1789" t="s">
        <v>2434</v>
      </c>
      <c r="B37" s="1804" t="s">
        <v>456</v>
      </c>
      <c r="C37" s="1804">
        <v>12</v>
      </c>
      <c r="D37" s="1805">
        <v>336</v>
      </c>
      <c r="E37" s="1914">
        <v>336</v>
      </c>
      <c r="F37" s="2028" t="s">
        <v>2445</v>
      </c>
    </row>
    <row r="38" spans="1:6" ht="25.2" customHeight="1">
      <c r="A38" s="1789" t="s">
        <v>2476</v>
      </c>
      <c r="B38" s="1804" t="s">
        <v>456</v>
      </c>
      <c r="C38" s="1804">
        <v>12</v>
      </c>
      <c r="D38" s="1805">
        <v>336</v>
      </c>
      <c r="E38" s="1914">
        <v>336</v>
      </c>
      <c r="F38" s="2028" t="s">
        <v>2480</v>
      </c>
    </row>
    <row r="39" spans="1:6" ht="25.2" customHeight="1">
      <c r="A39" s="1789" t="s">
        <v>422</v>
      </c>
      <c r="B39" s="1804" t="s">
        <v>456</v>
      </c>
      <c r="C39" s="1804">
        <v>9</v>
      </c>
      <c r="D39" s="1805" t="s">
        <v>2565</v>
      </c>
      <c r="E39" s="1806">
        <v>252</v>
      </c>
      <c r="F39" s="1789" t="s">
        <v>422</v>
      </c>
    </row>
    <row r="40" spans="1:6" ht="25.2" customHeight="1">
      <c r="A40" s="1789" t="s">
        <v>441</v>
      </c>
      <c r="B40" s="1804" t="s">
        <v>456</v>
      </c>
      <c r="C40" s="1804">
        <v>10</v>
      </c>
      <c r="D40" s="1805">
        <v>280</v>
      </c>
      <c r="E40" s="1914">
        <v>280</v>
      </c>
      <c r="F40" s="1789" t="s">
        <v>441</v>
      </c>
    </row>
    <row r="41" spans="1:6" ht="25.2" customHeight="1">
      <c r="A41" s="1809" t="s">
        <v>2703</v>
      </c>
      <c r="B41" s="1809" t="s">
        <v>456</v>
      </c>
      <c r="C41" s="1809">
        <v>13</v>
      </c>
      <c r="D41" s="1805">
        <f>13*28</f>
        <v>364</v>
      </c>
      <c r="E41" s="1914">
        <v>364</v>
      </c>
      <c r="F41" s="1789" t="s">
        <v>2703</v>
      </c>
    </row>
    <row r="42" spans="1:6" ht="25.2" customHeight="1">
      <c r="A42" s="1789" t="s">
        <v>2727</v>
      </c>
      <c r="B42" s="1804" t="s">
        <v>456</v>
      </c>
      <c r="C42" s="1804">
        <v>12</v>
      </c>
      <c r="D42" s="1805">
        <v>336</v>
      </c>
      <c r="E42" s="1914">
        <v>336</v>
      </c>
      <c r="F42" s="2030" t="s">
        <v>442</v>
      </c>
    </row>
    <row r="43" spans="1:6" ht="25.2" customHeight="1">
      <c r="A43" s="1789" t="s">
        <v>2825</v>
      </c>
      <c r="B43" s="1804" t="s">
        <v>456</v>
      </c>
      <c r="C43" s="1804">
        <v>11.5</v>
      </c>
      <c r="D43" s="1805">
        <v>322</v>
      </c>
      <c r="E43" s="1914">
        <v>322</v>
      </c>
      <c r="F43" s="1789" t="s">
        <v>2825</v>
      </c>
    </row>
    <row r="44" spans="1:6" ht="25.2" customHeight="1">
      <c r="A44" s="1789" t="s">
        <v>2827</v>
      </c>
      <c r="B44" s="1804" t="s">
        <v>2828</v>
      </c>
      <c r="C44" s="1804"/>
      <c r="D44" s="1805"/>
      <c r="E44" s="1914">
        <v>252</v>
      </c>
      <c r="F44" s="2220" t="s">
        <v>2830</v>
      </c>
    </row>
    <row r="45" spans="1:6" ht="25.2" customHeight="1">
      <c r="A45" s="1789" t="s">
        <v>2838</v>
      </c>
      <c r="B45" s="1804" t="s">
        <v>456</v>
      </c>
      <c r="C45" s="1804">
        <v>10</v>
      </c>
      <c r="D45" s="1805">
        <v>280</v>
      </c>
      <c r="E45" s="1914">
        <v>280</v>
      </c>
      <c r="F45" s="1789" t="s">
        <v>2838</v>
      </c>
    </row>
    <row r="46" spans="1:6" ht="25.2" customHeight="1">
      <c r="A46" s="2031" t="s">
        <v>2861</v>
      </c>
      <c r="B46" s="2042" t="s">
        <v>456</v>
      </c>
      <c r="C46" s="2042" t="s">
        <v>2862</v>
      </c>
      <c r="D46" s="2040">
        <v>448</v>
      </c>
      <c r="E46" s="2045">
        <v>112</v>
      </c>
      <c r="F46" s="2031" t="s">
        <v>2861</v>
      </c>
    </row>
    <row r="47" spans="1:6" ht="25.2" customHeight="1">
      <c r="A47" s="2031" t="s">
        <v>2875</v>
      </c>
      <c r="B47" s="2042" t="s">
        <v>456</v>
      </c>
      <c r="C47" s="2042">
        <v>16</v>
      </c>
      <c r="D47" s="2040">
        <v>448</v>
      </c>
      <c r="E47" s="2045">
        <v>448</v>
      </c>
      <c r="F47" s="2031" t="s">
        <v>2875</v>
      </c>
    </row>
    <row r="48" spans="1:6" ht="25.2" customHeight="1">
      <c r="A48" s="2031" t="s">
        <v>2884</v>
      </c>
      <c r="B48" s="2042" t="s">
        <v>456</v>
      </c>
      <c r="C48" s="2042" t="s">
        <v>2124</v>
      </c>
      <c r="D48" s="2040">
        <v>378</v>
      </c>
      <c r="E48" s="2045">
        <v>378</v>
      </c>
      <c r="F48" s="2031" t="s">
        <v>2903</v>
      </c>
    </row>
    <row r="49" spans="1:6" ht="25.2" customHeight="1">
      <c r="A49" s="2031" t="s">
        <v>453</v>
      </c>
      <c r="B49" s="2042" t="s">
        <v>456</v>
      </c>
      <c r="C49" s="2042">
        <v>13</v>
      </c>
      <c r="D49" s="2040" t="s">
        <v>2905</v>
      </c>
      <c r="E49" s="2046">
        <v>364</v>
      </c>
      <c r="F49" s="2031" t="s">
        <v>2908</v>
      </c>
    </row>
    <row r="50" spans="1:6" ht="25.2" customHeight="1">
      <c r="A50" s="1789" t="s">
        <v>3057</v>
      </c>
      <c r="B50" s="1804" t="s">
        <v>456</v>
      </c>
      <c r="C50" s="1804">
        <v>10</v>
      </c>
      <c r="D50" s="1805">
        <v>280</v>
      </c>
      <c r="E50" s="1914">
        <v>280</v>
      </c>
      <c r="F50" s="2053" t="s">
        <v>3066</v>
      </c>
    </row>
    <row r="51" spans="1:6" ht="25.2" customHeight="1">
      <c r="A51" s="1789" t="s">
        <v>454</v>
      </c>
      <c r="B51" s="1804" t="s">
        <v>456</v>
      </c>
      <c r="C51" s="1804">
        <v>13</v>
      </c>
      <c r="D51" s="1805">
        <v>364</v>
      </c>
      <c r="E51" s="1914">
        <v>364</v>
      </c>
      <c r="F51" s="1789" t="s">
        <v>454</v>
      </c>
    </row>
    <row r="52" spans="1:6" ht="25.2" customHeight="1">
      <c r="A52" s="1789" t="s">
        <v>3354</v>
      </c>
      <c r="B52" s="1804" t="s">
        <v>456</v>
      </c>
      <c r="C52" s="1804">
        <v>10</v>
      </c>
      <c r="D52" s="1805">
        <v>280</v>
      </c>
      <c r="E52" s="1914">
        <v>280</v>
      </c>
      <c r="F52" s="1789" t="s">
        <v>3354</v>
      </c>
    </row>
    <row r="53" spans="1:6" ht="25.2" customHeight="1">
      <c r="A53" s="1789" t="s">
        <v>436</v>
      </c>
      <c r="B53" s="1804" t="s">
        <v>456</v>
      </c>
      <c r="C53" s="1905">
        <v>13</v>
      </c>
      <c r="D53" s="1805" t="s">
        <v>3365</v>
      </c>
      <c r="E53" s="1806">
        <v>322</v>
      </c>
      <c r="F53" s="1789" t="s">
        <v>436</v>
      </c>
    </row>
    <row r="54" spans="1:6" s="716" customFormat="1" ht="25.2" customHeight="1">
      <c r="A54" s="1804" t="s">
        <v>4659</v>
      </c>
      <c r="B54" s="1804" t="s">
        <v>5250</v>
      </c>
      <c r="C54" s="1804">
        <v>8</v>
      </c>
      <c r="D54" s="1830">
        <v>224</v>
      </c>
      <c r="E54" s="1831">
        <v>224</v>
      </c>
      <c r="F54" s="2069" t="s">
        <v>3440</v>
      </c>
    </row>
    <row r="55" spans="1:6" s="716" customFormat="1" ht="25.2" customHeight="1">
      <c r="A55" s="1804" t="s">
        <v>3396</v>
      </c>
      <c r="B55" s="1804" t="s">
        <v>1041</v>
      </c>
      <c r="C55" s="1804">
        <v>7</v>
      </c>
      <c r="D55" s="1830">
        <v>196</v>
      </c>
      <c r="E55" s="1831">
        <v>196</v>
      </c>
      <c r="F55" s="1804" t="s">
        <v>3396</v>
      </c>
    </row>
    <row r="56" spans="1:6" s="716" customFormat="1" ht="25.2" customHeight="1">
      <c r="A56" s="1804" t="s">
        <v>3483</v>
      </c>
      <c r="B56" s="1804" t="s">
        <v>1041</v>
      </c>
      <c r="C56" s="1804">
        <v>9</v>
      </c>
      <c r="D56" s="1830">
        <v>252</v>
      </c>
      <c r="E56" s="1831">
        <v>252</v>
      </c>
      <c r="F56" s="1804" t="s">
        <v>3483</v>
      </c>
    </row>
    <row r="57" spans="1:6" s="716" customFormat="1" ht="25.2" customHeight="1">
      <c r="A57" s="1802" t="s">
        <v>3401</v>
      </c>
      <c r="B57" s="1802" t="s">
        <v>1041</v>
      </c>
      <c r="C57" s="2069">
        <v>10</v>
      </c>
      <c r="D57" s="1834">
        <f>C57*28</f>
        <v>280</v>
      </c>
      <c r="E57" s="1835">
        <f>1*D57</f>
        <v>280</v>
      </c>
      <c r="F57" s="1802" t="s">
        <v>3401</v>
      </c>
    </row>
    <row r="58" spans="1:6" s="716" customFormat="1" ht="25.2" customHeight="1">
      <c r="A58" s="1804" t="s">
        <v>3569</v>
      </c>
      <c r="B58" s="1804" t="s">
        <v>1041</v>
      </c>
      <c r="C58" s="1804">
        <v>12</v>
      </c>
      <c r="D58" s="1830" t="s">
        <v>5251</v>
      </c>
      <c r="E58" s="1831">
        <v>336</v>
      </c>
      <c r="F58" s="1804" t="s">
        <v>3569</v>
      </c>
    </row>
    <row r="59" spans="1:6" s="716" customFormat="1" ht="25.2" customHeight="1">
      <c r="A59" s="2069" t="s">
        <v>3588</v>
      </c>
      <c r="B59" s="1804" t="s">
        <v>1041</v>
      </c>
      <c r="C59" s="1917">
        <v>8</v>
      </c>
      <c r="D59" s="1919">
        <v>224</v>
      </c>
      <c r="E59" s="1918">
        <f>8*28</f>
        <v>224</v>
      </c>
      <c r="F59" s="2069" t="s">
        <v>3588</v>
      </c>
    </row>
    <row r="60" spans="1:6" s="716" customFormat="1" ht="25.2" customHeight="1">
      <c r="A60" s="1804" t="s">
        <v>3405</v>
      </c>
      <c r="B60" s="1804" t="s">
        <v>1041</v>
      </c>
      <c r="C60" s="1804">
        <v>11.5</v>
      </c>
      <c r="D60" s="1830" t="s">
        <v>5252</v>
      </c>
      <c r="E60" s="1831">
        <v>322</v>
      </c>
      <c r="F60" s="1804" t="s">
        <v>5253</v>
      </c>
    </row>
    <row r="61" spans="1:6" s="716" customFormat="1" ht="25.2" customHeight="1">
      <c r="A61" s="1804" t="s">
        <v>3406</v>
      </c>
      <c r="B61" s="1804" t="s">
        <v>1041</v>
      </c>
      <c r="C61" s="1804">
        <v>10</v>
      </c>
      <c r="D61" s="1830">
        <v>280</v>
      </c>
      <c r="E61" s="1831">
        <v>280</v>
      </c>
      <c r="F61" s="1804" t="s">
        <v>3406</v>
      </c>
    </row>
    <row r="62" spans="1:6" s="716" customFormat="1" ht="25.2" customHeight="1">
      <c r="A62" s="2069" t="s">
        <v>3407</v>
      </c>
      <c r="B62" s="1804" t="s">
        <v>4193</v>
      </c>
      <c r="C62" s="1804">
        <v>12</v>
      </c>
      <c r="D62" s="1830">
        <v>336</v>
      </c>
      <c r="E62" s="1831">
        <v>336</v>
      </c>
      <c r="F62" s="2069" t="s">
        <v>3407</v>
      </c>
    </row>
    <row r="63" spans="1:6" s="716" customFormat="1" ht="25.2" customHeight="1">
      <c r="A63" s="1804" t="s">
        <v>3409</v>
      </c>
      <c r="B63" s="1804" t="s">
        <v>1041</v>
      </c>
      <c r="C63" s="1804">
        <v>12</v>
      </c>
      <c r="D63" s="1830" t="s">
        <v>5254</v>
      </c>
      <c r="E63" s="1831">
        <v>336</v>
      </c>
      <c r="F63" s="2069" t="s">
        <v>3409</v>
      </c>
    </row>
    <row r="64" spans="1:6" s="716" customFormat="1" ht="25.2" customHeight="1">
      <c r="A64" s="1804" t="s">
        <v>4224</v>
      </c>
      <c r="B64" s="1804" t="s">
        <v>1041</v>
      </c>
      <c r="C64" s="1804">
        <v>12</v>
      </c>
      <c r="D64" s="1830" t="s">
        <v>5254</v>
      </c>
      <c r="E64" s="1831">
        <v>336</v>
      </c>
      <c r="F64" s="2069" t="s">
        <v>4224</v>
      </c>
    </row>
    <row r="65" spans="1:1024" s="716" customFormat="1" ht="25.2" customHeight="1">
      <c r="A65" s="1804" t="s">
        <v>3671</v>
      </c>
      <c r="B65" s="1804" t="s">
        <v>1041</v>
      </c>
      <c r="C65" s="1804">
        <v>10</v>
      </c>
      <c r="D65" s="1830" t="s">
        <v>5255</v>
      </c>
      <c r="E65" s="1831">
        <v>280</v>
      </c>
      <c r="F65" s="1804" t="s">
        <v>3671</v>
      </c>
    </row>
    <row r="66" spans="1:1024" s="716" customFormat="1" ht="25.2" customHeight="1">
      <c r="A66" s="1804" t="s">
        <v>4859</v>
      </c>
      <c r="B66" s="1804" t="s">
        <v>1041</v>
      </c>
      <c r="C66" s="1804">
        <v>12</v>
      </c>
      <c r="D66" s="1830">
        <v>336</v>
      </c>
      <c r="E66" s="1831">
        <v>336</v>
      </c>
      <c r="F66" s="1804" t="s">
        <v>4859</v>
      </c>
    </row>
    <row r="67" spans="1:1024" s="716" customFormat="1" ht="25.2" customHeight="1">
      <c r="A67" s="1804" t="s">
        <v>5256</v>
      </c>
      <c r="B67" s="1804" t="s">
        <v>1041</v>
      </c>
      <c r="C67" s="1804">
        <v>12</v>
      </c>
      <c r="D67" s="1830" t="s">
        <v>5251</v>
      </c>
      <c r="E67" s="1831">
        <v>336</v>
      </c>
      <c r="F67" s="2069" t="s">
        <v>3687</v>
      </c>
    </row>
    <row r="68" spans="1:1024" s="716" customFormat="1" ht="25.2" customHeight="1">
      <c r="A68" s="2069" t="s">
        <v>5101</v>
      </c>
      <c r="B68" s="1804" t="s">
        <v>1041</v>
      </c>
      <c r="C68" s="1804">
        <v>13.5</v>
      </c>
      <c r="D68" s="1830">
        <v>378</v>
      </c>
      <c r="E68" s="1831">
        <v>378</v>
      </c>
      <c r="F68" s="2069" t="s">
        <v>5101</v>
      </c>
    </row>
    <row r="69" spans="1:1024" s="716" customFormat="1" ht="25.2" customHeight="1">
      <c r="A69" s="1804" t="s">
        <v>5257</v>
      </c>
      <c r="B69" s="1804" t="s">
        <v>1041</v>
      </c>
      <c r="C69" s="1804">
        <v>12</v>
      </c>
      <c r="D69" s="1830">
        <v>336</v>
      </c>
      <c r="E69" s="1831">
        <v>336</v>
      </c>
      <c r="F69" s="1804" t="s">
        <v>5257</v>
      </c>
    </row>
    <row r="70" spans="1:1024" s="716" customFormat="1" ht="25.2" customHeight="1">
      <c r="A70" s="1804" t="s">
        <v>3418</v>
      </c>
      <c r="B70" s="1804" t="s">
        <v>1041</v>
      </c>
      <c r="C70" s="1804">
        <v>10</v>
      </c>
      <c r="D70" s="1830">
        <f>10*28</f>
        <v>280</v>
      </c>
      <c r="E70" s="1831">
        <v>280</v>
      </c>
      <c r="F70" s="1804" t="s">
        <v>5258</v>
      </c>
    </row>
    <row r="71" spans="1:1024" s="716" customFormat="1" ht="25.2" customHeight="1">
      <c r="A71" s="2207" t="s">
        <v>5259</v>
      </c>
      <c r="B71" s="2207" t="s">
        <v>1041</v>
      </c>
      <c r="C71" s="2207">
        <v>14</v>
      </c>
      <c r="D71" s="2208">
        <v>392</v>
      </c>
      <c r="E71" s="2209">
        <v>392</v>
      </c>
      <c r="F71" s="2210" t="s">
        <v>5260</v>
      </c>
      <c r="G71" s="720"/>
      <c r="H71" s="720"/>
      <c r="I71" s="720"/>
      <c r="J71" s="720"/>
      <c r="K71" s="720"/>
      <c r="L71" s="720"/>
      <c r="M71" s="720"/>
      <c r="N71" s="720"/>
      <c r="O71" s="720"/>
      <c r="P71" s="720"/>
      <c r="Q71" s="720"/>
      <c r="R71" s="720"/>
      <c r="S71" s="720"/>
      <c r="T71" s="720"/>
      <c r="U71" s="720"/>
      <c r="V71" s="720"/>
      <c r="W71" s="720"/>
      <c r="X71" s="720"/>
      <c r="Y71" s="720"/>
      <c r="Z71" s="720"/>
      <c r="AA71" s="720"/>
      <c r="AB71" s="720"/>
      <c r="AC71" s="720"/>
      <c r="AD71" s="720"/>
      <c r="AE71" s="720"/>
      <c r="AF71" s="720"/>
      <c r="AG71" s="720"/>
      <c r="AH71" s="720"/>
      <c r="AI71" s="720"/>
      <c r="AJ71" s="720"/>
      <c r="AK71" s="720"/>
      <c r="AL71" s="720"/>
      <c r="AM71" s="720"/>
      <c r="AN71" s="720"/>
      <c r="AO71" s="720"/>
      <c r="AP71" s="720"/>
      <c r="AQ71" s="720"/>
      <c r="AR71" s="720"/>
      <c r="AS71" s="720"/>
      <c r="AT71" s="720"/>
      <c r="AU71" s="720"/>
      <c r="AV71" s="720"/>
      <c r="AW71" s="720"/>
      <c r="AX71" s="720"/>
      <c r="AY71" s="720"/>
      <c r="AZ71" s="720"/>
      <c r="BA71" s="720"/>
      <c r="BB71" s="720"/>
      <c r="BC71" s="720"/>
      <c r="BD71" s="720"/>
      <c r="BE71" s="720"/>
      <c r="BF71" s="720"/>
      <c r="BG71" s="720"/>
      <c r="BH71" s="720"/>
      <c r="BI71" s="720"/>
      <c r="BJ71" s="720"/>
      <c r="BK71" s="720"/>
      <c r="BL71" s="720"/>
      <c r="BM71" s="720"/>
      <c r="BN71" s="720"/>
      <c r="BO71" s="720"/>
      <c r="BP71" s="720"/>
      <c r="BQ71" s="720"/>
      <c r="BR71" s="720"/>
      <c r="BS71" s="720"/>
      <c r="BT71" s="720"/>
      <c r="BU71" s="720"/>
      <c r="BV71" s="720"/>
      <c r="BW71" s="720"/>
      <c r="BX71" s="720"/>
      <c r="BY71" s="720"/>
      <c r="BZ71" s="720"/>
      <c r="CA71" s="720"/>
      <c r="CB71" s="720"/>
      <c r="CC71" s="720"/>
      <c r="CD71" s="720"/>
      <c r="CE71" s="720"/>
      <c r="CF71" s="720"/>
      <c r="CG71" s="720"/>
      <c r="CH71" s="720"/>
      <c r="CI71" s="720"/>
      <c r="CJ71" s="720"/>
      <c r="CK71" s="720"/>
      <c r="CL71" s="720"/>
      <c r="CM71" s="720"/>
      <c r="CN71" s="720"/>
      <c r="CO71" s="720"/>
      <c r="CP71" s="720"/>
      <c r="CQ71" s="720"/>
      <c r="CR71" s="720"/>
      <c r="CS71" s="720"/>
      <c r="CT71" s="720"/>
      <c r="CU71" s="720"/>
      <c r="CV71" s="720"/>
      <c r="CW71" s="720"/>
      <c r="CX71" s="720"/>
      <c r="CY71" s="720"/>
      <c r="CZ71" s="720"/>
      <c r="DA71" s="720"/>
      <c r="DB71" s="720"/>
      <c r="DC71" s="720"/>
      <c r="DD71" s="720"/>
      <c r="DE71" s="720"/>
      <c r="DF71" s="720"/>
      <c r="DG71" s="720"/>
      <c r="DH71" s="720"/>
      <c r="DI71" s="720"/>
      <c r="DJ71" s="720"/>
      <c r="DK71" s="720"/>
      <c r="DL71" s="720"/>
      <c r="DM71" s="720"/>
      <c r="DN71" s="720"/>
      <c r="DO71" s="720"/>
      <c r="DP71" s="720"/>
      <c r="DQ71" s="720"/>
      <c r="DR71" s="720"/>
      <c r="DS71" s="720"/>
      <c r="DT71" s="720"/>
      <c r="DU71" s="720"/>
      <c r="DV71" s="720"/>
      <c r="DW71" s="720"/>
      <c r="DX71" s="720"/>
      <c r="DY71" s="720"/>
      <c r="DZ71" s="720"/>
      <c r="EA71" s="720"/>
      <c r="EB71" s="720"/>
      <c r="EC71" s="720"/>
      <c r="ED71" s="720"/>
      <c r="EE71" s="720"/>
      <c r="EF71" s="720"/>
      <c r="EG71" s="720"/>
      <c r="EH71" s="720"/>
      <c r="EI71" s="720"/>
      <c r="EJ71" s="720"/>
      <c r="EK71" s="720"/>
      <c r="EL71" s="720"/>
      <c r="EM71" s="720"/>
      <c r="EN71" s="720"/>
      <c r="EO71" s="720"/>
      <c r="EP71" s="720"/>
      <c r="EQ71" s="720"/>
      <c r="ER71" s="720"/>
      <c r="ES71" s="720"/>
      <c r="ET71" s="720"/>
      <c r="EU71" s="720"/>
      <c r="EV71" s="720"/>
      <c r="EW71" s="720"/>
      <c r="EX71" s="720"/>
      <c r="EY71" s="720"/>
      <c r="EZ71" s="720"/>
      <c r="FA71" s="720"/>
      <c r="FB71" s="720"/>
      <c r="FC71" s="720"/>
      <c r="FD71" s="720"/>
      <c r="FE71" s="720"/>
      <c r="FF71" s="720"/>
      <c r="FG71" s="720"/>
      <c r="FH71" s="720"/>
      <c r="FI71" s="720"/>
      <c r="FJ71" s="720"/>
      <c r="FK71" s="720"/>
      <c r="FL71" s="720"/>
      <c r="FM71" s="720"/>
      <c r="FN71" s="720"/>
      <c r="FO71" s="720"/>
      <c r="FP71" s="720"/>
      <c r="FQ71" s="720"/>
      <c r="FR71" s="720"/>
      <c r="FS71" s="720"/>
      <c r="FT71" s="720"/>
      <c r="FU71" s="720"/>
      <c r="FV71" s="720"/>
      <c r="FW71" s="720"/>
      <c r="FX71" s="720"/>
      <c r="FY71" s="720"/>
      <c r="FZ71" s="720"/>
      <c r="GA71" s="720"/>
      <c r="GB71" s="720"/>
      <c r="GC71" s="720"/>
      <c r="GD71" s="720"/>
      <c r="GE71" s="720"/>
      <c r="GF71" s="720"/>
      <c r="GG71" s="720"/>
      <c r="GH71" s="720"/>
      <c r="GI71" s="720"/>
      <c r="GJ71" s="720"/>
      <c r="GK71" s="720"/>
      <c r="GL71" s="720"/>
      <c r="GM71" s="720"/>
      <c r="GN71" s="720"/>
      <c r="GO71" s="720"/>
      <c r="GP71" s="720"/>
      <c r="GQ71" s="720"/>
      <c r="GR71" s="720"/>
      <c r="GS71" s="720"/>
      <c r="GT71" s="720"/>
      <c r="GU71" s="720"/>
      <c r="GV71" s="720"/>
      <c r="GW71" s="720"/>
      <c r="GX71" s="720"/>
      <c r="GY71" s="720"/>
      <c r="GZ71" s="720"/>
      <c r="HA71" s="720"/>
      <c r="HB71" s="720"/>
      <c r="HC71" s="720"/>
      <c r="HD71" s="720"/>
      <c r="HE71" s="720"/>
      <c r="HF71" s="720"/>
      <c r="HG71" s="720"/>
      <c r="HH71" s="720"/>
      <c r="HI71" s="720"/>
      <c r="HJ71" s="720"/>
      <c r="HK71" s="720"/>
      <c r="HL71" s="720"/>
      <c r="HM71" s="720"/>
      <c r="HN71" s="720"/>
      <c r="HO71" s="720"/>
      <c r="HP71" s="720"/>
      <c r="HQ71" s="720"/>
      <c r="HR71" s="720"/>
      <c r="HS71" s="720"/>
      <c r="HT71" s="720"/>
      <c r="HU71" s="720"/>
      <c r="HV71" s="720"/>
      <c r="HW71" s="720"/>
      <c r="HX71" s="720"/>
      <c r="HY71" s="720"/>
      <c r="HZ71" s="720"/>
      <c r="IA71" s="720"/>
      <c r="IB71" s="720"/>
      <c r="IC71" s="720"/>
      <c r="ID71" s="720"/>
      <c r="IE71" s="720"/>
      <c r="IF71" s="720"/>
      <c r="IG71" s="720"/>
      <c r="IH71" s="720"/>
      <c r="II71" s="720"/>
      <c r="IJ71" s="720"/>
      <c r="IK71" s="720"/>
      <c r="IL71" s="720"/>
      <c r="IM71" s="720"/>
      <c r="IN71" s="720"/>
      <c r="IO71" s="720"/>
      <c r="IP71" s="720"/>
      <c r="IQ71" s="720"/>
      <c r="IR71" s="720"/>
      <c r="IS71" s="720"/>
      <c r="IT71" s="720"/>
      <c r="IU71" s="720"/>
      <c r="IV71" s="720"/>
      <c r="IW71" s="720"/>
      <c r="IX71" s="720"/>
      <c r="IY71" s="720"/>
      <c r="IZ71" s="720"/>
      <c r="JA71" s="720"/>
      <c r="JB71" s="720"/>
      <c r="JC71" s="720"/>
      <c r="JD71" s="720"/>
      <c r="JE71" s="720"/>
      <c r="JF71" s="720"/>
      <c r="JG71" s="720"/>
      <c r="JH71" s="720"/>
      <c r="JI71" s="720"/>
      <c r="JJ71" s="720"/>
      <c r="JK71" s="720"/>
      <c r="JL71" s="720"/>
      <c r="JM71" s="720"/>
      <c r="JN71" s="720"/>
      <c r="JO71" s="720"/>
      <c r="JP71" s="720"/>
      <c r="JQ71" s="720"/>
      <c r="JR71" s="720"/>
      <c r="JS71" s="720"/>
      <c r="JT71" s="720"/>
      <c r="JU71" s="720"/>
      <c r="JV71" s="720"/>
      <c r="JW71" s="720"/>
      <c r="JX71" s="720"/>
      <c r="JY71" s="720"/>
      <c r="JZ71" s="720"/>
      <c r="KA71" s="720"/>
      <c r="KB71" s="720"/>
      <c r="KC71" s="720"/>
      <c r="KD71" s="720"/>
      <c r="KE71" s="720"/>
      <c r="KF71" s="720"/>
      <c r="KG71" s="720"/>
      <c r="KH71" s="720"/>
      <c r="KI71" s="720"/>
      <c r="KJ71" s="720"/>
      <c r="KK71" s="720"/>
      <c r="KL71" s="720"/>
      <c r="KM71" s="720"/>
      <c r="KN71" s="720"/>
      <c r="KO71" s="720"/>
      <c r="KP71" s="720"/>
      <c r="KQ71" s="720"/>
      <c r="KR71" s="720"/>
      <c r="KS71" s="720"/>
      <c r="KT71" s="720"/>
      <c r="KU71" s="720"/>
      <c r="KV71" s="720"/>
      <c r="KW71" s="720"/>
      <c r="KX71" s="720"/>
      <c r="KY71" s="720"/>
      <c r="KZ71" s="720"/>
      <c r="LA71" s="720"/>
      <c r="LB71" s="720"/>
      <c r="LC71" s="720"/>
      <c r="LD71" s="720"/>
      <c r="LE71" s="720"/>
      <c r="LF71" s="720"/>
      <c r="LG71" s="720"/>
      <c r="LH71" s="720"/>
      <c r="LI71" s="720"/>
      <c r="LJ71" s="720"/>
      <c r="LK71" s="720"/>
      <c r="LL71" s="720"/>
      <c r="LM71" s="720"/>
      <c r="LN71" s="720"/>
      <c r="LO71" s="720"/>
      <c r="LP71" s="720"/>
      <c r="LQ71" s="720"/>
      <c r="LR71" s="720"/>
      <c r="LS71" s="720"/>
      <c r="LT71" s="720"/>
      <c r="LU71" s="720"/>
      <c r="LV71" s="720"/>
      <c r="LW71" s="720"/>
      <c r="LX71" s="720"/>
      <c r="LY71" s="720"/>
      <c r="LZ71" s="720"/>
      <c r="MA71" s="720"/>
      <c r="MB71" s="720"/>
      <c r="MC71" s="720"/>
      <c r="MD71" s="720"/>
      <c r="ME71" s="720"/>
      <c r="MF71" s="720"/>
      <c r="MG71" s="720"/>
      <c r="MH71" s="720"/>
      <c r="MI71" s="720"/>
      <c r="MJ71" s="720"/>
      <c r="MK71" s="720"/>
      <c r="ML71" s="720"/>
      <c r="MM71" s="720"/>
      <c r="MN71" s="720"/>
      <c r="MO71" s="720"/>
      <c r="MP71" s="720"/>
      <c r="MQ71" s="720"/>
      <c r="MR71" s="720"/>
      <c r="MS71" s="720"/>
      <c r="MT71" s="720"/>
      <c r="MU71" s="720"/>
      <c r="MV71" s="720"/>
      <c r="MW71" s="720"/>
      <c r="MX71" s="720"/>
      <c r="MY71" s="720"/>
      <c r="MZ71" s="720"/>
      <c r="NA71" s="720"/>
      <c r="NB71" s="720"/>
      <c r="NC71" s="720"/>
      <c r="ND71" s="720"/>
      <c r="NE71" s="720"/>
      <c r="NF71" s="720"/>
      <c r="NG71" s="720"/>
      <c r="NH71" s="720"/>
      <c r="NI71" s="720"/>
      <c r="NJ71" s="720"/>
      <c r="NK71" s="720"/>
      <c r="NL71" s="720"/>
      <c r="NM71" s="720"/>
      <c r="NN71" s="720"/>
      <c r="NO71" s="720"/>
      <c r="NP71" s="720"/>
      <c r="NQ71" s="720"/>
      <c r="NR71" s="720"/>
      <c r="NS71" s="720"/>
      <c r="NT71" s="720"/>
      <c r="NU71" s="720"/>
      <c r="NV71" s="720"/>
      <c r="NW71" s="720"/>
      <c r="NX71" s="720"/>
      <c r="NY71" s="720"/>
      <c r="NZ71" s="720"/>
      <c r="OA71" s="720"/>
      <c r="OB71" s="720"/>
      <c r="OC71" s="720"/>
      <c r="OD71" s="720"/>
      <c r="OE71" s="720"/>
      <c r="OF71" s="720"/>
      <c r="OG71" s="720"/>
      <c r="OH71" s="720"/>
      <c r="OI71" s="720"/>
      <c r="OJ71" s="720"/>
      <c r="OK71" s="720"/>
      <c r="OL71" s="720"/>
      <c r="OM71" s="720"/>
      <c r="ON71" s="720"/>
      <c r="OO71" s="720"/>
      <c r="OP71" s="720"/>
      <c r="OQ71" s="720"/>
      <c r="OR71" s="720"/>
      <c r="OS71" s="720"/>
      <c r="OT71" s="720"/>
      <c r="OU71" s="720"/>
      <c r="OV71" s="720"/>
      <c r="OW71" s="720"/>
      <c r="OX71" s="720"/>
      <c r="OY71" s="720"/>
      <c r="OZ71" s="720"/>
      <c r="PA71" s="720"/>
      <c r="PB71" s="720"/>
      <c r="PC71" s="720"/>
      <c r="PD71" s="720"/>
      <c r="PE71" s="720"/>
      <c r="PF71" s="720"/>
      <c r="PG71" s="720"/>
      <c r="PH71" s="720"/>
      <c r="PI71" s="720"/>
      <c r="PJ71" s="720"/>
      <c r="PK71" s="720"/>
      <c r="PL71" s="720"/>
      <c r="PM71" s="720"/>
      <c r="PN71" s="720"/>
      <c r="PO71" s="720"/>
      <c r="PP71" s="720"/>
      <c r="PQ71" s="720"/>
      <c r="PR71" s="720"/>
      <c r="PS71" s="720"/>
      <c r="PT71" s="720"/>
      <c r="PU71" s="720"/>
      <c r="PV71" s="720"/>
      <c r="PW71" s="720"/>
      <c r="PX71" s="720"/>
      <c r="PY71" s="720"/>
      <c r="PZ71" s="720"/>
      <c r="QA71" s="720"/>
      <c r="QB71" s="720"/>
      <c r="QC71" s="720"/>
      <c r="QD71" s="720"/>
      <c r="QE71" s="720"/>
      <c r="QF71" s="720"/>
      <c r="QG71" s="720"/>
      <c r="QH71" s="720"/>
      <c r="QI71" s="720"/>
      <c r="QJ71" s="720"/>
      <c r="QK71" s="720"/>
      <c r="QL71" s="720"/>
      <c r="QM71" s="720"/>
      <c r="QN71" s="720"/>
      <c r="QO71" s="720"/>
      <c r="QP71" s="720"/>
      <c r="QQ71" s="720"/>
      <c r="QR71" s="720"/>
      <c r="QS71" s="720"/>
      <c r="QT71" s="720"/>
      <c r="QU71" s="720"/>
      <c r="QV71" s="720"/>
      <c r="QW71" s="720"/>
      <c r="QX71" s="720"/>
      <c r="QY71" s="720"/>
      <c r="QZ71" s="720"/>
      <c r="RA71" s="720"/>
      <c r="RB71" s="720"/>
      <c r="RC71" s="720"/>
      <c r="RD71" s="720"/>
      <c r="RE71" s="720"/>
      <c r="RF71" s="720"/>
      <c r="RG71" s="720"/>
      <c r="RH71" s="720"/>
      <c r="RI71" s="720"/>
      <c r="RJ71" s="720"/>
      <c r="RK71" s="720"/>
      <c r="RL71" s="720"/>
      <c r="RM71" s="720"/>
      <c r="RN71" s="720"/>
      <c r="RO71" s="720"/>
      <c r="RP71" s="720"/>
      <c r="RQ71" s="720"/>
      <c r="RR71" s="720"/>
      <c r="RS71" s="720"/>
      <c r="RT71" s="720"/>
      <c r="RU71" s="720"/>
      <c r="RV71" s="720"/>
      <c r="RW71" s="720"/>
      <c r="RX71" s="720"/>
      <c r="RY71" s="720"/>
      <c r="RZ71" s="720"/>
      <c r="SA71" s="720"/>
      <c r="SB71" s="720"/>
      <c r="SC71" s="720"/>
      <c r="SD71" s="720"/>
      <c r="SE71" s="720"/>
      <c r="SF71" s="720"/>
      <c r="SG71" s="720"/>
      <c r="SH71" s="720"/>
      <c r="SI71" s="720"/>
      <c r="SJ71" s="720"/>
      <c r="SK71" s="720"/>
      <c r="SL71" s="720"/>
      <c r="SM71" s="720"/>
      <c r="SN71" s="720"/>
      <c r="SO71" s="720"/>
      <c r="SP71" s="720"/>
      <c r="SQ71" s="720"/>
      <c r="SR71" s="720"/>
      <c r="SS71" s="720"/>
      <c r="ST71" s="720"/>
      <c r="SU71" s="720"/>
      <c r="SV71" s="720"/>
      <c r="SW71" s="720"/>
      <c r="SX71" s="720"/>
      <c r="SY71" s="720"/>
      <c r="SZ71" s="720"/>
      <c r="TA71" s="720"/>
      <c r="TB71" s="720"/>
      <c r="TC71" s="720"/>
      <c r="TD71" s="720"/>
      <c r="TE71" s="720"/>
      <c r="TF71" s="720"/>
      <c r="TG71" s="720"/>
      <c r="TH71" s="720"/>
      <c r="TI71" s="720"/>
      <c r="TJ71" s="720"/>
      <c r="TK71" s="720"/>
      <c r="TL71" s="720"/>
      <c r="TM71" s="720"/>
      <c r="TN71" s="720"/>
      <c r="TO71" s="720"/>
      <c r="TP71" s="720"/>
      <c r="TQ71" s="720"/>
      <c r="TR71" s="720"/>
      <c r="TS71" s="720"/>
      <c r="TT71" s="720"/>
      <c r="TU71" s="720"/>
      <c r="TV71" s="720"/>
      <c r="TW71" s="720"/>
      <c r="TX71" s="720"/>
      <c r="TY71" s="720"/>
      <c r="TZ71" s="720"/>
      <c r="UA71" s="720"/>
      <c r="UB71" s="720"/>
      <c r="UC71" s="720"/>
      <c r="UD71" s="720"/>
      <c r="UE71" s="720"/>
      <c r="UF71" s="720"/>
      <c r="UG71" s="720"/>
      <c r="UH71" s="720"/>
      <c r="UI71" s="720"/>
      <c r="UJ71" s="720"/>
      <c r="UK71" s="720"/>
      <c r="UL71" s="720"/>
      <c r="UM71" s="720"/>
      <c r="UN71" s="720"/>
      <c r="UO71" s="720"/>
      <c r="UP71" s="720"/>
      <c r="UQ71" s="720"/>
      <c r="UR71" s="720"/>
      <c r="US71" s="720"/>
      <c r="UT71" s="720"/>
      <c r="UU71" s="720"/>
      <c r="UV71" s="720"/>
      <c r="UW71" s="720"/>
      <c r="UX71" s="720"/>
      <c r="UY71" s="720"/>
      <c r="UZ71" s="720"/>
      <c r="VA71" s="720"/>
      <c r="VB71" s="720"/>
      <c r="VC71" s="720"/>
      <c r="VD71" s="720"/>
      <c r="VE71" s="720"/>
      <c r="VF71" s="720"/>
      <c r="VG71" s="720"/>
      <c r="VH71" s="720"/>
      <c r="VI71" s="720"/>
      <c r="VJ71" s="720"/>
      <c r="VK71" s="720"/>
      <c r="VL71" s="720"/>
      <c r="VM71" s="720"/>
      <c r="VN71" s="720"/>
      <c r="VO71" s="720"/>
      <c r="VP71" s="720"/>
      <c r="VQ71" s="720"/>
      <c r="VR71" s="720"/>
      <c r="VS71" s="720"/>
      <c r="VT71" s="720"/>
      <c r="VU71" s="720"/>
      <c r="VV71" s="720"/>
      <c r="VW71" s="720"/>
      <c r="VX71" s="720"/>
      <c r="VY71" s="720"/>
      <c r="VZ71" s="720"/>
      <c r="WA71" s="720"/>
      <c r="WB71" s="720"/>
      <c r="WC71" s="720"/>
      <c r="WD71" s="720"/>
      <c r="WE71" s="720"/>
      <c r="WF71" s="720"/>
      <c r="WG71" s="720"/>
      <c r="WH71" s="720"/>
      <c r="WI71" s="720"/>
      <c r="WJ71" s="720"/>
      <c r="WK71" s="720"/>
      <c r="WL71" s="720"/>
      <c r="WM71" s="720"/>
      <c r="WN71" s="720"/>
      <c r="WO71" s="720"/>
      <c r="WP71" s="720"/>
      <c r="WQ71" s="720"/>
      <c r="WR71" s="720"/>
      <c r="WS71" s="720"/>
      <c r="WT71" s="720"/>
      <c r="WU71" s="720"/>
      <c r="WV71" s="720"/>
      <c r="WW71" s="720"/>
      <c r="WX71" s="720"/>
      <c r="WY71" s="720"/>
      <c r="WZ71" s="720"/>
      <c r="XA71" s="720"/>
      <c r="XB71" s="720"/>
      <c r="XC71" s="720"/>
      <c r="XD71" s="720"/>
      <c r="XE71" s="720"/>
      <c r="XF71" s="720"/>
      <c r="XG71" s="720"/>
      <c r="XH71" s="720"/>
      <c r="XI71" s="720"/>
      <c r="XJ71" s="720"/>
      <c r="XK71" s="720"/>
      <c r="XL71" s="720"/>
      <c r="XM71" s="720"/>
      <c r="XN71" s="720"/>
      <c r="XO71" s="720"/>
      <c r="XP71" s="720"/>
      <c r="XQ71" s="720"/>
      <c r="XR71" s="720"/>
      <c r="XS71" s="720"/>
      <c r="XT71" s="720"/>
      <c r="XU71" s="720"/>
      <c r="XV71" s="720"/>
      <c r="XW71" s="720"/>
      <c r="XX71" s="720"/>
      <c r="XY71" s="720"/>
      <c r="XZ71" s="720"/>
      <c r="YA71" s="720"/>
      <c r="YB71" s="720"/>
      <c r="YC71" s="720"/>
      <c r="YD71" s="720"/>
      <c r="YE71" s="720"/>
      <c r="YF71" s="720"/>
      <c r="YG71" s="720"/>
      <c r="YH71" s="720"/>
      <c r="YI71" s="720"/>
      <c r="YJ71" s="720"/>
      <c r="YK71" s="720"/>
      <c r="YL71" s="720"/>
      <c r="YM71" s="720"/>
      <c r="YN71" s="720"/>
      <c r="YO71" s="720"/>
      <c r="YP71" s="720"/>
      <c r="YQ71" s="720"/>
      <c r="YR71" s="720"/>
      <c r="YS71" s="720"/>
      <c r="YT71" s="720"/>
      <c r="YU71" s="720"/>
      <c r="YV71" s="720"/>
      <c r="YW71" s="720"/>
      <c r="YX71" s="720"/>
      <c r="YY71" s="720"/>
      <c r="YZ71" s="720"/>
      <c r="ZA71" s="720"/>
      <c r="ZB71" s="720"/>
      <c r="ZC71" s="720"/>
      <c r="ZD71" s="720"/>
      <c r="ZE71" s="720"/>
      <c r="ZF71" s="720"/>
      <c r="ZG71" s="720"/>
      <c r="ZH71" s="720"/>
      <c r="ZI71" s="720"/>
      <c r="ZJ71" s="720"/>
      <c r="ZK71" s="720"/>
      <c r="ZL71" s="720"/>
      <c r="ZM71" s="720"/>
      <c r="ZN71" s="720"/>
      <c r="ZO71" s="720"/>
      <c r="ZP71" s="720"/>
      <c r="ZQ71" s="720"/>
      <c r="ZR71" s="720"/>
      <c r="ZS71" s="720"/>
      <c r="ZT71" s="720"/>
      <c r="ZU71" s="720"/>
      <c r="ZV71" s="720"/>
      <c r="ZW71" s="720"/>
      <c r="ZX71" s="720"/>
      <c r="ZY71" s="720"/>
      <c r="ZZ71" s="720"/>
      <c r="AAA71" s="720"/>
      <c r="AAB71" s="720"/>
      <c r="AAC71" s="720"/>
      <c r="AAD71" s="720"/>
      <c r="AAE71" s="720"/>
      <c r="AAF71" s="720"/>
      <c r="AAG71" s="720"/>
      <c r="AAH71" s="720"/>
      <c r="AAI71" s="720"/>
      <c r="AAJ71" s="720"/>
      <c r="AAK71" s="720"/>
      <c r="AAL71" s="720"/>
      <c r="AAM71" s="720"/>
      <c r="AAN71" s="720"/>
      <c r="AAO71" s="720"/>
      <c r="AAP71" s="720"/>
      <c r="AAQ71" s="720"/>
      <c r="AAR71" s="720"/>
      <c r="AAS71" s="720"/>
      <c r="AAT71" s="720"/>
      <c r="AAU71" s="720"/>
      <c r="AAV71" s="720"/>
      <c r="AAW71" s="720"/>
      <c r="AAX71" s="720"/>
      <c r="AAY71" s="720"/>
      <c r="AAZ71" s="720"/>
      <c r="ABA71" s="720"/>
      <c r="ABB71" s="720"/>
      <c r="ABC71" s="720"/>
      <c r="ABD71" s="720"/>
      <c r="ABE71" s="720"/>
      <c r="ABF71" s="720"/>
      <c r="ABG71" s="720"/>
      <c r="ABH71" s="720"/>
      <c r="ABI71" s="720"/>
      <c r="ABJ71" s="720"/>
      <c r="ABK71" s="720"/>
      <c r="ABL71" s="720"/>
      <c r="ABM71" s="720"/>
      <c r="ABN71" s="720"/>
      <c r="ABO71" s="720"/>
      <c r="ABP71" s="720"/>
      <c r="ABQ71" s="720"/>
      <c r="ABR71" s="720"/>
      <c r="ABS71" s="720"/>
      <c r="ABT71" s="720"/>
      <c r="ABU71" s="720"/>
      <c r="ABV71" s="720"/>
      <c r="ABW71" s="720"/>
      <c r="ABX71" s="720"/>
      <c r="ABY71" s="720"/>
      <c r="ABZ71" s="720"/>
      <c r="ACA71" s="720"/>
      <c r="ACB71" s="720"/>
      <c r="ACC71" s="720"/>
      <c r="ACD71" s="720"/>
      <c r="ACE71" s="720"/>
      <c r="ACF71" s="720"/>
      <c r="ACG71" s="720"/>
      <c r="ACH71" s="720"/>
      <c r="ACI71" s="720"/>
      <c r="ACJ71" s="720"/>
      <c r="ACK71" s="720"/>
      <c r="ACL71" s="720"/>
      <c r="ACM71" s="720"/>
      <c r="ACN71" s="720"/>
      <c r="ACO71" s="720"/>
      <c r="ACP71" s="720"/>
      <c r="ACQ71" s="720"/>
      <c r="ACR71" s="720"/>
      <c r="ACS71" s="720"/>
      <c r="ACT71" s="720"/>
      <c r="ACU71" s="720"/>
      <c r="ACV71" s="720"/>
      <c r="ACW71" s="720"/>
      <c r="ACX71" s="720"/>
      <c r="ACY71" s="720"/>
      <c r="ACZ71" s="720"/>
      <c r="ADA71" s="720"/>
      <c r="ADB71" s="720"/>
      <c r="ADC71" s="720"/>
      <c r="ADD71" s="720"/>
      <c r="ADE71" s="720"/>
      <c r="ADF71" s="720"/>
      <c r="ADG71" s="720"/>
      <c r="ADH71" s="720"/>
      <c r="ADI71" s="720"/>
      <c r="ADJ71" s="720"/>
      <c r="ADK71" s="720"/>
      <c r="ADL71" s="720"/>
      <c r="ADM71" s="720"/>
      <c r="ADN71" s="720"/>
      <c r="ADO71" s="720"/>
      <c r="ADP71" s="720"/>
      <c r="ADQ71" s="720"/>
      <c r="ADR71" s="720"/>
      <c r="ADS71" s="720"/>
      <c r="ADT71" s="720"/>
      <c r="ADU71" s="720"/>
      <c r="ADV71" s="720"/>
      <c r="ADW71" s="720"/>
      <c r="ADX71" s="720"/>
      <c r="ADY71" s="720"/>
      <c r="ADZ71" s="720"/>
      <c r="AEA71" s="720"/>
      <c r="AEB71" s="720"/>
      <c r="AEC71" s="720"/>
      <c r="AED71" s="720"/>
      <c r="AEE71" s="720"/>
      <c r="AEF71" s="720"/>
      <c r="AEG71" s="720"/>
      <c r="AEH71" s="720"/>
      <c r="AEI71" s="720"/>
      <c r="AEJ71" s="720"/>
      <c r="AEK71" s="720"/>
      <c r="AEL71" s="720"/>
      <c r="AEM71" s="720"/>
      <c r="AEN71" s="720"/>
      <c r="AEO71" s="720"/>
      <c r="AEP71" s="720"/>
      <c r="AEQ71" s="720"/>
      <c r="AER71" s="720"/>
      <c r="AES71" s="720"/>
      <c r="AET71" s="720"/>
      <c r="AEU71" s="720"/>
      <c r="AEV71" s="720"/>
      <c r="AEW71" s="720"/>
      <c r="AEX71" s="720"/>
      <c r="AEY71" s="720"/>
      <c r="AEZ71" s="720"/>
      <c r="AFA71" s="720"/>
      <c r="AFB71" s="720"/>
      <c r="AFC71" s="720"/>
      <c r="AFD71" s="720"/>
      <c r="AFE71" s="720"/>
      <c r="AFF71" s="720"/>
      <c r="AFG71" s="720"/>
      <c r="AFH71" s="720"/>
      <c r="AFI71" s="720"/>
      <c r="AFJ71" s="720"/>
      <c r="AFK71" s="720"/>
      <c r="AFL71" s="720"/>
      <c r="AFM71" s="720"/>
      <c r="AFN71" s="720"/>
      <c r="AFO71" s="720"/>
      <c r="AFP71" s="720"/>
      <c r="AFQ71" s="720"/>
      <c r="AFR71" s="720"/>
      <c r="AFS71" s="720"/>
      <c r="AFT71" s="720"/>
      <c r="AFU71" s="720"/>
      <c r="AFV71" s="720"/>
      <c r="AFW71" s="720"/>
      <c r="AFX71" s="720"/>
      <c r="AFY71" s="720"/>
      <c r="AFZ71" s="720"/>
      <c r="AGA71" s="720"/>
      <c r="AGB71" s="720"/>
      <c r="AGC71" s="720"/>
      <c r="AGD71" s="720"/>
      <c r="AGE71" s="720"/>
      <c r="AGF71" s="720"/>
      <c r="AGG71" s="720"/>
      <c r="AGH71" s="720"/>
      <c r="AGI71" s="720"/>
      <c r="AGJ71" s="720"/>
      <c r="AGK71" s="720"/>
      <c r="AGL71" s="720"/>
      <c r="AGM71" s="720"/>
      <c r="AGN71" s="720"/>
      <c r="AGO71" s="720"/>
      <c r="AGP71" s="720"/>
      <c r="AGQ71" s="720"/>
      <c r="AGR71" s="720"/>
      <c r="AGS71" s="720"/>
      <c r="AGT71" s="720"/>
      <c r="AGU71" s="720"/>
      <c r="AGV71" s="720"/>
      <c r="AGW71" s="720"/>
      <c r="AGX71" s="720"/>
      <c r="AGY71" s="720"/>
      <c r="AGZ71" s="720"/>
      <c r="AHA71" s="720"/>
      <c r="AHB71" s="720"/>
      <c r="AHC71" s="720"/>
      <c r="AHD71" s="720"/>
      <c r="AHE71" s="720"/>
      <c r="AHF71" s="720"/>
      <c r="AHG71" s="720"/>
      <c r="AHH71" s="720"/>
      <c r="AHI71" s="720"/>
      <c r="AHJ71" s="720"/>
      <c r="AHK71" s="720"/>
      <c r="AHL71" s="720"/>
      <c r="AHM71" s="720"/>
      <c r="AHN71" s="720"/>
      <c r="AHO71" s="720"/>
      <c r="AHP71" s="720"/>
      <c r="AHQ71" s="720"/>
      <c r="AHR71" s="720"/>
      <c r="AHS71" s="720"/>
      <c r="AHT71" s="720"/>
      <c r="AHU71" s="720"/>
      <c r="AHV71" s="720"/>
      <c r="AHW71" s="720"/>
      <c r="AHX71" s="720"/>
      <c r="AHY71" s="720"/>
      <c r="AHZ71" s="720"/>
      <c r="AIA71" s="720"/>
      <c r="AIB71" s="720"/>
      <c r="AIC71" s="720"/>
      <c r="AID71" s="720"/>
      <c r="AIE71" s="720"/>
      <c r="AIF71" s="720"/>
      <c r="AIG71" s="720"/>
      <c r="AIH71" s="720"/>
      <c r="AII71" s="720"/>
      <c r="AIJ71" s="720"/>
      <c r="AIK71" s="720"/>
      <c r="AIL71" s="720"/>
      <c r="AIM71" s="720"/>
      <c r="AIN71" s="720"/>
      <c r="AIO71" s="720"/>
      <c r="AIP71" s="720"/>
      <c r="AIQ71" s="720"/>
      <c r="AIR71" s="720"/>
      <c r="AIS71" s="720"/>
      <c r="AIT71" s="720"/>
      <c r="AIU71" s="720"/>
      <c r="AIV71" s="720"/>
      <c r="AIW71" s="720"/>
      <c r="AIX71" s="720"/>
      <c r="AIY71" s="720"/>
      <c r="AIZ71" s="720"/>
      <c r="AJA71" s="720"/>
      <c r="AJB71" s="720"/>
      <c r="AJC71" s="720"/>
      <c r="AJD71" s="720"/>
      <c r="AJE71" s="720"/>
      <c r="AJF71" s="720"/>
      <c r="AJG71" s="720"/>
      <c r="AJH71" s="720"/>
      <c r="AJI71" s="720"/>
      <c r="AJJ71" s="720"/>
      <c r="AJK71" s="720"/>
      <c r="AJL71" s="720"/>
      <c r="AJM71" s="720"/>
      <c r="AJN71" s="720"/>
      <c r="AJO71" s="720"/>
      <c r="AJP71" s="720"/>
      <c r="AJQ71" s="720"/>
      <c r="AJR71" s="720"/>
      <c r="AJS71" s="720"/>
      <c r="AJT71" s="720"/>
      <c r="AJU71" s="720"/>
      <c r="AJV71" s="720"/>
      <c r="AJW71" s="720"/>
      <c r="AJX71" s="720"/>
      <c r="AJY71" s="720"/>
      <c r="AJZ71" s="720"/>
      <c r="AKA71" s="720"/>
      <c r="AKB71" s="720"/>
      <c r="AKC71" s="720"/>
      <c r="AKD71" s="720"/>
      <c r="AKE71" s="720"/>
      <c r="AKF71" s="720"/>
      <c r="AKG71" s="720"/>
      <c r="AKH71" s="720"/>
      <c r="AKI71" s="720"/>
      <c r="AKJ71" s="720"/>
      <c r="AKK71" s="720"/>
      <c r="AKL71" s="720"/>
      <c r="AKM71" s="720"/>
      <c r="AKN71" s="720"/>
      <c r="AKO71" s="720"/>
      <c r="AKP71" s="720"/>
      <c r="AKQ71" s="720"/>
      <c r="AKR71" s="720"/>
      <c r="AKS71" s="720"/>
      <c r="AKT71" s="720"/>
      <c r="AKU71" s="720"/>
      <c r="AKV71" s="720"/>
      <c r="AKW71" s="720"/>
      <c r="AKX71" s="720"/>
      <c r="AKY71" s="720"/>
      <c r="AKZ71" s="720"/>
      <c r="ALA71" s="720"/>
      <c r="ALB71" s="720"/>
      <c r="ALC71" s="720"/>
      <c r="ALD71" s="720"/>
      <c r="ALE71" s="720"/>
      <c r="ALF71" s="720"/>
      <c r="ALG71" s="720"/>
      <c r="ALH71" s="720"/>
      <c r="ALI71" s="720"/>
      <c r="ALJ71" s="720"/>
      <c r="ALK71" s="720"/>
      <c r="ALL71" s="720"/>
      <c r="ALM71" s="720"/>
      <c r="ALN71" s="720"/>
      <c r="ALO71" s="720"/>
      <c r="ALP71" s="720"/>
      <c r="ALQ71" s="720"/>
      <c r="ALR71" s="720"/>
      <c r="ALS71" s="720"/>
      <c r="ALT71" s="720"/>
      <c r="ALU71" s="720"/>
      <c r="ALV71" s="720"/>
      <c r="ALW71" s="720"/>
      <c r="ALX71" s="720"/>
      <c r="ALY71" s="720"/>
      <c r="ALZ71" s="720"/>
      <c r="AMA71" s="720"/>
      <c r="AMB71" s="720"/>
      <c r="AMC71" s="720"/>
      <c r="AMD71" s="720"/>
      <c r="AME71" s="720"/>
      <c r="AMF71" s="720"/>
      <c r="AMG71" s="720"/>
      <c r="AMH71" s="720"/>
      <c r="AMI71" s="720"/>
      <c r="AMJ71" s="720"/>
    </row>
    <row r="72" spans="1:1024" s="716" customFormat="1" ht="25.2" customHeight="1">
      <c r="A72" s="1804" t="s">
        <v>5115</v>
      </c>
      <c r="B72" s="1804" t="s">
        <v>1041</v>
      </c>
      <c r="C72" s="1804">
        <v>13</v>
      </c>
      <c r="D72" s="1830">
        <v>364</v>
      </c>
      <c r="E72" s="1831">
        <v>364</v>
      </c>
      <c r="F72" s="1804" t="s">
        <v>5115</v>
      </c>
    </row>
    <row r="73" spans="1:1024" s="716" customFormat="1" ht="25.2" customHeight="1">
      <c r="A73" s="1804" t="s">
        <v>5170</v>
      </c>
      <c r="B73" s="1804" t="s">
        <v>1041</v>
      </c>
      <c r="C73" s="1804">
        <v>11</v>
      </c>
      <c r="D73" s="1830">
        <v>308</v>
      </c>
      <c r="E73" s="1831">
        <v>308</v>
      </c>
      <c r="F73" s="1804" t="s">
        <v>3423</v>
      </c>
    </row>
    <row r="74" spans="1:1024" s="716" customFormat="1" ht="25.2" customHeight="1">
      <c r="A74" s="1804" t="s">
        <v>5178</v>
      </c>
      <c r="B74" s="1804" t="s">
        <v>1041</v>
      </c>
      <c r="C74" s="1804">
        <v>12</v>
      </c>
      <c r="D74" s="1830"/>
      <c r="E74" s="1831">
        <v>336</v>
      </c>
      <c r="F74" s="1804" t="s">
        <v>5178</v>
      </c>
    </row>
    <row r="75" spans="1:1024" s="716" customFormat="1" ht="25.2" customHeight="1">
      <c r="A75" s="1804" t="s">
        <v>5261</v>
      </c>
      <c r="B75" s="2211" t="s">
        <v>1041</v>
      </c>
      <c r="C75" s="1804">
        <v>13</v>
      </c>
      <c r="D75" s="1830">
        <v>394</v>
      </c>
      <c r="E75" s="1831">
        <v>394</v>
      </c>
      <c r="F75" s="2069" t="s">
        <v>5199</v>
      </c>
    </row>
    <row r="76" spans="1:1024" s="716" customFormat="1" ht="25.2" customHeight="1">
      <c r="A76" s="2069" t="s">
        <v>3429</v>
      </c>
      <c r="B76" s="1804" t="s">
        <v>1041</v>
      </c>
      <c r="C76" s="1804">
        <v>11</v>
      </c>
      <c r="D76" s="1830">
        <v>308</v>
      </c>
      <c r="E76" s="1831">
        <v>308</v>
      </c>
      <c r="F76" s="2069" t="s">
        <v>3429</v>
      </c>
    </row>
    <row r="77" spans="1:1024" ht="25.2" customHeight="1">
      <c r="A77" s="1906" t="s">
        <v>3750</v>
      </c>
      <c r="B77" s="1905" t="s">
        <v>1041</v>
      </c>
      <c r="C77" s="1905">
        <v>8</v>
      </c>
      <c r="D77" s="2067">
        <v>448</v>
      </c>
      <c r="E77" s="2212">
        <v>224</v>
      </c>
      <c r="F77" s="1789" t="s">
        <v>3750</v>
      </c>
    </row>
    <row r="78" spans="1:1024" ht="25.2" customHeight="1">
      <c r="A78" s="1906" t="s">
        <v>3399</v>
      </c>
      <c r="B78" s="1905" t="s">
        <v>1041</v>
      </c>
      <c r="C78" s="1905">
        <v>12</v>
      </c>
      <c r="D78" s="2067">
        <v>336</v>
      </c>
      <c r="E78" s="2212">
        <v>336</v>
      </c>
      <c r="F78" s="1906" t="s">
        <v>3399</v>
      </c>
    </row>
    <row r="79" spans="1:1024" ht="25.2" customHeight="1">
      <c r="A79" s="1789" t="s">
        <v>3420</v>
      </c>
      <c r="B79" s="1804" t="s">
        <v>1041</v>
      </c>
      <c r="C79" s="1804">
        <v>12</v>
      </c>
      <c r="D79" s="1805">
        <v>336</v>
      </c>
      <c r="E79" s="1914">
        <v>168</v>
      </c>
      <c r="F79" s="1789" t="s">
        <v>3420</v>
      </c>
    </row>
    <row r="80" spans="1:1024" ht="25.2" customHeight="1">
      <c r="A80" s="1789" t="s">
        <v>5637</v>
      </c>
      <c r="B80" s="1804" t="s">
        <v>475</v>
      </c>
      <c r="C80" s="1804">
        <v>10</v>
      </c>
      <c r="D80" s="1805">
        <v>280</v>
      </c>
      <c r="E80" s="1914">
        <v>280</v>
      </c>
      <c r="F80" s="1767" t="s">
        <v>5637</v>
      </c>
    </row>
    <row r="81" spans="1:6" ht="25.2" customHeight="1">
      <c r="A81" s="1789" t="s">
        <v>5714</v>
      </c>
      <c r="B81" s="1804" t="s">
        <v>475</v>
      </c>
      <c r="C81" s="1804">
        <v>9</v>
      </c>
      <c r="D81" s="1805">
        <v>252</v>
      </c>
      <c r="E81" s="1914">
        <v>252</v>
      </c>
      <c r="F81" s="1767" t="s">
        <v>5714</v>
      </c>
    </row>
    <row r="82" spans="1:6" ht="25.2" customHeight="1">
      <c r="A82" s="1789" t="s">
        <v>6815</v>
      </c>
      <c r="B82" s="1804" t="s">
        <v>475</v>
      </c>
      <c r="C82" s="1804" t="s">
        <v>6988</v>
      </c>
      <c r="D82" s="1805">
        <v>294</v>
      </c>
      <c r="E82" s="1914">
        <v>294</v>
      </c>
      <c r="F82" s="2103" t="s">
        <v>5635</v>
      </c>
    </row>
    <row r="83" spans="1:6" ht="25.2" customHeight="1">
      <c r="A83" s="1789" t="s">
        <v>5720</v>
      </c>
      <c r="B83" s="1804" t="s">
        <v>5716</v>
      </c>
      <c r="C83" s="1804">
        <v>10</v>
      </c>
      <c r="D83" s="1805">
        <v>280</v>
      </c>
      <c r="E83" s="1914">
        <v>280</v>
      </c>
      <c r="F83" s="2103" t="s">
        <v>6823</v>
      </c>
    </row>
    <row r="84" spans="1:6" ht="25.2" customHeight="1">
      <c r="A84" s="1789" t="s">
        <v>5727</v>
      </c>
      <c r="B84" s="1804" t="s">
        <v>475</v>
      </c>
      <c r="C84" s="1804">
        <v>9.5</v>
      </c>
      <c r="D84" s="1805">
        <v>266</v>
      </c>
      <c r="E84" s="1914">
        <v>266</v>
      </c>
      <c r="F84" s="2103" t="s">
        <v>5727</v>
      </c>
    </row>
    <row r="85" spans="1:6" ht="25.2" customHeight="1">
      <c r="A85" s="1789" t="s">
        <v>5641</v>
      </c>
      <c r="B85" s="1804" t="s">
        <v>5716</v>
      </c>
      <c r="C85" s="1804">
        <v>10</v>
      </c>
      <c r="D85" s="1805">
        <f>10*28</f>
        <v>280</v>
      </c>
      <c r="E85" s="1914">
        <f>D85</f>
        <v>280</v>
      </c>
      <c r="F85" s="2103" t="s">
        <v>5641</v>
      </c>
    </row>
    <row r="86" spans="1:6" ht="25.2" customHeight="1">
      <c r="A86" s="1920" t="s">
        <v>5739</v>
      </c>
      <c r="B86" s="1802" t="s">
        <v>5716</v>
      </c>
      <c r="C86" s="1802">
        <v>9</v>
      </c>
      <c r="D86" s="1807">
        <v>252</v>
      </c>
      <c r="E86" s="1836">
        <v>252</v>
      </c>
      <c r="F86" s="2103" t="s">
        <v>6212</v>
      </c>
    </row>
    <row r="87" spans="1:6" ht="25.2" customHeight="1">
      <c r="A87" s="1789" t="s">
        <v>6878</v>
      </c>
      <c r="B87" s="1804" t="s">
        <v>475</v>
      </c>
      <c r="C87" s="1804">
        <v>12</v>
      </c>
      <c r="D87" s="1805">
        <f>12*18</f>
        <v>216</v>
      </c>
      <c r="E87" s="1806">
        <f>12*18</f>
        <v>216</v>
      </c>
      <c r="F87" s="2103" t="s">
        <v>6878</v>
      </c>
    </row>
    <row r="88" spans="1:6" ht="25.2" customHeight="1">
      <c r="A88" s="1789" t="s">
        <v>6883</v>
      </c>
      <c r="B88" s="1804" t="s">
        <v>475</v>
      </c>
      <c r="C88" s="1804">
        <v>11.5</v>
      </c>
      <c r="D88" s="1805">
        <f>11.5*28</f>
        <v>322</v>
      </c>
      <c r="E88" s="1914">
        <f>D88</f>
        <v>322</v>
      </c>
      <c r="F88" s="2103" t="s">
        <v>5644</v>
      </c>
    </row>
    <row r="89" spans="1:6" ht="25.2" customHeight="1">
      <c r="A89" s="1789" t="s">
        <v>6893</v>
      </c>
      <c r="B89" s="1804" t="s">
        <v>475</v>
      </c>
      <c r="C89" s="1804">
        <v>12</v>
      </c>
      <c r="D89" s="1805">
        <v>336</v>
      </c>
      <c r="E89" s="1914">
        <v>336</v>
      </c>
      <c r="F89" s="2103" t="s">
        <v>5820</v>
      </c>
    </row>
    <row r="90" spans="1:6" ht="25.2" customHeight="1">
      <c r="A90" s="1789" t="s">
        <v>5830</v>
      </c>
      <c r="B90" s="1804" t="s">
        <v>475</v>
      </c>
      <c r="C90" s="1804">
        <v>13</v>
      </c>
      <c r="D90" s="1805">
        <v>364</v>
      </c>
      <c r="E90" s="1914">
        <v>364</v>
      </c>
      <c r="F90" s="2103" t="s">
        <v>5830</v>
      </c>
    </row>
    <row r="91" spans="1:6" ht="25.2" customHeight="1">
      <c r="A91" s="2096" t="s">
        <v>5648</v>
      </c>
      <c r="B91" s="2213" t="s">
        <v>475</v>
      </c>
      <c r="C91" s="2213">
        <v>13</v>
      </c>
      <c r="D91" s="2214">
        <v>364</v>
      </c>
      <c r="E91" s="2156">
        <f>D91</f>
        <v>364</v>
      </c>
      <c r="F91" s="2103" t="s">
        <v>6989</v>
      </c>
    </row>
    <row r="92" spans="1:6" ht="25.2" customHeight="1">
      <c r="A92" s="1789" t="s">
        <v>5651</v>
      </c>
      <c r="B92" s="1804" t="s">
        <v>475</v>
      </c>
      <c r="C92" s="1804">
        <v>14</v>
      </c>
      <c r="D92" s="1805">
        <v>392</v>
      </c>
      <c r="E92" s="1914">
        <v>392</v>
      </c>
      <c r="F92" s="2103" t="s">
        <v>5651</v>
      </c>
    </row>
    <row r="93" spans="1:6" ht="25.2" customHeight="1">
      <c r="A93" s="2096" t="s">
        <v>5859</v>
      </c>
      <c r="B93" s="2213" t="s">
        <v>475</v>
      </c>
      <c r="C93" s="1804">
        <v>16</v>
      </c>
      <c r="D93" s="1854">
        <v>448</v>
      </c>
      <c r="E93" s="1914">
        <v>448</v>
      </c>
      <c r="F93" s="2103" t="s">
        <v>6990</v>
      </c>
    </row>
    <row r="94" spans="1:6" ht="25.2" customHeight="1">
      <c r="A94" s="1789" t="s">
        <v>6991</v>
      </c>
      <c r="B94" s="1804" t="s">
        <v>475</v>
      </c>
      <c r="C94" s="1804">
        <v>12.5</v>
      </c>
      <c r="D94" s="1805">
        <v>350</v>
      </c>
      <c r="E94" s="1914">
        <v>350</v>
      </c>
      <c r="F94" s="2103" t="s">
        <v>5654</v>
      </c>
    </row>
    <row r="95" spans="1:6" ht="25.2" customHeight="1">
      <c r="A95" s="1789" t="s">
        <v>5655</v>
      </c>
      <c r="B95" s="1804" t="s">
        <v>475</v>
      </c>
      <c r="C95" s="1804">
        <v>12.5</v>
      </c>
      <c r="D95" s="1805">
        <v>350</v>
      </c>
      <c r="E95" s="1914">
        <v>350</v>
      </c>
      <c r="F95" s="2103" t="s">
        <v>5655</v>
      </c>
    </row>
    <row r="96" spans="1:6" ht="25.2" customHeight="1">
      <c r="A96" s="1789" t="s">
        <v>6992</v>
      </c>
      <c r="B96" s="1804" t="s">
        <v>475</v>
      </c>
      <c r="C96" s="1804">
        <v>12</v>
      </c>
      <c r="D96" s="1854">
        <v>336</v>
      </c>
      <c r="E96" s="1914">
        <v>336</v>
      </c>
      <c r="F96" s="2103" t="s">
        <v>5888</v>
      </c>
    </row>
    <row r="97" spans="1:6" ht="25.2" customHeight="1">
      <c r="A97" s="1789" t="s">
        <v>6928</v>
      </c>
      <c r="B97" s="1804" t="s">
        <v>475</v>
      </c>
      <c r="C97" s="1804">
        <v>13</v>
      </c>
      <c r="D97" s="1854">
        <f>13*28</f>
        <v>364</v>
      </c>
      <c r="E97" s="1914">
        <f>13*28</f>
        <v>364</v>
      </c>
      <c r="F97" s="2103" t="s">
        <v>6928</v>
      </c>
    </row>
    <row r="98" spans="1:6" ht="25.2" customHeight="1">
      <c r="A98" s="1789" t="s">
        <v>5659</v>
      </c>
      <c r="B98" s="1804" t="s">
        <v>475</v>
      </c>
      <c r="C98" s="1804">
        <v>13</v>
      </c>
      <c r="D98" s="1805">
        <v>364</v>
      </c>
      <c r="E98" s="1914">
        <v>364</v>
      </c>
      <c r="F98" s="2103" t="s">
        <v>6993</v>
      </c>
    </row>
    <row r="99" spans="1:6" ht="25.2" customHeight="1">
      <c r="A99" s="1789" t="s">
        <v>6994</v>
      </c>
      <c r="B99" s="1804" t="s">
        <v>475</v>
      </c>
      <c r="C99" s="1804">
        <v>11.5</v>
      </c>
      <c r="D99" s="1805">
        <v>322</v>
      </c>
      <c r="E99" s="1914">
        <v>322</v>
      </c>
      <c r="F99" s="2103" t="s">
        <v>5661</v>
      </c>
    </row>
    <row r="100" spans="1:6" ht="25.2" customHeight="1">
      <c r="A100" s="1789" t="s">
        <v>6888</v>
      </c>
      <c r="B100" s="1804" t="s">
        <v>475</v>
      </c>
      <c r="C100" s="1804">
        <v>12.5</v>
      </c>
      <c r="D100" s="1805">
        <f>12.5*28</f>
        <v>350</v>
      </c>
      <c r="E100" s="1914">
        <f>12.5*28</f>
        <v>350</v>
      </c>
      <c r="F100" s="2103" t="s">
        <v>6936</v>
      </c>
    </row>
    <row r="101" spans="1:6" ht="25.2" customHeight="1">
      <c r="A101" s="1789" t="s">
        <v>6752</v>
      </c>
      <c r="B101" s="1804" t="s">
        <v>475</v>
      </c>
      <c r="C101" s="1804">
        <v>11</v>
      </c>
      <c r="D101" s="1805">
        <v>308</v>
      </c>
      <c r="E101" s="1914">
        <v>308</v>
      </c>
      <c r="F101" s="2103" t="s">
        <v>6752</v>
      </c>
    </row>
    <row r="102" spans="1:6" ht="25.2" customHeight="1">
      <c r="A102" s="1789" t="s">
        <v>5650</v>
      </c>
      <c r="B102" s="1804" t="s">
        <v>475</v>
      </c>
      <c r="C102" s="1804">
        <v>13</v>
      </c>
      <c r="D102" s="1805">
        <f>13*28</f>
        <v>364</v>
      </c>
      <c r="E102" s="1914">
        <v>364</v>
      </c>
      <c r="F102" s="2103" t="s">
        <v>5650</v>
      </c>
    </row>
    <row r="103" spans="1:6" ht="25.2" customHeight="1">
      <c r="A103" s="1789" t="s">
        <v>6757</v>
      </c>
      <c r="B103" s="2109" t="s">
        <v>475</v>
      </c>
      <c r="C103" s="2215" t="s">
        <v>6995</v>
      </c>
      <c r="D103" s="2216">
        <v>280</v>
      </c>
      <c r="E103" s="2217">
        <v>280</v>
      </c>
      <c r="F103" s="2103" t="s">
        <v>5638</v>
      </c>
    </row>
    <row r="104" spans="1:6" ht="25.2" customHeight="1">
      <c r="A104" s="2106" t="s">
        <v>5955</v>
      </c>
      <c r="B104" s="2109" t="s">
        <v>475</v>
      </c>
      <c r="C104" s="2109" t="s">
        <v>6995</v>
      </c>
      <c r="D104" s="2216">
        <v>280</v>
      </c>
      <c r="E104" s="2217">
        <v>280</v>
      </c>
      <c r="F104" s="2103" t="s">
        <v>5955</v>
      </c>
    </row>
    <row r="105" spans="1:6" ht="25.2" customHeight="1">
      <c r="A105" s="1789" t="s">
        <v>5998</v>
      </c>
      <c r="B105" s="1804" t="s">
        <v>475</v>
      </c>
      <c r="C105" s="1905">
        <v>10.5</v>
      </c>
      <c r="D105" s="2067">
        <f>10.5*28</f>
        <v>294</v>
      </c>
      <c r="E105" s="2212">
        <f>D105</f>
        <v>294</v>
      </c>
      <c r="F105" s="1789" t="s">
        <v>5998</v>
      </c>
    </row>
    <row r="106" spans="1:6" ht="25.2" customHeight="1">
      <c r="A106" s="1789" t="s">
        <v>8503</v>
      </c>
      <c r="B106" s="1804" t="s">
        <v>1044</v>
      </c>
      <c r="C106" s="1804">
        <v>12</v>
      </c>
      <c r="D106" s="1805">
        <v>336</v>
      </c>
      <c r="E106" s="1914">
        <v>336</v>
      </c>
      <c r="F106" s="1767" t="s">
        <v>7234</v>
      </c>
    </row>
    <row r="107" spans="1:6" ht="25.2" customHeight="1">
      <c r="A107" s="1789" t="s">
        <v>8236</v>
      </c>
      <c r="B107" s="1804" t="s">
        <v>1044</v>
      </c>
      <c r="C107" s="1804">
        <v>9</v>
      </c>
      <c r="D107" s="1805">
        <v>252</v>
      </c>
      <c r="E107" s="1914">
        <v>252</v>
      </c>
      <c r="F107" s="1877" t="s">
        <v>7192</v>
      </c>
    </row>
    <row r="108" spans="1:6" ht="25.2" customHeight="1">
      <c r="A108" s="1789" t="s">
        <v>8247</v>
      </c>
      <c r="B108" s="1804" t="s">
        <v>1044</v>
      </c>
      <c r="C108" s="1804">
        <v>10</v>
      </c>
      <c r="D108" s="1805">
        <v>280</v>
      </c>
      <c r="E108" s="1914">
        <v>280</v>
      </c>
      <c r="F108" s="2130" t="s">
        <v>7198</v>
      </c>
    </row>
    <row r="109" spans="1:6" ht="25.2" customHeight="1">
      <c r="A109" s="1789" t="s">
        <v>7987</v>
      </c>
      <c r="B109" s="1804" t="s">
        <v>1044</v>
      </c>
      <c r="C109" s="1804">
        <v>10</v>
      </c>
      <c r="D109" s="1805">
        <v>280</v>
      </c>
      <c r="E109" s="1914">
        <v>280</v>
      </c>
      <c r="F109" s="1767" t="s">
        <v>7200</v>
      </c>
    </row>
    <row r="110" spans="1:6" ht="25.2" customHeight="1">
      <c r="A110" s="1789" t="s">
        <v>8254</v>
      </c>
      <c r="B110" s="1804" t="s">
        <v>1044</v>
      </c>
      <c r="C110" s="1804">
        <v>11</v>
      </c>
      <c r="D110" s="1805">
        <v>308</v>
      </c>
      <c r="E110" s="1914">
        <v>308</v>
      </c>
      <c r="F110" s="1877" t="s">
        <v>7219</v>
      </c>
    </row>
    <row r="111" spans="1:6" ht="25.2" customHeight="1">
      <c r="A111" s="1789" t="s">
        <v>8260</v>
      </c>
      <c r="B111" s="1804" t="s">
        <v>1044</v>
      </c>
      <c r="C111" s="1804">
        <v>13</v>
      </c>
      <c r="D111" s="1805">
        <v>364</v>
      </c>
      <c r="E111" s="1914">
        <v>364</v>
      </c>
      <c r="F111" s="1772" t="s">
        <v>7222</v>
      </c>
    </row>
    <row r="112" spans="1:6" ht="25.2" customHeight="1">
      <c r="A112" s="1789" t="s">
        <v>8268</v>
      </c>
      <c r="B112" s="1804" t="s">
        <v>1044</v>
      </c>
      <c r="C112" s="1804">
        <v>15</v>
      </c>
      <c r="D112" s="1805">
        <v>420</v>
      </c>
      <c r="E112" s="1914">
        <v>420</v>
      </c>
      <c r="F112" s="2134" t="s">
        <v>7210</v>
      </c>
    </row>
    <row r="113" spans="1:6" ht="25.2" customHeight="1">
      <c r="A113" s="1789" t="s">
        <v>7202</v>
      </c>
      <c r="B113" s="1804" t="s">
        <v>1044</v>
      </c>
      <c r="C113" s="2218" t="s">
        <v>5255</v>
      </c>
      <c r="D113" s="1805">
        <v>280</v>
      </c>
      <c r="E113" s="1914">
        <v>280</v>
      </c>
      <c r="F113" s="1878" t="s">
        <v>7759</v>
      </c>
    </row>
    <row r="114" spans="1:6" ht="25.2" customHeight="1">
      <c r="A114" s="1789" t="s">
        <v>8125</v>
      </c>
      <c r="B114" s="1804" t="s">
        <v>8504</v>
      </c>
      <c r="C114" s="1804">
        <v>11</v>
      </c>
      <c r="D114" s="1805">
        <v>308</v>
      </c>
      <c r="E114" s="1914">
        <v>308</v>
      </c>
      <c r="F114" s="1878" t="s">
        <v>7767</v>
      </c>
    </row>
    <row r="115" spans="1:6" ht="25.2" customHeight="1">
      <c r="A115" s="1789" t="s">
        <v>8505</v>
      </c>
      <c r="B115" s="1804" t="s">
        <v>1044</v>
      </c>
      <c r="C115" s="1804">
        <v>12</v>
      </c>
      <c r="D115" s="1805">
        <f>C115*28</f>
        <v>336</v>
      </c>
      <c r="E115" s="1914">
        <f>D115</f>
        <v>336</v>
      </c>
      <c r="F115" s="1789" t="s">
        <v>8505</v>
      </c>
    </row>
    <row r="116" spans="1:6" ht="25.2" customHeight="1">
      <c r="A116" s="1789" t="s">
        <v>7523</v>
      </c>
      <c r="B116" s="1804" t="s">
        <v>1044</v>
      </c>
      <c r="C116" s="1804" t="s">
        <v>8506</v>
      </c>
      <c r="D116" s="1805" t="s">
        <v>2304</v>
      </c>
      <c r="E116" s="1914">
        <v>84</v>
      </c>
      <c r="F116" s="1881" t="s">
        <v>7266</v>
      </c>
    </row>
    <row r="117" spans="1:6" ht="25.2" customHeight="1">
      <c r="A117" s="1789" t="s">
        <v>7523</v>
      </c>
      <c r="B117" s="1804" t="s">
        <v>1123</v>
      </c>
      <c r="C117" s="1804" t="s">
        <v>8507</v>
      </c>
      <c r="D117" s="1854" t="s">
        <v>2306</v>
      </c>
      <c r="E117" s="1914">
        <v>56</v>
      </c>
      <c r="F117" s="1881" t="s">
        <v>7266</v>
      </c>
    </row>
    <row r="118" spans="1:6" ht="25.2" customHeight="1">
      <c r="A118" s="1789" t="s">
        <v>7523</v>
      </c>
      <c r="B118" s="1804" t="s">
        <v>1125</v>
      </c>
      <c r="C118" s="1804" t="s">
        <v>8508</v>
      </c>
      <c r="D118" s="1805" t="s">
        <v>2306</v>
      </c>
      <c r="E118" s="1914">
        <v>56</v>
      </c>
      <c r="F118" s="1881" t="s">
        <v>7266</v>
      </c>
    </row>
    <row r="119" spans="1:6" ht="25.2" customHeight="1">
      <c r="A119" s="1789" t="s">
        <v>8509</v>
      </c>
      <c r="B119" s="1804" t="s">
        <v>1044</v>
      </c>
      <c r="C119" s="1809">
        <v>14</v>
      </c>
      <c r="D119" s="1805">
        <v>392</v>
      </c>
      <c r="E119" s="1914">
        <v>392</v>
      </c>
      <c r="F119" s="1789" t="s">
        <v>8509</v>
      </c>
    </row>
    <row r="120" spans="1:6" ht="25.2" customHeight="1">
      <c r="A120" s="1789" t="s">
        <v>8310</v>
      </c>
      <c r="B120" s="1804" t="s">
        <v>1044</v>
      </c>
      <c r="C120" s="1804">
        <v>12</v>
      </c>
      <c r="D120" s="1805">
        <v>336</v>
      </c>
      <c r="E120" s="1914">
        <v>336</v>
      </c>
      <c r="F120" s="1789" t="s">
        <v>8310</v>
      </c>
    </row>
    <row r="121" spans="1:6" ht="25.2" customHeight="1">
      <c r="A121" s="2096" t="s">
        <v>8510</v>
      </c>
      <c r="B121" s="2213" t="s">
        <v>1044</v>
      </c>
      <c r="C121" s="1804">
        <v>11</v>
      </c>
      <c r="D121" s="1805">
        <f>11*28</f>
        <v>308</v>
      </c>
      <c r="E121" s="1914">
        <v>308</v>
      </c>
      <c r="F121" s="2096" t="s">
        <v>8510</v>
      </c>
    </row>
    <row r="122" spans="1:6" ht="25.2" customHeight="1">
      <c r="A122" s="1789" t="s">
        <v>8511</v>
      </c>
      <c r="B122" s="1804" t="s">
        <v>1044</v>
      </c>
      <c r="C122" s="1804">
        <v>12</v>
      </c>
      <c r="D122" s="1805">
        <f>12*28</f>
        <v>336</v>
      </c>
      <c r="E122" s="1914">
        <v>336</v>
      </c>
      <c r="F122" s="1789" t="s">
        <v>8511</v>
      </c>
    </row>
    <row r="123" spans="1:6" ht="25.2" customHeight="1">
      <c r="A123" s="1789" t="s">
        <v>7808</v>
      </c>
      <c r="B123" s="1804" t="s">
        <v>1044</v>
      </c>
      <c r="C123" s="1804">
        <v>14</v>
      </c>
      <c r="D123" s="1805">
        <v>392</v>
      </c>
      <c r="E123" s="1914">
        <v>392</v>
      </c>
      <c r="F123" s="1789" t="s">
        <v>7808</v>
      </c>
    </row>
    <row r="124" spans="1:6" ht="25.2" customHeight="1">
      <c r="A124" s="1789" t="s">
        <v>8186</v>
      </c>
      <c r="B124" s="1804" t="s">
        <v>1044</v>
      </c>
      <c r="C124" s="1804">
        <v>10</v>
      </c>
      <c r="D124" s="1805">
        <v>280</v>
      </c>
      <c r="E124" s="1914">
        <v>280</v>
      </c>
      <c r="F124" s="1789" t="s">
        <v>8186</v>
      </c>
    </row>
    <row r="125" spans="1:6" ht="25.2" customHeight="1">
      <c r="A125" s="1789" t="s">
        <v>7218</v>
      </c>
      <c r="B125" s="1804" t="s">
        <v>1044</v>
      </c>
      <c r="C125" s="1804">
        <v>13</v>
      </c>
      <c r="D125" s="1805">
        <v>364</v>
      </c>
      <c r="E125" s="1914">
        <v>364</v>
      </c>
      <c r="F125" s="1789" t="s">
        <v>7218</v>
      </c>
    </row>
    <row r="126" spans="1:6" ht="25.2" customHeight="1">
      <c r="A126" s="1789" t="s">
        <v>7303</v>
      </c>
      <c r="B126" s="1804" t="s">
        <v>1044</v>
      </c>
      <c r="C126" s="1804">
        <v>14</v>
      </c>
      <c r="D126" s="1805">
        <v>392</v>
      </c>
      <c r="E126" s="1914">
        <v>392</v>
      </c>
      <c r="F126" s="1789" t="s">
        <v>7303</v>
      </c>
    </row>
    <row r="127" spans="1:6" ht="25.2" customHeight="1">
      <c r="A127" s="1789" t="s">
        <v>7841</v>
      </c>
      <c r="B127" s="1804" t="s">
        <v>1044</v>
      </c>
      <c r="C127" s="1804" t="s">
        <v>2124</v>
      </c>
      <c r="D127" s="1805">
        <v>448</v>
      </c>
      <c r="E127" s="1806">
        <v>378</v>
      </c>
      <c r="F127" s="1789" t="s">
        <v>7841</v>
      </c>
    </row>
    <row r="128" spans="1:6" ht="25.2" customHeight="1">
      <c r="A128" s="1789" t="s">
        <v>8512</v>
      </c>
      <c r="B128" s="1804" t="s">
        <v>8504</v>
      </c>
      <c r="C128" s="1804">
        <v>10</v>
      </c>
      <c r="D128" s="1805">
        <v>280</v>
      </c>
      <c r="E128" s="1914">
        <v>280</v>
      </c>
      <c r="F128" s="1789" t="s">
        <v>8512</v>
      </c>
    </row>
    <row r="129" spans="1:6" ht="25.2" customHeight="1">
      <c r="A129" s="1789" t="s">
        <v>8513</v>
      </c>
      <c r="B129" s="1804" t="s">
        <v>8504</v>
      </c>
      <c r="C129" s="1804">
        <v>10</v>
      </c>
      <c r="D129" s="1805">
        <v>280</v>
      </c>
      <c r="E129" s="1914">
        <v>280</v>
      </c>
      <c r="F129" s="1789" t="s">
        <v>8513</v>
      </c>
    </row>
    <row r="130" spans="1:6" ht="25.2" customHeight="1">
      <c r="A130" s="1789" t="s">
        <v>8195</v>
      </c>
      <c r="B130" s="1804" t="s">
        <v>1663</v>
      </c>
      <c r="C130" s="1804">
        <v>12</v>
      </c>
      <c r="D130" s="1805">
        <v>336</v>
      </c>
      <c r="E130" s="1914">
        <v>336</v>
      </c>
      <c r="F130" s="1878" t="s">
        <v>7199</v>
      </c>
    </row>
    <row r="131" spans="1:6" ht="25.2" customHeight="1">
      <c r="A131" s="1789" t="s">
        <v>7338</v>
      </c>
      <c r="B131" s="1804" t="s">
        <v>1044</v>
      </c>
      <c r="C131" s="1804" t="s">
        <v>8514</v>
      </c>
      <c r="D131" s="1805">
        <f>10*28</f>
        <v>280</v>
      </c>
      <c r="E131" s="1914">
        <f>10*28</f>
        <v>280</v>
      </c>
      <c r="F131" s="1789" t="s">
        <v>7338</v>
      </c>
    </row>
    <row r="132" spans="1:6" ht="25.2" customHeight="1">
      <c r="A132" s="1789" t="s">
        <v>8419</v>
      </c>
      <c r="B132" s="1804" t="s">
        <v>1044</v>
      </c>
      <c r="C132" s="1804">
        <v>12</v>
      </c>
      <c r="D132" s="1805">
        <f>12*28</f>
        <v>336</v>
      </c>
      <c r="E132" s="1914">
        <v>336</v>
      </c>
      <c r="F132" s="1881" t="s">
        <v>7208</v>
      </c>
    </row>
    <row r="133" spans="1:6" ht="25.2" customHeight="1">
      <c r="A133" s="1789" t="s">
        <v>8515</v>
      </c>
      <c r="B133" s="1804" t="s">
        <v>8516</v>
      </c>
      <c r="C133" s="1804">
        <v>14</v>
      </c>
      <c r="D133" s="1805" t="s">
        <v>8517</v>
      </c>
      <c r="E133" s="1914">
        <v>392</v>
      </c>
      <c r="F133" s="1784" t="s">
        <v>7209</v>
      </c>
    </row>
    <row r="134" spans="1:6" ht="25.2" customHeight="1">
      <c r="A134" s="1789" t="s">
        <v>8518</v>
      </c>
      <c r="B134" s="1804" t="s">
        <v>1044</v>
      </c>
      <c r="C134" s="1804">
        <v>11.75</v>
      </c>
      <c r="D134" s="1805">
        <v>329</v>
      </c>
      <c r="E134" s="1914">
        <v>329</v>
      </c>
      <c r="F134" s="1789" t="s">
        <v>7347</v>
      </c>
    </row>
    <row r="135" spans="1:6" ht="25.2" customHeight="1">
      <c r="A135" s="1789" t="s">
        <v>7356</v>
      </c>
      <c r="B135" s="1804" t="s">
        <v>8519</v>
      </c>
      <c r="C135" s="1804">
        <v>12</v>
      </c>
      <c r="D135" s="1805">
        <v>336</v>
      </c>
      <c r="E135" s="1914">
        <v>336</v>
      </c>
      <c r="F135" s="1789" t="s">
        <v>7356</v>
      </c>
    </row>
    <row r="136" spans="1:6" ht="25.2" customHeight="1">
      <c r="A136" s="1789" t="s">
        <v>7217</v>
      </c>
      <c r="B136" s="1804" t="s">
        <v>1044</v>
      </c>
      <c r="C136" s="1809">
        <v>14</v>
      </c>
      <c r="D136" s="1805">
        <v>392</v>
      </c>
      <c r="E136" s="1914">
        <v>392</v>
      </c>
      <c r="F136" s="1789" t="s">
        <v>7217</v>
      </c>
    </row>
    <row r="137" spans="1:6" ht="25.2" customHeight="1">
      <c r="A137" s="1789" t="s">
        <v>8475</v>
      </c>
      <c r="B137" s="1804" t="s">
        <v>1044</v>
      </c>
      <c r="C137" s="1804" t="s">
        <v>8520</v>
      </c>
      <c r="D137" s="1805">
        <v>392</v>
      </c>
      <c r="E137" s="1914">
        <v>392</v>
      </c>
      <c r="F137" s="1784" t="s">
        <v>8475</v>
      </c>
    </row>
    <row r="138" spans="1:6" ht="25.2" customHeight="1">
      <c r="A138" s="1789" t="s">
        <v>8205</v>
      </c>
      <c r="B138" s="1804" t="s">
        <v>1044</v>
      </c>
      <c r="C138" s="1804">
        <v>13</v>
      </c>
      <c r="D138" s="1805">
        <v>364</v>
      </c>
      <c r="E138" s="1914">
        <v>364</v>
      </c>
      <c r="F138" s="1789" t="s">
        <v>7223</v>
      </c>
    </row>
    <row r="139" spans="1:6" ht="25.2" customHeight="1">
      <c r="A139" s="1789" t="s">
        <v>8481</v>
      </c>
      <c r="B139" s="1804" t="s">
        <v>1044</v>
      </c>
      <c r="C139" s="1804">
        <v>12.5</v>
      </c>
      <c r="D139" s="1805">
        <v>350</v>
      </c>
      <c r="E139" s="1914">
        <v>350</v>
      </c>
      <c r="F139" s="2221" t="s">
        <v>8483</v>
      </c>
    </row>
    <row r="140" spans="1:6" ht="25.2" customHeight="1">
      <c r="A140" s="1920" t="s">
        <v>8521</v>
      </c>
      <c r="B140" s="1802" t="s">
        <v>8522</v>
      </c>
      <c r="C140" s="1802">
        <v>11</v>
      </c>
      <c r="D140" s="1807">
        <v>308</v>
      </c>
      <c r="E140" s="1836">
        <v>308</v>
      </c>
      <c r="F140" s="1920" t="s">
        <v>7366</v>
      </c>
    </row>
    <row r="141" spans="1:6" ht="25.2" customHeight="1">
      <c r="A141" s="1906" t="s">
        <v>9387</v>
      </c>
      <c r="B141" s="1905" t="s">
        <v>1044</v>
      </c>
      <c r="C141" s="2219">
        <v>9</v>
      </c>
      <c r="D141" s="2067">
        <v>252</v>
      </c>
      <c r="E141" s="2212">
        <v>252</v>
      </c>
      <c r="F141" s="1906" t="s">
        <v>9387</v>
      </c>
    </row>
    <row r="142" spans="1:6" ht="14.4">
      <c r="A142" s="12" t="s">
        <v>450</v>
      </c>
      <c r="B142" s="13" t="s">
        <v>456</v>
      </c>
      <c r="C142" s="13">
        <v>12.5</v>
      </c>
      <c r="D142" s="14" t="s">
        <v>9574</v>
      </c>
      <c r="E142" s="56">
        <v>350</v>
      </c>
      <c r="F142" s="2474" t="s">
        <v>9565</v>
      </c>
    </row>
    <row r="143" spans="1:6" ht="14.4">
      <c r="A143" s="12"/>
      <c r="B143" s="13"/>
      <c r="C143" s="13"/>
      <c r="D143" s="16"/>
      <c r="E143" s="15"/>
      <c r="F143" s="12"/>
    </row>
    <row r="144" spans="1:6" ht="14.4">
      <c r="A144" s="12"/>
      <c r="B144" s="13"/>
      <c r="C144" s="13"/>
      <c r="D144" s="14"/>
      <c r="E144" s="15"/>
    </row>
    <row r="145" spans="1:25" ht="14.4">
      <c r="A145" s="12"/>
      <c r="B145" s="13"/>
      <c r="C145" s="13"/>
      <c r="D145" s="16"/>
      <c r="E145" s="15"/>
    </row>
    <row r="146" spans="1:25" ht="14.4">
      <c r="A146" s="12"/>
      <c r="B146" s="13"/>
      <c r="C146" s="13"/>
      <c r="D146" s="16"/>
      <c r="E146" s="15"/>
    </row>
    <row r="147" spans="1:25" ht="14.4">
      <c r="A147" s="12"/>
      <c r="B147" s="13"/>
      <c r="C147" s="13"/>
      <c r="D147" s="16"/>
      <c r="E147" s="15"/>
    </row>
    <row r="148" spans="1:25" ht="14.4">
      <c r="A148" s="8"/>
      <c r="B148" s="17"/>
      <c r="C148" s="17"/>
      <c r="D148" s="18"/>
      <c r="E148" s="18">
        <f>SUM(E9:E147)</f>
        <v>39425</v>
      </c>
    </row>
    <row r="149" spans="1:25" ht="14.4">
      <c r="A149" s="1"/>
      <c r="B149" s="1"/>
      <c r="C149" s="2"/>
      <c r="D149" s="2"/>
      <c r="E149" s="2198"/>
      <c r="F149" s="1"/>
      <c r="G149" s="3"/>
      <c r="H149" s="3"/>
    </row>
    <row r="150" spans="1:25" ht="14.25" customHeight="1">
      <c r="A150" s="2320" t="s">
        <v>59</v>
      </c>
      <c r="B150" s="2320"/>
      <c r="C150" s="2320"/>
      <c r="D150" s="2320"/>
      <c r="E150" s="2320"/>
      <c r="F150" s="2186"/>
      <c r="G150" s="125"/>
      <c r="H150" s="125"/>
      <c r="I150" s="1"/>
      <c r="J150" s="1"/>
      <c r="K150" s="1"/>
      <c r="L150" s="1"/>
      <c r="M150" s="1"/>
      <c r="N150" s="1"/>
      <c r="O150" s="1"/>
      <c r="P150" s="1"/>
      <c r="Q150" s="1"/>
      <c r="R150" s="1"/>
      <c r="S150" s="1"/>
      <c r="T150" s="1"/>
      <c r="U150" s="1"/>
      <c r="V150" s="1"/>
      <c r="W150" s="1"/>
      <c r="X150" s="1"/>
      <c r="Y150" s="1"/>
    </row>
    <row r="151" spans="1:25" ht="14.4">
      <c r="A151" s="1"/>
      <c r="B151" s="1"/>
      <c r="C151" s="2"/>
      <c r="D151" s="2"/>
      <c r="E151" s="2201"/>
      <c r="F151" s="1"/>
      <c r="G151" s="3"/>
      <c r="H151" s="3"/>
    </row>
    <row r="152" spans="1:25" ht="14.4">
      <c r="A152" s="1"/>
      <c r="B152" s="1"/>
      <c r="C152" s="2"/>
      <c r="D152" s="2"/>
      <c r="E152" s="2198"/>
      <c r="F152" s="1"/>
      <c r="G152" s="3"/>
      <c r="H152" s="3"/>
    </row>
    <row r="153" spans="1:25" ht="15.75" customHeight="1">
      <c r="A153" s="1"/>
      <c r="B153" s="1"/>
      <c r="C153" s="2"/>
      <c r="D153" s="2"/>
      <c r="E153" s="2201"/>
      <c r="F153" s="1"/>
      <c r="G153" s="3"/>
      <c r="H153" s="3"/>
    </row>
    <row r="154" spans="1:25" ht="15.75" customHeight="1">
      <c r="A154" s="1"/>
      <c r="B154" s="1"/>
      <c r="C154" s="2"/>
      <c r="D154" s="2"/>
      <c r="E154" s="2198"/>
      <c r="F154" s="1"/>
      <c r="G154" s="3"/>
      <c r="H154" s="3"/>
    </row>
    <row r="155" spans="1:25" ht="15.75" customHeight="1">
      <c r="A155" s="1"/>
      <c r="B155" s="1"/>
      <c r="C155" s="2"/>
      <c r="D155" s="2"/>
      <c r="E155" s="2198"/>
      <c r="F155" s="1"/>
      <c r="G155" s="3"/>
      <c r="H155" s="3"/>
    </row>
    <row r="156" spans="1:25" ht="15.75" customHeight="1">
      <c r="A156" s="1"/>
      <c r="B156" s="1"/>
      <c r="C156" s="2"/>
      <c r="D156" s="2"/>
      <c r="E156" s="2198"/>
      <c r="F156" s="1"/>
      <c r="G156" s="3"/>
      <c r="H156" s="3"/>
    </row>
    <row r="157" spans="1:25" ht="15.75" customHeight="1">
      <c r="A157" s="1"/>
      <c r="B157" s="1"/>
      <c r="C157" s="2"/>
      <c r="D157" s="2"/>
      <c r="E157" s="2198"/>
      <c r="F157" s="1"/>
      <c r="G157" s="3"/>
      <c r="H157" s="3"/>
    </row>
    <row r="158" spans="1:25" ht="15.75" customHeight="1">
      <c r="A158" s="1"/>
      <c r="B158" s="1"/>
      <c r="C158" s="2"/>
      <c r="D158" s="2"/>
      <c r="E158" s="2198"/>
      <c r="F158" s="1"/>
      <c r="G158" s="3"/>
      <c r="H158" s="3"/>
    </row>
    <row r="159" spans="1:25" ht="15.75" customHeight="1">
      <c r="A159" s="1"/>
      <c r="B159" s="1"/>
      <c r="C159" s="2"/>
      <c r="D159" s="2"/>
      <c r="E159" s="2198"/>
      <c r="F159" s="1"/>
      <c r="G159" s="3"/>
      <c r="H159" s="3"/>
    </row>
    <row r="160" spans="1:25" ht="15.75" customHeight="1">
      <c r="A160" s="1"/>
      <c r="B160" s="1"/>
      <c r="C160" s="2"/>
      <c r="D160" s="2"/>
      <c r="E160" s="2198"/>
      <c r="F160" s="1"/>
      <c r="G160" s="3"/>
      <c r="H160" s="3"/>
    </row>
    <row r="161" spans="1:8" ht="15.75" customHeight="1">
      <c r="A161" s="1"/>
      <c r="B161" s="1"/>
      <c r="C161" s="2"/>
      <c r="D161" s="2"/>
      <c r="E161" s="2198"/>
      <c r="F161" s="1"/>
      <c r="G161" s="3"/>
      <c r="H161" s="3"/>
    </row>
    <row r="162" spans="1:8" ht="15.75" customHeight="1">
      <c r="A162" s="1"/>
      <c r="B162" s="1"/>
      <c r="C162" s="2"/>
      <c r="D162" s="2"/>
      <c r="E162" s="2198"/>
      <c r="F162" s="1"/>
      <c r="G162" s="3"/>
      <c r="H162" s="3"/>
    </row>
    <row r="163" spans="1:8" ht="15.75" customHeight="1">
      <c r="A163" s="1"/>
      <c r="B163" s="1"/>
      <c r="C163" s="2"/>
      <c r="D163" s="2"/>
      <c r="E163" s="2198"/>
      <c r="F163" s="1"/>
      <c r="G163" s="3"/>
      <c r="H163" s="3"/>
    </row>
    <row r="164" spans="1:8" ht="15.75" customHeight="1">
      <c r="A164" s="1"/>
      <c r="B164" s="1"/>
      <c r="C164" s="2"/>
      <c r="D164" s="2"/>
      <c r="E164" s="2198"/>
      <c r="F164" s="1"/>
      <c r="G164" s="3"/>
      <c r="H164" s="3"/>
    </row>
    <row r="165" spans="1:8" ht="15.75" customHeight="1">
      <c r="A165" s="1"/>
      <c r="B165" s="1"/>
      <c r="C165" s="2"/>
      <c r="D165" s="2"/>
      <c r="E165" s="2198"/>
      <c r="F165" s="1"/>
      <c r="G165" s="3"/>
      <c r="H165" s="3"/>
    </row>
    <row r="166" spans="1:8" ht="15.75" customHeight="1">
      <c r="A166" s="1"/>
      <c r="B166" s="1"/>
      <c r="C166" s="2"/>
      <c r="D166" s="2"/>
      <c r="E166" s="2198"/>
      <c r="F166" s="1"/>
      <c r="G166" s="3"/>
      <c r="H166" s="3"/>
    </row>
    <row r="167" spans="1:8" ht="15.75" customHeight="1">
      <c r="A167" s="1"/>
      <c r="B167" s="1"/>
      <c r="C167" s="2"/>
      <c r="D167" s="2"/>
      <c r="E167" s="2198"/>
      <c r="F167" s="1"/>
      <c r="G167" s="3"/>
      <c r="H167" s="3"/>
    </row>
    <row r="168" spans="1:8" ht="15.75" customHeight="1">
      <c r="A168" s="1"/>
      <c r="B168" s="1"/>
      <c r="C168" s="2"/>
      <c r="D168" s="2"/>
      <c r="E168" s="2198"/>
      <c r="F168" s="1"/>
      <c r="G168" s="3"/>
      <c r="H168" s="3"/>
    </row>
    <row r="169" spans="1:8" ht="15.75" customHeight="1">
      <c r="A169" s="1"/>
      <c r="B169" s="1"/>
      <c r="C169" s="2"/>
      <c r="D169" s="2"/>
      <c r="E169" s="2198"/>
      <c r="F169" s="1"/>
      <c r="G169" s="3"/>
      <c r="H169" s="3"/>
    </row>
    <row r="170" spans="1:8" ht="15.75" customHeight="1">
      <c r="A170" s="1"/>
      <c r="B170" s="1"/>
      <c r="C170" s="2"/>
      <c r="D170" s="2"/>
      <c r="E170" s="2198"/>
      <c r="F170" s="1"/>
      <c r="G170" s="3"/>
      <c r="H170" s="3"/>
    </row>
    <row r="171" spans="1:8" ht="15.75" customHeight="1">
      <c r="A171" s="1"/>
      <c r="B171" s="1"/>
      <c r="C171" s="2"/>
      <c r="D171" s="2"/>
      <c r="E171" s="2198"/>
      <c r="F171" s="1"/>
      <c r="G171" s="3"/>
      <c r="H171" s="3"/>
    </row>
    <row r="172" spans="1:8" ht="15.75" customHeight="1">
      <c r="A172" s="1"/>
      <c r="B172" s="1"/>
      <c r="C172" s="2"/>
      <c r="D172" s="2"/>
      <c r="E172" s="2198"/>
      <c r="F172" s="1"/>
      <c r="G172" s="3"/>
      <c r="H172" s="3"/>
    </row>
    <row r="173" spans="1:8" ht="15.75" customHeight="1">
      <c r="A173" s="1"/>
      <c r="B173" s="1"/>
      <c r="C173" s="2"/>
      <c r="D173" s="2"/>
      <c r="E173" s="2198"/>
      <c r="F173" s="1"/>
      <c r="G173" s="3"/>
      <c r="H173" s="3"/>
    </row>
    <row r="174" spans="1:8" ht="15.75" customHeight="1">
      <c r="A174" s="1"/>
      <c r="B174" s="1"/>
      <c r="C174" s="2"/>
      <c r="D174" s="2"/>
      <c r="E174" s="2198"/>
      <c r="F174" s="1"/>
      <c r="G174" s="3"/>
      <c r="H174" s="3"/>
    </row>
    <row r="175" spans="1:8" ht="15.75" customHeight="1">
      <c r="A175" s="1"/>
      <c r="B175" s="1"/>
      <c r="C175" s="2"/>
      <c r="D175" s="2"/>
      <c r="E175" s="2198"/>
      <c r="F175" s="1"/>
      <c r="G175" s="3"/>
      <c r="H175" s="3"/>
    </row>
    <row r="176" spans="1:8" ht="15.75" customHeight="1">
      <c r="A176" s="1"/>
      <c r="B176" s="1"/>
      <c r="C176" s="2"/>
      <c r="D176" s="2"/>
      <c r="E176" s="2198"/>
      <c r="F176" s="1"/>
      <c r="G176" s="3"/>
      <c r="H176" s="3"/>
    </row>
    <row r="177" spans="1:8" ht="15.75" customHeight="1">
      <c r="A177" s="1"/>
      <c r="B177" s="1"/>
      <c r="C177" s="2"/>
      <c r="D177" s="2"/>
      <c r="E177" s="2198"/>
      <c r="F177" s="1"/>
      <c r="G177" s="3"/>
      <c r="H177" s="3"/>
    </row>
    <row r="178" spans="1:8" ht="15.75" customHeight="1">
      <c r="A178" s="1"/>
      <c r="B178" s="1"/>
      <c r="C178" s="2"/>
      <c r="D178" s="2"/>
      <c r="E178" s="2198"/>
      <c r="F178" s="1"/>
      <c r="G178" s="3"/>
      <c r="H178" s="3"/>
    </row>
    <row r="179" spans="1:8" ht="15.75" customHeight="1">
      <c r="A179" s="1"/>
      <c r="B179" s="1"/>
      <c r="C179" s="2"/>
      <c r="D179" s="2"/>
      <c r="E179" s="2198"/>
      <c r="F179" s="1"/>
      <c r="G179" s="3"/>
      <c r="H179" s="3"/>
    </row>
    <row r="180" spans="1:8" ht="15.75" customHeight="1">
      <c r="A180" s="1"/>
      <c r="B180" s="1"/>
      <c r="C180" s="2"/>
      <c r="D180" s="2"/>
      <c r="E180" s="2198"/>
      <c r="F180" s="1"/>
      <c r="G180" s="3"/>
      <c r="H180" s="3"/>
    </row>
    <row r="181" spans="1:8" ht="15.75" customHeight="1">
      <c r="A181" s="1"/>
      <c r="B181" s="1"/>
      <c r="C181" s="2"/>
      <c r="D181" s="2"/>
      <c r="E181" s="2198"/>
      <c r="F181" s="1"/>
      <c r="G181" s="3"/>
      <c r="H181" s="3"/>
    </row>
    <row r="182" spans="1:8" ht="15.75" customHeight="1">
      <c r="A182" s="1"/>
      <c r="B182" s="1"/>
      <c r="C182" s="2"/>
      <c r="D182" s="2"/>
      <c r="E182" s="2198"/>
      <c r="F182" s="1"/>
      <c r="G182" s="3"/>
      <c r="H182" s="3"/>
    </row>
    <row r="183" spans="1:8" ht="15.75" customHeight="1">
      <c r="A183" s="1"/>
      <c r="B183" s="1"/>
      <c r="C183" s="2"/>
      <c r="D183" s="2"/>
      <c r="E183" s="2198"/>
      <c r="F183" s="1"/>
      <c r="G183" s="3"/>
      <c r="H183" s="3"/>
    </row>
    <row r="184" spans="1:8" ht="15.75" customHeight="1">
      <c r="A184" s="1"/>
      <c r="B184" s="1"/>
      <c r="C184" s="2"/>
      <c r="D184" s="2"/>
      <c r="E184" s="2198"/>
      <c r="F184" s="1"/>
      <c r="G184" s="3"/>
      <c r="H184" s="3"/>
    </row>
    <row r="185" spans="1:8" ht="15.75" customHeight="1">
      <c r="A185" s="1"/>
      <c r="B185" s="1"/>
      <c r="C185" s="2"/>
      <c r="D185" s="2"/>
      <c r="E185" s="2198"/>
      <c r="F185" s="1"/>
      <c r="G185" s="3"/>
      <c r="H185" s="3"/>
    </row>
    <row r="186" spans="1:8" ht="15.75" customHeight="1">
      <c r="A186" s="1"/>
      <c r="B186" s="1"/>
      <c r="C186" s="2"/>
      <c r="D186" s="2"/>
      <c r="E186" s="2198"/>
      <c r="F186" s="1"/>
      <c r="G186" s="3"/>
      <c r="H186" s="3"/>
    </row>
    <row r="187" spans="1:8" ht="15.75" customHeight="1">
      <c r="A187" s="1"/>
      <c r="B187" s="1"/>
      <c r="C187" s="2"/>
      <c r="D187" s="2"/>
      <c r="E187" s="2198"/>
      <c r="F187" s="1"/>
      <c r="G187" s="3"/>
      <c r="H187" s="3"/>
    </row>
    <row r="188" spans="1:8" ht="15.75" customHeight="1">
      <c r="A188" s="1"/>
      <c r="B188" s="1"/>
      <c r="C188" s="2"/>
      <c r="D188" s="2"/>
      <c r="E188" s="2198"/>
      <c r="F188" s="1"/>
      <c r="G188" s="3"/>
      <c r="H188" s="3"/>
    </row>
    <row r="189" spans="1:8" ht="15.75" customHeight="1">
      <c r="A189" s="1"/>
      <c r="B189" s="1"/>
      <c r="C189" s="2"/>
      <c r="D189" s="2"/>
      <c r="E189" s="2198"/>
      <c r="F189" s="1"/>
      <c r="G189" s="3"/>
      <c r="H189" s="3"/>
    </row>
    <row r="190" spans="1:8" ht="15.75" customHeight="1">
      <c r="A190" s="1"/>
      <c r="B190" s="1"/>
      <c r="C190" s="2"/>
      <c r="D190" s="2"/>
      <c r="E190" s="2198"/>
      <c r="F190" s="1"/>
      <c r="G190" s="3"/>
      <c r="H190" s="3"/>
    </row>
    <row r="191" spans="1:8" ht="15.75" customHeight="1">
      <c r="A191" s="1"/>
      <c r="B191" s="1"/>
      <c r="C191" s="2"/>
      <c r="D191" s="2"/>
      <c r="E191" s="2198"/>
      <c r="F191" s="1"/>
      <c r="G191" s="3"/>
      <c r="H191" s="3"/>
    </row>
    <row r="192" spans="1:8" ht="15.75" customHeight="1">
      <c r="A192" s="1"/>
      <c r="B192" s="1"/>
      <c r="C192" s="2"/>
      <c r="D192" s="2"/>
      <c r="E192" s="2198"/>
      <c r="F192" s="1"/>
      <c r="G192" s="3"/>
      <c r="H192" s="3"/>
    </row>
    <row r="193" spans="1:8" ht="15.75" customHeight="1">
      <c r="A193" s="1"/>
      <c r="B193" s="1"/>
      <c r="C193" s="2"/>
      <c r="D193" s="2"/>
      <c r="E193" s="2198"/>
      <c r="F193" s="1"/>
      <c r="G193" s="3"/>
      <c r="H193" s="3"/>
    </row>
    <row r="194" spans="1:8" ht="15.75" customHeight="1">
      <c r="A194" s="1"/>
      <c r="B194" s="1"/>
      <c r="C194" s="2"/>
      <c r="D194" s="2"/>
      <c r="E194" s="2198"/>
      <c r="F194" s="1"/>
      <c r="G194" s="3"/>
      <c r="H194" s="3"/>
    </row>
    <row r="195" spans="1:8" ht="15.75" customHeight="1">
      <c r="A195" s="1"/>
      <c r="B195" s="1"/>
      <c r="C195" s="2"/>
      <c r="D195" s="2"/>
      <c r="E195" s="2198"/>
      <c r="F195" s="1"/>
      <c r="G195" s="3"/>
      <c r="H195" s="3"/>
    </row>
    <row r="196" spans="1:8" ht="15.75" customHeight="1">
      <c r="A196" s="1"/>
      <c r="B196" s="1"/>
      <c r="C196" s="2"/>
      <c r="D196" s="2"/>
      <c r="E196" s="2198"/>
      <c r="F196" s="1"/>
      <c r="G196" s="3"/>
      <c r="H196" s="3"/>
    </row>
    <row r="197" spans="1:8" ht="15.75" customHeight="1">
      <c r="A197" s="1"/>
      <c r="B197" s="1"/>
      <c r="C197" s="2"/>
      <c r="D197" s="2"/>
      <c r="E197" s="2198"/>
      <c r="F197" s="1"/>
      <c r="G197" s="3"/>
      <c r="H197" s="3"/>
    </row>
    <row r="198" spans="1:8" ht="15.75" customHeight="1">
      <c r="A198" s="1"/>
      <c r="B198" s="1"/>
      <c r="C198" s="2"/>
      <c r="D198" s="2"/>
      <c r="E198" s="2198"/>
      <c r="F198" s="1"/>
      <c r="G198" s="3"/>
      <c r="H198" s="3"/>
    </row>
    <row r="199" spans="1:8" ht="15.75" customHeight="1">
      <c r="A199" s="1"/>
      <c r="B199" s="1"/>
      <c r="C199" s="2"/>
      <c r="D199" s="2"/>
      <c r="E199" s="2198"/>
      <c r="F199" s="1"/>
      <c r="G199" s="3"/>
      <c r="H199" s="3"/>
    </row>
    <row r="200" spans="1:8" ht="15.75" customHeight="1">
      <c r="A200" s="1"/>
      <c r="B200" s="1"/>
      <c r="C200" s="2"/>
      <c r="D200" s="2"/>
      <c r="E200" s="2198"/>
      <c r="F200" s="1"/>
      <c r="G200" s="3"/>
      <c r="H200" s="3"/>
    </row>
    <row r="201" spans="1:8" ht="15.75" customHeight="1">
      <c r="A201" s="1"/>
      <c r="B201" s="1"/>
      <c r="C201" s="2"/>
      <c r="D201" s="2"/>
      <c r="E201" s="2198"/>
      <c r="F201" s="1"/>
      <c r="G201" s="3"/>
      <c r="H201" s="3"/>
    </row>
    <row r="202" spans="1:8" ht="15.75" customHeight="1">
      <c r="A202" s="1"/>
      <c r="B202" s="1"/>
      <c r="C202" s="2"/>
      <c r="D202" s="2"/>
      <c r="E202" s="2198"/>
      <c r="F202" s="1"/>
      <c r="G202" s="3"/>
      <c r="H202" s="3"/>
    </row>
    <row r="203" spans="1:8" ht="15.75" customHeight="1">
      <c r="A203" s="1"/>
      <c r="B203" s="1"/>
      <c r="C203" s="2"/>
      <c r="D203" s="2"/>
      <c r="E203" s="2198"/>
      <c r="F203" s="1"/>
      <c r="G203" s="3"/>
      <c r="H203" s="3"/>
    </row>
    <row r="204" spans="1:8" ht="15.75" customHeight="1">
      <c r="A204" s="1"/>
      <c r="B204" s="1"/>
      <c r="C204" s="2"/>
      <c r="D204" s="2"/>
      <c r="E204" s="2198"/>
      <c r="F204" s="1"/>
      <c r="G204" s="3"/>
      <c r="H204" s="3"/>
    </row>
    <row r="205" spans="1:8" ht="15.75" customHeight="1">
      <c r="A205" s="1"/>
      <c r="B205" s="1"/>
      <c r="C205" s="2"/>
      <c r="D205" s="2"/>
      <c r="E205" s="2198"/>
      <c r="F205" s="1"/>
      <c r="G205" s="3"/>
      <c r="H205" s="3"/>
    </row>
    <row r="206" spans="1:8" ht="15.75" customHeight="1">
      <c r="A206" s="1"/>
      <c r="B206" s="1"/>
      <c r="C206" s="2"/>
      <c r="D206" s="2"/>
      <c r="E206" s="2198"/>
      <c r="F206" s="1"/>
      <c r="G206" s="3"/>
      <c r="H206" s="3"/>
    </row>
    <row r="207" spans="1:8" ht="15.75" customHeight="1">
      <c r="A207" s="1"/>
      <c r="B207" s="1"/>
      <c r="C207" s="2"/>
      <c r="D207" s="2"/>
      <c r="E207" s="2198"/>
      <c r="F207" s="1"/>
      <c r="G207" s="3"/>
      <c r="H207" s="3"/>
    </row>
    <row r="208" spans="1:8" ht="15.75" customHeight="1">
      <c r="A208" s="1"/>
      <c r="B208" s="1"/>
      <c r="C208" s="2"/>
      <c r="D208" s="2"/>
      <c r="E208" s="2198"/>
      <c r="F208" s="1"/>
      <c r="G208" s="3"/>
      <c r="H208" s="3"/>
    </row>
    <row r="209" spans="1:8" ht="15.75" customHeight="1">
      <c r="A209" s="1"/>
      <c r="B209" s="1"/>
      <c r="C209" s="2"/>
      <c r="D209" s="2"/>
      <c r="E209" s="2198"/>
      <c r="F209" s="1"/>
      <c r="G209" s="3"/>
      <c r="H209" s="3"/>
    </row>
    <row r="210" spans="1:8" ht="15.75" customHeight="1">
      <c r="A210" s="1"/>
      <c r="B210" s="1"/>
      <c r="C210" s="2"/>
      <c r="D210" s="2"/>
      <c r="E210" s="2198"/>
      <c r="F210" s="1"/>
      <c r="G210" s="3"/>
      <c r="H210" s="3"/>
    </row>
    <row r="211" spans="1:8" ht="15.75" customHeight="1">
      <c r="A211" s="1"/>
      <c r="B211" s="1"/>
      <c r="C211" s="2"/>
      <c r="D211" s="2"/>
      <c r="E211" s="2198"/>
      <c r="F211" s="1"/>
      <c r="G211" s="3"/>
      <c r="H211" s="3"/>
    </row>
    <row r="212" spans="1:8" ht="15.75" customHeight="1">
      <c r="A212" s="1"/>
      <c r="B212" s="1"/>
      <c r="C212" s="2"/>
      <c r="D212" s="2"/>
      <c r="E212" s="2198"/>
      <c r="F212" s="1"/>
      <c r="G212" s="3"/>
      <c r="H212" s="3"/>
    </row>
    <row r="213" spans="1:8" ht="15.75" customHeight="1">
      <c r="A213" s="1"/>
      <c r="B213" s="1"/>
      <c r="C213" s="2"/>
      <c r="D213" s="2"/>
      <c r="E213" s="2198"/>
      <c r="F213" s="1"/>
      <c r="G213" s="3"/>
      <c r="H213" s="3"/>
    </row>
    <row r="214" spans="1:8" ht="15.75" customHeight="1">
      <c r="A214" s="1"/>
      <c r="B214" s="1"/>
      <c r="C214" s="2"/>
      <c r="D214" s="2"/>
      <c r="E214" s="2198"/>
      <c r="F214" s="1"/>
      <c r="G214" s="3"/>
      <c r="H214" s="3"/>
    </row>
    <row r="215" spans="1:8" ht="15.75" customHeight="1">
      <c r="A215" s="1"/>
      <c r="B215" s="1"/>
      <c r="C215" s="2"/>
      <c r="D215" s="2"/>
      <c r="E215" s="2198"/>
      <c r="F215" s="1"/>
      <c r="G215" s="3"/>
      <c r="H215" s="3"/>
    </row>
    <row r="216" spans="1:8" ht="15.75" customHeight="1">
      <c r="A216" s="1"/>
      <c r="B216" s="1"/>
      <c r="C216" s="2"/>
      <c r="D216" s="2"/>
      <c r="E216" s="2198"/>
      <c r="F216" s="1"/>
      <c r="G216" s="3"/>
      <c r="H216" s="3"/>
    </row>
    <row r="217" spans="1:8" ht="15.75" customHeight="1">
      <c r="A217" s="1"/>
      <c r="B217" s="1"/>
      <c r="C217" s="2"/>
      <c r="D217" s="2"/>
      <c r="E217" s="2198"/>
      <c r="F217" s="1"/>
      <c r="G217" s="3"/>
      <c r="H217" s="3"/>
    </row>
    <row r="218" spans="1:8" ht="15.75" customHeight="1">
      <c r="A218" s="1"/>
      <c r="B218" s="1"/>
      <c r="C218" s="2"/>
      <c r="D218" s="2"/>
      <c r="E218" s="2198"/>
      <c r="F218" s="1"/>
      <c r="G218" s="3"/>
      <c r="H218" s="3"/>
    </row>
    <row r="219" spans="1:8" ht="15.75" customHeight="1">
      <c r="A219" s="1"/>
      <c r="B219" s="1"/>
      <c r="C219" s="2"/>
      <c r="D219" s="2"/>
      <c r="E219" s="2198"/>
      <c r="F219" s="1"/>
      <c r="G219" s="3"/>
      <c r="H219" s="3"/>
    </row>
    <row r="220" spans="1:8" ht="15.75" customHeight="1">
      <c r="A220" s="1"/>
      <c r="B220" s="1"/>
      <c r="C220" s="2"/>
      <c r="D220" s="2"/>
      <c r="E220" s="2198"/>
      <c r="F220" s="1"/>
      <c r="G220" s="3"/>
      <c r="H220" s="3"/>
    </row>
    <row r="221" spans="1:8" ht="15.75" customHeight="1">
      <c r="A221" s="1"/>
      <c r="B221" s="1"/>
      <c r="C221" s="2"/>
      <c r="D221" s="2"/>
      <c r="E221" s="2198"/>
      <c r="F221" s="1"/>
      <c r="G221" s="3"/>
      <c r="H221" s="3"/>
    </row>
    <row r="222" spans="1:8" ht="15.75" customHeight="1">
      <c r="A222" s="1"/>
      <c r="B222" s="1"/>
      <c r="C222" s="2"/>
      <c r="D222" s="2"/>
      <c r="E222" s="2198"/>
      <c r="F222" s="1"/>
      <c r="G222" s="3"/>
      <c r="H222" s="3"/>
    </row>
    <row r="223" spans="1:8" ht="15.75" customHeight="1">
      <c r="A223" s="1"/>
      <c r="B223" s="1"/>
      <c r="C223" s="2"/>
      <c r="D223" s="2"/>
      <c r="E223" s="2198"/>
      <c r="F223" s="1"/>
      <c r="G223" s="3"/>
      <c r="H223" s="3"/>
    </row>
    <row r="224" spans="1:8" ht="15.75" customHeight="1">
      <c r="A224" s="1"/>
      <c r="B224" s="1"/>
      <c r="C224" s="2"/>
      <c r="D224" s="2"/>
      <c r="E224" s="2198"/>
      <c r="F224" s="1"/>
      <c r="G224" s="3"/>
      <c r="H224" s="3"/>
    </row>
    <row r="225" spans="1:8" ht="15.75" customHeight="1">
      <c r="A225" s="1"/>
      <c r="B225" s="1"/>
      <c r="C225" s="2"/>
      <c r="D225" s="2"/>
      <c r="E225" s="2198"/>
      <c r="F225" s="1"/>
      <c r="G225" s="3"/>
      <c r="H225" s="3"/>
    </row>
    <row r="226" spans="1:8" ht="15.75" customHeight="1">
      <c r="A226" s="1"/>
      <c r="B226" s="1"/>
      <c r="C226" s="2"/>
      <c r="D226" s="2"/>
      <c r="E226" s="2198"/>
      <c r="F226" s="1"/>
      <c r="G226" s="3"/>
      <c r="H226" s="3"/>
    </row>
    <row r="227" spans="1:8" ht="15.75" customHeight="1">
      <c r="A227" s="1"/>
      <c r="B227" s="1"/>
      <c r="C227" s="2"/>
      <c r="D227" s="2"/>
      <c r="E227" s="2198"/>
      <c r="F227" s="1"/>
      <c r="G227" s="3"/>
      <c r="H227" s="3"/>
    </row>
    <row r="228" spans="1:8" ht="15.75" customHeight="1">
      <c r="A228" s="1"/>
      <c r="B228" s="1"/>
      <c r="C228" s="2"/>
      <c r="D228" s="2"/>
      <c r="E228" s="2198"/>
      <c r="F228" s="1"/>
      <c r="G228" s="3"/>
      <c r="H228" s="3"/>
    </row>
    <row r="229" spans="1:8" ht="15.75" customHeight="1">
      <c r="A229" s="1"/>
      <c r="B229" s="1"/>
      <c r="C229" s="2"/>
      <c r="D229" s="2"/>
      <c r="E229" s="2198"/>
      <c r="F229" s="1"/>
      <c r="G229" s="3"/>
      <c r="H229" s="3"/>
    </row>
    <row r="230" spans="1:8" ht="15.75" customHeight="1">
      <c r="A230" s="1"/>
      <c r="B230" s="1"/>
      <c r="C230" s="2"/>
      <c r="D230" s="2"/>
      <c r="E230" s="2198"/>
      <c r="F230" s="1"/>
      <c r="G230" s="3"/>
      <c r="H230" s="3"/>
    </row>
    <row r="231" spans="1:8" ht="15.75" customHeight="1">
      <c r="A231" s="1"/>
      <c r="B231" s="1"/>
      <c r="C231" s="2"/>
      <c r="D231" s="2"/>
      <c r="E231" s="2198"/>
      <c r="F231" s="1"/>
      <c r="G231" s="3"/>
      <c r="H231" s="3"/>
    </row>
    <row r="232" spans="1:8" ht="15.75" customHeight="1">
      <c r="A232" s="1"/>
      <c r="B232" s="1"/>
      <c r="C232" s="2"/>
      <c r="D232" s="2"/>
      <c r="E232" s="2198"/>
      <c r="F232" s="1"/>
      <c r="G232" s="3"/>
      <c r="H232" s="3"/>
    </row>
    <row r="233" spans="1:8" ht="15.75" customHeight="1">
      <c r="A233" s="1"/>
      <c r="B233" s="1"/>
      <c r="C233" s="2"/>
      <c r="D233" s="2"/>
      <c r="E233" s="2198"/>
      <c r="F233" s="1"/>
      <c r="G233" s="3"/>
      <c r="H233" s="3"/>
    </row>
    <row r="234" spans="1:8" ht="15.75" customHeight="1">
      <c r="A234" s="1"/>
      <c r="B234" s="1"/>
      <c r="C234" s="2"/>
      <c r="D234" s="2"/>
      <c r="E234" s="2198"/>
      <c r="F234" s="1"/>
      <c r="G234" s="3"/>
      <c r="H234" s="3"/>
    </row>
    <row r="235" spans="1:8" ht="15.75" customHeight="1">
      <c r="A235" s="1"/>
      <c r="B235" s="1"/>
      <c r="C235" s="2"/>
      <c r="D235" s="2"/>
      <c r="E235" s="2198"/>
      <c r="F235" s="1"/>
      <c r="G235" s="3"/>
      <c r="H235" s="3"/>
    </row>
    <row r="236" spans="1:8" ht="15.75" customHeight="1">
      <c r="A236" s="1"/>
      <c r="B236" s="1"/>
      <c r="C236" s="2"/>
      <c r="D236" s="2"/>
      <c r="E236" s="2198"/>
      <c r="F236" s="1"/>
      <c r="G236" s="3"/>
      <c r="H236" s="3"/>
    </row>
    <row r="237" spans="1:8" ht="15.75" customHeight="1">
      <c r="A237" s="1"/>
      <c r="B237" s="1"/>
      <c r="C237" s="2"/>
      <c r="D237" s="2"/>
      <c r="E237" s="2198"/>
      <c r="F237" s="1"/>
      <c r="G237" s="3"/>
      <c r="H237" s="3"/>
    </row>
    <row r="238" spans="1:8" ht="15.75" customHeight="1">
      <c r="A238" s="1"/>
      <c r="B238" s="1"/>
      <c r="C238" s="2"/>
      <c r="D238" s="2"/>
      <c r="E238" s="2198"/>
      <c r="F238" s="1"/>
      <c r="G238" s="3"/>
      <c r="H238" s="3"/>
    </row>
    <row r="239" spans="1:8" ht="15.75" customHeight="1">
      <c r="A239" s="1"/>
      <c r="B239" s="1"/>
      <c r="C239" s="2"/>
      <c r="D239" s="2"/>
      <c r="E239" s="2198"/>
      <c r="F239" s="1"/>
      <c r="G239" s="3"/>
      <c r="H239" s="3"/>
    </row>
    <row r="240" spans="1:8" ht="15.75" customHeight="1">
      <c r="A240" s="1"/>
      <c r="B240" s="1"/>
      <c r="C240" s="2"/>
      <c r="D240" s="2"/>
      <c r="E240" s="2198"/>
      <c r="F240" s="1"/>
      <c r="G240" s="3"/>
      <c r="H240" s="3"/>
    </row>
    <row r="241" spans="1:8" ht="15.75" customHeight="1">
      <c r="A241" s="1"/>
      <c r="B241" s="1"/>
      <c r="C241" s="2"/>
      <c r="D241" s="2"/>
      <c r="E241" s="2198"/>
      <c r="F241" s="1"/>
      <c r="G241" s="3"/>
      <c r="H241" s="3"/>
    </row>
    <row r="242" spans="1:8" ht="15.75" customHeight="1">
      <c r="A242" s="1"/>
      <c r="B242" s="1"/>
      <c r="C242" s="2"/>
      <c r="D242" s="2"/>
      <c r="E242" s="2198"/>
      <c r="F242" s="1"/>
      <c r="G242" s="3"/>
      <c r="H242" s="3"/>
    </row>
    <row r="243" spans="1:8" ht="15.75" customHeight="1">
      <c r="A243" s="1"/>
      <c r="B243" s="1"/>
      <c r="C243" s="2"/>
      <c r="D243" s="2"/>
      <c r="E243" s="2198"/>
      <c r="F243" s="1"/>
      <c r="G243" s="3"/>
      <c r="H243" s="3"/>
    </row>
    <row r="244" spans="1:8" ht="15.75" customHeight="1">
      <c r="A244" s="1"/>
      <c r="B244" s="1"/>
      <c r="C244" s="2"/>
      <c r="D244" s="2"/>
      <c r="E244" s="2198"/>
      <c r="F244" s="1"/>
      <c r="G244" s="3"/>
      <c r="H244" s="3"/>
    </row>
    <row r="245" spans="1:8" ht="15.75" customHeight="1">
      <c r="A245" s="1"/>
      <c r="B245" s="1"/>
      <c r="C245" s="2"/>
      <c r="D245" s="2"/>
      <c r="E245" s="2198"/>
      <c r="F245" s="1"/>
      <c r="G245" s="3"/>
      <c r="H245" s="3"/>
    </row>
    <row r="246" spans="1:8" ht="15.75" customHeight="1">
      <c r="A246" s="1"/>
      <c r="B246" s="1"/>
      <c r="C246" s="2"/>
      <c r="D246" s="2"/>
      <c r="E246" s="2198"/>
      <c r="F246" s="1"/>
      <c r="G246" s="3"/>
      <c r="H246" s="3"/>
    </row>
    <row r="247" spans="1:8" ht="15.75" customHeight="1">
      <c r="A247" s="1"/>
      <c r="B247" s="1"/>
      <c r="C247" s="2"/>
      <c r="D247" s="2"/>
      <c r="E247" s="2198"/>
      <c r="F247" s="1"/>
      <c r="G247" s="3"/>
      <c r="H247" s="3"/>
    </row>
    <row r="248" spans="1:8" ht="15.75" customHeight="1">
      <c r="A248" s="1"/>
      <c r="B248" s="1"/>
      <c r="C248" s="2"/>
      <c r="D248" s="2"/>
      <c r="E248" s="2198"/>
      <c r="F248" s="1"/>
      <c r="G248" s="3"/>
      <c r="H248" s="3"/>
    </row>
    <row r="249" spans="1:8" ht="15.75" customHeight="1">
      <c r="A249" s="1"/>
      <c r="B249" s="1"/>
      <c r="C249" s="2"/>
      <c r="D249" s="2"/>
      <c r="E249" s="2198"/>
      <c r="F249" s="1"/>
      <c r="G249" s="3"/>
      <c r="H249" s="3"/>
    </row>
    <row r="250" spans="1:8" ht="15.75" customHeight="1">
      <c r="A250" s="1"/>
      <c r="B250" s="1"/>
      <c r="C250" s="2"/>
      <c r="D250" s="2"/>
      <c r="E250" s="2198"/>
      <c r="F250" s="1"/>
      <c r="G250" s="3"/>
      <c r="H250" s="3"/>
    </row>
    <row r="251" spans="1:8" ht="15.75" customHeight="1">
      <c r="A251" s="1"/>
      <c r="B251" s="1"/>
      <c r="C251" s="2"/>
      <c r="D251" s="2"/>
      <c r="E251" s="2198"/>
      <c r="F251" s="1"/>
      <c r="G251" s="3"/>
      <c r="H251" s="3"/>
    </row>
    <row r="252" spans="1:8" ht="15.75" customHeight="1">
      <c r="A252" s="1"/>
      <c r="B252" s="1"/>
      <c r="C252" s="2"/>
      <c r="D252" s="2"/>
      <c r="E252" s="2198"/>
      <c r="F252" s="1"/>
      <c r="G252" s="3"/>
      <c r="H252" s="3"/>
    </row>
    <row r="253" spans="1:8" ht="15.75" customHeight="1">
      <c r="A253" s="1"/>
      <c r="B253" s="1"/>
      <c r="C253" s="2"/>
      <c r="D253" s="2"/>
      <c r="E253" s="2198"/>
      <c r="F253" s="1"/>
      <c r="G253" s="3"/>
      <c r="H253" s="3"/>
    </row>
    <row r="254" spans="1:8" ht="15.75" customHeight="1">
      <c r="A254" s="1"/>
      <c r="B254" s="1"/>
      <c r="C254" s="2"/>
      <c r="D254" s="2"/>
      <c r="E254" s="2198"/>
      <c r="F254" s="1"/>
      <c r="G254" s="3"/>
      <c r="H254" s="3"/>
    </row>
    <row r="255" spans="1:8" ht="15.75" customHeight="1">
      <c r="A255" s="1"/>
      <c r="B255" s="1"/>
      <c r="C255" s="2"/>
      <c r="D255" s="2"/>
      <c r="E255" s="2198"/>
      <c r="F255" s="1"/>
      <c r="G255" s="3"/>
      <c r="H255" s="3"/>
    </row>
    <row r="256" spans="1:8" ht="15.75" customHeight="1">
      <c r="A256" s="1"/>
      <c r="B256" s="1"/>
      <c r="C256" s="2"/>
      <c r="D256" s="2"/>
      <c r="E256" s="2198"/>
      <c r="F256" s="1"/>
      <c r="G256" s="3"/>
      <c r="H256" s="3"/>
    </row>
    <row r="257" spans="1:8" ht="15.75" customHeight="1">
      <c r="A257" s="1"/>
      <c r="B257" s="1"/>
      <c r="C257" s="2"/>
      <c r="D257" s="2"/>
      <c r="E257" s="2198"/>
      <c r="F257" s="1"/>
      <c r="G257" s="3"/>
      <c r="H257" s="3"/>
    </row>
    <row r="258" spans="1:8" ht="15.75" customHeight="1">
      <c r="A258" s="1"/>
      <c r="B258" s="1"/>
      <c r="C258" s="2"/>
      <c r="D258" s="2"/>
      <c r="E258" s="2198"/>
      <c r="F258" s="1"/>
      <c r="G258" s="3"/>
      <c r="H258" s="3"/>
    </row>
    <row r="259" spans="1:8" ht="15.75" customHeight="1">
      <c r="A259" s="1"/>
      <c r="B259" s="1"/>
      <c r="C259" s="2"/>
      <c r="D259" s="2"/>
      <c r="E259" s="2198"/>
      <c r="F259" s="1"/>
      <c r="G259" s="3"/>
      <c r="H259" s="3"/>
    </row>
    <row r="260" spans="1:8" ht="15.75" customHeight="1">
      <c r="A260" s="1"/>
      <c r="B260" s="1"/>
      <c r="C260" s="2"/>
      <c r="D260" s="2"/>
      <c r="E260" s="2198"/>
      <c r="F260" s="1"/>
      <c r="G260" s="3"/>
      <c r="H260" s="3"/>
    </row>
    <row r="261" spans="1:8" ht="15.75" customHeight="1">
      <c r="A261" s="1"/>
      <c r="B261" s="1"/>
      <c r="C261" s="2"/>
      <c r="D261" s="2"/>
      <c r="E261" s="2198"/>
      <c r="F261" s="1"/>
      <c r="G261" s="3"/>
      <c r="H261" s="3"/>
    </row>
    <row r="262" spans="1:8" ht="15.75" customHeight="1">
      <c r="A262" s="1"/>
      <c r="B262" s="1"/>
      <c r="C262" s="2"/>
      <c r="D262" s="2"/>
      <c r="E262" s="2198"/>
      <c r="F262" s="1"/>
      <c r="G262" s="3"/>
      <c r="H262" s="3"/>
    </row>
    <row r="263" spans="1:8" ht="15.75" customHeight="1">
      <c r="A263" s="1"/>
      <c r="B263" s="1"/>
      <c r="C263" s="2"/>
      <c r="D263" s="2"/>
      <c r="E263" s="2198"/>
      <c r="F263" s="1"/>
      <c r="G263" s="3"/>
      <c r="H263" s="3"/>
    </row>
    <row r="264" spans="1:8" ht="15.75" customHeight="1">
      <c r="A264" s="1"/>
      <c r="B264" s="1"/>
      <c r="C264" s="2"/>
      <c r="D264" s="2"/>
      <c r="E264" s="2198"/>
      <c r="F264" s="1"/>
      <c r="G264" s="3"/>
      <c r="H264" s="3"/>
    </row>
    <row r="265" spans="1:8" ht="15.75" customHeight="1">
      <c r="A265" s="1"/>
      <c r="B265" s="1"/>
      <c r="C265" s="2"/>
      <c r="D265" s="2"/>
      <c r="E265" s="2198"/>
      <c r="F265" s="1"/>
      <c r="G265" s="3"/>
      <c r="H265" s="3"/>
    </row>
    <row r="266" spans="1:8" ht="15.75" customHeight="1">
      <c r="A266" s="1"/>
      <c r="B266" s="1"/>
      <c r="C266" s="2"/>
      <c r="D266" s="2"/>
      <c r="E266" s="2198"/>
      <c r="F266" s="1"/>
      <c r="G266" s="3"/>
      <c r="H266" s="3"/>
    </row>
    <row r="267" spans="1:8" ht="15.75" customHeight="1">
      <c r="A267" s="1"/>
      <c r="B267" s="1"/>
      <c r="C267" s="2"/>
      <c r="D267" s="2"/>
      <c r="E267" s="2198"/>
      <c r="F267" s="1"/>
      <c r="G267" s="3"/>
      <c r="H267" s="3"/>
    </row>
    <row r="268" spans="1:8" ht="15.75" customHeight="1">
      <c r="A268" s="1"/>
      <c r="B268" s="1"/>
      <c r="C268" s="2"/>
      <c r="D268" s="2"/>
      <c r="E268" s="2198"/>
      <c r="F268" s="1"/>
      <c r="G268" s="3"/>
      <c r="H268" s="3"/>
    </row>
    <row r="269" spans="1:8" ht="15.75" customHeight="1">
      <c r="A269" s="1"/>
      <c r="B269" s="1"/>
      <c r="C269" s="2"/>
      <c r="D269" s="2"/>
      <c r="E269" s="2198"/>
      <c r="F269" s="1"/>
      <c r="G269" s="3"/>
      <c r="H269" s="3"/>
    </row>
    <row r="270" spans="1:8" ht="15.75" customHeight="1">
      <c r="A270" s="1"/>
      <c r="B270" s="1"/>
      <c r="C270" s="2"/>
      <c r="D270" s="2"/>
      <c r="E270" s="2198"/>
      <c r="F270" s="1"/>
      <c r="G270" s="3"/>
      <c r="H270" s="3"/>
    </row>
    <row r="271" spans="1:8" ht="15.75" customHeight="1">
      <c r="A271" s="1"/>
      <c r="B271" s="1"/>
      <c r="C271" s="2"/>
      <c r="D271" s="2"/>
      <c r="E271" s="2198"/>
      <c r="F271" s="1"/>
      <c r="G271" s="3"/>
      <c r="H271" s="3"/>
    </row>
    <row r="272" spans="1:8" ht="15.75" customHeight="1">
      <c r="A272" s="1"/>
      <c r="B272" s="1"/>
      <c r="C272" s="2"/>
      <c r="D272" s="2"/>
      <c r="E272" s="2198"/>
      <c r="F272" s="1"/>
      <c r="G272" s="3"/>
      <c r="H272" s="3"/>
    </row>
    <row r="273" spans="1:8" ht="15.75" customHeight="1">
      <c r="A273" s="1"/>
      <c r="B273" s="1"/>
      <c r="C273" s="2"/>
      <c r="D273" s="2"/>
      <c r="E273" s="2198"/>
      <c r="F273" s="1"/>
      <c r="G273" s="3"/>
      <c r="H273" s="3"/>
    </row>
    <row r="274" spans="1:8" ht="15.75" customHeight="1">
      <c r="A274" s="1"/>
      <c r="B274" s="1"/>
      <c r="C274" s="2"/>
      <c r="D274" s="2"/>
      <c r="E274" s="2198"/>
      <c r="F274" s="1"/>
      <c r="G274" s="3"/>
      <c r="H274" s="3"/>
    </row>
    <row r="275" spans="1:8" ht="15.75" customHeight="1">
      <c r="A275" s="1"/>
      <c r="B275" s="1"/>
      <c r="C275" s="2"/>
      <c r="D275" s="2"/>
      <c r="E275" s="2198"/>
      <c r="F275" s="1"/>
      <c r="G275" s="3"/>
      <c r="H275" s="3"/>
    </row>
    <row r="276" spans="1:8" ht="15.75" customHeight="1">
      <c r="A276" s="1"/>
      <c r="B276" s="1"/>
      <c r="C276" s="2"/>
      <c r="D276" s="2"/>
      <c r="E276" s="2198"/>
      <c r="F276" s="1"/>
      <c r="G276" s="3"/>
      <c r="H276" s="3"/>
    </row>
    <row r="277" spans="1:8" ht="15.75" customHeight="1">
      <c r="A277" s="1"/>
      <c r="B277" s="1"/>
      <c r="C277" s="2"/>
      <c r="D277" s="2"/>
      <c r="E277" s="2198"/>
      <c r="F277" s="1"/>
      <c r="G277" s="3"/>
      <c r="H277" s="3"/>
    </row>
    <row r="278" spans="1:8" ht="15.75" customHeight="1">
      <c r="A278" s="1"/>
      <c r="B278" s="1"/>
      <c r="C278" s="2"/>
      <c r="D278" s="2"/>
      <c r="E278" s="2198"/>
      <c r="F278" s="1"/>
      <c r="G278" s="3"/>
      <c r="H278" s="3"/>
    </row>
    <row r="279" spans="1:8" ht="15.75" customHeight="1">
      <c r="A279" s="1"/>
      <c r="B279" s="1"/>
      <c r="C279" s="2"/>
      <c r="D279" s="2"/>
      <c r="E279" s="2198"/>
      <c r="F279" s="1"/>
      <c r="G279" s="3"/>
      <c r="H279" s="3"/>
    </row>
    <row r="280" spans="1:8" ht="15.75" customHeight="1">
      <c r="A280" s="1"/>
      <c r="B280" s="1"/>
      <c r="C280" s="2"/>
      <c r="D280" s="2"/>
      <c r="E280" s="2198"/>
      <c r="F280" s="1"/>
      <c r="G280" s="3"/>
      <c r="H280" s="3"/>
    </row>
    <row r="281" spans="1:8" ht="15.75" customHeight="1">
      <c r="A281" s="1"/>
      <c r="B281" s="1"/>
      <c r="C281" s="2"/>
      <c r="D281" s="2"/>
      <c r="E281" s="2198"/>
      <c r="F281" s="1"/>
      <c r="G281" s="3"/>
      <c r="H281" s="3"/>
    </row>
    <row r="282" spans="1:8" ht="15.75" customHeight="1">
      <c r="A282" s="1"/>
      <c r="B282" s="1"/>
      <c r="C282" s="2"/>
      <c r="D282" s="2"/>
      <c r="E282" s="2198"/>
      <c r="F282" s="1"/>
      <c r="G282" s="3"/>
      <c r="H282" s="3"/>
    </row>
    <row r="283" spans="1:8" ht="15.75" customHeight="1">
      <c r="A283" s="1"/>
      <c r="B283" s="1"/>
      <c r="C283" s="2"/>
      <c r="D283" s="2"/>
      <c r="E283" s="2198"/>
      <c r="F283" s="1"/>
      <c r="G283" s="3"/>
      <c r="H283" s="3"/>
    </row>
    <row r="284" spans="1:8" ht="15.75" customHeight="1">
      <c r="A284" s="1"/>
      <c r="B284" s="1"/>
      <c r="C284" s="2"/>
      <c r="D284" s="2"/>
      <c r="E284" s="2198"/>
      <c r="F284" s="1"/>
      <c r="G284" s="3"/>
      <c r="H284" s="3"/>
    </row>
    <row r="285" spans="1:8" ht="15.75" customHeight="1">
      <c r="A285" s="1"/>
      <c r="B285" s="1"/>
      <c r="C285" s="2"/>
      <c r="D285" s="2"/>
      <c r="E285" s="2198"/>
      <c r="F285" s="1"/>
      <c r="G285" s="3"/>
      <c r="H285" s="3"/>
    </row>
    <row r="286" spans="1:8" ht="15.75" customHeight="1">
      <c r="A286" s="1"/>
      <c r="B286" s="1"/>
      <c r="C286" s="2"/>
      <c r="D286" s="2"/>
      <c r="E286" s="2198"/>
      <c r="F286" s="1"/>
      <c r="G286" s="3"/>
      <c r="H286" s="3"/>
    </row>
    <row r="287" spans="1:8" ht="15.75" customHeight="1">
      <c r="A287" s="1"/>
      <c r="B287" s="1"/>
      <c r="C287" s="2"/>
      <c r="D287" s="2"/>
      <c r="E287" s="2198"/>
      <c r="F287" s="1"/>
      <c r="G287" s="3"/>
      <c r="H287" s="3"/>
    </row>
    <row r="288" spans="1:8" ht="15.75" customHeight="1">
      <c r="A288" s="1"/>
      <c r="B288" s="1"/>
      <c r="C288" s="2"/>
      <c r="D288" s="2"/>
      <c r="E288" s="2198"/>
      <c r="F288" s="1"/>
      <c r="G288" s="3"/>
      <c r="H288" s="3"/>
    </row>
    <row r="289" spans="1:8" ht="15.75" customHeight="1">
      <c r="A289" s="1"/>
      <c r="B289" s="1"/>
      <c r="C289" s="2"/>
      <c r="D289" s="2"/>
      <c r="E289" s="2198"/>
      <c r="F289" s="1"/>
      <c r="G289" s="3"/>
      <c r="H289" s="3"/>
    </row>
    <row r="290" spans="1:8" ht="15.75" customHeight="1">
      <c r="A290" s="1"/>
      <c r="B290" s="1"/>
      <c r="C290" s="2"/>
      <c r="D290" s="2"/>
      <c r="E290" s="2198"/>
      <c r="F290" s="1"/>
      <c r="G290" s="3"/>
      <c r="H290" s="3"/>
    </row>
    <row r="291" spans="1:8" ht="15.75" customHeight="1">
      <c r="A291" s="1"/>
      <c r="B291" s="1"/>
      <c r="C291" s="2"/>
      <c r="D291" s="2"/>
      <c r="E291" s="2198"/>
      <c r="F291" s="1"/>
      <c r="G291" s="3"/>
      <c r="H291" s="3"/>
    </row>
    <row r="292" spans="1:8" ht="15.75" customHeight="1">
      <c r="A292" s="1"/>
      <c r="B292" s="1"/>
      <c r="C292" s="2"/>
      <c r="D292" s="2"/>
      <c r="E292" s="2198"/>
      <c r="F292" s="1"/>
      <c r="G292" s="3"/>
      <c r="H292" s="3"/>
    </row>
    <row r="293" spans="1:8" ht="15.75" customHeight="1">
      <c r="A293" s="1"/>
      <c r="B293" s="1"/>
      <c r="C293" s="2"/>
      <c r="D293" s="2"/>
      <c r="E293" s="2198"/>
      <c r="F293" s="1"/>
      <c r="G293" s="3"/>
      <c r="H293" s="3"/>
    </row>
    <row r="294" spans="1:8" ht="15.75" customHeight="1">
      <c r="A294" s="1"/>
      <c r="B294" s="1"/>
      <c r="C294" s="2"/>
      <c r="D294" s="2"/>
      <c r="E294" s="2198"/>
      <c r="F294" s="1"/>
      <c r="G294" s="3"/>
      <c r="H294" s="3"/>
    </row>
    <row r="295" spans="1:8" ht="15.75" customHeight="1">
      <c r="A295" s="1"/>
      <c r="B295" s="1"/>
      <c r="C295" s="2"/>
      <c r="D295" s="2"/>
      <c r="E295" s="2198"/>
      <c r="F295" s="1"/>
      <c r="G295" s="3"/>
      <c r="H295" s="3"/>
    </row>
    <row r="296" spans="1:8" ht="15.75" customHeight="1">
      <c r="A296" s="1"/>
      <c r="B296" s="1"/>
      <c r="C296" s="2"/>
      <c r="D296" s="2"/>
      <c r="E296" s="2198"/>
      <c r="F296" s="1"/>
      <c r="G296" s="3"/>
      <c r="H296" s="3"/>
    </row>
    <row r="297" spans="1:8" ht="15.75" customHeight="1">
      <c r="A297" s="1"/>
      <c r="B297" s="1"/>
      <c r="C297" s="2"/>
      <c r="D297" s="2"/>
      <c r="E297" s="2198"/>
      <c r="F297" s="1"/>
      <c r="G297" s="3"/>
      <c r="H297" s="3"/>
    </row>
    <row r="298" spans="1:8" ht="15.75" customHeight="1">
      <c r="A298" s="1"/>
      <c r="B298" s="1"/>
      <c r="C298" s="2"/>
      <c r="D298" s="2"/>
      <c r="E298" s="2198"/>
      <c r="F298" s="1"/>
      <c r="G298" s="3"/>
      <c r="H298" s="3"/>
    </row>
    <row r="299" spans="1:8" ht="15.75" customHeight="1">
      <c r="A299" s="1"/>
      <c r="B299" s="1"/>
      <c r="C299" s="2"/>
      <c r="D299" s="2"/>
      <c r="E299" s="2198"/>
      <c r="F299" s="1"/>
      <c r="G299" s="3"/>
      <c r="H299" s="3"/>
    </row>
    <row r="300" spans="1:8" ht="15.75" customHeight="1">
      <c r="A300" s="1"/>
      <c r="B300" s="1"/>
      <c r="C300" s="2"/>
      <c r="D300" s="2"/>
      <c r="E300" s="2198"/>
      <c r="F300" s="1"/>
      <c r="G300" s="3"/>
      <c r="H300" s="3"/>
    </row>
    <row r="301" spans="1:8" ht="15.75" customHeight="1">
      <c r="A301" s="1"/>
      <c r="B301" s="1"/>
      <c r="C301" s="2"/>
      <c r="D301" s="2"/>
      <c r="E301" s="2198"/>
      <c r="F301" s="1"/>
      <c r="G301" s="3"/>
      <c r="H301" s="3"/>
    </row>
    <row r="302" spans="1:8" ht="15.75" customHeight="1">
      <c r="A302" s="1"/>
      <c r="B302" s="1"/>
      <c r="C302" s="2"/>
      <c r="D302" s="2"/>
      <c r="E302" s="2198"/>
      <c r="F302" s="1"/>
      <c r="G302" s="3"/>
      <c r="H302" s="3"/>
    </row>
    <row r="303" spans="1:8" ht="15.75" customHeight="1">
      <c r="A303" s="1"/>
      <c r="B303" s="1"/>
      <c r="C303" s="2"/>
      <c r="D303" s="2"/>
      <c r="E303" s="2198"/>
      <c r="F303" s="1"/>
      <c r="G303" s="3"/>
      <c r="H303" s="3"/>
    </row>
    <row r="304" spans="1:8" ht="15.75" customHeight="1">
      <c r="A304" s="1"/>
      <c r="B304" s="1"/>
      <c r="C304" s="2"/>
      <c r="D304" s="2"/>
      <c r="E304" s="2198"/>
      <c r="F304" s="1"/>
      <c r="G304" s="3"/>
      <c r="H304" s="3"/>
    </row>
    <row r="305" spans="1:8" ht="15.75" customHeight="1">
      <c r="A305" s="1"/>
      <c r="B305" s="1"/>
      <c r="C305" s="2"/>
      <c r="D305" s="2"/>
      <c r="E305" s="2198"/>
      <c r="F305" s="1"/>
      <c r="G305" s="3"/>
      <c r="H305" s="3"/>
    </row>
    <row r="306" spans="1:8" ht="15.75" customHeight="1">
      <c r="A306" s="1"/>
      <c r="B306" s="1"/>
      <c r="C306" s="2"/>
      <c r="D306" s="2"/>
      <c r="E306" s="2198"/>
      <c r="F306" s="1"/>
      <c r="G306" s="3"/>
      <c r="H306" s="3"/>
    </row>
    <row r="307" spans="1:8" ht="15.75" customHeight="1">
      <c r="A307" s="1"/>
      <c r="B307" s="1"/>
      <c r="C307" s="2"/>
      <c r="D307" s="2"/>
      <c r="E307" s="2198"/>
      <c r="F307" s="1"/>
      <c r="G307" s="3"/>
      <c r="H307" s="3"/>
    </row>
    <row r="308" spans="1:8" ht="15.75" customHeight="1">
      <c r="A308" s="1"/>
      <c r="B308" s="1"/>
      <c r="C308" s="2"/>
      <c r="D308" s="2"/>
      <c r="E308" s="2198"/>
      <c r="F308" s="1"/>
      <c r="G308" s="3"/>
      <c r="H308" s="3"/>
    </row>
    <row r="309" spans="1:8" ht="15.75" customHeight="1">
      <c r="A309" s="1"/>
      <c r="B309" s="1"/>
      <c r="C309" s="2"/>
      <c r="D309" s="2"/>
      <c r="E309" s="2198"/>
      <c r="F309" s="1"/>
      <c r="G309" s="3"/>
      <c r="H309" s="3"/>
    </row>
    <row r="310" spans="1:8" ht="15.75" customHeight="1">
      <c r="A310" s="1"/>
      <c r="B310" s="1"/>
      <c r="C310" s="2"/>
      <c r="D310" s="2"/>
      <c r="E310" s="2198"/>
      <c r="F310" s="1"/>
      <c r="G310" s="3"/>
      <c r="H310" s="3"/>
    </row>
    <row r="311" spans="1:8" ht="15.75" customHeight="1">
      <c r="A311" s="1"/>
      <c r="B311" s="1"/>
      <c r="C311" s="2"/>
      <c r="D311" s="2"/>
      <c r="E311" s="2198"/>
      <c r="F311" s="1"/>
      <c r="G311" s="3"/>
      <c r="H311" s="3"/>
    </row>
    <row r="312" spans="1:8" ht="15.75" customHeight="1">
      <c r="A312" s="1"/>
      <c r="B312" s="1"/>
      <c r="C312" s="2"/>
      <c r="D312" s="2"/>
      <c r="E312" s="2198"/>
      <c r="F312" s="1"/>
      <c r="G312" s="3"/>
      <c r="H312" s="3"/>
    </row>
    <row r="313" spans="1:8" ht="15.75" customHeight="1">
      <c r="A313" s="1"/>
      <c r="B313" s="1"/>
      <c r="C313" s="2"/>
      <c r="D313" s="2"/>
      <c r="E313" s="2198"/>
      <c r="F313" s="1"/>
      <c r="G313" s="3"/>
      <c r="H313" s="3"/>
    </row>
    <row r="314" spans="1:8" ht="15.75" customHeight="1">
      <c r="A314" s="1"/>
      <c r="B314" s="1"/>
      <c r="C314" s="2"/>
      <c r="D314" s="2"/>
      <c r="E314" s="2198"/>
      <c r="F314" s="1"/>
      <c r="G314" s="3"/>
      <c r="H314" s="3"/>
    </row>
    <row r="315" spans="1:8" ht="15.75" customHeight="1">
      <c r="A315" s="1"/>
      <c r="B315" s="1"/>
      <c r="C315" s="2"/>
      <c r="D315" s="2"/>
      <c r="E315" s="2198"/>
      <c r="F315" s="1"/>
      <c r="G315" s="3"/>
      <c r="H315" s="3"/>
    </row>
    <row r="316" spans="1:8" ht="15.75" customHeight="1">
      <c r="A316" s="1"/>
      <c r="B316" s="1"/>
      <c r="C316" s="2"/>
      <c r="D316" s="2"/>
      <c r="E316" s="2198"/>
      <c r="F316" s="1"/>
      <c r="G316" s="3"/>
      <c r="H316" s="3"/>
    </row>
    <row r="317" spans="1:8" ht="15.75" customHeight="1">
      <c r="A317" s="1"/>
      <c r="B317" s="1"/>
      <c r="C317" s="2"/>
      <c r="D317" s="2"/>
      <c r="E317" s="2198"/>
      <c r="F317" s="1"/>
      <c r="G317" s="3"/>
      <c r="H317" s="3"/>
    </row>
    <row r="318" spans="1:8" ht="15.75" customHeight="1">
      <c r="A318" s="1"/>
      <c r="B318" s="1"/>
      <c r="C318" s="2"/>
      <c r="D318" s="2"/>
      <c r="E318" s="2198"/>
      <c r="F318" s="1"/>
      <c r="G318" s="3"/>
      <c r="H318" s="3"/>
    </row>
    <row r="319" spans="1:8" ht="15.75" customHeight="1">
      <c r="A319" s="1"/>
      <c r="B319" s="1"/>
      <c r="C319" s="2"/>
      <c r="D319" s="2"/>
      <c r="E319" s="2198"/>
      <c r="F319" s="1"/>
      <c r="G319" s="3"/>
      <c r="H319" s="3"/>
    </row>
    <row r="320" spans="1:8" ht="15.75" customHeight="1">
      <c r="A320" s="1"/>
      <c r="B320" s="1"/>
      <c r="C320" s="2"/>
      <c r="D320" s="2"/>
      <c r="E320" s="2198"/>
      <c r="F320" s="1"/>
      <c r="G320" s="3"/>
      <c r="H320" s="3"/>
    </row>
    <row r="321" spans="1:8" ht="15.75" customHeight="1">
      <c r="A321" s="1"/>
      <c r="B321" s="1"/>
      <c r="C321" s="2"/>
      <c r="D321" s="2"/>
      <c r="E321" s="2198"/>
      <c r="F321" s="1"/>
      <c r="G321" s="3"/>
      <c r="H321" s="3"/>
    </row>
    <row r="322" spans="1:8" ht="15.75" customHeight="1">
      <c r="A322" s="1"/>
      <c r="B322" s="1"/>
      <c r="C322" s="2"/>
      <c r="D322" s="2"/>
      <c r="E322" s="2198"/>
      <c r="F322" s="1"/>
      <c r="G322" s="3"/>
      <c r="H322" s="3"/>
    </row>
    <row r="323" spans="1:8" ht="15.75" customHeight="1">
      <c r="A323" s="1"/>
      <c r="B323" s="1"/>
      <c r="C323" s="2"/>
      <c r="D323" s="2"/>
      <c r="E323" s="2198"/>
      <c r="F323" s="1"/>
      <c r="G323" s="3"/>
      <c r="H323" s="3"/>
    </row>
    <row r="324" spans="1:8" ht="15.75" customHeight="1">
      <c r="A324" s="1"/>
      <c r="B324" s="1"/>
      <c r="C324" s="2"/>
      <c r="D324" s="2"/>
      <c r="E324" s="2198"/>
      <c r="F324" s="1"/>
      <c r="G324" s="3"/>
      <c r="H324" s="3"/>
    </row>
    <row r="325" spans="1:8" ht="15.75" customHeight="1">
      <c r="A325" s="1"/>
      <c r="B325" s="1"/>
      <c r="C325" s="2"/>
      <c r="D325" s="2"/>
      <c r="E325" s="2198"/>
      <c r="F325" s="1"/>
      <c r="G325" s="3"/>
      <c r="H325" s="3"/>
    </row>
    <row r="326" spans="1:8" ht="15.75" customHeight="1">
      <c r="A326" s="1"/>
      <c r="B326" s="1"/>
      <c r="C326" s="2"/>
      <c r="D326" s="2"/>
      <c r="E326" s="2198"/>
      <c r="F326" s="1"/>
      <c r="G326" s="3"/>
      <c r="H326" s="3"/>
    </row>
    <row r="327" spans="1:8" ht="15.75" customHeight="1">
      <c r="A327" s="1"/>
      <c r="B327" s="1"/>
      <c r="C327" s="2"/>
      <c r="D327" s="2"/>
      <c r="E327" s="2198"/>
      <c r="F327" s="1"/>
      <c r="G327" s="3"/>
      <c r="H327" s="3"/>
    </row>
    <row r="328" spans="1:8" ht="15.75" customHeight="1">
      <c r="A328" s="1"/>
      <c r="B328" s="1"/>
      <c r="C328" s="2"/>
      <c r="D328" s="2"/>
      <c r="E328" s="2198"/>
      <c r="F328" s="1"/>
      <c r="G328" s="3"/>
      <c r="H328" s="3"/>
    </row>
    <row r="329" spans="1:8" ht="15.75" customHeight="1">
      <c r="A329" s="1"/>
      <c r="B329" s="1"/>
      <c r="C329" s="2"/>
      <c r="D329" s="2"/>
      <c r="E329" s="2198"/>
      <c r="F329" s="1"/>
      <c r="G329" s="3"/>
      <c r="H329" s="3"/>
    </row>
    <row r="330" spans="1:8" ht="15.75" customHeight="1">
      <c r="A330" s="1"/>
      <c r="B330" s="1"/>
      <c r="C330" s="2"/>
      <c r="D330" s="2"/>
      <c r="E330" s="2198"/>
      <c r="F330" s="1"/>
      <c r="G330" s="3"/>
      <c r="H330" s="3"/>
    </row>
    <row r="331" spans="1:8" ht="15.75" customHeight="1">
      <c r="A331" s="1"/>
      <c r="B331" s="1"/>
      <c r="C331" s="2"/>
      <c r="D331" s="2"/>
      <c r="E331" s="2198"/>
      <c r="F331" s="1"/>
      <c r="G331" s="3"/>
      <c r="H331" s="3"/>
    </row>
    <row r="332" spans="1:8" ht="15.75" customHeight="1">
      <c r="A332" s="1"/>
      <c r="B332" s="1"/>
      <c r="C332" s="2"/>
      <c r="D332" s="2"/>
      <c r="E332" s="2198"/>
      <c r="F332" s="1"/>
      <c r="G332" s="3"/>
      <c r="H332" s="3"/>
    </row>
    <row r="333" spans="1:8" ht="15.75" customHeight="1">
      <c r="A333" s="1"/>
      <c r="B333" s="1"/>
      <c r="C333" s="2"/>
      <c r="D333" s="2"/>
      <c r="E333" s="2198"/>
      <c r="F333" s="1"/>
      <c r="G333" s="3"/>
      <c r="H333" s="3"/>
    </row>
    <row r="334" spans="1:8" ht="15.75" customHeight="1">
      <c r="A334" s="1"/>
      <c r="B334" s="1"/>
      <c r="C334" s="2"/>
      <c r="D334" s="2"/>
      <c r="E334" s="2198"/>
      <c r="F334" s="1"/>
      <c r="G334" s="3"/>
      <c r="H334" s="3"/>
    </row>
    <row r="335" spans="1:8" ht="15.75" customHeight="1">
      <c r="A335" s="1"/>
      <c r="B335" s="1"/>
      <c r="C335" s="2"/>
      <c r="D335" s="2"/>
      <c r="E335" s="2198"/>
      <c r="F335" s="1"/>
      <c r="G335" s="3"/>
      <c r="H335" s="3"/>
    </row>
    <row r="336" spans="1:8" ht="15.75" customHeight="1">
      <c r="A336" s="1"/>
      <c r="B336" s="1"/>
      <c r="C336" s="2"/>
      <c r="D336" s="2"/>
      <c r="E336" s="2198"/>
      <c r="F336" s="1"/>
      <c r="G336" s="3"/>
      <c r="H336" s="3"/>
    </row>
    <row r="337" spans="1:8" ht="15.75" customHeight="1">
      <c r="A337" s="1"/>
      <c r="B337" s="1"/>
      <c r="C337" s="2"/>
      <c r="D337" s="2"/>
      <c r="E337" s="2198"/>
      <c r="F337" s="1"/>
      <c r="G337" s="3"/>
      <c r="H337" s="3"/>
    </row>
    <row r="338" spans="1:8" ht="15.75" customHeight="1">
      <c r="A338" s="1"/>
      <c r="B338" s="1"/>
      <c r="C338" s="2"/>
      <c r="D338" s="2"/>
      <c r="E338" s="2198"/>
      <c r="F338" s="1"/>
      <c r="G338" s="3"/>
      <c r="H338" s="3"/>
    </row>
    <row r="339" spans="1:8" ht="15.75" customHeight="1">
      <c r="A339" s="1"/>
      <c r="B339" s="1"/>
      <c r="C339" s="2"/>
      <c r="D339" s="2"/>
      <c r="E339" s="2198"/>
      <c r="F339" s="1"/>
      <c r="G339" s="3"/>
      <c r="H339" s="3"/>
    </row>
    <row r="340" spans="1:8" ht="15.75" customHeight="1">
      <c r="A340" s="1"/>
      <c r="B340" s="1"/>
      <c r="C340" s="2"/>
      <c r="D340" s="2"/>
      <c r="E340" s="2198"/>
      <c r="F340" s="1"/>
      <c r="G340" s="3"/>
      <c r="H340" s="3"/>
    </row>
    <row r="341" spans="1:8" ht="15.75" customHeight="1">
      <c r="A341" s="1"/>
      <c r="B341" s="1"/>
      <c r="C341" s="2"/>
      <c r="D341" s="2"/>
      <c r="E341" s="2198"/>
      <c r="F341" s="1"/>
      <c r="G341" s="3"/>
      <c r="H341" s="3"/>
    </row>
    <row r="342" spans="1:8" ht="15.75" customHeight="1">
      <c r="A342" s="1"/>
      <c r="B342" s="1"/>
      <c r="C342" s="2"/>
      <c r="D342" s="2"/>
      <c r="E342" s="2198"/>
      <c r="F342" s="1"/>
      <c r="G342" s="3"/>
      <c r="H342" s="3"/>
    </row>
    <row r="343" spans="1:8" ht="15.75" customHeight="1">
      <c r="A343" s="1"/>
      <c r="B343" s="1"/>
      <c r="C343" s="2"/>
      <c r="D343" s="2"/>
      <c r="E343" s="2198"/>
      <c r="F343" s="1"/>
      <c r="G343" s="3"/>
      <c r="H343" s="3"/>
    </row>
    <row r="344" spans="1:8" ht="15.75" customHeight="1">
      <c r="A344" s="1"/>
      <c r="B344" s="1"/>
      <c r="C344" s="2"/>
      <c r="D344" s="2"/>
      <c r="E344" s="2198"/>
      <c r="F344" s="1"/>
      <c r="G344" s="3"/>
      <c r="H344" s="3"/>
    </row>
    <row r="345" spans="1:8" ht="15.75" customHeight="1">
      <c r="A345" s="1"/>
      <c r="B345" s="1"/>
      <c r="C345" s="2"/>
      <c r="D345" s="2"/>
      <c r="E345" s="2198"/>
      <c r="F345" s="1"/>
      <c r="G345" s="3"/>
      <c r="H345" s="3"/>
    </row>
    <row r="346" spans="1:8" ht="15.75" customHeight="1">
      <c r="A346" s="1"/>
      <c r="B346" s="1"/>
      <c r="C346" s="2"/>
      <c r="D346" s="2"/>
      <c r="E346" s="2198"/>
      <c r="F346" s="1"/>
      <c r="G346" s="3"/>
      <c r="H346" s="3"/>
    </row>
    <row r="347" spans="1:8" ht="15.75" customHeight="1">
      <c r="A347" s="1"/>
      <c r="B347" s="1"/>
      <c r="C347" s="2"/>
      <c r="D347" s="2"/>
      <c r="E347" s="2198"/>
      <c r="F347" s="1"/>
      <c r="G347" s="3"/>
      <c r="H347" s="3"/>
    </row>
    <row r="348" spans="1:8" ht="15.75" customHeight="1">
      <c r="A348" s="1"/>
      <c r="B348" s="1"/>
      <c r="C348" s="2"/>
      <c r="D348" s="2"/>
      <c r="E348" s="2198"/>
      <c r="F348" s="1"/>
      <c r="G348" s="3"/>
      <c r="H348" s="3"/>
    </row>
    <row r="349" spans="1:8" ht="15.75" customHeight="1">
      <c r="A349" s="1"/>
      <c r="B349" s="1"/>
      <c r="C349" s="2"/>
      <c r="D349" s="2"/>
      <c r="E349" s="2198"/>
      <c r="F349" s="1"/>
      <c r="G349" s="3"/>
      <c r="H349" s="3"/>
    </row>
    <row r="350" spans="1:8" ht="15.75" customHeight="1">
      <c r="A350" s="1"/>
      <c r="B350" s="1"/>
      <c r="C350" s="2"/>
      <c r="D350" s="2"/>
      <c r="E350" s="2198"/>
      <c r="F350" s="1"/>
      <c r="G350" s="3"/>
      <c r="H350" s="3"/>
    </row>
    <row r="351" spans="1:8" ht="15.75" customHeight="1">
      <c r="A351" s="1"/>
      <c r="B351" s="1"/>
      <c r="C351" s="2"/>
      <c r="D351" s="2"/>
      <c r="E351" s="2198"/>
      <c r="F351" s="1"/>
      <c r="G351" s="3"/>
      <c r="H351" s="3"/>
    </row>
    <row r="352" spans="1:8" ht="15.75" customHeight="1">
      <c r="A352" s="1"/>
      <c r="B352" s="1"/>
      <c r="C352" s="2"/>
      <c r="D352" s="2"/>
      <c r="E352" s="2198"/>
      <c r="F352" s="1"/>
      <c r="G352" s="3"/>
      <c r="H352" s="3"/>
    </row>
    <row r="353" spans="1:8" ht="15.75" customHeight="1">
      <c r="A353" s="1"/>
      <c r="B353" s="1"/>
      <c r="C353" s="2"/>
      <c r="D353" s="2"/>
      <c r="E353" s="2198"/>
      <c r="F353" s="1"/>
      <c r="G353" s="3"/>
      <c r="H353" s="3"/>
    </row>
    <row r="354" spans="1:8" ht="15.75" customHeight="1"/>
    <row r="355" spans="1:8" ht="15.75" customHeight="1"/>
    <row r="356" spans="1:8" ht="15.75" customHeight="1"/>
    <row r="357" spans="1:8" ht="15.75" customHeight="1"/>
    <row r="358" spans="1:8" ht="15.75" customHeight="1"/>
    <row r="359" spans="1:8" ht="15.75" customHeight="1"/>
    <row r="360" spans="1:8" ht="15.75" customHeight="1"/>
    <row r="361" spans="1:8" ht="15.75" customHeight="1"/>
    <row r="362" spans="1:8" ht="15.75" customHeight="1"/>
    <row r="363" spans="1:8" ht="15.75" customHeight="1"/>
    <row r="364" spans="1:8" ht="15.75" customHeight="1"/>
    <row r="365" spans="1:8" ht="15.75" customHeight="1"/>
    <row r="366" spans="1:8" ht="15.75" customHeight="1"/>
    <row r="367" spans="1:8" ht="15.75" customHeight="1"/>
    <row r="368" spans="1: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row r="1091" ht="15.75" customHeight="1"/>
    <row r="1092" ht="15.75" customHeight="1"/>
    <row r="1093" ht="15.75" customHeight="1"/>
    <row r="1094" ht="15.75" customHeight="1"/>
    <row r="1095" ht="15.75" customHeight="1"/>
    <row r="1096" ht="15.75" customHeight="1"/>
    <row r="1097" ht="15.75" customHeight="1"/>
    <row r="1098" ht="15.75" customHeight="1"/>
    <row r="1099" ht="15.75" customHeight="1"/>
    <row r="1100" ht="15.75" customHeight="1"/>
    <row r="1101" ht="15.75" customHeight="1"/>
    <row r="1102" ht="15.75" customHeight="1"/>
    <row r="1103" ht="15.75" customHeight="1"/>
    <row r="1104" ht="15.75" customHeight="1"/>
    <row r="1105" ht="15.75" customHeight="1"/>
    <row r="1106" ht="15.75" customHeight="1"/>
    <row r="1107" ht="15.75" customHeight="1"/>
    <row r="1108" ht="15.75" customHeight="1"/>
    <row r="1109" ht="15.75" customHeight="1"/>
    <row r="1110" ht="15.75" customHeight="1"/>
    <row r="1111" ht="15.75" customHeight="1"/>
    <row r="1112" ht="15.75" customHeight="1"/>
    <row r="1113" ht="15.75" customHeight="1"/>
    <row r="1114" ht="15.75" customHeight="1"/>
    <row r="1115" ht="15.75" customHeight="1"/>
    <row r="1116" ht="15.75" customHeight="1"/>
    <row r="1117" ht="15.75" customHeight="1"/>
    <row r="1118" ht="15.75" customHeight="1"/>
    <row r="1119" ht="15.75" customHeight="1"/>
    <row r="1120" ht="15.75" customHeight="1"/>
    <row r="1121" ht="15.75" customHeight="1"/>
    <row r="1122" ht="15.75" customHeight="1"/>
    <row r="1123" ht="15.75" customHeight="1"/>
    <row r="1124" ht="15.75" customHeight="1"/>
    <row r="1125" ht="15.75" customHeight="1"/>
    <row r="1126" ht="15.75" customHeight="1"/>
    <row r="1127" ht="15.75" customHeight="1"/>
    <row r="1128" ht="15.75" customHeight="1"/>
    <row r="1129" ht="15.75" customHeight="1"/>
    <row r="1130" ht="15.75" customHeight="1"/>
    <row r="1131" ht="15.75" customHeight="1"/>
    <row r="1132" ht="15.75" customHeight="1"/>
    <row r="1133" ht="15.75" customHeight="1"/>
  </sheetData>
  <mergeCells count="5">
    <mergeCell ref="A2:E2"/>
    <mergeCell ref="A4:E4"/>
    <mergeCell ref="A5:E5"/>
    <mergeCell ref="A6:E6"/>
    <mergeCell ref="A150:E150"/>
  </mergeCells>
  <hyperlinks>
    <hyperlink ref="B18" r:id="rId1" xr:uid="{0AB1C8C7-0638-4695-A371-E2FB4B58D179}"/>
  </hyperlinks>
  <pageMargins left="0.7" right="0.7" top="0.75" bottom="0.75" header="0" footer="0"/>
  <pageSetup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sheetPr>
  <dimension ref="A1:AMJ1132"/>
  <sheetViews>
    <sheetView topLeftCell="A133" workbookViewId="0">
      <selection activeCell="F140" sqref="F140"/>
    </sheetView>
  </sheetViews>
  <sheetFormatPr defaultColWidth="14.44140625" defaultRowHeight="15" customHeight="1"/>
  <cols>
    <col min="1" max="1" width="23.6640625" customWidth="1"/>
    <col min="2" max="2" width="10.88671875" customWidth="1"/>
    <col min="3" max="3" width="30" customWidth="1"/>
    <col min="4" max="4" width="17.6640625" customWidth="1"/>
    <col min="5" max="5" width="26.44140625" style="2202" customWidth="1"/>
    <col min="6" max="8" width="13.6640625" customWidth="1"/>
    <col min="9" max="25" width="8" customWidth="1"/>
  </cols>
  <sheetData>
    <row r="1" spans="1:25" ht="14.4">
      <c r="A1" s="1"/>
      <c r="B1" s="1"/>
      <c r="C1" s="2"/>
      <c r="D1" s="2"/>
      <c r="E1" s="2198"/>
      <c r="F1" s="3"/>
      <c r="G1" s="3"/>
      <c r="H1" s="3"/>
    </row>
    <row r="2" spans="1:25" ht="15.75" customHeight="1">
      <c r="A2" s="2329" t="s">
        <v>295</v>
      </c>
      <c r="B2" s="2325"/>
      <c r="C2" s="2325"/>
      <c r="D2" s="2325"/>
      <c r="E2" s="2326"/>
      <c r="F2" s="4"/>
      <c r="G2" s="4"/>
      <c r="H2" s="4"/>
      <c r="I2" s="19"/>
      <c r="J2" s="19"/>
      <c r="K2" s="19"/>
      <c r="L2" s="19"/>
      <c r="M2" s="19"/>
      <c r="N2" s="19"/>
      <c r="O2" s="19"/>
      <c r="P2" s="19"/>
      <c r="Q2" s="19"/>
      <c r="R2" s="19"/>
      <c r="S2" s="19"/>
      <c r="T2" s="19"/>
      <c r="U2" s="19"/>
      <c r="V2" s="19"/>
      <c r="W2" s="19"/>
      <c r="X2" s="19"/>
      <c r="Y2" s="19"/>
    </row>
    <row r="3" spans="1:25" ht="15.75" customHeight="1">
      <c r="A3" s="5"/>
      <c r="B3" s="5"/>
      <c r="C3" s="5"/>
      <c r="D3" s="5"/>
      <c r="E3" s="2199"/>
      <c r="F3" s="4"/>
      <c r="G3" s="4"/>
      <c r="H3" s="4"/>
      <c r="I3" s="19"/>
      <c r="J3" s="19"/>
      <c r="K3" s="19"/>
      <c r="L3" s="19"/>
      <c r="M3" s="19"/>
      <c r="N3" s="19"/>
      <c r="O3" s="19"/>
      <c r="P3" s="19"/>
      <c r="Q3" s="19"/>
      <c r="R3" s="19"/>
      <c r="S3" s="19"/>
      <c r="T3" s="19"/>
      <c r="U3" s="19"/>
      <c r="V3" s="19"/>
      <c r="W3" s="19"/>
      <c r="X3" s="19"/>
      <c r="Y3" s="19"/>
    </row>
    <row r="4" spans="1:25" ht="14.25" customHeight="1">
      <c r="A4" s="2334" t="s">
        <v>296</v>
      </c>
      <c r="B4" s="2372"/>
      <c r="C4" s="2372"/>
      <c r="D4" s="2372"/>
      <c r="E4" s="2373"/>
      <c r="F4" s="4"/>
      <c r="G4" s="4"/>
      <c r="H4" s="4"/>
      <c r="I4" s="19"/>
      <c r="J4" s="19"/>
      <c r="K4" s="19"/>
      <c r="L4" s="19"/>
      <c r="M4" s="19"/>
      <c r="N4" s="19"/>
      <c r="O4" s="19"/>
      <c r="P4" s="19"/>
      <c r="Q4" s="19"/>
      <c r="R4" s="19"/>
      <c r="S4" s="19"/>
      <c r="T4" s="19"/>
      <c r="U4" s="19"/>
      <c r="V4" s="19"/>
      <c r="W4" s="19"/>
      <c r="X4" s="19"/>
      <c r="Y4" s="19"/>
    </row>
    <row r="5" spans="1:25" ht="16.5" customHeight="1">
      <c r="A5" s="2375" t="s">
        <v>293</v>
      </c>
      <c r="B5" s="2372"/>
      <c r="C5" s="2372"/>
      <c r="D5" s="2372"/>
      <c r="E5" s="2373"/>
      <c r="F5" s="4"/>
      <c r="G5" s="4"/>
      <c r="H5" s="4"/>
      <c r="I5" s="19"/>
      <c r="J5" s="19"/>
      <c r="K5" s="19"/>
      <c r="L5" s="19"/>
      <c r="M5" s="19"/>
      <c r="N5" s="19"/>
      <c r="O5" s="19"/>
      <c r="P5" s="19"/>
      <c r="Q5" s="19"/>
      <c r="R5" s="19"/>
      <c r="S5" s="19"/>
      <c r="T5" s="19"/>
      <c r="U5" s="19"/>
      <c r="V5" s="19"/>
      <c r="W5" s="19"/>
      <c r="X5" s="19"/>
      <c r="Y5" s="19"/>
    </row>
    <row r="6" spans="1:25" ht="27" customHeight="1">
      <c r="A6" s="2374" t="s">
        <v>297</v>
      </c>
      <c r="B6" s="2372"/>
      <c r="C6" s="2372"/>
      <c r="D6" s="2372"/>
      <c r="E6" s="2373"/>
      <c r="F6" s="4"/>
      <c r="G6" s="4"/>
      <c r="H6" s="4"/>
      <c r="I6" s="19"/>
      <c r="J6" s="19"/>
      <c r="K6" s="19"/>
      <c r="L6" s="19"/>
      <c r="M6" s="19"/>
      <c r="N6" s="19"/>
      <c r="O6" s="19"/>
      <c r="P6" s="19"/>
      <c r="Q6" s="19"/>
      <c r="R6" s="19"/>
      <c r="S6" s="19"/>
      <c r="T6" s="19"/>
      <c r="U6" s="19"/>
      <c r="V6" s="19"/>
      <c r="W6" s="19"/>
      <c r="X6" s="19"/>
      <c r="Y6" s="19"/>
    </row>
    <row r="7" spans="1:25" ht="14.4">
      <c r="A7" s="7"/>
      <c r="B7" s="7"/>
      <c r="C7" s="8"/>
      <c r="D7" s="8"/>
      <c r="E7" s="2200"/>
      <c r="F7" s="7"/>
      <c r="G7" s="7"/>
      <c r="H7" s="7"/>
      <c r="I7" s="19"/>
      <c r="J7" s="19"/>
      <c r="K7" s="19"/>
      <c r="L7" s="19"/>
      <c r="M7" s="19"/>
      <c r="N7" s="19"/>
      <c r="O7" s="19"/>
      <c r="P7" s="19"/>
      <c r="Q7" s="19"/>
      <c r="R7" s="19"/>
      <c r="S7" s="19"/>
      <c r="T7" s="19"/>
      <c r="U7" s="19"/>
      <c r="V7" s="19"/>
      <c r="W7" s="19"/>
      <c r="X7" s="19"/>
      <c r="Y7" s="19"/>
    </row>
    <row r="8" spans="1:25" ht="61.5" customHeight="1">
      <c r="A8" s="9" t="s">
        <v>135</v>
      </c>
      <c r="B8" s="10" t="s">
        <v>85</v>
      </c>
      <c r="C8" s="137" t="s">
        <v>391</v>
      </c>
      <c r="D8" s="11" t="s">
        <v>71</v>
      </c>
      <c r="E8" s="1763" t="s">
        <v>57</v>
      </c>
      <c r="F8" s="138" t="s">
        <v>393</v>
      </c>
      <c r="I8" s="19"/>
      <c r="J8" s="19"/>
      <c r="K8" s="19"/>
      <c r="L8" s="19"/>
      <c r="M8" s="19"/>
      <c r="N8" s="19"/>
      <c r="O8" s="19"/>
      <c r="P8" s="19"/>
      <c r="Q8" s="19"/>
      <c r="R8" s="19"/>
      <c r="S8" s="19"/>
      <c r="T8" s="19"/>
      <c r="U8" s="19"/>
      <c r="V8" s="19"/>
      <c r="W8" s="19"/>
      <c r="X8" s="19"/>
      <c r="Y8" s="19"/>
    </row>
    <row r="9" spans="1:25" ht="25.2" customHeight="1">
      <c r="A9" s="146" t="s">
        <v>584</v>
      </c>
      <c r="B9" s="155" t="s">
        <v>456</v>
      </c>
      <c r="C9" s="155">
        <v>10</v>
      </c>
      <c r="D9" s="163">
        <v>560</v>
      </c>
      <c r="E9" s="161">
        <v>560</v>
      </c>
      <c r="F9" s="142" t="s">
        <v>423</v>
      </c>
    </row>
    <row r="10" spans="1:25" ht="25.2" customHeight="1">
      <c r="A10" s="146" t="s">
        <v>880</v>
      </c>
      <c r="B10" s="155" t="s">
        <v>456</v>
      </c>
      <c r="C10" s="155">
        <v>13</v>
      </c>
      <c r="D10" s="163">
        <v>728</v>
      </c>
      <c r="E10" s="161">
        <v>728</v>
      </c>
      <c r="F10" s="188" t="s">
        <v>703</v>
      </c>
    </row>
    <row r="11" spans="1:25" ht="25.2" customHeight="1">
      <c r="A11" s="146" t="s">
        <v>952</v>
      </c>
      <c r="B11" s="155" t="s">
        <v>456</v>
      </c>
      <c r="C11" s="155">
        <v>13</v>
      </c>
      <c r="D11" s="163">
        <v>728</v>
      </c>
      <c r="E11" s="161">
        <v>728</v>
      </c>
      <c r="F11" s="189" t="s">
        <v>432</v>
      </c>
    </row>
    <row r="12" spans="1:25" ht="25.2" customHeight="1">
      <c r="A12" s="146" t="s">
        <v>968</v>
      </c>
      <c r="B12" s="155" t="s">
        <v>456</v>
      </c>
      <c r="C12" s="155">
        <v>13</v>
      </c>
      <c r="D12" s="163">
        <v>728</v>
      </c>
      <c r="E12" s="161">
        <v>728</v>
      </c>
      <c r="F12" s="190" t="s">
        <v>446</v>
      </c>
    </row>
    <row r="13" spans="1:25" ht="25.2" customHeight="1">
      <c r="A13" s="146" t="s">
        <v>433</v>
      </c>
      <c r="B13" s="155" t="s">
        <v>456</v>
      </c>
      <c r="C13" s="155">
        <v>12.5</v>
      </c>
      <c r="D13" s="163">
        <v>896</v>
      </c>
      <c r="E13" s="161">
        <v>700</v>
      </c>
      <c r="F13" s="141" t="s">
        <v>433</v>
      </c>
    </row>
    <row r="14" spans="1:25" ht="25.2" customHeight="1">
      <c r="A14" s="146" t="s">
        <v>434</v>
      </c>
      <c r="B14" s="172" t="s">
        <v>456</v>
      </c>
      <c r="C14" s="151">
        <v>12.5</v>
      </c>
      <c r="D14" s="163" t="s">
        <v>1028</v>
      </c>
      <c r="E14" s="161">
        <v>700</v>
      </c>
      <c r="F14" s="146" t="s">
        <v>1046</v>
      </c>
    </row>
    <row r="15" spans="1:25" ht="25.2" customHeight="1">
      <c r="A15" s="146" t="s">
        <v>1056</v>
      </c>
      <c r="B15" s="155" t="s">
        <v>456</v>
      </c>
      <c r="C15" s="155">
        <v>11</v>
      </c>
      <c r="D15" s="163">
        <v>616</v>
      </c>
      <c r="E15" s="161">
        <v>616</v>
      </c>
      <c r="F15" s="146" t="s">
        <v>1056</v>
      </c>
    </row>
    <row r="16" spans="1:25" ht="25.2" customHeight="1">
      <c r="A16" s="172" t="s">
        <v>1110</v>
      </c>
      <c r="B16" s="155" t="s">
        <v>456</v>
      </c>
      <c r="C16" s="151">
        <v>11.5</v>
      </c>
      <c r="D16" s="163">
        <f>C16*2*28</f>
        <v>644</v>
      </c>
      <c r="E16" s="161">
        <v>644</v>
      </c>
      <c r="F16" s="172" t="s">
        <v>1110</v>
      </c>
    </row>
    <row r="17" spans="1:6" ht="25.2" customHeight="1">
      <c r="A17" s="146" t="s">
        <v>425</v>
      </c>
      <c r="B17" s="155" t="s">
        <v>456</v>
      </c>
      <c r="C17" s="155" t="s">
        <v>1386</v>
      </c>
      <c r="D17" s="163">
        <v>896</v>
      </c>
      <c r="E17" s="161">
        <v>448</v>
      </c>
      <c r="F17" s="146" t="s">
        <v>1402</v>
      </c>
    </row>
    <row r="18" spans="1:6" ht="25.2" customHeight="1">
      <c r="A18" s="146" t="s">
        <v>1469</v>
      </c>
      <c r="B18" s="155" t="s">
        <v>456</v>
      </c>
      <c r="C18" s="155">
        <v>9</v>
      </c>
      <c r="D18" s="163">
        <v>504</v>
      </c>
      <c r="E18" s="161">
        <v>504</v>
      </c>
      <c r="F18" s="146" t="s">
        <v>1469</v>
      </c>
    </row>
    <row r="19" spans="1:6" ht="25.2" customHeight="1">
      <c r="A19" s="12" t="s">
        <v>1478</v>
      </c>
      <c r="B19" s="13" t="s">
        <v>456</v>
      </c>
      <c r="C19" s="13">
        <v>9.5</v>
      </c>
      <c r="D19" s="14">
        <v>896</v>
      </c>
      <c r="E19" s="15">
        <v>532</v>
      </c>
      <c r="F19" t="s">
        <v>1487</v>
      </c>
    </row>
    <row r="20" spans="1:6" ht="25.2" customHeight="1">
      <c r="A20" s="12" t="s">
        <v>1488</v>
      </c>
      <c r="B20" s="13" t="s">
        <v>456</v>
      </c>
      <c r="C20" s="13">
        <v>15</v>
      </c>
      <c r="D20" s="14">
        <v>840</v>
      </c>
      <c r="E20" s="15">
        <v>840</v>
      </c>
      <c r="F20" t="s">
        <v>448</v>
      </c>
    </row>
    <row r="21" spans="1:6" ht="25.2" customHeight="1">
      <c r="A21" s="12" t="s">
        <v>437</v>
      </c>
      <c r="B21" s="13" t="s">
        <v>456</v>
      </c>
      <c r="C21" s="21">
        <v>12</v>
      </c>
      <c r="D21" s="14">
        <f>C21*2*28</f>
        <v>672</v>
      </c>
      <c r="E21" s="15">
        <f>D21</f>
        <v>672</v>
      </c>
      <c r="F21" s="12" t="s">
        <v>437</v>
      </c>
    </row>
    <row r="22" spans="1:6" ht="25.2" customHeight="1">
      <c r="A22" s="12" t="s">
        <v>1649</v>
      </c>
      <c r="B22" s="13" t="s">
        <v>456</v>
      </c>
      <c r="C22" s="13">
        <v>10</v>
      </c>
      <c r="D22" s="14">
        <v>560</v>
      </c>
      <c r="E22" s="15">
        <v>560</v>
      </c>
      <c r="F22" t="s">
        <v>427</v>
      </c>
    </row>
    <row r="23" spans="1:6" ht="25.2" customHeight="1">
      <c r="A23" s="12" t="s">
        <v>438</v>
      </c>
      <c r="B23" s="13" t="s">
        <v>456</v>
      </c>
      <c r="C23" s="13">
        <v>10</v>
      </c>
      <c r="D23" s="14">
        <f>10*2*28</f>
        <v>560</v>
      </c>
      <c r="E23" s="15">
        <v>560</v>
      </c>
      <c r="F23" s="12" t="s">
        <v>438</v>
      </c>
    </row>
    <row r="24" spans="1:6" ht="25.2" customHeight="1">
      <c r="A24" s="12" t="s">
        <v>2021</v>
      </c>
      <c r="B24" s="13" t="s">
        <v>456</v>
      </c>
      <c r="C24" s="13">
        <v>9</v>
      </c>
      <c r="D24" s="14">
        <f>9*2*28</f>
        <v>504</v>
      </c>
      <c r="E24" s="15">
        <v>504</v>
      </c>
      <c r="F24" s="12" t="s">
        <v>2021</v>
      </c>
    </row>
    <row r="25" spans="1:6" ht="25.2" customHeight="1">
      <c r="A25" s="12" t="s">
        <v>428</v>
      </c>
      <c r="B25" s="13" t="s">
        <v>2071</v>
      </c>
      <c r="C25" s="13" t="s">
        <v>2072</v>
      </c>
      <c r="D25" s="14">
        <v>8</v>
      </c>
      <c r="E25" s="15">
        <v>448</v>
      </c>
      <c r="F25" s="48" t="s">
        <v>428</v>
      </c>
    </row>
    <row r="26" spans="1:6" ht="25.2" customHeight="1">
      <c r="A26" s="310" t="s">
        <v>2120</v>
      </c>
      <c r="B26" s="311" t="s">
        <v>456</v>
      </c>
      <c r="C26" s="314" t="s">
        <v>2124</v>
      </c>
      <c r="D26" s="312">
        <v>756</v>
      </c>
      <c r="E26" s="313">
        <v>756</v>
      </c>
      <c r="F26" s="310" t="s">
        <v>2120</v>
      </c>
    </row>
    <row r="27" spans="1:6" ht="25.2" customHeight="1">
      <c r="A27" s="12" t="s">
        <v>2134</v>
      </c>
      <c r="B27" s="13" t="s">
        <v>456</v>
      </c>
      <c r="C27" s="13">
        <v>10</v>
      </c>
      <c r="D27" s="14">
        <v>560</v>
      </c>
      <c r="E27" s="15">
        <v>560</v>
      </c>
      <c r="F27" s="12" t="s">
        <v>2134</v>
      </c>
    </row>
    <row r="28" spans="1:6" ht="25.2" customHeight="1">
      <c r="A28" s="12" t="s">
        <v>420</v>
      </c>
      <c r="B28" s="13" t="s">
        <v>456</v>
      </c>
      <c r="C28" s="13" t="s">
        <v>2303</v>
      </c>
      <c r="D28" s="14" t="s">
        <v>2309</v>
      </c>
      <c r="E28" s="15">
        <v>168</v>
      </c>
      <c r="F28" s="12" t="s">
        <v>420</v>
      </c>
    </row>
    <row r="29" spans="1:6" ht="25.2" customHeight="1">
      <c r="A29" s="12" t="s">
        <v>420</v>
      </c>
      <c r="B29" s="13" t="s">
        <v>456</v>
      </c>
      <c r="C29" s="13" t="s">
        <v>2310</v>
      </c>
      <c r="D29" s="16" t="s">
        <v>2311</v>
      </c>
      <c r="E29" s="15">
        <v>112</v>
      </c>
      <c r="F29" s="12" t="s">
        <v>420</v>
      </c>
    </row>
    <row r="30" spans="1:6" ht="25.2" customHeight="1">
      <c r="A30" s="12" t="s">
        <v>420</v>
      </c>
      <c r="B30" s="13" t="s">
        <v>456</v>
      </c>
      <c r="C30" s="13" t="s">
        <v>2312</v>
      </c>
      <c r="D30" s="14" t="s">
        <v>2311</v>
      </c>
      <c r="E30" s="15">
        <v>112</v>
      </c>
      <c r="F30" s="12" t="s">
        <v>420</v>
      </c>
    </row>
    <row r="31" spans="1:6" ht="25.2" customHeight="1">
      <c r="A31" s="12" t="s">
        <v>420</v>
      </c>
      <c r="B31" s="13" t="s">
        <v>456</v>
      </c>
      <c r="C31" s="13" t="s">
        <v>2313</v>
      </c>
      <c r="D31" s="16" t="s">
        <v>2311</v>
      </c>
      <c r="E31" s="15">
        <v>112</v>
      </c>
      <c r="F31" s="12" t="s">
        <v>420</v>
      </c>
    </row>
    <row r="32" spans="1:6" ht="25.2" customHeight="1">
      <c r="A32" s="12" t="s">
        <v>421</v>
      </c>
      <c r="B32" s="13" t="s">
        <v>456</v>
      </c>
      <c r="C32" s="13" t="s">
        <v>2355</v>
      </c>
      <c r="D32" s="16" t="s">
        <v>2311</v>
      </c>
      <c r="E32" s="15">
        <v>112</v>
      </c>
      <c r="F32" s="12" t="s">
        <v>421</v>
      </c>
    </row>
    <row r="33" spans="1:6" ht="25.2" customHeight="1">
      <c r="A33" s="12" t="s">
        <v>421</v>
      </c>
      <c r="B33" s="13" t="s">
        <v>456</v>
      </c>
      <c r="C33" s="13" t="s">
        <v>2356</v>
      </c>
      <c r="D33" s="16" t="s">
        <v>2311</v>
      </c>
      <c r="E33" s="15">
        <v>112</v>
      </c>
      <c r="F33" s="12" t="s">
        <v>421</v>
      </c>
    </row>
    <row r="34" spans="1:6" ht="25.2" customHeight="1">
      <c r="A34" s="12" t="s">
        <v>421</v>
      </c>
      <c r="B34" s="13" t="s">
        <v>456</v>
      </c>
      <c r="C34" s="13" t="s">
        <v>2357</v>
      </c>
      <c r="D34" s="16" t="s">
        <v>2311</v>
      </c>
      <c r="E34" s="15">
        <v>112</v>
      </c>
      <c r="F34" s="12" t="s">
        <v>421</v>
      </c>
    </row>
    <row r="35" spans="1:6" ht="25.2" customHeight="1">
      <c r="A35" s="12" t="s">
        <v>421</v>
      </c>
      <c r="B35" s="13" t="s">
        <v>456</v>
      </c>
      <c r="C35" s="13" t="s">
        <v>2358</v>
      </c>
      <c r="D35" s="16" t="s">
        <v>2311</v>
      </c>
      <c r="E35" s="15">
        <v>112</v>
      </c>
      <c r="F35" s="12" t="s">
        <v>421</v>
      </c>
    </row>
    <row r="36" spans="1:6" ht="25.2" customHeight="1">
      <c r="A36" s="12" t="s">
        <v>421</v>
      </c>
      <c r="B36" s="13" t="s">
        <v>456</v>
      </c>
      <c r="C36" s="13" t="s">
        <v>2359</v>
      </c>
      <c r="D36" s="16" t="s">
        <v>2361</v>
      </c>
      <c r="E36" s="15">
        <v>56</v>
      </c>
      <c r="F36" s="12" t="s">
        <v>421</v>
      </c>
    </row>
    <row r="37" spans="1:6" ht="25.2" customHeight="1">
      <c r="A37" s="12" t="s">
        <v>2435</v>
      </c>
      <c r="B37" s="13" t="s">
        <v>456</v>
      </c>
      <c r="C37" s="13">
        <v>12</v>
      </c>
      <c r="D37" s="14">
        <v>672</v>
      </c>
      <c r="E37" s="56">
        <v>672</v>
      </c>
      <c r="F37" s="333" t="s">
        <v>2445</v>
      </c>
    </row>
    <row r="38" spans="1:6" ht="25.2" customHeight="1">
      <c r="A38" s="12" t="s">
        <v>2476</v>
      </c>
      <c r="B38" s="13" t="s">
        <v>456</v>
      </c>
      <c r="C38" s="13">
        <v>12</v>
      </c>
      <c r="D38" s="14">
        <v>672</v>
      </c>
      <c r="E38" s="56">
        <v>672</v>
      </c>
      <c r="F38" s="333" t="s">
        <v>2480</v>
      </c>
    </row>
    <row r="39" spans="1:6" ht="25.2" customHeight="1">
      <c r="A39" s="12" t="s">
        <v>422</v>
      </c>
      <c r="B39" s="13" t="s">
        <v>456</v>
      </c>
      <c r="C39" s="13">
        <v>9</v>
      </c>
      <c r="D39" s="14" t="s">
        <v>2566</v>
      </c>
      <c r="E39" s="56">
        <v>504</v>
      </c>
      <c r="F39" s="12" t="s">
        <v>422</v>
      </c>
    </row>
    <row r="40" spans="1:6" ht="25.2" customHeight="1">
      <c r="A40" s="12" t="s">
        <v>441</v>
      </c>
      <c r="B40" s="13" t="s">
        <v>456</v>
      </c>
      <c r="C40" s="13">
        <v>10</v>
      </c>
      <c r="D40" s="14">
        <v>560</v>
      </c>
      <c r="E40" s="15">
        <v>560</v>
      </c>
      <c r="F40" s="12" t="s">
        <v>441</v>
      </c>
    </row>
    <row r="41" spans="1:6" ht="25.2" customHeight="1">
      <c r="A41" s="21" t="s">
        <v>2703</v>
      </c>
      <c r="B41" s="21" t="s">
        <v>456</v>
      </c>
      <c r="C41" s="21">
        <v>13</v>
      </c>
      <c r="D41" s="14">
        <f>13*2*28</f>
        <v>728</v>
      </c>
      <c r="E41" s="15">
        <v>728</v>
      </c>
      <c r="F41" s="12" t="s">
        <v>2703</v>
      </c>
    </row>
    <row r="42" spans="1:6" ht="25.2" customHeight="1">
      <c r="A42" s="12" t="s">
        <v>2727</v>
      </c>
      <c r="B42" s="13" t="s">
        <v>456</v>
      </c>
      <c r="C42" s="13">
        <v>12</v>
      </c>
      <c r="D42" s="14">
        <v>672</v>
      </c>
      <c r="E42" s="15">
        <v>672</v>
      </c>
      <c r="F42" s="141" t="s">
        <v>442</v>
      </c>
    </row>
    <row r="43" spans="1:6" ht="25.2" customHeight="1">
      <c r="A43" s="12" t="s">
        <v>2825</v>
      </c>
      <c r="B43" s="13" t="s">
        <v>456</v>
      </c>
      <c r="C43" s="13">
        <v>11.5</v>
      </c>
      <c r="D43" s="14">
        <v>644</v>
      </c>
      <c r="E43" s="15">
        <v>644</v>
      </c>
      <c r="F43" s="12" t="s">
        <v>2825</v>
      </c>
    </row>
    <row r="44" spans="1:6" ht="25.2" customHeight="1">
      <c r="A44" s="12" t="s">
        <v>2829</v>
      </c>
      <c r="B44" s="13" t="s">
        <v>456</v>
      </c>
      <c r="C44" s="13"/>
      <c r="D44" s="14"/>
      <c r="E44" s="15">
        <v>504</v>
      </c>
      <c r="F44" s="368" t="s">
        <v>2830</v>
      </c>
    </row>
    <row r="45" spans="1:6" ht="25.2" customHeight="1">
      <c r="A45" s="12" t="s">
        <v>2838</v>
      </c>
      <c r="B45" s="13" t="s">
        <v>456</v>
      </c>
      <c r="C45" s="13">
        <v>10</v>
      </c>
      <c r="D45" s="14">
        <v>560</v>
      </c>
      <c r="E45" s="15">
        <v>560</v>
      </c>
      <c r="F45" s="12" t="s">
        <v>2838</v>
      </c>
    </row>
    <row r="46" spans="1:6" ht="25.2" customHeight="1">
      <c r="A46" s="310" t="s">
        <v>2861</v>
      </c>
      <c r="B46" s="311" t="s">
        <v>456</v>
      </c>
      <c r="C46" s="311" t="s">
        <v>2862</v>
      </c>
      <c r="D46" s="312">
        <v>896</v>
      </c>
      <c r="E46" s="313">
        <v>224</v>
      </c>
      <c r="F46" s="310" t="s">
        <v>2861</v>
      </c>
    </row>
    <row r="47" spans="1:6" ht="25.2" customHeight="1">
      <c r="A47" s="310" t="s">
        <v>2875</v>
      </c>
      <c r="B47" s="311" t="s">
        <v>456</v>
      </c>
      <c r="C47" s="311">
        <v>16</v>
      </c>
      <c r="D47" s="312">
        <f>C47*28*2</f>
        <v>896</v>
      </c>
      <c r="E47" s="313">
        <f>D47</f>
        <v>896</v>
      </c>
      <c r="F47" s="310" t="s">
        <v>2875</v>
      </c>
    </row>
    <row r="48" spans="1:6" ht="25.2" customHeight="1">
      <c r="A48" s="310" t="s">
        <v>2884</v>
      </c>
      <c r="B48" s="311" t="s">
        <v>456</v>
      </c>
      <c r="C48" s="311" t="s">
        <v>2124</v>
      </c>
      <c r="D48" s="312">
        <v>756</v>
      </c>
      <c r="E48" s="313">
        <v>756</v>
      </c>
      <c r="F48" s="374" t="s">
        <v>2903</v>
      </c>
    </row>
    <row r="49" spans="1:6" ht="25.2" customHeight="1">
      <c r="A49" s="310" t="s">
        <v>2906</v>
      </c>
      <c r="B49" s="311" t="s">
        <v>456</v>
      </c>
      <c r="C49" s="311">
        <v>13</v>
      </c>
      <c r="D49" s="312" t="s">
        <v>2907</v>
      </c>
      <c r="E49" s="377">
        <v>728</v>
      </c>
      <c r="F49" s="310" t="s">
        <v>2908</v>
      </c>
    </row>
    <row r="50" spans="1:6" ht="25.2" customHeight="1">
      <c r="A50" s="12" t="s">
        <v>3057</v>
      </c>
      <c r="B50" s="13" t="s">
        <v>456</v>
      </c>
      <c r="C50" s="13">
        <v>10</v>
      </c>
      <c r="D50" s="16">
        <v>560</v>
      </c>
      <c r="E50" s="15">
        <v>560</v>
      </c>
      <c r="F50" s="443" t="s">
        <v>3066</v>
      </c>
    </row>
    <row r="51" spans="1:6" ht="25.2" customHeight="1">
      <c r="A51" s="12" t="s">
        <v>454</v>
      </c>
      <c r="B51" s="13" t="s">
        <v>456</v>
      </c>
      <c r="C51" s="13">
        <v>13</v>
      </c>
      <c r="D51" s="14">
        <v>728</v>
      </c>
      <c r="E51" s="15">
        <v>728</v>
      </c>
      <c r="F51" s="12" t="s">
        <v>454</v>
      </c>
    </row>
    <row r="52" spans="1:6" ht="25.2" customHeight="1">
      <c r="A52" s="12" t="s">
        <v>3354</v>
      </c>
      <c r="B52" s="13" t="s">
        <v>456</v>
      </c>
      <c r="C52" s="13">
        <v>10</v>
      </c>
      <c r="D52" s="14">
        <v>560</v>
      </c>
      <c r="E52" s="15">
        <v>560</v>
      </c>
      <c r="F52" s="12" t="s">
        <v>3354</v>
      </c>
    </row>
    <row r="53" spans="1:6" ht="25.2" customHeight="1">
      <c r="A53" s="12" t="s">
        <v>436</v>
      </c>
      <c r="B53" s="13" t="s">
        <v>456</v>
      </c>
      <c r="C53" s="458">
        <v>13</v>
      </c>
      <c r="D53" s="14" t="s">
        <v>3366</v>
      </c>
      <c r="E53" s="56">
        <v>644</v>
      </c>
      <c r="F53" s="12" t="s">
        <v>436</v>
      </c>
    </row>
    <row r="54" spans="1:6" s="697" customFormat="1" ht="25.2" customHeight="1">
      <c r="A54" s="330" t="s">
        <v>4659</v>
      </c>
      <c r="B54" s="330" t="s">
        <v>1041</v>
      </c>
      <c r="C54" s="330">
        <v>8</v>
      </c>
      <c r="D54" s="559">
        <v>448</v>
      </c>
      <c r="E54" s="698">
        <v>448</v>
      </c>
      <c r="F54" s="577" t="s">
        <v>3440</v>
      </c>
    </row>
    <row r="55" spans="1:6" s="697" customFormat="1" ht="25.2" customHeight="1">
      <c r="A55" s="330" t="s">
        <v>3396</v>
      </c>
      <c r="B55" s="330" t="s">
        <v>1041</v>
      </c>
      <c r="C55" s="330">
        <v>7</v>
      </c>
      <c r="D55" s="559">
        <v>392</v>
      </c>
      <c r="E55" s="698">
        <v>392</v>
      </c>
      <c r="F55" s="568" t="s">
        <v>3396</v>
      </c>
    </row>
    <row r="56" spans="1:6" s="697" customFormat="1" ht="25.2" customHeight="1">
      <c r="A56" s="330" t="s">
        <v>3483</v>
      </c>
      <c r="B56" s="330" t="s">
        <v>1041</v>
      </c>
      <c r="C56" s="330">
        <v>9</v>
      </c>
      <c r="D56" s="559">
        <v>504</v>
      </c>
      <c r="E56" s="698">
        <v>504</v>
      </c>
      <c r="F56" s="568" t="s">
        <v>3483</v>
      </c>
    </row>
    <row r="57" spans="1:6" s="697" customFormat="1" ht="25.2" customHeight="1">
      <c r="A57" s="571" t="s">
        <v>3540</v>
      </c>
      <c r="B57" s="571" t="s">
        <v>1041</v>
      </c>
      <c r="C57" s="697">
        <v>10</v>
      </c>
      <c r="D57" s="589">
        <f>C57*2*28</f>
        <v>560</v>
      </c>
      <c r="E57" s="567">
        <f>1*D57</f>
        <v>560</v>
      </c>
      <c r="F57" s="571" t="s">
        <v>3540</v>
      </c>
    </row>
    <row r="58" spans="1:6" s="697" customFormat="1" ht="25.2" customHeight="1">
      <c r="A58" s="330" t="s">
        <v>3569</v>
      </c>
      <c r="B58" s="330" t="s">
        <v>1041</v>
      </c>
      <c r="C58" s="330">
        <v>12</v>
      </c>
      <c r="D58" s="559" t="s">
        <v>5262</v>
      </c>
      <c r="E58" s="698">
        <v>672</v>
      </c>
      <c r="F58" s="568" t="s">
        <v>3569</v>
      </c>
    </row>
    <row r="59" spans="1:6" s="697" customFormat="1" ht="25.2" customHeight="1">
      <c r="A59" s="697" t="s">
        <v>3588</v>
      </c>
      <c r="B59" s="330" t="s">
        <v>1041</v>
      </c>
      <c r="C59" s="330">
        <v>8</v>
      </c>
      <c r="D59" s="559">
        <v>448</v>
      </c>
      <c r="E59" s="698">
        <f>8*2*28</f>
        <v>448</v>
      </c>
      <c r="F59" s="577" t="s">
        <v>3588</v>
      </c>
    </row>
    <row r="60" spans="1:6" s="697" customFormat="1" ht="25.2" customHeight="1">
      <c r="A60" s="330" t="s">
        <v>3405</v>
      </c>
      <c r="B60" s="330" t="s">
        <v>1041</v>
      </c>
      <c r="C60" s="330">
        <v>11.5</v>
      </c>
      <c r="D60" s="559">
        <v>644</v>
      </c>
      <c r="E60" s="698">
        <v>644</v>
      </c>
      <c r="F60" s="577" t="s">
        <v>3599</v>
      </c>
    </row>
    <row r="61" spans="1:6" s="697" customFormat="1" ht="25.2" customHeight="1">
      <c r="A61" s="330" t="s">
        <v>3406</v>
      </c>
      <c r="B61" s="330" t="s">
        <v>1041</v>
      </c>
      <c r="C61" s="330">
        <v>10</v>
      </c>
      <c r="D61" s="559" t="s">
        <v>5263</v>
      </c>
      <c r="E61" s="698">
        <v>560</v>
      </c>
      <c r="F61" s="568" t="s">
        <v>3406</v>
      </c>
    </row>
    <row r="62" spans="1:6" s="697" customFormat="1" ht="25.2" customHeight="1">
      <c r="A62" s="697" t="s">
        <v>3407</v>
      </c>
      <c r="B62" s="330" t="s">
        <v>4193</v>
      </c>
      <c r="C62" s="330">
        <v>12</v>
      </c>
      <c r="D62" s="559" t="s">
        <v>5264</v>
      </c>
      <c r="E62" s="698">
        <v>672</v>
      </c>
      <c r="F62" s="577" t="s">
        <v>3407</v>
      </c>
    </row>
    <row r="63" spans="1:6" s="697" customFormat="1" ht="25.2" customHeight="1">
      <c r="A63" s="330" t="s">
        <v>3409</v>
      </c>
      <c r="B63" s="330" t="s">
        <v>1041</v>
      </c>
      <c r="C63" s="330">
        <v>12</v>
      </c>
      <c r="D63" s="559" t="s">
        <v>5265</v>
      </c>
      <c r="E63" s="698">
        <v>672</v>
      </c>
      <c r="F63" s="577" t="s">
        <v>3409</v>
      </c>
    </row>
    <row r="64" spans="1:6" s="697" customFormat="1" ht="25.2" customHeight="1">
      <c r="A64" s="330" t="s">
        <v>4224</v>
      </c>
      <c r="B64" s="330" t="s">
        <v>1041</v>
      </c>
      <c r="C64" s="330">
        <v>12</v>
      </c>
      <c r="D64" s="559">
        <v>672</v>
      </c>
      <c r="E64" s="698">
        <v>672</v>
      </c>
      <c r="F64" s="568" t="s">
        <v>4224</v>
      </c>
    </row>
    <row r="65" spans="1:1024" s="697" customFormat="1" ht="25.2" customHeight="1">
      <c r="A65" s="330" t="s">
        <v>3671</v>
      </c>
      <c r="B65" s="330" t="s">
        <v>1041</v>
      </c>
      <c r="C65" s="330">
        <v>12</v>
      </c>
      <c r="D65" s="559">
        <v>672</v>
      </c>
      <c r="E65" s="698">
        <v>672</v>
      </c>
      <c r="F65" s="577" t="s">
        <v>3671</v>
      </c>
    </row>
    <row r="66" spans="1:1024" s="697" customFormat="1" ht="25.2" customHeight="1">
      <c r="A66" s="330" t="s">
        <v>4859</v>
      </c>
      <c r="B66" s="330" t="s">
        <v>1041</v>
      </c>
      <c r="C66" s="330">
        <v>10</v>
      </c>
      <c r="D66" s="559">
        <v>560</v>
      </c>
      <c r="E66" s="698">
        <v>560</v>
      </c>
      <c r="F66" s="568" t="s">
        <v>4859</v>
      </c>
    </row>
    <row r="67" spans="1:1024" s="697" customFormat="1" ht="25.2" customHeight="1">
      <c r="A67" s="330" t="s">
        <v>3687</v>
      </c>
      <c r="B67" s="330" t="s">
        <v>1041</v>
      </c>
      <c r="C67" s="330">
        <v>12</v>
      </c>
      <c r="D67" s="559" t="s">
        <v>5262</v>
      </c>
      <c r="E67" s="698">
        <v>672</v>
      </c>
      <c r="F67" s="577" t="s">
        <v>3687</v>
      </c>
    </row>
    <row r="68" spans="1:1024" s="697" customFormat="1" ht="25.2" customHeight="1">
      <c r="A68" s="697" t="s">
        <v>5101</v>
      </c>
      <c r="B68" s="330" t="s">
        <v>1041</v>
      </c>
      <c r="C68" s="330">
        <v>13.5</v>
      </c>
      <c r="D68" s="559">
        <v>756</v>
      </c>
      <c r="E68" s="698">
        <v>756</v>
      </c>
      <c r="F68" s="577" t="s">
        <v>5101</v>
      </c>
    </row>
    <row r="69" spans="1:1024" s="697" customFormat="1" ht="25.2" customHeight="1">
      <c r="A69" s="330" t="s">
        <v>5257</v>
      </c>
      <c r="B69" s="330" t="s">
        <v>1041</v>
      </c>
      <c r="C69" s="330">
        <v>12</v>
      </c>
      <c r="D69" s="559">
        <v>672</v>
      </c>
      <c r="E69" s="699">
        <v>672</v>
      </c>
      <c r="F69" s="330" t="s">
        <v>5257</v>
      </c>
    </row>
    <row r="70" spans="1:1024" s="697" customFormat="1" ht="25.2" customHeight="1">
      <c r="A70" s="330" t="s">
        <v>5266</v>
      </c>
      <c r="B70" s="330" t="s">
        <v>1041</v>
      </c>
      <c r="C70" s="330">
        <v>10</v>
      </c>
      <c r="D70" s="559">
        <f>10*2*28</f>
        <v>560</v>
      </c>
      <c r="E70" s="699">
        <v>560</v>
      </c>
      <c r="F70" s="599" t="s">
        <v>5267</v>
      </c>
    </row>
    <row r="71" spans="1:1024" s="697" customFormat="1" ht="25.2" customHeight="1">
      <c r="A71" s="721" t="s">
        <v>5259</v>
      </c>
      <c r="B71" s="721" t="s">
        <v>1041</v>
      </c>
      <c r="C71" s="721">
        <v>14</v>
      </c>
      <c r="D71" s="722">
        <v>784</v>
      </c>
      <c r="E71" s="2222">
        <v>784</v>
      </c>
      <c r="F71" s="723" t="s">
        <v>5260</v>
      </c>
      <c r="G71" s="724"/>
      <c r="H71" s="724"/>
      <c r="I71" s="724"/>
      <c r="J71" s="724"/>
      <c r="K71" s="724"/>
      <c r="L71" s="724"/>
      <c r="M71" s="724"/>
      <c r="N71" s="724"/>
      <c r="O71" s="724"/>
      <c r="P71" s="724"/>
      <c r="Q71" s="724"/>
      <c r="R71" s="724"/>
      <c r="S71" s="724"/>
      <c r="T71" s="724"/>
      <c r="U71" s="724"/>
      <c r="V71" s="724"/>
      <c r="W71" s="724"/>
      <c r="X71" s="724"/>
      <c r="Y71" s="724"/>
      <c r="Z71" s="724"/>
      <c r="AA71" s="724"/>
      <c r="AB71" s="724"/>
      <c r="AC71" s="724"/>
      <c r="AD71" s="724"/>
      <c r="AE71" s="724"/>
      <c r="AF71" s="724"/>
      <c r="AG71" s="724"/>
      <c r="AH71" s="724"/>
      <c r="AI71" s="724"/>
      <c r="AJ71" s="724"/>
      <c r="AK71" s="724"/>
      <c r="AL71" s="724"/>
      <c r="AM71" s="724"/>
      <c r="AN71" s="724"/>
      <c r="AO71" s="724"/>
      <c r="AP71" s="724"/>
      <c r="AQ71" s="724"/>
      <c r="AR71" s="724"/>
      <c r="AS71" s="724"/>
      <c r="AT71" s="724"/>
      <c r="AU71" s="724"/>
      <c r="AV71" s="724"/>
      <c r="AW71" s="724"/>
      <c r="AX71" s="724"/>
      <c r="AY71" s="724"/>
      <c r="AZ71" s="724"/>
      <c r="BA71" s="724"/>
      <c r="BB71" s="724"/>
      <c r="BC71" s="724"/>
      <c r="BD71" s="724"/>
      <c r="BE71" s="724"/>
      <c r="BF71" s="724"/>
      <c r="BG71" s="724"/>
      <c r="BH71" s="724"/>
      <c r="BI71" s="724"/>
      <c r="BJ71" s="724"/>
      <c r="BK71" s="724"/>
      <c r="BL71" s="724"/>
      <c r="BM71" s="724"/>
      <c r="BN71" s="724"/>
      <c r="BO71" s="724"/>
      <c r="BP71" s="724"/>
      <c r="BQ71" s="724"/>
      <c r="BR71" s="724"/>
      <c r="BS71" s="724"/>
      <c r="BT71" s="724"/>
      <c r="BU71" s="724"/>
      <c r="BV71" s="724"/>
      <c r="BW71" s="724"/>
      <c r="BX71" s="724"/>
      <c r="BY71" s="724"/>
      <c r="BZ71" s="724"/>
      <c r="CA71" s="724"/>
      <c r="CB71" s="724"/>
      <c r="CC71" s="724"/>
      <c r="CD71" s="724"/>
      <c r="CE71" s="724"/>
      <c r="CF71" s="724"/>
      <c r="CG71" s="724"/>
      <c r="CH71" s="724"/>
      <c r="CI71" s="724"/>
      <c r="CJ71" s="724"/>
      <c r="CK71" s="724"/>
      <c r="CL71" s="724"/>
      <c r="CM71" s="724"/>
      <c r="CN71" s="724"/>
      <c r="CO71" s="724"/>
      <c r="CP71" s="724"/>
      <c r="CQ71" s="724"/>
      <c r="CR71" s="724"/>
      <c r="CS71" s="724"/>
      <c r="CT71" s="724"/>
      <c r="CU71" s="724"/>
      <c r="CV71" s="724"/>
      <c r="CW71" s="724"/>
      <c r="CX71" s="724"/>
      <c r="CY71" s="724"/>
      <c r="CZ71" s="724"/>
      <c r="DA71" s="724"/>
      <c r="DB71" s="724"/>
      <c r="DC71" s="724"/>
      <c r="DD71" s="724"/>
      <c r="DE71" s="724"/>
      <c r="DF71" s="724"/>
      <c r="DG71" s="724"/>
      <c r="DH71" s="724"/>
      <c r="DI71" s="724"/>
      <c r="DJ71" s="724"/>
      <c r="DK71" s="724"/>
      <c r="DL71" s="724"/>
      <c r="DM71" s="724"/>
      <c r="DN71" s="724"/>
      <c r="DO71" s="724"/>
      <c r="DP71" s="724"/>
      <c r="DQ71" s="724"/>
      <c r="DR71" s="724"/>
      <c r="DS71" s="724"/>
      <c r="DT71" s="724"/>
      <c r="DU71" s="724"/>
      <c r="DV71" s="724"/>
      <c r="DW71" s="724"/>
      <c r="DX71" s="724"/>
      <c r="DY71" s="724"/>
      <c r="DZ71" s="724"/>
      <c r="EA71" s="724"/>
      <c r="EB71" s="724"/>
      <c r="EC71" s="724"/>
      <c r="ED71" s="724"/>
      <c r="EE71" s="724"/>
      <c r="EF71" s="724"/>
      <c r="EG71" s="724"/>
      <c r="EH71" s="724"/>
      <c r="EI71" s="724"/>
      <c r="EJ71" s="724"/>
      <c r="EK71" s="724"/>
      <c r="EL71" s="724"/>
      <c r="EM71" s="724"/>
      <c r="EN71" s="724"/>
      <c r="EO71" s="724"/>
      <c r="EP71" s="724"/>
      <c r="EQ71" s="724"/>
      <c r="ER71" s="724"/>
      <c r="ES71" s="724"/>
      <c r="ET71" s="724"/>
      <c r="EU71" s="724"/>
      <c r="EV71" s="724"/>
      <c r="EW71" s="724"/>
      <c r="EX71" s="724"/>
      <c r="EY71" s="724"/>
      <c r="EZ71" s="724"/>
      <c r="FA71" s="724"/>
      <c r="FB71" s="724"/>
      <c r="FC71" s="724"/>
      <c r="FD71" s="724"/>
      <c r="FE71" s="724"/>
      <c r="FF71" s="724"/>
      <c r="FG71" s="724"/>
      <c r="FH71" s="724"/>
      <c r="FI71" s="724"/>
      <c r="FJ71" s="724"/>
      <c r="FK71" s="724"/>
      <c r="FL71" s="724"/>
      <c r="FM71" s="724"/>
      <c r="FN71" s="724"/>
      <c r="FO71" s="724"/>
      <c r="FP71" s="724"/>
      <c r="FQ71" s="724"/>
      <c r="FR71" s="724"/>
      <c r="FS71" s="724"/>
      <c r="FT71" s="724"/>
      <c r="FU71" s="724"/>
      <c r="FV71" s="724"/>
      <c r="FW71" s="724"/>
      <c r="FX71" s="724"/>
      <c r="FY71" s="724"/>
      <c r="FZ71" s="724"/>
      <c r="GA71" s="724"/>
      <c r="GB71" s="724"/>
      <c r="GC71" s="724"/>
      <c r="GD71" s="724"/>
      <c r="GE71" s="724"/>
      <c r="GF71" s="724"/>
      <c r="GG71" s="724"/>
      <c r="GH71" s="724"/>
      <c r="GI71" s="724"/>
      <c r="GJ71" s="724"/>
      <c r="GK71" s="724"/>
      <c r="GL71" s="724"/>
      <c r="GM71" s="724"/>
      <c r="GN71" s="724"/>
      <c r="GO71" s="724"/>
      <c r="GP71" s="724"/>
      <c r="GQ71" s="724"/>
      <c r="GR71" s="724"/>
      <c r="GS71" s="724"/>
      <c r="GT71" s="724"/>
      <c r="GU71" s="724"/>
      <c r="GV71" s="724"/>
      <c r="GW71" s="724"/>
      <c r="GX71" s="724"/>
      <c r="GY71" s="724"/>
      <c r="GZ71" s="724"/>
      <c r="HA71" s="724"/>
      <c r="HB71" s="724"/>
      <c r="HC71" s="724"/>
      <c r="HD71" s="724"/>
      <c r="HE71" s="724"/>
      <c r="HF71" s="724"/>
      <c r="HG71" s="724"/>
      <c r="HH71" s="724"/>
      <c r="HI71" s="724"/>
      <c r="HJ71" s="724"/>
      <c r="HK71" s="724"/>
      <c r="HL71" s="724"/>
      <c r="HM71" s="724"/>
      <c r="HN71" s="724"/>
      <c r="HO71" s="724"/>
      <c r="HP71" s="724"/>
      <c r="HQ71" s="724"/>
      <c r="HR71" s="724"/>
      <c r="HS71" s="724"/>
      <c r="HT71" s="724"/>
      <c r="HU71" s="724"/>
      <c r="HV71" s="724"/>
      <c r="HW71" s="724"/>
      <c r="HX71" s="724"/>
      <c r="HY71" s="724"/>
      <c r="HZ71" s="724"/>
      <c r="IA71" s="724"/>
      <c r="IB71" s="724"/>
      <c r="IC71" s="724"/>
      <c r="ID71" s="724"/>
      <c r="IE71" s="724"/>
      <c r="IF71" s="724"/>
      <c r="IG71" s="724"/>
      <c r="IH71" s="724"/>
      <c r="II71" s="724"/>
      <c r="IJ71" s="724"/>
      <c r="IK71" s="724"/>
      <c r="IL71" s="724"/>
      <c r="IM71" s="724"/>
      <c r="IN71" s="724"/>
      <c r="IO71" s="724"/>
      <c r="IP71" s="724"/>
      <c r="IQ71" s="724"/>
      <c r="IR71" s="724"/>
      <c r="IS71" s="724"/>
      <c r="IT71" s="724"/>
      <c r="IU71" s="724"/>
      <c r="IV71" s="724"/>
      <c r="IW71" s="724"/>
      <c r="IX71" s="724"/>
      <c r="IY71" s="724"/>
      <c r="IZ71" s="724"/>
      <c r="JA71" s="724"/>
      <c r="JB71" s="724"/>
      <c r="JC71" s="724"/>
      <c r="JD71" s="724"/>
      <c r="JE71" s="724"/>
      <c r="JF71" s="724"/>
      <c r="JG71" s="724"/>
      <c r="JH71" s="724"/>
      <c r="JI71" s="724"/>
      <c r="JJ71" s="724"/>
      <c r="JK71" s="724"/>
      <c r="JL71" s="724"/>
      <c r="JM71" s="724"/>
      <c r="JN71" s="724"/>
      <c r="JO71" s="724"/>
      <c r="JP71" s="724"/>
      <c r="JQ71" s="724"/>
      <c r="JR71" s="724"/>
      <c r="JS71" s="724"/>
      <c r="JT71" s="724"/>
      <c r="JU71" s="724"/>
      <c r="JV71" s="724"/>
      <c r="JW71" s="724"/>
      <c r="JX71" s="724"/>
      <c r="JY71" s="724"/>
      <c r="JZ71" s="724"/>
      <c r="KA71" s="724"/>
      <c r="KB71" s="724"/>
      <c r="KC71" s="724"/>
      <c r="KD71" s="724"/>
      <c r="KE71" s="724"/>
      <c r="KF71" s="724"/>
      <c r="KG71" s="724"/>
      <c r="KH71" s="724"/>
      <c r="KI71" s="724"/>
      <c r="KJ71" s="724"/>
      <c r="KK71" s="724"/>
      <c r="KL71" s="724"/>
      <c r="KM71" s="724"/>
      <c r="KN71" s="724"/>
      <c r="KO71" s="724"/>
      <c r="KP71" s="724"/>
      <c r="KQ71" s="724"/>
      <c r="KR71" s="724"/>
      <c r="KS71" s="724"/>
      <c r="KT71" s="724"/>
      <c r="KU71" s="724"/>
      <c r="KV71" s="724"/>
      <c r="KW71" s="724"/>
      <c r="KX71" s="724"/>
      <c r="KY71" s="724"/>
      <c r="KZ71" s="724"/>
      <c r="LA71" s="724"/>
      <c r="LB71" s="724"/>
      <c r="LC71" s="724"/>
      <c r="LD71" s="724"/>
      <c r="LE71" s="724"/>
      <c r="LF71" s="724"/>
      <c r="LG71" s="724"/>
      <c r="LH71" s="724"/>
      <c r="LI71" s="724"/>
      <c r="LJ71" s="724"/>
      <c r="LK71" s="724"/>
      <c r="LL71" s="724"/>
      <c r="LM71" s="724"/>
      <c r="LN71" s="724"/>
      <c r="LO71" s="724"/>
      <c r="LP71" s="724"/>
      <c r="LQ71" s="724"/>
      <c r="LR71" s="724"/>
      <c r="LS71" s="724"/>
      <c r="LT71" s="724"/>
      <c r="LU71" s="724"/>
      <c r="LV71" s="724"/>
      <c r="LW71" s="724"/>
      <c r="LX71" s="724"/>
      <c r="LY71" s="724"/>
      <c r="LZ71" s="724"/>
      <c r="MA71" s="724"/>
      <c r="MB71" s="724"/>
      <c r="MC71" s="724"/>
      <c r="MD71" s="724"/>
      <c r="ME71" s="724"/>
      <c r="MF71" s="724"/>
      <c r="MG71" s="724"/>
      <c r="MH71" s="724"/>
      <c r="MI71" s="724"/>
      <c r="MJ71" s="724"/>
      <c r="MK71" s="724"/>
      <c r="ML71" s="724"/>
      <c r="MM71" s="724"/>
      <c r="MN71" s="724"/>
      <c r="MO71" s="724"/>
      <c r="MP71" s="724"/>
      <c r="MQ71" s="724"/>
      <c r="MR71" s="724"/>
      <c r="MS71" s="724"/>
      <c r="MT71" s="724"/>
      <c r="MU71" s="724"/>
      <c r="MV71" s="724"/>
      <c r="MW71" s="724"/>
      <c r="MX71" s="724"/>
      <c r="MY71" s="724"/>
      <c r="MZ71" s="724"/>
      <c r="NA71" s="724"/>
      <c r="NB71" s="724"/>
      <c r="NC71" s="724"/>
      <c r="ND71" s="724"/>
      <c r="NE71" s="724"/>
      <c r="NF71" s="724"/>
      <c r="NG71" s="724"/>
      <c r="NH71" s="724"/>
      <c r="NI71" s="724"/>
      <c r="NJ71" s="724"/>
      <c r="NK71" s="724"/>
      <c r="NL71" s="724"/>
      <c r="NM71" s="724"/>
      <c r="NN71" s="724"/>
      <c r="NO71" s="724"/>
      <c r="NP71" s="724"/>
      <c r="NQ71" s="724"/>
      <c r="NR71" s="724"/>
      <c r="NS71" s="724"/>
      <c r="NT71" s="724"/>
      <c r="NU71" s="724"/>
      <c r="NV71" s="724"/>
      <c r="NW71" s="724"/>
      <c r="NX71" s="724"/>
      <c r="NY71" s="724"/>
      <c r="NZ71" s="724"/>
      <c r="OA71" s="724"/>
      <c r="OB71" s="724"/>
      <c r="OC71" s="724"/>
      <c r="OD71" s="724"/>
      <c r="OE71" s="724"/>
      <c r="OF71" s="724"/>
      <c r="OG71" s="724"/>
      <c r="OH71" s="724"/>
      <c r="OI71" s="724"/>
      <c r="OJ71" s="724"/>
      <c r="OK71" s="724"/>
      <c r="OL71" s="724"/>
      <c r="OM71" s="724"/>
      <c r="ON71" s="724"/>
      <c r="OO71" s="724"/>
      <c r="OP71" s="724"/>
      <c r="OQ71" s="724"/>
      <c r="OR71" s="724"/>
      <c r="OS71" s="724"/>
      <c r="OT71" s="724"/>
      <c r="OU71" s="724"/>
      <c r="OV71" s="724"/>
      <c r="OW71" s="724"/>
      <c r="OX71" s="724"/>
      <c r="OY71" s="724"/>
      <c r="OZ71" s="724"/>
      <c r="PA71" s="724"/>
      <c r="PB71" s="724"/>
      <c r="PC71" s="724"/>
      <c r="PD71" s="724"/>
      <c r="PE71" s="724"/>
      <c r="PF71" s="724"/>
      <c r="PG71" s="724"/>
      <c r="PH71" s="724"/>
      <c r="PI71" s="724"/>
      <c r="PJ71" s="724"/>
      <c r="PK71" s="724"/>
      <c r="PL71" s="724"/>
      <c r="PM71" s="724"/>
      <c r="PN71" s="724"/>
      <c r="PO71" s="724"/>
      <c r="PP71" s="724"/>
      <c r="PQ71" s="724"/>
      <c r="PR71" s="724"/>
      <c r="PS71" s="724"/>
      <c r="PT71" s="724"/>
      <c r="PU71" s="724"/>
      <c r="PV71" s="724"/>
      <c r="PW71" s="724"/>
      <c r="PX71" s="724"/>
      <c r="PY71" s="724"/>
      <c r="PZ71" s="724"/>
      <c r="QA71" s="724"/>
      <c r="QB71" s="724"/>
      <c r="QC71" s="724"/>
      <c r="QD71" s="724"/>
      <c r="QE71" s="724"/>
      <c r="QF71" s="724"/>
      <c r="QG71" s="724"/>
      <c r="QH71" s="724"/>
      <c r="QI71" s="724"/>
      <c r="QJ71" s="724"/>
      <c r="QK71" s="724"/>
      <c r="QL71" s="724"/>
      <c r="QM71" s="724"/>
      <c r="QN71" s="724"/>
      <c r="QO71" s="724"/>
      <c r="QP71" s="724"/>
      <c r="QQ71" s="724"/>
      <c r="QR71" s="724"/>
      <c r="QS71" s="724"/>
      <c r="QT71" s="724"/>
      <c r="QU71" s="724"/>
      <c r="QV71" s="724"/>
      <c r="QW71" s="724"/>
      <c r="QX71" s="724"/>
      <c r="QY71" s="724"/>
      <c r="QZ71" s="724"/>
      <c r="RA71" s="724"/>
      <c r="RB71" s="724"/>
      <c r="RC71" s="724"/>
      <c r="RD71" s="724"/>
      <c r="RE71" s="724"/>
      <c r="RF71" s="724"/>
      <c r="RG71" s="724"/>
      <c r="RH71" s="724"/>
      <c r="RI71" s="724"/>
      <c r="RJ71" s="724"/>
      <c r="RK71" s="724"/>
      <c r="RL71" s="724"/>
      <c r="RM71" s="724"/>
      <c r="RN71" s="724"/>
      <c r="RO71" s="724"/>
      <c r="RP71" s="724"/>
      <c r="RQ71" s="724"/>
      <c r="RR71" s="724"/>
      <c r="RS71" s="724"/>
      <c r="RT71" s="724"/>
      <c r="RU71" s="724"/>
      <c r="RV71" s="724"/>
      <c r="RW71" s="724"/>
      <c r="RX71" s="724"/>
      <c r="RY71" s="724"/>
      <c r="RZ71" s="724"/>
      <c r="SA71" s="724"/>
      <c r="SB71" s="724"/>
      <c r="SC71" s="724"/>
      <c r="SD71" s="724"/>
      <c r="SE71" s="724"/>
      <c r="SF71" s="724"/>
      <c r="SG71" s="724"/>
      <c r="SH71" s="724"/>
      <c r="SI71" s="724"/>
      <c r="SJ71" s="724"/>
      <c r="SK71" s="724"/>
      <c r="SL71" s="724"/>
      <c r="SM71" s="724"/>
      <c r="SN71" s="724"/>
      <c r="SO71" s="724"/>
      <c r="SP71" s="724"/>
      <c r="SQ71" s="724"/>
      <c r="SR71" s="724"/>
      <c r="SS71" s="724"/>
      <c r="ST71" s="724"/>
      <c r="SU71" s="724"/>
      <c r="SV71" s="724"/>
      <c r="SW71" s="724"/>
      <c r="SX71" s="724"/>
      <c r="SY71" s="724"/>
      <c r="SZ71" s="724"/>
      <c r="TA71" s="724"/>
      <c r="TB71" s="724"/>
      <c r="TC71" s="724"/>
      <c r="TD71" s="724"/>
      <c r="TE71" s="724"/>
      <c r="TF71" s="724"/>
      <c r="TG71" s="724"/>
      <c r="TH71" s="724"/>
      <c r="TI71" s="724"/>
      <c r="TJ71" s="724"/>
      <c r="TK71" s="724"/>
      <c r="TL71" s="724"/>
      <c r="TM71" s="724"/>
      <c r="TN71" s="724"/>
      <c r="TO71" s="724"/>
      <c r="TP71" s="724"/>
      <c r="TQ71" s="724"/>
      <c r="TR71" s="724"/>
      <c r="TS71" s="724"/>
      <c r="TT71" s="724"/>
      <c r="TU71" s="724"/>
      <c r="TV71" s="724"/>
      <c r="TW71" s="724"/>
      <c r="TX71" s="724"/>
      <c r="TY71" s="724"/>
      <c r="TZ71" s="724"/>
      <c r="UA71" s="724"/>
      <c r="UB71" s="724"/>
      <c r="UC71" s="724"/>
      <c r="UD71" s="724"/>
      <c r="UE71" s="724"/>
      <c r="UF71" s="724"/>
      <c r="UG71" s="724"/>
      <c r="UH71" s="724"/>
      <c r="UI71" s="724"/>
      <c r="UJ71" s="724"/>
      <c r="UK71" s="724"/>
      <c r="UL71" s="724"/>
      <c r="UM71" s="724"/>
      <c r="UN71" s="724"/>
      <c r="UO71" s="724"/>
      <c r="UP71" s="724"/>
      <c r="UQ71" s="724"/>
      <c r="UR71" s="724"/>
      <c r="US71" s="724"/>
      <c r="UT71" s="724"/>
      <c r="UU71" s="724"/>
      <c r="UV71" s="724"/>
      <c r="UW71" s="724"/>
      <c r="UX71" s="724"/>
      <c r="UY71" s="724"/>
      <c r="UZ71" s="724"/>
      <c r="VA71" s="724"/>
      <c r="VB71" s="724"/>
      <c r="VC71" s="724"/>
      <c r="VD71" s="724"/>
      <c r="VE71" s="724"/>
      <c r="VF71" s="724"/>
      <c r="VG71" s="724"/>
      <c r="VH71" s="724"/>
      <c r="VI71" s="724"/>
      <c r="VJ71" s="724"/>
      <c r="VK71" s="724"/>
      <c r="VL71" s="724"/>
      <c r="VM71" s="724"/>
      <c r="VN71" s="724"/>
      <c r="VO71" s="724"/>
      <c r="VP71" s="724"/>
      <c r="VQ71" s="724"/>
      <c r="VR71" s="724"/>
      <c r="VS71" s="724"/>
      <c r="VT71" s="724"/>
      <c r="VU71" s="724"/>
      <c r="VV71" s="724"/>
      <c r="VW71" s="724"/>
      <c r="VX71" s="724"/>
      <c r="VY71" s="724"/>
      <c r="VZ71" s="724"/>
      <c r="WA71" s="724"/>
      <c r="WB71" s="724"/>
      <c r="WC71" s="724"/>
      <c r="WD71" s="724"/>
      <c r="WE71" s="724"/>
      <c r="WF71" s="724"/>
      <c r="WG71" s="724"/>
      <c r="WH71" s="724"/>
      <c r="WI71" s="724"/>
      <c r="WJ71" s="724"/>
      <c r="WK71" s="724"/>
      <c r="WL71" s="724"/>
      <c r="WM71" s="724"/>
      <c r="WN71" s="724"/>
      <c r="WO71" s="724"/>
      <c r="WP71" s="724"/>
      <c r="WQ71" s="724"/>
      <c r="WR71" s="724"/>
      <c r="WS71" s="724"/>
      <c r="WT71" s="724"/>
      <c r="WU71" s="724"/>
      <c r="WV71" s="724"/>
      <c r="WW71" s="724"/>
      <c r="WX71" s="724"/>
      <c r="WY71" s="724"/>
      <c r="WZ71" s="724"/>
      <c r="XA71" s="724"/>
      <c r="XB71" s="724"/>
      <c r="XC71" s="724"/>
      <c r="XD71" s="724"/>
      <c r="XE71" s="724"/>
      <c r="XF71" s="724"/>
      <c r="XG71" s="724"/>
      <c r="XH71" s="724"/>
      <c r="XI71" s="724"/>
      <c r="XJ71" s="724"/>
      <c r="XK71" s="724"/>
      <c r="XL71" s="724"/>
      <c r="XM71" s="724"/>
      <c r="XN71" s="724"/>
      <c r="XO71" s="724"/>
      <c r="XP71" s="724"/>
      <c r="XQ71" s="724"/>
      <c r="XR71" s="724"/>
      <c r="XS71" s="724"/>
      <c r="XT71" s="724"/>
      <c r="XU71" s="724"/>
      <c r="XV71" s="724"/>
      <c r="XW71" s="724"/>
      <c r="XX71" s="724"/>
      <c r="XY71" s="724"/>
      <c r="XZ71" s="724"/>
      <c r="YA71" s="724"/>
      <c r="YB71" s="724"/>
      <c r="YC71" s="724"/>
      <c r="YD71" s="724"/>
      <c r="YE71" s="724"/>
      <c r="YF71" s="724"/>
      <c r="YG71" s="724"/>
      <c r="YH71" s="724"/>
      <c r="YI71" s="724"/>
      <c r="YJ71" s="724"/>
      <c r="YK71" s="724"/>
      <c r="YL71" s="724"/>
      <c r="YM71" s="724"/>
      <c r="YN71" s="724"/>
      <c r="YO71" s="724"/>
      <c r="YP71" s="724"/>
      <c r="YQ71" s="724"/>
      <c r="YR71" s="724"/>
      <c r="YS71" s="724"/>
      <c r="YT71" s="724"/>
      <c r="YU71" s="724"/>
      <c r="YV71" s="724"/>
      <c r="YW71" s="724"/>
      <c r="YX71" s="724"/>
      <c r="YY71" s="724"/>
      <c r="YZ71" s="724"/>
      <c r="ZA71" s="724"/>
      <c r="ZB71" s="724"/>
      <c r="ZC71" s="724"/>
      <c r="ZD71" s="724"/>
      <c r="ZE71" s="724"/>
      <c r="ZF71" s="724"/>
      <c r="ZG71" s="724"/>
      <c r="ZH71" s="724"/>
      <c r="ZI71" s="724"/>
      <c r="ZJ71" s="724"/>
      <c r="ZK71" s="724"/>
      <c r="ZL71" s="724"/>
      <c r="ZM71" s="724"/>
      <c r="ZN71" s="724"/>
      <c r="ZO71" s="724"/>
      <c r="ZP71" s="724"/>
      <c r="ZQ71" s="724"/>
      <c r="ZR71" s="724"/>
      <c r="ZS71" s="724"/>
      <c r="ZT71" s="724"/>
      <c r="ZU71" s="724"/>
      <c r="ZV71" s="724"/>
      <c r="ZW71" s="724"/>
      <c r="ZX71" s="724"/>
      <c r="ZY71" s="724"/>
      <c r="ZZ71" s="724"/>
      <c r="AAA71" s="724"/>
      <c r="AAB71" s="724"/>
      <c r="AAC71" s="724"/>
      <c r="AAD71" s="724"/>
      <c r="AAE71" s="724"/>
      <c r="AAF71" s="724"/>
      <c r="AAG71" s="724"/>
      <c r="AAH71" s="724"/>
      <c r="AAI71" s="724"/>
      <c r="AAJ71" s="724"/>
      <c r="AAK71" s="724"/>
      <c r="AAL71" s="724"/>
      <c r="AAM71" s="724"/>
      <c r="AAN71" s="724"/>
      <c r="AAO71" s="724"/>
      <c r="AAP71" s="724"/>
      <c r="AAQ71" s="724"/>
      <c r="AAR71" s="724"/>
      <c r="AAS71" s="724"/>
      <c r="AAT71" s="724"/>
      <c r="AAU71" s="724"/>
      <c r="AAV71" s="724"/>
      <c r="AAW71" s="724"/>
      <c r="AAX71" s="724"/>
      <c r="AAY71" s="724"/>
      <c r="AAZ71" s="724"/>
      <c r="ABA71" s="724"/>
      <c r="ABB71" s="724"/>
      <c r="ABC71" s="724"/>
      <c r="ABD71" s="724"/>
      <c r="ABE71" s="724"/>
      <c r="ABF71" s="724"/>
      <c r="ABG71" s="724"/>
      <c r="ABH71" s="724"/>
      <c r="ABI71" s="724"/>
      <c r="ABJ71" s="724"/>
      <c r="ABK71" s="724"/>
      <c r="ABL71" s="724"/>
      <c r="ABM71" s="724"/>
      <c r="ABN71" s="724"/>
      <c r="ABO71" s="724"/>
      <c r="ABP71" s="724"/>
      <c r="ABQ71" s="724"/>
      <c r="ABR71" s="724"/>
      <c r="ABS71" s="724"/>
      <c r="ABT71" s="724"/>
      <c r="ABU71" s="724"/>
      <c r="ABV71" s="724"/>
      <c r="ABW71" s="724"/>
      <c r="ABX71" s="724"/>
      <c r="ABY71" s="724"/>
      <c r="ABZ71" s="724"/>
      <c r="ACA71" s="724"/>
      <c r="ACB71" s="724"/>
      <c r="ACC71" s="724"/>
      <c r="ACD71" s="724"/>
      <c r="ACE71" s="724"/>
      <c r="ACF71" s="724"/>
      <c r="ACG71" s="724"/>
      <c r="ACH71" s="724"/>
      <c r="ACI71" s="724"/>
      <c r="ACJ71" s="724"/>
      <c r="ACK71" s="724"/>
      <c r="ACL71" s="724"/>
      <c r="ACM71" s="724"/>
      <c r="ACN71" s="724"/>
      <c r="ACO71" s="724"/>
      <c r="ACP71" s="724"/>
      <c r="ACQ71" s="724"/>
      <c r="ACR71" s="724"/>
      <c r="ACS71" s="724"/>
      <c r="ACT71" s="724"/>
      <c r="ACU71" s="724"/>
      <c r="ACV71" s="724"/>
      <c r="ACW71" s="724"/>
      <c r="ACX71" s="724"/>
      <c r="ACY71" s="724"/>
      <c r="ACZ71" s="724"/>
      <c r="ADA71" s="724"/>
      <c r="ADB71" s="724"/>
      <c r="ADC71" s="724"/>
      <c r="ADD71" s="724"/>
      <c r="ADE71" s="724"/>
      <c r="ADF71" s="724"/>
      <c r="ADG71" s="724"/>
      <c r="ADH71" s="724"/>
      <c r="ADI71" s="724"/>
      <c r="ADJ71" s="724"/>
      <c r="ADK71" s="724"/>
      <c r="ADL71" s="724"/>
      <c r="ADM71" s="724"/>
      <c r="ADN71" s="724"/>
      <c r="ADO71" s="724"/>
      <c r="ADP71" s="724"/>
      <c r="ADQ71" s="724"/>
      <c r="ADR71" s="724"/>
      <c r="ADS71" s="724"/>
      <c r="ADT71" s="724"/>
      <c r="ADU71" s="724"/>
      <c r="ADV71" s="724"/>
      <c r="ADW71" s="724"/>
      <c r="ADX71" s="724"/>
      <c r="ADY71" s="724"/>
      <c r="ADZ71" s="724"/>
      <c r="AEA71" s="724"/>
      <c r="AEB71" s="724"/>
      <c r="AEC71" s="724"/>
      <c r="AED71" s="724"/>
      <c r="AEE71" s="724"/>
      <c r="AEF71" s="724"/>
      <c r="AEG71" s="724"/>
      <c r="AEH71" s="724"/>
      <c r="AEI71" s="724"/>
      <c r="AEJ71" s="724"/>
      <c r="AEK71" s="724"/>
      <c r="AEL71" s="724"/>
      <c r="AEM71" s="724"/>
      <c r="AEN71" s="724"/>
      <c r="AEO71" s="724"/>
      <c r="AEP71" s="724"/>
      <c r="AEQ71" s="724"/>
      <c r="AER71" s="724"/>
      <c r="AES71" s="724"/>
      <c r="AET71" s="724"/>
      <c r="AEU71" s="724"/>
      <c r="AEV71" s="724"/>
      <c r="AEW71" s="724"/>
      <c r="AEX71" s="724"/>
      <c r="AEY71" s="724"/>
      <c r="AEZ71" s="724"/>
      <c r="AFA71" s="724"/>
      <c r="AFB71" s="724"/>
      <c r="AFC71" s="724"/>
      <c r="AFD71" s="724"/>
      <c r="AFE71" s="724"/>
      <c r="AFF71" s="724"/>
      <c r="AFG71" s="724"/>
      <c r="AFH71" s="724"/>
      <c r="AFI71" s="724"/>
      <c r="AFJ71" s="724"/>
      <c r="AFK71" s="724"/>
      <c r="AFL71" s="724"/>
      <c r="AFM71" s="724"/>
      <c r="AFN71" s="724"/>
      <c r="AFO71" s="724"/>
      <c r="AFP71" s="724"/>
      <c r="AFQ71" s="724"/>
      <c r="AFR71" s="724"/>
      <c r="AFS71" s="724"/>
      <c r="AFT71" s="724"/>
      <c r="AFU71" s="724"/>
      <c r="AFV71" s="724"/>
      <c r="AFW71" s="724"/>
      <c r="AFX71" s="724"/>
      <c r="AFY71" s="724"/>
      <c r="AFZ71" s="724"/>
      <c r="AGA71" s="724"/>
      <c r="AGB71" s="724"/>
      <c r="AGC71" s="724"/>
      <c r="AGD71" s="724"/>
      <c r="AGE71" s="724"/>
      <c r="AGF71" s="724"/>
      <c r="AGG71" s="724"/>
      <c r="AGH71" s="724"/>
      <c r="AGI71" s="724"/>
      <c r="AGJ71" s="724"/>
      <c r="AGK71" s="724"/>
      <c r="AGL71" s="724"/>
      <c r="AGM71" s="724"/>
      <c r="AGN71" s="724"/>
      <c r="AGO71" s="724"/>
      <c r="AGP71" s="724"/>
      <c r="AGQ71" s="724"/>
      <c r="AGR71" s="724"/>
      <c r="AGS71" s="724"/>
      <c r="AGT71" s="724"/>
      <c r="AGU71" s="724"/>
      <c r="AGV71" s="724"/>
      <c r="AGW71" s="724"/>
      <c r="AGX71" s="724"/>
      <c r="AGY71" s="724"/>
      <c r="AGZ71" s="724"/>
      <c r="AHA71" s="724"/>
      <c r="AHB71" s="724"/>
      <c r="AHC71" s="724"/>
      <c r="AHD71" s="724"/>
      <c r="AHE71" s="724"/>
      <c r="AHF71" s="724"/>
      <c r="AHG71" s="724"/>
      <c r="AHH71" s="724"/>
      <c r="AHI71" s="724"/>
      <c r="AHJ71" s="724"/>
      <c r="AHK71" s="724"/>
      <c r="AHL71" s="724"/>
      <c r="AHM71" s="724"/>
      <c r="AHN71" s="724"/>
      <c r="AHO71" s="724"/>
      <c r="AHP71" s="724"/>
      <c r="AHQ71" s="724"/>
      <c r="AHR71" s="724"/>
      <c r="AHS71" s="724"/>
      <c r="AHT71" s="724"/>
      <c r="AHU71" s="724"/>
      <c r="AHV71" s="724"/>
      <c r="AHW71" s="724"/>
      <c r="AHX71" s="724"/>
      <c r="AHY71" s="724"/>
      <c r="AHZ71" s="724"/>
      <c r="AIA71" s="724"/>
      <c r="AIB71" s="724"/>
      <c r="AIC71" s="724"/>
      <c r="AID71" s="724"/>
      <c r="AIE71" s="724"/>
      <c r="AIF71" s="724"/>
      <c r="AIG71" s="724"/>
      <c r="AIH71" s="724"/>
      <c r="AII71" s="724"/>
      <c r="AIJ71" s="724"/>
      <c r="AIK71" s="724"/>
      <c r="AIL71" s="724"/>
      <c r="AIM71" s="724"/>
      <c r="AIN71" s="724"/>
      <c r="AIO71" s="724"/>
      <c r="AIP71" s="724"/>
      <c r="AIQ71" s="724"/>
      <c r="AIR71" s="724"/>
      <c r="AIS71" s="724"/>
      <c r="AIT71" s="724"/>
      <c r="AIU71" s="724"/>
      <c r="AIV71" s="724"/>
      <c r="AIW71" s="724"/>
      <c r="AIX71" s="724"/>
      <c r="AIY71" s="724"/>
      <c r="AIZ71" s="724"/>
      <c r="AJA71" s="724"/>
      <c r="AJB71" s="724"/>
      <c r="AJC71" s="724"/>
      <c r="AJD71" s="724"/>
      <c r="AJE71" s="724"/>
      <c r="AJF71" s="724"/>
      <c r="AJG71" s="724"/>
      <c r="AJH71" s="724"/>
      <c r="AJI71" s="724"/>
      <c r="AJJ71" s="724"/>
      <c r="AJK71" s="724"/>
      <c r="AJL71" s="724"/>
      <c r="AJM71" s="724"/>
      <c r="AJN71" s="724"/>
      <c r="AJO71" s="724"/>
      <c r="AJP71" s="724"/>
      <c r="AJQ71" s="724"/>
      <c r="AJR71" s="724"/>
      <c r="AJS71" s="724"/>
      <c r="AJT71" s="724"/>
      <c r="AJU71" s="724"/>
      <c r="AJV71" s="724"/>
      <c r="AJW71" s="724"/>
      <c r="AJX71" s="724"/>
      <c r="AJY71" s="724"/>
      <c r="AJZ71" s="724"/>
      <c r="AKA71" s="724"/>
      <c r="AKB71" s="724"/>
      <c r="AKC71" s="724"/>
      <c r="AKD71" s="724"/>
      <c r="AKE71" s="724"/>
      <c r="AKF71" s="724"/>
      <c r="AKG71" s="724"/>
      <c r="AKH71" s="724"/>
      <c r="AKI71" s="724"/>
      <c r="AKJ71" s="724"/>
      <c r="AKK71" s="724"/>
      <c r="AKL71" s="724"/>
      <c r="AKM71" s="724"/>
      <c r="AKN71" s="724"/>
      <c r="AKO71" s="724"/>
      <c r="AKP71" s="724"/>
      <c r="AKQ71" s="724"/>
      <c r="AKR71" s="724"/>
      <c r="AKS71" s="724"/>
      <c r="AKT71" s="724"/>
      <c r="AKU71" s="724"/>
      <c r="AKV71" s="724"/>
      <c r="AKW71" s="724"/>
      <c r="AKX71" s="724"/>
      <c r="AKY71" s="724"/>
      <c r="AKZ71" s="724"/>
      <c r="ALA71" s="724"/>
      <c r="ALB71" s="724"/>
      <c r="ALC71" s="724"/>
      <c r="ALD71" s="724"/>
      <c r="ALE71" s="724"/>
      <c r="ALF71" s="724"/>
      <c r="ALG71" s="724"/>
      <c r="ALH71" s="724"/>
      <c r="ALI71" s="724"/>
      <c r="ALJ71" s="724"/>
      <c r="ALK71" s="724"/>
      <c r="ALL71" s="724"/>
      <c r="ALM71" s="724"/>
      <c r="ALN71" s="724"/>
      <c r="ALO71" s="724"/>
      <c r="ALP71" s="724"/>
      <c r="ALQ71" s="724"/>
      <c r="ALR71" s="724"/>
      <c r="ALS71" s="724"/>
      <c r="ALT71" s="724"/>
      <c r="ALU71" s="724"/>
      <c r="ALV71" s="724"/>
      <c r="ALW71" s="724"/>
      <c r="ALX71" s="724"/>
      <c r="ALY71" s="724"/>
      <c r="ALZ71" s="724"/>
      <c r="AMA71" s="724"/>
      <c r="AMB71" s="724"/>
      <c r="AMC71" s="724"/>
      <c r="AMD71" s="724"/>
      <c r="AME71" s="724"/>
      <c r="AMF71" s="724"/>
      <c r="AMG71" s="724"/>
      <c r="AMH71" s="724"/>
      <c r="AMI71" s="724"/>
      <c r="AMJ71" s="724"/>
    </row>
    <row r="72" spans="1:1024" s="697" customFormat="1" ht="25.2" customHeight="1">
      <c r="A72" s="330" t="s">
        <v>5115</v>
      </c>
      <c r="B72" s="330" t="s">
        <v>1041</v>
      </c>
      <c r="C72" s="330">
        <v>13</v>
      </c>
      <c r="D72" s="559">
        <v>728</v>
      </c>
      <c r="E72" s="698">
        <v>728</v>
      </c>
      <c r="F72" s="568" t="s">
        <v>5115</v>
      </c>
    </row>
    <row r="73" spans="1:1024" s="697" customFormat="1" ht="25.2" customHeight="1">
      <c r="A73" s="330" t="s">
        <v>5170</v>
      </c>
      <c r="B73" s="330" t="s">
        <v>1041</v>
      </c>
      <c r="C73" s="330">
        <v>11</v>
      </c>
      <c r="D73" s="559">
        <v>616</v>
      </c>
      <c r="E73" s="698">
        <v>616</v>
      </c>
      <c r="F73" s="568" t="s">
        <v>5170</v>
      </c>
    </row>
    <row r="74" spans="1:1024" s="697" customFormat="1" ht="25.2" customHeight="1">
      <c r="A74" s="330" t="s">
        <v>5268</v>
      </c>
      <c r="B74" s="330" t="s">
        <v>1041</v>
      </c>
      <c r="C74" s="330">
        <v>12</v>
      </c>
      <c r="D74" s="559">
        <v>672</v>
      </c>
      <c r="E74" s="699">
        <v>672</v>
      </c>
      <c r="F74" s="599" t="s">
        <v>5268</v>
      </c>
    </row>
    <row r="75" spans="1:1024" s="697" customFormat="1" ht="25.2" customHeight="1">
      <c r="A75" s="330" t="s">
        <v>5261</v>
      </c>
      <c r="B75" s="725" t="s">
        <v>1041</v>
      </c>
      <c r="C75" s="330">
        <v>13</v>
      </c>
      <c r="D75" s="559">
        <v>788</v>
      </c>
      <c r="E75" s="698">
        <v>788</v>
      </c>
      <c r="F75" s="577" t="s">
        <v>5199</v>
      </c>
    </row>
    <row r="76" spans="1:1024" s="697" customFormat="1" ht="25.2" customHeight="1">
      <c r="A76" s="697" t="s">
        <v>3429</v>
      </c>
      <c r="B76" s="330" t="s">
        <v>1041</v>
      </c>
      <c r="C76" s="330">
        <v>11</v>
      </c>
      <c r="D76" s="559">
        <v>616</v>
      </c>
      <c r="E76" s="698">
        <v>616</v>
      </c>
      <c r="F76" s="577" t="s">
        <v>3429</v>
      </c>
    </row>
    <row r="77" spans="1:1024" ht="25.2" customHeight="1">
      <c r="A77" s="453" t="s">
        <v>3750</v>
      </c>
      <c r="B77" s="458" t="s">
        <v>1041</v>
      </c>
      <c r="C77" s="21" t="s">
        <v>5269</v>
      </c>
      <c r="D77" s="14">
        <v>896</v>
      </c>
      <c r="E77" s="462">
        <v>448</v>
      </c>
      <c r="F77" s="12" t="s">
        <v>3750</v>
      </c>
    </row>
    <row r="78" spans="1:1024" ht="25.2" customHeight="1">
      <c r="A78" s="453" t="s">
        <v>3399</v>
      </c>
      <c r="B78" s="458" t="s">
        <v>1041</v>
      </c>
      <c r="C78" s="458">
        <v>12</v>
      </c>
      <c r="D78" s="451">
        <v>672</v>
      </c>
      <c r="E78" s="712">
        <v>672</v>
      </c>
      <c r="F78" s="453" t="s">
        <v>3399</v>
      </c>
    </row>
    <row r="79" spans="1:1024" ht="25.2" customHeight="1">
      <c r="A79" s="12" t="s">
        <v>3420</v>
      </c>
      <c r="B79" s="13" t="s">
        <v>1041</v>
      </c>
      <c r="C79" s="13">
        <v>12</v>
      </c>
      <c r="D79" s="14">
        <v>336</v>
      </c>
      <c r="E79" s="15">
        <v>336</v>
      </c>
      <c r="F79" s="12" t="s">
        <v>3420</v>
      </c>
    </row>
    <row r="80" spans="1:1024" ht="25.2" customHeight="1">
      <c r="A80" s="12" t="s">
        <v>6524</v>
      </c>
      <c r="B80" s="13" t="s">
        <v>475</v>
      </c>
      <c r="C80" s="13">
        <v>10</v>
      </c>
      <c r="D80" s="14">
        <v>560</v>
      </c>
      <c r="E80" s="15">
        <v>560</v>
      </c>
      <c r="F80" t="s">
        <v>5637</v>
      </c>
    </row>
    <row r="81" spans="1:6" ht="25.2" customHeight="1">
      <c r="A81" s="12" t="s">
        <v>5714</v>
      </c>
      <c r="B81" s="13" t="s">
        <v>475</v>
      </c>
      <c r="C81" s="13">
        <v>9.5</v>
      </c>
      <c r="D81" s="14">
        <v>504</v>
      </c>
      <c r="E81" s="15">
        <v>504</v>
      </c>
      <c r="F81" t="s">
        <v>5714</v>
      </c>
    </row>
    <row r="82" spans="1:6" ht="25.2" customHeight="1">
      <c r="A82" s="12" t="s">
        <v>6815</v>
      </c>
      <c r="B82" s="13" t="s">
        <v>475</v>
      </c>
      <c r="C82" s="13">
        <v>10.5</v>
      </c>
      <c r="D82" s="14">
        <v>588</v>
      </c>
      <c r="E82" s="15">
        <v>588</v>
      </c>
      <c r="F82" s="643" t="s">
        <v>5635</v>
      </c>
    </row>
    <row r="83" spans="1:6" ht="25.2" customHeight="1">
      <c r="A83" s="12" t="s">
        <v>5720</v>
      </c>
      <c r="B83" s="13" t="s">
        <v>5716</v>
      </c>
      <c r="C83" s="13">
        <v>10</v>
      </c>
      <c r="D83" s="14">
        <v>560</v>
      </c>
      <c r="E83" s="15">
        <v>560</v>
      </c>
      <c r="F83" s="643" t="s">
        <v>6823</v>
      </c>
    </row>
    <row r="84" spans="1:6" ht="25.2" customHeight="1">
      <c r="A84" s="12" t="s">
        <v>6838</v>
      </c>
      <c r="B84" s="13" t="s">
        <v>475</v>
      </c>
      <c r="C84" s="13">
        <v>9.5</v>
      </c>
      <c r="D84" s="14">
        <v>532</v>
      </c>
      <c r="E84" s="15">
        <v>532</v>
      </c>
      <c r="F84" s="643" t="s">
        <v>5727</v>
      </c>
    </row>
    <row r="85" spans="1:6" ht="25.2" customHeight="1">
      <c r="A85" s="12" t="s">
        <v>5641</v>
      </c>
      <c r="B85" s="13" t="s">
        <v>5716</v>
      </c>
      <c r="C85" s="13">
        <v>10</v>
      </c>
      <c r="D85" s="14">
        <f>10*2*28</f>
        <v>560</v>
      </c>
      <c r="E85" s="15">
        <f>D85</f>
        <v>560</v>
      </c>
      <c r="F85" s="643" t="s">
        <v>5641</v>
      </c>
    </row>
    <row r="86" spans="1:6" ht="25.2" customHeight="1">
      <c r="A86" s="964" t="s">
        <v>5739</v>
      </c>
      <c r="B86" s="970" t="s">
        <v>5716</v>
      </c>
      <c r="C86" s="970">
        <v>9</v>
      </c>
      <c r="D86" s="967">
        <v>504</v>
      </c>
      <c r="E86" s="971">
        <v>504</v>
      </c>
      <c r="F86" s="643" t="s">
        <v>5739</v>
      </c>
    </row>
    <row r="87" spans="1:6" ht="25.2" customHeight="1">
      <c r="A87" s="12" t="s">
        <v>6883</v>
      </c>
      <c r="B87" s="13" t="s">
        <v>475</v>
      </c>
      <c r="C87" s="13">
        <f>11.5</f>
        <v>11.5</v>
      </c>
      <c r="D87" s="14">
        <f>11.5*2*28</f>
        <v>644</v>
      </c>
      <c r="E87" s="15">
        <f>D87</f>
        <v>644</v>
      </c>
      <c r="F87" s="643" t="s">
        <v>5644</v>
      </c>
    </row>
    <row r="88" spans="1:6" ht="25.2" customHeight="1">
      <c r="A88" s="12" t="s">
        <v>6893</v>
      </c>
      <c r="B88" s="13" t="s">
        <v>475</v>
      </c>
      <c r="C88" s="13">
        <v>12</v>
      </c>
      <c r="D88" s="14">
        <v>672</v>
      </c>
      <c r="E88" s="15">
        <v>672</v>
      </c>
      <c r="F88" s="643" t="s">
        <v>5820</v>
      </c>
    </row>
    <row r="89" spans="1:6" ht="25.2" customHeight="1">
      <c r="A89" s="12" t="s">
        <v>6895</v>
      </c>
      <c r="B89" s="13" t="s">
        <v>475</v>
      </c>
      <c r="C89" s="13">
        <v>13</v>
      </c>
      <c r="D89" s="14">
        <v>728</v>
      </c>
      <c r="E89" s="15">
        <v>728</v>
      </c>
      <c r="F89" s="643" t="s">
        <v>5830</v>
      </c>
    </row>
    <row r="90" spans="1:6" ht="25.2" customHeight="1">
      <c r="A90" s="765" t="s">
        <v>6904</v>
      </c>
      <c r="B90" s="951" t="s">
        <v>475</v>
      </c>
      <c r="C90" s="951">
        <v>13</v>
      </c>
      <c r="D90" s="950">
        <f>C90</f>
        <v>13</v>
      </c>
      <c r="E90" s="972">
        <v>728</v>
      </c>
      <c r="F90" s="643" t="s">
        <v>5648</v>
      </c>
    </row>
    <row r="91" spans="1:6" ht="25.2" customHeight="1">
      <c r="A91" s="12" t="s">
        <v>5651</v>
      </c>
      <c r="B91" s="13" t="s">
        <v>475</v>
      </c>
      <c r="C91" s="13">
        <v>14</v>
      </c>
      <c r="D91" s="14">
        <v>784</v>
      </c>
      <c r="E91" s="15">
        <v>784</v>
      </c>
      <c r="F91" s="643" t="s">
        <v>5651</v>
      </c>
    </row>
    <row r="92" spans="1:6" ht="25.2" customHeight="1">
      <c r="A92" s="765" t="s">
        <v>5859</v>
      </c>
      <c r="B92" s="951" t="s">
        <v>475</v>
      </c>
      <c r="C92" s="13">
        <v>16</v>
      </c>
      <c r="D92" s="14">
        <v>896</v>
      </c>
      <c r="E92" s="15">
        <v>896</v>
      </c>
      <c r="F92" s="643" t="s">
        <v>6990</v>
      </c>
    </row>
    <row r="93" spans="1:6" ht="25.2" customHeight="1">
      <c r="A93" s="12" t="s">
        <v>5654</v>
      </c>
      <c r="B93" s="13" t="s">
        <v>475</v>
      </c>
      <c r="C93" s="13">
        <v>12.5</v>
      </c>
      <c r="D93" s="14">
        <v>700</v>
      </c>
      <c r="E93" s="15">
        <v>700</v>
      </c>
      <c r="F93" s="643" t="s">
        <v>5654</v>
      </c>
    </row>
    <row r="94" spans="1:6" ht="25.2" customHeight="1">
      <c r="A94" s="643" t="s">
        <v>5888</v>
      </c>
      <c r="B94" s="643" t="s">
        <v>6996</v>
      </c>
      <c r="C94" s="976">
        <v>12</v>
      </c>
      <c r="D94" s="977">
        <v>672</v>
      </c>
      <c r="E94" s="978">
        <v>672</v>
      </c>
      <c r="F94" s="643" t="s">
        <v>5888</v>
      </c>
    </row>
    <row r="95" spans="1:6" ht="25.2" customHeight="1">
      <c r="A95" s="12" t="s">
        <v>6928</v>
      </c>
      <c r="B95" s="13" t="s">
        <v>475</v>
      </c>
      <c r="C95" s="13">
        <v>13</v>
      </c>
      <c r="D95" s="14">
        <v>728</v>
      </c>
      <c r="E95" s="15">
        <v>728</v>
      </c>
      <c r="F95" s="643" t="s">
        <v>6928</v>
      </c>
    </row>
    <row r="96" spans="1:6" ht="25.2" customHeight="1">
      <c r="A96" s="12" t="s">
        <v>5659</v>
      </c>
      <c r="B96" s="13" t="s">
        <v>475</v>
      </c>
      <c r="C96" s="13">
        <v>13</v>
      </c>
      <c r="D96" s="14">
        <v>728</v>
      </c>
      <c r="E96" s="15">
        <v>728</v>
      </c>
      <c r="F96" s="643" t="s">
        <v>5659</v>
      </c>
    </row>
    <row r="97" spans="1:6" ht="25.2" customHeight="1">
      <c r="A97" s="12" t="s">
        <v>6994</v>
      </c>
      <c r="B97" s="13" t="s">
        <v>475</v>
      </c>
      <c r="C97" s="13">
        <v>11.5</v>
      </c>
      <c r="D97" s="14">
        <v>644</v>
      </c>
      <c r="E97" s="15">
        <v>644</v>
      </c>
      <c r="F97" s="643" t="s">
        <v>5661</v>
      </c>
    </row>
    <row r="98" spans="1:6" ht="25.2" customHeight="1">
      <c r="A98" s="12" t="s">
        <v>6888</v>
      </c>
      <c r="B98" s="13" t="s">
        <v>475</v>
      </c>
      <c r="C98" s="13">
        <f>12.5</f>
        <v>12.5</v>
      </c>
      <c r="D98" s="14">
        <f>12.5*2*28</f>
        <v>700</v>
      </c>
      <c r="E98" s="15">
        <f>12.5*2*28</f>
        <v>700</v>
      </c>
      <c r="F98" s="643" t="s">
        <v>6936</v>
      </c>
    </row>
    <row r="99" spans="1:6" ht="25.2" customHeight="1">
      <c r="A99" s="12" t="s">
        <v>6752</v>
      </c>
      <c r="B99" s="13" t="s">
        <v>475</v>
      </c>
      <c r="C99" s="13">
        <v>11</v>
      </c>
      <c r="D99" s="14">
        <v>616</v>
      </c>
      <c r="E99" s="15">
        <v>616</v>
      </c>
      <c r="F99" s="643" t="s">
        <v>6752</v>
      </c>
    </row>
    <row r="100" spans="1:6" ht="25.2" customHeight="1">
      <c r="A100" s="12" t="s">
        <v>5650</v>
      </c>
      <c r="B100" s="13" t="s">
        <v>475</v>
      </c>
      <c r="C100" s="13">
        <v>13</v>
      </c>
      <c r="D100" s="14">
        <v>728</v>
      </c>
      <c r="E100" s="15">
        <v>728</v>
      </c>
      <c r="F100" s="643" t="s">
        <v>5650</v>
      </c>
    </row>
    <row r="101" spans="1:6" ht="25.2" customHeight="1">
      <c r="A101" s="12" t="s">
        <v>6757</v>
      </c>
      <c r="B101" s="958" t="s">
        <v>475</v>
      </c>
      <c r="C101" s="958" t="s">
        <v>6995</v>
      </c>
      <c r="D101" s="973">
        <v>560</v>
      </c>
      <c r="E101" s="974">
        <v>560</v>
      </c>
      <c r="F101" s="643" t="s">
        <v>5638</v>
      </c>
    </row>
    <row r="102" spans="1:6" ht="25.2" customHeight="1">
      <c r="A102" s="969" t="s">
        <v>5955</v>
      </c>
      <c r="B102" s="958" t="s">
        <v>475</v>
      </c>
      <c r="C102" s="958" t="s">
        <v>6995</v>
      </c>
      <c r="D102" s="973">
        <v>560</v>
      </c>
      <c r="E102" s="975">
        <v>560</v>
      </c>
      <c r="F102" s="643" t="s">
        <v>5955</v>
      </c>
    </row>
    <row r="103" spans="1:6" ht="25.2" customHeight="1">
      <c r="A103" s="12" t="s">
        <v>5998</v>
      </c>
      <c r="B103" s="458" t="s">
        <v>475</v>
      </c>
      <c r="C103" s="458">
        <v>10.5</v>
      </c>
      <c r="D103" s="451">
        <f>C103*2*28</f>
        <v>588</v>
      </c>
      <c r="E103" s="462">
        <f>D103</f>
        <v>588</v>
      </c>
      <c r="F103" s="12" t="s">
        <v>5998</v>
      </c>
    </row>
    <row r="104" spans="1:6" ht="25.2" customHeight="1">
      <c r="A104" s="12" t="s">
        <v>8523</v>
      </c>
      <c r="B104" s="13" t="s">
        <v>1044</v>
      </c>
      <c r="C104" s="13">
        <v>12</v>
      </c>
      <c r="D104" s="14">
        <v>672</v>
      </c>
      <c r="E104" s="15">
        <v>672</v>
      </c>
      <c r="F104" s="1003" t="s">
        <v>7234</v>
      </c>
    </row>
    <row r="105" spans="1:6" ht="25.2" customHeight="1">
      <c r="A105" s="12" t="s">
        <v>8236</v>
      </c>
      <c r="B105" s="13" t="s">
        <v>1044</v>
      </c>
      <c r="C105" s="13">
        <v>9</v>
      </c>
      <c r="D105" s="14">
        <v>504</v>
      </c>
      <c r="E105" s="15">
        <v>504</v>
      </c>
      <c r="F105" s="1000" t="s">
        <v>7192</v>
      </c>
    </row>
    <row r="106" spans="1:6" ht="25.2" customHeight="1">
      <c r="A106" s="12" t="s">
        <v>8236</v>
      </c>
      <c r="B106" s="13" t="s">
        <v>1044</v>
      </c>
      <c r="C106" s="13">
        <v>10</v>
      </c>
      <c r="D106" s="14">
        <v>560</v>
      </c>
      <c r="E106" s="15">
        <v>560</v>
      </c>
      <c r="F106" s="1117" t="s">
        <v>7198</v>
      </c>
    </row>
    <row r="107" spans="1:6" ht="25.2" customHeight="1">
      <c r="A107" s="12" t="s">
        <v>7987</v>
      </c>
      <c r="B107" s="13" t="s">
        <v>1044</v>
      </c>
      <c r="C107" s="13">
        <v>10</v>
      </c>
      <c r="D107" s="14">
        <f>10*2*28</f>
        <v>560</v>
      </c>
      <c r="E107" s="15">
        <v>560</v>
      </c>
      <c r="F107" t="s">
        <v>7200</v>
      </c>
    </row>
    <row r="108" spans="1:6" ht="25.2" customHeight="1">
      <c r="A108" s="12" t="s">
        <v>8254</v>
      </c>
      <c r="B108" s="13" t="s">
        <v>1044</v>
      </c>
      <c r="C108" s="13">
        <v>11</v>
      </c>
      <c r="D108" s="14">
        <v>616</v>
      </c>
      <c r="E108" s="15">
        <v>616</v>
      </c>
      <c r="F108" s="1000" t="s">
        <v>7219</v>
      </c>
    </row>
    <row r="109" spans="1:6" ht="25.2" customHeight="1">
      <c r="A109" s="12" t="s">
        <v>8260</v>
      </c>
      <c r="B109" s="13" t="s">
        <v>1044</v>
      </c>
      <c r="C109" s="13">
        <v>13</v>
      </c>
      <c r="D109" s="14">
        <v>728</v>
      </c>
      <c r="E109" s="15">
        <v>728</v>
      </c>
      <c r="F109" s="1027" t="s">
        <v>7222</v>
      </c>
    </row>
    <row r="110" spans="1:6" ht="25.2" customHeight="1">
      <c r="A110" s="12" t="s">
        <v>8268</v>
      </c>
      <c r="B110" s="13" t="s">
        <v>1044</v>
      </c>
      <c r="C110" s="13">
        <v>15</v>
      </c>
      <c r="D110" s="14">
        <v>840</v>
      </c>
      <c r="E110" s="15">
        <v>840</v>
      </c>
      <c r="F110" s="1143" t="s">
        <v>7210</v>
      </c>
    </row>
    <row r="111" spans="1:6" ht="25.2" customHeight="1">
      <c r="A111" s="12" t="s">
        <v>7202</v>
      </c>
      <c r="B111" s="13" t="s">
        <v>1044</v>
      </c>
      <c r="C111" s="13" t="s">
        <v>8524</v>
      </c>
      <c r="D111" s="14"/>
      <c r="E111" s="15">
        <v>560</v>
      </c>
      <c r="F111" s="1181" t="s">
        <v>7759</v>
      </c>
    </row>
    <row r="112" spans="1:6" ht="25.2" customHeight="1">
      <c r="A112" s="12" t="s">
        <v>8125</v>
      </c>
      <c r="B112" s="13" t="s">
        <v>8504</v>
      </c>
      <c r="C112" s="13">
        <v>11</v>
      </c>
      <c r="D112" s="14">
        <v>616</v>
      </c>
      <c r="E112" s="15">
        <v>616</v>
      </c>
      <c r="F112" s="1181" t="s">
        <v>7767</v>
      </c>
    </row>
    <row r="113" spans="1:6" ht="25.2" customHeight="1">
      <c r="A113" s="12" t="s">
        <v>8505</v>
      </c>
      <c r="B113" s="13" t="s">
        <v>1044</v>
      </c>
      <c r="C113" s="13">
        <v>12</v>
      </c>
      <c r="D113" s="14">
        <f>C113*2*28</f>
        <v>672</v>
      </c>
      <c r="E113" s="15">
        <v>672</v>
      </c>
      <c r="F113" s="12" t="s">
        <v>8505</v>
      </c>
    </row>
    <row r="114" spans="1:6" ht="25.2" customHeight="1">
      <c r="A114" s="12" t="s">
        <v>7523</v>
      </c>
      <c r="B114" s="13" t="s">
        <v>1044</v>
      </c>
      <c r="C114" s="13" t="s">
        <v>8506</v>
      </c>
      <c r="D114" s="14" t="s">
        <v>8525</v>
      </c>
      <c r="E114" s="15">
        <v>168</v>
      </c>
      <c r="F114" s="1028" t="s">
        <v>7266</v>
      </c>
    </row>
    <row r="115" spans="1:6" ht="25.2" customHeight="1">
      <c r="A115" s="12" t="s">
        <v>7523</v>
      </c>
      <c r="B115" s="13" t="s">
        <v>1123</v>
      </c>
      <c r="C115" s="13" t="s">
        <v>8507</v>
      </c>
      <c r="D115" s="16" t="s">
        <v>8526</v>
      </c>
      <c r="E115" s="15">
        <v>112</v>
      </c>
      <c r="F115" s="1028" t="s">
        <v>7266</v>
      </c>
    </row>
    <row r="116" spans="1:6" ht="25.2" customHeight="1">
      <c r="A116" s="12" t="s">
        <v>7523</v>
      </c>
      <c r="B116" s="13" t="s">
        <v>1125</v>
      </c>
      <c r="C116" s="13" t="s">
        <v>8508</v>
      </c>
      <c r="D116" s="14" t="s">
        <v>8526</v>
      </c>
      <c r="E116" s="15">
        <v>112</v>
      </c>
      <c r="F116" s="1028" t="s">
        <v>7266</v>
      </c>
    </row>
    <row r="117" spans="1:6" ht="25.2" customHeight="1">
      <c r="A117" s="12" t="s">
        <v>8509</v>
      </c>
      <c r="B117" s="13" t="s">
        <v>1044</v>
      </c>
      <c r="C117" s="21">
        <v>14</v>
      </c>
      <c r="D117" s="16">
        <v>784</v>
      </c>
      <c r="E117" s="15">
        <v>784</v>
      </c>
      <c r="F117" s="12" t="s">
        <v>8509</v>
      </c>
    </row>
    <row r="118" spans="1:6" ht="25.2" customHeight="1">
      <c r="A118" s="12" t="s">
        <v>8310</v>
      </c>
      <c r="B118" s="13" t="s">
        <v>1044</v>
      </c>
      <c r="C118" s="13">
        <v>12</v>
      </c>
      <c r="D118" s="14">
        <v>672</v>
      </c>
      <c r="E118" s="15">
        <v>672</v>
      </c>
      <c r="F118" s="12" t="s">
        <v>8310</v>
      </c>
    </row>
    <row r="119" spans="1:6" ht="25.2" customHeight="1">
      <c r="A119" s="765" t="s">
        <v>8510</v>
      </c>
      <c r="B119" s="951" t="s">
        <v>1044</v>
      </c>
      <c r="C119" s="13">
        <v>11</v>
      </c>
      <c r="D119" s="14">
        <v>616</v>
      </c>
      <c r="E119" s="15">
        <v>616</v>
      </c>
      <c r="F119" s="765" t="s">
        <v>8510</v>
      </c>
    </row>
    <row r="120" spans="1:6" ht="25.2" customHeight="1">
      <c r="A120" s="12" t="s">
        <v>8511</v>
      </c>
      <c r="B120" s="13" t="s">
        <v>1044</v>
      </c>
      <c r="C120" s="13">
        <v>12</v>
      </c>
      <c r="D120" s="14">
        <v>672</v>
      </c>
      <c r="E120" s="15">
        <v>672</v>
      </c>
      <c r="F120" s="12" t="s">
        <v>8511</v>
      </c>
    </row>
    <row r="121" spans="1:6" ht="25.2" customHeight="1">
      <c r="A121" s="12" t="s">
        <v>8527</v>
      </c>
      <c r="B121" s="13" t="s">
        <v>1044</v>
      </c>
      <c r="C121" s="13">
        <v>14</v>
      </c>
      <c r="D121" s="14">
        <v>784</v>
      </c>
      <c r="E121" s="15">
        <v>784</v>
      </c>
      <c r="F121" s="12" t="s">
        <v>8527</v>
      </c>
    </row>
    <row r="122" spans="1:6" ht="25.2" customHeight="1">
      <c r="A122" s="12" t="s">
        <v>8186</v>
      </c>
      <c r="B122" s="13" t="s">
        <v>1044</v>
      </c>
      <c r="C122" s="13">
        <v>10</v>
      </c>
      <c r="D122" s="14">
        <v>560</v>
      </c>
      <c r="E122" s="15">
        <v>560</v>
      </c>
      <c r="F122" s="12" t="s">
        <v>8186</v>
      </c>
    </row>
    <row r="123" spans="1:6" ht="25.2" customHeight="1">
      <c r="A123" s="12" t="s">
        <v>7218</v>
      </c>
      <c r="B123" s="13" t="s">
        <v>1044</v>
      </c>
      <c r="C123" s="1201">
        <v>13</v>
      </c>
      <c r="D123" s="14">
        <v>728</v>
      </c>
      <c r="E123" s="15">
        <f>728</f>
        <v>728</v>
      </c>
      <c r="F123" s="12" t="s">
        <v>7218</v>
      </c>
    </row>
    <row r="124" spans="1:6" ht="25.2" customHeight="1">
      <c r="A124" s="12" t="s">
        <v>8528</v>
      </c>
      <c r="B124" s="13" t="s">
        <v>1044</v>
      </c>
      <c r="C124" s="13">
        <v>14</v>
      </c>
      <c r="D124" s="14">
        <v>784</v>
      </c>
      <c r="E124" s="15">
        <v>784</v>
      </c>
      <c r="F124" s="12" t="s">
        <v>8528</v>
      </c>
    </row>
    <row r="125" spans="1:6" ht="25.2" customHeight="1">
      <c r="A125" s="12" t="s">
        <v>7841</v>
      </c>
      <c r="B125" s="13" t="s">
        <v>1044</v>
      </c>
      <c r="C125" s="13" t="s">
        <v>2124</v>
      </c>
      <c r="D125" s="14">
        <v>896</v>
      </c>
      <c r="E125" s="56">
        <v>756</v>
      </c>
      <c r="F125" s="12" t="s">
        <v>7841</v>
      </c>
    </row>
    <row r="126" spans="1:6" ht="25.2" customHeight="1">
      <c r="A126" s="12" t="s">
        <v>8529</v>
      </c>
      <c r="B126" s="13" t="s">
        <v>8504</v>
      </c>
      <c r="C126" s="13">
        <v>10</v>
      </c>
      <c r="D126" s="14">
        <v>560</v>
      </c>
      <c r="E126" s="15">
        <v>560</v>
      </c>
      <c r="F126" s="12" t="s">
        <v>8529</v>
      </c>
    </row>
    <row r="127" spans="1:6" ht="25.2" customHeight="1">
      <c r="A127" s="12" t="s">
        <v>8530</v>
      </c>
      <c r="B127" s="13" t="s">
        <v>8504</v>
      </c>
      <c r="C127" s="13">
        <v>10</v>
      </c>
      <c r="D127" s="14">
        <v>560</v>
      </c>
      <c r="E127" s="15">
        <v>560</v>
      </c>
      <c r="F127" s="12" t="s">
        <v>8513</v>
      </c>
    </row>
    <row r="128" spans="1:6" ht="25.2" customHeight="1">
      <c r="A128" s="12" t="s">
        <v>8195</v>
      </c>
      <c r="B128" s="13" t="s">
        <v>1044</v>
      </c>
      <c r="C128" s="13">
        <v>12</v>
      </c>
      <c r="D128" s="14">
        <v>672</v>
      </c>
      <c r="E128" s="15">
        <v>672</v>
      </c>
      <c r="F128" s="1181" t="s">
        <v>7199</v>
      </c>
    </row>
    <row r="129" spans="1:6" ht="25.2" customHeight="1">
      <c r="A129" s="12" t="s">
        <v>7338</v>
      </c>
      <c r="B129" s="13" t="s">
        <v>1044</v>
      </c>
      <c r="C129" s="13" t="s">
        <v>8514</v>
      </c>
      <c r="D129" s="14">
        <f>10*2*28</f>
        <v>560</v>
      </c>
      <c r="E129" s="15">
        <f>10*2*28</f>
        <v>560</v>
      </c>
      <c r="F129" s="12" t="s">
        <v>7338</v>
      </c>
    </row>
    <row r="130" spans="1:6" ht="25.2" customHeight="1">
      <c r="A130" s="12" t="s">
        <v>8419</v>
      </c>
      <c r="B130" s="13" t="s">
        <v>1044</v>
      </c>
      <c r="C130" s="13">
        <v>12</v>
      </c>
      <c r="D130" s="14">
        <f>12*28*2</f>
        <v>672</v>
      </c>
      <c r="E130" s="15">
        <v>672</v>
      </c>
      <c r="F130" s="1028" t="s">
        <v>7208</v>
      </c>
    </row>
    <row r="131" spans="1:6" ht="25.2" customHeight="1">
      <c r="A131" s="12" t="s">
        <v>8515</v>
      </c>
      <c r="B131" s="13" t="s">
        <v>8516</v>
      </c>
      <c r="C131" s="13">
        <v>14</v>
      </c>
      <c r="D131" s="14" t="s">
        <v>8531</v>
      </c>
      <c r="E131" s="15">
        <v>784</v>
      </c>
      <c r="F131" s="1076" t="s">
        <v>7209</v>
      </c>
    </row>
    <row r="132" spans="1:6" ht="25.2" customHeight="1">
      <c r="A132" s="12" t="s">
        <v>8518</v>
      </c>
      <c r="B132" s="13" t="s">
        <v>8532</v>
      </c>
      <c r="C132" s="13">
        <v>11.75</v>
      </c>
      <c r="D132" s="14">
        <v>658</v>
      </c>
      <c r="E132" s="15">
        <v>658</v>
      </c>
      <c r="F132" s="12" t="s">
        <v>7347</v>
      </c>
    </row>
    <row r="133" spans="1:6" ht="25.2" customHeight="1">
      <c r="A133" s="12" t="s">
        <v>7356</v>
      </c>
      <c r="B133" s="13" t="s">
        <v>8519</v>
      </c>
      <c r="C133" s="13">
        <v>12</v>
      </c>
      <c r="D133" s="14">
        <v>672</v>
      </c>
      <c r="E133" s="15">
        <v>672</v>
      </c>
      <c r="F133" s="12" t="s">
        <v>7356</v>
      </c>
    </row>
    <row r="134" spans="1:6" ht="25.2" customHeight="1">
      <c r="A134" s="12" t="s">
        <v>7217</v>
      </c>
      <c r="B134" s="13" t="s">
        <v>1044</v>
      </c>
      <c r="C134" s="13">
        <v>14</v>
      </c>
      <c r="D134" s="14">
        <v>784</v>
      </c>
      <c r="E134" s="15">
        <v>784</v>
      </c>
      <c r="F134" s="12" t="s">
        <v>7217</v>
      </c>
    </row>
    <row r="135" spans="1:6" ht="25.2" customHeight="1">
      <c r="A135" s="12" t="s">
        <v>8475</v>
      </c>
      <c r="B135" s="13" t="s">
        <v>1044</v>
      </c>
      <c r="C135" s="13" t="s">
        <v>8520</v>
      </c>
      <c r="D135" s="14">
        <v>784</v>
      </c>
      <c r="E135" s="15">
        <v>784</v>
      </c>
      <c r="F135" s="238" t="s">
        <v>8475</v>
      </c>
    </row>
    <row r="136" spans="1:6" ht="25.2" customHeight="1">
      <c r="A136" s="12" t="s">
        <v>8533</v>
      </c>
      <c r="B136" s="13" t="s">
        <v>1044</v>
      </c>
      <c r="C136" s="13">
        <v>13</v>
      </c>
      <c r="D136" s="14">
        <v>364</v>
      </c>
      <c r="E136" s="15">
        <v>728</v>
      </c>
      <c r="F136" s="12" t="s">
        <v>7223</v>
      </c>
    </row>
    <row r="137" spans="1:6" ht="25.2" customHeight="1">
      <c r="A137" s="12" t="s">
        <v>8481</v>
      </c>
      <c r="B137" s="13" t="s">
        <v>1044</v>
      </c>
      <c r="C137" s="13">
        <v>12.5</v>
      </c>
      <c r="D137" s="14">
        <v>700</v>
      </c>
      <c r="E137" s="15">
        <v>700</v>
      </c>
      <c r="F137" s="1200" t="s">
        <v>8483</v>
      </c>
    </row>
    <row r="138" spans="1:6" ht="25.2" customHeight="1">
      <c r="A138" s="964" t="s">
        <v>8521</v>
      </c>
      <c r="B138" s="970" t="s">
        <v>1041</v>
      </c>
      <c r="C138" s="970">
        <v>11</v>
      </c>
      <c r="D138" s="967">
        <v>616</v>
      </c>
      <c r="E138" s="971">
        <v>616</v>
      </c>
      <c r="F138" s="964" t="s">
        <v>7366</v>
      </c>
    </row>
    <row r="139" spans="1:6" ht="25.2" customHeight="1">
      <c r="A139" s="453" t="s">
        <v>9387</v>
      </c>
      <c r="B139" s="458" t="s">
        <v>1044</v>
      </c>
      <c r="C139" s="450">
        <v>9</v>
      </c>
      <c r="D139" s="451">
        <v>504</v>
      </c>
      <c r="E139" s="462">
        <v>504</v>
      </c>
      <c r="F139" s="453" t="s">
        <v>9387</v>
      </c>
    </row>
    <row r="140" spans="1:6" ht="14.4">
      <c r="A140" s="12" t="s">
        <v>450</v>
      </c>
      <c r="B140" s="13" t="s">
        <v>456</v>
      </c>
      <c r="C140" s="13">
        <v>12.5</v>
      </c>
      <c r="D140" s="14" t="s">
        <v>9575</v>
      </c>
      <c r="E140" s="56">
        <v>700</v>
      </c>
      <c r="F140" s="2474" t="s">
        <v>9565</v>
      </c>
    </row>
    <row r="141" spans="1:6" ht="13.95" customHeight="1">
      <c r="A141" s="12"/>
      <c r="B141" s="13"/>
      <c r="C141" s="13"/>
      <c r="D141" s="14"/>
      <c r="E141" s="15"/>
      <c r="F141" s="12"/>
    </row>
    <row r="142" spans="1:6" ht="14.4">
      <c r="A142" s="12"/>
      <c r="B142" s="13"/>
      <c r="C142" s="13"/>
      <c r="D142" s="16"/>
      <c r="E142" s="15"/>
      <c r="F142" s="12"/>
    </row>
    <row r="143" spans="1:6" ht="14.4">
      <c r="A143" s="12"/>
      <c r="B143" s="13"/>
      <c r="C143" s="13"/>
      <c r="D143" s="14"/>
      <c r="E143" s="15"/>
    </row>
    <row r="144" spans="1:6" ht="14.4">
      <c r="A144" s="12"/>
      <c r="B144" s="13"/>
      <c r="C144" s="13"/>
      <c r="D144" s="16"/>
      <c r="E144" s="15"/>
    </row>
    <row r="145" spans="1:25" ht="14.4">
      <c r="A145" s="12"/>
      <c r="B145" s="13"/>
      <c r="C145" s="13"/>
      <c r="D145" s="16"/>
      <c r="E145" s="15"/>
    </row>
    <row r="146" spans="1:25" ht="14.4">
      <c r="A146" s="12"/>
      <c r="B146" s="13"/>
      <c r="C146" s="13"/>
      <c r="D146" s="16"/>
      <c r="E146" s="15"/>
    </row>
    <row r="147" spans="1:25" ht="14.4">
      <c r="A147" s="8"/>
      <c r="B147" s="17"/>
      <c r="C147" s="17"/>
      <c r="D147" s="18"/>
      <c r="E147" s="18">
        <f>SUM(E9:E146)</f>
        <v>77718</v>
      </c>
    </row>
    <row r="148" spans="1:25" ht="14.4">
      <c r="A148" s="1"/>
      <c r="B148" s="1"/>
      <c r="C148" s="2"/>
      <c r="D148" s="2"/>
      <c r="E148" s="2198"/>
      <c r="F148" s="3"/>
      <c r="G148" s="3"/>
      <c r="H148" s="3"/>
    </row>
    <row r="149" spans="1:25" ht="14.25" customHeight="1">
      <c r="A149" s="2320" t="s">
        <v>59</v>
      </c>
      <c r="B149" s="2320"/>
      <c r="C149" s="2320"/>
      <c r="D149" s="2320"/>
      <c r="E149" s="2320"/>
      <c r="F149" s="125"/>
      <c r="G149" s="125"/>
      <c r="H149" s="125"/>
      <c r="I149" s="1"/>
      <c r="J149" s="1"/>
      <c r="K149" s="1"/>
      <c r="L149" s="1"/>
      <c r="M149" s="1"/>
      <c r="N149" s="1"/>
      <c r="O149" s="1"/>
      <c r="P149" s="1"/>
      <c r="Q149" s="1"/>
      <c r="R149" s="1"/>
      <c r="S149" s="1"/>
      <c r="T149" s="1"/>
      <c r="U149" s="1"/>
      <c r="V149" s="1"/>
      <c r="W149" s="1"/>
      <c r="X149" s="1"/>
      <c r="Y149" s="1"/>
    </row>
    <row r="150" spans="1:25" ht="14.4">
      <c r="A150" s="1"/>
      <c r="B150" s="1"/>
      <c r="C150" s="2"/>
      <c r="D150" s="2"/>
      <c r="E150" s="2201"/>
      <c r="F150" s="3"/>
      <c r="G150" s="3"/>
      <c r="H150" s="3"/>
    </row>
    <row r="151" spans="1:25" ht="14.4">
      <c r="A151" s="1"/>
      <c r="B151" s="1"/>
      <c r="C151" s="2"/>
      <c r="D151" s="2"/>
      <c r="E151" s="2198"/>
      <c r="F151" s="3"/>
      <c r="G151" s="3"/>
      <c r="H151" s="3"/>
    </row>
    <row r="152" spans="1:25" ht="15.75" customHeight="1">
      <c r="A152" s="1"/>
      <c r="B152" s="1"/>
      <c r="C152" s="2"/>
      <c r="D152" s="2"/>
      <c r="E152" s="2201"/>
      <c r="F152" s="3"/>
      <c r="G152" s="3"/>
      <c r="H152" s="3"/>
    </row>
    <row r="153" spans="1:25" ht="15.75" customHeight="1">
      <c r="A153" s="1"/>
      <c r="B153" s="1"/>
      <c r="C153" s="2"/>
      <c r="D153" s="2"/>
      <c r="E153" s="2198"/>
      <c r="F153" s="3"/>
      <c r="G153" s="3"/>
      <c r="H153" s="3"/>
    </row>
    <row r="154" spans="1:25" ht="15.75" customHeight="1">
      <c r="A154" s="1"/>
      <c r="B154" s="1"/>
      <c r="C154" s="2"/>
      <c r="D154" s="2"/>
      <c r="E154" s="2198"/>
      <c r="F154" s="3"/>
      <c r="G154" s="3"/>
      <c r="H154" s="3"/>
    </row>
    <row r="155" spans="1:25" ht="15.75" customHeight="1">
      <c r="A155" s="1"/>
      <c r="B155" s="1"/>
      <c r="C155" s="2"/>
      <c r="D155" s="2"/>
      <c r="E155" s="2198"/>
      <c r="F155" s="3"/>
      <c r="G155" s="3"/>
      <c r="H155" s="3"/>
    </row>
    <row r="156" spans="1:25" ht="15.75" customHeight="1">
      <c r="A156" s="1"/>
      <c r="B156" s="1"/>
      <c r="C156" s="2"/>
      <c r="D156" s="2"/>
      <c r="E156" s="2198"/>
      <c r="F156" s="3"/>
      <c r="G156" s="3"/>
      <c r="H156" s="3"/>
    </row>
    <row r="157" spans="1:25" ht="15.75" customHeight="1">
      <c r="A157" s="1"/>
      <c r="B157" s="1"/>
      <c r="C157" s="2"/>
      <c r="D157" s="2"/>
      <c r="E157" s="2198"/>
      <c r="F157" s="3"/>
      <c r="G157" s="3"/>
      <c r="H157" s="3"/>
    </row>
    <row r="158" spans="1:25" ht="15.75" customHeight="1">
      <c r="A158" s="1"/>
      <c r="B158" s="1"/>
      <c r="C158" s="2"/>
      <c r="D158" s="2"/>
      <c r="E158" s="2198"/>
      <c r="F158" s="3"/>
      <c r="G158" s="3"/>
      <c r="H158" s="3"/>
    </row>
    <row r="159" spans="1:25" ht="15.75" customHeight="1">
      <c r="A159" s="1"/>
      <c r="B159" s="1"/>
      <c r="C159" s="2"/>
      <c r="D159" s="2"/>
      <c r="E159" s="2198"/>
      <c r="F159" s="3"/>
      <c r="G159" s="3"/>
      <c r="H159" s="3"/>
    </row>
    <row r="160" spans="1:25" ht="15.75" customHeight="1">
      <c r="A160" s="1"/>
      <c r="B160" s="1"/>
      <c r="C160" s="2"/>
      <c r="D160" s="2"/>
      <c r="E160" s="2198"/>
      <c r="F160" s="3"/>
      <c r="G160" s="3"/>
      <c r="H160" s="3"/>
    </row>
    <row r="161" spans="1:8" ht="15.75" customHeight="1">
      <c r="A161" s="1"/>
      <c r="B161" s="1"/>
      <c r="C161" s="2"/>
      <c r="D161" s="2"/>
      <c r="E161" s="2198"/>
      <c r="F161" s="3"/>
      <c r="G161" s="3"/>
      <c r="H161" s="3"/>
    </row>
    <row r="162" spans="1:8" ht="15.75" customHeight="1">
      <c r="A162" s="1"/>
      <c r="B162" s="1"/>
      <c r="C162" s="2"/>
      <c r="D162" s="2"/>
      <c r="E162" s="2198"/>
      <c r="F162" s="3"/>
      <c r="G162" s="3"/>
      <c r="H162" s="3"/>
    </row>
    <row r="163" spans="1:8" ht="15.75" customHeight="1">
      <c r="A163" s="1"/>
      <c r="B163" s="1"/>
      <c r="C163" s="2"/>
      <c r="D163" s="2"/>
      <c r="E163" s="2198"/>
      <c r="F163" s="3"/>
      <c r="G163" s="3"/>
      <c r="H163" s="3"/>
    </row>
    <row r="164" spans="1:8" ht="15.75" customHeight="1">
      <c r="A164" s="1"/>
      <c r="B164" s="1"/>
      <c r="C164" s="2"/>
      <c r="D164" s="2"/>
      <c r="E164" s="2198"/>
      <c r="F164" s="3"/>
      <c r="G164" s="3"/>
      <c r="H164" s="3"/>
    </row>
    <row r="165" spans="1:8" ht="15.75" customHeight="1">
      <c r="A165" s="1"/>
      <c r="B165" s="1"/>
      <c r="C165" s="2"/>
      <c r="D165" s="2"/>
      <c r="E165" s="2198"/>
      <c r="F165" s="3"/>
      <c r="G165" s="3"/>
      <c r="H165" s="3"/>
    </row>
    <row r="166" spans="1:8" ht="15.75" customHeight="1">
      <c r="A166" s="1"/>
      <c r="B166" s="1"/>
      <c r="C166" s="2"/>
      <c r="D166" s="2"/>
      <c r="E166" s="2198"/>
      <c r="F166" s="3"/>
      <c r="G166" s="3"/>
      <c r="H166" s="3"/>
    </row>
    <row r="167" spans="1:8" ht="15.75" customHeight="1">
      <c r="A167" s="1"/>
      <c r="B167" s="1"/>
      <c r="C167" s="2"/>
      <c r="D167" s="2"/>
      <c r="E167" s="2198"/>
      <c r="F167" s="3"/>
      <c r="G167" s="3"/>
      <c r="H167" s="3"/>
    </row>
    <row r="168" spans="1:8" ht="15.75" customHeight="1">
      <c r="A168" s="1"/>
      <c r="B168" s="1"/>
      <c r="C168" s="2"/>
      <c r="D168" s="2"/>
      <c r="E168" s="2198"/>
      <c r="F168" s="3"/>
      <c r="G168" s="3"/>
      <c r="H168" s="3"/>
    </row>
    <row r="169" spans="1:8" ht="15.75" customHeight="1">
      <c r="A169" s="1"/>
      <c r="B169" s="1"/>
      <c r="C169" s="2"/>
      <c r="D169" s="2"/>
      <c r="E169" s="2198"/>
      <c r="F169" s="3"/>
      <c r="G169" s="3"/>
      <c r="H169" s="3"/>
    </row>
    <row r="170" spans="1:8" ht="15.75" customHeight="1">
      <c r="A170" s="1"/>
      <c r="B170" s="1"/>
      <c r="C170" s="2"/>
      <c r="D170" s="2"/>
      <c r="E170" s="2198"/>
      <c r="F170" s="3"/>
      <c r="G170" s="3"/>
      <c r="H170" s="3"/>
    </row>
    <row r="171" spans="1:8" ht="15.75" customHeight="1">
      <c r="A171" s="1"/>
      <c r="B171" s="1"/>
      <c r="C171" s="2"/>
      <c r="D171" s="2"/>
      <c r="E171" s="2198"/>
      <c r="F171" s="3"/>
      <c r="G171" s="3"/>
      <c r="H171" s="3"/>
    </row>
    <row r="172" spans="1:8" ht="15.75" customHeight="1">
      <c r="A172" s="1"/>
      <c r="B172" s="1"/>
      <c r="C172" s="2"/>
      <c r="D172" s="2"/>
      <c r="E172" s="2198"/>
      <c r="F172" s="3"/>
      <c r="G172" s="3"/>
      <c r="H172" s="3"/>
    </row>
    <row r="173" spans="1:8" ht="15.75" customHeight="1">
      <c r="A173" s="1"/>
      <c r="B173" s="1"/>
      <c r="C173" s="2"/>
      <c r="D173" s="2"/>
      <c r="E173" s="2198"/>
      <c r="F173" s="3"/>
      <c r="G173" s="3"/>
      <c r="H173" s="3"/>
    </row>
    <row r="174" spans="1:8" ht="15.75" customHeight="1">
      <c r="A174" s="1"/>
      <c r="B174" s="1"/>
      <c r="C174" s="2"/>
      <c r="D174" s="2"/>
      <c r="E174" s="2198"/>
      <c r="F174" s="3"/>
      <c r="G174" s="3"/>
      <c r="H174" s="3"/>
    </row>
    <row r="175" spans="1:8" ht="15.75" customHeight="1">
      <c r="A175" s="1"/>
      <c r="B175" s="1"/>
      <c r="C175" s="2"/>
      <c r="D175" s="2"/>
      <c r="E175" s="2198"/>
      <c r="F175" s="3"/>
      <c r="G175" s="3"/>
      <c r="H175" s="3"/>
    </row>
    <row r="176" spans="1:8" ht="15.75" customHeight="1">
      <c r="A176" s="1"/>
      <c r="B176" s="1"/>
      <c r="C176" s="2"/>
      <c r="D176" s="2"/>
      <c r="E176" s="2198"/>
      <c r="F176" s="3"/>
      <c r="G176" s="3"/>
      <c r="H176" s="3"/>
    </row>
    <row r="177" spans="1:8" ht="15.75" customHeight="1">
      <c r="A177" s="1"/>
      <c r="B177" s="1"/>
      <c r="C177" s="2"/>
      <c r="D177" s="2"/>
      <c r="E177" s="2198"/>
      <c r="F177" s="3"/>
      <c r="G177" s="3"/>
      <c r="H177" s="3"/>
    </row>
    <row r="178" spans="1:8" ht="15.75" customHeight="1">
      <c r="A178" s="1"/>
      <c r="B178" s="1"/>
      <c r="C178" s="2"/>
      <c r="D178" s="2"/>
      <c r="E178" s="2198"/>
      <c r="F178" s="3"/>
      <c r="G178" s="3"/>
      <c r="H178" s="3"/>
    </row>
    <row r="179" spans="1:8" ht="15.75" customHeight="1">
      <c r="A179" s="1"/>
      <c r="B179" s="1"/>
      <c r="C179" s="2"/>
      <c r="D179" s="2"/>
      <c r="E179" s="2198"/>
      <c r="F179" s="3"/>
      <c r="G179" s="3"/>
      <c r="H179" s="3"/>
    </row>
    <row r="180" spans="1:8" ht="15.75" customHeight="1">
      <c r="A180" s="1"/>
      <c r="B180" s="1"/>
      <c r="C180" s="2"/>
      <c r="D180" s="2"/>
      <c r="E180" s="2198"/>
      <c r="F180" s="3"/>
      <c r="G180" s="3"/>
      <c r="H180" s="3"/>
    </row>
    <row r="181" spans="1:8" ht="15.75" customHeight="1">
      <c r="A181" s="1"/>
      <c r="B181" s="1"/>
      <c r="C181" s="2"/>
      <c r="D181" s="2"/>
      <c r="E181" s="2198"/>
      <c r="F181" s="3"/>
      <c r="G181" s="3"/>
      <c r="H181" s="3"/>
    </row>
    <row r="182" spans="1:8" ht="15.75" customHeight="1">
      <c r="A182" s="1"/>
      <c r="B182" s="1"/>
      <c r="C182" s="2"/>
      <c r="D182" s="2"/>
      <c r="E182" s="2198"/>
      <c r="F182" s="3"/>
      <c r="G182" s="3"/>
      <c r="H182" s="3"/>
    </row>
    <row r="183" spans="1:8" ht="15.75" customHeight="1">
      <c r="A183" s="1"/>
      <c r="B183" s="1"/>
      <c r="C183" s="2"/>
      <c r="D183" s="2"/>
      <c r="E183" s="2198"/>
      <c r="F183" s="3"/>
      <c r="G183" s="3"/>
      <c r="H183" s="3"/>
    </row>
    <row r="184" spans="1:8" ht="15.75" customHeight="1">
      <c r="A184" s="1"/>
      <c r="B184" s="1"/>
      <c r="C184" s="2"/>
      <c r="D184" s="2"/>
      <c r="E184" s="2198"/>
      <c r="F184" s="3"/>
      <c r="G184" s="3"/>
      <c r="H184" s="3"/>
    </row>
    <row r="185" spans="1:8" ht="15.75" customHeight="1">
      <c r="A185" s="1"/>
      <c r="B185" s="1"/>
      <c r="C185" s="2"/>
      <c r="D185" s="2"/>
      <c r="E185" s="2198"/>
      <c r="F185" s="3"/>
      <c r="G185" s="3"/>
      <c r="H185" s="3"/>
    </row>
    <row r="186" spans="1:8" ht="15.75" customHeight="1">
      <c r="A186" s="1"/>
      <c r="B186" s="1"/>
      <c r="C186" s="2"/>
      <c r="D186" s="2"/>
      <c r="E186" s="2198"/>
      <c r="F186" s="3"/>
      <c r="G186" s="3"/>
      <c r="H186" s="3"/>
    </row>
    <row r="187" spans="1:8" ht="15.75" customHeight="1">
      <c r="A187" s="1"/>
      <c r="B187" s="1"/>
      <c r="C187" s="2"/>
      <c r="D187" s="2"/>
      <c r="E187" s="2198"/>
      <c r="F187" s="3"/>
      <c r="G187" s="3"/>
      <c r="H187" s="3"/>
    </row>
    <row r="188" spans="1:8" ht="15.75" customHeight="1">
      <c r="A188" s="1"/>
      <c r="B188" s="1"/>
      <c r="C188" s="2"/>
      <c r="D188" s="2"/>
      <c r="E188" s="2198"/>
      <c r="F188" s="3"/>
      <c r="G188" s="3"/>
      <c r="H188" s="3"/>
    </row>
    <row r="189" spans="1:8" ht="15.75" customHeight="1">
      <c r="A189" s="1"/>
      <c r="B189" s="1"/>
      <c r="C189" s="2"/>
      <c r="D189" s="2"/>
      <c r="E189" s="2198"/>
      <c r="F189" s="3"/>
      <c r="G189" s="3"/>
      <c r="H189" s="3"/>
    </row>
    <row r="190" spans="1:8" ht="15.75" customHeight="1">
      <c r="A190" s="1"/>
      <c r="B190" s="1"/>
      <c r="C190" s="2"/>
      <c r="D190" s="2"/>
      <c r="E190" s="2198"/>
      <c r="F190" s="3"/>
      <c r="G190" s="3"/>
      <c r="H190" s="3"/>
    </row>
    <row r="191" spans="1:8" ht="15.75" customHeight="1">
      <c r="A191" s="1"/>
      <c r="B191" s="1"/>
      <c r="C191" s="2"/>
      <c r="D191" s="2"/>
      <c r="E191" s="2198"/>
      <c r="F191" s="3"/>
      <c r="G191" s="3"/>
      <c r="H191" s="3"/>
    </row>
    <row r="192" spans="1:8" ht="15.75" customHeight="1">
      <c r="A192" s="1"/>
      <c r="B192" s="1"/>
      <c r="C192" s="2"/>
      <c r="D192" s="2"/>
      <c r="E192" s="2198"/>
      <c r="F192" s="3"/>
      <c r="G192" s="3"/>
      <c r="H192" s="3"/>
    </row>
    <row r="193" spans="1:8" ht="15.75" customHeight="1">
      <c r="A193" s="1"/>
      <c r="B193" s="1"/>
      <c r="C193" s="2"/>
      <c r="D193" s="2"/>
      <c r="E193" s="2198"/>
      <c r="F193" s="3"/>
      <c r="G193" s="3"/>
      <c r="H193" s="3"/>
    </row>
    <row r="194" spans="1:8" ht="15.75" customHeight="1">
      <c r="A194" s="1"/>
      <c r="B194" s="1"/>
      <c r="C194" s="2"/>
      <c r="D194" s="2"/>
      <c r="E194" s="2198"/>
      <c r="F194" s="3"/>
      <c r="G194" s="3"/>
      <c r="H194" s="3"/>
    </row>
    <row r="195" spans="1:8" ht="15.75" customHeight="1">
      <c r="A195" s="1"/>
      <c r="B195" s="1"/>
      <c r="C195" s="2"/>
      <c r="D195" s="2"/>
      <c r="E195" s="2198"/>
      <c r="F195" s="3"/>
      <c r="G195" s="3"/>
      <c r="H195" s="3"/>
    </row>
    <row r="196" spans="1:8" ht="15.75" customHeight="1">
      <c r="A196" s="1"/>
      <c r="B196" s="1"/>
      <c r="C196" s="2"/>
      <c r="D196" s="2"/>
      <c r="E196" s="2198"/>
      <c r="F196" s="3"/>
      <c r="G196" s="3"/>
      <c r="H196" s="3"/>
    </row>
    <row r="197" spans="1:8" ht="15.75" customHeight="1">
      <c r="A197" s="1"/>
      <c r="B197" s="1"/>
      <c r="C197" s="2"/>
      <c r="D197" s="2"/>
      <c r="E197" s="2198"/>
      <c r="F197" s="3"/>
      <c r="G197" s="3"/>
      <c r="H197" s="3"/>
    </row>
    <row r="198" spans="1:8" ht="15.75" customHeight="1">
      <c r="A198" s="1"/>
      <c r="B198" s="1"/>
      <c r="C198" s="2"/>
      <c r="D198" s="2"/>
      <c r="E198" s="2198"/>
      <c r="F198" s="3"/>
      <c r="G198" s="3"/>
      <c r="H198" s="3"/>
    </row>
    <row r="199" spans="1:8" ht="15.75" customHeight="1">
      <c r="A199" s="1"/>
      <c r="B199" s="1"/>
      <c r="C199" s="2"/>
      <c r="D199" s="2"/>
      <c r="E199" s="2198"/>
      <c r="F199" s="3"/>
      <c r="G199" s="3"/>
      <c r="H199" s="3"/>
    </row>
    <row r="200" spans="1:8" ht="15.75" customHeight="1">
      <c r="A200" s="1"/>
      <c r="B200" s="1"/>
      <c r="C200" s="2"/>
      <c r="D200" s="2"/>
      <c r="E200" s="2198"/>
      <c r="F200" s="3"/>
      <c r="G200" s="3"/>
      <c r="H200" s="3"/>
    </row>
    <row r="201" spans="1:8" ht="15.75" customHeight="1">
      <c r="A201" s="1"/>
      <c r="B201" s="1"/>
      <c r="C201" s="2"/>
      <c r="D201" s="2"/>
      <c r="E201" s="2198"/>
      <c r="F201" s="3"/>
      <c r="G201" s="3"/>
      <c r="H201" s="3"/>
    </row>
    <row r="202" spans="1:8" ht="15.75" customHeight="1">
      <c r="A202" s="1"/>
      <c r="B202" s="1"/>
      <c r="C202" s="2"/>
      <c r="D202" s="2"/>
      <c r="E202" s="2198"/>
      <c r="F202" s="3"/>
      <c r="G202" s="3"/>
      <c r="H202" s="3"/>
    </row>
    <row r="203" spans="1:8" ht="15.75" customHeight="1">
      <c r="A203" s="1"/>
      <c r="B203" s="1"/>
      <c r="C203" s="2"/>
      <c r="D203" s="2"/>
      <c r="E203" s="2198"/>
      <c r="F203" s="3"/>
      <c r="G203" s="3"/>
      <c r="H203" s="3"/>
    </row>
    <row r="204" spans="1:8" ht="15.75" customHeight="1">
      <c r="A204" s="1"/>
      <c r="B204" s="1"/>
      <c r="C204" s="2"/>
      <c r="D204" s="2"/>
      <c r="E204" s="2198"/>
      <c r="F204" s="3"/>
      <c r="G204" s="3"/>
      <c r="H204" s="3"/>
    </row>
    <row r="205" spans="1:8" ht="15.75" customHeight="1">
      <c r="A205" s="1"/>
      <c r="B205" s="1"/>
      <c r="C205" s="2"/>
      <c r="D205" s="2"/>
      <c r="E205" s="2198"/>
      <c r="F205" s="3"/>
      <c r="G205" s="3"/>
      <c r="H205" s="3"/>
    </row>
    <row r="206" spans="1:8" ht="15.75" customHeight="1">
      <c r="A206" s="1"/>
      <c r="B206" s="1"/>
      <c r="C206" s="2"/>
      <c r="D206" s="2"/>
      <c r="E206" s="2198"/>
      <c r="F206" s="3"/>
      <c r="G206" s="3"/>
      <c r="H206" s="3"/>
    </row>
    <row r="207" spans="1:8" ht="15.75" customHeight="1">
      <c r="A207" s="1"/>
      <c r="B207" s="1"/>
      <c r="C207" s="2"/>
      <c r="D207" s="2"/>
      <c r="E207" s="2198"/>
      <c r="F207" s="3"/>
      <c r="G207" s="3"/>
      <c r="H207" s="3"/>
    </row>
    <row r="208" spans="1:8" ht="15.75" customHeight="1">
      <c r="A208" s="1"/>
      <c r="B208" s="1"/>
      <c r="C208" s="2"/>
      <c r="D208" s="2"/>
      <c r="E208" s="2198"/>
      <c r="F208" s="3"/>
      <c r="G208" s="3"/>
      <c r="H208" s="3"/>
    </row>
    <row r="209" spans="1:8" ht="15.75" customHeight="1">
      <c r="A209" s="1"/>
      <c r="B209" s="1"/>
      <c r="C209" s="2"/>
      <c r="D209" s="2"/>
      <c r="E209" s="2198"/>
      <c r="F209" s="3"/>
      <c r="G209" s="3"/>
      <c r="H209" s="3"/>
    </row>
    <row r="210" spans="1:8" ht="15.75" customHeight="1">
      <c r="A210" s="1"/>
      <c r="B210" s="1"/>
      <c r="C210" s="2"/>
      <c r="D210" s="2"/>
      <c r="E210" s="2198"/>
      <c r="F210" s="3"/>
      <c r="G210" s="3"/>
      <c r="H210" s="3"/>
    </row>
    <row r="211" spans="1:8" ht="15.75" customHeight="1">
      <c r="A211" s="1"/>
      <c r="B211" s="1"/>
      <c r="C211" s="2"/>
      <c r="D211" s="2"/>
      <c r="E211" s="2198"/>
      <c r="F211" s="3"/>
      <c r="G211" s="3"/>
      <c r="H211" s="3"/>
    </row>
    <row r="212" spans="1:8" ht="15.75" customHeight="1">
      <c r="A212" s="1"/>
      <c r="B212" s="1"/>
      <c r="C212" s="2"/>
      <c r="D212" s="2"/>
      <c r="E212" s="2198"/>
      <c r="F212" s="3"/>
      <c r="G212" s="3"/>
      <c r="H212" s="3"/>
    </row>
    <row r="213" spans="1:8" ht="15.75" customHeight="1">
      <c r="A213" s="1"/>
      <c r="B213" s="1"/>
      <c r="C213" s="2"/>
      <c r="D213" s="2"/>
      <c r="E213" s="2198"/>
      <c r="F213" s="3"/>
      <c r="G213" s="3"/>
      <c r="H213" s="3"/>
    </row>
    <row r="214" spans="1:8" ht="15.75" customHeight="1">
      <c r="A214" s="1"/>
      <c r="B214" s="1"/>
      <c r="C214" s="2"/>
      <c r="D214" s="2"/>
      <c r="E214" s="2198"/>
      <c r="F214" s="3"/>
      <c r="G214" s="3"/>
      <c r="H214" s="3"/>
    </row>
    <row r="215" spans="1:8" ht="15.75" customHeight="1">
      <c r="A215" s="1"/>
      <c r="B215" s="1"/>
      <c r="C215" s="2"/>
      <c r="D215" s="2"/>
      <c r="E215" s="2198"/>
      <c r="F215" s="3"/>
      <c r="G215" s="3"/>
      <c r="H215" s="3"/>
    </row>
    <row r="216" spans="1:8" ht="15.75" customHeight="1">
      <c r="A216" s="1"/>
      <c r="B216" s="1"/>
      <c r="C216" s="2"/>
      <c r="D216" s="2"/>
      <c r="E216" s="2198"/>
      <c r="F216" s="3"/>
      <c r="G216" s="3"/>
      <c r="H216" s="3"/>
    </row>
    <row r="217" spans="1:8" ht="15.75" customHeight="1">
      <c r="A217" s="1"/>
      <c r="B217" s="1"/>
      <c r="C217" s="2"/>
      <c r="D217" s="2"/>
      <c r="E217" s="2198"/>
      <c r="F217" s="3"/>
      <c r="G217" s="3"/>
      <c r="H217" s="3"/>
    </row>
    <row r="218" spans="1:8" ht="15.75" customHeight="1">
      <c r="A218" s="1"/>
      <c r="B218" s="1"/>
      <c r="C218" s="2"/>
      <c r="D218" s="2"/>
      <c r="E218" s="2198"/>
      <c r="F218" s="3"/>
      <c r="G218" s="3"/>
      <c r="H218" s="3"/>
    </row>
    <row r="219" spans="1:8" ht="15.75" customHeight="1">
      <c r="A219" s="1"/>
      <c r="B219" s="1"/>
      <c r="C219" s="2"/>
      <c r="D219" s="2"/>
      <c r="E219" s="2198"/>
      <c r="F219" s="3"/>
      <c r="G219" s="3"/>
      <c r="H219" s="3"/>
    </row>
    <row r="220" spans="1:8" ht="15.75" customHeight="1">
      <c r="A220" s="1"/>
      <c r="B220" s="1"/>
      <c r="C220" s="2"/>
      <c r="D220" s="2"/>
      <c r="E220" s="2198"/>
      <c r="F220" s="3"/>
      <c r="G220" s="3"/>
      <c r="H220" s="3"/>
    </row>
    <row r="221" spans="1:8" ht="15.75" customHeight="1">
      <c r="A221" s="1"/>
      <c r="B221" s="1"/>
      <c r="C221" s="2"/>
      <c r="D221" s="2"/>
      <c r="E221" s="2198"/>
      <c r="F221" s="3"/>
      <c r="G221" s="3"/>
      <c r="H221" s="3"/>
    </row>
    <row r="222" spans="1:8" ht="15.75" customHeight="1">
      <c r="A222" s="1"/>
      <c r="B222" s="1"/>
      <c r="C222" s="2"/>
      <c r="D222" s="2"/>
      <c r="E222" s="2198"/>
      <c r="F222" s="3"/>
      <c r="G222" s="3"/>
      <c r="H222" s="3"/>
    </row>
    <row r="223" spans="1:8" ht="15.75" customHeight="1">
      <c r="A223" s="1"/>
      <c r="B223" s="1"/>
      <c r="C223" s="2"/>
      <c r="D223" s="2"/>
      <c r="E223" s="2198"/>
      <c r="F223" s="3"/>
      <c r="G223" s="3"/>
      <c r="H223" s="3"/>
    </row>
    <row r="224" spans="1:8" ht="15.75" customHeight="1">
      <c r="A224" s="1"/>
      <c r="B224" s="1"/>
      <c r="C224" s="2"/>
      <c r="D224" s="2"/>
      <c r="E224" s="2198"/>
      <c r="F224" s="3"/>
      <c r="G224" s="3"/>
      <c r="H224" s="3"/>
    </row>
    <row r="225" spans="1:8" ht="15.75" customHeight="1">
      <c r="A225" s="1"/>
      <c r="B225" s="1"/>
      <c r="C225" s="2"/>
      <c r="D225" s="2"/>
      <c r="E225" s="2198"/>
      <c r="F225" s="3"/>
      <c r="G225" s="3"/>
      <c r="H225" s="3"/>
    </row>
    <row r="226" spans="1:8" ht="15.75" customHeight="1">
      <c r="A226" s="1"/>
      <c r="B226" s="1"/>
      <c r="C226" s="2"/>
      <c r="D226" s="2"/>
      <c r="E226" s="2198"/>
      <c r="F226" s="3"/>
      <c r="G226" s="3"/>
      <c r="H226" s="3"/>
    </row>
    <row r="227" spans="1:8" ht="15.75" customHeight="1">
      <c r="A227" s="1"/>
      <c r="B227" s="1"/>
      <c r="C227" s="2"/>
      <c r="D227" s="2"/>
      <c r="E227" s="2198"/>
      <c r="F227" s="3"/>
      <c r="G227" s="3"/>
      <c r="H227" s="3"/>
    </row>
    <row r="228" spans="1:8" ht="15.75" customHeight="1">
      <c r="A228" s="1"/>
      <c r="B228" s="1"/>
      <c r="C228" s="2"/>
      <c r="D228" s="2"/>
      <c r="E228" s="2198"/>
      <c r="F228" s="3"/>
      <c r="G228" s="3"/>
      <c r="H228" s="3"/>
    </row>
    <row r="229" spans="1:8" ht="15.75" customHeight="1">
      <c r="A229" s="1"/>
      <c r="B229" s="1"/>
      <c r="C229" s="2"/>
      <c r="D229" s="2"/>
      <c r="E229" s="2198"/>
      <c r="F229" s="3"/>
      <c r="G229" s="3"/>
      <c r="H229" s="3"/>
    </row>
    <row r="230" spans="1:8" ht="15.75" customHeight="1">
      <c r="A230" s="1"/>
      <c r="B230" s="1"/>
      <c r="C230" s="2"/>
      <c r="D230" s="2"/>
      <c r="E230" s="2198"/>
      <c r="F230" s="3"/>
      <c r="G230" s="3"/>
      <c r="H230" s="3"/>
    </row>
    <row r="231" spans="1:8" ht="15.75" customHeight="1">
      <c r="A231" s="1"/>
      <c r="B231" s="1"/>
      <c r="C231" s="2"/>
      <c r="D231" s="2"/>
      <c r="E231" s="2198"/>
      <c r="F231" s="3"/>
      <c r="G231" s="3"/>
      <c r="H231" s="3"/>
    </row>
    <row r="232" spans="1:8" ht="15.75" customHeight="1">
      <c r="A232" s="1"/>
      <c r="B232" s="1"/>
      <c r="C232" s="2"/>
      <c r="D232" s="2"/>
      <c r="E232" s="2198"/>
      <c r="F232" s="3"/>
      <c r="G232" s="3"/>
      <c r="H232" s="3"/>
    </row>
    <row r="233" spans="1:8" ht="15.75" customHeight="1">
      <c r="A233" s="1"/>
      <c r="B233" s="1"/>
      <c r="C233" s="2"/>
      <c r="D233" s="2"/>
      <c r="E233" s="2198"/>
      <c r="F233" s="3"/>
      <c r="G233" s="3"/>
      <c r="H233" s="3"/>
    </row>
    <row r="234" spans="1:8" ht="15.75" customHeight="1">
      <c r="A234" s="1"/>
      <c r="B234" s="1"/>
      <c r="C234" s="2"/>
      <c r="D234" s="2"/>
      <c r="E234" s="2198"/>
      <c r="F234" s="3"/>
      <c r="G234" s="3"/>
      <c r="H234" s="3"/>
    </row>
    <row r="235" spans="1:8" ht="15.75" customHeight="1">
      <c r="A235" s="1"/>
      <c r="B235" s="1"/>
      <c r="C235" s="2"/>
      <c r="D235" s="2"/>
      <c r="E235" s="2198"/>
      <c r="F235" s="3"/>
      <c r="G235" s="3"/>
      <c r="H235" s="3"/>
    </row>
    <row r="236" spans="1:8" ht="15.75" customHeight="1">
      <c r="A236" s="1"/>
      <c r="B236" s="1"/>
      <c r="C236" s="2"/>
      <c r="D236" s="2"/>
      <c r="E236" s="2198"/>
      <c r="F236" s="3"/>
      <c r="G236" s="3"/>
      <c r="H236" s="3"/>
    </row>
    <row r="237" spans="1:8" ht="15.75" customHeight="1">
      <c r="A237" s="1"/>
      <c r="B237" s="1"/>
      <c r="C237" s="2"/>
      <c r="D237" s="2"/>
      <c r="E237" s="2198"/>
      <c r="F237" s="3"/>
      <c r="G237" s="3"/>
      <c r="H237" s="3"/>
    </row>
    <row r="238" spans="1:8" ht="15.75" customHeight="1">
      <c r="A238" s="1"/>
      <c r="B238" s="1"/>
      <c r="C238" s="2"/>
      <c r="D238" s="2"/>
      <c r="E238" s="2198"/>
      <c r="F238" s="3"/>
      <c r="G238" s="3"/>
      <c r="H238" s="3"/>
    </row>
    <row r="239" spans="1:8" ht="15.75" customHeight="1">
      <c r="A239" s="1"/>
      <c r="B239" s="1"/>
      <c r="C239" s="2"/>
      <c r="D239" s="2"/>
      <c r="E239" s="2198"/>
      <c r="F239" s="3"/>
      <c r="G239" s="3"/>
      <c r="H239" s="3"/>
    </row>
    <row r="240" spans="1:8" ht="15.75" customHeight="1">
      <c r="A240" s="1"/>
      <c r="B240" s="1"/>
      <c r="C240" s="2"/>
      <c r="D240" s="2"/>
      <c r="E240" s="2198"/>
      <c r="F240" s="3"/>
      <c r="G240" s="3"/>
      <c r="H240" s="3"/>
    </row>
    <row r="241" spans="1:8" ht="15.75" customHeight="1">
      <c r="A241" s="1"/>
      <c r="B241" s="1"/>
      <c r="C241" s="2"/>
      <c r="D241" s="2"/>
      <c r="E241" s="2198"/>
      <c r="F241" s="3"/>
      <c r="G241" s="3"/>
      <c r="H241" s="3"/>
    </row>
    <row r="242" spans="1:8" ht="15.75" customHeight="1">
      <c r="A242" s="1"/>
      <c r="B242" s="1"/>
      <c r="C242" s="2"/>
      <c r="D242" s="2"/>
      <c r="E242" s="2198"/>
      <c r="F242" s="3"/>
      <c r="G242" s="3"/>
      <c r="H242" s="3"/>
    </row>
    <row r="243" spans="1:8" ht="15.75" customHeight="1">
      <c r="A243" s="1"/>
      <c r="B243" s="1"/>
      <c r="C243" s="2"/>
      <c r="D243" s="2"/>
      <c r="E243" s="2198"/>
      <c r="F243" s="3"/>
      <c r="G243" s="3"/>
      <c r="H243" s="3"/>
    </row>
    <row r="244" spans="1:8" ht="15.75" customHeight="1">
      <c r="A244" s="1"/>
      <c r="B244" s="1"/>
      <c r="C244" s="2"/>
      <c r="D244" s="2"/>
      <c r="E244" s="2198"/>
      <c r="F244" s="3"/>
      <c r="G244" s="3"/>
      <c r="H244" s="3"/>
    </row>
    <row r="245" spans="1:8" ht="15.75" customHeight="1">
      <c r="A245" s="1"/>
      <c r="B245" s="1"/>
      <c r="C245" s="2"/>
      <c r="D245" s="2"/>
      <c r="E245" s="2198"/>
      <c r="F245" s="3"/>
      <c r="G245" s="3"/>
      <c r="H245" s="3"/>
    </row>
    <row r="246" spans="1:8" ht="15.75" customHeight="1">
      <c r="A246" s="1"/>
      <c r="B246" s="1"/>
      <c r="C246" s="2"/>
      <c r="D246" s="2"/>
      <c r="E246" s="2198"/>
      <c r="F246" s="3"/>
      <c r="G246" s="3"/>
      <c r="H246" s="3"/>
    </row>
    <row r="247" spans="1:8" ht="15.75" customHeight="1">
      <c r="A247" s="1"/>
      <c r="B247" s="1"/>
      <c r="C247" s="2"/>
      <c r="D247" s="2"/>
      <c r="E247" s="2198"/>
      <c r="F247" s="3"/>
      <c r="G247" s="3"/>
      <c r="H247" s="3"/>
    </row>
    <row r="248" spans="1:8" ht="15.75" customHeight="1">
      <c r="A248" s="1"/>
      <c r="B248" s="1"/>
      <c r="C248" s="2"/>
      <c r="D248" s="2"/>
      <c r="E248" s="2198"/>
      <c r="F248" s="3"/>
      <c r="G248" s="3"/>
      <c r="H248" s="3"/>
    </row>
    <row r="249" spans="1:8" ht="15.75" customHeight="1">
      <c r="A249" s="1"/>
      <c r="B249" s="1"/>
      <c r="C249" s="2"/>
      <c r="D249" s="2"/>
      <c r="E249" s="2198"/>
      <c r="F249" s="3"/>
      <c r="G249" s="3"/>
      <c r="H249" s="3"/>
    </row>
    <row r="250" spans="1:8" ht="15.75" customHeight="1">
      <c r="A250" s="1"/>
      <c r="B250" s="1"/>
      <c r="C250" s="2"/>
      <c r="D250" s="2"/>
      <c r="E250" s="2198"/>
      <c r="F250" s="3"/>
      <c r="G250" s="3"/>
      <c r="H250" s="3"/>
    </row>
    <row r="251" spans="1:8" ht="15.75" customHeight="1">
      <c r="A251" s="1"/>
      <c r="B251" s="1"/>
      <c r="C251" s="2"/>
      <c r="D251" s="2"/>
      <c r="E251" s="2198"/>
      <c r="F251" s="3"/>
      <c r="G251" s="3"/>
      <c r="H251" s="3"/>
    </row>
    <row r="252" spans="1:8" ht="15.75" customHeight="1">
      <c r="A252" s="1"/>
      <c r="B252" s="1"/>
      <c r="C252" s="2"/>
      <c r="D252" s="2"/>
      <c r="E252" s="2198"/>
      <c r="F252" s="3"/>
      <c r="G252" s="3"/>
      <c r="H252" s="3"/>
    </row>
    <row r="253" spans="1:8" ht="15.75" customHeight="1">
      <c r="A253" s="1"/>
      <c r="B253" s="1"/>
      <c r="C253" s="2"/>
      <c r="D253" s="2"/>
      <c r="E253" s="2198"/>
      <c r="F253" s="3"/>
      <c r="G253" s="3"/>
      <c r="H253" s="3"/>
    </row>
    <row r="254" spans="1:8" ht="15.75" customHeight="1">
      <c r="A254" s="1"/>
      <c r="B254" s="1"/>
      <c r="C254" s="2"/>
      <c r="D254" s="2"/>
      <c r="E254" s="2198"/>
      <c r="F254" s="3"/>
      <c r="G254" s="3"/>
      <c r="H254" s="3"/>
    </row>
    <row r="255" spans="1:8" ht="15.75" customHeight="1">
      <c r="A255" s="1"/>
      <c r="B255" s="1"/>
      <c r="C255" s="2"/>
      <c r="D255" s="2"/>
      <c r="E255" s="2198"/>
      <c r="F255" s="3"/>
      <c r="G255" s="3"/>
      <c r="H255" s="3"/>
    </row>
    <row r="256" spans="1:8" ht="15.75" customHeight="1">
      <c r="A256" s="1"/>
      <c r="B256" s="1"/>
      <c r="C256" s="2"/>
      <c r="D256" s="2"/>
      <c r="E256" s="2198"/>
      <c r="F256" s="3"/>
      <c r="G256" s="3"/>
      <c r="H256" s="3"/>
    </row>
    <row r="257" spans="1:8" ht="15.75" customHeight="1">
      <c r="A257" s="1"/>
      <c r="B257" s="1"/>
      <c r="C257" s="2"/>
      <c r="D257" s="2"/>
      <c r="E257" s="2198"/>
      <c r="F257" s="3"/>
      <c r="G257" s="3"/>
      <c r="H257" s="3"/>
    </row>
    <row r="258" spans="1:8" ht="15.75" customHeight="1">
      <c r="A258" s="1"/>
      <c r="B258" s="1"/>
      <c r="C258" s="2"/>
      <c r="D258" s="2"/>
      <c r="E258" s="2198"/>
      <c r="F258" s="3"/>
      <c r="G258" s="3"/>
      <c r="H258" s="3"/>
    </row>
    <row r="259" spans="1:8" ht="15.75" customHeight="1">
      <c r="A259" s="1"/>
      <c r="B259" s="1"/>
      <c r="C259" s="2"/>
      <c r="D259" s="2"/>
      <c r="E259" s="2198"/>
      <c r="F259" s="3"/>
      <c r="G259" s="3"/>
      <c r="H259" s="3"/>
    </row>
    <row r="260" spans="1:8" ht="15.75" customHeight="1">
      <c r="A260" s="1"/>
      <c r="B260" s="1"/>
      <c r="C260" s="2"/>
      <c r="D260" s="2"/>
      <c r="E260" s="2198"/>
      <c r="F260" s="3"/>
      <c r="G260" s="3"/>
      <c r="H260" s="3"/>
    </row>
    <row r="261" spans="1:8" ht="15.75" customHeight="1">
      <c r="A261" s="1"/>
      <c r="B261" s="1"/>
      <c r="C261" s="2"/>
      <c r="D261" s="2"/>
      <c r="E261" s="2198"/>
      <c r="F261" s="3"/>
      <c r="G261" s="3"/>
      <c r="H261" s="3"/>
    </row>
    <row r="262" spans="1:8" ht="15.75" customHeight="1">
      <c r="A262" s="1"/>
      <c r="B262" s="1"/>
      <c r="C262" s="2"/>
      <c r="D262" s="2"/>
      <c r="E262" s="2198"/>
      <c r="F262" s="3"/>
      <c r="G262" s="3"/>
      <c r="H262" s="3"/>
    </row>
    <row r="263" spans="1:8" ht="15.75" customHeight="1">
      <c r="A263" s="1"/>
      <c r="B263" s="1"/>
      <c r="C263" s="2"/>
      <c r="D263" s="2"/>
      <c r="E263" s="2198"/>
      <c r="F263" s="3"/>
      <c r="G263" s="3"/>
      <c r="H263" s="3"/>
    </row>
    <row r="264" spans="1:8" ht="15.75" customHeight="1">
      <c r="A264" s="1"/>
      <c r="B264" s="1"/>
      <c r="C264" s="2"/>
      <c r="D264" s="2"/>
      <c r="E264" s="2198"/>
      <c r="F264" s="3"/>
      <c r="G264" s="3"/>
      <c r="H264" s="3"/>
    </row>
    <row r="265" spans="1:8" ht="15.75" customHeight="1">
      <c r="A265" s="1"/>
      <c r="B265" s="1"/>
      <c r="C265" s="2"/>
      <c r="D265" s="2"/>
      <c r="E265" s="2198"/>
      <c r="F265" s="3"/>
      <c r="G265" s="3"/>
      <c r="H265" s="3"/>
    </row>
    <row r="266" spans="1:8" ht="15.75" customHeight="1">
      <c r="A266" s="1"/>
      <c r="B266" s="1"/>
      <c r="C266" s="2"/>
      <c r="D266" s="2"/>
      <c r="E266" s="2198"/>
      <c r="F266" s="3"/>
      <c r="G266" s="3"/>
      <c r="H266" s="3"/>
    </row>
    <row r="267" spans="1:8" ht="15.75" customHeight="1">
      <c r="A267" s="1"/>
      <c r="B267" s="1"/>
      <c r="C267" s="2"/>
      <c r="D267" s="2"/>
      <c r="E267" s="2198"/>
      <c r="F267" s="3"/>
      <c r="G267" s="3"/>
      <c r="H267" s="3"/>
    </row>
    <row r="268" spans="1:8" ht="15.75" customHeight="1">
      <c r="A268" s="1"/>
      <c r="B268" s="1"/>
      <c r="C268" s="2"/>
      <c r="D268" s="2"/>
      <c r="E268" s="2198"/>
      <c r="F268" s="3"/>
      <c r="G268" s="3"/>
      <c r="H268" s="3"/>
    </row>
    <row r="269" spans="1:8" ht="15.75" customHeight="1">
      <c r="A269" s="1"/>
      <c r="B269" s="1"/>
      <c r="C269" s="2"/>
      <c r="D269" s="2"/>
      <c r="E269" s="2198"/>
      <c r="F269" s="3"/>
      <c r="G269" s="3"/>
      <c r="H269" s="3"/>
    </row>
    <row r="270" spans="1:8" ht="15.75" customHeight="1">
      <c r="A270" s="1"/>
      <c r="B270" s="1"/>
      <c r="C270" s="2"/>
      <c r="D270" s="2"/>
      <c r="E270" s="2198"/>
      <c r="F270" s="3"/>
      <c r="G270" s="3"/>
      <c r="H270" s="3"/>
    </row>
    <row r="271" spans="1:8" ht="15.75" customHeight="1">
      <c r="A271" s="1"/>
      <c r="B271" s="1"/>
      <c r="C271" s="2"/>
      <c r="D271" s="2"/>
      <c r="E271" s="2198"/>
      <c r="F271" s="3"/>
      <c r="G271" s="3"/>
      <c r="H271" s="3"/>
    </row>
    <row r="272" spans="1:8" ht="15.75" customHeight="1">
      <c r="A272" s="1"/>
      <c r="B272" s="1"/>
      <c r="C272" s="2"/>
      <c r="D272" s="2"/>
      <c r="E272" s="2198"/>
      <c r="F272" s="3"/>
      <c r="G272" s="3"/>
      <c r="H272" s="3"/>
    </row>
    <row r="273" spans="1:8" ht="15.75" customHeight="1">
      <c r="A273" s="1"/>
      <c r="B273" s="1"/>
      <c r="C273" s="2"/>
      <c r="D273" s="2"/>
      <c r="E273" s="2198"/>
      <c r="F273" s="3"/>
      <c r="G273" s="3"/>
      <c r="H273" s="3"/>
    </row>
    <row r="274" spans="1:8" ht="15.75" customHeight="1">
      <c r="A274" s="1"/>
      <c r="B274" s="1"/>
      <c r="C274" s="2"/>
      <c r="D274" s="2"/>
      <c r="E274" s="2198"/>
      <c r="F274" s="3"/>
      <c r="G274" s="3"/>
      <c r="H274" s="3"/>
    </row>
    <row r="275" spans="1:8" ht="15.75" customHeight="1">
      <c r="A275" s="1"/>
      <c r="B275" s="1"/>
      <c r="C275" s="2"/>
      <c r="D275" s="2"/>
      <c r="E275" s="2198"/>
      <c r="F275" s="3"/>
      <c r="G275" s="3"/>
      <c r="H275" s="3"/>
    </row>
    <row r="276" spans="1:8" ht="15.75" customHeight="1">
      <c r="A276" s="1"/>
      <c r="B276" s="1"/>
      <c r="C276" s="2"/>
      <c r="D276" s="2"/>
      <c r="E276" s="2198"/>
      <c r="F276" s="3"/>
      <c r="G276" s="3"/>
      <c r="H276" s="3"/>
    </row>
    <row r="277" spans="1:8" ht="15.75" customHeight="1">
      <c r="A277" s="1"/>
      <c r="B277" s="1"/>
      <c r="C277" s="2"/>
      <c r="D277" s="2"/>
      <c r="E277" s="2198"/>
      <c r="F277" s="3"/>
      <c r="G277" s="3"/>
      <c r="H277" s="3"/>
    </row>
    <row r="278" spans="1:8" ht="15.75" customHeight="1">
      <c r="A278" s="1"/>
      <c r="B278" s="1"/>
      <c r="C278" s="2"/>
      <c r="D278" s="2"/>
      <c r="E278" s="2198"/>
      <c r="F278" s="3"/>
      <c r="G278" s="3"/>
      <c r="H278" s="3"/>
    </row>
    <row r="279" spans="1:8" ht="15.75" customHeight="1">
      <c r="A279" s="1"/>
      <c r="B279" s="1"/>
      <c r="C279" s="2"/>
      <c r="D279" s="2"/>
      <c r="E279" s="2198"/>
      <c r="F279" s="3"/>
      <c r="G279" s="3"/>
      <c r="H279" s="3"/>
    </row>
    <row r="280" spans="1:8" ht="15.75" customHeight="1">
      <c r="A280" s="1"/>
      <c r="B280" s="1"/>
      <c r="C280" s="2"/>
      <c r="D280" s="2"/>
      <c r="E280" s="2198"/>
      <c r="F280" s="3"/>
      <c r="G280" s="3"/>
      <c r="H280" s="3"/>
    </row>
    <row r="281" spans="1:8" ht="15.75" customHeight="1">
      <c r="A281" s="1"/>
      <c r="B281" s="1"/>
      <c r="C281" s="2"/>
      <c r="D281" s="2"/>
      <c r="E281" s="2198"/>
      <c r="F281" s="3"/>
      <c r="G281" s="3"/>
      <c r="H281" s="3"/>
    </row>
    <row r="282" spans="1:8" ht="15.75" customHeight="1">
      <c r="A282" s="1"/>
      <c r="B282" s="1"/>
      <c r="C282" s="2"/>
      <c r="D282" s="2"/>
      <c r="E282" s="2198"/>
      <c r="F282" s="3"/>
      <c r="G282" s="3"/>
      <c r="H282" s="3"/>
    </row>
    <row r="283" spans="1:8" ht="15.75" customHeight="1">
      <c r="A283" s="1"/>
      <c r="B283" s="1"/>
      <c r="C283" s="2"/>
      <c r="D283" s="2"/>
      <c r="E283" s="2198"/>
      <c r="F283" s="3"/>
      <c r="G283" s="3"/>
      <c r="H283" s="3"/>
    </row>
    <row r="284" spans="1:8" ht="15.75" customHeight="1">
      <c r="A284" s="1"/>
      <c r="B284" s="1"/>
      <c r="C284" s="2"/>
      <c r="D284" s="2"/>
      <c r="E284" s="2198"/>
      <c r="F284" s="3"/>
      <c r="G284" s="3"/>
      <c r="H284" s="3"/>
    </row>
    <row r="285" spans="1:8" ht="15.75" customHeight="1">
      <c r="A285" s="1"/>
      <c r="B285" s="1"/>
      <c r="C285" s="2"/>
      <c r="D285" s="2"/>
      <c r="E285" s="2198"/>
      <c r="F285" s="3"/>
      <c r="G285" s="3"/>
      <c r="H285" s="3"/>
    </row>
    <row r="286" spans="1:8" ht="15.75" customHeight="1">
      <c r="A286" s="1"/>
      <c r="B286" s="1"/>
      <c r="C286" s="2"/>
      <c r="D286" s="2"/>
      <c r="E286" s="2198"/>
      <c r="F286" s="3"/>
      <c r="G286" s="3"/>
      <c r="H286" s="3"/>
    </row>
    <row r="287" spans="1:8" ht="15.75" customHeight="1">
      <c r="A287" s="1"/>
      <c r="B287" s="1"/>
      <c r="C287" s="2"/>
      <c r="D287" s="2"/>
      <c r="E287" s="2198"/>
      <c r="F287" s="3"/>
      <c r="G287" s="3"/>
      <c r="H287" s="3"/>
    </row>
    <row r="288" spans="1:8" ht="15.75" customHeight="1">
      <c r="A288" s="1"/>
      <c r="B288" s="1"/>
      <c r="C288" s="2"/>
      <c r="D288" s="2"/>
      <c r="E288" s="2198"/>
      <c r="F288" s="3"/>
      <c r="G288" s="3"/>
      <c r="H288" s="3"/>
    </row>
    <row r="289" spans="1:8" ht="15.75" customHeight="1">
      <c r="A289" s="1"/>
      <c r="B289" s="1"/>
      <c r="C289" s="2"/>
      <c r="D289" s="2"/>
      <c r="E289" s="2198"/>
      <c r="F289" s="3"/>
      <c r="G289" s="3"/>
      <c r="H289" s="3"/>
    </row>
    <row r="290" spans="1:8" ht="15.75" customHeight="1">
      <c r="A290" s="1"/>
      <c r="B290" s="1"/>
      <c r="C290" s="2"/>
      <c r="D290" s="2"/>
      <c r="E290" s="2198"/>
      <c r="F290" s="3"/>
      <c r="G290" s="3"/>
      <c r="H290" s="3"/>
    </row>
    <row r="291" spans="1:8" ht="15.75" customHeight="1">
      <c r="A291" s="1"/>
      <c r="B291" s="1"/>
      <c r="C291" s="2"/>
      <c r="D291" s="2"/>
      <c r="E291" s="2198"/>
      <c r="F291" s="3"/>
      <c r="G291" s="3"/>
      <c r="H291" s="3"/>
    </row>
    <row r="292" spans="1:8" ht="15.75" customHeight="1">
      <c r="A292" s="1"/>
      <c r="B292" s="1"/>
      <c r="C292" s="2"/>
      <c r="D292" s="2"/>
      <c r="E292" s="2198"/>
      <c r="F292" s="3"/>
      <c r="G292" s="3"/>
      <c r="H292" s="3"/>
    </row>
    <row r="293" spans="1:8" ht="15.75" customHeight="1">
      <c r="A293" s="1"/>
      <c r="B293" s="1"/>
      <c r="C293" s="2"/>
      <c r="D293" s="2"/>
      <c r="E293" s="2198"/>
      <c r="F293" s="3"/>
      <c r="G293" s="3"/>
      <c r="H293" s="3"/>
    </row>
    <row r="294" spans="1:8" ht="15.75" customHeight="1">
      <c r="A294" s="1"/>
      <c r="B294" s="1"/>
      <c r="C294" s="2"/>
      <c r="D294" s="2"/>
      <c r="E294" s="2198"/>
      <c r="F294" s="3"/>
      <c r="G294" s="3"/>
      <c r="H294" s="3"/>
    </row>
    <row r="295" spans="1:8" ht="15.75" customHeight="1">
      <c r="A295" s="1"/>
      <c r="B295" s="1"/>
      <c r="C295" s="2"/>
      <c r="D295" s="2"/>
      <c r="E295" s="2198"/>
      <c r="F295" s="3"/>
      <c r="G295" s="3"/>
      <c r="H295" s="3"/>
    </row>
    <row r="296" spans="1:8" ht="15.75" customHeight="1">
      <c r="A296" s="1"/>
      <c r="B296" s="1"/>
      <c r="C296" s="2"/>
      <c r="D296" s="2"/>
      <c r="E296" s="2198"/>
      <c r="F296" s="3"/>
      <c r="G296" s="3"/>
      <c r="H296" s="3"/>
    </row>
    <row r="297" spans="1:8" ht="15.75" customHeight="1">
      <c r="A297" s="1"/>
      <c r="B297" s="1"/>
      <c r="C297" s="2"/>
      <c r="D297" s="2"/>
      <c r="E297" s="2198"/>
      <c r="F297" s="3"/>
      <c r="G297" s="3"/>
      <c r="H297" s="3"/>
    </row>
    <row r="298" spans="1:8" ht="15.75" customHeight="1">
      <c r="A298" s="1"/>
      <c r="B298" s="1"/>
      <c r="C298" s="2"/>
      <c r="D298" s="2"/>
      <c r="E298" s="2198"/>
      <c r="F298" s="3"/>
      <c r="G298" s="3"/>
      <c r="H298" s="3"/>
    </row>
    <row r="299" spans="1:8" ht="15.75" customHeight="1">
      <c r="A299" s="1"/>
      <c r="B299" s="1"/>
      <c r="C299" s="2"/>
      <c r="D299" s="2"/>
      <c r="E299" s="2198"/>
      <c r="F299" s="3"/>
      <c r="G299" s="3"/>
      <c r="H299" s="3"/>
    </row>
    <row r="300" spans="1:8" ht="15.75" customHeight="1">
      <c r="A300" s="1"/>
      <c r="B300" s="1"/>
      <c r="C300" s="2"/>
      <c r="D300" s="2"/>
      <c r="E300" s="2198"/>
      <c r="F300" s="3"/>
      <c r="G300" s="3"/>
      <c r="H300" s="3"/>
    </row>
    <row r="301" spans="1:8" ht="15.75" customHeight="1">
      <c r="A301" s="1"/>
      <c r="B301" s="1"/>
      <c r="C301" s="2"/>
      <c r="D301" s="2"/>
      <c r="E301" s="2198"/>
      <c r="F301" s="3"/>
      <c r="G301" s="3"/>
      <c r="H301" s="3"/>
    </row>
    <row r="302" spans="1:8" ht="15.75" customHeight="1">
      <c r="A302" s="1"/>
      <c r="B302" s="1"/>
      <c r="C302" s="2"/>
      <c r="D302" s="2"/>
      <c r="E302" s="2198"/>
      <c r="F302" s="3"/>
      <c r="G302" s="3"/>
      <c r="H302" s="3"/>
    </row>
    <row r="303" spans="1:8" ht="15.75" customHeight="1">
      <c r="A303" s="1"/>
      <c r="B303" s="1"/>
      <c r="C303" s="2"/>
      <c r="D303" s="2"/>
      <c r="E303" s="2198"/>
      <c r="F303" s="3"/>
      <c r="G303" s="3"/>
      <c r="H303" s="3"/>
    </row>
    <row r="304" spans="1:8" ht="15.75" customHeight="1">
      <c r="A304" s="1"/>
      <c r="B304" s="1"/>
      <c r="C304" s="2"/>
      <c r="D304" s="2"/>
      <c r="E304" s="2198"/>
      <c r="F304" s="3"/>
      <c r="G304" s="3"/>
      <c r="H304" s="3"/>
    </row>
    <row r="305" spans="1:8" ht="15.75" customHeight="1">
      <c r="A305" s="1"/>
      <c r="B305" s="1"/>
      <c r="C305" s="2"/>
      <c r="D305" s="2"/>
      <c r="E305" s="2198"/>
      <c r="F305" s="3"/>
      <c r="G305" s="3"/>
      <c r="H305" s="3"/>
    </row>
    <row r="306" spans="1:8" ht="15.75" customHeight="1">
      <c r="A306" s="1"/>
      <c r="B306" s="1"/>
      <c r="C306" s="2"/>
      <c r="D306" s="2"/>
      <c r="E306" s="2198"/>
      <c r="F306" s="3"/>
      <c r="G306" s="3"/>
      <c r="H306" s="3"/>
    </row>
    <row r="307" spans="1:8" ht="15.75" customHeight="1">
      <c r="A307" s="1"/>
      <c r="B307" s="1"/>
      <c r="C307" s="2"/>
      <c r="D307" s="2"/>
      <c r="E307" s="2198"/>
      <c r="F307" s="3"/>
      <c r="G307" s="3"/>
      <c r="H307" s="3"/>
    </row>
    <row r="308" spans="1:8" ht="15.75" customHeight="1">
      <c r="A308" s="1"/>
      <c r="B308" s="1"/>
      <c r="C308" s="2"/>
      <c r="D308" s="2"/>
      <c r="E308" s="2198"/>
      <c r="F308" s="3"/>
      <c r="G308" s="3"/>
      <c r="H308" s="3"/>
    </row>
    <row r="309" spans="1:8" ht="15.75" customHeight="1">
      <c r="A309" s="1"/>
      <c r="B309" s="1"/>
      <c r="C309" s="2"/>
      <c r="D309" s="2"/>
      <c r="E309" s="2198"/>
      <c r="F309" s="3"/>
      <c r="G309" s="3"/>
      <c r="H309" s="3"/>
    </row>
    <row r="310" spans="1:8" ht="15.75" customHeight="1">
      <c r="A310" s="1"/>
      <c r="B310" s="1"/>
      <c r="C310" s="2"/>
      <c r="D310" s="2"/>
      <c r="E310" s="2198"/>
      <c r="F310" s="3"/>
      <c r="G310" s="3"/>
      <c r="H310" s="3"/>
    </row>
    <row r="311" spans="1:8" ht="15.75" customHeight="1">
      <c r="A311" s="1"/>
      <c r="B311" s="1"/>
      <c r="C311" s="2"/>
      <c r="D311" s="2"/>
      <c r="E311" s="2198"/>
      <c r="F311" s="3"/>
      <c r="G311" s="3"/>
      <c r="H311" s="3"/>
    </row>
    <row r="312" spans="1:8" ht="15.75" customHeight="1">
      <c r="A312" s="1"/>
      <c r="B312" s="1"/>
      <c r="C312" s="2"/>
      <c r="D312" s="2"/>
      <c r="E312" s="2198"/>
      <c r="F312" s="3"/>
      <c r="G312" s="3"/>
      <c r="H312" s="3"/>
    </row>
    <row r="313" spans="1:8" ht="15.75" customHeight="1">
      <c r="A313" s="1"/>
      <c r="B313" s="1"/>
      <c r="C313" s="2"/>
      <c r="D313" s="2"/>
      <c r="E313" s="2198"/>
      <c r="F313" s="3"/>
      <c r="G313" s="3"/>
      <c r="H313" s="3"/>
    </row>
    <row r="314" spans="1:8" ht="15.75" customHeight="1">
      <c r="A314" s="1"/>
      <c r="B314" s="1"/>
      <c r="C314" s="2"/>
      <c r="D314" s="2"/>
      <c r="E314" s="2198"/>
      <c r="F314" s="3"/>
      <c r="G314" s="3"/>
      <c r="H314" s="3"/>
    </row>
    <row r="315" spans="1:8" ht="15.75" customHeight="1">
      <c r="A315" s="1"/>
      <c r="B315" s="1"/>
      <c r="C315" s="2"/>
      <c r="D315" s="2"/>
      <c r="E315" s="2198"/>
      <c r="F315" s="3"/>
      <c r="G315" s="3"/>
      <c r="H315" s="3"/>
    </row>
    <row r="316" spans="1:8" ht="15.75" customHeight="1">
      <c r="A316" s="1"/>
      <c r="B316" s="1"/>
      <c r="C316" s="2"/>
      <c r="D316" s="2"/>
      <c r="E316" s="2198"/>
      <c r="F316" s="3"/>
      <c r="G316" s="3"/>
      <c r="H316" s="3"/>
    </row>
    <row r="317" spans="1:8" ht="15.75" customHeight="1">
      <c r="A317" s="1"/>
      <c r="B317" s="1"/>
      <c r="C317" s="2"/>
      <c r="D317" s="2"/>
      <c r="E317" s="2198"/>
      <c r="F317" s="3"/>
      <c r="G317" s="3"/>
      <c r="H317" s="3"/>
    </row>
    <row r="318" spans="1:8" ht="15.75" customHeight="1">
      <c r="A318" s="1"/>
      <c r="B318" s="1"/>
      <c r="C318" s="2"/>
      <c r="D318" s="2"/>
      <c r="E318" s="2198"/>
      <c r="F318" s="3"/>
      <c r="G318" s="3"/>
      <c r="H318" s="3"/>
    </row>
    <row r="319" spans="1:8" ht="15.75" customHeight="1">
      <c r="A319" s="1"/>
      <c r="B319" s="1"/>
      <c r="C319" s="2"/>
      <c r="D319" s="2"/>
      <c r="E319" s="2198"/>
      <c r="F319" s="3"/>
      <c r="G319" s="3"/>
      <c r="H319" s="3"/>
    </row>
    <row r="320" spans="1:8" ht="15.75" customHeight="1">
      <c r="A320" s="1"/>
      <c r="B320" s="1"/>
      <c r="C320" s="2"/>
      <c r="D320" s="2"/>
      <c r="E320" s="2198"/>
      <c r="F320" s="3"/>
      <c r="G320" s="3"/>
      <c r="H320" s="3"/>
    </row>
    <row r="321" spans="1:8" ht="15.75" customHeight="1">
      <c r="A321" s="1"/>
      <c r="B321" s="1"/>
      <c r="C321" s="2"/>
      <c r="D321" s="2"/>
      <c r="E321" s="2198"/>
      <c r="F321" s="3"/>
      <c r="G321" s="3"/>
      <c r="H321" s="3"/>
    </row>
    <row r="322" spans="1:8" ht="15.75" customHeight="1">
      <c r="A322" s="1"/>
      <c r="B322" s="1"/>
      <c r="C322" s="2"/>
      <c r="D322" s="2"/>
      <c r="E322" s="2198"/>
      <c r="F322" s="3"/>
      <c r="G322" s="3"/>
      <c r="H322" s="3"/>
    </row>
    <row r="323" spans="1:8" ht="15.75" customHeight="1">
      <c r="A323" s="1"/>
      <c r="B323" s="1"/>
      <c r="C323" s="2"/>
      <c r="D323" s="2"/>
      <c r="E323" s="2198"/>
      <c r="F323" s="3"/>
      <c r="G323" s="3"/>
      <c r="H323" s="3"/>
    </row>
    <row r="324" spans="1:8" ht="15.75" customHeight="1">
      <c r="A324" s="1"/>
      <c r="B324" s="1"/>
      <c r="C324" s="2"/>
      <c r="D324" s="2"/>
      <c r="E324" s="2198"/>
      <c r="F324" s="3"/>
      <c r="G324" s="3"/>
      <c r="H324" s="3"/>
    </row>
    <row r="325" spans="1:8" ht="15.75" customHeight="1">
      <c r="A325" s="1"/>
      <c r="B325" s="1"/>
      <c r="C325" s="2"/>
      <c r="D325" s="2"/>
      <c r="E325" s="2198"/>
      <c r="F325" s="3"/>
      <c r="G325" s="3"/>
      <c r="H325" s="3"/>
    </row>
    <row r="326" spans="1:8" ht="15.75" customHeight="1">
      <c r="A326" s="1"/>
      <c r="B326" s="1"/>
      <c r="C326" s="2"/>
      <c r="D326" s="2"/>
      <c r="E326" s="2198"/>
      <c r="F326" s="3"/>
      <c r="G326" s="3"/>
      <c r="H326" s="3"/>
    </row>
    <row r="327" spans="1:8" ht="15.75" customHeight="1">
      <c r="A327" s="1"/>
      <c r="B327" s="1"/>
      <c r="C327" s="2"/>
      <c r="D327" s="2"/>
      <c r="E327" s="2198"/>
      <c r="F327" s="3"/>
      <c r="G327" s="3"/>
      <c r="H327" s="3"/>
    </row>
    <row r="328" spans="1:8" ht="15.75" customHeight="1">
      <c r="A328" s="1"/>
      <c r="B328" s="1"/>
      <c r="C328" s="2"/>
      <c r="D328" s="2"/>
      <c r="E328" s="2198"/>
      <c r="F328" s="3"/>
      <c r="G328" s="3"/>
      <c r="H328" s="3"/>
    </row>
    <row r="329" spans="1:8" ht="15.75" customHeight="1">
      <c r="A329" s="1"/>
      <c r="B329" s="1"/>
      <c r="C329" s="2"/>
      <c r="D329" s="2"/>
      <c r="E329" s="2198"/>
      <c r="F329" s="3"/>
      <c r="G329" s="3"/>
      <c r="H329" s="3"/>
    </row>
    <row r="330" spans="1:8" ht="15.75" customHeight="1">
      <c r="A330" s="1"/>
      <c r="B330" s="1"/>
      <c r="C330" s="2"/>
      <c r="D330" s="2"/>
      <c r="E330" s="2198"/>
      <c r="F330" s="3"/>
      <c r="G330" s="3"/>
      <c r="H330" s="3"/>
    </row>
    <row r="331" spans="1:8" ht="15.75" customHeight="1">
      <c r="A331" s="1"/>
      <c r="B331" s="1"/>
      <c r="C331" s="2"/>
      <c r="D331" s="2"/>
      <c r="E331" s="2198"/>
      <c r="F331" s="3"/>
      <c r="G331" s="3"/>
      <c r="H331" s="3"/>
    </row>
    <row r="332" spans="1:8" ht="15.75" customHeight="1">
      <c r="A332" s="1"/>
      <c r="B332" s="1"/>
      <c r="C332" s="2"/>
      <c r="D332" s="2"/>
      <c r="E332" s="2198"/>
      <c r="F332" s="3"/>
      <c r="G332" s="3"/>
      <c r="H332" s="3"/>
    </row>
    <row r="333" spans="1:8" ht="15.75" customHeight="1">
      <c r="A333" s="1"/>
      <c r="B333" s="1"/>
      <c r="C333" s="2"/>
      <c r="D333" s="2"/>
      <c r="E333" s="2198"/>
      <c r="F333" s="3"/>
      <c r="G333" s="3"/>
      <c r="H333" s="3"/>
    </row>
    <row r="334" spans="1:8" ht="15.75" customHeight="1">
      <c r="A334" s="1"/>
      <c r="B334" s="1"/>
      <c r="C334" s="2"/>
      <c r="D334" s="2"/>
      <c r="E334" s="2198"/>
      <c r="F334" s="3"/>
      <c r="G334" s="3"/>
      <c r="H334" s="3"/>
    </row>
    <row r="335" spans="1:8" ht="15.75" customHeight="1">
      <c r="A335" s="1"/>
      <c r="B335" s="1"/>
      <c r="C335" s="2"/>
      <c r="D335" s="2"/>
      <c r="E335" s="2198"/>
      <c r="F335" s="3"/>
      <c r="G335" s="3"/>
      <c r="H335" s="3"/>
    </row>
    <row r="336" spans="1:8" ht="15.75" customHeight="1">
      <c r="A336" s="1"/>
      <c r="B336" s="1"/>
      <c r="C336" s="2"/>
      <c r="D336" s="2"/>
      <c r="E336" s="2198"/>
      <c r="F336" s="3"/>
      <c r="G336" s="3"/>
      <c r="H336" s="3"/>
    </row>
    <row r="337" spans="1:8" ht="15.75" customHeight="1">
      <c r="A337" s="1"/>
      <c r="B337" s="1"/>
      <c r="C337" s="2"/>
      <c r="D337" s="2"/>
      <c r="E337" s="2198"/>
      <c r="F337" s="3"/>
      <c r="G337" s="3"/>
      <c r="H337" s="3"/>
    </row>
    <row r="338" spans="1:8" ht="15.75" customHeight="1">
      <c r="A338" s="1"/>
      <c r="B338" s="1"/>
      <c r="C338" s="2"/>
      <c r="D338" s="2"/>
      <c r="E338" s="2198"/>
      <c r="F338" s="3"/>
      <c r="G338" s="3"/>
      <c r="H338" s="3"/>
    </row>
    <row r="339" spans="1:8" ht="15.75" customHeight="1">
      <c r="A339" s="1"/>
      <c r="B339" s="1"/>
      <c r="C339" s="2"/>
      <c r="D339" s="2"/>
      <c r="E339" s="2198"/>
      <c r="F339" s="3"/>
      <c r="G339" s="3"/>
      <c r="H339" s="3"/>
    </row>
    <row r="340" spans="1:8" ht="15.75" customHeight="1">
      <c r="A340" s="1"/>
      <c r="B340" s="1"/>
      <c r="C340" s="2"/>
      <c r="D340" s="2"/>
      <c r="E340" s="2198"/>
      <c r="F340" s="3"/>
      <c r="G340" s="3"/>
      <c r="H340" s="3"/>
    </row>
    <row r="341" spans="1:8" ht="15.75" customHeight="1">
      <c r="A341" s="1"/>
      <c r="B341" s="1"/>
      <c r="C341" s="2"/>
      <c r="D341" s="2"/>
      <c r="E341" s="2198"/>
      <c r="F341" s="3"/>
      <c r="G341" s="3"/>
      <c r="H341" s="3"/>
    </row>
    <row r="342" spans="1:8" ht="15.75" customHeight="1">
      <c r="A342" s="1"/>
      <c r="B342" s="1"/>
      <c r="C342" s="2"/>
      <c r="D342" s="2"/>
      <c r="E342" s="2198"/>
      <c r="F342" s="3"/>
      <c r="G342" s="3"/>
      <c r="H342" s="3"/>
    </row>
    <row r="343" spans="1:8" ht="15.75" customHeight="1">
      <c r="A343" s="1"/>
      <c r="B343" s="1"/>
      <c r="C343" s="2"/>
      <c r="D343" s="2"/>
      <c r="E343" s="2198"/>
      <c r="F343" s="3"/>
      <c r="G343" s="3"/>
      <c r="H343" s="3"/>
    </row>
    <row r="344" spans="1:8" ht="15.75" customHeight="1">
      <c r="A344" s="1"/>
      <c r="B344" s="1"/>
      <c r="C344" s="2"/>
      <c r="D344" s="2"/>
      <c r="E344" s="2198"/>
      <c r="F344" s="3"/>
      <c r="G344" s="3"/>
      <c r="H344" s="3"/>
    </row>
    <row r="345" spans="1:8" ht="15.75" customHeight="1">
      <c r="A345" s="1"/>
      <c r="B345" s="1"/>
      <c r="C345" s="2"/>
      <c r="D345" s="2"/>
      <c r="E345" s="2198"/>
      <c r="F345" s="3"/>
      <c r="G345" s="3"/>
      <c r="H345" s="3"/>
    </row>
    <row r="346" spans="1:8" ht="15.75" customHeight="1">
      <c r="A346" s="1"/>
      <c r="B346" s="1"/>
      <c r="C346" s="2"/>
      <c r="D346" s="2"/>
      <c r="E346" s="2198"/>
      <c r="F346" s="3"/>
      <c r="G346" s="3"/>
      <c r="H346" s="3"/>
    </row>
    <row r="347" spans="1:8" ht="15.75" customHeight="1">
      <c r="A347" s="1"/>
      <c r="B347" s="1"/>
      <c r="C347" s="2"/>
      <c r="D347" s="2"/>
      <c r="E347" s="2198"/>
      <c r="F347" s="3"/>
      <c r="G347" s="3"/>
      <c r="H347" s="3"/>
    </row>
    <row r="348" spans="1:8" ht="15.75" customHeight="1">
      <c r="A348" s="1"/>
      <c r="B348" s="1"/>
      <c r="C348" s="2"/>
      <c r="D348" s="2"/>
      <c r="E348" s="2198"/>
      <c r="F348" s="3"/>
      <c r="G348" s="3"/>
      <c r="H348" s="3"/>
    </row>
    <row r="349" spans="1:8" ht="15.75" customHeight="1">
      <c r="A349" s="1"/>
      <c r="B349" s="1"/>
      <c r="C349" s="2"/>
      <c r="D349" s="2"/>
      <c r="E349" s="2198"/>
      <c r="F349" s="3"/>
      <c r="G349" s="3"/>
      <c r="H349" s="3"/>
    </row>
    <row r="350" spans="1:8" ht="15.75" customHeight="1">
      <c r="A350" s="1"/>
      <c r="B350" s="1"/>
      <c r="C350" s="2"/>
      <c r="D350" s="2"/>
      <c r="E350" s="2198"/>
      <c r="F350" s="3"/>
      <c r="G350" s="3"/>
      <c r="H350" s="3"/>
    </row>
    <row r="351" spans="1:8" ht="15.75" customHeight="1">
      <c r="A351" s="1"/>
      <c r="B351" s="1"/>
      <c r="C351" s="2"/>
      <c r="D351" s="2"/>
      <c r="E351" s="2198"/>
      <c r="F351" s="3"/>
      <c r="G351" s="3"/>
      <c r="H351" s="3"/>
    </row>
    <row r="352" spans="1:8" ht="15.75" customHeight="1">
      <c r="A352" s="1"/>
      <c r="B352" s="1"/>
      <c r="C352" s="2"/>
      <c r="D352" s="2"/>
      <c r="E352" s="2198"/>
      <c r="F352" s="3"/>
      <c r="G352" s="3"/>
      <c r="H352" s="3"/>
    </row>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row r="1091" ht="15.75" customHeight="1"/>
    <row r="1092" ht="15.75" customHeight="1"/>
    <row r="1093" ht="15.75" customHeight="1"/>
    <row r="1094" ht="15.75" customHeight="1"/>
    <row r="1095" ht="15.75" customHeight="1"/>
    <row r="1096" ht="15.75" customHeight="1"/>
    <row r="1097" ht="15.75" customHeight="1"/>
    <row r="1098" ht="15.75" customHeight="1"/>
    <row r="1099" ht="15.75" customHeight="1"/>
    <row r="1100" ht="15.75" customHeight="1"/>
    <row r="1101" ht="15.75" customHeight="1"/>
    <row r="1102" ht="15.75" customHeight="1"/>
    <row r="1103" ht="15.75" customHeight="1"/>
    <row r="1104" ht="15.75" customHeight="1"/>
    <row r="1105" ht="15.75" customHeight="1"/>
    <row r="1106" ht="15.75" customHeight="1"/>
    <row r="1107" ht="15.75" customHeight="1"/>
    <row r="1108" ht="15.75" customHeight="1"/>
    <row r="1109" ht="15.75" customHeight="1"/>
    <row r="1110" ht="15.75" customHeight="1"/>
    <row r="1111" ht="15.75" customHeight="1"/>
    <row r="1112" ht="15.75" customHeight="1"/>
    <row r="1113" ht="15.75" customHeight="1"/>
    <row r="1114" ht="15.75" customHeight="1"/>
    <row r="1115" ht="15.75" customHeight="1"/>
    <row r="1116" ht="15.75" customHeight="1"/>
    <row r="1117" ht="15.75" customHeight="1"/>
    <row r="1118" ht="15.75" customHeight="1"/>
    <row r="1119" ht="15.75" customHeight="1"/>
    <row r="1120" ht="15.75" customHeight="1"/>
    <row r="1121" ht="15.75" customHeight="1"/>
    <row r="1122" ht="15.75" customHeight="1"/>
    <row r="1123" ht="15.75" customHeight="1"/>
    <row r="1124" ht="15.75" customHeight="1"/>
    <row r="1125" ht="15.75" customHeight="1"/>
    <row r="1126" ht="15.75" customHeight="1"/>
    <row r="1127" ht="15.75" customHeight="1"/>
    <row r="1128" ht="15.75" customHeight="1"/>
    <row r="1129" ht="15.75" customHeight="1"/>
    <row r="1130" ht="15.75" customHeight="1"/>
    <row r="1131" ht="15.75" customHeight="1"/>
    <row r="1132" ht="15.75" customHeight="1"/>
  </sheetData>
  <mergeCells count="5">
    <mergeCell ref="A2:E2"/>
    <mergeCell ref="A4:E4"/>
    <mergeCell ref="A5:E5"/>
    <mergeCell ref="A6:E6"/>
    <mergeCell ref="A149:E149"/>
  </mergeCells>
  <pageMargins left="0.7" right="0.7" top="0.75" bottom="0.75" header="0" footer="0"/>
  <pageSetup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sheetPr>
  <dimension ref="A1:XFD1986"/>
  <sheetViews>
    <sheetView topLeftCell="D988" workbookViewId="0">
      <selection activeCell="F1003" sqref="F1003"/>
    </sheetView>
  </sheetViews>
  <sheetFormatPr defaultColWidth="14.44140625" defaultRowHeight="15" customHeight="1"/>
  <cols>
    <col min="1" max="1" width="23.6640625" customWidth="1"/>
    <col min="2" max="2" width="14.5546875" customWidth="1"/>
    <col min="3" max="3" width="37.88671875" customWidth="1"/>
    <col min="4" max="5" width="34.44140625" customWidth="1"/>
    <col min="6" max="6" width="36" style="1422" customWidth="1"/>
    <col min="7" max="7" width="13.6640625" style="142" customWidth="1"/>
    <col min="8" max="9" width="13.6640625" customWidth="1"/>
    <col min="10" max="26" width="8" customWidth="1"/>
  </cols>
  <sheetData>
    <row r="1" spans="1:26" ht="14.4">
      <c r="A1" s="1"/>
      <c r="B1" s="1"/>
      <c r="C1" s="2"/>
      <c r="D1" s="2"/>
      <c r="E1" s="2"/>
      <c r="F1" s="1388"/>
      <c r="G1" s="1"/>
      <c r="H1" s="3"/>
      <c r="I1" s="3"/>
    </row>
    <row r="2" spans="1:26" ht="15.75" customHeight="1">
      <c r="A2" s="2329" t="s">
        <v>298</v>
      </c>
      <c r="B2" s="2325"/>
      <c r="C2" s="2325"/>
      <c r="D2" s="2325"/>
      <c r="E2" s="2325"/>
      <c r="F2" s="2326"/>
      <c r="G2" s="4"/>
      <c r="H2" s="4"/>
      <c r="I2" s="4"/>
      <c r="J2" s="19"/>
      <c r="K2" s="19"/>
      <c r="L2" s="19"/>
      <c r="M2" s="19"/>
      <c r="N2" s="19"/>
      <c r="O2" s="19"/>
      <c r="P2" s="19"/>
      <c r="Q2" s="19"/>
      <c r="R2" s="19"/>
      <c r="S2" s="19"/>
      <c r="T2" s="19"/>
      <c r="U2" s="19"/>
      <c r="V2" s="19"/>
      <c r="W2" s="19"/>
      <c r="X2" s="19"/>
      <c r="Y2" s="19"/>
      <c r="Z2" s="19"/>
    </row>
    <row r="3" spans="1:26" ht="15.75" customHeight="1">
      <c r="A3" s="5"/>
      <c r="B3" s="5"/>
      <c r="C3" s="5"/>
      <c r="D3" s="5"/>
      <c r="E3" s="5"/>
      <c r="F3" s="2223"/>
      <c r="G3" s="4"/>
      <c r="H3" s="4"/>
      <c r="I3" s="4"/>
      <c r="J3" s="19"/>
      <c r="K3" s="19"/>
      <c r="L3" s="19"/>
      <c r="M3" s="19"/>
      <c r="N3" s="19"/>
      <c r="O3" s="19"/>
      <c r="P3" s="19"/>
      <c r="Q3" s="19"/>
      <c r="R3" s="19"/>
      <c r="S3" s="19"/>
      <c r="T3" s="19"/>
      <c r="U3" s="19"/>
      <c r="V3" s="19"/>
      <c r="W3" s="19"/>
      <c r="X3" s="19"/>
      <c r="Y3" s="19"/>
      <c r="Z3" s="19"/>
    </row>
    <row r="4" spans="1:26" ht="18" customHeight="1">
      <c r="A4" s="2353" t="s">
        <v>299</v>
      </c>
      <c r="B4" s="2376"/>
      <c r="C4" s="2376"/>
      <c r="D4" s="2376"/>
      <c r="E4" s="2376"/>
      <c r="F4" s="2377"/>
      <c r="G4" s="4"/>
      <c r="H4" s="4"/>
      <c r="I4" s="4"/>
      <c r="J4" s="19"/>
      <c r="K4" s="19"/>
      <c r="L4" s="19"/>
      <c r="M4" s="19"/>
      <c r="N4" s="19"/>
      <c r="O4" s="19"/>
      <c r="P4" s="19"/>
      <c r="Q4" s="19"/>
      <c r="R4" s="19"/>
      <c r="S4" s="19"/>
      <c r="T4" s="19"/>
      <c r="U4" s="19"/>
      <c r="V4" s="19"/>
      <c r="W4" s="19"/>
      <c r="X4" s="19"/>
      <c r="Y4" s="19"/>
      <c r="Z4" s="19"/>
    </row>
    <row r="5" spans="1:26" ht="16.5" customHeight="1">
      <c r="A5" s="2353" t="s">
        <v>300</v>
      </c>
      <c r="B5" s="2376"/>
      <c r="C5" s="2376"/>
      <c r="D5" s="2376"/>
      <c r="E5" s="2376"/>
      <c r="F5" s="2377"/>
      <c r="G5" s="4"/>
      <c r="H5" s="4"/>
      <c r="I5" s="4"/>
      <c r="J5" s="19"/>
      <c r="K5" s="19"/>
      <c r="L5" s="19"/>
      <c r="M5" s="19"/>
      <c r="N5" s="19"/>
      <c r="O5" s="19"/>
      <c r="P5" s="19"/>
      <c r="Q5" s="19"/>
      <c r="R5" s="19"/>
      <c r="S5" s="19"/>
      <c r="T5" s="19"/>
      <c r="U5" s="19"/>
      <c r="V5" s="19"/>
      <c r="W5" s="19"/>
      <c r="X5" s="19"/>
      <c r="Y5" s="19"/>
      <c r="Z5" s="19"/>
    </row>
    <row r="6" spans="1:26" ht="21.75" customHeight="1">
      <c r="A6" s="2353" t="s">
        <v>301</v>
      </c>
      <c r="B6" s="2376"/>
      <c r="C6" s="2376"/>
      <c r="D6" s="2376"/>
      <c r="E6" s="2376"/>
      <c r="F6" s="2377"/>
      <c r="G6" s="4"/>
      <c r="H6" s="4"/>
      <c r="I6" s="4"/>
      <c r="J6" s="19"/>
      <c r="K6" s="19"/>
      <c r="L6" s="19"/>
      <c r="M6" s="19"/>
      <c r="N6" s="19"/>
      <c r="O6" s="19"/>
      <c r="P6" s="19"/>
      <c r="Q6" s="19"/>
      <c r="R6" s="19"/>
      <c r="S6" s="19"/>
      <c r="T6" s="19"/>
      <c r="U6" s="19"/>
      <c r="V6" s="19"/>
      <c r="W6" s="19"/>
      <c r="X6" s="19"/>
      <c r="Y6" s="19"/>
      <c r="Z6" s="19"/>
    </row>
    <row r="7" spans="1:26" ht="21.75" customHeight="1">
      <c r="A7" s="2353" t="s">
        <v>302</v>
      </c>
      <c r="B7" s="2376"/>
      <c r="C7" s="2376"/>
      <c r="D7" s="2376"/>
      <c r="E7" s="2376"/>
      <c r="F7" s="2377"/>
      <c r="G7" s="4"/>
      <c r="H7" s="4"/>
      <c r="I7" s="4"/>
      <c r="J7" s="19"/>
      <c r="K7" s="19"/>
      <c r="L7" s="19"/>
      <c r="M7" s="19"/>
      <c r="N7" s="19"/>
      <c r="O7" s="19"/>
      <c r="P7" s="19"/>
      <c r="Q7" s="19"/>
      <c r="R7" s="19"/>
      <c r="S7" s="19"/>
      <c r="T7" s="19"/>
      <c r="U7" s="19"/>
      <c r="V7" s="19"/>
      <c r="W7" s="19"/>
      <c r="X7" s="19"/>
      <c r="Y7" s="19"/>
      <c r="Z7" s="19"/>
    </row>
    <row r="8" spans="1:26" ht="21.75" customHeight="1">
      <c r="A8" s="2353" t="s">
        <v>303</v>
      </c>
      <c r="B8" s="2376"/>
      <c r="C8" s="2376"/>
      <c r="D8" s="2376"/>
      <c r="E8" s="2376"/>
      <c r="F8" s="2377"/>
      <c r="G8" s="4"/>
      <c r="H8" s="4"/>
      <c r="I8" s="4"/>
      <c r="J8" s="19"/>
      <c r="K8" s="19"/>
      <c r="L8" s="19"/>
      <c r="M8" s="19"/>
      <c r="N8" s="19"/>
      <c r="O8" s="19"/>
      <c r="P8" s="19"/>
      <c r="Q8" s="19"/>
      <c r="R8" s="19"/>
      <c r="S8" s="19"/>
      <c r="T8" s="19"/>
      <c r="U8" s="19"/>
      <c r="V8" s="19"/>
      <c r="W8" s="19"/>
      <c r="X8" s="19"/>
      <c r="Y8" s="19"/>
      <c r="Z8" s="19"/>
    </row>
    <row r="9" spans="1:26" ht="19.2" customHeight="1">
      <c r="A9" s="2353" t="s">
        <v>418</v>
      </c>
      <c r="B9" s="2376"/>
      <c r="C9" s="2376"/>
      <c r="D9" s="2376"/>
      <c r="E9" s="2376"/>
      <c r="F9" s="2377"/>
      <c r="G9" s="4"/>
      <c r="H9" s="4"/>
      <c r="I9" s="4"/>
      <c r="J9" s="19"/>
      <c r="K9" s="19"/>
      <c r="L9" s="19"/>
      <c r="M9" s="19"/>
      <c r="N9" s="19"/>
      <c r="O9" s="19"/>
      <c r="P9" s="19"/>
      <c r="Q9" s="19"/>
      <c r="R9" s="19"/>
      <c r="S9" s="19"/>
      <c r="T9" s="19"/>
      <c r="U9" s="19"/>
      <c r="V9" s="19"/>
      <c r="W9" s="19"/>
      <c r="X9" s="19"/>
      <c r="Y9" s="19"/>
      <c r="Z9" s="19"/>
    </row>
    <row r="10" spans="1:26" ht="27" customHeight="1">
      <c r="A10" s="2381" t="s">
        <v>338</v>
      </c>
      <c r="B10" s="2379"/>
      <c r="C10" s="2379"/>
      <c r="D10" s="2379"/>
      <c r="E10" s="2379"/>
      <c r="F10" s="2380"/>
      <c r="G10" s="4"/>
      <c r="H10" s="4"/>
      <c r="I10" s="4"/>
      <c r="J10" s="19"/>
      <c r="K10" s="19"/>
      <c r="L10" s="19"/>
      <c r="M10" s="19"/>
      <c r="N10" s="19"/>
      <c r="O10" s="19"/>
      <c r="P10" s="19"/>
      <c r="Q10" s="19"/>
      <c r="R10" s="19"/>
      <c r="S10" s="19"/>
      <c r="T10" s="19"/>
      <c r="U10" s="19"/>
      <c r="V10" s="19"/>
      <c r="W10" s="19"/>
      <c r="X10" s="19"/>
      <c r="Y10" s="19"/>
      <c r="Z10" s="19"/>
    </row>
    <row r="11" spans="1:26" ht="21.75" customHeight="1">
      <c r="A11" s="2381" t="s">
        <v>337</v>
      </c>
      <c r="B11" s="2379"/>
      <c r="C11" s="2379"/>
      <c r="D11" s="2379"/>
      <c r="E11" s="2379"/>
      <c r="F11" s="2380"/>
      <c r="G11" s="4"/>
      <c r="H11" s="4"/>
      <c r="I11" s="4"/>
      <c r="J11" s="19"/>
      <c r="K11" s="19"/>
      <c r="L11" s="19"/>
      <c r="M11" s="19"/>
      <c r="N11" s="19"/>
      <c r="O11" s="19"/>
      <c r="P11" s="19"/>
      <c r="Q11" s="19"/>
      <c r="R11" s="19"/>
      <c r="S11" s="19"/>
      <c r="T11" s="19"/>
      <c r="U11" s="19"/>
      <c r="V11" s="19"/>
      <c r="W11" s="19"/>
      <c r="X11" s="19"/>
      <c r="Y11" s="19"/>
      <c r="Z11" s="19"/>
    </row>
    <row r="12" spans="1:26" ht="100.2" customHeight="1">
      <c r="A12" s="2378" t="s">
        <v>304</v>
      </c>
      <c r="B12" s="2379"/>
      <c r="C12" s="2379"/>
      <c r="D12" s="2379"/>
      <c r="E12" s="2379"/>
      <c r="F12" s="2380"/>
      <c r="G12" s="4"/>
      <c r="H12" s="4"/>
      <c r="I12" s="4"/>
      <c r="J12" s="19"/>
      <c r="K12" s="19"/>
      <c r="L12" s="19"/>
      <c r="M12" s="19"/>
      <c r="N12" s="19"/>
      <c r="O12" s="19"/>
      <c r="P12" s="19"/>
      <c r="Q12" s="19"/>
      <c r="R12" s="19"/>
      <c r="S12" s="19"/>
      <c r="T12" s="19"/>
      <c r="U12" s="19"/>
      <c r="V12" s="19"/>
      <c r="W12" s="19"/>
      <c r="X12" s="19"/>
      <c r="Y12" s="19"/>
      <c r="Z12" s="19"/>
    </row>
    <row r="13" spans="1:26" ht="14.4">
      <c r="A13" s="7"/>
      <c r="B13" s="7"/>
      <c r="C13" s="8"/>
      <c r="D13" s="8"/>
      <c r="E13" s="8"/>
      <c r="F13" s="1388"/>
      <c r="G13" s="7"/>
      <c r="H13" s="7"/>
      <c r="I13" s="7"/>
      <c r="J13" s="19"/>
      <c r="K13" s="19"/>
      <c r="L13" s="19"/>
      <c r="M13" s="19"/>
      <c r="N13" s="19"/>
      <c r="O13" s="19"/>
      <c r="P13" s="19"/>
      <c r="Q13" s="19"/>
      <c r="R13" s="19"/>
      <c r="S13" s="19"/>
      <c r="T13" s="19"/>
      <c r="U13" s="19"/>
      <c r="V13" s="19"/>
      <c r="W13" s="19"/>
      <c r="X13" s="19"/>
      <c r="Y13" s="19"/>
      <c r="Z13" s="19"/>
    </row>
    <row r="14" spans="1:26" ht="61.5" customHeight="1">
      <c r="A14" s="9" t="s">
        <v>135</v>
      </c>
      <c r="B14" s="10" t="s">
        <v>85</v>
      </c>
      <c r="C14" s="10" t="s">
        <v>339</v>
      </c>
      <c r="D14" s="130" t="s">
        <v>340</v>
      </c>
      <c r="E14" s="11" t="s">
        <v>71</v>
      </c>
      <c r="F14" s="1390" t="s">
        <v>57</v>
      </c>
      <c r="G14" s="138" t="s">
        <v>393</v>
      </c>
      <c r="J14" s="19"/>
      <c r="K14" s="19"/>
      <c r="L14" s="19"/>
      <c r="M14" s="19"/>
      <c r="N14" s="19"/>
      <c r="O14" s="19"/>
      <c r="P14" s="19"/>
      <c r="Q14" s="19"/>
      <c r="R14" s="19"/>
      <c r="S14" s="19"/>
      <c r="T14" s="19"/>
      <c r="U14" s="19"/>
      <c r="V14" s="19"/>
      <c r="W14" s="19"/>
      <c r="X14" s="19"/>
      <c r="Y14" s="19"/>
      <c r="Z14" s="19"/>
    </row>
    <row r="15" spans="1:26" ht="28.8">
      <c r="A15" s="146" t="s">
        <v>584</v>
      </c>
      <c r="B15" s="155" t="s">
        <v>456</v>
      </c>
      <c r="C15" s="155" t="s">
        <v>641</v>
      </c>
      <c r="D15" s="162" t="s">
        <v>642</v>
      </c>
      <c r="E15" s="162" t="s">
        <v>643</v>
      </c>
      <c r="F15" s="177">
        <v>30</v>
      </c>
      <c r="G15" s="142" t="s">
        <v>423</v>
      </c>
      <c r="H15" s="152"/>
      <c r="I15" s="152"/>
      <c r="J15" s="152"/>
      <c r="K15" s="152"/>
      <c r="L15" s="152"/>
      <c r="M15" s="152"/>
      <c r="N15" s="152"/>
      <c r="O15" s="152"/>
      <c r="P15" s="152"/>
      <c r="Q15" s="152"/>
      <c r="R15" s="152"/>
      <c r="S15" s="152"/>
      <c r="T15" s="152"/>
      <c r="U15" s="152"/>
      <c r="V15" s="152"/>
      <c r="W15" s="152"/>
      <c r="X15" s="152"/>
      <c r="Y15" s="152"/>
      <c r="Z15" s="152"/>
    </row>
    <row r="16" spans="1:26" ht="28.8">
      <c r="A16" s="146" t="str">
        <f t="shared" ref="A16:B17" si="0">A15</f>
        <v>ANTONESCU ELISABETA</v>
      </c>
      <c r="B16" s="155" t="str">
        <f t="shared" si="0"/>
        <v>FMED2</v>
      </c>
      <c r="C16" s="155" t="s">
        <v>644</v>
      </c>
      <c r="D16" s="162" t="s">
        <v>642</v>
      </c>
      <c r="E16" s="162" t="s">
        <v>645</v>
      </c>
      <c r="F16" s="177">
        <v>4</v>
      </c>
      <c r="G16" s="142" t="s">
        <v>423</v>
      </c>
      <c r="H16" s="152"/>
      <c r="I16" s="152"/>
      <c r="J16" s="152"/>
      <c r="K16" s="152"/>
      <c r="L16" s="152"/>
      <c r="M16" s="152"/>
      <c r="N16" s="152"/>
      <c r="O16" s="152"/>
      <c r="P16" s="152"/>
      <c r="Q16" s="152"/>
      <c r="R16" s="152"/>
      <c r="S16" s="152"/>
      <c r="T16" s="152"/>
      <c r="U16" s="152"/>
      <c r="V16" s="152"/>
      <c r="W16" s="152"/>
      <c r="X16" s="152"/>
      <c r="Y16" s="152"/>
      <c r="Z16" s="152"/>
    </row>
    <row r="17" spans="1:26" ht="18.75" customHeight="1">
      <c r="A17" s="146" t="str">
        <f t="shared" si="0"/>
        <v>ANTONESCU ELISABETA</v>
      </c>
      <c r="B17" s="155" t="str">
        <f t="shared" si="0"/>
        <v>FMED2</v>
      </c>
      <c r="C17" s="155" t="s">
        <v>646</v>
      </c>
      <c r="D17" s="162" t="s">
        <v>642</v>
      </c>
      <c r="E17" s="162" t="s">
        <v>647</v>
      </c>
      <c r="F17" s="177">
        <v>2</v>
      </c>
      <c r="G17" s="142" t="s">
        <v>423</v>
      </c>
    </row>
    <row r="18" spans="1:26" ht="18.75" customHeight="1">
      <c r="A18" s="146" t="str">
        <f t="shared" ref="A18:B18" si="1">A15</f>
        <v>ANTONESCU ELISABETA</v>
      </c>
      <c r="B18" s="155" t="str">
        <f t="shared" si="1"/>
        <v>FMED2</v>
      </c>
      <c r="C18" s="155" t="s">
        <v>648</v>
      </c>
      <c r="D18" s="162" t="s">
        <v>642</v>
      </c>
      <c r="E18" s="162" t="s">
        <v>649</v>
      </c>
      <c r="F18" s="177">
        <v>40</v>
      </c>
      <c r="G18" s="142" t="s">
        <v>423</v>
      </c>
      <c r="H18" s="152"/>
      <c r="I18" s="152"/>
      <c r="J18" s="152"/>
      <c r="K18" s="152"/>
      <c r="L18" s="152"/>
      <c r="M18" s="152"/>
      <c r="N18" s="152"/>
      <c r="O18" s="152"/>
      <c r="P18" s="152"/>
      <c r="Q18" s="152"/>
      <c r="R18" s="152"/>
      <c r="S18" s="152"/>
      <c r="T18" s="152"/>
      <c r="U18" s="152"/>
      <c r="V18" s="152"/>
      <c r="W18" s="152"/>
      <c r="X18" s="152"/>
      <c r="Y18" s="152"/>
      <c r="Z18" s="152"/>
    </row>
    <row r="19" spans="1:26" ht="28.8">
      <c r="A19" s="146" t="str">
        <f t="shared" ref="A19:B20" si="2">A17</f>
        <v>ANTONESCU ELISABETA</v>
      </c>
      <c r="B19" s="155" t="str">
        <f t="shared" si="2"/>
        <v>FMED2</v>
      </c>
      <c r="C19" s="155" t="s">
        <v>650</v>
      </c>
      <c r="D19" s="162" t="s">
        <v>642</v>
      </c>
      <c r="E19" s="162" t="s">
        <v>651</v>
      </c>
      <c r="F19" s="177">
        <v>5</v>
      </c>
      <c r="G19" s="142" t="s">
        <v>423</v>
      </c>
    </row>
    <row r="20" spans="1:26" ht="28.8">
      <c r="A20" s="146" t="str">
        <f t="shared" si="2"/>
        <v>ANTONESCU ELISABETA</v>
      </c>
      <c r="B20" s="155" t="str">
        <f t="shared" si="2"/>
        <v>FMED2</v>
      </c>
      <c r="C20" s="155" t="s">
        <v>652</v>
      </c>
      <c r="D20" s="162" t="s">
        <v>642</v>
      </c>
      <c r="E20" s="162" t="s">
        <v>653</v>
      </c>
      <c r="F20" s="177">
        <v>24</v>
      </c>
      <c r="G20" s="142" t="s">
        <v>423</v>
      </c>
      <c r="H20" s="152"/>
      <c r="I20" s="152"/>
      <c r="J20" s="152"/>
      <c r="K20" s="152"/>
      <c r="L20" s="152"/>
      <c r="M20" s="152"/>
      <c r="N20" s="152"/>
      <c r="O20" s="152"/>
      <c r="P20" s="152"/>
      <c r="Q20" s="152"/>
      <c r="R20" s="152"/>
      <c r="S20" s="152"/>
      <c r="T20" s="152"/>
      <c r="U20" s="152"/>
      <c r="V20" s="152"/>
      <c r="W20" s="152"/>
      <c r="X20" s="152"/>
      <c r="Y20" s="152"/>
      <c r="Z20" s="152"/>
    </row>
    <row r="21" spans="1:26" ht="15.75" customHeight="1">
      <c r="A21" s="146" t="str">
        <f t="shared" ref="A21:B22" si="3">A20</f>
        <v>ANTONESCU ELISABETA</v>
      </c>
      <c r="B21" s="155" t="str">
        <f t="shared" si="3"/>
        <v>FMED2</v>
      </c>
      <c r="C21" s="155" t="s">
        <v>654</v>
      </c>
      <c r="D21" s="162" t="s">
        <v>642</v>
      </c>
      <c r="E21" s="162" t="s">
        <v>655</v>
      </c>
      <c r="F21" s="177">
        <v>3</v>
      </c>
      <c r="G21" s="142" t="s">
        <v>423</v>
      </c>
      <c r="H21" s="152"/>
      <c r="I21" s="152"/>
      <c r="J21" s="152"/>
      <c r="K21" s="152"/>
      <c r="L21" s="152"/>
      <c r="M21" s="152"/>
      <c r="N21" s="152"/>
      <c r="O21" s="152"/>
      <c r="P21" s="152"/>
      <c r="Q21" s="152"/>
      <c r="R21" s="152"/>
      <c r="S21" s="152"/>
      <c r="T21" s="152"/>
      <c r="U21" s="152"/>
      <c r="V21" s="152"/>
      <c r="W21" s="152"/>
      <c r="X21" s="152"/>
      <c r="Y21" s="152"/>
      <c r="Z21" s="152"/>
    </row>
    <row r="22" spans="1:26" ht="15.75" customHeight="1">
      <c r="A22" s="146" t="str">
        <f t="shared" si="3"/>
        <v>ANTONESCU ELISABETA</v>
      </c>
      <c r="B22" s="155" t="str">
        <f t="shared" si="3"/>
        <v>FMED2</v>
      </c>
      <c r="C22" s="155" t="s">
        <v>656</v>
      </c>
      <c r="D22" s="162" t="s">
        <v>642</v>
      </c>
      <c r="E22" s="162" t="s">
        <v>657</v>
      </c>
      <c r="F22" s="177">
        <v>1</v>
      </c>
      <c r="G22" s="142" t="s">
        <v>423</v>
      </c>
    </row>
    <row r="23" spans="1:26" ht="15.75" customHeight="1">
      <c r="A23" s="146" t="str">
        <f t="shared" ref="A23:B23" si="4">A20</f>
        <v>ANTONESCU ELISABETA</v>
      </c>
      <c r="B23" s="155" t="str">
        <f t="shared" si="4"/>
        <v>FMED2</v>
      </c>
      <c r="C23" s="155" t="s">
        <v>658</v>
      </c>
      <c r="D23" s="162" t="str">
        <f>D17</f>
        <v>Titular</v>
      </c>
      <c r="E23" s="162" t="s">
        <v>649</v>
      </c>
      <c r="F23" s="177">
        <v>40</v>
      </c>
      <c r="G23" s="142" t="s">
        <v>423</v>
      </c>
      <c r="H23" s="152"/>
      <c r="I23" s="152"/>
      <c r="J23" s="152"/>
      <c r="K23" s="152"/>
      <c r="L23" s="152"/>
      <c r="M23" s="152"/>
      <c r="N23" s="152"/>
      <c r="O23" s="152"/>
      <c r="P23" s="152"/>
      <c r="Q23" s="152"/>
      <c r="R23" s="152"/>
      <c r="S23" s="152"/>
      <c r="T23" s="152"/>
      <c r="U23" s="152"/>
      <c r="V23" s="152"/>
      <c r="W23" s="152"/>
      <c r="X23" s="152"/>
      <c r="Y23" s="152"/>
      <c r="Z23" s="152"/>
    </row>
    <row r="24" spans="1:26" ht="15.75" customHeight="1">
      <c r="A24" s="146" t="str">
        <f t="shared" ref="A24:B24" si="5">A22</f>
        <v>ANTONESCU ELISABETA</v>
      </c>
      <c r="B24" s="155" t="str">
        <f t="shared" si="5"/>
        <v>FMED2</v>
      </c>
      <c r="C24" s="155" t="s">
        <v>659</v>
      </c>
      <c r="D24" s="162" t="s">
        <v>642</v>
      </c>
      <c r="E24" s="162" t="s">
        <v>651</v>
      </c>
      <c r="F24" s="177">
        <v>5</v>
      </c>
      <c r="G24" s="142" t="s">
        <v>423</v>
      </c>
      <c r="H24" s="152"/>
      <c r="I24" s="152"/>
      <c r="J24" s="152"/>
      <c r="K24" s="152"/>
      <c r="L24" s="152"/>
      <c r="M24" s="152"/>
      <c r="N24" s="152"/>
      <c r="O24" s="152"/>
      <c r="P24" s="152"/>
      <c r="Q24" s="152"/>
      <c r="R24" s="152"/>
      <c r="S24" s="152"/>
      <c r="T24" s="152"/>
      <c r="U24" s="152"/>
      <c r="V24" s="152"/>
      <c r="W24" s="152"/>
      <c r="X24" s="152"/>
      <c r="Y24" s="152"/>
      <c r="Z24" s="152"/>
    </row>
    <row r="25" spans="1:26" ht="15.75" customHeight="1">
      <c r="A25" s="146" t="str">
        <f t="shared" ref="A25:B26" si="6">A21</f>
        <v>ANTONESCU ELISABETA</v>
      </c>
      <c r="B25" s="155" t="str">
        <f t="shared" si="6"/>
        <v>FMED2</v>
      </c>
      <c r="C25" s="155" t="s">
        <v>660</v>
      </c>
      <c r="D25" s="162" t="str">
        <f>D18</f>
        <v>Titular</v>
      </c>
      <c r="E25" s="162" t="s">
        <v>661</v>
      </c>
      <c r="F25" s="177">
        <v>5</v>
      </c>
      <c r="G25" s="142" t="s">
        <v>423</v>
      </c>
      <c r="H25" s="152"/>
      <c r="I25" s="152"/>
      <c r="J25" s="152"/>
      <c r="K25" s="152"/>
      <c r="L25" s="152"/>
      <c r="M25" s="152"/>
      <c r="N25" s="152"/>
      <c r="O25" s="152"/>
      <c r="P25" s="152"/>
      <c r="Q25" s="152"/>
      <c r="R25" s="152"/>
      <c r="S25" s="152"/>
      <c r="T25" s="152"/>
      <c r="U25" s="152"/>
      <c r="V25" s="152"/>
      <c r="W25" s="152"/>
      <c r="X25" s="152"/>
      <c r="Y25" s="152"/>
      <c r="Z25" s="152"/>
    </row>
    <row r="26" spans="1:26" ht="15.75" customHeight="1">
      <c r="A26" s="146" t="str">
        <f t="shared" si="6"/>
        <v>ANTONESCU ELISABETA</v>
      </c>
      <c r="B26" s="155" t="str">
        <f t="shared" si="6"/>
        <v>FMED2</v>
      </c>
      <c r="C26" s="155" t="s">
        <v>662</v>
      </c>
      <c r="D26" s="162" t="str">
        <f>D20</f>
        <v>Titular</v>
      </c>
      <c r="E26" s="162" t="s">
        <v>661</v>
      </c>
      <c r="F26" s="177">
        <v>5</v>
      </c>
      <c r="G26" s="142" t="s">
        <v>423</v>
      </c>
      <c r="H26" s="152"/>
      <c r="I26" s="152"/>
      <c r="J26" s="152"/>
      <c r="K26" s="152"/>
      <c r="L26" s="152"/>
      <c r="M26" s="152"/>
      <c r="N26" s="152"/>
      <c r="O26" s="152"/>
      <c r="P26" s="152"/>
      <c r="Q26" s="152"/>
      <c r="R26" s="152"/>
      <c r="S26" s="152"/>
      <c r="T26" s="152"/>
      <c r="U26" s="152"/>
      <c r="V26" s="152"/>
      <c r="W26" s="152"/>
      <c r="X26" s="152"/>
      <c r="Y26" s="152"/>
      <c r="Z26" s="152"/>
    </row>
    <row r="27" spans="1:26" ht="15.75" customHeight="1">
      <c r="A27" s="146" t="str">
        <f t="shared" ref="A27:B27" si="7">A25</f>
        <v>ANTONESCU ELISABETA</v>
      </c>
      <c r="B27" s="155" t="str">
        <f t="shared" si="7"/>
        <v>FMED2</v>
      </c>
      <c r="C27" s="155" t="s">
        <v>663</v>
      </c>
      <c r="D27" s="162" t="s">
        <v>664</v>
      </c>
      <c r="E27" s="162" t="s">
        <v>665</v>
      </c>
      <c r="F27" s="177">
        <v>50</v>
      </c>
      <c r="G27" s="142" t="s">
        <v>423</v>
      </c>
      <c r="H27" s="152"/>
      <c r="I27" s="152"/>
      <c r="J27" s="152"/>
      <c r="K27" s="152"/>
      <c r="L27" s="152"/>
      <c r="M27" s="152"/>
      <c r="N27" s="152"/>
      <c r="O27" s="152"/>
      <c r="P27" s="152"/>
      <c r="Q27" s="152"/>
      <c r="R27" s="152"/>
      <c r="S27" s="152"/>
      <c r="T27" s="152"/>
      <c r="U27" s="152"/>
      <c r="V27" s="152"/>
      <c r="W27" s="152"/>
      <c r="X27" s="152"/>
      <c r="Y27" s="152"/>
      <c r="Z27" s="152"/>
    </row>
    <row r="28" spans="1:26" ht="15.75" customHeight="1">
      <c r="A28" s="146" t="str">
        <f t="shared" ref="A28:B30" si="8">A23</f>
        <v>ANTONESCU ELISABETA</v>
      </c>
      <c r="B28" s="155" t="str">
        <f t="shared" si="8"/>
        <v>FMED2</v>
      </c>
      <c r="C28" s="155" t="s">
        <v>666</v>
      </c>
      <c r="D28" s="162" t="s">
        <v>664</v>
      </c>
      <c r="E28" s="162" t="s">
        <v>667</v>
      </c>
      <c r="F28" s="177">
        <v>7</v>
      </c>
      <c r="G28" s="142" t="s">
        <v>423</v>
      </c>
      <c r="H28" s="152"/>
      <c r="I28" s="152"/>
      <c r="J28" s="152"/>
      <c r="K28" s="152"/>
      <c r="L28" s="152"/>
      <c r="M28" s="152"/>
      <c r="N28" s="152"/>
      <c r="O28" s="152"/>
      <c r="P28" s="152"/>
      <c r="Q28" s="152"/>
      <c r="R28" s="152"/>
      <c r="S28" s="152"/>
      <c r="T28" s="152"/>
      <c r="U28" s="152"/>
      <c r="V28" s="152"/>
      <c r="W28" s="152"/>
      <c r="X28" s="152"/>
      <c r="Y28" s="152"/>
      <c r="Z28" s="152"/>
    </row>
    <row r="29" spans="1:26" ht="15.75" customHeight="1">
      <c r="A29" s="146" t="str">
        <f t="shared" si="8"/>
        <v>ANTONESCU ELISABETA</v>
      </c>
      <c r="B29" s="155" t="str">
        <f t="shared" si="8"/>
        <v>FMED2</v>
      </c>
      <c r="C29" s="155" t="s">
        <v>668</v>
      </c>
      <c r="D29" s="162" t="s">
        <v>664</v>
      </c>
      <c r="E29" s="162" t="s">
        <v>669</v>
      </c>
      <c r="F29" s="177">
        <v>27</v>
      </c>
      <c r="G29" s="142" t="s">
        <v>423</v>
      </c>
      <c r="H29" s="152"/>
      <c r="I29" s="152"/>
      <c r="J29" s="152"/>
      <c r="K29" s="152"/>
      <c r="L29" s="152"/>
      <c r="M29" s="152"/>
      <c r="N29" s="152"/>
      <c r="O29" s="152"/>
      <c r="P29" s="152"/>
      <c r="Q29" s="152"/>
      <c r="R29" s="152"/>
      <c r="S29" s="152"/>
      <c r="T29" s="152"/>
      <c r="U29" s="152"/>
      <c r="V29" s="152"/>
      <c r="W29" s="152"/>
      <c r="X29" s="152"/>
      <c r="Y29" s="152"/>
      <c r="Z29" s="152"/>
    </row>
    <row r="30" spans="1:26" ht="15.75" customHeight="1">
      <c r="A30" s="146" t="str">
        <f t="shared" si="8"/>
        <v>ANTONESCU ELISABETA</v>
      </c>
      <c r="B30" s="155" t="str">
        <f t="shared" si="8"/>
        <v>FMED2</v>
      </c>
      <c r="C30" s="155" t="s">
        <v>670</v>
      </c>
      <c r="D30" s="162" t="s">
        <v>664</v>
      </c>
      <c r="E30" s="162" t="s">
        <v>671</v>
      </c>
      <c r="F30" s="177">
        <v>4</v>
      </c>
      <c r="G30" s="142" t="s">
        <v>423</v>
      </c>
      <c r="H30" s="152"/>
      <c r="I30" s="152"/>
      <c r="J30" s="152"/>
      <c r="K30" s="152"/>
      <c r="L30" s="152"/>
      <c r="M30" s="152"/>
      <c r="N30" s="152"/>
      <c r="O30" s="152"/>
      <c r="P30" s="152"/>
      <c r="Q30" s="152"/>
      <c r="R30" s="152"/>
      <c r="S30" s="152"/>
      <c r="T30" s="152"/>
      <c r="U30" s="152"/>
      <c r="V30" s="152"/>
      <c r="W30" s="152"/>
      <c r="X30" s="152"/>
      <c r="Y30" s="152"/>
      <c r="Z30" s="152"/>
    </row>
    <row r="31" spans="1:26" ht="15.75" customHeight="1">
      <c r="A31" s="146" t="str">
        <f t="shared" ref="A31:B31" si="9">A25</f>
        <v>ANTONESCU ELISABETA</v>
      </c>
      <c r="B31" s="155" t="str">
        <f t="shared" si="9"/>
        <v>FMED2</v>
      </c>
      <c r="C31" s="155" t="s">
        <v>672</v>
      </c>
      <c r="D31" s="162" t="s">
        <v>664</v>
      </c>
      <c r="E31" s="162" t="s">
        <v>673</v>
      </c>
      <c r="F31" s="177">
        <v>8</v>
      </c>
      <c r="G31" s="142" t="s">
        <v>423</v>
      </c>
      <c r="H31" s="152"/>
      <c r="I31" s="152"/>
      <c r="J31" s="152"/>
      <c r="K31" s="152"/>
      <c r="L31" s="152"/>
      <c r="M31" s="152"/>
      <c r="N31" s="152"/>
      <c r="O31" s="152"/>
      <c r="P31" s="152"/>
      <c r="Q31" s="152"/>
      <c r="R31" s="152"/>
      <c r="S31" s="152"/>
      <c r="T31" s="152"/>
      <c r="U31" s="152"/>
      <c r="V31" s="152"/>
      <c r="W31" s="152"/>
      <c r="X31" s="152"/>
      <c r="Y31" s="152"/>
      <c r="Z31" s="152"/>
    </row>
    <row r="32" spans="1:26" ht="15.75" customHeight="1">
      <c r="A32" s="146"/>
      <c r="B32" s="155"/>
      <c r="C32" s="155" t="s">
        <v>674</v>
      </c>
      <c r="D32" s="162" t="s">
        <v>664</v>
      </c>
      <c r="E32" s="162" t="s">
        <v>675</v>
      </c>
      <c r="F32" s="177">
        <v>1</v>
      </c>
      <c r="G32" s="142" t="s">
        <v>423</v>
      </c>
      <c r="H32" s="152"/>
      <c r="I32" s="152"/>
      <c r="J32" s="152"/>
      <c r="K32" s="152"/>
      <c r="L32" s="152"/>
      <c r="M32" s="152"/>
      <c r="N32" s="152"/>
      <c r="O32" s="152"/>
      <c r="P32" s="152"/>
      <c r="Q32" s="152"/>
      <c r="R32" s="152"/>
      <c r="S32" s="152"/>
      <c r="T32" s="152"/>
      <c r="U32" s="152"/>
      <c r="V32" s="152"/>
      <c r="W32" s="152"/>
      <c r="X32" s="152"/>
      <c r="Y32" s="152"/>
      <c r="Z32" s="152"/>
    </row>
    <row r="33" spans="1:26" ht="15.75" customHeight="1">
      <c r="A33" s="146" t="str">
        <f t="shared" ref="A33:B33" si="10">A29</f>
        <v>ANTONESCU ELISABETA</v>
      </c>
      <c r="B33" s="155" t="str">
        <f t="shared" si="10"/>
        <v>FMED2</v>
      </c>
      <c r="C33" s="155" t="s">
        <v>676</v>
      </c>
      <c r="D33" s="162" t="s">
        <v>664</v>
      </c>
      <c r="E33" s="162" t="s">
        <v>677</v>
      </c>
      <c r="F33" s="177">
        <v>12</v>
      </c>
      <c r="G33" s="142" t="s">
        <v>423</v>
      </c>
      <c r="H33" s="152"/>
      <c r="I33" s="152"/>
      <c r="J33" s="152"/>
      <c r="K33" s="152"/>
      <c r="L33" s="152"/>
      <c r="M33" s="152"/>
      <c r="N33" s="152"/>
      <c r="O33" s="152"/>
      <c r="P33" s="152"/>
      <c r="Q33" s="152"/>
      <c r="R33" s="152"/>
      <c r="S33" s="152"/>
      <c r="T33" s="152"/>
      <c r="U33" s="152"/>
      <c r="V33" s="152"/>
      <c r="W33" s="152"/>
      <c r="X33" s="152"/>
      <c r="Y33" s="152"/>
      <c r="Z33" s="152"/>
    </row>
    <row r="34" spans="1:26" ht="15.75" customHeight="1">
      <c r="A34" s="146" t="str">
        <f t="shared" ref="A34:B34" si="11">A29</f>
        <v>ANTONESCU ELISABETA</v>
      </c>
      <c r="B34" s="155" t="str">
        <f t="shared" si="11"/>
        <v>FMED2</v>
      </c>
      <c r="C34" s="155" t="s">
        <v>678</v>
      </c>
      <c r="D34" s="162" t="s">
        <v>664</v>
      </c>
      <c r="E34" s="162" t="s">
        <v>679</v>
      </c>
      <c r="F34" s="177">
        <v>2</v>
      </c>
      <c r="G34" s="142" t="s">
        <v>423</v>
      </c>
      <c r="H34" s="152"/>
      <c r="I34" s="152"/>
      <c r="J34" s="152"/>
      <c r="K34" s="152"/>
      <c r="L34" s="152"/>
      <c r="M34" s="152"/>
      <c r="N34" s="152"/>
      <c r="O34" s="152"/>
      <c r="P34" s="152"/>
      <c r="Q34" s="152"/>
      <c r="R34" s="152"/>
      <c r="S34" s="152"/>
      <c r="T34" s="152"/>
      <c r="U34" s="152"/>
      <c r="V34" s="152"/>
      <c r="W34" s="152"/>
      <c r="X34" s="152"/>
      <c r="Y34" s="152"/>
      <c r="Z34" s="152"/>
    </row>
    <row r="35" spans="1:26" ht="15.75" customHeight="1">
      <c r="A35" s="146" t="str">
        <f t="shared" ref="A35:B36" si="12">A27</f>
        <v>ANTONESCU ELISABETA</v>
      </c>
      <c r="B35" s="155" t="str">
        <f t="shared" si="12"/>
        <v>FMED2</v>
      </c>
      <c r="C35" s="155" t="s">
        <v>680</v>
      </c>
      <c r="D35" s="162" t="s">
        <v>664</v>
      </c>
      <c r="E35" s="162" t="s">
        <v>681</v>
      </c>
      <c r="F35" s="177">
        <v>10</v>
      </c>
      <c r="G35" s="142" t="s">
        <v>423</v>
      </c>
      <c r="H35" s="152"/>
      <c r="I35" s="152"/>
      <c r="J35" s="152"/>
      <c r="K35" s="152"/>
      <c r="L35" s="152"/>
      <c r="M35" s="152"/>
      <c r="N35" s="152"/>
      <c r="O35" s="152"/>
      <c r="P35" s="152"/>
      <c r="Q35" s="152"/>
      <c r="R35" s="152"/>
      <c r="S35" s="152"/>
      <c r="T35" s="152"/>
      <c r="U35" s="152"/>
      <c r="V35" s="152"/>
      <c r="W35" s="152"/>
      <c r="X35" s="152"/>
      <c r="Y35" s="152"/>
      <c r="Z35" s="152"/>
    </row>
    <row r="36" spans="1:26" ht="15.75" customHeight="1">
      <c r="A36" s="146" t="str">
        <f t="shared" si="12"/>
        <v>ANTONESCU ELISABETA</v>
      </c>
      <c r="B36" s="155" t="str">
        <f t="shared" si="12"/>
        <v>FMED2</v>
      </c>
      <c r="C36" s="155" t="s">
        <v>682</v>
      </c>
      <c r="D36" s="162" t="s">
        <v>664</v>
      </c>
      <c r="E36" s="162" t="s">
        <v>681</v>
      </c>
      <c r="F36" s="177">
        <v>10</v>
      </c>
      <c r="G36" s="142" t="s">
        <v>423</v>
      </c>
    </row>
    <row r="37" spans="1:26" ht="15.75" customHeight="1">
      <c r="A37" s="146" t="str">
        <f t="shared" ref="A37:B37" si="13">A23</f>
        <v>ANTONESCU ELISABETA</v>
      </c>
      <c r="B37" s="155" t="str">
        <f t="shared" si="13"/>
        <v>FMED2</v>
      </c>
      <c r="C37" s="155" t="s">
        <v>683</v>
      </c>
      <c r="D37" s="162" t="s">
        <v>684</v>
      </c>
      <c r="E37" s="162" t="s">
        <v>685</v>
      </c>
      <c r="F37" s="177">
        <v>48.66</v>
      </c>
      <c r="G37" s="142" t="s">
        <v>423</v>
      </c>
    </row>
    <row r="38" spans="1:26" ht="15.75" customHeight="1">
      <c r="A38" s="164" t="str">
        <f t="shared" ref="A38:B38" si="14">A15</f>
        <v>ANTONESCU ELISABETA</v>
      </c>
      <c r="B38" s="165" t="str">
        <f t="shared" si="14"/>
        <v>FMED2</v>
      </c>
      <c r="C38" s="166" t="s">
        <v>686</v>
      </c>
      <c r="D38" s="166" t="s">
        <v>642</v>
      </c>
      <c r="E38" s="167" t="s">
        <v>687</v>
      </c>
      <c r="F38" s="2224">
        <v>494.65</v>
      </c>
      <c r="G38" s="142" t="s">
        <v>423</v>
      </c>
      <c r="H38" s="152"/>
      <c r="I38" s="152"/>
      <c r="J38" s="152"/>
      <c r="K38" s="152"/>
      <c r="L38" s="152"/>
      <c r="M38" s="152"/>
      <c r="N38" s="152"/>
      <c r="O38" s="152"/>
      <c r="P38" s="152"/>
      <c r="Q38" s="152"/>
      <c r="R38" s="152"/>
      <c r="S38" s="152"/>
      <c r="T38" s="152"/>
      <c r="U38" s="152"/>
      <c r="V38" s="152"/>
      <c r="W38" s="152"/>
      <c r="X38" s="152"/>
      <c r="Y38" s="152"/>
      <c r="Z38" s="152"/>
    </row>
    <row r="39" spans="1:26" ht="28.8">
      <c r="A39" s="146" t="s">
        <v>922</v>
      </c>
      <c r="B39" s="155" t="s">
        <v>456</v>
      </c>
      <c r="C39" s="155" t="s">
        <v>923</v>
      </c>
      <c r="D39" s="163" t="s">
        <v>664</v>
      </c>
      <c r="E39" s="180">
        <v>5.66</v>
      </c>
      <c r="F39" s="177">
        <v>5.66</v>
      </c>
      <c r="G39" s="188" t="s">
        <v>703</v>
      </c>
    </row>
    <row r="40" spans="1:26" ht="28.8">
      <c r="A40" s="146" t="s">
        <v>922</v>
      </c>
      <c r="B40" s="155" t="s">
        <v>456</v>
      </c>
      <c r="C40" s="155" t="s">
        <v>924</v>
      </c>
      <c r="D40" s="163" t="s">
        <v>664</v>
      </c>
      <c r="E40" s="180">
        <v>5.66</v>
      </c>
      <c r="F40" s="177">
        <v>5.66</v>
      </c>
      <c r="G40" s="188" t="s">
        <v>703</v>
      </c>
    </row>
    <row r="41" spans="1:26" ht="28.8">
      <c r="A41" s="146" t="s">
        <v>922</v>
      </c>
      <c r="B41" s="155" t="s">
        <v>456</v>
      </c>
      <c r="C41" s="155" t="s">
        <v>925</v>
      </c>
      <c r="D41" s="163" t="s">
        <v>664</v>
      </c>
      <c r="E41" s="180">
        <v>5.66</v>
      </c>
      <c r="F41" s="177">
        <v>5.66</v>
      </c>
      <c r="G41" s="188" t="s">
        <v>703</v>
      </c>
    </row>
    <row r="42" spans="1:26" ht="28.8">
      <c r="A42" s="146" t="s">
        <v>922</v>
      </c>
      <c r="B42" s="155" t="s">
        <v>456</v>
      </c>
      <c r="C42" s="155" t="s">
        <v>926</v>
      </c>
      <c r="D42" s="163" t="s">
        <v>664</v>
      </c>
      <c r="E42" s="180">
        <v>5.66</v>
      </c>
      <c r="F42" s="177">
        <v>5.66</v>
      </c>
      <c r="G42" s="188" t="s">
        <v>703</v>
      </c>
    </row>
    <row r="43" spans="1:26" ht="28.8">
      <c r="A43" s="146" t="s">
        <v>922</v>
      </c>
      <c r="B43" s="155" t="s">
        <v>456</v>
      </c>
      <c r="C43" s="155" t="s">
        <v>927</v>
      </c>
      <c r="D43" s="163" t="s">
        <v>664</v>
      </c>
      <c r="E43" s="163">
        <v>6</v>
      </c>
      <c r="F43" s="177">
        <v>6</v>
      </c>
      <c r="G43" s="188" t="s">
        <v>703</v>
      </c>
    </row>
    <row r="44" spans="1:26" ht="28.8">
      <c r="A44" s="146" t="s">
        <v>922</v>
      </c>
      <c r="B44" s="155" t="s">
        <v>456</v>
      </c>
      <c r="C44" s="155" t="s">
        <v>928</v>
      </c>
      <c r="D44" s="163" t="s">
        <v>664</v>
      </c>
      <c r="E44" s="163">
        <v>6</v>
      </c>
      <c r="F44" s="177">
        <v>6</v>
      </c>
      <c r="G44" s="188" t="s">
        <v>703</v>
      </c>
    </row>
    <row r="45" spans="1:26" ht="15.75" customHeight="1">
      <c r="A45" s="146" t="s">
        <v>922</v>
      </c>
      <c r="B45" s="155" t="s">
        <v>456</v>
      </c>
      <c r="C45" s="158"/>
      <c r="D45" s="184" t="s">
        <v>929</v>
      </c>
      <c r="E45" s="185">
        <v>494.66</v>
      </c>
      <c r="F45" s="2225">
        <v>494.66</v>
      </c>
      <c r="G45" s="188" t="s">
        <v>703</v>
      </c>
    </row>
    <row r="46" spans="1:26" ht="14.4">
      <c r="A46" s="146" t="s">
        <v>952</v>
      </c>
      <c r="B46" s="155" t="s">
        <v>456</v>
      </c>
      <c r="C46" s="155" t="s">
        <v>957</v>
      </c>
      <c r="D46" s="163" t="s">
        <v>642</v>
      </c>
      <c r="E46" s="163">
        <v>63.33</v>
      </c>
      <c r="F46" s="177">
        <v>63.33</v>
      </c>
      <c r="G46" s="190" t="s">
        <v>432</v>
      </c>
    </row>
    <row r="47" spans="1:26" ht="15" customHeight="1">
      <c r="A47" s="146" t="s">
        <v>952</v>
      </c>
      <c r="B47" s="155" t="s">
        <v>456</v>
      </c>
      <c r="C47" s="155" t="s">
        <v>958</v>
      </c>
      <c r="D47" s="163" t="s">
        <v>642</v>
      </c>
      <c r="E47" s="162">
        <v>43.66</v>
      </c>
      <c r="F47" s="177">
        <v>43.66</v>
      </c>
      <c r="G47" s="190" t="s">
        <v>432</v>
      </c>
    </row>
    <row r="48" spans="1:26" ht="14.4">
      <c r="A48" s="146" t="s">
        <v>952</v>
      </c>
      <c r="B48" s="155" t="s">
        <v>456</v>
      </c>
      <c r="C48" s="155" t="s">
        <v>959</v>
      </c>
      <c r="D48" s="163" t="s">
        <v>642</v>
      </c>
      <c r="E48" s="163">
        <v>63.33</v>
      </c>
      <c r="F48" s="177">
        <v>63.33</v>
      </c>
      <c r="G48" s="190" t="s">
        <v>432</v>
      </c>
    </row>
    <row r="49" spans="1:9" ht="14.4">
      <c r="A49" s="146" t="s">
        <v>952</v>
      </c>
      <c r="B49" s="155" t="s">
        <v>456</v>
      </c>
      <c r="C49" s="155" t="s">
        <v>960</v>
      </c>
      <c r="D49" s="163" t="s">
        <v>642</v>
      </c>
      <c r="E49" s="162">
        <v>4.78</v>
      </c>
      <c r="F49" s="177">
        <v>4.78</v>
      </c>
      <c r="G49" s="190" t="s">
        <v>432</v>
      </c>
    </row>
    <row r="50" spans="1:9" ht="14.4">
      <c r="A50" s="146" t="s">
        <v>952</v>
      </c>
      <c r="B50" s="155" t="s">
        <v>456</v>
      </c>
      <c r="C50" s="155" t="s">
        <v>961</v>
      </c>
      <c r="D50" s="163" t="s">
        <v>962</v>
      </c>
      <c r="E50" s="162">
        <v>494.65</v>
      </c>
      <c r="F50" s="177">
        <v>494.65</v>
      </c>
      <c r="G50" s="190" t="s">
        <v>432</v>
      </c>
    </row>
    <row r="51" spans="1:9" ht="27.6">
      <c r="A51" s="146" t="s">
        <v>952</v>
      </c>
      <c r="B51" s="155" t="s">
        <v>456</v>
      </c>
      <c r="C51" s="155" t="s">
        <v>963</v>
      </c>
      <c r="D51" s="163" t="s">
        <v>962</v>
      </c>
      <c r="E51" s="162">
        <v>218</v>
      </c>
      <c r="F51" s="177">
        <v>218</v>
      </c>
      <c r="G51" s="190" t="s">
        <v>432</v>
      </c>
    </row>
    <row r="52" spans="1:9" ht="28.8">
      <c r="A52" s="146" t="s">
        <v>968</v>
      </c>
      <c r="B52" s="155" t="s">
        <v>456</v>
      </c>
      <c r="C52" s="155" t="s">
        <v>969</v>
      </c>
      <c r="D52" s="163" t="s">
        <v>664</v>
      </c>
      <c r="E52" s="161">
        <v>15</v>
      </c>
      <c r="F52" s="177">
        <v>15</v>
      </c>
      <c r="G52" s="190" t="s">
        <v>446</v>
      </c>
    </row>
    <row r="53" spans="1:9" ht="28.8">
      <c r="A53" s="146" t="s">
        <v>968</v>
      </c>
      <c r="B53" s="155" t="s">
        <v>456</v>
      </c>
      <c r="C53" s="155" t="s">
        <v>969</v>
      </c>
      <c r="D53" s="183" t="str">
        <f t="shared" ref="D53:D63" si="15">$D$15</f>
        <v>Titular</v>
      </c>
      <c r="E53" s="161">
        <v>2</v>
      </c>
      <c r="F53" s="177">
        <v>2</v>
      </c>
      <c r="G53" s="190" t="s">
        <v>446</v>
      </c>
    </row>
    <row r="54" spans="1:9" ht="28.8">
      <c r="A54" s="146" t="s">
        <v>968</v>
      </c>
      <c r="B54" s="155" t="s">
        <v>456</v>
      </c>
      <c r="C54" s="155" t="s">
        <v>969</v>
      </c>
      <c r="D54" s="191" t="str">
        <f t="shared" si="15"/>
        <v>Titular</v>
      </c>
      <c r="E54" s="161">
        <v>1</v>
      </c>
      <c r="F54" s="177">
        <v>1</v>
      </c>
      <c r="G54" s="190" t="s">
        <v>446</v>
      </c>
    </row>
    <row r="55" spans="1:9" ht="28.8">
      <c r="A55" s="146" t="s">
        <v>968</v>
      </c>
      <c r="B55" s="155" t="s">
        <v>456</v>
      </c>
      <c r="C55" s="155" t="s">
        <v>969</v>
      </c>
      <c r="D55" s="183" t="str">
        <f t="shared" si="15"/>
        <v>Titular</v>
      </c>
      <c r="E55" s="161">
        <v>20</v>
      </c>
      <c r="F55" s="177">
        <v>20</v>
      </c>
      <c r="G55" s="190" t="s">
        <v>446</v>
      </c>
    </row>
    <row r="56" spans="1:9" ht="28.8">
      <c r="A56" s="146" t="s">
        <v>968</v>
      </c>
      <c r="B56" s="155" t="s">
        <v>456</v>
      </c>
      <c r="C56" s="155" t="s">
        <v>969</v>
      </c>
      <c r="D56" s="183" t="str">
        <f t="shared" si="15"/>
        <v>Titular</v>
      </c>
      <c r="E56" s="161">
        <v>2.5</v>
      </c>
      <c r="F56" s="177">
        <v>2.5</v>
      </c>
      <c r="G56" s="190" t="s">
        <v>446</v>
      </c>
    </row>
    <row r="57" spans="1:9" ht="28.8">
      <c r="A57" s="146" t="s">
        <v>968</v>
      </c>
      <c r="B57" s="155" t="s">
        <v>456</v>
      </c>
      <c r="C57" s="155" t="s">
        <v>969</v>
      </c>
      <c r="D57" s="192" t="str">
        <f t="shared" si="15"/>
        <v>Titular</v>
      </c>
      <c r="E57" s="193">
        <v>12</v>
      </c>
      <c r="F57" s="2230">
        <v>12</v>
      </c>
      <c r="G57" s="190" t="s">
        <v>446</v>
      </c>
    </row>
    <row r="58" spans="1:9" ht="15.75" customHeight="1">
      <c r="A58" s="146" t="s">
        <v>968</v>
      </c>
      <c r="B58" s="155" t="s">
        <v>456</v>
      </c>
      <c r="C58" s="155" t="s">
        <v>969</v>
      </c>
      <c r="D58" s="194" t="str">
        <f t="shared" si="15"/>
        <v>Titular</v>
      </c>
      <c r="E58" s="184">
        <v>1.5</v>
      </c>
      <c r="F58" s="2225">
        <v>1.5</v>
      </c>
      <c r="G58" s="190" t="s">
        <v>446</v>
      </c>
    </row>
    <row r="59" spans="1:9" ht="15.75" customHeight="1">
      <c r="A59" s="146" t="s">
        <v>968</v>
      </c>
      <c r="B59" s="155" t="s">
        <v>456</v>
      </c>
      <c r="C59" s="155" t="s">
        <v>969</v>
      </c>
      <c r="D59" s="195" t="str">
        <f t="shared" si="15"/>
        <v>Titular</v>
      </c>
      <c r="E59" s="158">
        <v>0.5</v>
      </c>
      <c r="F59" s="2225">
        <v>0.5</v>
      </c>
      <c r="G59" s="190" t="s">
        <v>446</v>
      </c>
      <c r="H59" s="168"/>
      <c r="I59" s="168"/>
    </row>
    <row r="60" spans="1:9" ht="15.75" customHeight="1">
      <c r="A60" s="146" t="s">
        <v>968</v>
      </c>
      <c r="B60" s="155" t="s">
        <v>456</v>
      </c>
      <c r="C60" s="155" t="s">
        <v>969</v>
      </c>
      <c r="D60" s="195" t="str">
        <f t="shared" si="15"/>
        <v>Titular</v>
      </c>
      <c r="E60" s="196">
        <v>2.5</v>
      </c>
      <c r="F60" s="2231">
        <v>2.5</v>
      </c>
      <c r="G60" s="190" t="s">
        <v>446</v>
      </c>
      <c r="H60" s="168"/>
      <c r="I60" s="168"/>
    </row>
    <row r="61" spans="1:9" ht="15.75" customHeight="1">
      <c r="A61" s="146" t="s">
        <v>968</v>
      </c>
      <c r="B61" s="155" t="s">
        <v>456</v>
      </c>
      <c r="C61" s="155" t="s">
        <v>969</v>
      </c>
      <c r="D61" s="195" t="str">
        <f t="shared" si="15"/>
        <v>Titular</v>
      </c>
      <c r="E61" s="158">
        <v>2.5</v>
      </c>
      <c r="F61" s="2225">
        <v>2.5</v>
      </c>
      <c r="G61" s="190" t="s">
        <v>446</v>
      </c>
      <c r="H61" s="168"/>
      <c r="I61" s="168"/>
    </row>
    <row r="62" spans="1:9" ht="15.75" customHeight="1">
      <c r="A62" s="146" t="s">
        <v>968</v>
      </c>
      <c r="B62" s="155" t="s">
        <v>456</v>
      </c>
      <c r="C62" s="155" t="s">
        <v>969</v>
      </c>
      <c r="D62" s="195" t="str">
        <f t="shared" si="15"/>
        <v>Titular</v>
      </c>
      <c r="E62" s="196">
        <v>2.5</v>
      </c>
      <c r="F62" s="2231">
        <v>2.5</v>
      </c>
      <c r="G62" s="190" t="s">
        <v>446</v>
      </c>
      <c r="H62" s="168"/>
      <c r="I62" s="168"/>
    </row>
    <row r="63" spans="1:9" ht="15.75" customHeight="1">
      <c r="A63" s="146" t="s">
        <v>968</v>
      </c>
      <c r="B63" s="155" t="s">
        <v>456</v>
      </c>
      <c r="C63" s="157" t="s">
        <v>970</v>
      </c>
      <c r="D63" s="195" t="str">
        <f t="shared" si="15"/>
        <v>Titular</v>
      </c>
      <c r="E63" s="158">
        <v>496.65</v>
      </c>
      <c r="F63" s="2225">
        <v>496.65</v>
      </c>
      <c r="G63" s="190" t="s">
        <v>446</v>
      </c>
      <c r="H63" s="168"/>
      <c r="I63" s="168"/>
    </row>
    <row r="64" spans="1:9" ht="31.2">
      <c r="A64" s="146" t="s">
        <v>433</v>
      </c>
      <c r="B64" s="155" t="s">
        <v>456</v>
      </c>
      <c r="C64" s="155" t="s">
        <v>977</v>
      </c>
      <c r="D64" s="163" t="s">
        <v>978</v>
      </c>
      <c r="E64" s="163">
        <v>22.3</v>
      </c>
      <c r="F64" s="177">
        <v>22.3</v>
      </c>
      <c r="G64" s="305" t="s">
        <v>433</v>
      </c>
    </row>
    <row r="65" spans="1:7" ht="31.2">
      <c r="A65" s="146" t="s">
        <v>433</v>
      </c>
      <c r="B65" s="155" t="s">
        <v>456</v>
      </c>
      <c r="C65" s="155" t="s">
        <v>979</v>
      </c>
      <c r="D65" s="162" t="s">
        <v>978</v>
      </c>
      <c r="E65" s="162">
        <v>22.3</v>
      </c>
      <c r="F65" s="177">
        <v>22.3</v>
      </c>
      <c r="G65" s="305" t="s">
        <v>433</v>
      </c>
    </row>
    <row r="66" spans="1:7" ht="31.2">
      <c r="A66" s="146" t="s">
        <v>433</v>
      </c>
      <c r="B66" s="155" t="s">
        <v>456</v>
      </c>
      <c r="C66" s="155" t="s">
        <v>980</v>
      </c>
      <c r="D66" s="162" t="s">
        <v>978</v>
      </c>
      <c r="E66" s="163">
        <v>11</v>
      </c>
      <c r="F66" s="177">
        <v>11</v>
      </c>
      <c r="G66" s="305" t="s">
        <v>433</v>
      </c>
    </row>
    <row r="67" spans="1:7" ht="13.5" customHeight="1">
      <c r="A67" s="146" t="s">
        <v>433</v>
      </c>
      <c r="B67" s="155" t="s">
        <v>456</v>
      </c>
      <c r="C67" s="155" t="s">
        <v>981</v>
      </c>
      <c r="D67" s="162" t="s">
        <v>978</v>
      </c>
      <c r="E67" s="162">
        <v>11</v>
      </c>
      <c r="F67" s="177">
        <v>11</v>
      </c>
      <c r="G67" s="305" t="s">
        <v>433</v>
      </c>
    </row>
    <row r="68" spans="1:7" ht="31.2">
      <c r="A68" s="146" t="s">
        <v>433</v>
      </c>
      <c r="B68" s="155" t="s">
        <v>456</v>
      </c>
      <c r="C68" s="155" t="s">
        <v>982</v>
      </c>
      <c r="D68" s="162" t="s">
        <v>983</v>
      </c>
      <c r="E68" s="162">
        <v>6.66</v>
      </c>
      <c r="F68" s="177">
        <v>6.66</v>
      </c>
      <c r="G68" s="305" t="s">
        <v>433</v>
      </c>
    </row>
    <row r="69" spans="1:7" ht="31.2">
      <c r="A69" s="146" t="s">
        <v>433</v>
      </c>
      <c r="B69" s="155" t="s">
        <v>456</v>
      </c>
      <c r="C69" s="155" t="s">
        <v>984</v>
      </c>
      <c r="D69" s="162" t="s">
        <v>983</v>
      </c>
      <c r="E69" s="162">
        <v>6.66</v>
      </c>
      <c r="F69" s="177">
        <v>6.66</v>
      </c>
      <c r="G69" s="305" t="s">
        <v>433</v>
      </c>
    </row>
    <row r="70" spans="1:7" ht="15.75" customHeight="1">
      <c r="A70" s="146" t="s">
        <v>433</v>
      </c>
      <c r="B70" s="155" t="s">
        <v>456</v>
      </c>
      <c r="C70" s="155" t="s">
        <v>985</v>
      </c>
      <c r="D70" s="162" t="s">
        <v>983</v>
      </c>
      <c r="E70" s="162">
        <v>25</v>
      </c>
      <c r="F70" s="177">
        <v>25</v>
      </c>
      <c r="G70" s="305" t="s">
        <v>433</v>
      </c>
    </row>
    <row r="71" spans="1:7" ht="15.75" customHeight="1">
      <c r="A71" s="146" t="s">
        <v>433</v>
      </c>
      <c r="B71" s="155" t="s">
        <v>456</v>
      </c>
      <c r="C71" s="155" t="s">
        <v>986</v>
      </c>
      <c r="D71" s="162" t="s">
        <v>983</v>
      </c>
      <c r="E71" s="162">
        <v>25</v>
      </c>
      <c r="F71" s="177">
        <v>25</v>
      </c>
      <c r="G71" s="305" t="s">
        <v>433</v>
      </c>
    </row>
    <row r="72" spans="1:7" ht="15.75" customHeight="1">
      <c r="A72" s="146" t="s">
        <v>433</v>
      </c>
      <c r="B72" s="155" t="s">
        <v>456</v>
      </c>
      <c r="C72" s="155" t="s">
        <v>987</v>
      </c>
      <c r="D72" s="162" t="s">
        <v>978</v>
      </c>
      <c r="E72" s="162">
        <v>494.66</v>
      </c>
      <c r="F72" s="177">
        <v>494.66</v>
      </c>
      <c r="G72" s="305" t="s">
        <v>433</v>
      </c>
    </row>
    <row r="73" spans="1:7" ht="14.4">
      <c r="A73" s="146" t="s">
        <v>434</v>
      </c>
      <c r="B73" s="155" t="s">
        <v>456</v>
      </c>
      <c r="C73" s="155" t="s">
        <v>1029</v>
      </c>
      <c r="D73" s="163" t="s">
        <v>642</v>
      </c>
      <c r="E73" s="163">
        <v>38</v>
      </c>
      <c r="F73" s="177">
        <v>38</v>
      </c>
      <c r="G73" s="160" t="s">
        <v>1046</v>
      </c>
    </row>
    <row r="74" spans="1:7" ht="14.4">
      <c r="A74" s="146" t="s">
        <v>434</v>
      </c>
      <c r="B74" s="155" t="s">
        <v>456</v>
      </c>
      <c r="C74" s="155" t="s">
        <v>1030</v>
      </c>
      <c r="D74" s="163" t="s">
        <v>642</v>
      </c>
      <c r="E74" s="162" t="s">
        <v>1031</v>
      </c>
      <c r="F74" s="177">
        <v>35.32</v>
      </c>
      <c r="G74" s="160" t="s">
        <v>1046</v>
      </c>
    </row>
    <row r="75" spans="1:7" ht="14.4">
      <c r="A75" s="146" t="s">
        <v>434</v>
      </c>
      <c r="B75" s="155" t="s">
        <v>456</v>
      </c>
      <c r="C75" s="155" t="s">
        <v>1032</v>
      </c>
      <c r="D75" s="163" t="s">
        <v>642</v>
      </c>
      <c r="E75" s="162" t="s">
        <v>1033</v>
      </c>
      <c r="F75" s="177">
        <v>4.66</v>
      </c>
      <c r="G75" s="160" t="s">
        <v>1046</v>
      </c>
    </row>
    <row r="76" spans="1:7" ht="14.4">
      <c r="A76" s="146" t="s">
        <v>434</v>
      </c>
      <c r="B76" s="155" t="s">
        <v>456</v>
      </c>
      <c r="C76" s="155" t="s">
        <v>1034</v>
      </c>
      <c r="D76" s="163" t="s">
        <v>642</v>
      </c>
      <c r="E76" s="163" t="s">
        <v>1035</v>
      </c>
      <c r="F76" s="177">
        <v>26.66</v>
      </c>
      <c r="G76" s="160" t="s">
        <v>1046</v>
      </c>
    </row>
    <row r="77" spans="1:7" ht="14.4">
      <c r="A77" s="146" t="s">
        <v>434</v>
      </c>
      <c r="B77" s="155" t="s">
        <v>456</v>
      </c>
      <c r="C77" s="155" t="s">
        <v>1036</v>
      </c>
      <c r="D77" s="163" t="s">
        <v>642</v>
      </c>
      <c r="E77" s="162" t="s">
        <v>1037</v>
      </c>
      <c r="F77" s="177">
        <v>18</v>
      </c>
      <c r="G77" s="160" t="s">
        <v>1046</v>
      </c>
    </row>
    <row r="78" spans="1:7" ht="14.4">
      <c r="A78" s="146" t="s">
        <v>434</v>
      </c>
      <c r="B78" s="155" t="s">
        <v>456</v>
      </c>
      <c r="C78" s="155" t="s">
        <v>1038</v>
      </c>
      <c r="D78" s="163" t="s">
        <v>642</v>
      </c>
      <c r="E78" s="162" t="s">
        <v>1039</v>
      </c>
      <c r="F78" s="177">
        <v>4</v>
      </c>
      <c r="G78" s="160" t="s">
        <v>1046</v>
      </c>
    </row>
    <row r="79" spans="1:7" ht="15.75" customHeight="1">
      <c r="A79" s="146" t="s">
        <v>434</v>
      </c>
      <c r="B79" s="155" t="s">
        <v>456</v>
      </c>
      <c r="C79" s="155" t="s">
        <v>987</v>
      </c>
      <c r="D79" s="163" t="s">
        <v>642</v>
      </c>
      <c r="E79" s="162">
        <v>494.66</v>
      </c>
      <c r="F79" s="177">
        <v>494.66</v>
      </c>
      <c r="G79" s="160" t="s">
        <v>1046</v>
      </c>
    </row>
    <row r="80" spans="1:7" ht="27.6">
      <c r="A80" s="146" t="s">
        <v>1056</v>
      </c>
      <c r="B80" s="155"/>
      <c r="C80" s="155" t="s">
        <v>1057</v>
      </c>
      <c r="D80" s="163" t="s">
        <v>1058</v>
      </c>
      <c r="E80" s="163" t="s">
        <v>1059</v>
      </c>
      <c r="F80" s="177">
        <v>68</v>
      </c>
      <c r="G80" s="160" t="s">
        <v>1056</v>
      </c>
    </row>
    <row r="81" spans="1:7" ht="27.6">
      <c r="A81" s="146" t="s">
        <v>1056</v>
      </c>
      <c r="B81" s="155"/>
      <c r="C81" s="155" t="s">
        <v>1060</v>
      </c>
      <c r="D81" s="162" t="s">
        <v>1061</v>
      </c>
      <c r="E81" s="162" t="s">
        <v>1062</v>
      </c>
      <c r="F81" s="177">
        <v>40</v>
      </c>
      <c r="G81" s="160" t="s">
        <v>1056</v>
      </c>
    </row>
    <row r="82" spans="1:7" ht="27.6">
      <c r="A82" s="146" t="s">
        <v>1056</v>
      </c>
      <c r="B82" s="155"/>
      <c r="C82" s="155" t="s">
        <v>1063</v>
      </c>
      <c r="D82" s="163" t="s">
        <v>1064</v>
      </c>
      <c r="E82" s="163" t="s">
        <v>1065</v>
      </c>
      <c r="F82" s="177">
        <v>75</v>
      </c>
      <c r="G82" s="160" t="s">
        <v>1056</v>
      </c>
    </row>
    <row r="83" spans="1:7" ht="27.6">
      <c r="A83" s="146" t="s">
        <v>1056</v>
      </c>
      <c r="B83" s="155"/>
      <c r="C83" s="155" t="s">
        <v>1066</v>
      </c>
      <c r="D83" s="162" t="s">
        <v>978</v>
      </c>
      <c r="E83" s="162">
        <v>494.5</v>
      </c>
      <c r="F83" s="177">
        <v>495</v>
      </c>
      <c r="G83" s="160" t="s">
        <v>1056</v>
      </c>
    </row>
    <row r="84" spans="1:7" ht="15.75" customHeight="1">
      <c r="A84" s="172" t="s">
        <v>1110</v>
      </c>
      <c r="B84" s="155" t="s">
        <v>456</v>
      </c>
      <c r="C84" s="155" t="s">
        <v>1111</v>
      </c>
      <c r="D84" s="162" t="s">
        <v>642</v>
      </c>
      <c r="E84" s="162">
        <f t="shared" ref="E84:E85" si="16">36/3</f>
        <v>12</v>
      </c>
      <c r="F84" s="177">
        <f t="shared" ref="F84:F89" si="17">E84</f>
        <v>12</v>
      </c>
      <c r="G84" s="182" t="s">
        <v>1110</v>
      </c>
    </row>
    <row r="85" spans="1:7" ht="27.6">
      <c r="A85" s="172" t="s">
        <v>1110</v>
      </c>
      <c r="B85" s="155" t="s">
        <v>456</v>
      </c>
      <c r="C85" s="155" t="s">
        <v>1112</v>
      </c>
      <c r="D85" s="162" t="s">
        <v>642</v>
      </c>
      <c r="E85" s="162">
        <f t="shared" si="16"/>
        <v>12</v>
      </c>
      <c r="F85" s="177">
        <f t="shared" si="17"/>
        <v>12</v>
      </c>
      <c r="G85" s="182" t="s">
        <v>1110</v>
      </c>
    </row>
    <row r="86" spans="1:7" ht="27.6">
      <c r="A86" s="172" t="s">
        <v>1110</v>
      </c>
      <c r="B86" s="155" t="s">
        <v>1041</v>
      </c>
      <c r="C86" s="155" t="s">
        <v>1113</v>
      </c>
      <c r="D86" s="162" t="s">
        <v>642</v>
      </c>
      <c r="E86" s="162">
        <f>24/3</f>
        <v>8</v>
      </c>
      <c r="F86" s="177">
        <f t="shared" si="17"/>
        <v>8</v>
      </c>
      <c r="G86" s="182" t="s">
        <v>1110</v>
      </c>
    </row>
    <row r="87" spans="1:7" ht="27.6">
      <c r="A87" s="172" t="s">
        <v>1110</v>
      </c>
      <c r="B87" s="155" t="s">
        <v>456</v>
      </c>
      <c r="C87" s="155" t="s">
        <v>1114</v>
      </c>
      <c r="D87" s="162" t="s">
        <v>642</v>
      </c>
      <c r="E87" s="162">
        <f t="shared" ref="E87:E88" si="18">36/3</f>
        <v>12</v>
      </c>
      <c r="F87" s="177">
        <f t="shared" si="17"/>
        <v>12</v>
      </c>
      <c r="G87" s="182" t="s">
        <v>1110</v>
      </c>
    </row>
    <row r="88" spans="1:7" ht="27.6">
      <c r="A88" s="172" t="s">
        <v>1110</v>
      </c>
      <c r="B88" s="155" t="s">
        <v>456</v>
      </c>
      <c r="C88" s="155" t="s">
        <v>1115</v>
      </c>
      <c r="D88" s="162" t="s">
        <v>642</v>
      </c>
      <c r="E88" s="162">
        <f t="shared" si="18"/>
        <v>12</v>
      </c>
      <c r="F88" s="177">
        <f t="shared" si="17"/>
        <v>12</v>
      </c>
      <c r="G88" s="182" t="s">
        <v>1110</v>
      </c>
    </row>
    <row r="89" spans="1:7" ht="27.6">
      <c r="A89" s="172" t="s">
        <v>1110</v>
      </c>
      <c r="B89" s="155" t="s">
        <v>456</v>
      </c>
      <c r="C89" s="155" t="s">
        <v>1113</v>
      </c>
      <c r="D89" s="162" t="s">
        <v>642</v>
      </c>
      <c r="E89" s="162">
        <f>24/3</f>
        <v>8</v>
      </c>
      <c r="F89" s="177">
        <f t="shared" si="17"/>
        <v>8</v>
      </c>
      <c r="G89" s="182" t="s">
        <v>1110</v>
      </c>
    </row>
    <row r="90" spans="1:7" ht="15.75" customHeight="1">
      <c r="A90" s="172" t="s">
        <v>1110</v>
      </c>
      <c r="B90" s="155" t="s">
        <v>456</v>
      </c>
      <c r="C90" s="155" t="s">
        <v>1116</v>
      </c>
      <c r="D90" s="162" t="s">
        <v>642</v>
      </c>
      <c r="E90" s="162">
        <f>28/3</f>
        <v>9.3333333333333339</v>
      </c>
      <c r="F90" s="177">
        <v>4.67</v>
      </c>
      <c r="G90" s="182" t="s">
        <v>1110</v>
      </c>
    </row>
    <row r="91" spans="1:7" ht="15.75" customHeight="1">
      <c r="A91" s="172" t="s">
        <v>1110</v>
      </c>
      <c r="B91" s="155" t="s">
        <v>456</v>
      </c>
      <c r="C91" s="155" t="s">
        <v>1117</v>
      </c>
      <c r="D91" s="162" t="s">
        <v>642</v>
      </c>
      <c r="E91" s="162">
        <f>53/3</f>
        <v>17.666666666666668</v>
      </c>
      <c r="F91" s="177">
        <v>17.670000000000002</v>
      </c>
      <c r="G91" s="182" t="s">
        <v>1110</v>
      </c>
    </row>
    <row r="92" spans="1:7" ht="15.75" customHeight="1">
      <c r="A92" s="172" t="s">
        <v>1110</v>
      </c>
      <c r="B92" s="155" t="s">
        <v>456</v>
      </c>
      <c r="C92" s="155" t="s">
        <v>1118</v>
      </c>
      <c r="D92" s="162" t="s">
        <v>642</v>
      </c>
      <c r="E92" s="162">
        <f>52/3</f>
        <v>17.333333333333332</v>
      </c>
      <c r="F92" s="177">
        <v>34.659999999999997</v>
      </c>
      <c r="G92" s="182" t="s">
        <v>1110</v>
      </c>
    </row>
    <row r="93" spans="1:7" ht="27.6">
      <c r="A93" s="146" t="s">
        <v>425</v>
      </c>
      <c r="B93" s="155" t="s">
        <v>456</v>
      </c>
      <c r="C93" s="155" t="s">
        <v>1387</v>
      </c>
      <c r="D93" s="162" t="s">
        <v>978</v>
      </c>
      <c r="E93" s="162">
        <f>126/3</f>
        <v>42</v>
      </c>
      <c r="F93" s="177">
        <v>42</v>
      </c>
      <c r="G93" s="160" t="s">
        <v>1402</v>
      </c>
    </row>
    <row r="94" spans="1:7" ht="27.6">
      <c r="A94" s="146" t="s">
        <v>425</v>
      </c>
      <c r="B94" s="155" t="s">
        <v>456</v>
      </c>
      <c r="C94" s="155" t="s">
        <v>1388</v>
      </c>
      <c r="D94" s="162" t="s">
        <v>978</v>
      </c>
      <c r="E94" s="162">
        <f>80/3</f>
        <v>26.666666666666668</v>
      </c>
      <c r="F94" s="177">
        <v>27</v>
      </c>
      <c r="G94" s="160" t="s">
        <v>1402</v>
      </c>
    </row>
    <row r="95" spans="1:7" ht="14.4">
      <c r="A95" s="146" t="s">
        <v>425</v>
      </c>
      <c r="B95" s="155" t="s">
        <v>456</v>
      </c>
      <c r="C95" s="155" t="s">
        <v>1389</v>
      </c>
      <c r="D95" s="162" t="s">
        <v>978</v>
      </c>
      <c r="E95" s="162">
        <v>13.333333333333334</v>
      </c>
      <c r="F95" s="177">
        <v>13</v>
      </c>
      <c r="G95" s="160" t="s">
        <v>1402</v>
      </c>
    </row>
    <row r="96" spans="1:7" ht="14.4">
      <c r="A96" s="146" t="s">
        <v>425</v>
      </c>
      <c r="B96" s="155" t="s">
        <v>456</v>
      </c>
      <c r="C96" s="155" t="s">
        <v>1390</v>
      </c>
      <c r="D96" s="162" t="s">
        <v>978</v>
      </c>
      <c r="E96" s="162">
        <f>40/3</f>
        <v>13.333333333333334</v>
      </c>
      <c r="F96" s="177">
        <v>13</v>
      </c>
      <c r="G96" s="160" t="s">
        <v>1402</v>
      </c>
    </row>
    <row r="97" spans="1:26" ht="14.4">
      <c r="A97" s="146" t="s">
        <v>425</v>
      </c>
      <c r="B97" s="155" t="s">
        <v>456</v>
      </c>
      <c r="C97" s="155" t="s">
        <v>1391</v>
      </c>
      <c r="D97" s="162" t="s">
        <v>978</v>
      </c>
      <c r="E97" s="162">
        <v>79.33</v>
      </c>
      <c r="F97" s="177">
        <v>79.33</v>
      </c>
      <c r="G97" s="160" t="s">
        <v>1402</v>
      </c>
    </row>
    <row r="98" spans="1:26" ht="14.4">
      <c r="A98" s="146" t="s">
        <v>425</v>
      </c>
      <c r="B98" s="155" t="s">
        <v>456</v>
      </c>
      <c r="C98" s="155" t="s">
        <v>1392</v>
      </c>
      <c r="D98" s="162" t="s">
        <v>978</v>
      </c>
      <c r="E98" s="162">
        <v>48.66</v>
      </c>
      <c r="F98" s="177">
        <v>48.66</v>
      </c>
      <c r="G98" s="160" t="s">
        <v>1402</v>
      </c>
    </row>
    <row r="99" spans="1:26" ht="15.75" customHeight="1">
      <c r="A99" s="146" t="s">
        <v>425</v>
      </c>
      <c r="B99" s="155" t="s">
        <v>456</v>
      </c>
      <c r="C99" s="155" t="s">
        <v>987</v>
      </c>
      <c r="D99" s="162" t="s">
        <v>978</v>
      </c>
      <c r="E99" s="162">
        <v>494.66</v>
      </c>
      <c r="F99" s="177">
        <v>494.66</v>
      </c>
      <c r="G99" s="160" t="s">
        <v>1402</v>
      </c>
    </row>
    <row r="100" spans="1:26" ht="14.4">
      <c r="A100" s="146" t="s">
        <v>1469</v>
      </c>
      <c r="B100" s="155" t="s">
        <v>456</v>
      </c>
      <c r="C100" s="155" t="s">
        <v>1470</v>
      </c>
      <c r="D100" s="163" t="s">
        <v>642</v>
      </c>
      <c r="E100" s="163" t="s">
        <v>1471</v>
      </c>
      <c r="F100" s="177">
        <v>9.33</v>
      </c>
      <c r="G100" s="160" t="s">
        <v>1469</v>
      </c>
    </row>
    <row r="101" spans="1:26" ht="14.4">
      <c r="A101" s="146" t="s">
        <v>1469</v>
      </c>
      <c r="B101" s="155" t="s">
        <v>456</v>
      </c>
      <c r="C101" s="155" t="s">
        <v>1470</v>
      </c>
      <c r="D101" s="163" t="s">
        <v>642</v>
      </c>
      <c r="E101" s="163" t="s">
        <v>1471</v>
      </c>
      <c r="F101" s="177">
        <v>9.33</v>
      </c>
      <c r="G101" s="160" t="s">
        <v>1469</v>
      </c>
    </row>
    <row r="102" spans="1:26" ht="14.4">
      <c r="A102" s="146" t="s">
        <v>1469</v>
      </c>
      <c r="B102" s="155" t="s">
        <v>456</v>
      </c>
      <c r="C102" s="155" t="s">
        <v>1472</v>
      </c>
      <c r="D102" s="163" t="s">
        <v>642</v>
      </c>
      <c r="E102" s="163" t="s">
        <v>1473</v>
      </c>
      <c r="F102" s="177">
        <v>2.33</v>
      </c>
      <c r="G102" s="160" t="s">
        <v>1469</v>
      </c>
    </row>
    <row r="103" spans="1:26" ht="14.4">
      <c r="A103" s="146" t="s">
        <v>1469</v>
      </c>
      <c r="B103" s="155" t="s">
        <v>456</v>
      </c>
      <c r="C103" s="155" t="s">
        <v>1474</v>
      </c>
      <c r="D103" s="163" t="s">
        <v>642</v>
      </c>
      <c r="E103" s="163" t="s">
        <v>1471</v>
      </c>
      <c r="F103" s="177">
        <v>9.33</v>
      </c>
      <c r="G103" s="160" t="s">
        <v>1469</v>
      </c>
    </row>
    <row r="104" spans="1:26" ht="14.4">
      <c r="A104" s="146" t="s">
        <v>1469</v>
      </c>
      <c r="B104" s="155" t="s">
        <v>456</v>
      </c>
      <c r="C104" s="155" t="s">
        <v>1474</v>
      </c>
      <c r="D104" s="163" t="s">
        <v>642</v>
      </c>
      <c r="E104" s="163" t="s">
        <v>1471</v>
      </c>
      <c r="F104" s="177">
        <v>9.33</v>
      </c>
      <c r="G104" s="160" t="s">
        <v>1469</v>
      </c>
    </row>
    <row r="105" spans="1:26" ht="14.4">
      <c r="A105" s="146" t="s">
        <v>1469</v>
      </c>
      <c r="B105" s="155" t="s">
        <v>456</v>
      </c>
      <c r="C105" s="155" t="s">
        <v>686</v>
      </c>
      <c r="D105" s="163" t="s">
        <v>642</v>
      </c>
      <c r="E105" s="161">
        <v>494.66</v>
      </c>
      <c r="F105" s="177">
        <v>494.66</v>
      </c>
      <c r="G105" s="160" t="s">
        <v>1469</v>
      </c>
      <c r="H105" s="152"/>
      <c r="I105" s="152"/>
      <c r="J105" s="152"/>
      <c r="K105" s="152"/>
      <c r="L105" s="152"/>
      <c r="M105" s="152"/>
      <c r="N105" s="152"/>
      <c r="O105" s="152"/>
      <c r="P105" s="152"/>
      <c r="Q105" s="152"/>
      <c r="R105" s="152"/>
      <c r="S105" s="152"/>
      <c r="T105" s="152"/>
      <c r="U105" s="152"/>
      <c r="V105" s="152"/>
      <c r="W105" s="152"/>
      <c r="X105" s="152"/>
      <c r="Y105" s="152"/>
      <c r="Z105" s="152"/>
    </row>
    <row r="106" spans="1:26" ht="15.75" customHeight="1">
      <c r="A106" s="146" t="s">
        <v>1469</v>
      </c>
      <c r="B106" s="155" t="s">
        <v>456</v>
      </c>
      <c r="C106" s="155" t="s">
        <v>1118</v>
      </c>
      <c r="D106" s="162" t="s">
        <v>642</v>
      </c>
      <c r="E106" s="162">
        <v>19</v>
      </c>
      <c r="F106" s="177">
        <v>38</v>
      </c>
      <c r="G106" s="160" t="s">
        <v>1469</v>
      </c>
    </row>
    <row r="107" spans="1:26" ht="43.2">
      <c r="A107" s="12" t="s">
        <v>1478</v>
      </c>
      <c r="B107" s="13" t="s">
        <v>456</v>
      </c>
      <c r="C107" s="13" t="s">
        <v>1479</v>
      </c>
      <c r="D107" s="14" t="s">
        <v>978</v>
      </c>
      <c r="E107" s="14">
        <v>50</v>
      </c>
      <c r="F107" s="251">
        <v>50</v>
      </c>
      <c r="G107" s="142" t="s">
        <v>1487</v>
      </c>
    </row>
    <row r="108" spans="1:26" ht="43.2">
      <c r="A108" s="12" t="s">
        <v>1478</v>
      </c>
      <c r="B108" s="13" t="s">
        <v>456</v>
      </c>
      <c r="C108" s="13" t="s">
        <v>1480</v>
      </c>
      <c r="D108" s="16" t="s">
        <v>978</v>
      </c>
      <c r="E108" s="16">
        <v>50</v>
      </c>
      <c r="F108" s="251">
        <v>50</v>
      </c>
      <c r="G108" s="142" t="s">
        <v>1487</v>
      </c>
    </row>
    <row r="109" spans="1:26" ht="43.2">
      <c r="A109" s="12" t="s">
        <v>1478</v>
      </c>
      <c r="B109" s="13" t="s">
        <v>456</v>
      </c>
      <c r="C109" s="13" t="s">
        <v>1481</v>
      </c>
      <c r="D109" s="16" t="s">
        <v>978</v>
      </c>
      <c r="E109" s="14">
        <v>13.33</v>
      </c>
      <c r="F109" s="251">
        <v>13.33</v>
      </c>
      <c r="G109" s="142" t="s">
        <v>1487</v>
      </c>
    </row>
    <row r="110" spans="1:26" ht="13.5" customHeight="1">
      <c r="A110" s="12" t="s">
        <v>1478</v>
      </c>
      <c r="B110" s="13" t="s">
        <v>456</v>
      </c>
      <c r="C110" s="13" t="s">
        <v>1482</v>
      </c>
      <c r="D110" s="16" t="s">
        <v>978</v>
      </c>
      <c r="E110" s="16">
        <v>13.33</v>
      </c>
      <c r="F110" s="251">
        <v>11</v>
      </c>
      <c r="G110" s="142" t="s">
        <v>1487</v>
      </c>
    </row>
    <row r="111" spans="1:26" ht="43.2">
      <c r="A111" s="12" t="s">
        <v>1478</v>
      </c>
      <c r="B111" s="13" t="s">
        <v>456</v>
      </c>
      <c r="C111" s="13" t="s">
        <v>1483</v>
      </c>
      <c r="D111" s="16" t="s">
        <v>978</v>
      </c>
      <c r="E111" s="16">
        <v>40.33</v>
      </c>
      <c r="F111" s="251">
        <v>40.33</v>
      </c>
      <c r="G111" s="142" t="s">
        <v>1487</v>
      </c>
    </row>
    <row r="112" spans="1:26" ht="43.2">
      <c r="A112" s="12" t="s">
        <v>1478</v>
      </c>
      <c r="B112" s="13" t="s">
        <v>456</v>
      </c>
      <c r="C112" s="13" t="s">
        <v>1484</v>
      </c>
      <c r="D112" s="16" t="s">
        <v>978</v>
      </c>
      <c r="E112" s="16">
        <v>40.33</v>
      </c>
      <c r="F112" s="251">
        <v>40.33</v>
      </c>
      <c r="G112" s="142" t="s">
        <v>1487</v>
      </c>
    </row>
    <row r="113" spans="1:7" ht="15.75" customHeight="1">
      <c r="A113" s="12" t="s">
        <v>1478</v>
      </c>
      <c r="B113" s="13" t="s">
        <v>456</v>
      </c>
      <c r="C113" s="13" t="s">
        <v>977</v>
      </c>
      <c r="D113" s="16" t="s">
        <v>983</v>
      </c>
      <c r="E113" s="16">
        <v>11.16</v>
      </c>
      <c r="F113" s="251">
        <v>11.16</v>
      </c>
      <c r="G113" s="142" t="s">
        <v>1487</v>
      </c>
    </row>
    <row r="114" spans="1:7" ht="15.75" customHeight="1">
      <c r="A114" s="12" t="s">
        <v>1478</v>
      </c>
      <c r="B114" s="13" t="s">
        <v>456</v>
      </c>
      <c r="C114" s="13" t="s">
        <v>979</v>
      </c>
      <c r="D114" s="16" t="s">
        <v>983</v>
      </c>
      <c r="E114" s="16">
        <v>11.16</v>
      </c>
      <c r="F114" s="251">
        <v>11.16</v>
      </c>
      <c r="G114" s="142" t="s">
        <v>1487</v>
      </c>
    </row>
    <row r="115" spans="1:7" ht="15.75" customHeight="1">
      <c r="A115" s="12" t="s">
        <v>1478</v>
      </c>
      <c r="B115" s="13" t="s">
        <v>456</v>
      </c>
      <c r="C115" s="13" t="s">
        <v>980</v>
      </c>
      <c r="D115" s="16" t="s">
        <v>983</v>
      </c>
      <c r="E115" s="16">
        <v>4.66</v>
      </c>
      <c r="F115" s="251">
        <v>4.66</v>
      </c>
      <c r="G115" s="142" t="s">
        <v>1487</v>
      </c>
    </row>
    <row r="116" spans="1:7" ht="15.75" customHeight="1">
      <c r="A116" s="12" t="s">
        <v>1478</v>
      </c>
      <c r="B116" s="13" t="s">
        <v>456</v>
      </c>
      <c r="C116" s="13" t="s">
        <v>981</v>
      </c>
      <c r="D116" s="16" t="s">
        <v>983</v>
      </c>
      <c r="E116" s="16">
        <v>4.66</v>
      </c>
      <c r="F116" s="251">
        <v>4.66</v>
      </c>
      <c r="G116" s="142" t="s">
        <v>1487</v>
      </c>
    </row>
    <row r="117" spans="1:7" ht="15.75" customHeight="1">
      <c r="A117" s="12" t="s">
        <v>1478</v>
      </c>
      <c r="B117" s="13" t="s">
        <v>456</v>
      </c>
      <c r="C117" s="13" t="s">
        <v>987</v>
      </c>
      <c r="D117" s="16" t="s">
        <v>978</v>
      </c>
      <c r="E117" s="16">
        <v>494.66</v>
      </c>
      <c r="F117" s="251">
        <v>494.66</v>
      </c>
      <c r="G117" s="142" t="s">
        <v>1487</v>
      </c>
    </row>
    <row r="118" spans="1:7" ht="15.75" customHeight="1">
      <c r="A118" s="12" t="s">
        <v>1478</v>
      </c>
      <c r="B118" s="13" t="s">
        <v>456</v>
      </c>
      <c r="C118" s="13" t="s">
        <v>1485</v>
      </c>
      <c r="D118" s="16" t="s">
        <v>978</v>
      </c>
      <c r="E118" s="16">
        <v>79.33</v>
      </c>
      <c r="F118" s="251">
        <v>79.33</v>
      </c>
      <c r="G118" s="142" t="s">
        <v>1487</v>
      </c>
    </row>
    <row r="119" spans="1:7" ht="43.2">
      <c r="A119" s="12" t="s">
        <v>1488</v>
      </c>
      <c r="B119" s="13" t="s">
        <v>456</v>
      </c>
      <c r="C119" s="13" t="s">
        <v>1489</v>
      </c>
      <c r="D119" s="16" t="s">
        <v>1061</v>
      </c>
      <c r="E119" s="14">
        <v>494.66</v>
      </c>
      <c r="F119" s="251">
        <v>495</v>
      </c>
      <c r="G119" s="142" t="s">
        <v>448</v>
      </c>
    </row>
    <row r="120" spans="1:7" ht="43.2">
      <c r="A120" s="12" t="s">
        <v>1488</v>
      </c>
      <c r="B120" s="13" t="s">
        <v>456</v>
      </c>
      <c r="C120" s="13" t="s">
        <v>1490</v>
      </c>
      <c r="D120" s="16" t="s">
        <v>1061</v>
      </c>
      <c r="E120" s="16">
        <v>45</v>
      </c>
      <c r="F120" s="251">
        <v>45</v>
      </c>
      <c r="G120" s="142" t="s">
        <v>448</v>
      </c>
    </row>
    <row r="121" spans="1:7" ht="43.2">
      <c r="A121" s="12" t="s">
        <v>1488</v>
      </c>
      <c r="B121" s="13" t="s">
        <v>456</v>
      </c>
      <c r="C121" s="13" t="s">
        <v>1491</v>
      </c>
      <c r="D121" s="16" t="s">
        <v>1492</v>
      </c>
      <c r="E121" s="14">
        <v>168.5</v>
      </c>
      <c r="F121" s="251">
        <v>169</v>
      </c>
      <c r="G121" s="142" t="s">
        <v>448</v>
      </c>
    </row>
    <row r="122" spans="1:7" ht="43.2">
      <c r="A122" s="12" t="s">
        <v>1488</v>
      </c>
      <c r="B122" s="13" t="s">
        <v>456</v>
      </c>
      <c r="C122" s="13" t="s">
        <v>1493</v>
      </c>
      <c r="D122" s="16" t="s">
        <v>1492</v>
      </c>
      <c r="E122" s="16">
        <v>33.75</v>
      </c>
      <c r="F122" s="251">
        <v>34</v>
      </c>
      <c r="G122" s="142" t="s">
        <v>448</v>
      </c>
    </row>
    <row r="123" spans="1:7" ht="43.2">
      <c r="A123" s="12" t="s">
        <v>1488</v>
      </c>
      <c r="B123" s="13" t="s">
        <v>456</v>
      </c>
      <c r="C123" s="13" t="s">
        <v>1494</v>
      </c>
      <c r="D123" s="16" t="s">
        <v>1492</v>
      </c>
      <c r="E123" s="16">
        <v>13.5</v>
      </c>
      <c r="F123" s="251">
        <v>14</v>
      </c>
      <c r="G123" s="142" t="s">
        <v>448</v>
      </c>
    </row>
    <row r="124" spans="1:7" ht="27.6">
      <c r="A124" s="12" t="s">
        <v>437</v>
      </c>
      <c r="B124" s="13" t="s">
        <v>456</v>
      </c>
      <c r="C124" s="13" t="s">
        <v>1565</v>
      </c>
      <c r="D124" s="16" t="s">
        <v>642</v>
      </c>
      <c r="E124" s="16">
        <f>36/3</f>
        <v>12</v>
      </c>
      <c r="F124" s="251">
        <f t="shared" ref="F124:F128" si="19">E124</f>
        <v>12</v>
      </c>
      <c r="G124" s="65" t="s">
        <v>437</v>
      </c>
    </row>
    <row r="125" spans="1:7" ht="27.6">
      <c r="A125" s="12" t="s">
        <v>437</v>
      </c>
      <c r="B125" s="13" t="s">
        <v>456</v>
      </c>
      <c r="C125" s="13" t="s">
        <v>1566</v>
      </c>
      <c r="D125" s="16" t="s">
        <v>642</v>
      </c>
      <c r="E125" s="16">
        <f>24/3</f>
        <v>8</v>
      </c>
      <c r="F125" s="251">
        <f t="shared" si="19"/>
        <v>8</v>
      </c>
      <c r="G125" s="65" t="s">
        <v>437</v>
      </c>
    </row>
    <row r="126" spans="1:7" ht="27.6">
      <c r="A126" s="12" t="s">
        <v>437</v>
      </c>
      <c r="B126" s="13" t="s">
        <v>456</v>
      </c>
      <c r="C126" s="13" t="s">
        <v>1567</v>
      </c>
      <c r="D126" s="16" t="s">
        <v>642</v>
      </c>
      <c r="E126" s="16">
        <f>36/3</f>
        <v>12</v>
      </c>
      <c r="F126" s="251">
        <f t="shared" si="19"/>
        <v>12</v>
      </c>
      <c r="G126" s="65" t="s">
        <v>437</v>
      </c>
    </row>
    <row r="127" spans="1:7" ht="27.6">
      <c r="A127" s="12" t="s">
        <v>437</v>
      </c>
      <c r="B127" s="13" t="s">
        <v>456</v>
      </c>
      <c r="C127" s="13" t="s">
        <v>1568</v>
      </c>
      <c r="D127" s="16" t="s">
        <v>642</v>
      </c>
      <c r="E127" s="16">
        <f t="shared" ref="E127:E128" si="20">12/3</f>
        <v>4</v>
      </c>
      <c r="F127" s="251">
        <f t="shared" si="19"/>
        <v>4</v>
      </c>
      <c r="G127" s="65" t="s">
        <v>437</v>
      </c>
    </row>
    <row r="128" spans="1:7" ht="27.6">
      <c r="A128" s="12" t="s">
        <v>437</v>
      </c>
      <c r="B128" s="13" t="s">
        <v>456</v>
      </c>
      <c r="C128" s="13" t="s">
        <v>1569</v>
      </c>
      <c r="D128" s="16" t="s">
        <v>642</v>
      </c>
      <c r="E128" s="16">
        <f t="shared" si="20"/>
        <v>4</v>
      </c>
      <c r="F128" s="251">
        <f t="shared" si="19"/>
        <v>4</v>
      </c>
      <c r="G128" s="65" t="s">
        <v>437</v>
      </c>
    </row>
    <row r="129" spans="1:7" ht="27.6">
      <c r="A129" s="12" t="s">
        <v>437</v>
      </c>
      <c r="B129" s="13" t="s">
        <v>456</v>
      </c>
      <c r="C129" s="13" t="s">
        <v>1570</v>
      </c>
      <c r="D129" s="16" t="s">
        <v>664</v>
      </c>
      <c r="E129" s="16">
        <f>35/3</f>
        <v>11.666666666666666</v>
      </c>
      <c r="F129" s="251">
        <v>5.83</v>
      </c>
      <c r="G129" s="65" t="s">
        <v>437</v>
      </c>
    </row>
    <row r="130" spans="1:7" ht="15.75" customHeight="1">
      <c r="A130" s="12" t="s">
        <v>437</v>
      </c>
      <c r="B130" s="13" t="s">
        <v>456</v>
      </c>
      <c r="C130" s="13" t="s">
        <v>686</v>
      </c>
      <c r="D130" s="16" t="s">
        <v>642</v>
      </c>
      <c r="E130" s="15">
        <v>494.66</v>
      </c>
      <c r="F130" s="251">
        <v>494.66</v>
      </c>
      <c r="G130" s="65" t="s">
        <v>437</v>
      </c>
    </row>
    <row r="131" spans="1:7" ht="15.75" customHeight="1">
      <c r="A131" s="12" t="s">
        <v>437</v>
      </c>
      <c r="B131" s="13" t="s">
        <v>456</v>
      </c>
      <c r="C131" s="13" t="s">
        <v>1117</v>
      </c>
      <c r="D131" s="16" t="s">
        <v>642</v>
      </c>
      <c r="E131" s="16">
        <f>53/3</f>
        <v>17.666666666666668</v>
      </c>
      <c r="F131" s="251">
        <v>17.670000000000002</v>
      </c>
      <c r="G131" s="65" t="s">
        <v>437</v>
      </c>
    </row>
    <row r="132" spans="1:7" ht="15.75" customHeight="1">
      <c r="A132" s="12" t="s">
        <v>437</v>
      </c>
      <c r="B132" s="13" t="s">
        <v>456</v>
      </c>
      <c r="C132" s="13" t="s">
        <v>1118</v>
      </c>
      <c r="D132" s="16" t="s">
        <v>642</v>
      </c>
      <c r="E132" s="16">
        <f>52/3</f>
        <v>17.333333333333332</v>
      </c>
      <c r="F132" s="251">
        <v>34.659999999999997</v>
      </c>
      <c r="G132" s="65" t="s">
        <v>437</v>
      </c>
    </row>
    <row r="133" spans="1:7" ht="14.4">
      <c r="A133" s="12" t="s">
        <v>438</v>
      </c>
      <c r="B133" s="13" t="s">
        <v>456</v>
      </c>
      <c r="C133" s="13" t="s">
        <v>1752</v>
      </c>
      <c r="D133" s="16" t="s">
        <v>642</v>
      </c>
      <c r="E133" s="15">
        <f>35/3</f>
        <v>11.666666666666666</v>
      </c>
      <c r="F133" s="251">
        <v>11.67</v>
      </c>
      <c r="G133" s="65" t="s">
        <v>438</v>
      </c>
    </row>
    <row r="134" spans="1:7" ht="14.4">
      <c r="A134" s="12" t="s">
        <v>438</v>
      </c>
      <c r="B134" s="13" t="s">
        <v>456</v>
      </c>
      <c r="C134" s="13" t="s">
        <v>1753</v>
      </c>
      <c r="D134" s="16" t="s">
        <v>642</v>
      </c>
      <c r="E134" s="15">
        <f>23/3</f>
        <v>7.666666666666667</v>
      </c>
      <c r="F134" s="251">
        <v>7.67</v>
      </c>
      <c r="G134" s="65" t="s">
        <v>438</v>
      </c>
    </row>
    <row r="135" spans="1:7" ht="14.4">
      <c r="A135" s="12" t="s">
        <v>438</v>
      </c>
      <c r="B135" s="13" t="s">
        <v>456</v>
      </c>
      <c r="C135" s="13" t="s">
        <v>1753</v>
      </c>
      <c r="D135" s="16" t="s">
        <v>642</v>
      </c>
      <c r="E135" s="15">
        <f>24/3</f>
        <v>8</v>
      </c>
      <c r="F135" s="251">
        <f t="shared" ref="F135" si="21">E135</f>
        <v>8</v>
      </c>
      <c r="G135" s="65" t="s">
        <v>438</v>
      </c>
    </row>
    <row r="136" spans="1:7" ht="14.4">
      <c r="A136" s="12" t="s">
        <v>438</v>
      </c>
      <c r="B136" s="13" t="s">
        <v>456</v>
      </c>
      <c r="C136" s="13" t="s">
        <v>1474</v>
      </c>
      <c r="D136" s="16" t="s">
        <v>642</v>
      </c>
      <c r="E136" s="15">
        <f>35/3</f>
        <v>11.666666666666666</v>
      </c>
      <c r="F136" s="251">
        <v>11.67</v>
      </c>
      <c r="G136" s="65" t="s">
        <v>438</v>
      </c>
    </row>
    <row r="137" spans="1:7" ht="14.4">
      <c r="A137" s="12" t="s">
        <v>438</v>
      </c>
      <c r="B137" s="13" t="s">
        <v>456</v>
      </c>
      <c r="C137" s="13" t="s">
        <v>1474</v>
      </c>
      <c r="D137" s="16" t="s">
        <v>664</v>
      </c>
      <c r="E137" s="15">
        <f>53/3</f>
        <v>17.666666666666668</v>
      </c>
      <c r="F137" s="251">
        <v>8.83</v>
      </c>
      <c r="G137" s="65" t="s">
        <v>438</v>
      </c>
    </row>
    <row r="138" spans="1:7" ht="14.4">
      <c r="A138" s="12" t="s">
        <v>438</v>
      </c>
      <c r="B138" s="13" t="s">
        <v>456</v>
      </c>
      <c r="C138" s="13" t="s">
        <v>1754</v>
      </c>
      <c r="D138" s="16" t="s">
        <v>664</v>
      </c>
      <c r="E138" s="15">
        <f t="shared" ref="E138:E139" si="22">36/3</f>
        <v>12</v>
      </c>
      <c r="F138" s="251">
        <f t="shared" ref="F138:F139" si="23">E138*0.5</f>
        <v>6</v>
      </c>
      <c r="G138" s="65" t="s">
        <v>438</v>
      </c>
    </row>
    <row r="139" spans="1:7" ht="15.75" customHeight="1">
      <c r="A139" s="12" t="s">
        <v>438</v>
      </c>
      <c r="B139" s="13" t="s">
        <v>456</v>
      </c>
      <c r="C139" s="13" t="s">
        <v>1754</v>
      </c>
      <c r="D139" s="16" t="s">
        <v>664</v>
      </c>
      <c r="E139" s="15">
        <f t="shared" si="22"/>
        <v>12</v>
      </c>
      <c r="F139" s="251">
        <f t="shared" si="23"/>
        <v>6</v>
      </c>
      <c r="G139" s="65" t="s">
        <v>438</v>
      </c>
    </row>
    <row r="140" spans="1:7" ht="15.75" customHeight="1">
      <c r="A140" s="12" t="s">
        <v>438</v>
      </c>
      <c r="B140" s="13" t="s">
        <v>456</v>
      </c>
      <c r="C140" s="13" t="s">
        <v>686</v>
      </c>
      <c r="D140" s="16" t="s">
        <v>642</v>
      </c>
      <c r="E140" s="15">
        <v>247.33</v>
      </c>
      <c r="F140" s="251">
        <v>494.66</v>
      </c>
      <c r="G140" s="65" t="s">
        <v>438</v>
      </c>
    </row>
    <row r="141" spans="1:7" ht="15.75" customHeight="1">
      <c r="A141" s="12" t="s">
        <v>438</v>
      </c>
      <c r="B141" s="13" t="s">
        <v>456</v>
      </c>
      <c r="C141" s="13" t="s">
        <v>1118</v>
      </c>
      <c r="D141" s="16" t="s">
        <v>642</v>
      </c>
      <c r="E141" s="15">
        <f>57/3</f>
        <v>19</v>
      </c>
      <c r="F141" s="251">
        <f>E141*2</f>
        <v>38</v>
      </c>
      <c r="G141" s="65" t="s">
        <v>438</v>
      </c>
    </row>
    <row r="142" spans="1:7" ht="28.2" thickBot="1">
      <c r="A142" s="12" t="s">
        <v>2021</v>
      </c>
      <c r="B142" s="13" t="s">
        <v>456</v>
      </c>
      <c r="C142" s="13" t="s">
        <v>2039</v>
      </c>
      <c r="D142" s="14" t="s">
        <v>642</v>
      </c>
      <c r="E142" s="14">
        <f>34/3</f>
        <v>11.333333333333334</v>
      </c>
      <c r="F142" s="251">
        <v>11</v>
      </c>
      <c r="G142" s="65" t="s">
        <v>2021</v>
      </c>
    </row>
    <row r="143" spans="1:7" ht="28.2" thickBot="1">
      <c r="A143" s="12" t="s">
        <v>2021</v>
      </c>
      <c r="B143" s="13" t="s">
        <v>456</v>
      </c>
      <c r="C143" s="300" t="s">
        <v>2040</v>
      </c>
      <c r="D143" s="301" t="s">
        <v>642</v>
      </c>
      <c r="E143" s="301" t="s">
        <v>2041</v>
      </c>
      <c r="F143" s="2232">
        <v>494.66</v>
      </c>
      <c r="G143" s="65" t="s">
        <v>2021</v>
      </c>
    </row>
    <row r="144" spans="1:7" ht="28.2" thickBot="1">
      <c r="A144" s="12" t="s">
        <v>2021</v>
      </c>
      <c r="B144" s="13" t="s">
        <v>456</v>
      </c>
      <c r="C144" s="302" t="s">
        <v>2042</v>
      </c>
      <c r="D144" s="301" t="s">
        <v>642</v>
      </c>
      <c r="E144" s="301" t="s">
        <v>2043</v>
      </c>
      <c r="F144" s="2232">
        <v>38</v>
      </c>
      <c r="G144" s="65" t="s">
        <v>2021</v>
      </c>
    </row>
    <row r="145" spans="1:26" ht="27.6">
      <c r="A145" s="12" t="s">
        <v>2021</v>
      </c>
      <c r="B145" s="13" t="s">
        <v>456</v>
      </c>
      <c r="C145" s="13" t="s">
        <v>2044</v>
      </c>
      <c r="D145" s="14" t="s">
        <v>642</v>
      </c>
      <c r="E145" s="14">
        <f>146/3</f>
        <v>48.666666666666664</v>
      </c>
      <c r="F145" s="251">
        <v>49</v>
      </c>
      <c r="G145" s="65" t="s">
        <v>2021</v>
      </c>
    </row>
    <row r="146" spans="1:26" ht="27.6">
      <c r="A146" s="12" t="s">
        <v>2021</v>
      </c>
      <c r="B146" s="13" t="s">
        <v>456</v>
      </c>
      <c r="C146" s="13" t="s">
        <v>2045</v>
      </c>
      <c r="D146" s="14" t="s">
        <v>642</v>
      </c>
      <c r="E146" s="14">
        <f>120/3</f>
        <v>40</v>
      </c>
      <c r="F146" s="251">
        <v>40</v>
      </c>
      <c r="G146" s="65" t="s">
        <v>2021</v>
      </c>
    </row>
    <row r="147" spans="1:26" ht="15.75" customHeight="1">
      <c r="A147" s="12" t="s">
        <v>2021</v>
      </c>
      <c r="B147" s="13" t="s">
        <v>456</v>
      </c>
      <c r="C147" s="13" t="s">
        <v>2046</v>
      </c>
      <c r="D147" s="14" t="s">
        <v>642</v>
      </c>
      <c r="E147" s="14">
        <f>34/3</f>
        <v>11.333333333333334</v>
      </c>
      <c r="F147" s="251">
        <v>11</v>
      </c>
      <c r="G147" s="65" t="s">
        <v>2021</v>
      </c>
    </row>
    <row r="148" spans="1:26" ht="15.75" customHeight="1">
      <c r="A148" s="12" t="s">
        <v>2021</v>
      </c>
      <c r="B148" s="13" t="s">
        <v>456</v>
      </c>
      <c r="C148" s="13" t="s">
        <v>2047</v>
      </c>
      <c r="D148" s="14" t="s">
        <v>642</v>
      </c>
      <c r="E148" s="14">
        <f>150/3</f>
        <v>50</v>
      </c>
      <c r="F148" s="251">
        <v>50</v>
      </c>
      <c r="G148" s="65" t="s">
        <v>2021</v>
      </c>
    </row>
    <row r="149" spans="1:26" ht="15.75" customHeight="1">
      <c r="A149" s="12" t="s">
        <v>2021</v>
      </c>
      <c r="B149" s="13" t="s">
        <v>456</v>
      </c>
      <c r="C149" s="13" t="s">
        <v>2048</v>
      </c>
      <c r="D149" s="14" t="s">
        <v>642</v>
      </c>
      <c r="E149" s="14">
        <f>120/3</f>
        <v>40</v>
      </c>
      <c r="F149" s="251">
        <v>40</v>
      </c>
      <c r="G149" s="65" t="s">
        <v>2021</v>
      </c>
    </row>
    <row r="150" spans="1:26" ht="15.75" customHeight="1">
      <c r="A150" s="12" t="s">
        <v>2021</v>
      </c>
      <c r="B150" s="13" t="s">
        <v>456</v>
      </c>
      <c r="C150" s="13" t="s">
        <v>2049</v>
      </c>
      <c r="D150" s="14" t="s">
        <v>642</v>
      </c>
      <c r="E150" s="14">
        <f>40/3</f>
        <v>13.333333333333334</v>
      </c>
      <c r="F150" s="251">
        <v>13</v>
      </c>
      <c r="G150" s="65" t="s">
        <v>2021</v>
      </c>
      <c r="H150" s="3"/>
      <c r="I150" s="3"/>
    </row>
    <row r="151" spans="1:26" ht="15.75" customHeight="1">
      <c r="A151" s="12" t="s">
        <v>2021</v>
      </c>
      <c r="B151" s="13" t="s">
        <v>456</v>
      </c>
      <c r="C151" s="13" t="s">
        <v>2050</v>
      </c>
      <c r="D151" s="14" t="s">
        <v>642</v>
      </c>
      <c r="E151" s="16" t="s">
        <v>2051</v>
      </c>
      <c r="F151" s="251">
        <v>51</v>
      </c>
      <c r="G151" s="65" t="s">
        <v>2021</v>
      </c>
      <c r="H151" s="3"/>
      <c r="I151" s="3"/>
    </row>
    <row r="152" spans="1:26" ht="14.25" customHeight="1">
      <c r="A152" s="12" t="s">
        <v>2021</v>
      </c>
      <c r="B152" s="13" t="s">
        <v>456</v>
      </c>
      <c r="C152" s="13" t="s">
        <v>2052</v>
      </c>
      <c r="D152" s="14" t="s">
        <v>642</v>
      </c>
      <c r="E152" s="16" t="s">
        <v>2053</v>
      </c>
      <c r="F152" s="251">
        <v>20</v>
      </c>
      <c r="G152" s="65" t="s">
        <v>2021</v>
      </c>
      <c r="H152" s="48"/>
      <c r="I152" s="48"/>
      <c r="J152" s="1"/>
      <c r="K152" s="1"/>
      <c r="L152" s="1"/>
      <c r="M152" s="1"/>
      <c r="N152" s="1"/>
      <c r="O152" s="1"/>
      <c r="P152" s="1"/>
      <c r="Q152" s="1"/>
      <c r="R152" s="1"/>
      <c r="S152" s="1"/>
      <c r="T152" s="1"/>
      <c r="U152" s="1"/>
      <c r="V152" s="1"/>
      <c r="W152" s="1"/>
      <c r="X152" s="1"/>
      <c r="Y152" s="1"/>
      <c r="Z152" s="1"/>
    </row>
    <row r="153" spans="1:26" ht="14.4">
      <c r="A153" s="12" t="s">
        <v>1364</v>
      </c>
      <c r="B153" s="13" t="s">
        <v>456</v>
      </c>
      <c r="C153" s="13" t="s">
        <v>2063</v>
      </c>
      <c r="D153" s="14" t="s">
        <v>2064</v>
      </c>
      <c r="E153" s="14">
        <v>50</v>
      </c>
      <c r="F153" s="253">
        <v>50</v>
      </c>
      <c r="G153" s="45" t="s">
        <v>428</v>
      </c>
    </row>
    <row r="154" spans="1:26" ht="14.4">
      <c r="A154" s="12" t="s">
        <v>1364</v>
      </c>
      <c r="B154" s="13" t="s">
        <v>456</v>
      </c>
      <c r="C154" s="13" t="s">
        <v>2063</v>
      </c>
      <c r="D154" s="14" t="s">
        <v>2065</v>
      </c>
      <c r="E154" s="14">
        <v>40</v>
      </c>
      <c r="F154" s="253">
        <v>40</v>
      </c>
      <c r="G154" s="45" t="s">
        <v>428</v>
      </c>
    </row>
    <row r="155" spans="1:26" ht="14.4">
      <c r="A155" s="12" t="s">
        <v>1364</v>
      </c>
      <c r="B155" s="13" t="s">
        <v>456</v>
      </c>
      <c r="C155" s="13" t="s">
        <v>2066</v>
      </c>
      <c r="D155" s="14" t="s">
        <v>2064</v>
      </c>
      <c r="E155" s="14">
        <v>50</v>
      </c>
      <c r="F155" s="253">
        <v>50</v>
      </c>
      <c r="G155" s="45" t="s">
        <v>428</v>
      </c>
    </row>
    <row r="156" spans="1:26" ht="14.4">
      <c r="A156" s="12" t="s">
        <v>1364</v>
      </c>
      <c r="B156" s="13" t="s">
        <v>456</v>
      </c>
      <c r="C156" s="13" t="s">
        <v>2066</v>
      </c>
      <c r="D156" s="14" t="s">
        <v>2065</v>
      </c>
      <c r="E156" s="14">
        <v>40</v>
      </c>
      <c r="F156" s="253">
        <v>40</v>
      </c>
      <c r="G156" s="45" t="s">
        <v>428</v>
      </c>
    </row>
    <row r="157" spans="1:26" ht="14.4">
      <c r="A157" s="12" t="s">
        <v>1364</v>
      </c>
      <c r="B157" s="13" t="s">
        <v>456</v>
      </c>
      <c r="C157" s="13" t="s">
        <v>2067</v>
      </c>
      <c r="D157" s="14" t="s">
        <v>2064</v>
      </c>
      <c r="E157" s="14">
        <v>50</v>
      </c>
      <c r="F157" s="253">
        <v>50</v>
      </c>
      <c r="G157" s="45" t="s">
        <v>428</v>
      </c>
    </row>
    <row r="158" spans="1:26" ht="15.75" customHeight="1">
      <c r="A158" s="12" t="s">
        <v>1364</v>
      </c>
      <c r="B158" s="13" t="s">
        <v>456</v>
      </c>
      <c r="C158" s="13" t="s">
        <v>2067</v>
      </c>
      <c r="D158" s="14" t="s">
        <v>2065</v>
      </c>
      <c r="E158" s="14">
        <v>40</v>
      </c>
      <c r="F158" s="253">
        <v>40</v>
      </c>
      <c r="G158" s="45" t="s">
        <v>428</v>
      </c>
    </row>
    <row r="159" spans="1:26" ht="15.75" customHeight="1">
      <c r="A159" s="12" t="s">
        <v>1364</v>
      </c>
      <c r="B159" s="13" t="s">
        <v>456</v>
      </c>
      <c r="C159" s="13" t="s">
        <v>2063</v>
      </c>
      <c r="D159" s="14" t="s">
        <v>2068</v>
      </c>
      <c r="E159" s="14">
        <v>25</v>
      </c>
      <c r="F159" s="253">
        <v>25</v>
      </c>
      <c r="G159" s="45" t="s">
        <v>428</v>
      </c>
    </row>
    <row r="160" spans="1:26" ht="15.75" customHeight="1">
      <c r="A160" s="12" t="s">
        <v>1364</v>
      </c>
      <c r="B160" s="13" t="s">
        <v>456</v>
      </c>
      <c r="C160" s="13" t="s">
        <v>2066</v>
      </c>
      <c r="D160" s="14" t="s">
        <v>2068</v>
      </c>
      <c r="E160" s="14">
        <v>25</v>
      </c>
      <c r="F160" s="253">
        <v>25</v>
      </c>
      <c r="G160" s="45" t="s">
        <v>428</v>
      </c>
    </row>
    <row r="161" spans="1:26" ht="15.75" customHeight="1">
      <c r="A161" s="12" t="s">
        <v>1364</v>
      </c>
      <c r="B161" s="13" t="s">
        <v>456</v>
      </c>
      <c r="C161" s="13" t="s">
        <v>2067</v>
      </c>
      <c r="D161" s="14" t="s">
        <v>2068</v>
      </c>
      <c r="E161" s="14">
        <v>25</v>
      </c>
      <c r="F161" s="253">
        <v>25</v>
      </c>
      <c r="G161" s="45" t="s">
        <v>428</v>
      </c>
    </row>
    <row r="162" spans="1:26" ht="15.75" customHeight="1">
      <c r="A162" s="12" t="s">
        <v>1364</v>
      </c>
      <c r="B162" s="13" t="s">
        <v>456</v>
      </c>
      <c r="C162" s="13" t="s">
        <v>2063</v>
      </c>
      <c r="D162" s="14" t="s">
        <v>2069</v>
      </c>
      <c r="E162" s="14">
        <v>15</v>
      </c>
      <c r="F162" s="253">
        <v>15</v>
      </c>
      <c r="G162" s="45" t="s">
        <v>428</v>
      </c>
    </row>
    <row r="163" spans="1:26" ht="15.75" customHeight="1">
      <c r="A163" s="12" t="s">
        <v>1364</v>
      </c>
      <c r="B163" s="13" t="s">
        <v>456</v>
      </c>
      <c r="C163" s="287" t="s">
        <v>2066</v>
      </c>
      <c r="D163" s="303" t="s">
        <v>2069</v>
      </c>
      <c r="E163" s="304">
        <v>15</v>
      </c>
      <c r="F163" s="1208">
        <v>15</v>
      </c>
      <c r="G163" s="45" t="s">
        <v>428</v>
      </c>
    </row>
    <row r="164" spans="1:26" ht="15.75" customHeight="1">
      <c r="A164" s="12" t="s">
        <v>1364</v>
      </c>
      <c r="B164" s="13" t="s">
        <v>456</v>
      </c>
      <c r="C164" s="13" t="s">
        <v>2067</v>
      </c>
      <c r="D164" s="14" t="s">
        <v>2069</v>
      </c>
      <c r="E164" s="14">
        <v>15</v>
      </c>
      <c r="F164" s="253">
        <v>15</v>
      </c>
      <c r="G164" s="45" t="s">
        <v>428</v>
      </c>
      <c r="H164" s="48"/>
      <c r="I164" s="48"/>
      <c r="J164" s="48"/>
      <c r="K164" s="48"/>
      <c r="L164" s="48"/>
      <c r="M164" s="48"/>
      <c r="N164" s="48"/>
      <c r="O164" s="48"/>
      <c r="P164" s="48"/>
      <c r="Q164" s="48"/>
      <c r="R164" s="48"/>
      <c r="S164" s="48"/>
      <c r="T164" s="48"/>
      <c r="U164" s="48"/>
      <c r="V164" s="48"/>
      <c r="W164" s="48"/>
      <c r="X164" s="48"/>
      <c r="Y164" s="48"/>
      <c r="Z164" s="48"/>
    </row>
    <row r="165" spans="1:26" ht="15.75" customHeight="1">
      <c r="A165" s="12" t="s">
        <v>1364</v>
      </c>
      <c r="B165" s="13" t="s">
        <v>456</v>
      </c>
      <c r="C165" s="13" t="s">
        <v>2063</v>
      </c>
      <c r="D165" s="14" t="s">
        <v>2070</v>
      </c>
      <c r="E165" s="14">
        <v>8</v>
      </c>
      <c r="F165" s="253">
        <v>8</v>
      </c>
      <c r="G165" s="45" t="s">
        <v>428</v>
      </c>
      <c r="H165" s="48"/>
      <c r="I165" s="48"/>
      <c r="J165" s="48"/>
      <c r="K165" s="48"/>
      <c r="L165" s="48"/>
      <c r="M165" s="48"/>
      <c r="N165" s="48"/>
      <c r="O165" s="48"/>
      <c r="P165" s="48"/>
      <c r="Q165" s="48"/>
      <c r="R165" s="48"/>
      <c r="S165" s="48"/>
      <c r="T165" s="48"/>
      <c r="U165" s="48"/>
      <c r="V165" s="48"/>
      <c r="W165" s="48"/>
      <c r="X165" s="48"/>
      <c r="Y165" s="48"/>
      <c r="Z165" s="48"/>
    </row>
    <row r="166" spans="1:26" ht="15.75" customHeight="1">
      <c r="A166" s="12" t="s">
        <v>1364</v>
      </c>
      <c r="B166" s="13" t="s">
        <v>456</v>
      </c>
      <c r="C166" s="287" t="s">
        <v>2066</v>
      </c>
      <c r="D166" s="14" t="s">
        <v>2070</v>
      </c>
      <c r="E166" s="14">
        <v>8</v>
      </c>
      <c r="F166" s="253">
        <v>8</v>
      </c>
      <c r="G166" s="45" t="s">
        <v>428</v>
      </c>
      <c r="H166" s="48"/>
      <c r="I166" s="48"/>
      <c r="J166" s="48"/>
      <c r="K166" s="48"/>
      <c r="L166" s="48"/>
      <c r="M166" s="48"/>
      <c r="N166" s="48"/>
      <c r="O166" s="48"/>
      <c r="P166" s="48"/>
      <c r="Q166" s="48"/>
      <c r="R166" s="48"/>
      <c r="S166" s="48"/>
      <c r="T166" s="48"/>
      <c r="U166" s="48"/>
      <c r="V166" s="48"/>
      <c r="W166" s="48"/>
      <c r="X166" s="48"/>
      <c r="Y166" s="48"/>
      <c r="Z166" s="48"/>
    </row>
    <row r="167" spans="1:26" ht="15.75" customHeight="1">
      <c r="A167" s="12" t="s">
        <v>1364</v>
      </c>
      <c r="B167" s="13" t="s">
        <v>456</v>
      </c>
      <c r="C167" s="13" t="s">
        <v>2067</v>
      </c>
      <c r="D167" s="14" t="s">
        <v>2070</v>
      </c>
      <c r="E167" s="14">
        <v>8</v>
      </c>
      <c r="F167" s="253">
        <v>8</v>
      </c>
      <c r="G167" s="45" t="s">
        <v>428</v>
      </c>
      <c r="H167" s="48"/>
      <c r="I167" s="48"/>
      <c r="J167" s="48"/>
      <c r="K167" s="48"/>
      <c r="L167" s="48"/>
      <c r="M167" s="48"/>
      <c r="N167" s="48"/>
      <c r="O167" s="48"/>
      <c r="P167" s="48"/>
      <c r="Q167" s="48"/>
      <c r="R167" s="48"/>
      <c r="S167" s="48"/>
      <c r="T167" s="48"/>
      <c r="U167" s="48"/>
      <c r="V167" s="48"/>
      <c r="W167" s="48"/>
      <c r="X167" s="48"/>
      <c r="Y167" s="48"/>
      <c r="Z167" s="48"/>
    </row>
    <row r="168" spans="1:26" ht="27.6">
      <c r="A168" s="310" t="s">
        <v>2120</v>
      </c>
      <c r="B168" s="311" t="s">
        <v>456</v>
      </c>
      <c r="C168" s="314" t="s">
        <v>2123</v>
      </c>
      <c r="D168" s="312" t="s">
        <v>642</v>
      </c>
      <c r="E168" s="312"/>
      <c r="F168" s="2233">
        <v>494.66</v>
      </c>
      <c r="G168" s="310" t="s">
        <v>2120</v>
      </c>
    </row>
    <row r="169" spans="1:26" ht="27.6">
      <c r="A169" s="12" t="s">
        <v>2134</v>
      </c>
      <c r="B169" s="13" t="s">
        <v>456</v>
      </c>
      <c r="C169" s="13" t="s">
        <v>2143</v>
      </c>
      <c r="D169" s="16" t="s">
        <v>978</v>
      </c>
      <c r="E169" s="15">
        <v>34.659999999999997</v>
      </c>
      <c r="F169" s="251">
        <v>34.659999999999997</v>
      </c>
      <c r="G169" s="12" t="s">
        <v>2134</v>
      </c>
    </row>
    <row r="170" spans="1:26" ht="27.6">
      <c r="A170" s="12" t="s">
        <v>2134</v>
      </c>
      <c r="B170" s="13" t="s">
        <v>456</v>
      </c>
      <c r="C170" s="13" t="s">
        <v>2144</v>
      </c>
      <c r="D170" s="16" t="s">
        <v>978</v>
      </c>
      <c r="E170" s="15">
        <v>1.33</v>
      </c>
      <c r="F170" s="251">
        <v>1.33</v>
      </c>
      <c r="G170" s="12" t="s">
        <v>2134</v>
      </c>
    </row>
    <row r="171" spans="1:26" ht="27.6">
      <c r="A171" s="12" t="s">
        <v>2134</v>
      </c>
      <c r="B171" s="13" t="s">
        <v>456</v>
      </c>
      <c r="C171" s="13" t="s">
        <v>2145</v>
      </c>
      <c r="D171" s="16" t="s">
        <v>978</v>
      </c>
      <c r="E171" s="15">
        <v>9</v>
      </c>
      <c r="F171" s="251">
        <v>9</v>
      </c>
      <c r="G171" s="12" t="s">
        <v>2134</v>
      </c>
    </row>
    <row r="172" spans="1:26" ht="27.6">
      <c r="A172" s="12" t="s">
        <v>2134</v>
      </c>
      <c r="B172" s="13" t="s">
        <v>456</v>
      </c>
      <c r="C172" s="13" t="s">
        <v>2144</v>
      </c>
      <c r="D172" s="16" t="s">
        <v>978</v>
      </c>
      <c r="E172" s="15">
        <v>0.33</v>
      </c>
      <c r="F172" s="251">
        <v>0.33</v>
      </c>
      <c r="G172" s="12" t="s">
        <v>2134</v>
      </c>
    </row>
    <row r="173" spans="1:26" ht="27.6">
      <c r="A173" s="12" t="s">
        <v>2134</v>
      </c>
      <c r="B173" s="13" t="s">
        <v>456</v>
      </c>
      <c r="C173" s="287" t="s">
        <v>2145</v>
      </c>
      <c r="D173" s="304" t="s">
        <v>978</v>
      </c>
      <c r="E173" s="15">
        <v>17.66</v>
      </c>
      <c r="F173" s="251">
        <v>17.66</v>
      </c>
      <c r="G173" s="12" t="s">
        <v>2134</v>
      </c>
    </row>
    <row r="174" spans="1:26" ht="27.6">
      <c r="A174" s="12" t="s">
        <v>2134</v>
      </c>
      <c r="B174" s="317" t="s">
        <v>456</v>
      </c>
      <c r="C174" s="13" t="s">
        <v>2145</v>
      </c>
      <c r="D174" s="16" t="s">
        <v>978</v>
      </c>
      <c r="E174" s="318">
        <v>17.66</v>
      </c>
      <c r="F174" s="251">
        <v>17.66</v>
      </c>
      <c r="G174" s="12" t="s">
        <v>2134</v>
      </c>
    </row>
    <row r="175" spans="1:26" ht="15.75" customHeight="1">
      <c r="A175" s="12" t="s">
        <v>2134</v>
      </c>
      <c r="B175" s="317" t="s">
        <v>456</v>
      </c>
      <c r="C175" s="13" t="s">
        <v>2146</v>
      </c>
      <c r="D175" s="16" t="s">
        <v>978</v>
      </c>
      <c r="E175" s="318">
        <v>17.66</v>
      </c>
      <c r="F175" s="251">
        <v>17.66</v>
      </c>
      <c r="G175" s="12" t="s">
        <v>2134</v>
      </c>
    </row>
    <row r="176" spans="1:26" ht="15.75" customHeight="1">
      <c r="A176" s="12" t="s">
        <v>2134</v>
      </c>
      <c r="B176" s="317" t="s">
        <v>456</v>
      </c>
      <c r="C176" s="319" t="s">
        <v>2145</v>
      </c>
      <c r="D176" s="320" t="s">
        <v>2147</v>
      </c>
      <c r="E176" s="15">
        <v>8.83</v>
      </c>
      <c r="F176" s="251">
        <v>8.83</v>
      </c>
      <c r="G176" s="12" t="s">
        <v>2134</v>
      </c>
    </row>
    <row r="177" spans="1:26" ht="27.6">
      <c r="A177" s="12" t="s">
        <v>420</v>
      </c>
      <c r="B177" s="13" t="s">
        <v>456</v>
      </c>
      <c r="C177" s="13" t="s">
        <v>2314</v>
      </c>
      <c r="D177" s="14" t="s">
        <v>642</v>
      </c>
      <c r="E177" s="14">
        <v>50</v>
      </c>
      <c r="F177" s="251">
        <v>50</v>
      </c>
      <c r="G177" s="12" t="s">
        <v>420</v>
      </c>
    </row>
    <row r="178" spans="1:26" ht="27.6">
      <c r="A178" s="12" t="s">
        <v>420</v>
      </c>
      <c r="B178" s="13" t="s">
        <v>456</v>
      </c>
      <c r="C178" s="13" t="s">
        <v>2315</v>
      </c>
      <c r="D178" s="16" t="s">
        <v>642</v>
      </c>
      <c r="E178" s="16">
        <v>50</v>
      </c>
      <c r="F178" s="251">
        <v>50</v>
      </c>
      <c r="G178" s="12" t="s">
        <v>420</v>
      </c>
    </row>
    <row r="179" spans="1:26" ht="27.6">
      <c r="A179" s="12" t="s">
        <v>420</v>
      </c>
      <c r="B179" s="13" t="s">
        <v>456</v>
      </c>
      <c r="C179" s="13" t="s">
        <v>2316</v>
      </c>
      <c r="D179" s="14" t="s">
        <v>642</v>
      </c>
      <c r="E179" s="14">
        <v>40</v>
      </c>
      <c r="F179" s="251">
        <v>40</v>
      </c>
      <c r="G179" s="12" t="s">
        <v>420</v>
      </c>
    </row>
    <row r="180" spans="1:26" ht="27.6">
      <c r="A180" s="12" t="s">
        <v>420</v>
      </c>
      <c r="B180" s="13" t="s">
        <v>456</v>
      </c>
      <c r="C180" s="13" t="s">
        <v>2317</v>
      </c>
      <c r="D180" s="16" t="s">
        <v>642</v>
      </c>
      <c r="E180" s="16">
        <v>13</v>
      </c>
      <c r="F180" s="251">
        <v>13</v>
      </c>
      <c r="G180" s="12" t="s">
        <v>420</v>
      </c>
    </row>
    <row r="181" spans="1:26" ht="27.6">
      <c r="A181" s="12" t="s">
        <v>420</v>
      </c>
      <c r="B181" s="13" t="s">
        <v>456</v>
      </c>
      <c r="C181" s="13" t="s">
        <v>2318</v>
      </c>
      <c r="D181" s="16" t="s">
        <v>642</v>
      </c>
      <c r="E181" s="16">
        <v>50</v>
      </c>
      <c r="F181" s="251">
        <v>50</v>
      </c>
      <c r="G181" s="12" t="s">
        <v>420</v>
      </c>
      <c r="H181" s="48"/>
      <c r="I181" s="48"/>
      <c r="J181" s="48"/>
      <c r="K181" s="48"/>
      <c r="L181" s="48"/>
      <c r="M181" s="48"/>
      <c r="N181" s="48"/>
      <c r="O181" s="48"/>
      <c r="P181" s="48"/>
      <c r="Q181" s="48"/>
      <c r="R181" s="48"/>
      <c r="S181" s="48"/>
      <c r="T181" s="48"/>
      <c r="U181" s="48"/>
      <c r="V181" s="48"/>
      <c r="W181" s="48"/>
      <c r="X181" s="48"/>
      <c r="Y181" s="48"/>
      <c r="Z181" s="48"/>
    </row>
    <row r="182" spans="1:26" ht="15.75" customHeight="1">
      <c r="A182" s="12" t="s">
        <v>420</v>
      </c>
      <c r="B182" s="13" t="s">
        <v>456</v>
      </c>
      <c r="C182" s="13" t="s">
        <v>2319</v>
      </c>
      <c r="D182" s="16" t="s">
        <v>642</v>
      </c>
      <c r="E182" s="16">
        <v>50</v>
      </c>
      <c r="F182" s="251">
        <v>50</v>
      </c>
      <c r="G182" s="12" t="s">
        <v>420</v>
      </c>
      <c r="H182" s="48"/>
      <c r="I182" s="48"/>
      <c r="J182" s="48"/>
      <c r="K182" s="48"/>
      <c r="L182" s="48"/>
      <c r="M182" s="48"/>
      <c r="N182" s="48"/>
      <c r="O182" s="48"/>
      <c r="P182" s="48"/>
      <c r="Q182" s="48"/>
      <c r="R182" s="48"/>
      <c r="S182" s="48"/>
      <c r="T182" s="48"/>
      <c r="U182" s="48"/>
      <c r="V182" s="48"/>
      <c r="W182" s="48"/>
      <c r="X182" s="48"/>
      <c r="Y182" s="48"/>
      <c r="Z182" s="48"/>
    </row>
    <row r="183" spans="1:26" ht="15.75" customHeight="1">
      <c r="A183" s="12" t="s">
        <v>420</v>
      </c>
      <c r="B183" s="13" t="s">
        <v>456</v>
      </c>
      <c r="C183" s="13" t="s">
        <v>2320</v>
      </c>
      <c r="D183" s="16" t="s">
        <v>642</v>
      </c>
      <c r="E183" s="16">
        <v>40</v>
      </c>
      <c r="F183" s="251">
        <v>40</v>
      </c>
      <c r="G183" s="12" t="s">
        <v>420</v>
      </c>
      <c r="H183" s="48"/>
      <c r="I183" s="48"/>
      <c r="J183" s="48"/>
      <c r="K183" s="48"/>
      <c r="L183" s="48"/>
      <c r="M183" s="48"/>
      <c r="N183" s="48"/>
      <c r="O183" s="48"/>
      <c r="P183" s="48"/>
      <c r="Q183" s="48"/>
      <c r="R183" s="48"/>
      <c r="S183" s="48"/>
      <c r="T183" s="48"/>
      <c r="U183" s="48"/>
      <c r="V183" s="48"/>
      <c r="W183" s="48"/>
      <c r="X183" s="48"/>
      <c r="Y183" s="48"/>
      <c r="Z183" s="48"/>
    </row>
    <row r="184" spans="1:26" ht="15.75" customHeight="1">
      <c r="A184" s="12" t="s">
        <v>420</v>
      </c>
      <c r="B184" s="13" t="s">
        <v>456</v>
      </c>
      <c r="C184" s="13" t="s">
        <v>2321</v>
      </c>
      <c r="D184" s="16" t="s">
        <v>642</v>
      </c>
      <c r="E184" s="16">
        <v>13</v>
      </c>
      <c r="F184" s="251">
        <v>13</v>
      </c>
      <c r="G184" s="12" t="s">
        <v>420</v>
      </c>
      <c r="H184" s="48"/>
      <c r="I184" s="48"/>
      <c r="J184" s="48"/>
      <c r="K184" s="48"/>
      <c r="L184" s="48"/>
      <c r="M184" s="48"/>
      <c r="N184" s="48"/>
      <c r="O184" s="48"/>
      <c r="P184" s="48"/>
      <c r="Q184" s="48"/>
      <c r="R184" s="48"/>
      <c r="S184" s="48"/>
      <c r="T184" s="48"/>
      <c r="U184" s="48"/>
      <c r="V184" s="48"/>
      <c r="W184" s="48"/>
      <c r="X184" s="48"/>
      <c r="Y184" s="48"/>
      <c r="Z184" s="48"/>
    </row>
    <row r="185" spans="1:26" ht="15.75" customHeight="1">
      <c r="A185" s="12" t="s">
        <v>420</v>
      </c>
      <c r="B185" s="13" t="s">
        <v>456</v>
      </c>
      <c r="C185" s="13" t="s">
        <v>2322</v>
      </c>
      <c r="D185" s="16" t="s">
        <v>642</v>
      </c>
      <c r="E185" s="16">
        <v>50</v>
      </c>
      <c r="F185" s="251">
        <v>50</v>
      </c>
      <c r="G185" s="12" t="s">
        <v>420</v>
      </c>
      <c r="H185" s="48"/>
      <c r="I185" s="48"/>
      <c r="J185" s="48"/>
      <c r="K185" s="48"/>
      <c r="L185" s="48"/>
      <c r="M185" s="48"/>
      <c r="N185" s="48"/>
      <c r="O185" s="48"/>
      <c r="P185" s="48"/>
      <c r="Q185" s="48"/>
      <c r="R185" s="48"/>
      <c r="S185" s="48"/>
      <c r="T185" s="48"/>
      <c r="U185" s="48"/>
      <c r="V185" s="48"/>
      <c r="W185" s="48"/>
      <c r="X185" s="48"/>
      <c r="Y185" s="48"/>
      <c r="Z185" s="48"/>
    </row>
    <row r="186" spans="1:26" ht="15.75" customHeight="1">
      <c r="A186" s="12" t="s">
        <v>420</v>
      </c>
      <c r="B186" s="13" t="s">
        <v>456</v>
      </c>
      <c r="C186" s="13" t="s">
        <v>2323</v>
      </c>
      <c r="D186" s="16" t="s">
        <v>642</v>
      </c>
      <c r="E186" s="16">
        <v>50</v>
      </c>
      <c r="F186" s="251">
        <v>50</v>
      </c>
      <c r="G186" s="12" t="s">
        <v>420</v>
      </c>
      <c r="H186" s="48"/>
      <c r="I186" s="48"/>
      <c r="J186" s="48"/>
      <c r="K186" s="48"/>
      <c r="L186" s="48"/>
      <c r="M186" s="48"/>
      <c r="N186" s="48"/>
      <c r="O186" s="48"/>
      <c r="P186" s="48"/>
      <c r="Q186" s="48"/>
      <c r="R186" s="48"/>
      <c r="S186" s="48"/>
      <c r="T186" s="48"/>
      <c r="U186" s="48"/>
      <c r="V186" s="48"/>
      <c r="W186" s="48"/>
      <c r="X186" s="48"/>
      <c r="Y186" s="48"/>
      <c r="Z186" s="48"/>
    </row>
    <row r="187" spans="1:26" ht="15.75" customHeight="1">
      <c r="A187" s="12" t="s">
        <v>420</v>
      </c>
      <c r="B187" s="13" t="s">
        <v>456</v>
      </c>
      <c r="C187" s="13" t="s">
        <v>2324</v>
      </c>
      <c r="D187" s="16" t="s">
        <v>642</v>
      </c>
      <c r="E187" s="16">
        <v>50</v>
      </c>
      <c r="F187" s="251">
        <v>50</v>
      </c>
      <c r="G187" s="12" t="s">
        <v>420</v>
      </c>
      <c r="H187" s="48"/>
      <c r="I187" s="48"/>
      <c r="J187" s="48"/>
      <c r="K187" s="48"/>
      <c r="L187" s="48"/>
      <c r="M187" s="48"/>
      <c r="N187" s="48"/>
      <c r="O187" s="48"/>
      <c r="P187" s="48"/>
      <c r="Q187" s="48"/>
      <c r="R187" s="48"/>
      <c r="S187" s="48"/>
      <c r="T187" s="48"/>
      <c r="U187" s="48"/>
      <c r="V187" s="48"/>
      <c r="W187" s="48"/>
      <c r="X187" s="48"/>
      <c r="Y187" s="48"/>
      <c r="Z187" s="48"/>
    </row>
    <row r="188" spans="1:26" ht="15.75" customHeight="1">
      <c r="A188" s="12" t="s">
        <v>420</v>
      </c>
      <c r="B188" s="13" t="s">
        <v>456</v>
      </c>
      <c r="C188" s="13" t="s">
        <v>2325</v>
      </c>
      <c r="D188" s="16" t="s">
        <v>642</v>
      </c>
      <c r="E188" s="16">
        <v>13</v>
      </c>
      <c r="F188" s="251">
        <v>13</v>
      </c>
      <c r="G188" s="12" t="s">
        <v>420</v>
      </c>
    </row>
    <row r="189" spans="1:26" ht="15.75" customHeight="1">
      <c r="A189" s="12" t="s">
        <v>420</v>
      </c>
      <c r="B189" s="13" t="s">
        <v>456</v>
      </c>
      <c r="C189" s="13" t="s">
        <v>2326</v>
      </c>
      <c r="D189" s="16" t="s">
        <v>642</v>
      </c>
      <c r="E189" s="16">
        <v>79.33</v>
      </c>
      <c r="F189" s="251">
        <v>79.33</v>
      </c>
      <c r="G189" s="12" t="s">
        <v>420</v>
      </c>
      <c r="H189" s="48"/>
      <c r="I189" s="48"/>
      <c r="J189" s="48"/>
      <c r="K189" s="48"/>
      <c r="L189" s="48"/>
      <c r="M189" s="48"/>
      <c r="N189" s="48"/>
      <c r="O189" s="48"/>
      <c r="P189" s="48"/>
      <c r="Q189" s="48"/>
      <c r="R189" s="48"/>
      <c r="S189" s="48"/>
      <c r="T189" s="48"/>
      <c r="U189" s="48"/>
      <c r="V189" s="48"/>
      <c r="W189" s="48"/>
      <c r="X189" s="48"/>
      <c r="Y189" s="48"/>
      <c r="Z189" s="48"/>
    </row>
    <row r="190" spans="1:26" ht="15.75" customHeight="1">
      <c r="A190" s="12" t="s">
        <v>420</v>
      </c>
      <c r="B190" s="13" t="s">
        <v>456</v>
      </c>
      <c r="C190" s="13" t="s">
        <v>2327</v>
      </c>
      <c r="D190" s="16" t="s">
        <v>2328</v>
      </c>
      <c r="E190" s="16">
        <v>13</v>
      </c>
      <c r="F190" s="251">
        <v>6.5</v>
      </c>
      <c r="G190" s="12" t="s">
        <v>420</v>
      </c>
      <c r="H190" s="48"/>
      <c r="I190" s="48"/>
      <c r="J190" s="48"/>
      <c r="K190" s="48"/>
      <c r="L190" s="48"/>
      <c r="M190" s="48"/>
      <c r="N190" s="48"/>
      <c r="O190" s="48"/>
      <c r="P190" s="48"/>
      <c r="Q190" s="48"/>
      <c r="R190" s="48"/>
      <c r="S190" s="48"/>
      <c r="T190" s="48"/>
      <c r="U190" s="48"/>
      <c r="V190" s="48"/>
      <c r="W190" s="48"/>
      <c r="X190" s="48"/>
      <c r="Y190" s="48"/>
      <c r="Z190" s="48"/>
    </row>
    <row r="191" spans="1:26" ht="15.75" customHeight="1">
      <c r="A191" s="12" t="s">
        <v>420</v>
      </c>
      <c r="B191" s="13" t="s">
        <v>456</v>
      </c>
      <c r="C191" s="13" t="s">
        <v>2329</v>
      </c>
      <c r="D191" s="16" t="s">
        <v>2328</v>
      </c>
      <c r="E191" s="16">
        <v>40</v>
      </c>
      <c r="F191" s="251">
        <v>20</v>
      </c>
      <c r="G191" s="12" t="s">
        <v>420</v>
      </c>
      <c r="H191" s="48"/>
      <c r="I191" s="48"/>
      <c r="J191" s="48"/>
      <c r="K191" s="48"/>
      <c r="L191" s="48"/>
      <c r="M191" s="48"/>
      <c r="N191" s="48"/>
      <c r="O191" s="48"/>
      <c r="P191" s="48"/>
      <c r="Q191" s="48"/>
      <c r="R191" s="48"/>
      <c r="S191" s="48"/>
      <c r="T191" s="48"/>
      <c r="U191" s="48"/>
      <c r="V191" s="48"/>
      <c r="W191" s="48"/>
      <c r="X191" s="48"/>
      <c r="Y191" s="48"/>
      <c r="Z191" s="48"/>
    </row>
    <row r="192" spans="1:26" ht="15.75" customHeight="1">
      <c r="A192" s="12" t="s">
        <v>420</v>
      </c>
      <c r="B192" s="13" t="s">
        <v>456</v>
      </c>
      <c r="C192" s="13" t="s">
        <v>2330</v>
      </c>
      <c r="D192" s="16" t="s">
        <v>2328</v>
      </c>
      <c r="E192" s="16">
        <v>50</v>
      </c>
      <c r="F192" s="251">
        <v>25</v>
      </c>
      <c r="G192" s="12" t="s">
        <v>420</v>
      </c>
      <c r="H192" s="48"/>
      <c r="I192" s="48"/>
      <c r="J192" s="48"/>
      <c r="K192" s="48"/>
      <c r="L192" s="48"/>
      <c r="M192" s="48"/>
      <c r="N192" s="48"/>
      <c r="O192" s="48"/>
      <c r="P192" s="48"/>
      <c r="Q192" s="48"/>
      <c r="R192" s="48"/>
      <c r="S192" s="48"/>
      <c r="T192" s="48"/>
      <c r="U192" s="48"/>
      <c r="V192" s="48"/>
      <c r="W192" s="48"/>
      <c r="X192" s="48"/>
      <c r="Y192" s="48"/>
      <c r="Z192" s="48"/>
    </row>
    <row r="193" spans="1:26" ht="15.75" customHeight="1">
      <c r="A193" s="12" t="s">
        <v>420</v>
      </c>
      <c r="B193" s="13" t="s">
        <v>456</v>
      </c>
      <c r="C193" s="13" t="s">
        <v>2327</v>
      </c>
      <c r="D193" s="16" t="s">
        <v>2328</v>
      </c>
      <c r="E193" s="16">
        <v>13</v>
      </c>
      <c r="F193" s="251">
        <v>6.5</v>
      </c>
      <c r="G193" s="12" t="s">
        <v>420</v>
      </c>
      <c r="H193" s="48"/>
      <c r="I193" s="48"/>
      <c r="J193" s="48"/>
      <c r="K193" s="48"/>
      <c r="L193" s="48"/>
      <c r="M193" s="48"/>
      <c r="N193" s="48"/>
      <c r="O193" s="48"/>
      <c r="P193" s="48"/>
      <c r="Q193" s="48"/>
      <c r="R193" s="48"/>
      <c r="S193" s="48"/>
      <c r="T193" s="48"/>
      <c r="U193" s="48"/>
      <c r="V193" s="48"/>
      <c r="W193" s="48"/>
      <c r="X193" s="48"/>
      <c r="Y193" s="48"/>
      <c r="Z193" s="48"/>
    </row>
    <row r="194" spans="1:26" ht="15.75" customHeight="1">
      <c r="A194" s="12" t="s">
        <v>420</v>
      </c>
      <c r="B194" s="13" t="s">
        <v>456</v>
      </c>
      <c r="C194" s="13" t="s">
        <v>2329</v>
      </c>
      <c r="D194" s="16" t="s">
        <v>2328</v>
      </c>
      <c r="E194" s="16">
        <v>40</v>
      </c>
      <c r="F194" s="251">
        <v>20</v>
      </c>
      <c r="G194" s="12" t="s">
        <v>420</v>
      </c>
      <c r="H194" s="48"/>
      <c r="I194" s="48"/>
      <c r="J194" s="48"/>
      <c r="K194" s="48"/>
      <c r="L194" s="48"/>
      <c r="M194" s="48"/>
      <c r="N194" s="48"/>
      <c r="O194" s="48"/>
      <c r="P194" s="48"/>
      <c r="Q194" s="48"/>
      <c r="R194" s="48"/>
      <c r="S194" s="48"/>
      <c r="T194" s="48"/>
      <c r="U194" s="48"/>
      <c r="V194" s="48"/>
      <c r="W194" s="48"/>
      <c r="X194" s="48"/>
      <c r="Y194" s="48"/>
      <c r="Z194" s="48"/>
    </row>
    <row r="195" spans="1:26" ht="15.75" customHeight="1">
      <c r="A195" s="12" t="s">
        <v>420</v>
      </c>
      <c r="B195" s="13" t="s">
        <v>456</v>
      </c>
      <c r="C195" s="13" t="s">
        <v>2327</v>
      </c>
      <c r="D195" s="16" t="s">
        <v>2328</v>
      </c>
      <c r="E195" s="16">
        <v>50</v>
      </c>
      <c r="F195" s="251">
        <v>25</v>
      </c>
      <c r="G195" s="12" t="s">
        <v>420</v>
      </c>
      <c r="H195" s="48"/>
      <c r="I195" s="48"/>
      <c r="J195" s="48"/>
      <c r="K195" s="48"/>
      <c r="L195" s="48"/>
      <c r="M195" s="48"/>
      <c r="N195" s="48"/>
      <c r="O195" s="48"/>
      <c r="P195" s="48"/>
      <c r="Q195" s="48"/>
      <c r="R195" s="48"/>
      <c r="S195" s="48"/>
      <c r="T195" s="48"/>
      <c r="U195" s="48"/>
      <c r="V195" s="48"/>
      <c r="W195" s="48"/>
      <c r="X195" s="48"/>
      <c r="Y195" s="48"/>
      <c r="Z195" s="48"/>
    </row>
    <row r="196" spans="1:26" ht="15.75" customHeight="1">
      <c r="A196" s="12" t="s">
        <v>420</v>
      </c>
      <c r="B196" s="13" t="s">
        <v>456</v>
      </c>
      <c r="C196" s="13" t="s">
        <v>2331</v>
      </c>
      <c r="D196" s="16" t="s">
        <v>642</v>
      </c>
      <c r="E196" s="16" t="s">
        <v>687</v>
      </c>
      <c r="F196" s="251">
        <v>494.66</v>
      </c>
      <c r="G196" s="12" t="s">
        <v>420</v>
      </c>
      <c r="H196" s="48"/>
      <c r="I196" s="48"/>
      <c r="J196" s="48"/>
      <c r="K196" s="48"/>
      <c r="L196" s="48"/>
      <c r="M196" s="48"/>
      <c r="N196" s="48"/>
      <c r="O196" s="48"/>
      <c r="P196" s="48"/>
      <c r="Q196" s="48"/>
      <c r="R196" s="48"/>
      <c r="S196" s="48"/>
      <c r="T196" s="48"/>
      <c r="U196" s="48"/>
      <c r="V196" s="48"/>
      <c r="W196" s="48"/>
      <c r="X196" s="48"/>
      <c r="Y196" s="48"/>
      <c r="Z196" s="48"/>
    </row>
    <row r="197" spans="1:26" ht="27.6">
      <c r="A197" s="326" t="s">
        <v>421</v>
      </c>
      <c r="B197" s="327" t="s">
        <v>456</v>
      </c>
      <c r="C197" s="327" t="s">
        <v>2362</v>
      </c>
      <c r="D197" s="328" t="s">
        <v>642</v>
      </c>
      <c r="E197" s="328">
        <v>40</v>
      </c>
      <c r="F197" s="1245">
        <v>40</v>
      </c>
      <c r="G197" s="12" t="s">
        <v>421</v>
      </c>
    </row>
    <row r="198" spans="1:26" ht="27.6">
      <c r="A198" s="326" t="s">
        <v>421</v>
      </c>
      <c r="B198" s="327" t="s">
        <v>456</v>
      </c>
      <c r="C198" s="327" t="s">
        <v>2363</v>
      </c>
      <c r="D198" s="329" t="s">
        <v>642</v>
      </c>
      <c r="E198" s="329">
        <v>40</v>
      </c>
      <c r="F198" s="1245">
        <v>40</v>
      </c>
      <c r="G198" s="12" t="s">
        <v>421</v>
      </c>
    </row>
    <row r="199" spans="1:26" ht="27.6">
      <c r="A199" s="326" t="s">
        <v>421</v>
      </c>
      <c r="B199" s="327" t="s">
        <v>456</v>
      </c>
      <c r="C199" s="327" t="s">
        <v>2364</v>
      </c>
      <c r="D199" s="328" t="s">
        <v>642</v>
      </c>
      <c r="E199" s="328">
        <v>40</v>
      </c>
      <c r="F199" s="1245">
        <v>40</v>
      </c>
      <c r="G199" s="12" t="s">
        <v>421</v>
      </c>
    </row>
    <row r="200" spans="1:26" ht="27.6">
      <c r="A200" s="326" t="s">
        <v>421</v>
      </c>
      <c r="B200" s="327" t="s">
        <v>456</v>
      </c>
      <c r="C200" s="327" t="s">
        <v>2365</v>
      </c>
      <c r="D200" s="329" t="s">
        <v>642</v>
      </c>
      <c r="E200" s="329">
        <v>13</v>
      </c>
      <c r="F200" s="1245">
        <v>13</v>
      </c>
      <c r="G200" s="12" t="s">
        <v>421</v>
      </c>
    </row>
    <row r="201" spans="1:26" ht="27.6">
      <c r="A201" s="326" t="s">
        <v>421</v>
      </c>
      <c r="B201" s="327" t="s">
        <v>456</v>
      </c>
      <c r="C201" s="327" t="s">
        <v>2366</v>
      </c>
      <c r="D201" s="329" t="s">
        <v>642</v>
      </c>
      <c r="E201" s="329">
        <v>13</v>
      </c>
      <c r="F201" s="1245">
        <v>13</v>
      </c>
      <c r="G201" s="12" t="s">
        <v>421</v>
      </c>
    </row>
    <row r="202" spans="1:26" ht="27.6">
      <c r="A202" s="326" t="s">
        <v>421</v>
      </c>
      <c r="B202" s="327" t="s">
        <v>456</v>
      </c>
      <c r="C202" s="327" t="s">
        <v>2367</v>
      </c>
      <c r="D202" s="329" t="s">
        <v>642</v>
      </c>
      <c r="E202" s="329">
        <v>40</v>
      </c>
      <c r="F202" s="1245">
        <v>40</v>
      </c>
      <c r="G202" s="12" t="s">
        <v>421</v>
      </c>
    </row>
    <row r="203" spans="1:26" ht="27.6">
      <c r="A203" s="326" t="s">
        <v>421</v>
      </c>
      <c r="B203" s="327" t="s">
        <v>456</v>
      </c>
      <c r="C203" s="327" t="s">
        <v>2368</v>
      </c>
      <c r="D203" s="329" t="s">
        <v>642</v>
      </c>
      <c r="E203" s="329">
        <v>40</v>
      </c>
      <c r="F203" s="1245">
        <v>40</v>
      </c>
      <c r="G203" s="12" t="s">
        <v>421</v>
      </c>
    </row>
    <row r="204" spans="1:26" ht="27.6">
      <c r="A204" s="326" t="s">
        <v>421</v>
      </c>
      <c r="B204" s="327" t="s">
        <v>456</v>
      </c>
      <c r="C204" s="327" t="s">
        <v>2369</v>
      </c>
      <c r="D204" s="329" t="s">
        <v>642</v>
      </c>
      <c r="E204" s="329">
        <v>40</v>
      </c>
      <c r="F204" s="1245">
        <v>40</v>
      </c>
      <c r="G204" s="12" t="s">
        <v>421</v>
      </c>
    </row>
    <row r="205" spans="1:26" ht="27.6">
      <c r="A205" s="326" t="s">
        <v>421</v>
      </c>
      <c r="B205" s="327" t="s">
        <v>456</v>
      </c>
      <c r="C205" s="327" t="s">
        <v>2370</v>
      </c>
      <c r="D205" s="329" t="s">
        <v>642</v>
      </c>
      <c r="E205" s="329">
        <v>13</v>
      </c>
      <c r="F205" s="1245">
        <v>13</v>
      </c>
      <c r="G205" s="12" t="s">
        <v>421</v>
      </c>
    </row>
    <row r="206" spans="1:26" ht="27.6">
      <c r="A206" s="326" t="s">
        <v>421</v>
      </c>
      <c r="B206" s="327" t="s">
        <v>456</v>
      </c>
      <c r="C206" s="327" t="s">
        <v>2371</v>
      </c>
      <c r="D206" s="329" t="s">
        <v>642</v>
      </c>
      <c r="E206" s="329">
        <v>13</v>
      </c>
      <c r="F206" s="1245">
        <v>13</v>
      </c>
      <c r="G206" s="12" t="s">
        <v>421</v>
      </c>
    </row>
    <row r="207" spans="1:26" ht="27.6">
      <c r="A207" s="326" t="s">
        <v>421</v>
      </c>
      <c r="B207" s="327" t="s">
        <v>456</v>
      </c>
      <c r="C207" s="327" t="s">
        <v>2372</v>
      </c>
      <c r="D207" s="329" t="s">
        <v>642</v>
      </c>
      <c r="E207" s="329">
        <v>30</v>
      </c>
      <c r="F207" s="1245">
        <v>30</v>
      </c>
      <c r="G207" s="12" t="s">
        <v>421</v>
      </c>
    </row>
    <row r="208" spans="1:26" ht="27.6">
      <c r="A208" s="326" t="s">
        <v>421</v>
      </c>
      <c r="B208" s="327" t="s">
        <v>456</v>
      </c>
      <c r="C208" s="327" t="s">
        <v>2373</v>
      </c>
      <c r="D208" s="329" t="s">
        <v>642</v>
      </c>
      <c r="E208" s="329">
        <v>30</v>
      </c>
      <c r="F208" s="1245">
        <v>30</v>
      </c>
      <c r="G208" s="12" t="s">
        <v>421</v>
      </c>
    </row>
    <row r="209" spans="1:7" ht="27.6">
      <c r="A209" s="326" t="s">
        <v>421</v>
      </c>
      <c r="B209" s="327" t="s">
        <v>456</v>
      </c>
      <c r="C209" s="327" t="s">
        <v>2374</v>
      </c>
      <c r="D209" s="329" t="s">
        <v>642</v>
      </c>
      <c r="E209" s="329">
        <v>30</v>
      </c>
      <c r="F209" s="1245">
        <v>30</v>
      </c>
      <c r="G209" s="12" t="s">
        <v>421</v>
      </c>
    </row>
    <row r="210" spans="1:7" ht="27.6">
      <c r="A210" s="326" t="s">
        <v>421</v>
      </c>
      <c r="B210" s="327" t="s">
        <v>456</v>
      </c>
      <c r="C210" s="327" t="s">
        <v>2375</v>
      </c>
      <c r="D210" s="329" t="s">
        <v>642</v>
      </c>
      <c r="E210" s="329">
        <v>10</v>
      </c>
      <c r="F210" s="1245">
        <v>10</v>
      </c>
      <c r="G210" s="12" t="s">
        <v>421</v>
      </c>
    </row>
    <row r="211" spans="1:7" ht="27.6">
      <c r="A211" s="326" t="s">
        <v>421</v>
      </c>
      <c r="B211" s="327" t="s">
        <v>456</v>
      </c>
      <c r="C211" s="327" t="s">
        <v>2376</v>
      </c>
      <c r="D211" s="329" t="s">
        <v>642</v>
      </c>
      <c r="E211" s="329">
        <v>10</v>
      </c>
      <c r="F211" s="1245">
        <v>10</v>
      </c>
      <c r="G211" s="12" t="s">
        <v>421</v>
      </c>
    </row>
    <row r="212" spans="1:7" ht="27.6">
      <c r="A212" s="326" t="s">
        <v>421</v>
      </c>
      <c r="B212" s="327" t="s">
        <v>456</v>
      </c>
      <c r="C212" s="327" t="s">
        <v>2331</v>
      </c>
      <c r="D212" s="329" t="s">
        <v>978</v>
      </c>
      <c r="E212" s="329">
        <v>494.66</v>
      </c>
      <c r="F212" s="1245">
        <v>494.66</v>
      </c>
      <c r="G212" s="12" t="s">
        <v>421</v>
      </c>
    </row>
    <row r="213" spans="1:7" ht="27.6">
      <c r="A213" s="326" t="s">
        <v>421</v>
      </c>
      <c r="B213" s="327" t="s">
        <v>456</v>
      </c>
      <c r="C213" s="327" t="s">
        <v>2326</v>
      </c>
      <c r="D213" s="329" t="s">
        <v>642</v>
      </c>
      <c r="E213" s="329" t="s">
        <v>2377</v>
      </c>
      <c r="F213" s="1245">
        <v>79.33</v>
      </c>
      <c r="G213" s="12" t="s">
        <v>421</v>
      </c>
    </row>
    <row r="214" spans="1:7" ht="27.6">
      <c r="A214" s="326" t="s">
        <v>421</v>
      </c>
      <c r="B214" s="327" t="s">
        <v>456</v>
      </c>
      <c r="C214" s="327" t="s">
        <v>2378</v>
      </c>
      <c r="D214" s="329" t="s">
        <v>2328</v>
      </c>
      <c r="E214" s="329">
        <v>22</v>
      </c>
      <c r="F214" s="1245">
        <v>11</v>
      </c>
      <c r="G214" s="12" t="s">
        <v>421</v>
      </c>
    </row>
    <row r="215" spans="1:7" ht="27.6">
      <c r="A215" s="326" t="s">
        <v>421</v>
      </c>
      <c r="B215" s="327" t="s">
        <v>456</v>
      </c>
      <c r="C215" s="327" t="s">
        <v>2379</v>
      </c>
      <c r="D215" s="329" t="s">
        <v>2328</v>
      </c>
      <c r="E215" s="329">
        <v>9.33</v>
      </c>
      <c r="F215" s="1245">
        <v>4.66</v>
      </c>
      <c r="G215" s="12" t="s">
        <v>421</v>
      </c>
    </row>
    <row r="216" spans="1:7" ht="27.6">
      <c r="A216" s="326" t="s">
        <v>421</v>
      </c>
      <c r="B216" s="327" t="s">
        <v>456</v>
      </c>
      <c r="C216" s="327" t="s">
        <v>2380</v>
      </c>
      <c r="D216" s="329" t="s">
        <v>2328</v>
      </c>
      <c r="E216" s="329">
        <v>9.33</v>
      </c>
      <c r="F216" s="1245">
        <v>4.66</v>
      </c>
      <c r="G216" s="12" t="s">
        <v>421</v>
      </c>
    </row>
    <row r="217" spans="1:7" ht="27.6">
      <c r="A217" s="326" t="s">
        <v>421</v>
      </c>
      <c r="B217" s="327" t="s">
        <v>456</v>
      </c>
      <c r="C217" s="327" t="s">
        <v>2381</v>
      </c>
      <c r="D217" s="329" t="s">
        <v>2328</v>
      </c>
      <c r="E217" s="329">
        <v>26.66</v>
      </c>
      <c r="F217" s="1245">
        <v>13.33</v>
      </c>
      <c r="G217" s="12" t="s">
        <v>421</v>
      </c>
    </row>
    <row r="218" spans="1:7" ht="27.6">
      <c r="A218" s="326" t="s">
        <v>421</v>
      </c>
      <c r="B218" s="327" t="s">
        <v>456</v>
      </c>
      <c r="C218" s="327" t="s">
        <v>2382</v>
      </c>
      <c r="D218" s="329" t="s">
        <v>2328</v>
      </c>
      <c r="E218" s="329">
        <v>8.33</v>
      </c>
      <c r="F218" s="1245">
        <v>4.16</v>
      </c>
      <c r="G218" s="12" t="s">
        <v>421</v>
      </c>
    </row>
    <row r="219" spans="1:7" ht="27.6">
      <c r="A219" s="326" t="s">
        <v>421</v>
      </c>
      <c r="B219" s="327" t="s">
        <v>456</v>
      </c>
      <c r="C219" s="327" t="s">
        <v>2383</v>
      </c>
      <c r="D219" s="329" t="s">
        <v>2328</v>
      </c>
      <c r="E219" s="329">
        <v>10</v>
      </c>
      <c r="F219" s="1245">
        <v>5</v>
      </c>
      <c r="G219" s="12" t="s">
        <v>421</v>
      </c>
    </row>
    <row r="220" spans="1:7" ht="27.6">
      <c r="A220" s="326" t="s">
        <v>421</v>
      </c>
      <c r="B220" s="327" t="s">
        <v>456</v>
      </c>
      <c r="C220" s="327" t="s">
        <v>2384</v>
      </c>
      <c r="D220" s="329" t="s">
        <v>2328</v>
      </c>
      <c r="E220" s="329">
        <v>22</v>
      </c>
      <c r="F220" s="1245">
        <v>11</v>
      </c>
      <c r="G220" s="12" t="s">
        <v>421</v>
      </c>
    </row>
    <row r="221" spans="1:7" ht="27.6">
      <c r="A221" s="326" t="s">
        <v>421</v>
      </c>
      <c r="B221" s="327" t="s">
        <v>456</v>
      </c>
      <c r="C221" s="327" t="s">
        <v>2385</v>
      </c>
      <c r="D221" s="329" t="s">
        <v>2328</v>
      </c>
      <c r="E221" s="329">
        <v>9</v>
      </c>
      <c r="F221" s="1245">
        <v>4.66</v>
      </c>
      <c r="G221" s="12" t="s">
        <v>421</v>
      </c>
    </row>
    <row r="222" spans="1:7" ht="27.6">
      <c r="A222" s="326" t="s">
        <v>421</v>
      </c>
      <c r="B222" s="327" t="s">
        <v>456</v>
      </c>
      <c r="C222" s="327" t="s">
        <v>2386</v>
      </c>
      <c r="D222" s="329" t="s">
        <v>2328</v>
      </c>
      <c r="E222" s="329">
        <v>9</v>
      </c>
      <c r="F222" s="1245">
        <v>4.66</v>
      </c>
      <c r="G222" s="12" t="s">
        <v>421</v>
      </c>
    </row>
    <row r="223" spans="1:7" ht="27.6">
      <c r="A223" s="326" t="s">
        <v>421</v>
      </c>
      <c r="B223" s="327" t="s">
        <v>456</v>
      </c>
      <c r="C223" s="327" t="s">
        <v>2387</v>
      </c>
      <c r="D223" s="329" t="s">
        <v>2328</v>
      </c>
      <c r="E223" s="329">
        <v>27</v>
      </c>
      <c r="F223" s="1245">
        <v>13.33</v>
      </c>
      <c r="G223" s="12" t="s">
        <v>421</v>
      </c>
    </row>
    <row r="224" spans="1:7" ht="27.6">
      <c r="A224" s="326" t="s">
        <v>421</v>
      </c>
      <c r="B224" s="327" t="s">
        <v>456</v>
      </c>
      <c r="C224" s="327" t="s">
        <v>2388</v>
      </c>
      <c r="D224" s="329" t="s">
        <v>2328</v>
      </c>
      <c r="E224" s="329">
        <v>8</v>
      </c>
      <c r="F224" s="1245">
        <v>4.16</v>
      </c>
      <c r="G224" s="12" t="s">
        <v>421</v>
      </c>
    </row>
    <row r="225" spans="1:7" ht="27.6">
      <c r="A225" s="326" t="s">
        <v>421</v>
      </c>
      <c r="B225" s="327" t="s">
        <v>456</v>
      </c>
      <c r="C225" s="327" t="s">
        <v>2389</v>
      </c>
      <c r="D225" s="329" t="s">
        <v>2328</v>
      </c>
      <c r="E225" s="329">
        <v>10</v>
      </c>
      <c r="F225" s="1245">
        <v>5</v>
      </c>
      <c r="G225" s="12" t="s">
        <v>421</v>
      </c>
    </row>
    <row r="226" spans="1:7" ht="27.6">
      <c r="A226" s="326" t="s">
        <v>421</v>
      </c>
      <c r="B226" s="327" t="s">
        <v>456</v>
      </c>
      <c r="C226" s="327" t="s">
        <v>2390</v>
      </c>
      <c r="D226" s="329" t="s">
        <v>642</v>
      </c>
      <c r="E226" s="329" t="s">
        <v>685</v>
      </c>
      <c r="F226" s="1245">
        <v>48.66</v>
      </c>
      <c r="G226" s="12" t="s">
        <v>421</v>
      </c>
    </row>
    <row r="227" spans="1:7" ht="28.8">
      <c r="A227" s="12" t="s">
        <v>2435</v>
      </c>
      <c r="B227" s="13" t="s">
        <v>456</v>
      </c>
      <c r="C227" s="13" t="s">
        <v>1066</v>
      </c>
      <c r="D227" s="14" t="s">
        <v>978</v>
      </c>
      <c r="E227" s="14">
        <v>494.66</v>
      </c>
      <c r="F227" s="253">
        <v>494.67</v>
      </c>
      <c r="G227" s="1981" t="s">
        <v>2445</v>
      </c>
    </row>
    <row r="228" spans="1:7" ht="28.8">
      <c r="A228" s="12" t="s">
        <v>2435</v>
      </c>
      <c r="B228" s="13" t="s">
        <v>456</v>
      </c>
      <c r="C228" s="13" t="s">
        <v>2436</v>
      </c>
      <c r="D228" s="14" t="s">
        <v>978</v>
      </c>
      <c r="E228" s="16">
        <v>74</v>
      </c>
      <c r="F228" s="251">
        <v>74</v>
      </c>
      <c r="G228" s="1981" t="s">
        <v>2445</v>
      </c>
    </row>
    <row r="229" spans="1:7" ht="28.8">
      <c r="A229" s="12" t="s">
        <v>2435</v>
      </c>
      <c r="B229" s="13" t="s">
        <v>456</v>
      </c>
      <c r="C229" s="13" t="s">
        <v>2437</v>
      </c>
      <c r="D229" s="14" t="s">
        <v>978</v>
      </c>
      <c r="E229" s="14">
        <v>56.66</v>
      </c>
      <c r="F229" s="253">
        <v>56.66</v>
      </c>
      <c r="G229" s="1981" t="s">
        <v>2445</v>
      </c>
    </row>
    <row r="230" spans="1:7" ht="28.8">
      <c r="A230" s="12" t="s">
        <v>2435</v>
      </c>
      <c r="B230" s="13" t="s">
        <v>456</v>
      </c>
      <c r="C230" s="13" t="s">
        <v>2438</v>
      </c>
      <c r="D230" s="14" t="s">
        <v>978</v>
      </c>
      <c r="E230" s="14">
        <v>56.66</v>
      </c>
      <c r="F230" s="253">
        <v>56.66</v>
      </c>
      <c r="G230" s="1981" t="s">
        <v>2445</v>
      </c>
    </row>
    <row r="231" spans="1:7" ht="28.8">
      <c r="A231" s="12" t="s">
        <v>2435</v>
      </c>
      <c r="B231" s="13" t="s">
        <v>456</v>
      </c>
      <c r="C231" s="13" t="s">
        <v>2439</v>
      </c>
      <c r="D231" s="14" t="s">
        <v>978</v>
      </c>
      <c r="E231" s="16">
        <v>50</v>
      </c>
      <c r="F231" s="251">
        <v>50</v>
      </c>
      <c r="G231" s="1981" t="s">
        <v>2445</v>
      </c>
    </row>
    <row r="232" spans="1:7" ht="28.8">
      <c r="A232" s="12" t="s">
        <v>2477</v>
      </c>
      <c r="B232" s="13" t="s">
        <v>456</v>
      </c>
      <c r="C232" s="13" t="s">
        <v>1066</v>
      </c>
      <c r="D232" s="14" t="s">
        <v>978</v>
      </c>
      <c r="E232" s="14">
        <v>494.66</v>
      </c>
      <c r="F232" s="253">
        <v>494.67</v>
      </c>
      <c r="G232" s="1981" t="s">
        <v>2480</v>
      </c>
    </row>
    <row r="233" spans="1:7" ht="28.8">
      <c r="A233" s="12" t="s">
        <v>2477</v>
      </c>
      <c r="B233" s="13" t="s">
        <v>456</v>
      </c>
      <c r="C233" s="13" t="s">
        <v>2436</v>
      </c>
      <c r="D233" s="14" t="s">
        <v>978</v>
      </c>
      <c r="E233" s="16">
        <v>74</v>
      </c>
      <c r="F233" s="251">
        <v>74</v>
      </c>
      <c r="G233" s="1981" t="s">
        <v>2480</v>
      </c>
    </row>
    <row r="234" spans="1:7" ht="28.8">
      <c r="A234" s="12" t="s">
        <v>2477</v>
      </c>
      <c r="B234" s="13" t="s">
        <v>456</v>
      </c>
      <c r="C234" s="13" t="s">
        <v>2437</v>
      </c>
      <c r="D234" s="14" t="s">
        <v>978</v>
      </c>
      <c r="E234" s="14">
        <v>56.66</v>
      </c>
      <c r="F234" s="253">
        <v>56.66</v>
      </c>
      <c r="G234" s="1981" t="s">
        <v>2480</v>
      </c>
    </row>
    <row r="235" spans="1:7" ht="28.8">
      <c r="A235" s="12" t="s">
        <v>2477</v>
      </c>
      <c r="B235" s="13" t="s">
        <v>456</v>
      </c>
      <c r="C235" s="13" t="s">
        <v>2438</v>
      </c>
      <c r="D235" s="14" t="s">
        <v>978</v>
      </c>
      <c r="E235" s="14">
        <v>56.66</v>
      </c>
      <c r="F235" s="253">
        <v>56.66</v>
      </c>
      <c r="G235" s="1981" t="s">
        <v>2480</v>
      </c>
    </row>
    <row r="236" spans="1:7" ht="28.8">
      <c r="A236" s="12" t="s">
        <v>2477</v>
      </c>
      <c r="B236" s="13" t="s">
        <v>456</v>
      </c>
      <c r="C236" s="13" t="s">
        <v>2439</v>
      </c>
      <c r="D236" s="14" t="s">
        <v>978</v>
      </c>
      <c r="E236" s="16">
        <v>50</v>
      </c>
      <c r="F236" s="251">
        <v>50</v>
      </c>
      <c r="G236" s="1981" t="s">
        <v>2480</v>
      </c>
    </row>
    <row r="237" spans="1:7" ht="14.4">
      <c r="A237" s="12" t="s">
        <v>422</v>
      </c>
      <c r="B237" s="13" t="s">
        <v>456</v>
      </c>
      <c r="C237" s="13" t="s">
        <v>2567</v>
      </c>
      <c r="D237" s="14" t="s">
        <v>978</v>
      </c>
      <c r="E237" s="16" t="s">
        <v>2568</v>
      </c>
      <c r="F237" s="253">
        <v>37</v>
      </c>
      <c r="G237" s="12" t="s">
        <v>422</v>
      </c>
    </row>
    <row r="238" spans="1:7" ht="14.4">
      <c r="A238" s="12" t="s">
        <v>422</v>
      </c>
      <c r="B238" s="13" t="s">
        <v>456</v>
      </c>
      <c r="C238" s="13" t="s">
        <v>2569</v>
      </c>
      <c r="D238" s="14" t="s">
        <v>978</v>
      </c>
      <c r="E238" s="16" t="s">
        <v>2570</v>
      </c>
      <c r="F238" s="253">
        <v>42</v>
      </c>
      <c r="G238" s="12" t="s">
        <v>422</v>
      </c>
    </row>
    <row r="239" spans="1:7" ht="14.4">
      <c r="A239" s="12" t="s">
        <v>422</v>
      </c>
      <c r="B239" s="13" t="s">
        <v>456</v>
      </c>
      <c r="C239" s="13" t="s">
        <v>2571</v>
      </c>
      <c r="D239" s="14" t="s">
        <v>978</v>
      </c>
      <c r="E239" s="16" t="s">
        <v>1035</v>
      </c>
      <c r="F239" s="253">
        <v>13.33</v>
      </c>
      <c r="G239" s="12" t="s">
        <v>422</v>
      </c>
    </row>
    <row r="240" spans="1:7" ht="14.4">
      <c r="A240" s="12" t="s">
        <v>422</v>
      </c>
      <c r="B240" s="13" t="s">
        <v>456</v>
      </c>
      <c r="C240" s="13" t="s">
        <v>2572</v>
      </c>
      <c r="D240" s="14" t="s">
        <v>978</v>
      </c>
      <c r="E240" s="16" t="s">
        <v>2573</v>
      </c>
      <c r="F240" s="253">
        <v>26.33</v>
      </c>
      <c r="G240" s="12" t="s">
        <v>422</v>
      </c>
    </row>
    <row r="241" spans="1:26" ht="14.4">
      <c r="A241" s="12" t="s">
        <v>422</v>
      </c>
      <c r="B241" s="13" t="s">
        <v>456</v>
      </c>
      <c r="C241" s="13" t="s">
        <v>2574</v>
      </c>
      <c r="D241" s="14" t="s">
        <v>978</v>
      </c>
      <c r="E241" s="16" t="s">
        <v>2575</v>
      </c>
      <c r="F241" s="253">
        <v>11.33</v>
      </c>
      <c r="G241" s="12" t="s">
        <v>422</v>
      </c>
    </row>
    <row r="242" spans="1:26" ht="14.4">
      <c r="A242" s="12" t="s">
        <v>422</v>
      </c>
      <c r="B242" s="13" t="s">
        <v>456</v>
      </c>
      <c r="C242" s="13" t="s">
        <v>2576</v>
      </c>
      <c r="D242" s="14" t="s">
        <v>978</v>
      </c>
      <c r="E242" s="16" t="s">
        <v>2577</v>
      </c>
      <c r="F242" s="253">
        <v>10</v>
      </c>
      <c r="G242" s="12" t="s">
        <v>422</v>
      </c>
    </row>
    <row r="243" spans="1:26" ht="15.75" customHeight="1">
      <c r="A243" s="12" t="s">
        <v>422</v>
      </c>
      <c r="B243" s="13" t="s">
        <v>456</v>
      </c>
      <c r="C243" s="290" t="s">
        <v>2578</v>
      </c>
      <c r="D243" s="14" t="s">
        <v>978</v>
      </c>
      <c r="E243" s="339" t="s">
        <v>2579</v>
      </c>
      <c r="F243" s="2234">
        <v>70</v>
      </c>
      <c r="G243" s="12" t="s">
        <v>422</v>
      </c>
    </row>
    <row r="244" spans="1:26" ht="27.6">
      <c r="A244" s="12" t="s">
        <v>441</v>
      </c>
      <c r="B244" s="13" t="s">
        <v>456</v>
      </c>
      <c r="C244" s="13" t="s">
        <v>2602</v>
      </c>
      <c r="D244" s="16" t="s">
        <v>642</v>
      </c>
      <c r="E244" s="16">
        <v>53</v>
      </c>
      <c r="F244" s="251">
        <v>17.670000000000002</v>
      </c>
      <c r="G244" s="12" t="s">
        <v>441</v>
      </c>
      <c r="H244" s="48"/>
      <c r="I244" s="48"/>
      <c r="J244" s="48"/>
      <c r="K244" s="48"/>
      <c r="L244" s="48"/>
      <c r="M244" s="48"/>
      <c r="N244" s="48"/>
      <c r="O244" s="48"/>
      <c r="P244" s="48"/>
      <c r="Q244" s="48"/>
      <c r="R244" s="48"/>
      <c r="S244" s="48"/>
      <c r="T244" s="48"/>
      <c r="U244" s="48"/>
      <c r="V244" s="48"/>
      <c r="W244" s="48"/>
      <c r="X244" s="48"/>
      <c r="Y244" s="48"/>
      <c r="Z244" s="48"/>
    </row>
    <row r="245" spans="1:26" ht="27.6">
      <c r="A245" s="12" t="s">
        <v>441</v>
      </c>
      <c r="B245" s="13" t="s">
        <v>456</v>
      </c>
      <c r="C245" s="13" t="s">
        <v>2603</v>
      </c>
      <c r="D245" s="16" t="s">
        <v>2604</v>
      </c>
      <c r="E245" s="16">
        <v>53</v>
      </c>
      <c r="F245" s="251">
        <v>8.83</v>
      </c>
      <c r="G245" s="12" t="s">
        <v>441</v>
      </c>
      <c r="H245" s="48"/>
      <c r="I245" s="48"/>
      <c r="J245" s="48"/>
      <c r="K245" s="48"/>
      <c r="L245" s="48"/>
      <c r="M245" s="48"/>
      <c r="N245" s="48"/>
      <c r="O245" s="48"/>
      <c r="P245" s="48"/>
      <c r="Q245" s="48"/>
      <c r="R245" s="48"/>
      <c r="S245" s="48"/>
      <c r="T245" s="48"/>
      <c r="U245" s="48"/>
      <c r="V245" s="48"/>
      <c r="W245" s="48"/>
      <c r="X245" s="48"/>
      <c r="Y245" s="48"/>
      <c r="Z245" s="48"/>
    </row>
    <row r="246" spans="1:26" ht="27.6">
      <c r="A246" s="12" t="s">
        <v>441</v>
      </c>
      <c r="B246" s="13" t="s">
        <v>456</v>
      </c>
      <c r="C246" s="13" t="s">
        <v>2605</v>
      </c>
      <c r="D246" s="16" t="s">
        <v>2604</v>
      </c>
      <c r="E246" s="16">
        <v>53</v>
      </c>
      <c r="F246" s="251">
        <v>8.83</v>
      </c>
      <c r="G246" s="12" t="s">
        <v>441</v>
      </c>
      <c r="H246" s="48"/>
      <c r="I246" s="48"/>
      <c r="J246" s="48"/>
      <c r="K246" s="48"/>
      <c r="L246" s="48"/>
      <c r="M246" s="48"/>
      <c r="N246" s="48"/>
      <c r="O246" s="48"/>
      <c r="P246" s="48"/>
      <c r="Q246" s="48"/>
      <c r="R246" s="48"/>
      <c r="S246" s="48"/>
      <c r="T246" s="48"/>
      <c r="U246" s="48"/>
      <c r="V246" s="48"/>
      <c r="W246" s="48"/>
      <c r="X246" s="48"/>
      <c r="Y246" s="48"/>
      <c r="Z246" s="48"/>
    </row>
    <row r="247" spans="1:26" ht="27.6">
      <c r="A247" s="12" t="s">
        <v>441</v>
      </c>
      <c r="B247" s="13" t="s">
        <v>456</v>
      </c>
      <c r="C247" s="13" t="s">
        <v>2606</v>
      </c>
      <c r="D247" s="16" t="s">
        <v>642</v>
      </c>
      <c r="E247" s="16">
        <v>53</v>
      </c>
      <c r="F247" s="251">
        <v>17.670000000000002</v>
      </c>
      <c r="G247" s="12" t="s">
        <v>441</v>
      </c>
      <c r="H247" s="48"/>
      <c r="I247" s="48"/>
      <c r="J247" s="48"/>
      <c r="K247" s="48"/>
      <c r="L247" s="48"/>
      <c r="M247" s="48"/>
      <c r="N247" s="48"/>
      <c r="O247" s="48"/>
      <c r="P247" s="48"/>
      <c r="Q247" s="48"/>
      <c r="R247" s="48"/>
      <c r="S247" s="48"/>
      <c r="T247" s="48"/>
      <c r="U247" s="48"/>
      <c r="V247" s="48"/>
      <c r="W247" s="48"/>
      <c r="X247" s="48"/>
      <c r="Y247" s="48"/>
      <c r="Z247" s="48"/>
    </row>
    <row r="248" spans="1:26" ht="27.6">
      <c r="A248" s="12" t="s">
        <v>441</v>
      </c>
      <c r="B248" s="13" t="s">
        <v>456</v>
      </c>
      <c r="C248" s="13" t="s">
        <v>2607</v>
      </c>
      <c r="D248" s="16" t="s">
        <v>642</v>
      </c>
      <c r="E248" s="16">
        <v>24</v>
      </c>
      <c r="F248" s="251">
        <f t="shared" ref="F248:F249" si="24">E248/3</f>
        <v>8</v>
      </c>
      <c r="G248" s="12" t="s">
        <v>441</v>
      </c>
      <c r="H248" s="48"/>
      <c r="I248" s="48"/>
      <c r="J248" s="48"/>
      <c r="K248" s="48"/>
      <c r="L248" s="48"/>
      <c r="M248" s="48"/>
      <c r="N248" s="48"/>
      <c r="O248" s="48"/>
      <c r="P248" s="48"/>
      <c r="Q248" s="48"/>
      <c r="R248" s="48"/>
      <c r="S248" s="48"/>
      <c r="T248" s="48"/>
      <c r="U248" s="48"/>
      <c r="V248" s="48"/>
      <c r="W248" s="48"/>
      <c r="X248" s="48"/>
      <c r="Y248" s="48"/>
      <c r="Z248" s="48"/>
    </row>
    <row r="249" spans="1:26" ht="27.6">
      <c r="A249" s="12" t="s">
        <v>441</v>
      </c>
      <c r="B249" s="13" t="s">
        <v>456</v>
      </c>
      <c r="C249" s="13" t="s">
        <v>2608</v>
      </c>
      <c r="D249" s="16" t="s">
        <v>642</v>
      </c>
      <c r="E249" s="16">
        <v>24</v>
      </c>
      <c r="F249" s="251">
        <f t="shared" si="24"/>
        <v>8</v>
      </c>
      <c r="G249" s="12" t="s">
        <v>441</v>
      </c>
      <c r="H249" s="48"/>
      <c r="I249" s="48"/>
      <c r="J249" s="48"/>
      <c r="K249" s="48"/>
      <c r="L249" s="48"/>
      <c r="M249" s="48"/>
      <c r="N249" s="48"/>
      <c r="O249" s="48"/>
      <c r="P249" s="48"/>
      <c r="Q249" s="48"/>
      <c r="R249" s="48"/>
      <c r="S249" s="48"/>
      <c r="T249" s="48"/>
      <c r="U249" s="48"/>
      <c r="V249" s="48"/>
      <c r="W249" s="48"/>
      <c r="X249" s="48"/>
      <c r="Y249" s="48"/>
      <c r="Z249" s="48"/>
    </row>
    <row r="250" spans="1:26" ht="15.75" customHeight="1">
      <c r="A250" s="12" t="s">
        <v>441</v>
      </c>
      <c r="B250" s="13" t="s">
        <v>456</v>
      </c>
      <c r="C250" s="13" t="s">
        <v>2609</v>
      </c>
      <c r="D250" s="16" t="s">
        <v>642</v>
      </c>
      <c r="E250" s="16">
        <v>52</v>
      </c>
      <c r="F250" s="251">
        <v>17.329999999999998</v>
      </c>
      <c r="G250" s="12" t="s">
        <v>441</v>
      </c>
      <c r="H250" s="48"/>
      <c r="I250" s="48"/>
      <c r="J250" s="48"/>
      <c r="K250" s="48"/>
      <c r="L250" s="48"/>
      <c r="M250" s="48"/>
      <c r="N250" s="48"/>
      <c r="O250" s="48"/>
      <c r="P250" s="48"/>
      <c r="Q250" s="48"/>
      <c r="R250" s="48"/>
      <c r="S250" s="48"/>
      <c r="T250" s="48"/>
      <c r="U250" s="48"/>
      <c r="V250" s="48"/>
      <c r="W250" s="48"/>
      <c r="X250" s="48"/>
      <c r="Y250" s="48"/>
      <c r="Z250" s="48"/>
    </row>
    <row r="251" spans="1:26" ht="27.6">
      <c r="A251" s="12" t="s">
        <v>2703</v>
      </c>
      <c r="B251" s="13" t="s">
        <v>456</v>
      </c>
      <c r="C251" s="13" t="s">
        <v>2707</v>
      </c>
      <c r="D251" s="14" t="s">
        <v>642</v>
      </c>
      <c r="E251" s="14">
        <v>494.66</v>
      </c>
      <c r="F251" s="251">
        <v>494.66</v>
      </c>
      <c r="G251" s="12" t="s">
        <v>2703</v>
      </c>
    </row>
    <row r="252" spans="1:26" ht="27.6">
      <c r="A252" s="12" t="s">
        <v>2703</v>
      </c>
      <c r="B252" s="13" t="s">
        <v>456</v>
      </c>
      <c r="C252" s="13" t="s">
        <v>2708</v>
      </c>
      <c r="D252" s="14" t="s">
        <v>642</v>
      </c>
      <c r="E252" s="14">
        <v>38</v>
      </c>
      <c r="F252" s="251">
        <v>38</v>
      </c>
      <c r="G252" s="12" t="s">
        <v>2703</v>
      </c>
    </row>
    <row r="253" spans="1:26" ht="27.6">
      <c r="A253" s="12" t="s">
        <v>2703</v>
      </c>
      <c r="B253" s="13" t="s">
        <v>456</v>
      </c>
      <c r="C253" s="13" t="s">
        <v>2709</v>
      </c>
      <c r="D253" s="14" t="s">
        <v>642</v>
      </c>
      <c r="E253" s="16">
        <f>33/3</f>
        <v>11</v>
      </c>
      <c r="F253" s="251">
        <f t="shared" ref="F253:F256" si="25">E253</f>
        <v>11</v>
      </c>
      <c r="G253" s="12" t="s">
        <v>2703</v>
      </c>
    </row>
    <row r="254" spans="1:26" ht="27.6">
      <c r="A254" s="12" t="s">
        <v>2703</v>
      </c>
      <c r="B254" s="13" t="s">
        <v>456</v>
      </c>
      <c r="C254" s="13" t="s">
        <v>2710</v>
      </c>
      <c r="D254" s="14" t="s">
        <v>642</v>
      </c>
      <c r="E254" s="16">
        <f>34/3</f>
        <v>11.333333333333334</v>
      </c>
      <c r="F254" s="251">
        <v>11.33</v>
      </c>
      <c r="G254" s="12" t="s">
        <v>2703</v>
      </c>
    </row>
    <row r="255" spans="1:26" ht="27.6">
      <c r="A255" s="12" t="s">
        <v>2703</v>
      </c>
      <c r="B255" s="13" t="s">
        <v>456</v>
      </c>
      <c r="C255" s="13" t="s">
        <v>2711</v>
      </c>
      <c r="D255" s="14" t="s">
        <v>642</v>
      </c>
      <c r="E255" s="16">
        <f t="shared" ref="E255:E257" si="26">36/3</f>
        <v>12</v>
      </c>
      <c r="F255" s="251">
        <f t="shared" si="25"/>
        <v>12</v>
      </c>
      <c r="G255" s="12" t="s">
        <v>2703</v>
      </c>
    </row>
    <row r="256" spans="1:26" ht="27.6">
      <c r="A256" s="12" t="s">
        <v>2703</v>
      </c>
      <c r="B256" s="13" t="s">
        <v>456</v>
      </c>
      <c r="C256" s="287" t="s">
        <v>2712</v>
      </c>
      <c r="D256" s="14" t="s">
        <v>642</v>
      </c>
      <c r="E256" s="16">
        <f t="shared" si="26"/>
        <v>12</v>
      </c>
      <c r="F256" s="251">
        <f t="shared" si="25"/>
        <v>12</v>
      </c>
      <c r="G256" s="12" t="s">
        <v>2703</v>
      </c>
    </row>
    <row r="257" spans="1:7" ht="15.75" customHeight="1">
      <c r="A257" s="12" t="s">
        <v>2703</v>
      </c>
      <c r="B257" s="317" t="s">
        <v>456</v>
      </c>
      <c r="C257" s="13" t="s">
        <v>2713</v>
      </c>
      <c r="D257" s="355" t="s">
        <v>642</v>
      </c>
      <c r="E257" s="16">
        <f t="shared" si="26"/>
        <v>12</v>
      </c>
      <c r="F257" s="251">
        <v>12</v>
      </c>
      <c r="G257" s="12" t="s">
        <v>2703</v>
      </c>
    </row>
    <row r="258" spans="1:7" ht="15.75" customHeight="1">
      <c r="A258" s="12" t="s">
        <v>2703</v>
      </c>
      <c r="B258" s="317" t="s">
        <v>456</v>
      </c>
      <c r="C258" s="13" t="s">
        <v>2714</v>
      </c>
      <c r="D258" s="355" t="s">
        <v>642</v>
      </c>
      <c r="E258" s="16">
        <f>2/3</f>
        <v>0.66666666666666663</v>
      </c>
      <c r="F258" s="251">
        <v>0.67</v>
      </c>
      <c r="G258" s="12" t="s">
        <v>2703</v>
      </c>
    </row>
    <row r="259" spans="1:7" ht="15.75" customHeight="1">
      <c r="A259" s="12" t="s">
        <v>2703</v>
      </c>
      <c r="B259" s="317" t="s">
        <v>456</v>
      </c>
      <c r="C259" s="13" t="s">
        <v>2715</v>
      </c>
      <c r="D259" s="355" t="s">
        <v>642</v>
      </c>
      <c r="E259" s="16">
        <f>1/3</f>
        <v>0.33333333333333331</v>
      </c>
      <c r="F259" s="251">
        <v>0.33</v>
      </c>
      <c r="G259" s="12" t="s">
        <v>2703</v>
      </c>
    </row>
    <row r="260" spans="1:7" ht="15.75" customHeight="1">
      <c r="A260" s="12" t="s">
        <v>2703</v>
      </c>
      <c r="B260" s="317" t="s">
        <v>456</v>
      </c>
      <c r="C260" s="13" t="s">
        <v>2716</v>
      </c>
      <c r="D260" s="355" t="s">
        <v>642</v>
      </c>
      <c r="E260" s="16">
        <f>27/3</f>
        <v>9</v>
      </c>
      <c r="F260" s="251">
        <v>9</v>
      </c>
      <c r="G260" s="12" t="s">
        <v>2703</v>
      </c>
    </row>
    <row r="261" spans="1:7" ht="15.75" customHeight="1">
      <c r="A261" s="12" t="s">
        <v>2703</v>
      </c>
      <c r="B261" s="317" t="s">
        <v>456</v>
      </c>
      <c r="C261" s="13" t="s">
        <v>2717</v>
      </c>
      <c r="D261" s="355" t="s">
        <v>642</v>
      </c>
      <c r="E261" s="16">
        <f>6/3</f>
        <v>2</v>
      </c>
      <c r="F261" s="251">
        <v>2</v>
      </c>
      <c r="G261" s="12" t="s">
        <v>2703</v>
      </c>
    </row>
    <row r="262" spans="1:7" ht="15.75" customHeight="1">
      <c r="A262" s="12" t="s">
        <v>2703</v>
      </c>
      <c r="B262" s="317" t="s">
        <v>456</v>
      </c>
      <c r="C262" s="13" t="s">
        <v>2718</v>
      </c>
      <c r="D262" s="355" t="s">
        <v>642</v>
      </c>
      <c r="E262" s="16">
        <f t="shared" ref="E262" si="27">1/3</f>
        <v>0.33333333333333331</v>
      </c>
      <c r="F262" s="251">
        <v>0.33</v>
      </c>
      <c r="G262" s="12" t="s">
        <v>2703</v>
      </c>
    </row>
    <row r="263" spans="1:7" ht="13.5" customHeight="1">
      <c r="A263" s="12" t="s">
        <v>2703</v>
      </c>
      <c r="B263" s="317" t="s">
        <v>456</v>
      </c>
      <c r="C263" s="13" t="s">
        <v>2719</v>
      </c>
      <c r="D263" s="355" t="s">
        <v>642</v>
      </c>
      <c r="E263" s="16">
        <f t="shared" ref="E263" si="28">25/3</f>
        <v>8.3333333333333339</v>
      </c>
      <c r="F263" s="251">
        <v>8.33</v>
      </c>
      <c r="G263" s="12" t="s">
        <v>2703</v>
      </c>
    </row>
    <row r="264" spans="1:7" ht="15.75" hidden="1" customHeight="1">
      <c r="A264" s="12"/>
      <c r="B264" s="317"/>
      <c r="C264" s="13"/>
      <c r="D264" s="355"/>
      <c r="E264" s="16"/>
      <c r="F264" s="251"/>
      <c r="G264" s="12" t="s">
        <v>2703</v>
      </c>
    </row>
    <row r="265" spans="1:7" ht="15.75" customHeight="1">
      <c r="A265" s="12" t="s">
        <v>2703</v>
      </c>
      <c r="B265" s="317" t="s">
        <v>456</v>
      </c>
      <c r="C265" s="13" t="s">
        <v>2720</v>
      </c>
      <c r="D265" s="355" t="s">
        <v>2604</v>
      </c>
      <c r="E265" s="16">
        <f>36/3</f>
        <v>12</v>
      </c>
      <c r="F265" s="251">
        <f>0.5*E265</f>
        <v>6</v>
      </c>
      <c r="G265" s="12" t="s">
        <v>2703</v>
      </c>
    </row>
    <row r="266" spans="1:7" ht="15.75" customHeight="1">
      <c r="A266" s="12" t="s">
        <v>2703</v>
      </c>
      <c r="B266" s="317" t="s">
        <v>456</v>
      </c>
      <c r="C266" s="13" t="s">
        <v>2721</v>
      </c>
      <c r="D266" s="355" t="s">
        <v>2604</v>
      </c>
      <c r="E266" s="16">
        <f>34/3</f>
        <v>11.333333333333334</v>
      </c>
      <c r="F266" s="251">
        <v>5.67</v>
      </c>
      <c r="G266" s="12" t="s">
        <v>2703</v>
      </c>
    </row>
    <row r="267" spans="1:7" ht="31.2">
      <c r="A267" s="12" t="s">
        <v>2727</v>
      </c>
      <c r="B267" s="13" t="s">
        <v>456</v>
      </c>
      <c r="C267" s="13" t="s">
        <v>2733</v>
      </c>
      <c r="D267" s="14" t="s">
        <v>1061</v>
      </c>
      <c r="E267" s="14">
        <v>11.3</v>
      </c>
      <c r="F267" s="251">
        <v>11</v>
      </c>
      <c r="G267" s="141" t="s">
        <v>442</v>
      </c>
    </row>
    <row r="268" spans="1:7" ht="31.2">
      <c r="A268" s="12" t="s">
        <v>2727</v>
      </c>
      <c r="B268" s="13" t="s">
        <v>456</v>
      </c>
      <c r="C268" s="13" t="s">
        <v>2734</v>
      </c>
      <c r="D268" s="14" t="s">
        <v>1061</v>
      </c>
      <c r="E268" s="14">
        <v>11.3</v>
      </c>
      <c r="F268" s="251">
        <v>11</v>
      </c>
      <c r="G268" s="141" t="s">
        <v>442</v>
      </c>
    </row>
    <row r="269" spans="1:7" ht="31.2">
      <c r="A269" s="12" t="s">
        <v>2727</v>
      </c>
      <c r="B269" s="13" t="s">
        <v>1041</v>
      </c>
      <c r="C269" s="13" t="s">
        <v>2735</v>
      </c>
      <c r="D269" s="14" t="s">
        <v>1061</v>
      </c>
      <c r="E269" s="14">
        <v>11</v>
      </c>
      <c r="F269" s="251">
        <v>11</v>
      </c>
      <c r="G269" s="141" t="s">
        <v>442</v>
      </c>
    </row>
    <row r="270" spans="1:7" ht="31.2">
      <c r="A270" s="12" t="s">
        <v>2727</v>
      </c>
      <c r="B270" s="13" t="s">
        <v>475</v>
      </c>
      <c r="C270" s="13" t="s">
        <v>2736</v>
      </c>
      <c r="D270" s="14" t="s">
        <v>1061</v>
      </c>
      <c r="E270" s="16">
        <v>38</v>
      </c>
      <c r="F270" s="251">
        <v>34.659999999999997</v>
      </c>
      <c r="G270" s="141" t="s">
        <v>442</v>
      </c>
    </row>
    <row r="271" spans="1:7" ht="27.6">
      <c r="A271" s="12" t="s">
        <v>2825</v>
      </c>
      <c r="B271" s="13" t="s">
        <v>456</v>
      </c>
      <c r="C271" s="13" t="s">
        <v>2826</v>
      </c>
      <c r="D271" s="14"/>
      <c r="E271" s="14" t="s">
        <v>687</v>
      </c>
      <c r="F271" s="251">
        <v>494.66</v>
      </c>
      <c r="G271" s="12" t="s">
        <v>2825</v>
      </c>
    </row>
    <row r="272" spans="1:7" ht="28.8">
      <c r="A272" s="12" t="s">
        <v>2830</v>
      </c>
      <c r="B272" s="13" t="s">
        <v>456</v>
      </c>
      <c r="C272" s="13" t="s">
        <v>2831</v>
      </c>
      <c r="D272" s="14" t="s">
        <v>1061</v>
      </c>
      <c r="E272" s="14">
        <v>306.5</v>
      </c>
      <c r="F272" s="251">
        <v>308.5</v>
      </c>
      <c r="G272" s="2256" t="s">
        <v>2830</v>
      </c>
    </row>
    <row r="273" spans="1:7" ht="14.4">
      <c r="A273" s="12" t="s">
        <v>2838</v>
      </c>
      <c r="B273" s="13" t="s">
        <v>456</v>
      </c>
      <c r="C273" s="13" t="s">
        <v>2851</v>
      </c>
      <c r="D273" s="16" t="s">
        <v>642</v>
      </c>
      <c r="E273" s="16">
        <v>494.66</v>
      </c>
      <c r="F273" s="251">
        <v>494.66</v>
      </c>
      <c r="G273" s="12" t="s">
        <v>2838</v>
      </c>
    </row>
    <row r="274" spans="1:7" ht="14.4">
      <c r="A274" s="12" t="s">
        <v>2838</v>
      </c>
      <c r="B274" s="13" t="s">
        <v>456</v>
      </c>
      <c r="C274" s="13" t="s">
        <v>2852</v>
      </c>
      <c r="D274" s="16" t="s">
        <v>642</v>
      </c>
      <c r="E274" s="16">
        <v>9</v>
      </c>
      <c r="F274" s="251">
        <v>9</v>
      </c>
      <c r="G274" s="12" t="s">
        <v>2838</v>
      </c>
    </row>
    <row r="275" spans="1:7" ht="14.4">
      <c r="A275" s="12" t="s">
        <v>2838</v>
      </c>
      <c r="B275" s="13" t="s">
        <v>456</v>
      </c>
      <c r="C275" s="13" t="s">
        <v>2853</v>
      </c>
      <c r="D275" s="16" t="s">
        <v>642</v>
      </c>
      <c r="E275" s="16">
        <v>5.33</v>
      </c>
      <c r="F275" s="251">
        <v>5.33</v>
      </c>
      <c r="G275" s="12" t="s">
        <v>2838</v>
      </c>
    </row>
    <row r="276" spans="1:7" ht="14.4">
      <c r="A276" s="12" t="s">
        <v>2838</v>
      </c>
      <c r="B276" s="13" t="s">
        <v>456</v>
      </c>
      <c r="C276" s="13" t="s">
        <v>2854</v>
      </c>
      <c r="D276" s="16" t="s">
        <v>642</v>
      </c>
      <c r="E276" s="16">
        <v>8.66</v>
      </c>
      <c r="F276" s="251">
        <v>8.66</v>
      </c>
      <c r="G276" s="12" t="s">
        <v>2838</v>
      </c>
    </row>
    <row r="277" spans="1:7" ht="14.4">
      <c r="A277" s="12" t="s">
        <v>2838</v>
      </c>
      <c r="B277" s="13" t="s">
        <v>456</v>
      </c>
      <c r="C277" s="13" t="s">
        <v>2855</v>
      </c>
      <c r="D277" s="16" t="s">
        <v>642</v>
      </c>
      <c r="E277" s="16">
        <v>3.33</v>
      </c>
      <c r="F277" s="251">
        <v>3.33</v>
      </c>
      <c r="G277" s="12" t="s">
        <v>2838</v>
      </c>
    </row>
    <row r="278" spans="1:7" ht="27.6">
      <c r="A278" s="310" t="s">
        <v>2861</v>
      </c>
      <c r="B278" s="311" t="s">
        <v>456</v>
      </c>
      <c r="C278" s="311" t="s">
        <v>2863</v>
      </c>
      <c r="D278" s="312" t="s">
        <v>978</v>
      </c>
      <c r="E278" s="312">
        <v>40.33</v>
      </c>
      <c r="F278" s="2233">
        <v>40.33</v>
      </c>
      <c r="G278" s="310" t="s">
        <v>2861</v>
      </c>
    </row>
    <row r="279" spans="1:7" ht="27.6">
      <c r="A279" s="310" t="s">
        <v>2861</v>
      </c>
      <c r="B279" s="311" t="s">
        <v>456</v>
      </c>
      <c r="C279" s="311" t="s">
        <v>2864</v>
      </c>
      <c r="D279" s="312" t="s">
        <v>978</v>
      </c>
      <c r="E279" s="312">
        <v>40.33</v>
      </c>
      <c r="F279" s="2233">
        <v>40.33</v>
      </c>
      <c r="G279" s="310" t="s">
        <v>2861</v>
      </c>
    </row>
    <row r="280" spans="1:7" ht="14.4">
      <c r="A280" s="310" t="s">
        <v>2875</v>
      </c>
      <c r="B280" s="311" t="s">
        <v>456</v>
      </c>
      <c r="C280" s="311" t="s">
        <v>2880</v>
      </c>
      <c r="D280" s="312" t="s">
        <v>978</v>
      </c>
      <c r="E280" s="312">
        <f>102/3</f>
        <v>34</v>
      </c>
      <c r="F280" s="2233">
        <f t="shared" ref="F280:F283" si="29">E280</f>
        <v>34</v>
      </c>
      <c r="G280" s="310" t="s">
        <v>2875</v>
      </c>
    </row>
    <row r="281" spans="1:7" ht="14.4">
      <c r="A281" s="310" t="s">
        <v>2875</v>
      </c>
      <c r="B281" s="311" t="s">
        <v>456</v>
      </c>
      <c r="C281" s="311" t="s">
        <v>2880</v>
      </c>
      <c r="D281" s="373" t="s">
        <v>2881</v>
      </c>
      <c r="E281" s="373">
        <f>102/3*0.5</f>
        <v>17</v>
      </c>
      <c r="F281" s="2233">
        <f t="shared" si="29"/>
        <v>17</v>
      </c>
      <c r="G281" s="310" t="s">
        <v>2875</v>
      </c>
    </row>
    <row r="282" spans="1:7" ht="14.4">
      <c r="A282" s="310" t="s">
        <v>2875</v>
      </c>
      <c r="B282" s="311" t="s">
        <v>456</v>
      </c>
      <c r="C282" s="311" t="s">
        <v>1472</v>
      </c>
      <c r="D282" s="373" t="s">
        <v>2881</v>
      </c>
      <c r="E282" s="312">
        <f>E281/4</f>
        <v>4.25</v>
      </c>
      <c r="F282" s="2233">
        <f t="shared" si="29"/>
        <v>4.25</v>
      </c>
      <c r="G282" s="310" t="s">
        <v>2875</v>
      </c>
    </row>
    <row r="283" spans="1:7" ht="14.4">
      <c r="A283" s="310" t="s">
        <v>2875</v>
      </c>
      <c r="B283" s="311" t="s">
        <v>456</v>
      </c>
      <c r="C283" s="311" t="s">
        <v>1066</v>
      </c>
      <c r="D283" s="373" t="s">
        <v>2881</v>
      </c>
      <c r="E283" s="373">
        <f>555/3*0.5</f>
        <v>92.5</v>
      </c>
      <c r="F283" s="2233">
        <f t="shared" si="29"/>
        <v>92.5</v>
      </c>
      <c r="G283" s="310" t="s">
        <v>2875</v>
      </c>
    </row>
    <row r="284" spans="1:7" ht="14.4">
      <c r="A284" s="310" t="s">
        <v>2884</v>
      </c>
      <c r="B284" s="311" t="s">
        <v>456</v>
      </c>
      <c r="C284" s="311" t="s">
        <v>2885</v>
      </c>
      <c r="D284" s="312" t="s">
        <v>2886</v>
      </c>
      <c r="E284" s="312" t="s">
        <v>2887</v>
      </c>
      <c r="F284" s="2233">
        <v>6.66</v>
      </c>
      <c r="G284" s="374" t="s">
        <v>2903</v>
      </c>
    </row>
    <row r="285" spans="1:7" ht="14.4">
      <c r="A285" s="310" t="s">
        <v>2884</v>
      </c>
      <c r="B285" s="311" t="s">
        <v>456</v>
      </c>
      <c r="C285" s="311" t="s">
        <v>2888</v>
      </c>
      <c r="D285" s="373" t="s">
        <v>1061</v>
      </c>
      <c r="E285" s="373" t="s">
        <v>2889</v>
      </c>
      <c r="F285" s="2233">
        <v>13.33</v>
      </c>
      <c r="G285" s="374" t="s">
        <v>2903</v>
      </c>
    </row>
    <row r="286" spans="1:7" ht="14.4">
      <c r="A286" s="310" t="s">
        <v>2884</v>
      </c>
      <c r="B286" s="311" t="s">
        <v>456</v>
      </c>
      <c r="C286" s="311" t="s">
        <v>2890</v>
      </c>
      <c r="D286" s="312" t="s">
        <v>1061</v>
      </c>
      <c r="E286" s="312" t="s">
        <v>2889</v>
      </c>
      <c r="F286" s="2233">
        <v>13.33</v>
      </c>
      <c r="G286" s="374" t="s">
        <v>2903</v>
      </c>
    </row>
    <row r="287" spans="1:7" ht="14.4">
      <c r="A287" s="310" t="s">
        <v>2884</v>
      </c>
      <c r="B287" s="311" t="s">
        <v>456</v>
      </c>
      <c r="C287" s="311" t="s">
        <v>2891</v>
      </c>
      <c r="D287" s="373" t="s">
        <v>2886</v>
      </c>
      <c r="E287" s="373">
        <v>5</v>
      </c>
      <c r="F287" s="2233">
        <v>5</v>
      </c>
      <c r="G287" s="374" t="s">
        <v>2903</v>
      </c>
    </row>
    <row r="288" spans="1:7" ht="14.4">
      <c r="A288" s="310" t="s">
        <v>2884</v>
      </c>
      <c r="B288" s="311" t="s">
        <v>456</v>
      </c>
      <c r="C288" s="311" t="s">
        <v>2892</v>
      </c>
      <c r="D288" s="373" t="s">
        <v>1061</v>
      </c>
      <c r="E288" s="373">
        <v>10</v>
      </c>
      <c r="F288" s="2233">
        <v>10</v>
      </c>
      <c r="G288" s="374" t="s">
        <v>2903</v>
      </c>
    </row>
    <row r="289" spans="1:7" ht="14.4">
      <c r="A289" s="310" t="s">
        <v>2884</v>
      </c>
      <c r="B289" s="311" t="s">
        <v>456</v>
      </c>
      <c r="C289" s="311" t="s">
        <v>2893</v>
      </c>
      <c r="D289" s="373" t="s">
        <v>1061</v>
      </c>
      <c r="E289" s="373">
        <v>10</v>
      </c>
      <c r="F289" s="2233">
        <v>10</v>
      </c>
      <c r="G289" s="374" t="s">
        <v>2903</v>
      </c>
    </row>
    <row r="290" spans="1:7" ht="15.75" customHeight="1">
      <c r="A290" s="310" t="s">
        <v>2884</v>
      </c>
      <c r="B290" s="311" t="s">
        <v>456</v>
      </c>
      <c r="C290" s="311" t="s">
        <v>2894</v>
      </c>
      <c r="D290" s="373" t="s">
        <v>2886</v>
      </c>
      <c r="E290" s="373" t="s">
        <v>2895</v>
      </c>
      <c r="F290" s="2233">
        <v>11.16</v>
      </c>
      <c r="G290" s="374" t="s">
        <v>2903</v>
      </c>
    </row>
    <row r="291" spans="1:7" ht="15.75" customHeight="1">
      <c r="A291" s="310" t="s">
        <v>2884</v>
      </c>
      <c r="B291" s="311" t="s">
        <v>456</v>
      </c>
      <c r="C291" s="311" t="s">
        <v>2896</v>
      </c>
      <c r="D291" s="373" t="s">
        <v>1061</v>
      </c>
      <c r="E291" s="373">
        <v>15</v>
      </c>
      <c r="F291" s="2233">
        <v>15</v>
      </c>
      <c r="G291" s="374" t="s">
        <v>2903</v>
      </c>
    </row>
    <row r="292" spans="1:7" ht="15.75" customHeight="1">
      <c r="A292" s="310" t="s">
        <v>2884</v>
      </c>
      <c r="B292" s="311" t="s">
        <v>456</v>
      </c>
      <c r="C292" s="311" t="s">
        <v>2897</v>
      </c>
      <c r="D292" s="373" t="s">
        <v>1061</v>
      </c>
      <c r="E292" s="373">
        <v>15</v>
      </c>
      <c r="F292" s="2233">
        <v>15</v>
      </c>
      <c r="G292" s="374" t="s">
        <v>2903</v>
      </c>
    </row>
    <row r="293" spans="1:7" ht="15.75" customHeight="1">
      <c r="A293" s="310" t="s">
        <v>2884</v>
      </c>
      <c r="B293" s="311" t="s">
        <v>456</v>
      </c>
      <c r="C293" s="311" t="s">
        <v>2898</v>
      </c>
      <c r="D293" s="373" t="s">
        <v>2886</v>
      </c>
      <c r="E293" s="373">
        <v>20</v>
      </c>
      <c r="F293" s="2233">
        <v>20</v>
      </c>
      <c r="G293" s="374" t="s">
        <v>2903</v>
      </c>
    </row>
    <row r="294" spans="1:7" ht="15.75" customHeight="1">
      <c r="A294" s="310" t="s">
        <v>2884</v>
      </c>
      <c r="B294" s="311" t="s">
        <v>456</v>
      </c>
      <c r="C294" s="311" t="s">
        <v>2899</v>
      </c>
      <c r="D294" s="373" t="s">
        <v>1061</v>
      </c>
      <c r="E294" s="373">
        <v>40</v>
      </c>
      <c r="F294" s="2233">
        <v>40</v>
      </c>
      <c r="G294" s="374" t="s">
        <v>2903</v>
      </c>
    </row>
    <row r="295" spans="1:7" ht="15.75" customHeight="1">
      <c r="A295" s="310" t="s">
        <v>2884</v>
      </c>
      <c r="B295" s="311" t="s">
        <v>456</v>
      </c>
      <c r="C295" s="311" t="s">
        <v>2900</v>
      </c>
      <c r="D295" s="373" t="s">
        <v>1061</v>
      </c>
      <c r="E295" s="373">
        <v>40</v>
      </c>
      <c r="F295" s="2233">
        <v>40</v>
      </c>
      <c r="G295" s="374" t="s">
        <v>2903</v>
      </c>
    </row>
    <row r="296" spans="1:7" ht="15.75" customHeight="1">
      <c r="A296" s="310" t="s">
        <v>2884</v>
      </c>
      <c r="B296" s="311" t="s">
        <v>456</v>
      </c>
      <c r="C296" s="311" t="s">
        <v>2901</v>
      </c>
      <c r="D296" s="373" t="s">
        <v>1061</v>
      </c>
      <c r="E296" s="373" t="s">
        <v>687</v>
      </c>
      <c r="F296" s="2233">
        <v>494.66</v>
      </c>
      <c r="G296" s="374" t="s">
        <v>2903</v>
      </c>
    </row>
    <row r="297" spans="1:7" ht="15.75" customHeight="1">
      <c r="A297" s="310" t="s">
        <v>2884</v>
      </c>
      <c r="B297" s="311" t="s">
        <v>456</v>
      </c>
      <c r="C297" s="311" t="s">
        <v>2902</v>
      </c>
      <c r="D297" s="373" t="s">
        <v>1061</v>
      </c>
      <c r="E297" s="373">
        <v>42</v>
      </c>
      <c r="F297" s="2233">
        <v>42</v>
      </c>
      <c r="G297" s="374" t="s">
        <v>2903</v>
      </c>
    </row>
    <row r="298" spans="1:7" ht="14.4">
      <c r="A298" s="310" t="s">
        <v>2908</v>
      </c>
      <c r="B298" s="311" t="s">
        <v>456</v>
      </c>
      <c r="C298" s="311" t="s">
        <v>2567</v>
      </c>
      <c r="D298" s="312" t="s">
        <v>978</v>
      </c>
      <c r="E298" s="373" t="s">
        <v>2568</v>
      </c>
      <c r="F298" s="2235">
        <v>37</v>
      </c>
      <c r="G298" s="310" t="s">
        <v>2908</v>
      </c>
    </row>
    <row r="299" spans="1:7" ht="14.4">
      <c r="A299" s="310" t="s">
        <v>2908</v>
      </c>
      <c r="B299" s="311" t="s">
        <v>456</v>
      </c>
      <c r="C299" s="311" t="s">
        <v>2909</v>
      </c>
      <c r="D299" s="312" t="s">
        <v>978</v>
      </c>
      <c r="E299" s="373" t="s">
        <v>1035</v>
      </c>
      <c r="F299" s="2235">
        <v>13.33</v>
      </c>
      <c r="G299" s="310" t="s">
        <v>2908</v>
      </c>
    </row>
    <row r="300" spans="1:7" ht="14.4">
      <c r="A300" s="310" t="s">
        <v>2908</v>
      </c>
      <c r="B300" s="311" t="s">
        <v>456</v>
      </c>
      <c r="C300" s="311" t="s">
        <v>2574</v>
      </c>
      <c r="D300" s="312" t="s">
        <v>978</v>
      </c>
      <c r="E300" s="373" t="s">
        <v>2575</v>
      </c>
      <c r="F300" s="2235">
        <v>11.33</v>
      </c>
      <c r="G300" s="310" t="s">
        <v>2908</v>
      </c>
    </row>
    <row r="301" spans="1:7" ht="14.4">
      <c r="A301" s="310" t="s">
        <v>2908</v>
      </c>
      <c r="B301" s="311" t="s">
        <v>456</v>
      </c>
      <c r="C301" s="311" t="s">
        <v>2910</v>
      </c>
      <c r="D301" s="312" t="s">
        <v>978</v>
      </c>
      <c r="E301" s="373" t="s">
        <v>2911</v>
      </c>
      <c r="F301" s="2235">
        <v>9.66</v>
      </c>
      <c r="G301" s="310" t="s">
        <v>2908</v>
      </c>
    </row>
    <row r="302" spans="1:7" ht="27.6">
      <c r="A302" s="310" t="s">
        <v>2908</v>
      </c>
      <c r="B302" s="311" t="s">
        <v>456</v>
      </c>
      <c r="C302" s="376" t="s">
        <v>2912</v>
      </c>
      <c r="D302" s="312" t="s">
        <v>978</v>
      </c>
      <c r="E302" s="378" t="s">
        <v>2913</v>
      </c>
      <c r="F302" s="2236">
        <v>22.33</v>
      </c>
      <c r="G302" s="310" t="s">
        <v>2908</v>
      </c>
    </row>
    <row r="303" spans="1:7" ht="14.4">
      <c r="A303" s="310" t="s">
        <v>2908</v>
      </c>
      <c r="B303" s="311" t="s">
        <v>456</v>
      </c>
      <c r="C303" s="376" t="s">
        <v>2914</v>
      </c>
      <c r="D303" s="312" t="s">
        <v>978</v>
      </c>
      <c r="E303" s="378">
        <v>494.66</v>
      </c>
      <c r="F303" s="2236">
        <v>494.66</v>
      </c>
      <c r="G303" s="310" t="s">
        <v>2908</v>
      </c>
    </row>
    <row r="304" spans="1:7" ht="15.75" customHeight="1">
      <c r="A304" s="310" t="s">
        <v>2908</v>
      </c>
      <c r="B304" s="311" t="s">
        <v>456</v>
      </c>
      <c r="C304" s="376" t="s">
        <v>2915</v>
      </c>
      <c r="D304" s="312" t="s">
        <v>978</v>
      </c>
      <c r="E304" s="379">
        <v>79.33</v>
      </c>
      <c r="F304" s="2237">
        <v>79.33</v>
      </c>
      <c r="G304" s="310" t="s">
        <v>2908</v>
      </c>
    </row>
    <row r="305" spans="1:7" ht="14.4">
      <c r="A305" s="12" t="s">
        <v>3057</v>
      </c>
      <c r="B305" s="13" t="s">
        <v>456</v>
      </c>
      <c r="C305" s="440" t="s">
        <v>2040</v>
      </c>
      <c r="D305" s="16" t="s">
        <v>642</v>
      </c>
      <c r="E305" s="16" t="s">
        <v>2041</v>
      </c>
      <c r="F305" s="251">
        <v>494.66</v>
      </c>
      <c r="G305" s="1982" t="s">
        <v>3066</v>
      </c>
    </row>
    <row r="306" spans="1:7" ht="14.4">
      <c r="A306" s="12" t="s">
        <v>3057</v>
      </c>
      <c r="B306" s="13" t="s">
        <v>456</v>
      </c>
      <c r="C306" s="13" t="s">
        <v>3107</v>
      </c>
      <c r="D306" s="16" t="s">
        <v>642</v>
      </c>
      <c r="E306" s="16" t="s">
        <v>3108</v>
      </c>
      <c r="F306" s="251">
        <v>14</v>
      </c>
      <c r="G306" s="1982" t="s">
        <v>3066</v>
      </c>
    </row>
    <row r="307" spans="1:7" ht="14.4">
      <c r="A307" s="12" t="s">
        <v>3057</v>
      </c>
      <c r="B307" s="13" t="s">
        <v>456</v>
      </c>
      <c r="C307" s="13" t="s">
        <v>3109</v>
      </c>
      <c r="D307" s="16" t="s">
        <v>642</v>
      </c>
      <c r="E307" s="16" t="s">
        <v>3110</v>
      </c>
      <c r="F307" s="251">
        <v>48.66</v>
      </c>
      <c r="G307" s="1982" t="s">
        <v>3066</v>
      </c>
    </row>
    <row r="308" spans="1:7" ht="14.4">
      <c r="A308" s="12" t="s">
        <v>3057</v>
      </c>
      <c r="B308" s="13" t="s">
        <v>456</v>
      </c>
      <c r="C308" s="13" t="s">
        <v>3111</v>
      </c>
      <c r="D308" s="16" t="s">
        <v>642</v>
      </c>
      <c r="E308" s="16" t="s">
        <v>3112</v>
      </c>
      <c r="F308" s="251">
        <v>37.33</v>
      </c>
      <c r="G308" s="1982" t="s">
        <v>3066</v>
      </c>
    </row>
    <row r="309" spans="1:7" ht="14.4">
      <c r="A309" s="12" t="s">
        <v>3057</v>
      </c>
      <c r="B309" s="13" t="s">
        <v>456</v>
      </c>
      <c r="C309" s="13" t="s">
        <v>3113</v>
      </c>
      <c r="D309" s="16" t="s">
        <v>642</v>
      </c>
      <c r="E309" s="16" t="s">
        <v>3114</v>
      </c>
      <c r="F309" s="251">
        <v>79.33</v>
      </c>
      <c r="G309" s="1982" t="s">
        <v>3066</v>
      </c>
    </row>
    <row r="310" spans="1:7" ht="14.4">
      <c r="A310" s="12" t="s">
        <v>3057</v>
      </c>
      <c r="B310" s="13" t="s">
        <v>456</v>
      </c>
      <c r="C310" s="13" t="s">
        <v>3115</v>
      </c>
      <c r="D310" s="16" t="s">
        <v>642</v>
      </c>
      <c r="E310" s="16" t="s">
        <v>2043</v>
      </c>
      <c r="F310" s="251">
        <v>38</v>
      </c>
      <c r="G310" s="1982" t="s">
        <v>3066</v>
      </c>
    </row>
    <row r="311" spans="1:7" ht="14.4">
      <c r="A311" s="12" t="s">
        <v>3057</v>
      </c>
      <c r="B311" s="13" t="s">
        <v>456</v>
      </c>
      <c r="C311" s="13" t="s">
        <v>3116</v>
      </c>
      <c r="D311" s="16" t="s">
        <v>642</v>
      </c>
      <c r="E311" s="16" t="s">
        <v>3117</v>
      </c>
      <c r="F311" s="251">
        <v>26.66</v>
      </c>
      <c r="G311" s="1982" t="s">
        <v>3066</v>
      </c>
    </row>
    <row r="312" spans="1:7" ht="14.4">
      <c r="A312" s="12" t="s">
        <v>3057</v>
      </c>
      <c r="B312" s="13" t="s">
        <v>456</v>
      </c>
      <c r="C312" s="13" t="s">
        <v>3118</v>
      </c>
      <c r="D312" s="16" t="s">
        <v>642</v>
      </c>
      <c r="E312" s="16" t="s">
        <v>3117</v>
      </c>
      <c r="F312" s="251">
        <v>26.66</v>
      </c>
      <c r="G312" s="1982" t="s">
        <v>3066</v>
      </c>
    </row>
    <row r="313" spans="1:7" ht="14.4">
      <c r="A313" s="12" t="s">
        <v>3057</v>
      </c>
      <c r="B313" s="13" t="s">
        <v>456</v>
      </c>
      <c r="C313" s="13" t="s">
        <v>3119</v>
      </c>
      <c r="D313" s="16" t="s">
        <v>642</v>
      </c>
      <c r="E313" s="21" t="s">
        <v>3120</v>
      </c>
      <c r="F313" s="251">
        <v>20</v>
      </c>
      <c r="G313" s="1982" t="s">
        <v>3066</v>
      </c>
    </row>
    <row r="314" spans="1:7" ht="14.4">
      <c r="A314" s="12" t="s">
        <v>3057</v>
      </c>
      <c r="B314" s="13" t="s">
        <v>456</v>
      </c>
      <c r="C314" s="13" t="s">
        <v>3121</v>
      </c>
      <c r="D314" s="16" t="s">
        <v>642</v>
      </c>
      <c r="E314" s="21" t="s">
        <v>3122</v>
      </c>
      <c r="F314" s="251">
        <v>8</v>
      </c>
      <c r="G314" s="1982" t="s">
        <v>3066</v>
      </c>
    </row>
    <row r="315" spans="1:7" ht="14.4">
      <c r="A315" s="12" t="s">
        <v>3057</v>
      </c>
      <c r="B315" s="13" t="s">
        <v>456</v>
      </c>
      <c r="C315" s="13" t="s">
        <v>3123</v>
      </c>
      <c r="D315" s="16" t="s">
        <v>642</v>
      </c>
      <c r="E315" s="16" t="s">
        <v>3124</v>
      </c>
      <c r="F315" s="251">
        <v>14.33</v>
      </c>
      <c r="G315" s="1982" t="s">
        <v>3066</v>
      </c>
    </row>
    <row r="316" spans="1:7" ht="14.4">
      <c r="A316" s="12" t="s">
        <v>3057</v>
      </c>
      <c r="B316" s="13" t="s">
        <v>456</v>
      </c>
      <c r="C316" s="13" t="s">
        <v>3125</v>
      </c>
      <c r="D316" s="16" t="s">
        <v>642</v>
      </c>
      <c r="E316" s="16" t="s">
        <v>3124</v>
      </c>
      <c r="F316" s="251">
        <v>14.33</v>
      </c>
      <c r="G316" s="1982" t="s">
        <v>3066</v>
      </c>
    </row>
    <row r="317" spans="1:7" ht="14.4">
      <c r="A317" s="12" t="s">
        <v>3057</v>
      </c>
      <c r="B317" s="13" t="s">
        <v>456</v>
      </c>
      <c r="C317" s="13" t="s">
        <v>3126</v>
      </c>
      <c r="D317" s="16" t="s">
        <v>642</v>
      </c>
      <c r="E317" s="16" t="s">
        <v>3127</v>
      </c>
      <c r="F317" s="251">
        <v>10.75</v>
      </c>
      <c r="G317" s="1982" t="s">
        <v>3066</v>
      </c>
    </row>
    <row r="318" spans="1:7" ht="14.4">
      <c r="A318" s="12" t="s">
        <v>3057</v>
      </c>
      <c r="B318" s="13" t="s">
        <v>456</v>
      </c>
      <c r="C318" s="13" t="s">
        <v>3128</v>
      </c>
      <c r="D318" s="16" t="s">
        <v>642</v>
      </c>
      <c r="E318" s="21" t="s">
        <v>3129</v>
      </c>
      <c r="F318" s="251">
        <v>4.3</v>
      </c>
      <c r="G318" s="1982" t="s">
        <v>3066</v>
      </c>
    </row>
    <row r="319" spans="1:7" ht="14.4">
      <c r="A319" s="12" t="s">
        <v>3057</v>
      </c>
      <c r="B319" s="13" t="s">
        <v>456</v>
      </c>
      <c r="C319" s="13" t="s">
        <v>3130</v>
      </c>
      <c r="D319" s="16" t="s">
        <v>642</v>
      </c>
      <c r="E319" s="442">
        <v>45015</v>
      </c>
      <c r="F319" s="251">
        <v>10</v>
      </c>
      <c r="G319" s="1982" t="s">
        <v>3066</v>
      </c>
    </row>
    <row r="320" spans="1:7" ht="14.4">
      <c r="A320" s="12" t="s">
        <v>3057</v>
      </c>
      <c r="B320" s="13" t="s">
        <v>456</v>
      </c>
      <c r="C320" s="13" t="s">
        <v>3131</v>
      </c>
      <c r="D320" s="16" t="s">
        <v>642</v>
      </c>
      <c r="E320" s="442">
        <v>45015</v>
      </c>
      <c r="F320" s="251">
        <v>10</v>
      </c>
      <c r="G320" s="1982" t="s">
        <v>3066</v>
      </c>
    </row>
    <row r="321" spans="1:7" ht="14.4">
      <c r="A321" s="12" t="s">
        <v>3057</v>
      </c>
      <c r="B321" s="13" t="s">
        <v>456</v>
      </c>
      <c r="C321" s="13" t="s">
        <v>3132</v>
      </c>
      <c r="D321" s="16" t="s">
        <v>642</v>
      </c>
      <c r="E321" s="21" t="s">
        <v>3133</v>
      </c>
      <c r="F321" s="251">
        <v>7.5</v>
      </c>
      <c r="G321" s="1982" t="s">
        <v>3066</v>
      </c>
    </row>
    <row r="322" spans="1:7" ht="14.4">
      <c r="A322" s="12" t="s">
        <v>3057</v>
      </c>
      <c r="B322" s="13" t="s">
        <v>456</v>
      </c>
      <c r="C322" s="13" t="s">
        <v>3134</v>
      </c>
      <c r="D322" s="16" t="s">
        <v>642</v>
      </c>
      <c r="E322" s="21" t="s">
        <v>3135</v>
      </c>
      <c r="F322" s="251">
        <v>3</v>
      </c>
      <c r="G322" s="1982" t="s">
        <v>3066</v>
      </c>
    </row>
    <row r="323" spans="1:7" ht="27.6">
      <c r="A323" s="12" t="s">
        <v>3057</v>
      </c>
      <c r="B323" s="13" t="s">
        <v>456</v>
      </c>
      <c r="C323" s="13" t="s">
        <v>3136</v>
      </c>
      <c r="D323" s="16" t="s">
        <v>642</v>
      </c>
      <c r="E323" s="442">
        <v>45015</v>
      </c>
      <c r="F323" s="251">
        <v>10</v>
      </c>
      <c r="G323" s="1982" t="s">
        <v>3066</v>
      </c>
    </row>
    <row r="324" spans="1:7" ht="27.6">
      <c r="A324" s="12" t="s">
        <v>3057</v>
      </c>
      <c r="B324" s="13" t="s">
        <v>456</v>
      </c>
      <c r="C324" s="13" t="s">
        <v>3137</v>
      </c>
      <c r="D324" s="16" t="s">
        <v>642</v>
      </c>
      <c r="E324" s="442">
        <v>45015</v>
      </c>
      <c r="F324" s="251">
        <v>10</v>
      </c>
      <c r="G324" s="1982" t="s">
        <v>3066</v>
      </c>
    </row>
    <row r="325" spans="1:7" ht="14.4">
      <c r="A325" s="12" t="s">
        <v>3057</v>
      </c>
      <c r="B325" s="13" t="s">
        <v>456</v>
      </c>
      <c r="C325" s="13" t="s">
        <v>3138</v>
      </c>
      <c r="D325" s="16" t="s">
        <v>642</v>
      </c>
      <c r="E325" s="21" t="s">
        <v>3133</v>
      </c>
      <c r="F325" s="251">
        <v>7.5</v>
      </c>
      <c r="G325" s="1982" t="s">
        <v>3066</v>
      </c>
    </row>
    <row r="326" spans="1:7" ht="14.4">
      <c r="A326" s="12" t="s">
        <v>3057</v>
      </c>
      <c r="B326" s="13" t="s">
        <v>456</v>
      </c>
      <c r="C326" s="13" t="s">
        <v>3139</v>
      </c>
      <c r="D326" s="16" t="s">
        <v>642</v>
      </c>
      <c r="E326" s="21" t="s">
        <v>3135</v>
      </c>
      <c r="F326" s="251">
        <v>3</v>
      </c>
      <c r="G326" s="1982" t="s">
        <v>3066</v>
      </c>
    </row>
    <row r="327" spans="1:7" ht="14.4">
      <c r="A327" s="12" t="s">
        <v>3057</v>
      </c>
      <c r="B327" s="13" t="s">
        <v>456</v>
      </c>
      <c r="C327" s="13" t="s">
        <v>3140</v>
      </c>
      <c r="D327" s="16" t="s">
        <v>642</v>
      </c>
      <c r="E327" s="21" t="s">
        <v>3141</v>
      </c>
      <c r="F327" s="251">
        <v>15</v>
      </c>
      <c r="G327" s="1982" t="s">
        <v>3066</v>
      </c>
    </row>
    <row r="328" spans="1:7" ht="14.4">
      <c r="A328" s="12" t="s">
        <v>3057</v>
      </c>
      <c r="B328" s="13" t="s">
        <v>456</v>
      </c>
      <c r="C328" s="13" t="s">
        <v>3142</v>
      </c>
      <c r="D328" s="16" t="s">
        <v>642</v>
      </c>
      <c r="E328" s="16" t="s">
        <v>3141</v>
      </c>
      <c r="F328" s="251">
        <v>15</v>
      </c>
      <c r="G328" s="1982" t="s">
        <v>3066</v>
      </c>
    </row>
    <row r="329" spans="1:7" ht="14.4">
      <c r="A329" s="12" t="s">
        <v>3057</v>
      </c>
      <c r="B329" s="13" t="s">
        <v>456</v>
      </c>
      <c r="C329" s="13" t="s">
        <v>3143</v>
      </c>
      <c r="D329" s="16" t="s">
        <v>642</v>
      </c>
      <c r="E329" s="16" t="s">
        <v>3144</v>
      </c>
      <c r="F329" s="251">
        <v>11</v>
      </c>
      <c r="G329" s="1982" t="s">
        <v>3066</v>
      </c>
    </row>
    <row r="330" spans="1:7" ht="14.4">
      <c r="A330" s="12" t="s">
        <v>3057</v>
      </c>
      <c r="B330" s="13" t="s">
        <v>456</v>
      </c>
      <c r="C330" s="13" t="s">
        <v>3145</v>
      </c>
      <c r="D330" s="16" t="s">
        <v>642</v>
      </c>
      <c r="E330" s="16" t="s">
        <v>3146</v>
      </c>
      <c r="F330" s="251">
        <v>5</v>
      </c>
      <c r="G330" s="1982" t="s">
        <v>3066</v>
      </c>
    </row>
    <row r="331" spans="1:7" ht="14.4">
      <c r="A331" s="12" t="s">
        <v>3147</v>
      </c>
      <c r="B331" s="441" t="s">
        <v>456</v>
      </c>
      <c r="C331" s="13" t="s">
        <v>3148</v>
      </c>
      <c r="D331" s="16" t="s">
        <v>664</v>
      </c>
      <c r="E331" s="16" t="s">
        <v>3149</v>
      </c>
      <c r="F331" s="251">
        <v>49</v>
      </c>
      <c r="G331" s="1982" t="s">
        <v>3066</v>
      </c>
    </row>
    <row r="332" spans="1:7" ht="14.4">
      <c r="A332" s="12" t="s">
        <v>3057</v>
      </c>
      <c r="B332" s="13" t="s">
        <v>456</v>
      </c>
      <c r="C332" s="13" t="s">
        <v>3150</v>
      </c>
      <c r="D332" s="16" t="s">
        <v>664</v>
      </c>
      <c r="E332" s="16" t="s">
        <v>3149</v>
      </c>
      <c r="F332" s="251">
        <v>49</v>
      </c>
      <c r="G332" s="1982" t="s">
        <v>3066</v>
      </c>
    </row>
    <row r="333" spans="1:7" ht="27.6">
      <c r="A333" s="12" t="s">
        <v>3057</v>
      </c>
      <c r="B333" s="13" t="s">
        <v>456</v>
      </c>
      <c r="C333" s="13" t="s">
        <v>3151</v>
      </c>
      <c r="D333" s="16" t="s">
        <v>3152</v>
      </c>
      <c r="E333" s="21" t="s">
        <v>3153</v>
      </c>
      <c r="F333" s="251">
        <v>37</v>
      </c>
      <c r="G333" s="1982" t="s">
        <v>3066</v>
      </c>
    </row>
    <row r="334" spans="1:7" ht="27.6">
      <c r="A334" s="12" t="s">
        <v>3057</v>
      </c>
      <c r="B334" s="13" t="s">
        <v>456</v>
      </c>
      <c r="C334" s="13" t="s">
        <v>3154</v>
      </c>
      <c r="D334" s="16" t="s">
        <v>3152</v>
      </c>
      <c r="E334" s="21" t="s">
        <v>3155</v>
      </c>
      <c r="F334" s="251">
        <v>14.7</v>
      </c>
      <c r="G334" s="1982" t="s">
        <v>3066</v>
      </c>
    </row>
    <row r="335" spans="1:7" ht="14.4">
      <c r="A335" s="12" t="s">
        <v>3057</v>
      </c>
      <c r="B335" s="13" t="s">
        <v>456</v>
      </c>
      <c r="C335" s="13" t="s">
        <v>3156</v>
      </c>
      <c r="D335" s="16" t="s">
        <v>664</v>
      </c>
      <c r="E335" s="16" t="s">
        <v>3149</v>
      </c>
      <c r="F335" s="251">
        <v>49</v>
      </c>
      <c r="G335" s="1982" t="s">
        <v>3066</v>
      </c>
    </row>
    <row r="336" spans="1:7" ht="27.6">
      <c r="A336" s="12" t="s">
        <v>3057</v>
      </c>
      <c r="B336" s="13" t="s">
        <v>456</v>
      </c>
      <c r="C336" s="13" t="s">
        <v>3157</v>
      </c>
      <c r="D336" s="16" t="s">
        <v>3152</v>
      </c>
      <c r="E336" s="21" t="s">
        <v>3153</v>
      </c>
      <c r="F336" s="251">
        <v>37</v>
      </c>
      <c r="G336" s="1982" t="s">
        <v>3066</v>
      </c>
    </row>
    <row r="337" spans="1:7" ht="27.6">
      <c r="A337" s="12" t="s">
        <v>3057</v>
      </c>
      <c r="B337" s="13" t="s">
        <v>456</v>
      </c>
      <c r="C337" s="13" t="s">
        <v>3158</v>
      </c>
      <c r="D337" s="16" t="s">
        <v>3152</v>
      </c>
      <c r="E337" s="21" t="s">
        <v>3155</v>
      </c>
      <c r="F337" s="251">
        <v>14.7</v>
      </c>
      <c r="G337" s="1982" t="s">
        <v>3066</v>
      </c>
    </row>
    <row r="338" spans="1:7" ht="27.6">
      <c r="A338" s="12" t="s">
        <v>3057</v>
      </c>
      <c r="B338" s="13" t="s">
        <v>456</v>
      </c>
      <c r="C338" s="13" t="s">
        <v>3159</v>
      </c>
      <c r="D338" s="16" t="s">
        <v>3152</v>
      </c>
      <c r="E338" s="16" t="s">
        <v>3141</v>
      </c>
      <c r="F338" s="251">
        <v>15</v>
      </c>
      <c r="G338" s="1982" t="s">
        <v>3066</v>
      </c>
    </row>
    <row r="339" spans="1:7" ht="27.6">
      <c r="A339" s="12" t="s">
        <v>3057</v>
      </c>
      <c r="B339" s="13" t="s">
        <v>456</v>
      </c>
      <c r="C339" s="13" t="s">
        <v>3160</v>
      </c>
      <c r="D339" s="16" t="s">
        <v>3152</v>
      </c>
      <c r="E339" s="16" t="s">
        <v>3144</v>
      </c>
      <c r="F339" s="251">
        <v>11</v>
      </c>
      <c r="G339" s="1982" t="s">
        <v>3066</v>
      </c>
    </row>
    <row r="340" spans="1:7" ht="27.6">
      <c r="A340" s="12" t="s">
        <v>3057</v>
      </c>
      <c r="B340" s="13" t="s">
        <v>456</v>
      </c>
      <c r="C340" s="13" t="s">
        <v>3161</v>
      </c>
      <c r="D340" s="16" t="s">
        <v>3152</v>
      </c>
      <c r="E340" s="21" t="s">
        <v>3149</v>
      </c>
      <c r="F340" s="251">
        <v>49</v>
      </c>
      <c r="G340" s="1982" t="s">
        <v>3066</v>
      </c>
    </row>
    <row r="341" spans="1:7" ht="27.6">
      <c r="A341" s="12" t="s">
        <v>3057</v>
      </c>
      <c r="B341" s="13" t="s">
        <v>456</v>
      </c>
      <c r="C341" s="13" t="s">
        <v>3162</v>
      </c>
      <c r="D341" s="16" t="s">
        <v>3152</v>
      </c>
      <c r="E341" s="21" t="s">
        <v>3163</v>
      </c>
      <c r="F341" s="251">
        <v>13.33</v>
      </c>
      <c r="G341" s="1982" t="s">
        <v>3066</v>
      </c>
    </row>
    <row r="342" spans="1:7" ht="14.4">
      <c r="A342" s="12" t="s">
        <v>454</v>
      </c>
      <c r="B342" s="13" t="s">
        <v>456</v>
      </c>
      <c r="C342" s="13" t="s">
        <v>3204</v>
      </c>
      <c r="D342" s="14" t="s">
        <v>3205</v>
      </c>
      <c r="E342" s="14">
        <v>26</v>
      </c>
      <c r="F342" s="251">
        <v>26.66</v>
      </c>
      <c r="G342" s="12" t="s">
        <v>454</v>
      </c>
    </row>
    <row r="343" spans="1:7" ht="14.4">
      <c r="A343" s="12" t="s">
        <v>454</v>
      </c>
      <c r="B343" s="13" t="s">
        <v>456</v>
      </c>
      <c r="C343" s="13" t="s">
        <v>3206</v>
      </c>
      <c r="D343" s="16" t="s">
        <v>3207</v>
      </c>
      <c r="E343" s="16">
        <v>13</v>
      </c>
      <c r="F343" s="251">
        <v>13.33</v>
      </c>
      <c r="G343" s="12" t="s">
        <v>454</v>
      </c>
    </row>
    <row r="344" spans="1:7" ht="27.6">
      <c r="A344" s="12" t="s">
        <v>454</v>
      </c>
      <c r="B344" s="13" t="s">
        <v>456</v>
      </c>
      <c r="C344" s="13" t="s">
        <v>3208</v>
      </c>
      <c r="D344" s="14" t="s">
        <v>3209</v>
      </c>
      <c r="E344" s="14">
        <v>5</v>
      </c>
      <c r="F344" s="251">
        <v>5.33</v>
      </c>
      <c r="G344" s="12" t="s">
        <v>454</v>
      </c>
    </row>
    <row r="345" spans="1:7" ht="14.4">
      <c r="A345" s="12" t="s">
        <v>454</v>
      </c>
      <c r="B345" s="13" t="s">
        <v>1041</v>
      </c>
      <c r="C345" s="13" t="s">
        <v>3210</v>
      </c>
      <c r="D345" s="16"/>
      <c r="E345" s="16">
        <v>549.32000000000005</v>
      </c>
      <c r="F345" s="251">
        <v>549.32000000000005</v>
      </c>
      <c r="G345" s="12" t="s">
        <v>454</v>
      </c>
    </row>
    <row r="346" spans="1:7" ht="14.4">
      <c r="A346" s="12" t="s">
        <v>454</v>
      </c>
      <c r="B346" s="13" t="s">
        <v>1041</v>
      </c>
      <c r="C346" s="13" t="s">
        <v>3211</v>
      </c>
      <c r="D346" s="16"/>
      <c r="E346" s="16">
        <v>259.32</v>
      </c>
      <c r="F346" s="251">
        <v>259.32</v>
      </c>
      <c r="G346" s="12" t="s">
        <v>454</v>
      </c>
    </row>
    <row r="347" spans="1:7" ht="41.4">
      <c r="A347" s="12" t="s">
        <v>3354</v>
      </c>
      <c r="B347" s="13" t="s">
        <v>456</v>
      </c>
      <c r="C347" s="13" t="s">
        <v>3362</v>
      </c>
      <c r="D347" s="14" t="s">
        <v>642</v>
      </c>
      <c r="E347" s="16">
        <f>52/3</f>
        <v>17.333333333333332</v>
      </c>
      <c r="F347" s="251">
        <v>34.67</v>
      </c>
      <c r="G347" s="12" t="s">
        <v>3354</v>
      </c>
    </row>
    <row r="348" spans="1:7" ht="41.4">
      <c r="A348" s="12" t="s">
        <v>3354</v>
      </c>
      <c r="B348" s="13" t="s">
        <v>456</v>
      </c>
      <c r="C348" s="13" t="s">
        <v>2709</v>
      </c>
      <c r="D348" s="14" t="s">
        <v>642</v>
      </c>
      <c r="E348" s="16">
        <f>33/3</f>
        <v>11</v>
      </c>
      <c r="F348" s="251">
        <v>11</v>
      </c>
      <c r="G348" s="12" t="s">
        <v>3354</v>
      </c>
    </row>
    <row r="349" spans="1:7" ht="41.4">
      <c r="A349" s="12" t="s">
        <v>3354</v>
      </c>
      <c r="B349" s="13" t="s">
        <v>456</v>
      </c>
      <c r="C349" s="13" t="s">
        <v>2710</v>
      </c>
      <c r="D349" s="14" t="s">
        <v>642</v>
      </c>
      <c r="E349" s="16">
        <f>34/3</f>
        <v>11.333333333333334</v>
      </c>
      <c r="F349" s="251">
        <v>11.33</v>
      </c>
      <c r="G349" s="12" t="s">
        <v>3354</v>
      </c>
    </row>
    <row r="350" spans="1:7" ht="41.4">
      <c r="A350" s="12" t="s">
        <v>3354</v>
      </c>
      <c r="B350" s="13" t="s">
        <v>456</v>
      </c>
      <c r="C350" s="13" t="s">
        <v>2711</v>
      </c>
      <c r="D350" s="14" t="s">
        <v>642</v>
      </c>
      <c r="E350" s="16">
        <f>36/3</f>
        <v>12</v>
      </c>
      <c r="F350" s="251">
        <v>12</v>
      </c>
      <c r="G350" s="12" t="s">
        <v>3354</v>
      </c>
    </row>
    <row r="351" spans="1:7" ht="41.4">
      <c r="A351" s="12" t="s">
        <v>3354</v>
      </c>
      <c r="B351" s="13" t="s">
        <v>456</v>
      </c>
      <c r="C351" s="13" t="s">
        <v>2712</v>
      </c>
      <c r="D351" s="14" t="s">
        <v>2881</v>
      </c>
      <c r="E351" s="16">
        <f>36/3</f>
        <v>12</v>
      </c>
      <c r="F351" s="251">
        <v>6</v>
      </c>
      <c r="G351" s="12" t="s">
        <v>3354</v>
      </c>
    </row>
    <row r="352" spans="1:7" ht="41.4">
      <c r="A352" s="12" t="s">
        <v>3354</v>
      </c>
      <c r="B352" s="13" t="s">
        <v>456</v>
      </c>
      <c r="C352" s="13" t="s">
        <v>2713</v>
      </c>
      <c r="D352" s="14" t="s">
        <v>2881</v>
      </c>
      <c r="E352" s="16">
        <f>36/3</f>
        <v>12</v>
      </c>
      <c r="F352" s="251">
        <v>6</v>
      </c>
      <c r="G352" s="12" t="s">
        <v>3354</v>
      </c>
    </row>
    <row r="353" spans="1:7" ht="41.4">
      <c r="A353" s="12" t="s">
        <v>3354</v>
      </c>
      <c r="B353" s="13" t="s">
        <v>456</v>
      </c>
      <c r="C353" s="13" t="s">
        <v>2714</v>
      </c>
      <c r="D353" s="14" t="s">
        <v>642</v>
      </c>
      <c r="E353" s="16">
        <f>2/3</f>
        <v>0.66666666666666663</v>
      </c>
      <c r="F353" s="251">
        <v>0.67</v>
      </c>
      <c r="G353" s="12" t="s">
        <v>3354</v>
      </c>
    </row>
    <row r="354" spans="1:7" ht="41.4">
      <c r="A354" s="12" t="s">
        <v>3354</v>
      </c>
      <c r="B354" s="13" t="s">
        <v>456</v>
      </c>
      <c r="C354" s="13" t="s">
        <v>2715</v>
      </c>
      <c r="D354" s="14" t="s">
        <v>2881</v>
      </c>
      <c r="E354" s="16">
        <f>1/3</f>
        <v>0.33333333333333331</v>
      </c>
      <c r="F354" s="251">
        <v>0.17</v>
      </c>
      <c r="G354" s="12" t="s">
        <v>3354</v>
      </c>
    </row>
    <row r="355" spans="1:7" ht="41.4">
      <c r="A355" s="12" t="s">
        <v>3354</v>
      </c>
      <c r="B355" s="13" t="s">
        <v>456</v>
      </c>
      <c r="C355" s="327" t="s">
        <v>2721</v>
      </c>
      <c r="D355" s="14" t="s">
        <v>642</v>
      </c>
      <c r="E355" s="16">
        <f>34/3</f>
        <v>11.333333333333334</v>
      </c>
      <c r="F355" s="251">
        <v>11.33</v>
      </c>
      <c r="G355" s="12" t="s">
        <v>3354</v>
      </c>
    </row>
    <row r="356" spans="1:7" ht="41.4">
      <c r="A356" s="12" t="s">
        <v>3354</v>
      </c>
      <c r="B356" s="13" t="s">
        <v>456</v>
      </c>
      <c r="C356" s="327" t="s">
        <v>3363</v>
      </c>
      <c r="D356" s="14" t="s">
        <v>2881</v>
      </c>
      <c r="E356" s="16">
        <f>7/3</f>
        <v>2.3333333333333335</v>
      </c>
      <c r="F356" s="251">
        <v>1.17</v>
      </c>
      <c r="G356" s="12" t="s">
        <v>3354</v>
      </c>
    </row>
    <row r="357" spans="1:7" ht="27.6">
      <c r="A357" s="12" t="s">
        <v>436</v>
      </c>
      <c r="B357" s="13" t="s">
        <v>456</v>
      </c>
      <c r="C357" s="290" t="s">
        <v>3367</v>
      </c>
      <c r="D357" s="14" t="s">
        <v>978</v>
      </c>
      <c r="E357" s="459" t="s">
        <v>3368</v>
      </c>
      <c r="F357" s="2238">
        <v>26.33</v>
      </c>
      <c r="G357" s="12" t="s">
        <v>436</v>
      </c>
    </row>
    <row r="358" spans="1:7" ht="27.6">
      <c r="A358" s="12" t="s">
        <v>436</v>
      </c>
      <c r="B358" s="13" t="s">
        <v>456</v>
      </c>
      <c r="C358" s="290" t="s">
        <v>3369</v>
      </c>
      <c r="D358" s="14" t="s">
        <v>978</v>
      </c>
      <c r="E358" s="459" t="s">
        <v>3370</v>
      </c>
      <c r="F358" s="2238">
        <v>8.33</v>
      </c>
      <c r="G358" s="12" t="s">
        <v>436</v>
      </c>
    </row>
    <row r="359" spans="1:7" ht="27.6">
      <c r="A359" s="12" t="s">
        <v>436</v>
      </c>
      <c r="B359" s="13" t="s">
        <v>456</v>
      </c>
      <c r="C359" s="290" t="s">
        <v>3371</v>
      </c>
      <c r="D359" s="14" t="s">
        <v>978</v>
      </c>
      <c r="E359" s="459" t="s">
        <v>2577</v>
      </c>
      <c r="F359" s="2238">
        <v>10</v>
      </c>
      <c r="G359" s="12" t="s">
        <v>436</v>
      </c>
    </row>
    <row r="360" spans="1:7" ht="27.6">
      <c r="A360" s="12" t="s">
        <v>436</v>
      </c>
      <c r="B360" s="13" t="s">
        <v>456</v>
      </c>
      <c r="C360" s="13" t="s">
        <v>3372</v>
      </c>
      <c r="D360" s="14" t="s">
        <v>978</v>
      </c>
      <c r="E360" s="459" t="s">
        <v>2577</v>
      </c>
      <c r="F360" s="2238">
        <v>10</v>
      </c>
      <c r="G360" s="12" t="s">
        <v>436</v>
      </c>
    </row>
    <row r="361" spans="1:7" ht="27.6">
      <c r="A361" s="12" t="s">
        <v>436</v>
      </c>
      <c r="B361" s="13" t="s">
        <v>456</v>
      </c>
      <c r="C361" s="290" t="s">
        <v>3373</v>
      </c>
      <c r="D361" s="14" t="s">
        <v>978</v>
      </c>
      <c r="E361" s="460" t="s">
        <v>3374</v>
      </c>
      <c r="F361" s="2239">
        <v>12</v>
      </c>
      <c r="G361" s="12" t="s">
        <v>436</v>
      </c>
    </row>
    <row r="362" spans="1:7" ht="27.6">
      <c r="A362" s="12" t="s">
        <v>436</v>
      </c>
      <c r="B362" s="13" t="s">
        <v>456</v>
      </c>
      <c r="C362" s="290" t="s">
        <v>3375</v>
      </c>
      <c r="D362" s="14" t="s">
        <v>978</v>
      </c>
      <c r="E362" s="460" t="s">
        <v>3376</v>
      </c>
      <c r="F362" s="2239">
        <v>13.66</v>
      </c>
      <c r="G362" s="12" t="s">
        <v>436</v>
      </c>
    </row>
    <row r="363" spans="1:7" ht="27.6">
      <c r="A363" s="12" t="s">
        <v>436</v>
      </c>
      <c r="B363" s="13" t="s">
        <v>456</v>
      </c>
      <c r="C363" s="290" t="s">
        <v>3377</v>
      </c>
      <c r="D363" s="14" t="s">
        <v>978</v>
      </c>
      <c r="E363" s="461" t="s">
        <v>3378</v>
      </c>
      <c r="F363" s="2240">
        <v>79.33</v>
      </c>
      <c r="G363" s="12" t="s">
        <v>436</v>
      </c>
    </row>
    <row r="364" spans="1:7" ht="27.6">
      <c r="A364" s="12" t="s">
        <v>436</v>
      </c>
      <c r="B364" s="13" t="s">
        <v>456</v>
      </c>
      <c r="C364" s="290" t="s">
        <v>3379</v>
      </c>
      <c r="D364" s="14" t="s">
        <v>978</v>
      </c>
      <c r="E364" s="461" t="s">
        <v>3380</v>
      </c>
      <c r="F364" s="2240">
        <v>9.33</v>
      </c>
      <c r="G364" s="12" t="s">
        <v>436</v>
      </c>
    </row>
    <row r="365" spans="1:7" ht="14.4">
      <c r="A365" s="12" t="s">
        <v>436</v>
      </c>
      <c r="B365" s="13" t="s">
        <v>456</v>
      </c>
      <c r="C365" s="290" t="s">
        <v>3381</v>
      </c>
      <c r="D365" s="14" t="s">
        <v>978</v>
      </c>
      <c r="E365" s="461" t="s">
        <v>3368</v>
      </c>
      <c r="F365" s="2240">
        <v>26.33</v>
      </c>
      <c r="G365" s="12" t="s">
        <v>436</v>
      </c>
    </row>
    <row r="366" spans="1:7" s="697" customFormat="1" ht="13.8">
      <c r="A366" s="330" t="s">
        <v>4659</v>
      </c>
      <c r="B366" s="330" t="s">
        <v>1041</v>
      </c>
      <c r="C366" s="330" t="s">
        <v>5270</v>
      </c>
      <c r="D366" s="559" t="s">
        <v>642</v>
      </c>
      <c r="E366" s="559" t="s">
        <v>5271</v>
      </c>
      <c r="F366" s="1976">
        <v>40.33</v>
      </c>
      <c r="G366" s="715" t="s">
        <v>3440</v>
      </c>
    </row>
    <row r="367" spans="1:7" s="697" customFormat="1" ht="13.8">
      <c r="A367" s="330" t="s">
        <v>4659</v>
      </c>
      <c r="B367" s="330" t="s">
        <v>1041</v>
      </c>
      <c r="C367" s="330" t="s">
        <v>5272</v>
      </c>
      <c r="D367" s="559" t="s">
        <v>642</v>
      </c>
      <c r="E367" s="559" t="s">
        <v>5273</v>
      </c>
      <c r="F367" s="1976">
        <v>41.33</v>
      </c>
      <c r="G367" s="715" t="s">
        <v>3440</v>
      </c>
    </row>
    <row r="368" spans="1:7" s="697" customFormat="1" ht="13.8">
      <c r="A368" s="330" t="s">
        <v>4659</v>
      </c>
      <c r="B368" s="330" t="s">
        <v>1041</v>
      </c>
      <c r="C368" s="330" t="s">
        <v>5274</v>
      </c>
      <c r="D368" s="559" t="s">
        <v>642</v>
      </c>
      <c r="E368" s="559" t="s">
        <v>5275</v>
      </c>
      <c r="F368" s="1976">
        <v>10</v>
      </c>
      <c r="G368" s="715" t="s">
        <v>3440</v>
      </c>
    </row>
    <row r="369" spans="1:7" s="697" customFormat="1" ht="13.8">
      <c r="A369" s="330" t="s">
        <v>4659</v>
      </c>
      <c r="B369" s="330" t="s">
        <v>1041</v>
      </c>
      <c r="C369" s="330" t="s">
        <v>5276</v>
      </c>
      <c r="D369" s="559" t="s">
        <v>642</v>
      </c>
      <c r="E369" s="559" t="s">
        <v>5277</v>
      </c>
      <c r="F369" s="1976">
        <v>10.33</v>
      </c>
      <c r="G369" s="715" t="s">
        <v>3440</v>
      </c>
    </row>
    <row r="370" spans="1:7" s="697" customFormat="1" ht="13.8">
      <c r="A370" s="330" t="s">
        <v>4659</v>
      </c>
      <c r="B370" s="330" t="s">
        <v>1041</v>
      </c>
      <c r="C370" s="330" t="s">
        <v>5278</v>
      </c>
      <c r="D370" s="559" t="s">
        <v>642</v>
      </c>
      <c r="E370" s="559" t="s">
        <v>5279</v>
      </c>
      <c r="F370" s="1976">
        <v>40</v>
      </c>
      <c r="G370" s="715" t="s">
        <v>3440</v>
      </c>
    </row>
    <row r="371" spans="1:7" s="697" customFormat="1" ht="13.8">
      <c r="A371" s="330" t="s">
        <v>4659</v>
      </c>
      <c r="B371" s="599" t="s">
        <v>1041</v>
      </c>
      <c r="C371" s="599" t="s">
        <v>5280</v>
      </c>
      <c r="D371" s="559" t="s">
        <v>642</v>
      </c>
      <c r="E371" s="601" t="s">
        <v>5281</v>
      </c>
      <c r="F371" s="1977">
        <v>3</v>
      </c>
      <c r="G371" s="715" t="s">
        <v>3440</v>
      </c>
    </row>
    <row r="372" spans="1:7" s="697" customFormat="1" ht="13.8">
      <c r="A372" s="618" t="s">
        <v>4659</v>
      </c>
      <c r="B372" s="568" t="s">
        <v>1041</v>
      </c>
      <c r="C372" s="568" t="s">
        <v>5282</v>
      </c>
      <c r="D372" s="559" t="s">
        <v>642</v>
      </c>
      <c r="E372" s="575" t="s">
        <v>5273</v>
      </c>
      <c r="F372" s="2253">
        <v>41.33</v>
      </c>
      <c r="G372" s="715" t="s">
        <v>3440</v>
      </c>
    </row>
    <row r="373" spans="1:7" s="697" customFormat="1" ht="13.8">
      <c r="A373" s="618" t="s">
        <v>4659</v>
      </c>
      <c r="B373" s="568" t="s">
        <v>1041</v>
      </c>
      <c r="C373" s="568" t="s">
        <v>5283</v>
      </c>
      <c r="D373" s="559" t="s">
        <v>642</v>
      </c>
      <c r="E373" s="575" t="s">
        <v>5284</v>
      </c>
      <c r="F373" s="2253">
        <v>26.66</v>
      </c>
      <c r="G373" s="715" t="s">
        <v>3440</v>
      </c>
    </row>
    <row r="374" spans="1:7" s="697" customFormat="1" ht="13.8">
      <c r="A374" s="618" t="s">
        <v>4659</v>
      </c>
      <c r="B374" s="568" t="s">
        <v>1041</v>
      </c>
      <c r="C374" s="568" t="s">
        <v>5285</v>
      </c>
      <c r="D374" s="559" t="s">
        <v>642</v>
      </c>
      <c r="E374" s="575" t="s">
        <v>5286</v>
      </c>
      <c r="F374" s="2253">
        <v>494.66</v>
      </c>
      <c r="G374" s="715" t="s">
        <v>3440</v>
      </c>
    </row>
    <row r="375" spans="1:7" s="697" customFormat="1" ht="13.8">
      <c r="A375" s="618" t="s">
        <v>4659</v>
      </c>
      <c r="B375" s="568" t="s">
        <v>1041</v>
      </c>
      <c r="C375" s="568" t="s">
        <v>5287</v>
      </c>
      <c r="D375" s="559" t="s">
        <v>642</v>
      </c>
      <c r="E375" s="575" t="s">
        <v>5288</v>
      </c>
      <c r="F375" s="2253">
        <v>79.33</v>
      </c>
      <c r="G375" s="715" t="s">
        <v>3440</v>
      </c>
    </row>
    <row r="376" spans="1:7" s="697" customFormat="1" ht="13.8">
      <c r="A376" s="618" t="s">
        <v>4659</v>
      </c>
      <c r="B376" s="568" t="s">
        <v>1041</v>
      </c>
      <c r="C376" s="726" t="s">
        <v>5289</v>
      </c>
      <c r="D376" s="727" t="s">
        <v>642</v>
      </c>
      <c r="E376" s="575" t="s">
        <v>5290</v>
      </c>
      <c r="F376" s="2253">
        <v>4</v>
      </c>
      <c r="G376" s="715" t="s">
        <v>3440</v>
      </c>
    </row>
    <row r="377" spans="1:7" s="697" customFormat="1" ht="13.8">
      <c r="A377" s="618" t="s">
        <v>4659</v>
      </c>
      <c r="B377" s="568" t="s">
        <v>475</v>
      </c>
      <c r="C377" s="568" t="s">
        <v>5291</v>
      </c>
      <c r="D377" s="727" t="s">
        <v>642</v>
      </c>
      <c r="E377" s="575" t="s">
        <v>5292</v>
      </c>
      <c r="F377" s="2253">
        <v>3</v>
      </c>
      <c r="G377" s="715" t="s">
        <v>3440</v>
      </c>
    </row>
    <row r="378" spans="1:7" s="697" customFormat="1" ht="13.8">
      <c r="A378" s="708" t="s">
        <v>4659</v>
      </c>
      <c r="B378" s="568" t="s">
        <v>1041</v>
      </c>
      <c r="C378" s="568" t="s">
        <v>5293</v>
      </c>
      <c r="D378" s="575" t="s">
        <v>642</v>
      </c>
      <c r="E378" s="575" t="s">
        <v>5294</v>
      </c>
      <c r="F378" s="2253">
        <v>18</v>
      </c>
      <c r="G378" s="715" t="s">
        <v>3440</v>
      </c>
    </row>
    <row r="379" spans="1:7" s="697" customFormat="1" ht="13.8">
      <c r="A379" s="330" t="s">
        <v>3396</v>
      </c>
      <c r="B379" s="330" t="s">
        <v>1041</v>
      </c>
      <c r="C379" s="330" t="s">
        <v>686</v>
      </c>
      <c r="D379" s="559" t="s">
        <v>642</v>
      </c>
      <c r="E379" s="559">
        <v>494.66</v>
      </c>
      <c r="F379" s="1976">
        <v>494.66</v>
      </c>
      <c r="G379" s="327" t="s">
        <v>3396</v>
      </c>
    </row>
    <row r="380" spans="1:7" s="697" customFormat="1" ht="13.8">
      <c r="A380" s="330" t="s">
        <v>3396</v>
      </c>
      <c r="B380" s="330" t="s">
        <v>1041</v>
      </c>
      <c r="C380" s="330" t="s">
        <v>5295</v>
      </c>
      <c r="D380" s="559" t="s">
        <v>642</v>
      </c>
      <c r="E380" s="559">
        <v>79.33</v>
      </c>
      <c r="F380" s="1976">
        <v>79.33</v>
      </c>
      <c r="G380" s="327" t="s">
        <v>3396</v>
      </c>
    </row>
    <row r="381" spans="1:7" s="697" customFormat="1" ht="13.8">
      <c r="A381" s="330" t="s">
        <v>3396</v>
      </c>
      <c r="B381" s="330" t="s">
        <v>1041</v>
      </c>
      <c r="C381" s="330" t="s">
        <v>5296</v>
      </c>
      <c r="D381" s="559" t="s">
        <v>5297</v>
      </c>
      <c r="E381" s="559">
        <v>26.33</v>
      </c>
      <c r="F381" s="1976">
        <v>26.33</v>
      </c>
      <c r="G381" s="327" t="s">
        <v>3396</v>
      </c>
    </row>
    <row r="382" spans="1:7" s="697" customFormat="1" ht="13.8">
      <c r="A382" s="330" t="s">
        <v>3396</v>
      </c>
      <c r="B382" s="330" t="s">
        <v>1041</v>
      </c>
      <c r="C382" s="330" t="s">
        <v>5298</v>
      </c>
      <c r="D382" s="559" t="s">
        <v>5297</v>
      </c>
      <c r="E382" s="559">
        <v>8.33</v>
      </c>
      <c r="F382" s="1976">
        <v>8.33</v>
      </c>
      <c r="G382" s="327" t="s">
        <v>3396</v>
      </c>
    </row>
    <row r="383" spans="1:7" s="697" customFormat="1" ht="13.8">
      <c r="A383" s="330" t="s">
        <v>3396</v>
      </c>
      <c r="B383" s="330" t="s">
        <v>1041</v>
      </c>
      <c r="C383" s="330" t="s">
        <v>5299</v>
      </c>
      <c r="D383" s="559" t="s">
        <v>642</v>
      </c>
      <c r="E383" s="559">
        <v>6.66</v>
      </c>
      <c r="F383" s="1976">
        <v>6.66</v>
      </c>
      <c r="G383" s="327" t="s">
        <v>3396</v>
      </c>
    </row>
    <row r="384" spans="1:7" s="697" customFormat="1" ht="13.8">
      <c r="A384" s="330" t="s">
        <v>3396</v>
      </c>
      <c r="B384" s="330" t="s">
        <v>1041</v>
      </c>
      <c r="C384" s="330" t="s">
        <v>5300</v>
      </c>
      <c r="D384" s="559" t="s">
        <v>5297</v>
      </c>
      <c r="E384" s="559">
        <v>26.33</v>
      </c>
      <c r="F384" s="1976">
        <v>26.33</v>
      </c>
      <c r="G384" s="327" t="s">
        <v>3396</v>
      </c>
    </row>
    <row r="385" spans="1:7" s="697" customFormat="1" ht="13.8">
      <c r="A385" s="330" t="s">
        <v>3396</v>
      </c>
      <c r="B385" s="330" t="s">
        <v>1041</v>
      </c>
      <c r="C385" s="330" t="s">
        <v>5301</v>
      </c>
      <c r="D385" s="559" t="s">
        <v>5297</v>
      </c>
      <c r="E385" s="559">
        <v>8.33</v>
      </c>
      <c r="F385" s="1976">
        <v>8.33</v>
      </c>
      <c r="G385" s="327" t="s">
        <v>3396</v>
      </c>
    </row>
    <row r="386" spans="1:7" s="697" customFormat="1" ht="13.8">
      <c r="A386" s="330" t="s">
        <v>3396</v>
      </c>
      <c r="B386" s="330" t="s">
        <v>1041</v>
      </c>
      <c r="C386" s="330" t="s">
        <v>5302</v>
      </c>
      <c r="D386" s="559" t="s">
        <v>642</v>
      </c>
      <c r="E386" s="559">
        <v>37</v>
      </c>
      <c r="F386" s="1976">
        <v>18.5</v>
      </c>
      <c r="G386" s="327" t="s">
        <v>3396</v>
      </c>
    </row>
    <row r="387" spans="1:7" s="697" customFormat="1" ht="13.8">
      <c r="A387" s="330" t="s">
        <v>3396</v>
      </c>
      <c r="B387" s="330" t="s">
        <v>1041</v>
      </c>
      <c r="C387" s="330" t="s">
        <v>5303</v>
      </c>
      <c r="D387" s="559" t="s">
        <v>642</v>
      </c>
      <c r="E387" s="559">
        <v>37</v>
      </c>
      <c r="F387" s="1976">
        <v>18.5</v>
      </c>
      <c r="G387" s="327" t="s">
        <v>3396</v>
      </c>
    </row>
    <row r="388" spans="1:7" s="697" customFormat="1" ht="13.8">
      <c r="A388" s="330" t="s">
        <v>3396</v>
      </c>
      <c r="B388" s="330" t="s">
        <v>1041</v>
      </c>
      <c r="C388" s="330" t="s">
        <v>5304</v>
      </c>
      <c r="D388" s="559" t="s">
        <v>642</v>
      </c>
      <c r="E388" s="559">
        <v>8.66</v>
      </c>
      <c r="F388" s="1976">
        <v>4.33</v>
      </c>
      <c r="G388" s="327" t="s">
        <v>3396</v>
      </c>
    </row>
    <row r="389" spans="1:7" s="697" customFormat="1" ht="13.8">
      <c r="A389" s="330" t="s">
        <v>3396</v>
      </c>
      <c r="B389" s="330" t="s">
        <v>1041</v>
      </c>
      <c r="C389" s="330" t="s">
        <v>5305</v>
      </c>
      <c r="D389" s="559" t="s">
        <v>5297</v>
      </c>
      <c r="E389" s="559">
        <v>9.3333333333333339</v>
      </c>
      <c r="F389" s="1976">
        <v>9.33</v>
      </c>
      <c r="G389" s="327" t="s">
        <v>3396</v>
      </c>
    </row>
    <row r="390" spans="1:7" s="697" customFormat="1" ht="13.8">
      <c r="A390" s="330" t="s">
        <v>3483</v>
      </c>
      <c r="B390" s="330" t="s">
        <v>1041</v>
      </c>
      <c r="C390" s="330" t="s">
        <v>686</v>
      </c>
      <c r="D390" s="559" t="s">
        <v>642</v>
      </c>
      <c r="E390" s="559">
        <v>494.66</v>
      </c>
      <c r="F390" s="1978">
        <v>494.66</v>
      </c>
      <c r="G390" s="13" t="s">
        <v>3483</v>
      </c>
    </row>
    <row r="391" spans="1:7" s="697" customFormat="1" ht="13.8">
      <c r="A391" s="330" t="s">
        <v>3483</v>
      </c>
      <c r="B391" s="330" t="s">
        <v>1041</v>
      </c>
      <c r="C391" s="330" t="s">
        <v>5295</v>
      </c>
      <c r="D391" s="559" t="s">
        <v>642</v>
      </c>
      <c r="E391" s="559">
        <v>79.33</v>
      </c>
      <c r="F391" s="1978">
        <v>79.33</v>
      </c>
      <c r="G391" s="13" t="s">
        <v>3483</v>
      </c>
    </row>
    <row r="392" spans="1:7" s="697" customFormat="1" ht="13.8">
      <c r="A392" s="330" t="s">
        <v>3483</v>
      </c>
      <c r="B392" s="330" t="s">
        <v>1041</v>
      </c>
      <c r="C392" s="330" t="s">
        <v>5306</v>
      </c>
      <c r="D392" s="559" t="s">
        <v>642</v>
      </c>
      <c r="E392" s="559">
        <v>40.33</v>
      </c>
      <c r="F392" s="1978">
        <v>40.33</v>
      </c>
      <c r="G392" s="13" t="s">
        <v>3483</v>
      </c>
    </row>
    <row r="393" spans="1:7" s="697" customFormat="1" ht="13.8">
      <c r="A393" s="330" t="s">
        <v>3483</v>
      </c>
      <c r="B393" s="330" t="s">
        <v>1041</v>
      </c>
      <c r="C393" s="330" t="s">
        <v>5307</v>
      </c>
      <c r="D393" s="559" t="s">
        <v>642</v>
      </c>
      <c r="E393" s="559">
        <v>8.33</v>
      </c>
      <c r="F393" s="1978">
        <v>8.33</v>
      </c>
      <c r="G393" s="13" t="s">
        <v>3483</v>
      </c>
    </row>
    <row r="394" spans="1:7" s="697" customFormat="1" ht="13.8">
      <c r="A394" s="330" t="s">
        <v>3483</v>
      </c>
      <c r="B394" s="330" t="s">
        <v>1041</v>
      </c>
      <c r="C394" s="330" t="s">
        <v>5308</v>
      </c>
      <c r="D394" s="559" t="s">
        <v>642</v>
      </c>
      <c r="E394" s="559">
        <v>26.66</v>
      </c>
      <c r="F394" s="1978">
        <v>26.66</v>
      </c>
      <c r="G394" s="13" t="s">
        <v>3483</v>
      </c>
    </row>
    <row r="395" spans="1:7" s="697" customFormat="1" ht="13.8">
      <c r="A395" s="330" t="s">
        <v>3483</v>
      </c>
      <c r="B395" s="330" t="s">
        <v>1041</v>
      </c>
      <c r="C395" s="330" t="s">
        <v>5309</v>
      </c>
      <c r="D395" s="559" t="s">
        <v>642</v>
      </c>
      <c r="E395" s="559">
        <v>6.66</v>
      </c>
      <c r="F395" s="1978">
        <v>6.66</v>
      </c>
      <c r="G395" s="13" t="s">
        <v>3483</v>
      </c>
    </row>
    <row r="396" spans="1:7" s="697" customFormat="1" ht="13.8">
      <c r="A396" s="330" t="s">
        <v>3483</v>
      </c>
      <c r="B396" s="330" t="s">
        <v>1041</v>
      </c>
      <c r="C396" s="330" t="s">
        <v>5310</v>
      </c>
      <c r="D396" s="559" t="s">
        <v>642</v>
      </c>
      <c r="E396" s="559">
        <v>40.33</v>
      </c>
      <c r="F396" s="1978">
        <v>40.33</v>
      </c>
      <c r="G396" s="13" t="s">
        <v>3483</v>
      </c>
    </row>
    <row r="397" spans="1:7" s="697" customFormat="1" ht="13.8">
      <c r="A397" s="330" t="s">
        <v>3483</v>
      </c>
      <c r="B397" s="330" t="s">
        <v>1041</v>
      </c>
      <c r="C397" s="330" t="s">
        <v>5311</v>
      </c>
      <c r="D397" s="559" t="s">
        <v>642</v>
      </c>
      <c r="E397" s="559">
        <v>8.33</v>
      </c>
      <c r="F397" s="1978">
        <v>8.33</v>
      </c>
      <c r="G397" s="13" t="s">
        <v>3483</v>
      </c>
    </row>
    <row r="398" spans="1:7" s="697" customFormat="1" ht="13.8">
      <c r="A398" s="330" t="s">
        <v>3483</v>
      </c>
      <c r="B398" s="330" t="s">
        <v>1041</v>
      </c>
      <c r="C398" s="330" t="s">
        <v>5312</v>
      </c>
      <c r="D398" s="559" t="s">
        <v>642</v>
      </c>
      <c r="E398" s="559">
        <v>26.66</v>
      </c>
      <c r="F398" s="1978">
        <v>26.66</v>
      </c>
      <c r="G398" s="13" t="s">
        <v>3483</v>
      </c>
    </row>
    <row r="399" spans="1:7" s="697" customFormat="1" ht="13.8">
      <c r="A399" s="330" t="s">
        <v>3483</v>
      </c>
      <c r="B399" s="330" t="s">
        <v>1041</v>
      </c>
      <c r="C399" s="330" t="s">
        <v>5313</v>
      </c>
      <c r="D399" s="559" t="s">
        <v>642</v>
      </c>
      <c r="E399" s="559">
        <v>6.66</v>
      </c>
      <c r="F399" s="1978">
        <v>6.66</v>
      </c>
      <c r="G399" s="13" t="s">
        <v>3483</v>
      </c>
    </row>
    <row r="400" spans="1:7" s="697" customFormat="1" ht="27.6">
      <c r="A400" s="571" t="s">
        <v>3401</v>
      </c>
      <c r="B400" s="330" t="s">
        <v>1041</v>
      </c>
      <c r="C400" s="571" t="s">
        <v>5314</v>
      </c>
      <c r="D400" s="589" t="s">
        <v>978</v>
      </c>
      <c r="E400" s="589">
        <f>(120+0.35*120)/3</f>
        <v>54</v>
      </c>
      <c r="F400" s="506">
        <f t="shared" ref="F400:F407" si="30">E400</f>
        <v>54</v>
      </c>
      <c r="G400" s="717" t="s">
        <v>3401</v>
      </c>
    </row>
    <row r="401" spans="1:7" s="697" customFormat="1" ht="27.6">
      <c r="A401" s="571" t="s">
        <v>3401</v>
      </c>
      <c r="B401" s="330" t="s">
        <v>1041</v>
      </c>
      <c r="C401" s="571" t="s">
        <v>5315</v>
      </c>
      <c r="D401" s="589" t="s">
        <v>978</v>
      </c>
      <c r="E401" s="589">
        <f>(60+0.356)/3</f>
        <v>20.118666666666666</v>
      </c>
      <c r="F401" s="506">
        <v>20.12</v>
      </c>
      <c r="G401" s="717" t="s">
        <v>3401</v>
      </c>
    </row>
    <row r="402" spans="1:7" s="697" customFormat="1" ht="27.6">
      <c r="A402" s="571" t="s">
        <v>3401</v>
      </c>
      <c r="B402" s="330" t="s">
        <v>1041</v>
      </c>
      <c r="C402" s="571" t="s">
        <v>5316</v>
      </c>
      <c r="D402" s="589" t="s">
        <v>978</v>
      </c>
      <c r="E402" s="589">
        <f>(35+0.35*35)/3</f>
        <v>15.75</v>
      </c>
      <c r="F402" s="506">
        <f t="shared" si="30"/>
        <v>15.75</v>
      </c>
      <c r="G402" s="717" t="s">
        <v>3401</v>
      </c>
    </row>
    <row r="403" spans="1:7" s="697" customFormat="1" ht="27.6">
      <c r="A403" s="571" t="s">
        <v>3401</v>
      </c>
      <c r="B403" s="330" t="s">
        <v>1041</v>
      </c>
      <c r="C403" s="571" t="s">
        <v>5317</v>
      </c>
      <c r="D403" s="589" t="s">
        <v>978</v>
      </c>
      <c r="E403" s="589">
        <f>(15)/3*2</f>
        <v>10</v>
      </c>
      <c r="F403" s="506">
        <f t="shared" si="30"/>
        <v>10</v>
      </c>
      <c r="G403" s="717" t="s">
        <v>3401</v>
      </c>
    </row>
    <row r="404" spans="1:7" s="697" customFormat="1" ht="27.6">
      <c r="A404" s="571" t="s">
        <v>3401</v>
      </c>
      <c r="B404" s="330" t="s">
        <v>1041</v>
      </c>
      <c r="C404" s="571" t="s">
        <v>5318</v>
      </c>
      <c r="D404" s="589" t="s">
        <v>978</v>
      </c>
      <c r="E404" s="589">
        <f>2/2*2</f>
        <v>2</v>
      </c>
      <c r="F404" s="506">
        <f t="shared" si="30"/>
        <v>2</v>
      </c>
      <c r="G404" s="717" t="s">
        <v>3401</v>
      </c>
    </row>
    <row r="405" spans="1:7" s="697" customFormat="1" ht="27.6">
      <c r="A405" s="571" t="s">
        <v>3401</v>
      </c>
      <c r="B405" s="330" t="s">
        <v>1041</v>
      </c>
      <c r="C405" s="571" t="s">
        <v>5319</v>
      </c>
      <c r="D405" s="589" t="s">
        <v>978</v>
      </c>
      <c r="E405" s="589">
        <f>2/2*2</f>
        <v>2</v>
      </c>
      <c r="F405" s="506">
        <f t="shared" si="30"/>
        <v>2</v>
      </c>
      <c r="G405" s="717" t="s">
        <v>3401</v>
      </c>
    </row>
    <row r="406" spans="1:7" s="697" customFormat="1" ht="27.6">
      <c r="A406" s="571" t="s">
        <v>3401</v>
      </c>
      <c r="B406" s="330" t="s">
        <v>1041</v>
      </c>
      <c r="C406" s="571" t="s">
        <v>5318</v>
      </c>
      <c r="D406" s="589" t="s">
        <v>978</v>
      </c>
      <c r="E406" s="589">
        <f>2/2*2</f>
        <v>2</v>
      </c>
      <c r="F406" s="506">
        <f t="shared" si="30"/>
        <v>2</v>
      </c>
      <c r="G406" s="717" t="s">
        <v>3401</v>
      </c>
    </row>
    <row r="407" spans="1:7" s="697" customFormat="1" ht="27.6">
      <c r="A407" s="571" t="s">
        <v>3401</v>
      </c>
      <c r="B407" s="330" t="s">
        <v>1041</v>
      </c>
      <c r="C407" s="571" t="s">
        <v>5319</v>
      </c>
      <c r="D407" s="589" t="s">
        <v>978</v>
      </c>
      <c r="E407" s="589">
        <f>2/2*2</f>
        <v>2</v>
      </c>
      <c r="F407" s="506">
        <f t="shared" si="30"/>
        <v>2</v>
      </c>
      <c r="G407" s="717" t="s">
        <v>3401</v>
      </c>
    </row>
    <row r="408" spans="1:7" s="697" customFormat="1" ht="13.8">
      <c r="A408" s="330" t="s">
        <v>3569</v>
      </c>
      <c r="B408" s="330" t="s">
        <v>1041</v>
      </c>
      <c r="C408" s="330" t="s">
        <v>686</v>
      </c>
      <c r="D408" s="559" t="s">
        <v>642</v>
      </c>
      <c r="E408" s="559">
        <v>494.66</v>
      </c>
      <c r="F408" s="1976">
        <v>494.66</v>
      </c>
      <c r="G408" s="327" t="s">
        <v>3569</v>
      </c>
    </row>
    <row r="409" spans="1:7" s="697" customFormat="1" ht="13.8">
      <c r="A409" s="330" t="s">
        <v>3569</v>
      </c>
      <c r="B409" s="330" t="s">
        <v>1041</v>
      </c>
      <c r="C409" s="330" t="s">
        <v>5320</v>
      </c>
      <c r="D409" s="559" t="s">
        <v>642</v>
      </c>
      <c r="E409" s="559">
        <v>13.33</v>
      </c>
      <c r="F409" s="1976">
        <v>13.33</v>
      </c>
      <c r="G409" s="327" t="s">
        <v>3569</v>
      </c>
    </row>
    <row r="410" spans="1:7" s="697" customFormat="1" ht="13.8">
      <c r="A410" s="330" t="s">
        <v>3569</v>
      </c>
      <c r="B410" s="330" t="s">
        <v>1041</v>
      </c>
      <c r="C410" s="330" t="s">
        <v>5321</v>
      </c>
      <c r="D410" s="559" t="s">
        <v>642</v>
      </c>
      <c r="E410" s="559">
        <v>3.33</v>
      </c>
      <c r="F410" s="1976">
        <v>3.33</v>
      </c>
      <c r="G410" s="327" t="s">
        <v>3569</v>
      </c>
    </row>
    <row r="411" spans="1:7" s="697" customFormat="1" ht="13.8">
      <c r="A411" s="330" t="s">
        <v>3569</v>
      </c>
      <c r="B411" s="330" t="s">
        <v>1041</v>
      </c>
      <c r="C411" s="330" t="s">
        <v>5322</v>
      </c>
      <c r="D411" s="559" t="s">
        <v>642</v>
      </c>
      <c r="E411" s="559">
        <v>40.33</v>
      </c>
      <c r="F411" s="1976">
        <v>40.33</v>
      </c>
      <c r="G411" s="327" t="s">
        <v>3569</v>
      </c>
    </row>
    <row r="412" spans="1:7" s="697" customFormat="1" ht="13.8">
      <c r="A412" s="599" t="s">
        <v>3569</v>
      </c>
      <c r="B412" s="330" t="s">
        <v>1041</v>
      </c>
      <c r="C412" s="330" t="s">
        <v>5323</v>
      </c>
      <c r="D412" s="559" t="s">
        <v>642</v>
      </c>
      <c r="E412" s="559">
        <v>3.33</v>
      </c>
      <c r="F412" s="1976">
        <v>3.33</v>
      </c>
      <c r="G412" s="327" t="s">
        <v>3569</v>
      </c>
    </row>
    <row r="413" spans="1:7" s="697" customFormat="1" ht="13.8">
      <c r="A413" s="577" t="s">
        <v>3588</v>
      </c>
      <c r="B413" s="707" t="s">
        <v>1041</v>
      </c>
      <c r="C413" s="330" t="s">
        <v>5324</v>
      </c>
      <c r="D413" s="559" t="s">
        <v>978</v>
      </c>
      <c r="E413" s="705">
        <f>(111/3)*1.35+(111/3)</f>
        <v>86.95</v>
      </c>
      <c r="F413" s="1976">
        <f>E413</f>
        <v>86.95</v>
      </c>
      <c r="G413" s="715" t="s">
        <v>3588</v>
      </c>
    </row>
    <row r="414" spans="1:7" s="697" customFormat="1" ht="13.8">
      <c r="A414" s="577" t="s">
        <v>3588</v>
      </c>
      <c r="B414" s="707" t="s">
        <v>1041</v>
      </c>
      <c r="C414" s="330" t="s">
        <v>5325</v>
      </c>
      <c r="D414" s="559" t="s">
        <v>978</v>
      </c>
      <c r="E414" s="705">
        <f>(26/3)*1.35+(26/3)</f>
        <v>20.366666666666667</v>
      </c>
      <c r="F414" s="1976">
        <v>20.37</v>
      </c>
      <c r="G414" s="715" t="s">
        <v>3588</v>
      </c>
    </row>
    <row r="415" spans="1:7" s="697" customFormat="1" ht="13.8">
      <c r="A415" s="577" t="s">
        <v>3588</v>
      </c>
      <c r="B415" s="707" t="s">
        <v>1041</v>
      </c>
      <c r="C415" s="330" t="s">
        <v>5326</v>
      </c>
      <c r="D415" s="559" t="s">
        <v>978</v>
      </c>
      <c r="E415" s="705">
        <f>(120/3)*1.35+(120/3)</f>
        <v>94</v>
      </c>
      <c r="F415" s="1976">
        <f>E415</f>
        <v>94</v>
      </c>
      <c r="G415" s="715" t="s">
        <v>3588</v>
      </c>
    </row>
    <row r="416" spans="1:7" s="697" customFormat="1" ht="13.8">
      <c r="A416" s="577" t="s">
        <v>3588</v>
      </c>
      <c r="B416" s="707" t="s">
        <v>1041</v>
      </c>
      <c r="C416" s="330" t="s">
        <v>5327</v>
      </c>
      <c r="D416" s="559" t="s">
        <v>1103</v>
      </c>
      <c r="E416" s="705">
        <v>494.66</v>
      </c>
      <c r="F416" s="1976">
        <f>E416</f>
        <v>494.66</v>
      </c>
      <c r="G416" s="715" t="s">
        <v>3588</v>
      </c>
    </row>
    <row r="417" spans="1:7" s="697" customFormat="1" ht="13.8">
      <c r="A417" s="702" t="s">
        <v>3405</v>
      </c>
      <c r="B417" s="330" t="s">
        <v>1041</v>
      </c>
      <c r="C417" s="330" t="s">
        <v>5328</v>
      </c>
      <c r="D417" s="559" t="s">
        <v>642</v>
      </c>
      <c r="E417" s="559" t="s">
        <v>5329</v>
      </c>
      <c r="F417" s="1976">
        <v>45.66</v>
      </c>
      <c r="G417" s="715" t="s">
        <v>3599</v>
      </c>
    </row>
    <row r="418" spans="1:7" s="697" customFormat="1" ht="13.8">
      <c r="A418" s="330" t="s">
        <v>3405</v>
      </c>
      <c r="B418" s="330" t="s">
        <v>1041</v>
      </c>
      <c r="C418" s="330" t="s">
        <v>2826</v>
      </c>
      <c r="D418" s="559" t="s">
        <v>642</v>
      </c>
      <c r="E418" s="559" t="s">
        <v>5330</v>
      </c>
      <c r="F418" s="1976">
        <v>494.66</v>
      </c>
      <c r="G418" s="715" t="s">
        <v>3599</v>
      </c>
    </row>
    <row r="419" spans="1:7" s="697" customFormat="1" ht="13.8">
      <c r="A419" s="330" t="s">
        <v>3405</v>
      </c>
      <c r="B419" s="330" t="s">
        <v>1041</v>
      </c>
      <c r="C419" s="330" t="s">
        <v>5331</v>
      </c>
      <c r="D419" s="559" t="s">
        <v>642</v>
      </c>
      <c r="E419" s="559">
        <v>79.33</v>
      </c>
      <c r="F419" s="1976">
        <v>79.33</v>
      </c>
      <c r="G419" s="715" t="s">
        <v>3599</v>
      </c>
    </row>
    <row r="420" spans="1:7" s="697" customFormat="1" ht="13.8">
      <c r="A420" s="330" t="s">
        <v>3406</v>
      </c>
      <c r="B420" s="330" t="s">
        <v>1041</v>
      </c>
      <c r="C420" s="330" t="s">
        <v>5332</v>
      </c>
      <c r="D420" s="559" t="s">
        <v>978</v>
      </c>
      <c r="E420" s="559" t="s">
        <v>5333</v>
      </c>
      <c r="F420" s="1978">
        <v>41.33</v>
      </c>
      <c r="G420" s="13" t="s">
        <v>3406</v>
      </c>
    </row>
    <row r="421" spans="1:7" s="697" customFormat="1" ht="13.8">
      <c r="A421" s="330" t="s">
        <v>3406</v>
      </c>
      <c r="B421" s="330" t="s">
        <v>1041</v>
      </c>
      <c r="C421" s="330" t="s">
        <v>5334</v>
      </c>
      <c r="D421" s="559" t="s">
        <v>978</v>
      </c>
      <c r="E421" s="559" t="s">
        <v>5335</v>
      </c>
      <c r="F421" s="1978">
        <v>16.600000000000001</v>
      </c>
      <c r="G421" s="13" t="s">
        <v>3406</v>
      </c>
    </row>
    <row r="422" spans="1:7" s="697" customFormat="1" ht="13.8">
      <c r="A422" s="330" t="s">
        <v>3406</v>
      </c>
      <c r="B422" s="330" t="s">
        <v>1041</v>
      </c>
      <c r="C422" s="330" t="s">
        <v>5336</v>
      </c>
      <c r="D422" s="559" t="s">
        <v>978</v>
      </c>
      <c r="E422" s="559" t="s">
        <v>5337</v>
      </c>
      <c r="F422" s="1978">
        <v>26.33</v>
      </c>
      <c r="G422" s="13" t="s">
        <v>3406</v>
      </c>
    </row>
    <row r="423" spans="1:7" s="697" customFormat="1" ht="13.8">
      <c r="A423" s="330" t="s">
        <v>3406</v>
      </c>
      <c r="B423" s="330" t="s">
        <v>1041</v>
      </c>
      <c r="C423" s="330" t="s">
        <v>5338</v>
      </c>
      <c r="D423" s="559" t="s">
        <v>978</v>
      </c>
      <c r="E423" s="559" t="s">
        <v>5339</v>
      </c>
      <c r="F423" s="1978">
        <v>13.66</v>
      </c>
      <c r="G423" s="13" t="s">
        <v>3406</v>
      </c>
    </row>
    <row r="424" spans="1:7" s="697" customFormat="1" ht="13.8">
      <c r="A424" s="330" t="s">
        <v>3406</v>
      </c>
      <c r="B424" s="330" t="s">
        <v>1041</v>
      </c>
      <c r="C424" s="330" t="s">
        <v>5340</v>
      </c>
      <c r="D424" s="559" t="s">
        <v>978</v>
      </c>
      <c r="E424" s="559" t="s">
        <v>5341</v>
      </c>
      <c r="F424" s="1978">
        <v>30.66</v>
      </c>
      <c r="G424" s="13" t="s">
        <v>3406</v>
      </c>
    </row>
    <row r="425" spans="1:7" s="697" customFormat="1" ht="13.8">
      <c r="A425" s="330" t="s">
        <v>3406</v>
      </c>
      <c r="B425" s="330" t="s">
        <v>1041</v>
      </c>
      <c r="C425" s="330" t="s">
        <v>1391</v>
      </c>
      <c r="D425" s="559"/>
      <c r="E425" s="559">
        <v>79.33</v>
      </c>
      <c r="F425" s="1978">
        <v>79.33</v>
      </c>
      <c r="G425" s="13" t="s">
        <v>3406</v>
      </c>
    </row>
    <row r="426" spans="1:7" s="697" customFormat="1" ht="13.8">
      <c r="A426" s="599" t="s">
        <v>3406</v>
      </c>
      <c r="B426" s="330" t="s">
        <v>1041</v>
      </c>
      <c r="C426" s="330" t="s">
        <v>5342</v>
      </c>
      <c r="D426" s="559"/>
      <c r="E426" s="559" t="s">
        <v>5330</v>
      </c>
      <c r="F426" s="1978">
        <v>494.66</v>
      </c>
      <c r="G426" s="287" t="s">
        <v>3406</v>
      </c>
    </row>
    <row r="427" spans="1:7" s="697" customFormat="1" ht="13.8">
      <c r="A427" s="577" t="s">
        <v>5343</v>
      </c>
      <c r="B427" s="707" t="s">
        <v>4193</v>
      </c>
      <c r="C427" s="330" t="s">
        <v>5344</v>
      </c>
      <c r="D427" s="559" t="s">
        <v>1061</v>
      </c>
      <c r="E427" s="559" t="s">
        <v>5345</v>
      </c>
      <c r="F427" s="1976">
        <v>40</v>
      </c>
      <c r="G427" s="715" t="s">
        <v>5343</v>
      </c>
    </row>
    <row r="428" spans="1:7" s="697" customFormat="1" ht="13.8">
      <c r="A428" s="577" t="s">
        <v>5343</v>
      </c>
      <c r="B428" s="707" t="s">
        <v>4193</v>
      </c>
      <c r="C428" s="330" t="s">
        <v>5346</v>
      </c>
      <c r="D428" s="559" t="s">
        <v>1061</v>
      </c>
      <c r="E428" s="559" t="s">
        <v>5347</v>
      </c>
      <c r="F428" s="1976">
        <v>15</v>
      </c>
      <c r="G428" s="715" t="s">
        <v>5343</v>
      </c>
    </row>
    <row r="429" spans="1:7" s="697" customFormat="1" ht="13.8">
      <c r="A429" s="577" t="s">
        <v>5343</v>
      </c>
      <c r="B429" s="707" t="s">
        <v>4193</v>
      </c>
      <c r="C429" s="330" t="s">
        <v>5348</v>
      </c>
      <c r="D429" s="559" t="s">
        <v>1061</v>
      </c>
      <c r="E429" s="559" t="s">
        <v>5349</v>
      </c>
      <c r="F429" s="1976">
        <v>40</v>
      </c>
      <c r="G429" s="715" t="s">
        <v>5343</v>
      </c>
    </row>
    <row r="430" spans="1:7" s="697" customFormat="1" ht="13.8">
      <c r="A430" s="577" t="s">
        <v>5343</v>
      </c>
      <c r="B430" s="707" t="s">
        <v>4193</v>
      </c>
      <c r="C430" s="330" t="s">
        <v>5350</v>
      </c>
      <c r="D430" s="559" t="s">
        <v>1061</v>
      </c>
      <c r="E430" s="559" t="s">
        <v>5351</v>
      </c>
      <c r="F430" s="1976">
        <v>13.66</v>
      </c>
      <c r="G430" s="715" t="s">
        <v>5343</v>
      </c>
    </row>
    <row r="431" spans="1:7" s="697" customFormat="1" ht="13.8">
      <c r="A431" s="577" t="s">
        <v>5343</v>
      </c>
      <c r="B431" s="707" t="s">
        <v>4193</v>
      </c>
      <c r="C431" s="330" t="s">
        <v>5352</v>
      </c>
      <c r="D431" s="559" t="s">
        <v>1061</v>
      </c>
      <c r="E431" s="559" t="s">
        <v>5351</v>
      </c>
      <c r="F431" s="1976">
        <v>13.66</v>
      </c>
      <c r="G431" s="715" t="s">
        <v>5343</v>
      </c>
    </row>
    <row r="432" spans="1:7" s="697" customFormat="1" ht="13.8">
      <c r="A432" s="577" t="s">
        <v>5343</v>
      </c>
      <c r="B432" s="556" t="s">
        <v>4193</v>
      </c>
      <c r="C432" s="599" t="s">
        <v>5353</v>
      </c>
      <c r="D432" s="601" t="s">
        <v>1061</v>
      </c>
      <c r="E432" s="601" t="s">
        <v>5354</v>
      </c>
      <c r="F432" s="1977"/>
      <c r="G432" s="715" t="s">
        <v>5343</v>
      </c>
    </row>
    <row r="433" spans="1:7 16384:16384" s="697" customFormat="1" ht="13.8">
      <c r="A433" s="577" t="s">
        <v>5343</v>
      </c>
      <c r="B433" s="728" t="s">
        <v>4193</v>
      </c>
      <c r="C433" s="568" t="s">
        <v>5355</v>
      </c>
      <c r="D433" s="575" t="s">
        <v>1061</v>
      </c>
      <c r="E433" s="575" t="s">
        <v>5356</v>
      </c>
      <c r="F433" s="2253">
        <v>21.66</v>
      </c>
      <c r="G433" s="715" t="s">
        <v>5343</v>
      </c>
    </row>
    <row r="434" spans="1:7 16384:16384" s="697" customFormat="1" ht="13.8">
      <c r="A434" s="577" t="s">
        <v>5343</v>
      </c>
      <c r="B434" s="728" t="s">
        <v>4193</v>
      </c>
      <c r="C434" s="568" t="s">
        <v>5357</v>
      </c>
      <c r="D434" s="575" t="s">
        <v>1061</v>
      </c>
      <c r="E434" s="575" t="s">
        <v>5354</v>
      </c>
      <c r="F434" s="2253">
        <v>22</v>
      </c>
      <c r="G434" s="715" t="s">
        <v>5343</v>
      </c>
    </row>
    <row r="435" spans="1:7 16384:16384" s="697" customFormat="1" ht="13.8">
      <c r="A435" s="577" t="s">
        <v>5343</v>
      </c>
      <c r="B435" s="728" t="s">
        <v>4193</v>
      </c>
      <c r="C435" s="568" t="s">
        <v>5358</v>
      </c>
      <c r="D435" s="575" t="s">
        <v>1061</v>
      </c>
      <c r="E435" s="575" t="s">
        <v>5359</v>
      </c>
      <c r="F435" s="2253">
        <v>9.33</v>
      </c>
      <c r="G435" s="715" t="s">
        <v>5343</v>
      </c>
    </row>
    <row r="436" spans="1:7 16384:16384" s="697" customFormat="1" ht="13.8">
      <c r="A436" s="577" t="s">
        <v>5343</v>
      </c>
      <c r="B436" s="728" t="s">
        <v>4193</v>
      </c>
      <c r="C436" s="568" t="s">
        <v>5360</v>
      </c>
      <c r="D436" s="575" t="s">
        <v>1061</v>
      </c>
      <c r="E436" s="575" t="s">
        <v>5359</v>
      </c>
      <c r="F436" s="2253">
        <v>9.33</v>
      </c>
      <c r="G436" s="715" t="s">
        <v>5343</v>
      </c>
    </row>
    <row r="437" spans="1:7 16384:16384" s="697" customFormat="1" ht="13.8">
      <c r="A437" s="577" t="s">
        <v>5343</v>
      </c>
      <c r="B437" s="729" t="s">
        <v>4193</v>
      </c>
      <c r="C437" s="571" t="s">
        <v>5361</v>
      </c>
      <c r="D437" s="580" t="s">
        <v>1061</v>
      </c>
      <c r="E437" s="580" t="s">
        <v>5362</v>
      </c>
      <c r="F437" s="2254">
        <v>41.33</v>
      </c>
      <c r="G437" s="715" t="s">
        <v>5343</v>
      </c>
    </row>
    <row r="438" spans="1:7 16384:16384" s="697" customFormat="1" ht="13.8">
      <c r="A438" s="577" t="s">
        <v>5343</v>
      </c>
      <c r="B438" s="729" t="s">
        <v>4193</v>
      </c>
      <c r="C438" s="571" t="s">
        <v>5363</v>
      </c>
      <c r="D438" s="580" t="s">
        <v>1061</v>
      </c>
      <c r="E438" s="580" t="s">
        <v>5362</v>
      </c>
      <c r="F438" s="2254">
        <v>41.33</v>
      </c>
      <c r="G438" s="715" t="s">
        <v>5343</v>
      </c>
    </row>
    <row r="439" spans="1:7 16384:16384" s="697" customFormat="1" ht="13.8">
      <c r="A439" s="577" t="s">
        <v>5343</v>
      </c>
      <c r="B439" s="729" t="s">
        <v>4193</v>
      </c>
      <c r="C439" s="730" t="s">
        <v>5364</v>
      </c>
      <c r="D439" s="580" t="s">
        <v>1061</v>
      </c>
      <c r="E439" s="580">
        <v>494.66</v>
      </c>
      <c r="F439" s="2254">
        <v>494.66</v>
      </c>
      <c r="G439" s="715" t="s">
        <v>5343</v>
      </c>
    </row>
    <row r="440" spans="1:7 16384:16384" s="697" customFormat="1" ht="13.8">
      <c r="A440" s="577" t="s">
        <v>5343</v>
      </c>
      <c r="B440" s="729" t="s">
        <v>4193</v>
      </c>
      <c r="C440" s="730" t="s">
        <v>5365</v>
      </c>
      <c r="D440" s="580" t="s">
        <v>1061</v>
      </c>
      <c r="E440" s="580">
        <v>79.33</v>
      </c>
      <c r="F440" s="2254">
        <v>79.33</v>
      </c>
      <c r="G440" s="715" t="s">
        <v>5343</v>
      </c>
    </row>
    <row r="441" spans="1:7 16384:16384" s="697" customFormat="1" ht="13.8">
      <c r="A441" s="702" t="s">
        <v>3409</v>
      </c>
      <c r="B441" s="330" t="s">
        <v>1041</v>
      </c>
      <c r="C441" s="330" t="s">
        <v>5366</v>
      </c>
      <c r="D441" s="559" t="s">
        <v>2881</v>
      </c>
      <c r="E441" s="559">
        <v>20</v>
      </c>
      <c r="F441" s="1976">
        <v>6.66</v>
      </c>
      <c r="G441" s="327" t="s">
        <v>3409</v>
      </c>
      <c r="XFD441" s="731">
        <f t="shared" ref="XFD441:XFD448" si="31">SUM(E441:XFC441)</f>
        <v>26.66</v>
      </c>
    </row>
    <row r="442" spans="1:7 16384:16384" s="697" customFormat="1" ht="13.8">
      <c r="A442" s="330" t="s">
        <v>3409</v>
      </c>
      <c r="B442" s="330" t="s">
        <v>1041</v>
      </c>
      <c r="C442" s="330" t="s">
        <v>5367</v>
      </c>
      <c r="D442" s="559" t="s">
        <v>978</v>
      </c>
      <c r="E442" s="559">
        <v>124</v>
      </c>
      <c r="F442" s="1976">
        <v>41.33</v>
      </c>
      <c r="G442" s="327" t="s">
        <v>3409</v>
      </c>
      <c r="XFD442" s="731">
        <f t="shared" si="31"/>
        <v>165.32999999999998</v>
      </c>
    </row>
    <row r="443" spans="1:7 16384:16384" s="697" customFormat="1" ht="13.8">
      <c r="A443" s="330" t="s">
        <v>3409</v>
      </c>
      <c r="B443" s="330" t="s">
        <v>1041</v>
      </c>
      <c r="C443" s="330" t="s">
        <v>5366</v>
      </c>
      <c r="D443" s="559" t="s">
        <v>978</v>
      </c>
      <c r="E443" s="559">
        <v>124</v>
      </c>
      <c r="F443" s="1976">
        <v>41.33</v>
      </c>
      <c r="G443" s="327" t="s">
        <v>3409</v>
      </c>
      <c r="XFD443" s="731">
        <f t="shared" si="31"/>
        <v>165.32999999999998</v>
      </c>
    </row>
    <row r="444" spans="1:7 16384:16384" s="697" customFormat="1" ht="13.8">
      <c r="A444" s="330" t="s">
        <v>3409</v>
      </c>
      <c r="B444" s="330" t="s">
        <v>1041</v>
      </c>
      <c r="C444" s="330" t="s">
        <v>5368</v>
      </c>
      <c r="D444" s="559" t="s">
        <v>2881</v>
      </c>
      <c r="E444" s="559">
        <v>20</v>
      </c>
      <c r="F444" s="1976">
        <v>6.66</v>
      </c>
      <c r="G444" s="327" t="s">
        <v>3409</v>
      </c>
      <c r="XFD444" s="731">
        <f t="shared" si="31"/>
        <v>26.66</v>
      </c>
    </row>
    <row r="445" spans="1:7 16384:16384" s="697" customFormat="1" ht="13.8">
      <c r="A445" s="330" t="s">
        <v>3409</v>
      </c>
      <c r="B445" s="330" t="s">
        <v>1041</v>
      </c>
      <c r="C445" s="330" t="s">
        <v>5369</v>
      </c>
      <c r="D445" s="559" t="s">
        <v>2881</v>
      </c>
      <c r="E445" s="559">
        <v>20</v>
      </c>
      <c r="F445" s="1976">
        <v>6.66</v>
      </c>
      <c r="G445" s="327" t="s">
        <v>3409</v>
      </c>
      <c r="XFD445" s="731">
        <f t="shared" si="31"/>
        <v>26.66</v>
      </c>
    </row>
    <row r="446" spans="1:7 16384:16384" s="697" customFormat="1" ht="13.8">
      <c r="A446" s="330" t="s">
        <v>3409</v>
      </c>
      <c r="B446" s="330" t="s">
        <v>1041</v>
      </c>
      <c r="C446" s="330" t="s">
        <v>5369</v>
      </c>
      <c r="D446" s="559" t="s">
        <v>5370</v>
      </c>
      <c r="E446" s="559">
        <v>124</v>
      </c>
      <c r="F446" s="1976">
        <v>20.66</v>
      </c>
      <c r="G446" s="327" t="s">
        <v>3409</v>
      </c>
      <c r="XFD446" s="731">
        <f t="shared" si="31"/>
        <v>144.66</v>
      </c>
    </row>
    <row r="447" spans="1:7 16384:16384" s="697" customFormat="1" ht="13.8">
      <c r="A447" s="330" t="s">
        <v>3409</v>
      </c>
      <c r="B447" s="599" t="s">
        <v>1041</v>
      </c>
      <c r="C447" s="599" t="s">
        <v>5368</v>
      </c>
      <c r="D447" s="601" t="s">
        <v>5370</v>
      </c>
      <c r="E447" s="601">
        <v>124</v>
      </c>
      <c r="F447" s="1977">
        <v>20.66</v>
      </c>
      <c r="G447" s="327" t="s">
        <v>3409</v>
      </c>
      <c r="XFD447" s="731">
        <f t="shared" si="31"/>
        <v>144.66</v>
      </c>
    </row>
    <row r="448" spans="1:7 16384:16384" s="697" customFormat="1" ht="13.8">
      <c r="A448" s="621" t="s">
        <v>3409</v>
      </c>
      <c r="B448" s="568" t="s">
        <v>1041</v>
      </c>
      <c r="C448" s="568" t="s">
        <v>5371</v>
      </c>
      <c r="D448" s="575"/>
      <c r="E448" s="575"/>
      <c r="F448" s="1980">
        <v>79.33</v>
      </c>
      <c r="G448" s="1579" t="s">
        <v>3409</v>
      </c>
      <c r="XFD448" s="731">
        <f t="shared" si="31"/>
        <v>79.33</v>
      </c>
    </row>
    <row r="449" spans="1:7" s="697" customFormat="1" ht="13.8">
      <c r="A449" s="330" t="s">
        <v>4224</v>
      </c>
      <c r="B449" s="330" t="s">
        <v>1041</v>
      </c>
      <c r="C449" s="330" t="s">
        <v>5366</v>
      </c>
      <c r="D449" s="559" t="s">
        <v>2881</v>
      </c>
      <c r="E449" s="559">
        <v>20</v>
      </c>
      <c r="F449" s="1976">
        <v>6.66</v>
      </c>
      <c r="G449" s="327" t="s">
        <v>4224</v>
      </c>
    </row>
    <row r="450" spans="1:7" s="697" customFormat="1" ht="13.8">
      <c r="A450" s="330" t="s">
        <v>4224</v>
      </c>
      <c r="B450" s="330" t="s">
        <v>1041</v>
      </c>
      <c r="C450" s="330" t="s">
        <v>5368</v>
      </c>
      <c r="D450" s="559" t="s">
        <v>978</v>
      </c>
      <c r="E450" s="559">
        <v>124</v>
      </c>
      <c r="F450" s="1976">
        <v>41.33</v>
      </c>
      <c r="G450" s="327" t="s">
        <v>4224</v>
      </c>
    </row>
    <row r="451" spans="1:7" s="697" customFormat="1" ht="13.8">
      <c r="A451" s="330" t="s">
        <v>4224</v>
      </c>
      <c r="B451" s="330" t="s">
        <v>1041</v>
      </c>
      <c r="C451" s="330" t="s">
        <v>5368</v>
      </c>
      <c r="D451" s="559" t="s">
        <v>2881</v>
      </c>
      <c r="E451" s="559">
        <v>10</v>
      </c>
      <c r="F451" s="1976">
        <v>3.33</v>
      </c>
      <c r="G451" s="327" t="s">
        <v>4224</v>
      </c>
    </row>
    <row r="452" spans="1:7" s="697" customFormat="1" ht="13.8">
      <c r="A452" s="330" t="s">
        <v>4224</v>
      </c>
      <c r="B452" s="330" t="s">
        <v>1041</v>
      </c>
      <c r="C452" s="330" t="s">
        <v>5372</v>
      </c>
      <c r="D452" s="559" t="s">
        <v>2881</v>
      </c>
      <c r="E452" s="559">
        <v>10</v>
      </c>
      <c r="F452" s="1976">
        <v>3.33</v>
      </c>
      <c r="G452" s="327" t="s">
        <v>4224</v>
      </c>
    </row>
    <row r="453" spans="1:7" s="697" customFormat="1" ht="13.8">
      <c r="A453" s="330" t="s">
        <v>4224</v>
      </c>
      <c r="B453" s="330" t="s">
        <v>1041</v>
      </c>
      <c r="C453" s="330" t="s">
        <v>5373</v>
      </c>
      <c r="D453" s="559" t="s">
        <v>5370</v>
      </c>
      <c r="E453" s="559">
        <v>124</v>
      </c>
      <c r="F453" s="1976">
        <v>20.66</v>
      </c>
      <c r="G453" s="327" t="s">
        <v>4224</v>
      </c>
    </row>
    <row r="454" spans="1:7" s="697" customFormat="1" ht="13.8">
      <c r="A454" s="330" t="s">
        <v>4224</v>
      </c>
      <c r="B454" s="330" t="s">
        <v>1041</v>
      </c>
      <c r="C454" s="330" t="s">
        <v>5366</v>
      </c>
      <c r="D454" s="559" t="s">
        <v>5370</v>
      </c>
      <c r="E454" s="559">
        <v>124</v>
      </c>
      <c r="F454" s="1976">
        <v>20.66</v>
      </c>
      <c r="G454" s="327" t="s">
        <v>4224</v>
      </c>
    </row>
    <row r="455" spans="1:7" s="697" customFormat="1" ht="13.8">
      <c r="A455" s="330" t="s">
        <v>3671</v>
      </c>
      <c r="B455" s="330" t="s">
        <v>1041</v>
      </c>
      <c r="C455" s="330" t="s">
        <v>686</v>
      </c>
      <c r="D455" s="559" t="s">
        <v>642</v>
      </c>
      <c r="E455" s="559">
        <v>494.66</v>
      </c>
      <c r="F455" s="1976">
        <v>494.66</v>
      </c>
      <c r="G455" s="327" t="s">
        <v>3671</v>
      </c>
    </row>
    <row r="456" spans="1:7" s="697" customFormat="1" ht="13.8">
      <c r="A456" s="330" t="s">
        <v>3671</v>
      </c>
      <c r="B456" s="330" t="s">
        <v>1041</v>
      </c>
      <c r="C456" s="330" t="s">
        <v>5295</v>
      </c>
      <c r="D456" s="559" t="s">
        <v>642</v>
      </c>
      <c r="E456" s="559">
        <v>79.33</v>
      </c>
      <c r="F456" s="1976">
        <v>79.33</v>
      </c>
      <c r="G456" s="327" t="s">
        <v>3671</v>
      </c>
    </row>
    <row r="457" spans="1:7" s="697" customFormat="1" ht="13.8">
      <c r="A457" s="330" t="s">
        <v>3671</v>
      </c>
      <c r="B457" s="330" t="s">
        <v>1041</v>
      </c>
      <c r="C457" s="330" t="s">
        <v>5374</v>
      </c>
      <c r="D457" s="559" t="s">
        <v>642</v>
      </c>
      <c r="E457" s="559">
        <v>26.66</v>
      </c>
      <c r="F457" s="1976">
        <v>26.66</v>
      </c>
      <c r="G457" s="327" t="s">
        <v>3671</v>
      </c>
    </row>
    <row r="458" spans="1:7" s="697" customFormat="1" ht="13.8">
      <c r="A458" s="330" t="s">
        <v>3671</v>
      </c>
      <c r="B458" s="330" t="s">
        <v>1041</v>
      </c>
      <c r="C458" s="330" t="s">
        <v>5296</v>
      </c>
      <c r="D458" s="559" t="s">
        <v>642</v>
      </c>
      <c r="E458" s="559">
        <v>26.33</v>
      </c>
      <c r="F458" s="1976">
        <v>26.33</v>
      </c>
      <c r="G458" s="327" t="s">
        <v>3671</v>
      </c>
    </row>
    <row r="459" spans="1:7" s="697" customFormat="1" ht="13.8">
      <c r="A459" s="330" t="s">
        <v>3671</v>
      </c>
      <c r="B459" s="330" t="s">
        <v>1041</v>
      </c>
      <c r="C459" s="330" t="s">
        <v>5298</v>
      </c>
      <c r="D459" s="559" t="s">
        <v>642</v>
      </c>
      <c r="E459" s="559">
        <v>8.33</v>
      </c>
      <c r="F459" s="1976">
        <v>8.33</v>
      </c>
      <c r="G459" s="327" t="s">
        <v>3671</v>
      </c>
    </row>
    <row r="460" spans="1:7" s="697" customFormat="1" ht="13.8">
      <c r="A460" s="330" t="s">
        <v>3671</v>
      </c>
      <c r="B460" s="330" t="s">
        <v>1041</v>
      </c>
      <c r="C460" s="330" t="s">
        <v>5375</v>
      </c>
      <c r="D460" s="559" t="s">
        <v>642</v>
      </c>
      <c r="E460" s="559">
        <v>26.66</v>
      </c>
      <c r="F460" s="1976">
        <v>26.66</v>
      </c>
      <c r="G460" s="327" t="s">
        <v>3671</v>
      </c>
    </row>
    <row r="461" spans="1:7" s="697" customFormat="1" ht="13.8">
      <c r="A461" s="330" t="s">
        <v>3671</v>
      </c>
      <c r="B461" s="330" t="s">
        <v>1041</v>
      </c>
      <c r="C461" s="330" t="s">
        <v>5300</v>
      </c>
      <c r="D461" s="559" t="s">
        <v>642</v>
      </c>
      <c r="E461" s="559">
        <v>26.33</v>
      </c>
      <c r="F461" s="1976">
        <v>26.33</v>
      </c>
      <c r="G461" s="327" t="s">
        <v>3671</v>
      </c>
    </row>
    <row r="462" spans="1:7" s="697" customFormat="1" ht="13.8">
      <c r="A462" s="330" t="s">
        <v>3671</v>
      </c>
      <c r="B462" s="330" t="s">
        <v>1041</v>
      </c>
      <c r="C462" s="330" t="s">
        <v>5301</v>
      </c>
      <c r="D462" s="559" t="s">
        <v>642</v>
      </c>
      <c r="E462" s="559">
        <v>8.33</v>
      </c>
      <c r="F462" s="1976">
        <v>8.33</v>
      </c>
      <c r="G462" s="327" t="s">
        <v>3671</v>
      </c>
    </row>
    <row r="463" spans="1:7" s="697" customFormat="1" ht="13.8">
      <c r="A463" s="330" t="s">
        <v>3671</v>
      </c>
      <c r="B463" s="330" t="s">
        <v>1041</v>
      </c>
      <c r="C463" s="330" t="s">
        <v>5302</v>
      </c>
      <c r="D463" s="559" t="s">
        <v>5297</v>
      </c>
      <c r="E463" s="559">
        <v>37</v>
      </c>
      <c r="F463" s="1976">
        <v>18.5</v>
      </c>
      <c r="G463" s="327" t="s">
        <v>3671</v>
      </c>
    </row>
    <row r="464" spans="1:7" s="697" customFormat="1" ht="13.8">
      <c r="A464" s="330" t="s">
        <v>3671</v>
      </c>
      <c r="B464" s="330" t="s">
        <v>1041</v>
      </c>
      <c r="C464" s="330" t="s">
        <v>5303</v>
      </c>
      <c r="D464" s="559" t="s">
        <v>5297</v>
      </c>
      <c r="E464" s="559">
        <v>37</v>
      </c>
      <c r="F464" s="1976">
        <v>18.5</v>
      </c>
      <c r="G464" s="327" t="s">
        <v>3671</v>
      </c>
    </row>
    <row r="465" spans="1:7" s="697" customFormat="1" ht="13.8">
      <c r="A465" s="330" t="s">
        <v>3671</v>
      </c>
      <c r="B465" s="330" t="s">
        <v>1041</v>
      </c>
      <c r="C465" s="330" t="s">
        <v>5304</v>
      </c>
      <c r="D465" s="559" t="s">
        <v>5297</v>
      </c>
      <c r="E465" s="559">
        <v>8.66</v>
      </c>
      <c r="F465" s="1976">
        <v>4.33</v>
      </c>
      <c r="G465" s="327" t="s">
        <v>3671</v>
      </c>
    </row>
    <row r="466" spans="1:7" s="697" customFormat="1" ht="13.8">
      <c r="A466" s="330" t="s">
        <v>3671</v>
      </c>
      <c r="B466" s="330" t="s">
        <v>1041</v>
      </c>
      <c r="C466" s="330" t="s">
        <v>5376</v>
      </c>
      <c r="D466" s="559" t="s">
        <v>5297</v>
      </c>
      <c r="E466" s="559">
        <v>26.33</v>
      </c>
      <c r="F466" s="1976">
        <v>13.17</v>
      </c>
      <c r="G466" s="327" t="s">
        <v>3671</v>
      </c>
    </row>
    <row r="467" spans="1:7" s="697" customFormat="1" ht="13.8">
      <c r="A467" s="330" t="s">
        <v>3671</v>
      </c>
      <c r="B467" s="330" t="s">
        <v>1041</v>
      </c>
      <c r="C467" s="330" t="s">
        <v>5305</v>
      </c>
      <c r="D467" s="559" t="s">
        <v>642</v>
      </c>
      <c r="E467" s="559">
        <v>9.3333333333333339</v>
      </c>
      <c r="F467" s="1976">
        <v>9.33</v>
      </c>
      <c r="G467" s="327" t="s">
        <v>3671</v>
      </c>
    </row>
    <row r="468" spans="1:7" s="697" customFormat="1" ht="13.8">
      <c r="A468" s="330" t="s">
        <v>3671</v>
      </c>
      <c r="B468" s="330" t="s">
        <v>1041</v>
      </c>
      <c r="C468" s="330" t="s">
        <v>5377</v>
      </c>
      <c r="D468" s="559" t="s">
        <v>642</v>
      </c>
      <c r="E468" s="559">
        <v>1</v>
      </c>
      <c r="F468" s="1976">
        <v>1</v>
      </c>
      <c r="G468" s="327" t="s">
        <v>3671</v>
      </c>
    </row>
    <row r="469" spans="1:7" s="697" customFormat="1" ht="27.6">
      <c r="A469" s="330" t="s">
        <v>4859</v>
      </c>
      <c r="B469" s="330" t="s">
        <v>1041</v>
      </c>
      <c r="C469" s="330" t="s">
        <v>5378</v>
      </c>
      <c r="D469" s="559" t="s">
        <v>642</v>
      </c>
      <c r="E469" s="559">
        <v>26</v>
      </c>
      <c r="F469" s="1976">
        <v>26</v>
      </c>
      <c r="G469" s="327" t="s">
        <v>4859</v>
      </c>
    </row>
    <row r="470" spans="1:7" s="697" customFormat="1" ht="27.6">
      <c r="A470" s="330" t="s">
        <v>4859</v>
      </c>
      <c r="B470" s="330" t="s">
        <v>1041</v>
      </c>
      <c r="C470" s="330" t="s">
        <v>5379</v>
      </c>
      <c r="D470" s="559" t="s">
        <v>642</v>
      </c>
      <c r="E470" s="559">
        <v>26</v>
      </c>
      <c r="F470" s="1976">
        <v>26</v>
      </c>
      <c r="G470" s="327" t="s">
        <v>4859</v>
      </c>
    </row>
    <row r="471" spans="1:7" s="697" customFormat="1" ht="27.6">
      <c r="A471" s="330" t="s">
        <v>4859</v>
      </c>
      <c r="B471" s="330" t="s">
        <v>1041</v>
      </c>
      <c r="C471" s="330" t="s">
        <v>5380</v>
      </c>
      <c r="D471" s="559" t="s">
        <v>642</v>
      </c>
      <c r="E471" s="559">
        <v>3</v>
      </c>
      <c r="F471" s="1976">
        <v>3</v>
      </c>
      <c r="G471" s="327" t="s">
        <v>4859</v>
      </c>
    </row>
    <row r="472" spans="1:7" s="697" customFormat="1" ht="27.6">
      <c r="A472" s="330" t="s">
        <v>4859</v>
      </c>
      <c r="B472" s="330" t="s">
        <v>1041</v>
      </c>
      <c r="C472" s="330" t="s">
        <v>5381</v>
      </c>
      <c r="D472" s="559" t="s">
        <v>5382</v>
      </c>
      <c r="E472" s="559">
        <v>31.5</v>
      </c>
      <c r="F472" s="1976">
        <v>31.5</v>
      </c>
      <c r="G472" s="327" t="s">
        <v>4859</v>
      </c>
    </row>
    <row r="473" spans="1:7" s="697" customFormat="1" ht="27.6">
      <c r="A473" s="330" t="s">
        <v>4859</v>
      </c>
      <c r="B473" s="330" t="s">
        <v>1041</v>
      </c>
      <c r="C473" s="330" t="s">
        <v>5383</v>
      </c>
      <c r="D473" s="559" t="s">
        <v>5382</v>
      </c>
      <c r="E473" s="559">
        <v>13</v>
      </c>
      <c r="F473" s="1976">
        <v>13</v>
      </c>
      <c r="G473" s="327" t="s">
        <v>4859</v>
      </c>
    </row>
    <row r="474" spans="1:7" s="697" customFormat="1" ht="27.6">
      <c r="A474" s="330" t="s">
        <v>4859</v>
      </c>
      <c r="B474" s="330" t="s">
        <v>1041</v>
      </c>
      <c r="C474" s="330" t="s">
        <v>5384</v>
      </c>
      <c r="D474" s="559" t="s">
        <v>642</v>
      </c>
      <c r="E474" s="559">
        <v>45</v>
      </c>
      <c r="F474" s="1976">
        <v>45</v>
      </c>
      <c r="G474" s="327" t="s">
        <v>4859</v>
      </c>
    </row>
    <row r="475" spans="1:7" s="697" customFormat="1" ht="27.6">
      <c r="A475" s="330" t="s">
        <v>4859</v>
      </c>
      <c r="B475" s="330" t="s">
        <v>1041</v>
      </c>
      <c r="C475" s="330" t="s">
        <v>5385</v>
      </c>
      <c r="D475" s="559" t="s">
        <v>5382</v>
      </c>
      <c r="E475" s="559">
        <v>20</v>
      </c>
      <c r="F475" s="1976">
        <v>20</v>
      </c>
      <c r="G475" s="327" t="s">
        <v>4859</v>
      </c>
    </row>
    <row r="476" spans="1:7" s="697" customFormat="1" ht="27.6">
      <c r="A476" s="330" t="s">
        <v>4859</v>
      </c>
      <c r="B476" s="330" t="s">
        <v>1041</v>
      </c>
      <c r="C476" s="330" t="s">
        <v>5386</v>
      </c>
      <c r="D476" s="559"/>
      <c r="E476" s="559">
        <v>494.66</v>
      </c>
      <c r="F476" s="1976">
        <v>494.66</v>
      </c>
      <c r="G476" s="327" t="s">
        <v>4859</v>
      </c>
    </row>
    <row r="477" spans="1:7" s="697" customFormat="1" ht="27.6">
      <c r="A477" s="330" t="s">
        <v>4859</v>
      </c>
      <c r="B477" s="330" t="s">
        <v>1041</v>
      </c>
      <c r="C477" s="330" t="s">
        <v>5387</v>
      </c>
      <c r="D477" s="559"/>
      <c r="E477" s="559">
        <v>79.33</v>
      </c>
      <c r="F477" s="1976">
        <v>79.33</v>
      </c>
      <c r="G477" s="327" t="s">
        <v>4859</v>
      </c>
    </row>
    <row r="478" spans="1:7" s="697" customFormat="1" ht="13.8">
      <c r="A478" s="330" t="s">
        <v>3687</v>
      </c>
      <c r="B478" s="330" t="s">
        <v>1041</v>
      </c>
      <c r="C478" s="330" t="s">
        <v>686</v>
      </c>
      <c r="D478" s="559" t="s">
        <v>642</v>
      </c>
      <c r="E478" s="559">
        <v>494.66</v>
      </c>
      <c r="F478" s="1976">
        <v>494.66</v>
      </c>
      <c r="G478" s="327" t="s">
        <v>3687</v>
      </c>
    </row>
    <row r="479" spans="1:7" s="697" customFormat="1" ht="13.8">
      <c r="A479" s="330" t="s">
        <v>3687</v>
      </c>
      <c r="B479" s="330" t="s">
        <v>1041</v>
      </c>
      <c r="C479" s="330" t="s">
        <v>5388</v>
      </c>
      <c r="D479" s="559" t="s">
        <v>642</v>
      </c>
      <c r="E479" s="559">
        <v>33</v>
      </c>
      <c r="F479" s="1976">
        <v>11</v>
      </c>
      <c r="G479" s="327" t="s">
        <v>3687</v>
      </c>
    </row>
    <row r="480" spans="1:7" s="697" customFormat="1" ht="13.8">
      <c r="A480" s="330" t="s">
        <v>3687</v>
      </c>
      <c r="B480" s="330" t="s">
        <v>1041</v>
      </c>
      <c r="C480" s="330" t="s">
        <v>5388</v>
      </c>
      <c r="D480" s="559" t="s">
        <v>5297</v>
      </c>
      <c r="E480" s="559">
        <v>33</v>
      </c>
      <c r="F480" s="1976">
        <v>11</v>
      </c>
      <c r="G480" s="327" t="s">
        <v>3687</v>
      </c>
    </row>
    <row r="481" spans="1:9" s="697" customFormat="1" ht="13.8">
      <c r="A481" s="330" t="s">
        <v>3687</v>
      </c>
      <c r="B481" s="330" t="s">
        <v>1041</v>
      </c>
      <c r="C481" s="330" t="s">
        <v>5389</v>
      </c>
      <c r="D481" s="559" t="s">
        <v>5297</v>
      </c>
      <c r="E481" s="559">
        <v>30</v>
      </c>
      <c r="F481" s="1976">
        <v>10</v>
      </c>
      <c r="G481" s="327" t="s">
        <v>3687</v>
      </c>
    </row>
    <row r="482" spans="1:9" s="697" customFormat="1" ht="13.8">
      <c r="A482" s="330" t="s">
        <v>3687</v>
      </c>
      <c r="B482" s="330" t="s">
        <v>1041</v>
      </c>
      <c r="C482" s="330" t="s">
        <v>5390</v>
      </c>
      <c r="D482" s="559" t="s">
        <v>5297</v>
      </c>
      <c r="E482" s="559">
        <v>10</v>
      </c>
      <c r="F482" s="1976">
        <v>3.33</v>
      </c>
      <c r="G482" s="327" t="s">
        <v>3687</v>
      </c>
    </row>
    <row r="483" spans="1:9" s="697" customFormat="1" ht="13.8">
      <c r="A483" s="330" t="s">
        <v>3687</v>
      </c>
      <c r="B483" s="330" t="s">
        <v>1041</v>
      </c>
      <c r="C483" s="330" t="s">
        <v>5391</v>
      </c>
      <c r="D483" s="559" t="s">
        <v>5297</v>
      </c>
      <c r="E483" s="559">
        <v>10</v>
      </c>
      <c r="F483" s="1976">
        <v>3.33</v>
      </c>
      <c r="G483" s="327" t="s">
        <v>3687</v>
      </c>
    </row>
    <row r="484" spans="1:9" s="686" customFormat="1" ht="27.6">
      <c r="A484" s="330" t="s">
        <v>5101</v>
      </c>
      <c r="B484" s="330" t="s">
        <v>1041</v>
      </c>
      <c r="C484" s="330" t="s">
        <v>5392</v>
      </c>
      <c r="D484" s="559" t="s">
        <v>5393</v>
      </c>
      <c r="E484" s="559">
        <v>81</v>
      </c>
      <c r="F484" s="1978">
        <v>27</v>
      </c>
      <c r="G484" s="13" t="s">
        <v>5101</v>
      </c>
    </row>
    <row r="485" spans="1:9" s="686" customFormat="1" ht="27.6">
      <c r="A485" s="330" t="s">
        <v>5101</v>
      </c>
      <c r="B485" s="330" t="s">
        <v>1041</v>
      </c>
      <c r="C485" s="330" t="s">
        <v>5394</v>
      </c>
      <c r="D485" s="559" t="s">
        <v>5393</v>
      </c>
      <c r="E485" s="559">
        <v>81</v>
      </c>
      <c r="F485" s="1978">
        <v>27</v>
      </c>
      <c r="G485" s="13" t="s">
        <v>5101</v>
      </c>
    </row>
    <row r="486" spans="1:9" s="686" customFormat="1" ht="27.6">
      <c r="A486" s="330" t="s">
        <v>5101</v>
      </c>
      <c r="B486" s="330" t="s">
        <v>1041</v>
      </c>
      <c r="C486" s="330" t="s">
        <v>5395</v>
      </c>
      <c r="D486" s="559" t="s">
        <v>5393</v>
      </c>
      <c r="E486" s="559">
        <v>20</v>
      </c>
      <c r="F486" s="1978">
        <v>7</v>
      </c>
      <c r="G486" s="13" t="s">
        <v>5101</v>
      </c>
    </row>
    <row r="487" spans="1:9" s="686" customFormat="1" ht="27.6">
      <c r="A487" s="330" t="s">
        <v>5101</v>
      </c>
      <c r="B487" s="330" t="s">
        <v>1041</v>
      </c>
      <c r="C487" s="330" t="s">
        <v>5396</v>
      </c>
      <c r="D487" s="559" t="s">
        <v>5393</v>
      </c>
      <c r="E487" s="559">
        <v>20</v>
      </c>
      <c r="F487" s="1978">
        <v>7</v>
      </c>
      <c r="G487" s="13" t="s">
        <v>5101</v>
      </c>
    </row>
    <row r="488" spans="1:9" s="686" customFormat="1" ht="27.6">
      <c r="A488" s="330" t="s">
        <v>5101</v>
      </c>
      <c r="B488" s="330" t="s">
        <v>1041</v>
      </c>
      <c r="C488" s="330" t="s">
        <v>5397</v>
      </c>
      <c r="D488" s="559" t="s">
        <v>5398</v>
      </c>
      <c r="E488" s="559">
        <v>30</v>
      </c>
      <c r="F488" s="1978">
        <v>10</v>
      </c>
      <c r="G488" s="13" t="s">
        <v>5101</v>
      </c>
    </row>
    <row r="489" spans="1:9" s="686" customFormat="1" ht="27.6">
      <c r="A489" s="330" t="s">
        <v>5101</v>
      </c>
      <c r="B489" s="599" t="s">
        <v>1041</v>
      </c>
      <c r="C489" s="599" t="s">
        <v>5399</v>
      </c>
      <c r="D489" s="601" t="s">
        <v>5398</v>
      </c>
      <c r="E489" s="601">
        <v>120</v>
      </c>
      <c r="F489" s="1979">
        <v>40</v>
      </c>
      <c r="G489" s="13" t="s">
        <v>5101</v>
      </c>
    </row>
    <row r="490" spans="1:9" s="686" customFormat="1" ht="27.6">
      <c r="A490" s="330" t="s">
        <v>5101</v>
      </c>
      <c r="B490" s="568" t="s">
        <v>1041</v>
      </c>
      <c r="C490" s="571" t="s">
        <v>5400</v>
      </c>
      <c r="D490" s="571" t="s">
        <v>5398</v>
      </c>
      <c r="E490" s="571">
        <v>30</v>
      </c>
      <c r="F490" s="506">
        <v>10</v>
      </c>
      <c r="G490" s="13" t="s">
        <v>5101</v>
      </c>
      <c r="H490" s="562"/>
      <c r="I490" s="562"/>
    </row>
    <row r="491" spans="1:9" s="686" customFormat="1" ht="15.75" customHeight="1">
      <c r="A491" s="330" t="s">
        <v>5101</v>
      </c>
      <c r="B491" s="568" t="s">
        <v>1041</v>
      </c>
      <c r="C491" s="571" t="s">
        <v>5401</v>
      </c>
      <c r="D491" s="571" t="s">
        <v>1061</v>
      </c>
      <c r="E491" s="571">
        <v>30</v>
      </c>
      <c r="F491" s="506">
        <v>10</v>
      </c>
      <c r="G491" s="13" t="s">
        <v>5101</v>
      </c>
      <c r="H491" s="562"/>
      <c r="I491" s="562"/>
    </row>
    <row r="492" spans="1:9" s="686" customFormat="1" ht="15.75" customHeight="1">
      <c r="A492" s="330" t="s">
        <v>5101</v>
      </c>
      <c r="B492" s="568" t="s">
        <v>1041</v>
      </c>
      <c r="C492" s="571" t="s">
        <v>5402</v>
      </c>
      <c r="D492" s="571" t="s">
        <v>5393</v>
      </c>
      <c r="E492" s="571">
        <v>81</v>
      </c>
      <c r="F492" s="506">
        <v>27</v>
      </c>
      <c r="G492" s="13" t="s">
        <v>5101</v>
      </c>
      <c r="H492" s="562"/>
      <c r="I492" s="562"/>
    </row>
    <row r="493" spans="1:9" s="686" customFormat="1" ht="15.75" customHeight="1">
      <c r="A493" s="330" t="s">
        <v>5101</v>
      </c>
      <c r="B493" s="568" t="s">
        <v>1041</v>
      </c>
      <c r="C493" s="571" t="s">
        <v>5403</v>
      </c>
      <c r="D493" s="571" t="s">
        <v>5393</v>
      </c>
      <c r="E493" s="571">
        <v>81</v>
      </c>
      <c r="F493" s="506">
        <v>27</v>
      </c>
      <c r="G493" s="13" t="s">
        <v>5101</v>
      </c>
      <c r="H493" s="562"/>
      <c r="I493" s="562"/>
    </row>
    <row r="494" spans="1:9" s="686" customFormat="1" ht="15.75" customHeight="1">
      <c r="A494" s="330" t="s">
        <v>5101</v>
      </c>
      <c r="B494" s="568" t="s">
        <v>1041</v>
      </c>
      <c r="C494" s="571" t="s">
        <v>5404</v>
      </c>
      <c r="D494" s="571" t="s">
        <v>1061</v>
      </c>
      <c r="E494" s="571">
        <v>1488</v>
      </c>
      <c r="F494" s="506">
        <v>494.66</v>
      </c>
      <c r="G494" s="287" t="s">
        <v>5101</v>
      </c>
      <c r="H494" s="562"/>
      <c r="I494" s="562"/>
    </row>
    <row r="495" spans="1:9" s="686" customFormat="1" ht="27.6">
      <c r="A495" s="330" t="s">
        <v>5257</v>
      </c>
      <c r="B495" s="330" t="s">
        <v>1041</v>
      </c>
      <c r="C495" s="330" t="s">
        <v>5405</v>
      </c>
      <c r="D495" s="559" t="s">
        <v>642</v>
      </c>
      <c r="E495" s="559" t="s">
        <v>5406</v>
      </c>
      <c r="F495" s="1976">
        <v>80</v>
      </c>
      <c r="G495" s="327" t="s">
        <v>5257</v>
      </c>
    </row>
    <row r="496" spans="1:9" s="686" customFormat="1" ht="27.6">
      <c r="A496" s="330" t="s">
        <v>5257</v>
      </c>
      <c r="B496" s="330" t="s">
        <v>1041</v>
      </c>
      <c r="C496" s="330" t="s">
        <v>5407</v>
      </c>
      <c r="D496" s="559" t="s">
        <v>642</v>
      </c>
      <c r="E496" s="559" t="s">
        <v>5408</v>
      </c>
      <c r="F496" s="1976">
        <v>11</v>
      </c>
      <c r="G496" s="327" t="s">
        <v>5257</v>
      </c>
    </row>
    <row r="497" spans="1:7" s="686" customFormat="1" ht="27.6">
      <c r="A497" s="330" t="s">
        <v>5257</v>
      </c>
      <c r="B497" s="330" t="s">
        <v>1041</v>
      </c>
      <c r="C497" s="330" t="s">
        <v>5409</v>
      </c>
      <c r="D497" s="559" t="s">
        <v>642</v>
      </c>
      <c r="E497" s="559" t="s">
        <v>5410</v>
      </c>
      <c r="F497" s="1976">
        <v>4</v>
      </c>
      <c r="G497" s="327" t="s">
        <v>5257</v>
      </c>
    </row>
    <row r="498" spans="1:7" s="686" customFormat="1" ht="27.6">
      <c r="A498" s="330" t="s">
        <v>5257</v>
      </c>
      <c r="B498" s="330" t="s">
        <v>1041</v>
      </c>
      <c r="C498" s="330" t="s">
        <v>5411</v>
      </c>
      <c r="D498" s="559" t="s">
        <v>5412</v>
      </c>
      <c r="E498" s="559" t="s">
        <v>5413</v>
      </c>
      <c r="F498" s="1976">
        <v>40.33</v>
      </c>
      <c r="G498" s="327" t="s">
        <v>5257</v>
      </c>
    </row>
    <row r="499" spans="1:7" s="686" customFormat="1" ht="27.6">
      <c r="A499" s="330" t="s">
        <v>5257</v>
      </c>
      <c r="B499" s="330" t="s">
        <v>1041</v>
      </c>
      <c r="C499" s="330" t="s">
        <v>686</v>
      </c>
      <c r="D499" s="559" t="s">
        <v>642</v>
      </c>
      <c r="E499" s="559">
        <v>494.66</v>
      </c>
      <c r="F499" s="1976">
        <v>494.66</v>
      </c>
      <c r="G499" s="327" t="s">
        <v>5257</v>
      </c>
    </row>
    <row r="500" spans="1:7" s="686" customFormat="1" ht="27.6">
      <c r="A500" s="330" t="s">
        <v>5257</v>
      </c>
      <c r="B500" s="330" t="s">
        <v>1041</v>
      </c>
      <c r="C500" s="330" t="s">
        <v>1118</v>
      </c>
      <c r="D500" s="559" t="s">
        <v>642</v>
      </c>
      <c r="E500" s="559">
        <v>79.33</v>
      </c>
      <c r="F500" s="1976">
        <v>79.33</v>
      </c>
      <c r="G500" s="327" t="s">
        <v>5257</v>
      </c>
    </row>
    <row r="501" spans="1:7" ht="27.6">
      <c r="A501" s="12" t="s">
        <v>3418</v>
      </c>
      <c r="B501" s="13" t="s">
        <v>1041</v>
      </c>
      <c r="C501" s="13" t="s">
        <v>5414</v>
      </c>
      <c r="D501" s="14" t="s">
        <v>983</v>
      </c>
      <c r="E501" s="56">
        <f>124/3/2</f>
        <v>20.666666666666668</v>
      </c>
      <c r="F501" s="251">
        <v>20.67</v>
      </c>
      <c r="G501" s="12" t="s">
        <v>3418</v>
      </c>
    </row>
    <row r="502" spans="1:7" ht="27.6">
      <c r="A502" s="12" t="s">
        <v>3418</v>
      </c>
      <c r="B502" s="13" t="s">
        <v>1041</v>
      </c>
      <c r="C502" s="13" t="s">
        <v>5415</v>
      </c>
      <c r="D502" s="16" t="s">
        <v>5416</v>
      </c>
      <c r="E502" s="15">
        <v>10</v>
      </c>
      <c r="F502" s="251">
        <v>10</v>
      </c>
      <c r="G502" s="12" t="s">
        <v>3418</v>
      </c>
    </row>
    <row r="503" spans="1:7" ht="27.6">
      <c r="A503" s="12" t="s">
        <v>3418</v>
      </c>
      <c r="B503" s="13" t="s">
        <v>1041</v>
      </c>
      <c r="C503" s="13" t="s">
        <v>5417</v>
      </c>
      <c r="D503" s="16" t="s">
        <v>5416</v>
      </c>
      <c r="E503" s="15">
        <v>10</v>
      </c>
      <c r="F503" s="251">
        <v>10</v>
      </c>
      <c r="G503" s="12" t="s">
        <v>3418</v>
      </c>
    </row>
    <row r="504" spans="1:7" ht="27.6">
      <c r="A504" s="12" t="s">
        <v>3418</v>
      </c>
      <c r="B504" s="13" t="s">
        <v>1041</v>
      </c>
      <c r="C504" s="242" t="s">
        <v>5418</v>
      </c>
      <c r="D504" s="14" t="s">
        <v>983</v>
      </c>
      <c r="E504" s="15">
        <f>120/3/2</f>
        <v>20</v>
      </c>
      <c r="F504" s="251">
        <f>120/3/2</f>
        <v>20</v>
      </c>
      <c r="G504" s="12" t="s">
        <v>3418</v>
      </c>
    </row>
    <row r="505" spans="1:7" ht="27.6">
      <c r="A505" s="12" t="s">
        <v>3418</v>
      </c>
      <c r="B505" s="13" t="s">
        <v>1041</v>
      </c>
      <c r="C505" s="242" t="s">
        <v>5419</v>
      </c>
      <c r="D505" s="14" t="s">
        <v>5416</v>
      </c>
      <c r="E505" s="15">
        <f>120/3</f>
        <v>40</v>
      </c>
      <c r="F505" s="251">
        <f>120/3</f>
        <v>40</v>
      </c>
      <c r="G505" s="12" t="s">
        <v>3418</v>
      </c>
    </row>
    <row r="506" spans="1:7" ht="27.6">
      <c r="A506" s="12" t="s">
        <v>3418</v>
      </c>
      <c r="B506" s="13" t="s">
        <v>1041</v>
      </c>
      <c r="C506" s="242" t="s">
        <v>5420</v>
      </c>
      <c r="D506" s="14" t="s">
        <v>5416</v>
      </c>
      <c r="E506" s="15">
        <f>120/3</f>
        <v>40</v>
      </c>
      <c r="F506" s="251">
        <f>120/3</f>
        <v>40</v>
      </c>
      <c r="G506" s="12" t="s">
        <v>3418</v>
      </c>
    </row>
    <row r="507" spans="1:7" ht="27.6">
      <c r="A507" s="12" t="s">
        <v>3418</v>
      </c>
      <c r="B507" s="13" t="s">
        <v>1041</v>
      </c>
      <c r="C507" s="242" t="s">
        <v>5421</v>
      </c>
      <c r="D507" s="14" t="s">
        <v>983</v>
      </c>
      <c r="E507" s="15">
        <f>120/3/2</f>
        <v>20</v>
      </c>
      <c r="F507" s="251">
        <f>120/3/2</f>
        <v>20</v>
      </c>
      <c r="G507" s="12" t="s">
        <v>3418</v>
      </c>
    </row>
    <row r="508" spans="1:7" ht="27.6">
      <c r="A508" s="12" t="s">
        <v>3418</v>
      </c>
      <c r="B508" s="13" t="s">
        <v>1041</v>
      </c>
      <c r="C508" s="242" t="s">
        <v>5422</v>
      </c>
      <c r="D508" s="14" t="s">
        <v>5416</v>
      </c>
      <c r="E508" s="15">
        <f>120/3</f>
        <v>40</v>
      </c>
      <c r="F508" s="251">
        <f>120/3</f>
        <v>40</v>
      </c>
      <c r="G508" s="12" t="s">
        <v>3418</v>
      </c>
    </row>
    <row r="509" spans="1:7" ht="27.6">
      <c r="A509" s="12" t="s">
        <v>3418</v>
      </c>
      <c r="B509" s="13" t="s">
        <v>1041</v>
      </c>
      <c r="C509" s="242" t="s">
        <v>5423</v>
      </c>
      <c r="D509" s="14" t="s">
        <v>5416</v>
      </c>
      <c r="E509" s="15">
        <f>120/3</f>
        <v>40</v>
      </c>
      <c r="F509" s="251">
        <f>120/3</f>
        <v>40</v>
      </c>
      <c r="G509" s="12" t="s">
        <v>3418</v>
      </c>
    </row>
    <row r="510" spans="1:7" ht="27.6">
      <c r="A510" s="12" t="s">
        <v>3418</v>
      </c>
      <c r="B510" s="13" t="s">
        <v>1041</v>
      </c>
      <c r="C510" s="242" t="s">
        <v>5424</v>
      </c>
      <c r="D510" s="14" t="s">
        <v>5416</v>
      </c>
      <c r="E510" s="15">
        <f>79/3</f>
        <v>26.333333333333332</v>
      </c>
      <c r="F510" s="251">
        <v>26.33</v>
      </c>
      <c r="G510" s="12" t="s">
        <v>3418</v>
      </c>
    </row>
    <row r="511" spans="1:7" ht="27.6">
      <c r="A511" s="12" t="s">
        <v>3418</v>
      </c>
      <c r="B511" s="13" t="s">
        <v>1041</v>
      </c>
      <c r="C511" s="242" t="s">
        <v>5425</v>
      </c>
      <c r="D511" s="14" t="s">
        <v>5416</v>
      </c>
      <c r="E511" s="15">
        <f>26/3</f>
        <v>8.6666666666666661</v>
      </c>
      <c r="F511" s="251">
        <v>8.67</v>
      </c>
      <c r="G511" s="12" t="s">
        <v>3418</v>
      </c>
    </row>
    <row r="512" spans="1:7" ht="27.6">
      <c r="A512" s="12" t="s">
        <v>3418</v>
      </c>
      <c r="B512" s="13" t="s">
        <v>1041</v>
      </c>
      <c r="C512" s="242" t="s">
        <v>5426</v>
      </c>
      <c r="D512" s="14" t="s">
        <v>983</v>
      </c>
      <c r="E512" s="15">
        <f>25/3/2</f>
        <v>4.166666666666667</v>
      </c>
      <c r="F512" s="251">
        <v>4.17</v>
      </c>
      <c r="G512" s="12" t="s">
        <v>3418</v>
      </c>
    </row>
    <row r="513" spans="1:1024" ht="27.6">
      <c r="A513" s="12" t="s">
        <v>3418</v>
      </c>
      <c r="B513" s="13" t="s">
        <v>1041</v>
      </c>
      <c r="C513" s="242" t="s">
        <v>5427</v>
      </c>
      <c r="D513" s="14" t="s">
        <v>5416</v>
      </c>
      <c r="E513" s="15">
        <f>25/3</f>
        <v>8.3333333333333339</v>
      </c>
      <c r="F513" s="251">
        <v>8.33</v>
      </c>
      <c r="G513" s="12" t="s">
        <v>3418</v>
      </c>
    </row>
    <row r="514" spans="1:1024" ht="27.6">
      <c r="A514" s="12" t="s">
        <v>3418</v>
      </c>
      <c r="B514" s="13" t="s">
        <v>1041</v>
      </c>
      <c r="C514" s="242" t="s">
        <v>5428</v>
      </c>
      <c r="D514" s="14" t="s">
        <v>5416</v>
      </c>
      <c r="E514" s="15">
        <f>25/3</f>
        <v>8.3333333333333339</v>
      </c>
      <c r="F514" s="251">
        <v>8.33</v>
      </c>
      <c r="G514" s="12" t="s">
        <v>3418</v>
      </c>
    </row>
    <row r="515" spans="1:1024" ht="27.6">
      <c r="A515" s="12" t="s">
        <v>3418</v>
      </c>
      <c r="B515" s="13" t="s">
        <v>1041</v>
      </c>
      <c r="C515" s="13" t="s">
        <v>5429</v>
      </c>
      <c r="D515" s="14" t="s">
        <v>5416</v>
      </c>
      <c r="E515" s="15">
        <v>494.66</v>
      </c>
      <c r="F515" s="251">
        <v>494.66</v>
      </c>
      <c r="G515" s="12" t="s">
        <v>3418</v>
      </c>
    </row>
    <row r="516" spans="1:1024" ht="27.6">
      <c r="A516" s="12" t="s">
        <v>3418</v>
      </c>
      <c r="B516" s="13" t="s">
        <v>1041</v>
      </c>
      <c r="C516" s="13" t="s">
        <v>5430</v>
      </c>
      <c r="D516" s="14" t="s">
        <v>5416</v>
      </c>
      <c r="E516" s="15">
        <v>79.33</v>
      </c>
      <c r="F516" s="251">
        <v>79.33</v>
      </c>
      <c r="G516" s="12" t="s">
        <v>3418</v>
      </c>
    </row>
    <row r="517" spans="1:1024" s="697" customFormat="1" ht="13.8">
      <c r="A517" s="721" t="s">
        <v>5259</v>
      </c>
      <c r="B517" s="721" t="s">
        <v>1041</v>
      </c>
      <c r="C517" s="721" t="s">
        <v>969</v>
      </c>
      <c r="D517" s="722" t="s">
        <v>1061</v>
      </c>
      <c r="E517" s="722">
        <v>40.33</v>
      </c>
      <c r="F517" s="2255">
        <v>40.33</v>
      </c>
      <c r="G517" s="719" t="s">
        <v>5260</v>
      </c>
      <c r="H517" s="724"/>
      <c r="I517" s="724"/>
      <c r="J517" s="724"/>
      <c r="K517" s="724"/>
      <c r="L517" s="724"/>
      <c r="M517" s="724"/>
      <c r="N517" s="724"/>
      <c r="O517" s="724"/>
      <c r="P517" s="724"/>
      <c r="Q517" s="724"/>
      <c r="R517" s="724"/>
      <c r="S517" s="724"/>
      <c r="T517" s="724"/>
      <c r="U517" s="724"/>
      <c r="V517" s="724"/>
      <c r="W517" s="724"/>
      <c r="X517" s="724"/>
      <c r="Y517" s="724"/>
      <c r="Z517" s="724"/>
      <c r="AA517" s="724"/>
      <c r="AB517" s="724"/>
      <c r="AC517" s="724"/>
      <c r="AD517" s="724"/>
      <c r="AE517" s="724"/>
      <c r="AF517" s="724"/>
      <c r="AG517" s="724"/>
      <c r="AH517" s="724"/>
      <c r="AI517" s="724"/>
      <c r="AJ517" s="724"/>
      <c r="AK517" s="724"/>
      <c r="AL517" s="724"/>
      <c r="AM517" s="724"/>
      <c r="AN517" s="724"/>
      <c r="AO517" s="724"/>
      <c r="AP517" s="724"/>
      <c r="AQ517" s="724"/>
      <c r="AR517" s="724"/>
      <c r="AS517" s="724"/>
      <c r="AT517" s="724"/>
      <c r="AU517" s="724"/>
      <c r="AV517" s="724"/>
      <c r="AW517" s="724"/>
      <c r="AX517" s="724"/>
      <c r="AY517" s="724"/>
      <c r="AZ517" s="724"/>
      <c r="BA517" s="724"/>
      <c r="BB517" s="724"/>
      <c r="BC517" s="724"/>
      <c r="BD517" s="724"/>
      <c r="BE517" s="724"/>
      <c r="BF517" s="724"/>
      <c r="BG517" s="724"/>
      <c r="BH517" s="724"/>
      <c r="BI517" s="724"/>
      <c r="BJ517" s="724"/>
      <c r="BK517" s="724"/>
      <c r="BL517" s="724"/>
      <c r="BM517" s="724"/>
      <c r="BN517" s="724"/>
      <c r="BO517" s="724"/>
      <c r="BP517" s="724"/>
      <c r="BQ517" s="724"/>
      <c r="BR517" s="724"/>
      <c r="BS517" s="724"/>
      <c r="BT517" s="724"/>
      <c r="BU517" s="724"/>
      <c r="BV517" s="724"/>
      <c r="BW517" s="724"/>
      <c r="BX517" s="724"/>
      <c r="BY517" s="724"/>
      <c r="BZ517" s="724"/>
      <c r="CA517" s="724"/>
      <c r="CB517" s="724"/>
      <c r="CC517" s="724"/>
      <c r="CD517" s="724"/>
      <c r="CE517" s="724"/>
      <c r="CF517" s="724"/>
      <c r="CG517" s="724"/>
      <c r="CH517" s="724"/>
      <c r="CI517" s="724"/>
      <c r="CJ517" s="724"/>
      <c r="CK517" s="724"/>
      <c r="CL517" s="724"/>
      <c r="CM517" s="724"/>
      <c r="CN517" s="724"/>
      <c r="CO517" s="724"/>
      <c r="CP517" s="724"/>
      <c r="CQ517" s="724"/>
      <c r="CR517" s="724"/>
      <c r="CS517" s="724"/>
      <c r="CT517" s="724"/>
      <c r="CU517" s="724"/>
      <c r="CV517" s="724"/>
      <c r="CW517" s="724"/>
      <c r="CX517" s="724"/>
      <c r="CY517" s="724"/>
      <c r="CZ517" s="724"/>
      <c r="DA517" s="724"/>
      <c r="DB517" s="724"/>
      <c r="DC517" s="724"/>
      <c r="DD517" s="724"/>
      <c r="DE517" s="724"/>
      <c r="DF517" s="724"/>
      <c r="DG517" s="724"/>
      <c r="DH517" s="724"/>
      <c r="DI517" s="724"/>
      <c r="DJ517" s="724"/>
      <c r="DK517" s="724"/>
      <c r="DL517" s="724"/>
      <c r="DM517" s="724"/>
      <c r="DN517" s="724"/>
      <c r="DO517" s="724"/>
      <c r="DP517" s="724"/>
      <c r="DQ517" s="724"/>
      <c r="DR517" s="724"/>
      <c r="DS517" s="724"/>
      <c r="DT517" s="724"/>
      <c r="DU517" s="724"/>
      <c r="DV517" s="724"/>
      <c r="DW517" s="724"/>
      <c r="DX517" s="724"/>
      <c r="DY517" s="724"/>
      <c r="DZ517" s="724"/>
      <c r="EA517" s="724"/>
      <c r="EB517" s="724"/>
      <c r="EC517" s="724"/>
      <c r="ED517" s="724"/>
      <c r="EE517" s="724"/>
      <c r="EF517" s="724"/>
      <c r="EG517" s="724"/>
      <c r="EH517" s="724"/>
      <c r="EI517" s="724"/>
      <c r="EJ517" s="724"/>
      <c r="EK517" s="724"/>
      <c r="EL517" s="724"/>
      <c r="EM517" s="724"/>
      <c r="EN517" s="724"/>
      <c r="EO517" s="724"/>
      <c r="EP517" s="724"/>
      <c r="EQ517" s="724"/>
      <c r="ER517" s="724"/>
      <c r="ES517" s="724"/>
      <c r="ET517" s="724"/>
      <c r="EU517" s="724"/>
      <c r="EV517" s="724"/>
      <c r="EW517" s="724"/>
      <c r="EX517" s="724"/>
      <c r="EY517" s="724"/>
      <c r="EZ517" s="724"/>
      <c r="FA517" s="724"/>
      <c r="FB517" s="724"/>
      <c r="FC517" s="724"/>
      <c r="FD517" s="724"/>
      <c r="FE517" s="724"/>
      <c r="FF517" s="724"/>
      <c r="FG517" s="724"/>
      <c r="FH517" s="724"/>
      <c r="FI517" s="724"/>
      <c r="FJ517" s="724"/>
      <c r="FK517" s="724"/>
      <c r="FL517" s="724"/>
      <c r="FM517" s="724"/>
      <c r="FN517" s="724"/>
      <c r="FO517" s="724"/>
      <c r="FP517" s="724"/>
      <c r="FQ517" s="724"/>
      <c r="FR517" s="724"/>
      <c r="FS517" s="724"/>
      <c r="FT517" s="724"/>
      <c r="FU517" s="724"/>
      <c r="FV517" s="724"/>
      <c r="FW517" s="724"/>
      <c r="FX517" s="724"/>
      <c r="FY517" s="724"/>
      <c r="FZ517" s="724"/>
      <c r="GA517" s="724"/>
      <c r="GB517" s="724"/>
      <c r="GC517" s="724"/>
      <c r="GD517" s="724"/>
      <c r="GE517" s="724"/>
      <c r="GF517" s="724"/>
      <c r="GG517" s="724"/>
      <c r="GH517" s="724"/>
      <c r="GI517" s="724"/>
      <c r="GJ517" s="724"/>
      <c r="GK517" s="724"/>
      <c r="GL517" s="724"/>
      <c r="GM517" s="724"/>
      <c r="GN517" s="724"/>
      <c r="GO517" s="724"/>
      <c r="GP517" s="724"/>
      <c r="GQ517" s="724"/>
      <c r="GR517" s="724"/>
      <c r="GS517" s="724"/>
      <c r="GT517" s="724"/>
      <c r="GU517" s="724"/>
      <c r="GV517" s="724"/>
      <c r="GW517" s="724"/>
      <c r="GX517" s="724"/>
      <c r="GY517" s="724"/>
      <c r="GZ517" s="724"/>
      <c r="HA517" s="724"/>
      <c r="HB517" s="724"/>
      <c r="HC517" s="724"/>
      <c r="HD517" s="724"/>
      <c r="HE517" s="724"/>
      <c r="HF517" s="724"/>
      <c r="HG517" s="724"/>
      <c r="HH517" s="724"/>
      <c r="HI517" s="724"/>
      <c r="HJ517" s="724"/>
      <c r="HK517" s="724"/>
      <c r="HL517" s="724"/>
      <c r="HM517" s="724"/>
      <c r="HN517" s="724"/>
      <c r="HO517" s="724"/>
      <c r="HP517" s="724"/>
      <c r="HQ517" s="724"/>
      <c r="HR517" s="724"/>
      <c r="HS517" s="724"/>
      <c r="HT517" s="724"/>
      <c r="HU517" s="724"/>
      <c r="HV517" s="724"/>
      <c r="HW517" s="724"/>
      <c r="HX517" s="724"/>
      <c r="HY517" s="724"/>
      <c r="HZ517" s="724"/>
      <c r="IA517" s="724"/>
      <c r="IB517" s="724"/>
      <c r="IC517" s="724"/>
      <c r="ID517" s="724"/>
      <c r="IE517" s="724"/>
      <c r="IF517" s="724"/>
      <c r="IG517" s="724"/>
      <c r="IH517" s="724"/>
      <c r="II517" s="724"/>
      <c r="IJ517" s="724"/>
      <c r="IK517" s="724"/>
      <c r="IL517" s="724"/>
      <c r="IM517" s="724"/>
      <c r="IN517" s="724"/>
      <c r="IO517" s="724"/>
      <c r="IP517" s="724"/>
      <c r="IQ517" s="724"/>
      <c r="IR517" s="724"/>
      <c r="IS517" s="724"/>
      <c r="IT517" s="724"/>
      <c r="IU517" s="724"/>
      <c r="IV517" s="724"/>
      <c r="IW517" s="724"/>
      <c r="IX517" s="724"/>
      <c r="IY517" s="724"/>
      <c r="IZ517" s="724"/>
      <c r="JA517" s="724"/>
      <c r="JB517" s="724"/>
      <c r="JC517" s="724"/>
      <c r="JD517" s="724"/>
      <c r="JE517" s="724"/>
      <c r="JF517" s="724"/>
      <c r="JG517" s="724"/>
      <c r="JH517" s="724"/>
      <c r="JI517" s="724"/>
      <c r="JJ517" s="724"/>
      <c r="JK517" s="724"/>
      <c r="JL517" s="724"/>
      <c r="JM517" s="724"/>
      <c r="JN517" s="724"/>
      <c r="JO517" s="724"/>
      <c r="JP517" s="724"/>
      <c r="JQ517" s="724"/>
      <c r="JR517" s="724"/>
      <c r="JS517" s="724"/>
      <c r="JT517" s="724"/>
      <c r="JU517" s="724"/>
      <c r="JV517" s="724"/>
      <c r="JW517" s="724"/>
      <c r="JX517" s="724"/>
      <c r="JY517" s="724"/>
      <c r="JZ517" s="724"/>
      <c r="KA517" s="724"/>
      <c r="KB517" s="724"/>
      <c r="KC517" s="724"/>
      <c r="KD517" s="724"/>
      <c r="KE517" s="724"/>
      <c r="KF517" s="724"/>
      <c r="KG517" s="724"/>
      <c r="KH517" s="724"/>
      <c r="KI517" s="724"/>
      <c r="KJ517" s="724"/>
      <c r="KK517" s="724"/>
      <c r="KL517" s="724"/>
      <c r="KM517" s="724"/>
      <c r="KN517" s="724"/>
      <c r="KO517" s="724"/>
      <c r="KP517" s="724"/>
      <c r="KQ517" s="724"/>
      <c r="KR517" s="724"/>
      <c r="KS517" s="724"/>
      <c r="KT517" s="724"/>
      <c r="KU517" s="724"/>
      <c r="KV517" s="724"/>
      <c r="KW517" s="724"/>
      <c r="KX517" s="724"/>
      <c r="KY517" s="724"/>
      <c r="KZ517" s="724"/>
      <c r="LA517" s="724"/>
      <c r="LB517" s="724"/>
      <c r="LC517" s="724"/>
      <c r="LD517" s="724"/>
      <c r="LE517" s="724"/>
      <c r="LF517" s="724"/>
      <c r="LG517" s="724"/>
      <c r="LH517" s="724"/>
      <c r="LI517" s="724"/>
      <c r="LJ517" s="724"/>
      <c r="LK517" s="724"/>
      <c r="LL517" s="724"/>
      <c r="LM517" s="724"/>
      <c r="LN517" s="724"/>
      <c r="LO517" s="724"/>
      <c r="LP517" s="724"/>
      <c r="LQ517" s="724"/>
      <c r="LR517" s="724"/>
      <c r="LS517" s="724"/>
      <c r="LT517" s="724"/>
      <c r="LU517" s="724"/>
      <c r="LV517" s="724"/>
      <c r="LW517" s="724"/>
      <c r="LX517" s="724"/>
      <c r="LY517" s="724"/>
      <c r="LZ517" s="724"/>
      <c r="MA517" s="724"/>
      <c r="MB517" s="724"/>
      <c r="MC517" s="724"/>
      <c r="MD517" s="724"/>
      <c r="ME517" s="724"/>
      <c r="MF517" s="724"/>
      <c r="MG517" s="724"/>
      <c r="MH517" s="724"/>
      <c r="MI517" s="724"/>
      <c r="MJ517" s="724"/>
      <c r="MK517" s="724"/>
      <c r="ML517" s="724"/>
      <c r="MM517" s="724"/>
      <c r="MN517" s="724"/>
      <c r="MO517" s="724"/>
      <c r="MP517" s="724"/>
      <c r="MQ517" s="724"/>
      <c r="MR517" s="724"/>
      <c r="MS517" s="724"/>
      <c r="MT517" s="724"/>
      <c r="MU517" s="724"/>
      <c r="MV517" s="724"/>
      <c r="MW517" s="724"/>
      <c r="MX517" s="724"/>
      <c r="MY517" s="724"/>
      <c r="MZ517" s="724"/>
      <c r="NA517" s="724"/>
      <c r="NB517" s="724"/>
      <c r="NC517" s="724"/>
      <c r="ND517" s="724"/>
      <c r="NE517" s="724"/>
      <c r="NF517" s="724"/>
      <c r="NG517" s="724"/>
      <c r="NH517" s="724"/>
      <c r="NI517" s="724"/>
      <c r="NJ517" s="724"/>
      <c r="NK517" s="724"/>
      <c r="NL517" s="724"/>
      <c r="NM517" s="724"/>
      <c r="NN517" s="724"/>
      <c r="NO517" s="724"/>
      <c r="NP517" s="724"/>
      <c r="NQ517" s="724"/>
      <c r="NR517" s="724"/>
      <c r="NS517" s="724"/>
      <c r="NT517" s="724"/>
      <c r="NU517" s="724"/>
      <c r="NV517" s="724"/>
      <c r="NW517" s="724"/>
      <c r="NX517" s="724"/>
      <c r="NY517" s="724"/>
      <c r="NZ517" s="724"/>
      <c r="OA517" s="724"/>
      <c r="OB517" s="724"/>
      <c r="OC517" s="724"/>
      <c r="OD517" s="724"/>
      <c r="OE517" s="724"/>
      <c r="OF517" s="724"/>
      <c r="OG517" s="724"/>
      <c r="OH517" s="724"/>
      <c r="OI517" s="724"/>
      <c r="OJ517" s="724"/>
      <c r="OK517" s="724"/>
      <c r="OL517" s="724"/>
      <c r="OM517" s="724"/>
      <c r="ON517" s="724"/>
      <c r="OO517" s="724"/>
      <c r="OP517" s="724"/>
      <c r="OQ517" s="724"/>
      <c r="OR517" s="724"/>
      <c r="OS517" s="724"/>
      <c r="OT517" s="724"/>
      <c r="OU517" s="724"/>
      <c r="OV517" s="724"/>
      <c r="OW517" s="724"/>
      <c r="OX517" s="724"/>
      <c r="OY517" s="724"/>
      <c r="OZ517" s="724"/>
      <c r="PA517" s="724"/>
      <c r="PB517" s="724"/>
      <c r="PC517" s="724"/>
      <c r="PD517" s="724"/>
      <c r="PE517" s="724"/>
      <c r="PF517" s="724"/>
      <c r="PG517" s="724"/>
      <c r="PH517" s="724"/>
      <c r="PI517" s="724"/>
      <c r="PJ517" s="724"/>
      <c r="PK517" s="724"/>
      <c r="PL517" s="724"/>
      <c r="PM517" s="724"/>
      <c r="PN517" s="724"/>
      <c r="PO517" s="724"/>
      <c r="PP517" s="724"/>
      <c r="PQ517" s="724"/>
      <c r="PR517" s="724"/>
      <c r="PS517" s="724"/>
      <c r="PT517" s="724"/>
      <c r="PU517" s="724"/>
      <c r="PV517" s="724"/>
      <c r="PW517" s="724"/>
      <c r="PX517" s="724"/>
      <c r="PY517" s="724"/>
      <c r="PZ517" s="724"/>
      <c r="QA517" s="724"/>
      <c r="QB517" s="724"/>
      <c r="QC517" s="724"/>
      <c r="QD517" s="724"/>
      <c r="QE517" s="724"/>
      <c r="QF517" s="724"/>
      <c r="QG517" s="724"/>
      <c r="QH517" s="724"/>
      <c r="QI517" s="724"/>
      <c r="QJ517" s="724"/>
      <c r="QK517" s="724"/>
      <c r="QL517" s="724"/>
      <c r="QM517" s="724"/>
      <c r="QN517" s="724"/>
      <c r="QO517" s="724"/>
      <c r="QP517" s="724"/>
      <c r="QQ517" s="724"/>
      <c r="QR517" s="724"/>
      <c r="QS517" s="724"/>
      <c r="QT517" s="724"/>
      <c r="QU517" s="724"/>
      <c r="QV517" s="724"/>
      <c r="QW517" s="724"/>
      <c r="QX517" s="724"/>
      <c r="QY517" s="724"/>
      <c r="QZ517" s="724"/>
      <c r="RA517" s="724"/>
      <c r="RB517" s="724"/>
      <c r="RC517" s="724"/>
      <c r="RD517" s="724"/>
      <c r="RE517" s="724"/>
      <c r="RF517" s="724"/>
      <c r="RG517" s="724"/>
      <c r="RH517" s="724"/>
      <c r="RI517" s="724"/>
      <c r="RJ517" s="724"/>
      <c r="RK517" s="724"/>
      <c r="RL517" s="724"/>
      <c r="RM517" s="724"/>
      <c r="RN517" s="724"/>
      <c r="RO517" s="724"/>
      <c r="RP517" s="724"/>
      <c r="RQ517" s="724"/>
      <c r="RR517" s="724"/>
      <c r="RS517" s="724"/>
      <c r="RT517" s="724"/>
      <c r="RU517" s="724"/>
      <c r="RV517" s="724"/>
      <c r="RW517" s="724"/>
      <c r="RX517" s="724"/>
      <c r="RY517" s="724"/>
      <c r="RZ517" s="724"/>
      <c r="SA517" s="724"/>
      <c r="SB517" s="724"/>
      <c r="SC517" s="724"/>
      <c r="SD517" s="724"/>
      <c r="SE517" s="724"/>
      <c r="SF517" s="724"/>
      <c r="SG517" s="724"/>
      <c r="SH517" s="724"/>
      <c r="SI517" s="724"/>
      <c r="SJ517" s="724"/>
      <c r="SK517" s="724"/>
      <c r="SL517" s="724"/>
      <c r="SM517" s="724"/>
      <c r="SN517" s="724"/>
      <c r="SO517" s="724"/>
      <c r="SP517" s="724"/>
      <c r="SQ517" s="724"/>
      <c r="SR517" s="724"/>
      <c r="SS517" s="724"/>
      <c r="ST517" s="724"/>
      <c r="SU517" s="724"/>
      <c r="SV517" s="724"/>
      <c r="SW517" s="724"/>
      <c r="SX517" s="724"/>
      <c r="SY517" s="724"/>
      <c r="SZ517" s="724"/>
      <c r="TA517" s="724"/>
      <c r="TB517" s="724"/>
      <c r="TC517" s="724"/>
      <c r="TD517" s="724"/>
      <c r="TE517" s="724"/>
      <c r="TF517" s="724"/>
      <c r="TG517" s="724"/>
      <c r="TH517" s="724"/>
      <c r="TI517" s="724"/>
      <c r="TJ517" s="724"/>
      <c r="TK517" s="724"/>
      <c r="TL517" s="724"/>
      <c r="TM517" s="724"/>
      <c r="TN517" s="724"/>
      <c r="TO517" s="724"/>
      <c r="TP517" s="724"/>
      <c r="TQ517" s="724"/>
      <c r="TR517" s="724"/>
      <c r="TS517" s="724"/>
      <c r="TT517" s="724"/>
      <c r="TU517" s="724"/>
      <c r="TV517" s="724"/>
      <c r="TW517" s="724"/>
      <c r="TX517" s="724"/>
      <c r="TY517" s="724"/>
      <c r="TZ517" s="724"/>
      <c r="UA517" s="724"/>
      <c r="UB517" s="724"/>
      <c r="UC517" s="724"/>
      <c r="UD517" s="724"/>
      <c r="UE517" s="724"/>
      <c r="UF517" s="724"/>
      <c r="UG517" s="724"/>
      <c r="UH517" s="724"/>
      <c r="UI517" s="724"/>
      <c r="UJ517" s="724"/>
      <c r="UK517" s="724"/>
      <c r="UL517" s="724"/>
      <c r="UM517" s="724"/>
      <c r="UN517" s="724"/>
      <c r="UO517" s="724"/>
      <c r="UP517" s="724"/>
      <c r="UQ517" s="724"/>
      <c r="UR517" s="724"/>
      <c r="US517" s="724"/>
      <c r="UT517" s="724"/>
      <c r="UU517" s="724"/>
      <c r="UV517" s="724"/>
      <c r="UW517" s="724"/>
      <c r="UX517" s="724"/>
      <c r="UY517" s="724"/>
      <c r="UZ517" s="724"/>
      <c r="VA517" s="724"/>
      <c r="VB517" s="724"/>
      <c r="VC517" s="724"/>
      <c r="VD517" s="724"/>
      <c r="VE517" s="724"/>
      <c r="VF517" s="724"/>
      <c r="VG517" s="724"/>
      <c r="VH517" s="724"/>
      <c r="VI517" s="724"/>
      <c r="VJ517" s="724"/>
      <c r="VK517" s="724"/>
      <c r="VL517" s="724"/>
      <c r="VM517" s="724"/>
      <c r="VN517" s="724"/>
      <c r="VO517" s="724"/>
      <c r="VP517" s="724"/>
      <c r="VQ517" s="724"/>
      <c r="VR517" s="724"/>
      <c r="VS517" s="724"/>
      <c r="VT517" s="724"/>
      <c r="VU517" s="724"/>
      <c r="VV517" s="724"/>
      <c r="VW517" s="724"/>
      <c r="VX517" s="724"/>
      <c r="VY517" s="724"/>
      <c r="VZ517" s="724"/>
      <c r="WA517" s="724"/>
      <c r="WB517" s="724"/>
      <c r="WC517" s="724"/>
      <c r="WD517" s="724"/>
      <c r="WE517" s="724"/>
      <c r="WF517" s="724"/>
      <c r="WG517" s="724"/>
      <c r="WH517" s="724"/>
      <c r="WI517" s="724"/>
      <c r="WJ517" s="724"/>
      <c r="WK517" s="724"/>
      <c r="WL517" s="724"/>
      <c r="WM517" s="724"/>
      <c r="WN517" s="724"/>
      <c r="WO517" s="724"/>
      <c r="WP517" s="724"/>
      <c r="WQ517" s="724"/>
      <c r="WR517" s="724"/>
      <c r="WS517" s="724"/>
      <c r="WT517" s="724"/>
      <c r="WU517" s="724"/>
      <c r="WV517" s="724"/>
      <c r="WW517" s="724"/>
      <c r="WX517" s="724"/>
      <c r="WY517" s="724"/>
      <c r="WZ517" s="724"/>
      <c r="XA517" s="724"/>
      <c r="XB517" s="724"/>
      <c r="XC517" s="724"/>
      <c r="XD517" s="724"/>
      <c r="XE517" s="724"/>
      <c r="XF517" s="724"/>
      <c r="XG517" s="724"/>
      <c r="XH517" s="724"/>
      <c r="XI517" s="724"/>
      <c r="XJ517" s="724"/>
      <c r="XK517" s="724"/>
      <c r="XL517" s="724"/>
      <c r="XM517" s="724"/>
      <c r="XN517" s="724"/>
      <c r="XO517" s="724"/>
      <c r="XP517" s="724"/>
      <c r="XQ517" s="724"/>
      <c r="XR517" s="724"/>
      <c r="XS517" s="724"/>
      <c r="XT517" s="724"/>
      <c r="XU517" s="724"/>
      <c r="XV517" s="724"/>
      <c r="XW517" s="724"/>
      <c r="XX517" s="724"/>
      <c r="XY517" s="724"/>
      <c r="XZ517" s="724"/>
      <c r="YA517" s="724"/>
      <c r="YB517" s="724"/>
      <c r="YC517" s="724"/>
      <c r="YD517" s="724"/>
      <c r="YE517" s="724"/>
      <c r="YF517" s="724"/>
      <c r="YG517" s="724"/>
      <c r="YH517" s="724"/>
      <c r="YI517" s="724"/>
      <c r="YJ517" s="724"/>
      <c r="YK517" s="724"/>
      <c r="YL517" s="724"/>
      <c r="YM517" s="724"/>
      <c r="YN517" s="724"/>
      <c r="YO517" s="724"/>
      <c r="YP517" s="724"/>
      <c r="YQ517" s="724"/>
      <c r="YR517" s="724"/>
      <c r="YS517" s="724"/>
      <c r="YT517" s="724"/>
      <c r="YU517" s="724"/>
      <c r="YV517" s="724"/>
      <c r="YW517" s="724"/>
      <c r="YX517" s="724"/>
      <c r="YY517" s="724"/>
      <c r="YZ517" s="724"/>
      <c r="ZA517" s="724"/>
      <c r="ZB517" s="724"/>
      <c r="ZC517" s="724"/>
      <c r="ZD517" s="724"/>
      <c r="ZE517" s="724"/>
      <c r="ZF517" s="724"/>
      <c r="ZG517" s="724"/>
      <c r="ZH517" s="724"/>
      <c r="ZI517" s="724"/>
      <c r="ZJ517" s="724"/>
      <c r="ZK517" s="724"/>
      <c r="ZL517" s="724"/>
      <c r="ZM517" s="724"/>
      <c r="ZN517" s="724"/>
      <c r="ZO517" s="724"/>
      <c r="ZP517" s="724"/>
      <c r="ZQ517" s="724"/>
      <c r="ZR517" s="724"/>
      <c r="ZS517" s="724"/>
      <c r="ZT517" s="724"/>
      <c r="ZU517" s="724"/>
      <c r="ZV517" s="724"/>
      <c r="ZW517" s="724"/>
      <c r="ZX517" s="724"/>
      <c r="ZY517" s="724"/>
      <c r="ZZ517" s="724"/>
      <c r="AAA517" s="724"/>
      <c r="AAB517" s="724"/>
      <c r="AAC517" s="724"/>
      <c r="AAD517" s="724"/>
      <c r="AAE517" s="724"/>
      <c r="AAF517" s="724"/>
      <c r="AAG517" s="724"/>
      <c r="AAH517" s="724"/>
      <c r="AAI517" s="724"/>
      <c r="AAJ517" s="724"/>
      <c r="AAK517" s="724"/>
      <c r="AAL517" s="724"/>
      <c r="AAM517" s="724"/>
      <c r="AAN517" s="724"/>
      <c r="AAO517" s="724"/>
      <c r="AAP517" s="724"/>
      <c r="AAQ517" s="724"/>
      <c r="AAR517" s="724"/>
      <c r="AAS517" s="724"/>
      <c r="AAT517" s="724"/>
      <c r="AAU517" s="724"/>
      <c r="AAV517" s="724"/>
      <c r="AAW517" s="724"/>
      <c r="AAX517" s="724"/>
      <c r="AAY517" s="724"/>
      <c r="AAZ517" s="724"/>
      <c r="ABA517" s="724"/>
      <c r="ABB517" s="724"/>
      <c r="ABC517" s="724"/>
      <c r="ABD517" s="724"/>
      <c r="ABE517" s="724"/>
      <c r="ABF517" s="724"/>
      <c r="ABG517" s="724"/>
      <c r="ABH517" s="724"/>
      <c r="ABI517" s="724"/>
      <c r="ABJ517" s="724"/>
      <c r="ABK517" s="724"/>
      <c r="ABL517" s="724"/>
      <c r="ABM517" s="724"/>
      <c r="ABN517" s="724"/>
      <c r="ABO517" s="724"/>
      <c r="ABP517" s="724"/>
      <c r="ABQ517" s="724"/>
      <c r="ABR517" s="724"/>
      <c r="ABS517" s="724"/>
      <c r="ABT517" s="724"/>
      <c r="ABU517" s="724"/>
      <c r="ABV517" s="724"/>
      <c r="ABW517" s="724"/>
      <c r="ABX517" s="724"/>
      <c r="ABY517" s="724"/>
      <c r="ABZ517" s="724"/>
      <c r="ACA517" s="724"/>
      <c r="ACB517" s="724"/>
      <c r="ACC517" s="724"/>
      <c r="ACD517" s="724"/>
      <c r="ACE517" s="724"/>
      <c r="ACF517" s="724"/>
      <c r="ACG517" s="724"/>
      <c r="ACH517" s="724"/>
      <c r="ACI517" s="724"/>
      <c r="ACJ517" s="724"/>
      <c r="ACK517" s="724"/>
      <c r="ACL517" s="724"/>
      <c r="ACM517" s="724"/>
      <c r="ACN517" s="724"/>
      <c r="ACO517" s="724"/>
      <c r="ACP517" s="724"/>
      <c r="ACQ517" s="724"/>
      <c r="ACR517" s="724"/>
      <c r="ACS517" s="724"/>
      <c r="ACT517" s="724"/>
      <c r="ACU517" s="724"/>
      <c r="ACV517" s="724"/>
      <c r="ACW517" s="724"/>
      <c r="ACX517" s="724"/>
      <c r="ACY517" s="724"/>
      <c r="ACZ517" s="724"/>
      <c r="ADA517" s="724"/>
      <c r="ADB517" s="724"/>
      <c r="ADC517" s="724"/>
      <c r="ADD517" s="724"/>
      <c r="ADE517" s="724"/>
      <c r="ADF517" s="724"/>
      <c r="ADG517" s="724"/>
      <c r="ADH517" s="724"/>
      <c r="ADI517" s="724"/>
      <c r="ADJ517" s="724"/>
      <c r="ADK517" s="724"/>
      <c r="ADL517" s="724"/>
      <c r="ADM517" s="724"/>
      <c r="ADN517" s="724"/>
      <c r="ADO517" s="724"/>
      <c r="ADP517" s="724"/>
      <c r="ADQ517" s="724"/>
      <c r="ADR517" s="724"/>
      <c r="ADS517" s="724"/>
      <c r="ADT517" s="724"/>
      <c r="ADU517" s="724"/>
      <c r="ADV517" s="724"/>
      <c r="ADW517" s="724"/>
      <c r="ADX517" s="724"/>
      <c r="ADY517" s="724"/>
      <c r="ADZ517" s="724"/>
      <c r="AEA517" s="724"/>
      <c r="AEB517" s="724"/>
      <c r="AEC517" s="724"/>
      <c r="AED517" s="724"/>
      <c r="AEE517" s="724"/>
      <c r="AEF517" s="724"/>
      <c r="AEG517" s="724"/>
      <c r="AEH517" s="724"/>
      <c r="AEI517" s="724"/>
      <c r="AEJ517" s="724"/>
      <c r="AEK517" s="724"/>
      <c r="AEL517" s="724"/>
      <c r="AEM517" s="724"/>
      <c r="AEN517" s="724"/>
      <c r="AEO517" s="724"/>
      <c r="AEP517" s="724"/>
      <c r="AEQ517" s="724"/>
      <c r="AER517" s="724"/>
      <c r="AES517" s="724"/>
      <c r="AET517" s="724"/>
      <c r="AEU517" s="724"/>
      <c r="AEV517" s="724"/>
      <c r="AEW517" s="724"/>
      <c r="AEX517" s="724"/>
      <c r="AEY517" s="724"/>
      <c r="AEZ517" s="724"/>
      <c r="AFA517" s="724"/>
      <c r="AFB517" s="724"/>
      <c r="AFC517" s="724"/>
      <c r="AFD517" s="724"/>
      <c r="AFE517" s="724"/>
      <c r="AFF517" s="724"/>
      <c r="AFG517" s="724"/>
      <c r="AFH517" s="724"/>
      <c r="AFI517" s="724"/>
      <c r="AFJ517" s="724"/>
      <c r="AFK517" s="724"/>
      <c r="AFL517" s="724"/>
      <c r="AFM517" s="724"/>
      <c r="AFN517" s="724"/>
      <c r="AFO517" s="724"/>
      <c r="AFP517" s="724"/>
      <c r="AFQ517" s="724"/>
      <c r="AFR517" s="724"/>
      <c r="AFS517" s="724"/>
      <c r="AFT517" s="724"/>
      <c r="AFU517" s="724"/>
      <c r="AFV517" s="724"/>
      <c r="AFW517" s="724"/>
      <c r="AFX517" s="724"/>
      <c r="AFY517" s="724"/>
      <c r="AFZ517" s="724"/>
      <c r="AGA517" s="724"/>
      <c r="AGB517" s="724"/>
      <c r="AGC517" s="724"/>
      <c r="AGD517" s="724"/>
      <c r="AGE517" s="724"/>
      <c r="AGF517" s="724"/>
      <c r="AGG517" s="724"/>
      <c r="AGH517" s="724"/>
      <c r="AGI517" s="724"/>
      <c r="AGJ517" s="724"/>
      <c r="AGK517" s="724"/>
      <c r="AGL517" s="724"/>
      <c r="AGM517" s="724"/>
      <c r="AGN517" s="724"/>
      <c r="AGO517" s="724"/>
      <c r="AGP517" s="724"/>
      <c r="AGQ517" s="724"/>
      <c r="AGR517" s="724"/>
      <c r="AGS517" s="724"/>
      <c r="AGT517" s="724"/>
      <c r="AGU517" s="724"/>
      <c r="AGV517" s="724"/>
      <c r="AGW517" s="724"/>
      <c r="AGX517" s="724"/>
      <c r="AGY517" s="724"/>
      <c r="AGZ517" s="724"/>
      <c r="AHA517" s="724"/>
      <c r="AHB517" s="724"/>
      <c r="AHC517" s="724"/>
      <c r="AHD517" s="724"/>
      <c r="AHE517" s="724"/>
      <c r="AHF517" s="724"/>
      <c r="AHG517" s="724"/>
      <c r="AHH517" s="724"/>
      <c r="AHI517" s="724"/>
      <c r="AHJ517" s="724"/>
      <c r="AHK517" s="724"/>
      <c r="AHL517" s="724"/>
      <c r="AHM517" s="724"/>
      <c r="AHN517" s="724"/>
      <c r="AHO517" s="724"/>
      <c r="AHP517" s="724"/>
      <c r="AHQ517" s="724"/>
      <c r="AHR517" s="724"/>
      <c r="AHS517" s="724"/>
      <c r="AHT517" s="724"/>
      <c r="AHU517" s="724"/>
      <c r="AHV517" s="724"/>
      <c r="AHW517" s="724"/>
      <c r="AHX517" s="724"/>
      <c r="AHY517" s="724"/>
      <c r="AHZ517" s="724"/>
      <c r="AIA517" s="724"/>
      <c r="AIB517" s="724"/>
      <c r="AIC517" s="724"/>
      <c r="AID517" s="724"/>
      <c r="AIE517" s="724"/>
      <c r="AIF517" s="724"/>
      <c r="AIG517" s="724"/>
      <c r="AIH517" s="724"/>
      <c r="AII517" s="724"/>
      <c r="AIJ517" s="724"/>
      <c r="AIK517" s="724"/>
      <c r="AIL517" s="724"/>
      <c r="AIM517" s="724"/>
      <c r="AIN517" s="724"/>
      <c r="AIO517" s="724"/>
      <c r="AIP517" s="724"/>
      <c r="AIQ517" s="724"/>
      <c r="AIR517" s="724"/>
      <c r="AIS517" s="724"/>
      <c r="AIT517" s="724"/>
      <c r="AIU517" s="724"/>
      <c r="AIV517" s="724"/>
      <c r="AIW517" s="724"/>
      <c r="AIX517" s="724"/>
      <c r="AIY517" s="724"/>
      <c r="AIZ517" s="724"/>
      <c r="AJA517" s="724"/>
      <c r="AJB517" s="724"/>
      <c r="AJC517" s="724"/>
      <c r="AJD517" s="724"/>
      <c r="AJE517" s="724"/>
      <c r="AJF517" s="724"/>
      <c r="AJG517" s="724"/>
      <c r="AJH517" s="724"/>
      <c r="AJI517" s="724"/>
      <c r="AJJ517" s="724"/>
      <c r="AJK517" s="724"/>
      <c r="AJL517" s="724"/>
      <c r="AJM517" s="724"/>
      <c r="AJN517" s="724"/>
      <c r="AJO517" s="724"/>
      <c r="AJP517" s="724"/>
      <c r="AJQ517" s="724"/>
      <c r="AJR517" s="724"/>
      <c r="AJS517" s="724"/>
      <c r="AJT517" s="724"/>
      <c r="AJU517" s="724"/>
      <c r="AJV517" s="724"/>
      <c r="AJW517" s="724"/>
      <c r="AJX517" s="724"/>
      <c r="AJY517" s="724"/>
      <c r="AJZ517" s="724"/>
      <c r="AKA517" s="724"/>
      <c r="AKB517" s="724"/>
      <c r="AKC517" s="724"/>
      <c r="AKD517" s="724"/>
      <c r="AKE517" s="724"/>
      <c r="AKF517" s="724"/>
      <c r="AKG517" s="724"/>
      <c r="AKH517" s="724"/>
      <c r="AKI517" s="724"/>
      <c r="AKJ517" s="724"/>
      <c r="AKK517" s="724"/>
      <c r="AKL517" s="724"/>
      <c r="AKM517" s="724"/>
      <c r="AKN517" s="724"/>
      <c r="AKO517" s="724"/>
      <c r="AKP517" s="724"/>
      <c r="AKQ517" s="724"/>
      <c r="AKR517" s="724"/>
      <c r="AKS517" s="724"/>
      <c r="AKT517" s="724"/>
      <c r="AKU517" s="724"/>
      <c r="AKV517" s="724"/>
      <c r="AKW517" s="724"/>
      <c r="AKX517" s="724"/>
      <c r="AKY517" s="724"/>
      <c r="AKZ517" s="724"/>
      <c r="ALA517" s="724"/>
      <c r="ALB517" s="724"/>
      <c r="ALC517" s="724"/>
      <c r="ALD517" s="724"/>
      <c r="ALE517" s="724"/>
      <c r="ALF517" s="724"/>
      <c r="ALG517" s="724"/>
      <c r="ALH517" s="724"/>
      <c r="ALI517" s="724"/>
      <c r="ALJ517" s="724"/>
      <c r="ALK517" s="724"/>
      <c r="ALL517" s="724"/>
      <c r="ALM517" s="724"/>
      <c r="ALN517" s="724"/>
      <c r="ALO517" s="724"/>
      <c r="ALP517" s="724"/>
      <c r="ALQ517" s="724"/>
      <c r="ALR517" s="724"/>
      <c r="ALS517" s="724"/>
      <c r="ALT517" s="724"/>
      <c r="ALU517" s="724"/>
      <c r="ALV517" s="724"/>
      <c r="ALW517" s="724"/>
      <c r="ALX517" s="724"/>
      <c r="ALY517" s="724"/>
      <c r="ALZ517" s="724"/>
      <c r="AMA517" s="724"/>
      <c r="AMB517" s="724"/>
      <c r="AMC517" s="724"/>
      <c r="AMD517" s="724"/>
      <c r="AME517" s="724"/>
      <c r="AMF517" s="724"/>
      <c r="AMG517" s="724"/>
      <c r="AMH517" s="724"/>
      <c r="AMI517" s="724"/>
      <c r="AMJ517" s="724"/>
    </row>
    <row r="518" spans="1:1024" s="686" customFormat="1" ht="27.6">
      <c r="A518" s="330" t="s">
        <v>5115</v>
      </c>
      <c r="B518" s="330" t="s">
        <v>1041</v>
      </c>
      <c r="C518" s="330" t="s">
        <v>5431</v>
      </c>
      <c r="D518" s="559" t="s">
        <v>978</v>
      </c>
      <c r="E518" s="559" t="s">
        <v>5432</v>
      </c>
      <c r="F518" s="1976">
        <v>41.33</v>
      </c>
      <c r="G518" s="327" t="s">
        <v>5115</v>
      </c>
    </row>
    <row r="519" spans="1:1024" s="686" customFormat="1" ht="27.6">
      <c r="A519" s="330" t="s">
        <v>5115</v>
      </c>
      <c r="B519" s="330" t="s">
        <v>1041</v>
      </c>
      <c r="C519" s="330" t="s">
        <v>5433</v>
      </c>
      <c r="D519" s="559" t="s">
        <v>978</v>
      </c>
      <c r="E519" s="559">
        <v>73.44</v>
      </c>
      <c r="F519" s="1976">
        <v>73.44</v>
      </c>
      <c r="G519" s="327" t="s">
        <v>5115</v>
      </c>
    </row>
    <row r="520" spans="1:1024" s="686" customFormat="1" ht="27.6">
      <c r="A520" s="330" t="s">
        <v>5115</v>
      </c>
      <c r="B520" s="330" t="s">
        <v>1041</v>
      </c>
      <c r="C520" s="330" t="s">
        <v>5327</v>
      </c>
      <c r="D520" s="559" t="s">
        <v>978</v>
      </c>
      <c r="E520" s="559">
        <v>494.66</v>
      </c>
      <c r="F520" s="1976">
        <v>494.66</v>
      </c>
      <c r="G520" s="327" t="s">
        <v>5115</v>
      </c>
    </row>
    <row r="521" spans="1:1024" s="686" customFormat="1" ht="27.6">
      <c r="A521" s="330" t="s">
        <v>5115</v>
      </c>
      <c r="B521" s="330" t="s">
        <v>1041</v>
      </c>
      <c r="C521" s="330" t="s">
        <v>5434</v>
      </c>
      <c r="D521" s="559" t="s">
        <v>978</v>
      </c>
      <c r="E521" s="559" t="s">
        <v>5435</v>
      </c>
      <c r="F521" s="1976">
        <v>16.66</v>
      </c>
      <c r="G521" s="327" t="s">
        <v>5115</v>
      </c>
    </row>
    <row r="522" spans="1:1024" s="697" customFormat="1" ht="27.6">
      <c r="A522" s="330" t="s">
        <v>5170</v>
      </c>
      <c r="B522" s="330" t="s">
        <v>1041</v>
      </c>
      <c r="C522" s="330" t="s">
        <v>5436</v>
      </c>
      <c r="D522" s="559" t="s">
        <v>5437</v>
      </c>
      <c r="E522" s="559">
        <v>23.33</v>
      </c>
      <c r="F522" s="1976">
        <v>23.33</v>
      </c>
      <c r="G522" s="327" t="s">
        <v>5170</v>
      </c>
    </row>
    <row r="523" spans="1:1024" s="697" customFormat="1" ht="27.6">
      <c r="A523" s="330" t="s">
        <v>5170</v>
      </c>
      <c r="B523" s="330" t="s">
        <v>1041</v>
      </c>
      <c r="C523" s="330" t="s">
        <v>5438</v>
      </c>
      <c r="D523" s="559" t="s">
        <v>978</v>
      </c>
      <c r="E523" s="559">
        <v>26.33</v>
      </c>
      <c r="F523" s="1976">
        <v>26.33</v>
      </c>
      <c r="G523" s="327" t="s">
        <v>5170</v>
      </c>
    </row>
    <row r="524" spans="1:1024" s="697" customFormat="1" ht="27.6">
      <c r="A524" s="330" t="s">
        <v>5170</v>
      </c>
      <c r="B524" s="330" t="s">
        <v>1041</v>
      </c>
      <c r="C524" s="330" t="s">
        <v>5439</v>
      </c>
      <c r="D524" s="559" t="s">
        <v>978</v>
      </c>
      <c r="E524" s="559">
        <v>13.66</v>
      </c>
      <c r="F524" s="1976">
        <v>13.66</v>
      </c>
      <c r="G524" s="327" t="s">
        <v>5170</v>
      </c>
    </row>
    <row r="525" spans="1:1024" s="697" customFormat="1" ht="27.6">
      <c r="A525" s="330" t="s">
        <v>5170</v>
      </c>
      <c r="B525" s="330" t="s">
        <v>1041</v>
      </c>
      <c r="C525" s="330" t="s">
        <v>3210</v>
      </c>
      <c r="D525" s="559" t="s">
        <v>978</v>
      </c>
      <c r="E525" s="559">
        <v>549.32000000000005</v>
      </c>
      <c r="F525" s="1976">
        <v>549.32000000000005</v>
      </c>
      <c r="G525" s="327" t="s">
        <v>5170</v>
      </c>
    </row>
    <row r="526" spans="1:1024" s="697" customFormat="1" ht="27.6">
      <c r="A526" s="330" t="s">
        <v>5170</v>
      </c>
      <c r="B526" s="330" t="s">
        <v>1041</v>
      </c>
      <c r="C526" s="330" t="s">
        <v>3211</v>
      </c>
      <c r="D526" s="559" t="s">
        <v>978</v>
      </c>
      <c r="E526" s="559">
        <v>259.32</v>
      </c>
      <c r="F526" s="1976">
        <v>259.32</v>
      </c>
      <c r="G526" s="327" t="s">
        <v>5170</v>
      </c>
    </row>
    <row r="527" spans="1:1024" s="686" customFormat="1" ht="27.6">
      <c r="A527" s="330" t="s">
        <v>5440</v>
      </c>
      <c r="B527" s="330" t="s">
        <v>1041</v>
      </c>
      <c r="C527" s="330" t="s">
        <v>5441</v>
      </c>
      <c r="D527" s="559" t="s">
        <v>664</v>
      </c>
      <c r="E527" s="559">
        <v>42.66</v>
      </c>
      <c r="F527" s="1976">
        <v>5.5</v>
      </c>
      <c r="G527" s="327" t="s">
        <v>5440</v>
      </c>
    </row>
    <row r="528" spans="1:1024" s="686" customFormat="1" ht="27.6">
      <c r="A528" s="330" t="s">
        <v>5440</v>
      </c>
      <c r="B528" s="330" t="s">
        <v>1041</v>
      </c>
      <c r="C528" s="330" t="s">
        <v>5442</v>
      </c>
      <c r="D528" s="559" t="s">
        <v>664</v>
      </c>
      <c r="E528" s="559">
        <v>42.66</v>
      </c>
      <c r="F528" s="1976">
        <v>2</v>
      </c>
      <c r="G528" s="327" t="s">
        <v>5440</v>
      </c>
    </row>
    <row r="529" spans="1:7" s="686" customFormat="1" ht="27.6">
      <c r="A529" s="330" t="s">
        <v>5440</v>
      </c>
      <c r="B529" s="330" t="s">
        <v>1041</v>
      </c>
      <c r="C529" s="330" t="s">
        <v>5443</v>
      </c>
      <c r="D529" s="559" t="s">
        <v>664</v>
      </c>
      <c r="E529" s="559">
        <v>43</v>
      </c>
      <c r="F529" s="1976">
        <v>2</v>
      </c>
      <c r="G529" s="327" t="s">
        <v>5440</v>
      </c>
    </row>
    <row r="530" spans="1:7" s="686" customFormat="1" ht="27.6">
      <c r="A530" s="330" t="s">
        <v>5440</v>
      </c>
      <c r="B530" s="330" t="s">
        <v>1041</v>
      </c>
      <c r="C530" s="330" t="s">
        <v>5444</v>
      </c>
      <c r="D530" s="559" t="s">
        <v>664</v>
      </c>
      <c r="E530" s="559">
        <v>11.3</v>
      </c>
      <c r="F530" s="1976">
        <v>4</v>
      </c>
      <c r="G530" s="327" t="s">
        <v>5440</v>
      </c>
    </row>
    <row r="531" spans="1:7" ht="14.4">
      <c r="A531" s="330" t="s">
        <v>5261</v>
      </c>
      <c r="B531" s="725" t="s">
        <v>1041</v>
      </c>
      <c r="C531" s="330" t="s">
        <v>5445</v>
      </c>
      <c r="D531" s="559" t="s">
        <v>1061</v>
      </c>
      <c r="E531" s="559">
        <v>42</v>
      </c>
      <c r="F531" s="1976">
        <v>42</v>
      </c>
      <c r="G531" s="715" t="s">
        <v>5199</v>
      </c>
    </row>
    <row r="532" spans="1:7" ht="14.4">
      <c r="A532" s="330" t="s">
        <v>5261</v>
      </c>
      <c r="B532" s="330" t="s">
        <v>1041</v>
      </c>
      <c r="C532" s="330" t="s">
        <v>5446</v>
      </c>
      <c r="D532" s="559" t="s">
        <v>1061</v>
      </c>
      <c r="E532" s="559">
        <v>79.33</v>
      </c>
      <c r="F532" s="1976">
        <v>79.33</v>
      </c>
      <c r="G532" s="715" t="s">
        <v>5199</v>
      </c>
    </row>
    <row r="533" spans="1:7" ht="14.4">
      <c r="A533" s="599" t="s">
        <v>5261</v>
      </c>
      <c r="B533" s="330" t="s">
        <v>1041</v>
      </c>
      <c r="C533" s="330" t="s">
        <v>5447</v>
      </c>
      <c r="D533" s="559" t="s">
        <v>1061</v>
      </c>
      <c r="E533" s="559">
        <v>494.66</v>
      </c>
      <c r="F533" s="1976">
        <v>494.66</v>
      </c>
      <c r="G533" s="715" t="s">
        <v>5199</v>
      </c>
    </row>
    <row r="534" spans="1:7" s="697" customFormat="1" ht="13.8">
      <c r="A534" s="577" t="s">
        <v>3429</v>
      </c>
      <c r="B534" s="707" t="s">
        <v>1041</v>
      </c>
      <c r="C534" s="330" t="s">
        <v>5448</v>
      </c>
      <c r="D534" s="559" t="s">
        <v>2886</v>
      </c>
      <c r="E534" s="559">
        <v>494.66</v>
      </c>
      <c r="F534" s="1976">
        <v>494.66</v>
      </c>
      <c r="G534" s="715" t="s">
        <v>3429</v>
      </c>
    </row>
    <row r="535" spans="1:7" s="697" customFormat="1" ht="13.8">
      <c r="A535" s="577" t="s">
        <v>3429</v>
      </c>
      <c r="B535" s="707" t="s">
        <v>1041</v>
      </c>
      <c r="C535" s="330" t="s">
        <v>5449</v>
      </c>
      <c r="D535" s="559" t="s">
        <v>2886</v>
      </c>
      <c r="E535" s="559">
        <v>79.33</v>
      </c>
      <c r="F535" s="1976">
        <v>79.33</v>
      </c>
      <c r="G535" s="715" t="s">
        <v>3429</v>
      </c>
    </row>
    <row r="536" spans="1:7" s="697" customFormat="1" ht="13.8">
      <c r="A536" s="577" t="s">
        <v>3429</v>
      </c>
      <c r="B536" s="707" t="s">
        <v>1041</v>
      </c>
      <c r="C536" s="330" t="s">
        <v>5450</v>
      </c>
      <c r="D536" s="559" t="s">
        <v>1061</v>
      </c>
      <c r="E536" s="559">
        <v>7</v>
      </c>
      <c r="F536" s="1976">
        <v>7</v>
      </c>
      <c r="G536" s="715" t="s">
        <v>3429</v>
      </c>
    </row>
    <row r="537" spans="1:7" s="697" customFormat="1" ht="13.8">
      <c r="A537" s="577" t="s">
        <v>3429</v>
      </c>
      <c r="B537" s="707" t="s">
        <v>1041</v>
      </c>
      <c r="C537" s="330" t="s">
        <v>5451</v>
      </c>
      <c r="D537" s="559" t="s">
        <v>1061</v>
      </c>
      <c r="E537" s="559">
        <v>7</v>
      </c>
      <c r="F537" s="1976">
        <v>7</v>
      </c>
      <c r="G537" s="715" t="s">
        <v>3429</v>
      </c>
    </row>
    <row r="538" spans="1:7" s="697" customFormat="1" ht="13.8">
      <c r="A538" s="577" t="s">
        <v>3429</v>
      </c>
      <c r="B538" s="707" t="s">
        <v>1041</v>
      </c>
      <c r="C538" s="330" t="s">
        <v>5452</v>
      </c>
      <c r="D538" s="559" t="s">
        <v>2886</v>
      </c>
      <c r="E538" s="559">
        <v>41</v>
      </c>
      <c r="F538" s="1976">
        <v>41</v>
      </c>
      <c r="G538" s="715" t="s">
        <v>3429</v>
      </c>
    </row>
    <row r="539" spans="1:7" s="697" customFormat="1" ht="13.8">
      <c r="A539" s="577" t="s">
        <v>3429</v>
      </c>
      <c r="B539" s="707" t="s">
        <v>1041</v>
      </c>
      <c r="C539" s="330" t="s">
        <v>5453</v>
      </c>
      <c r="D539" s="559" t="s">
        <v>2886</v>
      </c>
      <c r="E539" s="559">
        <v>27</v>
      </c>
      <c r="F539" s="1976">
        <v>27</v>
      </c>
      <c r="G539" s="715" t="s">
        <v>3429</v>
      </c>
    </row>
    <row r="540" spans="1:7" ht="27.6">
      <c r="A540" s="453" t="s">
        <v>3750</v>
      </c>
      <c r="B540" s="458" t="s">
        <v>1041</v>
      </c>
      <c r="C540" s="13" t="s">
        <v>5454</v>
      </c>
      <c r="D540" s="451" t="s">
        <v>642</v>
      </c>
      <c r="E540" s="14">
        <v>41.3</v>
      </c>
      <c r="F540" s="2241">
        <v>41.3</v>
      </c>
      <c r="G540" s="12" t="s">
        <v>3750</v>
      </c>
    </row>
    <row r="541" spans="1:7" ht="27.6">
      <c r="A541" s="453" t="s">
        <v>3750</v>
      </c>
      <c r="B541" s="458" t="s">
        <v>1041</v>
      </c>
      <c r="C541" s="13" t="s">
        <v>5455</v>
      </c>
      <c r="D541" s="451" t="s">
        <v>642</v>
      </c>
      <c r="E541" s="14">
        <v>41.3</v>
      </c>
      <c r="F541" s="2241">
        <v>41.3</v>
      </c>
      <c r="G541" s="12" t="s">
        <v>3750</v>
      </c>
    </row>
    <row r="542" spans="1:7" ht="27.6">
      <c r="A542" s="453" t="s">
        <v>3750</v>
      </c>
      <c r="B542" s="458" t="s">
        <v>1041</v>
      </c>
      <c r="C542" s="13" t="s">
        <v>5456</v>
      </c>
      <c r="D542" s="451" t="s">
        <v>642</v>
      </c>
      <c r="E542" s="14">
        <v>41.3</v>
      </c>
      <c r="F542" s="2241">
        <v>41.3</v>
      </c>
      <c r="G542" s="12" t="s">
        <v>3750</v>
      </c>
    </row>
    <row r="543" spans="1:7" ht="27.6">
      <c r="A543" s="453" t="s">
        <v>3750</v>
      </c>
      <c r="B543" s="458" t="s">
        <v>1041</v>
      </c>
      <c r="C543" s="13" t="s">
        <v>5457</v>
      </c>
      <c r="D543" s="451" t="s">
        <v>642</v>
      </c>
      <c r="E543" s="14">
        <v>41.3</v>
      </c>
      <c r="F543" s="2241">
        <v>41.3</v>
      </c>
      <c r="G543" s="12" t="s">
        <v>3750</v>
      </c>
    </row>
    <row r="544" spans="1:7" ht="14.4" customHeight="1">
      <c r="A544" s="453" t="s">
        <v>3750</v>
      </c>
      <c r="B544" s="13" t="s">
        <v>1041</v>
      </c>
      <c r="C544" s="13" t="s">
        <v>5458</v>
      </c>
      <c r="D544" s="451" t="s">
        <v>642</v>
      </c>
      <c r="E544" s="14">
        <v>10</v>
      </c>
      <c r="F544" s="2241">
        <v>10</v>
      </c>
      <c r="G544" s="12" t="s">
        <v>3750</v>
      </c>
    </row>
    <row r="545" spans="1:7" ht="27.6">
      <c r="A545" s="453" t="s">
        <v>3750</v>
      </c>
      <c r="B545" s="458" t="s">
        <v>1041</v>
      </c>
      <c r="C545" s="13" t="s">
        <v>5459</v>
      </c>
      <c r="D545" s="451" t="s">
        <v>642</v>
      </c>
      <c r="E545" s="451">
        <v>4</v>
      </c>
      <c r="F545" s="2241">
        <v>4</v>
      </c>
      <c r="G545" s="12" t="s">
        <v>3750</v>
      </c>
    </row>
    <row r="546" spans="1:7" ht="27.6">
      <c r="A546" s="453" t="s">
        <v>3750</v>
      </c>
      <c r="B546" s="13" t="s">
        <v>1041</v>
      </c>
      <c r="C546" s="13" t="s">
        <v>5460</v>
      </c>
      <c r="D546" s="451" t="s">
        <v>642</v>
      </c>
      <c r="E546" s="451">
        <v>26.33</v>
      </c>
      <c r="F546" s="2241">
        <v>26.33</v>
      </c>
      <c r="G546" s="12" t="s">
        <v>3750</v>
      </c>
    </row>
    <row r="547" spans="1:7" ht="27.6">
      <c r="A547" s="453" t="s">
        <v>3750</v>
      </c>
      <c r="B547" s="458" t="s">
        <v>1041</v>
      </c>
      <c r="C547" s="13" t="s">
        <v>5461</v>
      </c>
      <c r="D547" s="451" t="s">
        <v>642</v>
      </c>
      <c r="E547" s="463">
        <v>6.58</v>
      </c>
      <c r="F547" s="2241">
        <v>6.58</v>
      </c>
      <c r="G547" s="12" t="s">
        <v>3750</v>
      </c>
    </row>
    <row r="548" spans="1:7" ht="27.6">
      <c r="A548" s="453" t="s">
        <v>3750</v>
      </c>
      <c r="B548" s="458" t="s">
        <v>1041</v>
      </c>
      <c r="C548" s="13" t="s">
        <v>5462</v>
      </c>
      <c r="D548" s="451" t="s">
        <v>642</v>
      </c>
      <c r="E548" s="451">
        <v>494.66</v>
      </c>
      <c r="F548" s="2241">
        <v>494.66</v>
      </c>
      <c r="G548" s="12" t="s">
        <v>3750</v>
      </c>
    </row>
    <row r="549" spans="1:7" ht="27.6">
      <c r="A549" s="453" t="s">
        <v>3750</v>
      </c>
      <c r="B549" s="458" t="s">
        <v>1041</v>
      </c>
      <c r="C549" s="13" t="s">
        <v>5463</v>
      </c>
      <c r="D549" s="451" t="s">
        <v>642</v>
      </c>
      <c r="E549" s="16">
        <v>36</v>
      </c>
      <c r="F549" s="2241">
        <v>36</v>
      </c>
      <c r="G549" s="12" t="s">
        <v>3750</v>
      </c>
    </row>
    <row r="550" spans="1:7" ht="27.6">
      <c r="A550" s="12" t="s">
        <v>3750</v>
      </c>
      <c r="B550" s="13" t="s">
        <v>1041</v>
      </c>
      <c r="C550" s="13" t="s">
        <v>5464</v>
      </c>
      <c r="D550" s="14" t="s">
        <v>642</v>
      </c>
      <c r="E550" s="16">
        <v>79.33</v>
      </c>
      <c r="F550" s="2241">
        <v>79.33</v>
      </c>
      <c r="G550" s="12" t="s">
        <v>3750</v>
      </c>
    </row>
    <row r="551" spans="1:7" ht="27.6">
      <c r="A551" s="453" t="s">
        <v>3399</v>
      </c>
      <c r="B551" s="458" t="s">
        <v>1041</v>
      </c>
      <c r="C551" s="458" t="s">
        <v>1066</v>
      </c>
      <c r="D551" s="451" t="s">
        <v>978</v>
      </c>
      <c r="E551" s="451">
        <v>494.66</v>
      </c>
      <c r="F551" s="1298">
        <v>494.67</v>
      </c>
      <c r="G551" s="453" t="s">
        <v>3399</v>
      </c>
    </row>
    <row r="552" spans="1:7" ht="27.6">
      <c r="A552" s="453" t="s">
        <v>3399</v>
      </c>
      <c r="B552" s="458" t="s">
        <v>1041</v>
      </c>
      <c r="C552" s="458" t="s">
        <v>2436</v>
      </c>
      <c r="D552" s="451" t="s">
        <v>978</v>
      </c>
      <c r="E552" s="463">
        <v>74</v>
      </c>
      <c r="F552" s="2241">
        <v>74</v>
      </c>
      <c r="G552" s="453" t="s">
        <v>3399</v>
      </c>
    </row>
    <row r="553" spans="1:7" ht="27.6">
      <c r="A553" s="453" t="s">
        <v>3399</v>
      </c>
      <c r="B553" s="458" t="s">
        <v>1041</v>
      </c>
      <c r="C553" s="458" t="s">
        <v>2437</v>
      </c>
      <c r="D553" s="451" t="s">
        <v>978</v>
      </c>
      <c r="E553" s="451">
        <v>56.66</v>
      </c>
      <c r="F553" s="1298">
        <v>56.66</v>
      </c>
      <c r="G553" s="453" t="s">
        <v>3399</v>
      </c>
    </row>
    <row r="554" spans="1:7" ht="27.6">
      <c r="A554" s="453" t="s">
        <v>3399</v>
      </c>
      <c r="B554" s="458" t="s">
        <v>1041</v>
      </c>
      <c r="C554" s="458" t="s">
        <v>2439</v>
      </c>
      <c r="D554" s="451" t="s">
        <v>978</v>
      </c>
      <c r="E554" s="463">
        <v>50</v>
      </c>
      <c r="F554" s="2241">
        <v>50</v>
      </c>
      <c r="G554" s="453" t="s">
        <v>3399</v>
      </c>
    </row>
    <row r="555" spans="1:7" ht="27.6">
      <c r="A555" s="12" t="s">
        <v>3420</v>
      </c>
      <c r="B555" s="13" t="s">
        <v>1041</v>
      </c>
      <c r="C555" s="13" t="s">
        <v>5465</v>
      </c>
      <c r="D555" s="14" t="s">
        <v>642</v>
      </c>
      <c r="E555" s="14">
        <v>80</v>
      </c>
      <c r="F555" s="251">
        <v>79.33</v>
      </c>
      <c r="G555" s="12" t="s">
        <v>3420</v>
      </c>
    </row>
    <row r="556" spans="1:7" ht="27.6">
      <c r="A556" s="12" t="s">
        <v>3420</v>
      </c>
      <c r="B556" s="13" t="s">
        <v>1041</v>
      </c>
      <c r="C556" s="13" t="s">
        <v>5466</v>
      </c>
      <c r="D556" s="16" t="s">
        <v>642</v>
      </c>
      <c r="E556" s="16">
        <v>49</v>
      </c>
      <c r="F556" s="251">
        <v>48.66</v>
      </c>
      <c r="G556" s="12" t="s">
        <v>3420</v>
      </c>
    </row>
    <row r="557" spans="1:7" ht="14.4">
      <c r="A557" s="12" t="s">
        <v>6524</v>
      </c>
      <c r="B557" s="13" t="s">
        <v>475</v>
      </c>
      <c r="C557" s="13" t="s">
        <v>6997</v>
      </c>
      <c r="D557" s="14" t="s">
        <v>978</v>
      </c>
      <c r="E557" s="14">
        <v>37</v>
      </c>
      <c r="F557" s="251">
        <v>37</v>
      </c>
      <c r="G557" s="142" t="s">
        <v>5637</v>
      </c>
    </row>
    <row r="558" spans="1:7" ht="14.4">
      <c r="A558" s="12" t="s">
        <v>6524</v>
      </c>
      <c r="B558" s="13" t="s">
        <v>475</v>
      </c>
      <c r="C558" s="13" t="s">
        <v>6998</v>
      </c>
      <c r="D558" s="16" t="s">
        <v>978</v>
      </c>
      <c r="E558" s="16">
        <v>37</v>
      </c>
      <c r="F558" s="251">
        <v>37</v>
      </c>
      <c r="G558" s="142" t="s">
        <v>5637</v>
      </c>
    </row>
    <row r="559" spans="1:7" ht="14.4">
      <c r="A559" s="12" t="s">
        <v>6524</v>
      </c>
      <c r="B559" s="13" t="s">
        <v>475</v>
      </c>
      <c r="C559" s="13" t="s">
        <v>6999</v>
      </c>
      <c r="D559" s="14" t="s">
        <v>978</v>
      </c>
      <c r="E559" s="14">
        <v>37</v>
      </c>
      <c r="F559" s="251">
        <v>37</v>
      </c>
      <c r="G559" s="142" t="s">
        <v>5637</v>
      </c>
    </row>
    <row r="560" spans="1:7" ht="14.4">
      <c r="A560" s="12" t="s">
        <v>6524</v>
      </c>
      <c r="B560" s="13" t="s">
        <v>475</v>
      </c>
      <c r="C560" s="13" t="s">
        <v>7000</v>
      </c>
      <c r="D560" s="16" t="s">
        <v>978</v>
      </c>
      <c r="E560" s="16">
        <v>37</v>
      </c>
      <c r="F560" s="251">
        <v>37</v>
      </c>
      <c r="G560" s="142" t="s">
        <v>5637</v>
      </c>
    </row>
    <row r="561" spans="1:9" ht="14.4">
      <c r="A561" s="12" t="s">
        <v>5637</v>
      </c>
      <c r="B561" s="13" t="s">
        <v>475</v>
      </c>
      <c r="C561" s="13" t="s">
        <v>7001</v>
      </c>
      <c r="D561" s="14" t="s">
        <v>978</v>
      </c>
      <c r="E561" s="14">
        <v>9</v>
      </c>
      <c r="F561" s="251">
        <v>9</v>
      </c>
      <c r="G561" s="142" t="s">
        <v>5637</v>
      </c>
    </row>
    <row r="562" spans="1:9" ht="14.4">
      <c r="A562" s="12" t="s">
        <v>5637</v>
      </c>
      <c r="B562" s="13" t="s">
        <v>475</v>
      </c>
      <c r="C562" s="13" t="s">
        <v>7002</v>
      </c>
      <c r="D562" s="14" t="s">
        <v>978</v>
      </c>
      <c r="E562" s="14">
        <v>9</v>
      </c>
      <c r="F562" s="251">
        <v>9</v>
      </c>
      <c r="G562" s="142" t="s">
        <v>5637</v>
      </c>
    </row>
    <row r="563" spans="1:9" ht="14.4">
      <c r="A563" s="12" t="s">
        <v>5637</v>
      </c>
      <c r="B563" s="13" t="s">
        <v>475</v>
      </c>
      <c r="C563" s="13" t="s">
        <v>7003</v>
      </c>
      <c r="D563" s="16" t="s">
        <v>7004</v>
      </c>
      <c r="E563" s="16">
        <v>21</v>
      </c>
      <c r="F563" s="251">
        <v>21</v>
      </c>
      <c r="G563" s="142" t="s">
        <v>5637</v>
      </c>
    </row>
    <row r="564" spans="1:9" ht="14.4">
      <c r="A564" s="12" t="s">
        <v>5637</v>
      </c>
      <c r="B564" s="13" t="s">
        <v>475</v>
      </c>
      <c r="C564" s="13" t="s">
        <v>7005</v>
      </c>
      <c r="D564" s="16" t="s">
        <v>7004</v>
      </c>
      <c r="E564" s="16">
        <v>13</v>
      </c>
      <c r="F564" s="251">
        <v>13</v>
      </c>
      <c r="G564" s="142" t="s">
        <v>5637</v>
      </c>
    </row>
    <row r="565" spans="1:9" ht="14.4">
      <c r="A565" s="12" t="s">
        <v>5637</v>
      </c>
      <c r="B565" s="13" t="s">
        <v>475</v>
      </c>
      <c r="C565" s="13" t="s">
        <v>1066</v>
      </c>
      <c r="D565" s="16" t="s">
        <v>978</v>
      </c>
      <c r="E565" s="16">
        <v>266</v>
      </c>
      <c r="F565" s="251">
        <v>266</v>
      </c>
      <c r="G565" s="142" t="s">
        <v>5637</v>
      </c>
    </row>
    <row r="566" spans="1:9" ht="28.8">
      <c r="A566" s="12" t="s">
        <v>5714</v>
      </c>
      <c r="B566" s="13" t="s">
        <v>5716</v>
      </c>
      <c r="C566" s="13" t="s">
        <v>2145</v>
      </c>
      <c r="D566" s="14" t="s">
        <v>7006</v>
      </c>
      <c r="E566" s="14">
        <v>80.66</v>
      </c>
      <c r="F566" s="251">
        <v>80.66</v>
      </c>
      <c r="G566" s="142" t="s">
        <v>5714</v>
      </c>
    </row>
    <row r="567" spans="1:9" ht="28.8">
      <c r="A567" s="12" t="s">
        <v>5714</v>
      </c>
      <c r="B567" s="13" t="s">
        <v>5716</v>
      </c>
      <c r="C567" s="13" t="s">
        <v>2145</v>
      </c>
      <c r="D567" s="16" t="s">
        <v>7007</v>
      </c>
      <c r="E567" s="16">
        <v>52.66</v>
      </c>
      <c r="F567" s="251">
        <v>52.66</v>
      </c>
      <c r="G567" s="142" t="s">
        <v>5714</v>
      </c>
    </row>
    <row r="568" spans="1:9" ht="28.8">
      <c r="A568" s="12" t="s">
        <v>5714</v>
      </c>
      <c r="B568" s="13" t="s">
        <v>5716</v>
      </c>
      <c r="C568" s="13" t="s">
        <v>2145</v>
      </c>
      <c r="D568" s="14" t="s">
        <v>7008</v>
      </c>
      <c r="E568" s="14">
        <v>80.66</v>
      </c>
      <c r="F568" s="251">
        <v>80.66</v>
      </c>
      <c r="G568" s="142" t="s">
        <v>5714</v>
      </c>
    </row>
    <row r="569" spans="1:9" ht="14.4">
      <c r="A569" s="12" t="s">
        <v>6815</v>
      </c>
      <c r="B569" s="13" t="s">
        <v>475</v>
      </c>
      <c r="C569" s="13" t="s">
        <v>7009</v>
      </c>
      <c r="D569" s="16" t="s">
        <v>7010</v>
      </c>
      <c r="E569" s="14">
        <v>8</v>
      </c>
      <c r="F569" s="251">
        <v>16</v>
      </c>
      <c r="G569" s="802" t="s">
        <v>5635</v>
      </c>
    </row>
    <row r="570" spans="1:9" ht="14.4">
      <c r="A570" s="12" t="s">
        <v>6815</v>
      </c>
      <c r="B570" s="13" t="s">
        <v>475</v>
      </c>
      <c r="C570" s="13" t="s">
        <v>7011</v>
      </c>
      <c r="D570" s="16" t="s">
        <v>7012</v>
      </c>
      <c r="E570" s="21">
        <v>494.66</v>
      </c>
      <c r="F570" s="251">
        <v>494.66</v>
      </c>
      <c r="G570" s="802" t="s">
        <v>5635</v>
      </c>
    </row>
    <row r="571" spans="1:9" ht="14.4">
      <c r="A571" s="12" t="s">
        <v>6815</v>
      </c>
      <c r="B571" s="13" t="s">
        <v>475</v>
      </c>
      <c r="C571" s="13" t="s">
        <v>7013</v>
      </c>
      <c r="D571" s="16" t="s">
        <v>7010</v>
      </c>
      <c r="E571" s="14">
        <v>8</v>
      </c>
      <c r="F571" s="251">
        <v>16</v>
      </c>
      <c r="G571" s="802" t="s">
        <v>5635</v>
      </c>
    </row>
    <row r="572" spans="1:9" ht="14.4">
      <c r="A572" s="12" t="s">
        <v>6815</v>
      </c>
      <c r="B572" s="13" t="s">
        <v>475</v>
      </c>
      <c r="C572" s="13" t="s">
        <v>7014</v>
      </c>
      <c r="D572" s="16" t="s">
        <v>7015</v>
      </c>
      <c r="E572" s="16">
        <v>10</v>
      </c>
      <c r="F572" s="251">
        <v>20</v>
      </c>
      <c r="G572" s="802" t="s">
        <v>5635</v>
      </c>
    </row>
    <row r="573" spans="1:9" ht="15.75" customHeight="1">
      <c r="A573" s="12" t="s">
        <v>5720</v>
      </c>
      <c r="B573" s="13" t="s">
        <v>5716</v>
      </c>
      <c r="C573" s="13" t="s">
        <v>7016</v>
      </c>
      <c r="D573" s="16" t="s">
        <v>1061</v>
      </c>
      <c r="E573" s="16">
        <v>110</v>
      </c>
      <c r="F573" s="251">
        <v>36.659999999999997</v>
      </c>
      <c r="G573" s="1" t="s">
        <v>6823</v>
      </c>
      <c r="H573" s="3"/>
      <c r="I573" s="3"/>
    </row>
    <row r="574" spans="1:9" ht="15.75" customHeight="1">
      <c r="A574" s="12" t="s">
        <v>5720</v>
      </c>
      <c r="B574" s="13" t="s">
        <v>5716</v>
      </c>
      <c r="C574" s="13" t="s">
        <v>7017</v>
      </c>
      <c r="D574" s="16" t="s">
        <v>1061</v>
      </c>
      <c r="E574" s="16">
        <v>20</v>
      </c>
      <c r="F574" s="251">
        <v>6.6</v>
      </c>
      <c r="G574" s="1" t="s">
        <v>6823</v>
      </c>
      <c r="H574" s="3"/>
      <c r="I574" s="3"/>
    </row>
    <row r="575" spans="1:9" ht="15" customHeight="1">
      <c r="A575" s="12" t="s">
        <v>5720</v>
      </c>
      <c r="B575" s="13" t="s">
        <v>5716</v>
      </c>
      <c r="C575" s="13" t="s">
        <v>1493</v>
      </c>
      <c r="D575" s="16" t="s">
        <v>1061</v>
      </c>
      <c r="E575" s="16">
        <v>27.5</v>
      </c>
      <c r="F575" s="251">
        <v>9.16</v>
      </c>
      <c r="G575" s="1" t="s">
        <v>6823</v>
      </c>
    </row>
    <row r="576" spans="1:9" ht="15.75" customHeight="1">
      <c r="A576" s="12" t="s">
        <v>5720</v>
      </c>
      <c r="B576" s="13" t="s">
        <v>5716</v>
      </c>
      <c r="C576" s="13" t="s">
        <v>7018</v>
      </c>
      <c r="D576" s="16" t="s">
        <v>1061</v>
      </c>
      <c r="E576" s="16"/>
      <c r="F576" s="251">
        <v>494.66</v>
      </c>
      <c r="G576" s="1" t="s">
        <v>6823</v>
      </c>
    </row>
    <row r="577" spans="1:9" ht="15.75" customHeight="1">
      <c r="A577" s="12" t="s">
        <v>5720</v>
      </c>
      <c r="B577" s="13" t="s">
        <v>5716</v>
      </c>
      <c r="C577" s="13" t="s">
        <v>7019</v>
      </c>
      <c r="D577" s="16" t="s">
        <v>1061</v>
      </c>
      <c r="E577" s="16">
        <v>19</v>
      </c>
      <c r="F577" s="251">
        <v>6.3</v>
      </c>
      <c r="G577" s="1" t="s">
        <v>6823</v>
      </c>
      <c r="H577" s="3"/>
      <c r="I577" s="3"/>
    </row>
    <row r="578" spans="1:9" ht="15.75" customHeight="1">
      <c r="A578" s="12" t="s">
        <v>6838</v>
      </c>
      <c r="B578" s="13" t="s">
        <v>5716</v>
      </c>
      <c r="C578" s="13" t="s">
        <v>7020</v>
      </c>
      <c r="D578" s="14" t="s">
        <v>7021</v>
      </c>
      <c r="E578" s="14">
        <v>80.66</v>
      </c>
      <c r="F578" s="251">
        <v>80.66</v>
      </c>
      <c r="G578" s="1" t="s">
        <v>7022</v>
      </c>
      <c r="H578" s="3"/>
      <c r="I578" s="3"/>
    </row>
    <row r="579" spans="1:9" ht="15.75" customHeight="1">
      <c r="A579" s="12" t="s">
        <v>6838</v>
      </c>
      <c r="B579" s="13" t="s">
        <v>5716</v>
      </c>
      <c r="C579" s="13" t="s">
        <v>7020</v>
      </c>
      <c r="D579" s="16" t="s">
        <v>7023</v>
      </c>
      <c r="E579" s="16">
        <v>72</v>
      </c>
      <c r="F579" s="251">
        <v>72</v>
      </c>
      <c r="G579" s="1" t="s">
        <v>7022</v>
      </c>
      <c r="H579" s="3"/>
      <c r="I579" s="3"/>
    </row>
    <row r="580" spans="1:9" ht="15.75" customHeight="1">
      <c r="A580" s="12" t="s">
        <v>5641</v>
      </c>
      <c r="B580" s="13" t="s">
        <v>5716</v>
      </c>
      <c r="C580" s="13" t="s">
        <v>7024</v>
      </c>
      <c r="D580" s="16" t="s">
        <v>642</v>
      </c>
      <c r="E580" s="14">
        <f>41/3</f>
        <v>13.666666666666666</v>
      </c>
      <c r="F580" s="251">
        <f>E580</f>
        <v>13.666666666666666</v>
      </c>
      <c r="G580" s="1" t="s">
        <v>5641</v>
      </c>
      <c r="H580" s="3"/>
      <c r="I580" s="3"/>
    </row>
    <row r="581" spans="1:9" ht="15.75" customHeight="1">
      <c r="A581" s="12" t="s">
        <v>5641</v>
      </c>
      <c r="B581" s="13" t="s">
        <v>5716</v>
      </c>
      <c r="C581" s="13" t="s">
        <v>7025</v>
      </c>
      <c r="D581" s="16" t="s">
        <v>642</v>
      </c>
      <c r="E581" s="16">
        <f>20/3</f>
        <v>6.666666666666667</v>
      </c>
      <c r="F581" s="251">
        <f t="shared" ref="F581:F589" si="32">E581</f>
        <v>6.666666666666667</v>
      </c>
      <c r="G581" s="1" t="s">
        <v>5641</v>
      </c>
      <c r="H581" s="3"/>
      <c r="I581" s="3"/>
    </row>
    <row r="582" spans="1:9" ht="15.75" customHeight="1">
      <c r="A582" s="12" t="s">
        <v>5641</v>
      </c>
      <c r="B582" s="13" t="s">
        <v>5716</v>
      </c>
      <c r="C582" s="13" t="s">
        <v>7026</v>
      </c>
      <c r="D582" s="16" t="s">
        <v>642</v>
      </c>
      <c r="E582" s="14">
        <f>20/3</f>
        <v>6.666666666666667</v>
      </c>
      <c r="F582" s="251">
        <f t="shared" si="32"/>
        <v>6.666666666666667</v>
      </c>
      <c r="G582" s="1" t="s">
        <v>5641</v>
      </c>
      <c r="H582" s="3"/>
      <c r="I582" s="3"/>
    </row>
    <row r="583" spans="1:9" ht="15.75" customHeight="1">
      <c r="A583" s="12" t="s">
        <v>5641</v>
      </c>
      <c r="B583" s="13" t="s">
        <v>5716</v>
      </c>
      <c r="C583" s="13" t="s">
        <v>7027</v>
      </c>
      <c r="D583" s="16" t="s">
        <v>642</v>
      </c>
      <c r="E583" s="14">
        <f>40/3</f>
        <v>13.333333333333334</v>
      </c>
      <c r="F583" s="251">
        <f>E583</f>
        <v>13.333333333333334</v>
      </c>
      <c r="G583" s="1" t="s">
        <v>5641</v>
      </c>
      <c r="H583" s="3"/>
      <c r="I583" s="3"/>
    </row>
    <row r="584" spans="1:9" ht="15" customHeight="1">
      <c r="A584" s="12" t="s">
        <v>5641</v>
      </c>
      <c r="B584" s="13" t="s">
        <v>5716</v>
      </c>
      <c r="C584" s="13" t="s">
        <v>7028</v>
      </c>
      <c r="D584" s="16" t="s">
        <v>642</v>
      </c>
      <c r="E584" s="16">
        <f>40/3</f>
        <v>13.333333333333334</v>
      </c>
      <c r="F584" s="251">
        <f t="shared" si="32"/>
        <v>13.333333333333334</v>
      </c>
      <c r="G584" s="1" t="s">
        <v>5641</v>
      </c>
    </row>
    <row r="585" spans="1:9" ht="15.75" customHeight="1">
      <c r="A585" s="12" t="s">
        <v>5641</v>
      </c>
      <c r="B585" s="13" t="s">
        <v>5716</v>
      </c>
      <c r="C585" s="13" t="s">
        <v>7029</v>
      </c>
      <c r="D585" s="16" t="s">
        <v>664</v>
      </c>
      <c r="E585" s="14">
        <f>79/3/2</f>
        <v>13.166666666666666</v>
      </c>
      <c r="F585" s="251">
        <f>E585</f>
        <v>13.166666666666666</v>
      </c>
      <c r="G585" s="1" t="s">
        <v>5641</v>
      </c>
    </row>
    <row r="586" spans="1:9" ht="15.75" customHeight="1">
      <c r="A586" s="12" t="s">
        <v>5641</v>
      </c>
      <c r="B586" s="13" t="s">
        <v>5716</v>
      </c>
      <c r="C586" s="13" t="s">
        <v>7030</v>
      </c>
      <c r="D586" s="16" t="s">
        <v>642</v>
      </c>
      <c r="E586" s="16">
        <f>50/3</f>
        <v>16.666666666666668</v>
      </c>
      <c r="F586" s="251">
        <f t="shared" si="32"/>
        <v>16.666666666666668</v>
      </c>
      <c r="G586" s="1" t="s">
        <v>5641</v>
      </c>
      <c r="H586" s="3"/>
      <c r="I586" s="3"/>
    </row>
    <row r="587" spans="1:9" ht="15.75" customHeight="1">
      <c r="A587" s="12" t="s">
        <v>5641</v>
      </c>
      <c r="B587" s="13" t="s">
        <v>5716</v>
      </c>
      <c r="C587" s="13" t="s">
        <v>7031</v>
      </c>
      <c r="D587" s="16" t="s">
        <v>642</v>
      </c>
      <c r="E587" s="14">
        <f>50/3</f>
        <v>16.666666666666668</v>
      </c>
      <c r="F587" s="251">
        <f t="shared" si="32"/>
        <v>16.666666666666668</v>
      </c>
      <c r="G587" s="1" t="s">
        <v>5641</v>
      </c>
      <c r="H587" s="3"/>
      <c r="I587" s="3"/>
    </row>
    <row r="588" spans="1:9" ht="15.75" customHeight="1">
      <c r="A588" s="12" t="s">
        <v>5641</v>
      </c>
      <c r="B588" s="13" t="s">
        <v>5716</v>
      </c>
      <c r="C588" s="13" t="s">
        <v>5429</v>
      </c>
      <c r="D588" s="14" t="s">
        <v>5416</v>
      </c>
      <c r="E588" s="15">
        <v>494.66</v>
      </c>
      <c r="F588" s="251">
        <f t="shared" si="32"/>
        <v>494.66</v>
      </c>
      <c r="G588" s="1" t="s">
        <v>5641</v>
      </c>
      <c r="H588" s="3"/>
      <c r="I588" s="3"/>
    </row>
    <row r="589" spans="1:9" ht="15.75" customHeight="1">
      <c r="A589" s="12" t="s">
        <v>5641</v>
      </c>
      <c r="B589" s="13" t="s">
        <v>5716</v>
      </c>
      <c r="C589" s="13" t="s">
        <v>5430</v>
      </c>
      <c r="D589" s="14" t="s">
        <v>5416</v>
      </c>
      <c r="E589" s="15">
        <v>79.33</v>
      </c>
      <c r="F589" s="251">
        <f t="shared" si="32"/>
        <v>79.33</v>
      </c>
      <c r="G589" s="1" t="s">
        <v>5641</v>
      </c>
      <c r="H589" s="3"/>
      <c r="I589" s="3"/>
    </row>
    <row r="590" spans="1:9" ht="15.75" customHeight="1">
      <c r="A590" s="964" t="s">
        <v>5739</v>
      </c>
      <c r="B590" s="970" t="s">
        <v>5716</v>
      </c>
      <c r="C590" s="970" t="s">
        <v>7032</v>
      </c>
      <c r="D590" s="967" t="s">
        <v>642</v>
      </c>
      <c r="E590" s="967">
        <v>120</v>
      </c>
      <c r="F590" s="2226">
        <v>80</v>
      </c>
      <c r="G590" s="1" t="s">
        <v>5739</v>
      </c>
      <c r="H590" s="3"/>
      <c r="I590" s="3"/>
    </row>
    <row r="591" spans="1:9" ht="15.75" customHeight="1">
      <c r="A591" s="964" t="s">
        <v>5739</v>
      </c>
      <c r="B591" s="970" t="s">
        <v>5716</v>
      </c>
      <c r="C591" s="970" t="s">
        <v>7033</v>
      </c>
      <c r="D591" s="979" t="s">
        <v>642</v>
      </c>
      <c r="E591" s="979">
        <v>120</v>
      </c>
      <c r="F591" s="2226">
        <v>80</v>
      </c>
      <c r="G591" s="1" t="s">
        <v>5739</v>
      </c>
      <c r="H591" s="3"/>
      <c r="I591" s="3"/>
    </row>
    <row r="592" spans="1:9" ht="15.75" customHeight="1">
      <c r="A592" s="964" t="s">
        <v>5739</v>
      </c>
      <c r="B592" s="970" t="s">
        <v>5716</v>
      </c>
      <c r="C592" s="970" t="s">
        <v>7034</v>
      </c>
      <c r="D592" s="967" t="s">
        <v>642</v>
      </c>
      <c r="E592" s="967">
        <v>30</v>
      </c>
      <c r="F592" s="2226">
        <v>60</v>
      </c>
      <c r="G592" s="1" t="s">
        <v>5739</v>
      </c>
      <c r="H592" s="3"/>
      <c r="I592" s="3"/>
    </row>
    <row r="593" spans="1:9" ht="15.75" customHeight="1">
      <c r="A593" s="964" t="s">
        <v>5739</v>
      </c>
      <c r="B593" s="970" t="s">
        <v>5716</v>
      </c>
      <c r="C593" s="970" t="s">
        <v>7035</v>
      </c>
      <c r="D593" s="979" t="s">
        <v>642</v>
      </c>
      <c r="E593" s="979">
        <v>12</v>
      </c>
      <c r="F593" s="2226">
        <v>24</v>
      </c>
      <c r="G593" s="1" t="s">
        <v>5739</v>
      </c>
      <c r="H593" s="3"/>
      <c r="I593" s="3"/>
    </row>
    <row r="594" spans="1:9" ht="15.75" customHeight="1">
      <c r="A594" s="964" t="s">
        <v>5739</v>
      </c>
      <c r="B594" s="970" t="s">
        <v>5716</v>
      </c>
      <c r="C594" s="970" t="s">
        <v>686</v>
      </c>
      <c r="D594" s="979" t="s">
        <v>642</v>
      </c>
      <c r="E594" s="979">
        <v>494.66</v>
      </c>
      <c r="F594" s="2226">
        <v>494.66</v>
      </c>
      <c r="G594" s="1" t="s">
        <v>5739</v>
      </c>
      <c r="H594" s="3"/>
      <c r="I594" s="3"/>
    </row>
    <row r="595" spans="1:9" ht="15.75" customHeight="1">
      <c r="A595" s="964" t="s">
        <v>5739</v>
      </c>
      <c r="B595" s="970" t="s">
        <v>5716</v>
      </c>
      <c r="C595" s="970" t="s">
        <v>1118</v>
      </c>
      <c r="D595" s="979" t="s">
        <v>642</v>
      </c>
      <c r="E595" s="979">
        <v>80</v>
      </c>
      <c r="F595" s="2226">
        <v>80</v>
      </c>
      <c r="G595" s="1" t="s">
        <v>5739</v>
      </c>
      <c r="H595" s="3"/>
      <c r="I595" s="3"/>
    </row>
    <row r="596" spans="1:9" ht="15.75" customHeight="1">
      <c r="A596" s="12" t="s">
        <v>6878</v>
      </c>
      <c r="B596" s="13" t="s">
        <v>475</v>
      </c>
      <c r="C596" s="13" t="s">
        <v>7036</v>
      </c>
      <c r="D596" s="14" t="s">
        <v>642</v>
      </c>
      <c r="E596" s="14">
        <f>109/3</f>
        <v>36.333333333333336</v>
      </c>
      <c r="F596" s="253">
        <f>109/3</f>
        <v>36.333333333333336</v>
      </c>
      <c r="G596" s="1" t="s">
        <v>6878</v>
      </c>
      <c r="H596" s="3"/>
      <c r="I596" s="3"/>
    </row>
    <row r="597" spans="1:9" ht="15" customHeight="1">
      <c r="A597" s="12" t="s">
        <v>6878</v>
      </c>
      <c r="B597" s="13" t="s">
        <v>475</v>
      </c>
      <c r="C597" s="13" t="s">
        <v>7037</v>
      </c>
      <c r="D597" s="16" t="s">
        <v>642</v>
      </c>
      <c r="E597" s="16">
        <f>(23+51+66+18+109)/3</f>
        <v>89</v>
      </c>
      <c r="F597" s="251">
        <f>(23+51+66+18+109)/3</f>
        <v>89</v>
      </c>
      <c r="G597" s="1" t="s">
        <v>6878</v>
      </c>
    </row>
    <row r="598" spans="1:9" ht="15.75" customHeight="1">
      <c r="A598" s="12" t="s">
        <v>6878</v>
      </c>
      <c r="B598" s="13" t="s">
        <v>475</v>
      </c>
      <c r="C598" s="13" t="s">
        <v>7038</v>
      </c>
      <c r="D598" s="16" t="s">
        <v>642</v>
      </c>
      <c r="E598" s="16">
        <f>(23+51+66+18+109)/3</f>
        <v>89</v>
      </c>
      <c r="F598" s="251">
        <f>(23+51+66+18+109)/3</f>
        <v>89</v>
      </c>
      <c r="G598" s="1" t="s">
        <v>6878</v>
      </c>
    </row>
    <row r="599" spans="1:9" ht="15.75" customHeight="1">
      <c r="A599" s="12" t="s">
        <v>6883</v>
      </c>
      <c r="B599" s="13" t="s">
        <v>475</v>
      </c>
      <c r="C599" s="13" t="s">
        <v>7039</v>
      </c>
      <c r="D599" s="16" t="s">
        <v>642</v>
      </c>
      <c r="E599" s="15">
        <f>124/3</f>
        <v>41.333333333333336</v>
      </c>
      <c r="F599" s="251">
        <f>E599</f>
        <v>41.333333333333336</v>
      </c>
      <c r="G599" s="1" t="s">
        <v>5644</v>
      </c>
      <c r="H599" s="3"/>
      <c r="I599" s="3"/>
    </row>
    <row r="600" spans="1:9" ht="15.75" customHeight="1">
      <c r="A600" s="12" t="s">
        <v>6883</v>
      </c>
      <c r="B600" s="13" t="s">
        <v>475</v>
      </c>
      <c r="C600" s="13" t="s">
        <v>7040</v>
      </c>
      <c r="D600" s="16" t="s">
        <v>642</v>
      </c>
      <c r="E600" s="15">
        <f>62/3</f>
        <v>20.666666666666668</v>
      </c>
      <c r="F600" s="251">
        <f t="shared" ref="F600:F602" si="33">E600</f>
        <v>20.666666666666668</v>
      </c>
      <c r="G600" s="1" t="s">
        <v>5644</v>
      </c>
      <c r="H600" s="3"/>
      <c r="I600" s="3"/>
    </row>
    <row r="601" spans="1:9" ht="15.75" customHeight="1">
      <c r="A601" s="12" t="s">
        <v>6883</v>
      </c>
      <c r="B601" s="13" t="s">
        <v>475</v>
      </c>
      <c r="C601" s="13" t="s">
        <v>7041</v>
      </c>
      <c r="D601" s="16" t="s">
        <v>642</v>
      </c>
      <c r="E601" s="15">
        <f>62/3</f>
        <v>20.666666666666668</v>
      </c>
      <c r="F601" s="251">
        <f t="shared" si="33"/>
        <v>20.666666666666668</v>
      </c>
      <c r="G601" s="1" t="s">
        <v>5644</v>
      </c>
      <c r="H601" s="3"/>
      <c r="I601" s="3"/>
    </row>
    <row r="602" spans="1:9" ht="15.75" customHeight="1">
      <c r="A602" s="12" t="s">
        <v>6883</v>
      </c>
      <c r="B602" s="13" t="s">
        <v>475</v>
      </c>
      <c r="C602" s="13" t="s">
        <v>7042</v>
      </c>
      <c r="D602" s="16" t="s">
        <v>664</v>
      </c>
      <c r="E602" s="15">
        <f>53/3/2</f>
        <v>8.8333333333333339</v>
      </c>
      <c r="F602" s="251">
        <f t="shared" si="33"/>
        <v>8.8333333333333339</v>
      </c>
      <c r="G602" s="1" t="s">
        <v>5644</v>
      </c>
      <c r="H602" s="3"/>
      <c r="I602" s="3"/>
    </row>
    <row r="603" spans="1:9" ht="15.75" customHeight="1">
      <c r="A603" s="12" t="s">
        <v>5644</v>
      </c>
      <c r="B603" s="13" t="s">
        <v>475</v>
      </c>
      <c r="C603" s="13" t="s">
        <v>7043</v>
      </c>
      <c r="D603" s="16" t="s">
        <v>642</v>
      </c>
      <c r="E603" s="15">
        <f>11/3</f>
        <v>3.6666666666666665</v>
      </c>
      <c r="F603" s="251">
        <f>E603</f>
        <v>3.6666666666666665</v>
      </c>
      <c r="G603" s="1" t="s">
        <v>5644</v>
      </c>
      <c r="H603" s="3"/>
      <c r="I603" s="3"/>
    </row>
    <row r="604" spans="1:9" ht="15.75" customHeight="1">
      <c r="A604" s="12" t="s">
        <v>6883</v>
      </c>
      <c r="B604" s="13" t="s">
        <v>475</v>
      </c>
      <c r="C604" s="13" t="s">
        <v>7044</v>
      </c>
      <c r="D604" s="16" t="s">
        <v>642</v>
      </c>
      <c r="E604" s="15">
        <f>11/3</f>
        <v>3.6666666666666665</v>
      </c>
      <c r="F604" s="251">
        <f>E604</f>
        <v>3.6666666666666665</v>
      </c>
      <c r="G604" s="1" t="s">
        <v>5644</v>
      </c>
      <c r="H604" s="3"/>
      <c r="I604" s="3"/>
    </row>
    <row r="605" spans="1:9" ht="15.75" customHeight="1">
      <c r="A605" s="12" t="s">
        <v>5644</v>
      </c>
      <c r="B605" s="13" t="s">
        <v>5716</v>
      </c>
      <c r="C605" s="13" t="s">
        <v>5430</v>
      </c>
      <c r="D605" s="16" t="s">
        <v>642</v>
      </c>
      <c r="E605" s="15">
        <v>79.33</v>
      </c>
      <c r="F605" s="251">
        <f t="shared" ref="F605" si="34">E605</f>
        <v>79.33</v>
      </c>
      <c r="G605" s="1" t="s">
        <v>5644</v>
      </c>
      <c r="H605" s="3"/>
      <c r="I605" s="3"/>
    </row>
    <row r="606" spans="1:9" ht="15.75" customHeight="1">
      <c r="A606" s="12" t="s">
        <v>6893</v>
      </c>
      <c r="B606" s="13" t="s">
        <v>475</v>
      </c>
      <c r="C606" s="13" t="s">
        <v>7045</v>
      </c>
      <c r="D606" s="14" t="s">
        <v>978</v>
      </c>
      <c r="E606" s="14">
        <v>126</v>
      </c>
      <c r="F606" s="251">
        <v>42</v>
      </c>
      <c r="G606" s="1" t="s">
        <v>5820</v>
      </c>
      <c r="H606" s="3"/>
      <c r="I606" s="3"/>
    </row>
    <row r="607" spans="1:9" ht="15" customHeight="1">
      <c r="A607" s="12" t="s">
        <v>6893</v>
      </c>
      <c r="B607" s="13" t="s">
        <v>475</v>
      </c>
      <c r="C607" s="13" t="s">
        <v>7045</v>
      </c>
      <c r="D607" s="16" t="s">
        <v>2881</v>
      </c>
      <c r="E607" s="16">
        <v>126</v>
      </c>
      <c r="F607" s="251">
        <v>42</v>
      </c>
      <c r="G607" s="1" t="s">
        <v>5820</v>
      </c>
    </row>
    <row r="608" spans="1:9" ht="15.75" customHeight="1">
      <c r="A608" s="12" t="s">
        <v>6893</v>
      </c>
      <c r="B608" s="13" t="s">
        <v>475</v>
      </c>
      <c r="C608" s="13" t="s">
        <v>7046</v>
      </c>
      <c r="D608" s="14" t="s">
        <v>978</v>
      </c>
      <c r="E608" s="14">
        <v>126</v>
      </c>
      <c r="F608" s="251">
        <v>42</v>
      </c>
      <c r="G608" s="1" t="s">
        <v>5820</v>
      </c>
    </row>
    <row r="609" spans="1:9" ht="15.75" customHeight="1">
      <c r="A609" s="12" t="s">
        <v>6893</v>
      </c>
      <c r="B609" s="13" t="s">
        <v>475</v>
      </c>
      <c r="C609" s="13" t="s">
        <v>7047</v>
      </c>
      <c r="D609" s="16" t="s">
        <v>2881</v>
      </c>
      <c r="E609" s="16">
        <v>50</v>
      </c>
      <c r="F609" s="251">
        <v>16.66</v>
      </c>
      <c r="G609" s="1" t="s">
        <v>5820</v>
      </c>
      <c r="H609" s="3"/>
      <c r="I609" s="3"/>
    </row>
    <row r="610" spans="1:9" ht="15.75" customHeight="1">
      <c r="A610" s="12" t="s">
        <v>6893</v>
      </c>
      <c r="B610" s="13" t="s">
        <v>475</v>
      </c>
      <c r="C610" s="13" t="s">
        <v>7047</v>
      </c>
      <c r="D610" s="16" t="s">
        <v>5370</v>
      </c>
      <c r="E610" s="16">
        <v>80</v>
      </c>
      <c r="F610" s="251">
        <v>13.33</v>
      </c>
      <c r="G610" s="1" t="s">
        <v>5820</v>
      </c>
      <c r="H610" s="3"/>
      <c r="I610" s="3"/>
    </row>
    <row r="611" spans="1:9" ht="15.75" customHeight="1">
      <c r="A611" s="12" t="s">
        <v>6893</v>
      </c>
      <c r="B611" s="13" t="s">
        <v>475</v>
      </c>
      <c r="C611" s="13" t="s">
        <v>7048</v>
      </c>
      <c r="D611" s="16" t="s">
        <v>2881</v>
      </c>
      <c r="E611" s="16">
        <v>30</v>
      </c>
      <c r="F611" s="251">
        <v>10</v>
      </c>
      <c r="G611" s="1" t="s">
        <v>5820</v>
      </c>
      <c r="H611" s="3"/>
      <c r="I611" s="3"/>
    </row>
    <row r="612" spans="1:9" ht="15.75" customHeight="1">
      <c r="A612" s="12" t="s">
        <v>6893</v>
      </c>
      <c r="B612" s="13" t="s">
        <v>475</v>
      </c>
      <c r="C612" s="13" t="s">
        <v>7048</v>
      </c>
      <c r="D612" s="16" t="s">
        <v>5370</v>
      </c>
      <c r="E612" s="16">
        <v>80</v>
      </c>
      <c r="F612" s="251">
        <v>13.33</v>
      </c>
      <c r="G612" s="1" t="s">
        <v>5820</v>
      </c>
      <c r="H612" s="3"/>
      <c r="I612" s="3"/>
    </row>
    <row r="613" spans="1:9" ht="15.75" customHeight="1">
      <c r="A613" s="12" t="s">
        <v>6895</v>
      </c>
      <c r="B613" s="13" t="s">
        <v>475</v>
      </c>
      <c r="C613" s="13" t="s">
        <v>7049</v>
      </c>
      <c r="D613" s="14" t="s">
        <v>7050</v>
      </c>
      <c r="E613" s="14">
        <v>26</v>
      </c>
      <c r="F613" s="251">
        <v>52</v>
      </c>
      <c r="G613" s="1" t="s">
        <v>7051</v>
      </c>
      <c r="H613" s="3"/>
      <c r="I613" s="3"/>
    </row>
    <row r="614" spans="1:9" ht="15" customHeight="1">
      <c r="A614" s="12" t="s">
        <v>6895</v>
      </c>
      <c r="B614" s="13" t="s">
        <v>5716</v>
      </c>
      <c r="C614" s="13" t="s">
        <v>7052</v>
      </c>
      <c r="D614" s="16" t="s">
        <v>7050</v>
      </c>
      <c r="E614" s="16">
        <v>26</v>
      </c>
      <c r="F614" s="251">
        <v>52</v>
      </c>
      <c r="G614" s="1" t="s">
        <v>7051</v>
      </c>
    </row>
    <row r="615" spans="1:9" ht="15.75" customHeight="1">
      <c r="A615" s="12" t="s">
        <v>6895</v>
      </c>
      <c r="B615" s="13" t="s">
        <v>5716</v>
      </c>
      <c r="C615" s="13" t="s">
        <v>2735</v>
      </c>
      <c r="D615" s="14" t="s">
        <v>7050</v>
      </c>
      <c r="E615" s="14">
        <v>15</v>
      </c>
      <c r="F615" s="251">
        <v>30</v>
      </c>
      <c r="G615" s="1" t="s">
        <v>7051</v>
      </c>
    </row>
    <row r="616" spans="1:9" ht="15.75" customHeight="1">
      <c r="A616" s="765" t="s">
        <v>6904</v>
      </c>
      <c r="B616" s="951" t="s">
        <v>475</v>
      </c>
      <c r="C616" s="951" t="s">
        <v>7053</v>
      </c>
      <c r="D616" s="950" t="s">
        <v>978</v>
      </c>
      <c r="E616" s="950">
        <f>120/3</f>
        <v>40</v>
      </c>
      <c r="F616" s="1249">
        <v>40</v>
      </c>
      <c r="G616" s="1" t="s">
        <v>5648</v>
      </c>
      <c r="H616" s="3"/>
      <c r="I616" s="3"/>
    </row>
    <row r="617" spans="1:9" ht="15.75" customHeight="1">
      <c r="A617" s="765" t="s">
        <v>6904</v>
      </c>
      <c r="B617" s="951" t="s">
        <v>1044</v>
      </c>
      <c r="C617" s="951" t="s">
        <v>7054</v>
      </c>
      <c r="D617" s="950" t="s">
        <v>978</v>
      </c>
      <c r="E617" s="950">
        <f>(120+30+20+10)/3</f>
        <v>60</v>
      </c>
      <c r="F617" s="1249">
        <f>E617</f>
        <v>60</v>
      </c>
      <c r="G617" s="1" t="s">
        <v>5648</v>
      </c>
      <c r="H617" s="3"/>
      <c r="I617" s="3"/>
    </row>
    <row r="618" spans="1:9" ht="15.75" customHeight="1">
      <c r="A618" s="765" t="s">
        <v>6904</v>
      </c>
      <c r="B618" s="951" t="s">
        <v>475</v>
      </c>
      <c r="C618" s="951" t="s">
        <v>1060</v>
      </c>
      <c r="D618" s="950" t="s">
        <v>978</v>
      </c>
      <c r="E618" s="980">
        <f>(25/100*120)/3</f>
        <v>10</v>
      </c>
      <c r="F618" s="1249">
        <f>E618</f>
        <v>10</v>
      </c>
      <c r="G618" s="1" t="s">
        <v>5648</v>
      </c>
      <c r="H618" s="3"/>
      <c r="I618" s="3"/>
    </row>
    <row r="619" spans="1:9" ht="15.75" customHeight="1">
      <c r="A619" s="765" t="s">
        <v>6904</v>
      </c>
      <c r="B619" s="951" t="s">
        <v>1044</v>
      </c>
      <c r="C619" s="951" t="s">
        <v>7055</v>
      </c>
      <c r="D619" s="950" t="s">
        <v>978</v>
      </c>
      <c r="E619" s="980">
        <f>(10/100*120)/3</f>
        <v>4</v>
      </c>
      <c r="F619" s="1249">
        <f>E619</f>
        <v>4</v>
      </c>
      <c r="G619" s="1" t="s">
        <v>5648</v>
      </c>
      <c r="H619" s="3"/>
      <c r="I619" s="3"/>
    </row>
    <row r="620" spans="1:9" ht="15.75" customHeight="1">
      <c r="A620" s="765" t="s">
        <v>6904</v>
      </c>
      <c r="B620" s="951" t="s">
        <v>1123</v>
      </c>
      <c r="C620" s="951" t="s">
        <v>7056</v>
      </c>
      <c r="D620" s="950" t="s">
        <v>978</v>
      </c>
      <c r="E620" s="980">
        <f>(40/3)*2</f>
        <v>26.666666666666668</v>
      </c>
      <c r="F620" s="1249">
        <v>27</v>
      </c>
      <c r="G620" s="1" t="s">
        <v>5648</v>
      </c>
      <c r="H620" s="3"/>
      <c r="I620" s="3"/>
    </row>
    <row r="621" spans="1:9" ht="15" customHeight="1">
      <c r="A621" s="12" t="s">
        <v>5651</v>
      </c>
      <c r="B621" s="13" t="s">
        <v>475</v>
      </c>
      <c r="C621" s="13" t="s">
        <v>7057</v>
      </c>
      <c r="D621" s="14" t="s">
        <v>642</v>
      </c>
      <c r="E621" s="14" t="s">
        <v>7058</v>
      </c>
      <c r="F621" s="251">
        <v>80</v>
      </c>
      <c r="G621" s="802" t="s">
        <v>5651</v>
      </c>
    </row>
    <row r="622" spans="1:9" ht="15.75" customHeight="1">
      <c r="A622" s="12" t="str">
        <f t="shared" ref="A622:D623" si="35">A621</f>
        <v>Racheriu Mihaela</v>
      </c>
      <c r="B622" s="13" t="str">
        <f t="shared" si="35"/>
        <v>FMED4</v>
      </c>
      <c r="C622" s="13" t="s">
        <v>7059</v>
      </c>
      <c r="D622" s="16" t="str">
        <f t="shared" si="35"/>
        <v>Titular</v>
      </c>
      <c r="E622" s="16" t="s">
        <v>7060</v>
      </c>
      <c r="F622" s="251">
        <v>40</v>
      </c>
      <c r="G622" s="802" t="s">
        <v>5651</v>
      </c>
    </row>
    <row r="623" spans="1:9" ht="15.75" customHeight="1">
      <c r="A623" s="12" t="str">
        <f t="shared" si="35"/>
        <v>Racheriu Mihaela</v>
      </c>
      <c r="B623" s="13" t="str">
        <f t="shared" si="35"/>
        <v>FMED4</v>
      </c>
      <c r="C623" s="13" t="s">
        <v>7061</v>
      </c>
      <c r="D623" s="14" t="str">
        <f t="shared" si="35"/>
        <v>Titular</v>
      </c>
      <c r="E623" s="14" t="s">
        <v>7062</v>
      </c>
      <c r="F623" s="251">
        <v>54</v>
      </c>
      <c r="G623" s="802" t="s">
        <v>5651</v>
      </c>
      <c r="H623" s="3"/>
      <c r="I623" s="3"/>
    </row>
    <row r="624" spans="1:9" ht="15.75" customHeight="1">
      <c r="A624" s="765" t="s">
        <v>5859</v>
      </c>
      <c r="B624" s="951" t="s">
        <v>475</v>
      </c>
      <c r="C624" s="951" t="s">
        <v>1474</v>
      </c>
      <c r="D624" s="16" t="s">
        <v>642</v>
      </c>
      <c r="E624" s="16">
        <v>30</v>
      </c>
      <c r="F624" s="251">
        <v>30</v>
      </c>
      <c r="G624" s="1" t="s">
        <v>6990</v>
      </c>
      <c r="H624" s="3"/>
      <c r="I624" s="3"/>
    </row>
    <row r="625" spans="1:9" ht="15.75" customHeight="1">
      <c r="A625" s="765" t="s">
        <v>5859</v>
      </c>
      <c r="B625" s="951" t="s">
        <v>475</v>
      </c>
      <c r="C625" s="951" t="s">
        <v>7063</v>
      </c>
      <c r="D625" s="980" t="s">
        <v>2604</v>
      </c>
      <c r="E625" s="16">
        <v>40</v>
      </c>
      <c r="F625" s="251">
        <v>40</v>
      </c>
      <c r="G625" s="1" t="s">
        <v>6990</v>
      </c>
      <c r="H625" s="3"/>
      <c r="I625" s="3"/>
    </row>
    <row r="626" spans="1:9" ht="15.75" customHeight="1">
      <c r="A626" s="765" t="s">
        <v>5859</v>
      </c>
      <c r="B626" s="951" t="s">
        <v>475</v>
      </c>
      <c r="C626" s="951" t="s">
        <v>686</v>
      </c>
      <c r="D626" s="16" t="s">
        <v>978</v>
      </c>
      <c r="E626" s="16">
        <v>40</v>
      </c>
      <c r="F626" s="251">
        <v>40</v>
      </c>
      <c r="G626" s="1" t="s">
        <v>6990</v>
      </c>
      <c r="H626" s="3"/>
      <c r="I626" s="3"/>
    </row>
    <row r="627" spans="1:9" ht="15.75" customHeight="1">
      <c r="A627" s="765" t="s">
        <v>6990</v>
      </c>
      <c r="B627" s="951" t="s">
        <v>475</v>
      </c>
      <c r="C627" s="951" t="s">
        <v>1118</v>
      </c>
      <c r="D627" s="16" t="s">
        <v>978</v>
      </c>
      <c r="E627" s="16">
        <v>60</v>
      </c>
      <c r="F627" s="251">
        <v>60</v>
      </c>
      <c r="G627" s="1" t="s">
        <v>6990</v>
      </c>
      <c r="H627" s="3"/>
      <c r="I627" s="3"/>
    </row>
    <row r="628" spans="1:9" ht="14.4">
      <c r="A628" s="12" t="s">
        <v>6992</v>
      </c>
      <c r="B628" s="13" t="s">
        <v>475</v>
      </c>
      <c r="C628" s="13" t="s">
        <v>7017</v>
      </c>
      <c r="D628" s="16" t="s">
        <v>1061</v>
      </c>
      <c r="E628" s="16">
        <v>20</v>
      </c>
      <c r="F628" s="251">
        <v>6.6</v>
      </c>
      <c r="G628" s="802" t="s">
        <v>5888</v>
      </c>
    </row>
    <row r="629" spans="1:9" ht="15" customHeight="1">
      <c r="A629" s="12" t="s">
        <v>6928</v>
      </c>
      <c r="B629" s="13" t="s">
        <v>475</v>
      </c>
      <c r="C629" s="13" t="s">
        <v>7038</v>
      </c>
      <c r="D629" s="16" t="s">
        <v>642</v>
      </c>
      <c r="E629" s="16">
        <f>(23+51+66+18+109)/3</f>
        <v>89</v>
      </c>
      <c r="F629" s="251">
        <f>(23+51+66+18+109)/3</f>
        <v>89</v>
      </c>
      <c r="G629" s="2257" t="s">
        <v>6928</v>
      </c>
    </row>
    <row r="630" spans="1:9" ht="14.4">
      <c r="A630" s="12" t="s">
        <v>6994</v>
      </c>
      <c r="B630" s="13" t="s">
        <v>475</v>
      </c>
      <c r="C630" s="13" t="s">
        <v>7064</v>
      </c>
      <c r="D630" s="14" t="s">
        <v>983</v>
      </c>
      <c r="E630" s="14">
        <v>74.33</v>
      </c>
      <c r="F630" s="251">
        <v>74.33</v>
      </c>
      <c r="G630" s="802" t="s">
        <v>5661</v>
      </c>
    </row>
    <row r="631" spans="1:9" ht="15.75" customHeight="1">
      <c r="A631" s="12" t="s">
        <v>6888</v>
      </c>
      <c r="B631" s="13" t="s">
        <v>475</v>
      </c>
      <c r="C631" s="13" t="s">
        <v>7039</v>
      </c>
      <c r="D631" s="16" t="s">
        <v>664</v>
      </c>
      <c r="E631" s="56">
        <f>124/3/2</f>
        <v>20.666666666666668</v>
      </c>
      <c r="F631" s="251">
        <v>20.67</v>
      </c>
      <c r="G631" s="1" t="s">
        <v>6936</v>
      </c>
      <c r="H631" s="3"/>
      <c r="I631" s="3"/>
    </row>
    <row r="632" spans="1:9" ht="15.75" customHeight="1">
      <c r="A632" s="12" t="s">
        <v>6888</v>
      </c>
      <c r="B632" s="13" t="s">
        <v>475</v>
      </c>
      <c r="C632" s="13" t="s">
        <v>7040</v>
      </c>
      <c r="D632" s="16" t="s">
        <v>642</v>
      </c>
      <c r="E632" s="15">
        <f>62/3</f>
        <v>20.666666666666668</v>
      </c>
      <c r="F632" s="251">
        <f>E632</f>
        <v>20.666666666666668</v>
      </c>
      <c r="G632" s="1" t="s">
        <v>6936</v>
      </c>
      <c r="H632" s="3"/>
      <c r="I632" s="3"/>
    </row>
    <row r="633" spans="1:9" ht="15.75" customHeight="1">
      <c r="A633" s="12" t="s">
        <v>6888</v>
      </c>
      <c r="B633" s="13" t="s">
        <v>475</v>
      </c>
      <c r="C633" s="13" t="s">
        <v>7041</v>
      </c>
      <c r="D633" s="16" t="s">
        <v>642</v>
      </c>
      <c r="E633" s="15">
        <f>62/3</f>
        <v>20.666666666666668</v>
      </c>
      <c r="F633" s="251">
        <f>E633</f>
        <v>20.666666666666668</v>
      </c>
      <c r="G633" s="1" t="s">
        <v>6936</v>
      </c>
      <c r="H633" s="3"/>
      <c r="I633" s="3"/>
    </row>
    <row r="634" spans="1:9" ht="15.75" customHeight="1">
      <c r="A634" s="12" t="s">
        <v>6888</v>
      </c>
      <c r="B634" s="13" t="s">
        <v>475</v>
      </c>
      <c r="C634" s="13" t="s">
        <v>7024</v>
      </c>
      <c r="D634" s="16" t="s">
        <v>664</v>
      </c>
      <c r="E634" s="56">
        <f>41/3/2</f>
        <v>6.833333333333333</v>
      </c>
      <c r="F634" s="251">
        <f t="shared" ref="F634:F640" si="36">E634</f>
        <v>6.833333333333333</v>
      </c>
      <c r="G634" s="1" t="s">
        <v>6936</v>
      </c>
      <c r="H634" s="3"/>
      <c r="I634" s="3"/>
    </row>
    <row r="635" spans="1:9" ht="15" customHeight="1">
      <c r="A635" s="12" t="s">
        <v>6888</v>
      </c>
      <c r="B635" s="13" t="s">
        <v>475</v>
      </c>
      <c r="C635" s="13" t="s">
        <v>7025</v>
      </c>
      <c r="D635" s="16" t="s">
        <v>642</v>
      </c>
      <c r="E635" s="15">
        <f>20/3</f>
        <v>6.666666666666667</v>
      </c>
      <c r="F635" s="251">
        <f>E635</f>
        <v>6.666666666666667</v>
      </c>
      <c r="G635" s="1" t="s">
        <v>6936</v>
      </c>
    </row>
    <row r="636" spans="1:9" ht="15.75" customHeight="1">
      <c r="A636" s="12" t="s">
        <v>6888</v>
      </c>
      <c r="B636" s="13" t="s">
        <v>475</v>
      </c>
      <c r="C636" s="13" t="s">
        <v>7026</v>
      </c>
      <c r="D636" s="16" t="s">
        <v>642</v>
      </c>
      <c r="E636" s="15">
        <f>20/3</f>
        <v>6.666666666666667</v>
      </c>
      <c r="F636" s="251">
        <f>E636</f>
        <v>6.666666666666667</v>
      </c>
      <c r="G636" s="1" t="s">
        <v>6936</v>
      </c>
    </row>
    <row r="637" spans="1:9" ht="15.75" customHeight="1">
      <c r="A637" s="12" t="s">
        <v>6888</v>
      </c>
      <c r="B637" s="13" t="s">
        <v>475</v>
      </c>
      <c r="C637" s="13" t="s">
        <v>7042</v>
      </c>
      <c r="D637" s="16" t="s">
        <v>664</v>
      </c>
      <c r="E637" s="56">
        <f>53/3/2</f>
        <v>8.8333333333333339</v>
      </c>
      <c r="F637" s="251">
        <f t="shared" si="36"/>
        <v>8.8333333333333339</v>
      </c>
      <c r="G637" s="1" t="s">
        <v>6936</v>
      </c>
      <c r="H637" s="3"/>
      <c r="I637" s="3"/>
    </row>
    <row r="638" spans="1:9" ht="15.75" customHeight="1">
      <c r="A638" s="12" t="s">
        <v>6888</v>
      </c>
      <c r="B638" s="13" t="s">
        <v>475</v>
      </c>
      <c r="C638" s="13" t="s">
        <v>7065</v>
      </c>
      <c r="D638" s="16" t="s">
        <v>642</v>
      </c>
      <c r="E638" s="15">
        <f>42/3</f>
        <v>14</v>
      </c>
      <c r="F638" s="251">
        <f>E638</f>
        <v>14</v>
      </c>
      <c r="G638" s="1" t="s">
        <v>6936</v>
      </c>
      <c r="H638" s="3"/>
      <c r="I638" s="3"/>
    </row>
    <row r="639" spans="1:9" ht="15.75" customHeight="1">
      <c r="A639" s="12" t="s">
        <v>6888</v>
      </c>
      <c r="B639" s="13" t="s">
        <v>475</v>
      </c>
      <c r="C639" s="13" t="s">
        <v>7066</v>
      </c>
      <c r="D639" s="16" t="s">
        <v>642</v>
      </c>
      <c r="E639" s="15">
        <f>42/3</f>
        <v>14</v>
      </c>
      <c r="F639" s="251">
        <f>E639</f>
        <v>14</v>
      </c>
      <c r="G639" s="1" t="s">
        <v>6936</v>
      </c>
      <c r="H639" s="3"/>
      <c r="I639" s="3"/>
    </row>
    <row r="640" spans="1:9" ht="15.75" customHeight="1">
      <c r="A640" s="12" t="s">
        <v>6888</v>
      </c>
      <c r="B640" s="13" t="s">
        <v>475</v>
      </c>
      <c r="C640" s="13" t="s">
        <v>7029</v>
      </c>
      <c r="D640" s="16" t="s">
        <v>664</v>
      </c>
      <c r="E640" s="56">
        <f>79/3/2</f>
        <v>13.166666666666666</v>
      </c>
      <c r="F640" s="251">
        <f t="shared" si="36"/>
        <v>13.166666666666666</v>
      </c>
      <c r="G640" s="1" t="s">
        <v>6936</v>
      </c>
      <c r="H640" s="3"/>
      <c r="I640" s="3"/>
    </row>
    <row r="641" spans="1:9" ht="15.75" customHeight="1">
      <c r="A641" s="12" t="s">
        <v>6888</v>
      </c>
      <c r="B641" s="13" t="s">
        <v>475</v>
      </c>
      <c r="C641" s="13" t="s">
        <v>7067</v>
      </c>
      <c r="D641" s="16" t="s">
        <v>642</v>
      </c>
      <c r="E641" s="15">
        <f>10/3</f>
        <v>3.3333333333333335</v>
      </c>
      <c r="F641" s="251">
        <f>E641</f>
        <v>3.3333333333333335</v>
      </c>
      <c r="G641" s="1" t="s">
        <v>6936</v>
      </c>
      <c r="H641" s="3"/>
      <c r="I641" s="3"/>
    </row>
    <row r="642" spans="1:9" ht="15.75" customHeight="1">
      <c r="A642" s="12" t="s">
        <v>6888</v>
      </c>
      <c r="B642" s="13" t="s">
        <v>475</v>
      </c>
      <c r="C642" s="13" t="s">
        <v>7068</v>
      </c>
      <c r="D642" s="16" t="s">
        <v>642</v>
      </c>
      <c r="E642" s="15">
        <f>10/3</f>
        <v>3.3333333333333335</v>
      </c>
      <c r="F642" s="251">
        <f>E642</f>
        <v>3.3333333333333335</v>
      </c>
      <c r="G642" s="1" t="s">
        <v>6936</v>
      </c>
      <c r="H642" s="3"/>
      <c r="I642" s="3"/>
    </row>
    <row r="643" spans="1:9" ht="15.75" customHeight="1">
      <c r="A643" s="12" t="s">
        <v>6888</v>
      </c>
      <c r="B643" s="13" t="s">
        <v>475</v>
      </c>
      <c r="C643" s="13" t="s">
        <v>5429</v>
      </c>
      <c r="D643" s="14" t="s">
        <v>5416</v>
      </c>
      <c r="E643" s="15">
        <v>494.66</v>
      </c>
      <c r="F643" s="251">
        <v>494.66</v>
      </c>
      <c r="G643" s="1" t="s">
        <v>6936</v>
      </c>
      <c r="H643" s="3"/>
      <c r="I643" s="3"/>
    </row>
    <row r="644" spans="1:9" ht="28.8">
      <c r="A644" s="12" t="s">
        <v>6752</v>
      </c>
      <c r="B644" s="13" t="s">
        <v>475</v>
      </c>
      <c r="C644" s="13" t="s">
        <v>1470</v>
      </c>
      <c r="D644" s="14" t="s">
        <v>664</v>
      </c>
      <c r="E644" s="14">
        <v>20</v>
      </c>
      <c r="F644" s="251">
        <v>20</v>
      </c>
      <c r="G644" s="802" t="s">
        <v>6752</v>
      </c>
    </row>
    <row r="645" spans="1:9" ht="15.75" customHeight="1">
      <c r="A645" s="12" t="s">
        <v>5650</v>
      </c>
      <c r="B645" s="13" t="s">
        <v>475</v>
      </c>
      <c r="C645" s="13" t="s">
        <v>1752</v>
      </c>
      <c r="D645" s="14" t="s">
        <v>642</v>
      </c>
      <c r="E645" s="16">
        <f>39/3</f>
        <v>13</v>
      </c>
      <c r="F645" s="251">
        <f>39/3</f>
        <v>13</v>
      </c>
      <c r="G645" s="1" t="s">
        <v>5650</v>
      </c>
      <c r="H645" s="3"/>
      <c r="I645" s="3"/>
    </row>
    <row r="646" spans="1:9" ht="15.75" customHeight="1">
      <c r="A646" s="12" t="s">
        <v>5650</v>
      </c>
      <c r="B646" s="13" t="s">
        <v>475</v>
      </c>
      <c r="C646" s="13" t="s">
        <v>7069</v>
      </c>
      <c r="D646" s="14" t="s">
        <v>642</v>
      </c>
      <c r="E646" s="981">
        <v>79.33</v>
      </c>
      <c r="F646" s="982">
        <v>79.33</v>
      </c>
      <c r="G646" s="1" t="s">
        <v>5650</v>
      </c>
      <c r="H646" s="3"/>
      <c r="I646" s="3"/>
    </row>
    <row r="647" spans="1:9" ht="15" customHeight="1">
      <c r="A647" s="12" t="s">
        <v>5650</v>
      </c>
      <c r="B647" s="13" t="s">
        <v>475</v>
      </c>
      <c r="C647" s="13" t="s">
        <v>7070</v>
      </c>
      <c r="D647" s="14" t="s">
        <v>642</v>
      </c>
      <c r="E647" s="983">
        <v>494.66</v>
      </c>
      <c r="F647" s="2242">
        <v>494.66</v>
      </c>
      <c r="G647" s="1" t="s">
        <v>5650</v>
      </c>
    </row>
    <row r="648" spans="1:9" ht="15.75" customHeight="1">
      <c r="A648" s="969" t="s">
        <v>6757</v>
      </c>
      <c r="B648" s="958" t="s">
        <v>475</v>
      </c>
      <c r="C648" s="958" t="s">
        <v>7071</v>
      </c>
      <c r="D648" s="984" t="s">
        <v>2604</v>
      </c>
      <c r="E648" s="974" t="s">
        <v>7072</v>
      </c>
      <c r="F648" s="2243">
        <v>59</v>
      </c>
      <c r="G648" s="802" t="s">
        <v>5638</v>
      </c>
    </row>
    <row r="649" spans="1:9" ht="15.75" customHeight="1">
      <c r="A649" s="969" t="s">
        <v>6757</v>
      </c>
      <c r="B649" s="958" t="s">
        <v>475</v>
      </c>
      <c r="C649" s="958" t="s">
        <v>7073</v>
      </c>
      <c r="D649" s="984" t="s">
        <v>642</v>
      </c>
      <c r="E649" s="974">
        <v>118</v>
      </c>
      <c r="F649" s="2243">
        <v>118</v>
      </c>
      <c r="G649" s="802" t="s">
        <v>5638</v>
      </c>
      <c r="H649" s="3"/>
      <c r="I649" s="3"/>
    </row>
    <row r="650" spans="1:9" ht="15" customHeight="1">
      <c r="A650" s="969" t="s">
        <v>6757</v>
      </c>
      <c r="B650" s="958" t="s">
        <v>475</v>
      </c>
      <c r="C650" s="958" t="s">
        <v>7074</v>
      </c>
      <c r="D650" s="984" t="s">
        <v>642</v>
      </c>
      <c r="E650" s="974">
        <v>79</v>
      </c>
      <c r="F650" s="2243">
        <v>79</v>
      </c>
      <c r="G650" s="802" t="s">
        <v>5638</v>
      </c>
    </row>
    <row r="651" spans="1:9" ht="15.75" customHeight="1">
      <c r="A651" s="969" t="s">
        <v>6757</v>
      </c>
      <c r="B651" s="958" t="s">
        <v>475</v>
      </c>
      <c r="C651" s="958" t="s">
        <v>7075</v>
      </c>
      <c r="D651" s="973"/>
      <c r="E651" s="985">
        <v>494.66</v>
      </c>
      <c r="F651" s="2244">
        <v>494.66</v>
      </c>
      <c r="G651" s="802" t="s">
        <v>5638</v>
      </c>
    </row>
    <row r="652" spans="1:9" ht="15.75" customHeight="1">
      <c r="A652" s="969" t="s">
        <v>6757</v>
      </c>
      <c r="B652" s="958" t="s">
        <v>475</v>
      </c>
      <c r="C652" s="958" t="s">
        <v>1391</v>
      </c>
      <c r="D652" s="986"/>
      <c r="E652" s="985">
        <v>79.33</v>
      </c>
      <c r="F652" s="2245">
        <v>79.33</v>
      </c>
      <c r="G652" s="802" t="s">
        <v>5638</v>
      </c>
      <c r="H652" s="3"/>
      <c r="I652" s="3"/>
    </row>
    <row r="653" spans="1:9" ht="15.75" customHeight="1">
      <c r="A653" s="969" t="s">
        <v>6757</v>
      </c>
      <c r="B653" s="958" t="s">
        <v>475</v>
      </c>
      <c r="C653" s="958" t="s">
        <v>1392</v>
      </c>
      <c r="D653" s="986"/>
      <c r="E653" s="985">
        <v>48.66</v>
      </c>
      <c r="F653" s="2245">
        <v>48.66</v>
      </c>
      <c r="G653" s="802" t="s">
        <v>5638</v>
      </c>
      <c r="H653" s="3"/>
      <c r="I653" s="3"/>
    </row>
    <row r="654" spans="1:9" ht="15" customHeight="1">
      <c r="A654" s="987" t="s">
        <v>5955</v>
      </c>
      <c r="B654" s="959" t="s">
        <v>475</v>
      </c>
      <c r="C654" s="959" t="s">
        <v>7071</v>
      </c>
      <c r="D654" s="988" t="s">
        <v>642</v>
      </c>
      <c r="E654" s="960" t="s">
        <v>7076</v>
      </c>
      <c r="F654" s="2246">
        <v>40</v>
      </c>
      <c r="G654" s="802" t="s">
        <v>5955</v>
      </c>
    </row>
    <row r="655" spans="1:9" ht="15.75" customHeight="1">
      <c r="A655" s="987" t="s">
        <v>5955</v>
      </c>
      <c r="B655" s="959" t="s">
        <v>475</v>
      </c>
      <c r="C655" s="959" t="s">
        <v>7073</v>
      </c>
      <c r="D655" s="960" t="s">
        <v>2604</v>
      </c>
      <c r="E655" s="960" t="s">
        <v>7077</v>
      </c>
      <c r="F655" s="2246">
        <v>17.829999999999998</v>
      </c>
      <c r="G655" s="802" t="s">
        <v>5955</v>
      </c>
    </row>
    <row r="656" spans="1:9" ht="15.75" customHeight="1">
      <c r="A656" s="987" t="s">
        <v>5955</v>
      </c>
      <c r="B656" s="959" t="s">
        <v>475</v>
      </c>
      <c r="C656" s="959" t="s">
        <v>7073</v>
      </c>
      <c r="D656" s="960" t="s">
        <v>2604</v>
      </c>
      <c r="E656" s="960" t="s">
        <v>7078</v>
      </c>
      <c r="F656" s="2246">
        <v>13.33</v>
      </c>
      <c r="G656" s="802" t="s">
        <v>5955</v>
      </c>
      <c r="H656" s="3"/>
      <c r="I656" s="3"/>
    </row>
    <row r="657" spans="1:9" ht="15.75" customHeight="1">
      <c r="A657" s="987" t="s">
        <v>5955</v>
      </c>
      <c r="B657" s="959" t="s">
        <v>475</v>
      </c>
      <c r="C657" s="959" t="s">
        <v>7075</v>
      </c>
      <c r="D657" s="989"/>
      <c r="E657" s="990">
        <v>494.66</v>
      </c>
      <c r="F657" s="2247">
        <v>494.66</v>
      </c>
      <c r="G657" s="802" t="s">
        <v>5955</v>
      </c>
      <c r="H657" s="3"/>
      <c r="I657" s="3"/>
    </row>
    <row r="658" spans="1:9" ht="15" customHeight="1">
      <c r="A658" s="987" t="s">
        <v>5955</v>
      </c>
      <c r="B658" s="959" t="s">
        <v>475</v>
      </c>
      <c r="C658" s="959" t="s">
        <v>1391</v>
      </c>
      <c r="D658" s="991"/>
      <c r="E658" s="990">
        <v>79.33</v>
      </c>
      <c r="F658" s="2247">
        <v>79.33</v>
      </c>
      <c r="G658" s="802" t="s">
        <v>5955</v>
      </c>
    </row>
    <row r="659" spans="1:9" ht="15.75" customHeight="1">
      <c r="A659" s="987" t="s">
        <v>5955</v>
      </c>
      <c r="B659" s="959" t="s">
        <v>475</v>
      </c>
      <c r="C659" s="959" t="s">
        <v>1392</v>
      </c>
      <c r="D659" s="991"/>
      <c r="E659" s="990">
        <v>48.66</v>
      </c>
      <c r="F659" s="2247">
        <v>48.66</v>
      </c>
      <c r="G659" s="802" t="s">
        <v>5955</v>
      </c>
    </row>
    <row r="660" spans="1:9" ht="28.8">
      <c r="A660" s="12" t="s">
        <v>8534</v>
      </c>
      <c r="B660" s="13" t="s">
        <v>1044</v>
      </c>
      <c r="C660" s="238" t="s">
        <v>8535</v>
      </c>
      <c r="D660" s="14" t="s">
        <v>978</v>
      </c>
      <c r="E660" s="15">
        <v>26.66</v>
      </c>
      <c r="F660" s="251">
        <v>26.66</v>
      </c>
      <c r="G660" s="1003" t="s">
        <v>7234</v>
      </c>
    </row>
    <row r="661" spans="1:9" ht="41.4">
      <c r="A661" s="12" t="s">
        <v>8534</v>
      </c>
      <c r="B661" s="13" t="s">
        <v>1044</v>
      </c>
      <c r="C661" s="13" t="s">
        <v>8536</v>
      </c>
      <c r="D661" s="16" t="s">
        <v>978</v>
      </c>
      <c r="E661" s="15">
        <v>3.33</v>
      </c>
      <c r="F661" s="251">
        <v>3.33</v>
      </c>
      <c r="G661" s="1003" t="s">
        <v>7234</v>
      </c>
    </row>
    <row r="662" spans="1:9" ht="28.8">
      <c r="A662" s="12" t="s">
        <v>8534</v>
      </c>
      <c r="B662" s="13" t="s">
        <v>1044</v>
      </c>
      <c r="C662" s="13" t="s">
        <v>8537</v>
      </c>
      <c r="D662" s="14" t="s">
        <v>978</v>
      </c>
      <c r="E662" s="15">
        <v>3.33</v>
      </c>
      <c r="F662" s="251">
        <v>3.33</v>
      </c>
      <c r="G662" s="1003" t="s">
        <v>7234</v>
      </c>
    </row>
    <row r="663" spans="1:9" ht="41.4">
      <c r="A663" s="12" t="s">
        <v>8534</v>
      </c>
      <c r="B663" s="13" t="s">
        <v>1044</v>
      </c>
      <c r="C663" s="13" t="s">
        <v>8538</v>
      </c>
      <c r="D663" s="16" t="s">
        <v>978</v>
      </c>
      <c r="E663" s="15">
        <v>3.33</v>
      </c>
      <c r="F663" s="251">
        <v>3.33</v>
      </c>
      <c r="G663" s="1003" t="s">
        <v>7234</v>
      </c>
    </row>
    <row r="664" spans="1:9" ht="41.4">
      <c r="A664" s="12" t="s">
        <v>8534</v>
      </c>
      <c r="B664" s="13" t="s">
        <v>1044</v>
      </c>
      <c r="C664" s="13" t="s">
        <v>8539</v>
      </c>
      <c r="D664" s="16" t="s">
        <v>978</v>
      </c>
      <c r="E664" s="15">
        <v>3.33</v>
      </c>
      <c r="F664" s="251">
        <v>3.33</v>
      </c>
      <c r="G664" s="1003" t="s">
        <v>7234</v>
      </c>
    </row>
    <row r="665" spans="1:9" ht="41.4">
      <c r="A665" s="12" t="s">
        <v>8534</v>
      </c>
      <c r="B665" s="13" t="s">
        <v>1044</v>
      </c>
      <c r="C665" s="13" t="s">
        <v>8540</v>
      </c>
      <c r="D665" s="16" t="s">
        <v>978</v>
      </c>
      <c r="E665" s="15">
        <v>3.33</v>
      </c>
      <c r="F665" s="251">
        <v>3.33</v>
      </c>
      <c r="G665" s="1003" t="s">
        <v>7234</v>
      </c>
    </row>
    <row r="666" spans="1:9" ht="41.4">
      <c r="A666" s="12" t="s">
        <v>8534</v>
      </c>
      <c r="B666" s="13" t="s">
        <v>1044</v>
      </c>
      <c r="C666" s="13" t="s">
        <v>8541</v>
      </c>
      <c r="D666" s="16" t="s">
        <v>978</v>
      </c>
      <c r="E666" s="15">
        <v>3.33</v>
      </c>
      <c r="F666" s="251">
        <v>3.33</v>
      </c>
      <c r="G666" s="1003" t="s">
        <v>7234</v>
      </c>
    </row>
    <row r="667" spans="1:9" ht="28.8">
      <c r="A667" s="12" t="s">
        <v>8534</v>
      </c>
      <c r="B667" s="13" t="s">
        <v>1044</v>
      </c>
      <c r="C667" s="13" t="s">
        <v>8542</v>
      </c>
      <c r="D667" s="16" t="s">
        <v>978</v>
      </c>
      <c r="E667" s="15">
        <v>26.66</v>
      </c>
      <c r="F667" s="251">
        <v>26.66</v>
      </c>
      <c r="G667" s="1003" t="s">
        <v>7234</v>
      </c>
    </row>
    <row r="668" spans="1:9" ht="28.8">
      <c r="A668" s="12" t="s">
        <v>8534</v>
      </c>
      <c r="B668" s="13" t="s">
        <v>1044</v>
      </c>
      <c r="C668" s="13" t="s">
        <v>8543</v>
      </c>
      <c r="D668" s="14" t="s">
        <v>978</v>
      </c>
      <c r="E668" s="15">
        <v>26.66</v>
      </c>
      <c r="F668" s="251">
        <v>26.66</v>
      </c>
      <c r="G668" s="1003" t="s">
        <v>7234</v>
      </c>
    </row>
    <row r="669" spans="1:9" ht="28.8">
      <c r="A669" s="12" t="s">
        <v>8534</v>
      </c>
      <c r="B669" s="13" t="s">
        <v>1044</v>
      </c>
      <c r="C669" s="13" t="s">
        <v>8544</v>
      </c>
      <c r="D669" s="14" t="s">
        <v>978</v>
      </c>
      <c r="E669" s="15">
        <v>3.33</v>
      </c>
      <c r="F669" s="251">
        <v>3.33</v>
      </c>
      <c r="G669" s="1003" t="s">
        <v>7234</v>
      </c>
    </row>
    <row r="670" spans="1:9" ht="28.8">
      <c r="A670" s="12" t="s">
        <v>8534</v>
      </c>
      <c r="B670" s="13" t="s">
        <v>1044</v>
      </c>
      <c r="C670" s="13" t="s">
        <v>8545</v>
      </c>
      <c r="D670" s="14" t="s">
        <v>978</v>
      </c>
      <c r="E670" s="15">
        <v>3.33</v>
      </c>
      <c r="F670" s="251">
        <v>3.33</v>
      </c>
      <c r="G670" s="1003" t="s">
        <v>7234</v>
      </c>
    </row>
    <row r="671" spans="1:9" ht="28.8">
      <c r="A671" s="12" t="s">
        <v>8534</v>
      </c>
      <c r="B671" s="13" t="s">
        <v>1044</v>
      </c>
      <c r="C671" s="13" t="s">
        <v>8546</v>
      </c>
      <c r="D671" s="14" t="s">
        <v>978</v>
      </c>
      <c r="E671" s="15">
        <v>3.33</v>
      </c>
      <c r="F671" s="251">
        <v>3.33</v>
      </c>
      <c r="G671" s="1003" t="s">
        <v>7234</v>
      </c>
    </row>
    <row r="672" spans="1:9" ht="28.8">
      <c r="A672" s="12" t="s">
        <v>8534</v>
      </c>
      <c r="B672" s="13" t="s">
        <v>1044</v>
      </c>
      <c r="C672" s="13" t="s">
        <v>8547</v>
      </c>
      <c r="D672" s="14" t="s">
        <v>978</v>
      </c>
      <c r="E672" s="15">
        <v>3.33</v>
      </c>
      <c r="F672" s="251">
        <v>3.33</v>
      </c>
      <c r="G672" s="1003" t="s">
        <v>7234</v>
      </c>
    </row>
    <row r="673" spans="1:7" ht="28.8">
      <c r="A673" s="12" t="s">
        <v>8534</v>
      </c>
      <c r="B673" s="13" t="s">
        <v>1044</v>
      </c>
      <c r="C673" s="13" t="s">
        <v>8548</v>
      </c>
      <c r="D673" s="14" t="s">
        <v>978</v>
      </c>
      <c r="E673" s="15">
        <v>26.66</v>
      </c>
      <c r="F673" s="251">
        <v>26.66</v>
      </c>
      <c r="G673" s="1003" t="s">
        <v>7234</v>
      </c>
    </row>
    <row r="674" spans="1:7" ht="41.4">
      <c r="A674" s="12" t="s">
        <v>8534</v>
      </c>
      <c r="B674" s="13" t="s">
        <v>1044</v>
      </c>
      <c r="C674" s="13" t="s">
        <v>8549</v>
      </c>
      <c r="D674" s="14" t="s">
        <v>978</v>
      </c>
      <c r="E674" s="15">
        <v>50</v>
      </c>
      <c r="F674" s="251">
        <v>50</v>
      </c>
      <c r="G674" s="1003" t="s">
        <v>7234</v>
      </c>
    </row>
    <row r="675" spans="1:7" ht="41.4">
      <c r="A675" s="12" t="s">
        <v>8534</v>
      </c>
      <c r="B675" s="13" t="s">
        <v>1044</v>
      </c>
      <c r="C675" s="13" t="s">
        <v>8550</v>
      </c>
      <c r="D675" s="14" t="s">
        <v>978</v>
      </c>
      <c r="E675" s="15">
        <v>50</v>
      </c>
      <c r="F675" s="251">
        <v>50</v>
      </c>
      <c r="G675" s="1003" t="s">
        <v>7234</v>
      </c>
    </row>
    <row r="676" spans="1:7" ht="28.8">
      <c r="A676" s="12" t="s">
        <v>8534</v>
      </c>
      <c r="B676" s="238" t="s">
        <v>1044</v>
      </c>
      <c r="C676" s="13" t="s">
        <v>8551</v>
      </c>
      <c r="D676" s="14" t="s">
        <v>978</v>
      </c>
      <c r="E676" s="15">
        <v>48.66</v>
      </c>
      <c r="F676" s="251">
        <v>48.66</v>
      </c>
      <c r="G676" s="1003" t="s">
        <v>7234</v>
      </c>
    </row>
    <row r="677" spans="1:7" ht="28.8">
      <c r="A677" s="12" t="s">
        <v>8534</v>
      </c>
      <c r="B677" s="238" t="s">
        <v>1044</v>
      </c>
      <c r="C677" s="1060" t="s">
        <v>8552</v>
      </c>
      <c r="D677" s="1202" t="s">
        <v>978</v>
      </c>
      <c r="E677" s="251">
        <v>494.66</v>
      </c>
      <c r="F677" s="251">
        <v>494.66</v>
      </c>
      <c r="G677" s="1003" t="s">
        <v>7234</v>
      </c>
    </row>
    <row r="678" spans="1:7" ht="62.4">
      <c r="A678" s="1044" t="s">
        <v>8236</v>
      </c>
      <c r="B678" s="1178" t="s">
        <v>1044</v>
      </c>
      <c r="C678" s="1178" t="s">
        <v>8553</v>
      </c>
      <c r="D678" s="1180" t="s">
        <v>8554</v>
      </c>
      <c r="E678" s="1050">
        <v>13.66</v>
      </c>
      <c r="F678" s="1199">
        <v>13.66</v>
      </c>
      <c r="G678" s="1000" t="s">
        <v>7192</v>
      </c>
    </row>
    <row r="679" spans="1:7" ht="62.4">
      <c r="A679" s="1044" t="s">
        <v>8236</v>
      </c>
      <c r="B679" s="1178" t="s">
        <v>1044</v>
      </c>
      <c r="C679" s="1178" t="s">
        <v>8555</v>
      </c>
      <c r="D679" s="1180" t="s">
        <v>8554</v>
      </c>
      <c r="E679" s="1180">
        <v>13.66</v>
      </c>
      <c r="F679" s="1199">
        <v>13.66</v>
      </c>
      <c r="G679" s="1000" t="s">
        <v>7192</v>
      </c>
    </row>
    <row r="680" spans="1:7" ht="62.4">
      <c r="A680" s="1044" t="s">
        <v>8236</v>
      </c>
      <c r="B680" s="1178" t="s">
        <v>1044</v>
      </c>
      <c r="C680" s="1178" t="s">
        <v>8556</v>
      </c>
      <c r="D680" s="1050" t="s">
        <v>8554</v>
      </c>
      <c r="E680" s="1050">
        <v>9.66</v>
      </c>
      <c r="F680" s="1199">
        <v>9.66</v>
      </c>
      <c r="G680" s="1000" t="s">
        <v>7192</v>
      </c>
    </row>
    <row r="681" spans="1:7" ht="62.4">
      <c r="A681" s="1044" t="s">
        <v>8236</v>
      </c>
      <c r="B681" s="1178" t="s">
        <v>1044</v>
      </c>
      <c r="C681" s="1178" t="s">
        <v>8557</v>
      </c>
      <c r="D681" s="1180" t="s">
        <v>8554</v>
      </c>
      <c r="E681" s="1180">
        <v>9.66</v>
      </c>
      <c r="F681" s="1199">
        <v>9.66</v>
      </c>
      <c r="G681" s="1000" t="s">
        <v>7192</v>
      </c>
    </row>
    <row r="682" spans="1:7" ht="62.4">
      <c r="A682" s="1044" t="s">
        <v>8236</v>
      </c>
      <c r="B682" s="1178" t="s">
        <v>1044</v>
      </c>
      <c r="C682" s="1178" t="s">
        <v>8558</v>
      </c>
      <c r="D682" s="1180" t="s">
        <v>8554</v>
      </c>
      <c r="E682" s="1180">
        <v>42</v>
      </c>
      <c r="F682" s="1199">
        <v>42</v>
      </c>
      <c r="G682" s="1000" t="s">
        <v>7192</v>
      </c>
    </row>
    <row r="683" spans="1:7" ht="62.4">
      <c r="A683" s="1044" t="s">
        <v>8236</v>
      </c>
      <c r="B683" s="1178" t="s">
        <v>1044</v>
      </c>
      <c r="C683" s="1178" t="s">
        <v>8559</v>
      </c>
      <c r="D683" s="1180" t="s">
        <v>8554</v>
      </c>
      <c r="E683" s="1180">
        <v>42</v>
      </c>
      <c r="F683" s="1199">
        <v>42</v>
      </c>
      <c r="G683" s="1000" t="s">
        <v>7192</v>
      </c>
    </row>
    <row r="684" spans="1:7" ht="62.4">
      <c r="A684" s="1044" t="s">
        <v>8236</v>
      </c>
      <c r="B684" s="1178" t="s">
        <v>1044</v>
      </c>
      <c r="C684" s="1178" t="s">
        <v>8560</v>
      </c>
      <c r="D684" s="1180" t="s">
        <v>8554</v>
      </c>
      <c r="E684" s="1180">
        <v>11.33</v>
      </c>
      <c r="F684" s="1199">
        <v>11.33</v>
      </c>
      <c r="G684" s="1000" t="s">
        <v>7192</v>
      </c>
    </row>
    <row r="685" spans="1:7" ht="62.4">
      <c r="A685" s="1044" t="s">
        <v>8236</v>
      </c>
      <c r="B685" s="1178" t="s">
        <v>1044</v>
      </c>
      <c r="C685" s="1178" t="s">
        <v>8561</v>
      </c>
      <c r="D685" s="1180" t="s">
        <v>8554</v>
      </c>
      <c r="E685" s="1180">
        <v>11.33</v>
      </c>
      <c r="F685" s="1199">
        <v>11.33</v>
      </c>
      <c r="G685" s="1000" t="s">
        <v>7192</v>
      </c>
    </row>
    <row r="686" spans="1:7" ht="62.4">
      <c r="A686" s="1044" t="s">
        <v>8236</v>
      </c>
      <c r="B686" s="1178" t="s">
        <v>1044</v>
      </c>
      <c r="C686" s="1178" t="s">
        <v>8562</v>
      </c>
      <c r="D686" s="1180" t="s">
        <v>8554</v>
      </c>
      <c r="E686" s="1180">
        <v>11.33</v>
      </c>
      <c r="F686" s="1199">
        <v>11.33</v>
      </c>
      <c r="G686" s="1000" t="s">
        <v>7192</v>
      </c>
    </row>
    <row r="687" spans="1:7" ht="43.2">
      <c r="A687" s="1044" t="s">
        <v>8247</v>
      </c>
      <c r="B687" s="1178" t="s">
        <v>1044</v>
      </c>
      <c r="C687" s="1178" t="s">
        <v>8563</v>
      </c>
      <c r="D687" s="1180" t="s">
        <v>8564</v>
      </c>
      <c r="E687" s="1050">
        <v>13.66</v>
      </c>
      <c r="F687" s="1199">
        <v>13.66</v>
      </c>
      <c r="G687" s="1117" t="s">
        <v>7198</v>
      </c>
    </row>
    <row r="688" spans="1:7" ht="43.2">
      <c r="A688" s="1044" t="s">
        <v>8247</v>
      </c>
      <c r="B688" s="1178" t="s">
        <v>1044</v>
      </c>
      <c r="C688" s="1178" t="s">
        <v>8565</v>
      </c>
      <c r="D688" s="1180" t="s">
        <v>8564</v>
      </c>
      <c r="E688" s="1050">
        <v>14</v>
      </c>
      <c r="F688" s="1199">
        <v>13.66</v>
      </c>
      <c r="G688" s="1117" t="s">
        <v>7198</v>
      </c>
    </row>
    <row r="689" spans="1:7" ht="43.2">
      <c r="A689" s="1044" t="s">
        <v>8247</v>
      </c>
      <c r="B689" s="1178" t="s">
        <v>1044</v>
      </c>
      <c r="C689" s="1178" t="s">
        <v>8566</v>
      </c>
      <c r="D689" s="1180" t="s">
        <v>8564</v>
      </c>
      <c r="E689" s="1180">
        <v>13.66</v>
      </c>
      <c r="F689" s="1199">
        <v>13.66</v>
      </c>
      <c r="G689" s="1117" t="s">
        <v>7198</v>
      </c>
    </row>
    <row r="690" spans="1:7" ht="43.2">
      <c r="A690" s="1044" t="s">
        <v>8247</v>
      </c>
      <c r="B690" s="1178" t="s">
        <v>1044</v>
      </c>
      <c r="C690" s="1178" t="s">
        <v>8567</v>
      </c>
      <c r="D690" s="1180" t="s">
        <v>8564</v>
      </c>
      <c r="E690" s="1050">
        <v>8.33</v>
      </c>
      <c r="F690" s="1199">
        <v>8.33</v>
      </c>
      <c r="G690" s="1117" t="s">
        <v>7198</v>
      </c>
    </row>
    <row r="691" spans="1:7" ht="43.2">
      <c r="A691" s="1044" t="s">
        <v>8247</v>
      </c>
      <c r="B691" s="1178" t="s">
        <v>1044</v>
      </c>
      <c r="C691" s="1178" t="s">
        <v>8568</v>
      </c>
      <c r="D691" s="1180" t="s">
        <v>8564</v>
      </c>
      <c r="E691" s="1050">
        <v>8.33</v>
      </c>
      <c r="F691" s="1199">
        <v>8.33</v>
      </c>
      <c r="G691" s="1117" t="s">
        <v>7198</v>
      </c>
    </row>
    <row r="692" spans="1:7" ht="43.2">
      <c r="A692" s="1044" t="s">
        <v>8247</v>
      </c>
      <c r="B692" s="1178" t="s">
        <v>1044</v>
      </c>
      <c r="C692" s="1178" t="s">
        <v>8569</v>
      </c>
      <c r="D692" s="1180" t="s">
        <v>8564</v>
      </c>
      <c r="E692" s="1180">
        <v>8.33</v>
      </c>
      <c r="F692" s="1199">
        <v>8.33</v>
      </c>
      <c r="G692" s="1117" t="s">
        <v>7198</v>
      </c>
    </row>
    <row r="693" spans="1:7" ht="43.2">
      <c r="A693" s="1044" t="s">
        <v>8247</v>
      </c>
      <c r="B693" s="1178" t="s">
        <v>1044</v>
      </c>
      <c r="C693" s="1178" t="s">
        <v>8570</v>
      </c>
      <c r="D693" s="1180" t="s">
        <v>8564</v>
      </c>
      <c r="E693" s="1180">
        <v>7.33</v>
      </c>
      <c r="F693" s="1199">
        <v>7.33</v>
      </c>
      <c r="G693" s="1117" t="s">
        <v>7198</v>
      </c>
    </row>
    <row r="694" spans="1:7" ht="43.2">
      <c r="A694" s="1044" t="s">
        <v>8247</v>
      </c>
      <c r="B694" s="1178" t="s">
        <v>1044</v>
      </c>
      <c r="C694" s="1178" t="s">
        <v>8571</v>
      </c>
      <c r="D694" s="1180" t="s">
        <v>8564</v>
      </c>
      <c r="E694" s="1180">
        <v>7.33</v>
      </c>
      <c r="F694" s="1199">
        <v>7</v>
      </c>
      <c r="G694" s="1117" t="s">
        <v>7198</v>
      </c>
    </row>
    <row r="695" spans="1:7" ht="43.2">
      <c r="A695" s="1044" t="s">
        <v>8247</v>
      </c>
      <c r="B695" s="1178" t="s">
        <v>1044</v>
      </c>
      <c r="C695" s="1178" t="s">
        <v>8572</v>
      </c>
      <c r="D695" s="1180" t="s">
        <v>8564</v>
      </c>
      <c r="E695" s="1180">
        <v>7.33</v>
      </c>
      <c r="F695" s="1199">
        <v>7.33</v>
      </c>
      <c r="G695" s="1117" t="s">
        <v>7198</v>
      </c>
    </row>
    <row r="696" spans="1:7" ht="43.2">
      <c r="A696" s="1044" t="s">
        <v>8247</v>
      </c>
      <c r="B696" s="1178" t="s">
        <v>1044</v>
      </c>
      <c r="C696" s="1178" t="s">
        <v>8573</v>
      </c>
      <c r="D696" s="1180" t="s">
        <v>8564</v>
      </c>
      <c r="E696" s="1180">
        <v>11.33</v>
      </c>
      <c r="F696" s="1199">
        <v>11.33</v>
      </c>
      <c r="G696" s="1117" t="s">
        <v>7198</v>
      </c>
    </row>
    <row r="697" spans="1:7" ht="43.2">
      <c r="A697" s="1044" t="s">
        <v>8247</v>
      </c>
      <c r="B697" s="1178" t="s">
        <v>1044</v>
      </c>
      <c r="C697" s="1178" t="s">
        <v>8574</v>
      </c>
      <c r="D697" s="1180" t="s">
        <v>8564</v>
      </c>
      <c r="E697" s="1180">
        <v>11.33</v>
      </c>
      <c r="F697" s="1199">
        <v>11.33</v>
      </c>
      <c r="G697" s="1117" t="s">
        <v>7198</v>
      </c>
    </row>
    <row r="698" spans="1:7" ht="43.2">
      <c r="A698" s="1044" t="s">
        <v>8247</v>
      </c>
      <c r="B698" s="1178" t="s">
        <v>1044</v>
      </c>
      <c r="C698" s="1178" t="s">
        <v>8575</v>
      </c>
      <c r="D698" s="1180" t="s">
        <v>8564</v>
      </c>
      <c r="E698" s="1180">
        <v>11.33</v>
      </c>
      <c r="F698" s="1199">
        <v>11.33</v>
      </c>
      <c r="G698" s="1117" t="s">
        <v>7198</v>
      </c>
    </row>
    <row r="699" spans="1:7" ht="43.2">
      <c r="A699" s="1044" t="s">
        <v>8247</v>
      </c>
      <c r="B699" s="1178" t="s">
        <v>1044</v>
      </c>
      <c r="C699" s="1178" t="s">
        <v>8562</v>
      </c>
      <c r="D699" s="1180" t="s">
        <v>8564</v>
      </c>
      <c r="E699" s="1180">
        <v>11.33</v>
      </c>
      <c r="F699" s="1199">
        <v>11.33</v>
      </c>
      <c r="G699" s="1117" t="s">
        <v>7198</v>
      </c>
    </row>
    <row r="700" spans="1:7" ht="43.95" customHeight="1">
      <c r="A700" s="12" t="s">
        <v>7987</v>
      </c>
      <c r="B700" s="13" t="s">
        <v>1044</v>
      </c>
      <c r="C700" s="13" t="s">
        <v>8576</v>
      </c>
      <c r="D700" s="14" t="s">
        <v>1061</v>
      </c>
      <c r="E700" s="14" t="s">
        <v>8577</v>
      </c>
      <c r="F700" s="251">
        <v>21.66</v>
      </c>
      <c r="G700" s="1203" t="s">
        <v>7200</v>
      </c>
    </row>
    <row r="701" spans="1:7" ht="41.4">
      <c r="A701" s="12" t="s">
        <v>7987</v>
      </c>
      <c r="B701" s="13" t="s">
        <v>1044</v>
      </c>
      <c r="C701" s="13" t="s">
        <v>8578</v>
      </c>
      <c r="D701" s="14" t="s">
        <v>1061</v>
      </c>
      <c r="E701" s="14" t="s">
        <v>8579</v>
      </c>
      <c r="F701" s="251">
        <v>26.33</v>
      </c>
      <c r="G701" s="1203" t="s">
        <v>7200</v>
      </c>
    </row>
    <row r="702" spans="1:7" ht="41.4">
      <c r="A702" s="12" t="s">
        <v>7987</v>
      </c>
      <c r="B702" s="13" t="s">
        <v>1044</v>
      </c>
      <c r="C702" s="13" t="s">
        <v>8580</v>
      </c>
      <c r="D702" s="14" t="s">
        <v>1061</v>
      </c>
      <c r="E702" s="14" t="s">
        <v>8581</v>
      </c>
      <c r="F702" s="251">
        <v>25.33</v>
      </c>
      <c r="G702" s="1203" t="s">
        <v>7200</v>
      </c>
    </row>
    <row r="703" spans="1:7" ht="14.4">
      <c r="A703" s="12" t="s">
        <v>7987</v>
      </c>
      <c r="B703" s="13" t="s">
        <v>1044</v>
      </c>
      <c r="C703" s="13" t="s">
        <v>8582</v>
      </c>
      <c r="D703" s="16" t="s">
        <v>8583</v>
      </c>
      <c r="E703" s="16">
        <v>48.66</v>
      </c>
      <c r="F703" s="251">
        <v>48.66</v>
      </c>
      <c r="G703" s="1203" t="s">
        <v>7200</v>
      </c>
    </row>
    <row r="704" spans="1:7" ht="14.4">
      <c r="A704" s="12" t="s">
        <v>7987</v>
      </c>
      <c r="B704" s="13" t="s">
        <v>1044</v>
      </c>
      <c r="C704" s="13" t="s">
        <v>8584</v>
      </c>
      <c r="D704" s="16" t="s">
        <v>8583</v>
      </c>
      <c r="E704" s="16">
        <v>494.66</v>
      </c>
      <c r="F704" s="251">
        <v>494.67</v>
      </c>
      <c r="G704" s="1203" t="s">
        <v>7200</v>
      </c>
    </row>
    <row r="705" spans="1:7" ht="31.2">
      <c r="A705" s="12" t="s">
        <v>8254</v>
      </c>
      <c r="B705" s="13" t="s">
        <v>1044</v>
      </c>
      <c r="C705" s="13" t="s">
        <v>2331</v>
      </c>
      <c r="D705" s="14" t="s">
        <v>978</v>
      </c>
      <c r="E705" s="14" t="s">
        <v>687</v>
      </c>
      <c r="F705" s="251">
        <v>494.66</v>
      </c>
      <c r="G705" s="1000" t="s">
        <v>7219</v>
      </c>
    </row>
    <row r="706" spans="1:7" ht="31.2">
      <c r="A706" s="12" t="s">
        <v>8254</v>
      </c>
      <c r="B706" s="13" t="s">
        <v>1044</v>
      </c>
      <c r="C706" s="13" t="s">
        <v>8585</v>
      </c>
      <c r="D706" s="16" t="s">
        <v>978</v>
      </c>
      <c r="E706" s="16">
        <v>14</v>
      </c>
      <c r="F706" s="251">
        <v>14</v>
      </c>
      <c r="G706" s="1000" t="s">
        <v>7219</v>
      </c>
    </row>
    <row r="707" spans="1:7" ht="31.2">
      <c r="A707" s="12" t="s">
        <v>8254</v>
      </c>
      <c r="B707" s="13" t="s">
        <v>1044</v>
      </c>
      <c r="C707" s="13" t="s">
        <v>8586</v>
      </c>
      <c r="D707" s="16" t="s">
        <v>978</v>
      </c>
      <c r="E707" s="16">
        <v>13.33</v>
      </c>
      <c r="F707" s="251">
        <v>13.33</v>
      </c>
      <c r="G707" s="1000" t="s">
        <v>7219</v>
      </c>
    </row>
    <row r="708" spans="1:7" ht="31.2">
      <c r="A708" s="12" t="s">
        <v>8254</v>
      </c>
      <c r="B708" s="13" t="s">
        <v>1044</v>
      </c>
      <c r="C708" s="13" t="s">
        <v>8587</v>
      </c>
      <c r="D708" s="14" t="s">
        <v>978</v>
      </c>
      <c r="E708" s="14" t="s">
        <v>2889</v>
      </c>
      <c r="F708" s="251" t="s">
        <v>2889</v>
      </c>
      <c r="G708" s="1000" t="s">
        <v>7219</v>
      </c>
    </row>
    <row r="709" spans="1:7" ht="31.2">
      <c r="A709" s="12" t="s">
        <v>8254</v>
      </c>
      <c r="B709" s="13" t="s">
        <v>1044</v>
      </c>
      <c r="C709" s="13" t="s">
        <v>8588</v>
      </c>
      <c r="D709" s="14" t="s">
        <v>978</v>
      </c>
      <c r="E709" s="14">
        <v>13.33</v>
      </c>
      <c r="F709" s="251" t="s">
        <v>2889</v>
      </c>
      <c r="G709" s="1000" t="s">
        <v>7219</v>
      </c>
    </row>
    <row r="710" spans="1:7" ht="31.2">
      <c r="A710" s="12" t="s">
        <v>8254</v>
      </c>
      <c r="B710" s="13" t="s">
        <v>1044</v>
      </c>
      <c r="C710" s="13" t="s">
        <v>8589</v>
      </c>
      <c r="D710" s="14" t="s">
        <v>978</v>
      </c>
      <c r="E710" s="14" t="s">
        <v>2889</v>
      </c>
      <c r="F710" s="251">
        <v>13.33</v>
      </c>
      <c r="G710" s="1000" t="s">
        <v>7219</v>
      </c>
    </row>
    <row r="711" spans="1:7" ht="31.2">
      <c r="A711" s="12" t="s">
        <v>8254</v>
      </c>
      <c r="B711" s="13" t="s">
        <v>1044</v>
      </c>
      <c r="C711" s="13" t="s">
        <v>8590</v>
      </c>
      <c r="D711" s="16" t="s">
        <v>978</v>
      </c>
      <c r="E711" s="16">
        <v>13.33</v>
      </c>
      <c r="F711" s="251" t="s">
        <v>2889</v>
      </c>
      <c r="G711" s="1000" t="s">
        <v>7219</v>
      </c>
    </row>
    <row r="712" spans="1:7" ht="31.2">
      <c r="A712" s="12" t="s">
        <v>8254</v>
      </c>
      <c r="B712" s="13" t="s">
        <v>1044</v>
      </c>
      <c r="C712" s="13" t="s">
        <v>8591</v>
      </c>
      <c r="D712" s="16" t="s">
        <v>978</v>
      </c>
      <c r="E712" s="16" t="s">
        <v>2889</v>
      </c>
      <c r="F712" s="251" t="s">
        <v>2889</v>
      </c>
      <c r="G712" s="1000" t="s">
        <v>7219</v>
      </c>
    </row>
    <row r="713" spans="1:7" ht="31.2">
      <c r="A713" s="12" t="s">
        <v>8254</v>
      </c>
      <c r="B713" s="13" t="s">
        <v>1044</v>
      </c>
      <c r="C713" s="13" t="s">
        <v>8592</v>
      </c>
      <c r="D713" s="16" t="s">
        <v>978</v>
      </c>
      <c r="E713" s="16">
        <v>4</v>
      </c>
      <c r="F713" s="251">
        <v>4</v>
      </c>
      <c r="G713" s="1000" t="s">
        <v>7219</v>
      </c>
    </row>
    <row r="714" spans="1:7" ht="31.2">
      <c r="A714" s="12" t="s">
        <v>8254</v>
      </c>
      <c r="B714" s="13" t="s">
        <v>1044</v>
      </c>
      <c r="C714" s="13" t="s">
        <v>8593</v>
      </c>
      <c r="D714" s="16" t="s">
        <v>978</v>
      </c>
      <c r="E714" s="16">
        <v>4</v>
      </c>
      <c r="F714" s="251">
        <v>4</v>
      </c>
      <c r="G714" s="1000" t="s">
        <v>7219</v>
      </c>
    </row>
    <row r="715" spans="1:7" ht="31.2">
      <c r="A715" s="12" t="s">
        <v>8254</v>
      </c>
      <c r="B715" s="13" t="s">
        <v>1044</v>
      </c>
      <c r="C715" s="13" t="s">
        <v>8594</v>
      </c>
      <c r="D715" s="16" t="s">
        <v>978</v>
      </c>
      <c r="E715" s="16">
        <v>4</v>
      </c>
      <c r="F715" s="251">
        <v>4</v>
      </c>
      <c r="G715" s="1000" t="s">
        <v>7219</v>
      </c>
    </row>
    <row r="716" spans="1:7" ht="31.2">
      <c r="A716" s="12" t="s">
        <v>8254</v>
      </c>
      <c r="B716" s="13" t="s">
        <v>1044</v>
      </c>
      <c r="C716" s="13" t="s">
        <v>8595</v>
      </c>
      <c r="D716" s="16" t="s">
        <v>978</v>
      </c>
      <c r="E716" s="16">
        <v>4</v>
      </c>
      <c r="F716" s="251">
        <v>4</v>
      </c>
      <c r="G716" s="1000" t="s">
        <v>7219</v>
      </c>
    </row>
    <row r="717" spans="1:7" ht="27.6">
      <c r="A717" s="65" t="s">
        <v>8596</v>
      </c>
      <c r="B717" s="13" t="s">
        <v>1044</v>
      </c>
      <c r="C717" s="13" t="s">
        <v>8597</v>
      </c>
      <c r="D717" s="16" t="s">
        <v>983</v>
      </c>
      <c r="E717" s="14" t="s">
        <v>8598</v>
      </c>
      <c r="F717" s="251">
        <v>33.33</v>
      </c>
      <c r="G717" s="1027" t="s">
        <v>7222</v>
      </c>
    </row>
    <row r="718" spans="1:7" ht="14.4">
      <c r="A718" s="65" t="s">
        <v>8596</v>
      </c>
      <c r="B718" s="13" t="s">
        <v>1044</v>
      </c>
      <c r="C718" s="13" t="s">
        <v>8599</v>
      </c>
      <c r="D718" s="16" t="s">
        <v>983</v>
      </c>
      <c r="E718" s="16" t="s">
        <v>8600</v>
      </c>
      <c r="F718" s="251">
        <v>5.66</v>
      </c>
      <c r="G718" s="1027" t="s">
        <v>7222</v>
      </c>
    </row>
    <row r="719" spans="1:7" ht="14.4">
      <c r="A719" s="65" t="s">
        <v>8596</v>
      </c>
      <c r="B719" s="13" t="s">
        <v>1044</v>
      </c>
      <c r="C719" s="13" t="s">
        <v>8601</v>
      </c>
      <c r="D719" s="16" t="s">
        <v>983</v>
      </c>
      <c r="E719" s="16" t="s">
        <v>8602</v>
      </c>
      <c r="F719" s="251">
        <v>11.33</v>
      </c>
      <c r="G719" s="1027" t="s">
        <v>7222</v>
      </c>
    </row>
    <row r="720" spans="1:7" ht="14.4">
      <c r="A720" s="65" t="s">
        <v>8596</v>
      </c>
      <c r="B720" s="13" t="s">
        <v>1044</v>
      </c>
      <c r="C720" s="13" t="s">
        <v>8603</v>
      </c>
      <c r="D720" s="16" t="s">
        <v>983</v>
      </c>
      <c r="E720" s="16" t="s">
        <v>8604</v>
      </c>
      <c r="F720" s="251">
        <v>21.33</v>
      </c>
      <c r="G720" s="1027" t="s">
        <v>7222</v>
      </c>
    </row>
    <row r="721" spans="1:7" ht="27.6">
      <c r="A721" s="65" t="s">
        <v>8596</v>
      </c>
      <c r="B721" s="13" t="s">
        <v>1044</v>
      </c>
      <c r="C721" s="13" t="s">
        <v>8605</v>
      </c>
      <c r="D721" s="16" t="s">
        <v>983</v>
      </c>
      <c r="E721" s="16">
        <v>20</v>
      </c>
      <c r="F721" s="251">
        <v>20</v>
      </c>
      <c r="G721" s="1027" t="s">
        <v>7222</v>
      </c>
    </row>
    <row r="722" spans="1:7" ht="14.4">
      <c r="A722" s="65" t="s">
        <v>8596</v>
      </c>
      <c r="B722" s="13" t="s">
        <v>1044</v>
      </c>
      <c r="C722" s="13" t="s">
        <v>1066</v>
      </c>
      <c r="D722" s="16" t="s">
        <v>983</v>
      </c>
      <c r="E722" s="16" t="s">
        <v>687</v>
      </c>
      <c r="F722" s="251">
        <v>494.66</v>
      </c>
      <c r="G722" s="1027" t="s">
        <v>7222</v>
      </c>
    </row>
    <row r="723" spans="1:7" ht="15.75" customHeight="1">
      <c r="A723" s="80" t="s">
        <v>8596</v>
      </c>
      <c r="B723" s="13" t="s">
        <v>1044</v>
      </c>
      <c r="C723" s="13" t="s">
        <v>8606</v>
      </c>
      <c r="D723" s="16" t="s">
        <v>983</v>
      </c>
      <c r="E723" s="16">
        <v>15</v>
      </c>
      <c r="F723" s="251">
        <v>15</v>
      </c>
      <c r="G723" s="1027" t="s">
        <v>7222</v>
      </c>
    </row>
    <row r="724" spans="1:7" ht="15.75" customHeight="1">
      <c r="A724" s="80" t="s">
        <v>8596</v>
      </c>
      <c r="B724" s="13" t="s">
        <v>1044</v>
      </c>
      <c r="C724" s="13" t="s">
        <v>8607</v>
      </c>
      <c r="D724" s="16" t="s">
        <v>8608</v>
      </c>
      <c r="E724" s="16" t="s">
        <v>8609</v>
      </c>
      <c r="F724" s="251">
        <v>10.38</v>
      </c>
      <c r="G724" s="1027" t="s">
        <v>7222</v>
      </c>
    </row>
    <row r="725" spans="1:7" ht="15.75" customHeight="1">
      <c r="A725" s="65" t="s">
        <v>8596</v>
      </c>
      <c r="B725" s="13" t="s">
        <v>1044</v>
      </c>
      <c r="C725" s="13" t="s">
        <v>8495</v>
      </c>
      <c r="D725" s="16" t="s">
        <v>983</v>
      </c>
      <c r="E725" s="16" t="s">
        <v>8610</v>
      </c>
      <c r="F725" s="251">
        <v>37.33</v>
      </c>
      <c r="G725" s="1027" t="s">
        <v>7222</v>
      </c>
    </row>
    <row r="726" spans="1:7" ht="15.75" customHeight="1">
      <c r="A726" s="65" t="s">
        <v>8596</v>
      </c>
      <c r="B726" s="13" t="s">
        <v>1044</v>
      </c>
      <c r="C726" s="13" t="s">
        <v>8611</v>
      </c>
      <c r="D726" s="16" t="s">
        <v>983</v>
      </c>
      <c r="E726" s="16" t="s">
        <v>8612</v>
      </c>
      <c r="F726" s="251">
        <v>39.659999999999997</v>
      </c>
      <c r="G726" s="1027" t="s">
        <v>7222</v>
      </c>
    </row>
    <row r="727" spans="1:7" ht="14.4">
      <c r="A727" s="12" t="s">
        <v>8268</v>
      </c>
      <c r="B727" s="13" t="s">
        <v>1044</v>
      </c>
      <c r="C727" s="13" t="s">
        <v>1752</v>
      </c>
      <c r="D727" s="16" t="s">
        <v>8613</v>
      </c>
      <c r="E727" s="14">
        <v>11</v>
      </c>
      <c r="F727" s="251">
        <v>11</v>
      </c>
      <c r="G727" s="1143" t="s">
        <v>7210</v>
      </c>
    </row>
    <row r="728" spans="1:7" ht="14.4">
      <c r="A728" s="12" t="s">
        <v>8268</v>
      </c>
      <c r="B728" s="13" t="s">
        <v>1044</v>
      </c>
      <c r="C728" s="13" t="s">
        <v>8614</v>
      </c>
      <c r="D728" s="16" t="s">
        <v>8613</v>
      </c>
      <c r="E728" s="16">
        <v>11</v>
      </c>
      <c r="F728" s="251">
        <v>11</v>
      </c>
      <c r="G728" s="1143" t="s">
        <v>7210</v>
      </c>
    </row>
    <row r="729" spans="1:7" ht="14.4">
      <c r="A729" s="12" t="s">
        <v>7202</v>
      </c>
      <c r="B729" s="13" t="s">
        <v>1044</v>
      </c>
      <c r="C729" s="13" t="s">
        <v>8615</v>
      </c>
      <c r="D729" s="771" t="s">
        <v>978</v>
      </c>
      <c r="E729" s="965"/>
      <c r="F729" s="1199">
        <v>25</v>
      </c>
      <c r="G729" s="1181" t="s">
        <v>7759</v>
      </c>
    </row>
    <row r="730" spans="1:7" ht="14.4">
      <c r="A730" s="12" t="s">
        <v>7202</v>
      </c>
      <c r="B730" s="13"/>
      <c r="C730" s="13" t="s">
        <v>8616</v>
      </c>
      <c r="D730" s="771" t="s">
        <v>978</v>
      </c>
      <c r="E730" s="965"/>
      <c r="F730" s="1199">
        <v>25</v>
      </c>
      <c r="G730" s="1181" t="s">
        <v>7759</v>
      </c>
    </row>
    <row r="731" spans="1:7" ht="14.4">
      <c r="A731" s="12" t="s">
        <v>7202</v>
      </c>
      <c r="B731" s="287"/>
      <c r="C731" s="287" t="s">
        <v>8617</v>
      </c>
      <c r="D731" s="1204" t="s">
        <v>978</v>
      </c>
      <c r="E731" s="965"/>
      <c r="F731" s="1199">
        <v>13.33</v>
      </c>
      <c r="G731" s="1181" t="s">
        <v>7759</v>
      </c>
    </row>
    <row r="732" spans="1:7" ht="14.4">
      <c r="A732" s="12" t="s">
        <v>7202</v>
      </c>
      <c r="B732" s="1178"/>
      <c r="C732" s="970" t="s">
        <v>8618</v>
      </c>
      <c r="D732" s="1205" t="s">
        <v>978</v>
      </c>
      <c r="E732" s="965"/>
      <c r="F732" s="1199">
        <v>9.66</v>
      </c>
      <c r="G732" s="1181" t="s">
        <v>7759</v>
      </c>
    </row>
    <row r="733" spans="1:7" ht="14.4">
      <c r="A733" s="12" t="s">
        <v>7202</v>
      </c>
      <c r="B733" s="1178"/>
      <c r="C733" s="1178" t="s">
        <v>8619</v>
      </c>
      <c r="D733" s="1205" t="s">
        <v>978</v>
      </c>
      <c r="E733" s="965"/>
      <c r="F733" s="1199">
        <v>22.33</v>
      </c>
      <c r="G733" s="1181" t="s">
        <v>7759</v>
      </c>
    </row>
    <row r="734" spans="1:7" ht="14.4">
      <c r="A734" s="12" t="s">
        <v>7202</v>
      </c>
      <c r="B734" s="1178"/>
      <c r="C734" s="1178" t="s">
        <v>8620</v>
      </c>
      <c r="D734" s="1205" t="s">
        <v>978</v>
      </c>
      <c r="E734" s="965"/>
      <c r="F734" s="1199">
        <v>26.33</v>
      </c>
      <c r="G734" s="1181" t="s">
        <v>7759</v>
      </c>
    </row>
    <row r="735" spans="1:7" ht="14.4">
      <c r="A735" s="12" t="s">
        <v>7202</v>
      </c>
      <c r="B735" s="1178"/>
      <c r="C735" s="1178" t="s">
        <v>8621</v>
      </c>
      <c r="D735" s="1180" t="s">
        <v>978</v>
      </c>
      <c r="E735" s="1180"/>
      <c r="F735" s="1199">
        <v>54.66</v>
      </c>
      <c r="G735" s="1181" t="s">
        <v>7759</v>
      </c>
    </row>
    <row r="736" spans="1:7" ht="14.4">
      <c r="A736" s="12" t="s">
        <v>7202</v>
      </c>
      <c r="B736" s="1178"/>
      <c r="C736" s="1178" t="s">
        <v>8622</v>
      </c>
      <c r="D736" s="1180" t="s">
        <v>978</v>
      </c>
      <c r="E736" s="1180"/>
      <c r="F736" s="1199">
        <v>42</v>
      </c>
      <c r="G736" s="1181" t="s">
        <v>7759</v>
      </c>
    </row>
    <row r="737" spans="1:7" ht="14.4">
      <c r="A737" s="12" t="s">
        <v>7202</v>
      </c>
      <c r="B737" s="1178"/>
      <c r="C737" s="1178" t="s">
        <v>8623</v>
      </c>
      <c r="D737" s="1180" t="s">
        <v>978</v>
      </c>
      <c r="E737" s="1180"/>
      <c r="F737" s="1199">
        <v>494.67</v>
      </c>
      <c r="G737" s="1181" t="s">
        <v>7759</v>
      </c>
    </row>
    <row r="738" spans="1:7" ht="14.4">
      <c r="A738" s="12" t="s">
        <v>7202</v>
      </c>
      <c r="B738" s="1206"/>
      <c r="C738" s="1207" t="s">
        <v>8624</v>
      </c>
      <c r="D738" s="1180" t="s">
        <v>978</v>
      </c>
      <c r="E738" s="1180"/>
      <c r="F738" s="1199">
        <v>48.66</v>
      </c>
      <c r="G738" s="1181" t="s">
        <v>7759</v>
      </c>
    </row>
    <row r="739" spans="1:7" ht="27.6">
      <c r="A739" s="12" t="s">
        <v>8625</v>
      </c>
      <c r="B739" s="13" t="s">
        <v>8626</v>
      </c>
      <c r="C739" s="238" t="s">
        <v>8627</v>
      </c>
      <c r="D739" s="14" t="s">
        <v>5416</v>
      </c>
      <c r="E739" s="15">
        <v>10</v>
      </c>
      <c r="F739" s="251">
        <v>10</v>
      </c>
      <c r="G739" s="1181" t="s">
        <v>7767</v>
      </c>
    </row>
    <row r="740" spans="1:7" ht="27.6">
      <c r="A740" s="12" t="s">
        <v>8625</v>
      </c>
      <c r="B740" s="13" t="s">
        <v>8626</v>
      </c>
      <c r="C740" s="238" t="s">
        <v>8628</v>
      </c>
      <c r="D740" s="14" t="s">
        <v>5416</v>
      </c>
      <c r="E740" s="15">
        <v>8.66</v>
      </c>
      <c r="F740" s="251">
        <v>8.66</v>
      </c>
      <c r="G740" s="1181" t="s">
        <v>7767</v>
      </c>
    </row>
    <row r="741" spans="1:7" ht="27.6">
      <c r="A741" s="12" t="s">
        <v>8625</v>
      </c>
      <c r="B741" s="13" t="s">
        <v>8626</v>
      </c>
      <c r="C741" s="238" t="s">
        <v>8629</v>
      </c>
      <c r="D741" s="14" t="s">
        <v>5416</v>
      </c>
      <c r="E741" s="15">
        <v>8.66</v>
      </c>
      <c r="F741" s="251">
        <v>8.66</v>
      </c>
      <c r="G741" s="1181" t="s">
        <v>7767</v>
      </c>
    </row>
    <row r="742" spans="1:7" ht="27.6">
      <c r="A742" s="12" t="s">
        <v>8625</v>
      </c>
      <c r="B742" s="13" t="s">
        <v>8626</v>
      </c>
      <c r="C742" s="238" t="s">
        <v>8630</v>
      </c>
      <c r="D742" s="14" t="s">
        <v>5416</v>
      </c>
      <c r="E742" s="15">
        <v>10</v>
      </c>
      <c r="F742" s="251">
        <v>10</v>
      </c>
      <c r="G742" s="1181" t="s">
        <v>7767</v>
      </c>
    </row>
    <row r="743" spans="1:7" ht="27.6">
      <c r="A743" s="12" t="s">
        <v>8625</v>
      </c>
      <c r="B743" s="13" t="s">
        <v>8626</v>
      </c>
      <c r="C743" s="21" t="s">
        <v>8631</v>
      </c>
      <c r="D743" s="14" t="s">
        <v>5416</v>
      </c>
      <c r="E743" s="15">
        <v>10</v>
      </c>
      <c r="F743" s="251">
        <v>10</v>
      </c>
      <c r="G743" s="1181" t="s">
        <v>7767</v>
      </c>
    </row>
    <row r="744" spans="1:7" ht="27.6">
      <c r="A744" s="12" t="s">
        <v>8625</v>
      </c>
      <c r="B744" s="13" t="s">
        <v>1044</v>
      </c>
      <c r="C744" s="21" t="s">
        <v>8632</v>
      </c>
      <c r="D744" s="14" t="s">
        <v>5416</v>
      </c>
      <c r="E744" s="15">
        <v>8.66</v>
      </c>
      <c r="F744" s="251">
        <v>8.66</v>
      </c>
      <c r="G744" s="1181" t="s">
        <v>7767</v>
      </c>
    </row>
    <row r="745" spans="1:7" ht="27.6">
      <c r="A745" s="12" t="s">
        <v>8625</v>
      </c>
      <c r="B745" s="13" t="s">
        <v>1044</v>
      </c>
      <c r="C745" s="238" t="s">
        <v>8633</v>
      </c>
      <c r="D745" s="14" t="s">
        <v>5416</v>
      </c>
      <c r="E745" s="15">
        <v>10</v>
      </c>
      <c r="F745" s="251">
        <v>10</v>
      </c>
      <c r="G745" s="1181" t="s">
        <v>7767</v>
      </c>
    </row>
    <row r="746" spans="1:7" ht="27.6">
      <c r="A746" s="12" t="s">
        <v>8625</v>
      </c>
      <c r="B746" s="13" t="s">
        <v>8626</v>
      </c>
      <c r="C746" s="21" t="s">
        <v>8634</v>
      </c>
      <c r="D746" s="14" t="s">
        <v>5416</v>
      </c>
      <c r="E746" s="15">
        <v>8.66</v>
      </c>
      <c r="F746" s="251">
        <v>8.66</v>
      </c>
      <c r="G746" s="1181" t="s">
        <v>7767</v>
      </c>
    </row>
    <row r="747" spans="1:7" ht="27.6">
      <c r="A747" s="12" t="s">
        <v>8625</v>
      </c>
      <c r="B747" s="13" t="s">
        <v>8626</v>
      </c>
      <c r="C747" s="21" t="s">
        <v>8635</v>
      </c>
      <c r="D747" s="14" t="s">
        <v>5416</v>
      </c>
      <c r="E747" s="15">
        <v>8.66</v>
      </c>
      <c r="F747" s="251">
        <v>8.66</v>
      </c>
      <c r="G747" s="1181" t="s">
        <v>7767</v>
      </c>
    </row>
    <row r="748" spans="1:7" ht="27.6">
      <c r="A748" s="12" t="s">
        <v>8625</v>
      </c>
      <c r="B748" s="13" t="s">
        <v>8626</v>
      </c>
      <c r="C748" s="238" t="s">
        <v>8636</v>
      </c>
      <c r="D748" s="14" t="s">
        <v>5416</v>
      </c>
      <c r="E748" s="15">
        <v>10</v>
      </c>
      <c r="F748" s="251">
        <v>10</v>
      </c>
      <c r="G748" s="1181" t="s">
        <v>7767</v>
      </c>
    </row>
    <row r="749" spans="1:7" ht="27.6">
      <c r="A749" s="12" t="s">
        <v>8625</v>
      </c>
      <c r="B749" s="13" t="s">
        <v>8626</v>
      </c>
      <c r="C749" s="238" t="s">
        <v>8637</v>
      </c>
      <c r="D749" s="14" t="s">
        <v>5416</v>
      </c>
      <c r="E749" s="15">
        <v>10</v>
      </c>
      <c r="F749" s="251">
        <v>10</v>
      </c>
      <c r="G749" s="1181" t="s">
        <v>7767</v>
      </c>
    </row>
    <row r="750" spans="1:7" ht="27.6">
      <c r="A750" s="12" t="s">
        <v>8625</v>
      </c>
      <c r="B750" s="13" t="s">
        <v>8626</v>
      </c>
      <c r="C750" s="21" t="s">
        <v>8638</v>
      </c>
      <c r="D750" s="14" t="s">
        <v>5416</v>
      </c>
      <c r="E750" s="15">
        <v>8.33</v>
      </c>
      <c r="F750" s="251">
        <v>8.33</v>
      </c>
      <c r="G750" s="1181" t="s">
        <v>7767</v>
      </c>
    </row>
    <row r="751" spans="1:7" ht="27.6">
      <c r="A751" s="12" t="s">
        <v>8625</v>
      </c>
      <c r="B751" s="13" t="s">
        <v>8626</v>
      </c>
      <c r="C751" s="21" t="s">
        <v>8639</v>
      </c>
      <c r="D751" s="14" t="s">
        <v>8640</v>
      </c>
      <c r="E751" s="15">
        <v>5</v>
      </c>
      <c r="F751" s="251">
        <v>5</v>
      </c>
      <c r="G751" s="1181" t="s">
        <v>7767</v>
      </c>
    </row>
    <row r="752" spans="1:7" ht="27.6">
      <c r="A752" s="12" t="s">
        <v>8625</v>
      </c>
      <c r="B752" s="13" t="s">
        <v>8626</v>
      </c>
      <c r="C752" s="21" t="s">
        <v>8641</v>
      </c>
      <c r="D752" s="14" t="s">
        <v>8640</v>
      </c>
      <c r="E752" s="15">
        <v>4.33</v>
      </c>
      <c r="F752" s="251">
        <v>4.33</v>
      </c>
      <c r="G752" s="1181" t="s">
        <v>7767</v>
      </c>
    </row>
    <row r="753" spans="1:9" ht="27.6">
      <c r="A753" s="12" t="s">
        <v>8625</v>
      </c>
      <c r="B753" s="13" t="s">
        <v>8626</v>
      </c>
      <c r="C753" s="21" t="s">
        <v>8642</v>
      </c>
      <c r="D753" s="14" t="s">
        <v>8640</v>
      </c>
      <c r="E753" s="15">
        <v>4.33</v>
      </c>
      <c r="F753" s="251">
        <v>4.33</v>
      </c>
      <c r="G753" s="1181" t="s">
        <v>7767</v>
      </c>
    </row>
    <row r="754" spans="1:9" ht="14.4">
      <c r="A754" s="12" t="s">
        <v>8625</v>
      </c>
      <c r="B754" s="13" t="s">
        <v>8626</v>
      </c>
      <c r="C754" s="13" t="s">
        <v>8643</v>
      </c>
      <c r="D754" s="14" t="s">
        <v>5416</v>
      </c>
      <c r="E754" s="15">
        <v>494.66</v>
      </c>
      <c r="F754" s="251">
        <v>494.66</v>
      </c>
      <c r="G754" s="1181" t="s">
        <v>7767</v>
      </c>
    </row>
    <row r="755" spans="1:9" ht="14.4">
      <c r="A755" s="12" t="s">
        <v>8625</v>
      </c>
      <c r="B755" s="13" t="s">
        <v>8626</v>
      </c>
      <c r="C755" s="13" t="s">
        <v>8644</v>
      </c>
      <c r="D755" s="14" t="s">
        <v>5416</v>
      </c>
      <c r="E755" s="15">
        <v>14</v>
      </c>
      <c r="F755" s="251">
        <v>14</v>
      </c>
      <c r="G755" s="1181" t="s">
        <v>7767</v>
      </c>
    </row>
    <row r="756" spans="1:9" ht="27.6">
      <c r="A756" s="238" t="s">
        <v>8645</v>
      </c>
      <c r="B756" s="238" t="s">
        <v>1044</v>
      </c>
      <c r="C756" s="238" t="s">
        <v>8646</v>
      </c>
      <c r="D756" s="250" t="s">
        <v>978</v>
      </c>
      <c r="E756" s="250">
        <v>10</v>
      </c>
      <c r="F756" s="251">
        <v>20</v>
      </c>
      <c r="G756" s="12" t="s">
        <v>8505</v>
      </c>
    </row>
    <row r="757" spans="1:9" ht="27.6">
      <c r="A757" s="238" t="s">
        <v>8645</v>
      </c>
      <c r="B757" s="238" t="s">
        <v>1044</v>
      </c>
      <c r="C757" s="238" t="s">
        <v>8647</v>
      </c>
      <c r="D757" s="250" t="s">
        <v>978</v>
      </c>
      <c r="E757" s="250">
        <v>10</v>
      </c>
      <c r="F757" s="251">
        <v>10</v>
      </c>
      <c r="G757" s="12" t="s">
        <v>8505</v>
      </c>
    </row>
    <row r="758" spans="1:9" ht="27.6">
      <c r="A758" s="238" t="s">
        <v>8645</v>
      </c>
      <c r="B758" s="238" t="s">
        <v>1044</v>
      </c>
      <c r="C758" s="238" t="s">
        <v>8648</v>
      </c>
      <c r="D758" s="250" t="s">
        <v>978</v>
      </c>
      <c r="E758" s="250">
        <v>7.66</v>
      </c>
      <c r="F758" s="251">
        <v>7.66</v>
      </c>
      <c r="G758" s="12" t="s">
        <v>8505</v>
      </c>
    </row>
    <row r="759" spans="1:9" ht="27.6">
      <c r="A759" s="238" t="s">
        <v>8645</v>
      </c>
      <c r="B759" s="238" t="s">
        <v>1044</v>
      </c>
      <c r="C759" s="238" t="s">
        <v>8649</v>
      </c>
      <c r="D759" s="250" t="s">
        <v>978</v>
      </c>
      <c r="E759" s="250">
        <v>10</v>
      </c>
      <c r="F759" s="251">
        <v>10</v>
      </c>
      <c r="G759" s="12" t="s">
        <v>8505</v>
      </c>
    </row>
    <row r="760" spans="1:9" ht="27.6">
      <c r="A760" s="238" t="s">
        <v>8645</v>
      </c>
      <c r="B760" s="238" t="s">
        <v>1044</v>
      </c>
      <c r="C760" s="238" t="s">
        <v>8650</v>
      </c>
      <c r="D760" s="250" t="s">
        <v>978</v>
      </c>
      <c r="E760" s="250">
        <v>10</v>
      </c>
      <c r="F760" s="251">
        <v>10</v>
      </c>
      <c r="G760" s="12" t="s">
        <v>8505</v>
      </c>
    </row>
    <row r="761" spans="1:9" ht="27.6">
      <c r="A761" s="283" t="s">
        <v>8645</v>
      </c>
      <c r="B761" s="283" t="s">
        <v>1044</v>
      </c>
      <c r="C761" s="283" t="s">
        <v>8651</v>
      </c>
      <c r="D761" s="1012" t="s">
        <v>978</v>
      </c>
      <c r="E761" s="1012">
        <v>7.66</v>
      </c>
      <c r="F761" s="1208">
        <v>7.66</v>
      </c>
      <c r="G761" s="12" t="s">
        <v>8505</v>
      </c>
    </row>
    <row r="762" spans="1:9" ht="27.6">
      <c r="A762" s="1026" t="s">
        <v>8645</v>
      </c>
      <c r="B762" s="1026" t="s">
        <v>1044</v>
      </c>
      <c r="C762" s="1026" t="s">
        <v>8652</v>
      </c>
      <c r="D762" s="1026" t="s">
        <v>978</v>
      </c>
      <c r="E762" s="1026">
        <v>494.66</v>
      </c>
      <c r="F762" s="2226">
        <v>494.66</v>
      </c>
      <c r="G762" s="12" t="s">
        <v>8505</v>
      </c>
      <c r="H762" s="3"/>
      <c r="I762" s="3"/>
    </row>
    <row r="763" spans="1:9" ht="27.6">
      <c r="A763" s="1026" t="s">
        <v>8645</v>
      </c>
      <c r="B763" s="1026" t="s">
        <v>1044</v>
      </c>
      <c r="C763" s="1026" t="s">
        <v>8653</v>
      </c>
      <c r="D763" s="1026" t="s">
        <v>978</v>
      </c>
      <c r="E763" s="1026">
        <v>13.3</v>
      </c>
      <c r="F763" s="2226">
        <v>13.3</v>
      </c>
      <c r="G763" s="12" t="s">
        <v>8505</v>
      </c>
      <c r="H763" s="3"/>
      <c r="I763" s="3"/>
    </row>
    <row r="764" spans="1:9" ht="14.4">
      <c r="A764" s="12" t="s">
        <v>7523</v>
      </c>
      <c r="B764" s="13" t="s">
        <v>1044</v>
      </c>
      <c r="C764" s="13" t="s">
        <v>8654</v>
      </c>
      <c r="D764" s="14" t="s">
        <v>978</v>
      </c>
      <c r="E764" s="14" t="s">
        <v>8655</v>
      </c>
      <c r="F764" s="251">
        <v>9.6666666666666661</v>
      </c>
      <c r="G764" s="1028" t="s">
        <v>7266</v>
      </c>
    </row>
    <row r="765" spans="1:9" ht="14.4">
      <c r="A765" s="12" t="s">
        <v>7523</v>
      </c>
      <c r="B765" s="13" t="s">
        <v>1044</v>
      </c>
      <c r="C765" s="13" t="s">
        <v>8656</v>
      </c>
      <c r="D765" s="16" t="s">
        <v>978</v>
      </c>
      <c r="E765" s="16" t="s">
        <v>8657</v>
      </c>
      <c r="F765" s="251">
        <v>8</v>
      </c>
      <c r="G765" s="1028" t="s">
        <v>7266</v>
      </c>
    </row>
    <row r="766" spans="1:9" ht="14.4">
      <c r="A766" s="12" t="s">
        <v>7523</v>
      </c>
      <c r="B766" s="13" t="s">
        <v>1044</v>
      </c>
      <c r="C766" s="13" t="s">
        <v>8658</v>
      </c>
      <c r="D766" s="14" t="s">
        <v>978</v>
      </c>
      <c r="E766" s="14" t="s">
        <v>8659</v>
      </c>
      <c r="F766" s="251">
        <v>11.333333333333334</v>
      </c>
      <c r="G766" s="1028" t="s">
        <v>7266</v>
      </c>
    </row>
    <row r="767" spans="1:9" ht="14.4">
      <c r="A767" s="12" t="s">
        <v>7523</v>
      </c>
      <c r="B767" s="13" t="s">
        <v>1044</v>
      </c>
      <c r="C767" s="13" t="s">
        <v>8660</v>
      </c>
      <c r="D767" s="16" t="s">
        <v>978</v>
      </c>
      <c r="E767" s="16" t="s">
        <v>8655</v>
      </c>
      <c r="F767" s="251">
        <v>9.6666666666666661</v>
      </c>
      <c r="G767" s="1028" t="s">
        <v>7266</v>
      </c>
    </row>
    <row r="768" spans="1:9" ht="14.4">
      <c r="A768" s="12" t="s">
        <v>7523</v>
      </c>
      <c r="B768" s="13" t="s">
        <v>1044</v>
      </c>
      <c r="C768" s="13" t="s">
        <v>8661</v>
      </c>
      <c r="D768" s="16" t="s">
        <v>978</v>
      </c>
      <c r="E768" s="16" t="s">
        <v>8657</v>
      </c>
      <c r="F768" s="251">
        <v>8</v>
      </c>
      <c r="G768" s="1028" t="s">
        <v>7266</v>
      </c>
    </row>
    <row r="769" spans="1:7" ht="14.4">
      <c r="A769" s="12" t="s">
        <v>7523</v>
      </c>
      <c r="B769" s="13" t="s">
        <v>1044</v>
      </c>
      <c r="C769" s="13" t="s">
        <v>8662</v>
      </c>
      <c r="D769" s="16" t="s">
        <v>978</v>
      </c>
      <c r="E769" s="16" t="s">
        <v>8659</v>
      </c>
      <c r="F769" s="251">
        <v>11.333333333333334</v>
      </c>
      <c r="G769" s="1028" t="s">
        <v>7266</v>
      </c>
    </row>
    <row r="770" spans="1:7" ht="14.4">
      <c r="A770" s="12" t="s">
        <v>7523</v>
      </c>
      <c r="B770" s="13" t="s">
        <v>1044</v>
      </c>
      <c r="C770" s="13" t="s">
        <v>8663</v>
      </c>
      <c r="D770" s="16" t="s">
        <v>978</v>
      </c>
      <c r="E770" s="16" t="s">
        <v>8610</v>
      </c>
      <c r="F770" s="251">
        <v>37.33</v>
      </c>
      <c r="G770" s="1028" t="s">
        <v>7266</v>
      </c>
    </row>
    <row r="771" spans="1:7" ht="14.4">
      <c r="A771" s="12" t="s">
        <v>7523</v>
      </c>
      <c r="B771" s="13" t="s">
        <v>1044</v>
      </c>
      <c r="C771" s="13" t="s">
        <v>8664</v>
      </c>
      <c r="D771" s="14" t="s">
        <v>978</v>
      </c>
      <c r="E771" s="14">
        <v>14</v>
      </c>
      <c r="F771" s="251">
        <v>14</v>
      </c>
      <c r="G771" s="1028" t="s">
        <v>7266</v>
      </c>
    </row>
    <row r="772" spans="1:7" ht="14.4">
      <c r="A772" s="12" t="s">
        <v>7523</v>
      </c>
      <c r="B772" s="13" t="s">
        <v>1044</v>
      </c>
      <c r="C772" s="13" t="s">
        <v>8665</v>
      </c>
      <c r="D772" s="16" t="s">
        <v>978</v>
      </c>
      <c r="E772" s="16" t="s">
        <v>8666</v>
      </c>
      <c r="F772" s="251">
        <v>8</v>
      </c>
      <c r="G772" s="1028" t="s">
        <v>7266</v>
      </c>
    </row>
    <row r="773" spans="1:7" ht="14.4">
      <c r="A773" s="12" t="s">
        <v>7523</v>
      </c>
      <c r="B773" s="13" t="s">
        <v>1044</v>
      </c>
      <c r="C773" s="13" t="s">
        <v>8667</v>
      </c>
      <c r="D773" s="16" t="s">
        <v>978</v>
      </c>
      <c r="E773" s="16" t="s">
        <v>8666</v>
      </c>
      <c r="F773" s="251">
        <v>8</v>
      </c>
      <c r="G773" s="1028" t="s">
        <v>7266</v>
      </c>
    </row>
    <row r="774" spans="1:7" ht="14.4">
      <c r="A774" s="12" t="s">
        <v>7523</v>
      </c>
      <c r="B774" s="13" t="s">
        <v>1044</v>
      </c>
      <c r="C774" s="13" t="s">
        <v>686</v>
      </c>
      <c r="D774" s="16" t="s">
        <v>978</v>
      </c>
      <c r="E774" s="16" t="s">
        <v>687</v>
      </c>
      <c r="F774" s="251">
        <v>494.66</v>
      </c>
      <c r="G774" s="1028" t="s">
        <v>7266</v>
      </c>
    </row>
    <row r="775" spans="1:7" ht="14.4">
      <c r="A775" s="12" t="s">
        <v>8509</v>
      </c>
      <c r="B775" s="36" t="s">
        <v>1044</v>
      </c>
      <c r="C775" s="13" t="s">
        <v>8668</v>
      </c>
      <c r="D775" s="16" t="s">
        <v>642</v>
      </c>
      <c r="E775" s="16">
        <v>60</v>
      </c>
      <c r="F775" s="251">
        <v>60</v>
      </c>
      <c r="G775" s="12" t="s">
        <v>8509</v>
      </c>
    </row>
    <row r="776" spans="1:7" ht="14.4">
      <c r="A776" s="12" t="s">
        <v>8509</v>
      </c>
      <c r="B776" s="36" t="s">
        <v>1044</v>
      </c>
      <c r="C776" s="13" t="s">
        <v>8669</v>
      </c>
      <c r="D776" s="16" t="s">
        <v>642</v>
      </c>
      <c r="E776" s="16">
        <v>30</v>
      </c>
      <c r="F776" s="251">
        <v>30</v>
      </c>
      <c r="G776" s="12" t="s">
        <v>8509</v>
      </c>
    </row>
    <row r="777" spans="1:7" ht="14.4">
      <c r="A777" s="12" t="s">
        <v>8509</v>
      </c>
      <c r="B777" s="36" t="s">
        <v>1044</v>
      </c>
      <c r="C777" s="13" t="s">
        <v>8669</v>
      </c>
      <c r="D777" s="16" t="s">
        <v>983</v>
      </c>
      <c r="E777" s="16">
        <v>5</v>
      </c>
      <c r="F777" s="251">
        <v>5</v>
      </c>
      <c r="G777" s="12" t="s">
        <v>8509</v>
      </c>
    </row>
    <row r="778" spans="1:7" ht="14.4">
      <c r="A778" s="12" t="s">
        <v>8509</v>
      </c>
      <c r="B778" s="36" t="s">
        <v>1044</v>
      </c>
      <c r="C778" s="13" t="s">
        <v>8670</v>
      </c>
      <c r="D778" s="16" t="s">
        <v>8671</v>
      </c>
      <c r="E778" s="16">
        <v>12</v>
      </c>
      <c r="F778" s="251">
        <v>12</v>
      </c>
      <c r="G778" s="12" t="s">
        <v>8509</v>
      </c>
    </row>
    <row r="779" spans="1:7" ht="14.4">
      <c r="A779" s="12" t="s">
        <v>8509</v>
      </c>
      <c r="B779" s="36" t="s">
        <v>1044</v>
      </c>
      <c r="C779" s="13" t="s">
        <v>8672</v>
      </c>
      <c r="D779" s="16" t="s">
        <v>642</v>
      </c>
      <c r="E779" s="459">
        <v>247.33</v>
      </c>
      <c r="F779" s="2248">
        <v>494.66</v>
      </c>
      <c r="G779" s="12" t="s">
        <v>8509</v>
      </c>
    </row>
    <row r="780" spans="1:7" ht="14.4">
      <c r="A780" s="12" t="s">
        <v>8509</v>
      </c>
      <c r="B780" s="36" t="s">
        <v>1044</v>
      </c>
      <c r="C780" s="13" t="s">
        <v>8673</v>
      </c>
      <c r="D780" s="16" t="s">
        <v>642</v>
      </c>
      <c r="E780" s="16">
        <v>18.66</v>
      </c>
      <c r="F780" s="251">
        <v>37.33</v>
      </c>
      <c r="G780" s="12" t="s">
        <v>8509</v>
      </c>
    </row>
    <row r="781" spans="1:7" s="1211" customFormat="1" ht="41.4">
      <c r="A781" s="1209" t="s">
        <v>8310</v>
      </c>
      <c r="B781" s="1210" t="s">
        <v>1044</v>
      </c>
      <c r="C781" s="1210" t="s">
        <v>8674</v>
      </c>
      <c r="D781" s="1169" t="s">
        <v>1061</v>
      </c>
      <c r="E781" s="1169">
        <v>494.66</v>
      </c>
      <c r="F781" s="251">
        <v>494.66</v>
      </c>
      <c r="G781" s="1209" t="s">
        <v>8310</v>
      </c>
    </row>
    <row r="782" spans="1:7" s="1211" customFormat="1" ht="41.4">
      <c r="A782" s="1209" t="s">
        <v>8310</v>
      </c>
      <c r="B782" s="1210" t="s">
        <v>1044</v>
      </c>
      <c r="C782" s="1210" t="s">
        <v>8675</v>
      </c>
      <c r="D782" s="1096" t="s">
        <v>1061</v>
      </c>
      <c r="E782" s="1096">
        <v>54.66</v>
      </c>
      <c r="F782" s="251">
        <v>54.66</v>
      </c>
      <c r="G782" s="1209" t="s">
        <v>8310</v>
      </c>
    </row>
    <row r="783" spans="1:7" s="1211" customFormat="1" ht="41.4">
      <c r="A783" s="1209" t="s">
        <v>8310</v>
      </c>
      <c r="B783" s="1210" t="s">
        <v>1044</v>
      </c>
      <c r="C783" s="1210" t="s">
        <v>8676</v>
      </c>
      <c r="D783" s="1169" t="s">
        <v>1061</v>
      </c>
      <c r="E783" s="1169">
        <v>14</v>
      </c>
      <c r="F783" s="251">
        <v>14</v>
      </c>
      <c r="G783" s="1209" t="s">
        <v>8310</v>
      </c>
    </row>
    <row r="784" spans="1:7" s="1211" customFormat="1" ht="41.4">
      <c r="A784" s="1209" t="s">
        <v>8310</v>
      </c>
      <c r="B784" s="1210" t="s">
        <v>1044</v>
      </c>
      <c r="C784" s="1210" t="s">
        <v>8677</v>
      </c>
      <c r="D784" s="1096" t="s">
        <v>1061</v>
      </c>
      <c r="E784" s="1096">
        <v>48.3</v>
      </c>
      <c r="F784" s="251">
        <v>48.3</v>
      </c>
      <c r="G784" s="1209" t="s">
        <v>8310</v>
      </c>
    </row>
    <row r="785" spans="1:7" s="1211" customFormat="1" ht="41.4">
      <c r="A785" s="1209" t="s">
        <v>8310</v>
      </c>
      <c r="B785" s="1210" t="s">
        <v>1044</v>
      </c>
      <c r="C785" s="1210" t="s">
        <v>1493</v>
      </c>
      <c r="D785" s="1096" t="s">
        <v>1061</v>
      </c>
      <c r="E785" s="1096">
        <v>36.25</v>
      </c>
      <c r="F785" s="251">
        <v>36.25</v>
      </c>
      <c r="G785" s="1209" t="s">
        <v>8310</v>
      </c>
    </row>
    <row r="786" spans="1:7" s="1211" customFormat="1" ht="41.4">
      <c r="A786" s="1209" t="s">
        <v>8310</v>
      </c>
      <c r="B786" s="1210" t="s">
        <v>1044</v>
      </c>
      <c r="C786" s="1210" t="s">
        <v>1494</v>
      </c>
      <c r="D786" s="1096" t="s">
        <v>1061</v>
      </c>
      <c r="E786" s="1096">
        <v>14.5</v>
      </c>
      <c r="F786" s="251">
        <v>14.5</v>
      </c>
      <c r="G786" s="1209" t="s">
        <v>8310</v>
      </c>
    </row>
    <row r="787" spans="1:7" s="1211" customFormat="1" ht="41.4">
      <c r="A787" s="1209" t="s">
        <v>8310</v>
      </c>
      <c r="B787" s="1210" t="s">
        <v>1044</v>
      </c>
      <c r="C787" s="1210" t="s">
        <v>8678</v>
      </c>
      <c r="D787" s="1096" t="s">
        <v>1061</v>
      </c>
      <c r="E787" s="1096">
        <v>13.3</v>
      </c>
      <c r="F787" s="251">
        <v>13.3</v>
      </c>
      <c r="G787" s="1209" t="s">
        <v>8310</v>
      </c>
    </row>
    <row r="788" spans="1:7" ht="14.4">
      <c r="A788" s="12" t="s">
        <v>8679</v>
      </c>
      <c r="B788" s="13" t="s">
        <v>1044</v>
      </c>
      <c r="C788" s="13" t="s">
        <v>8680</v>
      </c>
      <c r="D788" s="14" t="s">
        <v>417</v>
      </c>
      <c r="E788" s="14" t="s">
        <v>8681</v>
      </c>
      <c r="F788" s="251" t="str">
        <f>E788</f>
        <v>37.33</v>
      </c>
      <c r="G788" s="12" t="s">
        <v>8679</v>
      </c>
    </row>
    <row r="789" spans="1:7" ht="14.4">
      <c r="A789" s="12" t="s">
        <v>8679</v>
      </c>
      <c r="B789" s="13" t="s">
        <v>1044</v>
      </c>
      <c r="C789" s="13" t="s">
        <v>8682</v>
      </c>
      <c r="D789" s="16" t="s">
        <v>417</v>
      </c>
      <c r="E789" s="16">
        <v>82</v>
      </c>
      <c r="F789" s="251">
        <v>41</v>
      </c>
      <c r="G789" s="12" t="s">
        <v>8679</v>
      </c>
    </row>
    <row r="790" spans="1:7" ht="14.4">
      <c r="A790" s="12" t="s">
        <v>8679</v>
      </c>
      <c r="B790" s="13" t="s">
        <v>1044</v>
      </c>
      <c r="C790" s="13" t="s">
        <v>8683</v>
      </c>
      <c r="D790" s="14" t="s">
        <v>417</v>
      </c>
      <c r="E790" s="14">
        <v>50</v>
      </c>
      <c r="F790" s="251">
        <v>25</v>
      </c>
      <c r="G790" s="12" t="s">
        <v>8679</v>
      </c>
    </row>
    <row r="791" spans="1:7" ht="27.6">
      <c r="A791" s="12" t="s">
        <v>8679</v>
      </c>
      <c r="B791" s="13" t="s">
        <v>1044</v>
      </c>
      <c r="C791" s="13" t="s">
        <v>8684</v>
      </c>
      <c r="D791" s="16" t="s">
        <v>417</v>
      </c>
      <c r="E791" s="16">
        <v>44</v>
      </c>
      <c r="F791" s="251">
        <v>22</v>
      </c>
      <c r="G791" s="12" t="s">
        <v>8679</v>
      </c>
    </row>
    <row r="792" spans="1:7" ht="14.4">
      <c r="A792" s="12" t="s">
        <v>8511</v>
      </c>
      <c r="B792" s="13" t="s">
        <v>1044</v>
      </c>
      <c r="C792" s="13" t="s">
        <v>8685</v>
      </c>
      <c r="D792" s="14" t="s">
        <v>978</v>
      </c>
      <c r="E792" s="14">
        <v>22</v>
      </c>
      <c r="F792" s="251">
        <v>11</v>
      </c>
      <c r="G792" s="12" t="s">
        <v>8511</v>
      </c>
    </row>
    <row r="793" spans="1:7" ht="14.4">
      <c r="A793" s="12" t="s">
        <v>8511</v>
      </c>
      <c r="B793" s="13" t="s">
        <v>1044</v>
      </c>
      <c r="C793" s="13" t="s">
        <v>8686</v>
      </c>
      <c r="D793" s="16" t="s">
        <v>978</v>
      </c>
      <c r="E793" s="16">
        <v>26</v>
      </c>
      <c r="F793" s="251">
        <v>13</v>
      </c>
      <c r="G793" s="12" t="s">
        <v>8511</v>
      </c>
    </row>
    <row r="794" spans="1:7" ht="14.4">
      <c r="A794" s="12" t="s">
        <v>7808</v>
      </c>
      <c r="B794" s="13" t="s">
        <v>1044</v>
      </c>
      <c r="C794" s="13" t="s">
        <v>8687</v>
      </c>
      <c r="D794" s="14" t="s">
        <v>978</v>
      </c>
      <c r="E794" s="14" t="s">
        <v>687</v>
      </c>
      <c r="F794" s="251">
        <v>494.66</v>
      </c>
      <c r="G794" s="12" t="s">
        <v>7808</v>
      </c>
    </row>
    <row r="795" spans="1:7" ht="14.4">
      <c r="A795" s="12" t="s">
        <v>7808</v>
      </c>
      <c r="B795" s="13" t="s">
        <v>1044</v>
      </c>
      <c r="C795" s="13" t="s">
        <v>8688</v>
      </c>
      <c r="D795" s="14" t="s">
        <v>978</v>
      </c>
      <c r="E795" s="14" t="s">
        <v>685</v>
      </c>
      <c r="F795" s="251">
        <v>48.66</v>
      </c>
      <c r="G795" s="12" t="s">
        <v>7808</v>
      </c>
    </row>
    <row r="796" spans="1:7" ht="14.4">
      <c r="A796" s="12" t="s">
        <v>7808</v>
      </c>
      <c r="B796" s="13" t="s">
        <v>1044</v>
      </c>
      <c r="C796" s="13" t="s">
        <v>8689</v>
      </c>
      <c r="D796" s="14" t="s">
        <v>978</v>
      </c>
      <c r="E796" s="14" t="s">
        <v>8690</v>
      </c>
      <c r="F796" s="251">
        <v>26.66</v>
      </c>
      <c r="G796" s="12" t="s">
        <v>7808</v>
      </c>
    </row>
    <row r="797" spans="1:7" ht="14.4">
      <c r="A797" s="12" t="s">
        <v>7808</v>
      </c>
      <c r="B797" s="13" t="s">
        <v>1044</v>
      </c>
      <c r="C797" s="13" t="s">
        <v>8691</v>
      </c>
      <c r="D797" s="14" t="s">
        <v>978</v>
      </c>
      <c r="E797" s="14">
        <v>37</v>
      </c>
      <c r="F797" s="251">
        <v>37</v>
      </c>
      <c r="G797" s="12" t="s">
        <v>7808</v>
      </c>
    </row>
    <row r="798" spans="1:7" ht="14.4">
      <c r="A798" s="12" t="s">
        <v>7808</v>
      </c>
      <c r="B798" s="13" t="s">
        <v>1044</v>
      </c>
      <c r="C798" s="13" t="s">
        <v>8692</v>
      </c>
      <c r="D798" s="16" t="s">
        <v>978</v>
      </c>
      <c r="E798" s="16">
        <v>50</v>
      </c>
      <c r="F798" s="251">
        <v>50</v>
      </c>
      <c r="G798" s="12" t="s">
        <v>7808</v>
      </c>
    </row>
    <row r="799" spans="1:7" ht="14.4">
      <c r="A799" s="12" t="s">
        <v>7808</v>
      </c>
      <c r="B799" s="13" t="s">
        <v>1044</v>
      </c>
      <c r="C799" s="13" t="s">
        <v>8693</v>
      </c>
      <c r="D799" s="14" t="s">
        <v>978</v>
      </c>
      <c r="E799" s="14" t="s">
        <v>8694</v>
      </c>
      <c r="F799" s="251">
        <v>22.33</v>
      </c>
      <c r="G799" s="12" t="s">
        <v>7808</v>
      </c>
    </row>
    <row r="800" spans="1:7" ht="14.4">
      <c r="A800" s="12" t="s">
        <v>7808</v>
      </c>
      <c r="B800" s="13" t="s">
        <v>1044</v>
      </c>
      <c r="C800" s="13" t="s">
        <v>8695</v>
      </c>
      <c r="D800" s="16" t="s">
        <v>978</v>
      </c>
      <c r="E800" s="16">
        <v>50</v>
      </c>
      <c r="F800" s="251">
        <v>50</v>
      </c>
      <c r="G800" s="12" t="s">
        <v>7808</v>
      </c>
    </row>
    <row r="801" spans="1:7" ht="14.4">
      <c r="A801" s="12" t="s">
        <v>7808</v>
      </c>
      <c r="B801" s="13" t="s">
        <v>1044</v>
      </c>
      <c r="C801" s="13" t="s">
        <v>8696</v>
      </c>
      <c r="D801" s="16" t="s">
        <v>978</v>
      </c>
      <c r="E801" s="16" t="s">
        <v>2889</v>
      </c>
      <c r="F801" s="251">
        <v>13.33</v>
      </c>
      <c r="G801" s="12" t="s">
        <v>7808</v>
      </c>
    </row>
    <row r="802" spans="1:7" ht="14.4">
      <c r="A802" s="12" t="s">
        <v>7808</v>
      </c>
      <c r="B802" s="13" t="s">
        <v>1044</v>
      </c>
      <c r="C802" s="13" t="s">
        <v>1060</v>
      </c>
      <c r="D802" s="16" t="s">
        <v>978</v>
      </c>
      <c r="E802" s="16" t="s">
        <v>8697</v>
      </c>
      <c r="F802" s="251">
        <v>49.83</v>
      </c>
      <c r="G802" s="12" t="s">
        <v>7808</v>
      </c>
    </row>
    <row r="803" spans="1:7" ht="27.6">
      <c r="A803" s="1044" t="s">
        <v>8186</v>
      </c>
      <c r="B803" s="1178" t="s">
        <v>1044</v>
      </c>
      <c r="C803" s="1178" t="s">
        <v>8698</v>
      </c>
      <c r="D803" s="1180" t="s">
        <v>8699</v>
      </c>
      <c r="E803" s="1180">
        <v>494</v>
      </c>
      <c r="F803" s="1199">
        <v>494.66</v>
      </c>
      <c r="G803" s="1044" t="s">
        <v>8186</v>
      </c>
    </row>
    <row r="804" spans="1:7" ht="27.6">
      <c r="A804" s="1044" t="s">
        <v>8186</v>
      </c>
      <c r="B804" s="1178" t="s">
        <v>1044</v>
      </c>
      <c r="C804" s="1178" t="s">
        <v>8700</v>
      </c>
      <c r="D804" s="1180" t="s">
        <v>8699</v>
      </c>
      <c r="E804" s="1180" t="s">
        <v>8701</v>
      </c>
      <c r="F804" s="1199">
        <v>26.66</v>
      </c>
      <c r="G804" s="1044" t="s">
        <v>8186</v>
      </c>
    </row>
    <row r="805" spans="1:7" ht="27.6">
      <c r="A805" s="1044" t="s">
        <v>8186</v>
      </c>
      <c r="B805" s="1178" t="s">
        <v>1044</v>
      </c>
      <c r="C805" s="1178" t="s">
        <v>8702</v>
      </c>
      <c r="D805" s="1180" t="s">
        <v>8699</v>
      </c>
      <c r="E805" s="1180">
        <v>37</v>
      </c>
      <c r="F805" s="1199">
        <v>37</v>
      </c>
      <c r="G805" s="1044" t="s">
        <v>8186</v>
      </c>
    </row>
    <row r="806" spans="1:7" ht="27.6">
      <c r="A806" s="1044" t="s">
        <v>8186</v>
      </c>
      <c r="B806" s="1178" t="s">
        <v>1044</v>
      </c>
      <c r="C806" s="1178" t="s">
        <v>8703</v>
      </c>
      <c r="D806" s="1180" t="s">
        <v>8699</v>
      </c>
      <c r="E806" s="1180" t="s">
        <v>8704</v>
      </c>
      <c r="F806" s="1199">
        <v>17.66</v>
      </c>
      <c r="G806" s="1044" t="s">
        <v>8186</v>
      </c>
    </row>
    <row r="807" spans="1:7" ht="27.6">
      <c r="A807" s="1044" t="s">
        <v>8186</v>
      </c>
      <c r="B807" s="1178" t="s">
        <v>1044</v>
      </c>
      <c r="C807" s="1178" t="s">
        <v>8705</v>
      </c>
      <c r="D807" s="1180" t="s">
        <v>8699</v>
      </c>
      <c r="E807" s="1180">
        <v>26.33</v>
      </c>
      <c r="F807" s="1199">
        <v>26.33</v>
      </c>
      <c r="G807" s="1044" t="s">
        <v>8186</v>
      </c>
    </row>
    <row r="808" spans="1:7" ht="27.6">
      <c r="A808" s="238" t="s">
        <v>7218</v>
      </c>
      <c r="B808" s="238" t="s">
        <v>1044</v>
      </c>
      <c r="C808" s="238" t="s">
        <v>8706</v>
      </c>
      <c r="D808" s="252" t="s">
        <v>978</v>
      </c>
      <c r="E808" s="1212">
        <f>29/3</f>
        <v>9.6666666666666661</v>
      </c>
      <c r="F808" s="251">
        <f>E808</f>
        <v>9.6666666666666661</v>
      </c>
      <c r="G808" s="238" t="s">
        <v>7218</v>
      </c>
    </row>
    <row r="809" spans="1:7" ht="27.6">
      <c r="A809" s="238" t="s">
        <v>7218</v>
      </c>
      <c r="B809" s="238" t="s">
        <v>1044</v>
      </c>
      <c r="C809" s="238" t="s">
        <v>8707</v>
      </c>
      <c r="D809" s="252" t="s">
        <v>978</v>
      </c>
      <c r="E809" s="1212">
        <f>29/3</f>
        <v>9.6666666666666661</v>
      </c>
      <c r="F809" s="251">
        <f t="shared" ref="F809" si="37">E809</f>
        <v>9.6666666666666661</v>
      </c>
      <c r="G809" s="238" t="s">
        <v>7218</v>
      </c>
    </row>
    <row r="810" spans="1:7" ht="27.6">
      <c r="A810" s="238" t="s">
        <v>7218</v>
      </c>
      <c r="B810" s="238" t="s">
        <v>1044</v>
      </c>
      <c r="C810" s="238" t="s">
        <v>8708</v>
      </c>
      <c r="D810" s="252" t="s">
        <v>978</v>
      </c>
      <c r="E810" s="1212">
        <f>10/3</f>
        <v>3.3333333333333335</v>
      </c>
      <c r="F810" s="251">
        <f>E810</f>
        <v>3.3333333333333335</v>
      </c>
      <c r="G810" s="238" t="s">
        <v>7218</v>
      </c>
    </row>
    <row r="811" spans="1:7" ht="27.6">
      <c r="A811" s="238" t="s">
        <v>7218</v>
      </c>
      <c r="B811" s="238" t="s">
        <v>1044</v>
      </c>
      <c r="C811" s="238" t="s">
        <v>8709</v>
      </c>
      <c r="D811" s="252" t="s">
        <v>978</v>
      </c>
      <c r="E811" s="1212">
        <v>11.33</v>
      </c>
      <c r="F811" s="251">
        <v>11.33</v>
      </c>
      <c r="G811" s="238" t="s">
        <v>7218</v>
      </c>
    </row>
    <row r="812" spans="1:7" ht="14.4">
      <c r="A812" s="238" t="s">
        <v>7218</v>
      </c>
      <c r="B812" s="238" t="s">
        <v>1044</v>
      </c>
      <c r="C812" s="238" t="s">
        <v>8710</v>
      </c>
      <c r="D812" s="252" t="s">
        <v>978</v>
      </c>
      <c r="E812" s="1212">
        <f>8.66</f>
        <v>8.66</v>
      </c>
      <c r="F812" s="251">
        <f t="shared" ref="F812:F818" si="38">E812</f>
        <v>8.66</v>
      </c>
      <c r="G812" s="238" t="s">
        <v>7218</v>
      </c>
    </row>
    <row r="813" spans="1:7" ht="14.4">
      <c r="A813" s="238" t="s">
        <v>7218</v>
      </c>
      <c r="B813" s="238" t="s">
        <v>1044</v>
      </c>
      <c r="C813" s="238" t="s">
        <v>8711</v>
      </c>
      <c r="D813" s="252" t="s">
        <v>978</v>
      </c>
      <c r="E813" s="1212">
        <f>34/3</f>
        <v>11.333333333333334</v>
      </c>
      <c r="F813" s="251">
        <f t="shared" si="38"/>
        <v>11.333333333333334</v>
      </c>
      <c r="G813" s="238" t="s">
        <v>7218</v>
      </c>
    </row>
    <row r="814" spans="1:7" ht="27.6">
      <c r="A814" s="238" t="s">
        <v>7218</v>
      </c>
      <c r="B814" s="238" t="s">
        <v>1044</v>
      </c>
      <c r="C814" s="238" t="s">
        <v>8712</v>
      </c>
      <c r="D814" s="252" t="s">
        <v>978</v>
      </c>
      <c r="E814" s="1212">
        <f>34/3</f>
        <v>11.333333333333334</v>
      </c>
      <c r="F814" s="251">
        <f t="shared" si="38"/>
        <v>11.333333333333334</v>
      </c>
      <c r="G814" s="238" t="s">
        <v>7218</v>
      </c>
    </row>
    <row r="815" spans="1:7" ht="27.6">
      <c r="A815" s="238" t="s">
        <v>7218</v>
      </c>
      <c r="B815" s="238" t="s">
        <v>1044</v>
      </c>
      <c r="C815" s="238" t="s">
        <v>8713</v>
      </c>
      <c r="D815" s="252" t="s">
        <v>978</v>
      </c>
      <c r="E815" s="1212">
        <f>9/3</f>
        <v>3</v>
      </c>
      <c r="F815" s="251">
        <f t="shared" si="38"/>
        <v>3</v>
      </c>
      <c r="G815" s="238" t="s">
        <v>7218</v>
      </c>
    </row>
    <row r="816" spans="1:7" ht="27.6">
      <c r="A816" s="238" t="s">
        <v>7218</v>
      </c>
      <c r="B816" s="238" t="s">
        <v>1044</v>
      </c>
      <c r="C816" s="238" t="s">
        <v>8714</v>
      </c>
      <c r="D816" s="252" t="s">
        <v>978</v>
      </c>
      <c r="E816" s="1212">
        <f>22/3</f>
        <v>7.333333333333333</v>
      </c>
      <c r="F816" s="251">
        <f t="shared" si="38"/>
        <v>7.333333333333333</v>
      </c>
      <c r="G816" s="238" t="s">
        <v>7218</v>
      </c>
    </row>
    <row r="817" spans="1:7" ht="27.6">
      <c r="A817" s="238" t="s">
        <v>7218</v>
      </c>
      <c r="B817" s="238" t="s">
        <v>1044</v>
      </c>
      <c r="C817" s="238" t="s">
        <v>8715</v>
      </c>
      <c r="D817" s="252" t="s">
        <v>978</v>
      </c>
      <c r="E817" s="1212">
        <f>22/3</f>
        <v>7.333333333333333</v>
      </c>
      <c r="F817" s="251">
        <f t="shared" si="38"/>
        <v>7.333333333333333</v>
      </c>
      <c r="G817" s="238" t="s">
        <v>7218</v>
      </c>
    </row>
    <row r="818" spans="1:7" ht="27.6">
      <c r="A818" s="238" t="s">
        <v>7218</v>
      </c>
      <c r="B818" s="238" t="s">
        <v>1044</v>
      </c>
      <c r="C818" s="238" t="s">
        <v>8714</v>
      </c>
      <c r="D818" s="252" t="s">
        <v>978</v>
      </c>
      <c r="E818" s="1212" t="s">
        <v>8716</v>
      </c>
      <c r="F818" s="251" t="str">
        <f t="shared" si="38"/>
        <v>7,33</v>
      </c>
      <c r="G818" s="238" t="s">
        <v>7218</v>
      </c>
    </row>
    <row r="819" spans="1:7" ht="27.6">
      <c r="A819" s="238" t="s">
        <v>7218</v>
      </c>
      <c r="B819" s="238" t="s">
        <v>1044</v>
      </c>
      <c r="C819" s="234" t="s">
        <v>8717</v>
      </c>
      <c r="D819" s="1202" t="s">
        <v>978</v>
      </c>
      <c r="E819" s="1212">
        <v>8.66</v>
      </c>
      <c r="F819" s="251">
        <v>8.66</v>
      </c>
      <c r="G819" s="238" t="s">
        <v>7218</v>
      </c>
    </row>
    <row r="820" spans="1:7" ht="27.6">
      <c r="A820" s="238" t="s">
        <v>7218</v>
      </c>
      <c r="B820" s="238" t="s">
        <v>1044</v>
      </c>
      <c r="C820" s="234" t="s">
        <v>8715</v>
      </c>
      <c r="D820" s="1202" t="s">
        <v>978</v>
      </c>
      <c r="E820" s="1212">
        <v>7.33</v>
      </c>
      <c r="F820" s="251">
        <v>7.33</v>
      </c>
      <c r="G820" s="238" t="s">
        <v>7218</v>
      </c>
    </row>
    <row r="821" spans="1:7" ht="27.6">
      <c r="A821" s="238" t="s">
        <v>7218</v>
      </c>
      <c r="B821" s="238" t="s">
        <v>1044</v>
      </c>
      <c r="C821" s="234" t="s">
        <v>8718</v>
      </c>
      <c r="D821" s="1202" t="s">
        <v>978</v>
      </c>
      <c r="E821" s="1212">
        <v>7.33</v>
      </c>
      <c r="F821" s="251">
        <v>7.33</v>
      </c>
      <c r="G821" s="238" t="s">
        <v>7218</v>
      </c>
    </row>
    <row r="822" spans="1:7" ht="27.6">
      <c r="A822" s="238" t="s">
        <v>7218</v>
      </c>
      <c r="B822" s="238" t="s">
        <v>1044</v>
      </c>
      <c r="C822" s="234" t="s">
        <v>8719</v>
      </c>
      <c r="D822" s="1202" t="s">
        <v>978</v>
      </c>
      <c r="E822" s="1212">
        <v>7.33</v>
      </c>
      <c r="F822" s="251">
        <v>7.33</v>
      </c>
      <c r="G822" s="238" t="s">
        <v>7218</v>
      </c>
    </row>
    <row r="823" spans="1:7" ht="14.4">
      <c r="A823" s="238" t="s">
        <v>7218</v>
      </c>
      <c r="B823" s="238" t="s">
        <v>1044</v>
      </c>
      <c r="C823" s="1060" t="s">
        <v>8720</v>
      </c>
      <c r="D823" s="1202" t="s">
        <v>978</v>
      </c>
      <c r="E823" s="1212">
        <v>37.33</v>
      </c>
      <c r="F823" s="251">
        <f>E823</f>
        <v>37.33</v>
      </c>
      <c r="G823" s="238" t="s">
        <v>7218</v>
      </c>
    </row>
    <row r="824" spans="1:7" ht="14.4">
      <c r="A824" s="238" t="s">
        <v>7218</v>
      </c>
      <c r="B824" s="238" t="s">
        <v>1044</v>
      </c>
      <c r="C824" s="1060" t="s">
        <v>8687</v>
      </c>
      <c r="D824" s="1202" t="s">
        <v>978</v>
      </c>
      <c r="E824" s="1212">
        <v>494.67</v>
      </c>
      <c r="F824" s="251">
        <f>E824</f>
        <v>494.67</v>
      </c>
      <c r="G824" s="238" t="s">
        <v>7218</v>
      </c>
    </row>
    <row r="825" spans="1:7" ht="27.6">
      <c r="A825" s="12" t="s">
        <v>8528</v>
      </c>
      <c r="B825" s="13" t="s">
        <v>1044</v>
      </c>
      <c r="C825" s="13" t="s">
        <v>8721</v>
      </c>
      <c r="D825" s="14" t="s">
        <v>978</v>
      </c>
      <c r="E825" s="14">
        <v>8.66</v>
      </c>
      <c r="F825" s="251">
        <v>8.66</v>
      </c>
      <c r="G825" s="12" t="s">
        <v>8528</v>
      </c>
    </row>
    <row r="826" spans="1:7" ht="27.6">
      <c r="A826" s="12" t="s">
        <v>8528</v>
      </c>
      <c r="B826" s="13" t="s">
        <v>1044</v>
      </c>
      <c r="C826" s="13" t="s">
        <v>8722</v>
      </c>
      <c r="D826" s="14" t="s">
        <v>978</v>
      </c>
      <c r="E826" s="16">
        <v>8.66</v>
      </c>
      <c r="F826" s="251">
        <v>8.66</v>
      </c>
      <c r="G826" s="12" t="s">
        <v>8528</v>
      </c>
    </row>
    <row r="827" spans="1:7" ht="27.6">
      <c r="A827" s="12" t="s">
        <v>8528</v>
      </c>
      <c r="B827" s="13" t="s">
        <v>1044</v>
      </c>
      <c r="C827" s="13" t="s">
        <v>8723</v>
      </c>
      <c r="D827" s="14" t="s">
        <v>978</v>
      </c>
      <c r="E827" s="14">
        <v>3.33</v>
      </c>
      <c r="F827" s="251">
        <v>3.33</v>
      </c>
      <c r="G827" s="12" t="s">
        <v>8528</v>
      </c>
    </row>
    <row r="828" spans="1:7" ht="27.6">
      <c r="A828" s="12" t="s">
        <v>8528</v>
      </c>
      <c r="B828" s="13" t="s">
        <v>1044</v>
      </c>
      <c r="C828" s="13" t="s">
        <v>8724</v>
      </c>
      <c r="D828" s="14" t="s">
        <v>978</v>
      </c>
      <c r="E828" s="14">
        <v>3.33</v>
      </c>
      <c r="F828" s="251">
        <v>3.33</v>
      </c>
      <c r="G828" s="12" t="s">
        <v>8528</v>
      </c>
    </row>
    <row r="829" spans="1:7" ht="27.6">
      <c r="A829" s="12" t="s">
        <v>8528</v>
      </c>
      <c r="B829" s="13" t="s">
        <v>1044</v>
      </c>
      <c r="C829" s="13" t="s">
        <v>8725</v>
      </c>
      <c r="D829" s="14" t="s">
        <v>978</v>
      </c>
      <c r="E829" s="16">
        <v>14</v>
      </c>
      <c r="F829" s="251">
        <v>14</v>
      </c>
      <c r="G829" s="12" t="s">
        <v>8528</v>
      </c>
    </row>
    <row r="830" spans="1:7" ht="14.4">
      <c r="A830" s="12" t="s">
        <v>7841</v>
      </c>
      <c r="B830" s="13" t="s">
        <v>1044</v>
      </c>
      <c r="C830" s="13" t="s">
        <v>8611</v>
      </c>
      <c r="D830" s="14" t="s">
        <v>983</v>
      </c>
      <c r="E830" s="16">
        <v>47.3</v>
      </c>
      <c r="F830" s="251">
        <v>47.3</v>
      </c>
      <c r="G830" s="12" t="s">
        <v>7841</v>
      </c>
    </row>
    <row r="831" spans="1:7" ht="14.4">
      <c r="A831" s="12" t="s">
        <v>7841</v>
      </c>
      <c r="B831" s="13" t="s">
        <v>1044</v>
      </c>
      <c r="C831" s="13" t="s">
        <v>8726</v>
      </c>
      <c r="D831" s="16" t="s">
        <v>983</v>
      </c>
      <c r="E831" s="16">
        <v>47.3</v>
      </c>
      <c r="F831" s="251">
        <v>47.3</v>
      </c>
      <c r="G831" s="12" t="s">
        <v>7841</v>
      </c>
    </row>
    <row r="832" spans="1:7" ht="14.4">
      <c r="A832" s="12" t="s">
        <v>7841</v>
      </c>
      <c r="B832" s="13" t="s">
        <v>1044</v>
      </c>
      <c r="C832" s="13" t="s">
        <v>8727</v>
      </c>
      <c r="D832" s="14" t="s">
        <v>983</v>
      </c>
      <c r="E832" s="16">
        <v>47.3</v>
      </c>
      <c r="F832" s="251">
        <v>47.3</v>
      </c>
      <c r="G832" s="12" t="s">
        <v>7841</v>
      </c>
    </row>
    <row r="833" spans="1:7" ht="14.4">
      <c r="A833" s="12" t="s">
        <v>7841</v>
      </c>
      <c r="B833" s="13" t="s">
        <v>1044</v>
      </c>
      <c r="C833" s="13" t="s">
        <v>1060</v>
      </c>
      <c r="D833" s="16" t="s">
        <v>983</v>
      </c>
      <c r="E833" s="16">
        <v>9</v>
      </c>
      <c r="F833" s="251">
        <v>9</v>
      </c>
      <c r="G833" s="12" t="s">
        <v>7841</v>
      </c>
    </row>
    <row r="834" spans="1:7" ht="14.4">
      <c r="A834" s="12" t="s">
        <v>7841</v>
      </c>
      <c r="B834" s="13" t="s">
        <v>1044</v>
      </c>
      <c r="C834" s="13" t="s">
        <v>1066</v>
      </c>
      <c r="D834" s="16" t="s">
        <v>983</v>
      </c>
      <c r="E834" s="16">
        <v>494.66</v>
      </c>
      <c r="F834" s="251">
        <v>494.66</v>
      </c>
      <c r="G834" s="12" t="s">
        <v>7841</v>
      </c>
    </row>
    <row r="835" spans="1:7" ht="14.4">
      <c r="A835" s="12" t="s">
        <v>7841</v>
      </c>
      <c r="B835" s="13" t="s">
        <v>1044</v>
      </c>
      <c r="C835" s="13" t="s">
        <v>8495</v>
      </c>
      <c r="D835" s="16" t="s">
        <v>983</v>
      </c>
      <c r="E835" s="16">
        <v>37.33</v>
      </c>
      <c r="F835" s="251">
        <v>37.33</v>
      </c>
      <c r="G835" s="12" t="s">
        <v>7841</v>
      </c>
    </row>
    <row r="836" spans="1:7" ht="27.6">
      <c r="A836" s="12" t="s">
        <v>8529</v>
      </c>
      <c r="B836" s="13" t="s">
        <v>8626</v>
      </c>
      <c r="C836" s="238" t="s">
        <v>8728</v>
      </c>
      <c r="D836" s="14" t="s">
        <v>5416</v>
      </c>
      <c r="E836" s="15">
        <v>11.33</v>
      </c>
      <c r="F836" s="251">
        <v>11.33</v>
      </c>
      <c r="G836" s="12" t="s">
        <v>8529</v>
      </c>
    </row>
    <row r="837" spans="1:7" ht="27.6">
      <c r="A837" s="12" t="s">
        <v>8529</v>
      </c>
      <c r="B837" s="13" t="s">
        <v>8626</v>
      </c>
      <c r="C837" s="238" t="s">
        <v>8729</v>
      </c>
      <c r="D837" s="14" t="s">
        <v>5416</v>
      </c>
      <c r="E837" s="15">
        <v>11.33</v>
      </c>
      <c r="F837" s="251">
        <v>11.33</v>
      </c>
      <c r="G837" s="12" t="s">
        <v>8529</v>
      </c>
    </row>
    <row r="838" spans="1:7" ht="27.6">
      <c r="A838" s="12" t="s">
        <v>8529</v>
      </c>
      <c r="B838" s="13" t="s">
        <v>8626</v>
      </c>
      <c r="C838" s="238" t="s">
        <v>8730</v>
      </c>
      <c r="D838" s="14" t="s">
        <v>5416</v>
      </c>
      <c r="E838" s="15">
        <v>13</v>
      </c>
      <c r="F838" s="251">
        <v>13</v>
      </c>
      <c r="G838" s="12" t="s">
        <v>8529</v>
      </c>
    </row>
    <row r="839" spans="1:7" ht="27.6">
      <c r="A839" s="12" t="s">
        <v>8529</v>
      </c>
      <c r="B839" s="13" t="s">
        <v>8626</v>
      </c>
      <c r="C839" s="238" t="s">
        <v>8731</v>
      </c>
      <c r="D839" s="14" t="s">
        <v>5416</v>
      </c>
      <c r="E839" s="15">
        <v>12</v>
      </c>
      <c r="F839" s="251">
        <v>12</v>
      </c>
      <c r="G839" s="12" t="s">
        <v>8529</v>
      </c>
    </row>
    <row r="840" spans="1:7" ht="27.6">
      <c r="A840" s="12" t="s">
        <v>8529</v>
      </c>
      <c r="B840" s="13" t="s">
        <v>8626</v>
      </c>
      <c r="C840" s="13" t="s">
        <v>8732</v>
      </c>
      <c r="D840" s="14" t="s">
        <v>5416</v>
      </c>
      <c r="E840" s="15">
        <v>11.33</v>
      </c>
      <c r="F840" s="251">
        <v>11.33</v>
      </c>
      <c r="G840" s="12" t="s">
        <v>8529</v>
      </c>
    </row>
    <row r="841" spans="1:7" ht="27.6">
      <c r="A841" s="12" t="s">
        <v>8529</v>
      </c>
      <c r="B841" s="13" t="s">
        <v>1044</v>
      </c>
      <c r="C841" s="13" t="s">
        <v>8733</v>
      </c>
      <c r="D841" s="14" t="s">
        <v>5416</v>
      </c>
      <c r="E841" s="15">
        <v>3</v>
      </c>
      <c r="F841" s="251">
        <v>3</v>
      </c>
      <c r="G841" s="12" t="s">
        <v>8529</v>
      </c>
    </row>
    <row r="842" spans="1:7" ht="27.6">
      <c r="A842" s="12" t="s">
        <v>8529</v>
      </c>
      <c r="B842" s="13" t="s">
        <v>1044</v>
      </c>
      <c r="C842" s="13" t="s">
        <v>8734</v>
      </c>
      <c r="D842" s="14" t="s">
        <v>5416</v>
      </c>
      <c r="E842" s="15">
        <v>2.33</v>
      </c>
      <c r="F842" s="251">
        <v>2.33</v>
      </c>
      <c r="G842" s="12" t="s">
        <v>8529</v>
      </c>
    </row>
    <row r="843" spans="1:7" ht="27.6">
      <c r="A843" s="12" t="s">
        <v>8529</v>
      </c>
      <c r="B843" s="13" t="s">
        <v>8626</v>
      </c>
      <c r="C843" s="13" t="s">
        <v>8735</v>
      </c>
      <c r="D843" s="14" t="s">
        <v>5416</v>
      </c>
      <c r="E843" s="15">
        <v>11.33</v>
      </c>
      <c r="F843" s="251">
        <v>11.33</v>
      </c>
      <c r="G843" s="12" t="s">
        <v>8529</v>
      </c>
    </row>
    <row r="844" spans="1:7" ht="27.6">
      <c r="A844" s="12" t="s">
        <v>8529</v>
      </c>
      <c r="B844" s="13" t="s">
        <v>8626</v>
      </c>
      <c r="C844" s="13" t="s">
        <v>8736</v>
      </c>
      <c r="D844" s="14" t="s">
        <v>5416</v>
      </c>
      <c r="E844" s="15">
        <v>13.33</v>
      </c>
      <c r="F844" s="251">
        <v>13.33</v>
      </c>
      <c r="G844" s="12" t="s">
        <v>8529</v>
      </c>
    </row>
    <row r="845" spans="1:7" ht="27.6">
      <c r="A845" s="12" t="s">
        <v>8529</v>
      </c>
      <c r="B845" s="13" t="s">
        <v>8626</v>
      </c>
      <c r="C845" s="238" t="s">
        <v>8737</v>
      </c>
      <c r="D845" s="14" t="s">
        <v>5416</v>
      </c>
      <c r="E845" s="15">
        <v>3.66</v>
      </c>
      <c r="F845" s="251">
        <v>3.66</v>
      </c>
      <c r="G845" s="12" t="s">
        <v>8529</v>
      </c>
    </row>
    <row r="846" spans="1:7" ht="27.6">
      <c r="A846" s="12" t="s">
        <v>8529</v>
      </c>
      <c r="B846" s="13" t="s">
        <v>8626</v>
      </c>
      <c r="C846" s="238" t="s">
        <v>8738</v>
      </c>
      <c r="D846" s="14" t="s">
        <v>8640</v>
      </c>
      <c r="E846" s="15">
        <v>3.66</v>
      </c>
      <c r="F846" s="251">
        <v>3.66</v>
      </c>
      <c r="G846" s="12" t="s">
        <v>8529</v>
      </c>
    </row>
    <row r="847" spans="1:7" ht="27.6">
      <c r="A847" s="12" t="s">
        <v>8529</v>
      </c>
      <c r="B847" s="13" t="s">
        <v>8626</v>
      </c>
      <c r="C847" s="13" t="s">
        <v>8739</v>
      </c>
      <c r="D847" s="14" t="s">
        <v>8640</v>
      </c>
      <c r="E847" s="15">
        <v>11.16</v>
      </c>
      <c r="F847" s="251">
        <v>11.16</v>
      </c>
      <c r="G847" s="12" t="s">
        <v>8529</v>
      </c>
    </row>
    <row r="848" spans="1:7" ht="27.6">
      <c r="A848" s="12" t="s">
        <v>8529</v>
      </c>
      <c r="B848" s="13" t="s">
        <v>8626</v>
      </c>
      <c r="C848" s="13" t="s">
        <v>8740</v>
      </c>
      <c r="D848" s="14" t="s">
        <v>8640</v>
      </c>
      <c r="E848" s="15">
        <v>13.33</v>
      </c>
      <c r="F848" s="251">
        <v>13.33</v>
      </c>
      <c r="G848" s="12" t="s">
        <v>8529</v>
      </c>
    </row>
    <row r="849" spans="1:7" ht="27.6">
      <c r="A849" s="12" t="s">
        <v>8529</v>
      </c>
      <c r="B849" s="13" t="s">
        <v>8626</v>
      </c>
      <c r="C849" s="13" t="s">
        <v>8741</v>
      </c>
      <c r="D849" s="14" t="s">
        <v>8640</v>
      </c>
      <c r="E849" s="15">
        <v>4.8</v>
      </c>
      <c r="F849" s="251">
        <v>4.8</v>
      </c>
      <c r="G849" s="12" t="s">
        <v>8529</v>
      </c>
    </row>
    <row r="850" spans="1:7" ht="27.6">
      <c r="A850" s="12" t="s">
        <v>8529</v>
      </c>
      <c r="B850" s="13" t="s">
        <v>8626</v>
      </c>
      <c r="C850" s="13" t="s">
        <v>8742</v>
      </c>
      <c r="D850" s="14" t="s">
        <v>8640</v>
      </c>
      <c r="E850" s="15">
        <v>5.66</v>
      </c>
      <c r="F850" s="251">
        <v>5.66</v>
      </c>
      <c r="G850" s="12" t="s">
        <v>8529</v>
      </c>
    </row>
    <row r="851" spans="1:7" ht="27.6">
      <c r="A851" s="12" t="s">
        <v>8529</v>
      </c>
      <c r="B851" s="13" t="s">
        <v>8626</v>
      </c>
      <c r="C851" s="13" t="s">
        <v>8743</v>
      </c>
      <c r="D851" s="14" t="s">
        <v>8640</v>
      </c>
      <c r="E851" s="15">
        <v>5</v>
      </c>
      <c r="F851" s="251">
        <v>5</v>
      </c>
      <c r="G851" s="12" t="s">
        <v>8529</v>
      </c>
    </row>
    <row r="852" spans="1:7" ht="27.6">
      <c r="A852" s="12" t="s">
        <v>8529</v>
      </c>
      <c r="B852" s="13" t="s">
        <v>8626</v>
      </c>
      <c r="C852" s="13" t="s">
        <v>8744</v>
      </c>
      <c r="D852" s="14" t="s">
        <v>8640</v>
      </c>
      <c r="E852" s="15">
        <v>5</v>
      </c>
      <c r="F852" s="251">
        <v>5</v>
      </c>
      <c r="G852" s="12" t="s">
        <v>8529</v>
      </c>
    </row>
    <row r="853" spans="1:7" ht="27.6">
      <c r="A853" s="12" t="s">
        <v>8529</v>
      </c>
      <c r="B853" s="13" t="s">
        <v>8626</v>
      </c>
      <c r="C853" s="13" t="s">
        <v>8745</v>
      </c>
      <c r="D853" s="14" t="s">
        <v>8640</v>
      </c>
      <c r="E853" s="15">
        <v>18.5</v>
      </c>
      <c r="F853" s="251">
        <v>18.5</v>
      </c>
      <c r="G853" s="12" t="s">
        <v>8529</v>
      </c>
    </row>
    <row r="854" spans="1:7" ht="27.6">
      <c r="A854" s="12" t="s">
        <v>8529</v>
      </c>
      <c r="B854" s="13" t="s">
        <v>8626</v>
      </c>
      <c r="C854" s="13" t="s">
        <v>8746</v>
      </c>
      <c r="D854" s="14" t="s">
        <v>8640</v>
      </c>
      <c r="E854" s="15">
        <v>5</v>
      </c>
      <c r="F854" s="251">
        <v>5</v>
      </c>
      <c r="G854" s="12" t="s">
        <v>8529</v>
      </c>
    </row>
    <row r="855" spans="1:7" ht="27.6">
      <c r="A855" s="12" t="s">
        <v>8529</v>
      </c>
      <c r="B855" s="13" t="s">
        <v>8626</v>
      </c>
      <c r="C855" s="13" t="s">
        <v>8747</v>
      </c>
      <c r="D855" s="14" t="s">
        <v>8640</v>
      </c>
      <c r="E855" s="15">
        <v>5</v>
      </c>
      <c r="F855" s="251">
        <v>5</v>
      </c>
      <c r="G855" s="12" t="s">
        <v>8529</v>
      </c>
    </row>
    <row r="856" spans="1:7" ht="27.6">
      <c r="A856" s="12" t="s">
        <v>8529</v>
      </c>
      <c r="B856" s="13" t="s">
        <v>8626</v>
      </c>
      <c r="C856" s="13" t="s">
        <v>8748</v>
      </c>
      <c r="D856" s="14" t="s">
        <v>8640</v>
      </c>
      <c r="E856" s="15">
        <v>4.8</v>
      </c>
      <c r="F856" s="251">
        <v>4.8</v>
      </c>
      <c r="G856" s="12" t="s">
        <v>8529</v>
      </c>
    </row>
    <row r="857" spans="1:7" ht="27.6">
      <c r="A857" s="12"/>
      <c r="B857" s="13" t="s">
        <v>1044</v>
      </c>
      <c r="C857" s="13" t="s">
        <v>8749</v>
      </c>
      <c r="D857" s="14" t="s">
        <v>8640</v>
      </c>
      <c r="E857" s="15">
        <v>26.66</v>
      </c>
      <c r="F857" s="251">
        <v>26.66</v>
      </c>
      <c r="G857" s="12" t="s">
        <v>8529</v>
      </c>
    </row>
    <row r="858" spans="1:7" ht="27.6">
      <c r="A858" s="12" t="s">
        <v>8529</v>
      </c>
      <c r="B858" s="13" t="s">
        <v>8626</v>
      </c>
      <c r="C858" s="13" t="s">
        <v>8750</v>
      </c>
      <c r="D858" s="14" t="s">
        <v>8640</v>
      </c>
      <c r="E858" s="15">
        <v>13.16</v>
      </c>
      <c r="F858" s="251">
        <v>13.16</v>
      </c>
      <c r="G858" s="12" t="s">
        <v>8529</v>
      </c>
    </row>
    <row r="859" spans="1:7" ht="14.4">
      <c r="A859" s="12" t="s">
        <v>8529</v>
      </c>
      <c r="B859" s="13" t="s">
        <v>8626</v>
      </c>
      <c r="C859" s="13" t="s">
        <v>8643</v>
      </c>
      <c r="D859" s="14" t="s">
        <v>5416</v>
      </c>
      <c r="E859" s="15">
        <v>494.66</v>
      </c>
      <c r="F859" s="251">
        <v>494.66</v>
      </c>
      <c r="G859" s="12" t="s">
        <v>8529</v>
      </c>
    </row>
    <row r="860" spans="1:7" ht="14.4">
      <c r="A860" s="12" t="s">
        <v>8529</v>
      </c>
      <c r="B860" s="13" t="s">
        <v>8626</v>
      </c>
      <c r="C860" s="13" t="s">
        <v>8751</v>
      </c>
      <c r="D860" s="14" t="s">
        <v>5416</v>
      </c>
      <c r="E860" s="15">
        <v>37.33</v>
      </c>
      <c r="F860" s="251">
        <v>37.33</v>
      </c>
      <c r="G860" s="12" t="s">
        <v>8529</v>
      </c>
    </row>
    <row r="861" spans="1:7" ht="14.4">
      <c r="A861" s="238" t="s">
        <v>7333</v>
      </c>
      <c r="B861" s="238" t="s">
        <v>1044</v>
      </c>
      <c r="C861" s="1060" t="s">
        <v>8720</v>
      </c>
      <c r="D861" s="1202" t="s">
        <v>978</v>
      </c>
      <c r="E861" s="1212">
        <v>37.33</v>
      </c>
      <c r="F861" s="251">
        <f>E861</f>
        <v>37.33</v>
      </c>
      <c r="G861" s="12" t="s">
        <v>8513</v>
      </c>
    </row>
    <row r="862" spans="1:7" ht="14.4">
      <c r="A862" s="238" t="s">
        <v>7333</v>
      </c>
      <c r="B862" s="238" t="s">
        <v>1044</v>
      </c>
      <c r="C862" s="1060" t="s">
        <v>8552</v>
      </c>
      <c r="D862" s="1202" t="s">
        <v>978</v>
      </c>
      <c r="E862" s="1212">
        <v>494.79</v>
      </c>
      <c r="F862" s="251">
        <f t="shared" ref="F862" si="39">E862</f>
        <v>494.79</v>
      </c>
      <c r="G862" s="12" t="s">
        <v>8513</v>
      </c>
    </row>
    <row r="863" spans="1:7" ht="27.6">
      <c r="A863" s="238" t="s">
        <v>7333</v>
      </c>
      <c r="B863" s="238" t="s">
        <v>1044</v>
      </c>
      <c r="C863" s="343" t="s">
        <v>8752</v>
      </c>
      <c r="D863" s="1202" t="s">
        <v>5416</v>
      </c>
      <c r="E863" s="1212">
        <v>9.66</v>
      </c>
      <c r="F863" s="251">
        <v>9.66</v>
      </c>
      <c r="G863" s="12" t="s">
        <v>8513</v>
      </c>
    </row>
    <row r="864" spans="1:7" ht="27.6">
      <c r="A864" s="238" t="s">
        <v>7333</v>
      </c>
      <c r="B864" s="238" t="s">
        <v>1044</v>
      </c>
      <c r="C864" s="343" t="s">
        <v>8753</v>
      </c>
      <c r="D864" s="1202" t="s">
        <v>5416</v>
      </c>
      <c r="E864" s="1212">
        <v>9.66</v>
      </c>
      <c r="F864" s="251">
        <v>9.66</v>
      </c>
      <c r="G864" s="12" t="s">
        <v>8513</v>
      </c>
    </row>
    <row r="865" spans="1:7" ht="27.6">
      <c r="A865" s="238" t="s">
        <v>7333</v>
      </c>
      <c r="B865" s="238" t="s">
        <v>1044</v>
      </c>
      <c r="C865" s="343" t="s">
        <v>8754</v>
      </c>
      <c r="D865" s="1202" t="s">
        <v>5416</v>
      </c>
      <c r="E865" s="1212">
        <v>9.66</v>
      </c>
      <c r="F865" s="251">
        <v>9.66</v>
      </c>
      <c r="G865" s="12" t="s">
        <v>8513</v>
      </c>
    </row>
    <row r="866" spans="1:7" ht="27.6">
      <c r="A866" s="238" t="s">
        <v>7333</v>
      </c>
      <c r="B866" s="238" t="s">
        <v>1044</v>
      </c>
      <c r="C866" s="343" t="s">
        <v>8755</v>
      </c>
      <c r="D866" s="1202" t="s">
        <v>5416</v>
      </c>
      <c r="E866" s="1212">
        <v>9.66</v>
      </c>
      <c r="F866" s="251">
        <v>9.66</v>
      </c>
      <c r="G866" s="12" t="s">
        <v>8513</v>
      </c>
    </row>
    <row r="867" spans="1:7" ht="14.4">
      <c r="A867" s="238" t="s">
        <v>7333</v>
      </c>
      <c r="B867" s="238" t="s">
        <v>1044</v>
      </c>
      <c r="C867" s="343" t="s">
        <v>8756</v>
      </c>
      <c r="D867" s="1202" t="s">
        <v>5416</v>
      </c>
      <c r="E867" s="1212">
        <v>8.66</v>
      </c>
      <c r="F867" s="251">
        <v>8.66</v>
      </c>
      <c r="G867" s="12" t="s">
        <v>8513</v>
      </c>
    </row>
    <row r="868" spans="1:7" ht="27.6">
      <c r="A868" s="238" t="s">
        <v>7333</v>
      </c>
      <c r="B868" s="238" t="s">
        <v>1044</v>
      </c>
      <c r="C868" s="343" t="s">
        <v>8757</v>
      </c>
      <c r="D868" s="1202" t="s">
        <v>5416</v>
      </c>
      <c r="E868" s="1212">
        <v>8.66</v>
      </c>
      <c r="F868" s="251">
        <v>8.66</v>
      </c>
      <c r="G868" s="12" t="s">
        <v>8513</v>
      </c>
    </row>
    <row r="869" spans="1:7" ht="14.4">
      <c r="A869" s="238" t="s">
        <v>7333</v>
      </c>
      <c r="B869" s="238" t="s">
        <v>1044</v>
      </c>
      <c r="C869" s="343" t="s">
        <v>8758</v>
      </c>
      <c r="D869" s="1202" t="s">
        <v>978</v>
      </c>
      <c r="E869" s="1212">
        <v>10</v>
      </c>
      <c r="F869" s="251">
        <v>10</v>
      </c>
      <c r="G869" s="12" t="s">
        <v>8513</v>
      </c>
    </row>
    <row r="870" spans="1:7" ht="27.6">
      <c r="A870" s="238" t="s">
        <v>7333</v>
      </c>
      <c r="B870" s="238" t="s">
        <v>1044</v>
      </c>
      <c r="C870" s="343" t="s">
        <v>8759</v>
      </c>
      <c r="D870" s="1202" t="s">
        <v>8760</v>
      </c>
      <c r="E870" s="1212">
        <v>10</v>
      </c>
      <c r="F870" s="251">
        <v>10</v>
      </c>
      <c r="G870" s="12" t="s">
        <v>8513</v>
      </c>
    </row>
    <row r="871" spans="1:7" ht="27.6">
      <c r="A871" s="238" t="s">
        <v>7333</v>
      </c>
      <c r="B871" s="238" t="s">
        <v>1044</v>
      </c>
      <c r="C871" s="343" t="s">
        <v>8761</v>
      </c>
      <c r="D871" s="1202" t="s">
        <v>5416</v>
      </c>
      <c r="E871" s="1212">
        <v>3</v>
      </c>
      <c r="F871" s="251">
        <v>3</v>
      </c>
      <c r="G871" s="12" t="s">
        <v>8513</v>
      </c>
    </row>
    <row r="872" spans="1:7" ht="27.6">
      <c r="A872" s="12" t="s">
        <v>8195</v>
      </c>
      <c r="B872" s="13" t="s">
        <v>1044</v>
      </c>
      <c r="C872" s="13" t="s">
        <v>8762</v>
      </c>
      <c r="D872" s="14" t="s">
        <v>1061</v>
      </c>
      <c r="E872" s="14"/>
      <c r="F872" s="251">
        <v>26.33</v>
      </c>
      <c r="G872" s="1181" t="s">
        <v>7199</v>
      </c>
    </row>
    <row r="873" spans="1:7" ht="27.6">
      <c r="A873" s="12" t="s">
        <v>8195</v>
      </c>
      <c r="B873" s="13" t="s">
        <v>1044</v>
      </c>
      <c r="C873" s="13" t="s">
        <v>8763</v>
      </c>
      <c r="D873" s="14" t="s">
        <v>1061</v>
      </c>
      <c r="E873" s="16"/>
      <c r="F873" s="251">
        <v>17.66</v>
      </c>
      <c r="G873" s="1181" t="s">
        <v>7199</v>
      </c>
    </row>
    <row r="874" spans="1:7" ht="27.6">
      <c r="A874" s="12" t="s">
        <v>8195</v>
      </c>
      <c r="B874" s="13" t="s">
        <v>1044</v>
      </c>
      <c r="C874" s="13" t="s">
        <v>8764</v>
      </c>
      <c r="D874" s="14" t="s">
        <v>1061</v>
      </c>
      <c r="E874" s="16"/>
      <c r="F874" s="251">
        <v>17.66</v>
      </c>
      <c r="G874" s="1181" t="s">
        <v>7199</v>
      </c>
    </row>
    <row r="875" spans="1:7" ht="27.6">
      <c r="A875" s="12" t="s">
        <v>8195</v>
      </c>
      <c r="B875" s="13" t="s">
        <v>1044</v>
      </c>
      <c r="C875" s="13" t="s">
        <v>8765</v>
      </c>
      <c r="D875" s="14" t="s">
        <v>1061</v>
      </c>
      <c r="E875" s="16"/>
      <c r="F875" s="251">
        <v>17.66</v>
      </c>
      <c r="G875" s="1181" t="s">
        <v>7199</v>
      </c>
    </row>
    <row r="876" spans="1:7" ht="27.6">
      <c r="A876" s="12" t="s">
        <v>8195</v>
      </c>
      <c r="B876" s="13" t="s">
        <v>1044</v>
      </c>
      <c r="C876" s="13" t="s">
        <v>8766</v>
      </c>
      <c r="D876" s="14" t="s">
        <v>1061</v>
      </c>
      <c r="E876" s="14"/>
      <c r="F876" s="251">
        <v>37</v>
      </c>
      <c r="G876" s="1181" t="s">
        <v>7199</v>
      </c>
    </row>
    <row r="877" spans="1:7" ht="27.6">
      <c r="A877" s="12" t="s">
        <v>8195</v>
      </c>
      <c r="B877" s="13" t="s">
        <v>1044</v>
      </c>
      <c r="C877" s="13" t="s">
        <v>8767</v>
      </c>
      <c r="D877" s="14" t="s">
        <v>8768</v>
      </c>
      <c r="E877" s="14"/>
      <c r="F877" s="251">
        <v>37</v>
      </c>
      <c r="G877" s="1181" t="s">
        <v>7199</v>
      </c>
    </row>
    <row r="878" spans="1:7" ht="27.6">
      <c r="A878" s="12" t="s">
        <v>8195</v>
      </c>
      <c r="B878" s="13" t="s">
        <v>1044</v>
      </c>
      <c r="C878" s="13" t="s">
        <v>8769</v>
      </c>
      <c r="D878" s="14" t="s">
        <v>978</v>
      </c>
      <c r="E878" s="14"/>
      <c r="F878" s="251">
        <v>14.66</v>
      </c>
      <c r="G878" s="1181" t="s">
        <v>7199</v>
      </c>
    </row>
    <row r="879" spans="1:7" ht="14.4">
      <c r="A879" s="12" t="s">
        <v>8195</v>
      </c>
      <c r="B879" s="13" t="s">
        <v>1044</v>
      </c>
      <c r="C879" s="13" t="s">
        <v>8770</v>
      </c>
      <c r="D879" s="14" t="s">
        <v>1061</v>
      </c>
      <c r="E879" s="16"/>
      <c r="F879" s="251">
        <v>50</v>
      </c>
      <c r="G879" s="1181" t="s">
        <v>7199</v>
      </c>
    </row>
    <row r="880" spans="1:7" ht="14.4">
      <c r="A880" s="12" t="s">
        <v>8195</v>
      </c>
      <c r="B880" s="13" t="s">
        <v>1044</v>
      </c>
      <c r="C880" s="13" t="s">
        <v>8771</v>
      </c>
      <c r="D880" s="14" t="s">
        <v>1061</v>
      </c>
      <c r="E880" s="16"/>
      <c r="F880" s="251">
        <v>46.66</v>
      </c>
      <c r="G880" s="1181" t="s">
        <v>7199</v>
      </c>
    </row>
    <row r="881" spans="1:7" ht="27.6">
      <c r="A881" s="238" t="s">
        <v>7338</v>
      </c>
      <c r="B881" s="238" t="s">
        <v>1044</v>
      </c>
      <c r="C881" s="238" t="s">
        <v>8772</v>
      </c>
      <c r="D881" s="252" t="s">
        <v>978</v>
      </c>
      <c r="E881" s="1212">
        <f>29/3</f>
        <v>9.6666666666666661</v>
      </c>
      <c r="F881" s="251">
        <f>E881</f>
        <v>9.6666666666666661</v>
      </c>
      <c r="G881" s="12" t="s">
        <v>7338</v>
      </c>
    </row>
    <row r="882" spans="1:7" ht="27.6">
      <c r="A882" s="238" t="s">
        <v>7338</v>
      </c>
      <c r="B882" s="238" t="s">
        <v>1044</v>
      </c>
      <c r="C882" s="238" t="s">
        <v>8773</v>
      </c>
      <c r="D882" s="252" t="s">
        <v>978</v>
      </c>
      <c r="E882" s="1212">
        <f>29/3</f>
        <v>9.6666666666666661</v>
      </c>
      <c r="F882" s="251">
        <f t="shared" ref="F882:F890" si="40">E882</f>
        <v>9.6666666666666661</v>
      </c>
      <c r="G882" s="12" t="s">
        <v>7338</v>
      </c>
    </row>
    <row r="883" spans="1:7" ht="27.6">
      <c r="A883" s="238" t="s">
        <v>7338</v>
      </c>
      <c r="B883" s="238" t="s">
        <v>1044</v>
      </c>
      <c r="C883" s="238" t="s">
        <v>8774</v>
      </c>
      <c r="D883" s="252" t="s">
        <v>978</v>
      </c>
      <c r="E883" s="1212">
        <f>10/3</f>
        <v>3.3333333333333335</v>
      </c>
      <c r="F883" s="251">
        <f t="shared" si="40"/>
        <v>3.3333333333333335</v>
      </c>
      <c r="G883" s="12" t="s">
        <v>7338</v>
      </c>
    </row>
    <row r="884" spans="1:7" ht="27.6">
      <c r="A884" s="238" t="s">
        <v>7338</v>
      </c>
      <c r="B884" s="238" t="s">
        <v>1044</v>
      </c>
      <c r="C884" s="238" t="s">
        <v>8775</v>
      </c>
      <c r="D884" s="252" t="s">
        <v>978</v>
      </c>
      <c r="E884" s="1212">
        <f>9/3</f>
        <v>3</v>
      </c>
      <c r="F884" s="251">
        <f t="shared" si="40"/>
        <v>3</v>
      </c>
      <c r="G884" s="12" t="s">
        <v>7338</v>
      </c>
    </row>
    <row r="885" spans="1:7" ht="27.6">
      <c r="A885" s="238" t="s">
        <v>7338</v>
      </c>
      <c r="B885" s="238" t="s">
        <v>1044</v>
      </c>
      <c r="C885" s="238" t="s">
        <v>8776</v>
      </c>
      <c r="D885" s="252" t="s">
        <v>978</v>
      </c>
      <c r="E885" s="1212">
        <f>34/3</f>
        <v>11.333333333333334</v>
      </c>
      <c r="F885" s="251">
        <f t="shared" si="40"/>
        <v>11.333333333333334</v>
      </c>
      <c r="G885" s="12" t="s">
        <v>7338</v>
      </c>
    </row>
    <row r="886" spans="1:7" ht="27.6">
      <c r="A886" s="238" t="s">
        <v>7338</v>
      </c>
      <c r="B886" s="238" t="s">
        <v>1044</v>
      </c>
      <c r="C886" s="238" t="s">
        <v>8777</v>
      </c>
      <c r="D886" s="252" t="s">
        <v>978</v>
      </c>
      <c r="E886" s="1212">
        <f>34/3</f>
        <v>11.333333333333334</v>
      </c>
      <c r="F886" s="251">
        <f t="shared" si="40"/>
        <v>11.333333333333334</v>
      </c>
      <c r="G886" s="12" t="s">
        <v>7338</v>
      </c>
    </row>
    <row r="887" spans="1:7" ht="27.6">
      <c r="A887" s="238" t="s">
        <v>7338</v>
      </c>
      <c r="B887" s="238" t="s">
        <v>1044</v>
      </c>
      <c r="C887" s="238" t="s">
        <v>8778</v>
      </c>
      <c r="D887" s="252" t="s">
        <v>978</v>
      </c>
      <c r="E887" s="1212">
        <f>9/3</f>
        <v>3</v>
      </c>
      <c r="F887" s="251">
        <f t="shared" si="40"/>
        <v>3</v>
      </c>
      <c r="G887" s="12" t="s">
        <v>7338</v>
      </c>
    </row>
    <row r="888" spans="1:7" ht="27.6">
      <c r="A888" s="238" t="s">
        <v>7338</v>
      </c>
      <c r="B888" s="238" t="s">
        <v>1044</v>
      </c>
      <c r="C888" s="238" t="s">
        <v>8779</v>
      </c>
      <c r="D888" s="252" t="s">
        <v>978</v>
      </c>
      <c r="E888" s="1212">
        <f>22/3</f>
        <v>7.333333333333333</v>
      </c>
      <c r="F888" s="251">
        <f t="shared" si="40"/>
        <v>7.333333333333333</v>
      </c>
      <c r="G888" s="12" t="s">
        <v>7338</v>
      </c>
    </row>
    <row r="889" spans="1:7" ht="27.6">
      <c r="A889" s="238" t="s">
        <v>7338</v>
      </c>
      <c r="B889" s="238" t="s">
        <v>1044</v>
      </c>
      <c r="C889" s="238" t="s">
        <v>8780</v>
      </c>
      <c r="D889" s="252" t="s">
        <v>978</v>
      </c>
      <c r="E889" s="1212">
        <f>22/3</f>
        <v>7.333333333333333</v>
      </c>
      <c r="F889" s="251">
        <f t="shared" si="40"/>
        <v>7.333333333333333</v>
      </c>
      <c r="G889" s="12" t="s">
        <v>7338</v>
      </c>
    </row>
    <row r="890" spans="1:7" ht="27.6">
      <c r="A890" s="238" t="s">
        <v>7338</v>
      </c>
      <c r="B890" s="238" t="s">
        <v>1044</v>
      </c>
      <c r="C890" s="238" t="s">
        <v>8737</v>
      </c>
      <c r="D890" s="252" t="s">
        <v>978</v>
      </c>
      <c r="E890" s="1212">
        <f>11/3</f>
        <v>3.6666666666666665</v>
      </c>
      <c r="F890" s="251">
        <f t="shared" si="40"/>
        <v>3.6666666666666665</v>
      </c>
      <c r="G890" s="12" t="s">
        <v>7338</v>
      </c>
    </row>
    <row r="891" spans="1:7" ht="27.6">
      <c r="A891" s="238" t="s">
        <v>7338</v>
      </c>
      <c r="B891" s="238" t="s">
        <v>1044</v>
      </c>
      <c r="C891" s="1060" t="s">
        <v>8720</v>
      </c>
      <c r="D891" s="1202" t="s">
        <v>978</v>
      </c>
      <c r="E891" s="1212">
        <v>37.33</v>
      </c>
      <c r="F891" s="251">
        <f>E891</f>
        <v>37.33</v>
      </c>
      <c r="G891" s="12" t="s">
        <v>7338</v>
      </c>
    </row>
    <row r="892" spans="1:7" ht="27.6">
      <c r="A892" s="238" t="s">
        <v>7338</v>
      </c>
      <c r="B892" s="238" t="s">
        <v>1044</v>
      </c>
      <c r="C892" s="1060" t="s">
        <v>8552</v>
      </c>
      <c r="D892" s="1202" t="s">
        <v>978</v>
      </c>
      <c r="E892" s="1212">
        <v>494.67</v>
      </c>
      <c r="F892" s="251">
        <f t="shared" ref="F892" si="41">E892</f>
        <v>494.67</v>
      </c>
      <c r="G892" s="12" t="s">
        <v>7338</v>
      </c>
    </row>
    <row r="893" spans="1:7" ht="14.4">
      <c r="A893" s="1060" t="s">
        <v>8781</v>
      </c>
      <c r="B893" s="1060" t="s">
        <v>1044</v>
      </c>
      <c r="C893" s="1060" t="s">
        <v>8674</v>
      </c>
      <c r="D893" s="1061" t="s">
        <v>1061</v>
      </c>
      <c r="E893" s="1213">
        <f>494.66</f>
        <v>494.66</v>
      </c>
      <c r="F893" s="2227">
        <v>494.67</v>
      </c>
      <c r="G893" s="1028" t="s">
        <v>7208</v>
      </c>
    </row>
    <row r="894" spans="1:7" ht="14.4">
      <c r="A894" s="1060" t="s">
        <v>8781</v>
      </c>
      <c r="B894" s="1060" t="s">
        <v>1044</v>
      </c>
      <c r="C894" s="1060" t="s">
        <v>8782</v>
      </c>
      <c r="D894" s="1061" t="s">
        <v>1061</v>
      </c>
      <c r="E894" s="1214">
        <f>41/3</f>
        <v>13.666666666666666</v>
      </c>
      <c r="F894" s="2227">
        <f>E894</f>
        <v>13.666666666666666</v>
      </c>
      <c r="G894" s="1028" t="s">
        <v>7208</v>
      </c>
    </row>
    <row r="895" spans="1:7" ht="14.4">
      <c r="A895" s="1060" t="s">
        <v>8781</v>
      </c>
      <c r="B895" s="1060" t="s">
        <v>1044</v>
      </c>
      <c r="C895" s="1060" t="s">
        <v>8783</v>
      </c>
      <c r="D895" s="1061" t="s">
        <v>1061</v>
      </c>
      <c r="E895" s="1213">
        <f>41/3</f>
        <v>13.666666666666666</v>
      </c>
      <c r="F895" s="2227">
        <f t="shared" ref="F895:F901" si="42">E895</f>
        <v>13.666666666666666</v>
      </c>
      <c r="G895" s="1028" t="s">
        <v>7208</v>
      </c>
    </row>
    <row r="896" spans="1:7" ht="14.4">
      <c r="A896" s="1060" t="s">
        <v>8781</v>
      </c>
      <c r="B896" s="1060" t="s">
        <v>1044</v>
      </c>
      <c r="C896" s="1060" t="s">
        <v>8784</v>
      </c>
      <c r="D896" s="1061" t="s">
        <v>1061</v>
      </c>
      <c r="E896" s="1214">
        <f t="shared" ref="E896:E899" si="43">41/3</f>
        <v>13.666666666666666</v>
      </c>
      <c r="F896" s="2227">
        <f t="shared" si="42"/>
        <v>13.666666666666666</v>
      </c>
      <c r="G896" s="1028" t="s">
        <v>7208</v>
      </c>
    </row>
    <row r="897" spans="1:7" ht="14.4">
      <c r="A897" s="1060" t="s">
        <v>8781</v>
      </c>
      <c r="B897" s="1060" t="s">
        <v>1044</v>
      </c>
      <c r="C897" s="1060" t="s">
        <v>8784</v>
      </c>
      <c r="D897" s="1061" t="s">
        <v>1061</v>
      </c>
      <c r="E897" s="1213">
        <f t="shared" si="43"/>
        <v>13.666666666666666</v>
      </c>
      <c r="F897" s="2227">
        <f t="shared" si="42"/>
        <v>13.666666666666666</v>
      </c>
      <c r="G897" s="1028" t="s">
        <v>7208</v>
      </c>
    </row>
    <row r="898" spans="1:7" ht="14.4">
      <c r="A898" s="1060" t="s">
        <v>8781</v>
      </c>
      <c r="B898" s="1060" t="s">
        <v>1044</v>
      </c>
      <c r="C898" s="1060" t="s">
        <v>8785</v>
      </c>
      <c r="D898" s="1061" t="s">
        <v>1061</v>
      </c>
      <c r="E898" s="1214">
        <f t="shared" si="43"/>
        <v>13.666666666666666</v>
      </c>
      <c r="F898" s="2227">
        <f t="shared" si="42"/>
        <v>13.666666666666666</v>
      </c>
      <c r="G898" s="1028" t="s">
        <v>7208</v>
      </c>
    </row>
    <row r="899" spans="1:7" ht="14.4">
      <c r="A899" s="1060" t="s">
        <v>8781</v>
      </c>
      <c r="B899" s="1060" t="s">
        <v>1044</v>
      </c>
      <c r="C899" s="1060" t="s">
        <v>8785</v>
      </c>
      <c r="D899" s="1061" t="s">
        <v>1061</v>
      </c>
      <c r="E899" s="1213">
        <f t="shared" si="43"/>
        <v>13.666666666666666</v>
      </c>
      <c r="F899" s="2227">
        <f t="shared" si="42"/>
        <v>13.666666666666666</v>
      </c>
      <c r="G899" s="1028" t="s">
        <v>7208</v>
      </c>
    </row>
    <row r="900" spans="1:7" ht="14.4">
      <c r="A900" s="1060" t="s">
        <v>8781</v>
      </c>
      <c r="B900" s="1060" t="s">
        <v>1044</v>
      </c>
      <c r="C900" s="1060" t="s">
        <v>8786</v>
      </c>
      <c r="D900" s="1189" t="s">
        <v>8787</v>
      </c>
      <c r="E900" s="1214">
        <f>26/3/2</f>
        <v>4.333333333333333</v>
      </c>
      <c r="F900" s="2227">
        <f t="shared" si="42"/>
        <v>4.333333333333333</v>
      </c>
      <c r="G900" s="1028" t="s">
        <v>7208</v>
      </c>
    </row>
    <row r="901" spans="1:7" ht="14.4">
      <c r="A901" s="1060" t="s">
        <v>8781</v>
      </c>
      <c r="B901" s="1060" t="s">
        <v>1044</v>
      </c>
      <c r="C901" s="1060" t="s">
        <v>8788</v>
      </c>
      <c r="D901" s="1189" t="s">
        <v>8787</v>
      </c>
      <c r="E901" s="1214">
        <f t="shared" ref="E901:E902" si="44">26/3/2</f>
        <v>4.333333333333333</v>
      </c>
      <c r="F901" s="2227">
        <f t="shared" si="42"/>
        <v>4.333333333333333</v>
      </c>
      <c r="G901" s="1028" t="s">
        <v>7208</v>
      </c>
    </row>
    <row r="902" spans="1:7" ht="14.4">
      <c r="A902" s="1060" t="s">
        <v>8781</v>
      </c>
      <c r="B902" s="1060" t="s">
        <v>1044</v>
      </c>
      <c r="C902" s="1060" t="s">
        <v>8789</v>
      </c>
      <c r="D902" s="1189" t="s">
        <v>8787</v>
      </c>
      <c r="E902" s="1214">
        <f t="shared" si="44"/>
        <v>4.333333333333333</v>
      </c>
      <c r="F902" s="2227">
        <f>E902</f>
        <v>4.333333333333333</v>
      </c>
      <c r="G902" s="1028" t="s">
        <v>7208</v>
      </c>
    </row>
    <row r="903" spans="1:7" ht="14.4">
      <c r="A903" s="1060" t="s">
        <v>8781</v>
      </c>
      <c r="B903" s="1060" t="s">
        <v>1044</v>
      </c>
      <c r="C903" s="1215" t="s">
        <v>8790</v>
      </c>
      <c r="D903" s="1216" t="s">
        <v>8787</v>
      </c>
      <c r="E903" s="1217" t="s">
        <v>8791</v>
      </c>
      <c r="F903" s="2228" t="s">
        <v>8791</v>
      </c>
      <c r="G903" s="1028" t="s">
        <v>7208</v>
      </c>
    </row>
    <row r="904" spans="1:7" ht="14.4">
      <c r="A904" s="1060" t="s">
        <v>8781</v>
      </c>
      <c r="B904" s="1060" t="s">
        <v>1044</v>
      </c>
      <c r="C904" s="1215" t="s">
        <v>8792</v>
      </c>
      <c r="D904" s="1215" t="s">
        <v>8787</v>
      </c>
      <c r="E904" s="1085" t="s">
        <v>8791</v>
      </c>
      <c r="F904" s="2229" t="s">
        <v>8791</v>
      </c>
      <c r="G904" s="1028" t="s">
        <v>7208</v>
      </c>
    </row>
    <row r="905" spans="1:7" ht="14.4">
      <c r="A905" s="1060" t="s">
        <v>8781</v>
      </c>
      <c r="B905" s="1060" t="s">
        <v>1044</v>
      </c>
      <c r="C905" s="1218" t="s">
        <v>8758</v>
      </c>
      <c r="D905" s="1215" t="s">
        <v>8787</v>
      </c>
      <c r="E905" s="1085" t="s">
        <v>8791</v>
      </c>
      <c r="F905" s="2229" t="s">
        <v>8791</v>
      </c>
      <c r="G905" s="1028" t="s">
        <v>7208</v>
      </c>
    </row>
    <row r="906" spans="1:7" ht="27.6">
      <c r="A906" s="12" t="s">
        <v>8515</v>
      </c>
      <c r="B906" s="13" t="s">
        <v>7852</v>
      </c>
      <c r="C906" s="13" t="s">
        <v>8793</v>
      </c>
      <c r="D906" s="14" t="s">
        <v>1061</v>
      </c>
      <c r="E906" s="14" t="s">
        <v>8690</v>
      </c>
      <c r="F906" s="251">
        <v>26.66</v>
      </c>
      <c r="G906" s="1076" t="s">
        <v>7209</v>
      </c>
    </row>
    <row r="907" spans="1:7" ht="41.4">
      <c r="A907" s="12" t="s">
        <v>8515</v>
      </c>
      <c r="B907" s="13" t="s">
        <v>7852</v>
      </c>
      <c r="C907" s="13" t="s">
        <v>8794</v>
      </c>
      <c r="D907" s="16" t="s">
        <v>1061</v>
      </c>
      <c r="E907" s="16" t="s">
        <v>8690</v>
      </c>
      <c r="F907" s="251">
        <v>26.66</v>
      </c>
      <c r="G907" s="1076" t="s">
        <v>7209</v>
      </c>
    </row>
    <row r="908" spans="1:7" ht="27.6">
      <c r="A908" s="12" t="s">
        <v>8515</v>
      </c>
      <c r="B908" s="13" t="s">
        <v>7852</v>
      </c>
      <c r="C908" s="13" t="s">
        <v>8795</v>
      </c>
      <c r="D908" s="16" t="s">
        <v>1061</v>
      </c>
      <c r="E908" s="16" t="s">
        <v>8690</v>
      </c>
      <c r="F908" s="251">
        <v>26.66</v>
      </c>
      <c r="G908" s="1076" t="s">
        <v>7209</v>
      </c>
    </row>
    <row r="909" spans="1:7" ht="27.6">
      <c r="A909" s="12" t="s">
        <v>8515</v>
      </c>
      <c r="B909" s="13" t="s">
        <v>7852</v>
      </c>
      <c r="C909" s="13" t="s">
        <v>8796</v>
      </c>
      <c r="D909" s="16" t="s">
        <v>1061</v>
      </c>
      <c r="E909" s="16"/>
      <c r="F909" s="251"/>
      <c r="G909" s="1076" t="s">
        <v>7209</v>
      </c>
    </row>
    <row r="910" spans="1:7" ht="41.4">
      <c r="A910" s="12" t="s">
        <v>8515</v>
      </c>
      <c r="B910" s="13" t="s">
        <v>7852</v>
      </c>
      <c r="C910" s="13" t="s">
        <v>8797</v>
      </c>
      <c r="D910" s="16" t="s">
        <v>8798</v>
      </c>
      <c r="E910" s="16">
        <v>4</v>
      </c>
      <c r="F910" s="251">
        <v>4</v>
      </c>
      <c r="G910" s="1076" t="s">
        <v>7209</v>
      </c>
    </row>
    <row r="911" spans="1:7" ht="14.4">
      <c r="A911" s="12" t="s">
        <v>8515</v>
      </c>
      <c r="B911" s="13" t="s">
        <v>7852</v>
      </c>
      <c r="C911" s="13" t="s">
        <v>8799</v>
      </c>
      <c r="D911" s="16" t="s">
        <v>1061</v>
      </c>
      <c r="E911" s="16">
        <v>4</v>
      </c>
      <c r="F911" s="251">
        <v>4</v>
      </c>
      <c r="G911" s="1076" t="s">
        <v>7209</v>
      </c>
    </row>
    <row r="912" spans="1:7" ht="14.4">
      <c r="A912" s="12" t="s">
        <v>8515</v>
      </c>
      <c r="B912" s="13" t="s">
        <v>7852</v>
      </c>
      <c r="C912" s="13" t="s">
        <v>8800</v>
      </c>
      <c r="D912" s="16" t="s">
        <v>1061</v>
      </c>
      <c r="E912" s="18"/>
      <c r="F912" s="2249">
        <v>494.66</v>
      </c>
      <c r="G912" s="1076" t="s">
        <v>7209</v>
      </c>
    </row>
    <row r="913" spans="1:9" ht="14.4">
      <c r="A913" s="12" t="s">
        <v>8515</v>
      </c>
      <c r="B913" s="13" t="s">
        <v>7852</v>
      </c>
      <c r="C913" s="13" t="s">
        <v>8801</v>
      </c>
      <c r="D913" s="16" t="s">
        <v>8798</v>
      </c>
      <c r="E913" s="2"/>
      <c r="F913" s="2249">
        <v>48.66</v>
      </c>
      <c r="G913" s="1076" t="s">
        <v>7209</v>
      </c>
      <c r="H913" s="3"/>
      <c r="I913" s="3"/>
    </row>
    <row r="914" spans="1:9" ht="27.6">
      <c r="A914" s="12" t="s">
        <v>8802</v>
      </c>
      <c r="B914" s="13"/>
      <c r="C914" s="13" t="s">
        <v>8803</v>
      </c>
      <c r="D914" s="14" t="s">
        <v>5416</v>
      </c>
      <c r="E914" s="14"/>
      <c r="F914" s="251">
        <v>26.66</v>
      </c>
      <c r="G914" s="12" t="s">
        <v>7347</v>
      </c>
    </row>
    <row r="915" spans="1:9" ht="27.6">
      <c r="A915" s="12" t="s">
        <v>8802</v>
      </c>
      <c r="B915" s="13"/>
      <c r="C915" s="13" t="s">
        <v>8804</v>
      </c>
      <c r="D915" s="16" t="s">
        <v>5416</v>
      </c>
      <c r="E915" s="16"/>
      <c r="F915" s="251">
        <v>26.66</v>
      </c>
      <c r="G915" s="12" t="s">
        <v>7347</v>
      </c>
    </row>
    <row r="916" spans="1:9" ht="41.4">
      <c r="A916" s="12" t="s">
        <v>8802</v>
      </c>
      <c r="B916" s="13"/>
      <c r="C916" s="13" t="s">
        <v>8805</v>
      </c>
      <c r="D916" s="16" t="s">
        <v>5416</v>
      </c>
      <c r="E916" s="16"/>
      <c r="F916" s="251">
        <v>26.66</v>
      </c>
      <c r="G916" s="12" t="s">
        <v>7347</v>
      </c>
    </row>
    <row r="917" spans="1:9" ht="14.4">
      <c r="A917" s="12" t="s">
        <v>8802</v>
      </c>
      <c r="B917" s="13"/>
      <c r="C917" s="13" t="s">
        <v>8806</v>
      </c>
      <c r="D917" s="14" t="s">
        <v>5416</v>
      </c>
      <c r="E917" s="14"/>
      <c r="F917" s="251">
        <v>6.33</v>
      </c>
      <c r="G917" s="12" t="s">
        <v>7347</v>
      </c>
    </row>
    <row r="918" spans="1:9" ht="14.4">
      <c r="A918" s="12" t="s">
        <v>8802</v>
      </c>
      <c r="B918" s="13"/>
      <c r="C918" s="13" t="s">
        <v>8807</v>
      </c>
      <c r="D918" s="14" t="s">
        <v>5416</v>
      </c>
      <c r="E918" s="14"/>
      <c r="F918" s="251">
        <v>6.33</v>
      </c>
      <c r="G918" s="12" t="s">
        <v>7347</v>
      </c>
    </row>
    <row r="919" spans="1:9" ht="27.6">
      <c r="A919" s="12" t="s">
        <v>8802</v>
      </c>
      <c r="B919" s="13"/>
      <c r="C919" s="13" t="s">
        <v>8808</v>
      </c>
      <c r="D919" s="14" t="s">
        <v>5416</v>
      </c>
      <c r="E919" s="14"/>
      <c r="F919" s="251">
        <v>14.33</v>
      </c>
      <c r="G919" s="12" t="s">
        <v>7347</v>
      </c>
    </row>
    <row r="920" spans="1:9" ht="14.4">
      <c r="A920" s="12" t="s">
        <v>8802</v>
      </c>
      <c r="B920" s="13"/>
      <c r="C920" s="13" t="s">
        <v>8809</v>
      </c>
      <c r="D920" s="14" t="s">
        <v>5416</v>
      </c>
      <c r="E920" s="14"/>
      <c r="F920" s="251">
        <v>494.66</v>
      </c>
      <c r="G920" s="12" t="s">
        <v>7347</v>
      </c>
    </row>
    <row r="921" spans="1:9" ht="14.4">
      <c r="A921" s="12" t="s">
        <v>8802</v>
      </c>
      <c r="B921" s="13"/>
      <c r="C921" s="13" t="s">
        <v>8810</v>
      </c>
      <c r="D921" s="16" t="s">
        <v>5416</v>
      </c>
      <c r="E921" s="16"/>
      <c r="F921" s="251">
        <v>48.66</v>
      </c>
      <c r="G921" s="12" t="s">
        <v>7347</v>
      </c>
    </row>
    <row r="922" spans="1:9" ht="27.6">
      <c r="A922" s="12" t="s">
        <v>7356</v>
      </c>
      <c r="B922" s="13" t="s">
        <v>8811</v>
      </c>
      <c r="C922" s="13" t="s">
        <v>8812</v>
      </c>
      <c r="D922" s="14" t="s">
        <v>5416</v>
      </c>
      <c r="E922" s="15">
        <v>26.33</v>
      </c>
      <c r="F922" s="251">
        <v>26.33</v>
      </c>
      <c r="G922" s="12" t="s">
        <v>7356</v>
      </c>
    </row>
    <row r="923" spans="1:9" ht="27.6">
      <c r="A923" s="12" t="s">
        <v>7356</v>
      </c>
      <c r="B923" s="13" t="s">
        <v>8811</v>
      </c>
      <c r="C923" s="13" t="s">
        <v>8813</v>
      </c>
      <c r="D923" s="14" t="s">
        <v>5416</v>
      </c>
      <c r="E923" s="15">
        <v>26.33</v>
      </c>
      <c r="F923" s="251">
        <v>26.33</v>
      </c>
      <c r="G923" s="12" t="s">
        <v>7356</v>
      </c>
    </row>
    <row r="924" spans="1:9" ht="27.6">
      <c r="A924" s="12" t="s">
        <v>7356</v>
      </c>
      <c r="B924" s="13" t="s">
        <v>8811</v>
      </c>
      <c r="C924" s="13" t="s">
        <v>8814</v>
      </c>
      <c r="D924" s="14" t="s">
        <v>5416</v>
      </c>
      <c r="E924" s="15">
        <v>26.33</v>
      </c>
      <c r="F924" s="251">
        <v>26.33</v>
      </c>
      <c r="G924" s="12" t="s">
        <v>7356</v>
      </c>
    </row>
    <row r="925" spans="1:9" ht="27.6">
      <c r="A925" s="12" t="s">
        <v>7356</v>
      </c>
      <c r="B925" s="13" t="s">
        <v>8811</v>
      </c>
      <c r="C925" s="13" t="s">
        <v>8815</v>
      </c>
      <c r="D925" s="14" t="s">
        <v>5416</v>
      </c>
      <c r="E925" s="15">
        <v>3.33</v>
      </c>
      <c r="F925" s="251">
        <v>3.33</v>
      </c>
      <c r="G925" s="12" t="s">
        <v>7356</v>
      </c>
    </row>
    <row r="926" spans="1:9" ht="27.6">
      <c r="A926" s="12" t="s">
        <v>7356</v>
      </c>
      <c r="B926" s="13" t="s">
        <v>8811</v>
      </c>
      <c r="C926" s="13" t="s">
        <v>8816</v>
      </c>
      <c r="D926" s="16" t="s">
        <v>5416</v>
      </c>
      <c r="E926" s="15">
        <v>3.33</v>
      </c>
      <c r="F926" s="251">
        <v>3.33</v>
      </c>
      <c r="G926" s="12" t="s">
        <v>7356</v>
      </c>
    </row>
    <row r="927" spans="1:9" ht="27.6">
      <c r="A927" s="12" t="s">
        <v>7356</v>
      </c>
      <c r="B927" s="13" t="s">
        <v>8811</v>
      </c>
      <c r="C927" s="13" t="s">
        <v>8817</v>
      </c>
      <c r="D927" s="14"/>
      <c r="E927" s="15">
        <v>3.33</v>
      </c>
      <c r="F927" s="251">
        <v>3.33</v>
      </c>
      <c r="G927" s="12" t="s">
        <v>7356</v>
      </c>
    </row>
    <row r="928" spans="1:9" ht="27.6">
      <c r="A928" s="12" t="s">
        <v>7356</v>
      </c>
      <c r="B928" s="13" t="s">
        <v>8811</v>
      </c>
      <c r="C928" s="13" t="s">
        <v>8818</v>
      </c>
      <c r="D928" s="16"/>
      <c r="E928" s="15">
        <v>3.33</v>
      </c>
      <c r="F928" s="251">
        <v>3.33</v>
      </c>
      <c r="G928" s="12" t="s">
        <v>7356</v>
      </c>
    </row>
    <row r="929" spans="1:7" ht="27.6">
      <c r="A929" s="12" t="s">
        <v>7217</v>
      </c>
      <c r="B929" s="13" t="s">
        <v>1044</v>
      </c>
      <c r="C929" s="13" t="s">
        <v>8819</v>
      </c>
      <c r="D929" s="16" t="s">
        <v>642</v>
      </c>
      <c r="E929" s="16" t="s">
        <v>687</v>
      </c>
      <c r="F929" s="251">
        <v>494.66</v>
      </c>
      <c r="G929" s="12" t="s">
        <v>7217</v>
      </c>
    </row>
    <row r="930" spans="1:7" ht="27.6">
      <c r="A930" s="12" t="s">
        <v>7217</v>
      </c>
      <c r="B930" s="13" t="s">
        <v>1044</v>
      </c>
      <c r="C930" s="13" t="s">
        <v>1392</v>
      </c>
      <c r="D930" s="16" t="s">
        <v>642</v>
      </c>
      <c r="E930" s="16" t="s">
        <v>685</v>
      </c>
      <c r="F930" s="251">
        <v>48.66</v>
      </c>
      <c r="G930" s="12" t="s">
        <v>7217</v>
      </c>
    </row>
    <row r="931" spans="1:7" ht="27.6">
      <c r="A931" s="12" t="s">
        <v>7217</v>
      </c>
      <c r="B931" s="13" t="s">
        <v>1044</v>
      </c>
      <c r="C931" s="13" t="s">
        <v>8820</v>
      </c>
      <c r="D931" s="16" t="s">
        <v>642</v>
      </c>
      <c r="E931" s="16" t="s">
        <v>8821</v>
      </c>
      <c r="F931" s="251">
        <v>26.33</v>
      </c>
      <c r="G931" s="12" t="s">
        <v>7217</v>
      </c>
    </row>
    <row r="932" spans="1:7" ht="27.6">
      <c r="A932" s="12" t="s">
        <v>7217</v>
      </c>
      <c r="B932" s="13" t="s">
        <v>1044</v>
      </c>
      <c r="C932" s="13" t="s">
        <v>8822</v>
      </c>
      <c r="D932" s="16" t="s">
        <v>642</v>
      </c>
      <c r="E932" s="16">
        <v>10</v>
      </c>
      <c r="F932" s="251">
        <v>10</v>
      </c>
      <c r="G932" s="12" t="s">
        <v>7217</v>
      </c>
    </row>
    <row r="933" spans="1:7" ht="27.6">
      <c r="A933" s="12" t="s">
        <v>7217</v>
      </c>
      <c r="B933" s="13" t="s">
        <v>1044</v>
      </c>
      <c r="C933" s="13" t="s">
        <v>8823</v>
      </c>
      <c r="D933" s="16" t="s">
        <v>642</v>
      </c>
      <c r="E933" s="16">
        <v>10</v>
      </c>
      <c r="F933" s="251">
        <v>10</v>
      </c>
      <c r="G933" s="12" t="s">
        <v>7217</v>
      </c>
    </row>
    <row r="934" spans="1:7" ht="27.6">
      <c r="A934" s="25" t="s">
        <v>7217</v>
      </c>
      <c r="B934" s="13" t="s">
        <v>1044</v>
      </c>
      <c r="C934" s="13" t="s">
        <v>8824</v>
      </c>
      <c r="D934" s="16" t="s">
        <v>642</v>
      </c>
      <c r="E934" s="16" t="s">
        <v>8690</v>
      </c>
      <c r="F934" s="251">
        <v>26.66</v>
      </c>
      <c r="G934" s="12" t="s">
        <v>7217</v>
      </c>
    </row>
    <row r="935" spans="1:7" ht="41.4">
      <c r="A935" s="1044" t="s">
        <v>7217</v>
      </c>
      <c r="B935" s="718" t="s">
        <v>1044</v>
      </c>
      <c r="C935" s="13" t="s">
        <v>8825</v>
      </c>
      <c r="D935" s="16" t="s">
        <v>642</v>
      </c>
      <c r="E935" s="16" t="s">
        <v>2889</v>
      </c>
      <c r="F935" s="251">
        <v>13.33</v>
      </c>
      <c r="G935" s="12" t="s">
        <v>7217</v>
      </c>
    </row>
    <row r="936" spans="1:7" ht="41.4">
      <c r="A936" s="1044" t="s">
        <v>7217</v>
      </c>
      <c r="B936" s="718" t="s">
        <v>1044</v>
      </c>
      <c r="C936" s="13" t="s">
        <v>8826</v>
      </c>
      <c r="D936" s="16" t="s">
        <v>642</v>
      </c>
      <c r="E936" s="16" t="s">
        <v>2889</v>
      </c>
      <c r="F936" s="251">
        <v>13.33</v>
      </c>
      <c r="G936" s="12" t="s">
        <v>7217</v>
      </c>
    </row>
    <row r="937" spans="1:7" ht="27.6">
      <c r="A937" s="238" t="s">
        <v>8475</v>
      </c>
      <c r="B937" s="238" t="s">
        <v>1044</v>
      </c>
      <c r="C937" s="238" t="s">
        <v>8827</v>
      </c>
      <c r="D937" s="252" t="s">
        <v>978</v>
      </c>
      <c r="E937" s="1212">
        <f>29/3</f>
        <v>9.6666666666666661</v>
      </c>
      <c r="F937" s="251">
        <f>E937</f>
        <v>9.6666666666666661</v>
      </c>
      <c r="G937" s="238" t="s">
        <v>8475</v>
      </c>
    </row>
    <row r="938" spans="1:7" ht="27.6">
      <c r="A938" s="238" t="s">
        <v>8475</v>
      </c>
      <c r="B938" s="238" t="s">
        <v>1044</v>
      </c>
      <c r="C938" s="238" t="s">
        <v>8828</v>
      </c>
      <c r="D938" s="252" t="s">
        <v>978</v>
      </c>
      <c r="E938" s="1212">
        <f>29/3</f>
        <v>9.6666666666666661</v>
      </c>
      <c r="F938" s="251">
        <f t="shared" ref="F938:F942" si="45">E938</f>
        <v>9.6666666666666661</v>
      </c>
      <c r="G938" s="238" t="s">
        <v>8475</v>
      </c>
    </row>
    <row r="939" spans="1:7" ht="27.6">
      <c r="A939" s="238" t="s">
        <v>8475</v>
      </c>
      <c r="B939" s="238" t="s">
        <v>1044</v>
      </c>
      <c r="C939" s="238" t="s">
        <v>8829</v>
      </c>
      <c r="D939" s="252" t="s">
        <v>978</v>
      </c>
      <c r="E939" s="1212">
        <f>10/3</f>
        <v>3.3333333333333335</v>
      </c>
      <c r="F939" s="251">
        <f t="shared" si="45"/>
        <v>3.3333333333333335</v>
      </c>
      <c r="G939" s="238" t="s">
        <v>8475</v>
      </c>
    </row>
    <row r="940" spans="1:7" ht="27.6">
      <c r="A940" s="238" t="s">
        <v>8475</v>
      </c>
      <c r="B940" s="238" t="s">
        <v>1044</v>
      </c>
      <c r="C940" s="238" t="s">
        <v>8830</v>
      </c>
      <c r="D940" s="252" t="s">
        <v>978</v>
      </c>
      <c r="E940" s="1212">
        <f>9/3</f>
        <v>3</v>
      </c>
      <c r="F940" s="251">
        <f t="shared" si="45"/>
        <v>3</v>
      </c>
      <c r="G940" s="238" t="s">
        <v>8475</v>
      </c>
    </row>
    <row r="941" spans="1:7" ht="27.6">
      <c r="A941" s="238" t="s">
        <v>8475</v>
      </c>
      <c r="B941" s="238" t="s">
        <v>1044</v>
      </c>
      <c r="C941" s="238" t="s">
        <v>8831</v>
      </c>
      <c r="D941" s="252" t="s">
        <v>978</v>
      </c>
      <c r="E941" s="1212">
        <f>34/3</f>
        <v>11.333333333333334</v>
      </c>
      <c r="F941" s="251">
        <f t="shared" si="45"/>
        <v>11.333333333333334</v>
      </c>
      <c r="G941" s="238" t="s">
        <v>8475</v>
      </c>
    </row>
    <row r="942" spans="1:7" ht="14.4">
      <c r="A942" s="238" t="s">
        <v>8475</v>
      </c>
      <c r="B942" s="238" t="s">
        <v>1044</v>
      </c>
      <c r="C942" s="238" t="s">
        <v>8832</v>
      </c>
      <c r="D942" s="252" t="s">
        <v>978</v>
      </c>
      <c r="E942" s="1212">
        <v>496.67</v>
      </c>
      <c r="F942" s="251">
        <f t="shared" si="45"/>
        <v>496.67</v>
      </c>
      <c r="G942" s="238" t="s">
        <v>8475</v>
      </c>
    </row>
    <row r="943" spans="1:7" ht="14.4">
      <c r="A943" s="12" t="s">
        <v>8205</v>
      </c>
      <c r="B943" s="13" t="s">
        <v>1044</v>
      </c>
      <c r="C943" s="13" t="s">
        <v>8674</v>
      </c>
      <c r="D943" s="771" t="s">
        <v>1492</v>
      </c>
      <c r="E943" s="1219">
        <v>494.66</v>
      </c>
      <c r="F943" s="2250">
        <v>494.66</v>
      </c>
      <c r="G943" s="12" t="s">
        <v>7223</v>
      </c>
    </row>
    <row r="944" spans="1:7" ht="14.4">
      <c r="A944" s="12" t="s">
        <v>8205</v>
      </c>
      <c r="B944" s="13" t="s">
        <v>1044</v>
      </c>
      <c r="C944" s="13" t="s">
        <v>8833</v>
      </c>
      <c r="D944" s="16" t="s">
        <v>1492</v>
      </c>
      <c r="E944" s="695" t="s">
        <v>8834</v>
      </c>
      <c r="F944" s="344">
        <v>9.66</v>
      </c>
      <c r="G944" s="12" t="s">
        <v>7223</v>
      </c>
    </row>
    <row r="945" spans="1:7" ht="14.4">
      <c r="A945" s="12" t="s">
        <v>8205</v>
      </c>
      <c r="B945" s="13" t="s">
        <v>1044</v>
      </c>
      <c r="C945" s="13" t="s">
        <v>8835</v>
      </c>
      <c r="D945" s="14" t="s">
        <v>1492</v>
      </c>
      <c r="E945" s="14" t="s">
        <v>8836</v>
      </c>
      <c r="F945" s="251">
        <v>9.66</v>
      </c>
      <c r="G945" s="12" t="s">
        <v>7223</v>
      </c>
    </row>
    <row r="946" spans="1:7" ht="14.4">
      <c r="A946" s="12" t="s">
        <v>8205</v>
      </c>
      <c r="B946" s="13" t="s">
        <v>456</v>
      </c>
      <c r="C946" s="13" t="s">
        <v>8837</v>
      </c>
      <c r="D946" s="16" t="s">
        <v>1492</v>
      </c>
      <c r="E946" s="16" t="s">
        <v>8838</v>
      </c>
      <c r="F946" s="251">
        <v>13.33</v>
      </c>
      <c r="G946" s="12" t="s">
        <v>7223</v>
      </c>
    </row>
    <row r="947" spans="1:7" ht="14.4">
      <c r="A947" s="12" t="s">
        <v>8205</v>
      </c>
      <c r="B947" s="13" t="s">
        <v>456</v>
      </c>
      <c r="C947" s="13" t="s">
        <v>8839</v>
      </c>
      <c r="D947" s="16" t="s">
        <v>1492</v>
      </c>
      <c r="E947" s="16" t="s">
        <v>8840</v>
      </c>
      <c r="F947" s="251">
        <v>9.33</v>
      </c>
      <c r="G947" s="12" t="s">
        <v>7223</v>
      </c>
    </row>
    <row r="948" spans="1:7" ht="14.4">
      <c r="A948" s="12" t="s">
        <v>8205</v>
      </c>
      <c r="B948" s="13" t="s">
        <v>456</v>
      </c>
      <c r="C948" s="13" t="s">
        <v>8841</v>
      </c>
      <c r="D948" s="16" t="s">
        <v>1492</v>
      </c>
      <c r="E948" s="16" t="s">
        <v>8842</v>
      </c>
      <c r="F948" s="251">
        <v>40</v>
      </c>
      <c r="G948" s="12" t="s">
        <v>7223</v>
      </c>
    </row>
    <row r="949" spans="1:7" ht="27.6">
      <c r="A949" s="12" t="s">
        <v>8481</v>
      </c>
      <c r="B949" s="13" t="s">
        <v>1044</v>
      </c>
      <c r="C949" s="13" t="s">
        <v>8563</v>
      </c>
      <c r="D949" s="16" t="s">
        <v>664</v>
      </c>
      <c r="E949" s="14">
        <v>6.83</v>
      </c>
      <c r="F949" s="251">
        <v>6.83</v>
      </c>
      <c r="G949" s="2258" t="s">
        <v>8483</v>
      </c>
    </row>
    <row r="950" spans="1:7" ht="27.6">
      <c r="A950" s="12" t="s">
        <v>8481</v>
      </c>
      <c r="B950" s="13" t="s">
        <v>1044</v>
      </c>
      <c r="C950" s="13" t="s">
        <v>8565</v>
      </c>
      <c r="D950" s="16" t="s">
        <v>664</v>
      </c>
      <c r="E950" s="14">
        <v>6.83</v>
      </c>
      <c r="F950" s="251">
        <v>6.83</v>
      </c>
      <c r="G950" s="2258" t="s">
        <v>8483</v>
      </c>
    </row>
    <row r="951" spans="1:7" ht="27.6">
      <c r="A951" s="12" t="s">
        <v>8481</v>
      </c>
      <c r="B951" s="13" t="s">
        <v>1044</v>
      </c>
      <c r="C951" s="13" t="s">
        <v>8566</v>
      </c>
      <c r="D951" s="16" t="s">
        <v>8843</v>
      </c>
      <c r="E951" s="16">
        <v>13.66</v>
      </c>
      <c r="F951" s="251">
        <v>13.66</v>
      </c>
      <c r="G951" s="2258" t="s">
        <v>8483</v>
      </c>
    </row>
    <row r="952" spans="1:7" ht="27.6">
      <c r="A952" s="12" t="s">
        <v>8481</v>
      </c>
      <c r="B952" s="13" t="s">
        <v>1044</v>
      </c>
      <c r="C952" s="13" t="s">
        <v>8567</v>
      </c>
      <c r="D952" s="16" t="s">
        <v>664</v>
      </c>
      <c r="E952" s="14">
        <v>4.16</v>
      </c>
      <c r="F952" s="251">
        <v>4.16</v>
      </c>
      <c r="G952" s="2258" t="s">
        <v>8483</v>
      </c>
    </row>
    <row r="953" spans="1:7" ht="27.6">
      <c r="A953" s="12" t="s">
        <v>8481</v>
      </c>
      <c r="B953" s="13" t="s">
        <v>1044</v>
      </c>
      <c r="C953" s="13" t="s">
        <v>8568</v>
      </c>
      <c r="D953" s="16" t="s">
        <v>664</v>
      </c>
      <c r="E953" s="14">
        <v>4.16</v>
      </c>
      <c r="F953" s="251">
        <v>4.16</v>
      </c>
      <c r="G953" s="2258" t="s">
        <v>8483</v>
      </c>
    </row>
    <row r="954" spans="1:7" ht="27.6">
      <c r="A954" s="12" t="s">
        <v>8481</v>
      </c>
      <c r="B954" s="13" t="s">
        <v>1044</v>
      </c>
      <c r="C954" s="13" t="s">
        <v>8569</v>
      </c>
      <c r="D954" s="16" t="s">
        <v>8843</v>
      </c>
      <c r="E954" s="16">
        <v>8.33</v>
      </c>
      <c r="F954" s="251">
        <v>8.33</v>
      </c>
      <c r="G954" s="2258" t="s">
        <v>8483</v>
      </c>
    </row>
    <row r="955" spans="1:7" ht="27.6">
      <c r="A955" s="12" t="s">
        <v>8481</v>
      </c>
      <c r="B955" s="13" t="s">
        <v>1044</v>
      </c>
      <c r="C955" s="13" t="s">
        <v>8844</v>
      </c>
      <c r="D955" s="16" t="s">
        <v>664</v>
      </c>
      <c r="E955" s="16">
        <v>4.16</v>
      </c>
      <c r="F955" s="251">
        <v>4.16</v>
      </c>
      <c r="G955" s="2258" t="s">
        <v>8483</v>
      </c>
    </row>
    <row r="956" spans="1:7" ht="27.6">
      <c r="A956" s="25" t="s">
        <v>8481</v>
      </c>
      <c r="B956" s="287" t="s">
        <v>1044</v>
      </c>
      <c r="C956" s="287" t="s">
        <v>8845</v>
      </c>
      <c r="D956" s="304" t="s">
        <v>664</v>
      </c>
      <c r="E956" s="304">
        <v>4.16</v>
      </c>
      <c r="F956" s="1208">
        <v>4.16</v>
      </c>
      <c r="G956" s="2258" t="s">
        <v>8483</v>
      </c>
    </row>
    <row r="957" spans="1:7" ht="27.6">
      <c r="A957" s="1044" t="s">
        <v>8481</v>
      </c>
      <c r="B957" s="1178" t="s">
        <v>1044</v>
      </c>
      <c r="C957" s="1178" t="s">
        <v>8846</v>
      </c>
      <c r="D957" s="1180" t="s">
        <v>8843</v>
      </c>
      <c r="E957" s="1180">
        <v>8</v>
      </c>
      <c r="F957" s="1199">
        <v>8.33</v>
      </c>
      <c r="G957" s="2258" t="s">
        <v>8483</v>
      </c>
    </row>
    <row r="958" spans="1:7" ht="27.6">
      <c r="A958" s="1044" t="s">
        <v>8481</v>
      </c>
      <c r="B958" s="1178" t="s">
        <v>1044</v>
      </c>
      <c r="C958" s="1178" t="s">
        <v>8847</v>
      </c>
      <c r="D958" s="1180" t="s">
        <v>664</v>
      </c>
      <c r="E958" s="1180">
        <v>5.66</v>
      </c>
      <c r="F958" s="1199">
        <v>5.66</v>
      </c>
      <c r="G958" s="2258" t="s">
        <v>8483</v>
      </c>
    </row>
    <row r="959" spans="1:7" ht="27.6">
      <c r="A959" s="1044" t="s">
        <v>8481</v>
      </c>
      <c r="B959" s="1178" t="s">
        <v>1044</v>
      </c>
      <c r="C959" s="1178" t="s">
        <v>8848</v>
      </c>
      <c r="D959" s="1180" t="s">
        <v>664</v>
      </c>
      <c r="E959" s="1180">
        <v>5.66</v>
      </c>
      <c r="F959" s="1199">
        <v>5.66</v>
      </c>
      <c r="G959" s="2258" t="s">
        <v>8483</v>
      </c>
    </row>
    <row r="960" spans="1:7" ht="27.6">
      <c r="A960" s="1044" t="s">
        <v>8481</v>
      </c>
      <c r="B960" s="1178" t="s">
        <v>1044</v>
      </c>
      <c r="C960" s="1178" t="s">
        <v>8849</v>
      </c>
      <c r="D960" s="1180" t="s">
        <v>8843</v>
      </c>
      <c r="E960" s="1180">
        <v>11.33</v>
      </c>
      <c r="F960" s="1199">
        <v>11.33</v>
      </c>
      <c r="G960" s="2258" t="s">
        <v>8483</v>
      </c>
    </row>
    <row r="961" spans="1:7" ht="14.4">
      <c r="A961" s="1044" t="s">
        <v>8481</v>
      </c>
      <c r="B961" s="1178" t="s">
        <v>1044</v>
      </c>
      <c r="C961" s="1178" t="s">
        <v>8850</v>
      </c>
      <c r="D961" s="1180" t="s">
        <v>8851</v>
      </c>
      <c r="E961" s="1180">
        <v>494.66</v>
      </c>
      <c r="F961" s="1199">
        <v>494.66</v>
      </c>
      <c r="G961" s="2258" t="s">
        <v>8483</v>
      </c>
    </row>
    <row r="962" spans="1:7" ht="27.6">
      <c r="A962" s="964" t="s">
        <v>7366</v>
      </c>
      <c r="B962" s="970" t="s">
        <v>1041</v>
      </c>
      <c r="C962" s="970" t="s">
        <v>2145</v>
      </c>
      <c r="D962" s="967" t="s">
        <v>2881</v>
      </c>
      <c r="E962" s="967">
        <v>120</v>
      </c>
      <c r="F962" s="2226">
        <v>40</v>
      </c>
      <c r="G962" s="964" t="s">
        <v>7366</v>
      </c>
    </row>
    <row r="963" spans="1:7" ht="27.6">
      <c r="A963" s="964" t="s">
        <v>7366</v>
      </c>
      <c r="B963" s="970" t="s">
        <v>1041</v>
      </c>
      <c r="C963" s="970"/>
      <c r="D963" s="979"/>
      <c r="E963" s="979">
        <v>60</v>
      </c>
      <c r="F963" s="2226">
        <v>20</v>
      </c>
      <c r="G963" s="964" t="s">
        <v>7366</v>
      </c>
    </row>
    <row r="964" spans="1:7" ht="27.6">
      <c r="A964" s="964" t="s">
        <v>7366</v>
      </c>
      <c r="B964" s="970" t="s">
        <v>1041</v>
      </c>
      <c r="C964" s="970" t="s">
        <v>1060</v>
      </c>
      <c r="D964" s="967"/>
      <c r="E964" s="967">
        <v>120</v>
      </c>
      <c r="F964" s="2226">
        <v>10</v>
      </c>
      <c r="G964" s="964" t="s">
        <v>7366</v>
      </c>
    </row>
    <row r="965" spans="1:7" ht="27.6">
      <c r="A965" s="964" t="s">
        <v>7366</v>
      </c>
      <c r="B965" s="970" t="s">
        <v>1041</v>
      </c>
      <c r="C965" s="970"/>
      <c r="D965" s="979"/>
      <c r="E965" s="979">
        <v>60</v>
      </c>
      <c r="F965" s="2226">
        <v>5</v>
      </c>
      <c r="G965" s="964" t="s">
        <v>7366</v>
      </c>
    </row>
    <row r="966" spans="1:7" ht="27.6">
      <c r="A966" s="964" t="s">
        <v>7366</v>
      </c>
      <c r="B966" s="970" t="s">
        <v>1041</v>
      </c>
      <c r="C966" s="970" t="s">
        <v>8852</v>
      </c>
      <c r="D966" s="979"/>
      <c r="E966" s="979">
        <v>120</v>
      </c>
      <c r="F966" s="2226">
        <v>4</v>
      </c>
      <c r="G966" s="964" t="s">
        <v>7366</v>
      </c>
    </row>
    <row r="967" spans="1:7" ht="27.6">
      <c r="A967" s="964" t="s">
        <v>7366</v>
      </c>
      <c r="B967" s="970" t="s">
        <v>1041</v>
      </c>
      <c r="C967" s="970"/>
      <c r="D967" s="979"/>
      <c r="E967" s="979">
        <v>60</v>
      </c>
      <c r="F967" s="2226">
        <v>2</v>
      </c>
      <c r="G967" s="964" t="s">
        <v>7366</v>
      </c>
    </row>
    <row r="968" spans="1:7" ht="27.6">
      <c r="A968" s="964" t="s">
        <v>7366</v>
      </c>
      <c r="B968" s="970" t="s">
        <v>1041</v>
      </c>
      <c r="C968" s="970" t="s">
        <v>1066</v>
      </c>
      <c r="D968" s="979"/>
      <c r="E968" s="979">
        <v>495</v>
      </c>
      <c r="F968" s="2226">
        <v>495</v>
      </c>
      <c r="G968" s="964" t="s">
        <v>7366</v>
      </c>
    </row>
    <row r="969" spans="1:7" ht="27.6">
      <c r="A969" s="964" t="s">
        <v>7366</v>
      </c>
      <c r="B969" s="970" t="s">
        <v>1041</v>
      </c>
      <c r="C969" s="970" t="s">
        <v>2436</v>
      </c>
      <c r="D969" s="979"/>
      <c r="E969" s="979">
        <v>80</v>
      </c>
      <c r="F969" s="2226">
        <v>80</v>
      </c>
      <c r="G969" s="964" t="s">
        <v>7366</v>
      </c>
    </row>
    <row r="970" spans="1:7" ht="41.4">
      <c r="A970" s="453" t="s">
        <v>9387</v>
      </c>
      <c r="B970" s="458" t="s">
        <v>1044</v>
      </c>
      <c r="C970" s="458" t="s">
        <v>5293</v>
      </c>
      <c r="D970" s="451" t="s">
        <v>978</v>
      </c>
      <c r="E970" s="451" t="s">
        <v>9400</v>
      </c>
      <c r="F970" s="2241">
        <v>15</v>
      </c>
      <c r="G970" s="453" t="s">
        <v>9387</v>
      </c>
    </row>
    <row r="971" spans="1:7" ht="41.4">
      <c r="A971" s="453" t="s">
        <v>9387</v>
      </c>
      <c r="B971" s="458" t="s">
        <v>1044</v>
      </c>
      <c r="C971" s="458" t="s">
        <v>9401</v>
      </c>
      <c r="D971" s="463" t="s">
        <v>978</v>
      </c>
      <c r="E971" s="1288">
        <v>54.66</v>
      </c>
      <c r="F971" s="2187">
        <v>54.66</v>
      </c>
      <c r="G971" s="453" t="s">
        <v>9387</v>
      </c>
    </row>
    <row r="972" spans="1:7" ht="41.4">
      <c r="A972" s="453" t="s">
        <v>9387</v>
      </c>
      <c r="B972" s="458" t="s">
        <v>1044</v>
      </c>
      <c r="C972" s="458" t="s">
        <v>9402</v>
      </c>
      <c r="D972" s="451" t="s">
        <v>978</v>
      </c>
      <c r="E972" s="463">
        <v>42</v>
      </c>
      <c r="F972" s="2241">
        <v>42</v>
      </c>
      <c r="G972" s="453" t="s">
        <v>9387</v>
      </c>
    </row>
    <row r="973" spans="1:7" ht="41.4">
      <c r="A973" s="453" t="s">
        <v>9387</v>
      </c>
      <c r="B973" s="458" t="s">
        <v>1044</v>
      </c>
      <c r="C973" s="458" t="s">
        <v>9403</v>
      </c>
      <c r="D973" s="463" t="s">
        <v>978</v>
      </c>
      <c r="E973" s="463">
        <v>50</v>
      </c>
      <c r="F973" s="2241">
        <v>50</v>
      </c>
      <c r="G973" s="453" t="s">
        <v>9387</v>
      </c>
    </row>
    <row r="974" spans="1:7" ht="41.4">
      <c r="A974" s="453" t="s">
        <v>9387</v>
      </c>
      <c r="B974" s="458" t="s">
        <v>1044</v>
      </c>
      <c r="C974" s="458" t="s">
        <v>9404</v>
      </c>
      <c r="D974" s="463" t="s">
        <v>978</v>
      </c>
      <c r="E974" s="463">
        <v>50</v>
      </c>
      <c r="F974" s="2241">
        <v>50</v>
      </c>
      <c r="G974" s="453" t="s">
        <v>9387</v>
      </c>
    </row>
    <row r="975" spans="1:7" ht="41.4">
      <c r="A975" s="453" t="s">
        <v>9387</v>
      </c>
      <c r="B975" s="458" t="s">
        <v>1044</v>
      </c>
      <c r="C975" s="458" t="s">
        <v>9405</v>
      </c>
      <c r="D975" s="463" t="s">
        <v>978</v>
      </c>
      <c r="E975" s="463">
        <v>9.33</v>
      </c>
      <c r="F975" s="2241">
        <v>9.33</v>
      </c>
      <c r="G975" s="453" t="s">
        <v>9387</v>
      </c>
    </row>
    <row r="976" spans="1:7" ht="41.4">
      <c r="A976" s="453" t="s">
        <v>9387</v>
      </c>
      <c r="B976" s="458" t="s">
        <v>1044</v>
      </c>
      <c r="C976" s="458" t="s">
        <v>9406</v>
      </c>
      <c r="D976" s="463" t="s">
        <v>978</v>
      </c>
      <c r="E976" s="463">
        <v>26.33</v>
      </c>
      <c r="F976" s="2241">
        <v>26.33</v>
      </c>
      <c r="G976" s="453" t="s">
        <v>9387</v>
      </c>
    </row>
    <row r="977" spans="1:7" ht="41.4">
      <c r="A977" s="453" t="s">
        <v>9387</v>
      </c>
      <c r="B977" s="458" t="s">
        <v>1044</v>
      </c>
      <c r="C977" s="458" t="s">
        <v>9407</v>
      </c>
      <c r="D977" s="463" t="s">
        <v>978</v>
      </c>
      <c r="E977" s="463">
        <v>25</v>
      </c>
      <c r="F977" s="2241">
        <v>25</v>
      </c>
      <c r="G977" s="453" t="s">
        <v>9387</v>
      </c>
    </row>
    <row r="978" spans="1:7" ht="41.4">
      <c r="A978" s="453" t="s">
        <v>9387</v>
      </c>
      <c r="B978" s="458" t="s">
        <v>1044</v>
      </c>
      <c r="C978" s="458" t="s">
        <v>9408</v>
      </c>
      <c r="D978" s="463" t="s">
        <v>978</v>
      </c>
      <c r="E978" s="463">
        <v>25</v>
      </c>
      <c r="F978" s="2241">
        <v>25</v>
      </c>
      <c r="G978" s="453" t="s">
        <v>9387</v>
      </c>
    </row>
    <row r="979" spans="1:7" ht="41.4">
      <c r="A979" s="453" t="s">
        <v>9387</v>
      </c>
      <c r="B979" s="458" t="s">
        <v>1044</v>
      </c>
      <c r="C979" s="458" t="s">
        <v>9409</v>
      </c>
      <c r="D979" s="463" t="s">
        <v>978</v>
      </c>
      <c r="E979" s="463">
        <v>25</v>
      </c>
      <c r="F979" s="2241">
        <v>25</v>
      </c>
      <c r="G979" s="453" t="s">
        <v>9387</v>
      </c>
    </row>
    <row r="980" spans="1:7" ht="41.4">
      <c r="A980" s="453" t="s">
        <v>9387</v>
      </c>
      <c r="B980" s="458" t="s">
        <v>1044</v>
      </c>
      <c r="C980" s="458" t="s">
        <v>9410</v>
      </c>
      <c r="D980" s="463" t="s">
        <v>983</v>
      </c>
      <c r="E980" s="463">
        <v>25</v>
      </c>
      <c r="F980" s="2241">
        <v>25</v>
      </c>
      <c r="G980" s="453" t="s">
        <v>9387</v>
      </c>
    </row>
    <row r="981" spans="1:7" ht="41.4">
      <c r="A981" s="453" t="s">
        <v>9387</v>
      </c>
      <c r="B981" s="458" t="s">
        <v>1044</v>
      </c>
      <c r="C981" s="458" t="s">
        <v>9411</v>
      </c>
      <c r="D981" s="463" t="s">
        <v>983</v>
      </c>
      <c r="E981" s="463">
        <v>25</v>
      </c>
      <c r="F981" s="2241">
        <v>25</v>
      </c>
      <c r="G981" s="453" t="s">
        <v>9387</v>
      </c>
    </row>
    <row r="982" spans="1:7" ht="41.4">
      <c r="A982" s="453" t="s">
        <v>9387</v>
      </c>
      <c r="B982" s="458" t="s">
        <v>1044</v>
      </c>
      <c r="C982" s="458" t="s">
        <v>9412</v>
      </c>
      <c r="D982" s="463" t="s">
        <v>983</v>
      </c>
      <c r="E982" s="463">
        <v>25</v>
      </c>
      <c r="F982" s="2241">
        <v>25</v>
      </c>
      <c r="G982" s="453" t="s">
        <v>9387</v>
      </c>
    </row>
    <row r="983" spans="1:7" ht="41.4">
      <c r="A983" s="453" t="s">
        <v>9387</v>
      </c>
      <c r="B983" s="458" t="s">
        <v>1044</v>
      </c>
      <c r="C983" s="458" t="s">
        <v>9413</v>
      </c>
      <c r="D983" s="463" t="s">
        <v>983</v>
      </c>
      <c r="E983" s="463">
        <v>25</v>
      </c>
      <c r="F983" s="2241">
        <v>25</v>
      </c>
      <c r="G983" s="453" t="s">
        <v>9387</v>
      </c>
    </row>
    <row r="984" spans="1:7" ht="41.4">
      <c r="A984" s="453" t="s">
        <v>9387</v>
      </c>
      <c r="B984" s="458" t="s">
        <v>1044</v>
      </c>
      <c r="C984" s="458" t="s">
        <v>9414</v>
      </c>
      <c r="D984" s="463" t="s">
        <v>983</v>
      </c>
      <c r="E984" s="463">
        <v>25</v>
      </c>
      <c r="F984" s="2241">
        <v>25</v>
      </c>
      <c r="G984" s="453" t="s">
        <v>9387</v>
      </c>
    </row>
    <row r="985" spans="1:7" ht="41.4">
      <c r="A985" s="453" t="s">
        <v>9387</v>
      </c>
      <c r="B985" s="458" t="s">
        <v>1044</v>
      </c>
      <c r="C985" s="458" t="s">
        <v>9415</v>
      </c>
      <c r="D985" s="463" t="s">
        <v>983</v>
      </c>
      <c r="E985" s="463">
        <v>25</v>
      </c>
      <c r="F985" s="2241">
        <v>25</v>
      </c>
      <c r="G985" s="453" t="s">
        <v>9387</v>
      </c>
    </row>
    <row r="986" spans="1:7" ht="41.4">
      <c r="A986" s="453" t="s">
        <v>9387</v>
      </c>
      <c r="B986" s="458" t="s">
        <v>1044</v>
      </c>
      <c r="C986" s="458" t="s">
        <v>9416</v>
      </c>
      <c r="D986" s="463" t="s">
        <v>983</v>
      </c>
      <c r="E986" s="463">
        <v>25</v>
      </c>
      <c r="F986" s="2241">
        <v>25</v>
      </c>
      <c r="G986" s="453" t="s">
        <v>9387</v>
      </c>
    </row>
    <row r="987" spans="1:7" ht="41.4">
      <c r="A987" s="453" t="s">
        <v>9387</v>
      </c>
      <c r="B987" s="458" t="s">
        <v>1044</v>
      </c>
      <c r="C987" s="458" t="s">
        <v>9417</v>
      </c>
      <c r="D987" s="463" t="s">
        <v>983</v>
      </c>
      <c r="E987" s="463">
        <v>22.33</v>
      </c>
      <c r="F987" s="2241">
        <v>22.33</v>
      </c>
      <c r="G987" s="453" t="s">
        <v>9387</v>
      </c>
    </row>
    <row r="988" spans="1:7" ht="41.4">
      <c r="A988" s="453" t="s">
        <v>9387</v>
      </c>
      <c r="B988" s="458" t="s">
        <v>1044</v>
      </c>
      <c r="C988" s="458" t="s">
        <v>9418</v>
      </c>
      <c r="D988" s="463" t="s">
        <v>983</v>
      </c>
      <c r="E988" s="463">
        <v>40</v>
      </c>
      <c r="F988" s="2241">
        <v>40</v>
      </c>
      <c r="G988" s="453" t="s">
        <v>9387</v>
      </c>
    </row>
    <row r="989" spans="1:7" ht="14.4">
      <c r="A989" s="12" t="s">
        <v>450</v>
      </c>
      <c r="B989" s="13" t="s">
        <v>456</v>
      </c>
      <c r="C989" s="13" t="s">
        <v>2567</v>
      </c>
      <c r="D989" s="14" t="s">
        <v>9576</v>
      </c>
      <c r="E989" s="16" t="s">
        <v>9577</v>
      </c>
      <c r="F989" s="56">
        <v>18.5</v>
      </c>
      <c r="G989" s="2474" t="s">
        <v>9565</v>
      </c>
    </row>
    <row r="990" spans="1:7" ht="14.4">
      <c r="A990" s="12" t="s">
        <v>450</v>
      </c>
      <c r="B990" s="13" t="s">
        <v>456</v>
      </c>
      <c r="C990" s="13" t="s">
        <v>2576</v>
      </c>
      <c r="D990" s="14" t="s">
        <v>9576</v>
      </c>
      <c r="E990" s="16" t="s">
        <v>9578</v>
      </c>
      <c r="F990" s="56">
        <v>5</v>
      </c>
      <c r="G990" s="2474" t="s">
        <v>9565</v>
      </c>
    </row>
    <row r="991" spans="1:7" ht="15" customHeight="1">
      <c r="A991" s="12" t="s">
        <v>450</v>
      </c>
      <c r="B991" s="13" t="s">
        <v>456</v>
      </c>
      <c r="C991" s="13" t="s">
        <v>9579</v>
      </c>
      <c r="D991" s="14" t="s">
        <v>9576</v>
      </c>
      <c r="E991" s="2475" t="s">
        <v>9580</v>
      </c>
      <c r="F991" s="1288">
        <v>8.4</v>
      </c>
      <c r="G991" s="2474" t="s">
        <v>9565</v>
      </c>
    </row>
    <row r="992" spans="1:7" ht="15" customHeight="1">
      <c r="A992" s="12" t="s">
        <v>450</v>
      </c>
      <c r="B992" s="13" t="s">
        <v>456</v>
      </c>
      <c r="C992" s="13" t="s">
        <v>9581</v>
      </c>
      <c r="D992" s="14" t="s">
        <v>9576</v>
      </c>
      <c r="E992" s="2475" t="s">
        <v>9582</v>
      </c>
      <c r="F992" s="1288">
        <v>24.66</v>
      </c>
      <c r="G992" s="2474" t="s">
        <v>9565</v>
      </c>
    </row>
    <row r="993" spans="1:26" ht="15" customHeight="1">
      <c r="A993" s="12" t="s">
        <v>450</v>
      </c>
      <c r="B993" s="13" t="s">
        <v>456</v>
      </c>
      <c r="C993" s="13" t="s">
        <v>9583</v>
      </c>
      <c r="D993" s="14" t="s">
        <v>9576</v>
      </c>
      <c r="E993" s="2475" t="s">
        <v>9584</v>
      </c>
      <c r="F993" s="1288">
        <v>7</v>
      </c>
      <c r="G993" s="2474" t="s">
        <v>9565</v>
      </c>
    </row>
    <row r="994" spans="1:26" ht="15" customHeight="1">
      <c r="A994" s="12" t="s">
        <v>450</v>
      </c>
      <c r="B994" s="13" t="s">
        <v>456</v>
      </c>
      <c r="C994" s="13" t="s">
        <v>9585</v>
      </c>
      <c r="D994" s="14" t="s">
        <v>9576</v>
      </c>
      <c r="E994" s="2475" t="s">
        <v>9586</v>
      </c>
      <c r="F994" s="1288">
        <v>13.6</v>
      </c>
      <c r="G994" s="2474" t="s">
        <v>9565</v>
      </c>
    </row>
    <row r="995" spans="1:26" ht="14.4">
      <c r="A995" s="12"/>
      <c r="B995" s="13"/>
      <c r="C995" s="290"/>
      <c r="D995" s="14"/>
      <c r="E995" s="461"/>
      <c r="F995" s="2240"/>
      <c r="G995" s="80"/>
    </row>
    <row r="996" spans="1:26" ht="14.4">
      <c r="A996" s="12"/>
      <c r="B996" s="13"/>
      <c r="C996" s="13"/>
      <c r="D996" s="14"/>
      <c r="E996" s="14"/>
      <c r="F996" s="177"/>
    </row>
    <row r="997" spans="1:26" ht="14.4">
      <c r="A997" s="12"/>
      <c r="B997" s="13"/>
      <c r="C997" s="13"/>
      <c r="D997" s="16"/>
      <c r="E997" s="16"/>
      <c r="F997" s="177"/>
    </row>
    <row r="998" spans="1:26" ht="14.4">
      <c r="A998" s="12"/>
      <c r="B998" s="13"/>
      <c r="C998" s="13"/>
      <c r="D998" s="14"/>
      <c r="E998" s="14"/>
      <c r="F998" s="177"/>
    </row>
    <row r="999" spans="1:26" ht="14.4">
      <c r="A999" s="12"/>
      <c r="B999" s="13"/>
      <c r="C999" s="13"/>
      <c r="D999" s="16"/>
      <c r="E999" s="16"/>
      <c r="F999" s="177"/>
    </row>
    <row r="1000" spans="1:26" ht="14.4">
      <c r="A1000" s="12"/>
      <c r="B1000" s="13"/>
      <c r="C1000" s="13"/>
      <c r="D1000" s="16"/>
      <c r="E1000" s="16"/>
      <c r="F1000" s="177"/>
    </row>
    <row r="1001" spans="1:26" ht="14.4">
      <c r="A1001" s="12"/>
      <c r="B1001" s="13"/>
      <c r="C1001" s="13"/>
      <c r="D1001" s="16"/>
      <c r="E1001" s="16"/>
      <c r="F1001" s="2476"/>
    </row>
    <row r="1002" spans="1:26" ht="14.4">
      <c r="A1002" s="8"/>
      <c r="B1002" s="17"/>
      <c r="C1002" s="17"/>
      <c r="D1002" s="18"/>
      <c r="E1002" s="18"/>
      <c r="F1002" s="1411">
        <f>SUM(F15:F1001)</f>
        <v>60813.446666667354</v>
      </c>
    </row>
    <row r="1003" spans="1:26" ht="14.4">
      <c r="A1003" s="1"/>
      <c r="B1003" s="1"/>
      <c r="C1003" s="2"/>
      <c r="D1003" s="2"/>
      <c r="E1003" s="2"/>
      <c r="F1003" s="1388">
        <v>60813.446666666656</v>
      </c>
      <c r="G1003" s="1"/>
      <c r="H1003" s="3"/>
      <c r="I1003" s="3"/>
    </row>
    <row r="1004" spans="1:26" ht="14.4">
      <c r="A1004" s="2320" t="s">
        <v>59</v>
      </c>
      <c r="B1004" s="2328"/>
      <c r="C1004" s="2328"/>
      <c r="D1004" s="2328"/>
      <c r="E1004" s="2328"/>
      <c r="F1004" s="2328"/>
      <c r="G1004" s="2328"/>
      <c r="H1004" s="2328"/>
      <c r="I1004" s="2328"/>
      <c r="J1004" s="1"/>
      <c r="K1004" s="1"/>
      <c r="L1004" s="1"/>
      <c r="M1004" s="1"/>
      <c r="N1004" s="1"/>
      <c r="O1004" s="1"/>
      <c r="P1004" s="1"/>
      <c r="Q1004" s="1"/>
      <c r="R1004" s="1"/>
      <c r="S1004" s="1"/>
      <c r="T1004" s="1"/>
      <c r="U1004" s="1"/>
      <c r="V1004" s="1"/>
      <c r="W1004" s="1"/>
      <c r="X1004" s="1"/>
      <c r="Y1004" s="1"/>
      <c r="Z1004" s="1"/>
    </row>
    <row r="1005" spans="1:26" ht="14.4">
      <c r="A1005" s="1"/>
      <c r="B1005" s="1"/>
      <c r="C1005" s="2"/>
      <c r="D1005" s="2"/>
      <c r="E1005" s="2"/>
      <c r="F1005" s="1393"/>
      <c r="G1005" s="1"/>
      <c r="H1005" s="3"/>
      <c r="I1005" s="3"/>
    </row>
    <row r="1006" spans="1:26" ht="14.4">
      <c r="A1006" s="1"/>
      <c r="B1006" s="1"/>
      <c r="C1006" s="2"/>
      <c r="D1006" s="2"/>
      <c r="E1006" s="2"/>
      <c r="F1006" s="1388"/>
      <c r="G1006" s="1"/>
      <c r="H1006" s="3"/>
      <c r="I1006" s="3"/>
    </row>
    <row r="1007" spans="1:26" ht="15.75" customHeight="1">
      <c r="A1007" s="1"/>
      <c r="B1007" s="1"/>
      <c r="C1007" s="2"/>
      <c r="D1007" s="2"/>
      <c r="E1007" s="2"/>
      <c r="F1007" s="1393"/>
      <c r="G1007" s="1"/>
      <c r="H1007" s="3"/>
      <c r="I1007" s="3"/>
    </row>
    <row r="1008" spans="1:26" ht="15.75" customHeight="1">
      <c r="A1008" s="1"/>
      <c r="B1008" s="1"/>
      <c r="C1008" s="2"/>
      <c r="D1008" s="2"/>
      <c r="E1008" s="2"/>
      <c r="F1008" s="1388"/>
      <c r="G1008" s="1"/>
      <c r="H1008" s="3"/>
      <c r="I1008" s="3"/>
    </row>
    <row r="1009" spans="1:9" ht="15.75" customHeight="1">
      <c r="A1009" s="1"/>
      <c r="B1009" s="1"/>
      <c r="C1009" s="2"/>
      <c r="D1009" s="2"/>
      <c r="E1009" s="2"/>
      <c r="F1009" s="1388"/>
      <c r="G1009" s="1"/>
      <c r="H1009" s="3"/>
      <c r="I1009" s="3"/>
    </row>
    <row r="1010" spans="1:9" ht="15.75" customHeight="1">
      <c r="A1010" s="1"/>
      <c r="B1010" s="1"/>
      <c r="C1010" s="2"/>
      <c r="D1010" s="2"/>
      <c r="E1010" s="2"/>
      <c r="F1010" s="1388"/>
      <c r="G1010" s="1"/>
      <c r="H1010" s="3"/>
      <c r="I1010" s="3"/>
    </row>
    <row r="1011" spans="1:9" ht="15.75" customHeight="1">
      <c r="A1011" s="1"/>
      <c r="B1011" s="1"/>
      <c r="C1011" s="2"/>
      <c r="D1011" s="2"/>
      <c r="E1011" s="2"/>
      <c r="F1011" s="1388"/>
      <c r="G1011" s="1"/>
      <c r="H1011" s="3"/>
      <c r="I1011" s="3"/>
    </row>
    <row r="1012" spans="1:9" ht="15.75" customHeight="1">
      <c r="A1012" s="1"/>
      <c r="B1012" s="1"/>
      <c r="C1012" s="2"/>
      <c r="D1012" s="2"/>
      <c r="E1012" s="2"/>
      <c r="F1012" s="1388"/>
      <c r="G1012" s="1"/>
      <c r="H1012" s="3"/>
      <c r="I1012" s="3"/>
    </row>
    <row r="1013" spans="1:9" ht="15.75" customHeight="1">
      <c r="A1013" s="1"/>
      <c r="B1013" s="1"/>
      <c r="C1013" s="2"/>
      <c r="D1013" s="2"/>
      <c r="E1013" s="2"/>
      <c r="F1013" s="1388"/>
      <c r="G1013" s="1"/>
      <c r="H1013" s="3"/>
      <c r="I1013" s="3"/>
    </row>
    <row r="1014" spans="1:9" ht="15.75" customHeight="1">
      <c r="A1014" s="1"/>
      <c r="B1014" s="1"/>
      <c r="C1014" s="2"/>
      <c r="D1014" s="2"/>
      <c r="E1014" s="2"/>
      <c r="F1014" s="1388"/>
      <c r="G1014" s="1"/>
      <c r="H1014" s="3"/>
      <c r="I1014" s="3"/>
    </row>
    <row r="1015" spans="1:9" ht="15.75" customHeight="1">
      <c r="A1015" s="1"/>
      <c r="B1015" s="1"/>
      <c r="C1015" s="2"/>
      <c r="D1015" s="2"/>
      <c r="E1015" s="2"/>
      <c r="F1015" s="1388"/>
      <c r="G1015" s="1"/>
      <c r="H1015" s="3"/>
      <c r="I1015" s="3"/>
    </row>
    <row r="1016" spans="1:9" ht="15.75" customHeight="1">
      <c r="A1016" s="1"/>
      <c r="B1016" s="1"/>
      <c r="C1016" s="2"/>
      <c r="D1016" s="2"/>
      <c r="E1016" s="2"/>
      <c r="F1016" s="1388"/>
      <c r="G1016" s="1"/>
      <c r="H1016" s="3"/>
      <c r="I1016" s="3"/>
    </row>
    <row r="1017" spans="1:9" ht="15.75" customHeight="1">
      <c r="A1017" s="1"/>
      <c r="B1017" s="1"/>
      <c r="C1017" s="2"/>
      <c r="D1017" s="2"/>
      <c r="E1017" s="2"/>
      <c r="F1017" s="1388"/>
      <c r="G1017" s="1"/>
      <c r="H1017" s="3"/>
      <c r="I1017" s="3"/>
    </row>
    <row r="1018" spans="1:9" ht="15.75" customHeight="1">
      <c r="A1018" s="1"/>
      <c r="B1018" s="1"/>
      <c r="C1018" s="2"/>
      <c r="D1018" s="2"/>
      <c r="E1018" s="2"/>
      <c r="F1018" s="1388"/>
      <c r="G1018" s="1"/>
      <c r="H1018" s="3"/>
      <c r="I1018" s="3"/>
    </row>
    <row r="1019" spans="1:9" ht="15.75" customHeight="1">
      <c r="A1019" s="1"/>
      <c r="B1019" s="1"/>
      <c r="C1019" s="2"/>
      <c r="D1019" s="2"/>
      <c r="E1019" s="2"/>
      <c r="F1019" s="1388"/>
      <c r="G1019" s="1"/>
      <c r="H1019" s="3"/>
      <c r="I1019" s="3"/>
    </row>
    <row r="1020" spans="1:9" ht="15.75" customHeight="1">
      <c r="A1020" s="1"/>
      <c r="B1020" s="1"/>
      <c r="C1020" s="2"/>
      <c r="D1020" s="2"/>
      <c r="E1020" s="2"/>
      <c r="F1020" s="1388"/>
      <c r="G1020" s="1"/>
      <c r="H1020" s="3"/>
      <c r="I1020" s="3"/>
    </row>
    <row r="1021" spans="1:9" ht="15.75" customHeight="1">
      <c r="A1021" s="1"/>
      <c r="B1021" s="1"/>
      <c r="C1021" s="2"/>
      <c r="D1021" s="2"/>
      <c r="E1021" s="2"/>
      <c r="F1021" s="1388"/>
      <c r="G1021" s="1"/>
      <c r="H1021" s="3"/>
      <c r="I1021" s="3"/>
    </row>
    <row r="1022" spans="1:9" ht="15.75" customHeight="1">
      <c r="A1022" s="1"/>
      <c r="B1022" s="1"/>
      <c r="C1022" s="2"/>
      <c r="D1022" s="2"/>
      <c r="E1022" s="2"/>
      <c r="F1022" s="1388"/>
      <c r="G1022" s="1"/>
      <c r="H1022" s="3"/>
      <c r="I1022" s="3"/>
    </row>
    <row r="1023" spans="1:9" ht="15.75" customHeight="1">
      <c r="A1023" s="1"/>
      <c r="B1023" s="1"/>
      <c r="C1023" s="2"/>
      <c r="D1023" s="2"/>
      <c r="E1023" s="2"/>
      <c r="F1023" s="1388"/>
      <c r="G1023" s="1"/>
      <c r="H1023" s="3"/>
      <c r="I1023" s="3"/>
    </row>
    <row r="1024" spans="1:9" ht="15.75" customHeight="1">
      <c r="A1024" s="1"/>
      <c r="B1024" s="1"/>
      <c r="C1024" s="2"/>
      <c r="D1024" s="2"/>
      <c r="E1024" s="2"/>
      <c r="F1024" s="1388"/>
      <c r="G1024" s="1"/>
      <c r="H1024" s="3"/>
      <c r="I1024" s="3"/>
    </row>
    <row r="1025" spans="1:9" ht="15.75" customHeight="1">
      <c r="A1025" s="1"/>
      <c r="B1025" s="1"/>
      <c r="C1025" s="2"/>
      <c r="D1025" s="2"/>
      <c r="E1025" s="2"/>
      <c r="F1025" s="1388"/>
      <c r="G1025" s="1"/>
      <c r="H1025" s="3"/>
      <c r="I1025" s="3"/>
    </row>
    <row r="1026" spans="1:9" ht="15.75" customHeight="1">
      <c r="A1026" s="1"/>
      <c r="B1026" s="1"/>
      <c r="C1026" s="2"/>
      <c r="D1026" s="2"/>
      <c r="E1026" s="2"/>
      <c r="F1026" s="1388"/>
      <c r="G1026" s="1"/>
      <c r="H1026" s="3"/>
      <c r="I1026" s="3"/>
    </row>
    <row r="1027" spans="1:9" ht="15.75" customHeight="1">
      <c r="A1027" s="1"/>
      <c r="B1027" s="1"/>
      <c r="C1027" s="2"/>
      <c r="D1027" s="2"/>
      <c r="E1027" s="2"/>
      <c r="F1027" s="1388"/>
      <c r="G1027" s="1"/>
      <c r="H1027" s="3"/>
      <c r="I1027" s="3"/>
    </row>
    <row r="1028" spans="1:9" ht="15.75" customHeight="1">
      <c r="A1028" s="1"/>
      <c r="B1028" s="1"/>
      <c r="C1028" s="2"/>
      <c r="D1028" s="2"/>
      <c r="E1028" s="2"/>
      <c r="F1028" s="1388"/>
      <c r="G1028" s="1"/>
      <c r="H1028" s="3"/>
      <c r="I1028" s="3"/>
    </row>
    <row r="1029" spans="1:9" ht="15.75" customHeight="1">
      <c r="A1029" s="1"/>
      <c r="B1029" s="1"/>
      <c r="C1029" s="2"/>
      <c r="D1029" s="2"/>
      <c r="E1029" s="2"/>
      <c r="F1029" s="1388"/>
      <c r="G1029" s="1"/>
      <c r="H1029" s="3"/>
      <c r="I1029" s="3"/>
    </row>
    <row r="1030" spans="1:9" ht="15.75" customHeight="1">
      <c r="A1030" s="1"/>
      <c r="B1030" s="1"/>
      <c r="C1030" s="2"/>
      <c r="D1030" s="2"/>
      <c r="E1030" s="2"/>
      <c r="F1030" s="1388"/>
      <c r="G1030" s="1"/>
      <c r="H1030" s="3"/>
      <c r="I1030" s="3"/>
    </row>
    <row r="1031" spans="1:9" ht="15.75" customHeight="1">
      <c r="A1031" s="1"/>
      <c r="B1031" s="1"/>
      <c r="C1031" s="2"/>
      <c r="D1031" s="2"/>
      <c r="E1031" s="2"/>
      <c r="F1031" s="1388"/>
      <c r="G1031" s="1"/>
      <c r="H1031" s="3"/>
      <c r="I1031" s="3"/>
    </row>
    <row r="1032" spans="1:9" ht="15.75" customHeight="1">
      <c r="A1032" s="1"/>
      <c r="B1032" s="1"/>
      <c r="C1032" s="2"/>
      <c r="D1032" s="2"/>
      <c r="E1032" s="2"/>
      <c r="F1032" s="1388"/>
      <c r="G1032" s="1"/>
      <c r="H1032" s="3"/>
      <c r="I1032" s="3"/>
    </row>
    <row r="1033" spans="1:9" ht="15.75" customHeight="1">
      <c r="A1033" s="1"/>
      <c r="B1033" s="1"/>
      <c r="C1033" s="2"/>
      <c r="D1033" s="2"/>
      <c r="E1033" s="2"/>
      <c r="F1033" s="1388"/>
      <c r="G1033" s="1"/>
      <c r="H1033" s="3"/>
      <c r="I1033" s="3"/>
    </row>
    <row r="1034" spans="1:9" ht="15.75" customHeight="1">
      <c r="A1034" s="1"/>
      <c r="B1034" s="1"/>
      <c r="C1034" s="2"/>
      <c r="D1034" s="2"/>
      <c r="E1034" s="2"/>
      <c r="F1034" s="1388"/>
      <c r="G1034" s="1"/>
      <c r="H1034" s="3"/>
      <c r="I1034" s="3"/>
    </row>
    <row r="1035" spans="1:9" ht="15.75" customHeight="1">
      <c r="A1035" s="1"/>
      <c r="B1035" s="1"/>
      <c r="C1035" s="2"/>
      <c r="D1035" s="2"/>
      <c r="E1035" s="2"/>
      <c r="F1035" s="1388"/>
      <c r="G1035" s="1"/>
      <c r="H1035" s="3"/>
      <c r="I1035" s="3"/>
    </row>
    <row r="1036" spans="1:9" ht="15.75" customHeight="1">
      <c r="A1036" s="1"/>
      <c r="B1036" s="1"/>
      <c r="C1036" s="2"/>
      <c r="D1036" s="2"/>
      <c r="E1036" s="2"/>
      <c r="F1036" s="1388"/>
      <c r="G1036" s="1"/>
      <c r="H1036" s="3"/>
      <c r="I1036" s="3"/>
    </row>
    <row r="1037" spans="1:9" ht="15.75" customHeight="1">
      <c r="A1037" s="1"/>
      <c r="B1037" s="1"/>
      <c r="C1037" s="2"/>
      <c r="D1037" s="2"/>
      <c r="E1037" s="2"/>
      <c r="F1037" s="1388"/>
      <c r="G1037" s="1"/>
      <c r="H1037" s="3"/>
      <c r="I1037" s="3"/>
    </row>
    <row r="1038" spans="1:9" ht="15.75" customHeight="1">
      <c r="A1038" s="1"/>
      <c r="B1038" s="1"/>
      <c r="C1038" s="2"/>
      <c r="D1038" s="2"/>
      <c r="E1038" s="2"/>
      <c r="F1038" s="1388"/>
      <c r="G1038" s="1"/>
      <c r="H1038" s="3"/>
      <c r="I1038" s="3"/>
    </row>
    <row r="1039" spans="1:9" ht="15.75" customHeight="1">
      <c r="A1039" s="1"/>
      <c r="B1039" s="1"/>
      <c r="C1039" s="2"/>
      <c r="D1039" s="2"/>
      <c r="E1039" s="2"/>
      <c r="F1039" s="1388"/>
      <c r="G1039" s="1"/>
      <c r="H1039" s="3"/>
      <c r="I1039" s="3"/>
    </row>
    <row r="1040" spans="1:9" ht="15.75" customHeight="1">
      <c r="A1040" s="1"/>
      <c r="B1040" s="1"/>
      <c r="C1040" s="2"/>
      <c r="D1040" s="2"/>
      <c r="E1040" s="2"/>
      <c r="F1040" s="1388"/>
      <c r="G1040" s="1"/>
      <c r="H1040" s="3"/>
      <c r="I1040" s="3"/>
    </row>
    <row r="1041" spans="1:9" ht="15.75" customHeight="1">
      <c r="A1041" s="1"/>
      <c r="B1041" s="1"/>
      <c r="C1041" s="2"/>
      <c r="D1041" s="2"/>
      <c r="E1041" s="2"/>
      <c r="F1041" s="1388"/>
      <c r="G1041" s="1"/>
      <c r="H1041" s="3"/>
      <c r="I1041" s="3"/>
    </row>
    <row r="1042" spans="1:9" ht="15.75" customHeight="1">
      <c r="A1042" s="1"/>
      <c r="B1042" s="1"/>
      <c r="C1042" s="2"/>
      <c r="D1042" s="2"/>
      <c r="E1042" s="2"/>
      <c r="F1042" s="1388"/>
      <c r="G1042" s="1"/>
      <c r="H1042" s="3"/>
      <c r="I1042" s="3"/>
    </row>
    <row r="1043" spans="1:9" ht="15.75" customHeight="1">
      <c r="A1043" s="1"/>
      <c r="B1043" s="1"/>
      <c r="C1043" s="2"/>
      <c r="D1043" s="2"/>
      <c r="E1043" s="2"/>
      <c r="F1043" s="1388"/>
      <c r="G1043" s="1"/>
      <c r="H1043" s="3"/>
      <c r="I1043" s="3"/>
    </row>
    <row r="1044" spans="1:9" ht="15.75" customHeight="1">
      <c r="A1044" s="1"/>
      <c r="B1044" s="1"/>
      <c r="C1044" s="2"/>
      <c r="D1044" s="2"/>
      <c r="E1044" s="2"/>
      <c r="F1044" s="1388"/>
      <c r="G1044" s="1"/>
      <c r="H1044" s="3"/>
      <c r="I1044" s="3"/>
    </row>
    <row r="1045" spans="1:9" ht="15.75" customHeight="1">
      <c r="A1045" s="1"/>
      <c r="B1045" s="1"/>
      <c r="C1045" s="2"/>
      <c r="D1045" s="2"/>
      <c r="E1045" s="2"/>
      <c r="F1045" s="1388"/>
      <c r="G1045" s="1"/>
      <c r="H1045" s="3"/>
      <c r="I1045" s="3"/>
    </row>
    <row r="1046" spans="1:9" ht="15.75" customHeight="1">
      <c r="A1046" s="1"/>
      <c r="B1046" s="1"/>
      <c r="C1046" s="2"/>
      <c r="D1046" s="2"/>
      <c r="E1046" s="2"/>
      <c r="F1046" s="1388"/>
      <c r="G1046" s="1"/>
      <c r="H1046" s="3"/>
      <c r="I1046" s="3"/>
    </row>
    <row r="1047" spans="1:9" ht="15.75" customHeight="1">
      <c r="A1047" s="1"/>
      <c r="B1047" s="1"/>
      <c r="C1047" s="2"/>
      <c r="D1047" s="2"/>
      <c r="E1047" s="2"/>
      <c r="F1047" s="1388"/>
      <c r="G1047" s="1"/>
      <c r="H1047" s="3"/>
      <c r="I1047" s="3"/>
    </row>
    <row r="1048" spans="1:9" ht="15.75" customHeight="1">
      <c r="A1048" s="1"/>
      <c r="B1048" s="1"/>
      <c r="C1048" s="2"/>
      <c r="D1048" s="2"/>
      <c r="E1048" s="2"/>
      <c r="F1048" s="1388"/>
      <c r="G1048" s="1"/>
      <c r="H1048" s="3"/>
      <c r="I1048" s="3"/>
    </row>
    <row r="1049" spans="1:9" ht="15.75" customHeight="1">
      <c r="A1049" s="1"/>
      <c r="B1049" s="1"/>
      <c r="C1049" s="2"/>
      <c r="D1049" s="2"/>
      <c r="E1049" s="2"/>
      <c r="F1049" s="1388"/>
      <c r="G1049" s="1"/>
      <c r="H1049" s="3"/>
      <c r="I1049" s="3"/>
    </row>
    <row r="1050" spans="1:9" ht="15.75" customHeight="1">
      <c r="A1050" s="1"/>
      <c r="B1050" s="1"/>
      <c r="C1050" s="2"/>
      <c r="D1050" s="2"/>
      <c r="E1050" s="2"/>
      <c r="F1050" s="1388"/>
      <c r="G1050" s="1"/>
      <c r="H1050" s="3"/>
      <c r="I1050" s="3"/>
    </row>
    <row r="1051" spans="1:9" ht="15.75" customHeight="1">
      <c r="A1051" s="1"/>
      <c r="B1051" s="1"/>
      <c r="C1051" s="2"/>
      <c r="D1051" s="2"/>
      <c r="E1051" s="2"/>
      <c r="F1051" s="1388"/>
      <c r="G1051" s="1"/>
      <c r="H1051" s="3"/>
      <c r="I1051" s="3"/>
    </row>
    <row r="1052" spans="1:9" ht="15.75" customHeight="1">
      <c r="A1052" s="1"/>
      <c r="B1052" s="1"/>
      <c r="C1052" s="2"/>
      <c r="D1052" s="2"/>
      <c r="E1052" s="2"/>
      <c r="F1052" s="1388"/>
      <c r="G1052" s="1"/>
      <c r="H1052" s="3"/>
      <c r="I1052" s="3"/>
    </row>
    <row r="1053" spans="1:9" ht="15.75" customHeight="1">
      <c r="A1053" s="1"/>
      <c r="B1053" s="1"/>
      <c r="C1053" s="2"/>
      <c r="D1053" s="2"/>
      <c r="E1053" s="2"/>
      <c r="F1053" s="1388"/>
      <c r="G1053" s="1"/>
      <c r="H1053" s="3"/>
      <c r="I1053" s="3"/>
    </row>
    <row r="1054" spans="1:9" ht="15.75" customHeight="1">
      <c r="A1054" s="1"/>
      <c r="B1054" s="1"/>
      <c r="C1054" s="2"/>
      <c r="D1054" s="2"/>
      <c r="E1054" s="2"/>
      <c r="F1054" s="1388"/>
      <c r="G1054" s="1"/>
      <c r="H1054" s="3"/>
      <c r="I1054" s="3"/>
    </row>
    <row r="1055" spans="1:9" ht="15.75" customHeight="1">
      <c r="A1055" s="1"/>
      <c r="B1055" s="1"/>
      <c r="C1055" s="2"/>
      <c r="D1055" s="2"/>
      <c r="E1055" s="2"/>
      <c r="F1055" s="1388"/>
      <c r="G1055" s="1"/>
      <c r="H1055" s="3"/>
      <c r="I1055" s="3"/>
    </row>
    <row r="1056" spans="1:9" ht="15.75" customHeight="1">
      <c r="A1056" s="1"/>
      <c r="B1056" s="1"/>
      <c r="C1056" s="2"/>
      <c r="D1056" s="2"/>
      <c r="E1056" s="2"/>
      <c r="F1056" s="1388"/>
      <c r="G1056" s="1"/>
      <c r="H1056" s="3"/>
      <c r="I1056" s="3"/>
    </row>
    <row r="1057" spans="1:9" ht="15.75" customHeight="1">
      <c r="A1057" s="1"/>
      <c r="B1057" s="1"/>
      <c r="C1057" s="2"/>
      <c r="D1057" s="2"/>
      <c r="E1057" s="2"/>
      <c r="F1057" s="1388"/>
      <c r="G1057" s="1"/>
      <c r="H1057" s="3"/>
      <c r="I1057" s="3"/>
    </row>
    <row r="1058" spans="1:9" ht="15.75" customHeight="1">
      <c r="A1058" s="1"/>
      <c r="B1058" s="1"/>
      <c r="C1058" s="2"/>
      <c r="D1058" s="2"/>
      <c r="E1058" s="2"/>
      <c r="F1058" s="1388"/>
      <c r="G1058" s="1"/>
      <c r="H1058" s="3"/>
      <c r="I1058" s="3"/>
    </row>
    <row r="1059" spans="1:9" ht="15.75" customHeight="1">
      <c r="A1059" s="1"/>
      <c r="B1059" s="1"/>
      <c r="C1059" s="2"/>
      <c r="D1059" s="2"/>
      <c r="E1059" s="2"/>
      <c r="F1059" s="1388"/>
      <c r="G1059" s="1"/>
      <c r="H1059" s="3"/>
      <c r="I1059" s="3"/>
    </row>
    <row r="1060" spans="1:9" ht="15.75" customHeight="1">
      <c r="A1060" s="1"/>
      <c r="B1060" s="1"/>
      <c r="C1060" s="2"/>
      <c r="D1060" s="2"/>
      <c r="E1060" s="2"/>
      <c r="F1060" s="1388"/>
      <c r="G1060" s="1"/>
      <c r="H1060" s="3"/>
      <c r="I1060" s="3"/>
    </row>
    <row r="1061" spans="1:9" ht="15.75" customHeight="1">
      <c r="A1061" s="1"/>
      <c r="B1061" s="1"/>
      <c r="C1061" s="2"/>
      <c r="D1061" s="2"/>
      <c r="E1061" s="2"/>
      <c r="F1061" s="1388"/>
      <c r="G1061" s="1"/>
      <c r="H1061" s="3"/>
      <c r="I1061" s="3"/>
    </row>
    <row r="1062" spans="1:9" ht="15.75" customHeight="1">
      <c r="A1062" s="1"/>
      <c r="B1062" s="1"/>
      <c r="C1062" s="2"/>
      <c r="D1062" s="2"/>
      <c r="E1062" s="2"/>
      <c r="F1062" s="1388"/>
      <c r="G1062" s="1"/>
      <c r="H1062" s="3"/>
      <c r="I1062" s="3"/>
    </row>
    <row r="1063" spans="1:9" ht="15.75" customHeight="1">
      <c r="A1063" s="1"/>
      <c r="B1063" s="1"/>
      <c r="C1063" s="2"/>
      <c r="D1063" s="2"/>
      <c r="E1063" s="2"/>
      <c r="F1063" s="1388"/>
      <c r="G1063" s="1"/>
      <c r="H1063" s="3"/>
      <c r="I1063" s="3"/>
    </row>
    <row r="1064" spans="1:9" ht="15.75" customHeight="1">
      <c r="A1064" s="1"/>
      <c r="B1064" s="1"/>
      <c r="C1064" s="2"/>
      <c r="D1064" s="2"/>
      <c r="E1064" s="2"/>
      <c r="F1064" s="1388"/>
      <c r="G1064" s="1"/>
      <c r="H1064" s="3"/>
      <c r="I1064" s="3"/>
    </row>
    <row r="1065" spans="1:9" ht="15.75" customHeight="1">
      <c r="A1065" s="1"/>
      <c r="B1065" s="1"/>
      <c r="C1065" s="2"/>
      <c r="D1065" s="2"/>
      <c r="E1065" s="2"/>
      <c r="F1065" s="1388"/>
      <c r="G1065" s="1"/>
      <c r="H1065" s="3"/>
      <c r="I1065" s="3"/>
    </row>
    <row r="1066" spans="1:9" ht="15.75" customHeight="1">
      <c r="A1066" s="1"/>
      <c r="B1066" s="1"/>
      <c r="C1066" s="2"/>
      <c r="D1066" s="2"/>
      <c r="E1066" s="2"/>
      <c r="F1066" s="1388"/>
      <c r="G1066" s="1"/>
      <c r="H1066" s="3"/>
      <c r="I1066" s="3"/>
    </row>
    <row r="1067" spans="1:9" ht="15.75" customHeight="1">
      <c r="A1067" s="1"/>
      <c r="B1067" s="1"/>
      <c r="C1067" s="2"/>
      <c r="D1067" s="2"/>
      <c r="E1067" s="2"/>
      <c r="F1067" s="1388"/>
      <c r="G1067" s="1"/>
      <c r="H1067" s="3"/>
      <c r="I1067" s="3"/>
    </row>
    <row r="1068" spans="1:9" ht="15.75" customHeight="1">
      <c r="A1068" s="1"/>
      <c r="B1068" s="1"/>
      <c r="C1068" s="2"/>
      <c r="D1068" s="2"/>
      <c r="E1068" s="2"/>
      <c r="F1068" s="1388"/>
      <c r="G1068" s="1"/>
      <c r="H1068" s="3"/>
      <c r="I1068" s="3"/>
    </row>
    <row r="1069" spans="1:9" ht="15.75" customHeight="1">
      <c r="A1069" s="1"/>
      <c r="B1069" s="1"/>
      <c r="C1069" s="2"/>
      <c r="D1069" s="2"/>
      <c r="E1069" s="2"/>
      <c r="F1069" s="1388"/>
      <c r="G1069" s="1"/>
      <c r="H1069" s="3"/>
      <c r="I1069" s="3"/>
    </row>
    <row r="1070" spans="1:9" ht="15.75" customHeight="1">
      <c r="A1070" s="1"/>
      <c r="B1070" s="1"/>
      <c r="C1070" s="2"/>
      <c r="D1070" s="2"/>
      <c r="E1070" s="2"/>
      <c r="F1070" s="1388"/>
      <c r="G1070" s="1"/>
      <c r="H1070" s="3"/>
      <c r="I1070" s="3"/>
    </row>
    <row r="1071" spans="1:9" ht="15.75" customHeight="1">
      <c r="A1071" s="1"/>
      <c r="B1071" s="1"/>
      <c r="C1071" s="2"/>
      <c r="D1071" s="2"/>
      <c r="E1071" s="2"/>
      <c r="F1071" s="1388"/>
      <c r="G1071" s="1"/>
      <c r="H1071" s="3"/>
      <c r="I1071" s="3"/>
    </row>
    <row r="1072" spans="1:9" ht="15.75" customHeight="1">
      <c r="A1072" s="1"/>
      <c r="B1072" s="1"/>
      <c r="C1072" s="2"/>
      <c r="D1072" s="2"/>
      <c r="E1072" s="2"/>
      <c r="F1072" s="1388"/>
      <c r="G1072" s="1"/>
      <c r="H1072" s="3"/>
      <c r="I1072" s="3"/>
    </row>
    <row r="1073" spans="1:9" ht="15.75" customHeight="1">
      <c r="A1073" s="1"/>
      <c r="B1073" s="1"/>
      <c r="C1073" s="2"/>
      <c r="D1073" s="2"/>
      <c r="E1073" s="2"/>
      <c r="F1073" s="1388"/>
      <c r="G1073" s="1"/>
      <c r="H1073" s="3"/>
      <c r="I1073" s="3"/>
    </row>
    <row r="1074" spans="1:9" ht="15.75" customHeight="1">
      <c r="A1074" s="1"/>
      <c r="B1074" s="1"/>
      <c r="C1074" s="2"/>
      <c r="D1074" s="2"/>
      <c r="E1074" s="2"/>
      <c r="F1074" s="1388"/>
      <c r="G1074" s="1"/>
      <c r="H1074" s="3"/>
      <c r="I1074" s="3"/>
    </row>
    <row r="1075" spans="1:9" ht="15.75" customHeight="1">
      <c r="A1075" s="1"/>
      <c r="B1075" s="1"/>
      <c r="C1075" s="2"/>
      <c r="D1075" s="2"/>
      <c r="E1075" s="2"/>
      <c r="F1075" s="1388"/>
      <c r="G1075" s="1"/>
      <c r="H1075" s="3"/>
      <c r="I1075" s="3"/>
    </row>
    <row r="1076" spans="1:9" ht="15.75" customHeight="1">
      <c r="A1076" s="1"/>
      <c r="B1076" s="1"/>
      <c r="C1076" s="2"/>
      <c r="D1076" s="2"/>
      <c r="E1076" s="2"/>
      <c r="F1076" s="1388"/>
      <c r="G1076" s="1"/>
      <c r="H1076" s="3"/>
      <c r="I1076" s="3"/>
    </row>
    <row r="1077" spans="1:9" ht="15.75" customHeight="1">
      <c r="A1077" s="1"/>
      <c r="B1077" s="1"/>
      <c r="C1077" s="2"/>
      <c r="D1077" s="2"/>
      <c r="E1077" s="2"/>
      <c r="F1077" s="1388"/>
      <c r="G1077" s="1"/>
      <c r="H1077" s="3"/>
      <c r="I1077" s="3"/>
    </row>
    <row r="1078" spans="1:9" ht="15.75" customHeight="1">
      <c r="A1078" s="1"/>
      <c r="B1078" s="1"/>
      <c r="C1078" s="2"/>
      <c r="D1078" s="2"/>
      <c r="E1078" s="2"/>
      <c r="F1078" s="1388"/>
      <c r="G1078" s="1"/>
      <c r="H1078" s="3"/>
      <c r="I1078" s="3"/>
    </row>
    <row r="1079" spans="1:9" ht="15.75" customHeight="1">
      <c r="A1079" s="1"/>
      <c r="B1079" s="1"/>
      <c r="C1079" s="2"/>
      <c r="D1079" s="2"/>
      <c r="E1079" s="2"/>
      <c r="F1079" s="1388"/>
      <c r="G1079" s="1"/>
      <c r="H1079" s="3"/>
      <c r="I1079" s="3"/>
    </row>
    <row r="1080" spans="1:9" ht="15.75" customHeight="1">
      <c r="A1080" s="1"/>
      <c r="B1080" s="1"/>
      <c r="C1080" s="2"/>
      <c r="D1080" s="2"/>
      <c r="E1080" s="2"/>
      <c r="F1080" s="1388"/>
      <c r="G1080" s="1"/>
      <c r="H1080" s="3"/>
      <c r="I1080" s="3"/>
    </row>
    <row r="1081" spans="1:9" ht="15.75" customHeight="1">
      <c r="A1081" s="1"/>
      <c r="B1081" s="1"/>
      <c r="C1081" s="2"/>
      <c r="D1081" s="2"/>
      <c r="E1081" s="2"/>
      <c r="F1081" s="1388"/>
      <c r="G1081" s="1"/>
      <c r="H1081" s="3"/>
      <c r="I1081" s="3"/>
    </row>
    <row r="1082" spans="1:9" ht="15.75" customHeight="1">
      <c r="A1082" s="1"/>
      <c r="B1082" s="1"/>
      <c r="C1082" s="2"/>
      <c r="D1082" s="2"/>
      <c r="E1082" s="2"/>
      <c r="F1082" s="1388"/>
      <c r="G1082" s="1"/>
      <c r="H1082" s="3"/>
      <c r="I1082" s="3"/>
    </row>
    <row r="1083" spans="1:9" ht="15.75" customHeight="1">
      <c r="A1083" s="1"/>
      <c r="B1083" s="1"/>
      <c r="C1083" s="2"/>
      <c r="D1083" s="2"/>
      <c r="E1083" s="2"/>
      <c r="F1083" s="1388"/>
      <c r="G1083" s="1"/>
      <c r="H1083" s="3"/>
      <c r="I1083" s="3"/>
    </row>
    <row r="1084" spans="1:9" ht="15.75" customHeight="1">
      <c r="A1084" s="1"/>
      <c r="B1084" s="1"/>
      <c r="C1084" s="2"/>
      <c r="D1084" s="2"/>
      <c r="E1084" s="2"/>
      <c r="F1084" s="1388"/>
      <c r="G1084" s="1"/>
      <c r="H1084" s="3"/>
      <c r="I1084" s="3"/>
    </row>
    <row r="1085" spans="1:9" ht="15.75" customHeight="1">
      <c r="A1085" s="1"/>
      <c r="B1085" s="1"/>
      <c r="C1085" s="2"/>
      <c r="D1085" s="2"/>
      <c r="E1085" s="2"/>
      <c r="F1085" s="1388"/>
      <c r="G1085" s="1"/>
      <c r="H1085" s="3"/>
      <c r="I1085" s="3"/>
    </row>
    <row r="1086" spans="1:9" ht="15.75" customHeight="1">
      <c r="A1086" s="1"/>
      <c r="B1086" s="1"/>
      <c r="C1086" s="2"/>
      <c r="D1086" s="2"/>
      <c r="E1086" s="2"/>
      <c r="F1086" s="1388"/>
      <c r="G1086" s="1"/>
      <c r="H1086" s="3"/>
      <c r="I1086" s="3"/>
    </row>
    <row r="1087" spans="1:9" ht="15.75" customHeight="1">
      <c r="A1087" s="1"/>
      <c r="B1087" s="1"/>
      <c r="C1087" s="2"/>
      <c r="D1087" s="2"/>
      <c r="E1087" s="2"/>
      <c r="F1087" s="1388"/>
      <c r="G1087" s="1"/>
      <c r="H1087" s="3"/>
      <c r="I1087" s="3"/>
    </row>
    <row r="1088" spans="1:9" ht="15.75" customHeight="1">
      <c r="A1088" s="1"/>
      <c r="B1088" s="1"/>
      <c r="C1088" s="2"/>
      <c r="D1088" s="2"/>
      <c r="E1088" s="2"/>
      <c r="F1088" s="1388"/>
      <c r="G1088" s="1"/>
      <c r="H1088" s="3"/>
      <c r="I1088" s="3"/>
    </row>
    <row r="1089" spans="1:9" ht="15.75" customHeight="1">
      <c r="A1089" s="1"/>
      <c r="B1089" s="1"/>
      <c r="C1089" s="2"/>
      <c r="D1089" s="2"/>
      <c r="E1089" s="2"/>
      <c r="F1089" s="1388"/>
      <c r="G1089" s="1"/>
      <c r="H1089" s="3"/>
      <c r="I1089" s="3"/>
    </row>
    <row r="1090" spans="1:9" ht="15.75" customHeight="1">
      <c r="A1090" s="1"/>
      <c r="B1090" s="1"/>
      <c r="C1090" s="2"/>
      <c r="D1090" s="2"/>
      <c r="E1090" s="2"/>
      <c r="F1090" s="1388"/>
      <c r="G1090" s="1"/>
      <c r="H1090" s="3"/>
      <c r="I1090" s="3"/>
    </row>
    <row r="1091" spans="1:9" ht="15.75" customHeight="1">
      <c r="A1091" s="1"/>
      <c r="B1091" s="1"/>
      <c r="C1091" s="2"/>
      <c r="D1091" s="2"/>
      <c r="E1091" s="2"/>
      <c r="F1091" s="1388"/>
      <c r="G1091" s="1"/>
      <c r="H1091" s="3"/>
      <c r="I1091" s="3"/>
    </row>
    <row r="1092" spans="1:9" ht="15.75" customHeight="1">
      <c r="A1092" s="1"/>
      <c r="B1092" s="1"/>
      <c r="C1092" s="2"/>
      <c r="D1092" s="2"/>
      <c r="E1092" s="2"/>
      <c r="F1092" s="1388"/>
      <c r="G1092" s="1"/>
      <c r="H1092" s="3"/>
      <c r="I1092" s="3"/>
    </row>
    <row r="1093" spans="1:9" ht="15.75" customHeight="1">
      <c r="A1093" s="1"/>
      <c r="B1093" s="1"/>
      <c r="C1093" s="2"/>
      <c r="D1093" s="2"/>
      <c r="E1093" s="2"/>
      <c r="F1093" s="1388"/>
      <c r="G1093" s="1"/>
      <c r="H1093" s="3"/>
      <c r="I1093" s="3"/>
    </row>
    <row r="1094" spans="1:9" ht="15.75" customHeight="1">
      <c r="A1094" s="1"/>
      <c r="B1094" s="1"/>
      <c r="C1094" s="2"/>
      <c r="D1094" s="2"/>
      <c r="E1094" s="2"/>
      <c r="F1094" s="1388"/>
      <c r="G1094" s="1"/>
      <c r="H1094" s="3"/>
      <c r="I1094" s="3"/>
    </row>
    <row r="1095" spans="1:9" ht="15.75" customHeight="1">
      <c r="A1095" s="1"/>
      <c r="B1095" s="1"/>
      <c r="C1095" s="2"/>
      <c r="D1095" s="2"/>
      <c r="E1095" s="2"/>
      <c r="F1095" s="1388"/>
      <c r="G1095" s="1"/>
      <c r="H1095" s="3"/>
      <c r="I1095" s="3"/>
    </row>
    <row r="1096" spans="1:9" ht="15.75" customHeight="1">
      <c r="A1096" s="1"/>
      <c r="B1096" s="1"/>
      <c r="C1096" s="2"/>
      <c r="D1096" s="2"/>
      <c r="E1096" s="2"/>
      <c r="F1096" s="1388"/>
      <c r="G1096" s="1"/>
      <c r="H1096" s="3"/>
      <c r="I1096" s="3"/>
    </row>
    <row r="1097" spans="1:9" ht="15.75" customHeight="1">
      <c r="A1097" s="1"/>
      <c r="B1097" s="1"/>
      <c r="C1097" s="2"/>
      <c r="D1097" s="2"/>
      <c r="E1097" s="2"/>
      <c r="F1097" s="1388"/>
      <c r="G1097" s="1"/>
      <c r="H1097" s="3"/>
      <c r="I1097" s="3"/>
    </row>
    <row r="1098" spans="1:9" ht="15.75" customHeight="1">
      <c r="A1098" s="1"/>
      <c r="B1098" s="1"/>
      <c r="C1098" s="2"/>
      <c r="D1098" s="2"/>
      <c r="E1098" s="2"/>
      <c r="F1098" s="1388"/>
      <c r="G1098" s="1"/>
      <c r="H1098" s="3"/>
      <c r="I1098" s="3"/>
    </row>
    <row r="1099" spans="1:9" ht="15.75" customHeight="1">
      <c r="A1099" s="1"/>
      <c r="B1099" s="1"/>
      <c r="C1099" s="2"/>
      <c r="D1099" s="2"/>
      <c r="E1099" s="2"/>
      <c r="F1099" s="1388"/>
      <c r="G1099" s="1"/>
      <c r="H1099" s="3"/>
      <c r="I1099" s="3"/>
    </row>
    <row r="1100" spans="1:9" ht="15.75" customHeight="1">
      <c r="A1100" s="1"/>
      <c r="B1100" s="1"/>
      <c r="C1100" s="2"/>
      <c r="D1100" s="2"/>
      <c r="E1100" s="2"/>
      <c r="F1100" s="1388"/>
      <c r="G1100" s="1"/>
      <c r="H1100" s="3"/>
      <c r="I1100" s="3"/>
    </row>
    <row r="1101" spans="1:9" ht="15.75" customHeight="1">
      <c r="A1101" s="1"/>
      <c r="B1101" s="1"/>
      <c r="C1101" s="2"/>
      <c r="D1101" s="2"/>
      <c r="E1101" s="2"/>
      <c r="F1101" s="1388"/>
      <c r="G1101" s="1"/>
      <c r="H1101" s="3"/>
      <c r="I1101" s="3"/>
    </row>
    <row r="1102" spans="1:9" ht="15.75" customHeight="1">
      <c r="A1102" s="1"/>
      <c r="B1102" s="1"/>
      <c r="C1102" s="2"/>
      <c r="D1102" s="2"/>
      <c r="E1102" s="2"/>
      <c r="F1102" s="1388"/>
      <c r="G1102" s="1"/>
      <c r="H1102" s="3"/>
      <c r="I1102" s="3"/>
    </row>
    <row r="1103" spans="1:9" ht="15.75" customHeight="1">
      <c r="A1103" s="1"/>
      <c r="B1103" s="1"/>
      <c r="C1103" s="2"/>
      <c r="D1103" s="2"/>
      <c r="E1103" s="2"/>
      <c r="F1103" s="1388"/>
      <c r="G1103" s="1"/>
      <c r="H1103" s="3"/>
      <c r="I1103" s="3"/>
    </row>
    <row r="1104" spans="1:9" ht="15.75" customHeight="1">
      <c r="A1104" s="1"/>
      <c r="B1104" s="1"/>
      <c r="C1104" s="2"/>
      <c r="D1104" s="2"/>
      <c r="E1104" s="2"/>
      <c r="F1104" s="1388"/>
      <c r="G1104" s="1"/>
      <c r="H1104" s="3"/>
      <c r="I1104" s="3"/>
    </row>
    <row r="1105" spans="1:9" ht="15.75" customHeight="1">
      <c r="A1105" s="1"/>
      <c r="B1105" s="1"/>
      <c r="C1105" s="2"/>
      <c r="D1105" s="2"/>
      <c r="E1105" s="2"/>
      <c r="F1105" s="1388"/>
      <c r="G1105" s="1"/>
      <c r="H1105" s="3"/>
      <c r="I1105" s="3"/>
    </row>
    <row r="1106" spans="1:9" ht="15.75" customHeight="1">
      <c r="A1106" s="1"/>
      <c r="B1106" s="1"/>
      <c r="C1106" s="2"/>
      <c r="D1106" s="2"/>
      <c r="E1106" s="2"/>
      <c r="F1106" s="1388"/>
      <c r="G1106" s="1"/>
      <c r="H1106" s="3"/>
      <c r="I1106" s="3"/>
    </row>
    <row r="1107" spans="1:9" ht="15.75" customHeight="1">
      <c r="A1107" s="1"/>
      <c r="B1107" s="1"/>
      <c r="C1107" s="2"/>
      <c r="D1107" s="2"/>
      <c r="E1107" s="2"/>
      <c r="F1107" s="1388"/>
      <c r="G1107" s="1"/>
      <c r="H1107" s="3"/>
      <c r="I1107" s="3"/>
    </row>
    <row r="1108" spans="1:9" ht="15.75" customHeight="1">
      <c r="A1108" s="1"/>
      <c r="B1108" s="1"/>
      <c r="C1108" s="2"/>
      <c r="D1108" s="2"/>
      <c r="E1108" s="2"/>
      <c r="F1108" s="1388"/>
      <c r="G1108" s="1"/>
      <c r="H1108" s="3"/>
      <c r="I1108" s="3"/>
    </row>
    <row r="1109" spans="1:9" ht="15.75" customHeight="1">
      <c r="A1109" s="1"/>
      <c r="B1109" s="1"/>
      <c r="C1109" s="2"/>
      <c r="D1109" s="2"/>
      <c r="E1109" s="2"/>
      <c r="F1109" s="1388"/>
      <c r="G1109" s="1"/>
      <c r="H1109" s="3"/>
      <c r="I1109" s="3"/>
    </row>
    <row r="1110" spans="1:9" ht="15.75" customHeight="1">
      <c r="A1110" s="1"/>
      <c r="B1110" s="1"/>
      <c r="C1110" s="2"/>
      <c r="D1110" s="2"/>
      <c r="E1110" s="2"/>
      <c r="F1110" s="1388"/>
      <c r="G1110" s="1"/>
      <c r="H1110" s="3"/>
      <c r="I1110" s="3"/>
    </row>
    <row r="1111" spans="1:9" ht="15.75" customHeight="1">
      <c r="A1111" s="1"/>
      <c r="B1111" s="1"/>
      <c r="C1111" s="2"/>
      <c r="D1111" s="2"/>
      <c r="E1111" s="2"/>
      <c r="F1111" s="1388"/>
      <c r="G1111" s="1"/>
      <c r="H1111" s="3"/>
      <c r="I1111" s="3"/>
    </row>
    <row r="1112" spans="1:9" ht="15.75" customHeight="1">
      <c r="A1112" s="1"/>
      <c r="B1112" s="1"/>
      <c r="C1112" s="2"/>
      <c r="D1112" s="2"/>
      <c r="E1112" s="2"/>
      <c r="F1112" s="1388"/>
      <c r="G1112" s="1"/>
      <c r="H1112" s="3"/>
      <c r="I1112" s="3"/>
    </row>
    <row r="1113" spans="1:9" ht="15.75" customHeight="1">
      <c r="A1113" s="1"/>
      <c r="B1113" s="1"/>
      <c r="C1113" s="2"/>
      <c r="D1113" s="2"/>
      <c r="E1113" s="2"/>
      <c r="F1113" s="1388"/>
      <c r="G1113" s="1"/>
      <c r="H1113" s="3"/>
      <c r="I1113" s="3"/>
    </row>
    <row r="1114" spans="1:9" ht="15.75" customHeight="1">
      <c r="A1114" s="1"/>
      <c r="B1114" s="1"/>
      <c r="C1114" s="2"/>
      <c r="D1114" s="2"/>
      <c r="E1114" s="2"/>
      <c r="F1114" s="1388"/>
      <c r="G1114" s="1"/>
      <c r="H1114" s="3"/>
      <c r="I1114" s="3"/>
    </row>
    <row r="1115" spans="1:9" ht="15.75" customHeight="1">
      <c r="A1115" s="1"/>
      <c r="B1115" s="1"/>
      <c r="C1115" s="2"/>
      <c r="D1115" s="2"/>
      <c r="E1115" s="2"/>
      <c r="F1115" s="1388"/>
      <c r="G1115" s="1"/>
      <c r="H1115" s="3"/>
      <c r="I1115" s="3"/>
    </row>
    <row r="1116" spans="1:9" ht="15.75" customHeight="1">
      <c r="A1116" s="1"/>
      <c r="B1116" s="1"/>
      <c r="C1116" s="2"/>
      <c r="D1116" s="2"/>
      <c r="E1116" s="2"/>
      <c r="F1116" s="1388"/>
      <c r="G1116" s="1"/>
      <c r="H1116" s="3"/>
      <c r="I1116" s="3"/>
    </row>
    <row r="1117" spans="1:9" ht="15.75" customHeight="1">
      <c r="A1117" s="1"/>
      <c r="B1117" s="1"/>
      <c r="C1117" s="2"/>
      <c r="D1117" s="2"/>
      <c r="E1117" s="2"/>
      <c r="F1117" s="1388"/>
      <c r="G1117" s="1"/>
      <c r="H1117" s="3"/>
      <c r="I1117" s="3"/>
    </row>
    <row r="1118" spans="1:9" ht="15.75" customHeight="1">
      <c r="A1118" s="1"/>
      <c r="B1118" s="1"/>
      <c r="C1118" s="2"/>
      <c r="D1118" s="2"/>
      <c r="E1118" s="2"/>
      <c r="F1118" s="1388"/>
      <c r="G1118" s="1"/>
      <c r="H1118" s="3"/>
      <c r="I1118" s="3"/>
    </row>
    <row r="1119" spans="1:9" ht="15.75" customHeight="1">
      <c r="A1119" s="1"/>
      <c r="B1119" s="1"/>
      <c r="C1119" s="2"/>
      <c r="D1119" s="2"/>
      <c r="E1119" s="2"/>
      <c r="F1119" s="1388"/>
      <c r="G1119" s="1"/>
      <c r="H1119" s="3"/>
      <c r="I1119" s="3"/>
    </row>
    <row r="1120" spans="1:9" ht="15.75" customHeight="1">
      <c r="A1120" s="1"/>
      <c r="B1120" s="1"/>
      <c r="C1120" s="2"/>
      <c r="D1120" s="2"/>
      <c r="E1120" s="2"/>
      <c r="F1120" s="1388"/>
      <c r="G1120" s="1"/>
      <c r="H1120" s="3"/>
      <c r="I1120" s="3"/>
    </row>
    <row r="1121" spans="1:9" ht="15.75" customHeight="1">
      <c r="A1121" s="1"/>
      <c r="B1121" s="1"/>
      <c r="C1121" s="2"/>
      <c r="D1121" s="2"/>
      <c r="E1121" s="2"/>
      <c r="F1121" s="1388"/>
      <c r="G1121" s="1"/>
      <c r="H1121" s="3"/>
      <c r="I1121" s="3"/>
    </row>
    <row r="1122" spans="1:9" ht="15.75" customHeight="1">
      <c r="A1122" s="1"/>
      <c r="B1122" s="1"/>
      <c r="C1122" s="2"/>
      <c r="D1122" s="2"/>
      <c r="E1122" s="2"/>
      <c r="F1122" s="1388"/>
      <c r="G1122" s="1"/>
      <c r="H1122" s="3"/>
      <c r="I1122" s="3"/>
    </row>
    <row r="1123" spans="1:9" ht="15.75" customHeight="1">
      <c r="A1123" s="1"/>
      <c r="B1123" s="1"/>
      <c r="C1123" s="2"/>
      <c r="D1123" s="2"/>
      <c r="E1123" s="2"/>
      <c r="F1123" s="1388"/>
      <c r="G1123" s="1"/>
      <c r="H1123" s="3"/>
      <c r="I1123" s="3"/>
    </row>
    <row r="1124" spans="1:9" ht="15.75" customHeight="1">
      <c r="A1124" s="1"/>
      <c r="B1124" s="1"/>
      <c r="C1124" s="2"/>
      <c r="D1124" s="2"/>
      <c r="E1124" s="2"/>
      <c r="F1124" s="1388"/>
      <c r="G1124" s="1"/>
      <c r="H1124" s="3"/>
      <c r="I1124" s="3"/>
    </row>
    <row r="1125" spans="1:9" ht="15.75" customHeight="1">
      <c r="A1125" s="1"/>
      <c r="B1125" s="1"/>
      <c r="C1125" s="2"/>
      <c r="D1125" s="2"/>
      <c r="E1125" s="2"/>
      <c r="F1125" s="1388"/>
      <c r="G1125" s="1"/>
      <c r="H1125" s="3"/>
      <c r="I1125" s="3"/>
    </row>
    <row r="1126" spans="1:9" ht="15.75" customHeight="1">
      <c r="A1126" s="1"/>
      <c r="B1126" s="1"/>
      <c r="C1126" s="2"/>
      <c r="D1126" s="2"/>
      <c r="E1126" s="2"/>
      <c r="F1126" s="1388"/>
      <c r="G1126" s="1"/>
      <c r="H1126" s="3"/>
      <c r="I1126" s="3"/>
    </row>
    <row r="1127" spans="1:9" ht="15.75" customHeight="1">
      <c r="A1127" s="1"/>
      <c r="B1127" s="1"/>
      <c r="C1127" s="2"/>
      <c r="D1127" s="2"/>
      <c r="E1127" s="2"/>
      <c r="F1127" s="1388"/>
      <c r="G1127" s="1"/>
      <c r="H1127" s="3"/>
      <c r="I1127" s="3"/>
    </row>
    <row r="1128" spans="1:9" ht="15.75" customHeight="1">
      <c r="A1128" s="1"/>
      <c r="B1128" s="1"/>
      <c r="C1128" s="2"/>
      <c r="D1128" s="2"/>
      <c r="E1128" s="2"/>
      <c r="F1128" s="1388"/>
      <c r="G1128" s="1"/>
      <c r="H1128" s="3"/>
      <c r="I1128" s="3"/>
    </row>
    <row r="1129" spans="1:9" ht="15.75" customHeight="1">
      <c r="A1129" s="1"/>
      <c r="B1129" s="1"/>
      <c r="C1129" s="2"/>
      <c r="D1129" s="2"/>
      <c r="E1129" s="2"/>
      <c r="F1129" s="1388"/>
      <c r="G1129" s="1"/>
      <c r="H1129" s="3"/>
      <c r="I1129" s="3"/>
    </row>
    <row r="1130" spans="1:9" ht="15.75" customHeight="1">
      <c r="A1130" s="1"/>
      <c r="B1130" s="1"/>
      <c r="C1130" s="2"/>
      <c r="D1130" s="2"/>
      <c r="E1130" s="2"/>
      <c r="F1130" s="1388"/>
      <c r="G1130" s="1"/>
      <c r="H1130" s="3"/>
      <c r="I1130" s="3"/>
    </row>
    <row r="1131" spans="1:9" ht="15.75" customHeight="1">
      <c r="A1131" s="1"/>
      <c r="B1131" s="1"/>
      <c r="C1131" s="2"/>
      <c r="D1131" s="2"/>
      <c r="E1131" s="2"/>
      <c r="F1131" s="1388"/>
      <c r="G1131" s="1"/>
      <c r="H1131" s="3"/>
      <c r="I1131" s="3"/>
    </row>
    <row r="1132" spans="1:9" ht="15.75" customHeight="1">
      <c r="A1132" s="1"/>
      <c r="B1132" s="1"/>
      <c r="C1132" s="2"/>
      <c r="D1132" s="2"/>
      <c r="E1132" s="2"/>
      <c r="F1132" s="1388"/>
      <c r="G1132" s="1"/>
      <c r="H1132" s="3"/>
      <c r="I1132" s="3"/>
    </row>
    <row r="1133" spans="1:9" ht="15.75" customHeight="1">
      <c r="A1133" s="1"/>
      <c r="B1133" s="1"/>
      <c r="C1133" s="2"/>
      <c r="D1133" s="2"/>
      <c r="E1133" s="2"/>
      <c r="F1133" s="1388"/>
      <c r="G1133" s="1"/>
      <c r="H1133" s="3"/>
      <c r="I1133" s="3"/>
    </row>
    <row r="1134" spans="1:9" ht="15.75" customHeight="1">
      <c r="A1134" s="1"/>
      <c r="B1134" s="1"/>
      <c r="C1134" s="2"/>
      <c r="D1134" s="2"/>
      <c r="E1134" s="2"/>
      <c r="F1134" s="1388"/>
      <c r="G1134" s="1"/>
      <c r="H1134" s="3"/>
      <c r="I1134" s="3"/>
    </row>
    <row r="1135" spans="1:9" ht="15.75" customHeight="1">
      <c r="A1135" s="1"/>
      <c r="B1135" s="1"/>
      <c r="C1135" s="2"/>
      <c r="D1135" s="2"/>
      <c r="E1135" s="2"/>
      <c r="F1135" s="1388"/>
      <c r="G1135" s="1"/>
      <c r="H1135" s="3"/>
      <c r="I1135" s="3"/>
    </row>
    <row r="1136" spans="1:9" ht="15.75" customHeight="1">
      <c r="A1136" s="1"/>
      <c r="B1136" s="1"/>
      <c r="C1136" s="2"/>
      <c r="D1136" s="2"/>
      <c r="E1136" s="2"/>
      <c r="F1136" s="1388"/>
      <c r="G1136" s="1"/>
      <c r="H1136" s="3"/>
      <c r="I1136" s="3"/>
    </row>
    <row r="1137" spans="1:9" ht="15.75" customHeight="1">
      <c r="A1137" s="1"/>
      <c r="B1137" s="1"/>
      <c r="C1137" s="2"/>
      <c r="D1137" s="2"/>
      <c r="E1137" s="2"/>
      <c r="F1137" s="1388"/>
      <c r="G1137" s="1"/>
      <c r="H1137" s="3"/>
      <c r="I1137" s="3"/>
    </row>
    <row r="1138" spans="1:9" ht="15.75" customHeight="1">
      <c r="A1138" s="1"/>
      <c r="B1138" s="1"/>
      <c r="C1138" s="2"/>
      <c r="D1138" s="2"/>
      <c r="E1138" s="2"/>
      <c r="F1138" s="1388"/>
      <c r="G1138" s="1"/>
      <c r="H1138" s="3"/>
      <c r="I1138" s="3"/>
    </row>
    <row r="1139" spans="1:9" ht="15.75" customHeight="1">
      <c r="A1139" s="1"/>
      <c r="B1139" s="1"/>
      <c r="C1139" s="2"/>
      <c r="D1139" s="2"/>
      <c r="E1139" s="2"/>
      <c r="F1139" s="1388"/>
      <c r="G1139" s="1"/>
      <c r="H1139" s="3"/>
      <c r="I1139" s="3"/>
    </row>
    <row r="1140" spans="1:9" ht="15.75" customHeight="1">
      <c r="A1140" s="1"/>
      <c r="B1140" s="1"/>
      <c r="C1140" s="2"/>
      <c r="D1140" s="2"/>
      <c r="E1140" s="2"/>
      <c r="F1140" s="1388"/>
      <c r="G1140" s="1"/>
      <c r="H1140" s="3"/>
      <c r="I1140" s="3"/>
    </row>
    <row r="1141" spans="1:9" ht="15.75" customHeight="1">
      <c r="A1141" s="1"/>
      <c r="B1141" s="1"/>
      <c r="C1141" s="2"/>
      <c r="D1141" s="2"/>
      <c r="E1141" s="2"/>
      <c r="F1141" s="1388"/>
      <c r="G1141" s="1"/>
      <c r="H1141" s="3"/>
      <c r="I1141" s="3"/>
    </row>
    <row r="1142" spans="1:9" ht="15.75" customHeight="1">
      <c r="A1142" s="1"/>
      <c r="B1142" s="1"/>
      <c r="C1142" s="2"/>
      <c r="D1142" s="2"/>
      <c r="E1142" s="2"/>
      <c r="F1142" s="1388"/>
      <c r="G1142" s="1"/>
      <c r="H1142" s="3"/>
      <c r="I1142" s="3"/>
    </row>
    <row r="1143" spans="1:9" ht="15.75" customHeight="1">
      <c r="A1143" s="1"/>
      <c r="B1143" s="1"/>
      <c r="C1143" s="2"/>
      <c r="D1143" s="2"/>
      <c r="E1143" s="2"/>
      <c r="F1143" s="1388"/>
      <c r="G1143" s="1"/>
      <c r="H1143" s="3"/>
      <c r="I1143" s="3"/>
    </row>
    <row r="1144" spans="1:9" ht="15.75" customHeight="1">
      <c r="A1144" s="1"/>
      <c r="B1144" s="1"/>
      <c r="C1144" s="2"/>
      <c r="D1144" s="2"/>
      <c r="E1144" s="2"/>
      <c r="F1144" s="1388"/>
      <c r="G1144" s="1"/>
      <c r="H1144" s="3"/>
      <c r="I1144" s="3"/>
    </row>
    <row r="1145" spans="1:9" ht="15.75" customHeight="1">
      <c r="A1145" s="1"/>
      <c r="B1145" s="1"/>
      <c r="C1145" s="2"/>
      <c r="D1145" s="2"/>
      <c r="E1145" s="2"/>
      <c r="F1145" s="1388"/>
      <c r="G1145" s="1"/>
      <c r="H1145" s="3"/>
      <c r="I1145" s="3"/>
    </row>
    <row r="1146" spans="1:9" ht="15.75" customHeight="1">
      <c r="A1146" s="1"/>
      <c r="B1146" s="1"/>
      <c r="C1146" s="2"/>
      <c r="D1146" s="2"/>
      <c r="E1146" s="2"/>
      <c r="F1146" s="1388"/>
      <c r="G1146" s="1"/>
      <c r="H1146" s="3"/>
      <c r="I1146" s="3"/>
    </row>
    <row r="1147" spans="1:9" ht="15.75" customHeight="1">
      <c r="A1147" s="1"/>
      <c r="B1147" s="1"/>
      <c r="C1147" s="2"/>
      <c r="D1147" s="2"/>
      <c r="E1147" s="2"/>
      <c r="F1147" s="1388"/>
      <c r="G1147" s="1"/>
      <c r="H1147" s="3"/>
      <c r="I1147" s="3"/>
    </row>
    <row r="1148" spans="1:9" ht="15.75" customHeight="1">
      <c r="A1148" s="1"/>
      <c r="B1148" s="1"/>
      <c r="C1148" s="2"/>
      <c r="D1148" s="2"/>
      <c r="E1148" s="2"/>
      <c r="F1148" s="1388"/>
      <c r="G1148" s="1"/>
      <c r="H1148" s="3"/>
      <c r="I1148" s="3"/>
    </row>
    <row r="1149" spans="1:9" ht="15.75" customHeight="1">
      <c r="A1149" s="1"/>
      <c r="B1149" s="1"/>
      <c r="C1149" s="2"/>
      <c r="D1149" s="2"/>
      <c r="E1149" s="2"/>
      <c r="F1149" s="1388"/>
      <c r="G1149" s="1"/>
      <c r="H1149" s="3"/>
      <c r="I1149" s="3"/>
    </row>
    <row r="1150" spans="1:9" ht="15.75" customHeight="1">
      <c r="A1150" s="1"/>
      <c r="B1150" s="1"/>
      <c r="C1150" s="2"/>
      <c r="D1150" s="2"/>
      <c r="E1150" s="2"/>
      <c r="F1150" s="1388"/>
      <c r="G1150" s="1"/>
      <c r="H1150" s="3"/>
      <c r="I1150" s="3"/>
    </row>
    <row r="1151" spans="1:9" ht="15.75" customHeight="1">
      <c r="A1151" s="1"/>
      <c r="B1151" s="1"/>
      <c r="C1151" s="2"/>
      <c r="D1151" s="2"/>
      <c r="E1151" s="2"/>
      <c r="F1151" s="1388"/>
      <c r="G1151" s="1"/>
      <c r="H1151" s="3"/>
      <c r="I1151" s="3"/>
    </row>
    <row r="1152" spans="1:9" ht="15.75" customHeight="1">
      <c r="A1152" s="1"/>
      <c r="B1152" s="1"/>
      <c r="C1152" s="2"/>
      <c r="D1152" s="2"/>
      <c r="E1152" s="2"/>
      <c r="F1152" s="1388"/>
      <c r="G1152" s="1"/>
      <c r="H1152" s="3"/>
      <c r="I1152" s="3"/>
    </row>
    <row r="1153" spans="1:9" ht="15.75" customHeight="1">
      <c r="A1153" s="1"/>
      <c r="B1153" s="1"/>
      <c r="C1153" s="2"/>
      <c r="D1153" s="2"/>
      <c r="E1153" s="2"/>
      <c r="F1153" s="1388"/>
      <c r="G1153" s="1"/>
      <c r="H1153" s="3"/>
      <c r="I1153" s="3"/>
    </row>
    <row r="1154" spans="1:9" ht="15.75" customHeight="1">
      <c r="A1154" s="1"/>
      <c r="B1154" s="1"/>
      <c r="C1154" s="2"/>
      <c r="D1154" s="2"/>
      <c r="E1154" s="2"/>
      <c r="F1154" s="1388"/>
      <c r="G1154" s="1"/>
      <c r="H1154" s="3"/>
      <c r="I1154" s="3"/>
    </row>
    <row r="1155" spans="1:9" ht="15.75" customHeight="1">
      <c r="A1155" s="1"/>
      <c r="B1155" s="1"/>
      <c r="C1155" s="2"/>
      <c r="D1155" s="2"/>
      <c r="E1155" s="2"/>
      <c r="F1155" s="1388"/>
      <c r="G1155" s="1"/>
      <c r="H1155" s="3"/>
      <c r="I1155" s="3"/>
    </row>
    <row r="1156" spans="1:9" ht="15.75" customHeight="1">
      <c r="A1156" s="1"/>
      <c r="B1156" s="1"/>
      <c r="C1156" s="2"/>
      <c r="D1156" s="2"/>
      <c r="E1156" s="2"/>
      <c r="F1156" s="1388"/>
      <c r="G1156" s="1"/>
      <c r="H1156" s="3"/>
      <c r="I1156" s="3"/>
    </row>
    <row r="1157" spans="1:9" ht="15.75" customHeight="1">
      <c r="A1157" s="1"/>
      <c r="B1157" s="1"/>
      <c r="C1157" s="2"/>
      <c r="D1157" s="2"/>
      <c r="E1157" s="2"/>
      <c r="F1157" s="1388"/>
      <c r="G1157" s="1"/>
      <c r="H1157" s="3"/>
      <c r="I1157" s="3"/>
    </row>
    <row r="1158" spans="1:9" ht="15.75" customHeight="1">
      <c r="A1158" s="1"/>
      <c r="B1158" s="1"/>
      <c r="C1158" s="2"/>
      <c r="D1158" s="2"/>
      <c r="E1158" s="2"/>
      <c r="F1158" s="1388"/>
      <c r="G1158" s="1"/>
      <c r="H1158" s="3"/>
      <c r="I1158" s="3"/>
    </row>
    <row r="1159" spans="1:9" ht="15.75" customHeight="1">
      <c r="A1159" s="1"/>
      <c r="B1159" s="1"/>
      <c r="C1159" s="2"/>
      <c r="D1159" s="2"/>
      <c r="E1159" s="2"/>
      <c r="F1159" s="1388"/>
      <c r="G1159" s="1"/>
      <c r="H1159" s="3"/>
      <c r="I1159" s="3"/>
    </row>
    <row r="1160" spans="1:9" ht="15.75" customHeight="1">
      <c r="A1160" s="1"/>
      <c r="B1160" s="1"/>
      <c r="C1160" s="2"/>
      <c r="D1160" s="2"/>
      <c r="E1160" s="2"/>
      <c r="F1160" s="1388"/>
      <c r="G1160" s="1"/>
      <c r="H1160" s="3"/>
      <c r="I1160" s="3"/>
    </row>
    <row r="1161" spans="1:9" ht="15.75" customHeight="1">
      <c r="A1161" s="1"/>
      <c r="B1161" s="1"/>
      <c r="C1161" s="2"/>
      <c r="D1161" s="2"/>
      <c r="E1161" s="2"/>
      <c r="F1161" s="1388"/>
      <c r="G1161" s="1"/>
      <c r="H1161" s="3"/>
      <c r="I1161" s="3"/>
    </row>
    <row r="1162" spans="1:9" ht="15.75" customHeight="1">
      <c r="A1162" s="1"/>
      <c r="B1162" s="1"/>
      <c r="C1162" s="2"/>
      <c r="D1162" s="2"/>
      <c r="E1162" s="2"/>
      <c r="F1162" s="1388"/>
      <c r="G1162" s="1"/>
      <c r="H1162" s="3"/>
      <c r="I1162" s="3"/>
    </row>
    <row r="1163" spans="1:9" ht="15.75" customHeight="1">
      <c r="A1163" s="1"/>
      <c r="B1163" s="1"/>
      <c r="C1163" s="2"/>
      <c r="D1163" s="2"/>
      <c r="E1163" s="2"/>
      <c r="F1163" s="1388"/>
      <c r="G1163" s="1"/>
      <c r="H1163" s="3"/>
      <c r="I1163" s="3"/>
    </row>
    <row r="1164" spans="1:9" ht="15.75" customHeight="1">
      <c r="A1164" s="1"/>
      <c r="B1164" s="1"/>
      <c r="C1164" s="2"/>
      <c r="D1164" s="2"/>
      <c r="E1164" s="2"/>
      <c r="F1164" s="1388"/>
      <c r="G1164" s="1"/>
      <c r="H1164" s="3"/>
      <c r="I1164" s="3"/>
    </row>
    <row r="1165" spans="1:9" ht="15.75" customHeight="1">
      <c r="A1165" s="1"/>
      <c r="B1165" s="1"/>
      <c r="C1165" s="2"/>
      <c r="D1165" s="2"/>
      <c r="E1165" s="2"/>
      <c r="F1165" s="1388"/>
      <c r="G1165" s="1"/>
      <c r="H1165" s="3"/>
      <c r="I1165" s="3"/>
    </row>
    <row r="1166" spans="1:9" ht="15.75" customHeight="1">
      <c r="A1166" s="1"/>
      <c r="B1166" s="1"/>
      <c r="C1166" s="2"/>
      <c r="D1166" s="2"/>
      <c r="E1166" s="2"/>
      <c r="F1166" s="1388"/>
      <c r="G1166" s="1"/>
      <c r="H1166" s="3"/>
      <c r="I1166" s="3"/>
    </row>
    <row r="1167" spans="1:9" ht="15.75" customHeight="1">
      <c r="A1167" s="1"/>
      <c r="B1167" s="1"/>
      <c r="C1167" s="2"/>
      <c r="D1167" s="2"/>
      <c r="E1167" s="2"/>
      <c r="F1167" s="1388"/>
      <c r="G1167" s="1"/>
      <c r="H1167" s="3"/>
      <c r="I1167" s="3"/>
    </row>
    <row r="1168" spans="1:9" ht="15.75" customHeight="1">
      <c r="A1168" s="1"/>
      <c r="B1168" s="1"/>
      <c r="C1168" s="2"/>
      <c r="D1168" s="2"/>
      <c r="E1168" s="2"/>
      <c r="F1168" s="1388"/>
      <c r="G1168" s="1"/>
      <c r="H1168" s="3"/>
      <c r="I1168" s="3"/>
    </row>
    <row r="1169" spans="1:9" ht="15.75" customHeight="1">
      <c r="A1169" s="1"/>
      <c r="B1169" s="1"/>
      <c r="C1169" s="2"/>
      <c r="D1169" s="2"/>
      <c r="E1169" s="2"/>
      <c r="F1169" s="1388"/>
      <c r="G1169" s="1"/>
      <c r="H1169" s="3"/>
      <c r="I1169" s="3"/>
    </row>
    <row r="1170" spans="1:9" ht="15.75" customHeight="1">
      <c r="A1170" s="1"/>
      <c r="B1170" s="1"/>
      <c r="C1170" s="2"/>
      <c r="D1170" s="2"/>
      <c r="E1170" s="2"/>
      <c r="F1170" s="1388"/>
      <c r="G1170" s="1"/>
      <c r="H1170" s="3"/>
      <c r="I1170" s="3"/>
    </row>
    <row r="1171" spans="1:9" ht="15.75" customHeight="1">
      <c r="A1171" s="1"/>
      <c r="B1171" s="1"/>
      <c r="C1171" s="2"/>
      <c r="D1171" s="2"/>
      <c r="E1171" s="2"/>
      <c r="F1171" s="1388"/>
      <c r="G1171" s="1"/>
      <c r="H1171" s="3"/>
      <c r="I1171" s="3"/>
    </row>
    <row r="1172" spans="1:9" ht="15.75" customHeight="1">
      <c r="A1172" s="1"/>
      <c r="B1172" s="1"/>
      <c r="C1172" s="2"/>
      <c r="D1172" s="2"/>
      <c r="E1172" s="2"/>
      <c r="F1172" s="1388"/>
      <c r="G1172" s="1"/>
      <c r="H1172" s="3"/>
      <c r="I1172" s="3"/>
    </row>
    <row r="1173" spans="1:9" ht="15.75" customHeight="1">
      <c r="A1173" s="1"/>
      <c r="B1173" s="1"/>
      <c r="C1173" s="2"/>
      <c r="D1173" s="2"/>
      <c r="E1173" s="2"/>
      <c r="F1173" s="1388"/>
      <c r="G1173" s="1"/>
      <c r="H1173" s="3"/>
      <c r="I1173" s="3"/>
    </row>
    <row r="1174" spans="1:9" ht="15.75" customHeight="1">
      <c r="A1174" s="1"/>
      <c r="B1174" s="1"/>
      <c r="C1174" s="2"/>
      <c r="D1174" s="2"/>
      <c r="E1174" s="2"/>
      <c r="F1174" s="1388"/>
      <c r="G1174" s="1"/>
      <c r="H1174" s="3"/>
      <c r="I1174" s="3"/>
    </row>
    <row r="1175" spans="1:9" ht="15.75" customHeight="1">
      <c r="A1175" s="1"/>
      <c r="B1175" s="1"/>
      <c r="C1175" s="2"/>
      <c r="D1175" s="2"/>
      <c r="E1175" s="2"/>
      <c r="F1175" s="1388"/>
      <c r="G1175" s="1"/>
      <c r="H1175" s="3"/>
      <c r="I1175" s="3"/>
    </row>
    <row r="1176" spans="1:9" ht="15.75" customHeight="1">
      <c r="A1176" s="1"/>
      <c r="B1176" s="1"/>
      <c r="C1176" s="2"/>
      <c r="D1176" s="2"/>
      <c r="E1176" s="2"/>
      <c r="F1176" s="1388"/>
      <c r="G1176" s="1"/>
      <c r="H1176" s="3"/>
      <c r="I1176" s="3"/>
    </row>
    <row r="1177" spans="1:9" ht="15.75" customHeight="1">
      <c r="A1177" s="1"/>
      <c r="B1177" s="1"/>
      <c r="C1177" s="2"/>
      <c r="D1177" s="2"/>
      <c r="E1177" s="2"/>
      <c r="F1177" s="1388"/>
      <c r="G1177" s="1"/>
      <c r="H1177" s="3"/>
      <c r="I1177" s="3"/>
    </row>
    <row r="1178" spans="1:9" ht="15.75" customHeight="1">
      <c r="A1178" s="1"/>
      <c r="B1178" s="1"/>
      <c r="C1178" s="2"/>
      <c r="D1178" s="2"/>
      <c r="E1178" s="2"/>
      <c r="F1178" s="1388"/>
      <c r="G1178" s="1"/>
      <c r="H1178" s="3"/>
      <c r="I1178" s="3"/>
    </row>
    <row r="1179" spans="1:9" ht="15.75" customHeight="1">
      <c r="A1179" s="1"/>
      <c r="B1179" s="1"/>
      <c r="C1179" s="2"/>
      <c r="D1179" s="2"/>
      <c r="E1179" s="2"/>
      <c r="F1179" s="1388"/>
      <c r="G1179" s="1"/>
      <c r="H1179" s="3"/>
      <c r="I1179" s="3"/>
    </row>
    <row r="1180" spans="1:9" ht="15.75" customHeight="1">
      <c r="A1180" s="1"/>
      <c r="B1180" s="1"/>
      <c r="C1180" s="2"/>
      <c r="D1180" s="2"/>
      <c r="E1180" s="2"/>
      <c r="F1180" s="1388"/>
      <c r="G1180" s="1"/>
      <c r="H1180" s="3"/>
      <c r="I1180" s="3"/>
    </row>
    <row r="1181" spans="1:9" ht="15.75" customHeight="1">
      <c r="A1181" s="1"/>
      <c r="B1181" s="1"/>
      <c r="C1181" s="2"/>
      <c r="D1181" s="2"/>
      <c r="E1181" s="2"/>
      <c r="F1181" s="1388"/>
      <c r="G1181" s="1"/>
      <c r="H1181" s="3"/>
      <c r="I1181" s="3"/>
    </row>
    <row r="1182" spans="1:9" ht="15.75" customHeight="1">
      <c r="A1182" s="1"/>
      <c r="B1182" s="1"/>
      <c r="C1182" s="2"/>
      <c r="D1182" s="2"/>
      <c r="E1182" s="2"/>
      <c r="F1182" s="1388"/>
      <c r="G1182" s="1"/>
      <c r="H1182" s="3"/>
      <c r="I1182" s="3"/>
    </row>
    <row r="1183" spans="1:9" ht="15.75" customHeight="1">
      <c r="A1183" s="1"/>
      <c r="B1183" s="1"/>
      <c r="C1183" s="2"/>
      <c r="D1183" s="2"/>
      <c r="E1183" s="2"/>
      <c r="F1183" s="1388"/>
      <c r="G1183" s="1"/>
      <c r="H1183" s="3"/>
      <c r="I1183" s="3"/>
    </row>
    <row r="1184" spans="1:9" ht="15.75" customHeight="1">
      <c r="A1184" s="1"/>
      <c r="B1184" s="1"/>
      <c r="C1184" s="2"/>
      <c r="D1184" s="2"/>
      <c r="E1184" s="2"/>
      <c r="F1184" s="1388"/>
      <c r="G1184" s="1"/>
      <c r="H1184" s="3"/>
      <c r="I1184" s="3"/>
    </row>
    <row r="1185" spans="1:9" ht="15.75" customHeight="1">
      <c r="A1185" s="1"/>
      <c r="B1185" s="1"/>
      <c r="C1185" s="2"/>
      <c r="D1185" s="2"/>
      <c r="E1185" s="2"/>
      <c r="F1185" s="1388"/>
      <c r="G1185" s="1"/>
      <c r="H1185" s="3"/>
      <c r="I1185" s="3"/>
    </row>
    <row r="1186" spans="1:9" ht="15.75" customHeight="1">
      <c r="A1186" s="1"/>
      <c r="B1186" s="1"/>
      <c r="C1186" s="2"/>
      <c r="D1186" s="2"/>
      <c r="E1186" s="2"/>
      <c r="F1186" s="1388"/>
      <c r="G1186" s="1"/>
      <c r="H1186" s="3"/>
      <c r="I1186" s="3"/>
    </row>
    <row r="1187" spans="1:9" ht="15.75" customHeight="1">
      <c r="A1187" s="1"/>
      <c r="B1187" s="1"/>
      <c r="C1187" s="2"/>
      <c r="D1187" s="2"/>
      <c r="E1187" s="2"/>
      <c r="F1187" s="1388"/>
      <c r="G1187" s="1"/>
      <c r="H1187" s="3"/>
      <c r="I1187" s="3"/>
    </row>
    <row r="1188" spans="1:9" ht="15.75" customHeight="1">
      <c r="A1188" s="1"/>
      <c r="B1188" s="1"/>
      <c r="C1188" s="2"/>
      <c r="D1188" s="2"/>
      <c r="E1188" s="2"/>
      <c r="F1188" s="1388"/>
      <c r="G1188" s="1"/>
      <c r="H1188" s="3"/>
      <c r="I1188" s="3"/>
    </row>
    <row r="1189" spans="1:9" ht="15.75" customHeight="1">
      <c r="A1189" s="1"/>
      <c r="B1189" s="1"/>
      <c r="C1189" s="2"/>
      <c r="D1189" s="2"/>
      <c r="E1189" s="2"/>
      <c r="F1189" s="1388"/>
      <c r="G1189" s="1"/>
      <c r="H1189" s="3"/>
      <c r="I1189" s="3"/>
    </row>
    <row r="1190" spans="1:9" ht="15.75" customHeight="1">
      <c r="A1190" s="1"/>
      <c r="B1190" s="1"/>
      <c r="C1190" s="2"/>
      <c r="D1190" s="2"/>
      <c r="E1190" s="2"/>
      <c r="F1190" s="1388"/>
      <c r="G1190" s="1"/>
      <c r="H1190" s="3"/>
      <c r="I1190" s="3"/>
    </row>
    <row r="1191" spans="1:9" ht="15.75" customHeight="1">
      <c r="A1191" s="1"/>
      <c r="B1191" s="1"/>
      <c r="C1191" s="2"/>
      <c r="D1191" s="2"/>
      <c r="E1191" s="2"/>
      <c r="F1191" s="1388"/>
      <c r="G1191" s="1"/>
      <c r="H1191" s="3"/>
      <c r="I1191" s="3"/>
    </row>
    <row r="1192" spans="1:9" ht="15.75" customHeight="1">
      <c r="A1192" s="1"/>
      <c r="B1192" s="1"/>
      <c r="C1192" s="2"/>
      <c r="D1192" s="2"/>
      <c r="E1192" s="2"/>
      <c r="F1192" s="1388"/>
      <c r="G1192" s="1"/>
      <c r="H1192" s="3"/>
      <c r="I1192" s="3"/>
    </row>
    <row r="1193" spans="1:9" ht="15.75" customHeight="1">
      <c r="A1193" s="1"/>
      <c r="B1193" s="1"/>
      <c r="C1193" s="2"/>
      <c r="D1193" s="2"/>
      <c r="E1193" s="2"/>
      <c r="F1193" s="1388"/>
      <c r="G1193" s="1"/>
      <c r="H1193" s="3"/>
      <c r="I1193" s="3"/>
    </row>
    <row r="1194" spans="1:9" ht="15.75" customHeight="1">
      <c r="A1194" s="1"/>
      <c r="B1194" s="1"/>
      <c r="C1194" s="2"/>
      <c r="D1194" s="2"/>
      <c r="E1194" s="2"/>
      <c r="F1194" s="1388"/>
      <c r="G1194" s="1"/>
      <c r="H1194" s="3"/>
      <c r="I1194" s="3"/>
    </row>
    <row r="1195" spans="1:9" ht="15.75" customHeight="1">
      <c r="A1195" s="1"/>
      <c r="B1195" s="1"/>
      <c r="C1195" s="2"/>
      <c r="D1195" s="2"/>
      <c r="E1195" s="2"/>
      <c r="F1195" s="1388"/>
      <c r="G1195" s="1"/>
      <c r="H1195" s="3"/>
      <c r="I1195" s="3"/>
    </row>
    <row r="1196" spans="1:9" ht="15.75" customHeight="1">
      <c r="A1196" s="1"/>
      <c r="B1196" s="1"/>
      <c r="C1196" s="2"/>
      <c r="D1196" s="2"/>
      <c r="E1196" s="2"/>
      <c r="F1196" s="1388"/>
      <c r="G1196" s="1"/>
      <c r="H1196" s="3"/>
      <c r="I1196" s="3"/>
    </row>
    <row r="1197" spans="1:9" ht="15.75" customHeight="1">
      <c r="A1197" s="1"/>
      <c r="B1197" s="1"/>
      <c r="C1197" s="2"/>
      <c r="D1197" s="2"/>
      <c r="E1197" s="2"/>
      <c r="F1197" s="1388"/>
      <c r="G1197" s="1"/>
      <c r="H1197" s="3"/>
      <c r="I1197" s="3"/>
    </row>
    <row r="1198" spans="1:9" ht="15.75" customHeight="1">
      <c r="A1198" s="1"/>
      <c r="B1198" s="1"/>
      <c r="C1198" s="2"/>
      <c r="D1198" s="2"/>
      <c r="E1198" s="2"/>
      <c r="F1198" s="1388"/>
      <c r="G1198" s="1"/>
      <c r="H1198" s="3"/>
      <c r="I1198" s="3"/>
    </row>
    <row r="1199" spans="1:9" ht="15.75" customHeight="1">
      <c r="A1199" s="1"/>
      <c r="B1199" s="1"/>
      <c r="C1199" s="2"/>
      <c r="D1199" s="2"/>
      <c r="E1199" s="2"/>
      <c r="F1199" s="1388"/>
      <c r="G1199" s="1"/>
      <c r="H1199" s="3"/>
      <c r="I1199" s="3"/>
    </row>
    <row r="1200" spans="1:9" ht="15.75" customHeight="1">
      <c r="A1200" s="1"/>
      <c r="B1200" s="1"/>
      <c r="C1200" s="2"/>
      <c r="D1200" s="2"/>
      <c r="E1200" s="2"/>
      <c r="F1200" s="1388"/>
      <c r="G1200" s="1"/>
      <c r="H1200" s="3"/>
      <c r="I1200" s="3"/>
    </row>
    <row r="1201" spans="1:9" ht="15.75" customHeight="1">
      <c r="A1201" s="1"/>
      <c r="B1201" s="1"/>
      <c r="C1201" s="2"/>
      <c r="D1201" s="2"/>
      <c r="E1201" s="2"/>
      <c r="F1201" s="1388"/>
      <c r="G1201" s="1"/>
      <c r="H1201" s="3"/>
      <c r="I1201" s="3"/>
    </row>
    <row r="1202" spans="1:9" ht="15.75" customHeight="1">
      <c r="A1202" s="1"/>
      <c r="B1202" s="1"/>
      <c r="C1202" s="2"/>
      <c r="D1202" s="2"/>
      <c r="E1202" s="2"/>
      <c r="F1202" s="1388"/>
      <c r="G1202" s="1"/>
      <c r="H1202" s="3"/>
      <c r="I1202" s="3"/>
    </row>
    <row r="1203" spans="1:9" ht="15.75" customHeight="1">
      <c r="A1203" s="1"/>
      <c r="B1203" s="1"/>
      <c r="C1203" s="2"/>
      <c r="D1203" s="2"/>
      <c r="E1203" s="2"/>
      <c r="F1203" s="1388"/>
      <c r="G1203" s="1"/>
      <c r="H1203" s="3"/>
      <c r="I1203" s="3"/>
    </row>
    <row r="1204" spans="1:9" ht="15.75" customHeight="1">
      <c r="A1204" s="1"/>
      <c r="B1204" s="1"/>
      <c r="C1204" s="2"/>
      <c r="D1204" s="2"/>
      <c r="E1204" s="2"/>
      <c r="F1204" s="1388"/>
      <c r="G1204" s="1"/>
      <c r="H1204" s="3"/>
      <c r="I1204" s="3"/>
    </row>
    <row r="1205" spans="1:9" ht="15.75" customHeight="1">
      <c r="A1205" s="1"/>
      <c r="B1205" s="1"/>
      <c r="C1205" s="2"/>
      <c r="D1205" s="2"/>
      <c r="E1205" s="2"/>
      <c r="F1205" s="1388"/>
      <c r="G1205" s="1"/>
      <c r="H1205" s="3"/>
      <c r="I1205" s="3"/>
    </row>
    <row r="1206" spans="1:9" ht="15.75" customHeight="1">
      <c r="A1206" s="1"/>
      <c r="B1206" s="1"/>
      <c r="C1206" s="2"/>
      <c r="D1206" s="2"/>
      <c r="E1206" s="2"/>
      <c r="F1206" s="1388"/>
      <c r="G1206" s="1"/>
      <c r="H1206" s="3"/>
      <c r="I1206" s="3"/>
    </row>
    <row r="1207" spans="1:9" ht="15.75" customHeight="1"/>
    <row r="1208" spans="1:9" ht="15.75" customHeight="1"/>
    <row r="1209" spans="1:9" ht="15.75" customHeight="1"/>
    <row r="1210" spans="1:9" ht="15.75" customHeight="1"/>
    <row r="1211" spans="1:9" ht="15.75" customHeight="1"/>
    <row r="1212" spans="1:9" ht="15.75" customHeight="1"/>
    <row r="1213" spans="1:9" ht="15.75" customHeight="1"/>
    <row r="1214" spans="1:9" ht="15.75" customHeight="1"/>
    <row r="1215" spans="1:9" ht="15.75" customHeight="1"/>
    <row r="1216" spans="1:9" ht="15.75" customHeight="1"/>
    <row r="1217" ht="15.75" customHeight="1"/>
    <row r="1218" ht="15.75" customHeight="1"/>
    <row r="1219" ht="15.75" customHeight="1"/>
    <row r="1220" ht="15.75" customHeight="1"/>
    <row r="1221" ht="15.75" customHeight="1"/>
    <row r="1222" ht="15.75" customHeight="1"/>
    <row r="1223" ht="15.75" customHeight="1"/>
    <row r="1224" ht="15.75" customHeight="1"/>
    <row r="1225" ht="15.75" customHeight="1"/>
    <row r="1226" ht="15.75" customHeight="1"/>
    <row r="1227" ht="15.75" customHeight="1"/>
    <row r="1228" ht="15.75" customHeight="1"/>
    <row r="1229" ht="15.75" customHeight="1"/>
    <row r="1230" ht="15.75" customHeight="1"/>
    <row r="1231" ht="15.75" customHeight="1"/>
    <row r="1232" ht="15.75" customHeight="1"/>
    <row r="1233" ht="15.75" customHeight="1"/>
    <row r="1234" ht="15.75" customHeight="1"/>
    <row r="1235" ht="15.75" customHeight="1"/>
    <row r="1236" ht="15.75" customHeight="1"/>
    <row r="1237" ht="15.75" customHeight="1"/>
    <row r="1238" ht="15.75" customHeight="1"/>
    <row r="1239" ht="15.75" customHeight="1"/>
    <row r="1240" ht="15.75" customHeight="1"/>
    <row r="1241" ht="15.75" customHeight="1"/>
    <row r="1242" ht="15.75" customHeight="1"/>
    <row r="1243" ht="15.75" customHeight="1"/>
    <row r="1244" ht="15.75" customHeight="1"/>
    <row r="1245" ht="15.75" customHeight="1"/>
    <row r="1246" ht="15.75" customHeight="1"/>
    <row r="1247" ht="15.75" customHeight="1"/>
    <row r="1248" ht="15.75" customHeight="1"/>
    <row r="1249" ht="15.75" customHeight="1"/>
    <row r="1250" ht="15.75" customHeight="1"/>
    <row r="1251" ht="15.75" customHeight="1"/>
    <row r="1252" ht="15.75" customHeight="1"/>
    <row r="1253" ht="15.75" customHeight="1"/>
    <row r="1254" ht="15.75" customHeight="1"/>
    <row r="1255" ht="15.75" customHeight="1"/>
    <row r="1256" ht="15.75" customHeight="1"/>
    <row r="1257" ht="15.75" customHeight="1"/>
    <row r="1258" ht="15.75" customHeight="1"/>
    <row r="1259" ht="15.75" customHeight="1"/>
    <row r="1260" ht="15.75" customHeight="1"/>
    <row r="1261" ht="15.75" customHeight="1"/>
    <row r="1262" ht="15.75" customHeight="1"/>
    <row r="1263" ht="15.75" customHeight="1"/>
    <row r="1264" ht="15.75" customHeight="1"/>
    <row r="1265" ht="15.75" customHeight="1"/>
    <row r="1266" ht="15.75" customHeight="1"/>
    <row r="1267" ht="15.75" customHeight="1"/>
    <row r="1268" ht="15.75" customHeight="1"/>
    <row r="1269" ht="15.75" customHeight="1"/>
    <row r="1270" ht="15.75" customHeight="1"/>
    <row r="1271" ht="15.75" customHeight="1"/>
    <row r="1272" ht="15.75" customHeight="1"/>
    <row r="1273" ht="15.75" customHeight="1"/>
    <row r="1274" ht="15.75" customHeight="1"/>
    <row r="1275" ht="15.75" customHeight="1"/>
    <row r="1276" ht="15.75" customHeight="1"/>
    <row r="1277" ht="15.75" customHeight="1"/>
    <row r="1278" ht="15.75" customHeight="1"/>
    <row r="1279" ht="15.75" customHeight="1"/>
    <row r="1280" ht="15.75" customHeight="1"/>
    <row r="1281" ht="15.75" customHeight="1"/>
    <row r="1282" ht="15.75" customHeight="1"/>
    <row r="1283" ht="15.75" customHeight="1"/>
    <row r="1284" ht="15.75" customHeight="1"/>
    <row r="1285" ht="15.75" customHeight="1"/>
    <row r="1286" ht="15.75" customHeight="1"/>
    <row r="1287" ht="15.75" customHeight="1"/>
    <row r="1288" ht="15.75" customHeight="1"/>
    <row r="1289" ht="15.75" customHeight="1"/>
    <row r="1290" ht="15.75" customHeight="1"/>
    <row r="1291" ht="15.75" customHeight="1"/>
    <row r="1292" ht="15.75" customHeight="1"/>
    <row r="1293" ht="15.75" customHeight="1"/>
    <row r="1294" ht="15.75" customHeight="1"/>
    <row r="1295" ht="15.75" customHeight="1"/>
    <row r="1296" ht="15.75" customHeight="1"/>
    <row r="1297" ht="15.75" customHeight="1"/>
    <row r="1298" ht="15.75" customHeight="1"/>
    <row r="1299" ht="15.75" customHeight="1"/>
    <row r="1300" ht="15.75" customHeight="1"/>
    <row r="1301" ht="15.75" customHeight="1"/>
    <row r="1302" ht="15.75" customHeight="1"/>
    <row r="1303" ht="15.75" customHeight="1"/>
    <row r="1304" ht="15.75" customHeight="1"/>
    <row r="1305" ht="15.75" customHeight="1"/>
    <row r="1306" ht="15.75" customHeight="1"/>
    <row r="1307" ht="15.75" customHeight="1"/>
    <row r="1308" ht="15.75" customHeight="1"/>
    <row r="1309" ht="15.75" customHeight="1"/>
    <row r="1310" ht="15.75" customHeight="1"/>
    <row r="1311" ht="15.75" customHeight="1"/>
    <row r="1312" ht="15.75" customHeight="1"/>
    <row r="1313" ht="15.75" customHeight="1"/>
    <row r="1314" ht="15.75" customHeight="1"/>
    <row r="1315" ht="15.75" customHeight="1"/>
    <row r="1316" ht="15.75" customHeight="1"/>
    <row r="1317" ht="15.75" customHeight="1"/>
    <row r="1318" ht="15.75" customHeight="1"/>
    <row r="1319" ht="15.75" customHeight="1"/>
    <row r="1320" ht="15.75" customHeight="1"/>
    <row r="1321" ht="15.75" customHeight="1"/>
    <row r="1322" ht="15.75" customHeight="1"/>
    <row r="1323" ht="15.75" customHeight="1"/>
    <row r="1324" ht="15.75" customHeight="1"/>
    <row r="1325" ht="15.75" customHeight="1"/>
    <row r="1326" ht="15.75" customHeight="1"/>
    <row r="1327" ht="15.75" customHeight="1"/>
    <row r="1328" ht="15.75" customHeight="1"/>
    <row r="1329" ht="15.75" customHeight="1"/>
    <row r="1330" ht="15.75" customHeight="1"/>
    <row r="1331" ht="15.75" customHeight="1"/>
    <row r="1332" ht="15.75" customHeight="1"/>
    <row r="1333" ht="15.75" customHeight="1"/>
    <row r="1334" ht="15.75" customHeight="1"/>
    <row r="1335" ht="15.75" customHeight="1"/>
    <row r="1336" ht="15.75" customHeight="1"/>
    <row r="1337" ht="15.75" customHeight="1"/>
    <row r="1338" ht="15.75" customHeight="1"/>
    <row r="1339" ht="15.75" customHeight="1"/>
    <row r="1340" ht="15.75" customHeight="1"/>
    <row r="1341" ht="15.75" customHeight="1"/>
    <row r="1342" ht="15.75" customHeight="1"/>
    <row r="1343" ht="15.75" customHeight="1"/>
    <row r="1344" ht="15.75" customHeight="1"/>
    <row r="1345" ht="15.75" customHeight="1"/>
    <row r="1346" ht="15.75" customHeight="1"/>
    <row r="1347" ht="15.75" customHeight="1"/>
    <row r="1348" ht="15.75" customHeight="1"/>
    <row r="1349" ht="15.75" customHeight="1"/>
    <row r="1350" ht="15.75" customHeight="1"/>
    <row r="1351" ht="15.75" customHeight="1"/>
    <row r="1352" ht="15.75" customHeight="1"/>
    <row r="1353" ht="15.75" customHeight="1"/>
    <row r="1354" ht="15.75" customHeight="1"/>
    <row r="1355" ht="15.75" customHeight="1"/>
    <row r="1356" ht="15.75" customHeight="1"/>
    <row r="1357" ht="15.75" customHeight="1"/>
    <row r="1358" ht="15.75" customHeight="1"/>
    <row r="1359" ht="15.75" customHeight="1"/>
    <row r="1360" ht="15.75" customHeight="1"/>
    <row r="1361" ht="15.75" customHeight="1"/>
    <row r="1362" ht="15.75" customHeight="1"/>
    <row r="1363" ht="15.75" customHeight="1"/>
    <row r="1364" ht="15.75" customHeight="1"/>
    <row r="1365" ht="15.75" customHeight="1"/>
    <row r="1366" ht="15.75" customHeight="1"/>
    <row r="1367" ht="15.75" customHeight="1"/>
    <row r="1368" ht="15.75" customHeight="1"/>
    <row r="1369" ht="15.75" customHeight="1"/>
    <row r="1370" ht="15.75" customHeight="1"/>
    <row r="1371" ht="15.75" customHeight="1"/>
    <row r="1372" ht="15.75" customHeight="1"/>
    <row r="1373" ht="15.75" customHeight="1"/>
    <row r="1374" ht="15.75" customHeight="1"/>
    <row r="1375" ht="15.75" customHeight="1"/>
    <row r="1376" ht="15.75" customHeight="1"/>
    <row r="1377" ht="15.75" customHeight="1"/>
    <row r="1378" ht="15.75" customHeight="1"/>
    <row r="1379" ht="15.75" customHeight="1"/>
    <row r="1380" ht="15.75" customHeight="1"/>
    <row r="1381" ht="15.75" customHeight="1"/>
    <row r="1382" ht="15.75" customHeight="1"/>
    <row r="1383" ht="15.75" customHeight="1"/>
    <row r="1384" ht="15.75" customHeight="1"/>
    <row r="1385" ht="15.75" customHeight="1"/>
    <row r="1386" ht="15.75" customHeight="1"/>
    <row r="1387" ht="15.75" customHeight="1"/>
    <row r="1388" ht="15.75" customHeight="1"/>
    <row r="1389" ht="15.75" customHeight="1"/>
    <row r="1390" ht="15.75" customHeight="1"/>
    <row r="1391" ht="15.75" customHeight="1"/>
    <row r="1392" ht="15.75" customHeight="1"/>
    <row r="1393" ht="15.75" customHeight="1"/>
    <row r="1394" ht="15.75" customHeight="1"/>
    <row r="1395" ht="15.75" customHeight="1"/>
    <row r="1396" ht="15.75" customHeight="1"/>
    <row r="1397" ht="15.75" customHeight="1"/>
    <row r="1398" ht="15.75" customHeight="1"/>
    <row r="1399" ht="15.75" customHeight="1"/>
    <row r="1400" ht="15.75" customHeight="1"/>
    <row r="1401" ht="15.75" customHeight="1"/>
    <row r="1402" ht="15.75" customHeight="1"/>
    <row r="1403" ht="15.75" customHeight="1"/>
    <row r="1404" ht="15.75" customHeight="1"/>
    <row r="1405" ht="15.75" customHeight="1"/>
    <row r="1406" ht="15.75" customHeight="1"/>
    <row r="1407" ht="15.75" customHeight="1"/>
    <row r="1408" ht="15.75" customHeight="1"/>
    <row r="1409" ht="15.75" customHeight="1"/>
    <row r="1410" ht="15.75" customHeight="1"/>
    <row r="1411" ht="15.75" customHeight="1"/>
    <row r="1412" ht="15.75" customHeight="1"/>
    <row r="1413" ht="15.75" customHeight="1"/>
    <row r="1414" ht="15.75" customHeight="1"/>
    <row r="1415" ht="15.75" customHeight="1"/>
    <row r="1416" ht="15.75" customHeight="1"/>
    <row r="1417" ht="15.75" customHeight="1"/>
    <row r="1418" ht="15.75" customHeight="1"/>
    <row r="1419" ht="15.75" customHeight="1"/>
    <row r="1420" ht="15.75" customHeight="1"/>
    <row r="1421" ht="15.75" customHeight="1"/>
    <row r="1422" ht="15.75" customHeight="1"/>
    <row r="1423" ht="15.75" customHeight="1"/>
    <row r="1424" ht="15.75" customHeight="1"/>
    <row r="1425" ht="15.75" customHeight="1"/>
    <row r="1426" ht="15.75" customHeight="1"/>
    <row r="1427" ht="15.75" customHeight="1"/>
    <row r="1428" ht="15.75" customHeight="1"/>
    <row r="1429" ht="15.75" customHeight="1"/>
    <row r="1430" ht="15.75" customHeight="1"/>
    <row r="1431" ht="15.75" customHeight="1"/>
    <row r="1432" ht="15.75" customHeight="1"/>
    <row r="1433" ht="15.75" customHeight="1"/>
    <row r="1434" ht="15.75" customHeight="1"/>
    <row r="1435" ht="15.75" customHeight="1"/>
    <row r="1436" ht="15.75" customHeight="1"/>
    <row r="1437" ht="15.75" customHeight="1"/>
    <row r="1438" ht="15.75" customHeight="1"/>
    <row r="1439" ht="15.75" customHeight="1"/>
    <row r="1440" ht="15.75" customHeight="1"/>
    <row r="1441" ht="15.75" customHeight="1"/>
    <row r="1442" ht="15.75" customHeight="1"/>
    <row r="1443" ht="15.75" customHeight="1"/>
    <row r="1444" ht="15.75" customHeight="1"/>
    <row r="1445" ht="15.75" customHeight="1"/>
    <row r="1446" ht="15.75" customHeight="1"/>
    <row r="1447" ht="15.75" customHeight="1"/>
    <row r="1448" ht="15.75" customHeight="1"/>
    <row r="1449" ht="15.75" customHeight="1"/>
    <row r="1450" ht="15.75" customHeight="1"/>
    <row r="1451" ht="15.75" customHeight="1"/>
    <row r="1452" ht="15.75" customHeight="1"/>
    <row r="1453" ht="15.75" customHeight="1"/>
    <row r="1454" ht="15.75" customHeight="1"/>
    <row r="1455" ht="15.75" customHeight="1"/>
    <row r="1456" ht="15.75" customHeight="1"/>
    <row r="1457" ht="15.75" customHeight="1"/>
    <row r="1458" ht="15.75" customHeight="1"/>
    <row r="1459" ht="15.75" customHeight="1"/>
    <row r="1460" ht="15.75" customHeight="1"/>
    <row r="1461" ht="15.75" customHeight="1"/>
    <row r="1462" ht="15.75" customHeight="1"/>
    <row r="1463" ht="15.75" customHeight="1"/>
    <row r="1464" ht="15.75" customHeight="1"/>
    <row r="1465" ht="15.75" customHeight="1"/>
    <row r="1466" ht="15.75" customHeight="1"/>
    <row r="1467" ht="15.75" customHeight="1"/>
    <row r="1468" ht="15.75" customHeight="1"/>
    <row r="1469" ht="15.75" customHeight="1"/>
    <row r="1470" ht="15.75" customHeight="1"/>
    <row r="1471" ht="15.75" customHeight="1"/>
    <row r="1472" ht="15.75" customHeight="1"/>
    <row r="1473" ht="15.75" customHeight="1"/>
    <row r="1474" ht="15.75" customHeight="1"/>
    <row r="1475" ht="15.75" customHeight="1"/>
    <row r="1476" ht="15.75" customHeight="1"/>
    <row r="1477" ht="15.75" customHeight="1"/>
    <row r="1478" ht="15.75" customHeight="1"/>
    <row r="1479" ht="15.75" customHeight="1"/>
    <row r="1480" ht="15.75" customHeight="1"/>
    <row r="1481" ht="15.75" customHeight="1"/>
    <row r="1482" ht="15.75" customHeight="1"/>
    <row r="1483" ht="15.75" customHeight="1"/>
    <row r="1484" ht="15.75" customHeight="1"/>
    <row r="1485" ht="15.75" customHeight="1"/>
    <row r="1486" ht="15.75" customHeight="1"/>
    <row r="1487" ht="15.75" customHeight="1"/>
    <row r="1488" ht="15.75" customHeight="1"/>
    <row r="1489" ht="15.75" customHeight="1"/>
    <row r="1490" ht="15.75" customHeight="1"/>
    <row r="1491" ht="15.75" customHeight="1"/>
    <row r="1492" ht="15.75" customHeight="1"/>
    <row r="1493" ht="15.75" customHeight="1"/>
    <row r="1494" ht="15.75" customHeight="1"/>
    <row r="1495" ht="15.75" customHeight="1"/>
    <row r="1496" ht="15.75" customHeight="1"/>
    <row r="1497" ht="15.75" customHeight="1"/>
    <row r="1498" ht="15.75" customHeight="1"/>
    <row r="1499" ht="15.75" customHeight="1"/>
    <row r="1500" ht="15.75" customHeight="1"/>
    <row r="1501" ht="15.75" customHeight="1"/>
    <row r="1502" ht="15.75" customHeight="1"/>
    <row r="1503" ht="15.75" customHeight="1"/>
    <row r="1504" ht="15.75" customHeight="1"/>
    <row r="1505" ht="15.75" customHeight="1"/>
    <row r="1506" ht="15.75" customHeight="1"/>
    <row r="1507" ht="15.75" customHeight="1"/>
    <row r="1508" ht="15.75" customHeight="1"/>
    <row r="1509" ht="15.75" customHeight="1"/>
    <row r="1510" ht="15.75" customHeight="1"/>
    <row r="1511" ht="15.75" customHeight="1"/>
    <row r="1512" ht="15.75" customHeight="1"/>
    <row r="1513" ht="15.75" customHeight="1"/>
    <row r="1514" ht="15.75" customHeight="1"/>
    <row r="1515" ht="15.75" customHeight="1"/>
    <row r="1516" ht="15.75" customHeight="1"/>
    <row r="1517" ht="15.75" customHeight="1"/>
    <row r="1518" ht="15.75" customHeight="1"/>
    <row r="1519" ht="15.75" customHeight="1"/>
    <row r="1520" ht="15.75" customHeight="1"/>
    <row r="1521" ht="15.75" customHeight="1"/>
    <row r="1522" ht="15.75" customHeight="1"/>
    <row r="1523" ht="15.75" customHeight="1"/>
    <row r="1524" ht="15.75" customHeight="1"/>
    <row r="1525" ht="15.75" customHeight="1"/>
    <row r="1526" ht="15.75" customHeight="1"/>
    <row r="1527" ht="15.75" customHeight="1"/>
    <row r="1528" ht="15.75" customHeight="1"/>
    <row r="1529" ht="15.75" customHeight="1"/>
    <row r="1530" ht="15.75" customHeight="1"/>
    <row r="1531" ht="15.75" customHeight="1"/>
    <row r="1532" ht="15.75" customHeight="1"/>
    <row r="1533" ht="15.75" customHeight="1"/>
    <row r="1534" ht="15.75" customHeight="1"/>
    <row r="1535" ht="15.75" customHeight="1"/>
    <row r="1536" ht="15.75" customHeight="1"/>
    <row r="1537" ht="15.75" customHeight="1"/>
    <row r="1538" ht="15.75" customHeight="1"/>
    <row r="1539" ht="15.75" customHeight="1"/>
    <row r="1540" ht="15.75" customHeight="1"/>
    <row r="1541" ht="15.75" customHeight="1"/>
    <row r="1542" ht="15.75" customHeight="1"/>
    <row r="1543" ht="15.75" customHeight="1"/>
    <row r="1544" ht="15.75" customHeight="1"/>
    <row r="1545" ht="15.75" customHeight="1"/>
    <row r="1546" ht="15.75" customHeight="1"/>
    <row r="1547" ht="15.75" customHeight="1"/>
    <row r="1548" ht="15.75" customHeight="1"/>
    <row r="1549" ht="15.75" customHeight="1"/>
    <row r="1550" ht="15.75" customHeight="1"/>
    <row r="1551" ht="15.75" customHeight="1"/>
    <row r="1552" ht="15.75" customHeight="1"/>
    <row r="1553" ht="15.75" customHeight="1"/>
    <row r="1554" ht="15.75" customHeight="1"/>
    <row r="1555" ht="15.75" customHeight="1"/>
    <row r="1556" ht="15.75" customHeight="1"/>
    <row r="1557" ht="15.75" customHeight="1"/>
    <row r="1558" ht="15.75" customHeight="1"/>
    <row r="1559" ht="15.75" customHeight="1"/>
    <row r="1560" ht="15.75" customHeight="1"/>
    <row r="1561" ht="15.75" customHeight="1"/>
    <row r="1562" ht="15.75" customHeight="1"/>
    <row r="1563" ht="15.75" customHeight="1"/>
    <row r="1564" ht="15.75" customHeight="1"/>
    <row r="1565" ht="15.75" customHeight="1"/>
    <row r="1566" ht="15.75" customHeight="1"/>
    <row r="1567" ht="15.75" customHeight="1"/>
    <row r="1568" ht="15.75" customHeight="1"/>
    <row r="1569" ht="15.75" customHeight="1"/>
    <row r="1570" ht="15.75" customHeight="1"/>
    <row r="1571" ht="15.75" customHeight="1"/>
    <row r="1572" ht="15.75" customHeight="1"/>
    <row r="1573" ht="15.75" customHeight="1"/>
    <row r="1574" ht="15.75" customHeight="1"/>
    <row r="1575" ht="15.75" customHeight="1"/>
    <row r="1576" ht="15.75" customHeight="1"/>
    <row r="1577" ht="15.75" customHeight="1"/>
    <row r="1578" ht="15.75" customHeight="1"/>
    <row r="1579" ht="15.75" customHeight="1"/>
    <row r="1580" ht="15.75" customHeight="1"/>
    <row r="1581" ht="15.75" customHeight="1"/>
    <row r="1582" ht="15.75" customHeight="1"/>
    <row r="1583" ht="15.75" customHeight="1"/>
    <row r="1584" ht="15.75" customHeight="1"/>
    <row r="1585" ht="15.75" customHeight="1"/>
    <row r="1586" ht="15.75" customHeight="1"/>
    <row r="1587" ht="15.75" customHeight="1"/>
    <row r="1588" ht="15.75" customHeight="1"/>
    <row r="1589" ht="15.75" customHeight="1"/>
    <row r="1590" ht="15.75" customHeight="1"/>
    <row r="1591" ht="15.75" customHeight="1"/>
    <row r="1592" ht="15.75" customHeight="1"/>
    <row r="1593" ht="15.75" customHeight="1"/>
    <row r="1594" ht="15.75" customHeight="1"/>
    <row r="1595" ht="15.75" customHeight="1"/>
    <row r="1596" ht="15.75" customHeight="1"/>
    <row r="1597" ht="15.75" customHeight="1"/>
    <row r="1598" ht="15.75" customHeight="1"/>
    <row r="1599" ht="15.75" customHeight="1"/>
    <row r="1600" ht="15.75" customHeight="1"/>
    <row r="1601" ht="15.75" customHeight="1"/>
    <row r="1602" ht="15.75" customHeight="1"/>
    <row r="1603" ht="15.75" customHeight="1"/>
    <row r="1604" ht="15.75" customHeight="1"/>
    <row r="1605" ht="15.75" customHeight="1"/>
    <row r="1606" ht="15.75" customHeight="1"/>
    <row r="1607" ht="15.75" customHeight="1"/>
    <row r="1608" ht="15.75" customHeight="1"/>
    <row r="1609" ht="15.75" customHeight="1"/>
    <row r="1610" ht="15.75" customHeight="1"/>
    <row r="1611" ht="15.75" customHeight="1"/>
    <row r="1612" ht="15.75" customHeight="1"/>
    <row r="1613" ht="15.75" customHeight="1"/>
    <row r="1614" ht="15.75" customHeight="1"/>
    <row r="1615" ht="15.75" customHeight="1"/>
    <row r="1616" ht="15.75" customHeight="1"/>
    <row r="1617" ht="15.75" customHeight="1"/>
    <row r="1618" ht="15.75" customHeight="1"/>
    <row r="1619" ht="15.75" customHeight="1"/>
    <row r="1620" ht="15.75" customHeight="1"/>
    <row r="1621" ht="15.75" customHeight="1"/>
    <row r="1622" ht="15.75" customHeight="1"/>
    <row r="1623" ht="15.75" customHeight="1"/>
    <row r="1624" ht="15.75" customHeight="1"/>
    <row r="1625" ht="15.75" customHeight="1"/>
    <row r="1626" ht="15.75" customHeight="1"/>
    <row r="1627" ht="15.75" customHeight="1"/>
    <row r="1628" ht="15.75" customHeight="1"/>
    <row r="1629" ht="15.75" customHeight="1"/>
    <row r="1630" ht="15.75" customHeight="1"/>
    <row r="1631" ht="15.75" customHeight="1"/>
    <row r="1632" ht="15.75" customHeight="1"/>
    <row r="1633" ht="15.75" customHeight="1"/>
    <row r="1634" ht="15.75" customHeight="1"/>
    <row r="1635" ht="15.75" customHeight="1"/>
    <row r="1636" ht="15.75" customHeight="1"/>
    <row r="1637" ht="15.75" customHeight="1"/>
    <row r="1638" ht="15.75" customHeight="1"/>
    <row r="1639" ht="15.75" customHeight="1"/>
    <row r="1640" ht="15.75" customHeight="1"/>
    <row r="1641" ht="15.75" customHeight="1"/>
    <row r="1642" ht="15.75" customHeight="1"/>
    <row r="1643" ht="15.75" customHeight="1"/>
    <row r="1644" ht="15.75" customHeight="1"/>
    <row r="1645" ht="15.75" customHeight="1"/>
    <row r="1646" ht="15.75" customHeight="1"/>
    <row r="1647" ht="15.75" customHeight="1"/>
    <row r="1648" ht="15.75" customHeight="1"/>
    <row r="1649" ht="15.75" customHeight="1"/>
    <row r="1650" ht="15.75" customHeight="1"/>
    <row r="1651" ht="15.75" customHeight="1"/>
    <row r="1652" ht="15.75" customHeight="1"/>
    <row r="1653" ht="15.75" customHeight="1"/>
    <row r="1654" ht="15.75" customHeight="1"/>
    <row r="1655" ht="15.75" customHeight="1"/>
    <row r="1656" ht="15.75" customHeight="1"/>
    <row r="1657" ht="15.75" customHeight="1"/>
    <row r="1658" ht="15.75" customHeight="1"/>
    <row r="1659" ht="15.75" customHeight="1"/>
    <row r="1660" ht="15.75" customHeight="1"/>
    <row r="1661" ht="15.75" customHeight="1"/>
    <row r="1662" ht="15.75" customHeight="1"/>
    <row r="1663" ht="15.75" customHeight="1"/>
    <row r="1664" ht="15.75" customHeight="1"/>
    <row r="1665" ht="15.75" customHeight="1"/>
    <row r="1666" ht="15.75" customHeight="1"/>
    <row r="1667" ht="15.75" customHeight="1"/>
    <row r="1668" ht="15.75" customHeight="1"/>
    <row r="1669" ht="15.75" customHeight="1"/>
    <row r="1670" ht="15.75" customHeight="1"/>
    <row r="1671" ht="15.75" customHeight="1"/>
    <row r="1672" ht="15.75" customHeight="1"/>
    <row r="1673" ht="15.75" customHeight="1"/>
    <row r="1674" ht="15.75" customHeight="1"/>
    <row r="1675" ht="15.75" customHeight="1"/>
    <row r="1676" ht="15.75" customHeight="1"/>
    <row r="1677" ht="15.75" customHeight="1"/>
    <row r="1678" ht="15.75" customHeight="1"/>
    <row r="1679" ht="15.75" customHeight="1"/>
    <row r="1680" ht="15.75" customHeight="1"/>
    <row r="1681" ht="15.75" customHeight="1"/>
    <row r="1682" ht="15.75" customHeight="1"/>
    <row r="1683" ht="15.75" customHeight="1"/>
    <row r="1684" ht="15.75" customHeight="1"/>
    <row r="1685" ht="15.75" customHeight="1"/>
    <row r="1686" ht="15.75" customHeight="1"/>
    <row r="1687" ht="15.75" customHeight="1"/>
    <row r="1688" ht="15.75" customHeight="1"/>
    <row r="1689" ht="15.75" customHeight="1"/>
    <row r="1690" ht="15.75" customHeight="1"/>
    <row r="1691" ht="15.75" customHeight="1"/>
    <row r="1692" ht="15.75" customHeight="1"/>
    <row r="1693" ht="15.75" customHeight="1"/>
    <row r="1694" ht="15.75" customHeight="1"/>
    <row r="1695" ht="15.75" customHeight="1"/>
    <row r="1696" ht="15.75" customHeight="1"/>
    <row r="1697" ht="15.75" customHeight="1"/>
    <row r="1698" ht="15.75" customHeight="1"/>
    <row r="1699" ht="15.75" customHeight="1"/>
    <row r="1700" ht="15.75" customHeight="1"/>
    <row r="1701" ht="15.75" customHeight="1"/>
    <row r="1702" ht="15.75" customHeight="1"/>
    <row r="1703" ht="15.75" customHeight="1"/>
    <row r="1704" ht="15.75" customHeight="1"/>
    <row r="1705" ht="15.75" customHeight="1"/>
    <row r="1706" ht="15.75" customHeight="1"/>
    <row r="1707" ht="15.75" customHeight="1"/>
    <row r="1708" ht="15.75" customHeight="1"/>
    <row r="1709" ht="15.75" customHeight="1"/>
    <row r="1710" ht="15.75" customHeight="1"/>
    <row r="1711" ht="15.75" customHeight="1"/>
    <row r="1712" ht="15.75" customHeight="1"/>
    <row r="1713" ht="15.75" customHeight="1"/>
    <row r="1714" ht="15.75" customHeight="1"/>
    <row r="1715" ht="15.75" customHeight="1"/>
    <row r="1716" ht="15.75" customHeight="1"/>
    <row r="1717" ht="15.75" customHeight="1"/>
    <row r="1718" ht="15.75" customHeight="1"/>
    <row r="1719" ht="15.75" customHeight="1"/>
    <row r="1720" ht="15.75" customHeight="1"/>
    <row r="1721" ht="15.75" customHeight="1"/>
    <row r="1722" ht="15.75" customHeight="1"/>
    <row r="1723" ht="15.75" customHeight="1"/>
    <row r="1724" ht="15.75" customHeight="1"/>
    <row r="1725" ht="15.75" customHeight="1"/>
    <row r="1726" ht="15.75" customHeight="1"/>
    <row r="1727" ht="15.75" customHeight="1"/>
    <row r="1728" ht="15.75" customHeight="1"/>
    <row r="1729" ht="15.75" customHeight="1"/>
    <row r="1730" ht="15.75" customHeight="1"/>
    <row r="1731" ht="15.75" customHeight="1"/>
    <row r="1732" ht="15.75" customHeight="1"/>
    <row r="1733" ht="15.75" customHeight="1"/>
    <row r="1734" ht="15.75" customHeight="1"/>
    <row r="1735" ht="15.75" customHeight="1"/>
    <row r="1736" ht="15.75" customHeight="1"/>
    <row r="1737" ht="15.75" customHeight="1"/>
    <row r="1738" ht="15.75" customHeight="1"/>
    <row r="1739" ht="15.75" customHeight="1"/>
    <row r="1740" ht="15.75" customHeight="1"/>
    <row r="1741" ht="15.75" customHeight="1"/>
    <row r="1742" ht="15.75" customHeight="1"/>
    <row r="1743" ht="15.75" customHeight="1"/>
    <row r="1744" ht="15.75" customHeight="1"/>
    <row r="1745" ht="15.75" customHeight="1"/>
    <row r="1746" ht="15.75" customHeight="1"/>
    <row r="1747" ht="15.75" customHeight="1"/>
    <row r="1748" ht="15.75" customHeight="1"/>
    <row r="1749" ht="15.75" customHeight="1"/>
    <row r="1750" ht="15.75" customHeight="1"/>
    <row r="1751" ht="15.75" customHeight="1"/>
    <row r="1752" ht="15.75" customHeight="1"/>
    <row r="1753" ht="15.75" customHeight="1"/>
    <row r="1754" ht="15.75" customHeight="1"/>
    <row r="1755" ht="15.75" customHeight="1"/>
    <row r="1756" ht="15.75" customHeight="1"/>
    <row r="1757" ht="15.75" customHeight="1"/>
    <row r="1758" ht="15.75" customHeight="1"/>
    <row r="1759" ht="15.75" customHeight="1"/>
    <row r="1760" ht="15.75" customHeight="1"/>
    <row r="1761" ht="15.75" customHeight="1"/>
    <row r="1762" ht="15.75" customHeight="1"/>
    <row r="1763" ht="15.75" customHeight="1"/>
    <row r="1764" ht="15.75" customHeight="1"/>
    <row r="1765" ht="15.75" customHeight="1"/>
    <row r="1766" ht="15.75" customHeight="1"/>
    <row r="1767" ht="15.75" customHeight="1"/>
    <row r="1768" ht="15.75" customHeight="1"/>
    <row r="1769" ht="15.75" customHeight="1"/>
    <row r="1770" ht="15.75" customHeight="1"/>
    <row r="1771" ht="15.75" customHeight="1"/>
    <row r="1772" ht="15.75" customHeight="1"/>
    <row r="1773" ht="15.75" customHeight="1"/>
    <row r="1774" ht="15.75" customHeight="1"/>
    <row r="1775" ht="15.75" customHeight="1"/>
    <row r="1776" ht="15.75" customHeight="1"/>
    <row r="1777" ht="15.75" customHeight="1"/>
    <row r="1778" ht="15.75" customHeight="1"/>
    <row r="1779" ht="15.75" customHeight="1"/>
    <row r="1780" ht="15.75" customHeight="1"/>
    <row r="1781" ht="15.75" customHeight="1"/>
    <row r="1782" ht="15.75" customHeight="1"/>
    <row r="1783" ht="15.75" customHeight="1"/>
    <row r="1784" ht="15.75" customHeight="1"/>
    <row r="1785" ht="15.75" customHeight="1"/>
    <row r="1786" ht="15.75" customHeight="1"/>
    <row r="1787" ht="15.75" customHeight="1"/>
    <row r="1788" ht="15.75" customHeight="1"/>
    <row r="1789" ht="15.75" customHeight="1"/>
    <row r="1790" ht="15.75" customHeight="1"/>
    <row r="1791" ht="15.75" customHeight="1"/>
    <row r="1792" ht="15.75" customHeight="1"/>
    <row r="1793" ht="15.75" customHeight="1"/>
    <row r="1794" ht="15.75" customHeight="1"/>
    <row r="1795" ht="15.75" customHeight="1"/>
    <row r="1796" ht="15.75" customHeight="1"/>
    <row r="1797" ht="15.75" customHeight="1"/>
    <row r="1798" ht="15.75" customHeight="1"/>
    <row r="1799" ht="15.75" customHeight="1"/>
    <row r="1800" ht="15.75" customHeight="1"/>
    <row r="1801" ht="15.75" customHeight="1"/>
    <row r="1802" ht="15.75" customHeight="1"/>
    <row r="1803" ht="15.75" customHeight="1"/>
    <row r="1804" ht="15.75" customHeight="1"/>
    <row r="1805" ht="15.75" customHeight="1"/>
    <row r="1806" ht="15.75" customHeight="1"/>
    <row r="1807" ht="15.75" customHeight="1"/>
    <row r="1808" ht="15.75" customHeight="1"/>
    <row r="1809" ht="15.75" customHeight="1"/>
    <row r="1810" ht="15.75" customHeight="1"/>
    <row r="1811" ht="15.75" customHeight="1"/>
    <row r="1812" ht="15.75" customHeight="1"/>
    <row r="1813" ht="15.75" customHeight="1"/>
    <row r="1814" ht="15.75" customHeight="1"/>
    <row r="1815" ht="15.75" customHeight="1"/>
    <row r="1816" ht="15.75" customHeight="1"/>
    <row r="1817" ht="15.75" customHeight="1"/>
    <row r="1818" ht="15.75" customHeight="1"/>
    <row r="1819" ht="15.75" customHeight="1"/>
    <row r="1820" ht="15.75" customHeight="1"/>
    <row r="1821" ht="15.75" customHeight="1"/>
    <row r="1822" ht="15.75" customHeight="1"/>
    <row r="1823" ht="15.75" customHeight="1"/>
    <row r="1824" ht="15.75" customHeight="1"/>
    <row r="1825" ht="15.75" customHeight="1"/>
    <row r="1826" ht="15.75" customHeight="1"/>
    <row r="1827" ht="15.75" customHeight="1"/>
    <row r="1828" ht="15.75" customHeight="1"/>
    <row r="1829" ht="15.75" customHeight="1"/>
    <row r="1830" ht="15.75" customHeight="1"/>
    <row r="1831" ht="15.75" customHeight="1"/>
    <row r="1832" ht="15.75" customHeight="1"/>
    <row r="1833" ht="15.75" customHeight="1"/>
    <row r="1834" ht="15.75" customHeight="1"/>
    <row r="1835" ht="15.75" customHeight="1"/>
    <row r="1836" ht="15.75" customHeight="1"/>
    <row r="1837" ht="15.75" customHeight="1"/>
    <row r="1838" ht="15.75" customHeight="1"/>
    <row r="1839" ht="15.75" customHeight="1"/>
    <row r="1840" ht="15.75" customHeight="1"/>
    <row r="1841" ht="15.75" customHeight="1"/>
    <row r="1842" ht="15.75" customHeight="1"/>
    <row r="1843" ht="15.75" customHeight="1"/>
    <row r="1844" ht="15.75" customHeight="1"/>
    <row r="1845" ht="15.75" customHeight="1"/>
    <row r="1846" ht="15.75" customHeight="1"/>
    <row r="1847" ht="15.75" customHeight="1"/>
    <row r="1848" ht="15.75" customHeight="1"/>
    <row r="1849" ht="15.75" customHeight="1"/>
    <row r="1850" ht="15.75" customHeight="1"/>
    <row r="1851" ht="15.75" customHeight="1"/>
    <row r="1852" ht="15.75" customHeight="1"/>
    <row r="1853" ht="15.75" customHeight="1"/>
    <row r="1854" ht="15.75" customHeight="1"/>
    <row r="1855" ht="15.75" customHeight="1"/>
    <row r="1856" ht="15.75" customHeight="1"/>
    <row r="1857" ht="15.75" customHeight="1"/>
    <row r="1858" ht="15.75" customHeight="1"/>
    <row r="1859" ht="15.75" customHeight="1"/>
    <row r="1860" ht="15.75" customHeight="1"/>
    <row r="1861" ht="15.75" customHeight="1"/>
    <row r="1862" ht="15.75" customHeight="1"/>
    <row r="1863" ht="15.75" customHeight="1"/>
    <row r="1864" ht="15.75" customHeight="1"/>
    <row r="1865" ht="15.75" customHeight="1"/>
    <row r="1866" ht="15.75" customHeight="1"/>
    <row r="1867" ht="15.75" customHeight="1"/>
    <row r="1868" ht="15.75" customHeight="1"/>
    <row r="1869" ht="15.75" customHeight="1"/>
    <row r="1870" ht="15.75" customHeight="1"/>
    <row r="1871" ht="15.75" customHeight="1"/>
    <row r="1872" ht="15.75" customHeight="1"/>
    <row r="1873" ht="15.75" customHeight="1"/>
    <row r="1874" ht="15.75" customHeight="1"/>
    <row r="1875" ht="15.75" customHeight="1"/>
    <row r="1876" ht="15.75" customHeight="1"/>
    <row r="1877" ht="15.75" customHeight="1"/>
    <row r="1878" ht="15.75" customHeight="1"/>
    <row r="1879" ht="15.75" customHeight="1"/>
    <row r="1880" ht="15.75" customHeight="1"/>
    <row r="1881" ht="15.75" customHeight="1"/>
    <row r="1882" ht="15.75" customHeight="1"/>
    <row r="1883" ht="15.75" customHeight="1"/>
    <row r="1884" ht="15.75" customHeight="1"/>
    <row r="1885" ht="15.75" customHeight="1"/>
    <row r="1886" ht="15.75" customHeight="1"/>
    <row r="1887" ht="15.75" customHeight="1"/>
    <row r="1888" ht="15.75" customHeight="1"/>
    <row r="1889" ht="15.75" customHeight="1"/>
    <row r="1890" ht="15.75" customHeight="1"/>
    <row r="1891" ht="15.75" customHeight="1"/>
    <row r="1892" ht="15.75" customHeight="1"/>
    <row r="1893" ht="15.75" customHeight="1"/>
    <row r="1894" ht="15.75" customHeight="1"/>
    <row r="1895" ht="15.75" customHeight="1"/>
    <row r="1896" ht="15.75" customHeight="1"/>
    <row r="1897" ht="15.75" customHeight="1"/>
    <row r="1898" ht="15.75" customHeight="1"/>
    <row r="1899" ht="15.75" customHeight="1"/>
    <row r="1900" ht="15.75" customHeight="1"/>
    <row r="1901" ht="15.75" customHeight="1"/>
    <row r="1902" ht="15.75" customHeight="1"/>
    <row r="1903" ht="15.75" customHeight="1"/>
    <row r="1904" ht="15.75" customHeight="1"/>
    <row r="1905" ht="15.75" customHeight="1"/>
    <row r="1906" ht="15.75" customHeight="1"/>
    <row r="1907" ht="15.75" customHeight="1"/>
    <row r="1908" ht="15.75" customHeight="1"/>
    <row r="1909" ht="15.75" customHeight="1"/>
    <row r="1910" ht="15.75" customHeight="1"/>
    <row r="1911" ht="15.75" customHeight="1"/>
    <row r="1912" ht="15.75" customHeight="1"/>
    <row r="1913" ht="15.75" customHeight="1"/>
    <row r="1914" ht="15.75" customHeight="1"/>
    <row r="1915" ht="15.75" customHeight="1"/>
    <row r="1916" ht="15.75" customHeight="1"/>
    <row r="1917" ht="15.75" customHeight="1"/>
    <row r="1918" ht="15.75" customHeight="1"/>
    <row r="1919" ht="15.75" customHeight="1"/>
    <row r="1920" ht="15.75" customHeight="1"/>
    <row r="1921" ht="15.75" customHeight="1"/>
    <row r="1922" ht="15.75" customHeight="1"/>
    <row r="1923" ht="15.75" customHeight="1"/>
    <row r="1924" ht="15.75" customHeight="1"/>
    <row r="1925" ht="15.75" customHeight="1"/>
    <row r="1926" ht="15.75" customHeight="1"/>
    <row r="1927" ht="15.75" customHeight="1"/>
    <row r="1928" ht="15.75" customHeight="1"/>
    <row r="1929" ht="15.75" customHeight="1"/>
    <row r="1930" ht="15.75" customHeight="1"/>
    <row r="1931" ht="15.75" customHeight="1"/>
    <row r="1932" ht="15.75" customHeight="1"/>
    <row r="1933" ht="15.75" customHeight="1"/>
    <row r="1934" ht="15.75" customHeight="1"/>
    <row r="1935" ht="15.75" customHeight="1"/>
    <row r="1936" ht="15.75" customHeight="1"/>
    <row r="1937" ht="15.75" customHeight="1"/>
    <row r="1938" ht="15.75" customHeight="1"/>
    <row r="1939" ht="15.75" customHeight="1"/>
    <row r="1940" ht="15.75" customHeight="1"/>
    <row r="1941" ht="15.75" customHeight="1"/>
    <row r="1942" ht="15.75" customHeight="1"/>
    <row r="1943" ht="15.75" customHeight="1"/>
    <row r="1944" ht="15.75" customHeight="1"/>
    <row r="1945" ht="15.75" customHeight="1"/>
    <row r="1946" ht="15.75" customHeight="1"/>
    <row r="1947" ht="15.75" customHeight="1"/>
    <row r="1948" ht="15.75" customHeight="1"/>
    <row r="1949" ht="15.75" customHeight="1"/>
    <row r="1950" ht="15.75" customHeight="1"/>
    <row r="1951" ht="15.75" customHeight="1"/>
    <row r="1952" ht="15.75" customHeight="1"/>
    <row r="1953" ht="15.75" customHeight="1"/>
    <row r="1954" ht="15.75" customHeight="1"/>
    <row r="1955" ht="15.75" customHeight="1"/>
    <row r="1956" ht="15.75" customHeight="1"/>
    <row r="1957" ht="15.75" customHeight="1"/>
    <row r="1958" ht="15.75" customHeight="1"/>
    <row r="1959" ht="15.75" customHeight="1"/>
    <row r="1960" ht="15.75" customHeight="1"/>
    <row r="1961" ht="15.75" customHeight="1"/>
    <row r="1962" ht="15.75" customHeight="1"/>
    <row r="1963" ht="15.75" customHeight="1"/>
    <row r="1964" ht="15.75" customHeight="1"/>
    <row r="1965" ht="15.75" customHeight="1"/>
    <row r="1966" ht="15.75" customHeight="1"/>
    <row r="1967" ht="15.75" customHeight="1"/>
    <row r="1968" ht="15.75" customHeight="1"/>
    <row r="1969" ht="15.75" customHeight="1"/>
    <row r="1970" ht="15.75" customHeight="1"/>
    <row r="1971" ht="15.75" customHeight="1"/>
    <row r="1972" ht="15.75" customHeight="1"/>
    <row r="1973" ht="15.75" customHeight="1"/>
    <row r="1974" ht="15.75" customHeight="1"/>
    <row r="1975" ht="15.75" customHeight="1"/>
    <row r="1976" ht="15.75" customHeight="1"/>
    <row r="1977" ht="15.75" customHeight="1"/>
    <row r="1978" ht="15.75" customHeight="1"/>
    <row r="1979" ht="15.75" customHeight="1"/>
    <row r="1980" ht="15.75" customHeight="1"/>
    <row r="1981" ht="15.75" customHeight="1"/>
    <row r="1982" ht="15.75" customHeight="1"/>
    <row r="1983" ht="15.75" customHeight="1"/>
    <row r="1984" ht="15.75" customHeight="1"/>
    <row r="1985" ht="15.75" customHeight="1"/>
    <row r="1986" ht="15.75" customHeight="1"/>
  </sheetData>
  <mergeCells count="11">
    <mergeCell ref="A12:F12"/>
    <mergeCell ref="A1004:I1004"/>
    <mergeCell ref="A8:F8"/>
    <mergeCell ref="A9:F9"/>
    <mergeCell ref="A10:F10"/>
    <mergeCell ref="A11:F11"/>
    <mergeCell ref="A2:F2"/>
    <mergeCell ref="A4:F4"/>
    <mergeCell ref="A5:F5"/>
    <mergeCell ref="A6:F6"/>
    <mergeCell ref="A7:F7"/>
  </mergeCells>
  <pageMargins left="0.7" right="0.7" top="0.75" bottom="0.75" header="0" footer="0"/>
  <pageSetup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7"/>
  </sheetPr>
  <dimension ref="A1:Y1303"/>
  <sheetViews>
    <sheetView topLeftCell="A305" workbookViewId="0">
      <selection activeCell="E313" sqref="E313"/>
    </sheetView>
  </sheetViews>
  <sheetFormatPr defaultColWidth="14.44140625" defaultRowHeight="15" customHeight="1"/>
  <cols>
    <col min="1" max="1" width="23.6640625" customWidth="1"/>
    <col min="2" max="2" width="10.88671875" customWidth="1"/>
    <col min="3" max="3" width="30" customWidth="1"/>
    <col min="4" max="4" width="17.6640625" customWidth="1"/>
    <col min="5" max="5" width="26.44140625" style="1975" customWidth="1"/>
    <col min="6" max="8" width="13.6640625" customWidth="1"/>
    <col min="9" max="25" width="8" customWidth="1"/>
  </cols>
  <sheetData>
    <row r="1" spans="1:25" ht="14.4">
      <c r="A1" s="1"/>
      <c r="B1" s="1"/>
      <c r="C1" s="2"/>
      <c r="D1" s="2"/>
      <c r="E1" s="2259"/>
      <c r="F1" s="3"/>
      <c r="G1" s="3"/>
      <c r="H1" s="3"/>
    </row>
    <row r="2" spans="1:25" ht="15.75" customHeight="1">
      <c r="A2" s="2329" t="s">
        <v>305</v>
      </c>
      <c r="B2" s="2325"/>
      <c r="C2" s="2325"/>
      <c r="D2" s="2325"/>
      <c r="E2" s="2326"/>
      <c r="F2" s="4"/>
      <c r="G2" s="4"/>
      <c r="H2" s="4"/>
      <c r="I2" s="19"/>
      <c r="J2" s="19"/>
      <c r="K2" s="19"/>
      <c r="L2" s="19"/>
      <c r="M2" s="19"/>
      <c r="N2" s="19"/>
      <c r="O2" s="19"/>
      <c r="P2" s="19"/>
      <c r="Q2" s="19"/>
      <c r="R2" s="19"/>
      <c r="S2" s="19"/>
      <c r="T2" s="19"/>
      <c r="U2" s="19"/>
      <c r="V2" s="19"/>
      <c r="W2" s="19"/>
      <c r="X2" s="19"/>
      <c r="Y2" s="19"/>
    </row>
    <row r="3" spans="1:25" ht="15.75" customHeight="1">
      <c r="A3" s="5"/>
      <c r="B3" s="5"/>
      <c r="C3" s="5"/>
      <c r="D3" s="5"/>
      <c r="E3" s="2260"/>
      <c r="F3" s="4"/>
      <c r="G3" s="4"/>
      <c r="H3" s="4"/>
      <c r="I3" s="19"/>
      <c r="J3" s="19"/>
      <c r="K3" s="19"/>
      <c r="L3" s="19"/>
      <c r="M3" s="19"/>
      <c r="N3" s="19"/>
      <c r="O3" s="19"/>
      <c r="P3" s="19"/>
      <c r="Q3" s="19"/>
      <c r="R3" s="19"/>
      <c r="S3" s="19"/>
      <c r="T3" s="19"/>
      <c r="U3" s="19"/>
      <c r="V3" s="19"/>
      <c r="W3" s="19"/>
      <c r="X3" s="19"/>
      <c r="Y3" s="19"/>
    </row>
    <row r="4" spans="1:25" ht="14.25" customHeight="1">
      <c r="A4" s="2382" t="s">
        <v>306</v>
      </c>
      <c r="B4" s="2383"/>
      <c r="C4" s="2383"/>
      <c r="D4" s="2383"/>
      <c r="E4" s="2383"/>
      <c r="F4" s="4"/>
      <c r="G4" s="4"/>
      <c r="H4" s="4"/>
      <c r="I4" s="19"/>
      <c r="J4" s="19"/>
      <c r="K4" s="19"/>
      <c r="L4" s="19"/>
      <c r="M4" s="19"/>
      <c r="N4" s="19"/>
      <c r="O4" s="19"/>
      <c r="P4" s="19"/>
      <c r="Q4" s="19"/>
      <c r="R4" s="19"/>
      <c r="S4" s="19"/>
      <c r="T4" s="19"/>
      <c r="U4" s="19"/>
      <c r="V4" s="19"/>
      <c r="W4" s="19"/>
      <c r="X4" s="19"/>
      <c r="Y4" s="19"/>
    </row>
    <row r="5" spans="1:25" ht="16.5" customHeight="1">
      <c r="A5" s="2384" t="s">
        <v>307</v>
      </c>
      <c r="B5" s="2383"/>
      <c r="C5" s="2383"/>
      <c r="D5" s="2383"/>
      <c r="E5" s="2383"/>
      <c r="F5" s="4"/>
      <c r="G5" s="4"/>
      <c r="H5" s="4"/>
      <c r="I5" s="19"/>
      <c r="J5" s="19"/>
      <c r="K5" s="19"/>
      <c r="L5" s="19"/>
      <c r="M5" s="19"/>
      <c r="N5" s="19"/>
      <c r="O5" s="19"/>
      <c r="P5" s="19"/>
      <c r="Q5" s="19"/>
      <c r="R5" s="19"/>
      <c r="S5" s="19"/>
      <c r="T5" s="19"/>
      <c r="U5" s="19"/>
      <c r="V5" s="19"/>
      <c r="W5" s="19"/>
      <c r="X5" s="19"/>
      <c r="Y5" s="19"/>
    </row>
    <row r="6" spans="1:25" ht="62.25" customHeight="1">
      <c r="A6" s="2385" t="s">
        <v>344</v>
      </c>
      <c r="B6" s="2383"/>
      <c r="C6" s="2383"/>
      <c r="D6" s="2383"/>
      <c r="E6" s="2383"/>
      <c r="F6" s="4"/>
      <c r="G6" s="4"/>
      <c r="H6" s="4"/>
      <c r="I6" s="19"/>
      <c r="J6" s="19"/>
      <c r="K6" s="19"/>
      <c r="L6" s="19"/>
      <c r="M6" s="19"/>
      <c r="N6" s="19"/>
      <c r="O6" s="19"/>
      <c r="P6" s="19"/>
      <c r="Q6" s="19"/>
      <c r="R6" s="19"/>
      <c r="S6" s="19"/>
      <c r="T6" s="19"/>
      <c r="U6" s="19"/>
      <c r="V6" s="19"/>
      <c r="W6" s="19"/>
      <c r="X6" s="19"/>
      <c r="Y6" s="19"/>
    </row>
    <row r="7" spans="1:25" ht="14.4">
      <c r="A7" s="7"/>
      <c r="B7" s="7"/>
      <c r="C7" s="8"/>
      <c r="D7" s="8"/>
      <c r="E7" s="2259"/>
      <c r="F7" s="7"/>
      <c r="G7" s="7"/>
      <c r="H7" s="7"/>
      <c r="I7" s="19"/>
      <c r="J7" s="19"/>
      <c r="K7" s="19"/>
      <c r="L7" s="19"/>
      <c r="M7" s="19"/>
      <c r="N7" s="19"/>
      <c r="O7" s="19"/>
      <c r="P7" s="19"/>
      <c r="Q7" s="19"/>
      <c r="R7" s="19"/>
      <c r="S7" s="19"/>
      <c r="T7" s="19"/>
      <c r="U7" s="19"/>
      <c r="V7" s="19"/>
      <c r="W7" s="19"/>
      <c r="X7" s="19"/>
      <c r="Y7" s="19"/>
    </row>
    <row r="8" spans="1:25" ht="61.5" customHeight="1">
      <c r="A8" s="11" t="s">
        <v>135</v>
      </c>
      <c r="B8" s="10" t="s">
        <v>85</v>
      </c>
      <c r="C8" s="11" t="s">
        <v>341</v>
      </c>
      <c r="D8" s="11" t="s">
        <v>71</v>
      </c>
      <c r="E8" s="1390" t="s">
        <v>57</v>
      </c>
      <c r="F8" s="138" t="s">
        <v>393</v>
      </c>
      <c r="I8" s="19"/>
      <c r="J8" s="19"/>
      <c r="K8" s="19"/>
      <c r="L8" s="19"/>
      <c r="M8" s="19"/>
      <c r="N8" s="19"/>
      <c r="O8" s="19"/>
      <c r="P8" s="19"/>
      <c r="Q8" s="19"/>
      <c r="R8" s="19"/>
      <c r="S8" s="19"/>
      <c r="T8" s="19"/>
      <c r="U8" s="19"/>
      <c r="V8" s="19"/>
      <c r="W8" s="19"/>
      <c r="X8" s="19"/>
      <c r="Y8" s="19"/>
    </row>
    <row r="9" spans="1:25" ht="25.2" customHeight="1">
      <c r="A9" s="1775" t="s">
        <v>584</v>
      </c>
      <c r="B9" s="1765" t="s">
        <v>456</v>
      </c>
      <c r="C9" s="1765" t="s">
        <v>688</v>
      </c>
      <c r="D9" s="1999">
        <v>20</v>
      </c>
      <c r="E9" s="1995">
        <v>30</v>
      </c>
      <c r="F9" s="1767" t="s">
        <v>423</v>
      </c>
    </row>
    <row r="10" spans="1:25" ht="25.2" customHeight="1">
      <c r="A10" s="1775" t="s">
        <v>880</v>
      </c>
      <c r="B10" s="1765" t="s">
        <v>456</v>
      </c>
      <c r="C10" s="1765" t="s">
        <v>930</v>
      </c>
      <c r="D10" s="1999">
        <v>30</v>
      </c>
      <c r="E10" s="1995">
        <v>30</v>
      </c>
      <c r="F10" s="1772" t="s">
        <v>703</v>
      </c>
    </row>
    <row r="11" spans="1:25" ht="25.2" customHeight="1">
      <c r="A11" s="1775" t="s">
        <v>880</v>
      </c>
      <c r="B11" s="1765" t="s">
        <v>456</v>
      </c>
      <c r="C11" s="1765" t="s">
        <v>931</v>
      </c>
      <c r="D11" s="1998">
        <v>30</v>
      </c>
      <c r="E11" s="1995">
        <v>30</v>
      </c>
      <c r="F11" s="1772" t="s">
        <v>703</v>
      </c>
    </row>
    <row r="12" spans="1:25" ht="25.2" customHeight="1">
      <c r="A12" s="1775" t="s">
        <v>880</v>
      </c>
      <c r="B12" s="1765" t="s">
        <v>456</v>
      </c>
      <c r="C12" s="1765" t="s">
        <v>932</v>
      </c>
      <c r="D12" s="1999">
        <v>30</v>
      </c>
      <c r="E12" s="1995">
        <v>30</v>
      </c>
      <c r="F12" s="1772" t="s">
        <v>703</v>
      </c>
    </row>
    <row r="13" spans="1:25" ht="25.2" customHeight="1">
      <c r="A13" s="1775" t="s">
        <v>880</v>
      </c>
      <c r="B13" s="1765" t="s">
        <v>456</v>
      </c>
      <c r="C13" s="1765" t="s">
        <v>933</v>
      </c>
      <c r="D13" s="1998">
        <v>30</v>
      </c>
      <c r="E13" s="1995">
        <v>30</v>
      </c>
      <c r="F13" s="1772" t="s">
        <v>703</v>
      </c>
    </row>
    <row r="14" spans="1:25" ht="25.2" customHeight="1">
      <c r="A14" s="1775" t="s">
        <v>952</v>
      </c>
      <c r="B14" s="1765" t="s">
        <v>456</v>
      </c>
      <c r="C14" s="1765" t="s">
        <v>964</v>
      </c>
      <c r="D14" s="1999">
        <v>30</v>
      </c>
      <c r="E14" s="1995">
        <v>30</v>
      </c>
      <c r="F14" s="2203" t="s">
        <v>432</v>
      </c>
    </row>
    <row r="15" spans="1:25" ht="25.2" customHeight="1">
      <c r="A15" s="2006" t="s">
        <v>434</v>
      </c>
      <c r="B15" s="1769" t="s">
        <v>456</v>
      </c>
      <c r="C15" s="1765" t="s">
        <v>1040</v>
      </c>
      <c r="D15" s="1999">
        <v>30</v>
      </c>
      <c r="E15" s="1995">
        <v>30</v>
      </c>
      <c r="F15" s="1775" t="s">
        <v>1046</v>
      </c>
    </row>
    <row r="16" spans="1:25" ht="25.2" customHeight="1">
      <c r="A16" s="2006" t="s">
        <v>434</v>
      </c>
      <c r="B16" s="1769" t="s">
        <v>1041</v>
      </c>
      <c r="C16" s="1765" t="s">
        <v>1042</v>
      </c>
      <c r="D16" s="1998">
        <v>30</v>
      </c>
      <c r="E16" s="1995">
        <v>30</v>
      </c>
      <c r="F16" s="1775" t="s">
        <v>1046</v>
      </c>
    </row>
    <row r="17" spans="1:6" ht="25.2" customHeight="1">
      <c r="A17" s="2006" t="s">
        <v>434</v>
      </c>
      <c r="B17" s="1769" t="s">
        <v>475</v>
      </c>
      <c r="C17" s="1765" t="s">
        <v>1043</v>
      </c>
      <c r="D17" s="1999">
        <v>30</v>
      </c>
      <c r="E17" s="1995">
        <v>30</v>
      </c>
      <c r="F17" s="1775" t="s">
        <v>1046</v>
      </c>
    </row>
    <row r="18" spans="1:6" ht="25.2" customHeight="1">
      <c r="A18" s="2006" t="s">
        <v>434</v>
      </c>
      <c r="B18" s="1769" t="s">
        <v>1044</v>
      </c>
      <c r="C18" s="1765" t="s">
        <v>1045</v>
      </c>
      <c r="D18" s="1998">
        <v>30</v>
      </c>
      <c r="E18" s="1995">
        <v>30</v>
      </c>
      <c r="F18" s="1775" t="s">
        <v>1046</v>
      </c>
    </row>
    <row r="19" spans="1:6" ht="25.2" customHeight="1">
      <c r="A19" s="1769" t="s">
        <v>1110</v>
      </c>
      <c r="B19" s="1769" t="s">
        <v>456</v>
      </c>
      <c r="C19" s="1769" t="s">
        <v>1119</v>
      </c>
      <c r="D19" s="2003">
        <v>30</v>
      </c>
      <c r="E19" s="1777">
        <f t="shared" ref="E19:E28" si="0">D19</f>
        <v>30</v>
      </c>
      <c r="F19" s="1769" t="s">
        <v>1110</v>
      </c>
    </row>
    <row r="20" spans="1:6" ht="25.2" customHeight="1">
      <c r="A20" s="1769" t="s">
        <v>1110</v>
      </c>
      <c r="B20" s="1769" t="s">
        <v>1041</v>
      </c>
      <c r="C20" s="1769" t="s">
        <v>1120</v>
      </c>
      <c r="D20" s="2003">
        <v>30</v>
      </c>
      <c r="E20" s="1777">
        <f t="shared" si="0"/>
        <v>30</v>
      </c>
      <c r="F20" s="1769" t="s">
        <v>1110</v>
      </c>
    </row>
    <row r="21" spans="1:6" ht="25.2" customHeight="1">
      <c r="A21" s="1769" t="s">
        <v>1110</v>
      </c>
      <c r="B21" s="1769" t="s">
        <v>475</v>
      </c>
      <c r="C21" s="1769" t="s">
        <v>1121</v>
      </c>
      <c r="D21" s="2003">
        <v>30</v>
      </c>
      <c r="E21" s="1777">
        <f t="shared" si="0"/>
        <v>30</v>
      </c>
      <c r="F21" s="1769" t="s">
        <v>1110</v>
      </c>
    </row>
    <row r="22" spans="1:6" ht="25.2" customHeight="1">
      <c r="A22" s="1769" t="s">
        <v>1110</v>
      </c>
      <c r="B22" s="1769" t="s">
        <v>1044</v>
      </c>
      <c r="C22" s="1769" t="s">
        <v>1122</v>
      </c>
      <c r="D22" s="2003">
        <v>30</v>
      </c>
      <c r="E22" s="1777">
        <f t="shared" si="0"/>
        <v>30</v>
      </c>
      <c r="F22" s="1769" t="s">
        <v>1110</v>
      </c>
    </row>
    <row r="23" spans="1:6" ht="25.2" customHeight="1">
      <c r="A23" s="1769" t="s">
        <v>1110</v>
      </c>
      <c r="B23" s="1769" t="s">
        <v>1123</v>
      </c>
      <c r="C23" s="1769" t="s">
        <v>1124</v>
      </c>
      <c r="D23" s="2003">
        <v>30</v>
      </c>
      <c r="E23" s="1777">
        <f t="shared" si="0"/>
        <v>30</v>
      </c>
      <c r="F23" s="1769" t="s">
        <v>1110</v>
      </c>
    </row>
    <row r="24" spans="1:6" ht="25.2" customHeight="1">
      <c r="A24" s="1769" t="s">
        <v>1110</v>
      </c>
      <c r="B24" s="1769" t="s">
        <v>1125</v>
      </c>
      <c r="C24" s="1769" t="s">
        <v>1126</v>
      </c>
      <c r="D24" s="2003">
        <v>30</v>
      </c>
      <c r="E24" s="1777">
        <f t="shared" si="0"/>
        <v>30</v>
      </c>
      <c r="F24" s="1769" t="s">
        <v>1110</v>
      </c>
    </row>
    <row r="25" spans="1:6" ht="25.2" customHeight="1">
      <c r="A25" s="1769" t="s">
        <v>1110</v>
      </c>
      <c r="B25" s="1769" t="s">
        <v>1127</v>
      </c>
      <c r="C25" s="1769" t="s">
        <v>1128</v>
      </c>
      <c r="D25" s="2003">
        <v>30</v>
      </c>
      <c r="E25" s="1777">
        <f t="shared" si="0"/>
        <v>30</v>
      </c>
      <c r="F25" s="1769" t="s">
        <v>1110</v>
      </c>
    </row>
    <row r="26" spans="1:6" ht="25.2" customHeight="1">
      <c r="A26" s="1769" t="s">
        <v>1110</v>
      </c>
      <c r="B26" s="1769" t="s">
        <v>1129</v>
      </c>
      <c r="C26" s="1769" t="s">
        <v>1130</v>
      </c>
      <c r="D26" s="2003">
        <v>30</v>
      </c>
      <c r="E26" s="1777">
        <f t="shared" si="0"/>
        <v>30</v>
      </c>
      <c r="F26" s="1769" t="s">
        <v>1110</v>
      </c>
    </row>
    <row r="27" spans="1:6" ht="25.2" customHeight="1">
      <c r="A27" s="1769" t="s">
        <v>1110</v>
      </c>
      <c r="B27" s="1769" t="s">
        <v>1131</v>
      </c>
      <c r="C27" s="1769" t="s">
        <v>1132</v>
      </c>
      <c r="D27" s="2003">
        <v>30</v>
      </c>
      <c r="E27" s="1777">
        <f t="shared" si="0"/>
        <v>30</v>
      </c>
      <c r="F27" s="1769" t="s">
        <v>1110</v>
      </c>
    </row>
    <row r="28" spans="1:6" ht="25.2" customHeight="1">
      <c r="A28" s="1769" t="s">
        <v>1110</v>
      </c>
      <c r="B28" s="1769" t="s">
        <v>1133</v>
      </c>
      <c r="C28" s="1769" t="s">
        <v>1134</v>
      </c>
      <c r="D28" s="2003">
        <v>30</v>
      </c>
      <c r="E28" s="1777">
        <f t="shared" si="0"/>
        <v>30</v>
      </c>
      <c r="F28" s="1769" t="s">
        <v>1110</v>
      </c>
    </row>
    <row r="29" spans="1:6" ht="25.2" customHeight="1">
      <c r="A29" s="1775" t="s">
        <v>425</v>
      </c>
      <c r="B29" s="1765" t="s">
        <v>456</v>
      </c>
      <c r="C29" s="1765" t="s">
        <v>1393</v>
      </c>
      <c r="D29" s="1998">
        <v>30</v>
      </c>
      <c r="E29" s="1995">
        <v>30</v>
      </c>
      <c r="F29" s="1775" t="s">
        <v>1402</v>
      </c>
    </row>
    <row r="30" spans="1:6" ht="25.2" customHeight="1">
      <c r="A30" s="1775" t="s">
        <v>425</v>
      </c>
      <c r="B30" s="1765" t="s">
        <v>456</v>
      </c>
      <c r="C30" s="1765" t="s">
        <v>1394</v>
      </c>
      <c r="D30" s="1998">
        <v>30</v>
      </c>
      <c r="E30" s="1995">
        <v>30</v>
      </c>
      <c r="F30" s="1775" t="s">
        <v>1402</v>
      </c>
    </row>
    <row r="31" spans="1:6" ht="25.2" customHeight="1">
      <c r="A31" s="1775" t="s">
        <v>425</v>
      </c>
      <c r="B31" s="1765" t="s">
        <v>456</v>
      </c>
      <c r="C31" s="1765" t="s">
        <v>1395</v>
      </c>
      <c r="D31" s="1998">
        <v>30</v>
      </c>
      <c r="E31" s="1995">
        <v>30</v>
      </c>
      <c r="F31" s="1775" t="s">
        <v>1402</v>
      </c>
    </row>
    <row r="32" spans="1:6" ht="25.2" customHeight="1">
      <c r="A32" s="1775" t="s">
        <v>425</v>
      </c>
      <c r="B32" s="1765" t="s">
        <v>456</v>
      </c>
      <c r="C32" s="1765" t="s">
        <v>1396</v>
      </c>
      <c r="D32" s="1998">
        <v>20</v>
      </c>
      <c r="E32" s="1995">
        <v>10</v>
      </c>
      <c r="F32" s="1775" t="s">
        <v>1402</v>
      </c>
    </row>
    <row r="33" spans="1:6" ht="25.2" customHeight="1">
      <c r="A33" s="1775" t="s">
        <v>425</v>
      </c>
      <c r="B33" s="1765" t="s">
        <v>456</v>
      </c>
      <c r="C33" s="1765" t="s">
        <v>1397</v>
      </c>
      <c r="D33" s="1998">
        <v>20</v>
      </c>
      <c r="E33" s="1995">
        <v>10</v>
      </c>
      <c r="F33" s="1775" t="s">
        <v>1402</v>
      </c>
    </row>
    <row r="34" spans="1:6" ht="25.2" customHeight="1">
      <c r="A34" s="1775" t="s">
        <v>425</v>
      </c>
      <c r="B34" s="1765" t="s">
        <v>456</v>
      </c>
      <c r="C34" s="1765" t="s">
        <v>1398</v>
      </c>
      <c r="D34" s="1998">
        <v>20</v>
      </c>
      <c r="E34" s="1995">
        <v>10</v>
      </c>
      <c r="F34" s="1775" t="s">
        <v>1402</v>
      </c>
    </row>
    <row r="35" spans="1:6" ht="25.2" customHeight="1">
      <c r="A35" s="1784" t="s">
        <v>437</v>
      </c>
      <c r="B35" s="1784" t="s">
        <v>456</v>
      </c>
      <c r="C35" s="1784" t="s">
        <v>1571</v>
      </c>
      <c r="D35" s="1787">
        <v>30</v>
      </c>
      <c r="E35" s="1785">
        <v>30</v>
      </c>
      <c r="F35" s="1789" t="s">
        <v>437</v>
      </c>
    </row>
    <row r="36" spans="1:6" ht="25.2" customHeight="1">
      <c r="A36" s="1784" t="s">
        <v>437</v>
      </c>
      <c r="B36" s="1784" t="s">
        <v>456</v>
      </c>
      <c r="C36" s="1784" t="s">
        <v>1572</v>
      </c>
      <c r="D36" s="1787">
        <v>30</v>
      </c>
      <c r="E36" s="1785">
        <v>30</v>
      </c>
      <c r="F36" s="1789" t="s">
        <v>437</v>
      </c>
    </row>
    <row r="37" spans="1:6" ht="25.2" customHeight="1">
      <c r="A37" s="1784" t="s">
        <v>437</v>
      </c>
      <c r="B37" s="1784" t="s">
        <v>456</v>
      </c>
      <c r="C37" s="1784" t="s">
        <v>1573</v>
      </c>
      <c r="D37" s="1787">
        <v>30</v>
      </c>
      <c r="E37" s="1785">
        <v>30</v>
      </c>
      <c r="F37" s="1789" t="s">
        <v>437</v>
      </c>
    </row>
    <row r="38" spans="1:6" ht="25.2" customHeight="1">
      <c r="A38" s="1784" t="s">
        <v>437</v>
      </c>
      <c r="B38" s="1784" t="s">
        <v>456</v>
      </c>
      <c r="C38" s="1784" t="s">
        <v>1574</v>
      </c>
      <c r="D38" s="1787">
        <v>30</v>
      </c>
      <c r="E38" s="1785">
        <v>30</v>
      </c>
      <c r="F38" s="1789" t="s">
        <v>437</v>
      </c>
    </row>
    <row r="39" spans="1:6" ht="25.2" customHeight="1">
      <c r="A39" s="1784" t="s">
        <v>437</v>
      </c>
      <c r="B39" s="1784" t="s">
        <v>456</v>
      </c>
      <c r="C39" s="1784" t="s">
        <v>1575</v>
      </c>
      <c r="D39" s="1787">
        <v>30</v>
      </c>
      <c r="E39" s="1785">
        <v>30</v>
      </c>
      <c r="F39" s="1789" t="s">
        <v>437</v>
      </c>
    </row>
    <row r="40" spans="1:6" ht="25.2" customHeight="1">
      <c r="A40" s="1789" t="s">
        <v>438</v>
      </c>
      <c r="B40" s="1804" t="s">
        <v>456</v>
      </c>
      <c r="C40" s="1804" t="s">
        <v>1755</v>
      </c>
      <c r="D40" s="1854">
        <v>30</v>
      </c>
      <c r="E40" s="1914">
        <v>30</v>
      </c>
      <c r="F40" s="1789" t="s">
        <v>438</v>
      </c>
    </row>
    <row r="41" spans="1:6" ht="25.2" customHeight="1">
      <c r="A41" s="1789" t="s">
        <v>438</v>
      </c>
      <c r="B41" s="1804" t="s">
        <v>456</v>
      </c>
      <c r="C41" s="1804" t="s">
        <v>1756</v>
      </c>
      <c r="D41" s="1854">
        <v>30</v>
      </c>
      <c r="E41" s="1914">
        <v>30</v>
      </c>
      <c r="F41" s="1789" t="s">
        <v>438</v>
      </c>
    </row>
    <row r="42" spans="1:6" ht="25.2" customHeight="1">
      <c r="A42" s="1789" t="s">
        <v>438</v>
      </c>
      <c r="B42" s="1804" t="s">
        <v>456</v>
      </c>
      <c r="C42" s="1804" t="s">
        <v>1757</v>
      </c>
      <c r="D42" s="1854">
        <v>30</v>
      </c>
      <c r="E42" s="1914">
        <v>30</v>
      </c>
      <c r="F42" s="1789" t="s">
        <v>438</v>
      </c>
    </row>
    <row r="43" spans="1:6" ht="25.2" customHeight="1">
      <c r="A43" s="1789" t="s">
        <v>438</v>
      </c>
      <c r="B43" s="1804" t="s">
        <v>456</v>
      </c>
      <c r="C43" s="1804" t="s">
        <v>1758</v>
      </c>
      <c r="D43" s="1854">
        <v>30</v>
      </c>
      <c r="E43" s="1914">
        <v>30</v>
      </c>
      <c r="F43" s="1789" t="s">
        <v>438</v>
      </c>
    </row>
    <row r="44" spans="1:6" ht="25.2" customHeight="1">
      <c r="A44" s="1789" t="s">
        <v>2134</v>
      </c>
      <c r="B44" s="1804" t="s">
        <v>456</v>
      </c>
      <c r="C44" s="1804" t="s">
        <v>2138</v>
      </c>
      <c r="D44" s="1805">
        <v>30</v>
      </c>
      <c r="E44" s="1914">
        <v>30</v>
      </c>
      <c r="F44" s="1789" t="s">
        <v>2134</v>
      </c>
    </row>
    <row r="45" spans="1:6" ht="25.2" customHeight="1">
      <c r="A45" s="1789" t="s">
        <v>2134</v>
      </c>
      <c r="B45" s="1804" t="s">
        <v>456</v>
      </c>
      <c r="C45" s="1804" t="s">
        <v>2139</v>
      </c>
      <c r="D45" s="1805">
        <v>30</v>
      </c>
      <c r="E45" s="1914">
        <v>30</v>
      </c>
      <c r="F45" s="1789" t="s">
        <v>2134</v>
      </c>
    </row>
    <row r="46" spans="1:6" ht="25.2" customHeight="1">
      <c r="A46" s="1789" t="s">
        <v>2134</v>
      </c>
      <c r="B46" s="1804" t="s">
        <v>456</v>
      </c>
      <c r="C46" s="1804" t="s">
        <v>2140</v>
      </c>
      <c r="D46" s="1805">
        <v>30</v>
      </c>
      <c r="E46" s="1914">
        <v>30</v>
      </c>
      <c r="F46" s="1789" t="s">
        <v>2134</v>
      </c>
    </row>
    <row r="47" spans="1:6" ht="25.2" customHeight="1">
      <c r="A47" s="1789" t="s">
        <v>2134</v>
      </c>
      <c r="B47" s="1804" t="s">
        <v>456</v>
      </c>
      <c r="C47" s="1804" t="s">
        <v>2141</v>
      </c>
      <c r="D47" s="1805">
        <v>30</v>
      </c>
      <c r="E47" s="1914">
        <v>30</v>
      </c>
      <c r="F47" s="1789" t="s">
        <v>2134</v>
      </c>
    </row>
    <row r="48" spans="1:6" ht="25.2" customHeight="1">
      <c r="A48" s="1789" t="s">
        <v>2134</v>
      </c>
      <c r="B48" s="1804" t="s">
        <v>456</v>
      </c>
      <c r="C48" s="1804" t="s">
        <v>2142</v>
      </c>
      <c r="D48" s="1805">
        <v>30</v>
      </c>
      <c r="E48" s="1914">
        <v>30</v>
      </c>
      <c r="F48" s="1789" t="s">
        <v>2134</v>
      </c>
    </row>
    <row r="49" spans="1:6" ht="25.2" customHeight="1">
      <c r="A49" s="1789" t="s">
        <v>422</v>
      </c>
      <c r="B49" s="1804" t="s">
        <v>456</v>
      </c>
      <c r="C49" s="1804" t="s">
        <v>2580</v>
      </c>
      <c r="D49" s="1805">
        <v>30</v>
      </c>
      <c r="E49" s="1914">
        <v>30</v>
      </c>
      <c r="F49" s="1789" t="s">
        <v>422</v>
      </c>
    </row>
    <row r="50" spans="1:6" ht="25.2" customHeight="1">
      <c r="A50" s="1789" t="s">
        <v>422</v>
      </c>
      <c r="B50" s="1804" t="s">
        <v>456</v>
      </c>
      <c r="C50" s="1804" t="s">
        <v>2581</v>
      </c>
      <c r="D50" s="1805">
        <v>30</v>
      </c>
      <c r="E50" s="1914">
        <v>30</v>
      </c>
      <c r="F50" s="1789" t="s">
        <v>422</v>
      </c>
    </row>
    <row r="51" spans="1:6" ht="25.2" customHeight="1">
      <c r="A51" s="1789" t="s">
        <v>422</v>
      </c>
      <c r="B51" s="1804" t="s">
        <v>456</v>
      </c>
      <c r="C51" s="1804" t="s">
        <v>2582</v>
      </c>
      <c r="D51" s="1805">
        <v>30</v>
      </c>
      <c r="E51" s="1914">
        <v>30</v>
      </c>
      <c r="F51" s="1789" t="s">
        <v>422</v>
      </c>
    </row>
    <row r="52" spans="1:6" ht="25.2" customHeight="1">
      <c r="A52" s="1789" t="s">
        <v>422</v>
      </c>
      <c r="B52" s="1804" t="s">
        <v>456</v>
      </c>
      <c r="C52" s="1804" t="s">
        <v>2583</v>
      </c>
      <c r="D52" s="1805">
        <v>30</v>
      </c>
      <c r="E52" s="1914">
        <v>30</v>
      </c>
      <c r="F52" s="1789" t="s">
        <v>422</v>
      </c>
    </row>
    <row r="53" spans="1:6" ht="25.2" customHeight="1">
      <c r="A53" s="1789" t="s">
        <v>441</v>
      </c>
      <c r="B53" s="1804" t="s">
        <v>456</v>
      </c>
      <c r="C53" s="1804" t="s">
        <v>2597</v>
      </c>
      <c r="D53" s="1805">
        <v>30</v>
      </c>
      <c r="E53" s="1914">
        <f t="shared" ref="E53:E57" si="1">D53</f>
        <v>30</v>
      </c>
      <c r="F53" s="1789" t="s">
        <v>441</v>
      </c>
    </row>
    <row r="54" spans="1:6" ht="25.2" customHeight="1">
      <c r="A54" s="1789" t="s">
        <v>441</v>
      </c>
      <c r="B54" s="1804" t="s">
        <v>456</v>
      </c>
      <c r="C54" s="1804" t="s">
        <v>2598</v>
      </c>
      <c r="D54" s="1805">
        <v>30</v>
      </c>
      <c r="E54" s="1914">
        <f t="shared" si="1"/>
        <v>30</v>
      </c>
      <c r="F54" s="1789" t="s">
        <v>441</v>
      </c>
    </row>
    <row r="55" spans="1:6" ht="25.2" customHeight="1">
      <c r="A55" s="1789" t="s">
        <v>441</v>
      </c>
      <c r="B55" s="1804" t="s">
        <v>456</v>
      </c>
      <c r="C55" s="1804" t="s">
        <v>2599</v>
      </c>
      <c r="D55" s="1805">
        <v>30</v>
      </c>
      <c r="E55" s="1914">
        <f t="shared" si="1"/>
        <v>30</v>
      </c>
      <c r="F55" s="1789" t="s">
        <v>441</v>
      </c>
    </row>
    <row r="56" spans="1:6" ht="25.2" customHeight="1">
      <c r="A56" s="1789" t="s">
        <v>441</v>
      </c>
      <c r="B56" s="1804" t="s">
        <v>456</v>
      </c>
      <c r="C56" s="1804" t="s">
        <v>2600</v>
      </c>
      <c r="D56" s="1805">
        <v>30</v>
      </c>
      <c r="E56" s="1914">
        <f t="shared" si="1"/>
        <v>30</v>
      </c>
      <c r="F56" s="1789" t="s">
        <v>441</v>
      </c>
    </row>
    <row r="57" spans="1:6" ht="25.2" customHeight="1">
      <c r="A57" s="1789" t="s">
        <v>441</v>
      </c>
      <c r="B57" s="1804" t="s">
        <v>456</v>
      </c>
      <c r="C57" s="1804" t="s">
        <v>2601</v>
      </c>
      <c r="D57" s="1805">
        <v>30</v>
      </c>
      <c r="E57" s="1914">
        <f t="shared" si="1"/>
        <v>30</v>
      </c>
      <c r="F57" s="1789" t="s">
        <v>441</v>
      </c>
    </row>
    <row r="58" spans="1:6" ht="25.2" customHeight="1">
      <c r="A58" s="1789" t="s">
        <v>2703</v>
      </c>
      <c r="B58" s="1804" t="s">
        <v>456</v>
      </c>
      <c r="C58" s="1804" t="s">
        <v>2722</v>
      </c>
      <c r="D58" s="1805">
        <v>30</v>
      </c>
      <c r="E58" s="1914">
        <f t="shared" ref="E58:E60" si="2">D58/2</f>
        <v>15</v>
      </c>
      <c r="F58" s="1789" t="s">
        <v>2703</v>
      </c>
    </row>
    <row r="59" spans="1:6" ht="25.2" customHeight="1">
      <c r="A59" s="1789" t="s">
        <v>2703</v>
      </c>
      <c r="B59" s="1804" t="s">
        <v>456</v>
      </c>
      <c r="C59" s="1804" t="s">
        <v>2723</v>
      </c>
      <c r="D59" s="1805">
        <v>30</v>
      </c>
      <c r="E59" s="1914">
        <f t="shared" si="2"/>
        <v>15</v>
      </c>
      <c r="F59" s="1789" t="s">
        <v>2703</v>
      </c>
    </row>
    <row r="60" spans="1:6" ht="25.2" customHeight="1">
      <c r="A60" s="1789" t="s">
        <v>2703</v>
      </c>
      <c r="B60" s="1804" t="s">
        <v>456</v>
      </c>
      <c r="C60" s="1804" t="s">
        <v>2724</v>
      </c>
      <c r="D60" s="1805">
        <v>30</v>
      </c>
      <c r="E60" s="1914">
        <f t="shared" si="2"/>
        <v>15</v>
      </c>
      <c r="F60" s="1789" t="s">
        <v>2703</v>
      </c>
    </row>
    <row r="61" spans="1:6" ht="25.2" customHeight="1">
      <c r="A61" s="1789" t="s">
        <v>2830</v>
      </c>
      <c r="B61" s="1804" t="s">
        <v>456</v>
      </c>
      <c r="C61" s="1804"/>
      <c r="D61" s="1805">
        <v>180</v>
      </c>
      <c r="E61" s="1914">
        <v>180</v>
      </c>
      <c r="F61" s="2206" t="s">
        <v>2830</v>
      </c>
    </row>
    <row r="62" spans="1:6" ht="25.2" customHeight="1">
      <c r="A62" s="2031" t="s">
        <v>2906</v>
      </c>
      <c r="B62" s="2042" t="s">
        <v>456</v>
      </c>
      <c r="C62" s="2042" t="s">
        <v>2916</v>
      </c>
      <c r="D62" s="2040">
        <v>30</v>
      </c>
      <c r="E62" s="2045">
        <v>30</v>
      </c>
      <c r="F62" s="2031" t="s">
        <v>2908</v>
      </c>
    </row>
    <row r="63" spans="1:6" ht="25.2" customHeight="1">
      <c r="A63" s="2031" t="s">
        <v>2906</v>
      </c>
      <c r="B63" s="2042" t="s">
        <v>456</v>
      </c>
      <c r="C63" s="2042" t="s">
        <v>2917</v>
      </c>
      <c r="D63" s="2040">
        <v>30</v>
      </c>
      <c r="E63" s="2045">
        <v>30</v>
      </c>
      <c r="F63" s="2031" t="s">
        <v>2908</v>
      </c>
    </row>
    <row r="64" spans="1:6" ht="25.2" customHeight="1">
      <c r="A64" s="1789" t="s">
        <v>3057</v>
      </c>
      <c r="B64" s="1804" t="s">
        <v>1663</v>
      </c>
      <c r="C64" s="1804" t="s">
        <v>3164</v>
      </c>
      <c r="D64" s="1854">
        <v>30</v>
      </c>
      <c r="E64" s="1914">
        <v>30</v>
      </c>
      <c r="F64" s="1825" t="s">
        <v>3066</v>
      </c>
    </row>
    <row r="65" spans="1:6" ht="25.2" customHeight="1">
      <c r="A65" s="1789" t="s">
        <v>3057</v>
      </c>
      <c r="B65" s="1804" t="s">
        <v>1663</v>
      </c>
      <c r="C65" s="1804" t="s">
        <v>3165</v>
      </c>
      <c r="D65" s="1854">
        <v>30</v>
      </c>
      <c r="E65" s="1914">
        <v>30</v>
      </c>
      <c r="F65" s="1825" t="s">
        <v>3066</v>
      </c>
    </row>
    <row r="66" spans="1:6" ht="25.2" customHeight="1">
      <c r="A66" s="1789" t="s">
        <v>3057</v>
      </c>
      <c r="B66" s="1804" t="s">
        <v>1663</v>
      </c>
      <c r="C66" s="1804" t="s">
        <v>3166</v>
      </c>
      <c r="D66" s="1854">
        <v>30</v>
      </c>
      <c r="E66" s="1914">
        <v>30</v>
      </c>
      <c r="F66" s="1825" t="s">
        <v>3066</v>
      </c>
    </row>
    <row r="67" spans="1:6" ht="25.2" customHeight="1">
      <c r="A67" s="1789" t="s">
        <v>3057</v>
      </c>
      <c r="B67" s="1804" t="s">
        <v>1663</v>
      </c>
      <c r="C67" s="1804" t="s">
        <v>3167</v>
      </c>
      <c r="D67" s="1854">
        <v>30</v>
      </c>
      <c r="E67" s="1914">
        <v>30</v>
      </c>
      <c r="F67" s="1825" t="s">
        <v>3066</v>
      </c>
    </row>
    <row r="68" spans="1:6" ht="25.2" customHeight="1">
      <c r="A68" s="1789" t="s">
        <v>3057</v>
      </c>
      <c r="B68" s="1804" t="s">
        <v>1663</v>
      </c>
      <c r="C68" s="1804" t="s">
        <v>3168</v>
      </c>
      <c r="D68" s="1854">
        <v>30</v>
      </c>
      <c r="E68" s="1914">
        <v>30</v>
      </c>
      <c r="F68" s="1825" t="s">
        <v>3066</v>
      </c>
    </row>
    <row r="69" spans="1:6" ht="25.2" customHeight="1">
      <c r="A69" s="1789" t="s">
        <v>454</v>
      </c>
      <c r="B69" s="1804" t="s">
        <v>456</v>
      </c>
      <c r="C69" s="2263" t="s">
        <v>3212</v>
      </c>
      <c r="D69" s="1805">
        <v>20</v>
      </c>
      <c r="E69" s="1914">
        <v>20</v>
      </c>
      <c r="F69" s="1789" t="s">
        <v>454</v>
      </c>
    </row>
    <row r="70" spans="1:6" ht="25.2" customHeight="1">
      <c r="A70" s="1789" t="s">
        <v>454</v>
      </c>
      <c r="B70" s="1804" t="s">
        <v>456</v>
      </c>
      <c r="C70" s="1804" t="s">
        <v>3213</v>
      </c>
      <c r="D70" s="1854">
        <v>20</v>
      </c>
      <c r="E70" s="1914">
        <v>20</v>
      </c>
      <c r="F70" s="1789" t="s">
        <v>454</v>
      </c>
    </row>
    <row r="71" spans="1:6" ht="25.2" customHeight="1">
      <c r="A71" s="1789" t="s">
        <v>454</v>
      </c>
      <c r="B71" s="1804" t="s">
        <v>456</v>
      </c>
      <c r="C71" s="1804" t="s">
        <v>3214</v>
      </c>
      <c r="D71" s="1805">
        <v>20</v>
      </c>
      <c r="E71" s="1914">
        <v>20</v>
      </c>
      <c r="F71" s="1789" t="s">
        <v>454</v>
      </c>
    </row>
    <row r="72" spans="1:6" ht="25.2" customHeight="1">
      <c r="A72" s="1789" t="s">
        <v>3354</v>
      </c>
      <c r="B72" s="1804" t="s">
        <v>456</v>
      </c>
      <c r="C72" s="1804" t="s">
        <v>2722</v>
      </c>
      <c r="D72" s="1805">
        <v>30</v>
      </c>
      <c r="E72" s="1914">
        <f>D72</f>
        <v>30</v>
      </c>
      <c r="F72" s="1789" t="s">
        <v>3354</v>
      </c>
    </row>
    <row r="73" spans="1:6" ht="25.2" customHeight="1">
      <c r="A73" s="1789" t="s">
        <v>3354</v>
      </c>
      <c r="B73" s="1804" t="s">
        <v>456</v>
      </c>
      <c r="C73" s="1804" t="s">
        <v>2723</v>
      </c>
      <c r="D73" s="1805">
        <v>30</v>
      </c>
      <c r="E73" s="1914">
        <f>D73</f>
        <v>30</v>
      </c>
      <c r="F73" s="1789" t="s">
        <v>3354</v>
      </c>
    </row>
    <row r="74" spans="1:6" ht="25.2" customHeight="1">
      <c r="A74" s="1789" t="s">
        <v>3354</v>
      </c>
      <c r="B74" s="1804" t="s">
        <v>456</v>
      </c>
      <c r="C74" s="1804" t="s">
        <v>2724</v>
      </c>
      <c r="D74" s="1805">
        <v>30</v>
      </c>
      <c r="E74" s="1914">
        <f>D74</f>
        <v>30</v>
      </c>
      <c r="F74" s="1789" t="s">
        <v>3354</v>
      </c>
    </row>
    <row r="75" spans="1:6" s="563" customFormat="1" ht="25.2" customHeight="1">
      <c r="A75" s="1838" t="s">
        <v>4659</v>
      </c>
      <c r="B75" s="1838" t="s">
        <v>1041</v>
      </c>
      <c r="C75" s="1838" t="s">
        <v>5467</v>
      </c>
      <c r="D75" s="1841">
        <v>20</v>
      </c>
      <c r="E75" s="1840">
        <v>20</v>
      </c>
      <c r="F75" s="1843" t="s">
        <v>3440</v>
      </c>
    </row>
    <row r="76" spans="1:6" s="563" customFormat="1" ht="25.2" customHeight="1">
      <c r="A76" s="1838" t="s">
        <v>4659</v>
      </c>
      <c r="B76" s="1838" t="s">
        <v>1041</v>
      </c>
      <c r="C76" s="1838" t="s">
        <v>5468</v>
      </c>
      <c r="D76" s="1841">
        <v>20</v>
      </c>
      <c r="E76" s="1840">
        <v>20</v>
      </c>
      <c r="F76" s="1843" t="s">
        <v>3440</v>
      </c>
    </row>
    <row r="77" spans="1:6" s="563" customFormat="1" ht="25.2" customHeight="1">
      <c r="A77" s="1838" t="s">
        <v>4659</v>
      </c>
      <c r="B77" s="1838" t="s">
        <v>1041</v>
      </c>
      <c r="C77" s="1838" t="s">
        <v>5469</v>
      </c>
      <c r="D77" s="1841">
        <v>20</v>
      </c>
      <c r="E77" s="1840">
        <v>20</v>
      </c>
      <c r="F77" s="1843" t="s">
        <v>3440</v>
      </c>
    </row>
    <row r="78" spans="1:6" s="563" customFormat="1" ht="25.2" customHeight="1">
      <c r="A78" s="1838" t="s">
        <v>4659</v>
      </c>
      <c r="B78" s="1838" t="s">
        <v>1041</v>
      </c>
      <c r="C78" s="1838" t="s">
        <v>5470</v>
      </c>
      <c r="D78" s="1841">
        <v>30</v>
      </c>
      <c r="E78" s="1840">
        <v>30</v>
      </c>
      <c r="F78" s="1843" t="s">
        <v>3440</v>
      </c>
    </row>
    <row r="79" spans="1:6" s="563" customFormat="1" ht="25.2" customHeight="1">
      <c r="A79" s="1838" t="s">
        <v>3396</v>
      </c>
      <c r="B79" s="1838" t="s">
        <v>1041</v>
      </c>
      <c r="C79" s="1838" t="s">
        <v>5471</v>
      </c>
      <c r="D79" s="1841">
        <v>30</v>
      </c>
      <c r="E79" s="1840">
        <v>30</v>
      </c>
      <c r="F79" s="1838" t="s">
        <v>3396</v>
      </c>
    </row>
    <row r="80" spans="1:6" s="563" customFormat="1" ht="25.2" customHeight="1">
      <c r="A80" s="1838" t="s">
        <v>3396</v>
      </c>
      <c r="B80" s="1838" t="s">
        <v>1041</v>
      </c>
      <c r="C80" s="1838" t="s">
        <v>5472</v>
      </c>
      <c r="D80" s="1841">
        <v>30</v>
      </c>
      <c r="E80" s="1840">
        <v>30</v>
      </c>
      <c r="F80" s="1838" t="s">
        <v>3396</v>
      </c>
    </row>
    <row r="81" spans="1:6" ht="25.2" customHeight="1">
      <c r="A81" s="1838" t="s">
        <v>3483</v>
      </c>
      <c r="B81" s="1838" t="s">
        <v>1041</v>
      </c>
      <c r="C81" s="1838" t="s">
        <v>5473</v>
      </c>
      <c r="D81" s="1841">
        <v>30</v>
      </c>
      <c r="E81" s="1840">
        <v>30</v>
      </c>
      <c r="F81" s="1838" t="s">
        <v>3483</v>
      </c>
    </row>
    <row r="82" spans="1:6" ht="25.2" customHeight="1">
      <c r="A82" s="1843" t="s">
        <v>3588</v>
      </c>
      <c r="B82" s="1838" t="s">
        <v>1041</v>
      </c>
      <c r="C82" s="1838" t="s">
        <v>5474</v>
      </c>
      <c r="D82" s="1841">
        <v>20</v>
      </c>
      <c r="E82" s="1840">
        <f>D82</f>
        <v>20</v>
      </c>
      <c r="F82" s="1843" t="s">
        <v>3588</v>
      </c>
    </row>
    <row r="83" spans="1:6" ht="25.2" customHeight="1">
      <c r="A83" s="1843" t="s">
        <v>3588</v>
      </c>
      <c r="B83" s="1838" t="s">
        <v>1041</v>
      </c>
      <c r="C83" s="1838" t="s">
        <v>5475</v>
      </c>
      <c r="D83" s="1841">
        <v>20</v>
      </c>
      <c r="E83" s="1840">
        <f>D83</f>
        <v>20</v>
      </c>
      <c r="F83" s="1843" t="s">
        <v>3588</v>
      </c>
    </row>
    <row r="84" spans="1:6" ht="25.2" customHeight="1">
      <c r="A84" s="1843" t="s">
        <v>3588</v>
      </c>
      <c r="B84" s="1838" t="s">
        <v>1041</v>
      </c>
      <c r="C84" s="1838" t="s">
        <v>5476</v>
      </c>
      <c r="D84" s="1841">
        <v>20</v>
      </c>
      <c r="E84" s="1840">
        <f t="shared" ref="E84:E87" si="3">D84</f>
        <v>20</v>
      </c>
      <c r="F84" s="1843" t="s">
        <v>3588</v>
      </c>
    </row>
    <row r="85" spans="1:6" ht="25.2" customHeight="1">
      <c r="A85" s="1843" t="s">
        <v>3588</v>
      </c>
      <c r="B85" s="1838" t="s">
        <v>1041</v>
      </c>
      <c r="C85" s="1838" t="s">
        <v>5477</v>
      </c>
      <c r="D85" s="1841">
        <v>20</v>
      </c>
      <c r="E85" s="1840">
        <f t="shared" si="3"/>
        <v>20</v>
      </c>
      <c r="F85" s="1843" t="s">
        <v>3588</v>
      </c>
    </row>
    <row r="86" spans="1:6" ht="25.2" customHeight="1">
      <c r="A86" s="1843" t="s">
        <v>3588</v>
      </c>
      <c r="B86" s="1838" t="s">
        <v>1041</v>
      </c>
      <c r="C86" s="1838" t="s">
        <v>5478</v>
      </c>
      <c r="D86" s="1841">
        <v>20</v>
      </c>
      <c r="E86" s="1840">
        <f t="shared" si="3"/>
        <v>20</v>
      </c>
      <c r="F86" s="1843" t="s">
        <v>3588</v>
      </c>
    </row>
    <row r="87" spans="1:6" ht="25.2" customHeight="1">
      <c r="A87" s="1843" t="s">
        <v>3588</v>
      </c>
      <c r="B87" s="1838" t="s">
        <v>1041</v>
      </c>
      <c r="C87" s="1838" t="s">
        <v>5479</v>
      </c>
      <c r="D87" s="1841">
        <v>20</v>
      </c>
      <c r="E87" s="1840">
        <f t="shared" si="3"/>
        <v>20</v>
      </c>
      <c r="F87" s="1843" t="s">
        <v>3588</v>
      </c>
    </row>
    <row r="88" spans="1:6" ht="25.2" customHeight="1">
      <c r="A88" s="1843" t="s">
        <v>3407</v>
      </c>
      <c r="B88" s="1838" t="s">
        <v>4193</v>
      </c>
      <c r="C88" s="2074" t="s">
        <v>5480</v>
      </c>
      <c r="D88" s="1841">
        <v>30</v>
      </c>
      <c r="E88" s="1840">
        <v>30</v>
      </c>
      <c r="F88" s="1843" t="s">
        <v>3407</v>
      </c>
    </row>
    <row r="89" spans="1:6" s="563" customFormat="1" ht="25.2" customHeight="1">
      <c r="A89" s="1838" t="s">
        <v>3409</v>
      </c>
      <c r="B89" s="1838" t="s">
        <v>1041</v>
      </c>
      <c r="C89" s="1838" t="s">
        <v>5481</v>
      </c>
      <c r="D89" s="1841">
        <v>30</v>
      </c>
      <c r="E89" s="1840">
        <v>30</v>
      </c>
      <c r="F89" s="1838" t="s">
        <v>3409</v>
      </c>
    </row>
    <row r="90" spans="1:6" s="563" customFormat="1" ht="25.2" customHeight="1">
      <c r="A90" s="1838" t="s">
        <v>4224</v>
      </c>
      <c r="B90" s="1838" t="s">
        <v>1041</v>
      </c>
      <c r="C90" s="1838" t="s">
        <v>5482</v>
      </c>
      <c r="D90" s="1841">
        <v>20</v>
      </c>
      <c r="E90" s="1840">
        <v>20</v>
      </c>
      <c r="F90" s="1838" t="s">
        <v>4224</v>
      </c>
    </row>
    <row r="91" spans="1:6" s="563" customFormat="1" ht="25.2" customHeight="1">
      <c r="A91" s="1838" t="s">
        <v>4224</v>
      </c>
      <c r="B91" s="1838" t="s">
        <v>1041</v>
      </c>
      <c r="C91" s="1838" t="s">
        <v>5483</v>
      </c>
      <c r="D91" s="1841">
        <v>20</v>
      </c>
      <c r="E91" s="1840">
        <v>20</v>
      </c>
      <c r="F91" s="1838" t="s">
        <v>4224</v>
      </c>
    </row>
    <row r="92" spans="1:6" s="563" customFormat="1" ht="25.2" customHeight="1">
      <c r="A92" s="1838" t="s">
        <v>4224</v>
      </c>
      <c r="B92" s="1838" t="s">
        <v>1041</v>
      </c>
      <c r="C92" s="1838" t="s">
        <v>5484</v>
      </c>
      <c r="D92" s="1841">
        <v>20</v>
      </c>
      <c r="E92" s="1840">
        <v>20</v>
      </c>
      <c r="F92" s="1838" t="s">
        <v>4224</v>
      </c>
    </row>
    <row r="93" spans="1:6" s="563" customFormat="1" ht="25.2" customHeight="1">
      <c r="A93" s="1838" t="s">
        <v>4224</v>
      </c>
      <c r="B93" s="1838" t="s">
        <v>1041</v>
      </c>
      <c r="C93" s="1838" t="s">
        <v>5485</v>
      </c>
      <c r="D93" s="1841">
        <v>20</v>
      </c>
      <c r="E93" s="1840">
        <v>20</v>
      </c>
      <c r="F93" s="1838" t="s">
        <v>4224</v>
      </c>
    </row>
    <row r="94" spans="1:6" s="563" customFormat="1" ht="25.2" customHeight="1">
      <c r="A94" s="1838" t="s">
        <v>3671</v>
      </c>
      <c r="B94" s="1838" t="s">
        <v>1041</v>
      </c>
      <c r="C94" s="1838" t="s">
        <v>5486</v>
      </c>
      <c r="D94" s="1841">
        <v>20</v>
      </c>
      <c r="E94" s="1840">
        <v>20</v>
      </c>
      <c r="F94" s="1838" t="s">
        <v>3671</v>
      </c>
    </row>
    <row r="95" spans="1:6" s="563" customFormat="1" ht="25.2" customHeight="1">
      <c r="A95" s="1838" t="s">
        <v>3671</v>
      </c>
      <c r="B95" s="1838" t="s">
        <v>1041</v>
      </c>
      <c r="C95" s="1838" t="s">
        <v>5487</v>
      </c>
      <c r="D95" s="1841">
        <v>20</v>
      </c>
      <c r="E95" s="1840">
        <v>20</v>
      </c>
      <c r="F95" s="1838" t="s">
        <v>3671</v>
      </c>
    </row>
    <row r="96" spans="1:6" s="563" customFormat="1" ht="25.2" customHeight="1">
      <c r="A96" s="1838" t="s">
        <v>3671</v>
      </c>
      <c r="B96" s="1838" t="s">
        <v>1041</v>
      </c>
      <c r="C96" s="1838" t="s">
        <v>5488</v>
      </c>
      <c r="D96" s="1841">
        <v>20</v>
      </c>
      <c r="E96" s="1840">
        <v>20</v>
      </c>
      <c r="F96" s="1838" t="s">
        <v>3671</v>
      </c>
    </row>
    <row r="97" spans="1:6" s="563" customFormat="1" ht="25.2" customHeight="1">
      <c r="A97" s="1838" t="s">
        <v>4859</v>
      </c>
      <c r="B97" s="1838" t="s">
        <v>1041</v>
      </c>
      <c r="C97" s="1838" t="s">
        <v>5489</v>
      </c>
      <c r="D97" s="1841">
        <v>20</v>
      </c>
      <c r="E97" s="1840">
        <v>20</v>
      </c>
      <c r="F97" s="1838" t="s">
        <v>4859</v>
      </c>
    </row>
    <row r="98" spans="1:6" s="563" customFormat="1" ht="25.2" customHeight="1">
      <c r="A98" s="1838" t="s">
        <v>4859</v>
      </c>
      <c r="B98" s="1838" t="s">
        <v>1041</v>
      </c>
      <c r="C98" s="1838" t="s">
        <v>5490</v>
      </c>
      <c r="D98" s="1841">
        <v>20</v>
      </c>
      <c r="E98" s="1840">
        <v>20</v>
      </c>
      <c r="F98" s="1838" t="s">
        <v>4859</v>
      </c>
    </row>
    <row r="99" spans="1:6" s="563" customFormat="1" ht="25.2" customHeight="1">
      <c r="A99" s="1838" t="s">
        <v>4859</v>
      </c>
      <c r="B99" s="1838" t="s">
        <v>1041</v>
      </c>
      <c r="C99" s="1838" t="s">
        <v>5491</v>
      </c>
      <c r="D99" s="1841">
        <v>20</v>
      </c>
      <c r="E99" s="1840">
        <v>20</v>
      </c>
      <c r="F99" s="1838" t="s">
        <v>4859</v>
      </c>
    </row>
    <row r="100" spans="1:6" s="563" customFormat="1" ht="25.2" customHeight="1">
      <c r="A100" s="1838" t="s">
        <v>3687</v>
      </c>
      <c r="B100" s="1838" t="s">
        <v>1041</v>
      </c>
      <c r="C100" s="1838" t="s">
        <v>5492</v>
      </c>
      <c r="D100" s="1841">
        <v>20</v>
      </c>
      <c r="E100" s="1840">
        <v>20</v>
      </c>
      <c r="F100" s="1838" t="s">
        <v>3687</v>
      </c>
    </row>
    <row r="101" spans="1:6" s="697" customFormat="1" ht="25.2" customHeight="1">
      <c r="A101" s="1838" t="s">
        <v>5101</v>
      </c>
      <c r="B101" s="1838" t="s">
        <v>1041</v>
      </c>
      <c r="C101" s="1838" t="s">
        <v>5493</v>
      </c>
      <c r="D101" s="1841">
        <v>20</v>
      </c>
      <c r="E101" s="1840">
        <v>20</v>
      </c>
      <c r="F101" s="1838" t="s">
        <v>5101</v>
      </c>
    </row>
    <row r="102" spans="1:6" s="697" customFormat="1" ht="25.2" customHeight="1">
      <c r="A102" s="1838" t="s">
        <v>5101</v>
      </c>
      <c r="B102" s="1838" t="s">
        <v>1041</v>
      </c>
      <c r="C102" s="1838" t="s">
        <v>5494</v>
      </c>
      <c r="D102" s="1841">
        <v>20</v>
      </c>
      <c r="E102" s="1840">
        <v>20</v>
      </c>
      <c r="F102" s="1838" t="s">
        <v>5101</v>
      </c>
    </row>
    <row r="103" spans="1:6" s="697" customFormat="1" ht="25.2" customHeight="1">
      <c r="A103" s="1838" t="s">
        <v>5101</v>
      </c>
      <c r="B103" s="1838" t="s">
        <v>1041</v>
      </c>
      <c r="C103" s="1838" t="s">
        <v>5495</v>
      </c>
      <c r="D103" s="1841">
        <v>20</v>
      </c>
      <c r="E103" s="1840">
        <v>20</v>
      </c>
      <c r="F103" s="1838" t="s">
        <v>5101</v>
      </c>
    </row>
    <row r="104" spans="1:6" s="697" customFormat="1" ht="25.2" customHeight="1">
      <c r="A104" s="1838" t="s">
        <v>5101</v>
      </c>
      <c r="B104" s="1838" t="s">
        <v>1041</v>
      </c>
      <c r="C104" s="1838" t="s">
        <v>5496</v>
      </c>
      <c r="D104" s="1841">
        <v>20</v>
      </c>
      <c r="E104" s="1840">
        <v>20</v>
      </c>
      <c r="F104" s="1838" t="s">
        <v>5101</v>
      </c>
    </row>
    <row r="105" spans="1:6" s="697" customFormat="1" ht="25.2" customHeight="1">
      <c r="A105" s="1838" t="s">
        <v>3418</v>
      </c>
      <c r="B105" s="1838" t="s">
        <v>1041</v>
      </c>
      <c r="C105" s="2264" t="s">
        <v>5497</v>
      </c>
      <c r="D105" s="1841">
        <v>20</v>
      </c>
      <c r="E105" s="1840">
        <v>20</v>
      </c>
      <c r="F105" s="1838" t="s">
        <v>5258</v>
      </c>
    </row>
    <row r="106" spans="1:6" s="697" customFormat="1" ht="25.2" customHeight="1">
      <c r="A106" s="1838" t="s">
        <v>3418</v>
      </c>
      <c r="B106" s="1838" t="s">
        <v>1041</v>
      </c>
      <c r="C106" s="2264" t="s">
        <v>5498</v>
      </c>
      <c r="D106" s="1841">
        <v>20</v>
      </c>
      <c r="E106" s="1840">
        <v>20</v>
      </c>
      <c r="F106" s="1838" t="s">
        <v>5258</v>
      </c>
    </row>
    <row r="107" spans="1:6" s="697" customFormat="1" ht="25.2" customHeight="1">
      <c r="A107" s="1838" t="s">
        <v>3418</v>
      </c>
      <c r="B107" s="1838" t="s">
        <v>1041</v>
      </c>
      <c r="C107" s="2264" t="s">
        <v>5499</v>
      </c>
      <c r="D107" s="1841">
        <v>20</v>
      </c>
      <c r="E107" s="1840">
        <v>20</v>
      </c>
      <c r="F107" s="1838" t="s">
        <v>5258</v>
      </c>
    </row>
    <row r="108" spans="1:6" s="697" customFormat="1" ht="25.2" customHeight="1">
      <c r="A108" s="1838" t="s">
        <v>3418</v>
      </c>
      <c r="B108" s="1838" t="s">
        <v>1041</v>
      </c>
      <c r="C108" s="2264" t="s">
        <v>5500</v>
      </c>
      <c r="D108" s="1841">
        <v>20</v>
      </c>
      <c r="E108" s="1840">
        <v>20</v>
      </c>
      <c r="F108" s="1838" t="s">
        <v>5258</v>
      </c>
    </row>
    <row r="109" spans="1:6" s="697" customFormat="1" ht="25.2" customHeight="1">
      <c r="A109" s="1838" t="s">
        <v>3418</v>
      </c>
      <c r="B109" s="1838" t="s">
        <v>1041</v>
      </c>
      <c r="C109" s="2264" t="s">
        <v>5501</v>
      </c>
      <c r="D109" s="1841">
        <v>20</v>
      </c>
      <c r="E109" s="1840">
        <v>20</v>
      </c>
      <c r="F109" s="1838" t="s">
        <v>5258</v>
      </c>
    </row>
    <row r="110" spans="1:6" s="697" customFormat="1" ht="25.2" customHeight="1">
      <c r="A110" s="1838" t="s">
        <v>3418</v>
      </c>
      <c r="B110" s="1838" t="s">
        <v>1041</v>
      </c>
      <c r="C110" s="2264" t="s">
        <v>5502</v>
      </c>
      <c r="D110" s="1841">
        <v>20</v>
      </c>
      <c r="E110" s="1840">
        <v>20</v>
      </c>
      <c r="F110" s="1838" t="s">
        <v>5258</v>
      </c>
    </row>
    <row r="111" spans="1:6" s="697" customFormat="1" ht="25.2" customHeight="1">
      <c r="A111" s="1838" t="s">
        <v>3418</v>
      </c>
      <c r="B111" s="1838" t="s">
        <v>1041</v>
      </c>
      <c r="C111" s="2264" t="s">
        <v>5503</v>
      </c>
      <c r="D111" s="1841">
        <v>20</v>
      </c>
      <c r="E111" s="1840">
        <v>20</v>
      </c>
      <c r="F111" s="1838" t="s">
        <v>5258</v>
      </c>
    </row>
    <row r="112" spans="1:6" s="697" customFormat="1" ht="25.2" customHeight="1">
      <c r="A112" s="1838" t="s">
        <v>3418</v>
      </c>
      <c r="B112" s="1838" t="s">
        <v>1041</v>
      </c>
      <c r="C112" s="2264" t="s">
        <v>5504</v>
      </c>
      <c r="D112" s="1841">
        <v>20</v>
      </c>
      <c r="E112" s="1840">
        <v>20</v>
      </c>
      <c r="F112" s="1838" t="s">
        <v>5258</v>
      </c>
    </row>
    <row r="113" spans="1:6" s="686" customFormat="1" ht="25.2" customHeight="1">
      <c r="A113" s="1838" t="s">
        <v>5178</v>
      </c>
      <c r="B113" s="1838" t="s">
        <v>1041</v>
      </c>
      <c r="C113" s="1838" t="s">
        <v>5505</v>
      </c>
      <c r="D113" s="1841">
        <v>20</v>
      </c>
      <c r="E113" s="1840">
        <v>20</v>
      </c>
      <c r="F113" s="1838" t="s">
        <v>5178</v>
      </c>
    </row>
    <row r="114" spans="1:6" s="686" customFormat="1" ht="25.2" customHeight="1">
      <c r="A114" s="1838" t="s">
        <v>5178</v>
      </c>
      <c r="B114" s="1838" t="s">
        <v>1041</v>
      </c>
      <c r="C114" s="1838" t="s">
        <v>5506</v>
      </c>
      <c r="D114" s="1841">
        <v>20</v>
      </c>
      <c r="E114" s="1840">
        <v>20</v>
      </c>
      <c r="F114" s="1838" t="s">
        <v>5178</v>
      </c>
    </row>
    <row r="115" spans="1:6" s="686" customFormat="1" ht="25.2" customHeight="1">
      <c r="A115" s="1838" t="s">
        <v>5178</v>
      </c>
      <c r="B115" s="1838" t="s">
        <v>1041</v>
      </c>
      <c r="C115" s="1838" t="s">
        <v>5507</v>
      </c>
      <c r="D115" s="1841">
        <v>20</v>
      </c>
      <c r="E115" s="1840">
        <v>20</v>
      </c>
      <c r="F115" s="1838" t="s">
        <v>5178</v>
      </c>
    </row>
    <row r="116" spans="1:6" s="686" customFormat="1" ht="25.2" customHeight="1">
      <c r="A116" s="1838" t="s">
        <v>5178</v>
      </c>
      <c r="B116" s="1838" t="s">
        <v>1041</v>
      </c>
      <c r="C116" s="1838" t="s">
        <v>5508</v>
      </c>
      <c r="D116" s="1841">
        <v>20</v>
      </c>
      <c r="E116" s="1840">
        <v>20</v>
      </c>
      <c r="F116" s="1838" t="s">
        <v>5178</v>
      </c>
    </row>
    <row r="117" spans="1:6" s="697" customFormat="1" ht="25.2" customHeight="1">
      <c r="A117" s="1838" t="s">
        <v>5261</v>
      </c>
      <c r="B117" s="2265" t="s">
        <v>1041</v>
      </c>
      <c r="C117" s="2264" t="s">
        <v>5509</v>
      </c>
      <c r="D117" s="1841">
        <v>20</v>
      </c>
      <c r="E117" s="1840">
        <v>20</v>
      </c>
      <c r="F117" s="1843" t="s">
        <v>5199</v>
      </c>
    </row>
    <row r="118" spans="1:6" s="697" customFormat="1" ht="25.2" customHeight="1">
      <c r="A118" s="1838" t="s">
        <v>5261</v>
      </c>
      <c r="B118" s="2265" t="s">
        <v>1041</v>
      </c>
      <c r="C118" s="2264" t="s">
        <v>5510</v>
      </c>
      <c r="D118" s="1841">
        <v>20</v>
      </c>
      <c r="E118" s="1840">
        <v>20</v>
      </c>
      <c r="F118" s="1843" t="s">
        <v>5199</v>
      </c>
    </row>
    <row r="119" spans="1:6" s="697" customFormat="1" ht="25.2" customHeight="1">
      <c r="A119" s="1838" t="s">
        <v>5261</v>
      </c>
      <c r="B119" s="2265" t="s">
        <v>1041</v>
      </c>
      <c r="C119" s="2264" t="s">
        <v>5511</v>
      </c>
      <c r="D119" s="1841">
        <v>20</v>
      </c>
      <c r="E119" s="1840">
        <v>20</v>
      </c>
      <c r="F119" s="1843" t="s">
        <v>5199</v>
      </c>
    </row>
    <row r="120" spans="1:6" s="697" customFormat="1" ht="25.2" customHeight="1">
      <c r="A120" s="1838" t="s">
        <v>5261</v>
      </c>
      <c r="B120" s="2265" t="s">
        <v>1041</v>
      </c>
      <c r="C120" s="2264" t="s">
        <v>5512</v>
      </c>
      <c r="D120" s="1841">
        <v>20</v>
      </c>
      <c r="E120" s="1840">
        <v>20</v>
      </c>
      <c r="F120" s="1843" t="s">
        <v>5199</v>
      </c>
    </row>
    <row r="121" spans="1:6" ht="25.2" customHeight="1">
      <c r="A121" s="1789" t="s">
        <v>3420</v>
      </c>
      <c r="B121" s="1804" t="s">
        <v>1041</v>
      </c>
      <c r="C121" s="2266" t="s">
        <v>5513</v>
      </c>
      <c r="D121" s="1805">
        <v>20</v>
      </c>
      <c r="E121" s="1914">
        <v>20</v>
      </c>
      <c r="F121" s="1789" t="s">
        <v>3420</v>
      </c>
    </row>
    <row r="122" spans="1:6" ht="25.2" customHeight="1">
      <c r="A122" s="1789" t="s">
        <v>6524</v>
      </c>
      <c r="B122" s="1804" t="s">
        <v>475</v>
      </c>
      <c r="C122" s="1804" t="s">
        <v>7079</v>
      </c>
      <c r="D122" s="1805">
        <v>20</v>
      </c>
      <c r="E122" s="1914">
        <v>20</v>
      </c>
      <c r="F122" s="2086" t="s">
        <v>5637</v>
      </c>
    </row>
    <row r="123" spans="1:6" ht="25.2" customHeight="1">
      <c r="A123" s="1789" t="s">
        <v>6524</v>
      </c>
      <c r="B123" s="1804" t="s">
        <v>475</v>
      </c>
      <c r="C123" s="1804" t="s">
        <v>7080</v>
      </c>
      <c r="D123" s="1854">
        <v>20</v>
      </c>
      <c r="E123" s="1914">
        <v>20</v>
      </c>
      <c r="F123" s="2086" t="s">
        <v>5637</v>
      </c>
    </row>
    <row r="124" spans="1:6" ht="25.2" customHeight="1">
      <c r="A124" s="1789" t="s">
        <v>6524</v>
      </c>
      <c r="B124" s="1804" t="s">
        <v>475</v>
      </c>
      <c r="C124" s="1804" t="s">
        <v>7081</v>
      </c>
      <c r="D124" s="1805">
        <v>20</v>
      </c>
      <c r="E124" s="1914">
        <v>20</v>
      </c>
      <c r="F124" s="2086" t="s">
        <v>5637</v>
      </c>
    </row>
    <row r="125" spans="1:6" ht="25.2" customHeight="1">
      <c r="A125" s="1789" t="s">
        <v>6524</v>
      </c>
      <c r="B125" s="1804" t="s">
        <v>475</v>
      </c>
      <c r="C125" s="1804" t="s">
        <v>7082</v>
      </c>
      <c r="D125" s="1854">
        <v>20</v>
      </c>
      <c r="E125" s="1914">
        <v>20</v>
      </c>
      <c r="F125" s="2086" t="s">
        <v>5637</v>
      </c>
    </row>
    <row r="126" spans="1:6" ht="25.2" customHeight="1">
      <c r="A126" s="1789" t="s">
        <v>6815</v>
      </c>
      <c r="B126" s="1804" t="s">
        <v>475</v>
      </c>
      <c r="C126" s="1804" t="s">
        <v>7083</v>
      </c>
      <c r="D126" s="1805">
        <v>20</v>
      </c>
      <c r="E126" s="1914">
        <v>20</v>
      </c>
      <c r="F126" s="2193" t="s">
        <v>5635</v>
      </c>
    </row>
    <row r="127" spans="1:6" ht="25.2" customHeight="1">
      <c r="A127" s="1789" t="s">
        <v>6815</v>
      </c>
      <c r="B127" s="1804" t="s">
        <v>475</v>
      </c>
      <c r="C127" s="1804" t="s">
        <v>7084</v>
      </c>
      <c r="D127" s="1854">
        <v>20</v>
      </c>
      <c r="E127" s="1914">
        <v>20</v>
      </c>
      <c r="F127" s="2193" t="s">
        <v>5635</v>
      </c>
    </row>
    <row r="128" spans="1:6" ht="25.2" customHeight="1">
      <c r="A128" s="1789" t="s">
        <v>6815</v>
      </c>
      <c r="B128" s="1804" t="s">
        <v>475</v>
      </c>
      <c r="C128" s="1804" t="s">
        <v>7085</v>
      </c>
      <c r="D128" s="1805">
        <v>20</v>
      </c>
      <c r="E128" s="1914">
        <v>20</v>
      </c>
      <c r="F128" s="2193" t="s">
        <v>5635</v>
      </c>
    </row>
    <row r="129" spans="1:25" ht="25.2" customHeight="1">
      <c r="A129" s="1789" t="s">
        <v>5720</v>
      </c>
      <c r="B129" s="1804" t="s">
        <v>5716</v>
      </c>
      <c r="C129" s="1804" t="s">
        <v>7086</v>
      </c>
      <c r="D129" s="1854">
        <v>30</v>
      </c>
      <c r="E129" s="1914">
        <v>30</v>
      </c>
      <c r="F129" s="1940" t="s">
        <v>6823</v>
      </c>
      <c r="G129" s="3"/>
      <c r="H129" s="3"/>
    </row>
    <row r="130" spans="1:25" ht="25.2" customHeight="1">
      <c r="A130" s="1789" t="s">
        <v>5720</v>
      </c>
      <c r="B130" s="1804" t="s">
        <v>5716</v>
      </c>
      <c r="C130" s="1804" t="s">
        <v>7087</v>
      </c>
      <c r="D130" s="1854">
        <v>30</v>
      </c>
      <c r="E130" s="1914">
        <v>30</v>
      </c>
      <c r="F130" s="2267" t="s">
        <v>6823</v>
      </c>
      <c r="G130" s="125"/>
      <c r="H130" s="125"/>
      <c r="I130" s="1"/>
      <c r="J130" s="1"/>
      <c r="K130" s="1"/>
      <c r="L130" s="1"/>
      <c r="M130" s="1"/>
      <c r="N130" s="1"/>
      <c r="O130" s="1"/>
      <c r="P130" s="1"/>
      <c r="Q130" s="1"/>
      <c r="R130" s="1"/>
      <c r="S130" s="1"/>
      <c r="T130" s="1"/>
      <c r="U130" s="1"/>
      <c r="V130" s="1"/>
      <c r="W130" s="1"/>
      <c r="X130" s="1"/>
      <c r="Y130" s="1"/>
    </row>
    <row r="131" spans="1:25" ht="25.2" customHeight="1">
      <c r="A131" s="1789" t="s">
        <v>5720</v>
      </c>
      <c r="B131" s="1804" t="s">
        <v>5716</v>
      </c>
      <c r="C131" s="1804" t="s">
        <v>7088</v>
      </c>
      <c r="D131" s="1854">
        <v>30</v>
      </c>
      <c r="E131" s="1914">
        <v>30</v>
      </c>
      <c r="F131" s="1940" t="s">
        <v>6823</v>
      </c>
      <c r="G131" s="3"/>
      <c r="H131" s="3"/>
    </row>
    <row r="132" spans="1:25" ht="25.2" customHeight="1">
      <c r="A132" s="1789" t="s">
        <v>5720</v>
      </c>
      <c r="B132" s="1804" t="s">
        <v>5716</v>
      </c>
      <c r="C132" s="1804" t="s">
        <v>7089</v>
      </c>
      <c r="D132" s="1854">
        <v>30</v>
      </c>
      <c r="E132" s="1914">
        <v>30</v>
      </c>
      <c r="F132" s="1940" t="s">
        <v>6823</v>
      </c>
      <c r="G132" s="3"/>
      <c r="H132" s="3"/>
    </row>
    <row r="133" spans="1:25" ht="25.2" customHeight="1">
      <c r="A133" s="1789" t="s">
        <v>5720</v>
      </c>
      <c r="B133" s="1804" t="s">
        <v>5716</v>
      </c>
      <c r="C133" s="1804" t="s">
        <v>7090</v>
      </c>
      <c r="D133" s="1854">
        <v>30</v>
      </c>
      <c r="E133" s="1914">
        <v>30</v>
      </c>
      <c r="F133" s="2267" t="s">
        <v>6823</v>
      </c>
      <c r="G133" s="3"/>
      <c r="H133" s="3"/>
    </row>
    <row r="134" spans="1:25" ht="25.2" customHeight="1">
      <c r="A134" s="1789" t="s">
        <v>5720</v>
      </c>
      <c r="B134" s="1804" t="s">
        <v>5716</v>
      </c>
      <c r="C134" s="1804" t="s">
        <v>7091</v>
      </c>
      <c r="D134" s="1854">
        <v>30</v>
      </c>
      <c r="E134" s="1914">
        <v>30</v>
      </c>
      <c r="F134" s="2267" t="s">
        <v>6823</v>
      </c>
      <c r="G134" s="3"/>
      <c r="H134" s="3"/>
    </row>
    <row r="135" spans="1:25" ht="25.2" customHeight="1">
      <c r="A135" s="1789" t="s">
        <v>6838</v>
      </c>
      <c r="B135" s="1804" t="s">
        <v>475</v>
      </c>
      <c r="C135" s="1804" t="s">
        <v>7092</v>
      </c>
      <c r="D135" s="1805">
        <v>20</v>
      </c>
      <c r="E135" s="1914">
        <v>20</v>
      </c>
      <c r="F135" s="2267" t="s">
        <v>5727</v>
      </c>
      <c r="G135" s="3"/>
      <c r="H135" s="3"/>
    </row>
    <row r="136" spans="1:25" ht="25.2" customHeight="1">
      <c r="A136" s="1789" t="s">
        <v>6838</v>
      </c>
      <c r="B136" s="1804" t="s">
        <v>475</v>
      </c>
      <c r="C136" s="1804" t="s">
        <v>7093</v>
      </c>
      <c r="D136" s="1805">
        <v>20</v>
      </c>
      <c r="E136" s="1914">
        <v>20</v>
      </c>
      <c r="F136" s="2267" t="s">
        <v>5727</v>
      </c>
      <c r="G136" s="3"/>
      <c r="H136" s="3"/>
    </row>
    <row r="137" spans="1:25" ht="25.2" customHeight="1">
      <c r="A137" s="1920" t="s">
        <v>5739</v>
      </c>
      <c r="B137" s="1802" t="s">
        <v>5716</v>
      </c>
      <c r="C137" s="1802" t="s">
        <v>7094</v>
      </c>
      <c r="D137" s="1807">
        <v>10</v>
      </c>
      <c r="E137" s="1836">
        <v>100</v>
      </c>
      <c r="F137" s="2193" t="s">
        <v>6212</v>
      </c>
    </row>
    <row r="138" spans="1:25" ht="25.2" customHeight="1">
      <c r="A138" s="1789" t="s">
        <v>6878</v>
      </c>
      <c r="B138" s="1804" t="s">
        <v>475</v>
      </c>
      <c r="C138" s="2266" t="s">
        <v>7095</v>
      </c>
      <c r="D138" s="1805">
        <v>20</v>
      </c>
      <c r="E138" s="1914">
        <v>20</v>
      </c>
      <c r="F138" s="2193" t="s">
        <v>6878</v>
      </c>
    </row>
    <row r="139" spans="1:25" ht="25.2" customHeight="1">
      <c r="A139" s="1789" t="s">
        <v>6878</v>
      </c>
      <c r="B139" s="1804" t="s">
        <v>475</v>
      </c>
      <c r="C139" s="2266" t="s">
        <v>7096</v>
      </c>
      <c r="D139" s="1805">
        <v>20</v>
      </c>
      <c r="E139" s="1914">
        <v>20</v>
      </c>
      <c r="F139" s="2193" t="s">
        <v>6878</v>
      </c>
      <c r="G139" s="3"/>
      <c r="H139" s="3"/>
    </row>
    <row r="140" spans="1:25" ht="25.2" customHeight="1">
      <c r="A140" s="1789" t="s">
        <v>6878</v>
      </c>
      <c r="B140" s="1804" t="s">
        <v>475</v>
      </c>
      <c r="C140" s="2268" t="s">
        <v>7097</v>
      </c>
      <c r="D140" s="1805">
        <v>20</v>
      </c>
      <c r="E140" s="1914">
        <v>20</v>
      </c>
      <c r="F140" s="2193" t="s">
        <v>6878</v>
      </c>
      <c r="G140" s="3"/>
      <c r="H140" s="3"/>
    </row>
    <row r="141" spans="1:25" ht="25.2" customHeight="1">
      <c r="A141" s="1789" t="s">
        <v>6878</v>
      </c>
      <c r="B141" s="1804" t="s">
        <v>475</v>
      </c>
      <c r="C141" s="2269" t="s">
        <v>7098</v>
      </c>
      <c r="D141" s="1805">
        <v>20</v>
      </c>
      <c r="E141" s="1914">
        <v>20</v>
      </c>
      <c r="F141" s="2193" t="s">
        <v>6878</v>
      </c>
      <c r="G141" s="3"/>
      <c r="H141" s="3"/>
    </row>
    <row r="142" spans="1:25" ht="25.2" customHeight="1">
      <c r="A142" s="1789" t="s">
        <v>6878</v>
      </c>
      <c r="B142" s="1804" t="s">
        <v>475</v>
      </c>
      <c r="C142" s="1804" t="s">
        <v>7099</v>
      </c>
      <c r="D142" s="1805">
        <v>20</v>
      </c>
      <c r="E142" s="1914">
        <v>20</v>
      </c>
      <c r="F142" s="2193" t="s">
        <v>6878</v>
      </c>
      <c r="G142" s="3"/>
      <c r="H142" s="3"/>
    </row>
    <row r="143" spans="1:25" ht="25.2" customHeight="1">
      <c r="A143" s="1789" t="s">
        <v>6878</v>
      </c>
      <c r="B143" s="1804" t="s">
        <v>475</v>
      </c>
      <c r="C143" s="1804" t="s">
        <v>7100</v>
      </c>
      <c r="D143" s="1805">
        <v>20</v>
      </c>
      <c r="E143" s="1914">
        <v>20</v>
      </c>
      <c r="F143" s="2193" t="s">
        <v>6878</v>
      </c>
      <c r="G143" s="3"/>
      <c r="H143" s="3"/>
    </row>
    <row r="144" spans="1:25" ht="25.2" customHeight="1">
      <c r="A144" s="1789" t="s">
        <v>6883</v>
      </c>
      <c r="B144" s="1804" t="s">
        <v>475</v>
      </c>
      <c r="C144" s="2270" t="s">
        <v>7101</v>
      </c>
      <c r="D144" s="1854">
        <v>20</v>
      </c>
      <c r="E144" s="1914">
        <f>D144</f>
        <v>20</v>
      </c>
      <c r="F144" s="2267" t="s">
        <v>5644</v>
      </c>
      <c r="G144" s="3"/>
      <c r="H144" s="3"/>
    </row>
    <row r="145" spans="1:8" ht="25.2" customHeight="1">
      <c r="A145" s="1789" t="s">
        <v>6883</v>
      </c>
      <c r="B145" s="1804" t="s">
        <v>475</v>
      </c>
      <c r="C145" s="2271" t="s">
        <v>7102</v>
      </c>
      <c r="D145" s="1854">
        <v>20</v>
      </c>
      <c r="E145" s="1914">
        <f>D145</f>
        <v>20</v>
      </c>
      <c r="F145" s="2267" t="s">
        <v>5644</v>
      </c>
      <c r="G145" s="3"/>
      <c r="H145" s="3"/>
    </row>
    <row r="146" spans="1:8" ht="25.2" customHeight="1">
      <c r="A146" s="1789" t="s">
        <v>6893</v>
      </c>
      <c r="B146" s="1804" t="s">
        <v>475</v>
      </c>
      <c r="C146" s="1804" t="s">
        <v>7103</v>
      </c>
      <c r="D146" s="1805">
        <v>20</v>
      </c>
      <c r="E146" s="1914">
        <v>20</v>
      </c>
      <c r="F146" s="2094" t="s">
        <v>5820</v>
      </c>
    </row>
    <row r="147" spans="1:8" ht="25.2" customHeight="1">
      <c r="A147" s="1789" t="s">
        <v>5651</v>
      </c>
      <c r="B147" s="1804" t="s">
        <v>475</v>
      </c>
      <c r="C147" s="1804" t="s">
        <v>7104</v>
      </c>
      <c r="D147" s="1805">
        <v>20</v>
      </c>
      <c r="E147" s="1914">
        <v>20</v>
      </c>
      <c r="F147" s="2272" t="s">
        <v>5651</v>
      </c>
    </row>
    <row r="148" spans="1:8" ht="25.2" customHeight="1">
      <c r="A148" s="2096" t="s">
        <v>5652</v>
      </c>
      <c r="B148" s="2213" t="s">
        <v>475</v>
      </c>
      <c r="C148" s="2213" t="s">
        <v>7105</v>
      </c>
      <c r="D148" s="1805">
        <v>30</v>
      </c>
      <c r="E148" s="1914">
        <v>30</v>
      </c>
      <c r="F148" s="2094" t="s">
        <v>6990</v>
      </c>
    </row>
    <row r="149" spans="1:8" ht="25.2" customHeight="1">
      <c r="A149" s="1789" t="s">
        <v>7106</v>
      </c>
      <c r="B149" s="1804" t="s">
        <v>475</v>
      </c>
      <c r="C149" s="1804" t="s">
        <v>7107</v>
      </c>
      <c r="D149" s="1805">
        <v>20</v>
      </c>
      <c r="E149" s="1914">
        <v>20</v>
      </c>
      <c r="F149" s="2267" t="s">
        <v>5661</v>
      </c>
      <c r="G149" s="3"/>
      <c r="H149" s="3"/>
    </row>
    <row r="150" spans="1:8" ht="25.2" customHeight="1">
      <c r="A150" s="1789" t="s">
        <v>7106</v>
      </c>
      <c r="B150" s="1804" t="s">
        <v>475</v>
      </c>
      <c r="C150" s="1804" t="s">
        <v>7108</v>
      </c>
      <c r="D150" s="1854">
        <v>20</v>
      </c>
      <c r="E150" s="1914">
        <v>20</v>
      </c>
      <c r="F150" s="2267" t="s">
        <v>5661</v>
      </c>
      <c r="G150" s="3"/>
      <c r="H150" s="3"/>
    </row>
    <row r="151" spans="1:8" ht="25.2" customHeight="1">
      <c r="A151" s="1789" t="s">
        <v>7106</v>
      </c>
      <c r="B151" s="1804" t="s">
        <v>475</v>
      </c>
      <c r="C151" s="1804" t="s">
        <v>7109</v>
      </c>
      <c r="D151" s="1805">
        <v>20</v>
      </c>
      <c r="E151" s="1914">
        <v>20</v>
      </c>
      <c r="F151" s="2267" t="s">
        <v>5661</v>
      </c>
      <c r="G151" s="3"/>
      <c r="H151" s="3"/>
    </row>
    <row r="152" spans="1:8" ht="25.2" customHeight="1">
      <c r="A152" s="2106" t="s">
        <v>5955</v>
      </c>
      <c r="B152" s="2109" t="s">
        <v>475</v>
      </c>
      <c r="C152" s="2109" t="s">
        <v>7110</v>
      </c>
      <c r="D152" s="2216">
        <v>30</v>
      </c>
      <c r="E152" s="2217">
        <v>30</v>
      </c>
      <c r="F152" s="2267" t="s">
        <v>5955</v>
      </c>
      <c r="G152" s="3"/>
      <c r="H152" s="3"/>
    </row>
    <row r="153" spans="1:8" ht="25.2" customHeight="1">
      <c r="A153" s="2106" t="s">
        <v>5955</v>
      </c>
      <c r="B153" s="2109" t="s">
        <v>475</v>
      </c>
      <c r="C153" s="2109" t="s">
        <v>7111</v>
      </c>
      <c r="D153" s="2273">
        <v>30</v>
      </c>
      <c r="E153" s="2217">
        <v>30</v>
      </c>
      <c r="F153" s="2267" t="s">
        <v>5955</v>
      </c>
      <c r="G153" s="3"/>
      <c r="H153" s="3"/>
    </row>
    <row r="154" spans="1:8" ht="25.2" customHeight="1">
      <c r="A154" s="2106" t="s">
        <v>5955</v>
      </c>
      <c r="B154" s="2109" t="s">
        <v>475</v>
      </c>
      <c r="C154" s="2109" t="s">
        <v>7112</v>
      </c>
      <c r="D154" s="2216">
        <v>30</v>
      </c>
      <c r="E154" s="2217">
        <v>30</v>
      </c>
      <c r="F154" s="2267" t="s">
        <v>5955</v>
      </c>
    </row>
    <row r="155" spans="1:8" ht="25.2" customHeight="1">
      <c r="A155" s="1789" t="s">
        <v>5998</v>
      </c>
      <c r="B155" s="1804" t="s">
        <v>475</v>
      </c>
      <c r="C155" s="2274" t="s">
        <v>7113</v>
      </c>
      <c r="D155" s="2067">
        <v>20</v>
      </c>
      <c r="E155" s="2212">
        <v>20</v>
      </c>
      <c r="F155" s="1789" t="s">
        <v>5998</v>
      </c>
    </row>
    <row r="156" spans="1:8" ht="25.2" customHeight="1">
      <c r="A156" s="1789" t="s">
        <v>5998</v>
      </c>
      <c r="B156" s="1804" t="s">
        <v>475</v>
      </c>
      <c r="C156" s="1804" t="s">
        <v>7114</v>
      </c>
      <c r="D156" s="2067">
        <v>20</v>
      </c>
      <c r="E156" s="2212">
        <v>20</v>
      </c>
      <c r="F156" s="1789" t="s">
        <v>5998</v>
      </c>
    </row>
    <row r="157" spans="1:8" ht="25.2" customHeight="1">
      <c r="A157" s="1789" t="s">
        <v>5998</v>
      </c>
      <c r="B157" s="1804" t="s">
        <v>475</v>
      </c>
      <c r="C157" s="1804" t="s">
        <v>7115</v>
      </c>
      <c r="D157" s="2067">
        <v>20</v>
      </c>
      <c r="E157" s="2212">
        <v>20</v>
      </c>
      <c r="F157" s="1789" t="s">
        <v>5998</v>
      </c>
    </row>
    <row r="158" spans="1:8" ht="25.2" customHeight="1">
      <c r="A158" s="1789" t="s">
        <v>5998</v>
      </c>
      <c r="B158" s="1804" t="s">
        <v>475</v>
      </c>
      <c r="C158" s="1804" t="s">
        <v>7116</v>
      </c>
      <c r="D158" s="2067">
        <v>20</v>
      </c>
      <c r="E158" s="2212">
        <v>20</v>
      </c>
      <c r="F158" s="1789" t="s">
        <v>5998</v>
      </c>
    </row>
    <row r="159" spans="1:8" ht="25.2" customHeight="1">
      <c r="A159" s="1789" t="s">
        <v>5998</v>
      </c>
      <c r="B159" s="1804" t="s">
        <v>475</v>
      </c>
      <c r="C159" s="1804" t="s">
        <v>7117</v>
      </c>
      <c r="D159" s="2067">
        <v>20</v>
      </c>
      <c r="E159" s="2212">
        <v>20</v>
      </c>
      <c r="F159" s="1789" t="s">
        <v>5998</v>
      </c>
    </row>
    <row r="160" spans="1:8" ht="25.2" customHeight="1">
      <c r="A160" s="1789" t="s">
        <v>5998</v>
      </c>
      <c r="B160" s="1804" t="s">
        <v>475</v>
      </c>
      <c r="C160" s="1804" t="s">
        <v>7118</v>
      </c>
      <c r="D160" s="2067">
        <v>20</v>
      </c>
      <c r="E160" s="2212">
        <v>20</v>
      </c>
      <c r="F160" s="1789" t="s">
        <v>5998</v>
      </c>
    </row>
    <row r="161" spans="1:6" ht="25.2" customHeight="1">
      <c r="A161" s="1789" t="s">
        <v>5998</v>
      </c>
      <c r="B161" s="1804" t="s">
        <v>475</v>
      </c>
      <c r="C161" s="1804" t="s">
        <v>7119</v>
      </c>
      <c r="D161" s="2067">
        <v>20</v>
      </c>
      <c r="E161" s="2212">
        <v>20</v>
      </c>
      <c r="F161" s="1789" t="s">
        <v>5998</v>
      </c>
    </row>
    <row r="162" spans="1:6" ht="25.2" customHeight="1">
      <c r="A162" s="1789" t="s">
        <v>5998</v>
      </c>
      <c r="B162" s="1804" t="s">
        <v>475</v>
      </c>
      <c r="C162" s="1804" t="s">
        <v>7120</v>
      </c>
      <c r="D162" s="2067">
        <v>20</v>
      </c>
      <c r="E162" s="2212">
        <v>20</v>
      </c>
      <c r="F162" s="1789" t="s">
        <v>5998</v>
      </c>
    </row>
    <row r="163" spans="1:6" ht="25.2" customHeight="1">
      <c r="A163" s="1789" t="s">
        <v>5998</v>
      </c>
      <c r="B163" s="1804" t="s">
        <v>475</v>
      </c>
      <c r="C163" s="1804" t="s">
        <v>7121</v>
      </c>
      <c r="D163" s="2067">
        <v>20</v>
      </c>
      <c r="E163" s="2212">
        <v>20</v>
      </c>
      <c r="F163" s="1789" t="s">
        <v>5998</v>
      </c>
    </row>
    <row r="164" spans="1:6" ht="25.2" customHeight="1">
      <c r="A164" s="1789" t="s">
        <v>5998</v>
      </c>
      <c r="B164" s="1804" t="s">
        <v>475</v>
      </c>
      <c r="C164" s="1804" t="s">
        <v>7122</v>
      </c>
      <c r="D164" s="2067">
        <v>20</v>
      </c>
      <c r="E164" s="2212">
        <v>20</v>
      </c>
      <c r="F164" s="1789" t="s">
        <v>5998</v>
      </c>
    </row>
    <row r="165" spans="1:6" ht="25.2" customHeight="1">
      <c r="A165" s="1789" t="s">
        <v>5998</v>
      </c>
      <c r="B165" s="1804" t="s">
        <v>475</v>
      </c>
      <c r="C165" s="1804" t="s">
        <v>7123</v>
      </c>
      <c r="D165" s="2067">
        <v>20</v>
      </c>
      <c r="E165" s="2212">
        <v>20</v>
      </c>
      <c r="F165" s="1789" t="s">
        <v>5998</v>
      </c>
    </row>
    <row r="166" spans="1:6" ht="25.2" customHeight="1">
      <c r="A166" s="1789" t="s">
        <v>5998</v>
      </c>
      <c r="B166" s="1804" t="s">
        <v>475</v>
      </c>
      <c r="C166" s="1804" t="s">
        <v>7124</v>
      </c>
      <c r="D166" s="2067">
        <v>20</v>
      </c>
      <c r="E166" s="2212">
        <v>20</v>
      </c>
      <c r="F166" s="1789" t="s">
        <v>5998</v>
      </c>
    </row>
    <row r="167" spans="1:6" ht="25.2" customHeight="1">
      <c r="A167" s="1789" t="s">
        <v>5998</v>
      </c>
      <c r="B167" s="1804" t="s">
        <v>475</v>
      </c>
      <c r="C167" s="1804" t="s">
        <v>7125</v>
      </c>
      <c r="D167" s="2067">
        <v>20</v>
      </c>
      <c r="E167" s="2212">
        <v>20</v>
      </c>
      <c r="F167" s="1789" t="s">
        <v>5998</v>
      </c>
    </row>
    <row r="168" spans="1:6" ht="25.2" customHeight="1">
      <c r="A168" s="1789" t="s">
        <v>8534</v>
      </c>
      <c r="B168" s="1804" t="s">
        <v>1044</v>
      </c>
      <c r="C168" s="2275" t="s">
        <v>8853</v>
      </c>
      <c r="D168" s="1805">
        <v>30</v>
      </c>
      <c r="E168" s="1914">
        <v>30</v>
      </c>
      <c r="F168" s="1767" t="s">
        <v>7234</v>
      </c>
    </row>
    <row r="169" spans="1:6" ht="25.2" customHeight="1">
      <c r="A169" s="1789" t="s">
        <v>8534</v>
      </c>
      <c r="B169" s="1804" t="s">
        <v>1044</v>
      </c>
      <c r="C169" s="1804" t="s">
        <v>8854</v>
      </c>
      <c r="D169" s="1854">
        <v>30</v>
      </c>
      <c r="E169" s="1914">
        <v>30</v>
      </c>
      <c r="F169" s="1767" t="s">
        <v>7234</v>
      </c>
    </row>
    <row r="170" spans="1:6" ht="25.2" customHeight="1">
      <c r="A170" s="1789" t="s">
        <v>8236</v>
      </c>
      <c r="B170" s="1804" t="s">
        <v>1044</v>
      </c>
      <c r="C170" s="1804" t="s">
        <v>8855</v>
      </c>
      <c r="D170" s="1805">
        <v>20</v>
      </c>
      <c r="E170" s="1914">
        <v>20</v>
      </c>
      <c r="F170" s="1877" t="s">
        <v>7192</v>
      </c>
    </row>
    <row r="171" spans="1:6" ht="25.2" customHeight="1">
      <c r="A171" s="1789" t="s">
        <v>7987</v>
      </c>
      <c r="B171" s="1804" t="s">
        <v>1044</v>
      </c>
      <c r="C171" s="2275" t="s">
        <v>8856</v>
      </c>
      <c r="D171" s="2276">
        <v>20</v>
      </c>
      <c r="E171" s="2277">
        <v>20</v>
      </c>
      <c r="F171" s="2086" t="s">
        <v>7200</v>
      </c>
    </row>
    <row r="172" spans="1:6" ht="25.2" customHeight="1">
      <c r="A172" s="1789" t="s">
        <v>7987</v>
      </c>
      <c r="B172" s="1804" t="s">
        <v>1044</v>
      </c>
      <c r="C172" s="1804" t="s">
        <v>8857</v>
      </c>
      <c r="D172" s="2276">
        <v>20</v>
      </c>
      <c r="E172" s="2277">
        <v>20</v>
      </c>
      <c r="F172" s="2086" t="s">
        <v>7200</v>
      </c>
    </row>
    <row r="173" spans="1:6" ht="25.2" customHeight="1">
      <c r="A173" s="1789" t="s">
        <v>7987</v>
      </c>
      <c r="B173" s="1804" t="s">
        <v>1044</v>
      </c>
      <c r="C173" s="2275" t="s">
        <v>8858</v>
      </c>
      <c r="D173" s="2276">
        <v>20</v>
      </c>
      <c r="E173" s="2277">
        <v>20</v>
      </c>
      <c r="F173" s="2086" t="s">
        <v>7200</v>
      </c>
    </row>
    <row r="174" spans="1:6" ht="25.2" customHeight="1">
      <c r="A174" s="1789" t="s">
        <v>7987</v>
      </c>
      <c r="B174" s="1804" t="s">
        <v>1044</v>
      </c>
      <c r="C174" s="2275" t="s">
        <v>8859</v>
      </c>
      <c r="D174" s="2276">
        <v>20</v>
      </c>
      <c r="E174" s="2277">
        <v>20</v>
      </c>
      <c r="F174" s="2086" t="s">
        <v>7200</v>
      </c>
    </row>
    <row r="175" spans="1:6" ht="25.2" customHeight="1">
      <c r="A175" s="1789" t="s">
        <v>7987</v>
      </c>
      <c r="B175" s="1804" t="s">
        <v>1044</v>
      </c>
      <c r="C175" s="2275" t="s">
        <v>8860</v>
      </c>
      <c r="D175" s="2276">
        <v>20</v>
      </c>
      <c r="E175" s="2277">
        <v>20</v>
      </c>
      <c r="F175" s="2086" t="s">
        <v>7200</v>
      </c>
    </row>
    <row r="176" spans="1:6" ht="25.2" customHeight="1">
      <c r="A176" s="1789" t="s">
        <v>7987</v>
      </c>
      <c r="B176" s="1804" t="s">
        <v>1044</v>
      </c>
      <c r="C176" s="2275" t="s">
        <v>8861</v>
      </c>
      <c r="D176" s="2276">
        <v>20</v>
      </c>
      <c r="E176" s="2277">
        <v>20</v>
      </c>
      <c r="F176" s="2086" t="s">
        <v>7200</v>
      </c>
    </row>
    <row r="177" spans="1:6" ht="25.2" customHeight="1">
      <c r="A177" s="1789" t="s">
        <v>7987</v>
      </c>
      <c r="B177" s="1804" t="s">
        <v>1044</v>
      </c>
      <c r="C177" s="2275" t="s">
        <v>8862</v>
      </c>
      <c r="D177" s="2276">
        <v>20</v>
      </c>
      <c r="E177" s="2277">
        <v>20</v>
      </c>
      <c r="F177" s="2086" t="s">
        <v>7200</v>
      </c>
    </row>
    <row r="178" spans="1:6" ht="25.2" customHeight="1">
      <c r="A178" s="1789" t="s">
        <v>7987</v>
      </c>
      <c r="B178" s="1804" t="s">
        <v>1044</v>
      </c>
      <c r="C178" s="2275" t="s">
        <v>8863</v>
      </c>
      <c r="D178" s="2276">
        <v>20</v>
      </c>
      <c r="E178" s="2277">
        <v>20</v>
      </c>
      <c r="F178" s="2086" t="s">
        <v>7200</v>
      </c>
    </row>
    <row r="179" spans="1:6" ht="25.2" customHeight="1">
      <c r="A179" s="1789" t="s">
        <v>7987</v>
      </c>
      <c r="B179" s="1804" t="s">
        <v>1044</v>
      </c>
      <c r="C179" s="2275" t="s">
        <v>8864</v>
      </c>
      <c r="D179" s="2276">
        <v>20</v>
      </c>
      <c r="E179" s="2277">
        <v>20</v>
      </c>
      <c r="F179" s="2086" t="s">
        <v>7200</v>
      </c>
    </row>
    <row r="180" spans="1:6" ht="25.2" customHeight="1">
      <c r="A180" s="1789" t="s">
        <v>7987</v>
      </c>
      <c r="B180" s="1804" t="s">
        <v>1044</v>
      </c>
      <c r="C180" s="2275" t="s">
        <v>8865</v>
      </c>
      <c r="D180" s="2276">
        <v>20</v>
      </c>
      <c r="E180" s="2277">
        <v>20</v>
      </c>
      <c r="F180" s="2086" t="s">
        <v>7200</v>
      </c>
    </row>
    <row r="181" spans="1:6" ht="25.2" customHeight="1">
      <c r="A181" s="1789" t="s">
        <v>7987</v>
      </c>
      <c r="B181" s="1804" t="s">
        <v>1044</v>
      </c>
      <c r="C181" s="2275" t="s">
        <v>8866</v>
      </c>
      <c r="D181" s="2276">
        <v>20</v>
      </c>
      <c r="E181" s="2277">
        <v>20</v>
      </c>
      <c r="F181" s="2086" t="s">
        <v>7200</v>
      </c>
    </row>
    <row r="182" spans="1:6" ht="25.2" customHeight="1">
      <c r="A182" s="1789" t="s">
        <v>7987</v>
      </c>
      <c r="B182" s="1804" t="s">
        <v>1044</v>
      </c>
      <c r="C182" s="2275" t="s">
        <v>8867</v>
      </c>
      <c r="D182" s="2276">
        <v>20</v>
      </c>
      <c r="E182" s="2277">
        <v>20</v>
      </c>
      <c r="F182" s="2086" t="s">
        <v>7200</v>
      </c>
    </row>
    <row r="183" spans="1:6" ht="25.2" customHeight="1">
      <c r="A183" s="1789" t="s">
        <v>7987</v>
      </c>
      <c r="B183" s="1804" t="s">
        <v>1044</v>
      </c>
      <c r="C183" s="2275" t="s">
        <v>8868</v>
      </c>
      <c r="D183" s="2276">
        <v>20</v>
      </c>
      <c r="E183" s="2277">
        <v>20</v>
      </c>
      <c r="F183" s="2086" t="s">
        <v>7200</v>
      </c>
    </row>
    <row r="184" spans="1:6" ht="25.2" customHeight="1">
      <c r="A184" s="1789" t="s">
        <v>7987</v>
      </c>
      <c r="B184" s="1804" t="s">
        <v>1044</v>
      </c>
      <c r="C184" s="2275" t="s">
        <v>8869</v>
      </c>
      <c r="D184" s="2276">
        <v>20</v>
      </c>
      <c r="E184" s="2277">
        <v>20</v>
      </c>
      <c r="F184" s="2086" t="s">
        <v>7200</v>
      </c>
    </row>
    <row r="185" spans="1:6" ht="25.2" customHeight="1">
      <c r="A185" s="1789" t="s">
        <v>7987</v>
      </c>
      <c r="B185" s="1804" t="s">
        <v>1044</v>
      </c>
      <c r="C185" s="2275" t="s">
        <v>8870</v>
      </c>
      <c r="D185" s="2276">
        <v>20</v>
      </c>
      <c r="E185" s="2277">
        <v>20</v>
      </c>
      <c r="F185" s="2086" t="s">
        <v>7200</v>
      </c>
    </row>
    <row r="186" spans="1:6" ht="25.2" customHeight="1">
      <c r="A186" s="1789" t="s">
        <v>7987</v>
      </c>
      <c r="B186" s="1804" t="s">
        <v>1044</v>
      </c>
      <c r="C186" s="2275" t="s">
        <v>8871</v>
      </c>
      <c r="D186" s="2276">
        <v>20</v>
      </c>
      <c r="E186" s="2277">
        <v>20</v>
      </c>
      <c r="F186" s="2086" t="s">
        <v>7200</v>
      </c>
    </row>
    <row r="187" spans="1:6" ht="25.2" customHeight="1">
      <c r="A187" s="1789" t="s">
        <v>7987</v>
      </c>
      <c r="B187" s="1804" t="s">
        <v>1044</v>
      </c>
      <c r="C187" s="2275" t="s">
        <v>8872</v>
      </c>
      <c r="D187" s="2276">
        <v>20</v>
      </c>
      <c r="E187" s="2277">
        <v>20</v>
      </c>
      <c r="F187" s="2086" t="s">
        <v>7200</v>
      </c>
    </row>
    <row r="188" spans="1:6" ht="25.2" customHeight="1">
      <c r="A188" s="1789" t="s">
        <v>7987</v>
      </c>
      <c r="B188" s="1804" t="s">
        <v>1044</v>
      </c>
      <c r="C188" s="2275" t="s">
        <v>8873</v>
      </c>
      <c r="D188" s="2276">
        <v>20</v>
      </c>
      <c r="E188" s="2277">
        <v>20</v>
      </c>
      <c r="F188" s="2086" t="s">
        <v>7200</v>
      </c>
    </row>
    <row r="189" spans="1:6" ht="25.2" customHeight="1">
      <c r="A189" s="1789" t="s">
        <v>7987</v>
      </c>
      <c r="B189" s="1804" t="s">
        <v>1044</v>
      </c>
      <c r="C189" s="2275" t="s">
        <v>8874</v>
      </c>
      <c r="D189" s="2276">
        <v>20</v>
      </c>
      <c r="E189" s="2277">
        <v>20</v>
      </c>
      <c r="F189" s="2086" t="s">
        <v>7200</v>
      </c>
    </row>
    <row r="190" spans="1:6" ht="25.2" customHeight="1">
      <c r="A190" s="1789" t="s">
        <v>8120</v>
      </c>
      <c r="B190" s="1804" t="s">
        <v>1044</v>
      </c>
      <c r="C190" s="1804" t="s">
        <v>8875</v>
      </c>
      <c r="D190" s="1805">
        <v>30</v>
      </c>
      <c r="E190" s="1914">
        <v>30</v>
      </c>
      <c r="F190" s="1877" t="s">
        <v>7219</v>
      </c>
    </row>
    <row r="191" spans="1:6" ht="25.2" customHeight="1">
      <c r="A191" s="1789" t="s">
        <v>8120</v>
      </c>
      <c r="B191" s="1804" t="s">
        <v>1044</v>
      </c>
      <c r="C191" s="1804" t="s">
        <v>8876</v>
      </c>
      <c r="D191" s="1854">
        <v>30</v>
      </c>
      <c r="E191" s="1914">
        <v>30</v>
      </c>
      <c r="F191" s="1877" t="s">
        <v>7219</v>
      </c>
    </row>
    <row r="192" spans="1:6" ht="25.2" customHeight="1">
      <c r="A192" s="1789" t="s">
        <v>8120</v>
      </c>
      <c r="B192" s="1804" t="s">
        <v>1044</v>
      </c>
      <c r="C192" s="1804" t="s">
        <v>8877</v>
      </c>
      <c r="D192" s="1805">
        <v>30</v>
      </c>
      <c r="E192" s="1914">
        <v>30</v>
      </c>
      <c r="F192" s="1877" t="s">
        <v>7219</v>
      </c>
    </row>
    <row r="193" spans="1:6" ht="25.2" customHeight="1">
      <c r="A193" s="1789" t="s">
        <v>7202</v>
      </c>
      <c r="B193" s="1804" t="s">
        <v>8878</v>
      </c>
      <c r="C193" s="1804" t="s">
        <v>8879</v>
      </c>
      <c r="D193" s="1914">
        <v>30</v>
      </c>
      <c r="E193" s="1914">
        <v>30</v>
      </c>
      <c r="F193" s="1878" t="s">
        <v>7759</v>
      </c>
    </row>
    <row r="194" spans="1:6" ht="25.2" customHeight="1">
      <c r="A194" s="1789" t="s">
        <v>7202</v>
      </c>
      <c r="B194" s="1804"/>
      <c r="C194" s="1804" t="s">
        <v>8880</v>
      </c>
      <c r="D194" s="1914">
        <v>30</v>
      </c>
      <c r="E194" s="1914">
        <v>30</v>
      </c>
      <c r="F194" s="1878" t="s">
        <v>7759</v>
      </c>
    </row>
    <row r="195" spans="1:6" ht="25.2" customHeight="1">
      <c r="A195" s="1789" t="s">
        <v>7202</v>
      </c>
      <c r="B195" s="1804"/>
      <c r="C195" s="1804" t="s">
        <v>8881</v>
      </c>
      <c r="D195" s="1914">
        <v>30</v>
      </c>
      <c r="E195" s="1914">
        <v>30</v>
      </c>
      <c r="F195" s="1878" t="s">
        <v>7759</v>
      </c>
    </row>
    <row r="196" spans="1:6" ht="25.2" customHeight="1">
      <c r="A196" s="1789" t="s">
        <v>7202</v>
      </c>
      <c r="B196" s="1804"/>
      <c r="C196" s="1804" t="s">
        <v>8882</v>
      </c>
      <c r="D196" s="1914">
        <v>30</v>
      </c>
      <c r="E196" s="1914">
        <v>30</v>
      </c>
      <c r="F196" s="1878" t="s">
        <v>7759</v>
      </c>
    </row>
    <row r="197" spans="1:6" ht="25.2" customHeight="1">
      <c r="A197" s="1789" t="s">
        <v>7202</v>
      </c>
      <c r="B197" s="1804"/>
      <c r="C197" s="1804" t="s">
        <v>8883</v>
      </c>
      <c r="D197" s="1914">
        <v>30</v>
      </c>
      <c r="E197" s="1914">
        <v>30</v>
      </c>
      <c r="F197" s="1878" t="s">
        <v>7759</v>
      </c>
    </row>
    <row r="198" spans="1:6" ht="25.2" customHeight="1">
      <c r="A198" s="1789" t="s">
        <v>7202</v>
      </c>
      <c r="B198" s="1804"/>
      <c r="C198" s="1804" t="s">
        <v>8884</v>
      </c>
      <c r="D198" s="1914">
        <v>30</v>
      </c>
      <c r="E198" s="1914">
        <v>30</v>
      </c>
      <c r="F198" s="1878" t="s">
        <v>7759</v>
      </c>
    </row>
    <row r="199" spans="1:6" ht="25.2" customHeight="1">
      <c r="A199" s="1789" t="s">
        <v>7202</v>
      </c>
      <c r="B199" s="1804"/>
      <c r="C199" s="1804" t="s">
        <v>8885</v>
      </c>
      <c r="D199" s="1914">
        <v>30</v>
      </c>
      <c r="E199" s="1914">
        <v>30</v>
      </c>
      <c r="F199" s="1878" t="s">
        <v>7759</v>
      </c>
    </row>
    <row r="200" spans="1:6" ht="25.2" customHeight="1">
      <c r="A200" s="1789" t="s">
        <v>7202</v>
      </c>
      <c r="B200" s="1804"/>
      <c r="C200" s="1804" t="s">
        <v>8886</v>
      </c>
      <c r="D200" s="1914">
        <v>30</v>
      </c>
      <c r="E200" s="1914">
        <v>30</v>
      </c>
      <c r="F200" s="1878" t="s">
        <v>7759</v>
      </c>
    </row>
    <row r="201" spans="1:6" ht="25.2" customHeight="1">
      <c r="A201" s="1789" t="s">
        <v>7202</v>
      </c>
      <c r="B201" s="1804"/>
      <c r="C201" s="1804" t="s">
        <v>8887</v>
      </c>
      <c r="D201" s="1914">
        <v>30</v>
      </c>
      <c r="E201" s="1914">
        <v>30</v>
      </c>
      <c r="F201" s="1878" t="s">
        <v>7759</v>
      </c>
    </row>
    <row r="202" spans="1:6" ht="25.2" customHeight="1">
      <c r="A202" s="1789" t="s">
        <v>7202</v>
      </c>
      <c r="B202" s="1804"/>
      <c r="C202" s="1804" t="s">
        <v>8888</v>
      </c>
      <c r="D202" s="1914">
        <v>30</v>
      </c>
      <c r="E202" s="1914">
        <v>30</v>
      </c>
      <c r="F202" s="1878" t="s">
        <v>7759</v>
      </c>
    </row>
    <row r="203" spans="1:6" ht="25.2" customHeight="1">
      <c r="A203" s="1789" t="s">
        <v>7202</v>
      </c>
      <c r="B203" s="1804"/>
      <c r="C203" s="1804" t="s">
        <v>8889</v>
      </c>
      <c r="D203" s="1914">
        <v>30</v>
      </c>
      <c r="E203" s="1914">
        <v>30</v>
      </c>
      <c r="F203" s="1878" t="s">
        <v>7759</v>
      </c>
    </row>
    <row r="204" spans="1:6" ht="25.2" customHeight="1">
      <c r="A204" s="1789" t="s">
        <v>7202</v>
      </c>
      <c r="B204" s="1804"/>
      <c r="C204" s="1804" t="s">
        <v>8890</v>
      </c>
      <c r="D204" s="1914">
        <v>30</v>
      </c>
      <c r="E204" s="1914">
        <v>30</v>
      </c>
      <c r="F204" s="1878" t="s">
        <v>7759</v>
      </c>
    </row>
    <row r="205" spans="1:6" ht="25.2" customHeight="1">
      <c r="A205" s="1789" t="s">
        <v>7202</v>
      </c>
      <c r="B205" s="1804"/>
      <c r="C205" s="1804" t="s">
        <v>8891</v>
      </c>
      <c r="D205" s="1914">
        <v>30</v>
      </c>
      <c r="E205" s="1914">
        <v>30</v>
      </c>
      <c r="F205" s="1878" t="s">
        <v>7759</v>
      </c>
    </row>
    <row r="206" spans="1:6" ht="25.2" customHeight="1">
      <c r="A206" s="1789" t="s">
        <v>7202</v>
      </c>
      <c r="B206" s="1804"/>
      <c r="C206" s="1804" t="s">
        <v>8892</v>
      </c>
      <c r="D206" s="1914">
        <v>30</v>
      </c>
      <c r="E206" s="1914">
        <v>30</v>
      </c>
      <c r="F206" s="1878" t="s">
        <v>7759</v>
      </c>
    </row>
    <row r="207" spans="1:6" ht="25.2" customHeight="1">
      <c r="A207" s="1789" t="s">
        <v>7202</v>
      </c>
      <c r="B207" s="1804"/>
      <c r="C207" s="1804" t="s">
        <v>8893</v>
      </c>
      <c r="D207" s="1914">
        <v>30</v>
      </c>
      <c r="E207" s="1914">
        <v>30</v>
      </c>
      <c r="F207" s="1878" t="s">
        <v>7759</v>
      </c>
    </row>
    <row r="208" spans="1:6" ht="25.2" customHeight="1">
      <c r="A208" s="1789" t="s">
        <v>7202</v>
      </c>
      <c r="B208" s="1804"/>
      <c r="C208" s="1804" t="s">
        <v>8894</v>
      </c>
      <c r="D208" s="1914">
        <v>30</v>
      </c>
      <c r="E208" s="1914">
        <v>30</v>
      </c>
      <c r="F208" s="1878" t="s">
        <v>7759</v>
      </c>
    </row>
    <row r="209" spans="1:6" ht="25.2" customHeight="1">
      <c r="A209" s="1789" t="s">
        <v>7202</v>
      </c>
      <c r="B209" s="1804"/>
      <c r="C209" s="1804" t="s">
        <v>8895</v>
      </c>
      <c r="D209" s="1914">
        <v>30</v>
      </c>
      <c r="E209" s="1914">
        <v>30</v>
      </c>
      <c r="F209" s="1878" t="s">
        <v>7759</v>
      </c>
    </row>
    <row r="210" spans="1:6" ht="25.2" customHeight="1">
      <c r="A210" s="1789" t="s">
        <v>7202</v>
      </c>
      <c r="B210" s="1804"/>
      <c r="C210" s="1804" t="s">
        <v>8896</v>
      </c>
      <c r="D210" s="1914">
        <v>30</v>
      </c>
      <c r="E210" s="1914">
        <v>30</v>
      </c>
      <c r="F210" s="1878" t="s">
        <v>7759</v>
      </c>
    </row>
    <row r="211" spans="1:6" ht="25.2" customHeight="1">
      <c r="A211" s="1789" t="s">
        <v>7202</v>
      </c>
      <c r="B211" s="1804"/>
      <c r="C211" s="1804" t="s">
        <v>8897</v>
      </c>
      <c r="D211" s="1914">
        <v>30</v>
      </c>
      <c r="E211" s="1914">
        <v>30</v>
      </c>
      <c r="F211" s="1878" t="s">
        <v>7759</v>
      </c>
    </row>
    <row r="212" spans="1:6" ht="25.2" customHeight="1">
      <c r="A212" s="1789" t="s">
        <v>7202</v>
      </c>
      <c r="B212" s="1804"/>
      <c r="C212" s="1804" t="s">
        <v>8898</v>
      </c>
      <c r="D212" s="1914">
        <v>30</v>
      </c>
      <c r="E212" s="1914">
        <v>30</v>
      </c>
      <c r="F212" s="1878" t="s">
        <v>7759</v>
      </c>
    </row>
    <row r="213" spans="1:6" ht="25.2" customHeight="1">
      <c r="A213" s="1789" t="s">
        <v>7202</v>
      </c>
      <c r="B213" s="1804"/>
      <c r="C213" s="1804" t="s">
        <v>8899</v>
      </c>
      <c r="D213" s="1914">
        <v>30</v>
      </c>
      <c r="E213" s="1914">
        <v>30</v>
      </c>
      <c r="F213" s="1878" t="s">
        <v>7759</v>
      </c>
    </row>
    <row r="214" spans="1:6" ht="25.2" customHeight="1">
      <c r="A214" s="1789" t="s">
        <v>7202</v>
      </c>
      <c r="B214" s="1804"/>
      <c r="C214" s="1804" t="s">
        <v>8900</v>
      </c>
      <c r="D214" s="1914">
        <v>30</v>
      </c>
      <c r="E214" s="1914">
        <v>30</v>
      </c>
      <c r="F214" s="1878" t="s">
        <v>7759</v>
      </c>
    </row>
    <row r="215" spans="1:6" ht="25.2" customHeight="1">
      <c r="A215" s="1789" t="s">
        <v>7202</v>
      </c>
      <c r="B215" s="1804"/>
      <c r="C215" s="1804" t="s">
        <v>8901</v>
      </c>
      <c r="D215" s="1914">
        <v>30</v>
      </c>
      <c r="E215" s="1914">
        <v>30</v>
      </c>
      <c r="F215" s="1878" t="s">
        <v>7759</v>
      </c>
    </row>
    <row r="216" spans="1:6" ht="25.2" customHeight="1">
      <c r="A216" s="1784" t="s">
        <v>8125</v>
      </c>
      <c r="B216" s="1784" t="s">
        <v>1044</v>
      </c>
      <c r="C216" s="1784" t="s">
        <v>8902</v>
      </c>
      <c r="D216" s="1787">
        <v>30</v>
      </c>
      <c r="E216" s="1785">
        <v>30</v>
      </c>
      <c r="F216" s="1878" t="s">
        <v>7767</v>
      </c>
    </row>
    <row r="217" spans="1:6" ht="25.2" customHeight="1">
      <c r="A217" s="1784" t="s">
        <v>8125</v>
      </c>
      <c r="B217" s="1784" t="s">
        <v>1044</v>
      </c>
      <c r="C217" s="1784" t="s">
        <v>8903</v>
      </c>
      <c r="D217" s="1787">
        <v>30</v>
      </c>
      <c r="E217" s="1785">
        <v>30</v>
      </c>
      <c r="F217" s="1878" t="s">
        <v>7767</v>
      </c>
    </row>
    <row r="218" spans="1:6" ht="25.2" customHeight="1">
      <c r="A218" s="1784" t="s">
        <v>8125</v>
      </c>
      <c r="B218" s="1784" t="s">
        <v>1044</v>
      </c>
      <c r="C218" s="1784" t="s">
        <v>8904</v>
      </c>
      <c r="D218" s="1787">
        <v>30</v>
      </c>
      <c r="E218" s="1785">
        <v>30</v>
      </c>
      <c r="F218" s="1878" t="s">
        <v>7767</v>
      </c>
    </row>
    <row r="219" spans="1:6" ht="25.2" customHeight="1">
      <c r="A219" s="1784" t="s">
        <v>8125</v>
      </c>
      <c r="B219" s="1784" t="s">
        <v>1044</v>
      </c>
      <c r="C219" s="1784" t="s">
        <v>8905</v>
      </c>
      <c r="D219" s="1787">
        <v>30</v>
      </c>
      <c r="E219" s="1785">
        <v>30</v>
      </c>
      <c r="F219" s="1878" t="s">
        <v>7767</v>
      </c>
    </row>
    <row r="220" spans="1:6" ht="25.2" customHeight="1">
      <c r="A220" s="1784" t="s">
        <v>8125</v>
      </c>
      <c r="B220" s="1784" t="s">
        <v>1044</v>
      </c>
      <c r="C220" s="1784" t="s">
        <v>8906</v>
      </c>
      <c r="D220" s="1923">
        <v>20</v>
      </c>
      <c r="E220" s="1785">
        <v>20</v>
      </c>
      <c r="F220" s="1878" t="s">
        <v>7767</v>
      </c>
    </row>
    <row r="221" spans="1:6" ht="25.2" customHeight="1">
      <c r="A221" s="1784" t="s">
        <v>8125</v>
      </c>
      <c r="B221" s="1784" t="s">
        <v>1044</v>
      </c>
      <c r="C221" s="1784" t="s">
        <v>8907</v>
      </c>
      <c r="D221" s="1923">
        <v>20</v>
      </c>
      <c r="E221" s="1785">
        <v>20</v>
      </c>
      <c r="F221" s="1878" t="s">
        <v>7767</v>
      </c>
    </row>
    <row r="222" spans="1:6" ht="25.2" customHeight="1">
      <c r="A222" s="1784" t="s">
        <v>8125</v>
      </c>
      <c r="B222" s="1784" t="s">
        <v>1044</v>
      </c>
      <c r="C222" s="1784" t="s">
        <v>8908</v>
      </c>
      <c r="D222" s="1923">
        <v>20</v>
      </c>
      <c r="E222" s="1785">
        <v>20</v>
      </c>
      <c r="F222" s="1878" t="s">
        <v>7767</v>
      </c>
    </row>
    <row r="223" spans="1:6" ht="25.2" customHeight="1">
      <c r="A223" s="1784" t="s">
        <v>8125</v>
      </c>
      <c r="B223" s="1784" t="s">
        <v>1044</v>
      </c>
      <c r="C223" s="1784" t="s">
        <v>8909</v>
      </c>
      <c r="D223" s="1923">
        <v>20</v>
      </c>
      <c r="E223" s="1785">
        <v>20</v>
      </c>
      <c r="F223" s="1878" t="s">
        <v>7767</v>
      </c>
    </row>
    <row r="224" spans="1:6" ht="25.2" customHeight="1">
      <c r="A224" s="1789" t="s">
        <v>8645</v>
      </c>
      <c r="B224" s="1804" t="s">
        <v>1044</v>
      </c>
      <c r="C224" s="2278" t="s">
        <v>8910</v>
      </c>
      <c r="D224" s="1805">
        <v>20</v>
      </c>
      <c r="E224" s="1914">
        <v>20</v>
      </c>
      <c r="F224" s="1789" t="s">
        <v>8505</v>
      </c>
    </row>
    <row r="225" spans="1:6" ht="25.2" customHeight="1">
      <c r="A225" s="1789" t="s">
        <v>7523</v>
      </c>
      <c r="B225" s="1804" t="s">
        <v>1044</v>
      </c>
      <c r="C225" s="1804" t="s">
        <v>8911</v>
      </c>
      <c r="D225" s="1805">
        <v>30</v>
      </c>
      <c r="E225" s="1914">
        <v>30</v>
      </c>
      <c r="F225" s="1881" t="s">
        <v>7266</v>
      </c>
    </row>
    <row r="226" spans="1:6" ht="25.2" customHeight="1">
      <c r="A226" s="1789" t="s">
        <v>7523</v>
      </c>
      <c r="B226" s="1804" t="s">
        <v>1044</v>
      </c>
      <c r="C226" s="1804" t="s">
        <v>8912</v>
      </c>
      <c r="D226" s="1854">
        <v>30</v>
      </c>
      <c r="E226" s="1914">
        <v>30</v>
      </c>
      <c r="F226" s="1881" t="s">
        <v>7266</v>
      </c>
    </row>
    <row r="227" spans="1:6" ht="25.2" customHeight="1">
      <c r="A227" s="1789" t="s">
        <v>7523</v>
      </c>
      <c r="B227" s="1804" t="s">
        <v>1044</v>
      </c>
      <c r="C227" s="1804" t="s">
        <v>8913</v>
      </c>
      <c r="D227" s="1805">
        <v>20</v>
      </c>
      <c r="E227" s="1914">
        <v>20</v>
      </c>
      <c r="F227" s="1881" t="s">
        <v>7266</v>
      </c>
    </row>
    <row r="228" spans="1:6" ht="25.2" customHeight="1">
      <c r="A228" s="1789" t="s">
        <v>7523</v>
      </c>
      <c r="B228" s="1804" t="s">
        <v>1044</v>
      </c>
      <c r="C228" s="1804" t="s">
        <v>8914</v>
      </c>
      <c r="D228" s="1854">
        <v>20</v>
      </c>
      <c r="E228" s="1914">
        <v>20</v>
      </c>
      <c r="F228" s="1881" t="s">
        <v>7266</v>
      </c>
    </row>
    <row r="229" spans="1:6" ht="25.2" customHeight="1">
      <c r="A229" s="1789" t="s">
        <v>7523</v>
      </c>
      <c r="B229" s="1804" t="s">
        <v>1044</v>
      </c>
      <c r="C229" s="1804" t="s">
        <v>8915</v>
      </c>
      <c r="D229" s="1854">
        <v>20</v>
      </c>
      <c r="E229" s="1914">
        <v>20</v>
      </c>
      <c r="F229" s="1881" t="s">
        <v>7266</v>
      </c>
    </row>
    <row r="230" spans="1:6" ht="25.2" customHeight="1">
      <c r="A230" s="1789" t="s">
        <v>7523</v>
      </c>
      <c r="B230" s="1804" t="s">
        <v>1044</v>
      </c>
      <c r="C230" s="1804" t="s">
        <v>8916</v>
      </c>
      <c r="D230" s="1854">
        <v>20</v>
      </c>
      <c r="E230" s="1914">
        <v>20</v>
      </c>
      <c r="F230" s="1881" t="s">
        <v>7266</v>
      </c>
    </row>
    <row r="231" spans="1:6" ht="25.2" customHeight="1">
      <c r="A231" s="1789" t="s">
        <v>7523</v>
      </c>
      <c r="B231" s="1804" t="s">
        <v>1044</v>
      </c>
      <c r="C231" s="1804" t="s">
        <v>8917</v>
      </c>
      <c r="D231" s="1805">
        <v>20</v>
      </c>
      <c r="E231" s="1914">
        <v>20</v>
      </c>
      <c r="F231" s="1881" t="s">
        <v>7266</v>
      </c>
    </row>
    <row r="232" spans="1:6" ht="25.2" customHeight="1">
      <c r="A232" s="1789" t="s">
        <v>7523</v>
      </c>
      <c r="B232" s="1804" t="s">
        <v>1044</v>
      </c>
      <c r="C232" s="1804" t="s">
        <v>8918</v>
      </c>
      <c r="D232" s="1854">
        <v>30</v>
      </c>
      <c r="E232" s="1914">
        <v>30</v>
      </c>
      <c r="F232" s="1881" t="s">
        <v>7266</v>
      </c>
    </row>
    <row r="233" spans="1:6" ht="25.2" customHeight="1">
      <c r="A233" s="1789" t="s">
        <v>7523</v>
      </c>
      <c r="B233" s="1804" t="s">
        <v>1044</v>
      </c>
      <c r="C233" s="1804" t="s">
        <v>8919</v>
      </c>
      <c r="D233" s="1805">
        <v>30</v>
      </c>
      <c r="E233" s="1914">
        <v>30</v>
      </c>
      <c r="F233" s="1881" t="s">
        <v>7266</v>
      </c>
    </row>
    <row r="234" spans="1:6" ht="25.2" customHeight="1">
      <c r="A234" s="1789" t="s">
        <v>8509</v>
      </c>
      <c r="B234" s="1804" t="s">
        <v>1044</v>
      </c>
      <c r="C234" s="1804" t="s">
        <v>8920</v>
      </c>
      <c r="D234" s="1854">
        <v>20</v>
      </c>
      <c r="E234" s="1914">
        <v>20</v>
      </c>
      <c r="F234" s="1789" t="s">
        <v>8509</v>
      </c>
    </row>
    <row r="235" spans="1:6" ht="25.2" customHeight="1">
      <c r="A235" s="1789" t="s">
        <v>8509</v>
      </c>
      <c r="B235" s="1804" t="s">
        <v>1044</v>
      </c>
      <c r="C235" s="1804" t="s">
        <v>8921</v>
      </c>
      <c r="D235" s="1854">
        <v>20</v>
      </c>
      <c r="E235" s="1914">
        <v>20</v>
      </c>
      <c r="F235" s="1789" t="s">
        <v>8509</v>
      </c>
    </row>
    <row r="236" spans="1:6" ht="25.2" customHeight="1">
      <c r="A236" s="1789" t="s">
        <v>8509</v>
      </c>
      <c r="B236" s="1804" t="s">
        <v>1044</v>
      </c>
      <c r="C236" s="1804" t="s">
        <v>8922</v>
      </c>
      <c r="D236" s="1854">
        <v>20</v>
      </c>
      <c r="E236" s="1914">
        <v>20</v>
      </c>
      <c r="F236" s="1789" t="s">
        <v>8509</v>
      </c>
    </row>
    <row r="237" spans="1:6" ht="25.2" customHeight="1">
      <c r="A237" s="1789" t="s">
        <v>8509</v>
      </c>
      <c r="B237" s="1804" t="s">
        <v>1044</v>
      </c>
      <c r="C237" s="1804" t="s">
        <v>8923</v>
      </c>
      <c r="D237" s="1854">
        <v>20</v>
      </c>
      <c r="E237" s="1914">
        <v>20</v>
      </c>
      <c r="F237" s="1789" t="s">
        <v>8509</v>
      </c>
    </row>
    <row r="238" spans="1:6" ht="25.2" customHeight="1">
      <c r="A238" s="1789" t="s">
        <v>8509</v>
      </c>
      <c r="B238" s="1804" t="s">
        <v>1044</v>
      </c>
      <c r="C238" s="1804" t="s">
        <v>8924</v>
      </c>
      <c r="D238" s="1854">
        <v>20</v>
      </c>
      <c r="E238" s="1914">
        <v>20</v>
      </c>
      <c r="F238" s="1789" t="s">
        <v>8509</v>
      </c>
    </row>
    <row r="239" spans="1:6" ht="25.2" customHeight="1">
      <c r="A239" s="1789" t="s">
        <v>8509</v>
      </c>
      <c r="B239" s="1804" t="s">
        <v>1044</v>
      </c>
      <c r="C239" s="1804" t="s">
        <v>8925</v>
      </c>
      <c r="D239" s="1854">
        <v>20</v>
      </c>
      <c r="E239" s="1914">
        <v>20</v>
      </c>
      <c r="F239" s="1789" t="s">
        <v>8509</v>
      </c>
    </row>
    <row r="240" spans="1:6" ht="25.2" customHeight="1">
      <c r="A240" s="1789" t="s">
        <v>8509</v>
      </c>
      <c r="B240" s="1804" t="s">
        <v>1044</v>
      </c>
      <c r="C240" s="1804" t="s">
        <v>8926</v>
      </c>
      <c r="D240" s="1854">
        <v>20</v>
      </c>
      <c r="E240" s="1914">
        <v>20</v>
      </c>
      <c r="F240" s="1789" t="s">
        <v>8509</v>
      </c>
    </row>
    <row r="241" spans="1:6" ht="25.2" customHeight="1">
      <c r="A241" s="1789" t="s">
        <v>8310</v>
      </c>
      <c r="B241" s="1804" t="s">
        <v>1044</v>
      </c>
      <c r="C241" s="1804" t="s">
        <v>8927</v>
      </c>
      <c r="D241" s="1805">
        <v>30</v>
      </c>
      <c r="E241" s="1914">
        <v>30</v>
      </c>
      <c r="F241" s="1789" t="s">
        <v>8310</v>
      </c>
    </row>
    <row r="242" spans="1:6" ht="25.2" customHeight="1">
      <c r="A242" s="1789" t="s">
        <v>7808</v>
      </c>
      <c r="B242" s="1804" t="s">
        <v>1044</v>
      </c>
      <c r="C242" s="1804" t="s">
        <v>8928</v>
      </c>
      <c r="D242" s="1805">
        <v>20</v>
      </c>
      <c r="E242" s="1914">
        <v>20</v>
      </c>
      <c r="F242" s="1789" t="s">
        <v>7808</v>
      </c>
    </row>
    <row r="243" spans="1:6" ht="25.2" customHeight="1">
      <c r="A243" s="1789" t="s">
        <v>7808</v>
      </c>
      <c r="B243" s="1804" t="s">
        <v>1044</v>
      </c>
      <c r="C243" s="1804" t="s">
        <v>8929</v>
      </c>
      <c r="D243" s="1854">
        <v>20</v>
      </c>
      <c r="E243" s="1914">
        <v>20</v>
      </c>
      <c r="F243" s="1789" t="s">
        <v>7808</v>
      </c>
    </row>
    <row r="244" spans="1:6" ht="25.2" customHeight="1">
      <c r="A244" s="1789" t="s">
        <v>7808</v>
      </c>
      <c r="B244" s="1804" t="s">
        <v>1044</v>
      </c>
      <c r="C244" s="1804" t="s">
        <v>8930</v>
      </c>
      <c r="D244" s="1805">
        <v>30</v>
      </c>
      <c r="E244" s="1914">
        <v>30</v>
      </c>
      <c r="F244" s="1789" t="s">
        <v>7808</v>
      </c>
    </row>
    <row r="245" spans="1:6" ht="25.2" customHeight="1">
      <c r="A245" s="1789" t="s">
        <v>7808</v>
      </c>
      <c r="B245" s="1804" t="s">
        <v>1044</v>
      </c>
      <c r="C245" s="1804" t="s">
        <v>8931</v>
      </c>
      <c r="D245" s="1854">
        <v>30</v>
      </c>
      <c r="E245" s="1914">
        <v>30</v>
      </c>
      <c r="F245" s="1789" t="s">
        <v>7808</v>
      </c>
    </row>
    <row r="246" spans="1:6" ht="25.2" customHeight="1">
      <c r="A246" s="1789" t="s">
        <v>8186</v>
      </c>
      <c r="B246" s="1804" t="s">
        <v>1044</v>
      </c>
      <c r="C246" s="1804" t="s">
        <v>8932</v>
      </c>
      <c r="D246" s="1805">
        <v>20</v>
      </c>
      <c r="E246" s="1914">
        <v>20</v>
      </c>
      <c r="F246" s="1789" t="s">
        <v>8186</v>
      </c>
    </row>
    <row r="247" spans="1:6" ht="25.2" customHeight="1">
      <c r="A247" s="1789" t="s">
        <v>8186</v>
      </c>
      <c r="B247" s="1804" t="s">
        <v>1044</v>
      </c>
      <c r="C247" s="1804" t="s">
        <v>8933</v>
      </c>
      <c r="D247" s="1854">
        <v>20</v>
      </c>
      <c r="E247" s="1914">
        <v>20</v>
      </c>
      <c r="F247" s="1789" t="s">
        <v>8186</v>
      </c>
    </row>
    <row r="248" spans="1:6" ht="25.2" customHeight="1">
      <c r="A248" s="1789" t="s">
        <v>7218</v>
      </c>
      <c r="B248" s="1804" t="s">
        <v>7852</v>
      </c>
      <c r="C248" s="1804" t="s">
        <v>8934</v>
      </c>
      <c r="D248" s="1805">
        <v>30</v>
      </c>
      <c r="E248" s="1914">
        <v>30</v>
      </c>
      <c r="F248" s="1789" t="s">
        <v>7218</v>
      </c>
    </row>
    <row r="249" spans="1:6" ht="25.2" customHeight="1">
      <c r="A249" s="1789" t="s">
        <v>7218</v>
      </c>
      <c r="B249" s="1804" t="s">
        <v>7852</v>
      </c>
      <c r="C249" s="1804" t="s">
        <v>8935</v>
      </c>
      <c r="D249" s="1805">
        <v>30</v>
      </c>
      <c r="E249" s="1914">
        <v>30</v>
      </c>
      <c r="F249" s="1789" t="s">
        <v>7218</v>
      </c>
    </row>
    <row r="250" spans="1:6" ht="25.2" customHeight="1">
      <c r="A250" s="1789" t="s">
        <v>7218</v>
      </c>
      <c r="B250" s="1804" t="s">
        <v>7852</v>
      </c>
      <c r="C250" s="1804" t="s">
        <v>8936</v>
      </c>
      <c r="D250" s="1805">
        <v>30</v>
      </c>
      <c r="E250" s="1914">
        <v>30</v>
      </c>
      <c r="F250" s="1789" t="s">
        <v>7218</v>
      </c>
    </row>
    <row r="251" spans="1:6" ht="25.2" customHeight="1">
      <c r="A251" s="1789" t="s">
        <v>8498</v>
      </c>
      <c r="B251" s="1804" t="s">
        <v>1044</v>
      </c>
      <c r="C251" s="2275" t="s">
        <v>8937</v>
      </c>
      <c r="D251" s="1805">
        <v>30</v>
      </c>
      <c r="E251" s="1914">
        <v>30</v>
      </c>
      <c r="F251" s="1789" t="s">
        <v>8498</v>
      </c>
    </row>
    <row r="252" spans="1:6" ht="25.2" customHeight="1">
      <c r="A252" s="1789" t="s">
        <v>8195</v>
      </c>
      <c r="B252" s="1804" t="s">
        <v>1044</v>
      </c>
      <c r="C252" s="1804" t="s">
        <v>8938</v>
      </c>
      <c r="D252" s="1805">
        <v>30</v>
      </c>
      <c r="E252" s="1914">
        <v>30</v>
      </c>
      <c r="F252" s="1878" t="s">
        <v>7199</v>
      </c>
    </row>
    <row r="253" spans="1:6" ht="25.2" customHeight="1">
      <c r="A253" s="1789" t="s">
        <v>8195</v>
      </c>
      <c r="B253" s="1804" t="s">
        <v>1044</v>
      </c>
      <c r="C253" s="1804" t="s">
        <v>8939</v>
      </c>
      <c r="D253" s="1805">
        <v>30</v>
      </c>
      <c r="E253" s="1914">
        <v>30</v>
      </c>
      <c r="F253" s="1878" t="s">
        <v>7199</v>
      </c>
    </row>
    <row r="254" spans="1:6" ht="25.2" customHeight="1">
      <c r="A254" s="1789" t="s">
        <v>8195</v>
      </c>
      <c r="B254" s="1804" t="s">
        <v>1044</v>
      </c>
      <c r="C254" s="1804" t="s">
        <v>8940</v>
      </c>
      <c r="D254" s="1805">
        <v>30</v>
      </c>
      <c r="E254" s="1914">
        <v>30</v>
      </c>
      <c r="F254" s="1878" t="s">
        <v>7199</v>
      </c>
    </row>
    <row r="255" spans="1:6" ht="25.2" customHeight="1">
      <c r="A255" s="1789" t="s">
        <v>8195</v>
      </c>
      <c r="B255" s="1804" t="s">
        <v>1044</v>
      </c>
      <c r="C255" s="1804" t="s">
        <v>8941</v>
      </c>
      <c r="D255" s="1805">
        <v>30</v>
      </c>
      <c r="E255" s="1914">
        <v>30</v>
      </c>
      <c r="F255" s="1878" t="s">
        <v>7199</v>
      </c>
    </row>
    <row r="256" spans="1:6" ht="25.2" customHeight="1">
      <c r="A256" s="1789" t="s">
        <v>8195</v>
      </c>
      <c r="B256" s="1804" t="s">
        <v>1044</v>
      </c>
      <c r="C256" s="1804" t="s">
        <v>8942</v>
      </c>
      <c r="D256" s="1805">
        <v>30</v>
      </c>
      <c r="E256" s="1914">
        <v>30</v>
      </c>
      <c r="F256" s="1878" t="s">
        <v>7199</v>
      </c>
    </row>
    <row r="257" spans="1:6" ht="25.2" customHeight="1">
      <c r="A257" s="1789" t="s">
        <v>8195</v>
      </c>
      <c r="B257" s="1804" t="s">
        <v>1044</v>
      </c>
      <c r="C257" s="1804" t="s">
        <v>8943</v>
      </c>
      <c r="D257" s="1805">
        <v>30</v>
      </c>
      <c r="E257" s="1914">
        <v>30</v>
      </c>
      <c r="F257" s="1878" t="s">
        <v>7199</v>
      </c>
    </row>
    <row r="258" spans="1:6" ht="25.2" customHeight="1">
      <c r="A258" s="1789" t="s">
        <v>8195</v>
      </c>
      <c r="B258" s="1804" t="s">
        <v>1044</v>
      </c>
      <c r="C258" s="1804" t="s">
        <v>8944</v>
      </c>
      <c r="D258" s="1805">
        <v>30</v>
      </c>
      <c r="E258" s="1914">
        <v>30</v>
      </c>
      <c r="F258" s="1878" t="s">
        <v>7199</v>
      </c>
    </row>
    <row r="259" spans="1:6" ht="25.2" customHeight="1">
      <c r="A259" s="1789" t="s">
        <v>8195</v>
      </c>
      <c r="B259" s="1804" t="s">
        <v>1044</v>
      </c>
      <c r="C259" s="1804" t="s">
        <v>8945</v>
      </c>
      <c r="D259" s="1805">
        <v>30</v>
      </c>
      <c r="E259" s="1914">
        <v>30</v>
      </c>
      <c r="F259" s="1878" t="s">
        <v>7199</v>
      </c>
    </row>
    <row r="260" spans="1:6" ht="25.2" customHeight="1">
      <c r="A260" s="1789" t="s">
        <v>8195</v>
      </c>
      <c r="B260" s="1804" t="s">
        <v>1044</v>
      </c>
      <c r="C260" s="1804" t="s">
        <v>8946</v>
      </c>
      <c r="D260" s="1805">
        <v>30</v>
      </c>
      <c r="E260" s="1914">
        <v>30</v>
      </c>
      <c r="F260" s="1878" t="s">
        <v>7199</v>
      </c>
    </row>
    <row r="261" spans="1:6" ht="25.2" customHeight="1">
      <c r="A261" s="1789" t="s">
        <v>8195</v>
      </c>
      <c r="B261" s="1804" t="s">
        <v>1044</v>
      </c>
      <c r="C261" s="1804" t="s">
        <v>8947</v>
      </c>
      <c r="D261" s="1805">
        <v>30</v>
      </c>
      <c r="E261" s="1914">
        <v>30</v>
      </c>
      <c r="F261" s="1878" t="s">
        <v>7199</v>
      </c>
    </row>
    <row r="262" spans="1:6" ht="25.2" customHeight="1">
      <c r="A262" s="1789" t="s">
        <v>8195</v>
      </c>
      <c r="B262" s="1804" t="s">
        <v>1044</v>
      </c>
      <c r="C262" s="1804" t="s">
        <v>8948</v>
      </c>
      <c r="D262" s="1805">
        <v>30</v>
      </c>
      <c r="E262" s="1914">
        <v>30</v>
      </c>
      <c r="F262" s="1878" t="s">
        <v>7199</v>
      </c>
    </row>
    <row r="263" spans="1:6" ht="25.2" customHeight="1">
      <c r="A263" s="1789" t="s">
        <v>8195</v>
      </c>
      <c r="B263" s="1804" t="s">
        <v>1044</v>
      </c>
      <c r="C263" s="1804" t="s">
        <v>8949</v>
      </c>
      <c r="D263" s="1805">
        <v>30</v>
      </c>
      <c r="E263" s="1914">
        <v>30</v>
      </c>
      <c r="F263" s="1878" t="s">
        <v>7199</v>
      </c>
    </row>
    <row r="264" spans="1:6" ht="25.2" customHeight="1">
      <c r="A264" s="1789" t="s">
        <v>8195</v>
      </c>
      <c r="B264" s="1804" t="s">
        <v>1044</v>
      </c>
      <c r="C264" s="1804" t="s">
        <v>8950</v>
      </c>
      <c r="D264" s="1805">
        <v>30</v>
      </c>
      <c r="E264" s="1914">
        <v>30</v>
      </c>
      <c r="F264" s="1878" t="s">
        <v>7199</v>
      </c>
    </row>
    <row r="265" spans="1:6" ht="25.2" customHeight="1">
      <c r="A265" s="1789" t="s">
        <v>8195</v>
      </c>
      <c r="B265" s="1804" t="s">
        <v>1044</v>
      </c>
      <c r="C265" s="1804" t="s">
        <v>8951</v>
      </c>
      <c r="D265" s="1805">
        <v>30</v>
      </c>
      <c r="E265" s="1914">
        <v>30</v>
      </c>
      <c r="F265" s="1878" t="s">
        <v>7199</v>
      </c>
    </row>
    <row r="266" spans="1:6" ht="25.2" customHeight="1">
      <c r="A266" s="1789" t="s">
        <v>8195</v>
      </c>
      <c r="B266" s="1804" t="s">
        <v>1044</v>
      </c>
      <c r="C266" s="1804" t="s">
        <v>8952</v>
      </c>
      <c r="D266" s="1805">
        <v>30</v>
      </c>
      <c r="E266" s="1914">
        <v>30</v>
      </c>
      <c r="F266" s="1878" t="s">
        <v>7199</v>
      </c>
    </row>
    <row r="267" spans="1:6" ht="25.2" customHeight="1">
      <c r="A267" s="1789" t="s">
        <v>8195</v>
      </c>
      <c r="B267" s="1804" t="s">
        <v>1044</v>
      </c>
      <c r="C267" s="1804" t="s">
        <v>8953</v>
      </c>
      <c r="D267" s="1805">
        <v>30</v>
      </c>
      <c r="E267" s="1914">
        <v>30</v>
      </c>
      <c r="F267" s="1878" t="s">
        <v>7199</v>
      </c>
    </row>
    <row r="268" spans="1:6" ht="25.2" customHeight="1">
      <c r="A268" s="1789" t="s">
        <v>8195</v>
      </c>
      <c r="B268" s="1804" t="s">
        <v>1044</v>
      </c>
      <c r="C268" s="1804" t="s">
        <v>8954</v>
      </c>
      <c r="D268" s="1805">
        <v>30</v>
      </c>
      <c r="E268" s="1914">
        <v>30</v>
      </c>
      <c r="F268" s="1878" t="s">
        <v>7199</v>
      </c>
    </row>
    <row r="269" spans="1:6" ht="25.2" customHeight="1">
      <c r="A269" s="1789" t="s">
        <v>8195</v>
      </c>
      <c r="B269" s="1804" t="s">
        <v>1044</v>
      </c>
      <c r="C269" s="1804" t="s">
        <v>8955</v>
      </c>
      <c r="D269" s="1805">
        <v>30</v>
      </c>
      <c r="E269" s="1914">
        <v>30</v>
      </c>
      <c r="F269" s="1878" t="s">
        <v>7199</v>
      </c>
    </row>
    <row r="270" spans="1:6" ht="25.2" customHeight="1">
      <c r="A270" s="1789" t="s">
        <v>8195</v>
      </c>
      <c r="B270" s="1804" t="s">
        <v>1044</v>
      </c>
      <c r="C270" s="1804" t="s">
        <v>8956</v>
      </c>
      <c r="D270" s="1805">
        <v>30</v>
      </c>
      <c r="E270" s="1914">
        <v>30</v>
      </c>
      <c r="F270" s="1878" t="s">
        <v>7199</v>
      </c>
    </row>
    <row r="271" spans="1:6" ht="25.2" customHeight="1">
      <c r="A271" s="1789" t="s">
        <v>8195</v>
      </c>
      <c r="B271" s="1804" t="s">
        <v>1044</v>
      </c>
      <c r="C271" s="1804" t="s">
        <v>8957</v>
      </c>
      <c r="D271" s="1805">
        <v>30</v>
      </c>
      <c r="E271" s="1914">
        <v>30</v>
      </c>
      <c r="F271" s="1878" t="s">
        <v>7199</v>
      </c>
    </row>
    <row r="272" spans="1:6" ht="25.2" customHeight="1">
      <c r="A272" s="1789" t="s">
        <v>8195</v>
      </c>
      <c r="B272" s="1804" t="s">
        <v>1044</v>
      </c>
      <c r="C272" s="1804" t="s">
        <v>8958</v>
      </c>
      <c r="D272" s="1805">
        <v>30</v>
      </c>
      <c r="E272" s="1914">
        <v>30</v>
      </c>
      <c r="F272" s="1878" t="s">
        <v>7199</v>
      </c>
    </row>
    <row r="273" spans="1:6" ht="25.2" customHeight="1">
      <c r="A273" s="1789" t="s">
        <v>8195</v>
      </c>
      <c r="B273" s="1804" t="s">
        <v>1044</v>
      </c>
      <c r="C273" s="1804" t="s">
        <v>8959</v>
      </c>
      <c r="D273" s="1805">
        <v>30</v>
      </c>
      <c r="E273" s="1914">
        <v>30</v>
      </c>
      <c r="F273" s="1878" t="s">
        <v>7199</v>
      </c>
    </row>
    <row r="274" spans="1:6" ht="25.2" customHeight="1">
      <c r="A274" s="1789" t="s">
        <v>8195</v>
      </c>
      <c r="B274" s="1804" t="s">
        <v>1044</v>
      </c>
      <c r="C274" s="1804" t="s">
        <v>8960</v>
      </c>
      <c r="D274" s="1805">
        <v>30</v>
      </c>
      <c r="E274" s="1914">
        <v>30</v>
      </c>
      <c r="F274" s="1878" t="s">
        <v>7199</v>
      </c>
    </row>
    <row r="275" spans="1:6" ht="25.2" customHeight="1">
      <c r="A275" s="1789" t="s">
        <v>7338</v>
      </c>
      <c r="B275" s="1804" t="s">
        <v>7852</v>
      </c>
      <c r="C275" s="1804" t="s">
        <v>8961</v>
      </c>
      <c r="D275" s="1805">
        <v>30</v>
      </c>
      <c r="E275" s="1914">
        <v>30</v>
      </c>
      <c r="F275" s="1789" t="s">
        <v>7338</v>
      </c>
    </row>
    <row r="276" spans="1:6" ht="25.2" customHeight="1">
      <c r="A276" s="1789" t="s">
        <v>7338</v>
      </c>
      <c r="B276" s="1804" t="s">
        <v>7852</v>
      </c>
      <c r="C276" s="1804" t="s">
        <v>8962</v>
      </c>
      <c r="D276" s="1805">
        <v>30</v>
      </c>
      <c r="E276" s="1914">
        <v>30</v>
      </c>
      <c r="F276" s="1789" t="s">
        <v>7338</v>
      </c>
    </row>
    <row r="277" spans="1:6" ht="25.2" customHeight="1">
      <c r="A277" s="1789" t="s">
        <v>7338</v>
      </c>
      <c r="B277" s="1804" t="s">
        <v>7852</v>
      </c>
      <c r="C277" s="1804" t="s">
        <v>8963</v>
      </c>
      <c r="D277" s="1805">
        <v>30</v>
      </c>
      <c r="E277" s="1914">
        <v>30</v>
      </c>
      <c r="F277" s="1789" t="s">
        <v>7338</v>
      </c>
    </row>
    <row r="278" spans="1:6" ht="25.2" customHeight="1">
      <c r="A278" s="1789" t="s">
        <v>7338</v>
      </c>
      <c r="B278" s="1804" t="s">
        <v>7852</v>
      </c>
      <c r="C278" s="1804" t="s">
        <v>8964</v>
      </c>
      <c r="D278" s="1805">
        <v>30</v>
      </c>
      <c r="E278" s="1914">
        <v>30</v>
      </c>
      <c r="F278" s="1789" t="s">
        <v>7338</v>
      </c>
    </row>
    <row r="279" spans="1:6" ht="25.2" customHeight="1">
      <c r="A279" s="1789" t="s">
        <v>7338</v>
      </c>
      <c r="B279" s="1804" t="s">
        <v>7852</v>
      </c>
      <c r="C279" s="1804" t="s">
        <v>8965</v>
      </c>
      <c r="D279" s="1805">
        <v>30</v>
      </c>
      <c r="E279" s="1914">
        <v>30</v>
      </c>
      <c r="F279" s="1789" t="s">
        <v>7338</v>
      </c>
    </row>
    <row r="280" spans="1:6" ht="25.2" customHeight="1">
      <c r="A280" s="1789" t="s">
        <v>7338</v>
      </c>
      <c r="B280" s="1804" t="s">
        <v>7852</v>
      </c>
      <c r="C280" s="1804" t="s">
        <v>8966</v>
      </c>
      <c r="D280" s="1805">
        <v>30</v>
      </c>
      <c r="E280" s="1914">
        <v>30</v>
      </c>
      <c r="F280" s="1789" t="s">
        <v>7338</v>
      </c>
    </row>
    <row r="281" spans="1:6" ht="25.2" customHeight="1">
      <c r="A281" s="1789" t="s">
        <v>7338</v>
      </c>
      <c r="B281" s="1804" t="s">
        <v>7852</v>
      </c>
      <c r="C281" s="1804" t="s">
        <v>8967</v>
      </c>
      <c r="D281" s="1805">
        <v>30</v>
      </c>
      <c r="E281" s="1914">
        <v>30</v>
      </c>
      <c r="F281" s="1789" t="s">
        <v>7338</v>
      </c>
    </row>
    <row r="282" spans="1:6" ht="25.2" customHeight="1">
      <c r="A282" s="1789" t="s">
        <v>7208</v>
      </c>
      <c r="B282" s="1804" t="s">
        <v>7852</v>
      </c>
      <c r="C282" s="1804" t="s">
        <v>8968</v>
      </c>
      <c r="D282" s="1805">
        <v>30</v>
      </c>
      <c r="E282" s="1914">
        <v>30</v>
      </c>
      <c r="F282" s="1881" t="s">
        <v>7208</v>
      </c>
    </row>
    <row r="283" spans="1:6" ht="25.2" customHeight="1">
      <c r="A283" s="1789" t="s">
        <v>7208</v>
      </c>
      <c r="B283" s="1804" t="s">
        <v>7852</v>
      </c>
      <c r="C283" s="1804" t="s">
        <v>8969</v>
      </c>
      <c r="D283" s="1854">
        <v>30</v>
      </c>
      <c r="E283" s="1914">
        <v>30</v>
      </c>
      <c r="F283" s="1881" t="s">
        <v>7208</v>
      </c>
    </row>
    <row r="284" spans="1:6" ht="25.2" customHeight="1">
      <c r="A284" s="1789" t="s">
        <v>7208</v>
      </c>
      <c r="B284" s="1804" t="s">
        <v>7852</v>
      </c>
      <c r="C284" s="1804" t="s">
        <v>8970</v>
      </c>
      <c r="D284" s="1805">
        <v>30</v>
      </c>
      <c r="E284" s="1914">
        <v>30</v>
      </c>
      <c r="F284" s="1881" t="s">
        <v>7208</v>
      </c>
    </row>
    <row r="285" spans="1:6" ht="25.2" customHeight="1">
      <c r="A285" s="1789" t="s">
        <v>8515</v>
      </c>
      <c r="B285" s="1804" t="s">
        <v>1044</v>
      </c>
      <c r="C285" s="2279" t="s">
        <v>8971</v>
      </c>
      <c r="D285" s="1920"/>
      <c r="E285" s="1914">
        <v>20</v>
      </c>
      <c r="F285" s="1784" t="s">
        <v>7209</v>
      </c>
    </row>
    <row r="286" spans="1:6" ht="25.2" customHeight="1">
      <c r="A286" s="1789" t="s">
        <v>8515</v>
      </c>
      <c r="B286" s="1804" t="s">
        <v>1044</v>
      </c>
      <c r="C286" s="2279" t="s">
        <v>8972</v>
      </c>
      <c r="D286" s="1854"/>
      <c r="E286" s="1914">
        <v>20</v>
      </c>
      <c r="F286" s="1784" t="s">
        <v>7209</v>
      </c>
    </row>
    <row r="287" spans="1:6" ht="25.2" customHeight="1">
      <c r="A287" s="1789" t="s">
        <v>8515</v>
      </c>
      <c r="B287" s="1804" t="s">
        <v>1044</v>
      </c>
      <c r="C287" s="2280" t="s">
        <v>8973</v>
      </c>
      <c r="D287" s="1805"/>
      <c r="E287" s="1914">
        <v>20</v>
      </c>
      <c r="F287" s="1784" t="s">
        <v>7209</v>
      </c>
    </row>
    <row r="288" spans="1:6" ht="25.2" customHeight="1">
      <c r="A288" s="1789" t="s">
        <v>8515</v>
      </c>
      <c r="B288" s="1804" t="s">
        <v>1044</v>
      </c>
      <c r="C288" s="2279" t="s">
        <v>8974</v>
      </c>
      <c r="D288" s="1854"/>
      <c r="E288" s="1914">
        <v>20</v>
      </c>
      <c r="F288" s="1784" t="s">
        <v>7209</v>
      </c>
    </row>
    <row r="289" spans="1:6" ht="25.2" customHeight="1">
      <c r="A289" s="1789" t="s">
        <v>8515</v>
      </c>
      <c r="B289" s="1804" t="s">
        <v>1044</v>
      </c>
      <c r="C289" s="2279" t="s">
        <v>8975</v>
      </c>
      <c r="D289" s="1854"/>
      <c r="E289" s="1914">
        <v>20</v>
      </c>
      <c r="F289" s="1784" t="s">
        <v>7209</v>
      </c>
    </row>
    <row r="290" spans="1:6" ht="25.2" customHeight="1">
      <c r="A290" s="1789" t="s">
        <v>8515</v>
      </c>
      <c r="B290" s="1804" t="s">
        <v>1044</v>
      </c>
      <c r="C290" s="2280" t="s">
        <v>8976</v>
      </c>
      <c r="D290" s="1854"/>
      <c r="E290" s="1914">
        <v>20</v>
      </c>
      <c r="F290" s="1784" t="s">
        <v>7209</v>
      </c>
    </row>
    <row r="291" spans="1:6" ht="25.2" customHeight="1">
      <c r="A291" s="1789" t="s">
        <v>8515</v>
      </c>
      <c r="B291" s="1804" t="s">
        <v>1044</v>
      </c>
      <c r="C291" s="2279" t="s">
        <v>8977</v>
      </c>
      <c r="D291" s="1808"/>
      <c r="E291" s="1808">
        <v>20</v>
      </c>
      <c r="F291" s="1784" t="s">
        <v>7209</v>
      </c>
    </row>
    <row r="292" spans="1:6" ht="25.2" customHeight="1">
      <c r="A292" s="1789" t="s">
        <v>8802</v>
      </c>
      <c r="B292" s="1804"/>
      <c r="C292" s="2281" t="s">
        <v>8978</v>
      </c>
      <c r="D292" s="1805">
        <v>20</v>
      </c>
      <c r="E292" s="1914">
        <v>20</v>
      </c>
      <c r="F292" s="1789" t="s">
        <v>7347</v>
      </c>
    </row>
    <row r="293" spans="1:6" ht="25.2" customHeight="1">
      <c r="A293" s="1789" t="s">
        <v>8802</v>
      </c>
      <c r="B293" s="1804"/>
      <c r="C293" s="1804" t="s">
        <v>8979</v>
      </c>
      <c r="D293" s="1854">
        <v>20</v>
      </c>
      <c r="E293" s="1914">
        <v>20</v>
      </c>
      <c r="F293" s="1789" t="s">
        <v>7347</v>
      </c>
    </row>
    <row r="294" spans="1:6" ht="25.2" customHeight="1">
      <c r="A294" s="1789" t="s">
        <v>7217</v>
      </c>
      <c r="B294" s="1804" t="s">
        <v>1044</v>
      </c>
      <c r="C294" s="1804" t="s">
        <v>8980</v>
      </c>
      <c r="D294" s="1805">
        <v>20</v>
      </c>
      <c r="E294" s="1914">
        <v>20</v>
      </c>
      <c r="F294" s="1789" t="s">
        <v>7217</v>
      </c>
    </row>
    <row r="295" spans="1:6" ht="25.2" customHeight="1">
      <c r="A295" s="1789" t="s">
        <v>7217</v>
      </c>
      <c r="B295" s="1804" t="s">
        <v>1044</v>
      </c>
      <c r="C295" s="1804" t="s">
        <v>8981</v>
      </c>
      <c r="D295" s="1854">
        <v>20</v>
      </c>
      <c r="E295" s="1914">
        <v>20</v>
      </c>
      <c r="F295" s="1789" t="s">
        <v>7217</v>
      </c>
    </row>
    <row r="296" spans="1:6" ht="25.2" customHeight="1">
      <c r="A296" s="1789" t="s">
        <v>8475</v>
      </c>
      <c r="B296" s="1804" t="s">
        <v>7852</v>
      </c>
      <c r="C296" s="1804" t="s">
        <v>8982</v>
      </c>
      <c r="D296" s="1805">
        <v>30</v>
      </c>
      <c r="E296" s="1914">
        <v>30</v>
      </c>
      <c r="F296" s="1784" t="s">
        <v>8475</v>
      </c>
    </row>
    <row r="297" spans="1:6" ht="25.2" customHeight="1">
      <c r="A297" s="1906" t="s">
        <v>9387</v>
      </c>
      <c r="B297" s="1905" t="s">
        <v>1044</v>
      </c>
      <c r="C297" s="2282" t="s">
        <v>9419</v>
      </c>
      <c r="D297" s="2283">
        <v>30</v>
      </c>
      <c r="E297" s="2212">
        <v>30</v>
      </c>
      <c r="F297" s="1906" t="s">
        <v>9387</v>
      </c>
    </row>
    <row r="298" spans="1:6" ht="25.2" customHeight="1">
      <c r="A298" s="1906" t="s">
        <v>9387</v>
      </c>
      <c r="B298" s="1905" t="s">
        <v>1044</v>
      </c>
      <c r="C298" s="2284" t="s">
        <v>9420</v>
      </c>
      <c r="D298" s="2285">
        <v>30</v>
      </c>
      <c r="E298" s="2212">
        <v>30</v>
      </c>
      <c r="F298" s="1906" t="s">
        <v>9387</v>
      </c>
    </row>
    <row r="299" spans="1:6" ht="25.2" customHeight="1">
      <c r="A299" s="1906" t="s">
        <v>9387</v>
      </c>
      <c r="B299" s="1905" t="s">
        <v>1044</v>
      </c>
      <c r="C299" s="2284" t="s">
        <v>9421</v>
      </c>
      <c r="D299" s="2067">
        <v>30</v>
      </c>
      <c r="E299" s="2212">
        <v>30</v>
      </c>
      <c r="F299" s="1906" t="s">
        <v>9387</v>
      </c>
    </row>
    <row r="300" spans="1:6" ht="25.2" customHeight="1">
      <c r="A300" s="1906" t="s">
        <v>9387</v>
      </c>
      <c r="B300" s="1905" t="s">
        <v>1044</v>
      </c>
      <c r="C300" s="2284" t="s">
        <v>9422</v>
      </c>
      <c r="D300" s="2285">
        <v>30</v>
      </c>
      <c r="E300" s="2212">
        <v>30</v>
      </c>
      <c r="F300" s="1906" t="s">
        <v>9387</v>
      </c>
    </row>
    <row r="301" spans="1:6" ht="25.2" customHeight="1">
      <c r="A301" s="1906" t="s">
        <v>9387</v>
      </c>
      <c r="B301" s="1905" t="s">
        <v>1044</v>
      </c>
      <c r="C301" s="2284" t="s">
        <v>9423</v>
      </c>
      <c r="D301" s="2285">
        <v>30</v>
      </c>
      <c r="E301" s="2212">
        <v>30</v>
      </c>
      <c r="F301" s="1906" t="s">
        <v>9387</v>
      </c>
    </row>
    <row r="302" spans="1:6" ht="25.2" customHeight="1">
      <c r="A302" s="1906" t="s">
        <v>9387</v>
      </c>
      <c r="B302" s="1905" t="s">
        <v>1044</v>
      </c>
      <c r="C302" s="2284" t="s">
        <v>9424</v>
      </c>
      <c r="D302" s="2285">
        <v>30</v>
      </c>
      <c r="E302" s="2212">
        <v>30</v>
      </c>
      <c r="F302" s="1906" t="s">
        <v>9387</v>
      </c>
    </row>
    <row r="303" spans="1:6" ht="25.2" customHeight="1">
      <c r="A303" s="1906" t="s">
        <v>9387</v>
      </c>
      <c r="B303" s="1905" t="s">
        <v>1044</v>
      </c>
      <c r="C303" s="2284" t="s">
        <v>9425</v>
      </c>
      <c r="D303" s="2285">
        <v>30</v>
      </c>
      <c r="E303" s="2212">
        <v>30</v>
      </c>
      <c r="F303" s="1906" t="s">
        <v>9387</v>
      </c>
    </row>
    <row r="304" spans="1:6" ht="25.2" customHeight="1">
      <c r="A304" s="1906" t="s">
        <v>9387</v>
      </c>
      <c r="B304" s="1905" t="s">
        <v>1044</v>
      </c>
      <c r="C304" s="2284" t="s">
        <v>9426</v>
      </c>
      <c r="D304" s="2285">
        <v>30</v>
      </c>
      <c r="E304" s="2212">
        <v>30</v>
      </c>
      <c r="F304" s="1906" t="s">
        <v>9387</v>
      </c>
    </row>
    <row r="305" spans="1:25" ht="25.2" customHeight="1">
      <c r="A305" s="1906" t="s">
        <v>9387</v>
      </c>
      <c r="B305" s="1905" t="s">
        <v>1044</v>
      </c>
      <c r="C305" s="2284" t="s">
        <v>9427</v>
      </c>
      <c r="D305" s="2285">
        <v>30</v>
      </c>
      <c r="E305" s="2212">
        <v>30</v>
      </c>
      <c r="F305" s="1906" t="s">
        <v>9387</v>
      </c>
    </row>
    <row r="306" spans="1:25" ht="25.2" customHeight="1">
      <c r="A306" s="1906" t="s">
        <v>9387</v>
      </c>
      <c r="B306" s="1905" t="s">
        <v>1044</v>
      </c>
      <c r="C306" s="2284" t="s">
        <v>9428</v>
      </c>
      <c r="D306" s="2285">
        <v>30</v>
      </c>
      <c r="E306" s="2212">
        <v>30</v>
      </c>
      <c r="F306" s="1906" t="s">
        <v>9387</v>
      </c>
    </row>
    <row r="307" spans="1:25" ht="25.2" customHeight="1">
      <c r="A307" s="1906" t="s">
        <v>9387</v>
      </c>
      <c r="B307" s="1905" t="s">
        <v>1044</v>
      </c>
      <c r="C307" s="2284" t="s">
        <v>9429</v>
      </c>
      <c r="D307" s="2285">
        <v>30</v>
      </c>
      <c r="E307" s="2212">
        <v>30</v>
      </c>
      <c r="F307" s="1906" t="s">
        <v>9387</v>
      </c>
    </row>
    <row r="308" spans="1:25" ht="25.2" customHeight="1">
      <c r="A308" s="1906" t="s">
        <v>9387</v>
      </c>
      <c r="B308" s="1905" t="s">
        <v>1044</v>
      </c>
      <c r="C308" s="2284" t="s">
        <v>9430</v>
      </c>
      <c r="D308" s="2285">
        <v>30</v>
      </c>
      <c r="E308" s="2212">
        <v>30</v>
      </c>
      <c r="F308" s="1906" t="s">
        <v>9387</v>
      </c>
    </row>
    <row r="309" spans="1:25" ht="25.2" customHeight="1">
      <c r="A309" s="1906" t="s">
        <v>9387</v>
      </c>
      <c r="B309" s="1905" t="s">
        <v>1044</v>
      </c>
      <c r="C309" s="2284" t="s">
        <v>9431</v>
      </c>
      <c r="D309" s="2285">
        <v>30</v>
      </c>
      <c r="E309" s="2212">
        <v>30</v>
      </c>
      <c r="F309" s="1906" t="s">
        <v>9387</v>
      </c>
    </row>
    <row r="310" spans="1:25" ht="25.2" customHeight="1">
      <c r="A310" s="1906" t="s">
        <v>9387</v>
      </c>
      <c r="B310" s="1905" t="s">
        <v>1044</v>
      </c>
      <c r="C310" s="2284" t="s">
        <v>9432</v>
      </c>
      <c r="D310" s="2285">
        <v>30</v>
      </c>
      <c r="E310" s="2212">
        <v>30</v>
      </c>
      <c r="F310" s="1906" t="s">
        <v>9387</v>
      </c>
    </row>
    <row r="311" spans="1:25" ht="55.2">
      <c r="A311" s="12" t="s">
        <v>450</v>
      </c>
      <c r="B311" s="13" t="s">
        <v>456</v>
      </c>
      <c r="C311" s="13" t="s">
        <v>9587</v>
      </c>
      <c r="D311" s="14">
        <v>20</v>
      </c>
      <c r="E311" s="15">
        <v>20</v>
      </c>
      <c r="F311" s="2474" t="s">
        <v>9565</v>
      </c>
    </row>
    <row r="312" spans="1:25" ht="14.4">
      <c r="A312" s="268"/>
      <c r="B312" s="1579"/>
      <c r="C312" s="1579"/>
      <c r="D312" s="51"/>
      <c r="E312" s="1391"/>
    </row>
    <row r="313" spans="1:25" ht="14.4">
      <c r="A313" s="12"/>
      <c r="B313" s="13"/>
      <c r="C313" s="13"/>
      <c r="D313" s="16"/>
      <c r="E313" s="161"/>
    </row>
    <row r="314" spans="1:25" ht="14.4">
      <c r="A314" s="12"/>
      <c r="B314" s="13"/>
      <c r="C314" s="13"/>
      <c r="D314" s="14"/>
      <c r="E314" s="161"/>
    </row>
    <row r="315" spans="1:25" ht="14.4">
      <c r="A315" s="12"/>
      <c r="B315" s="13"/>
      <c r="C315" s="13"/>
      <c r="D315" s="16"/>
      <c r="E315" s="161"/>
    </row>
    <row r="316" spans="1:25" ht="14.4">
      <c r="A316" s="12"/>
      <c r="B316" s="13"/>
      <c r="C316" s="13"/>
      <c r="D316" s="16"/>
      <c r="E316" s="161"/>
    </row>
    <row r="317" spans="1:25" ht="14.4">
      <c r="A317" s="12"/>
      <c r="B317" s="13"/>
      <c r="C317" s="13"/>
      <c r="D317" s="16"/>
      <c r="E317" s="161"/>
    </row>
    <row r="318" spans="1:25" ht="14.4">
      <c r="A318" s="8"/>
      <c r="B318" s="17"/>
      <c r="C318" s="17"/>
      <c r="D318" s="18"/>
      <c r="E318" s="2261">
        <f>SUM(E9:E317)</f>
        <v>7885</v>
      </c>
    </row>
    <row r="319" spans="1:25" ht="14.4">
      <c r="A319" s="1"/>
      <c r="B319" s="1"/>
      <c r="C319" s="2"/>
      <c r="D319" s="2"/>
      <c r="E319" s="2259"/>
      <c r="F319" s="3"/>
      <c r="G319" s="3"/>
      <c r="H319" s="3"/>
    </row>
    <row r="320" spans="1:25" ht="14.25" customHeight="1">
      <c r="A320" s="2320" t="s">
        <v>59</v>
      </c>
      <c r="B320" s="2320"/>
      <c r="C320" s="2320"/>
      <c r="D320" s="2320"/>
      <c r="E320" s="2320"/>
      <c r="F320" s="125"/>
      <c r="G320" s="125"/>
      <c r="H320" s="125"/>
      <c r="I320" s="1"/>
      <c r="J320" s="1"/>
      <c r="K320" s="1"/>
      <c r="L320" s="1"/>
      <c r="M320" s="1"/>
      <c r="N320" s="1"/>
      <c r="O320" s="1"/>
      <c r="P320" s="1"/>
      <c r="Q320" s="1"/>
      <c r="R320" s="1"/>
      <c r="S320" s="1"/>
      <c r="T320" s="1"/>
      <c r="U320" s="1"/>
      <c r="V320" s="1"/>
      <c r="W320" s="1"/>
      <c r="X320" s="1"/>
      <c r="Y320" s="1"/>
    </row>
    <row r="321" spans="1:8" ht="14.4">
      <c r="A321" s="1"/>
      <c r="B321" s="1"/>
      <c r="C321" s="2"/>
      <c r="D321" s="2"/>
      <c r="E321" s="2262"/>
      <c r="F321" s="3"/>
      <c r="G321" s="3"/>
      <c r="H321" s="3"/>
    </row>
    <row r="322" spans="1:8" ht="14.4">
      <c r="A322" s="1"/>
      <c r="B322" s="1"/>
      <c r="C322" s="2"/>
      <c r="D322" s="2"/>
      <c r="E322" s="2259"/>
      <c r="F322" s="3"/>
      <c r="G322" s="3"/>
      <c r="H322" s="3"/>
    </row>
    <row r="323" spans="1:8" ht="15.75" customHeight="1">
      <c r="A323" s="1"/>
      <c r="B323" s="1"/>
      <c r="C323" s="2"/>
      <c r="D323" s="2"/>
      <c r="E323" s="2262"/>
      <c r="F323" s="3"/>
      <c r="G323" s="3"/>
      <c r="H323" s="3"/>
    </row>
    <row r="324" spans="1:8" ht="15.75" customHeight="1">
      <c r="A324" s="1"/>
      <c r="B324" s="1"/>
      <c r="C324" s="2"/>
      <c r="D324" s="2"/>
      <c r="E324" s="2259"/>
      <c r="F324" s="3"/>
      <c r="G324" s="3"/>
      <c r="H324" s="3"/>
    </row>
    <row r="325" spans="1:8" ht="15.75" customHeight="1">
      <c r="A325" s="1"/>
      <c r="B325" s="1"/>
      <c r="C325" s="2"/>
      <c r="D325" s="2"/>
      <c r="E325" s="2259"/>
      <c r="F325" s="3"/>
      <c r="G325" s="3"/>
      <c r="H325" s="3"/>
    </row>
    <row r="326" spans="1:8" ht="15.75" customHeight="1">
      <c r="A326" s="1"/>
      <c r="B326" s="1"/>
      <c r="C326" s="2"/>
      <c r="D326" s="2"/>
      <c r="E326" s="2259"/>
      <c r="F326" s="3"/>
      <c r="G326" s="3"/>
      <c r="H326" s="3"/>
    </row>
    <row r="327" spans="1:8" ht="15.75" customHeight="1">
      <c r="A327" s="1"/>
      <c r="B327" s="1"/>
      <c r="C327" s="2"/>
      <c r="D327" s="2"/>
      <c r="E327" s="2259"/>
      <c r="F327" s="3"/>
      <c r="G327" s="3"/>
      <c r="H327" s="3"/>
    </row>
    <row r="328" spans="1:8" ht="15.75" customHeight="1">
      <c r="A328" s="1"/>
      <c r="B328" s="1"/>
      <c r="C328" s="2"/>
      <c r="D328" s="2"/>
      <c r="E328" s="2259"/>
      <c r="F328" s="3"/>
      <c r="G328" s="3"/>
      <c r="H328" s="3"/>
    </row>
    <row r="329" spans="1:8" ht="15.75" customHeight="1">
      <c r="A329" s="1"/>
      <c r="B329" s="1"/>
      <c r="C329" s="2"/>
      <c r="D329" s="2"/>
      <c r="E329" s="2259"/>
      <c r="F329" s="3"/>
      <c r="G329" s="3"/>
      <c r="H329" s="3"/>
    </row>
    <row r="330" spans="1:8" ht="15.75" customHeight="1">
      <c r="A330" s="1"/>
      <c r="B330" s="1"/>
      <c r="C330" s="2"/>
      <c r="D330" s="2"/>
      <c r="E330" s="2259"/>
      <c r="F330" s="3"/>
      <c r="G330" s="3"/>
      <c r="H330" s="3"/>
    </row>
    <row r="331" spans="1:8" ht="15.75" customHeight="1">
      <c r="A331" s="1"/>
      <c r="B331" s="1"/>
      <c r="C331" s="2"/>
      <c r="D331" s="2"/>
      <c r="E331" s="2259"/>
      <c r="F331" s="3"/>
      <c r="G331" s="3"/>
      <c r="H331" s="3"/>
    </row>
    <row r="332" spans="1:8" ht="15.75" customHeight="1">
      <c r="A332" s="1"/>
      <c r="B332" s="1"/>
      <c r="C332" s="2"/>
      <c r="D332" s="2"/>
      <c r="E332" s="2259"/>
      <c r="F332" s="3"/>
      <c r="G332" s="3"/>
      <c r="H332" s="3"/>
    </row>
    <row r="333" spans="1:8" ht="15.75" customHeight="1">
      <c r="A333" s="1"/>
      <c r="B333" s="1"/>
      <c r="C333" s="2"/>
      <c r="D333" s="2"/>
      <c r="E333" s="2259"/>
      <c r="F333" s="3"/>
      <c r="G333" s="3"/>
      <c r="H333" s="3"/>
    </row>
    <row r="334" spans="1:8" ht="15.75" customHeight="1">
      <c r="A334" s="1"/>
      <c r="B334" s="1"/>
      <c r="C334" s="2"/>
      <c r="D334" s="2"/>
      <c r="E334" s="2259"/>
      <c r="F334" s="3"/>
      <c r="G334" s="3"/>
      <c r="H334" s="3"/>
    </row>
    <row r="335" spans="1:8" ht="15.75" customHeight="1">
      <c r="A335" s="1"/>
      <c r="B335" s="1"/>
      <c r="C335" s="2"/>
      <c r="D335" s="2"/>
      <c r="E335" s="2259"/>
      <c r="F335" s="3"/>
      <c r="G335" s="3"/>
      <c r="H335" s="3"/>
    </row>
    <row r="336" spans="1:8" ht="15.75" customHeight="1">
      <c r="A336" s="1"/>
      <c r="B336" s="1"/>
      <c r="C336" s="2"/>
      <c r="D336" s="2"/>
      <c r="E336" s="2259"/>
      <c r="F336" s="3"/>
      <c r="G336" s="3"/>
      <c r="H336" s="3"/>
    </row>
    <row r="337" spans="1:8" ht="15.75" customHeight="1">
      <c r="A337" s="1"/>
      <c r="B337" s="1"/>
      <c r="C337" s="2"/>
      <c r="D337" s="2"/>
      <c r="E337" s="2259"/>
      <c r="F337" s="3"/>
      <c r="G337" s="3"/>
      <c r="H337" s="3"/>
    </row>
    <row r="338" spans="1:8" ht="15.75" customHeight="1">
      <c r="A338" s="1"/>
      <c r="B338" s="1"/>
      <c r="C338" s="2"/>
      <c r="D338" s="2"/>
      <c r="E338" s="2259"/>
      <c r="F338" s="3"/>
      <c r="G338" s="3"/>
      <c r="H338" s="3"/>
    </row>
    <row r="339" spans="1:8" ht="15.75" customHeight="1">
      <c r="A339" s="1"/>
      <c r="B339" s="1"/>
      <c r="C339" s="2"/>
      <c r="D339" s="2"/>
      <c r="E339" s="2259"/>
      <c r="F339" s="3"/>
      <c r="G339" s="3"/>
      <c r="H339" s="3"/>
    </row>
    <row r="340" spans="1:8" ht="15.75" customHeight="1">
      <c r="A340" s="1"/>
      <c r="B340" s="1"/>
      <c r="C340" s="2"/>
      <c r="D340" s="2"/>
      <c r="E340" s="2259"/>
      <c r="F340" s="3"/>
      <c r="G340" s="3"/>
      <c r="H340" s="3"/>
    </row>
    <row r="341" spans="1:8" ht="15.75" customHeight="1">
      <c r="A341" s="1"/>
      <c r="B341" s="1"/>
      <c r="C341" s="2"/>
      <c r="D341" s="2"/>
      <c r="E341" s="2259"/>
      <c r="F341" s="3"/>
      <c r="G341" s="3"/>
      <c r="H341" s="3"/>
    </row>
    <row r="342" spans="1:8" ht="15.75" customHeight="1">
      <c r="A342" s="1"/>
      <c r="B342" s="1"/>
      <c r="C342" s="2"/>
      <c r="D342" s="2"/>
      <c r="E342" s="2259"/>
      <c r="F342" s="3"/>
      <c r="G342" s="3"/>
      <c r="H342" s="3"/>
    </row>
    <row r="343" spans="1:8" ht="15.75" customHeight="1">
      <c r="A343" s="1"/>
      <c r="B343" s="1"/>
      <c r="C343" s="2"/>
      <c r="D343" s="2"/>
      <c r="E343" s="2259"/>
      <c r="F343" s="3"/>
      <c r="G343" s="3"/>
      <c r="H343" s="3"/>
    </row>
    <row r="344" spans="1:8" ht="15.75" customHeight="1">
      <c r="A344" s="1"/>
      <c r="B344" s="1"/>
      <c r="C344" s="2"/>
      <c r="D344" s="2"/>
      <c r="E344" s="2259"/>
      <c r="F344" s="3"/>
      <c r="G344" s="3"/>
      <c r="H344" s="3"/>
    </row>
    <row r="345" spans="1:8" ht="15.75" customHeight="1">
      <c r="A345" s="1"/>
      <c r="B345" s="1"/>
      <c r="C345" s="2"/>
      <c r="D345" s="2"/>
      <c r="E345" s="2259"/>
      <c r="F345" s="3"/>
      <c r="G345" s="3"/>
      <c r="H345" s="3"/>
    </row>
    <row r="346" spans="1:8" ht="15.75" customHeight="1">
      <c r="A346" s="1"/>
      <c r="B346" s="1"/>
      <c r="C346" s="2"/>
      <c r="D346" s="2"/>
      <c r="E346" s="2259"/>
      <c r="F346" s="3"/>
      <c r="G346" s="3"/>
      <c r="H346" s="3"/>
    </row>
    <row r="347" spans="1:8" ht="15.75" customHeight="1">
      <c r="A347" s="1"/>
      <c r="B347" s="1"/>
      <c r="C347" s="2"/>
      <c r="D347" s="2"/>
      <c r="E347" s="2259"/>
      <c r="F347" s="3"/>
      <c r="G347" s="3"/>
      <c r="H347" s="3"/>
    </row>
    <row r="348" spans="1:8" ht="15.75" customHeight="1">
      <c r="A348" s="1"/>
      <c r="B348" s="1"/>
      <c r="C348" s="2"/>
      <c r="D348" s="2"/>
      <c r="E348" s="2259"/>
      <c r="F348" s="3"/>
      <c r="G348" s="3"/>
      <c r="H348" s="3"/>
    </row>
    <row r="349" spans="1:8" ht="15.75" customHeight="1">
      <c r="A349" s="1"/>
      <c r="B349" s="1"/>
      <c r="C349" s="2"/>
      <c r="D349" s="2"/>
      <c r="E349" s="2259"/>
      <c r="F349" s="3"/>
      <c r="G349" s="3"/>
      <c r="H349" s="3"/>
    </row>
    <row r="350" spans="1:8" ht="15.75" customHeight="1">
      <c r="A350" s="1"/>
      <c r="B350" s="1"/>
      <c r="C350" s="2"/>
      <c r="D350" s="2"/>
      <c r="E350" s="2259"/>
      <c r="F350" s="3"/>
      <c r="G350" s="3"/>
      <c r="H350" s="3"/>
    </row>
    <row r="351" spans="1:8" ht="15.75" customHeight="1">
      <c r="A351" s="1"/>
      <c r="B351" s="1"/>
      <c r="C351" s="2"/>
      <c r="D351" s="2"/>
      <c r="E351" s="2259"/>
      <c r="F351" s="3"/>
      <c r="G351" s="3"/>
      <c r="H351" s="3"/>
    </row>
    <row r="352" spans="1:8" ht="15.75" customHeight="1">
      <c r="A352" s="1"/>
      <c r="B352" s="1"/>
      <c r="C352" s="2"/>
      <c r="D352" s="2"/>
      <c r="E352" s="2259"/>
      <c r="F352" s="3"/>
      <c r="G352" s="3"/>
      <c r="H352" s="3"/>
    </row>
    <row r="353" spans="1:8" ht="15.75" customHeight="1">
      <c r="A353" s="1"/>
      <c r="B353" s="1"/>
      <c r="C353" s="2"/>
      <c r="D353" s="2"/>
      <c r="E353" s="2259"/>
      <c r="F353" s="3"/>
      <c r="G353" s="3"/>
      <c r="H353" s="3"/>
    </row>
    <row r="354" spans="1:8" ht="15.75" customHeight="1">
      <c r="A354" s="1"/>
      <c r="B354" s="1"/>
      <c r="C354" s="2"/>
      <c r="D354" s="2"/>
      <c r="E354" s="2259"/>
      <c r="F354" s="3"/>
      <c r="G354" s="3"/>
      <c r="H354" s="3"/>
    </row>
    <row r="355" spans="1:8" ht="15.75" customHeight="1">
      <c r="A355" s="1"/>
      <c r="B355" s="1"/>
      <c r="C355" s="2"/>
      <c r="D355" s="2"/>
      <c r="E355" s="2259"/>
      <c r="F355" s="3"/>
      <c r="G355" s="3"/>
      <c r="H355" s="3"/>
    </row>
    <row r="356" spans="1:8" ht="15.75" customHeight="1">
      <c r="A356" s="1"/>
      <c r="B356" s="1"/>
      <c r="C356" s="2"/>
      <c r="D356" s="2"/>
      <c r="E356" s="2259"/>
      <c r="F356" s="3"/>
      <c r="G356" s="3"/>
      <c r="H356" s="3"/>
    </row>
    <row r="357" spans="1:8" ht="15.75" customHeight="1">
      <c r="A357" s="1"/>
      <c r="B357" s="1"/>
      <c r="C357" s="2"/>
      <c r="D357" s="2"/>
      <c r="E357" s="2259"/>
      <c r="F357" s="3"/>
      <c r="G357" s="3"/>
      <c r="H357" s="3"/>
    </row>
    <row r="358" spans="1:8" ht="15.75" customHeight="1">
      <c r="A358" s="1"/>
      <c r="B358" s="1"/>
      <c r="C358" s="2"/>
      <c r="D358" s="2"/>
      <c r="E358" s="2259"/>
      <c r="F358" s="3"/>
      <c r="G358" s="3"/>
      <c r="H358" s="3"/>
    </row>
    <row r="359" spans="1:8" ht="15.75" customHeight="1">
      <c r="A359" s="1"/>
      <c r="B359" s="1"/>
      <c r="C359" s="2"/>
      <c r="D359" s="2"/>
      <c r="E359" s="2259"/>
      <c r="F359" s="3"/>
      <c r="G359" s="3"/>
      <c r="H359" s="3"/>
    </row>
    <row r="360" spans="1:8" ht="15.75" customHeight="1">
      <c r="A360" s="1"/>
      <c r="B360" s="1"/>
      <c r="C360" s="2"/>
      <c r="D360" s="2"/>
      <c r="E360" s="2259"/>
      <c r="F360" s="3"/>
      <c r="G360" s="3"/>
      <c r="H360" s="3"/>
    </row>
    <row r="361" spans="1:8" ht="15.75" customHeight="1">
      <c r="A361" s="1"/>
      <c r="B361" s="1"/>
      <c r="C361" s="2"/>
      <c r="D361" s="2"/>
      <c r="E361" s="2259"/>
      <c r="F361" s="3"/>
      <c r="G361" s="3"/>
      <c r="H361" s="3"/>
    </row>
    <row r="362" spans="1:8" ht="15.75" customHeight="1">
      <c r="A362" s="1"/>
      <c r="B362" s="1"/>
      <c r="C362" s="2"/>
      <c r="D362" s="2"/>
      <c r="E362" s="2259"/>
      <c r="F362" s="3"/>
      <c r="G362" s="3"/>
      <c r="H362" s="3"/>
    </row>
    <row r="363" spans="1:8" ht="15.75" customHeight="1">
      <c r="A363" s="1"/>
      <c r="B363" s="1"/>
      <c r="C363" s="2"/>
      <c r="D363" s="2"/>
      <c r="E363" s="2259"/>
      <c r="F363" s="3"/>
      <c r="G363" s="3"/>
      <c r="H363" s="3"/>
    </row>
    <row r="364" spans="1:8" ht="15.75" customHeight="1">
      <c r="A364" s="1"/>
      <c r="B364" s="1"/>
      <c r="C364" s="2"/>
      <c r="D364" s="2"/>
      <c r="E364" s="2259"/>
      <c r="F364" s="3"/>
      <c r="G364" s="3"/>
      <c r="H364" s="3"/>
    </row>
    <row r="365" spans="1:8" ht="15.75" customHeight="1">
      <c r="A365" s="1"/>
      <c r="B365" s="1"/>
      <c r="C365" s="2"/>
      <c r="D365" s="2"/>
      <c r="E365" s="2259"/>
      <c r="F365" s="3"/>
      <c r="G365" s="3"/>
      <c r="H365" s="3"/>
    </row>
    <row r="366" spans="1:8" ht="15.75" customHeight="1">
      <c r="A366" s="1"/>
      <c r="B366" s="1"/>
      <c r="C366" s="2"/>
      <c r="D366" s="2"/>
      <c r="E366" s="2259"/>
      <c r="F366" s="3"/>
      <c r="G366" s="3"/>
      <c r="H366" s="3"/>
    </row>
    <row r="367" spans="1:8" ht="15.75" customHeight="1">
      <c r="A367" s="1"/>
      <c r="B367" s="1"/>
      <c r="C367" s="2"/>
      <c r="D367" s="2"/>
      <c r="E367" s="2259"/>
      <c r="F367" s="3"/>
      <c r="G367" s="3"/>
      <c r="H367" s="3"/>
    </row>
    <row r="368" spans="1:8" ht="15.75" customHeight="1">
      <c r="A368" s="1"/>
      <c r="B368" s="1"/>
      <c r="C368" s="2"/>
      <c r="D368" s="2"/>
      <c r="E368" s="2259"/>
      <c r="F368" s="3"/>
      <c r="G368" s="3"/>
      <c r="H368" s="3"/>
    </row>
    <row r="369" spans="1:8" ht="15.75" customHeight="1">
      <c r="A369" s="1"/>
      <c r="B369" s="1"/>
      <c r="C369" s="2"/>
      <c r="D369" s="2"/>
      <c r="E369" s="2259"/>
      <c r="F369" s="3"/>
      <c r="G369" s="3"/>
      <c r="H369" s="3"/>
    </row>
    <row r="370" spans="1:8" ht="15.75" customHeight="1">
      <c r="A370" s="1"/>
      <c r="B370" s="1"/>
      <c r="C370" s="2"/>
      <c r="D370" s="2"/>
      <c r="E370" s="2259"/>
      <c r="F370" s="3"/>
      <c r="G370" s="3"/>
      <c r="H370" s="3"/>
    </row>
    <row r="371" spans="1:8" ht="15.75" customHeight="1">
      <c r="A371" s="1"/>
      <c r="B371" s="1"/>
      <c r="C371" s="2"/>
      <c r="D371" s="2"/>
      <c r="E371" s="2259"/>
      <c r="F371" s="3"/>
      <c r="G371" s="3"/>
      <c r="H371" s="3"/>
    </row>
    <row r="372" spans="1:8" ht="15.75" customHeight="1">
      <c r="A372" s="1"/>
      <c r="B372" s="1"/>
      <c r="C372" s="2"/>
      <c r="D372" s="2"/>
      <c r="E372" s="2259"/>
      <c r="F372" s="3"/>
      <c r="G372" s="3"/>
      <c r="H372" s="3"/>
    </row>
    <row r="373" spans="1:8" ht="15.75" customHeight="1">
      <c r="A373" s="1"/>
      <c r="B373" s="1"/>
      <c r="C373" s="2"/>
      <c r="D373" s="2"/>
      <c r="E373" s="2259"/>
      <c r="F373" s="3"/>
      <c r="G373" s="3"/>
      <c r="H373" s="3"/>
    </row>
    <row r="374" spans="1:8" ht="15.75" customHeight="1">
      <c r="A374" s="1"/>
      <c r="B374" s="1"/>
      <c r="C374" s="2"/>
      <c r="D374" s="2"/>
      <c r="E374" s="2259"/>
      <c r="F374" s="3"/>
      <c r="G374" s="3"/>
      <c r="H374" s="3"/>
    </row>
    <row r="375" spans="1:8" ht="15.75" customHeight="1">
      <c r="A375" s="1"/>
      <c r="B375" s="1"/>
      <c r="C375" s="2"/>
      <c r="D375" s="2"/>
      <c r="E375" s="2259"/>
      <c r="F375" s="3"/>
      <c r="G375" s="3"/>
      <c r="H375" s="3"/>
    </row>
    <row r="376" spans="1:8" ht="15.75" customHeight="1">
      <c r="A376" s="1"/>
      <c r="B376" s="1"/>
      <c r="C376" s="2"/>
      <c r="D376" s="2"/>
      <c r="E376" s="2259"/>
      <c r="F376" s="3"/>
      <c r="G376" s="3"/>
      <c r="H376" s="3"/>
    </row>
    <row r="377" spans="1:8" ht="15.75" customHeight="1">
      <c r="A377" s="1"/>
      <c r="B377" s="1"/>
      <c r="C377" s="2"/>
      <c r="D377" s="2"/>
      <c r="E377" s="2259"/>
      <c r="F377" s="3"/>
      <c r="G377" s="3"/>
      <c r="H377" s="3"/>
    </row>
    <row r="378" spans="1:8" ht="15.75" customHeight="1">
      <c r="A378" s="1"/>
      <c r="B378" s="1"/>
      <c r="C378" s="2"/>
      <c r="D378" s="2"/>
      <c r="E378" s="2259"/>
      <c r="F378" s="3"/>
      <c r="G378" s="3"/>
      <c r="H378" s="3"/>
    </row>
    <row r="379" spans="1:8" ht="15.75" customHeight="1">
      <c r="A379" s="1"/>
      <c r="B379" s="1"/>
      <c r="C379" s="2"/>
      <c r="D379" s="2"/>
      <c r="E379" s="2259"/>
      <c r="F379" s="3"/>
      <c r="G379" s="3"/>
      <c r="H379" s="3"/>
    </row>
    <row r="380" spans="1:8" ht="15.75" customHeight="1">
      <c r="A380" s="1"/>
      <c r="B380" s="1"/>
      <c r="C380" s="2"/>
      <c r="D380" s="2"/>
      <c r="E380" s="2259"/>
      <c r="F380" s="3"/>
      <c r="G380" s="3"/>
      <c r="H380" s="3"/>
    </row>
    <row r="381" spans="1:8" ht="15.75" customHeight="1">
      <c r="A381" s="1"/>
      <c r="B381" s="1"/>
      <c r="C381" s="2"/>
      <c r="D381" s="2"/>
      <c r="E381" s="2259"/>
      <c r="F381" s="3"/>
      <c r="G381" s="3"/>
      <c r="H381" s="3"/>
    </row>
    <row r="382" spans="1:8" ht="15.75" customHeight="1">
      <c r="A382" s="1"/>
      <c r="B382" s="1"/>
      <c r="C382" s="2"/>
      <c r="D382" s="2"/>
      <c r="E382" s="2259"/>
      <c r="F382" s="3"/>
      <c r="G382" s="3"/>
      <c r="H382" s="3"/>
    </row>
    <row r="383" spans="1:8" ht="15.75" customHeight="1">
      <c r="A383" s="1"/>
      <c r="B383" s="1"/>
      <c r="C383" s="2"/>
      <c r="D383" s="2"/>
      <c r="E383" s="2259"/>
      <c r="F383" s="3"/>
      <c r="G383" s="3"/>
      <c r="H383" s="3"/>
    </row>
    <row r="384" spans="1:8" ht="15.75" customHeight="1">
      <c r="A384" s="1"/>
      <c r="B384" s="1"/>
      <c r="C384" s="2"/>
      <c r="D384" s="2"/>
      <c r="E384" s="2259"/>
      <c r="F384" s="3"/>
      <c r="G384" s="3"/>
      <c r="H384" s="3"/>
    </row>
    <row r="385" spans="1:8" ht="15.75" customHeight="1">
      <c r="A385" s="1"/>
      <c r="B385" s="1"/>
      <c r="C385" s="2"/>
      <c r="D385" s="2"/>
      <c r="E385" s="2259"/>
      <c r="F385" s="3"/>
      <c r="G385" s="3"/>
      <c r="H385" s="3"/>
    </row>
    <row r="386" spans="1:8" ht="15.75" customHeight="1">
      <c r="A386" s="1"/>
      <c r="B386" s="1"/>
      <c r="C386" s="2"/>
      <c r="D386" s="2"/>
      <c r="E386" s="2259"/>
      <c r="F386" s="3"/>
      <c r="G386" s="3"/>
      <c r="H386" s="3"/>
    </row>
    <row r="387" spans="1:8" ht="15.75" customHeight="1">
      <c r="A387" s="1"/>
      <c r="B387" s="1"/>
      <c r="C387" s="2"/>
      <c r="D387" s="2"/>
      <c r="E387" s="2259"/>
      <c r="F387" s="3"/>
      <c r="G387" s="3"/>
      <c r="H387" s="3"/>
    </row>
    <row r="388" spans="1:8" ht="15.75" customHeight="1">
      <c r="A388" s="1"/>
      <c r="B388" s="1"/>
      <c r="C388" s="2"/>
      <c r="D388" s="2"/>
      <c r="E388" s="2259"/>
      <c r="F388" s="3"/>
      <c r="G388" s="3"/>
      <c r="H388" s="3"/>
    </row>
    <row r="389" spans="1:8" ht="15.75" customHeight="1">
      <c r="A389" s="1"/>
      <c r="B389" s="1"/>
      <c r="C389" s="2"/>
      <c r="D389" s="2"/>
      <c r="E389" s="2259"/>
      <c r="F389" s="3"/>
      <c r="G389" s="3"/>
      <c r="H389" s="3"/>
    </row>
    <row r="390" spans="1:8" ht="15.75" customHeight="1">
      <c r="A390" s="1"/>
      <c r="B390" s="1"/>
      <c r="C390" s="2"/>
      <c r="D390" s="2"/>
      <c r="E390" s="2259"/>
      <c r="F390" s="3"/>
      <c r="G390" s="3"/>
      <c r="H390" s="3"/>
    </row>
    <row r="391" spans="1:8" ht="15.75" customHeight="1">
      <c r="A391" s="1"/>
      <c r="B391" s="1"/>
      <c r="C391" s="2"/>
      <c r="D391" s="2"/>
      <c r="E391" s="2259"/>
      <c r="F391" s="3"/>
      <c r="G391" s="3"/>
      <c r="H391" s="3"/>
    </row>
    <row r="392" spans="1:8" ht="15.75" customHeight="1">
      <c r="A392" s="1"/>
      <c r="B392" s="1"/>
      <c r="C392" s="2"/>
      <c r="D392" s="2"/>
      <c r="E392" s="2259"/>
      <c r="F392" s="3"/>
      <c r="G392" s="3"/>
      <c r="H392" s="3"/>
    </row>
    <row r="393" spans="1:8" ht="15.75" customHeight="1">
      <c r="A393" s="1"/>
      <c r="B393" s="1"/>
      <c r="C393" s="2"/>
      <c r="D393" s="2"/>
      <c r="E393" s="2259"/>
      <c r="F393" s="3"/>
      <c r="G393" s="3"/>
      <c r="H393" s="3"/>
    </row>
    <row r="394" spans="1:8" ht="15.75" customHeight="1">
      <c r="A394" s="1"/>
      <c r="B394" s="1"/>
      <c r="C394" s="2"/>
      <c r="D394" s="2"/>
      <c r="E394" s="2259"/>
      <c r="F394" s="3"/>
      <c r="G394" s="3"/>
      <c r="H394" s="3"/>
    </row>
    <row r="395" spans="1:8" ht="15.75" customHeight="1">
      <c r="A395" s="1"/>
      <c r="B395" s="1"/>
      <c r="C395" s="2"/>
      <c r="D395" s="2"/>
      <c r="E395" s="2259"/>
      <c r="F395" s="3"/>
      <c r="G395" s="3"/>
      <c r="H395" s="3"/>
    </row>
    <row r="396" spans="1:8" ht="15.75" customHeight="1">
      <c r="A396" s="1"/>
      <c r="B396" s="1"/>
      <c r="C396" s="2"/>
      <c r="D396" s="2"/>
      <c r="E396" s="2259"/>
      <c r="F396" s="3"/>
      <c r="G396" s="3"/>
      <c r="H396" s="3"/>
    </row>
    <row r="397" spans="1:8" ht="15.75" customHeight="1">
      <c r="A397" s="1"/>
      <c r="B397" s="1"/>
      <c r="C397" s="2"/>
      <c r="D397" s="2"/>
      <c r="E397" s="2259"/>
      <c r="F397" s="3"/>
      <c r="G397" s="3"/>
      <c r="H397" s="3"/>
    </row>
    <row r="398" spans="1:8" ht="15.75" customHeight="1">
      <c r="A398" s="1"/>
      <c r="B398" s="1"/>
      <c r="C398" s="2"/>
      <c r="D398" s="2"/>
      <c r="E398" s="2259"/>
      <c r="F398" s="3"/>
      <c r="G398" s="3"/>
      <c r="H398" s="3"/>
    </row>
    <row r="399" spans="1:8" ht="15.75" customHeight="1">
      <c r="A399" s="1"/>
      <c r="B399" s="1"/>
      <c r="C399" s="2"/>
      <c r="D399" s="2"/>
      <c r="E399" s="2259"/>
      <c r="F399" s="3"/>
      <c r="G399" s="3"/>
      <c r="H399" s="3"/>
    </row>
    <row r="400" spans="1:8" ht="15.75" customHeight="1">
      <c r="A400" s="1"/>
      <c r="B400" s="1"/>
      <c r="C400" s="2"/>
      <c r="D400" s="2"/>
      <c r="E400" s="2259"/>
      <c r="F400" s="3"/>
      <c r="G400" s="3"/>
      <c r="H400" s="3"/>
    </row>
    <row r="401" spans="1:8" ht="15.75" customHeight="1">
      <c r="A401" s="1"/>
      <c r="B401" s="1"/>
      <c r="C401" s="2"/>
      <c r="D401" s="2"/>
      <c r="E401" s="2259"/>
      <c r="F401" s="3"/>
      <c r="G401" s="3"/>
      <c r="H401" s="3"/>
    </row>
    <row r="402" spans="1:8" ht="15.75" customHeight="1">
      <c r="A402" s="1"/>
      <c r="B402" s="1"/>
      <c r="C402" s="2"/>
      <c r="D402" s="2"/>
      <c r="E402" s="2259"/>
      <c r="F402" s="3"/>
      <c r="G402" s="3"/>
      <c r="H402" s="3"/>
    </row>
    <row r="403" spans="1:8" ht="15.75" customHeight="1">
      <c r="A403" s="1"/>
      <c r="B403" s="1"/>
      <c r="C403" s="2"/>
      <c r="D403" s="2"/>
      <c r="E403" s="2259"/>
      <c r="F403" s="3"/>
      <c r="G403" s="3"/>
      <c r="H403" s="3"/>
    </row>
    <row r="404" spans="1:8" ht="15.75" customHeight="1">
      <c r="A404" s="1"/>
      <c r="B404" s="1"/>
      <c r="C404" s="2"/>
      <c r="D404" s="2"/>
      <c r="E404" s="2259"/>
      <c r="F404" s="3"/>
      <c r="G404" s="3"/>
      <c r="H404" s="3"/>
    </row>
    <row r="405" spans="1:8" ht="15.75" customHeight="1">
      <c r="A405" s="1"/>
      <c r="B405" s="1"/>
      <c r="C405" s="2"/>
      <c r="D405" s="2"/>
      <c r="E405" s="2259"/>
      <c r="F405" s="3"/>
      <c r="G405" s="3"/>
      <c r="H405" s="3"/>
    </row>
    <row r="406" spans="1:8" ht="15.75" customHeight="1">
      <c r="A406" s="1"/>
      <c r="B406" s="1"/>
      <c r="C406" s="2"/>
      <c r="D406" s="2"/>
      <c r="E406" s="2259"/>
      <c r="F406" s="3"/>
      <c r="G406" s="3"/>
      <c r="H406" s="3"/>
    </row>
    <row r="407" spans="1:8" ht="15.75" customHeight="1">
      <c r="A407" s="1"/>
      <c r="B407" s="1"/>
      <c r="C407" s="2"/>
      <c r="D407" s="2"/>
      <c r="E407" s="2259"/>
      <c r="F407" s="3"/>
      <c r="G407" s="3"/>
      <c r="H407" s="3"/>
    </row>
    <row r="408" spans="1:8" ht="15.75" customHeight="1">
      <c r="A408" s="1"/>
      <c r="B408" s="1"/>
      <c r="C408" s="2"/>
      <c r="D408" s="2"/>
      <c r="E408" s="2259"/>
      <c r="F408" s="3"/>
      <c r="G408" s="3"/>
      <c r="H408" s="3"/>
    </row>
    <row r="409" spans="1:8" ht="15.75" customHeight="1">
      <c r="A409" s="1"/>
      <c r="B409" s="1"/>
      <c r="C409" s="2"/>
      <c r="D409" s="2"/>
      <c r="E409" s="2259"/>
      <c r="F409" s="3"/>
      <c r="G409" s="3"/>
      <c r="H409" s="3"/>
    </row>
    <row r="410" spans="1:8" ht="15.75" customHeight="1">
      <c r="A410" s="1"/>
      <c r="B410" s="1"/>
      <c r="C410" s="2"/>
      <c r="D410" s="2"/>
      <c r="E410" s="2259"/>
      <c r="F410" s="3"/>
      <c r="G410" s="3"/>
      <c r="H410" s="3"/>
    </row>
    <row r="411" spans="1:8" ht="15.75" customHeight="1">
      <c r="A411" s="1"/>
      <c r="B411" s="1"/>
      <c r="C411" s="2"/>
      <c r="D411" s="2"/>
      <c r="E411" s="2259"/>
      <c r="F411" s="3"/>
      <c r="G411" s="3"/>
      <c r="H411" s="3"/>
    </row>
    <row r="412" spans="1:8" ht="15.75" customHeight="1">
      <c r="A412" s="1"/>
      <c r="B412" s="1"/>
      <c r="C412" s="2"/>
      <c r="D412" s="2"/>
      <c r="E412" s="2259"/>
      <c r="F412" s="3"/>
      <c r="G412" s="3"/>
      <c r="H412" s="3"/>
    </row>
    <row r="413" spans="1:8" ht="15.75" customHeight="1">
      <c r="A413" s="1"/>
      <c r="B413" s="1"/>
      <c r="C413" s="2"/>
      <c r="D413" s="2"/>
      <c r="E413" s="2259"/>
      <c r="F413" s="3"/>
      <c r="G413" s="3"/>
      <c r="H413" s="3"/>
    </row>
    <row r="414" spans="1:8" ht="15.75" customHeight="1">
      <c r="A414" s="1"/>
      <c r="B414" s="1"/>
      <c r="C414" s="2"/>
      <c r="D414" s="2"/>
      <c r="E414" s="2259"/>
      <c r="F414" s="3"/>
      <c r="G414" s="3"/>
      <c r="H414" s="3"/>
    </row>
    <row r="415" spans="1:8" ht="15.75" customHeight="1">
      <c r="A415" s="1"/>
      <c r="B415" s="1"/>
      <c r="C415" s="2"/>
      <c r="D415" s="2"/>
      <c r="E415" s="2259"/>
      <c r="F415" s="3"/>
      <c r="G415" s="3"/>
      <c r="H415" s="3"/>
    </row>
    <row r="416" spans="1:8" ht="15.75" customHeight="1">
      <c r="A416" s="1"/>
      <c r="B416" s="1"/>
      <c r="C416" s="2"/>
      <c r="D416" s="2"/>
      <c r="E416" s="2259"/>
      <c r="F416" s="3"/>
      <c r="G416" s="3"/>
      <c r="H416" s="3"/>
    </row>
    <row r="417" spans="1:8" ht="15.75" customHeight="1">
      <c r="A417" s="1"/>
      <c r="B417" s="1"/>
      <c r="C417" s="2"/>
      <c r="D417" s="2"/>
      <c r="E417" s="2259"/>
      <c r="F417" s="3"/>
      <c r="G417" s="3"/>
      <c r="H417" s="3"/>
    </row>
    <row r="418" spans="1:8" ht="15.75" customHeight="1">
      <c r="A418" s="1"/>
      <c r="B418" s="1"/>
      <c r="C418" s="2"/>
      <c r="D418" s="2"/>
      <c r="E418" s="2259"/>
      <c r="F418" s="3"/>
      <c r="G418" s="3"/>
      <c r="H418" s="3"/>
    </row>
    <row r="419" spans="1:8" ht="15.75" customHeight="1">
      <c r="A419" s="1"/>
      <c r="B419" s="1"/>
      <c r="C419" s="2"/>
      <c r="D419" s="2"/>
      <c r="E419" s="2259"/>
      <c r="F419" s="3"/>
      <c r="G419" s="3"/>
      <c r="H419" s="3"/>
    </row>
    <row r="420" spans="1:8" ht="15.75" customHeight="1">
      <c r="A420" s="1"/>
      <c r="B420" s="1"/>
      <c r="C420" s="2"/>
      <c r="D420" s="2"/>
      <c r="E420" s="2259"/>
      <c r="F420" s="3"/>
      <c r="G420" s="3"/>
      <c r="H420" s="3"/>
    </row>
    <row r="421" spans="1:8" ht="15.75" customHeight="1">
      <c r="A421" s="1"/>
      <c r="B421" s="1"/>
      <c r="C421" s="2"/>
      <c r="D421" s="2"/>
      <c r="E421" s="2259"/>
      <c r="F421" s="3"/>
      <c r="G421" s="3"/>
      <c r="H421" s="3"/>
    </row>
    <row r="422" spans="1:8" ht="15.75" customHeight="1">
      <c r="A422" s="1"/>
      <c r="B422" s="1"/>
      <c r="C422" s="2"/>
      <c r="D422" s="2"/>
      <c r="E422" s="2259"/>
      <c r="F422" s="3"/>
      <c r="G422" s="3"/>
      <c r="H422" s="3"/>
    </row>
    <row r="423" spans="1:8" ht="15.75" customHeight="1">
      <c r="A423" s="1"/>
      <c r="B423" s="1"/>
      <c r="C423" s="2"/>
      <c r="D423" s="2"/>
      <c r="E423" s="2259"/>
      <c r="F423" s="3"/>
      <c r="G423" s="3"/>
      <c r="H423" s="3"/>
    </row>
    <row r="424" spans="1:8" ht="15.75" customHeight="1">
      <c r="A424" s="1"/>
      <c r="B424" s="1"/>
      <c r="C424" s="2"/>
      <c r="D424" s="2"/>
      <c r="E424" s="2259"/>
      <c r="F424" s="3"/>
      <c r="G424" s="3"/>
      <c r="H424" s="3"/>
    </row>
    <row r="425" spans="1:8" ht="15.75" customHeight="1">
      <c r="A425" s="1"/>
      <c r="B425" s="1"/>
      <c r="C425" s="2"/>
      <c r="D425" s="2"/>
      <c r="E425" s="2259"/>
      <c r="F425" s="3"/>
      <c r="G425" s="3"/>
      <c r="H425" s="3"/>
    </row>
    <row r="426" spans="1:8" ht="15.75" customHeight="1">
      <c r="A426" s="1"/>
      <c r="B426" s="1"/>
      <c r="C426" s="2"/>
      <c r="D426" s="2"/>
      <c r="E426" s="2259"/>
      <c r="F426" s="3"/>
      <c r="G426" s="3"/>
      <c r="H426" s="3"/>
    </row>
    <row r="427" spans="1:8" ht="15.75" customHeight="1">
      <c r="A427" s="1"/>
      <c r="B427" s="1"/>
      <c r="C427" s="2"/>
      <c r="D427" s="2"/>
      <c r="E427" s="2259"/>
      <c r="F427" s="3"/>
      <c r="G427" s="3"/>
      <c r="H427" s="3"/>
    </row>
    <row r="428" spans="1:8" ht="15.75" customHeight="1">
      <c r="A428" s="1"/>
      <c r="B428" s="1"/>
      <c r="C428" s="2"/>
      <c r="D428" s="2"/>
      <c r="E428" s="2259"/>
      <c r="F428" s="3"/>
      <c r="G428" s="3"/>
      <c r="H428" s="3"/>
    </row>
    <row r="429" spans="1:8" ht="15.75" customHeight="1">
      <c r="A429" s="1"/>
      <c r="B429" s="1"/>
      <c r="C429" s="2"/>
      <c r="D429" s="2"/>
      <c r="E429" s="2259"/>
      <c r="F429" s="3"/>
      <c r="G429" s="3"/>
      <c r="H429" s="3"/>
    </row>
    <row r="430" spans="1:8" ht="15.75" customHeight="1">
      <c r="A430" s="1"/>
      <c r="B430" s="1"/>
      <c r="C430" s="2"/>
      <c r="D430" s="2"/>
      <c r="E430" s="2259"/>
      <c r="F430" s="3"/>
      <c r="G430" s="3"/>
      <c r="H430" s="3"/>
    </row>
    <row r="431" spans="1:8" ht="15.75" customHeight="1">
      <c r="A431" s="1"/>
      <c r="B431" s="1"/>
      <c r="C431" s="2"/>
      <c r="D431" s="2"/>
      <c r="E431" s="2259"/>
      <c r="F431" s="3"/>
      <c r="G431" s="3"/>
      <c r="H431" s="3"/>
    </row>
    <row r="432" spans="1:8" ht="15.75" customHeight="1">
      <c r="A432" s="1"/>
      <c r="B432" s="1"/>
      <c r="C432" s="2"/>
      <c r="D432" s="2"/>
      <c r="E432" s="2259"/>
      <c r="F432" s="3"/>
      <c r="G432" s="3"/>
      <c r="H432" s="3"/>
    </row>
    <row r="433" spans="1:8" ht="15.75" customHeight="1">
      <c r="A433" s="1"/>
      <c r="B433" s="1"/>
      <c r="C433" s="2"/>
      <c r="D433" s="2"/>
      <c r="E433" s="2259"/>
      <c r="F433" s="3"/>
      <c r="G433" s="3"/>
      <c r="H433" s="3"/>
    </row>
    <row r="434" spans="1:8" ht="15.75" customHeight="1">
      <c r="A434" s="1"/>
      <c r="B434" s="1"/>
      <c r="C434" s="2"/>
      <c r="D434" s="2"/>
      <c r="E434" s="2259"/>
      <c r="F434" s="3"/>
      <c r="G434" s="3"/>
      <c r="H434" s="3"/>
    </row>
    <row r="435" spans="1:8" ht="15.75" customHeight="1">
      <c r="A435" s="1"/>
      <c r="B435" s="1"/>
      <c r="C435" s="2"/>
      <c r="D435" s="2"/>
      <c r="E435" s="2259"/>
      <c r="F435" s="3"/>
      <c r="G435" s="3"/>
      <c r="H435" s="3"/>
    </row>
    <row r="436" spans="1:8" ht="15.75" customHeight="1">
      <c r="A436" s="1"/>
      <c r="B436" s="1"/>
      <c r="C436" s="2"/>
      <c r="D436" s="2"/>
      <c r="E436" s="2259"/>
      <c r="F436" s="3"/>
      <c r="G436" s="3"/>
      <c r="H436" s="3"/>
    </row>
    <row r="437" spans="1:8" ht="15.75" customHeight="1">
      <c r="A437" s="1"/>
      <c r="B437" s="1"/>
      <c r="C437" s="2"/>
      <c r="D437" s="2"/>
      <c r="E437" s="2259"/>
      <c r="F437" s="3"/>
      <c r="G437" s="3"/>
      <c r="H437" s="3"/>
    </row>
    <row r="438" spans="1:8" ht="15.75" customHeight="1">
      <c r="A438" s="1"/>
      <c r="B438" s="1"/>
      <c r="C438" s="2"/>
      <c r="D438" s="2"/>
      <c r="E438" s="2259"/>
      <c r="F438" s="3"/>
      <c r="G438" s="3"/>
      <c r="H438" s="3"/>
    </row>
    <row r="439" spans="1:8" ht="15.75" customHeight="1">
      <c r="A439" s="1"/>
      <c r="B439" s="1"/>
      <c r="C439" s="2"/>
      <c r="D439" s="2"/>
      <c r="E439" s="2259"/>
      <c r="F439" s="3"/>
      <c r="G439" s="3"/>
      <c r="H439" s="3"/>
    </row>
    <row r="440" spans="1:8" ht="15.75" customHeight="1">
      <c r="A440" s="1"/>
      <c r="B440" s="1"/>
      <c r="C440" s="2"/>
      <c r="D440" s="2"/>
      <c r="E440" s="2259"/>
      <c r="F440" s="3"/>
      <c r="G440" s="3"/>
      <c r="H440" s="3"/>
    </row>
    <row r="441" spans="1:8" ht="15.75" customHeight="1">
      <c r="A441" s="1"/>
      <c r="B441" s="1"/>
      <c r="C441" s="2"/>
      <c r="D441" s="2"/>
      <c r="E441" s="2259"/>
      <c r="F441" s="3"/>
      <c r="G441" s="3"/>
      <c r="H441" s="3"/>
    </row>
    <row r="442" spans="1:8" ht="15.75" customHeight="1">
      <c r="A442" s="1"/>
      <c r="B442" s="1"/>
      <c r="C442" s="2"/>
      <c r="D442" s="2"/>
      <c r="E442" s="2259"/>
      <c r="F442" s="3"/>
      <c r="G442" s="3"/>
      <c r="H442" s="3"/>
    </row>
    <row r="443" spans="1:8" ht="15.75" customHeight="1">
      <c r="A443" s="1"/>
      <c r="B443" s="1"/>
      <c r="C443" s="2"/>
      <c r="D443" s="2"/>
      <c r="E443" s="2259"/>
      <c r="F443" s="3"/>
      <c r="G443" s="3"/>
      <c r="H443" s="3"/>
    </row>
    <row r="444" spans="1:8" ht="15.75" customHeight="1">
      <c r="A444" s="1"/>
      <c r="B444" s="1"/>
      <c r="C444" s="2"/>
      <c r="D444" s="2"/>
      <c r="E444" s="2259"/>
      <c r="F444" s="3"/>
      <c r="G444" s="3"/>
      <c r="H444" s="3"/>
    </row>
    <row r="445" spans="1:8" ht="15.75" customHeight="1">
      <c r="A445" s="1"/>
      <c r="B445" s="1"/>
      <c r="C445" s="2"/>
      <c r="D445" s="2"/>
      <c r="E445" s="2259"/>
      <c r="F445" s="3"/>
      <c r="G445" s="3"/>
      <c r="H445" s="3"/>
    </row>
    <row r="446" spans="1:8" ht="15.75" customHeight="1">
      <c r="A446" s="1"/>
      <c r="B446" s="1"/>
      <c r="C446" s="2"/>
      <c r="D446" s="2"/>
      <c r="E446" s="2259"/>
      <c r="F446" s="3"/>
      <c r="G446" s="3"/>
      <c r="H446" s="3"/>
    </row>
    <row r="447" spans="1:8" ht="15.75" customHeight="1">
      <c r="A447" s="1"/>
      <c r="B447" s="1"/>
      <c r="C447" s="2"/>
      <c r="D447" s="2"/>
      <c r="E447" s="2259"/>
      <c r="F447" s="3"/>
      <c r="G447" s="3"/>
      <c r="H447" s="3"/>
    </row>
    <row r="448" spans="1:8" ht="15.75" customHeight="1">
      <c r="A448" s="1"/>
      <c r="B448" s="1"/>
      <c r="C448" s="2"/>
      <c r="D448" s="2"/>
      <c r="E448" s="2259"/>
      <c r="F448" s="3"/>
      <c r="G448" s="3"/>
      <c r="H448" s="3"/>
    </row>
    <row r="449" spans="1:8" ht="15.75" customHeight="1">
      <c r="A449" s="1"/>
      <c r="B449" s="1"/>
      <c r="C449" s="2"/>
      <c r="D449" s="2"/>
      <c r="E449" s="2259"/>
      <c r="F449" s="3"/>
      <c r="G449" s="3"/>
      <c r="H449" s="3"/>
    </row>
    <row r="450" spans="1:8" ht="15.75" customHeight="1">
      <c r="A450" s="1"/>
      <c r="B450" s="1"/>
      <c r="C450" s="2"/>
      <c r="D450" s="2"/>
      <c r="E450" s="2259"/>
      <c r="F450" s="3"/>
      <c r="G450" s="3"/>
      <c r="H450" s="3"/>
    </row>
    <row r="451" spans="1:8" ht="15.75" customHeight="1">
      <c r="A451" s="1"/>
      <c r="B451" s="1"/>
      <c r="C451" s="2"/>
      <c r="D451" s="2"/>
      <c r="E451" s="2259"/>
      <c r="F451" s="3"/>
      <c r="G451" s="3"/>
      <c r="H451" s="3"/>
    </row>
    <row r="452" spans="1:8" ht="15.75" customHeight="1">
      <c r="A452" s="1"/>
      <c r="B452" s="1"/>
      <c r="C452" s="2"/>
      <c r="D452" s="2"/>
      <c r="E452" s="2259"/>
      <c r="F452" s="3"/>
      <c r="G452" s="3"/>
      <c r="H452" s="3"/>
    </row>
    <row r="453" spans="1:8" ht="15.75" customHeight="1">
      <c r="A453" s="1"/>
      <c r="B453" s="1"/>
      <c r="C453" s="2"/>
      <c r="D453" s="2"/>
      <c r="E453" s="2259"/>
      <c r="F453" s="3"/>
      <c r="G453" s="3"/>
      <c r="H453" s="3"/>
    </row>
    <row r="454" spans="1:8" ht="15.75" customHeight="1">
      <c r="A454" s="1"/>
      <c r="B454" s="1"/>
      <c r="C454" s="2"/>
      <c r="D454" s="2"/>
      <c r="E454" s="2259"/>
      <c r="F454" s="3"/>
      <c r="G454" s="3"/>
      <c r="H454" s="3"/>
    </row>
    <row r="455" spans="1:8" ht="15.75" customHeight="1">
      <c r="A455" s="1"/>
      <c r="B455" s="1"/>
      <c r="C455" s="2"/>
      <c r="D455" s="2"/>
      <c r="E455" s="2259"/>
      <c r="F455" s="3"/>
      <c r="G455" s="3"/>
      <c r="H455" s="3"/>
    </row>
    <row r="456" spans="1:8" ht="15.75" customHeight="1">
      <c r="A456" s="1"/>
      <c r="B456" s="1"/>
      <c r="C456" s="2"/>
      <c r="D456" s="2"/>
      <c r="E456" s="2259"/>
      <c r="F456" s="3"/>
      <c r="G456" s="3"/>
      <c r="H456" s="3"/>
    </row>
    <row r="457" spans="1:8" ht="15.75" customHeight="1">
      <c r="A457" s="1"/>
      <c r="B457" s="1"/>
      <c r="C457" s="2"/>
      <c r="D457" s="2"/>
      <c r="E457" s="2259"/>
      <c r="F457" s="3"/>
      <c r="G457" s="3"/>
      <c r="H457" s="3"/>
    </row>
    <row r="458" spans="1:8" ht="15.75" customHeight="1">
      <c r="A458" s="1"/>
      <c r="B458" s="1"/>
      <c r="C458" s="2"/>
      <c r="D458" s="2"/>
      <c r="E458" s="2259"/>
      <c r="F458" s="3"/>
      <c r="G458" s="3"/>
      <c r="H458" s="3"/>
    </row>
    <row r="459" spans="1:8" ht="15.75" customHeight="1">
      <c r="A459" s="1"/>
      <c r="B459" s="1"/>
      <c r="C459" s="2"/>
      <c r="D459" s="2"/>
      <c r="E459" s="2259"/>
      <c r="F459" s="3"/>
      <c r="G459" s="3"/>
      <c r="H459" s="3"/>
    </row>
    <row r="460" spans="1:8" ht="15.75" customHeight="1">
      <c r="A460" s="1"/>
      <c r="B460" s="1"/>
      <c r="C460" s="2"/>
      <c r="D460" s="2"/>
      <c r="E460" s="2259"/>
      <c r="F460" s="3"/>
      <c r="G460" s="3"/>
      <c r="H460" s="3"/>
    </row>
    <row r="461" spans="1:8" ht="15.75" customHeight="1">
      <c r="A461" s="1"/>
      <c r="B461" s="1"/>
      <c r="C461" s="2"/>
      <c r="D461" s="2"/>
      <c r="E461" s="2259"/>
      <c r="F461" s="3"/>
      <c r="G461" s="3"/>
      <c r="H461" s="3"/>
    </row>
    <row r="462" spans="1:8" ht="15.75" customHeight="1">
      <c r="A462" s="1"/>
      <c r="B462" s="1"/>
      <c r="C462" s="2"/>
      <c r="D462" s="2"/>
      <c r="E462" s="2259"/>
      <c r="F462" s="3"/>
      <c r="G462" s="3"/>
      <c r="H462" s="3"/>
    </row>
    <row r="463" spans="1:8" ht="15.75" customHeight="1">
      <c r="A463" s="1"/>
      <c r="B463" s="1"/>
      <c r="C463" s="2"/>
      <c r="D463" s="2"/>
      <c r="E463" s="2259"/>
      <c r="F463" s="3"/>
      <c r="G463" s="3"/>
      <c r="H463" s="3"/>
    </row>
    <row r="464" spans="1:8" ht="15.75" customHeight="1">
      <c r="A464" s="1"/>
      <c r="B464" s="1"/>
      <c r="C464" s="2"/>
      <c r="D464" s="2"/>
      <c r="E464" s="2259"/>
      <c r="F464" s="3"/>
      <c r="G464" s="3"/>
      <c r="H464" s="3"/>
    </row>
    <row r="465" spans="1:8" ht="15.75" customHeight="1">
      <c r="A465" s="1"/>
      <c r="B465" s="1"/>
      <c r="C465" s="2"/>
      <c r="D465" s="2"/>
      <c r="E465" s="2259"/>
      <c r="F465" s="3"/>
      <c r="G465" s="3"/>
      <c r="H465" s="3"/>
    </row>
    <row r="466" spans="1:8" ht="15.75" customHeight="1">
      <c r="A466" s="1"/>
      <c r="B466" s="1"/>
      <c r="C466" s="2"/>
      <c r="D466" s="2"/>
      <c r="E466" s="2259"/>
      <c r="F466" s="3"/>
      <c r="G466" s="3"/>
      <c r="H466" s="3"/>
    </row>
    <row r="467" spans="1:8" ht="15.75" customHeight="1">
      <c r="A467" s="1"/>
      <c r="B467" s="1"/>
      <c r="C467" s="2"/>
      <c r="D467" s="2"/>
      <c r="E467" s="2259"/>
      <c r="F467" s="3"/>
      <c r="G467" s="3"/>
      <c r="H467" s="3"/>
    </row>
    <row r="468" spans="1:8" ht="15.75" customHeight="1">
      <c r="A468" s="1"/>
      <c r="B468" s="1"/>
      <c r="C468" s="2"/>
      <c r="D468" s="2"/>
      <c r="E468" s="2259"/>
      <c r="F468" s="3"/>
      <c r="G468" s="3"/>
      <c r="H468" s="3"/>
    </row>
    <row r="469" spans="1:8" ht="15.75" customHeight="1">
      <c r="A469" s="1"/>
      <c r="B469" s="1"/>
      <c r="C469" s="2"/>
      <c r="D469" s="2"/>
      <c r="E469" s="2259"/>
      <c r="F469" s="3"/>
      <c r="G469" s="3"/>
      <c r="H469" s="3"/>
    </row>
    <row r="470" spans="1:8" ht="15.75" customHeight="1">
      <c r="A470" s="1"/>
      <c r="B470" s="1"/>
      <c r="C470" s="2"/>
      <c r="D470" s="2"/>
      <c r="E470" s="2259"/>
      <c r="F470" s="3"/>
      <c r="G470" s="3"/>
      <c r="H470" s="3"/>
    </row>
    <row r="471" spans="1:8" ht="15.75" customHeight="1">
      <c r="A471" s="1"/>
      <c r="B471" s="1"/>
      <c r="C471" s="2"/>
      <c r="D471" s="2"/>
      <c r="E471" s="2259"/>
      <c r="F471" s="3"/>
      <c r="G471" s="3"/>
      <c r="H471" s="3"/>
    </row>
    <row r="472" spans="1:8" ht="15.75" customHeight="1">
      <c r="A472" s="1"/>
      <c r="B472" s="1"/>
      <c r="C472" s="2"/>
      <c r="D472" s="2"/>
      <c r="E472" s="2259"/>
      <c r="F472" s="3"/>
      <c r="G472" s="3"/>
      <c r="H472" s="3"/>
    </row>
    <row r="473" spans="1:8" ht="15.75" customHeight="1">
      <c r="A473" s="1"/>
      <c r="B473" s="1"/>
      <c r="C473" s="2"/>
      <c r="D473" s="2"/>
      <c r="E473" s="2259"/>
      <c r="F473" s="3"/>
      <c r="G473" s="3"/>
      <c r="H473" s="3"/>
    </row>
    <row r="474" spans="1:8" ht="15.75" customHeight="1">
      <c r="A474" s="1"/>
      <c r="B474" s="1"/>
      <c r="C474" s="2"/>
      <c r="D474" s="2"/>
      <c r="E474" s="2259"/>
      <c r="F474" s="3"/>
      <c r="G474" s="3"/>
      <c r="H474" s="3"/>
    </row>
    <row r="475" spans="1:8" ht="15.75" customHeight="1">
      <c r="A475" s="1"/>
      <c r="B475" s="1"/>
      <c r="C475" s="2"/>
      <c r="D475" s="2"/>
      <c r="E475" s="2259"/>
      <c r="F475" s="3"/>
      <c r="G475" s="3"/>
      <c r="H475" s="3"/>
    </row>
    <row r="476" spans="1:8" ht="15.75" customHeight="1">
      <c r="A476" s="1"/>
      <c r="B476" s="1"/>
      <c r="C476" s="2"/>
      <c r="D476" s="2"/>
      <c r="E476" s="2259"/>
      <c r="F476" s="3"/>
      <c r="G476" s="3"/>
      <c r="H476" s="3"/>
    </row>
    <row r="477" spans="1:8" ht="15.75" customHeight="1">
      <c r="A477" s="1"/>
      <c r="B477" s="1"/>
      <c r="C477" s="2"/>
      <c r="D477" s="2"/>
      <c r="E477" s="2259"/>
      <c r="F477" s="3"/>
      <c r="G477" s="3"/>
      <c r="H477" s="3"/>
    </row>
    <row r="478" spans="1:8" ht="15.75" customHeight="1">
      <c r="A478" s="1"/>
      <c r="B478" s="1"/>
      <c r="C478" s="2"/>
      <c r="D478" s="2"/>
      <c r="E478" s="2259"/>
      <c r="F478" s="3"/>
      <c r="G478" s="3"/>
      <c r="H478" s="3"/>
    </row>
    <row r="479" spans="1:8" ht="15.75" customHeight="1">
      <c r="A479" s="1"/>
      <c r="B479" s="1"/>
      <c r="C479" s="2"/>
      <c r="D479" s="2"/>
      <c r="E479" s="2259"/>
      <c r="F479" s="3"/>
      <c r="G479" s="3"/>
      <c r="H479" s="3"/>
    </row>
    <row r="480" spans="1:8" ht="15.75" customHeight="1">
      <c r="A480" s="1"/>
      <c r="B480" s="1"/>
      <c r="C480" s="2"/>
      <c r="D480" s="2"/>
      <c r="E480" s="2259"/>
      <c r="F480" s="3"/>
      <c r="G480" s="3"/>
      <c r="H480" s="3"/>
    </row>
    <row r="481" spans="1:8" ht="15.75" customHeight="1">
      <c r="A481" s="1"/>
      <c r="B481" s="1"/>
      <c r="C481" s="2"/>
      <c r="D481" s="2"/>
      <c r="E481" s="2259"/>
      <c r="F481" s="3"/>
      <c r="G481" s="3"/>
      <c r="H481" s="3"/>
    </row>
    <row r="482" spans="1:8" ht="15.75" customHeight="1">
      <c r="A482" s="1"/>
      <c r="B482" s="1"/>
      <c r="C482" s="2"/>
      <c r="D482" s="2"/>
      <c r="E482" s="2259"/>
      <c r="F482" s="3"/>
      <c r="G482" s="3"/>
      <c r="H482" s="3"/>
    </row>
    <row r="483" spans="1:8" ht="15.75" customHeight="1">
      <c r="A483" s="1"/>
      <c r="B483" s="1"/>
      <c r="C483" s="2"/>
      <c r="D483" s="2"/>
      <c r="E483" s="2259"/>
      <c r="F483" s="3"/>
      <c r="G483" s="3"/>
      <c r="H483" s="3"/>
    </row>
    <row r="484" spans="1:8" ht="15.75" customHeight="1">
      <c r="A484" s="1"/>
      <c r="B484" s="1"/>
      <c r="C484" s="2"/>
      <c r="D484" s="2"/>
      <c r="E484" s="2259"/>
      <c r="F484" s="3"/>
      <c r="G484" s="3"/>
      <c r="H484" s="3"/>
    </row>
    <row r="485" spans="1:8" ht="15.75" customHeight="1">
      <c r="A485" s="1"/>
      <c r="B485" s="1"/>
      <c r="C485" s="2"/>
      <c r="D485" s="2"/>
      <c r="E485" s="2259"/>
      <c r="F485" s="3"/>
      <c r="G485" s="3"/>
      <c r="H485" s="3"/>
    </row>
    <row r="486" spans="1:8" ht="15.75" customHeight="1">
      <c r="A486" s="1"/>
      <c r="B486" s="1"/>
      <c r="C486" s="2"/>
      <c r="D486" s="2"/>
      <c r="E486" s="2259"/>
      <c r="F486" s="3"/>
      <c r="G486" s="3"/>
      <c r="H486" s="3"/>
    </row>
    <row r="487" spans="1:8" ht="15.75" customHeight="1">
      <c r="A487" s="1"/>
      <c r="B487" s="1"/>
      <c r="C487" s="2"/>
      <c r="D487" s="2"/>
      <c r="E487" s="2259"/>
      <c r="F487" s="3"/>
      <c r="G487" s="3"/>
      <c r="H487" s="3"/>
    </row>
    <row r="488" spans="1:8" ht="15.75" customHeight="1">
      <c r="A488" s="1"/>
      <c r="B488" s="1"/>
      <c r="C488" s="2"/>
      <c r="D488" s="2"/>
      <c r="E488" s="2259"/>
      <c r="F488" s="3"/>
      <c r="G488" s="3"/>
      <c r="H488" s="3"/>
    </row>
    <row r="489" spans="1:8" ht="15.75" customHeight="1">
      <c r="A489" s="1"/>
      <c r="B489" s="1"/>
      <c r="C489" s="2"/>
      <c r="D489" s="2"/>
      <c r="E489" s="2259"/>
      <c r="F489" s="3"/>
      <c r="G489" s="3"/>
      <c r="H489" s="3"/>
    </row>
    <row r="490" spans="1:8" ht="15.75" customHeight="1">
      <c r="A490" s="1"/>
      <c r="B490" s="1"/>
      <c r="C490" s="2"/>
      <c r="D490" s="2"/>
      <c r="E490" s="2259"/>
      <c r="F490" s="3"/>
      <c r="G490" s="3"/>
      <c r="H490" s="3"/>
    </row>
    <row r="491" spans="1:8" ht="15.75" customHeight="1">
      <c r="A491" s="1"/>
      <c r="B491" s="1"/>
      <c r="C491" s="2"/>
      <c r="D491" s="2"/>
      <c r="E491" s="2259"/>
      <c r="F491" s="3"/>
      <c r="G491" s="3"/>
      <c r="H491" s="3"/>
    </row>
    <row r="492" spans="1:8" ht="15.75" customHeight="1">
      <c r="A492" s="1"/>
      <c r="B492" s="1"/>
      <c r="C492" s="2"/>
      <c r="D492" s="2"/>
      <c r="E492" s="2259"/>
      <c r="F492" s="3"/>
      <c r="G492" s="3"/>
      <c r="H492" s="3"/>
    </row>
    <row r="493" spans="1:8" ht="15.75" customHeight="1">
      <c r="A493" s="1"/>
      <c r="B493" s="1"/>
      <c r="C493" s="2"/>
      <c r="D493" s="2"/>
      <c r="E493" s="2259"/>
      <c r="F493" s="3"/>
      <c r="G493" s="3"/>
      <c r="H493" s="3"/>
    </row>
    <row r="494" spans="1:8" ht="15.75" customHeight="1">
      <c r="A494" s="1"/>
      <c r="B494" s="1"/>
      <c r="C494" s="2"/>
      <c r="D494" s="2"/>
      <c r="E494" s="2259"/>
      <c r="F494" s="3"/>
      <c r="G494" s="3"/>
      <c r="H494" s="3"/>
    </row>
    <row r="495" spans="1:8" ht="15.75" customHeight="1">
      <c r="A495" s="1"/>
      <c r="B495" s="1"/>
      <c r="C495" s="2"/>
      <c r="D495" s="2"/>
      <c r="E495" s="2259"/>
      <c r="F495" s="3"/>
      <c r="G495" s="3"/>
      <c r="H495" s="3"/>
    </row>
    <row r="496" spans="1:8" ht="15.75" customHeight="1">
      <c r="A496" s="1"/>
      <c r="B496" s="1"/>
      <c r="C496" s="2"/>
      <c r="D496" s="2"/>
      <c r="E496" s="2259"/>
      <c r="F496" s="3"/>
      <c r="G496" s="3"/>
      <c r="H496" s="3"/>
    </row>
    <row r="497" spans="1:8" ht="15.75" customHeight="1">
      <c r="A497" s="1"/>
      <c r="B497" s="1"/>
      <c r="C497" s="2"/>
      <c r="D497" s="2"/>
      <c r="E497" s="2259"/>
      <c r="F497" s="3"/>
      <c r="G497" s="3"/>
      <c r="H497" s="3"/>
    </row>
    <row r="498" spans="1:8" ht="15.75" customHeight="1">
      <c r="A498" s="1"/>
      <c r="B498" s="1"/>
      <c r="C498" s="2"/>
      <c r="D498" s="2"/>
      <c r="E498" s="2259"/>
      <c r="F498" s="3"/>
      <c r="G498" s="3"/>
      <c r="H498" s="3"/>
    </row>
    <row r="499" spans="1:8" ht="15.75" customHeight="1">
      <c r="A499" s="1"/>
      <c r="B499" s="1"/>
      <c r="C499" s="2"/>
      <c r="D499" s="2"/>
      <c r="E499" s="2259"/>
      <c r="F499" s="3"/>
      <c r="G499" s="3"/>
      <c r="H499" s="3"/>
    </row>
    <row r="500" spans="1:8" ht="15.75" customHeight="1">
      <c r="A500" s="1"/>
      <c r="B500" s="1"/>
      <c r="C500" s="2"/>
      <c r="D500" s="2"/>
      <c r="E500" s="2259"/>
      <c r="F500" s="3"/>
      <c r="G500" s="3"/>
      <c r="H500" s="3"/>
    </row>
    <row r="501" spans="1:8" ht="15.75" customHeight="1">
      <c r="A501" s="1"/>
      <c r="B501" s="1"/>
      <c r="C501" s="2"/>
      <c r="D501" s="2"/>
      <c r="E501" s="2259"/>
      <c r="F501" s="3"/>
      <c r="G501" s="3"/>
      <c r="H501" s="3"/>
    </row>
    <row r="502" spans="1:8" ht="15.75" customHeight="1">
      <c r="A502" s="1"/>
      <c r="B502" s="1"/>
      <c r="C502" s="2"/>
      <c r="D502" s="2"/>
      <c r="E502" s="2259"/>
      <c r="F502" s="3"/>
      <c r="G502" s="3"/>
      <c r="H502" s="3"/>
    </row>
    <row r="503" spans="1:8" ht="15.75" customHeight="1">
      <c r="A503" s="1"/>
      <c r="B503" s="1"/>
      <c r="C503" s="2"/>
      <c r="D503" s="2"/>
      <c r="E503" s="2259"/>
      <c r="F503" s="3"/>
      <c r="G503" s="3"/>
      <c r="H503" s="3"/>
    </row>
    <row r="504" spans="1:8" ht="15.75" customHeight="1">
      <c r="A504" s="1"/>
      <c r="B504" s="1"/>
      <c r="C504" s="2"/>
      <c r="D504" s="2"/>
      <c r="E504" s="2259"/>
      <c r="F504" s="3"/>
      <c r="G504" s="3"/>
      <c r="H504" s="3"/>
    </row>
    <row r="505" spans="1:8" ht="15.75" customHeight="1">
      <c r="A505" s="1"/>
      <c r="B505" s="1"/>
      <c r="C505" s="2"/>
      <c r="D505" s="2"/>
      <c r="E505" s="2259"/>
      <c r="F505" s="3"/>
      <c r="G505" s="3"/>
      <c r="H505" s="3"/>
    </row>
    <row r="506" spans="1:8" ht="15.75" customHeight="1">
      <c r="A506" s="1"/>
      <c r="B506" s="1"/>
      <c r="C506" s="2"/>
      <c r="D506" s="2"/>
      <c r="E506" s="2259"/>
      <c r="F506" s="3"/>
      <c r="G506" s="3"/>
      <c r="H506" s="3"/>
    </row>
    <row r="507" spans="1:8" ht="15.75" customHeight="1">
      <c r="A507" s="1"/>
      <c r="B507" s="1"/>
      <c r="C507" s="2"/>
      <c r="D507" s="2"/>
      <c r="E507" s="2259"/>
      <c r="F507" s="3"/>
      <c r="G507" s="3"/>
      <c r="H507" s="3"/>
    </row>
    <row r="508" spans="1:8" ht="15.75" customHeight="1">
      <c r="A508" s="1"/>
      <c r="B508" s="1"/>
      <c r="C508" s="2"/>
      <c r="D508" s="2"/>
      <c r="E508" s="2259"/>
      <c r="F508" s="3"/>
      <c r="G508" s="3"/>
      <c r="H508" s="3"/>
    </row>
    <row r="509" spans="1:8" ht="15.75" customHeight="1">
      <c r="A509" s="1"/>
      <c r="B509" s="1"/>
      <c r="C509" s="2"/>
      <c r="D509" s="2"/>
      <c r="E509" s="2259"/>
      <c r="F509" s="3"/>
      <c r="G509" s="3"/>
      <c r="H509" s="3"/>
    </row>
    <row r="510" spans="1:8" ht="15.75" customHeight="1">
      <c r="A510" s="1"/>
      <c r="B510" s="1"/>
      <c r="C510" s="2"/>
      <c r="D510" s="2"/>
      <c r="E510" s="2259"/>
      <c r="F510" s="3"/>
      <c r="G510" s="3"/>
      <c r="H510" s="3"/>
    </row>
    <row r="511" spans="1:8" ht="15.75" customHeight="1">
      <c r="A511" s="1"/>
      <c r="B511" s="1"/>
      <c r="C511" s="2"/>
      <c r="D511" s="2"/>
      <c r="E511" s="2259"/>
      <c r="F511" s="3"/>
      <c r="G511" s="3"/>
      <c r="H511" s="3"/>
    </row>
    <row r="512" spans="1:8" ht="15.75" customHeight="1">
      <c r="A512" s="1"/>
      <c r="B512" s="1"/>
      <c r="C512" s="2"/>
      <c r="D512" s="2"/>
      <c r="E512" s="2259"/>
      <c r="F512" s="3"/>
      <c r="G512" s="3"/>
      <c r="H512" s="3"/>
    </row>
    <row r="513" spans="1:8" ht="15.75" customHeight="1">
      <c r="A513" s="1"/>
      <c r="B513" s="1"/>
      <c r="C513" s="2"/>
      <c r="D513" s="2"/>
      <c r="E513" s="2259"/>
      <c r="F513" s="3"/>
      <c r="G513" s="3"/>
      <c r="H513" s="3"/>
    </row>
    <row r="514" spans="1:8" ht="15.75" customHeight="1">
      <c r="A514" s="1"/>
      <c r="B514" s="1"/>
      <c r="C514" s="2"/>
      <c r="D514" s="2"/>
      <c r="E514" s="2259"/>
      <c r="F514" s="3"/>
      <c r="G514" s="3"/>
      <c r="H514" s="3"/>
    </row>
    <row r="515" spans="1:8" ht="15.75" customHeight="1">
      <c r="A515" s="1"/>
      <c r="B515" s="1"/>
      <c r="C515" s="2"/>
      <c r="D515" s="2"/>
      <c r="E515" s="2259"/>
      <c r="F515" s="3"/>
      <c r="G515" s="3"/>
      <c r="H515" s="3"/>
    </row>
    <row r="516" spans="1:8" ht="15.75" customHeight="1">
      <c r="A516" s="1"/>
      <c r="B516" s="1"/>
      <c r="C516" s="2"/>
      <c r="D516" s="2"/>
      <c r="E516" s="2259"/>
      <c r="F516" s="3"/>
      <c r="G516" s="3"/>
      <c r="H516" s="3"/>
    </row>
    <row r="517" spans="1:8" ht="15.75" customHeight="1">
      <c r="A517" s="1"/>
      <c r="B517" s="1"/>
      <c r="C517" s="2"/>
      <c r="D517" s="2"/>
      <c r="E517" s="2259"/>
      <c r="F517" s="3"/>
      <c r="G517" s="3"/>
      <c r="H517" s="3"/>
    </row>
    <row r="518" spans="1:8" ht="15.75" customHeight="1">
      <c r="A518" s="1"/>
      <c r="B518" s="1"/>
      <c r="C518" s="2"/>
      <c r="D518" s="2"/>
      <c r="E518" s="2259"/>
      <c r="F518" s="3"/>
      <c r="G518" s="3"/>
      <c r="H518" s="3"/>
    </row>
    <row r="519" spans="1:8" ht="15.75" customHeight="1">
      <c r="A519" s="1"/>
      <c r="B519" s="1"/>
      <c r="C519" s="2"/>
      <c r="D519" s="2"/>
      <c r="E519" s="2259"/>
      <c r="F519" s="3"/>
      <c r="G519" s="3"/>
      <c r="H519" s="3"/>
    </row>
    <row r="520" spans="1:8" ht="15.75" customHeight="1">
      <c r="A520" s="1"/>
      <c r="B520" s="1"/>
      <c r="C520" s="2"/>
      <c r="D520" s="2"/>
      <c r="E520" s="2259"/>
      <c r="F520" s="3"/>
      <c r="G520" s="3"/>
      <c r="H520" s="3"/>
    </row>
    <row r="521" spans="1:8" ht="15.75" customHeight="1">
      <c r="A521" s="1"/>
      <c r="B521" s="1"/>
      <c r="C521" s="2"/>
      <c r="D521" s="2"/>
      <c r="E521" s="2259"/>
      <c r="F521" s="3"/>
      <c r="G521" s="3"/>
      <c r="H521" s="3"/>
    </row>
    <row r="522" spans="1:8" ht="15.75" customHeight="1">
      <c r="A522" s="1"/>
      <c r="B522" s="1"/>
      <c r="C522" s="2"/>
      <c r="D522" s="2"/>
      <c r="E522" s="2259"/>
      <c r="F522" s="3"/>
      <c r="G522" s="3"/>
      <c r="H522" s="3"/>
    </row>
    <row r="523" spans="1:8" ht="15.75" customHeight="1">
      <c r="A523" s="1"/>
      <c r="B523" s="1"/>
      <c r="C523" s="2"/>
      <c r="D523" s="2"/>
      <c r="E523" s="2259"/>
      <c r="F523" s="3"/>
      <c r="G523" s="3"/>
      <c r="H523" s="3"/>
    </row>
    <row r="524" spans="1:8" ht="15.75" customHeight="1"/>
    <row r="525" spans="1:8" ht="15.75" customHeight="1"/>
    <row r="526" spans="1:8" ht="15.75" customHeight="1"/>
    <row r="527" spans="1:8" ht="15.75" customHeight="1"/>
    <row r="528" spans="1: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row r="1091" ht="15.75" customHeight="1"/>
    <row r="1092" ht="15.75" customHeight="1"/>
    <row r="1093" ht="15.75" customHeight="1"/>
    <row r="1094" ht="15.75" customHeight="1"/>
    <row r="1095" ht="15.75" customHeight="1"/>
    <row r="1096" ht="15.75" customHeight="1"/>
    <row r="1097" ht="15.75" customHeight="1"/>
    <row r="1098" ht="15.75" customHeight="1"/>
    <row r="1099" ht="15.75" customHeight="1"/>
    <row r="1100" ht="15.75" customHeight="1"/>
    <row r="1101" ht="15.75" customHeight="1"/>
    <row r="1102" ht="15.75" customHeight="1"/>
    <row r="1103" ht="15.75" customHeight="1"/>
    <row r="1104" ht="15.75" customHeight="1"/>
    <row r="1105" ht="15.75" customHeight="1"/>
    <row r="1106" ht="15.75" customHeight="1"/>
    <row r="1107" ht="15.75" customHeight="1"/>
    <row r="1108" ht="15.75" customHeight="1"/>
    <row r="1109" ht="15.75" customHeight="1"/>
    <row r="1110" ht="15.75" customHeight="1"/>
    <row r="1111" ht="15.75" customHeight="1"/>
    <row r="1112" ht="15.75" customHeight="1"/>
    <row r="1113" ht="15.75" customHeight="1"/>
    <row r="1114" ht="15.75" customHeight="1"/>
    <row r="1115" ht="15.75" customHeight="1"/>
    <row r="1116" ht="15.75" customHeight="1"/>
    <row r="1117" ht="15.75" customHeight="1"/>
    <row r="1118" ht="15.75" customHeight="1"/>
    <row r="1119" ht="15.75" customHeight="1"/>
    <row r="1120" ht="15.75" customHeight="1"/>
    <row r="1121" ht="15.75" customHeight="1"/>
    <row r="1122" ht="15.75" customHeight="1"/>
    <row r="1123" ht="15.75" customHeight="1"/>
    <row r="1124" ht="15.75" customHeight="1"/>
    <row r="1125" ht="15.75" customHeight="1"/>
    <row r="1126" ht="15.75" customHeight="1"/>
    <row r="1127" ht="15.75" customHeight="1"/>
    <row r="1128" ht="15.75" customHeight="1"/>
    <row r="1129" ht="15.75" customHeight="1"/>
    <row r="1130" ht="15.75" customHeight="1"/>
    <row r="1131" ht="15.75" customHeight="1"/>
    <row r="1132" ht="15.75" customHeight="1"/>
    <row r="1133" ht="15.75" customHeight="1"/>
    <row r="1134" ht="15.75" customHeight="1"/>
    <row r="1135" ht="15.75" customHeight="1"/>
    <row r="1136" ht="15.75" customHeight="1"/>
    <row r="1137" ht="15.75" customHeight="1"/>
    <row r="1138" ht="15.75" customHeight="1"/>
    <row r="1139" ht="15.75" customHeight="1"/>
    <row r="1140" ht="15.75" customHeight="1"/>
    <row r="1141" ht="15.75" customHeight="1"/>
    <row r="1142" ht="15.75" customHeight="1"/>
    <row r="1143" ht="15.75" customHeight="1"/>
    <row r="1144" ht="15.75" customHeight="1"/>
    <row r="1145" ht="15.75" customHeight="1"/>
    <row r="1146" ht="15.75" customHeight="1"/>
    <row r="1147" ht="15.75" customHeight="1"/>
    <row r="1148" ht="15.75" customHeight="1"/>
    <row r="1149" ht="15.75" customHeight="1"/>
    <row r="1150" ht="15.75" customHeight="1"/>
    <row r="1151" ht="15.75" customHeight="1"/>
    <row r="1152" ht="15.75" customHeight="1"/>
    <row r="1153" ht="15.75" customHeight="1"/>
    <row r="1154" ht="15.75" customHeight="1"/>
    <row r="1155" ht="15.75" customHeight="1"/>
    <row r="1156" ht="15.75" customHeight="1"/>
    <row r="1157" ht="15.75" customHeight="1"/>
    <row r="1158" ht="15.75" customHeight="1"/>
    <row r="1159" ht="15.75" customHeight="1"/>
    <row r="1160" ht="15.75" customHeight="1"/>
    <row r="1161" ht="15.75" customHeight="1"/>
    <row r="1162" ht="15.75" customHeight="1"/>
    <row r="1163" ht="15.75" customHeight="1"/>
    <row r="1164" ht="15.75" customHeight="1"/>
    <row r="1165" ht="15.75" customHeight="1"/>
    <row r="1166" ht="15.75" customHeight="1"/>
    <row r="1167" ht="15.75" customHeight="1"/>
    <row r="1168" ht="15.75" customHeight="1"/>
    <row r="1169" ht="15.75" customHeight="1"/>
    <row r="1170" ht="15.75" customHeight="1"/>
    <row r="1171" ht="15.75" customHeight="1"/>
    <row r="1172" ht="15.75" customHeight="1"/>
    <row r="1173" ht="15.75" customHeight="1"/>
    <row r="1174" ht="15.75" customHeight="1"/>
    <row r="1175" ht="15.75" customHeight="1"/>
    <row r="1176" ht="15.75" customHeight="1"/>
    <row r="1177" ht="15.75" customHeight="1"/>
    <row r="1178" ht="15.75" customHeight="1"/>
    <row r="1179" ht="15.75" customHeight="1"/>
    <row r="1180" ht="15.75" customHeight="1"/>
    <row r="1181" ht="15.75" customHeight="1"/>
    <row r="1182" ht="15.75" customHeight="1"/>
    <row r="1183" ht="15.75" customHeight="1"/>
    <row r="1184" ht="15.75" customHeight="1"/>
    <row r="1185" ht="15.75" customHeight="1"/>
    <row r="1186" ht="15.75" customHeight="1"/>
    <row r="1187" ht="15.75" customHeight="1"/>
    <row r="1188" ht="15.75" customHeight="1"/>
    <row r="1189" ht="15.75" customHeight="1"/>
    <row r="1190" ht="15.75" customHeight="1"/>
    <row r="1191" ht="15.75" customHeight="1"/>
    <row r="1192" ht="15.75" customHeight="1"/>
    <row r="1193" ht="15.75" customHeight="1"/>
    <row r="1194" ht="15.75" customHeight="1"/>
    <row r="1195" ht="15.75" customHeight="1"/>
    <row r="1196" ht="15.75" customHeight="1"/>
    <row r="1197" ht="15.75" customHeight="1"/>
    <row r="1198" ht="15.75" customHeight="1"/>
    <row r="1199" ht="15.75" customHeight="1"/>
    <row r="1200" ht="15.75" customHeight="1"/>
    <row r="1201" ht="15.75" customHeight="1"/>
    <row r="1202" ht="15.75" customHeight="1"/>
    <row r="1203" ht="15.75" customHeight="1"/>
    <row r="1204" ht="15.75" customHeight="1"/>
    <row r="1205" ht="15.75" customHeight="1"/>
    <row r="1206" ht="15.75" customHeight="1"/>
    <row r="1207" ht="15.75" customHeight="1"/>
    <row r="1208" ht="15.75" customHeight="1"/>
    <row r="1209" ht="15.75" customHeight="1"/>
    <row r="1210" ht="15.75" customHeight="1"/>
    <row r="1211" ht="15.75" customHeight="1"/>
    <row r="1212" ht="15.75" customHeight="1"/>
    <row r="1213" ht="15.75" customHeight="1"/>
    <row r="1214" ht="15.75" customHeight="1"/>
    <row r="1215" ht="15.75" customHeight="1"/>
    <row r="1216" ht="15.75" customHeight="1"/>
    <row r="1217" ht="15.75" customHeight="1"/>
    <row r="1218" ht="15.75" customHeight="1"/>
    <row r="1219" ht="15.75" customHeight="1"/>
    <row r="1220" ht="15.75" customHeight="1"/>
    <row r="1221" ht="15.75" customHeight="1"/>
    <row r="1222" ht="15.75" customHeight="1"/>
    <row r="1223" ht="15.75" customHeight="1"/>
    <row r="1224" ht="15.75" customHeight="1"/>
    <row r="1225" ht="15.75" customHeight="1"/>
    <row r="1226" ht="15.75" customHeight="1"/>
    <row r="1227" ht="15.75" customHeight="1"/>
    <row r="1228" ht="15.75" customHeight="1"/>
    <row r="1229" ht="15.75" customHeight="1"/>
    <row r="1230" ht="15.75" customHeight="1"/>
    <row r="1231" ht="15.75" customHeight="1"/>
    <row r="1232" ht="15.75" customHeight="1"/>
    <row r="1233" ht="15.75" customHeight="1"/>
    <row r="1234" ht="15.75" customHeight="1"/>
    <row r="1235" ht="15.75" customHeight="1"/>
    <row r="1236" ht="15.75" customHeight="1"/>
    <row r="1237" ht="15.75" customHeight="1"/>
    <row r="1238" ht="15.75" customHeight="1"/>
    <row r="1239" ht="15.75" customHeight="1"/>
    <row r="1240" ht="15.75" customHeight="1"/>
    <row r="1241" ht="15.75" customHeight="1"/>
    <row r="1242" ht="15.75" customHeight="1"/>
    <row r="1243" ht="15.75" customHeight="1"/>
    <row r="1244" ht="15.75" customHeight="1"/>
    <row r="1245" ht="15.75" customHeight="1"/>
    <row r="1246" ht="15.75" customHeight="1"/>
    <row r="1247" ht="15.75" customHeight="1"/>
    <row r="1248" ht="15.75" customHeight="1"/>
    <row r="1249" ht="15.75" customHeight="1"/>
    <row r="1250" ht="15.75" customHeight="1"/>
    <row r="1251" ht="15.75" customHeight="1"/>
    <row r="1252" ht="15.75" customHeight="1"/>
    <row r="1253" ht="15.75" customHeight="1"/>
    <row r="1254" ht="15.75" customHeight="1"/>
    <row r="1255" ht="15.75" customHeight="1"/>
    <row r="1256" ht="15.75" customHeight="1"/>
    <row r="1257" ht="15.75" customHeight="1"/>
    <row r="1258" ht="15.75" customHeight="1"/>
    <row r="1259" ht="15.75" customHeight="1"/>
    <row r="1260" ht="15.75" customHeight="1"/>
    <row r="1261" ht="15.75" customHeight="1"/>
    <row r="1262" ht="15.75" customHeight="1"/>
    <row r="1263" ht="15.75" customHeight="1"/>
    <row r="1264" ht="15.75" customHeight="1"/>
    <row r="1265" ht="15.75" customHeight="1"/>
    <row r="1266" ht="15.75" customHeight="1"/>
    <row r="1267" ht="15.75" customHeight="1"/>
    <row r="1268" ht="15.75" customHeight="1"/>
    <row r="1269" ht="15.75" customHeight="1"/>
    <row r="1270" ht="15.75" customHeight="1"/>
    <row r="1271" ht="15.75" customHeight="1"/>
    <row r="1272" ht="15.75" customHeight="1"/>
    <row r="1273" ht="15.75" customHeight="1"/>
    <row r="1274" ht="15.75" customHeight="1"/>
    <row r="1275" ht="15.75" customHeight="1"/>
    <row r="1276" ht="15.75" customHeight="1"/>
    <row r="1277" ht="15.75" customHeight="1"/>
    <row r="1278" ht="15.75" customHeight="1"/>
    <row r="1279" ht="15.75" customHeight="1"/>
    <row r="1280" ht="15.75" customHeight="1"/>
    <row r="1281" ht="15.75" customHeight="1"/>
    <row r="1282" ht="15.75" customHeight="1"/>
    <row r="1283" ht="15.75" customHeight="1"/>
    <row r="1284" ht="15.75" customHeight="1"/>
    <row r="1285" ht="15.75" customHeight="1"/>
    <row r="1286" ht="15.75" customHeight="1"/>
    <row r="1287" ht="15.75" customHeight="1"/>
    <row r="1288" ht="15.75" customHeight="1"/>
    <row r="1289" ht="15.75" customHeight="1"/>
    <row r="1290" ht="15.75" customHeight="1"/>
    <row r="1291" ht="15.75" customHeight="1"/>
    <row r="1292" ht="15.75" customHeight="1"/>
    <row r="1293" ht="15.75" customHeight="1"/>
    <row r="1294" ht="15.75" customHeight="1"/>
    <row r="1295" ht="15.75" customHeight="1"/>
    <row r="1296" ht="15.75" customHeight="1"/>
    <row r="1297" ht="15.75" customHeight="1"/>
    <row r="1298" ht="15.75" customHeight="1"/>
    <row r="1299" ht="15.75" customHeight="1"/>
    <row r="1300" ht="15.75" customHeight="1"/>
    <row r="1301" ht="15.75" customHeight="1"/>
    <row r="1302" ht="15.75" customHeight="1"/>
    <row r="1303" ht="15.75" customHeight="1"/>
  </sheetData>
  <mergeCells count="5">
    <mergeCell ref="A2:E2"/>
    <mergeCell ref="A4:E4"/>
    <mergeCell ref="A5:E5"/>
    <mergeCell ref="A6:E6"/>
    <mergeCell ref="A320:E320"/>
  </mergeCell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sheetPr>
  <dimension ref="A1:V1000"/>
  <sheetViews>
    <sheetView topLeftCell="A8" workbookViewId="0">
      <selection activeCell="M11" sqref="M11"/>
    </sheetView>
  </sheetViews>
  <sheetFormatPr defaultColWidth="14.44140625" defaultRowHeight="15" customHeight="1"/>
  <cols>
    <col min="1" max="1" width="14.33203125" customWidth="1"/>
    <col min="2" max="2" width="14.88671875" customWidth="1"/>
    <col min="3" max="3" width="10.109375" customWidth="1"/>
    <col min="4" max="4" width="12.33203125" customWidth="1"/>
    <col min="5" max="5" width="6" customWidth="1"/>
    <col min="6" max="6" width="9.44140625" customWidth="1"/>
    <col min="7" max="7" width="8" customWidth="1"/>
    <col min="8" max="8" width="12" customWidth="1"/>
    <col min="9" max="11" width="8.6640625" customWidth="1"/>
    <col min="12" max="12" width="8.44140625" customWidth="1"/>
    <col min="13" max="16" width="9.109375" customWidth="1"/>
    <col min="17" max="22" width="8" customWidth="1"/>
  </cols>
  <sheetData>
    <row r="1" spans="1:22" ht="14.4">
      <c r="A1" s="1"/>
      <c r="B1" s="2"/>
      <c r="C1" s="2"/>
      <c r="D1" s="2"/>
      <c r="E1" s="3"/>
      <c r="F1" s="3"/>
      <c r="G1" s="3"/>
      <c r="H1" s="3"/>
      <c r="I1" s="3"/>
      <c r="J1" s="3"/>
      <c r="K1" s="3"/>
      <c r="L1" s="3"/>
      <c r="M1" s="3"/>
      <c r="N1" s="3"/>
      <c r="O1" s="3"/>
      <c r="P1" s="3"/>
    </row>
    <row r="2" spans="1:22" ht="15.75" customHeight="1">
      <c r="A2" s="2329" t="s">
        <v>60</v>
      </c>
      <c r="B2" s="2325"/>
      <c r="C2" s="2325"/>
      <c r="D2" s="2325"/>
      <c r="E2" s="2325"/>
      <c r="F2" s="2325"/>
      <c r="G2" s="2325"/>
      <c r="H2" s="2325"/>
      <c r="I2" s="2325"/>
      <c r="J2" s="2325"/>
      <c r="K2" s="2325"/>
      <c r="L2" s="2326"/>
      <c r="M2" s="31"/>
      <c r="N2" s="31"/>
      <c r="O2" s="31"/>
      <c r="P2" s="31"/>
      <c r="Q2" s="19"/>
      <c r="R2" s="19"/>
      <c r="S2" s="19"/>
      <c r="T2" s="19"/>
      <c r="U2" s="19"/>
      <c r="V2" s="19"/>
    </row>
    <row r="3" spans="1:22" ht="14.4">
      <c r="A3" s="19"/>
      <c r="B3" s="19"/>
      <c r="C3" s="19"/>
      <c r="D3" s="19"/>
      <c r="E3" s="19"/>
      <c r="F3" s="19"/>
      <c r="G3" s="19"/>
      <c r="H3" s="19"/>
      <c r="I3" s="19"/>
      <c r="J3" s="19"/>
      <c r="K3" s="19"/>
      <c r="L3" s="19"/>
      <c r="M3" s="31"/>
      <c r="N3" s="31"/>
      <c r="O3" s="31"/>
      <c r="P3" s="31"/>
      <c r="Q3" s="19"/>
      <c r="R3" s="19"/>
      <c r="S3" s="19"/>
      <c r="T3" s="19"/>
      <c r="U3" s="19"/>
      <c r="V3" s="19"/>
    </row>
    <row r="4" spans="1:22" ht="40.5" customHeight="1">
      <c r="A4" s="2324" t="s">
        <v>61</v>
      </c>
      <c r="B4" s="2325"/>
      <c r="C4" s="2325"/>
      <c r="D4" s="2325"/>
      <c r="E4" s="2325"/>
      <c r="F4" s="2325"/>
      <c r="G4" s="2325"/>
      <c r="H4" s="2325"/>
      <c r="I4" s="2325"/>
      <c r="J4" s="2325"/>
      <c r="K4" s="2325"/>
      <c r="L4" s="2326"/>
      <c r="M4" s="31"/>
      <c r="N4" s="31"/>
      <c r="O4" s="31"/>
      <c r="P4" s="31"/>
      <c r="Q4" s="19"/>
      <c r="R4" s="19"/>
      <c r="S4" s="19"/>
      <c r="T4" s="19"/>
      <c r="U4" s="19"/>
      <c r="V4" s="19"/>
    </row>
    <row r="5" spans="1:22" ht="36.75" customHeight="1">
      <c r="A5" s="2324" t="s">
        <v>62</v>
      </c>
      <c r="B5" s="2325"/>
      <c r="C5" s="2325"/>
      <c r="D5" s="2325"/>
      <c r="E5" s="2325"/>
      <c r="F5" s="2325"/>
      <c r="G5" s="2325"/>
      <c r="H5" s="2325"/>
      <c r="I5" s="2325"/>
      <c r="J5" s="2325"/>
      <c r="K5" s="2325"/>
      <c r="L5" s="2326"/>
      <c r="M5" s="31"/>
      <c r="N5" s="31"/>
      <c r="O5" s="31"/>
      <c r="P5" s="31"/>
      <c r="Q5" s="19"/>
      <c r="R5" s="19"/>
      <c r="S5" s="19"/>
      <c r="T5" s="19"/>
      <c r="U5" s="19"/>
      <c r="V5" s="19"/>
    </row>
    <row r="6" spans="1:22" ht="27.75" customHeight="1">
      <c r="A6" s="2324" t="s">
        <v>63</v>
      </c>
      <c r="B6" s="2325"/>
      <c r="C6" s="2325"/>
      <c r="D6" s="2325"/>
      <c r="E6" s="2325"/>
      <c r="F6" s="2325"/>
      <c r="G6" s="2325"/>
      <c r="H6" s="2325"/>
      <c r="I6" s="2325"/>
      <c r="J6" s="2325"/>
      <c r="K6" s="2325"/>
      <c r="L6" s="2326"/>
      <c r="M6" s="31"/>
      <c r="N6" s="31"/>
      <c r="O6" s="31"/>
      <c r="P6" s="31"/>
      <c r="Q6" s="19"/>
      <c r="R6" s="19"/>
      <c r="S6" s="19"/>
      <c r="T6" s="19"/>
      <c r="U6" s="19"/>
      <c r="V6" s="19"/>
    </row>
    <row r="7" spans="1:22" ht="28.5" customHeight="1">
      <c r="A7" s="2324" t="s">
        <v>64</v>
      </c>
      <c r="B7" s="2325"/>
      <c r="C7" s="2325"/>
      <c r="D7" s="2325"/>
      <c r="E7" s="2325"/>
      <c r="F7" s="2325"/>
      <c r="G7" s="2325"/>
      <c r="H7" s="2325"/>
      <c r="I7" s="2325"/>
      <c r="J7" s="2325"/>
      <c r="K7" s="2325"/>
      <c r="L7" s="2326"/>
      <c r="M7" s="31"/>
      <c r="N7" s="31"/>
      <c r="O7" s="31"/>
      <c r="P7" s="31"/>
      <c r="Q7" s="19"/>
      <c r="R7" s="19"/>
      <c r="S7" s="19"/>
      <c r="T7" s="19"/>
      <c r="U7" s="19"/>
      <c r="V7" s="19"/>
    </row>
    <row r="8" spans="1:22" ht="14.4">
      <c r="A8" s="2324" t="s">
        <v>65</v>
      </c>
      <c r="B8" s="2325"/>
      <c r="C8" s="2325"/>
      <c r="D8" s="2325"/>
      <c r="E8" s="2325"/>
      <c r="F8" s="2325"/>
      <c r="G8" s="2325"/>
      <c r="H8" s="2325"/>
      <c r="I8" s="2325"/>
      <c r="J8" s="2325"/>
      <c r="K8" s="2325"/>
      <c r="L8" s="2326"/>
      <c r="M8" s="31"/>
      <c r="N8" s="31"/>
      <c r="O8" s="31"/>
      <c r="P8" s="31"/>
      <c r="Q8" s="19"/>
      <c r="R8" s="19"/>
      <c r="S8" s="19"/>
      <c r="T8" s="19"/>
      <c r="U8" s="19"/>
      <c r="V8" s="19"/>
    </row>
    <row r="9" spans="1:22" ht="101.25" customHeight="1">
      <c r="A9" s="2327" t="s">
        <v>66</v>
      </c>
      <c r="B9" s="2325"/>
      <c r="C9" s="2325"/>
      <c r="D9" s="2325"/>
      <c r="E9" s="2325"/>
      <c r="F9" s="2325"/>
      <c r="G9" s="2325"/>
      <c r="H9" s="2325"/>
      <c r="I9" s="2325"/>
      <c r="J9" s="2325"/>
      <c r="K9" s="2325"/>
      <c r="L9" s="2326"/>
      <c r="M9" s="31"/>
      <c r="N9" s="31"/>
      <c r="O9" s="31"/>
      <c r="P9" s="31"/>
      <c r="Q9" s="19"/>
      <c r="R9" s="19"/>
      <c r="S9" s="19"/>
      <c r="T9" s="19"/>
      <c r="U9" s="19"/>
      <c r="V9" s="19"/>
    </row>
    <row r="10" spans="1:22" ht="14.4">
      <c r="A10" s="7"/>
      <c r="B10" s="8"/>
      <c r="C10" s="8"/>
      <c r="D10" s="8"/>
      <c r="E10" s="7"/>
      <c r="F10" s="7"/>
      <c r="G10" s="7"/>
      <c r="H10" s="7"/>
      <c r="I10" s="7"/>
      <c r="J10" s="7"/>
      <c r="K10" s="7"/>
      <c r="L10" s="7"/>
      <c r="M10" s="31"/>
      <c r="N10" s="31"/>
      <c r="O10" s="31"/>
      <c r="P10" s="31"/>
      <c r="Q10" s="19"/>
      <c r="R10" s="19"/>
      <c r="S10" s="19"/>
      <c r="T10" s="19"/>
      <c r="U10" s="19"/>
      <c r="V10" s="19"/>
    </row>
    <row r="11" spans="1:22" ht="82.5" customHeight="1">
      <c r="A11" s="41" t="s">
        <v>42</v>
      </c>
      <c r="B11" s="41" t="s">
        <v>43</v>
      </c>
      <c r="C11" s="20" t="s">
        <v>67</v>
      </c>
      <c r="D11" s="135" t="s">
        <v>381</v>
      </c>
      <c r="E11" s="41" t="s">
        <v>68</v>
      </c>
      <c r="F11" s="20" t="s">
        <v>69</v>
      </c>
      <c r="G11" s="20" t="s">
        <v>53</v>
      </c>
      <c r="H11" s="20" t="s">
        <v>70</v>
      </c>
      <c r="I11" s="20" t="s">
        <v>55</v>
      </c>
      <c r="J11" s="20" t="s">
        <v>56</v>
      </c>
      <c r="K11" s="41" t="s">
        <v>71</v>
      </c>
      <c r="L11" s="41" t="s">
        <v>57</v>
      </c>
      <c r="M11" s="138" t="s">
        <v>393</v>
      </c>
      <c r="N11" s="120"/>
      <c r="O11" s="120"/>
      <c r="P11" s="120"/>
      <c r="Q11" s="121"/>
      <c r="R11" s="121"/>
      <c r="S11" s="121"/>
      <c r="T11" s="121"/>
      <c r="U11" s="121"/>
      <c r="V11" s="121"/>
    </row>
    <row r="12" spans="1:22" ht="14.4">
      <c r="A12" s="59"/>
      <c r="B12" s="59"/>
      <c r="C12" s="99"/>
      <c r="D12" s="59"/>
      <c r="E12" s="99"/>
      <c r="F12" s="118"/>
      <c r="G12" s="21"/>
      <c r="H12" s="21"/>
      <c r="I12" s="14"/>
      <c r="J12" s="14"/>
      <c r="K12" s="14"/>
      <c r="L12" s="52"/>
      <c r="M12" s="3"/>
      <c r="N12" s="3"/>
      <c r="O12" s="3"/>
      <c r="P12" s="3"/>
    </row>
    <row r="13" spans="1:22" ht="14.4">
      <c r="A13" s="59"/>
      <c r="B13" s="59"/>
      <c r="C13" s="99"/>
      <c r="D13" s="59"/>
      <c r="E13" s="99"/>
      <c r="F13" s="119"/>
      <c r="G13" s="21"/>
      <c r="H13" s="21"/>
      <c r="I13" s="16"/>
      <c r="J13" s="16"/>
      <c r="K13" s="16"/>
      <c r="L13" s="52"/>
      <c r="M13" s="3"/>
      <c r="N13" s="3"/>
      <c r="O13" s="3"/>
      <c r="P13" s="3"/>
    </row>
    <row r="14" spans="1:22" ht="14.4">
      <c r="A14" s="12"/>
      <c r="B14" s="21"/>
      <c r="C14" s="21"/>
      <c r="D14" s="21"/>
      <c r="E14" s="21"/>
      <c r="F14" s="28"/>
      <c r="G14" s="21"/>
      <c r="H14" s="21"/>
      <c r="I14" s="14"/>
      <c r="J14" s="14"/>
      <c r="K14" s="14"/>
      <c r="L14" s="52"/>
      <c r="M14" s="3"/>
      <c r="N14" s="3"/>
      <c r="O14" s="3"/>
      <c r="P14" s="3"/>
    </row>
    <row r="15" spans="1:22" ht="14.4">
      <c r="A15" s="12"/>
      <c r="B15" s="21"/>
      <c r="C15" s="21"/>
      <c r="D15" s="21"/>
      <c r="E15" s="21"/>
      <c r="F15" s="28"/>
      <c r="G15" s="21"/>
      <c r="H15" s="21"/>
      <c r="I15" s="16"/>
      <c r="J15" s="16"/>
      <c r="K15" s="16"/>
      <c r="L15" s="52"/>
      <c r="M15" s="3"/>
      <c r="N15" s="3"/>
      <c r="O15" s="3"/>
      <c r="P15" s="3"/>
    </row>
    <row r="16" spans="1:22" ht="14.4">
      <c r="A16" s="12"/>
      <c r="B16" s="21"/>
      <c r="C16" s="21"/>
      <c r="D16" s="21"/>
      <c r="E16" s="21"/>
      <c r="F16" s="28"/>
      <c r="G16" s="21"/>
      <c r="H16" s="21"/>
      <c r="I16" s="16"/>
      <c r="J16" s="16"/>
      <c r="K16" s="16"/>
      <c r="L16" s="52"/>
      <c r="M16" s="3"/>
      <c r="N16" s="3"/>
      <c r="O16" s="3"/>
      <c r="P16" s="3"/>
    </row>
    <row r="17" spans="1:16" ht="14.4">
      <c r="A17" s="12"/>
      <c r="B17" s="21"/>
      <c r="C17" s="21"/>
      <c r="D17" s="21"/>
      <c r="E17" s="21"/>
      <c r="F17" s="28"/>
      <c r="G17" s="21"/>
      <c r="H17" s="21"/>
      <c r="I17" s="16"/>
      <c r="J17" s="16"/>
      <c r="K17" s="16"/>
      <c r="L17" s="52"/>
      <c r="M17" s="3"/>
      <c r="N17" s="3"/>
      <c r="O17" s="3"/>
      <c r="P17" s="3"/>
    </row>
    <row r="18" spans="1:16" ht="14.4">
      <c r="A18" s="29" t="s">
        <v>58</v>
      </c>
      <c r="B18" s="2"/>
      <c r="C18" s="2"/>
      <c r="D18" s="2"/>
      <c r="E18" s="3"/>
      <c r="F18" s="3"/>
      <c r="G18" s="3"/>
      <c r="H18" s="3"/>
      <c r="I18" s="31"/>
      <c r="J18" s="31"/>
      <c r="K18" s="31"/>
      <c r="L18" s="49">
        <f>SUM(L12:L17)</f>
        <v>0</v>
      </c>
      <c r="M18" s="3"/>
      <c r="N18" s="3"/>
      <c r="O18" s="3"/>
      <c r="P18" s="3"/>
    </row>
    <row r="19" spans="1:16" ht="14.4">
      <c r="A19" s="1"/>
      <c r="B19" s="2"/>
      <c r="C19" s="2"/>
      <c r="D19" s="2"/>
      <c r="E19" s="3"/>
      <c r="F19" s="3"/>
      <c r="G19" s="3"/>
      <c r="H19" s="3"/>
      <c r="I19" s="3"/>
      <c r="J19" s="3"/>
      <c r="K19" s="3"/>
      <c r="L19" s="3"/>
      <c r="M19" s="3"/>
      <c r="N19" s="3"/>
      <c r="O19" s="3"/>
      <c r="P19" s="3"/>
    </row>
    <row r="20" spans="1:16" ht="14.4">
      <c r="A20" s="2320" t="s">
        <v>59</v>
      </c>
      <c r="B20" s="2328"/>
      <c r="C20" s="2328"/>
      <c r="D20" s="2328"/>
      <c r="E20" s="2328"/>
      <c r="F20" s="2328"/>
      <c r="G20" s="2328"/>
      <c r="H20" s="2328"/>
      <c r="I20" s="2328"/>
      <c r="J20" s="2328"/>
      <c r="K20" s="2328"/>
      <c r="L20" s="2328"/>
      <c r="M20" s="3"/>
      <c r="N20" s="3"/>
      <c r="O20" s="3"/>
      <c r="P20" s="3"/>
    </row>
    <row r="21" spans="1:16" ht="15.75" customHeight="1">
      <c r="A21" s="1"/>
      <c r="B21" s="2"/>
      <c r="C21" s="2"/>
      <c r="D21" s="2"/>
      <c r="E21" s="3"/>
      <c r="F21" s="3"/>
      <c r="G21" s="3"/>
      <c r="H21" s="3"/>
      <c r="I21" s="3"/>
      <c r="J21" s="3"/>
      <c r="K21" s="3"/>
      <c r="L21" s="3"/>
      <c r="M21" s="3"/>
      <c r="N21" s="3"/>
      <c r="O21" s="3"/>
      <c r="P21" s="3"/>
    </row>
    <row r="22" spans="1:16" ht="15.75" customHeight="1">
      <c r="A22" s="1"/>
      <c r="B22" s="2"/>
      <c r="C22" s="2"/>
      <c r="D22" s="2"/>
      <c r="E22" s="3"/>
      <c r="F22" s="3"/>
      <c r="G22" s="3"/>
      <c r="H22" s="3"/>
      <c r="I22" s="3"/>
      <c r="J22" s="3"/>
      <c r="K22" s="3"/>
      <c r="L22" s="3"/>
      <c r="M22" s="3"/>
      <c r="N22" s="3"/>
      <c r="O22" s="3"/>
      <c r="P22" s="3"/>
    </row>
    <row r="23" spans="1:16" ht="15.75" customHeight="1">
      <c r="A23" s="1"/>
      <c r="B23" s="2"/>
      <c r="C23" s="2"/>
      <c r="D23" s="2"/>
      <c r="E23" s="3"/>
      <c r="F23" s="3"/>
      <c r="G23" s="3"/>
      <c r="H23" s="3"/>
      <c r="I23" s="3"/>
      <c r="J23" s="3"/>
      <c r="K23" s="3"/>
      <c r="L23" s="3"/>
      <c r="M23" s="3"/>
      <c r="N23" s="3"/>
      <c r="O23" s="3"/>
      <c r="P23" s="3"/>
    </row>
    <row r="24" spans="1:16" ht="15.75" customHeight="1">
      <c r="A24" s="1"/>
      <c r="B24" s="2"/>
      <c r="C24" s="2"/>
      <c r="D24" s="2"/>
      <c r="E24" s="3"/>
      <c r="F24" s="3"/>
      <c r="G24" s="3"/>
      <c r="H24" s="3"/>
      <c r="I24" s="3"/>
      <c r="J24" s="3"/>
      <c r="K24" s="3"/>
      <c r="L24" s="3"/>
      <c r="M24" s="3"/>
      <c r="N24" s="3"/>
      <c r="O24" s="3"/>
      <c r="P24" s="3"/>
    </row>
    <row r="25" spans="1:16" ht="15.75" customHeight="1">
      <c r="A25" s="1"/>
      <c r="B25" s="2"/>
      <c r="C25" s="2"/>
      <c r="D25" s="2"/>
      <c r="E25" s="3"/>
      <c r="F25" s="3"/>
      <c r="G25" s="3"/>
      <c r="H25" s="3"/>
      <c r="I25" s="3"/>
      <c r="J25" s="3"/>
      <c r="K25" s="3"/>
      <c r="L25" s="3"/>
      <c r="M25" s="3"/>
      <c r="N25" s="3"/>
      <c r="O25" s="3"/>
      <c r="P25" s="3"/>
    </row>
    <row r="26" spans="1:16" ht="15.75" customHeight="1">
      <c r="A26" s="1"/>
      <c r="B26" s="2"/>
      <c r="C26" s="2"/>
      <c r="D26" s="2"/>
      <c r="E26" s="3"/>
      <c r="F26" s="3"/>
      <c r="G26" s="3"/>
      <c r="H26" s="3"/>
      <c r="I26" s="3"/>
      <c r="J26" s="3"/>
      <c r="K26" s="3"/>
      <c r="L26" s="3"/>
      <c r="M26" s="3"/>
      <c r="N26" s="3"/>
      <c r="O26" s="3"/>
      <c r="P26" s="3"/>
    </row>
    <row r="27" spans="1:16" ht="15.75" customHeight="1">
      <c r="A27" s="1"/>
      <c r="B27" s="2"/>
      <c r="C27" s="2"/>
      <c r="D27" s="2"/>
      <c r="E27" s="3"/>
      <c r="F27" s="3"/>
      <c r="G27" s="3"/>
      <c r="H27" s="3"/>
      <c r="I27" s="3"/>
      <c r="J27" s="3"/>
      <c r="K27" s="3"/>
      <c r="L27" s="3"/>
      <c r="M27" s="3"/>
      <c r="N27" s="3"/>
      <c r="O27" s="3"/>
      <c r="P27" s="3"/>
    </row>
    <row r="28" spans="1:16" ht="15.75" customHeight="1">
      <c r="A28" s="1"/>
      <c r="B28" s="2"/>
      <c r="C28" s="2"/>
      <c r="D28" s="2"/>
      <c r="E28" s="3"/>
      <c r="F28" s="3"/>
      <c r="G28" s="3"/>
      <c r="H28" s="3"/>
      <c r="I28" s="3"/>
      <c r="J28" s="3"/>
      <c r="K28" s="3"/>
      <c r="L28" s="3"/>
      <c r="M28" s="3"/>
      <c r="N28" s="3"/>
      <c r="O28" s="3"/>
      <c r="P28" s="3"/>
    </row>
    <row r="29" spans="1:16" ht="15.75" customHeight="1">
      <c r="A29" s="1"/>
      <c r="B29" s="2"/>
      <c r="C29" s="2"/>
      <c r="D29" s="2"/>
      <c r="E29" s="3"/>
      <c r="F29" s="3"/>
      <c r="G29" s="3"/>
      <c r="H29" s="3"/>
      <c r="I29" s="3"/>
      <c r="J29" s="3"/>
      <c r="K29" s="3"/>
      <c r="L29" s="3"/>
      <c r="M29" s="3"/>
      <c r="N29" s="3"/>
      <c r="O29" s="3"/>
      <c r="P29" s="3"/>
    </row>
    <row r="30" spans="1:16" ht="15.75" customHeight="1">
      <c r="A30" s="1"/>
      <c r="B30" s="2"/>
      <c r="C30" s="2"/>
      <c r="D30" s="2"/>
      <c r="E30" s="3"/>
      <c r="F30" s="3"/>
      <c r="G30" s="3"/>
      <c r="H30" s="3"/>
      <c r="I30" s="3"/>
      <c r="J30" s="3"/>
      <c r="K30" s="3"/>
      <c r="L30" s="3"/>
      <c r="M30" s="3"/>
      <c r="N30" s="3"/>
      <c r="O30" s="3"/>
      <c r="P30" s="3"/>
    </row>
    <row r="31" spans="1:16" ht="15.75" customHeight="1">
      <c r="A31" s="1"/>
      <c r="B31" s="2"/>
      <c r="C31" s="2"/>
      <c r="D31" s="2"/>
      <c r="E31" s="3"/>
      <c r="F31" s="3"/>
      <c r="G31" s="3"/>
      <c r="H31" s="3"/>
      <c r="I31" s="3"/>
      <c r="J31" s="3"/>
      <c r="K31" s="3"/>
      <c r="L31" s="3"/>
      <c r="M31" s="3"/>
      <c r="N31" s="3"/>
      <c r="O31" s="3"/>
      <c r="P31" s="3"/>
    </row>
    <row r="32" spans="1:16" ht="15.75" customHeight="1">
      <c r="A32" s="1"/>
      <c r="B32" s="2"/>
      <c r="C32" s="2"/>
      <c r="D32" s="2"/>
      <c r="E32" s="3"/>
      <c r="F32" s="3"/>
      <c r="G32" s="3"/>
      <c r="H32" s="3"/>
      <c r="I32" s="3"/>
      <c r="J32" s="3"/>
      <c r="K32" s="3"/>
      <c r="L32" s="3"/>
      <c r="M32" s="3"/>
      <c r="N32" s="3"/>
      <c r="O32" s="3"/>
      <c r="P32" s="3"/>
    </row>
    <row r="33" spans="1:16" ht="15.75" customHeight="1">
      <c r="A33" s="1"/>
      <c r="B33" s="2"/>
      <c r="C33" s="2"/>
      <c r="D33" s="2"/>
      <c r="E33" s="3"/>
      <c r="F33" s="3"/>
      <c r="G33" s="3"/>
      <c r="H33" s="3"/>
      <c r="I33" s="3"/>
      <c r="J33" s="3"/>
      <c r="K33" s="3"/>
      <c r="L33" s="3"/>
      <c r="M33" s="3"/>
      <c r="N33" s="3"/>
      <c r="O33" s="3"/>
      <c r="P33" s="3"/>
    </row>
    <row r="34" spans="1:16" ht="15.75" customHeight="1">
      <c r="A34" s="1"/>
      <c r="B34" s="2"/>
      <c r="C34" s="2"/>
      <c r="D34" s="2"/>
      <c r="E34" s="3"/>
      <c r="F34" s="3"/>
      <c r="G34" s="3"/>
      <c r="H34" s="3"/>
      <c r="I34" s="3"/>
      <c r="J34" s="3"/>
      <c r="K34" s="3"/>
      <c r="L34" s="3"/>
      <c r="M34" s="3"/>
      <c r="N34" s="3"/>
      <c r="O34" s="3"/>
      <c r="P34" s="3"/>
    </row>
    <row r="35" spans="1:16" ht="15.75" customHeight="1">
      <c r="A35" s="1"/>
      <c r="B35" s="2"/>
      <c r="C35" s="2"/>
      <c r="D35" s="2"/>
      <c r="E35" s="3"/>
      <c r="F35" s="3"/>
      <c r="G35" s="3"/>
      <c r="H35" s="3"/>
      <c r="I35" s="3"/>
      <c r="J35" s="3"/>
      <c r="K35" s="3"/>
      <c r="L35" s="3"/>
      <c r="M35" s="3"/>
      <c r="N35" s="3"/>
      <c r="O35" s="3"/>
      <c r="P35" s="3"/>
    </row>
    <row r="36" spans="1:16" ht="15.75" customHeight="1">
      <c r="A36" s="1"/>
      <c r="B36" s="2"/>
      <c r="C36" s="2"/>
      <c r="D36" s="2"/>
      <c r="E36" s="3"/>
      <c r="F36" s="3"/>
      <c r="G36" s="3"/>
      <c r="H36" s="3"/>
      <c r="I36" s="3"/>
      <c r="J36" s="3"/>
      <c r="K36" s="3"/>
      <c r="L36" s="3"/>
      <c r="M36" s="3"/>
      <c r="N36" s="3"/>
      <c r="O36" s="3"/>
      <c r="P36" s="3"/>
    </row>
    <row r="37" spans="1:16" ht="15.75" customHeight="1">
      <c r="A37" s="1"/>
      <c r="B37" s="2"/>
      <c r="C37" s="2"/>
      <c r="D37" s="2"/>
      <c r="E37" s="3"/>
      <c r="F37" s="3"/>
      <c r="G37" s="3"/>
      <c r="H37" s="3"/>
      <c r="I37" s="3"/>
      <c r="J37" s="3"/>
      <c r="K37" s="3"/>
      <c r="L37" s="3"/>
      <c r="M37" s="3"/>
      <c r="N37" s="3"/>
      <c r="O37" s="3"/>
      <c r="P37" s="3"/>
    </row>
    <row r="38" spans="1:16" ht="15.75" customHeight="1">
      <c r="A38" s="1"/>
      <c r="B38" s="2"/>
      <c r="C38" s="2"/>
      <c r="D38" s="2"/>
      <c r="E38" s="3"/>
      <c r="F38" s="3"/>
      <c r="G38" s="3"/>
      <c r="H38" s="3"/>
      <c r="I38" s="3"/>
      <c r="J38" s="3"/>
      <c r="K38" s="3"/>
      <c r="L38" s="3"/>
      <c r="M38" s="3"/>
      <c r="N38" s="3"/>
      <c r="O38" s="3"/>
      <c r="P38" s="3"/>
    </row>
    <row r="39" spans="1:16" ht="15.75" customHeight="1">
      <c r="A39" s="1"/>
      <c r="B39" s="2"/>
      <c r="C39" s="2"/>
      <c r="D39" s="2"/>
      <c r="E39" s="3"/>
      <c r="F39" s="3"/>
      <c r="G39" s="3"/>
      <c r="H39" s="3"/>
      <c r="I39" s="3"/>
      <c r="J39" s="3"/>
      <c r="K39" s="3"/>
      <c r="L39" s="3"/>
      <c r="M39" s="3"/>
      <c r="N39" s="3"/>
      <c r="O39" s="3"/>
      <c r="P39" s="3"/>
    </row>
    <row r="40" spans="1:16" ht="15.75" customHeight="1">
      <c r="A40" s="1"/>
      <c r="B40" s="2"/>
      <c r="C40" s="2"/>
      <c r="D40" s="2"/>
      <c r="E40" s="3"/>
      <c r="F40" s="3"/>
      <c r="G40" s="3"/>
      <c r="H40" s="3"/>
      <c r="I40" s="3"/>
      <c r="J40" s="3"/>
      <c r="K40" s="3"/>
      <c r="L40" s="3"/>
      <c r="M40" s="3"/>
      <c r="N40" s="3"/>
      <c r="O40" s="3"/>
      <c r="P40" s="3"/>
    </row>
    <row r="41" spans="1:16" ht="15.75" customHeight="1">
      <c r="A41" s="1"/>
      <c r="B41" s="2"/>
      <c r="C41" s="2"/>
      <c r="D41" s="2"/>
      <c r="E41" s="3"/>
      <c r="F41" s="3"/>
      <c r="G41" s="3"/>
      <c r="H41" s="3"/>
      <c r="I41" s="3"/>
      <c r="J41" s="3"/>
      <c r="K41" s="3"/>
      <c r="L41" s="3"/>
      <c r="M41" s="3"/>
      <c r="N41" s="3"/>
      <c r="O41" s="3"/>
      <c r="P41" s="3"/>
    </row>
    <row r="42" spans="1:16" ht="15.75" customHeight="1">
      <c r="A42" s="1"/>
      <c r="B42" s="2"/>
      <c r="C42" s="2"/>
      <c r="D42" s="2"/>
      <c r="E42" s="3"/>
      <c r="F42" s="3"/>
      <c r="G42" s="3"/>
      <c r="H42" s="3"/>
      <c r="I42" s="3"/>
      <c r="J42" s="3"/>
      <c r="K42" s="3"/>
      <c r="L42" s="3"/>
      <c r="M42" s="3"/>
      <c r="N42" s="3"/>
      <c r="O42" s="3"/>
      <c r="P42" s="3"/>
    </row>
    <row r="43" spans="1:16" ht="15.75" customHeight="1">
      <c r="A43" s="1"/>
      <c r="B43" s="2"/>
      <c r="C43" s="2"/>
      <c r="D43" s="2"/>
      <c r="E43" s="3"/>
      <c r="F43" s="3"/>
      <c r="G43" s="3"/>
      <c r="H43" s="3"/>
      <c r="I43" s="3"/>
      <c r="J43" s="3"/>
      <c r="K43" s="3"/>
      <c r="L43" s="3"/>
      <c r="M43" s="3"/>
      <c r="N43" s="3"/>
      <c r="O43" s="3"/>
      <c r="P43" s="3"/>
    </row>
    <row r="44" spans="1:16" ht="15.75" customHeight="1">
      <c r="A44" s="1"/>
      <c r="B44" s="2"/>
      <c r="C44" s="2"/>
      <c r="D44" s="2"/>
      <c r="E44" s="3"/>
      <c r="F44" s="3"/>
      <c r="G44" s="3"/>
      <c r="H44" s="3"/>
      <c r="I44" s="3"/>
      <c r="J44" s="3"/>
      <c r="K44" s="3"/>
      <c r="L44" s="3"/>
      <c r="M44" s="3"/>
      <c r="N44" s="3"/>
      <c r="O44" s="3"/>
      <c r="P44" s="3"/>
    </row>
    <row r="45" spans="1:16" ht="15.75" customHeight="1">
      <c r="A45" s="1"/>
      <c r="B45" s="2"/>
      <c r="C45" s="2"/>
      <c r="D45" s="2"/>
      <c r="E45" s="3"/>
      <c r="F45" s="3"/>
      <c r="G45" s="3"/>
      <c r="H45" s="3"/>
      <c r="I45" s="3"/>
      <c r="J45" s="3"/>
      <c r="K45" s="3"/>
      <c r="L45" s="3"/>
      <c r="M45" s="3"/>
      <c r="N45" s="3"/>
      <c r="O45" s="3"/>
      <c r="P45" s="3"/>
    </row>
    <row r="46" spans="1:16" ht="15.75" customHeight="1">
      <c r="A46" s="1"/>
      <c r="B46" s="2"/>
      <c r="C46" s="2"/>
      <c r="D46" s="2"/>
      <c r="E46" s="3"/>
      <c r="F46" s="3"/>
      <c r="G46" s="3"/>
      <c r="H46" s="3"/>
      <c r="I46" s="3"/>
      <c r="J46" s="3"/>
      <c r="K46" s="3"/>
      <c r="L46" s="3"/>
      <c r="M46" s="3"/>
      <c r="N46" s="3"/>
      <c r="O46" s="3"/>
      <c r="P46" s="3"/>
    </row>
    <row r="47" spans="1:16" ht="15.75" customHeight="1">
      <c r="A47" s="1"/>
      <c r="B47" s="2"/>
      <c r="C47" s="2"/>
      <c r="D47" s="2"/>
      <c r="E47" s="3"/>
      <c r="F47" s="3"/>
      <c r="G47" s="3"/>
      <c r="H47" s="3"/>
      <c r="I47" s="3"/>
      <c r="J47" s="3"/>
      <c r="K47" s="3"/>
      <c r="L47" s="3"/>
      <c r="M47" s="3"/>
      <c r="N47" s="3"/>
      <c r="O47" s="3"/>
      <c r="P47" s="3"/>
    </row>
    <row r="48" spans="1:16" ht="15.75" customHeight="1">
      <c r="A48" s="1"/>
      <c r="B48" s="2"/>
      <c r="C48" s="2"/>
      <c r="D48" s="2"/>
      <c r="E48" s="3"/>
      <c r="F48" s="3"/>
      <c r="G48" s="3"/>
      <c r="H48" s="3"/>
      <c r="I48" s="3"/>
      <c r="J48" s="3"/>
      <c r="K48" s="3"/>
      <c r="L48" s="3"/>
      <c r="M48" s="3"/>
      <c r="N48" s="3"/>
      <c r="O48" s="3"/>
      <c r="P48" s="3"/>
    </row>
    <row r="49" spans="1:16" ht="15.75" customHeight="1">
      <c r="A49" s="1"/>
      <c r="B49" s="2"/>
      <c r="C49" s="2"/>
      <c r="D49" s="2"/>
      <c r="E49" s="3"/>
      <c r="F49" s="3"/>
      <c r="G49" s="3"/>
      <c r="H49" s="3"/>
      <c r="I49" s="3"/>
      <c r="J49" s="3"/>
      <c r="K49" s="3"/>
      <c r="L49" s="3"/>
      <c r="M49" s="3"/>
      <c r="N49" s="3"/>
      <c r="O49" s="3"/>
      <c r="P49" s="3"/>
    </row>
    <row r="50" spans="1:16" ht="15.75" customHeight="1">
      <c r="A50" s="1"/>
      <c r="B50" s="2"/>
      <c r="C50" s="2"/>
      <c r="D50" s="2"/>
      <c r="E50" s="3"/>
      <c r="F50" s="3"/>
      <c r="G50" s="3"/>
      <c r="H50" s="3"/>
      <c r="I50" s="3"/>
      <c r="J50" s="3"/>
      <c r="K50" s="3"/>
      <c r="L50" s="3"/>
      <c r="M50" s="3"/>
      <c r="N50" s="3"/>
      <c r="O50" s="3"/>
      <c r="P50" s="3"/>
    </row>
    <row r="51" spans="1:16" ht="15.75" customHeight="1">
      <c r="A51" s="1"/>
      <c r="B51" s="2"/>
      <c r="C51" s="2"/>
      <c r="D51" s="2"/>
      <c r="E51" s="3"/>
      <c r="F51" s="3"/>
      <c r="G51" s="3"/>
      <c r="H51" s="3"/>
      <c r="I51" s="3"/>
      <c r="J51" s="3"/>
      <c r="K51" s="3"/>
      <c r="L51" s="3"/>
      <c r="M51" s="3"/>
      <c r="N51" s="3"/>
      <c r="O51" s="3"/>
      <c r="P51" s="3"/>
    </row>
    <row r="52" spans="1:16" ht="15.75" customHeight="1">
      <c r="A52" s="1"/>
      <c r="B52" s="2"/>
      <c r="C52" s="2"/>
      <c r="D52" s="2"/>
      <c r="E52" s="3"/>
      <c r="F52" s="3"/>
      <c r="G52" s="3"/>
      <c r="H52" s="3"/>
      <c r="I52" s="3"/>
      <c r="J52" s="3"/>
      <c r="K52" s="3"/>
      <c r="L52" s="3"/>
      <c r="M52" s="3"/>
      <c r="N52" s="3"/>
      <c r="O52" s="3"/>
      <c r="P52" s="3"/>
    </row>
    <row r="53" spans="1:16" ht="15.75" customHeight="1">
      <c r="A53" s="1"/>
      <c r="B53" s="2"/>
      <c r="C53" s="2"/>
      <c r="D53" s="2"/>
      <c r="E53" s="3"/>
      <c r="F53" s="3"/>
      <c r="G53" s="3"/>
      <c r="H53" s="3"/>
      <c r="I53" s="3"/>
      <c r="J53" s="3"/>
      <c r="K53" s="3"/>
      <c r="L53" s="3"/>
      <c r="M53" s="3"/>
      <c r="N53" s="3"/>
      <c r="O53" s="3"/>
      <c r="P53" s="3"/>
    </row>
    <row r="54" spans="1:16" ht="15.75" customHeight="1">
      <c r="A54" s="1"/>
      <c r="B54" s="2"/>
      <c r="C54" s="2"/>
      <c r="D54" s="2"/>
      <c r="E54" s="3"/>
      <c r="F54" s="3"/>
      <c r="G54" s="3"/>
      <c r="H54" s="3"/>
      <c r="I54" s="3"/>
      <c r="J54" s="3"/>
      <c r="K54" s="3"/>
      <c r="L54" s="3"/>
      <c r="M54" s="3"/>
      <c r="N54" s="3"/>
      <c r="O54" s="3"/>
      <c r="P54" s="3"/>
    </row>
    <row r="55" spans="1:16" ht="15.75" customHeight="1">
      <c r="A55" s="1"/>
      <c r="B55" s="2"/>
      <c r="C55" s="2"/>
      <c r="D55" s="2"/>
      <c r="E55" s="3"/>
      <c r="F55" s="3"/>
      <c r="G55" s="3"/>
      <c r="H55" s="3"/>
      <c r="I55" s="3"/>
      <c r="J55" s="3"/>
      <c r="K55" s="3"/>
      <c r="L55" s="3"/>
      <c r="M55" s="3"/>
      <c r="N55" s="3"/>
      <c r="O55" s="3"/>
      <c r="P55" s="3"/>
    </row>
    <row r="56" spans="1:16" ht="15.75" customHeight="1">
      <c r="A56" s="1"/>
      <c r="B56" s="2"/>
      <c r="C56" s="2"/>
      <c r="D56" s="2"/>
      <c r="E56" s="3"/>
      <c r="F56" s="3"/>
      <c r="G56" s="3"/>
      <c r="H56" s="3"/>
      <c r="I56" s="3"/>
      <c r="J56" s="3"/>
      <c r="K56" s="3"/>
      <c r="L56" s="3"/>
      <c r="M56" s="3"/>
      <c r="N56" s="3"/>
      <c r="O56" s="3"/>
      <c r="P56" s="3"/>
    </row>
    <row r="57" spans="1:16" ht="15.75" customHeight="1">
      <c r="A57" s="1"/>
      <c r="B57" s="2"/>
      <c r="C57" s="2"/>
      <c r="D57" s="2"/>
      <c r="E57" s="3"/>
      <c r="F57" s="3"/>
      <c r="G57" s="3"/>
      <c r="H57" s="3"/>
      <c r="I57" s="3"/>
      <c r="J57" s="3"/>
      <c r="K57" s="3"/>
      <c r="L57" s="3"/>
      <c r="M57" s="3"/>
      <c r="N57" s="3"/>
      <c r="O57" s="3"/>
      <c r="P57" s="3"/>
    </row>
    <row r="58" spans="1:16" ht="15.75" customHeight="1">
      <c r="A58" s="1"/>
      <c r="B58" s="2"/>
      <c r="C58" s="2"/>
      <c r="D58" s="2"/>
      <c r="E58" s="3"/>
      <c r="F58" s="3"/>
      <c r="G58" s="3"/>
      <c r="H58" s="3"/>
      <c r="I58" s="3"/>
      <c r="J58" s="3"/>
      <c r="K58" s="3"/>
      <c r="L58" s="3"/>
      <c r="M58" s="3"/>
      <c r="N58" s="3"/>
      <c r="O58" s="3"/>
      <c r="P58" s="3"/>
    </row>
    <row r="59" spans="1:16" ht="15.75" customHeight="1">
      <c r="A59" s="1"/>
      <c r="B59" s="2"/>
      <c r="C59" s="2"/>
      <c r="D59" s="2"/>
      <c r="E59" s="3"/>
      <c r="F59" s="3"/>
      <c r="G59" s="3"/>
      <c r="H59" s="3"/>
      <c r="I59" s="3"/>
      <c r="J59" s="3"/>
      <c r="K59" s="3"/>
      <c r="L59" s="3"/>
      <c r="M59" s="3"/>
      <c r="N59" s="3"/>
      <c r="O59" s="3"/>
      <c r="P59" s="3"/>
    </row>
    <row r="60" spans="1:16" ht="15.75" customHeight="1">
      <c r="A60" s="1"/>
      <c r="B60" s="2"/>
      <c r="C60" s="2"/>
      <c r="D60" s="2"/>
      <c r="E60" s="3"/>
      <c r="F60" s="3"/>
      <c r="G60" s="3"/>
      <c r="H60" s="3"/>
      <c r="I60" s="3"/>
      <c r="J60" s="3"/>
      <c r="K60" s="3"/>
      <c r="L60" s="3"/>
      <c r="M60" s="3"/>
      <c r="N60" s="3"/>
      <c r="O60" s="3"/>
      <c r="P60" s="3"/>
    </row>
    <row r="61" spans="1:16" ht="15.75" customHeight="1">
      <c r="A61" s="1"/>
      <c r="B61" s="2"/>
      <c r="C61" s="2"/>
      <c r="D61" s="2"/>
      <c r="E61" s="3"/>
      <c r="F61" s="3"/>
      <c r="G61" s="3"/>
      <c r="H61" s="3"/>
      <c r="I61" s="3"/>
      <c r="J61" s="3"/>
      <c r="K61" s="3"/>
      <c r="L61" s="3"/>
      <c r="M61" s="3"/>
      <c r="N61" s="3"/>
      <c r="O61" s="3"/>
      <c r="P61" s="3"/>
    </row>
    <row r="62" spans="1:16" ht="15.75" customHeight="1">
      <c r="A62" s="1"/>
      <c r="B62" s="2"/>
      <c r="C62" s="2"/>
      <c r="D62" s="2"/>
      <c r="E62" s="3"/>
      <c r="F62" s="3"/>
      <c r="G62" s="3"/>
      <c r="H62" s="3"/>
      <c r="I62" s="3"/>
      <c r="J62" s="3"/>
      <c r="K62" s="3"/>
      <c r="L62" s="3"/>
      <c r="M62" s="3"/>
      <c r="N62" s="3"/>
      <c r="O62" s="3"/>
      <c r="P62" s="3"/>
    </row>
    <row r="63" spans="1:16" ht="15.75" customHeight="1">
      <c r="A63" s="1"/>
      <c r="B63" s="2"/>
      <c r="C63" s="2"/>
      <c r="D63" s="2"/>
      <c r="E63" s="3"/>
      <c r="F63" s="3"/>
      <c r="G63" s="3"/>
      <c r="H63" s="3"/>
      <c r="I63" s="3"/>
      <c r="J63" s="3"/>
      <c r="K63" s="3"/>
      <c r="L63" s="3"/>
      <c r="M63" s="3"/>
      <c r="N63" s="3"/>
      <c r="O63" s="3"/>
      <c r="P63" s="3"/>
    </row>
    <row r="64" spans="1:16" ht="15.75" customHeight="1">
      <c r="A64" s="1"/>
      <c r="B64" s="2"/>
      <c r="C64" s="2"/>
      <c r="D64" s="2"/>
      <c r="E64" s="3"/>
      <c r="F64" s="3"/>
      <c r="G64" s="3"/>
      <c r="H64" s="3"/>
      <c r="I64" s="3"/>
      <c r="J64" s="3"/>
      <c r="K64" s="3"/>
      <c r="L64" s="3"/>
      <c r="M64" s="3"/>
      <c r="N64" s="3"/>
      <c r="O64" s="3"/>
      <c r="P64" s="3"/>
    </row>
    <row r="65" spans="1:16" ht="15.75" customHeight="1">
      <c r="A65" s="1"/>
      <c r="B65" s="2"/>
      <c r="C65" s="2"/>
      <c r="D65" s="2"/>
      <c r="E65" s="3"/>
      <c r="F65" s="3"/>
      <c r="G65" s="3"/>
      <c r="H65" s="3"/>
      <c r="I65" s="3"/>
      <c r="J65" s="3"/>
      <c r="K65" s="3"/>
      <c r="L65" s="3"/>
      <c r="M65" s="3"/>
      <c r="N65" s="3"/>
      <c r="O65" s="3"/>
      <c r="P65" s="3"/>
    </row>
    <row r="66" spans="1:16" ht="15.75" customHeight="1">
      <c r="A66" s="1"/>
      <c r="B66" s="2"/>
      <c r="C66" s="2"/>
      <c r="D66" s="2"/>
      <c r="E66" s="3"/>
      <c r="F66" s="3"/>
      <c r="G66" s="3"/>
      <c r="H66" s="3"/>
      <c r="I66" s="3"/>
      <c r="J66" s="3"/>
      <c r="K66" s="3"/>
      <c r="L66" s="3"/>
      <c r="M66" s="3"/>
      <c r="N66" s="3"/>
      <c r="O66" s="3"/>
      <c r="P66" s="3"/>
    </row>
    <row r="67" spans="1:16" ht="15.75" customHeight="1">
      <c r="A67" s="1"/>
      <c r="B67" s="2"/>
      <c r="C67" s="2"/>
      <c r="D67" s="2"/>
      <c r="E67" s="3"/>
      <c r="F67" s="3"/>
      <c r="G67" s="3"/>
      <c r="H67" s="3"/>
      <c r="I67" s="3"/>
      <c r="J67" s="3"/>
      <c r="K67" s="3"/>
      <c r="L67" s="3"/>
      <c r="M67" s="3"/>
      <c r="N67" s="3"/>
      <c r="O67" s="3"/>
      <c r="P67" s="3"/>
    </row>
    <row r="68" spans="1:16" ht="15.75" customHeight="1">
      <c r="A68" s="1"/>
      <c r="B68" s="2"/>
      <c r="C68" s="2"/>
      <c r="D68" s="2"/>
      <c r="E68" s="3"/>
      <c r="F68" s="3"/>
      <c r="G68" s="3"/>
      <c r="H68" s="3"/>
      <c r="I68" s="3"/>
      <c r="J68" s="3"/>
      <c r="K68" s="3"/>
      <c r="L68" s="3"/>
      <c r="M68" s="3"/>
      <c r="N68" s="3"/>
      <c r="O68" s="3"/>
      <c r="P68" s="3"/>
    </row>
    <row r="69" spans="1:16" ht="15.75" customHeight="1">
      <c r="A69" s="1"/>
      <c r="B69" s="2"/>
      <c r="C69" s="2"/>
      <c r="D69" s="2"/>
      <c r="E69" s="3"/>
      <c r="F69" s="3"/>
      <c r="G69" s="3"/>
      <c r="H69" s="3"/>
      <c r="I69" s="3"/>
      <c r="J69" s="3"/>
      <c r="K69" s="3"/>
      <c r="L69" s="3"/>
      <c r="M69" s="3"/>
      <c r="N69" s="3"/>
      <c r="O69" s="3"/>
      <c r="P69" s="3"/>
    </row>
    <row r="70" spans="1:16" ht="15.75" customHeight="1">
      <c r="A70" s="1"/>
      <c r="B70" s="2"/>
      <c r="C70" s="2"/>
      <c r="D70" s="2"/>
      <c r="E70" s="3"/>
      <c r="F70" s="3"/>
      <c r="G70" s="3"/>
      <c r="H70" s="3"/>
      <c r="I70" s="3"/>
      <c r="J70" s="3"/>
      <c r="K70" s="3"/>
      <c r="L70" s="3"/>
      <c r="M70" s="3"/>
      <c r="N70" s="3"/>
      <c r="O70" s="3"/>
      <c r="P70" s="3"/>
    </row>
    <row r="71" spans="1:16" ht="15.75" customHeight="1">
      <c r="A71" s="1"/>
      <c r="B71" s="2"/>
      <c r="C71" s="2"/>
      <c r="D71" s="2"/>
      <c r="E71" s="3"/>
      <c r="F71" s="3"/>
      <c r="G71" s="3"/>
      <c r="H71" s="3"/>
      <c r="I71" s="3"/>
      <c r="J71" s="3"/>
      <c r="K71" s="3"/>
      <c r="L71" s="3"/>
      <c r="M71" s="3"/>
      <c r="N71" s="3"/>
      <c r="O71" s="3"/>
      <c r="P71" s="3"/>
    </row>
    <row r="72" spans="1:16" ht="15.75" customHeight="1">
      <c r="A72" s="1"/>
      <c r="B72" s="2"/>
      <c r="C72" s="2"/>
      <c r="D72" s="2"/>
      <c r="E72" s="3"/>
      <c r="F72" s="3"/>
      <c r="G72" s="3"/>
      <c r="H72" s="3"/>
      <c r="I72" s="3"/>
      <c r="J72" s="3"/>
      <c r="K72" s="3"/>
      <c r="L72" s="3"/>
      <c r="M72" s="3"/>
      <c r="N72" s="3"/>
      <c r="O72" s="3"/>
      <c r="P72" s="3"/>
    </row>
    <row r="73" spans="1:16" ht="15.75" customHeight="1">
      <c r="A73" s="1"/>
      <c r="B73" s="2"/>
      <c r="C73" s="2"/>
      <c r="D73" s="2"/>
      <c r="E73" s="3"/>
      <c r="F73" s="3"/>
      <c r="G73" s="3"/>
      <c r="H73" s="3"/>
      <c r="I73" s="3"/>
      <c r="J73" s="3"/>
      <c r="K73" s="3"/>
      <c r="L73" s="3"/>
      <c r="M73" s="3"/>
      <c r="N73" s="3"/>
      <c r="O73" s="3"/>
      <c r="P73" s="3"/>
    </row>
    <row r="74" spans="1:16" ht="15.75" customHeight="1">
      <c r="A74" s="1"/>
      <c r="B74" s="2"/>
      <c r="C74" s="2"/>
      <c r="D74" s="2"/>
      <c r="E74" s="3"/>
      <c r="F74" s="3"/>
      <c r="G74" s="3"/>
      <c r="H74" s="3"/>
      <c r="I74" s="3"/>
      <c r="J74" s="3"/>
      <c r="K74" s="3"/>
      <c r="L74" s="3"/>
      <c r="M74" s="3"/>
      <c r="N74" s="3"/>
      <c r="O74" s="3"/>
      <c r="P74" s="3"/>
    </row>
    <row r="75" spans="1:16" ht="15.75" customHeight="1">
      <c r="A75" s="1"/>
      <c r="B75" s="2"/>
      <c r="C75" s="2"/>
      <c r="D75" s="2"/>
      <c r="E75" s="3"/>
      <c r="F75" s="3"/>
      <c r="G75" s="3"/>
      <c r="H75" s="3"/>
      <c r="I75" s="3"/>
      <c r="J75" s="3"/>
      <c r="K75" s="3"/>
      <c r="L75" s="3"/>
      <c r="M75" s="3"/>
      <c r="N75" s="3"/>
      <c r="O75" s="3"/>
      <c r="P75" s="3"/>
    </row>
    <row r="76" spans="1:16" ht="15.75" customHeight="1">
      <c r="A76" s="1"/>
      <c r="B76" s="2"/>
      <c r="C76" s="2"/>
      <c r="D76" s="2"/>
      <c r="E76" s="3"/>
      <c r="F76" s="3"/>
      <c r="G76" s="3"/>
      <c r="H76" s="3"/>
      <c r="I76" s="3"/>
      <c r="J76" s="3"/>
      <c r="K76" s="3"/>
      <c r="L76" s="3"/>
      <c r="M76" s="3"/>
      <c r="N76" s="3"/>
      <c r="O76" s="3"/>
      <c r="P76" s="3"/>
    </row>
    <row r="77" spans="1:16" ht="15.75" customHeight="1">
      <c r="A77" s="1"/>
      <c r="B77" s="2"/>
      <c r="C77" s="2"/>
      <c r="D77" s="2"/>
      <c r="E77" s="3"/>
      <c r="F77" s="3"/>
      <c r="G77" s="3"/>
      <c r="H77" s="3"/>
      <c r="I77" s="3"/>
      <c r="J77" s="3"/>
      <c r="K77" s="3"/>
      <c r="L77" s="3"/>
      <c r="M77" s="3"/>
      <c r="N77" s="3"/>
      <c r="O77" s="3"/>
      <c r="P77" s="3"/>
    </row>
    <row r="78" spans="1:16" ht="15.75" customHeight="1">
      <c r="A78" s="1"/>
      <c r="B78" s="2"/>
      <c r="C78" s="2"/>
      <c r="D78" s="2"/>
      <c r="E78" s="3"/>
      <c r="F78" s="3"/>
      <c r="G78" s="3"/>
      <c r="H78" s="3"/>
      <c r="I78" s="3"/>
      <c r="J78" s="3"/>
      <c r="K78" s="3"/>
      <c r="L78" s="3"/>
      <c r="M78" s="3"/>
      <c r="N78" s="3"/>
      <c r="O78" s="3"/>
      <c r="P78" s="3"/>
    </row>
    <row r="79" spans="1:16" ht="15.75" customHeight="1">
      <c r="A79" s="1"/>
      <c r="B79" s="2"/>
      <c r="C79" s="2"/>
      <c r="D79" s="2"/>
      <c r="E79" s="3"/>
      <c r="F79" s="3"/>
      <c r="G79" s="3"/>
      <c r="H79" s="3"/>
      <c r="I79" s="3"/>
      <c r="J79" s="3"/>
      <c r="K79" s="3"/>
      <c r="L79" s="3"/>
      <c r="M79" s="3"/>
      <c r="N79" s="3"/>
      <c r="O79" s="3"/>
      <c r="P79" s="3"/>
    </row>
    <row r="80" spans="1:16" ht="15.75" customHeight="1">
      <c r="A80" s="1"/>
      <c r="B80" s="2"/>
      <c r="C80" s="2"/>
      <c r="D80" s="2"/>
      <c r="E80" s="3"/>
      <c r="F80" s="3"/>
      <c r="G80" s="3"/>
      <c r="H80" s="3"/>
      <c r="I80" s="3"/>
      <c r="J80" s="3"/>
      <c r="K80" s="3"/>
      <c r="L80" s="3"/>
      <c r="M80" s="3"/>
      <c r="N80" s="3"/>
      <c r="O80" s="3"/>
      <c r="P80" s="3"/>
    </row>
    <row r="81" spans="1:16" ht="15.75" customHeight="1">
      <c r="A81" s="1"/>
      <c r="B81" s="2"/>
      <c r="C81" s="2"/>
      <c r="D81" s="2"/>
      <c r="E81" s="3"/>
      <c r="F81" s="3"/>
      <c r="G81" s="3"/>
      <c r="H81" s="3"/>
      <c r="I81" s="3"/>
      <c r="J81" s="3"/>
      <c r="K81" s="3"/>
      <c r="L81" s="3"/>
      <c r="M81" s="3"/>
      <c r="N81" s="3"/>
      <c r="O81" s="3"/>
      <c r="P81" s="3"/>
    </row>
    <row r="82" spans="1:16" ht="15.75" customHeight="1">
      <c r="A82" s="1"/>
      <c r="B82" s="2"/>
      <c r="C82" s="2"/>
      <c r="D82" s="2"/>
      <c r="E82" s="3"/>
      <c r="F82" s="3"/>
      <c r="G82" s="3"/>
      <c r="H82" s="3"/>
      <c r="I82" s="3"/>
      <c r="J82" s="3"/>
      <c r="K82" s="3"/>
      <c r="L82" s="3"/>
      <c r="M82" s="3"/>
      <c r="N82" s="3"/>
      <c r="O82" s="3"/>
      <c r="P82" s="3"/>
    </row>
    <row r="83" spans="1:16" ht="15.75" customHeight="1">
      <c r="A83" s="1"/>
      <c r="B83" s="2"/>
      <c r="C83" s="2"/>
      <c r="D83" s="2"/>
      <c r="E83" s="3"/>
      <c r="F83" s="3"/>
      <c r="G83" s="3"/>
      <c r="H83" s="3"/>
      <c r="I83" s="3"/>
      <c r="J83" s="3"/>
      <c r="K83" s="3"/>
      <c r="L83" s="3"/>
      <c r="M83" s="3"/>
      <c r="N83" s="3"/>
      <c r="O83" s="3"/>
      <c r="P83" s="3"/>
    </row>
    <row r="84" spans="1:16" ht="15.75" customHeight="1">
      <c r="A84" s="1"/>
      <c r="B84" s="2"/>
      <c r="C84" s="2"/>
      <c r="D84" s="2"/>
      <c r="E84" s="3"/>
      <c r="F84" s="3"/>
      <c r="G84" s="3"/>
      <c r="H84" s="3"/>
      <c r="I84" s="3"/>
      <c r="J84" s="3"/>
      <c r="K84" s="3"/>
      <c r="L84" s="3"/>
      <c r="M84" s="3"/>
      <c r="N84" s="3"/>
      <c r="O84" s="3"/>
      <c r="P84" s="3"/>
    </row>
    <row r="85" spans="1:16" ht="15.75" customHeight="1">
      <c r="A85" s="1"/>
      <c r="B85" s="2"/>
      <c r="C85" s="2"/>
      <c r="D85" s="2"/>
      <c r="E85" s="3"/>
      <c r="F85" s="3"/>
      <c r="G85" s="3"/>
      <c r="H85" s="3"/>
      <c r="I85" s="3"/>
      <c r="J85" s="3"/>
      <c r="K85" s="3"/>
      <c r="L85" s="3"/>
      <c r="M85" s="3"/>
      <c r="N85" s="3"/>
      <c r="O85" s="3"/>
      <c r="P85" s="3"/>
    </row>
    <row r="86" spans="1:16" ht="15.75" customHeight="1">
      <c r="A86" s="1"/>
      <c r="B86" s="2"/>
      <c r="C86" s="2"/>
      <c r="D86" s="2"/>
      <c r="E86" s="3"/>
      <c r="F86" s="3"/>
      <c r="G86" s="3"/>
      <c r="H86" s="3"/>
      <c r="I86" s="3"/>
      <c r="J86" s="3"/>
      <c r="K86" s="3"/>
      <c r="L86" s="3"/>
      <c r="M86" s="3"/>
      <c r="N86" s="3"/>
      <c r="O86" s="3"/>
      <c r="P86" s="3"/>
    </row>
    <row r="87" spans="1:16" ht="15.75" customHeight="1">
      <c r="A87" s="1"/>
      <c r="B87" s="2"/>
      <c r="C87" s="2"/>
      <c r="D87" s="2"/>
      <c r="E87" s="3"/>
      <c r="F87" s="3"/>
      <c r="G87" s="3"/>
      <c r="H87" s="3"/>
      <c r="I87" s="3"/>
      <c r="J87" s="3"/>
      <c r="K87" s="3"/>
      <c r="L87" s="3"/>
      <c r="M87" s="3"/>
      <c r="N87" s="3"/>
      <c r="O87" s="3"/>
      <c r="P87" s="3"/>
    </row>
    <row r="88" spans="1:16" ht="15.75" customHeight="1">
      <c r="A88" s="1"/>
      <c r="B88" s="2"/>
      <c r="C88" s="2"/>
      <c r="D88" s="2"/>
      <c r="E88" s="3"/>
      <c r="F88" s="3"/>
      <c r="G88" s="3"/>
      <c r="H88" s="3"/>
      <c r="I88" s="3"/>
      <c r="J88" s="3"/>
      <c r="K88" s="3"/>
      <c r="L88" s="3"/>
      <c r="M88" s="3"/>
      <c r="N88" s="3"/>
      <c r="O88" s="3"/>
      <c r="P88" s="3"/>
    </row>
    <row r="89" spans="1:16" ht="15.75" customHeight="1">
      <c r="A89" s="1"/>
      <c r="B89" s="2"/>
      <c r="C89" s="2"/>
      <c r="D89" s="2"/>
      <c r="E89" s="3"/>
      <c r="F89" s="3"/>
      <c r="G89" s="3"/>
      <c r="H89" s="3"/>
      <c r="I89" s="3"/>
      <c r="J89" s="3"/>
      <c r="K89" s="3"/>
      <c r="L89" s="3"/>
      <c r="M89" s="3"/>
      <c r="N89" s="3"/>
      <c r="O89" s="3"/>
      <c r="P89" s="3"/>
    </row>
    <row r="90" spans="1:16" ht="15.75" customHeight="1">
      <c r="A90" s="1"/>
      <c r="B90" s="2"/>
      <c r="C90" s="2"/>
      <c r="D90" s="2"/>
      <c r="E90" s="3"/>
      <c r="F90" s="3"/>
      <c r="G90" s="3"/>
      <c r="H90" s="3"/>
      <c r="I90" s="3"/>
      <c r="J90" s="3"/>
      <c r="K90" s="3"/>
      <c r="L90" s="3"/>
      <c r="M90" s="3"/>
      <c r="N90" s="3"/>
      <c r="O90" s="3"/>
      <c r="P90" s="3"/>
    </row>
    <row r="91" spans="1:16" ht="15.75" customHeight="1">
      <c r="A91" s="1"/>
      <c r="B91" s="2"/>
      <c r="C91" s="2"/>
      <c r="D91" s="2"/>
      <c r="E91" s="3"/>
      <c r="F91" s="3"/>
      <c r="G91" s="3"/>
      <c r="H91" s="3"/>
      <c r="I91" s="3"/>
      <c r="J91" s="3"/>
      <c r="K91" s="3"/>
      <c r="L91" s="3"/>
      <c r="M91" s="3"/>
      <c r="N91" s="3"/>
      <c r="O91" s="3"/>
      <c r="P91" s="3"/>
    </row>
    <row r="92" spans="1:16" ht="15.75" customHeight="1">
      <c r="A92" s="1"/>
      <c r="B92" s="2"/>
      <c r="C92" s="2"/>
      <c r="D92" s="2"/>
      <c r="E92" s="3"/>
      <c r="F92" s="3"/>
      <c r="G92" s="3"/>
      <c r="H92" s="3"/>
      <c r="I92" s="3"/>
      <c r="J92" s="3"/>
      <c r="K92" s="3"/>
      <c r="L92" s="3"/>
      <c r="M92" s="3"/>
      <c r="N92" s="3"/>
      <c r="O92" s="3"/>
      <c r="P92" s="3"/>
    </row>
    <row r="93" spans="1:16" ht="15.75" customHeight="1">
      <c r="A93" s="1"/>
      <c r="B93" s="2"/>
      <c r="C93" s="2"/>
      <c r="D93" s="2"/>
      <c r="E93" s="3"/>
      <c r="F93" s="3"/>
      <c r="G93" s="3"/>
      <c r="H93" s="3"/>
      <c r="I93" s="3"/>
      <c r="J93" s="3"/>
      <c r="K93" s="3"/>
      <c r="L93" s="3"/>
      <c r="M93" s="3"/>
      <c r="N93" s="3"/>
      <c r="O93" s="3"/>
      <c r="P93" s="3"/>
    </row>
    <row r="94" spans="1:16" ht="15.75" customHeight="1">
      <c r="A94" s="1"/>
      <c r="B94" s="2"/>
      <c r="C94" s="2"/>
      <c r="D94" s="2"/>
      <c r="E94" s="3"/>
      <c r="F94" s="3"/>
      <c r="G94" s="3"/>
      <c r="H94" s="3"/>
      <c r="I94" s="3"/>
      <c r="J94" s="3"/>
      <c r="K94" s="3"/>
      <c r="L94" s="3"/>
      <c r="M94" s="3"/>
      <c r="N94" s="3"/>
      <c r="O94" s="3"/>
      <c r="P94" s="3"/>
    </row>
    <row r="95" spans="1:16" ht="15.75" customHeight="1">
      <c r="A95" s="1"/>
      <c r="B95" s="2"/>
      <c r="C95" s="2"/>
      <c r="D95" s="2"/>
      <c r="E95" s="3"/>
      <c r="F95" s="3"/>
      <c r="G95" s="3"/>
      <c r="H95" s="3"/>
      <c r="I95" s="3"/>
      <c r="J95" s="3"/>
      <c r="K95" s="3"/>
      <c r="L95" s="3"/>
      <c r="M95" s="3"/>
      <c r="N95" s="3"/>
      <c r="O95" s="3"/>
      <c r="P95" s="3"/>
    </row>
    <row r="96" spans="1:16" ht="15.75" customHeight="1">
      <c r="A96" s="1"/>
      <c r="B96" s="2"/>
      <c r="C96" s="2"/>
      <c r="D96" s="2"/>
      <c r="E96" s="3"/>
      <c r="F96" s="3"/>
      <c r="G96" s="3"/>
      <c r="H96" s="3"/>
      <c r="I96" s="3"/>
      <c r="J96" s="3"/>
      <c r="K96" s="3"/>
      <c r="L96" s="3"/>
      <c r="M96" s="3"/>
      <c r="N96" s="3"/>
      <c r="O96" s="3"/>
      <c r="P96" s="3"/>
    </row>
    <row r="97" spans="1:16" ht="15.75" customHeight="1">
      <c r="A97" s="1"/>
      <c r="B97" s="2"/>
      <c r="C97" s="2"/>
      <c r="D97" s="2"/>
      <c r="E97" s="3"/>
      <c r="F97" s="3"/>
      <c r="G97" s="3"/>
      <c r="H97" s="3"/>
      <c r="I97" s="3"/>
      <c r="J97" s="3"/>
      <c r="K97" s="3"/>
      <c r="L97" s="3"/>
      <c r="M97" s="3"/>
      <c r="N97" s="3"/>
      <c r="O97" s="3"/>
      <c r="P97" s="3"/>
    </row>
    <row r="98" spans="1:16" ht="15.75" customHeight="1">
      <c r="A98" s="1"/>
      <c r="B98" s="2"/>
      <c r="C98" s="2"/>
      <c r="D98" s="2"/>
      <c r="E98" s="3"/>
      <c r="F98" s="3"/>
      <c r="G98" s="3"/>
      <c r="H98" s="3"/>
      <c r="I98" s="3"/>
      <c r="J98" s="3"/>
      <c r="K98" s="3"/>
      <c r="L98" s="3"/>
      <c r="M98" s="3"/>
      <c r="N98" s="3"/>
      <c r="O98" s="3"/>
      <c r="P98" s="3"/>
    </row>
    <row r="99" spans="1:16" ht="15.75" customHeight="1">
      <c r="A99" s="1"/>
      <c r="B99" s="2"/>
      <c r="C99" s="2"/>
      <c r="D99" s="2"/>
      <c r="E99" s="3"/>
      <c r="F99" s="3"/>
      <c r="G99" s="3"/>
      <c r="H99" s="3"/>
      <c r="I99" s="3"/>
      <c r="J99" s="3"/>
      <c r="K99" s="3"/>
      <c r="L99" s="3"/>
      <c r="M99" s="3"/>
      <c r="N99" s="3"/>
      <c r="O99" s="3"/>
      <c r="P99" s="3"/>
    </row>
    <row r="100" spans="1:16" ht="15.75" customHeight="1">
      <c r="A100" s="1"/>
      <c r="B100" s="2"/>
      <c r="C100" s="2"/>
      <c r="D100" s="2"/>
      <c r="E100" s="3"/>
      <c r="F100" s="3"/>
      <c r="G100" s="3"/>
      <c r="H100" s="3"/>
      <c r="I100" s="3"/>
      <c r="J100" s="3"/>
      <c r="K100" s="3"/>
      <c r="L100" s="3"/>
      <c r="M100" s="3"/>
      <c r="N100" s="3"/>
      <c r="O100" s="3"/>
      <c r="P100" s="3"/>
    </row>
    <row r="101" spans="1:16" ht="15.75" customHeight="1">
      <c r="A101" s="1"/>
      <c r="B101" s="2"/>
      <c r="C101" s="2"/>
      <c r="D101" s="2"/>
      <c r="E101" s="3"/>
      <c r="F101" s="3"/>
      <c r="G101" s="3"/>
      <c r="H101" s="3"/>
      <c r="I101" s="3"/>
      <c r="J101" s="3"/>
      <c r="K101" s="3"/>
      <c r="L101" s="3"/>
      <c r="M101" s="3"/>
      <c r="N101" s="3"/>
      <c r="O101" s="3"/>
      <c r="P101" s="3"/>
    </row>
    <row r="102" spans="1:16" ht="15.75" customHeight="1">
      <c r="A102" s="1"/>
      <c r="B102" s="2"/>
      <c r="C102" s="2"/>
      <c r="D102" s="2"/>
      <c r="E102" s="3"/>
      <c r="F102" s="3"/>
      <c r="G102" s="3"/>
      <c r="H102" s="3"/>
      <c r="I102" s="3"/>
      <c r="J102" s="3"/>
      <c r="K102" s="3"/>
      <c r="L102" s="3"/>
      <c r="M102" s="3"/>
      <c r="N102" s="3"/>
      <c r="O102" s="3"/>
      <c r="P102" s="3"/>
    </row>
    <row r="103" spans="1:16" ht="15.75" customHeight="1">
      <c r="A103" s="1"/>
      <c r="B103" s="2"/>
      <c r="C103" s="2"/>
      <c r="D103" s="2"/>
      <c r="E103" s="3"/>
      <c r="F103" s="3"/>
      <c r="G103" s="3"/>
      <c r="H103" s="3"/>
      <c r="I103" s="3"/>
      <c r="J103" s="3"/>
      <c r="K103" s="3"/>
      <c r="L103" s="3"/>
      <c r="M103" s="3"/>
      <c r="N103" s="3"/>
      <c r="O103" s="3"/>
      <c r="P103" s="3"/>
    </row>
    <row r="104" spans="1:16" ht="15.75" customHeight="1">
      <c r="A104" s="1"/>
      <c r="B104" s="2"/>
      <c r="C104" s="2"/>
      <c r="D104" s="2"/>
      <c r="E104" s="3"/>
      <c r="F104" s="3"/>
      <c r="G104" s="3"/>
      <c r="H104" s="3"/>
      <c r="I104" s="3"/>
      <c r="J104" s="3"/>
      <c r="K104" s="3"/>
      <c r="L104" s="3"/>
      <c r="M104" s="3"/>
      <c r="N104" s="3"/>
      <c r="O104" s="3"/>
      <c r="P104" s="3"/>
    </row>
    <row r="105" spans="1:16" ht="15.75" customHeight="1">
      <c r="A105" s="1"/>
      <c r="B105" s="2"/>
      <c r="C105" s="2"/>
      <c r="D105" s="2"/>
      <c r="E105" s="3"/>
      <c r="F105" s="3"/>
      <c r="G105" s="3"/>
      <c r="H105" s="3"/>
      <c r="I105" s="3"/>
      <c r="J105" s="3"/>
      <c r="K105" s="3"/>
      <c r="L105" s="3"/>
      <c r="M105" s="3"/>
      <c r="N105" s="3"/>
      <c r="O105" s="3"/>
      <c r="P105" s="3"/>
    </row>
    <row r="106" spans="1:16" ht="15.75" customHeight="1">
      <c r="A106" s="1"/>
      <c r="B106" s="2"/>
      <c r="C106" s="2"/>
      <c r="D106" s="2"/>
      <c r="E106" s="3"/>
      <c r="F106" s="3"/>
      <c r="G106" s="3"/>
      <c r="H106" s="3"/>
      <c r="I106" s="3"/>
      <c r="J106" s="3"/>
      <c r="K106" s="3"/>
      <c r="L106" s="3"/>
      <c r="M106" s="3"/>
      <c r="N106" s="3"/>
      <c r="O106" s="3"/>
      <c r="P106" s="3"/>
    </row>
    <row r="107" spans="1:16" ht="15.75" customHeight="1">
      <c r="A107" s="1"/>
      <c r="B107" s="2"/>
      <c r="C107" s="2"/>
      <c r="D107" s="2"/>
      <c r="E107" s="3"/>
      <c r="F107" s="3"/>
      <c r="G107" s="3"/>
      <c r="H107" s="3"/>
      <c r="I107" s="3"/>
      <c r="J107" s="3"/>
      <c r="K107" s="3"/>
      <c r="L107" s="3"/>
      <c r="M107" s="3"/>
      <c r="N107" s="3"/>
      <c r="O107" s="3"/>
      <c r="P107" s="3"/>
    </row>
    <row r="108" spans="1:16" ht="15.75" customHeight="1">
      <c r="A108" s="1"/>
      <c r="B108" s="2"/>
      <c r="C108" s="2"/>
      <c r="D108" s="2"/>
      <c r="E108" s="3"/>
      <c r="F108" s="3"/>
      <c r="G108" s="3"/>
      <c r="H108" s="3"/>
      <c r="I108" s="3"/>
      <c r="J108" s="3"/>
      <c r="K108" s="3"/>
      <c r="L108" s="3"/>
      <c r="M108" s="3"/>
      <c r="N108" s="3"/>
      <c r="O108" s="3"/>
      <c r="P108" s="3"/>
    </row>
    <row r="109" spans="1:16" ht="15.75" customHeight="1">
      <c r="A109" s="1"/>
      <c r="B109" s="2"/>
      <c r="C109" s="2"/>
      <c r="D109" s="2"/>
      <c r="E109" s="3"/>
      <c r="F109" s="3"/>
      <c r="G109" s="3"/>
      <c r="H109" s="3"/>
      <c r="I109" s="3"/>
      <c r="J109" s="3"/>
      <c r="K109" s="3"/>
      <c r="L109" s="3"/>
      <c r="M109" s="3"/>
      <c r="N109" s="3"/>
      <c r="O109" s="3"/>
      <c r="P109" s="3"/>
    </row>
    <row r="110" spans="1:16" ht="15.75" customHeight="1">
      <c r="A110" s="1"/>
      <c r="B110" s="2"/>
      <c r="C110" s="2"/>
      <c r="D110" s="2"/>
      <c r="E110" s="3"/>
      <c r="F110" s="3"/>
      <c r="G110" s="3"/>
      <c r="H110" s="3"/>
      <c r="I110" s="3"/>
      <c r="J110" s="3"/>
      <c r="K110" s="3"/>
      <c r="L110" s="3"/>
      <c r="M110" s="3"/>
      <c r="N110" s="3"/>
      <c r="O110" s="3"/>
      <c r="P110" s="3"/>
    </row>
    <row r="111" spans="1:16" ht="15.75" customHeight="1">
      <c r="A111" s="1"/>
      <c r="B111" s="2"/>
      <c r="C111" s="2"/>
      <c r="D111" s="2"/>
      <c r="E111" s="3"/>
      <c r="F111" s="3"/>
      <c r="G111" s="3"/>
      <c r="H111" s="3"/>
      <c r="I111" s="3"/>
      <c r="J111" s="3"/>
      <c r="K111" s="3"/>
      <c r="L111" s="3"/>
      <c r="M111" s="3"/>
      <c r="N111" s="3"/>
      <c r="O111" s="3"/>
      <c r="P111" s="3"/>
    </row>
    <row r="112" spans="1:16" ht="15.75" customHeight="1">
      <c r="A112" s="1"/>
      <c r="B112" s="2"/>
      <c r="C112" s="2"/>
      <c r="D112" s="2"/>
      <c r="E112" s="3"/>
      <c r="F112" s="3"/>
      <c r="G112" s="3"/>
      <c r="H112" s="3"/>
      <c r="I112" s="3"/>
      <c r="J112" s="3"/>
      <c r="K112" s="3"/>
      <c r="L112" s="3"/>
      <c r="M112" s="3"/>
      <c r="N112" s="3"/>
      <c r="O112" s="3"/>
      <c r="P112" s="3"/>
    </row>
    <row r="113" spans="1:16" ht="15.75" customHeight="1">
      <c r="A113" s="1"/>
      <c r="B113" s="2"/>
      <c r="C113" s="2"/>
      <c r="D113" s="2"/>
      <c r="E113" s="3"/>
      <c r="F113" s="3"/>
      <c r="G113" s="3"/>
      <c r="H113" s="3"/>
      <c r="I113" s="3"/>
      <c r="J113" s="3"/>
      <c r="K113" s="3"/>
      <c r="L113" s="3"/>
      <c r="M113" s="3"/>
      <c r="N113" s="3"/>
      <c r="O113" s="3"/>
      <c r="P113" s="3"/>
    </row>
    <row r="114" spans="1:16" ht="15.75" customHeight="1">
      <c r="A114" s="1"/>
      <c r="B114" s="2"/>
      <c r="C114" s="2"/>
      <c r="D114" s="2"/>
      <c r="E114" s="3"/>
      <c r="F114" s="3"/>
      <c r="G114" s="3"/>
      <c r="H114" s="3"/>
      <c r="I114" s="3"/>
      <c r="J114" s="3"/>
      <c r="K114" s="3"/>
      <c r="L114" s="3"/>
      <c r="M114" s="3"/>
      <c r="N114" s="3"/>
      <c r="O114" s="3"/>
      <c r="P114" s="3"/>
    </row>
    <row r="115" spans="1:16" ht="15.75" customHeight="1">
      <c r="A115" s="1"/>
      <c r="B115" s="2"/>
      <c r="C115" s="2"/>
      <c r="D115" s="2"/>
      <c r="E115" s="3"/>
      <c r="F115" s="3"/>
      <c r="G115" s="3"/>
      <c r="H115" s="3"/>
      <c r="I115" s="3"/>
      <c r="J115" s="3"/>
      <c r="K115" s="3"/>
      <c r="L115" s="3"/>
      <c r="M115" s="3"/>
      <c r="N115" s="3"/>
      <c r="O115" s="3"/>
      <c r="P115" s="3"/>
    </row>
    <row r="116" spans="1:16" ht="15.75" customHeight="1">
      <c r="A116" s="1"/>
      <c r="B116" s="2"/>
      <c r="C116" s="2"/>
      <c r="D116" s="2"/>
      <c r="E116" s="3"/>
      <c r="F116" s="3"/>
      <c r="G116" s="3"/>
      <c r="H116" s="3"/>
      <c r="I116" s="3"/>
      <c r="J116" s="3"/>
      <c r="K116" s="3"/>
      <c r="L116" s="3"/>
      <c r="M116" s="3"/>
      <c r="N116" s="3"/>
      <c r="O116" s="3"/>
      <c r="P116" s="3"/>
    </row>
    <row r="117" spans="1:16" ht="15.75" customHeight="1">
      <c r="A117" s="1"/>
      <c r="B117" s="2"/>
      <c r="C117" s="2"/>
      <c r="D117" s="2"/>
      <c r="E117" s="3"/>
      <c r="F117" s="3"/>
      <c r="G117" s="3"/>
      <c r="H117" s="3"/>
      <c r="I117" s="3"/>
      <c r="J117" s="3"/>
      <c r="K117" s="3"/>
      <c r="L117" s="3"/>
      <c r="M117" s="3"/>
      <c r="N117" s="3"/>
      <c r="O117" s="3"/>
      <c r="P117" s="3"/>
    </row>
    <row r="118" spans="1:16" ht="15.75" customHeight="1">
      <c r="A118" s="1"/>
      <c r="B118" s="2"/>
      <c r="C118" s="2"/>
      <c r="D118" s="2"/>
      <c r="E118" s="3"/>
      <c r="F118" s="3"/>
      <c r="G118" s="3"/>
      <c r="H118" s="3"/>
      <c r="I118" s="3"/>
      <c r="J118" s="3"/>
      <c r="K118" s="3"/>
      <c r="L118" s="3"/>
      <c r="M118" s="3"/>
      <c r="N118" s="3"/>
      <c r="O118" s="3"/>
      <c r="P118" s="3"/>
    </row>
    <row r="119" spans="1:16" ht="15.75" customHeight="1">
      <c r="A119" s="1"/>
      <c r="B119" s="2"/>
      <c r="C119" s="2"/>
      <c r="D119" s="2"/>
      <c r="E119" s="3"/>
      <c r="F119" s="3"/>
      <c r="G119" s="3"/>
      <c r="H119" s="3"/>
      <c r="I119" s="3"/>
      <c r="J119" s="3"/>
      <c r="K119" s="3"/>
      <c r="L119" s="3"/>
      <c r="M119" s="3"/>
      <c r="N119" s="3"/>
      <c r="O119" s="3"/>
      <c r="P119" s="3"/>
    </row>
    <row r="120" spans="1:16" ht="15.75" customHeight="1">
      <c r="A120" s="1"/>
      <c r="B120" s="2"/>
      <c r="C120" s="2"/>
      <c r="D120" s="2"/>
      <c r="E120" s="3"/>
      <c r="F120" s="3"/>
      <c r="G120" s="3"/>
      <c r="H120" s="3"/>
      <c r="I120" s="3"/>
      <c r="J120" s="3"/>
      <c r="K120" s="3"/>
      <c r="L120" s="3"/>
      <c r="M120" s="3"/>
      <c r="N120" s="3"/>
      <c r="O120" s="3"/>
      <c r="P120" s="3"/>
    </row>
    <row r="121" spans="1:16" ht="15.75" customHeight="1">
      <c r="A121" s="1"/>
      <c r="B121" s="2"/>
      <c r="C121" s="2"/>
      <c r="D121" s="2"/>
      <c r="E121" s="3"/>
      <c r="F121" s="3"/>
      <c r="G121" s="3"/>
      <c r="H121" s="3"/>
      <c r="I121" s="3"/>
      <c r="J121" s="3"/>
      <c r="K121" s="3"/>
      <c r="L121" s="3"/>
      <c r="M121" s="3"/>
      <c r="N121" s="3"/>
      <c r="O121" s="3"/>
      <c r="P121" s="3"/>
    </row>
    <row r="122" spans="1:16" ht="15.75" customHeight="1">
      <c r="A122" s="1"/>
      <c r="B122" s="2"/>
      <c r="C122" s="2"/>
      <c r="D122" s="2"/>
      <c r="E122" s="3"/>
      <c r="F122" s="3"/>
      <c r="G122" s="3"/>
      <c r="H122" s="3"/>
      <c r="I122" s="3"/>
      <c r="J122" s="3"/>
      <c r="K122" s="3"/>
      <c r="L122" s="3"/>
      <c r="M122" s="3"/>
      <c r="N122" s="3"/>
      <c r="O122" s="3"/>
      <c r="P122" s="3"/>
    </row>
    <row r="123" spans="1:16" ht="15.75" customHeight="1">
      <c r="A123" s="1"/>
      <c r="B123" s="2"/>
      <c r="C123" s="2"/>
      <c r="D123" s="2"/>
      <c r="E123" s="3"/>
      <c r="F123" s="3"/>
      <c r="G123" s="3"/>
      <c r="H123" s="3"/>
      <c r="I123" s="3"/>
      <c r="J123" s="3"/>
      <c r="K123" s="3"/>
      <c r="L123" s="3"/>
      <c r="M123" s="3"/>
      <c r="N123" s="3"/>
      <c r="O123" s="3"/>
      <c r="P123" s="3"/>
    </row>
    <row r="124" spans="1:16" ht="15.75" customHeight="1">
      <c r="A124" s="1"/>
      <c r="B124" s="2"/>
      <c r="C124" s="2"/>
      <c r="D124" s="2"/>
      <c r="E124" s="3"/>
      <c r="F124" s="3"/>
      <c r="G124" s="3"/>
      <c r="H124" s="3"/>
      <c r="I124" s="3"/>
      <c r="J124" s="3"/>
      <c r="K124" s="3"/>
      <c r="L124" s="3"/>
      <c r="M124" s="3"/>
      <c r="N124" s="3"/>
      <c r="O124" s="3"/>
      <c r="P124" s="3"/>
    </row>
    <row r="125" spans="1:16" ht="15.75" customHeight="1">
      <c r="A125" s="1"/>
      <c r="B125" s="2"/>
      <c r="C125" s="2"/>
      <c r="D125" s="2"/>
      <c r="E125" s="3"/>
      <c r="F125" s="3"/>
      <c r="G125" s="3"/>
      <c r="H125" s="3"/>
      <c r="I125" s="3"/>
      <c r="J125" s="3"/>
      <c r="K125" s="3"/>
      <c r="L125" s="3"/>
      <c r="M125" s="3"/>
      <c r="N125" s="3"/>
      <c r="O125" s="3"/>
      <c r="P125" s="3"/>
    </row>
    <row r="126" spans="1:16" ht="15.75" customHeight="1">
      <c r="A126" s="1"/>
      <c r="B126" s="2"/>
      <c r="C126" s="2"/>
      <c r="D126" s="2"/>
      <c r="E126" s="3"/>
      <c r="F126" s="3"/>
      <c r="G126" s="3"/>
      <c r="H126" s="3"/>
      <c r="I126" s="3"/>
      <c r="J126" s="3"/>
      <c r="K126" s="3"/>
      <c r="L126" s="3"/>
      <c r="M126" s="3"/>
      <c r="N126" s="3"/>
      <c r="O126" s="3"/>
      <c r="P126" s="3"/>
    </row>
    <row r="127" spans="1:16" ht="15.75" customHeight="1">
      <c r="A127" s="1"/>
      <c r="B127" s="2"/>
      <c r="C127" s="2"/>
      <c r="D127" s="2"/>
      <c r="E127" s="3"/>
      <c r="F127" s="3"/>
      <c r="G127" s="3"/>
      <c r="H127" s="3"/>
      <c r="I127" s="3"/>
      <c r="J127" s="3"/>
      <c r="K127" s="3"/>
      <c r="L127" s="3"/>
      <c r="M127" s="3"/>
      <c r="N127" s="3"/>
      <c r="O127" s="3"/>
      <c r="P127" s="3"/>
    </row>
    <row r="128" spans="1:16" ht="15.75" customHeight="1">
      <c r="A128" s="1"/>
      <c r="B128" s="2"/>
      <c r="C128" s="2"/>
      <c r="D128" s="2"/>
      <c r="E128" s="3"/>
      <c r="F128" s="3"/>
      <c r="G128" s="3"/>
      <c r="H128" s="3"/>
      <c r="I128" s="3"/>
      <c r="J128" s="3"/>
      <c r="K128" s="3"/>
      <c r="L128" s="3"/>
      <c r="M128" s="3"/>
      <c r="N128" s="3"/>
      <c r="O128" s="3"/>
      <c r="P128" s="3"/>
    </row>
    <row r="129" spans="1:16" ht="15.75" customHeight="1">
      <c r="A129" s="1"/>
      <c r="B129" s="2"/>
      <c r="C129" s="2"/>
      <c r="D129" s="2"/>
      <c r="E129" s="3"/>
      <c r="F129" s="3"/>
      <c r="G129" s="3"/>
      <c r="H129" s="3"/>
      <c r="I129" s="3"/>
      <c r="J129" s="3"/>
      <c r="K129" s="3"/>
      <c r="L129" s="3"/>
      <c r="M129" s="3"/>
      <c r="N129" s="3"/>
      <c r="O129" s="3"/>
      <c r="P129" s="3"/>
    </row>
    <row r="130" spans="1:16" ht="15.75" customHeight="1">
      <c r="A130" s="1"/>
      <c r="B130" s="2"/>
      <c r="C130" s="2"/>
      <c r="D130" s="2"/>
      <c r="E130" s="3"/>
      <c r="F130" s="3"/>
      <c r="G130" s="3"/>
      <c r="H130" s="3"/>
      <c r="I130" s="3"/>
      <c r="J130" s="3"/>
      <c r="K130" s="3"/>
      <c r="L130" s="3"/>
      <c r="M130" s="3"/>
      <c r="N130" s="3"/>
      <c r="O130" s="3"/>
      <c r="P130" s="3"/>
    </row>
    <row r="131" spans="1:16" ht="15.75" customHeight="1">
      <c r="A131" s="1"/>
      <c r="B131" s="2"/>
      <c r="C131" s="2"/>
      <c r="D131" s="2"/>
      <c r="E131" s="3"/>
      <c r="F131" s="3"/>
      <c r="G131" s="3"/>
      <c r="H131" s="3"/>
      <c r="I131" s="3"/>
      <c r="J131" s="3"/>
      <c r="K131" s="3"/>
      <c r="L131" s="3"/>
      <c r="M131" s="3"/>
      <c r="N131" s="3"/>
      <c r="O131" s="3"/>
      <c r="P131" s="3"/>
    </row>
    <row r="132" spans="1:16" ht="15.75" customHeight="1">
      <c r="A132" s="1"/>
      <c r="B132" s="2"/>
      <c r="C132" s="2"/>
      <c r="D132" s="2"/>
      <c r="E132" s="3"/>
      <c r="F132" s="3"/>
      <c r="G132" s="3"/>
      <c r="H132" s="3"/>
      <c r="I132" s="3"/>
      <c r="J132" s="3"/>
      <c r="K132" s="3"/>
      <c r="L132" s="3"/>
      <c r="M132" s="3"/>
      <c r="N132" s="3"/>
      <c r="O132" s="3"/>
      <c r="P132" s="3"/>
    </row>
    <row r="133" spans="1:16" ht="15.75" customHeight="1">
      <c r="A133" s="1"/>
      <c r="B133" s="2"/>
      <c r="C133" s="2"/>
      <c r="D133" s="2"/>
      <c r="E133" s="3"/>
      <c r="F133" s="3"/>
      <c r="G133" s="3"/>
      <c r="H133" s="3"/>
      <c r="I133" s="3"/>
      <c r="J133" s="3"/>
      <c r="K133" s="3"/>
      <c r="L133" s="3"/>
      <c r="M133" s="3"/>
      <c r="N133" s="3"/>
      <c r="O133" s="3"/>
      <c r="P133" s="3"/>
    </row>
    <row r="134" spans="1:16" ht="15.75" customHeight="1">
      <c r="A134" s="1"/>
      <c r="B134" s="2"/>
      <c r="C134" s="2"/>
      <c r="D134" s="2"/>
      <c r="E134" s="3"/>
      <c r="F134" s="3"/>
      <c r="G134" s="3"/>
      <c r="H134" s="3"/>
      <c r="I134" s="3"/>
      <c r="J134" s="3"/>
      <c r="K134" s="3"/>
      <c r="L134" s="3"/>
      <c r="M134" s="3"/>
      <c r="N134" s="3"/>
      <c r="O134" s="3"/>
      <c r="P134" s="3"/>
    </row>
    <row r="135" spans="1:16" ht="15.75" customHeight="1">
      <c r="A135" s="1"/>
      <c r="B135" s="2"/>
      <c r="C135" s="2"/>
      <c r="D135" s="2"/>
      <c r="E135" s="3"/>
      <c r="F135" s="3"/>
      <c r="G135" s="3"/>
      <c r="H135" s="3"/>
      <c r="I135" s="3"/>
      <c r="J135" s="3"/>
      <c r="K135" s="3"/>
      <c r="L135" s="3"/>
      <c r="M135" s="3"/>
      <c r="N135" s="3"/>
      <c r="O135" s="3"/>
      <c r="P135" s="3"/>
    </row>
    <row r="136" spans="1:16" ht="15.75" customHeight="1">
      <c r="A136" s="1"/>
      <c r="B136" s="2"/>
      <c r="C136" s="2"/>
      <c r="D136" s="2"/>
      <c r="E136" s="3"/>
      <c r="F136" s="3"/>
      <c r="G136" s="3"/>
      <c r="H136" s="3"/>
      <c r="I136" s="3"/>
      <c r="J136" s="3"/>
      <c r="K136" s="3"/>
      <c r="L136" s="3"/>
      <c r="M136" s="3"/>
      <c r="N136" s="3"/>
      <c r="O136" s="3"/>
      <c r="P136" s="3"/>
    </row>
    <row r="137" spans="1:16" ht="15.75" customHeight="1">
      <c r="A137" s="1"/>
      <c r="B137" s="2"/>
      <c r="C137" s="2"/>
      <c r="D137" s="2"/>
      <c r="E137" s="3"/>
      <c r="F137" s="3"/>
      <c r="G137" s="3"/>
      <c r="H137" s="3"/>
      <c r="I137" s="3"/>
      <c r="J137" s="3"/>
      <c r="K137" s="3"/>
      <c r="L137" s="3"/>
      <c r="M137" s="3"/>
      <c r="N137" s="3"/>
      <c r="O137" s="3"/>
      <c r="P137" s="3"/>
    </row>
    <row r="138" spans="1:16" ht="15.75" customHeight="1">
      <c r="A138" s="1"/>
      <c r="B138" s="2"/>
      <c r="C138" s="2"/>
      <c r="D138" s="2"/>
      <c r="E138" s="3"/>
      <c r="F138" s="3"/>
      <c r="G138" s="3"/>
      <c r="H138" s="3"/>
      <c r="I138" s="3"/>
      <c r="J138" s="3"/>
      <c r="K138" s="3"/>
      <c r="L138" s="3"/>
      <c r="M138" s="3"/>
      <c r="N138" s="3"/>
      <c r="O138" s="3"/>
      <c r="P138" s="3"/>
    </row>
    <row r="139" spans="1:16" ht="15.75" customHeight="1">
      <c r="A139" s="1"/>
      <c r="B139" s="2"/>
      <c r="C139" s="2"/>
      <c r="D139" s="2"/>
      <c r="E139" s="3"/>
      <c r="F139" s="3"/>
      <c r="G139" s="3"/>
      <c r="H139" s="3"/>
      <c r="I139" s="3"/>
      <c r="J139" s="3"/>
      <c r="K139" s="3"/>
      <c r="L139" s="3"/>
      <c r="M139" s="3"/>
      <c r="N139" s="3"/>
      <c r="O139" s="3"/>
      <c r="P139" s="3"/>
    </row>
    <row r="140" spans="1:16" ht="15.75" customHeight="1">
      <c r="A140" s="1"/>
      <c r="B140" s="2"/>
      <c r="C140" s="2"/>
      <c r="D140" s="2"/>
      <c r="E140" s="3"/>
      <c r="F140" s="3"/>
      <c r="G140" s="3"/>
      <c r="H140" s="3"/>
      <c r="I140" s="3"/>
      <c r="J140" s="3"/>
      <c r="K140" s="3"/>
      <c r="L140" s="3"/>
      <c r="M140" s="3"/>
      <c r="N140" s="3"/>
      <c r="O140" s="3"/>
      <c r="P140" s="3"/>
    </row>
    <row r="141" spans="1:16" ht="15.75" customHeight="1">
      <c r="A141" s="1"/>
      <c r="B141" s="2"/>
      <c r="C141" s="2"/>
      <c r="D141" s="2"/>
      <c r="E141" s="3"/>
      <c r="F141" s="3"/>
      <c r="G141" s="3"/>
      <c r="H141" s="3"/>
      <c r="I141" s="3"/>
      <c r="J141" s="3"/>
      <c r="K141" s="3"/>
      <c r="L141" s="3"/>
      <c r="M141" s="3"/>
      <c r="N141" s="3"/>
      <c r="O141" s="3"/>
      <c r="P141" s="3"/>
    </row>
    <row r="142" spans="1:16" ht="15.75" customHeight="1">
      <c r="A142" s="1"/>
      <c r="B142" s="2"/>
      <c r="C142" s="2"/>
      <c r="D142" s="2"/>
      <c r="E142" s="3"/>
      <c r="F142" s="3"/>
      <c r="G142" s="3"/>
      <c r="H142" s="3"/>
      <c r="I142" s="3"/>
      <c r="J142" s="3"/>
      <c r="K142" s="3"/>
      <c r="L142" s="3"/>
      <c r="M142" s="3"/>
      <c r="N142" s="3"/>
      <c r="O142" s="3"/>
      <c r="P142" s="3"/>
    </row>
    <row r="143" spans="1:16" ht="15.75" customHeight="1">
      <c r="A143" s="1"/>
      <c r="B143" s="2"/>
      <c r="C143" s="2"/>
      <c r="D143" s="2"/>
      <c r="E143" s="3"/>
      <c r="F143" s="3"/>
      <c r="G143" s="3"/>
      <c r="H143" s="3"/>
      <c r="I143" s="3"/>
      <c r="J143" s="3"/>
      <c r="K143" s="3"/>
      <c r="L143" s="3"/>
      <c r="M143" s="3"/>
      <c r="N143" s="3"/>
      <c r="O143" s="3"/>
      <c r="P143" s="3"/>
    </row>
    <row r="144" spans="1:16" ht="15.75" customHeight="1">
      <c r="A144" s="1"/>
      <c r="B144" s="2"/>
      <c r="C144" s="2"/>
      <c r="D144" s="2"/>
      <c r="E144" s="3"/>
      <c r="F144" s="3"/>
      <c r="G144" s="3"/>
      <c r="H144" s="3"/>
      <c r="I144" s="3"/>
      <c r="J144" s="3"/>
      <c r="K144" s="3"/>
      <c r="L144" s="3"/>
      <c r="M144" s="3"/>
      <c r="N144" s="3"/>
      <c r="O144" s="3"/>
      <c r="P144" s="3"/>
    </row>
    <row r="145" spans="1:16" ht="15.75" customHeight="1">
      <c r="A145" s="1"/>
      <c r="B145" s="2"/>
      <c r="C145" s="2"/>
      <c r="D145" s="2"/>
      <c r="E145" s="3"/>
      <c r="F145" s="3"/>
      <c r="G145" s="3"/>
      <c r="H145" s="3"/>
      <c r="I145" s="3"/>
      <c r="J145" s="3"/>
      <c r="K145" s="3"/>
      <c r="L145" s="3"/>
      <c r="M145" s="3"/>
      <c r="N145" s="3"/>
      <c r="O145" s="3"/>
      <c r="P145" s="3"/>
    </row>
    <row r="146" spans="1:16" ht="15.75" customHeight="1">
      <c r="A146" s="1"/>
      <c r="B146" s="2"/>
      <c r="C146" s="2"/>
      <c r="D146" s="2"/>
      <c r="E146" s="3"/>
      <c r="F146" s="3"/>
      <c r="G146" s="3"/>
      <c r="H146" s="3"/>
      <c r="I146" s="3"/>
      <c r="J146" s="3"/>
      <c r="K146" s="3"/>
      <c r="L146" s="3"/>
      <c r="M146" s="3"/>
      <c r="N146" s="3"/>
      <c r="O146" s="3"/>
      <c r="P146" s="3"/>
    </row>
    <row r="147" spans="1:16" ht="15.75" customHeight="1">
      <c r="A147" s="1"/>
      <c r="B147" s="2"/>
      <c r="C147" s="2"/>
      <c r="D147" s="2"/>
      <c r="E147" s="3"/>
      <c r="F147" s="3"/>
      <c r="G147" s="3"/>
      <c r="H147" s="3"/>
      <c r="I147" s="3"/>
      <c r="J147" s="3"/>
      <c r="K147" s="3"/>
      <c r="L147" s="3"/>
      <c r="M147" s="3"/>
      <c r="N147" s="3"/>
      <c r="O147" s="3"/>
      <c r="P147" s="3"/>
    </row>
    <row r="148" spans="1:16" ht="15.75" customHeight="1">
      <c r="A148" s="1"/>
      <c r="B148" s="2"/>
      <c r="C148" s="2"/>
      <c r="D148" s="2"/>
      <c r="E148" s="3"/>
      <c r="F148" s="3"/>
      <c r="G148" s="3"/>
      <c r="H148" s="3"/>
      <c r="I148" s="3"/>
      <c r="J148" s="3"/>
      <c r="K148" s="3"/>
      <c r="L148" s="3"/>
      <c r="M148" s="3"/>
      <c r="N148" s="3"/>
      <c r="O148" s="3"/>
      <c r="P148" s="3"/>
    </row>
    <row r="149" spans="1:16" ht="15.75" customHeight="1">
      <c r="A149" s="1"/>
      <c r="B149" s="2"/>
      <c r="C149" s="2"/>
      <c r="D149" s="2"/>
      <c r="E149" s="3"/>
      <c r="F149" s="3"/>
      <c r="G149" s="3"/>
      <c r="H149" s="3"/>
      <c r="I149" s="3"/>
      <c r="J149" s="3"/>
      <c r="K149" s="3"/>
      <c r="L149" s="3"/>
      <c r="M149" s="3"/>
      <c r="N149" s="3"/>
      <c r="O149" s="3"/>
      <c r="P149" s="3"/>
    </row>
    <row r="150" spans="1:16" ht="15.75" customHeight="1">
      <c r="A150" s="1"/>
      <c r="B150" s="2"/>
      <c r="C150" s="2"/>
      <c r="D150" s="2"/>
      <c r="E150" s="3"/>
      <c r="F150" s="3"/>
      <c r="G150" s="3"/>
      <c r="H150" s="3"/>
      <c r="I150" s="3"/>
      <c r="J150" s="3"/>
      <c r="K150" s="3"/>
      <c r="L150" s="3"/>
      <c r="M150" s="3"/>
      <c r="N150" s="3"/>
      <c r="O150" s="3"/>
      <c r="P150" s="3"/>
    </row>
    <row r="151" spans="1:16" ht="15.75" customHeight="1">
      <c r="A151" s="1"/>
      <c r="B151" s="2"/>
      <c r="C151" s="2"/>
      <c r="D151" s="2"/>
      <c r="E151" s="3"/>
      <c r="F151" s="3"/>
      <c r="G151" s="3"/>
      <c r="H151" s="3"/>
      <c r="I151" s="3"/>
      <c r="J151" s="3"/>
      <c r="K151" s="3"/>
      <c r="L151" s="3"/>
      <c r="M151" s="3"/>
      <c r="N151" s="3"/>
      <c r="O151" s="3"/>
      <c r="P151" s="3"/>
    </row>
    <row r="152" spans="1:16" ht="15.75" customHeight="1">
      <c r="A152" s="1"/>
      <c r="B152" s="2"/>
      <c r="C152" s="2"/>
      <c r="D152" s="2"/>
      <c r="E152" s="3"/>
      <c r="F152" s="3"/>
      <c r="G152" s="3"/>
      <c r="H152" s="3"/>
      <c r="I152" s="3"/>
      <c r="J152" s="3"/>
      <c r="K152" s="3"/>
      <c r="L152" s="3"/>
      <c r="M152" s="3"/>
      <c r="N152" s="3"/>
      <c r="O152" s="3"/>
      <c r="P152" s="3"/>
    </row>
    <row r="153" spans="1:16" ht="15.75" customHeight="1">
      <c r="A153" s="1"/>
      <c r="B153" s="2"/>
      <c r="C153" s="2"/>
      <c r="D153" s="2"/>
      <c r="E153" s="3"/>
      <c r="F153" s="3"/>
      <c r="G153" s="3"/>
      <c r="H153" s="3"/>
      <c r="I153" s="3"/>
      <c r="J153" s="3"/>
      <c r="K153" s="3"/>
      <c r="L153" s="3"/>
      <c r="M153" s="3"/>
      <c r="N153" s="3"/>
      <c r="O153" s="3"/>
      <c r="P153" s="3"/>
    </row>
    <row r="154" spans="1:16" ht="15.75" customHeight="1">
      <c r="A154" s="1"/>
      <c r="B154" s="2"/>
      <c r="C154" s="2"/>
      <c r="D154" s="2"/>
      <c r="E154" s="3"/>
      <c r="F154" s="3"/>
      <c r="G154" s="3"/>
      <c r="H154" s="3"/>
      <c r="I154" s="3"/>
      <c r="J154" s="3"/>
      <c r="K154" s="3"/>
      <c r="L154" s="3"/>
      <c r="M154" s="3"/>
      <c r="N154" s="3"/>
      <c r="O154" s="3"/>
      <c r="P154" s="3"/>
    </row>
    <row r="155" spans="1:16" ht="15.75" customHeight="1">
      <c r="A155" s="1"/>
      <c r="B155" s="2"/>
      <c r="C155" s="2"/>
      <c r="D155" s="2"/>
      <c r="E155" s="3"/>
      <c r="F155" s="3"/>
      <c r="G155" s="3"/>
      <c r="H155" s="3"/>
      <c r="I155" s="3"/>
      <c r="J155" s="3"/>
      <c r="K155" s="3"/>
      <c r="L155" s="3"/>
      <c r="M155" s="3"/>
      <c r="N155" s="3"/>
      <c r="O155" s="3"/>
      <c r="P155" s="3"/>
    </row>
    <row r="156" spans="1:16" ht="15.75" customHeight="1">
      <c r="A156" s="1"/>
      <c r="B156" s="2"/>
      <c r="C156" s="2"/>
      <c r="D156" s="2"/>
      <c r="E156" s="3"/>
      <c r="F156" s="3"/>
      <c r="G156" s="3"/>
      <c r="H156" s="3"/>
      <c r="I156" s="3"/>
      <c r="J156" s="3"/>
      <c r="K156" s="3"/>
      <c r="L156" s="3"/>
      <c r="M156" s="3"/>
      <c r="N156" s="3"/>
      <c r="O156" s="3"/>
      <c r="P156" s="3"/>
    </row>
    <row r="157" spans="1:16" ht="15.75" customHeight="1">
      <c r="A157" s="1"/>
      <c r="B157" s="2"/>
      <c r="C157" s="2"/>
      <c r="D157" s="2"/>
      <c r="E157" s="3"/>
      <c r="F157" s="3"/>
      <c r="G157" s="3"/>
      <c r="H157" s="3"/>
      <c r="I157" s="3"/>
      <c r="J157" s="3"/>
      <c r="K157" s="3"/>
      <c r="L157" s="3"/>
      <c r="M157" s="3"/>
      <c r="N157" s="3"/>
      <c r="O157" s="3"/>
      <c r="P157" s="3"/>
    </row>
    <row r="158" spans="1:16" ht="15.75" customHeight="1">
      <c r="A158" s="1"/>
      <c r="B158" s="2"/>
      <c r="C158" s="2"/>
      <c r="D158" s="2"/>
      <c r="E158" s="3"/>
      <c r="F158" s="3"/>
      <c r="G158" s="3"/>
      <c r="H158" s="3"/>
      <c r="I158" s="3"/>
      <c r="J158" s="3"/>
      <c r="K158" s="3"/>
      <c r="L158" s="3"/>
      <c r="M158" s="3"/>
      <c r="N158" s="3"/>
      <c r="O158" s="3"/>
      <c r="P158" s="3"/>
    </row>
    <row r="159" spans="1:16" ht="15.75" customHeight="1">
      <c r="A159" s="1"/>
      <c r="B159" s="2"/>
      <c r="C159" s="2"/>
      <c r="D159" s="2"/>
      <c r="E159" s="3"/>
      <c r="F159" s="3"/>
      <c r="G159" s="3"/>
      <c r="H159" s="3"/>
      <c r="I159" s="3"/>
      <c r="J159" s="3"/>
      <c r="K159" s="3"/>
      <c r="L159" s="3"/>
      <c r="M159" s="3"/>
      <c r="N159" s="3"/>
      <c r="O159" s="3"/>
      <c r="P159" s="3"/>
    </row>
    <row r="160" spans="1:16" ht="15.75" customHeight="1">
      <c r="A160" s="1"/>
      <c r="B160" s="2"/>
      <c r="C160" s="2"/>
      <c r="D160" s="2"/>
      <c r="E160" s="3"/>
      <c r="F160" s="3"/>
      <c r="G160" s="3"/>
      <c r="H160" s="3"/>
      <c r="I160" s="3"/>
      <c r="J160" s="3"/>
      <c r="K160" s="3"/>
      <c r="L160" s="3"/>
      <c r="M160" s="3"/>
      <c r="N160" s="3"/>
      <c r="O160" s="3"/>
      <c r="P160" s="3"/>
    </row>
    <row r="161" spans="1:16" ht="15.75" customHeight="1">
      <c r="A161" s="1"/>
      <c r="B161" s="2"/>
      <c r="C161" s="2"/>
      <c r="D161" s="2"/>
      <c r="E161" s="3"/>
      <c r="F161" s="3"/>
      <c r="G161" s="3"/>
      <c r="H161" s="3"/>
      <c r="I161" s="3"/>
      <c r="J161" s="3"/>
      <c r="K161" s="3"/>
      <c r="L161" s="3"/>
      <c r="M161" s="3"/>
      <c r="N161" s="3"/>
      <c r="O161" s="3"/>
      <c r="P161" s="3"/>
    </row>
    <row r="162" spans="1:16" ht="15.75" customHeight="1">
      <c r="A162" s="1"/>
      <c r="B162" s="2"/>
      <c r="C162" s="2"/>
      <c r="D162" s="2"/>
      <c r="E162" s="3"/>
      <c r="F162" s="3"/>
      <c r="G162" s="3"/>
      <c r="H162" s="3"/>
      <c r="I162" s="3"/>
      <c r="J162" s="3"/>
      <c r="K162" s="3"/>
      <c r="L162" s="3"/>
      <c r="M162" s="3"/>
      <c r="N162" s="3"/>
      <c r="O162" s="3"/>
      <c r="P162" s="3"/>
    </row>
    <row r="163" spans="1:16" ht="15.75" customHeight="1">
      <c r="A163" s="1"/>
      <c r="B163" s="2"/>
      <c r="C163" s="2"/>
      <c r="D163" s="2"/>
      <c r="E163" s="3"/>
      <c r="F163" s="3"/>
      <c r="G163" s="3"/>
      <c r="H163" s="3"/>
      <c r="I163" s="3"/>
      <c r="J163" s="3"/>
      <c r="K163" s="3"/>
      <c r="L163" s="3"/>
      <c r="M163" s="3"/>
      <c r="N163" s="3"/>
      <c r="O163" s="3"/>
      <c r="P163" s="3"/>
    </row>
    <row r="164" spans="1:16" ht="15.75" customHeight="1">
      <c r="A164" s="1"/>
      <c r="B164" s="2"/>
      <c r="C164" s="2"/>
      <c r="D164" s="2"/>
      <c r="E164" s="3"/>
      <c r="F164" s="3"/>
      <c r="G164" s="3"/>
      <c r="H164" s="3"/>
      <c r="I164" s="3"/>
      <c r="J164" s="3"/>
      <c r="K164" s="3"/>
      <c r="L164" s="3"/>
      <c r="M164" s="3"/>
      <c r="N164" s="3"/>
      <c r="O164" s="3"/>
      <c r="P164" s="3"/>
    </row>
    <row r="165" spans="1:16" ht="15.75" customHeight="1">
      <c r="A165" s="1"/>
      <c r="B165" s="2"/>
      <c r="C165" s="2"/>
      <c r="D165" s="2"/>
      <c r="E165" s="3"/>
      <c r="F165" s="3"/>
      <c r="G165" s="3"/>
      <c r="H165" s="3"/>
      <c r="I165" s="3"/>
      <c r="J165" s="3"/>
      <c r="K165" s="3"/>
      <c r="L165" s="3"/>
      <c r="M165" s="3"/>
      <c r="N165" s="3"/>
      <c r="O165" s="3"/>
      <c r="P165" s="3"/>
    </row>
    <row r="166" spans="1:16" ht="15.75" customHeight="1">
      <c r="A166" s="1"/>
      <c r="B166" s="2"/>
      <c r="C166" s="2"/>
      <c r="D166" s="2"/>
      <c r="E166" s="3"/>
      <c r="F166" s="3"/>
      <c r="G166" s="3"/>
      <c r="H166" s="3"/>
      <c r="I166" s="3"/>
      <c r="J166" s="3"/>
      <c r="K166" s="3"/>
      <c r="L166" s="3"/>
      <c r="M166" s="3"/>
      <c r="N166" s="3"/>
      <c r="O166" s="3"/>
      <c r="P166" s="3"/>
    </row>
    <row r="167" spans="1:16" ht="15.75" customHeight="1">
      <c r="A167" s="1"/>
      <c r="B167" s="2"/>
      <c r="C167" s="2"/>
      <c r="D167" s="2"/>
      <c r="E167" s="3"/>
      <c r="F167" s="3"/>
      <c r="G167" s="3"/>
      <c r="H167" s="3"/>
      <c r="I167" s="3"/>
      <c r="J167" s="3"/>
      <c r="K167" s="3"/>
      <c r="L167" s="3"/>
      <c r="M167" s="3"/>
      <c r="N167" s="3"/>
      <c r="O167" s="3"/>
      <c r="P167" s="3"/>
    </row>
    <row r="168" spans="1:16" ht="15.75" customHeight="1">
      <c r="A168" s="1"/>
      <c r="B168" s="2"/>
      <c r="C168" s="2"/>
      <c r="D168" s="2"/>
      <c r="E168" s="3"/>
      <c r="F168" s="3"/>
      <c r="G168" s="3"/>
      <c r="H168" s="3"/>
      <c r="I168" s="3"/>
      <c r="J168" s="3"/>
      <c r="K168" s="3"/>
      <c r="L168" s="3"/>
      <c r="M168" s="3"/>
      <c r="N168" s="3"/>
      <c r="O168" s="3"/>
      <c r="P168" s="3"/>
    </row>
    <row r="169" spans="1:16" ht="15.75" customHeight="1">
      <c r="A169" s="1"/>
      <c r="B169" s="2"/>
      <c r="C169" s="2"/>
      <c r="D169" s="2"/>
      <c r="E169" s="3"/>
      <c r="F169" s="3"/>
      <c r="G169" s="3"/>
      <c r="H169" s="3"/>
      <c r="I169" s="3"/>
      <c r="J169" s="3"/>
      <c r="K169" s="3"/>
      <c r="L169" s="3"/>
      <c r="M169" s="3"/>
      <c r="N169" s="3"/>
      <c r="O169" s="3"/>
      <c r="P169" s="3"/>
    </row>
    <row r="170" spans="1:16" ht="15.75" customHeight="1">
      <c r="A170" s="1"/>
      <c r="B170" s="2"/>
      <c r="C170" s="2"/>
      <c r="D170" s="2"/>
      <c r="E170" s="3"/>
      <c r="F170" s="3"/>
      <c r="G170" s="3"/>
      <c r="H170" s="3"/>
      <c r="I170" s="3"/>
      <c r="J170" s="3"/>
      <c r="K170" s="3"/>
      <c r="L170" s="3"/>
      <c r="M170" s="3"/>
      <c r="N170" s="3"/>
      <c r="O170" s="3"/>
      <c r="P170" s="3"/>
    </row>
    <row r="171" spans="1:16" ht="15.75" customHeight="1">
      <c r="A171" s="1"/>
      <c r="B171" s="2"/>
      <c r="C171" s="2"/>
      <c r="D171" s="2"/>
      <c r="E171" s="3"/>
      <c r="F171" s="3"/>
      <c r="G171" s="3"/>
      <c r="H171" s="3"/>
      <c r="I171" s="3"/>
      <c r="J171" s="3"/>
      <c r="K171" s="3"/>
      <c r="L171" s="3"/>
      <c r="M171" s="3"/>
      <c r="N171" s="3"/>
      <c r="O171" s="3"/>
      <c r="P171" s="3"/>
    </row>
    <row r="172" spans="1:16" ht="15.75" customHeight="1">
      <c r="A172" s="1"/>
      <c r="B172" s="2"/>
      <c r="C172" s="2"/>
      <c r="D172" s="2"/>
      <c r="E172" s="3"/>
      <c r="F172" s="3"/>
      <c r="G172" s="3"/>
      <c r="H172" s="3"/>
      <c r="I172" s="3"/>
      <c r="J172" s="3"/>
      <c r="K172" s="3"/>
      <c r="L172" s="3"/>
      <c r="M172" s="3"/>
      <c r="N172" s="3"/>
      <c r="O172" s="3"/>
      <c r="P172" s="3"/>
    </row>
    <row r="173" spans="1:16" ht="15.75" customHeight="1">
      <c r="A173" s="1"/>
      <c r="B173" s="2"/>
      <c r="C173" s="2"/>
      <c r="D173" s="2"/>
      <c r="E173" s="3"/>
      <c r="F173" s="3"/>
      <c r="G173" s="3"/>
      <c r="H173" s="3"/>
      <c r="I173" s="3"/>
      <c r="J173" s="3"/>
      <c r="K173" s="3"/>
      <c r="L173" s="3"/>
      <c r="M173" s="3"/>
      <c r="N173" s="3"/>
      <c r="O173" s="3"/>
      <c r="P173" s="3"/>
    </row>
    <row r="174" spans="1:16" ht="15.75" customHeight="1">
      <c r="A174" s="1"/>
      <c r="B174" s="2"/>
      <c r="C174" s="2"/>
      <c r="D174" s="2"/>
      <c r="E174" s="3"/>
      <c r="F174" s="3"/>
      <c r="G174" s="3"/>
      <c r="H174" s="3"/>
      <c r="I174" s="3"/>
      <c r="J174" s="3"/>
      <c r="K174" s="3"/>
      <c r="L174" s="3"/>
      <c r="M174" s="3"/>
      <c r="N174" s="3"/>
      <c r="O174" s="3"/>
      <c r="P174" s="3"/>
    </row>
    <row r="175" spans="1:16" ht="15.75" customHeight="1">
      <c r="A175" s="1"/>
      <c r="B175" s="2"/>
      <c r="C175" s="2"/>
      <c r="D175" s="2"/>
      <c r="E175" s="3"/>
      <c r="F175" s="3"/>
      <c r="G175" s="3"/>
      <c r="H175" s="3"/>
      <c r="I175" s="3"/>
      <c r="J175" s="3"/>
      <c r="K175" s="3"/>
      <c r="L175" s="3"/>
      <c r="M175" s="3"/>
      <c r="N175" s="3"/>
      <c r="O175" s="3"/>
      <c r="P175" s="3"/>
    </row>
    <row r="176" spans="1:16" ht="15.75" customHeight="1">
      <c r="A176" s="1"/>
      <c r="B176" s="2"/>
      <c r="C176" s="2"/>
      <c r="D176" s="2"/>
      <c r="E176" s="3"/>
      <c r="F176" s="3"/>
      <c r="G176" s="3"/>
      <c r="H176" s="3"/>
      <c r="I176" s="3"/>
      <c r="J176" s="3"/>
      <c r="K176" s="3"/>
      <c r="L176" s="3"/>
      <c r="M176" s="3"/>
      <c r="N176" s="3"/>
      <c r="O176" s="3"/>
      <c r="P176" s="3"/>
    </row>
    <row r="177" spans="1:16" ht="15.75" customHeight="1">
      <c r="A177" s="1"/>
      <c r="B177" s="2"/>
      <c r="C177" s="2"/>
      <c r="D177" s="2"/>
      <c r="E177" s="3"/>
      <c r="F177" s="3"/>
      <c r="G177" s="3"/>
      <c r="H177" s="3"/>
      <c r="I177" s="3"/>
      <c r="J177" s="3"/>
      <c r="K177" s="3"/>
      <c r="L177" s="3"/>
      <c r="M177" s="3"/>
      <c r="N177" s="3"/>
      <c r="O177" s="3"/>
      <c r="P177" s="3"/>
    </row>
    <row r="178" spans="1:16" ht="15.75" customHeight="1">
      <c r="A178" s="1"/>
      <c r="B178" s="2"/>
      <c r="C178" s="2"/>
      <c r="D178" s="2"/>
      <c r="E178" s="3"/>
      <c r="F178" s="3"/>
      <c r="G178" s="3"/>
      <c r="H178" s="3"/>
      <c r="I178" s="3"/>
      <c r="J178" s="3"/>
      <c r="K178" s="3"/>
      <c r="L178" s="3"/>
      <c r="M178" s="3"/>
      <c r="N178" s="3"/>
      <c r="O178" s="3"/>
      <c r="P178" s="3"/>
    </row>
    <row r="179" spans="1:16" ht="15.75" customHeight="1">
      <c r="A179" s="1"/>
      <c r="B179" s="2"/>
      <c r="C179" s="2"/>
      <c r="D179" s="2"/>
      <c r="E179" s="3"/>
      <c r="F179" s="3"/>
      <c r="G179" s="3"/>
      <c r="H179" s="3"/>
      <c r="I179" s="3"/>
      <c r="J179" s="3"/>
      <c r="K179" s="3"/>
      <c r="L179" s="3"/>
      <c r="M179" s="3"/>
      <c r="N179" s="3"/>
      <c r="O179" s="3"/>
      <c r="P179" s="3"/>
    </row>
    <row r="180" spans="1:16" ht="15.75" customHeight="1">
      <c r="A180" s="1"/>
      <c r="B180" s="2"/>
      <c r="C180" s="2"/>
      <c r="D180" s="2"/>
      <c r="E180" s="3"/>
      <c r="F180" s="3"/>
      <c r="G180" s="3"/>
      <c r="H180" s="3"/>
      <c r="I180" s="3"/>
      <c r="J180" s="3"/>
      <c r="K180" s="3"/>
      <c r="L180" s="3"/>
      <c r="M180" s="3"/>
      <c r="N180" s="3"/>
      <c r="O180" s="3"/>
      <c r="P180" s="3"/>
    </row>
    <row r="181" spans="1:16" ht="15.75" customHeight="1">
      <c r="A181" s="1"/>
      <c r="B181" s="2"/>
      <c r="C181" s="2"/>
      <c r="D181" s="2"/>
      <c r="E181" s="3"/>
      <c r="F181" s="3"/>
      <c r="G181" s="3"/>
      <c r="H181" s="3"/>
      <c r="I181" s="3"/>
      <c r="J181" s="3"/>
      <c r="K181" s="3"/>
      <c r="L181" s="3"/>
      <c r="M181" s="3"/>
      <c r="N181" s="3"/>
      <c r="O181" s="3"/>
      <c r="P181" s="3"/>
    </row>
    <row r="182" spans="1:16" ht="15.75" customHeight="1">
      <c r="A182" s="1"/>
      <c r="B182" s="2"/>
      <c r="C182" s="2"/>
      <c r="D182" s="2"/>
      <c r="E182" s="3"/>
      <c r="F182" s="3"/>
      <c r="G182" s="3"/>
      <c r="H182" s="3"/>
      <c r="I182" s="3"/>
      <c r="J182" s="3"/>
      <c r="K182" s="3"/>
      <c r="L182" s="3"/>
      <c r="M182" s="3"/>
      <c r="N182" s="3"/>
      <c r="O182" s="3"/>
      <c r="P182" s="3"/>
    </row>
    <row r="183" spans="1:16" ht="15.75" customHeight="1">
      <c r="A183" s="1"/>
      <c r="B183" s="2"/>
      <c r="C183" s="2"/>
      <c r="D183" s="2"/>
      <c r="E183" s="3"/>
      <c r="F183" s="3"/>
      <c r="G183" s="3"/>
      <c r="H183" s="3"/>
      <c r="I183" s="3"/>
      <c r="J183" s="3"/>
      <c r="K183" s="3"/>
      <c r="L183" s="3"/>
      <c r="M183" s="3"/>
      <c r="N183" s="3"/>
      <c r="O183" s="3"/>
      <c r="P183" s="3"/>
    </row>
    <row r="184" spans="1:16" ht="15.75" customHeight="1">
      <c r="A184" s="1"/>
      <c r="B184" s="2"/>
      <c r="C184" s="2"/>
      <c r="D184" s="2"/>
      <c r="E184" s="3"/>
      <c r="F184" s="3"/>
      <c r="G184" s="3"/>
      <c r="H184" s="3"/>
      <c r="I184" s="3"/>
      <c r="J184" s="3"/>
      <c r="K184" s="3"/>
      <c r="L184" s="3"/>
      <c r="M184" s="3"/>
      <c r="N184" s="3"/>
      <c r="O184" s="3"/>
      <c r="P184" s="3"/>
    </row>
    <row r="185" spans="1:16" ht="15.75" customHeight="1">
      <c r="A185" s="1"/>
      <c r="B185" s="2"/>
      <c r="C185" s="2"/>
      <c r="D185" s="2"/>
      <c r="E185" s="3"/>
      <c r="F185" s="3"/>
      <c r="G185" s="3"/>
      <c r="H185" s="3"/>
      <c r="I185" s="3"/>
      <c r="J185" s="3"/>
      <c r="K185" s="3"/>
      <c r="L185" s="3"/>
      <c r="M185" s="3"/>
      <c r="N185" s="3"/>
      <c r="O185" s="3"/>
      <c r="P185" s="3"/>
    </row>
    <row r="186" spans="1:16" ht="15.75" customHeight="1">
      <c r="A186" s="1"/>
      <c r="B186" s="2"/>
      <c r="C186" s="2"/>
      <c r="D186" s="2"/>
      <c r="E186" s="3"/>
      <c r="F186" s="3"/>
      <c r="G186" s="3"/>
      <c r="H186" s="3"/>
      <c r="I186" s="3"/>
      <c r="J186" s="3"/>
      <c r="K186" s="3"/>
      <c r="L186" s="3"/>
      <c r="M186" s="3"/>
      <c r="N186" s="3"/>
      <c r="O186" s="3"/>
      <c r="P186" s="3"/>
    </row>
    <row r="187" spans="1:16" ht="15.75" customHeight="1">
      <c r="A187" s="1"/>
      <c r="B187" s="2"/>
      <c r="C187" s="2"/>
      <c r="D187" s="2"/>
      <c r="E187" s="3"/>
      <c r="F187" s="3"/>
      <c r="G187" s="3"/>
      <c r="H187" s="3"/>
      <c r="I187" s="3"/>
      <c r="J187" s="3"/>
      <c r="K187" s="3"/>
      <c r="L187" s="3"/>
      <c r="M187" s="3"/>
      <c r="N187" s="3"/>
      <c r="O187" s="3"/>
      <c r="P187" s="3"/>
    </row>
    <row r="188" spans="1:16" ht="15.75" customHeight="1">
      <c r="A188" s="1"/>
      <c r="B188" s="2"/>
      <c r="C188" s="2"/>
      <c r="D188" s="2"/>
      <c r="E188" s="3"/>
      <c r="F188" s="3"/>
      <c r="G188" s="3"/>
      <c r="H188" s="3"/>
      <c r="I188" s="3"/>
      <c r="J188" s="3"/>
      <c r="K188" s="3"/>
      <c r="L188" s="3"/>
      <c r="M188" s="3"/>
      <c r="N188" s="3"/>
      <c r="O188" s="3"/>
      <c r="P188" s="3"/>
    </row>
    <row r="189" spans="1:16" ht="15.75" customHeight="1">
      <c r="A189" s="1"/>
      <c r="B189" s="2"/>
      <c r="C189" s="2"/>
      <c r="D189" s="2"/>
      <c r="E189" s="3"/>
      <c r="F189" s="3"/>
      <c r="G189" s="3"/>
      <c r="H189" s="3"/>
      <c r="I189" s="3"/>
      <c r="J189" s="3"/>
      <c r="K189" s="3"/>
      <c r="L189" s="3"/>
      <c r="M189" s="3"/>
      <c r="N189" s="3"/>
      <c r="O189" s="3"/>
      <c r="P189" s="3"/>
    </row>
    <row r="190" spans="1:16" ht="15.75" customHeight="1">
      <c r="A190" s="1"/>
      <c r="B190" s="2"/>
      <c r="C190" s="2"/>
      <c r="D190" s="2"/>
      <c r="E190" s="3"/>
      <c r="F190" s="3"/>
      <c r="G190" s="3"/>
      <c r="H190" s="3"/>
      <c r="I190" s="3"/>
      <c r="J190" s="3"/>
      <c r="K190" s="3"/>
      <c r="L190" s="3"/>
      <c r="M190" s="3"/>
      <c r="N190" s="3"/>
      <c r="O190" s="3"/>
      <c r="P190" s="3"/>
    </row>
    <row r="191" spans="1:16" ht="15.75" customHeight="1">
      <c r="A191" s="1"/>
      <c r="B191" s="2"/>
      <c r="C191" s="2"/>
      <c r="D191" s="2"/>
      <c r="E191" s="3"/>
      <c r="F191" s="3"/>
      <c r="G191" s="3"/>
      <c r="H191" s="3"/>
      <c r="I191" s="3"/>
      <c r="J191" s="3"/>
      <c r="K191" s="3"/>
      <c r="L191" s="3"/>
      <c r="M191" s="3"/>
      <c r="N191" s="3"/>
      <c r="O191" s="3"/>
      <c r="P191" s="3"/>
    </row>
    <row r="192" spans="1:16" ht="15.75" customHeight="1">
      <c r="A192" s="1"/>
      <c r="B192" s="2"/>
      <c r="C192" s="2"/>
      <c r="D192" s="2"/>
      <c r="E192" s="3"/>
      <c r="F192" s="3"/>
      <c r="G192" s="3"/>
      <c r="H192" s="3"/>
      <c r="I192" s="3"/>
      <c r="J192" s="3"/>
      <c r="K192" s="3"/>
      <c r="L192" s="3"/>
      <c r="M192" s="3"/>
      <c r="N192" s="3"/>
      <c r="O192" s="3"/>
      <c r="P192" s="3"/>
    </row>
    <row r="193" spans="1:16" ht="15.75" customHeight="1">
      <c r="A193" s="1"/>
      <c r="B193" s="2"/>
      <c r="C193" s="2"/>
      <c r="D193" s="2"/>
      <c r="E193" s="3"/>
      <c r="F193" s="3"/>
      <c r="G193" s="3"/>
      <c r="H193" s="3"/>
      <c r="I193" s="3"/>
      <c r="J193" s="3"/>
      <c r="K193" s="3"/>
      <c r="L193" s="3"/>
      <c r="M193" s="3"/>
      <c r="N193" s="3"/>
      <c r="O193" s="3"/>
      <c r="P193" s="3"/>
    </row>
    <row r="194" spans="1:16" ht="15.75" customHeight="1">
      <c r="A194" s="1"/>
      <c r="B194" s="2"/>
      <c r="C194" s="2"/>
      <c r="D194" s="2"/>
      <c r="E194" s="3"/>
      <c r="F194" s="3"/>
      <c r="G194" s="3"/>
      <c r="H194" s="3"/>
      <c r="I194" s="3"/>
      <c r="J194" s="3"/>
      <c r="K194" s="3"/>
      <c r="L194" s="3"/>
      <c r="M194" s="3"/>
      <c r="N194" s="3"/>
      <c r="O194" s="3"/>
      <c r="P194" s="3"/>
    </row>
    <row r="195" spans="1:16" ht="15.75" customHeight="1">
      <c r="A195" s="1"/>
      <c r="B195" s="2"/>
      <c r="C195" s="2"/>
      <c r="D195" s="2"/>
      <c r="E195" s="3"/>
      <c r="F195" s="3"/>
      <c r="G195" s="3"/>
      <c r="H195" s="3"/>
      <c r="I195" s="3"/>
      <c r="J195" s="3"/>
      <c r="K195" s="3"/>
      <c r="L195" s="3"/>
      <c r="M195" s="3"/>
      <c r="N195" s="3"/>
      <c r="O195" s="3"/>
      <c r="P195" s="3"/>
    </row>
    <row r="196" spans="1:16" ht="15.75" customHeight="1">
      <c r="A196" s="1"/>
      <c r="B196" s="2"/>
      <c r="C196" s="2"/>
      <c r="D196" s="2"/>
      <c r="E196" s="3"/>
      <c r="F196" s="3"/>
      <c r="G196" s="3"/>
      <c r="H196" s="3"/>
      <c r="I196" s="3"/>
      <c r="J196" s="3"/>
      <c r="K196" s="3"/>
      <c r="L196" s="3"/>
      <c r="M196" s="3"/>
      <c r="N196" s="3"/>
      <c r="O196" s="3"/>
      <c r="P196" s="3"/>
    </row>
    <row r="197" spans="1:16" ht="15.75" customHeight="1">
      <c r="A197" s="1"/>
      <c r="B197" s="2"/>
      <c r="C197" s="2"/>
      <c r="D197" s="2"/>
      <c r="E197" s="3"/>
      <c r="F197" s="3"/>
      <c r="G197" s="3"/>
      <c r="H197" s="3"/>
      <c r="I197" s="3"/>
      <c r="J197" s="3"/>
      <c r="K197" s="3"/>
      <c r="L197" s="3"/>
      <c r="M197" s="3"/>
      <c r="N197" s="3"/>
      <c r="O197" s="3"/>
      <c r="P197" s="3"/>
    </row>
    <row r="198" spans="1:16" ht="15.75" customHeight="1">
      <c r="A198" s="1"/>
      <c r="B198" s="2"/>
      <c r="C198" s="2"/>
      <c r="D198" s="2"/>
      <c r="E198" s="3"/>
      <c r="F198" s="3"/>
      <c r="G198" s="3"/>
      <c r="H198" s="3"/>
      <c r="I198" s="3"/>
      <c r="J198" s="3"/>
      <c r="K198" s="3"/>
      <c r="L198" s="3"/>
      <c r="M198" s="3"/>
      <c r="N198" s="3"/>
      <c r="O198" s="3"/>
      <c r="P198" s="3"/>
    </row>
    <row r="199" spans="1:16" ht="15.75" customHeight="1">
      <c r="A199" s="1"/>
      <c r="B199" s="2"/>
      <c r="C199" s="2"/>
      <c r="D199" s="2"/>
      <c r="E199" s="3"/>
      <c r="F199" s="3"/>
      <c r="G199" s="3"/>
      <c r="H199" s="3"/>
      <c r="I199" s="3"/>
      <c r="J199" s="3"/>
      <c r="K199" s="3"/>
      <c r="L199" s="3"/>
      <c r="M199" s="3"/>
      <c r="N199" s="3"/>
      <c r="O199" s="3"/>
      <c r="P199" s="3"/>
    </row>
    <row r="200" spans="1:16" ht="15.75" customHeight="1">
      <c r="A200" s="1"/>
      <c r="B200" s="2"/>
      <c r="C200" s="2"/>
      <c r="D200" s="2"/>
      <c r="E200" s="3"/>
      <c r="F200" s="3"/>
      <c r="G200" s="3"/>
      <c r="H200" s="3"/>
      <c r="I200" s="3"/>
      <c r="J200" s="3"/>
      <c r="K200" s="3"/>
      <c r="L200" s="3"/>
      <c r="M200" s="3"/>
      <c r="N200" s="3"/>
      <c r="O200" s="3"/>
      <c r="P200" s="3"/>
    </row>
    <row r="201" spans="1:16" ht="15.75" customHeight="1">
      <c r="A201" s="1"/>
      <c r="B201" s="2"/>
      <c r="C201" s="2"/>
      <c r="D201" s="2"/>
      <c r="E201" s="3"/>
      <c r="F201" s="3"/>
      <c r="G201" s="3"/>
      <c r="H201" s="3"/>
      <c r="I201" s="3"/>
      <c r="J201" s="3"/>
      <c r="K201" s="3"/>
      <c r="L201" s="3"/>
      <c r="M201" s="3"/>
      <c r="N201" s="3"/>
      <c r="O201" s="3"/>
      <c r="P201" s="3"/>
    </row>
    <row r="202" spans="1:16" ht="15.75" customHeight="1">
      <c r="A202" s="1"/>
      <c r="B202" s="2"/>
      <c r="C202" s="2"/>
      <c r="D202" s="2"/>
      <c r="E202" s="3"/>
      <c r="F202" s="3"/>
      <c r="G202" s="3"/>
      <c r="H202" s="3"/>
      <c r="I202" s="3"/>
      <c r="J202" s="3"/>
      <c r="K202" s="3"/>
      <c r="L202" s="3"/>
      <c r="M202" s="3"/>
      <c r="N202" s="3"/>
      <c r="O202" s="3"/>
      <c r="P202" s="3"/>
    </row>
    <row r="203" spans="1:16" ht="15.75" customHeight="1">
      <c r="A203" s="1"/>
      <c r="B203" s="2"/>
      <c r="C203" s="2"/>
      <c r="D203" s="2"/>
      <c r="E203" s="3"/>
      <c r="F203" s="3"/>
      <c r="G203" s="3"/>
      <c r="H203" s="3"/>
      <c r="I203" s="3"/>
      <c r="J203" s="3"/>
      <c r="K203" s="3"/>
      <c r="L203" s="3"/>
      <c r="M203" s="3"/>
      <c r="N203" s="3"/>
      <c r="O203" s="3"/>
      <c r="P203" s="3"/>
    </row>
    <row r="204" spans="1:16" ht="15.75" customHeight="1">
      <c r="A204" s="1"/>
      <c r="B204" s="2"/>
      <c r="C204" s="2"/>
      <c r="D204" s="2"/>
      <c r="E204" s="3"/>
      <c r="F204" s="3"/>
      <c r="G204" s="3"/>
      <c r="H204" s="3"/>
      <c r="I204" s="3"/>
      <c r="J204" s="3"/>
      <c r="K204" s="3"/>
      <c r="L204" s="3"/>
      <c r="M204" s="3"/>
      <c r="N204" s="3"/>
      <c r="O204" s="3"/>
      <c r="P204" s="3"/>
    </row>
    <row r="205" spans="1:16" ht="15.75" customHeight="1">
      <c r="A205" s="1"/>
      <c r="B205" s="2"/>
      <c r="C205" s="2"/>
      <c r="D205" s="2"/>
      <c r="E205" s="3"/>
      <c r="F205" s="3"/>
      <c r="G205" s="3"/>
      <c r="H205" s="3"/>
      <c r="I205" s="3"/>
      <c r="J205" s="3"/>
      <c r="K205" s="3"/>
      <c r="L205" s="3"/>
      <c r="M205" s="3"/>
      <c r="N205" s="3"/>
      <c r="O205" s="3"/>
      <c r="P205" s="3"/>
    </row>
    <row r="206" spans="1:16" ht="15.75" customHeight="1">
      <c r="A206" s="1"/>
      <c r="B206" s="2"/>
      <c r="C206" s="2"/>
      <c r="D206" s="2"/>
      <c r="E206" s="3"/>
      <c r="F206" s="3"/>
      <c r="G206" s="3"/>
      <c r="H206" s="3"/>
      <c r="I206" s="3"/>
      <c r="J206" s="3"/>
      <c r="K206" s="3"/>
      <c r="L206" s="3"/>
      <c r="M206" s="3"/>
      <c r="N206" s="3"/>
      <c r="O206" s="3"/>
      <c r="P206" s="3"/>
    </row>
    <row r="207" spans="1:16" ht="15.75" customHeight="1">
      <c r="A207" s="1"/>
      <c r="B207" s="2"/>
      <c r="C207" s="2"/>
      <c r="D207" s="2"/>
      <c r="E207" s="3"/>
      <c r="F207" s="3"/>
      <c r="G207" s="3"/>
      <c r="H207" s="3"/>
      <c r="I207" s="3"/>
      <c r="J207" s="3"/>
      <c r="K207" s="3"/>
      <c r="L207" s="3"/>
      <c r="M207" s="3"/>
      <c r="N207" s="3"/>
      <c r="O207" s="3"/>
      <c r="P207" s="3"/>
    </row>
    <row r="208" spans="1:16" ht="15.75" customHeight="1">
      <c r="A208" s="1"/>
      <c r="B208" s="2"/>
      <c r="C208" s="2"/>
      <c r="D208" s="2"/>
      <c r="E208" s="3"/>
      <c r="F208" s="3"/>
      <c r="G208" s="3"/>
      <c r="H208" s="3"/>
      <c r="I208" s="3"/>
      <c r="J208" s="3"/>
      <c r="K208" s="3"/>
      <c r="L208" s="3"/>
      <c r="M208" s="3"/>
      <c r="N208" s="3"/>
      <c r="O208" s="3"/>
      <c r="P208" s="3"/>
    </row>
    <row r="209" spans="1:16" ht="15.75" customHeight="1">
      <c r="A209" s="1"/>
      <c r="B209" s="2"/>
      <c r="C209" s="2"/>
      <c r="D209" s="2"/>
      <c r="E209" s="3"/>
      <c r="F209" s="3"/>
      <c r="G209" s="3"/>
      <c r="H209" s="3"/>
      <c r="I209" s="3"/>
      <c r="J209" s="3"/>
      <c r="K209" s="3"/>
      <c r="L209" s="3"/>
      <c r="M209" s="3"/>
      <c r="N209" s="3"/>
      <c r="O209" s="3"/>
      <c r="P209" s="3"/>
    </row>
    <row r="210" spans="1:16" ht="15.75" customHeight="1">
      <c r="A210" s="1"/>
      <c r="B210" s="2"/>
      <c r="C210" s="2"/>
      <c r="D210" s="2"/>
      <c r="E210" s="3"/>
      <c r="F210" s="3"/>
      <c r="G210" s="3"/>
      <c r="H210" s="3"/>
      <c r="I210" s="3"/>
      <c r="J210" s="3"/>
      <c r="K210" s="3"/>
      <c r="L210" s="3"/>
      <c r="M210" s="3"/>
      <c r="N210" s="3"/>
      <c r="O210" s="3"/>
      <c r="P210" s="3"/>
    </row>
    <row r="211" spans="1:16" ht="15.75" customHeight="1">
      <c r="A211" s="1"/>
      <c r="B211" s="2"/>
      <c r="C211" s="2"/>
      <c r="D211" s="2"/>
      <c r="E211" s="3"/>
      <c r="F211" s="3"/>
      <c r="G211" s="3"/>
      <c r="H211" s="3"/>
      <c r="I211" s="3"/>
      <c r="J211" s="3"/>
      <c r="K211" s="3"/>
      <c r="L211" s="3"/>
      <c r="M211" s="3"/>
      <c r="N211" s="3"/>
      <c r="O211" s="3"/>
      <c r="P211" s="3"/>
    </row>
    <row r="212" spans="1:16" ht="15.75" customHeight="1">
      <c r="A212" s="1"/>
      <c r="B212" s="2"/>
      <c r="C212" s="2"/>
      <c r="D212" s="2"/>
      <c r="E212" s="3"/>
      <c r="F212" s="3"/>
      <c r="G212" s="3"/>
      <c r="H212" s="3"/>
      <c r="I212" s="3"/>
      <c r="J212" s="3"/>
      <c r="K212" s="3"/>
      <c r="L212" s="3"/>
      <c r="M212" s="3"/>
      <c r="N212" s="3"/>
      <c r="O212" s="3"/>
      <c r="P212" s="3"/>
    </row>
    <row r="213" spans="1:16" ht="15.75" customHeight="1">
      <c r="A213" s="1"/>
      <c r="B213" s="2"/>
      <c r="C213" s="2"/>
      <c r="D213" s="2"/>
      <c r="E213" s="3"/>
      <c r="F213" s="3"/>
      <c r="G213" s="3"/>
      <c r="H213" s="3"/>
      <c r="I213" s="3"/>
      <c r="J213" s="3"/>
      <c r="K213" s="3"/>
      <c r="L213" s="3"/>
      <c r="M213" s="3"/>
      <c r="N213" s="3"/>
      <c r="O213" s="3"/>
      <c r="P213" s="3"/>
    </row>
    <row r="214" spans="1:16" ht="15.75" customHeight="1">
      <c r="A214" s="1"/>
      <c r="B214" s="2"/>
      <c r="C214" s="2"/>
      <c r="D214" s="2"/>
      <c r="E214" s="3"/>
      <c r="F214" s="3"/>
      <c r="G214" s="3"/>
      <c r="H214" s="3"/>
      <c r="I214" s="3"/>
      <c r="J214" s="3"/>
      <c r="K214" s="3"/>
      <c r="L214" s="3"/>
      <c r="M214" s="3"/>
      <c r="N214" s="3"/>
      <c r="O214" s="3"/>
      <c r="P214" s="3"/>
    </row>
    <row r="215" spans="1:16" ht="15.75" customHeight="1">
      <c r="A215" s="1"/>
      <c r="B215" s="2"/>
      <c r="C215" s="2"/>
      <c r="D215" s="2"/>
      <c r="E215" s="3"/>
      <c r="F215" s="3"/>
      <c r="G215" s="3"/>
      <c r="H215" s="3"/>
      <c r="I215" s="3"/>
      <c r="J215" s="3"/>
      <c r="K215" s="3"/>
      <c r="L215" s="3"/>
      <c r="M215" s="3"/>
      <c r="N215" s="3"/>
      <c r="O215" s="3"/>
      <c r="P215" s="3"/>
    </row>
    <row r="216" spans="1:16" ht="15.75" customHeight="1">
      <c r="A216" s="1"/>
      <c r="B216" s="2"/>
      <c r="C216" s="2"/>
      <c r="D216" s="2"/>
      <c r="E216" s="3"/>
      <c r="F216" s="3"/>
      <c r="G216" s="3"/>
      <c r="H216" s="3"/>
      <c r="I216" s="3"/>
      <c r="J216" s="3"/>
      <c r="K216" s="3"/>
      <c r="L216" s="3"/>
      <c r="M216" s="3"/>
      <c r="N216" s="3"/>
      <c r="O216" s="3"/>
      <c r="P216" s="3"/>
    </row>
    <row r="217" spans="1:16" ht="15.75" customHeight="1">
      <c r="A217" s="1"/>
      <c r="B217" s="2"/>
      <c r="C217" s="2"/>
      <c r="D217" s="2"/>
      <c r="E217" s="3"/>
      <c r="F217" s="3"/>
      <c r="G217" s="3"/>
      <c r="H217" s="3"/>
      <c r="I217" s="3"/>
      <c r="J217" s="3"/>
      <c r="K217" s="3"/>
      <c r="L217" s="3"/>
      <c r="M217" s="3"/>
      <c r="N217" s="3"/>
      <c r="O217" s="3"/>
      <c r="P217" s="3"/>
    </row>
    <row r="218" spans="1:16" ht="15.75" customHeight="1">
      <c r="A218" s="1"/>
      <c r="B218" s="2"/>
      <c r="C218" s="2"/>
      <c r="D218" s="2"/>
      <c r="E218" s="3"/>
      <c r="F218" s="3"/>
      <c r="G218" s="3"/>
      <c r="H218" s="3"/>
      <c r="I218" s="3"/>
      <c r="J218" s="3"/>
      <c r="K218" s="3"/>
      <c r="L218" s="3"/>
      <c r="M218" s="3"/>
      <c r="N218" s="3"/>
      <c r="O218" s="3"/>
      <c r="P218" s="3"/>
    </row>
    <row r="219" spans="1:16" ht="15.75" customHeight="1">
      <c r="A219" s="1"/>
      <c r="B219" s="2"/>
      <c r="C219" s="2"/>
      <c r="D219" s="2"/>
      <c r="E219" s="3"/>
      <c r="F219" s="3"/>
      <c r="G219" s="3"/>
      <c r="H219" s="3"/>
      <c r="I219" s="3"/>
      <c r="J219" s="3"/>
      <c r="K219" s="3"/>
      <c r="L219" s="3"/>
      <c r="M219" s="3"/>
      <c r="N219" s="3"/>
      <c r="O219" s="3"/>
      <c r="P219" s="3"/>
    </row>
    <row r="220" spans="1:16" ht="15.75" customHeight="1">
      <c r="A220" s="1"/>
      <c r="B220" s="2"/>
      <c r="C220" s="2"/>
      <c r="D220" s="2"/>
      <c r="E220" s="3"/>
      <c r="F220" s="3"/>
      <c r="G220" s="3"/>
      <c r="H220" s="3"/>
      <c r="I220" s="3"/>
      <c r="J220" s="3"/>
      <c r="K220" s="3"/>
      <c r="L220" s="3"/>
      <c r="M220" s="3"/>
      <c r="N220" s="3"/>
      <c r="O220" s="3"/>
      <c r="P220" s="3"/>
    </row>
    <row r="221" spans="1:16" ht="15.75" customHeight="1"/>
    <row r="222" spans="1:16" ht="15.75" customHeight="1"/>
    <row r="223" spans="1:16" ht="15.75" customHeight="1"/>
    <row r="224" spans="1:16"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8">
    <mergeCell ref="A8:L8"/>
    <mergeCell ref="A9:L9"/>
    <mergeCell ref="A20:L20"/>
    <mergeCell ref="A2:L2"/>
    <mergeCell ref="A4:L4"/>
    <mergeCell ref="A5:L5"/>
    <mergeCell ref="A6:L6"/>
    <mergeCell ref="A7:L7"/>
  </mergeCells>
  <pageMargins left="0.7" right="0.7" top="0.75" bottom="0.75" header="0" footer="0"/>
  <pageSetup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7"/>
  </sheetPr>
  <dimension ref="A1:Y1349"/>
  <sheetViews>
    <sheetView topLeftCell="A2" workbookViewId="0">
      <selection activeCell="C10" sqref="C10"/>
    </sheetView>
  </sheetViews>
  <sheetFormatPr defaultColWidth="14.44140625" defaultRowHeight="15" customHeight="1"/>
  <cols>
    <col min="1" max="1" width="23.6640625" customWidth="1"/>
    <col min="2" max="2" width="10.88671875" customWidth="1"/>
    <col min="3" max="3" width="30" customWidth="1"/>
    <col min="4" max="4" width="17.6640625" customWidth="1"/>
    <col min="5" max="5" width="26.44140625" style="2202" customWidth="1"/>
    <col min="6" max="6" width="13.6640625" style="142" customWidth="1"/>
    <col min="7" max="8" width="13.6640625" customWidth="1"/>
    <col min="9" max="25" width="8" customWidth="1"/>
  </cols>
  <sheetData>
    <row r="1" spans="1:25" ht="14.4">
      <c r="A1" s="1"/>
      <c r="B1" s="1"/>
      <c r="C1" s="2"/>
      <c r="D1" s="2"/>
      <c r="E1" s="2198"/>
      <c r="F1" s="1"/>
      <c r="G1" s="3"/>
      <c r="H1" s="3"/>
    </row>
    <row r="2" spans="1:25" ht="15.75" customHeight="1">
      <c r="A2" s="2386" t="s">
        <v>343</v>
      </c>
      <c r="B2" s="2387"/>
      <c r="C2" s="2387"/>
      <c r="D2" s="2387"/>
      <c r="E2" s="2388"/>
      <c r="F2" s="4"/>
      <c r="G2" s="4"/>
      <c r="H2" s="4"/>
      <c r="I2" s="19"/>
      <c r="J2" s="19"/>
      <c r="K2" s="19"/>
      <c r="L2" s="19"/>
      <c r="M2" s="19"/>
      <c r="N2" s="19"/>
      <c r="O2" s="19"/>
      <c r="P2" s="19"/>
      <c r="Q2" s="19"/>
      <c r="R2" s="19"/>
      <c r="S2" s="19"/>
      <c r="T2" s="19"/>
      <c r="U2" s="19"/>
      <c r="V2" s="19"/>
      <c r="W2" s="19"/>
      <c r="X2" s="19"/>
      <c r="Y2" s="19"/>
    </row>
    <row r="3" spans="1:25" ht="15.75" customHeight="1">
      <c r="A3" s="5"/>
      <c r="B3" s="5"/>
      <c r="C3" s="5"/>
      <c r="D3" s="5"/>
      <c r="E3" s="2199"/>
      <c r="F3" s="4"/>
      <c r="G3" s="4"/>
      <c r="H3" s="4"/>
      <c r="I3" s="19"/>
      <c r="J3" s="19"/>
      <c r="K3" s="19"/>
      <c r="L3" s="19"/>
      <c r="M3" s="19"/>
      <c r="N3" s="19"/>
      <c r="O3" s="19"/>
      <c r="P3" s="19"/>
      <c r="Q3" s="19"/>
      <c r="R3" s="19"/>
      <c r="S3" s="19"/>
      <c r="T3" s="19"/>
      <c r="U3" s="19"/>
      <c r="V3" s="19"/>
      <c r="W3" s="19"/>
      <c r="X3" s="19"/>
      <c r="Y3" s="19"/>
    </row>
    <row r="4" spans="1:25" ht="16.5" customHeight="1">
      <c r="A4" s="2375" t="s">
        <v>345</v>
      </c>
      <c r="B4" s="2372"/>
      <c r="C4" s="2372"/>
      <c r="D4" s="2372"/>
      <c r="E4" s="2373"/>
      <c r="F4" s="4"/>
      <c r="G4" s="4"/>
      <c r="H4" s="4"/>
      <c r="I4" s="19"/>
      <c r="J4" s="19"/>
      <c r="K4" s="19"/>
      <c r="L4" s="19"/>
      <c r="M4" s="19"/>
      <c r="N4" s="19"/>
      <c r="O4" s="19"/>
      <c r="P4" s="19"/>
      <c r="Q4" s="19"/>
      <c r="R4" s="19"/>
      <c r="S4" s="19"/>
      <c r="T4" s="19"/>
      <c r="U4" s="19"/>
      <c r="V4" s="19"/>
      <c r="W4" s="19"/>
      <c r="X4" s="19"/>
      <c r="Y4" s="19"/>
    </row>
    <row r="5" spans="1:25" ht="132.75" customHeight="1">
      <c r="A5" s="2374" t="s">
        <v>308</v>
      </c>
      <c r="B5" s="2325"/>
      <c r="C5" s="2325"/>
      <c r="D5" s="2325"/>
      <c r="E5" s="2326"/>
      <c r="F5" s="4"/>
      <c r="G5" s="4"/>
      <c r="H5" s="4"/>
      <c r="I5" s="19"/>
      <c r="J5" s="19"/>
      <c r="K5" s="19"/>
      <c r="L5" s="19"/>
      <c r="M5" s="19"/>
      <c r="N5" s="19"/>
      <c r="O5" s="19"/>
      <c r="P5" s="19"/>
      <c r="Q5" s="19"/>
      <c r="R5" s="19"/>
      <c r="S5" s="19"/>
      <c r="T5" s="19"/>
      <c r="U5" s="19"/>
      <c r="V5" s="19"/>
      <c r="W5" s="19"/>
      <c r="X5" s="19"/>
      <c r="Y5" s="19"/>
    </row>
    <row r="6" spans="1:25" ht="14.4">
      <c r="A6" s="7"/>
      <c r="B6" s="7"/>
      <c r="C6" s="8"/>
      <c r="D6" s="8"/>
      <c r="E6" s="2200"/>
      <c r="F6" s="7"/>
      <c r="G6" s="7"/>
      <c r="H6" s="7"/>
      <c r="I6" s="19"/>
      <c r="J6" s="19"/>
      <c r="K6" s="19"/>
      <c r="L6" s="19"/>
      <c r="M6" s="19"/>
      <c r="N6" s="19"/>
      <c r="O6" s="19"/>
      <c r="P6" s="19"/>
      <c r="Q6" s="19"/>
      <c r="R6" s="19"/>
      <c r="S6" s="19"/>
      <c r="T6" s="19"/>
      <c r="U6" s="19"/>
      <c r="V6" s="19"/>
      <c r="W6" s="19"/>
      <c r="X6" s="19"/>
      <c r="Y6" s="19"/>
    </row>
    <row r="7" spans="1:25" ht="61.5" customHeight="1">
      <c r="A7" s="9" t="s">
        <v>135</v>
      </c>
      <c r="B7" s="10" t="s">
        <v>85</v>
      </c>
      <c r="C7" s="10" t="s">
        <v>342</v>
      </c>
      <c r="D7" s="11" t="s">
        <v>71</v>
      </c>
      <c r="E7" s="1763" t="s">
        <v>57</v>
      </c>
      <c r="F7" s="138" t="s">
        <v>393</v>
      </c>
      <c r="I7" s="19"/>
      <c r="J7" s="19"/>
      <c r="K7" s="19"/>
      <c r="L7" s="19"/>
      <c r="M7" s="19"/>
      <c r="N7" s="19"/>
      <c r="O7" s="19"/>
      <c r="P7" s="19"/>
      <c r="Q7" s="19"/>
      <c r="R7" s="19"/>
      <c r="S7" s="19"/>
      <c r="T7" s="19"/>
      <c r="U7" s="19"/>
      <c r="V7" s="19"/>
      <c r="W7" s="19"/>
      <c r="X7" s="19"/>
      <c r="Y7" s="19"/>
    </row>
    <row r="8" spans="1:25" ht="25.2" customHeight="1">
      <c r="A8" s="146" t="s">
        <v>584</v>
      </c>
      <c r="B8" s="155" t="s">
        <v>456</v>
      </c>
      <c r="C8" s="155" t="s">
        <v>689</v>
      </c>
      <c r="D8" s="162">
        <v>20</v>
      </c>
      <c r="E8" s="161">
        <v>20</v>
      </c>
      <c r="F8" s="142" t="s">
        <v>423</v>
      </c>
    </row>
    <row r="9" spans="1:25" ht="25.2" customHeight="1">
      <c r="A9" s="146" t="str">
        <f t="shared" ref="A9:A12" si="0">$A$8</f>
        <v>ANTONESCU ELISABETA</v>
      </c>
      <c r="B9" s="155" t="str">
        <f t="shared" ref="B9:B12" si="1">$B$8</f>
        <v>FMED2</v>
      </c>
      <c r="C9" s="155" t="s">
        <v>690</v>
      </c>
      <c r="D9" s="162">
        <v>60</v>
      </c>
      <c r="E9" s="161">
        <v>60</v>
      </c>
      <c r="F9" s="142" t="s">
        <v>423</v>
      </c>
    </row>
    <row r="10" spans="1:25" ht="25.2" customHeight="1">
      <c r="A10" s="146" t="str">
        <f t="shared" si="0"/>
        <v>ANTONESCU ELISABETA</v>
      </c>
      <c r="B10" s="155" t="str">
        <f t="shared" si="1"/>
        <v>FMED2</v>
      </c>
      <c r="C10" s="155" t="s">
        <v>691</v>
      </c>
      <c r="D10" s="162">
        <v>20</v>
      </c>
      <c r="E10" s="161">
        <v>20</v>
      </c>
      <c r="F10" s="142" t="s">
        <v>423</v>
      </c>
    </row>
    <row r="11" spans="1:25" ht="25.2" customHeight="1">
      <c r="A11" s="146" t="str">
        <f t="shared" si="0"/>
        <v>ANTONESCU ELISABETA</v>
      </c>
      <c r="B11" s="155" t="str">
        <f t="shared" si="1"/>
        <v>FMED2</v>
      </c>
      <c r="C11" s="155" t="s">
        <v>692</v>
      </c>
      <c r="D11" s="162">
        <v>20</v>
      </c>
      <c r="E11" s="161">
        <v>20</v>
      </c>
      <c r="F11" s="142" t="s">
        <v>423</v>
      </c>
    </row>
    <row r="12" spans="1:25" ht="25.2" customHeight="1">
      <c r="A12" s="146" t="str">
        <f t="shared" si="0"/>
        <v>ANTONESCU ELISABETA</v>
      </c>
      <c r="B12" s="155" t="str">
        <f t="shared" si="1"/>
        <v>FMED2</v>
      </c>
      <c r="C12" s="155" t="s">
        <v>693</v>
      </c>
      <c r="D12" s="162">
        <v>20</v>
      </c>
      <c r="E12" s="161">
        <v>20</v>
      </c>
      <c r="F12" s="142" t="s">
        <v>423</v>
      </c>
    </row>
    <row r="13" spans="1:25" ht="25.2" customHeight="1">
      <c r="A13" s="146" t="s">
        <v>433</v>
      </c>
      <c r="B13" s="155" t="s">
        <v>456</v>
      </c>
      <c r="C13" s="155" t="s">
        <v>973</v>
      </c>
      <c r="D13" s="163">
        <v>60</v>
      </c>
      <c r="E13" s="161">
        <v>60</v>
      </c>
      <c r="F13" s="141" t="s">
        <v>433</v>
      </c>
    </row>
    <row r="14" spans="1:25" ht="25.2" customHeight="1">
      <c r="A14" s="146" t="s">
        <v>433</v>
      </c>
      <c r="B14" s="155" t="s">
        <v>456</v>
      </c>
      <c r="C14" s="155" t="s">
        <v>974</v>
      </c>
      <c r="D14" s="162">
        <v>20</v>
      </c>
      <c r="E14" s="161">
        <v>20</v>
      </c>
      <c r="F14" s="141" t="s">
        <v>433</v>
      </c>
    </row>
    <row r="15" spans="1:25" ht="25.2" customHeight="1">
      <c r="A15" s="146" t="s">
        <v>433</v>
      </c>
      <c r="B15" s="155" t="s">
        <v>456</v>
      </c>
      <c r="C15" s="155" t="s">
        <v>975</v>
      </c>
      <c r="D15" s="163">
        <v>40</v>
      </c>
      <c r="E15" s="161">
        <v>40</v>
      </c>
      <c r="F15" s="141" t="s">
        <v>433</v>
      </c>
    </row>
    <row r="16" spans="1:25" ht="25.2" customHeight="1">
      <c r="A16" s="146" t="s">
        <v>433</v>
      </c>
      <c r="B16" s="155" t="s">
        <v>456</v>
      </c>
      <c r="C16" s="155" t="s">
        <v>976</v>
      </c>
      <c r="D16" s="162">
        <v>40</v>
      </c>
      <c r="E16" s="161">
        <v>40</v>
      </c>
      <c r="F16" s="141" t="s">
        <v>433</v>
      </c>
    </row>
    <row r="17" spans="1:6" ht="25.2" customHeight="1">
      <c r="A17" s="146" t="s">
        <v>425</v>
      </c>
      <c r="B17" s="155" t="s">
        <v>456</v>
      </c>
      <c r="C17" s="155" t="s">
        <v>973</v>
      </c>
      <c r="D17" s="162">
        <v>60</v>
      </c>
      <c r="E17" s="161">
        <v>60</v>
      </c>
      <c r="F17" s="146" t="s">
        <v>1402</v>
      </c>
    </row>
    <row r="18" spans="1:6" ht="25.2" customHeight="1">
      <c r="A18" s="146" t="s">
        <v>425</v>
      </c>
      <c r="B18" s="155" t="s">
        <v>456</v>
      </c>
      <c r="C18" s="155" t="s">
        <v>1399</v>
      </c>
      <c r="D18" s="162">
        <v>40</v>
      </c>
      <c r="E18" s="161">
        <v>40</v>
      </c>
      <c r="F18" s="146" t="s">
        <v>1402</v>
      </c>
    </row>
    <row r="19" spans="1:6" ht="25.2" customHeight="1">
      <c r="A19" s="146" t="s">
        <v>425</v>
      </c>
      <c r="B19" s="155" t="s">
        <v>456</v>
      </c>
      <c r="C19" s="155" t="s">
        <v>1400</v>
      </c>
      <c r="D19" s="162">
        <v>20</v>
      </c>
      <c r="E19" s="161">
        <v>20</v>
      </c>
      <c r="F19" s="146" t="s">
        <v>1402</v>
      </c>
    </row>
    <row r="20" spans="1:6" ht="25.2" customHeight="1">
      <c r="A20" s="146" t="s">
        <v>425</v>
      </c>
      <c r="B20" s="155" t="s">
        <v>456</v>
      </c>
      <c r="C20" s="155" t="s">
        <v>1401</v>
      </c>
      <c r="D20" s="162">
        <v>20</v>
      </c>
      <c r="E20" s="161">
        <v>20</v>
      </c>
      <c r="F20" s="146" t="s">
        <v>1402</v>
      </c>
    </row>
    <row r="21" spans="1:6" ht="25.2" customHeight="1">
      <c r="A21" s="146" t="s">
        <v>1469</v>
      </c>
      <c r="B21" s="155" t="s">
        <v>456</v>
      </c>
      <c r="C21" s="155" t="s">
        <v>1475</v>
      </c>
      <c r="D21" s="163">
        <v>20</v>
      </c>
      <c r="E21" s="161">
        <v>20</v>
      </c>
      <c r="F21" s="146" t="s">
        <v>1469</v>
      </c>
    </row>
    <row r="22" spans="1:6" ht="25.2" customHeight="1">
      <c r="A22" s="146" t="s">
        <v>1469</v>
      </c>
      <c r="B22" s="155" t="s">
        <v>456</v>
      </c>
      <c r="C22" s="155" t="s">
        <v>1476</v>
      </c>
      <c r="D22" s="162">
        <v>20</v>
      </c>
      <c r="E22" s="161">
        <v>20</v>
      </c>
      <c r="F22" s="146" t="s">
        <v>1469</v>
      </c>
    </row>
    <row r="23" spans="1:6" ht="25.2" customHeight="1">
      <c r="A23" s="146" t="s">
        <v>1469</v>
      </c>
      <c r="B23" s="155" t="s">
        <v>456</v>
      </c>
      <c r="C23" s="155" t="s">
        <v>1477</v>
      </c>
      <c r="D23" s="163">
        <v>20</v>
      </c>
      <c r="E23" s="161">
        <v>20</v>
      </c>
      <c r="F23" s="146" t="s">
        <v>1469</v>
      </c>
    </row>
    <row r="24" spans="1:6" ht="25.2" customHeight="1">
      <c r="A24" s="12" t="s">
        <v>1488</v>
      </c>
      <c r="B24" s="13" t="s">
        <v>456</v>
      </c>
      <c r="C24" s="13" t="s">
        <v>1495</v>
      </c>
      <c r="D24" s="14">
        <v>20</v>
      </c>
      <c r="E24" s="15">
        <v>20</v>
      </c>
      <c r="F24" s="142" t="s">
        <v>448</v>
      </c>
    </row>
    <row r="25" spans="1:6" ht="25.2" customHeight="1">
      <c r="A25" s="12" t="s">
        <v>1488</v>
      </c>
      <c r="B25" s="13" t="s">
        <v>456</v>
      </c>
      <c r="C25" s="13" t="s">
        <v>1496</v>
      </c>
      <c r="D25" s="16">
        <v>20</v>
      </c>
      <c r="E25" s="15">
        <v>20</v>
      </c>
      <c r="F25" s="142" t="s">
        <v>448</v>
      </c>
    </row>
    <row r="26" spans="1:6" ht="25.2" customHeight="1">
      <c r="A26" s="12" t="s">
        <v>1488</v>
      </c>
      <c r="B26" s="13" t="s">
        <v>456</v>
      </c>
      <c r="C26" s="13" t="s">
        <v>1497</v>
      </c>
      <c r="D26" s="14">
        <v>20</v>
      </c>
      <c r="E26" s="15">
        <v>20</v>
      </c>
      <c r="F26" s="142" t="s">
        <v>448</v>
      </c>
    </row>
    <row r="27" spans="1:6" ht="25.2" customHeight="1">
      <c r="A27" s="12" t="s">
        <v>1649</v>
      </c>
      <c r="B27" s="13" t="s">
        <v>456</v>
      </c>
      <c r="C27" s="13" t="s">
        <v>1661</v>
      </c>
      <c r="D27" s="16">
        <v>30</v>
      </c>
      <c r="E27" s="15">
        <v>30</v>
      </c>
      <c r="F27" s="142" t="s">
        <v>427</v>
      </c>
    </row>
    <row r="28" spans="1:6" ht="25.2" customHeight="1">
      <c r="A28" s="12" t="s">
        <v>1649</v>
      </c>
      <c r="B28" s="13" t="s">
        <v>456</v>
      </c>
      <c r="C28" s="13" t="s">
        <v>1662</v>
      </c>
      <c r="D28" s="16">
        <v>30</v>
      </c>
      <c r="E28" s="15">
        <v>30</v>
      </c>
      <c r="F28" s="142" t="s">
        <v>427</v>
      </c>
    </row>
    <row r="29" spans="1:6" ht="25.2" customHeight="1">
      <c r="A29" s="12" t="s">
        <v>2021</v>
      </c>
      <c r="B29" s="13" t="s">
        <v>456</v>
      </c>
      <c r="C29" s="13" t="s">
        <v>2054</v>
      </c>
      <c r="D29" s="14">
        <v>80</v>
      </c>
      <c r="E29" s="15">
        <v>80</v>
      </c>
      <c r="F29" s="12" t="s">
        <v>2021</v>
      </c>
    </row>
    <row r="30" spans="1:6" ht="25.2" customHeight="1">
      <c r="A30" s="12" t="s">
        <v>2021</v>
      </c>
      <c r="B30" s="13" t="s">
        <v>456</v>
      </c>
      <c r="C30" s="13" t="s">
        <v>2055</v>
      </c>
      <c r="D30" s="14">
        <v>20</v>
      </c>
      <c r="E30" s="15">
        <v>20</v>
      </c>
      <c r="F30" s="12" t="s">
        <v>2021</v>
      </c>
    </row>
    <row r="31" spans="1:6" ht="25.2" customHeight="1">
      <c r="A31" s="12" t="s">
        <v>2021</v>
      </c>
      <c r="B31" s="13" t="s">
        <v>456</v>
      </c>
      <c r="C31" s="13" t="s">
        <v>2056</v>
      </c>
      <c r="D31" s="14">
        <v>80</v>
      </c>
      <c r="E31" s="15">
        <v>80</v>
      </c>
      <c r="F31" s="12" t="s">
        <v>2021</v>
      </c>
    </row>
    <row r="32" spans="1:6" ht="25.2" customHeight="1">
      <c r="A32" s="310" t="s">
        <v>2120</v>
      </c>
      <c r="B32" s="311" t="s">
        <v>456</v>
      </c>
      <c r="C32" s="311" t="s">
        <v>2121</v>
      </c>
      <c r="D32" s="312">
        <v>20</v>
      </c>
      <c r="E32" s="313">
        <v>20</v>
      </c>
      <c r="F32" s="310" t="s">
        <v>2120</v>
      </c>
    </row>
    <row r="33" spans="1:6" ht="25.2" customHeight="1">
      <c r="A33" s="310" t="s">
        <v>2120</v>
      </c>
      <c r="B33" s="311" t="s">
        <v>456</v>
      </c>
      <c r="C33" s="311" t="s">
        <v>2122</v>
      </c>
      <c r="D33" s="312">
        <v>20</v>
      </c>
      <c r="E33" s="313">
        <v>20</v>
      </c>
      <c r="F33" s="310" t="s">
        <v>2120</v>
      </c>
    </row>
    <row r="34" spans="1:6" ht="25.2" customHeight="1">
      <c r="A34" s="12" t="s">
        <v>420</v>
      </c>
      <c r="B34" s="13" t="s">
        <v>456</v>
      </c>
      <c r="C34" s="13" t="s">
        <v>2332</v>
      </c>
      <c r="D34" s="14">
        <v>60</v>
      </c>
      <c r="E34" s="15">
        <v>60</v>
      </c>
      <c r="F34" s="12" t="s">
        <v>420</v>
      </c>
    </row>
    <row r="35" spans="1:6" ht="25.2" customHeight="1">
      <c r="A35" s="12" t="s">
        <v>420</v>
      </c>
      <c r="B35" s="13" t="s">
        <v>456</v>
      </c>
      <c r="C35" s="13" t="s">
        <v>2333</v>
      </c>
      <c r="D35" s="16">
        <v>60</v>
      </c>
      <c r="E35" s="15">
        <v>60</v>
      </c>
      <c r="F35" s="12" t="s">
        <v>420</v>
      </c>
    </row>
    <row r="36" spans="1:6" ht="25.2" customHeight="1">
      <c r="A36" s="12" t="s">
        <v>420</v>
      </c>
      <c r="B36" s="13" t="s">
        <v>456</v>
      </c>
      <c r="C36" s="13" t="s">
        <v>2334</v>
      </c>
      <c r="D36" s="14">
        <v>80</v>
      </c>
      <c r="E36" s="15">
        <v>80</v>
      </c>
      <c r="F36" s="12" t="s">
        <v>420</v>
      </c>
    </row>
    <row r="37" spans="1:6" ht="25.2" customHeight="1">
      <c r="A37" s="12" t="s">
        <v>420</v>
      </c>
      <c r="B37" s="13" t="s">
        <v>456</v>
      </c>
      <c r="C37" s="13" t="s">
        <v>2335</v>
      </c>
      <c r="D37" s="16">
        <v>120</v>
      </c>
      <c r="E37" s="15">
        <v>120</v>
      </c>
      <c r="F37" s="12" t="s">
        <v>420</v>
      </c>
    </row>
    <row r="38" spans="1:6" ht="25.2" customHeight="1">
      <c r="A38" s="12" t="s">
        <v>2435</v>
      </c>
      <c r="B38" s="13" t="s">
        <v>456</v>
      </c>
      <c r="C38" s="13" t="s">
        <v>2441</v>
      </c>
      <c r="D38" s="14">
        <v>60</v>
      </c>
      <c r="E38" s="56">
        <v>60</v>
      </c>
      <c r="F38" s="1981" t="s">
        <v>2445</v>
      </c>
    </row>
    <row r="39" spans="1:6" ht="25.2" customHeight="1">
      <c r="A39" s="12" t="s">
        <v>2435</v>
      </c>
      <c r="B39" s="13" t="s">
        <v>456</v>
      </c>
      <c r="C39" s="13" t="s">
        <v>2442</v>
      </c>
      <c r="D39" s="14">
        <v>210</v>
      </c>
      <c r="E39" s="15">
        <v>210</v>
      </c>
      <c r="F39" s="1981" t="s">
        <v>2445</v>
      </c>
    </row>
    <row r="40" spans="1:6" ht="25.2" customHeight="1">
      <c r="A40" s="12" t="s">
        <v>2435</v>
      </c>
      <c r="B40" s="13" t="s">
        <v>456</v>
      </c>
      <c r="C40" s="13" t="s">
        <v>2443</v>
      </c>
      <c r="D40" s="16">
        <v>320</v>
      </c>
      <c r="E40" s="15">
        <v>320</v>
      </c>
      <c r="F40" s="1981" t="s">
        <v>2445</v>
      </c>
    </row>
    <row r="41" spans="1:6" ht="25.2" customHeight="1">
      <c r="A41" s="12" t="s">
        <v>2435</v>
      </c>
      <c r="B41" s="13" t="s">
        <v>456</v>
      </c>
      <c r="C41" s="13" t="s">
        <v>2444</v>
      </c>
      <c r="D41" s="16">
        <v>50</v>
      </c>
      <c r="E41" s="15">
        <v>50</v>
      </c>
      <c r="F41" s="1981" t="s">
        <v>2445</v>
      </c>
    </row>
    <row r="42" spans="1:6" ht="25.2" customHeight="1">
      <c r="A42" s="12" t="s">
        <v>2476</v>
      </c>
      <c r="B42" s="13" t="s">
        <v>456</v>
      </c>
      <c r="C42" s="13" t="s">
        <v>2440</v>
      </c>
      <c r="D42" s="14">
        <v>60</v>
      </c>
      <c r="E42" s="56">
        <v>60</v>
      </c>
      <c r="F42" s="1981" t="s">
        <v>2480</v>
      </c>
    </row>
    <row r="43" spans="1:6" ht="25.2" customHeight="1">
      <c r="A43" s="12" t="s">
        <v>2476</v>
      </c>
      <c r="B43" s="13" t="s">
        <v>456</v>
      </c>
      <c r="C43" s="13" t="s">
        <v>2441</v>
      </c>
      <c r="D43" s="14">
        <v>60</v>
      </c>
      <c r="E43" s="56">
        <v>60</v>
      </c>
      <c r="F43" s="1981" t="s">
        <v>2480</v>
      </c>
    </row>
    <row r="44" spans="1:6" ht="25.2" customHeight="1">
      <c r="A44" s="12" t="s">
        <v>2476</v>
      </c>
      <c r="B44" s="13" t="s">
        <v>456</v>
      </c>
      <c r="C44" s="13" t="s">
        <v>2442</v>
      </c>
      <c r="D44" s="14">
        <v>210</v>
      </c>
      <c r="E44" s="15">
        <v>210</v>
      </c>
      <c r="F44" s="1981" t="s">
        <v>2480</v>
      </c>
    </row>
    <row r="45" spans="1:6" ht="25.2" customHeight="1">
      <c r="A45" s="12" t="s">
        <v>2476</v>
      </c>
      <c r="B45" s="13" t="s">
        <v>456</v>
      </c>
      <c r="C45" s="13" t="s">
        <v>2443</v>
      </c>
      <c r="D45" s="16">
        <v>320</v>
      </c>
      <c r="E45" s="15">
        <v>320</v>
      </c>
      <c r="F45" s="1981" t="s">
        <v>2480</v>
      </c>
    </row>
    <row r="46" spans="1:6" ht="25.2" customHeight="1">
      <c r="A46" s="12" t="s">
        <v>2476</v>
      </c>
      <c r="B46" s="13" t="s">
        <v>456</v>
      </c>
      <c r="C46" s="13" t="s">
        <v>2444</v>
      </c>
      <c r="D46" s="16">
        <v>50</v>
      </c>
      <c r="E46" s="15">
        <v>50</v>
      </c>
      <c r="F46" s="1981" t="s">
        <v>2480</v>
      </c>
    </row>
    <row r="47" spans="1:6" ht="25.2" customHeight="1">
      <c r="A47" s="12" t="s">
        <v>422</v>
      </c>
      <c r="B47" s="13" t="s">
        <v>456</v>
      </c>
      <c r="C47" s="13" t="s">
        <v>2584</v>
      </c>
      <c r="D47" s="14">
        <v>60</v>
      </c>
      <c r="E47" s="15">
        <v>60</v>
      </c>
      <c r="F47" s="12" t="s">
        <v>422</v>
      </c>
    </row>
    <row r="48" spans="1:6" ht="25.2" customHeight="1">
      <c r="A48" s="12" t="s">
        <v>422</v>
      </c>
      <c r="B48" s="13" t="s">
        <v>456</v>
      </c>
      <c r="C48" s="13" t="s">
        <v>2585</v>
      </c>
      <c r="D48" s="14">
        <v>60</v>
      </c>
      <c r="E48" s="15">
        <v>60</v>
      </c>
      <c r="F48" s="12" t="s">
        <v>422</v>
      </c>
    </row>
    <row r="49" spans="1:6" ht="25.2" customHeight="1">
      <c r="A49" s="12" t="s">
        <v>422</v>
      </c>
      <c r="B49" s="13" t="s">
        <v>456</v>
      </c>
      <c r="C49" s="13" t="s">
        <v>2586</v>
      </c>
      <c r="D49" s="14">
        <v>80</v>
      </c>
      <c r="E49" s="15">
        <v>80</v>
      </c>
      <c r="F49" s="12" t="s">
        <v>422</v>
      </c>
    </row>
    <row r="50" spans="1:6" ht="25.2" customHeight="1">
      <c r="A50" s="12" t="s">
        <v>422</v>
      </c>
      <c r="B50" s="13" t="s">
        <v>456</v>
      </c>
      <c r="C50" s="13" t="s">
        <v>2587</v>
      </c>
      <c r="D50" s="16">
        <v>40</v>
      </c>
      <c r="E50" s="15">
        <v>40</v>
      </c>
      <c r="F50" s="12" t="s">
        <v>422</v>
      </c>
    </row>
    <row r="51" spans="1:6" ht="25.2" customHeight="1">
      <c r="A51" s="12" t="s">
        <v>422</v>
      </c>
      <c r="B51" s="13" t="s">
        <v>456</v>
      </c>
      <c r="C51" s="13" t="s">
        <v>2588</v>
      </c>
      <c r="D51" s="16">
        <v>40</v>
      </c>
      <c r="E51" s="15">
        <v>40</v>
      </c>
      <c r="F51" s="12" t="s">
        <v>422</v>
      </c>
    </row>
    <row r="52" spans="1:6" ht="25.2" customHeight="1">
      <c r="A52" s="12" t="s">
        <v>422</v>
      </c>
      <c r="B52" s="13" t="s">
        <v>456</v>
      </c>
      <c r="C52" s="13" t="s">
        <v>2589</v>
      </c>
      <c r="D52" s="16">
        <v>40</v>
      </c>
      <c r="E52" s="15">
        <v>40</v>
      </c>
      <c r="F52" s="12" t="s">
        <v>422</v>
      </c>
    </row>
    <row r="53" spans="1:6" ht="25.2" customHeight="1">
      <c r="A53" s="12" t="s">
        <v>422</v>
      </c>
      <c r="B53" s="13" t="s">
        <v>456</v>
      </c>
      <c r="C53" s="290" t="s">
        <v>2590</v>
      </c>
      <c r="D53" s="339">
        <v>20</v>
      </c>
      <c r="E53" s="340">
        <v>20</v>
      </c>
      <c r="F53" s="12" t="s">
        <v>422</v>
      </c>
    </row>
    <row r="54" spans="1:6" ht="25.2" customHeight="1">
      <c r="A54" s="12" t="s">
        <v>422</v>
      </c>
      <c r="B54" s="13" t="s">
        <v>456</v>
      </c>
      <c r="C54" s="290" t="s">
        <v>2591</v>
      </c>
      <c r="D54" s="339">
        <v>20</v>
      </c>
      <c r="E54" s="340">
        <v>20</v>
      </c>
      <c r="F54" s="12" t="s">
        <v>422</v>
      </c>
    </row>
    <row r="55" spans="1:6" ht="25.2" customHeight="1">
      <c r="A55" s="12" t="s">
        <v>2727</v>
      </c>
      <c r="B55" s="13"/>
      <c r="C55" s="13" t="s">
        <v>2732</v>
      </c>
      <c r="D55" s="14">
        <v>20</v>
      </c>
      <c r="E55" s="15">
        <v>20</v>
      </c>
      <c r="F55" s="141" t="s">
        <v>442</v>
      </c>
    </row>
    <row r="56" spans="1:6" ht="25.2" customHeight="1">
      <c r="A56" s="12" t="s">
        <v>2830</v>
      </c>
      <c r="B56" s="13" t="s">
        <v>456</v>
      </c>
      <c r="C56" s="13" t="s">
        <v>2832</v>
      </c>
      <c r="D56" s="14">
        <v>320</v>
      </c>
      <c r="E56" s="15">
        <v>320</v>
      </c>
      <c r="F56" s="2256" t="s">
        <v>2830</v>
      </c>
    </row>
    <row r="57" spans="1:6" ht="25.2" customHeight="1">
      <c r="A57" s="12" t="s">
        <v>2838</v>
      </c>
      <c r="B57" s="13" t="s">
        <v>2856</v>
      </c>
      <c r="C57" s="13" t="s">
        <v>2857</v>
      </c>
      <c r="D57" s="14">
        <v>20</v>
      </c>
      <c r="E57" s="15">
        <v>20</v>
      </c>
      <c r="F57" s="12" t="s">
        <v>2838</v>
      </c>
    </row>
    <row r="58" spans="1:6" ht="25.2" customHeight="1">
      <c r="A58" s="12" t="s">
        <v>2838</v>
      </c>
      <c r="B58" s="13" t="s">
        <v>2856</v>
      </c>
      <c r="C58" s="13" t="s">
        <v>2858</v>
      </c>
      <c r="D58" s="16">
        <v>20</v>
      </c>
      <c r="E58" s="15">
        <v>20</v>
      </c>
      <c r="F58" s="12" t="s">
        <v>2838</v>
      </c>
    </row>
    <row r="59" spans="1:6" ht="25.2" customHeight="1">
      <c r="A59" s="12" t="s">
        <v>2838</v>
      </c>
      <c r="B59" s="13" t="s">
        <v>456</v>
      </c>
      <c r="C59" s="13" t="s">
        <v>2859</v>
      </c>
      <c r="D59" s="16">
        <v>20</v>
      </c>
      <c r="E59" s="15">
        <v>20</v>
      </c>
      <c r="F59" s="12" t="s">
        <v>2838</v>
      </c>
    </row>
    <row r="60" spans="1:6" ht="25.2" customHeight="1">
      <c r="A60" s="310" t="s">
        <v>2908</v>
      </c>
      <c r="B60" s="311" t="s">
        <v>456</v>
      </c>
      <c r="C60" s="376" t="s">
        <v>2590</v>
      </c>
      <c r="D60" s="378">
        <v>20</v>
      </c>
      <c r="E60" s="380">
        <v>20</v>
      </c>
      <c r="F60" s="310" t="s">
        <v>2908</v>
      </c>
    </row>
    <row r="61" spans="1:6" ht="25.2" customHeight="1">
      <c r="A61" s="12" t="s">
        <v>3057</v>
      </c>
      <c r="B61" s="13" t="s">
        <v>456</v>
      </c>
      <c r="C61" s="13" t="s">
        <v>3169</v>
      </c>
      <c r="D61" s="16">
        <v>20</v>
      </c>
      <c r="E61" s="15">
        <v>20</v>
      </c>
      <c r="F61" s="1982" t="s">
        <v>3066</v>
      </c>
    </row>
    <row r="62" spans="1:6" ht="25.2" customHeight="1">
      <c r="A62" s="12" t="s">
        <v>3057</v>
      </c>
      <c r="B62" s="13" t="s">
        <v>456</v>
      </c>
      <c r="C62" s="13" t="s">
        <v>3170</v>
      </c>
      <c r="D62" s="16">
        <v>20</v>
      </c>
      <c r="E62" s="15">
        <v>20</v>
      </c>
      <c r="F62" s="1982" t="s">
        <v>3066</v>
      </c>
    </row>
    <row r="63" spans="1:6" ht="25.2" customHeight="1">
      <c r="A63" s="12" t="s">
        <v>3057</v>
      </c>
      <c r="B63" s="13" t="s">
        <v>456</v>
      </c>
      <c r="C63" s="13" t="s">
        <v>3171</v>
      </c>
      <c r="D63" s="16">
        <v>20</v>
      </c>
      <c r="E63" s="15">
        <v>20</v>
      </c>
      <c r="F63" s="1982" t="s">
        <v>3066</v>
      </c>
    </row>
    <row r="64" spans="1:6" ht="25.2" customHeight="1">
      <c r="A64" s="12" t="s">
        <v>436</v>
      </c>
      <c r="B64" s="13" t="s">
        <v>456</v>
      </c>
      <c r="C64" s="13" t="s">
        <v>2585</v>
      </c>
      <c r="D64" s="16">
        <v>60</v>
      </c>
      <c r="E64" s="462">
        <v>60</v>
      </c>
      <c r="F64" s="12" t="s">
        <v>436</v>
      </c>
    </row>
    <row r="65" spans="1:6" ht="25.2" customHeight="1">
      <c r="A65" s="12" t="s">
        <v>436</v>
      </c>
      <c r="B65" s="13" t="s">
        <v>456</v>
      </c>
      <c r="C65" s="13" t="s">
        <v>3382</v>
      </c>
      <c r="D65" s="463">
        <v>20</v>
      </c>
      <c r="E65" s="462">
        <v>20</v>
      </c>
      <c r="F65" s="12" t="s">
        <v>436</v>
      </c>
    </row>
    <row r="66" spans="1:6" ht="25.2" customHeight="1">
      <c r="A66" s="12" t="s">
        <v>436</v>
      </c>
      <c r="B66" s="13" t="s">
        <v>456</v>
      </c>
      <c r="C66" s="13" t="s">
        <v>3383</v>
      </c>
      <c r="D66" s="463">
        <v>20</v>
      </c>
      <c r="E66" s="462">
        <v>20</v>
      </c>
      <c r="F66" s="12" t="s">
        <v>436</v>
      </c>
    </row>
    <row r="67" spans="1:6" ht="25.2" customHeight="1">
      <c r="A67" s="12" t="s">
        <v>436</v>
      </c>
      <c r="B67" s="13" t="s">
        <v>456</v>
      </c>
      <c r="C67" s="290" t="s">
        <v>3384</v>
      </c>
      <c r="D67" s="464">
        <v>100</v>
      </c>
      <c r="E67" s="465">
        <v>100</v>
      </c>
      <c r="F67" s="12" t="s">
        <v>436</v>
      </c>
    </row>
    <row r="68" spans="1:6" ht="25.2" customHeight="1">
      <c r="A68" s="568" t="s">
        <v>4659</v>
      </c>
      <c r="B68" s="568" t="s">
        <v>1041</v>
      </c>
      <c r="C68" s="568" t="s">
        <v>5514</v>
      </c>
      <c r="D68" s="575">
        <v>20</v>
      </c>
      <c r="E68" s="619">
        <v>20</v>
      </c>
      <c r="F68" s="715" t="s">
        <v>3440</v>
      </c>
    </row>
    <row r="69" spans="1:6" ht="25.2" customHeight="1">
      <c r="A69" s="568" t="s">
        <v>4659</v>
      </c>
      <c r="B69" s="568" t="s">
        <v>1041</v>
      </c>
      <c r="C69" s="568" t="s">
        <v>5515</v>
      </c>
      <c r="D69" s="575">
        <v>20</v>
      </c>
      <c r="E69" s="619">
        <v>20</v>
      </c>
      <c r="F69" s="715" t="s">
        <v>3440</v>
      </c>
    </row>
    <row r="70" spans="1:6" s="563" customFormat="1" ht="25.2" customHeight="1">
      <c r="A70" s="330" t="s">
        <v>3396</v>
      </c>
      <c r="B70" s="330" t="s">
        <v>1041</v>
      </c>
      <c r="C70" s="330" t="s">
        <v>5516</v>
      </c>
      <c r="D70" s="559">
        <v>60</v>
      </c>
      <c r="E70" s="698">
        <v>60</v>
      </c>
      <c r="F70" s="13" t="s">
        <v>3396</v>
      </c>
    </row>
    <row r="71" spans="1:6" s="563" customFormat="1" ht="25.2" customHeight="1">
      <c r="A71" s="330" t="s">
        <v>3396</v>
      </c>
      <c r="B71" s="330" t="s">
        <v>1041</v>
      </c>
      <c r="C71" s="330" t="s">
        <v>1118</v>
      </c>
      <c r="D71" s="559">
        <v>60</v>
      </c>
      <c r="E71" s="698">
        <v>60</v>
      </c>
      <c r="F71" s="13" t="s">
        <v>3396</v>
      </c>
    </row>
    <row r="72" spans="1:6" s="563" customFormat="1" ht="25.2" customHeight="1">
      <c r="A72" s="330" t="s">
        <v>3396</v>
      </c>
      <c r="B72" s="330" t="s">
        <v>1041</v>
      </c>
      <c r="C72" s="330" t="s">
        <v>686</v>
      </c>
      <c r="D72" s="559">
        <v>60</v>
      </c>
      <c r="E72" s="698">
        <v>60</v>
      </c>
      <c r="F72" s="13" t="s">
        <v>3396</v>
      </c>
    </row>
    <row r="73" spans="1:6" s="563" customFormat="1" ht="25.2" customHeight="1">
      <c r="A73" s="330" t="s">
        <v>3396</v>
      </c>
      <c r="B73" s="330" t="s">
        <v>1041</v>
      </c>
      <c r="C73" s="330" t="s">
        <v>5517</v>
      </c>
      <c r="D73" s="559">
        <v>20</v>
      </c>
      <c r="E73" s="698">
        <v>20</v>
      </c>
      <c r="F73" s="13" t="s">
        <v>3396</v>
      </c>
    </row>
    <row r="74" spans="1:6" s="563" customFormat="1" ht="25.2" customHeight="1">
      <c r="A74" s="330" t="s">
        <v>3396</v>
      </c>
      <c r="B74" s="330" t="s">
        <v>1041</v>
      </c>
      <c r="C74" s="330" t="s">
        <v>5518</v>
      </c>
      <c r="D74" s="559">
        <v>20</v>
      </c>
      <c r="E74" s="698">
        <v>20</v>
      </c>
      <c r="F74" s="13" t="s">
        <v>3396</v>
      </c>
    </row>
    <row r="75" spans="1:6" ht="25.2" customHeight="1">
      <c r="A75" s="330" t="s">
        <v>3483</v>
      </c>
      <c r="B75" s="330" t="s">
        <v>1041</v>
      </c>
      <c r="C75" s="330" t="s">
        <v>5519</v>
      </c>
      <c r="D75" s="559">
        <v>30</v>
      </c>
      <c r="E75" s="699">
        <v>30</v>
      </c>
      <c r="F75" s="13" t="s">
        <v>3483</v>
      </c>
    </row>
    <row r="76" spans="1:6" ht="25.2" customHeight="1">
      <c r="A76" s="330" t="s">
        <v>3483</v>
      </c>
      <c r="B76" s="330" t="s">
        <v>1041</v>
      </c>
      <c r="C76" s="330" t="s">
        <v>5520</v>
      </c>
      <c r="D76" s="559">
        <v>60</v>
      </c>
      <c r="E76" s="699">
        <v>60</v>
      </c>
      <c r="F76" s="13" t="s">
        <v>3483</v>
      </c>
    </row>
    <row r="77" spans="1:6" ht="25.2" customHeight="1">
      <c r="A77" s="330" t="s">
        <v>3483</v>
      </c>
      <c r="B77" s="330" t="s">
        <v>1041</v>
      </c>
      <c r="C77" s="330" t="s">
        <v>1118</v>
      </c>
      <c r="D77" s="559">
        <v>60</v>
      </c>
      <c r="E77" s="699">
        <v>60</v>
      </c>
      <c r="F77" s="13" t="s">
        <v>3483</v>
      </c>
    </row>
    <row r="78" spans="1:6" ht="25.2" customHeight="1">
      <c r="A78" s="330" t="s">
        <v>3483</v>
      </c>
      <c r="B78" s="330" t="s">
        <v>1041</v>
      </c>
      <c r="C78" s="330" t="s">
        <v>686</v>
      </c>
      <c r="D78" s="559">
        <v>60</v>
      </c>
      <c r="E78" s="699">
        <v>60</v>
      </c>
      <c r="F78" s="13" t="s">
        <v>3483</v>
      </c>
    </row>
    <row r="79" spans="1:6" ht="25.2" customHeight="1">
      <c r="A79" s="330" t="s">
        <v>3483</v>
      </c>
      <c r="B79" s="330" t="s">
        <v>1041</v>
      </c>
      <c r="C79" s="330" t="s">
        <v>5521</v>
      </c>
      <c r="D79" s="559">
        <v>20</v>
      </c>
      <c r="E79" s="699">
        <v>20</v>
      </c>
      <c r="F79" s="13" t="s">
        <v>3483</v>
      </c>
    </row>
    <row r="80" spans="1:6" ht="25.2" customHeight="1">
      <c r="A80" s="330" t="s">
        <v>3483</v>
      </c>
      <c r="B80" s="330" t="s">
        <v>1041</v>
      </c>
      <c r="C80" s="330" t="s">
        <v>5522</v>
      </c>
      <c r="D80" s="559">
        <v>20</v>
      </c>
      <c r="E80" s="699">
        <v>20</v>
      </c>
      <c r="F80" s="13" t="s">
        <v>3483</v>
      </c>
    </row>
    <row r="81" spans="1:25" s="563" customFormat="1" ht="25.2" customHeight="1">
      <c r="A81" s="330" t="s">
        <v>3569</v>
      </c>
      <c r="B81" s="330" t="s">
        <v>1041</v>
      </c>
      <c r="C81" s="330" t="s">
        <v>973</v>
      </c>
      <c r="D81" s="559">
        <v>60</v>
      </c>
      <c r="E81" s="698">
        <v>60</v>
      </c>
      <c r="F81" s="327" t="s">
        <v>3569</v>
      </c>
    </row>
    <row r="82" spans="1:25" s="563" customFormat="1" ht="25.2" customHeight="1">
      <c r="A82" s="330" t="s">
        <v>3569</v>
      </c>
      <c r="B82" s="330" t="s">
        <v>1041</v>
      </c>
      <c r="C82" s="330" t="s">
        <v>5520</v>
      </c>
      <c r="D82" s="559">
        <v>60</v>
      </c>
      <c r="E82" s="698">
        <v>60</v>
      </c>
      <c r="F82" s="327" t="s">
        <v>3569</v>
      </c>
    </row>
    <row r="83" spans="1:25" s="563" customFormat="1" ht="25.2" customHeight="1">
      <c r="A83" s="330" t="s">
        <v>3569</v>
      </c>
      <c r="B83" s="330" t="s">
        <v>1041</v>
      </c>
      <c r="C83" s="330" t="s">
        <v>686</v>
      </c>
      <c r="D83" s="559">
        <v>60</v>
      </c>
      <c r="E83" s="698">
        <v>60</v>
      </c>
      <c r="F83" s="327" t="s">
        <v>3569</v>
      </c>
    </row>
    <row r="84" spans="1:25" s="563" customFormat="1" ht="25.2" customHeight="1">
      <c r="A84" s="330" t="s">
        <v>3569</v>
      </c>
      <c r="B84" s="330" t="s">
        <v>1041</v>
      </c>
      <c r="C84" s="330" t="s">
        <v>5523</v>
      </c>
      <c r="D84" s="559">
        <v>30</v>
      </c>
      <c r="E84" s="698">
        <v>30</v>
      </c>
      <c r="F84" s="327" t="s">
        <v>3569</v>
      </c>
    </row>
    <row r="85" spans="1:25" s="563" customFormat="1" ht="25.2" customHeight="1">
      <c r="A85" s="330" t="s">
        <v>3569</v>
      </c>
      <c r="B85" s="330" t="s">
        <v>1041</v>
      </c>
      <c r="C85" s="330" t="s">
        <v>5524</v>
      </c>
      <c r="D85" s="559">
        <v>30</v>
      </c>
      <c r="E85" s="698">
        <v>30</v>
      </c>
      <c r="F85" s="327" t="s">
        <v>3569</v>
      </c>
    </row>
    <row r="86" spans="1:25" s="563" customFormat="1" ht="25.2" customHeight="1">
      <c r="A86" s="330" t="s">
        <v>3569</v>
      </c>
      <c r="B86" s="330" t="s">
        <v>1041</v>
      </c>
      <c r="C86" s="330" t="s">
        <v>5525</v>
      </c>
      <c r="D86" s="559">
        <v>30</v>
      </c>
      <c r="E86" s="698">
        <v>30</v>
      </c>
      <c r="F86" s="327" t="s">
        <v>3569</v>
      </c>
    </row>
    <row r="87" spans="1:25" s="563" customFormat="1" ht="25.2" customHeight="1">
      <c r="A87" s="330" t="s">
        <v>3569</v>
      </c>
      <c r="B87" s="330" t="s">
        <v>1041</v>
      </c>
      <c r="C87" s="330" t="s">
        <v>5526</v>
      </c>
      <c r="D87" s="559">
        <v>30</v>
      </c>
      <c r="E87" s="698">
        <v>30</v>
      </c>
      <c r="F87" s="327" t="s">
        <v>3569</v>
      </c>
    </row>
    <row r="88" spans="1:25" s="563" customFormat="1" ht="25.2" customHeight="1">
      <c r="A88" s="330" t="s">
        <v>3569</v>
      </c>
      <c r="B88" s="330" t="s">
        <v>1041</v>
      </c>
      <c r="C88" s="330" t="s">
        <v>5527</v>
      </c>
      <c r="D88" s="559">
        <v>30</v>
      </c>
      <c r="E88" s="698">
        <v>30</v>
      </c>
      <c r="F88" s="327" t="s">
        <v>3569</v>
      </c>
    </row>
    <row r="89" spans="1:25" s="563" customFormat="1" ht="25.2" customHeight="1">
      <c r="A89" s="330" t="s">
        <v>3569</v>
      </c>
      <c r="B89" s="330" t="s">
        <v>1041</v>
      </c>
      <c r="C89" s="330" t="s">
        <v>5528</v>
      </c>
      <c r="D89" s="559">
        <v>30</v>
      </c>
      <c r="E89" s="698">
        <v>30</v>
      </c>
      <c r="F89" s="327" t="s">
        <v>3569</v>
      </c>
    </row>
    <row r="90" spans="1:25" s="563" customFormat="1" ht="25.2" customHeight="1">
      <c r="A90" s="330" t="s">
        <v>3569</v>
      </c>
      <c r="B90" s="330" t="s">
        <v>1041</v>
      </c>
      <c r="C90" s="330" t="s">
        <v>5529</v>
      </c>
      <c r="D90" s="559">
        <v>30</v>
      </c>
      <c r="E90" s="698">
        <v>30</v>
      </c>
      <c r="F90" s="327" t="s">
        <v>3569</v>
      </c>
    </row>
    <row r="91" spans="1:25" s="563" customFormat="1" ht="25.2" customHeight="1">
      <c r="A91" s="330" t="s">
        <v>3569</v>
      </c>
      <c r="B91" s="330" t="s">
        <v>1041</v>
      </c>
      <c r="C91" s="330" t="s">
        <v>5530</v>
      </c>
      <c r="D91" s="559">
        <v>30</v>
      </c>
      <c r="E91" s="698">
        <v>30</v>
      </c>
      <c r="F91" s="327" t="s">
        <v>3569</v>
      </c>
    </row>
    <row r="92" spans="1:25" s="563" customFormat="1" ht="25.2" customHeight="1">
      <c r="A92" s="330" t="s">
        <v>3569</v>
      </c>
      <c r="B92" s="330" t="s">
        <v>1041</v>
      </c>
      <c r="C92" s="330" t="s">
        <v>5517</v>
      </c>
      <c r="D92" s="559">
        <v>30</v>
      </c>
      <c r="E92" s="698">
        <v>30</v>
      </c>
      <c r="F92" s="327" t="s">
        <v>3569</v>
      </c>
    </row>
    <row r="93" spans="1:25" s="563" customFormat="1" ht="25.2" customHeight="1">
      <c r="A93" s="330" t="s">
        <v>3569</v>
      </c>
      <c r="B93" s="330" t="s">
        <v>1041</v>
      </c>
      <c r="C93" s="330" t="s">
        <v>5531</v>
      </c>
      <c r="D93" s="559">
        <v>60</v>
      </c>
      <c r="E93" s="698">
        <v>60</v>
      </c>
      <c r="F93" s="327" t="s">
        <v>3569</v>
      </c>
      <c r="I93" s="562"/>
      <c r="J93" s="562"/>
      <c r="K93" s="562"/>
      <c r="L93" s="562"/>
      <c r="M93" s="562"/>
      <c r="N93" s="562"/>
      <c r="O93" s="562"/>
      <c r="P93" s="562"/>
      <c r="Q93" s="562"/>
      <c r="R93" s="562"/>
      <c r="S93" s="562"/>
      <c r="T93" s="562"/>
      <c r="U93" s="562"/>
      <c r="V93" s="562"/>
      <c r="W93" s="562"/>
      <c r="X93" s="562"/>
      <c r="Y93" s="562"/>
    </row>
    <row r="94" spans="1:25" s="563" customFormat="1" ht="25.2" customHeight="1">
      <c r="A94" s="599" t="s">
        <v>3569</v>
      </c>
      <c r="B94" s="599" t="s">
        <v>1041</v>
      </c>
      <c r="C94" s="599" t="s">
        <v>5532</v>
      </c>
      <c r="D94" s="601">
        <v>60</v>
      </c>
      <c r="E94" s="733">
        <v>60</v>
      </c>
      <c r="F94" s="327" t="s">
        <v>3569</v>
      </c>
    </row>
    <row r="95" spans="1:25" s="563" customFormat="1" ht="25.2" customHeight="1">
      <c r="A95" s="568" t="s">
        <v>3569</v>
      </c>
      <c r="B95" s="568" t="s">
        <v>1041</v>
      </c>
      <c r="C95" s="568" t="s">
        <v>5533</v>
      </c>
      <c r="D95" s="575">
        <v>60</v>
      </c>
      <c r="E95" s="732">
        <v>60</v>
      </c>
      <c r="F95" s="327" t="s">
        <v>3569</v>
      </c>
    </row>
    <row r="96" spans="1:25" s="563" customFormat="1" ht="25.2" customHeight="1">
      <c r="A96" s="568" t="s">
        <v>3569</v>
      </c>
      <c r="B96" s="568" t="s">
        <v>1041</v>
      </c>
      <c r="C96" s="568" t="s">
        <v>5534</v>
      </c>
      <c r="D96" s="575">
        <v>60</v>
      </c>
      <c r="E96" s="732">
        <v>60</v>
      </c>
      <c r="F96" s="327" t="s">
        <v>3569</v>
      </c>
    </row>
    <row r="97" spans="1:6" s="563" customFormat="1" ht="25.2" customHeight="1">
      <c r="A97" s="568" t="s">
        <v>3569</v>
      </c>
      <c r="B97" s="568" t="s">
        <v>1041</v>
      </c>
      <c r="C97" s="568" t="s">
        <v>5516</v>
      </c>
      <c r="D97" s="575">
        <v>60</v>
      </c>
      <c r="E97" s="732">
        <v>60</v>
      </c>
      <c r="F97" s="327" t="s">
        <v>3569</v>
      </c>
    </row>
    <row r="98" spans="1:6" s="563" customFormat="1" ht="25.2" customHeight="1">
      <c r="A98" s="577" t="s">
        <v>3588</v>
      </c>
      <c r="B98" s="707" t="s">
        <v>1041</v>
      </c>
      <c r="C98" s="330" t="s">
        <v>5535</v>
      </c>
      <c r="D98" s="559">
        <v>20</v>
      </c>
      <c r="E98" s="698">
        <f>D98</f>
        <v>20</v>
      </c>
      <c r="F98" s="715" t="s">
        <v>3588</v>
      </c>
    </row>
    <row r="99" spans="1:6" ht="25.2" customHeight="1">
      <c r="A99" s="568" t="s">
        <v>3407</v>
      </c>
      <c r="B99" s="707" t="s">
        <v>4193</v>
      </c>
      <c r="C99" s="330" t="s">
        <v>5536</v>
      </c>
      <c r="D99" s="559">
        <v>60</v>
      </c>
      <c r="E99" s="698">
        <v>60</v>
      </c>
      <c r="F99" s="715" t="s">
        <v>3407</v>
      </c>
    </row>
    <row r="100" spans="1:6" ht="25.2" customHeight="1">
      <c r="A100" s="568" t="s">
        <v>3407</v>
      </c>
      <c r="B100" s="707" t="s">
        <v>4193</v>
      </c>
      <c r="C100" s="330" t="s">
        <v>5537</v>
      </c>
      <c r="D100" s="559">
        <v>60</v>
      </c>
      <c r="E100" s="698">
        <v>60</v>
      </c>
      <c r="F100" s="715" t="s">
        <v>3407</v>
      </c>
    </row>
    <row r="101" spans="1:6" ht="25.2" customHeight="1">
      <c r="A101" s="568" t="s">
        <v>3407</v>
      </c>
      <c r="B101" s="707" t="s">
        <v>4193</v>
      </c>
      <c r="C101" s="330" t="s">
        <v>5538</v>
      </c>
      <c r="D101" s="559">
        <v>20</v>
      </c>
      <c r="E101" s="698">
        <v>20</v>
      </c>
      <c r="F101" s="715" t="s">
        <v>3407</v>
      </c>
    </row>
    <row r="102" spans="1:6" ht="25.2" customHeight="1">
      <c r="A102" s="568" t="s">
        <v>3407</v>
      </c>
      <c r="B102" s="707" t="s">
        <v>4193</v>
      </c>
      <c r="C102" s="330" t="s">
        <v>5539</v>
      </c>
      <c r="D102" s="559">
        <v>20</v>
      </c>
      <c r="E102" s="698">
        <v>20</v>
      </c>
      <c r="F102" s="715" t="s">
        <v>3407</v>
      </c>
    </row>
    <row r="103" spans="1:6" ht="25.2" customHeight="1">
      <c r="A103" s="568" t="s">
        <v>3407</v>
      </c>
      <c r="B103" s="707" t="s">
        <v>4193</v>
      </c>
      <c r="C103" s="330" t="s">
        <v>5540</v>
      </c>
      <c r="D103" s="559">
        <v>20</v>
      </c>
      <c r="E103" s="698">
        <v>20</v>
      </c>
      <c r="F103" s="715" t="s">
        <v>3407</v>
      </c>
    </row>
    <row r="104" spans="1:6" ht="25.2" customHeight="1">
      <c r="A104" s="568" t="s">
        <v>3407</v>
      </c>
      <c r="B104" s="707" t="s">
        <v>4193</v>
      </c>
      <c r="C104" s="330" t="s">
        <v>5541</v>
      </c>
      <c r="D104" s="559">
        <v>20</v>
      </c>
      <c r="E104" s="698">
        <v>20</v>
      </c>
      <c r="F104" s="715" t="s">
        <v>3407</v>
      </c>
    </row>
    <row r="105" spans="1:6" ht="25.2" customHeight="1">
      <c r="A105" s="568" t="s">
        <v>3407</v>
      </c>
      <c r="B105" s="707" t="s">
        <v>4193</v>
      </c>
      <c r="C105" s="330" t="s">
        <v>5542</v>
      </c>
      <c r="D105" s="559">
        <v>20</v>
      </c>
      <c r="E105" s="698">
        <v>20</v>
      </c>
      <c r="F105" s="715" t="s">
        <v>3407</v>
      </c>
    </row>
    <row r="106" spans="1:6" ht="25.2" customHeight="1">
      <c r="A106" s="568" t="s">
        <v>3407</v>
      </c>
      <c r="B106" s="707" t="s">
        <v>4193</v>
      </c>
      <c r="C106" s="330" t="s">
        <v>5543</v>
      </c>
      <c r="D106" s="559">
        <v>20</v>
      </c>
      <c r="E106" s="698">
        <v>20</v>
      </c>
      <c r="F106" s="715" t="s">
        <v>3407</v>
      </c>
    </row>
    <row r="107" spans="1:6" ht="25.2" customHeight="1">
      <c r="A107" s="568" t="s">
        <v>3407</v>
      </c>
      <c r="B107" s="707" t="s">
        <v>4193</v>
      </c>
      <c r="C107" s="330" t="s">
        <v>5544</v>
      </c>
      <c r="D107" s="559">
        <v>20</v>
      </c>
      <c r="E107" s="698">
        <v>20</v>
      </c>
      <c r="F107" s="715" t="s">
        <v>3407</v>
      </c>
    </row>
    <row r="108" spans="1:6" ht="25.2" customHeight="1">
      <c r="A108" s="568" t="s">
        <v>3407</v>
      </c>
      <c r="B108" s="707" t="s">
        <v>4193</v>
      </c>
      <c r="C108" s="330" t="s">
        <v>5545</v>
      </c>
      <c r="D108" s="559">
        <v>20</v>
      </c>
      <c r="E108" s="698">
        <v>20</v>
      </c>
      <c r="F108" s="715" t="s">
        <v>3407</v>
      </c>
    </row>
    <row r="109" spans="1:6" ht="25.2" customHeight="1">
      <c r="A109" s="568" t="s">
        <v>3407</v>
      </c>
      <c r="B109" s="707" t="s">
        <v>4193</v>
      </c>
      <c r="C109" s="330" t="s">
        <v>5546</v>
      </c>
      <c r="D109" s="559">
        <v>20</v>
      </c>
      <c r="E109" s="698">
        <v>20</v>
      </c>
      <c r="F109" s="715" t="s">
        <v>3407</v>
      </c>
    </row>
    <row r="110" spans="1:6" ht="25.2" customHeight="1">
      <c r="A110" s="568" t="s">
        <v>3407</v>
      </c>
      <c r="B110" s="707" t="s">
        <v>4193</v>
      </c>
      <c r="C110" s="697" t="s">
        <v>5547</v>
      </c>
      <c r="D110" s="559">
        <v>20</v>
      </c>
      <c r="E110" s="698">
        <v>20</v>
      </c>
      <c r="F110" s="715" t="s">
        <v>3407</v>
      </c>
    </row>
    <row r="111" spans="1:6" ht="25.2" customHeight="1">
      <c r="A111" s="568" t="s">
        <v>3407</v>
      </c>
      <c r="B111" s="707" t="s">
        <v>4193</v>
      </c>
      <c r="C111" s="330" t="s">
        <v>5548</v>
      </c>
      <c r="D111" s="559">
        <v>20</v>
      </c>
      <c r="E111" s="698">
        <v>20</v>
      </c>
      <c r="F111" s="715" t="s">
        <v>3407</v>
      </c>
    </row>
    <row r="112" spans="1:6" ht="25.2" customHeight="1">
      <c r="A112" s="568" t="s">
        <v>3407</v>
      </c>
      <c r="B112" s="707" t="s">
        <v>4193</v>
      </c>
      <c r="C112" s="330" t="s">
        <v>5549</v>
      </c>
      <c r="D112" s="559">
        <v>20</v>
      </c>
      <c r="E112" s="698">
        <v>20</v>
      </c>
      <c r="F112" s="715" t="s">
        <v>3407</v>
      </c>
    </row>
    <row r="113" spans="1:6" ht="25.2" customHeight="1">
      <c r="A113" s="568" t="s">
        <v>3407</v>
      </c>
      <c r="B113" s="707" t="s">
        <v>4193</v>
      </c>
      <c r="C113" s="330" t="s">
        <v>5550</v>
      </c>
      <c r="D113" s="559">
        <v>20</v>
      </c>
      <c r="E113" s="698">
        <v>20</v>
      </c>
      <c r="F113" s="715" t="s">
        <v>3407</v>
      </c>
    </row>
    <row r="114" spans="1:6" ht="25.2" customHeight="1">
      <c r="A114" s="568" t="s">
        <v>3407</v>
      </c>
      <c r="B114" s="707" t="s">
        <v>4193</v>
      </c>
      <c r="C114" s="330" t="s">
        <v>5551</v>
      </c>
      <c r="D114" s="559">
        <v>20</v>
      </c>
      <c r="E114" s="698">
        <v>20</v>
      </c>
      <c r="F114" s="715" t="s">
        <v>3407</v>
      </c>
    </row>
    <row r="115" spans="1:6" ht="25.2" customHeight="1">
      <c r="A115" s="568" t="s">
        <v>3407</v>
      </c>
      <c r="B115" s="707" t="s">
        <v>4193</v>
      </c>
      <c r="C115" s="330" t="s">
        <v>5552</v>
      </c>
      <c r="D115" s="559">
        <v>20</v>
      </c>
      <c r="E115" s="698">
        <v>20</v>
      </c>
      <c r="F115" s="715" t="s">
        <v>3407</v>
      </c>
    </row>
    <row r="116" spans="1:6" ht="25.2" customHeight="1">
      <c r="A116" s="568" t="s">
        <v>3407</v>
      </c>
      <c r="B116" s="707" t="s">
        <v>4193</v>
      </c>
      <c r="C116" s="703" t="s">
        <v>5553</v>
      </c>
      <c r="D116" s="559">
        <v>20</v>
      </c>
      <c r="E116" s="698">
        <v>20</v>
      </c>
      <c r="F116" s="715" t="s">
        <v>3407</v>
      </c>
    </row>
    <row r="117" spans="1:6" ht="25.2" customHeight="1">
      <c r="A117" s="568" t="s">
        <v>3407</v>
      </c>
      <c r="B117" s="707" t="s">
        <v>4193</v>
      </c>
      <c r="C117" s="703" t="s">
        <v>5554</v>
      </c>
      <c r="D117" s="559">
        <v>20</v>
      </c>
      <c r="E117" s="698">
        <v>20</v>
      </c>
      <c r="F117" s="715" t="s">
        <v>3407</v>
      </c>
    </row>
    <row r="118" spans="1:6" ht="25.2" customHeight="1">
      <c r="A118" s="568" t="s">
        <v>3407</v>
      </c>
      <c r="B118" s="707" t="s">
        <v>4193</v>
      </c>
      <c r="C118" s="703" t="s">
        <v>5555</v>
      </c>
      <c r="D118" s="559">
        <v>20</v>
      </c>
      <c r="E118" s="698">
        <v>20</v>
      </c>
      <c r="F118" s="715" t="s">
        <v>3407</v>
      </c>
    </row>
    <row r="119" spans="1:6" ht="25.2" customHeight="1">
      <c r="A119" s="568" t="s">
        <v>3407</v>
      </c>
      <c r="B119" s="707" t="s">
        <v>4193</v>
      </c>
      <c r="C119" s="703" t="s">
        <v>5556</v>
      </c>
      <c r="D119" s="559">
        <v>20</v>
      </c>
      <c r="E119" s="698">
        <v>20</v>
      </c>
      <c r="F119" s="715" t="s">
        <v>3407</v>
      </c>
    </row>
    <row r="120" spans="1:6" ht="25.2" customHeight="1">
      <c r="A120" s="568" t="s">
        <v>3407</v>
      </c>
      <c r="B120" s="707" t="s">
        <v>4193</v>
      </c>
      <c r="C120" s="703" t="s">
        <v>5557</v>
      </c>
      <c r="D120" s="559">
        <v>20</v>
      </c>
      <c r="E120" s="698">
        <v>20</v>
      </c>
      <c r="F120" s="715" t="s">
        <v>3407</v>
      </c>
    </row>
    <row r="121" spans="1:6" ht="25.2" customHeight="1">
      <c r="A121" s="568" t="s">
        <v>3407</v>
      </c>
      <c r="B121" s="707" t="s">
        <v>4193</v>
      </c>
      <c r="C121" s="703" t="s">
        <v>5558</v>
      </c>
      <c r="D121" s="559">
        <v>20</v>
      </c>
      <c r="E121" s="698">
        <v>20</v>
      </c>
      <c r="F121" s="715" t="s">
        <v>3407</v>
      </c>
    </row>
    <row r="122" spans="1:6" s="563" customFormat="1" ht="25.2" customHeight="1">
      <c r="A122" s="568" t="s">
        <v>3409</v>
      </c>
      <c r="B122" s="707" t="s">
        <v>1041</v>
      </c>
      <c r="C122" s="330" t="s">
        <v>5559</v>
      </c>
      <c r="D122" s="559">
        <v>20</v>
      </c>
      <c r="E122" s="698">
        <v>20</v>
      </c>
      <c r="F122" s="327" t="s">
        <v>3409</v>
      </c>
    </row>
    <row r="123" spans="1:6" s="563" customFormat="1" ht="25.2" customHeight="1">
      <c r="A123" s="568" t="s">
        <v>3409</v>
      </c>
      <c r="B123" s="707" t="s">
        <v>1041</v>
      </c>
      <c r="C123" s="330" t="s">
        <v>5560</v>
      </c>
      <c r="D123" s="559">
        <v>20</v>
      </c>
      <c r="E123" s="698">
        <v>20</v>
      </c>
      <c r="F123" s="327" t="s">
        <v>3409</v>
      </c>
    </row>
    <row r="124" spans="1:6" s="563" customFormat="1" ht="25.2" customHeight="1">
      <c r="A124" s="568" t="s">
        <v>3409</v>
      </c>
      <c r="B124" s="707" t="s">
        <v>1041</v>
      </c>
      <c r="C124" s="330" t="s">
        <v>5561</v>
      </c>
      <c r="D124" s="559">
        <v>20</v>
      </c>
      <c r="E124" s="699">
        <v>20</v>
      </c>
      <c r="F124" s="1579" t="s">
        <v>3409</v>
      </c>
    </row>
    <row r="125" spans="1:6" s="563" customFormat="1" ht="25.2" customHeight="1">
      <c r="A125" s="330" t="s">
        <v>3405</v>
      </c>
      <c r="B125" s="330" t="s">
        <v>1041</v>
      </c>
      <c r="C125" s="330" t="s">
        <v>5562</v>
      </c>
      <c r="D125" s="559">
        <v>20</v>
      </c>
      <c r="E125" s="698">
        <v>20</v>
      </c>
      <c r="F125" s="715" t="s">
        <v>3599</v>
      </c>
    </row>
    <row r="126" spans="1:6" s="563" customFormat="1" ht="25.2" customHeight="1">
      <c r="A126" s="330" t="s">
        <v>3405</v>
      </c>
      <c r="B126" s="330" t="s">
        <v>1041</v>
      </c>
      <c r="C126" s="330" t="s">
        <v>5563</v>
      </c>
      <c r="D126" s="559">
        <v>60</v>
      </c>
      <c r="E126" s="698">
        <v>60</v>
      </c>
      <c r="F126" s="715" t="s">
        <v>3599</v>
      </c>
    </row>
    <row r="127" spans="1:6" s="563" customFormat="1" ht="25.2" customHeight="1">
      <c r="A127" s="330" t="s">
        <v>3406</v>
      </c>
      <c r="B127" s="330" t="s">
        <v>1041</v>
      </c>
      <c r="C127" s="330" t="s">
        <v>5564</v>
      </c>
      <c r="D127" s="559">
        <v>20</v>
      </c>
      <c r="E127" s="699">
        <v>20</v>
      </c>
      <c r="F127" s="13" t="s">
        <v>3406</v>
      </c>
    </row>
    <row r="128" spans="1:6" s="563" customFormat="1" ht="25.2" customHeight="1">
      <c r="A128" s="330" t="s">
        <v>3406</v>
      </c>
      <c r="B128" s="330" t="s">
        <v>1041</v>
      </c>
      <c r="C128" s="330" t="s">
        <v>5565</v>
      </c>
      <c r="D128" s="559">
        <v>20</v>
      </c>
      <c r="E128" s="699">
        <v>20</v>
      </c>
      <c r="F128" s="13" t="s">
        <v>3406</v>
      </c>
    </row>
    <row r="129" spans="1:25" s="563" customFormat="1" ht="25.2" customHeight="1">
      <c r="A129" s="330" t="s">
        <v>3406</v>
      </c>
      <c r="B129" s="330" t="s">
        <v>1041</v>
      </c>
      <c r="C129" s="330" t="s">
        <v>5566</v>
      </c>
      <c r="D129" s="559">
        <v>20</v>
      </c>
      <c r="E129" s="699">
        <v>20</v>
      </c>
      <c r="F129" s="13" t="s">
        <v>3406</v>
      </c>
    </row>
    <row r="130" spans="1:25" s="563" customFormat="1" ht="25.2" customHeight="1">
      <c r="A130" s="330" t="s">
        <v>3406</v>
      </c>
      <c r="B130" s="330" t="s">
        <v>1041</v>
      </c>
      <c r="C130" s="330" t="s">
        <v>5567</v>
      </c>
      <c r="D130" s="559">
        <v>30</v>
      </c>
      <c r="E130" s="699">
        <v>30</v>
      </c>
      <c r="F130" s="13" t="s">
        <v>3406</v>
      </c>
    </row>
    <row r="131" spans="1:25" s="563" customFormat="1" ht="25.2" customHeight="1">
      <c r="A131" s="330" t="s">
        <v>3406</v>
      </c>
      <c r="B131" s="330" t="s">
        <v>1041</v>
      </c>
      <c r="C131" s="330" t="s">
        <v>5568</v>
      </c>
      <c r="D131" s="559">
        <v>20</v>
      </c>
      <c r="E131" s="699">
        <v>20</v>
      </c>
      <c r="F131" s="13" t="s">
        <v>3406</v>
      </c>
    </row>
    <row r="132" spans="1:25" s="563" customFormat="1" ht="25.2" customHeight="1">
      <c r="A132" s="330" t="s">
        <v>4224</v>
      </c>
      <c r="B132" s="330" t="s">
        <v>1041</v>
      </c>
      <c r="C132" s="330" t="s">
        <v>5559</v>
      </c>
      <c r="D132" s="559">
        <v>20</v>
      </c>
      <c r="E132" s="698">
        <v>20</v>
      </c>
      <c r="F132" s="327" t="s">
        <v>4224</v>
      </c>
    </row>
    <row r="133" spans="1:25" s="563" customFormat="1" ht="25.2" customHeight="1">
      <c r="A133" s="330" t="s">
        <v>4224</v>
      </c>
      <c r="B133" s="330" t="s">
        <v>1041</v>
      </c>
      <c r="C133" s="330" t="s">
        <v>5569</v>
      </c>
      <c r="D133" s="559">
        <v>20</v>
      </c>
      <c r="E133" s="698">
        <v>20</v>
      </c>
      <c r="F133" s="327" t="s">
        <v>4224</v>
      </c>
    </row>
    <row r="134" spans="1:25" s="563" customFormat="1" ht="25.2" customHeight="1">
      <c r="A134" s="330" t="s">
        <v>4224</v>
      </c>
      <c r="B134" s="330" t="s">
        <v>1041</v>
      </c>
      <c r="C134" s="330" t="s">
        <v>5570</v>
      </c>
      <c r="D134" s="559">
        <v>20</v>
      </c>
      <c r="E134" s="698">
        <v>20</v>
      </c>
      <c r="F134" s="327" t="s">
        <v>4224</v>
      </c>
    </row>
    <row r="135" spans="1:25" s="563" customFormat="1" ht="25.2" customHeight="1">
      <c r="A135" s="330" t="s">
        <v>3671</v>
      </c>
      <c r="B135" s="330" t="s">
        <v>1041</v>
      </c>
      <c r="C135" s="330" t="s">
        <v>973</v>
      </c>
      <c r="D135" s="559">
        <v>60</v>
      </c>
      <c r="E135" s="698">
        <v>60</v>
      </c>
      <c r="F135" s="327" t="s">
        <v>3671</v>
      </c>
    </row>
    <row r="136" spans="1:25" s="563" customFormat="1" ht="25.2" customHeight="1">
      <c r="A136" s="330" t="s">
        <v>3671</v>
      </c>
      <c r="B136" s="330" t="s">
        <v>1041</v>
      </c>
      <c r="C136" s="330" t="s">
        <v>5520</v>
      </c>
      <c r="D136" s="559">
        <v>60</v>
      </c>
      <c r="E136" s="698">
        <v>60</v>
      </c>
      <c r="F136" s="327" t="s">
        <v>3671</v>
      </c>
    </row>
    <row r="137" spans="1:25" s="563" customFormat="1" ht="25.2" customHeight="1">
      <c r="A137" s="330" t="s">
        <v>3671</v>
      </c>
      <c r="B137" s="330" t="s">
        <v>1041</v>
      </c>
      <c r="C137" s="330" t="s">
        <v>1118</v>
      </c>
      <c r="D137" s="559">
        <v>60</v>
      </c>
      <c r="E137" s="698">
        <v>60</v>
      </c>
      <c r="F137" s="327" t="s">
        <v>3671</v>
      </c>
    </row>
    <row r="138" spans="1:25" s="563" customFormat="1" ht="25.2" customHeight="1">
      <c r="A138" s="330" t="s">
        <v>3671</v>
      </c>
      <c r="B138" s="330" t="s">
        <v>1041</v>
      </c>
      <c r="C138" s="330" t="s">
        <v>686</v>
      </c>
      <c r="D138" s="559">
        <v>60</v>
      </c>
      <c r="E138" s="698">
        <v>60</v>
      </c>
      <c r="F138" s="327" t="s">
        <v>3671</v>
      </c>
    </row>
    <row r="139" spans="1:25" s="563" customFormat="1" ht="25.2" customHeight="1">
      <c r="A139" s="330" t="s">
        <v>3671</v>
      </c>
      <c r="B139" s="330" t="s">
        <v>1041</v>
      </c>
      <c r="C139" s="330" t="s">
        <v>5571</v>
      </c>
      <c r="D139" s="559">
        <v>20</v>
      </c>
      <c r="E139" s="698">
        <v>20</v>
      </c>
      <c r="F139" s="327" t="s">
        <v>3671</v>
      </c>
    </row>
    <row r="140" spans="1:25" s="563" customFormat="1" ht="25.2" customHeight="1">
      <c r="A140" s="330" t="s">
        <v>3671</v>
      </c>
      <c r="B140" s="330" t="s">
        <v>1041</v>
      </c>
      <c r="C140" s="330" t="s">
        <v>5572</v>
      </c>
      <c r="D140" s="559">
        <v>20</v>
      </c>
      <c r="E140" s="698">
        <v>20</v>
      </c>
      <c r="F140" s="327" t="s">
        <v>3671</v>
      </c>
    </row>
    <row r="141" spans="1:25" s="563" customFormat="1" ht="25.2" customHeight="1">
      <c r="A141" s="330" t="s">
        <v>3671</v>
      </c>
      <c r="B141" s="330" t="s">
        <v>1041</v>
      </c>
      <c r="C141" s="330" t="s">
        <v>5573</v>
      </c>
      <c r="D141" s="559">
        <v>20</v>
      </c>
      <c r="E141" s="698">
        <v>20</v>
      </c>
      <c r="F141" s="327" t="s">
        <v>3671</v>
      </c>
    </row>
    <row r="142" spans="1:25" s="563" customFormat="1" ht="25.2" customHeight="1">
      <c r="A142" s="330" t="s">
        <v>3671</v>
      </c>
      <c r="B142" s="330" t="s">
        <v>1041</v>
      </c>
      <c r="C142" s="330" t="s">
        <v>5521</v>
      </c>
      <c r="D142" s="559">
        <v>20</v>
      </c>
      <c r="E142" s="698">
        <v>20</v>
      </c>
      <c r="F142" s="327" t="s">
        <v>3671</v>
      </c>
    </row>
    <row r="143" spans="1:25" s="563" customFormat="1" ht="25.2" customHeight="1">
      <c r="A143" s="330" t="s">
        <v>3671</v>
      </c>
      <c r="B143" s="330" t="s">
        <v>1041</v>
      </c>
      <c r="C143" s="330" t="s">
        <v>5522</v>
      </c>
      <c r="D143" s="559">
        <v>20</v>
      </c>
      <c r="E143" s="698">
        <v>20</v>
      </c>
      <c r="F143" s="327" t="s">
        <v>3671</v>
      </c>
    </row>
    <row r="144" spans="1:25" s="563" customFormat="1" ht="25.2" customHeight="1">
      <c r="A144" s="330" t="s">
        <v>3671</v>
      </c>
      <c r="B144" s="330" t="s">
        <v>1041</v>
      </c>
      <c r="C144" s="330" t="s">
        <v>5531</v>
      </c>
      <c r="D144" s="559">
        <v>60</v>
      </c>
      <c r="E144" s="698">
        <v>60</v>
      </c>
      <c r="F144" s="327" t="s">
        <v>3671</v>
      </c>
      <c r="I144" s="562"/>
      <c r="J144" s="562"/>
      <c r="K144" s="562"/>
      <c r="L144" s="562"/>
      <c r="M144" s="562"/>
      <c r="N144" s="562"/>
      <c r="O144" s="562"/>
      <c r="P144" s="562"/>
      <c r="Q144" s="562"/>
      <c r="R144" s="562"/>
      <c r="S144" s="562"/>
      <c r="T144" s="562"/>
      <c r="U144" s="562"/>
      <c r="V144" s="562"/>
      <c r="W144" s="562"/>
      <c r="X144" s="562"/>
      <c r="Y144" s="562"/>
    </row>
    <row r="145" spans="1:6" s="563" customFormat="1" ht="25.2" customHeight="1">
      <c r="A145" s="599" t="s">
        <v>3671</v>
      </c>
      <c r="B145" s="599" t="s">
        <v>1041</v>
      </c>
      <c r="C145" s="599" t="s">
        <v>5532</v>
      </c>
      <c r="D145" s="601">
        <v>60</v>
      </c>
      <c r="E145" s="733">
        <v>60</v>
      </c>
      <c r="F145" s="327" t="s">
        <v>3671</v>
      </c>
    </row>
    <row r="146" spans="1:6" s="563" customFormat="1" ht="25.2" customHeight="1">
      <c r="A146" s="568" t="s">
        <v>3671</v>
      </c>
      <c r="B146" s="568" t="s">
        <v>1041</v>
      </c>
      <c r="C146" s="568" t="s">
        <v>5533</v>
      </c>
      <c r="D146" s="575">
        <v>60</v>
      </c>
      <c r="E146" s="732">
        <v>60</v>
      </c>
      <c r="F146" s="327" t="s">
        <v>3671</v>
      </c>
    </row>
    <row r="147" spans="1:6" s="563" customFormat="1" ht="25.2" customHeight="1">
      <c r="A147" s="568" t="s">
        <v>3671</v>
      </c>
      <c r="B147" s="568" t="s">
        <v>1041</v>
      </c>
      <c r="C147" s="568" t="s">
        <v>5534</v>
      </c>
      <c r="D147" s="575">
        <v>60</v>
      </c>
      <c r="E147" s="732">
        <v>60</v>
      </c>
      <c r="F147" s="327" t="s">
        <v>3671</v>
      </c>
    </row>
    <row r="148" spans="1:6" s="563" customFormat="1" ht="25.2" customHeight="1">
      <c r="A148" s="330" t="s">
        <v>4859</v>
      </c>
      <c r="B148" s="330" t="s">
        <v>1041</v>
      </c>
      <c r="C148" s="330" t="s">
        <v>5574</v>
      </c>
      <c r="D148" s="559">
        <v>60</v>
      </c>
      <c r="E148" s="699">
        <v>60</v>
      </c>
      <c r="F148" s="287" t="s">
        <v>4859</v>
      </c>
    </row>
    <row r="149" spans="1:6" s="686" customFormat="1" ht="25.2" customHeight="1">
      <c r="A149" s="330" t="s">
        <v>4862</v>
      </c>
      <c r="B149" s="330" t="s">
        <v>1041</v>
      </c>
      <c r="C149" s="330" t="s">
        <v>5575</v>
      </c>
      <c r="D149" s="559">
        <v>20</v>
      </c>
      <c r="E149" s="698">
        <v>20</v>
      </c>
      <c r="F149" s="327" t="s">
        <v>4862</v>
      </c>
    </row>
    <row r="150" spans="1:6" s="686" customFormat="1" ht="25.2" customHeight="1">
      <c r="A150" s="330" t="s">
        <v>4862</v>
      </c>
      <c r="B150" s="330" t="s">
        <v>1041</v>
      </c>
      <c r="C150" s="330" t="s">
        <v>686</v>
      </c>
      <c r="D150" s="559">
        <v>60</v>
      </c>
      <c r="E150" s="698">
        <v>60</v>
      </c>
      <c r="F150" s="327" t="s">
        <v>4862</v>
      </c>
    </row>
    <row r="151" spans="1:6" s="686" customFormat="1" ht="25.2" customHeight="1">
      <c r="A151" s="330" t="s">
        <v>4862</v>
      </c>
      <c r="B151" s="330" t="s">
        <v>1041</v>
      </c>
      <c r="C151" s="330" t="s">
        <v>5576</v>
      </c>
      <c r="D151" s="559">
        <v>20</v>
      </c>
      <c r="E151" s="698">
        <v>20</v>
      </c>
      <c r="F151" s="327" t="s">
        <v>4862</v>
      </c>
    </row>
    <row r="152" spans="1:6" s="686" customFormat="1" ht="25.2" customHeight="1">
      <c r="A152" s="330" t="s">
        <v>5257</v>
      </c>
      <c r="B152" s="330" t="s">
        <v>1041</v>
      </c>
      <c r="C152" s="330" t="s">
        <v>5577</v>
      </c>
      <c r="D152" s="559">
        <v>20</v>
      </c>
      <c r="E152" s="698">
        <v>20</v>
      </c>
      <c r="F152" s="327" t="s">
        <v>5257</v>
      </c>
    </row>
    <row r="153" spans="1:6" s="686" customFormat="1" ht="25.2" customHeight="1">
      <c r="A153" s="330" t="s">
        <v>5257</v>
      </c>
      <c r="B153" s="330" t="s">
        <v>1041</v>
      </c>
      <c r="C153" s="330" t="s">
        <v>5578</v>
      </c>
      <c r="D153" s="559">
        <v>20</v>
      </c>
      <c r="E153" s="698">
        <v>20</v>
      </c>
      <c r="F153" s="327" t="s">
        <v>5257</v>
      </c>
    </row>
    <row r="154" spans="1:6" s="686" customFormat="1" ht="25.2" customHeight="1">
      <c r="A154" s="330" t="s">
        <v>5257</v>
      </c>
      <c r="B154" s="330" t="s">
        <v>1041</v>
      </c>
      <c r="C154" s="330" t="s">
        <v>5579</v>
      </c>
      <c r="D154" s="559">
        <v>20</v>
      </c>
      <c r="E154" s="698">
        <v>20</v>
      </c>
      <c r="F154" s="327" t="s">
        <v>5257</v>
      </c>
    </row>
    <row r="155" spans="1:6" s="686" customFormat="1" ht="25.2" customHeight="1">
      <c r="A155" s="330" t="s">
        <v>5257</v>
      </c>
      <c r="B155" s="330" t="s">
        <v>1041</v>
      </c>
      <c r="C155" s="330" t="s">
        <v>5580</v>
      </c>
      <c r="D155" s="559">
        <v>20</v>
      </c>
      <c r="E155" s="698">
        <v>20</v>
      </c>
      <c r="F155" s="327" t="s">
        <v>5257</v>
      </c>
    </row>
    <row r="156" spans="1:6" s="697" customFormat="1" ht="25.2" customHeight="1">
      <c r="A156" s="568" t="s">
        <v>3418</v>
      </c>
      <c r="B156" s="568" t="s">
        <v>1041</v>
      </c>
      <c r="C156" s="330" t="s">
        <v>5581</v>
      </c>
      <c r="D156" s="559">
        <v>60</v>
      </c>
      <c r="E156" s="699">
        <v>60</v>
      </c>
      <c r="F156" s="327" t="s">
        <v>5258</v>
      </c>
    </row>
    <row r="157" spans="1:6" s="697" customFormat="1" ht="25.2" customHeight="1">
      <c r="A157" s="568" t="s">
        <v>3418</v>
      </c>
      <c r="B157" s="568" t="s">
        <v>1041</v>
      </c>
      <c r="C157" s="330" t="s">
        <v>2054</v>
      </c>
      <c r="D157" s="559">
        <v>80</v>
      </c>
      <c r="E157" s="699">
        <v>80</v>
      </c>
      <c r="F157" s="327" t="s">
        <v>5258</v>
      </c>
    </row>
    <row r="158" spans="1:6" s="697" customFormat="1" ht="25.2" customHeight="1">
      <c r="A158" s="568" t="s">
        <v>3418</v>
      </c>
      <c r="B158" s="568" t="s">
        <v>1041</v>
      </c>
      <c r="C158" s="330" t="s">
        <v>5582</v>
      </c>
      <c r="D158" s="559">
        <v>20</v>
      </c>
      <c r="E158" s="699">
        <v>20</v>
      </c>
      <c r="F158" s="327" t="s">
        <v>5258</v>
      </c>
    </row>
    <row r="159" spans="1:6" s="686" customFormat="1" ht="25.2" customHeight="1">
      <c r="A159" s="330" t="s">
        <v>5583</v>
      </c>
      <c r="B159" s="330" t="s">
        <v>1041</v>
      </c>
      <c r="C159" s="330" t="s">
        <v>5584</v>
      </c>
      <c r="D159" s="559">
        <v>20</v>
      </c>
      <c r="E159" s="698">
        <v>20</v>
      </c>
      <c r="F159" s="327" t="s">
        <v>5583</v>
      </c>
    </row>
    <row r="160" spans="1:6" s="697" customFormat="1" ht="25.2" customHeight="1">
      <c r="A160" s="330" t="s">
        <v>5261</v>
      </c>
      <c r="B160" s="725" t="s">
        <v>1041</v>
      </c>
      <c r="C160" s="330" t="s">
        <v>5585</v>
      </c>
      <c r="D160" s="559">
        <v>20</v>
      </c>
      <c r="E160" s="698">
        <v>20</v>
      </c>
      <c r="F160" s="715" t="s">
        <v>5199</v>
      </c>
    </row>
    <row r="161" spans="1:6" s="563" customFormat="1" ht="25.2" customHeight="1">
      <c r="A161" s="697" t="s">
        <v>3429</v>
      </c>
      <c r="B161" s="330" t="s">
        <v>1041</v>
      </c>
      <c r="C161" s="330" t="s">
        <v>5586</v>
      </c>
      <c r="D161" s="559">
        <v>20</v>
      </c>
      <c r="E161" s="698">
        <v>20</v>
      </c>
      <c r="F161" s="715" t="s">
        <v>3429</v>
      </c>
    </row>
    <row r="162" spans="1:6" ht="25.2" customHeight="1">
      <c r="A162" s="12" t="s">
        <v>3750</v>
      </c>
      <c r="B162" s="13" t="s">
        <v>1041</v>
      </c>
      <c r="C162" s="13" t="s">
        <v>5587</v>
      </c>
      <c r="D162" s="16">
        <v>60</v>
      </c>
      <c r="E162" s="462">
        <v>60</v>
      </c>
      <c r="F162" s="12" t="s">
        <v>3750</v>
      </c>
    </row>
    <row r="163" spans="1:6" ht="25.2" customHeight="1">
      <c r="A163" s="12" t="s">
        <v>3750</v>
      </c>
      <c r="B163" s="13" t="s">
        <v>1041</v>
      </c>
      <c r="C163" s="13" t="s">
        <v>5588</v>
      </c>
      <c r="D163" s="463">
        <v>20</v>
      </c>
      <c r="E163" s="462">
        <v>20</v>
      </c>
      <c r="F163" s="12" t="s">
        <v>3750</v>
      </c>
    </row>
    <row r="164" spans="1:6" ht="25.2" customHeight="1">
      <c r="A164" s="12" t="s">
        <v>3750</v>
      </c>
      <c r="B164" s="13" t="s">
        <v>1041</v>
      </c>
      <c r="C164" s="13" t="s">
        <v>5589</v>
      </c>
      <c r="D164" s="16">
        <v>20</v>
      </c>
      <c r="E164" s="462">
        <v>20</v>
      </c>
      <c r="F164" s="12" t="s">
        <v>3750</v>
      </c>
    </row>
    <row r="165" spans="1:6" ht="25.2" customHeight="1">
      <c r="A165" s="12" t="s">
        <v>3750</v>
      </c>
      <c r="B165" s="13" t="s">
        <v>1041</v>
      </c>
      <c r="C165" s="13" t="s">
        <v>5590</v>
      </c>
      <c r="D165" s="463">
        <v>20</v>
      </c>
      <c r="E165" s="462">
        <v>20</v>
      </c>
      <c r="F165" s="12" t="s">
        <v>3750</v>
      </c>
    </row>
    <row r="166" spans="1:6" ht="25.2" customHeight="1">
      <c r="A166" s="12" t="s">
        <v>3750</v>
      </c>
      <c r="B166" s="13" t="s">
        <v>1041</v>
      </c>
      <c r="C166" s="13" t="s">
        <v>5591</v>
      </c>
      <c r="D166" s="463">
        <v>20</v>
      </c>
      <c r="E166" s="462">
        <v>20</v>
      </c>
      <c r="F166" s="12" t="s">
        <v>3750</v>
      </c>
    </row>
    <row r="167" spans="1:6" ht="25.2" customHeight="1">
      <c r="A167" s="12" t="s">
        <v>3750</v>
      </c>
      <c r="B167" s="13" t="s">
        <v>1041</v>
      </c>
      <c r="C167" s="13" t="s">
        <v>5592</v>
      </c>
      <c r="D167" s="463">
        <v>20</v>
      </c>
      <c r="E167" s="462">
        <v>20</v>
      </c>
      <c r="F167" s="12" t="s">
        <v>3750</v>
      </c>
    </row>
    <row r="168" spans="1:6" ht="25.2" customHeight="1">
      <c r="A168" s="453" t="s">
        <v>3399</v>
      </c>
      <c r="B168" s="458" t="s">
        <v>1041</v>
      </c>
      <c r="C168" s="458" t="s">
        <v>2440</v>
      </c>
      <c r="D168" s="451">
        <v>60</v>
      </c>
      <c r="E168" s="712">
        <v>60</v>
      </c>
      <c r="F168" s="453" t="s">
        <v>3399</v>
      </c>
    </row>
    <row r="169" spans="1:6" ht="25.2" customHeight="1">
      <c r="A169" s="453" t="s">
        <v>3399</v>
      </c>
      <c r="B169" s="458" t="s">
        <v>1041</v>
      </c>
      <c r="C169" s="458" t="s">
        <v>2441</v>
      </c>
      <c r="D169" s="451">
        <v>60</v>
      </c>
      <c r="E169" s="712">
        <v>60</v>
      </c>
      <c r="F169" s="453" t="s">
        <v>3399</v>
      </c>
    </row>
    <row r="170" spans="1:6" ht="25.2" customHeight="1">
      <c r="A170" s="453" t="s">
        <v>3399</v>
      </c>
      <c r="B170" s="458" t="s">
        <v>1041</v>
      </c>
      <c r="C170" s="458" t="s">
        <v>2442</v>
      </c>
      <c r="D170" s="451">
        <v>210</v>
      </c>
      <c r="E170" s="462">
        <v>210</v>
      </c>
      <c r="F170" s="453" t="s">
        <v>3399</v>
      </c>
    </row>
    <row r="171" spans="1:6" ht="25.2" customHeight="1">
      <c r="A171" s="453" t="s">
        <v>3399</v>
      </c>
      <c r="B171" s="458" t="s">
        <v>1041</v>
      </c>
      <c r="C171" s="458" t="s">
        <v>2443</v>
      </c>
      <c r="D171" s="463">
        <v>200</v>
      </c>
      <c r="E171" s="462">
        <v>200</v>
      </c>
      <c r="F171" s="453" t="s">
        <v>3399</v>
      </c>
    </row>
    <row r="172" spans="1:6" ht="25.2" customHeight="1">
      <c r="A172" s="453" t="s">
        <v>3399</v>
      </c>
      <c r="B172" s="458" t="s">
        <v>1041</v>
      </c>
      <c r="C172" s="458" t="s">
        <v>2444</v>
      </c>
      <c r="D172" s="463">
        <v>50</v>
      </c>
      <c r="E172" s="462">
        <v>50</v>
      </c>
      <c r="F172" s="453" t="s">
        <v>3399</v>
      </c>
    </row>
    <row r="173" spans="1:6" ht="25.2" customHeight="1">
      <c r="A173" s="12" t="s">
        <v>3420</v>
      </c>
      <c r="B173" s="13" t="s">
        <v>1041</v>
      </c>
      <c r="C173" s="13" t="s">
        <v>5593</v>
      </c>
      <c r="D173" s="14">
        <v>60</v>
      </c>
      <c r="E173" s="15">
        <v>60</v>
      </c>
      <c r="F173" s="12" t="s">
        <v>3420</v>
      </c>
    </row>
    <row r="174" spans="1:6" ht="25.2" customHeight="1">
      <c r="A174" s="12" t="s">
        <v>3420</v>
      </c>
      <c r="B174" s="13" t="s">
        <v>1041</v>
      </c>
      <c r="C174" s="13" t="s">
        <v>5594</v>
      </c>
      <c r="D174" s="16">
        <v>20</v>
      </c>
      <c r="E174" s="15">
        <v>20</v>
      </c>
      <c r="F174" s="12" t="s">
        <v>3420</v>
      </c>
    </row>
    <row r="175" spans="1:6" ht="25.2" customHeight="1">
      <c r="A175" s="12" t="s">
        <v>5637</v>
      </c>
      <c r="B175" s="13" t="s">
        <v>475</v>
      </c>
      <c r="C175" s="992" t="s">
        <v>7126</v>
      </c>
      <c r="D175" s="14">
        <v>40</v>
      </c>
      <c r="E175" s="15">
        <v>40</v>
      </c>
      <c r="F175" s="142" t="s">
        <v>5637</v>
      </c>
    </row>
    <row r="176" spans="1:6" ht="25.2" customHeight="1">
      <c r="A176" s="12" t="s">
        <v>5637</v>
      </c>
      <c r="B176" s="13" t="s">
        <v>475</v>
      </c>
      <c r="C176" s="992" t="s">
        <v>7127</v>
      </c>
      <c r="D176" s="16">
        <v>60</v>
      </c>
      <c r="E176" s="15">
        <v>60</v>
      </c>
      <c r="F176" s="142" t="s">
        <v>5637</v>
      </c>
    </row>
    <row r="177" spans="1:25" ht="25.2" customHeight="1">
      <c r="A177" s="12" t="s">
        <v>5637</v>
      </c>
      <c r="B177" s="13" t="s">
        <v>475</v>
      </c>
      <c r="C177" s="992" t="s">
        <v>7128</v>
      </c>
      <c r="D177" s="14">
        <v>60</v>
      </c>
      <c r="E177" s="15">
        <v>60</v>
      </c>
      <c r="F177" s="142" t="s">
        <v>5637</v>
      </c>
    </row>
    <row r="178" spans="1:25" ht="25.2" customHeight="1">
      <c r="A178" s="12" t="s">
        <v>5637</v>
      </c>
      <c r="B178" s="13" t="s">
        <v>475</v>
      </c>
      <c r="C178" s="992" t="s">
        <v>7129</v>
      </c>
      <c r="D178" s="16">
        <v>20</v>
      </c>
      <c r="E178" s="15">
        <v>20</v>
      </c>
      <c r="F178" s="1286" t="s">
        <v>5637</v>
      </c>
    </row>
    <row r="179" spans="1:25" ht="25.2" customHeight="1">
      <c r="A179" s="12" t="s">
        <v>5637</v>
      </c>
      <c r="B179" s="13" t="s">
        <v>475</v>
      </c>
      <c r="C179" s="643" t="s">
        <v>7130</v>
      </c>
      <c r="D179" s="16">
        <v>20</v>
      </c>
      <c r="E179" s="15">
        <v>20</v>
      </c>
      <c r="F179" s="142" t="s">
        <v>5637</v>
      </c>
    </row>
    <row r="180" spans="1:25" ht="25.2" customHeight="1">
      <c r="A180" s="12" t="s">
        <v>5637</v>
      </c>
      <c r="B180" s="13" t="s">
        <v>475</v>
      </c>
      <c r="C180" s="643" t="s">
        <v>7131</v>
      </c>
      <c r="D180" s="16">
        <v>60</v>
      </c>
      <c r="E180" s="15">
        <v>60</v>
      </c>
      <c r="F180" s="142" t="s">
        <v>5637</v>
      </c>
    </row>
    <row r="181" spans="1:25" ht="25.2" customHeight="1">
      <c r="A181" s="12" t="s">
        <v>5637</v>
      </c>
      <c r="B181" s="13" t="s">
        <v>475</v>
      </c>
      <c r="C181" s="643" t="s">
        <v>7132</v>
      </c>
      <c r="D181" s="16">
        <v>60</v>
      </c>
      <c r="E181" s="15">
        <v>60</v>
      </c>
      <c r="F181" s="142" t="s">
        <v>5637</v>
      </c>
    </row>
    <row r="182" spans="1:25" ht="25.2" customHeight="1">
      <c r="A182" s="12" t="s">
        <v>5637</v>
      </c>
      <c r="B182" s="13" t="s">
        <v>475</v>
      </c>
      <c r="C182" s="643" t="s">
        <v>7133</v>
      </c>
      <c r="D182" s="16">
        <v>60</v>
      </c>
      <c r="E182" s="15">
        <v>60</v>
      </c>
      <c r="F182" s="142" t="s">
        <v>5637</v>
      </c>
      <c r="G182" s="3"/>
      <c r="H182" s="3"/>
    </row>
    <row r="183" spans="1:25" ht="25.2" customHeight="1">
      <c r="A183" s="12" t="s">
        <v>5637</v>
      </c>
      <c r="B183" s="13" t="s">
        <v>475</v>
      </c>
      <c r="C183" s="643" t="s">
        <v>7134</v>
      </c>
      <c r="D183" s="16">
        <v>60</v>
      </c>
      <c r="E183" s="15">
        <v>60</v>
      </c>
      <c r="F183" s="142" t="s">
        <v>5637</v>
      </c>
      <c r="I183" s="1"/>
      <c r="J183" s="1"/>
      <c r="K183" s="1"/>
      <c r="L183" s="1"/>
      <c r="M183" s="1"/>
      <c r="N183" s="1"/>
      <c r="O183" s="1"/>
      <c r="P183" s="1"/>
      <c r="Q183" s="1"/>
      <c r="R183" s="1"/>
      <c r="S183" s="1"/>
      <c r="T183" s="1"/>
      <c r="U183" s="1"/>
      <c r="V183" s="1"/>
      <c r="W183" s="1"/>
      <c r="X183" s="1"/>
      <c r="Y183" s="1"/>
    </row>
    <row r="184" spans="1:25" ht="25.2" customHeight="1">
      <c r="A184" s="12" t="s">
        <v>5637</v>
      </c>
      <c r="B184" s="13" t="s">
        <v>475</v>
      </c>
      <c r="C184" s="643" t="s">
        <v>7135</v>
      </c>
      <c r="D184" s="16">
        <v>20</v>
      </c>
      <c r="E184" s="15">
        <v>20</v>
      </c>
      <c r="F184" s="142" t="s">
        <v>5637</v>
      </c>
      <c r="G184" s="3"/>
      <c r="H184" s="3"/>
    </row>
    <row r="185" spans="1:25" ht="25.2" customHeight="1">
      <c r="A185" s="12" t="s">
        <v>5637</v>
      </c>
      <c r="B185" s="13" t="s">
        <v>475</v>
      </c>
      <c r="C185" s="994" t="s">
        <v>7136</v>
      </c>
      <c r="D185" s="16">
        <v>20</v>
      </c>
      <c r="E185" s="15">
        <v>20</v>
      </c>
      <c r="F185" s="142" t="s">
        <v>5637</v>
      </c>
      <c r="G185" s="3"/>
      <c r="H185" s="3"/>
    </row>
    <row r="186" spans="1:25" ht="25.2" customHeight="1">
      <c r="A186" s="12" t="s">
        <v>5637</v>
      </c>
      <c r="B186" s="13" t="s">
        <v>475</v>
      </c>
      <c r="C186" s="995" t="s">
        <v>7137</v>
      </c>
      <c r="D186" s="16">
        <v>20</v>
      </c>
      <c r="E186" s="15">
        <v>20</v>
      </c>
      <c r="F186" s="142" t="s">
        <v>5637</v>
      </c>
      <c r="G186" s="3"/>
      <c r="H186" s="3"/>
    </row>
    <row r="187" spans="1:25" ht="25.2" customHeight="1">
      <c r="A187" s="12" t="s">
        <v>7138</v>
      </c>
      <c r="B187" s="13" t="s">
        <v>475</v>
      </c>
      <c r="C187" s="13" t="s">
        <v>7139</v>
      </c>
      <c r="D187" s="14">
        <v>20</v>
      </c>
      <c r="E187" s="15">
        <v>20</v>
      </c>
      <c r="F187" s="142" t="s">
        <v>5714</v>
      </c>
    </row>
    <row r="188" spans="1:25" ht="25.2" customHeight="1">
      <c r="A188" s="12" t="s">
        <v>7138</v>
      </c>
      <c r="B188" s="13" t="s">
        <v>475</v>
      </c>
      <c r="C188" s="13" t="s">
        <v>7140</v>
      </c>
      <c r="D188" s="14">
        <v>20</v>
      </c>
      <c r="E188" s="15">
        <v>20</v>
      </c>
      <c r="F188" s="142" t="s">
        <v>5714</v>
      </c>
    </row>
    <row r="189" spans="1:25" ht="25.2" customHeight="1">
      <c r="A189" s="12" t="s">
        <v>7141</v>
      </c>
      <c r="B189" s="13" t="s">
        <v>5716</v>
      </c>
      <c r="C189" s="13" t="s">
        <v>7142</v>
      </c>
      <c r="D189" s="16">
        <v>60</v>
      </c>
      <c r="E189" s="15">
        <v>60</v>
      </c>
      <c r="F189" s="1" t="s">
        <v>6823</v>
      </c>
      <c r="G189" s="3"/>
      <c r="H189" s="3"/>
    </row>
    <row r="190" spans="1:25" ht="25.2" customHeight="1">
      <c r="A190" s="12" t="s">
        <v>7141</v>
      </c>
      <c r="B190" s="13" t="s">
        <v>5716</v>
      </c>
      <c r="C190" s="13" t="s">
        <v>7143</v>
      </c>
      <c r="D190" s="16">
        <v>60</v>
      </c>
      <c r="E190" s="15">
        <v>60</v>
      </c>
      <c r="F190" s="1" t="s">
        <v>6823</v>
      </c>
      <c r="G190" s="3"/>
      <c r="H190" s="3"/>
    </row>
    <row r="191" spans="1:25" ht="25.2" customHeight="1">
      <c r="A191" s="12" t="s">
        <v>6838</v>
      </c>
      <c r="B191" s="13" t="s">
        <v>5716</v>
      </c>
      <c r="C191" s="13" t="s">
        <v>7144</v>
      </c>
      <c r="D191" s="14">
        <v>60</v>
      </c>
      <c r="E191" s="15">
        <v>60</v>
      </c>
      <c r="F191" s="1" t="s">
        <v>7022</v>
      </c>
      <c r="G191" s="3"/>
      <c r="H191" s="3"/>
    </row>
    <row r="192" spans="1:25" ht="25.2" customHeight="1">
      <c r="A192" s="12" t="s">
        <v>6838</v>
      </c>
      <c r="B192" s="13" t="s">
        <v>475</v>
      </c>
      <c r="C192" s="13" t="s">
        <v>7145</v>
      </c>
      <c r="D192" s="14">
        <v>100</v>
      </c>
      <c r="E192" s="15">
        <v>100</v>
      </c>
      <c r="F192" s="1" t="s">
        <v>7022</v>
      </c>
      <c r="G192" s="3"/>
      <c r="H192" s="3"/>
    </row>
    <row r="193" spans="1:8" ht="25.2" customHeight="1">
      <c r="A193" s="12" t="s">
        <v>6838</v>
      </c>
      <c r="B193" s="13" t="s">
        <v>475</v>
      </c>
      <c r="C193" s="13" t="s">
        <v>7146</v>
      </c>
      <c r="D193" s="16">
        <v>20</v>
      </c>
      <c r="E193" s="15">
        <v>20</v>
      </c>
      <c r="F193" s="1" t="s">
        <v>7022</v>
      </c>
    </row>
    <row r="194" spans="1:8" ht="25.2" customHeight="1">
      <c r="A194" s="12" t="s">
        <v>6838</v>
      </c>
      <c r="B194" s="13" t="s">
        <v>475</v>
      </c>
      <c r="C194" s="13" t="s">
        <v>7147</v>
      </c>
      <c r="D194" s="16">
        <v>20</v>
      </c>
      <c r="E194" s="15">
        <v>20</v>
      </c>
      <c r="F194" s="1" t="s">
        <v>7022</v>
      </c>
    </row>
    <row r="195" spans="1:8" ht="25.2" customHeight="1">
      <c r="A195" s="12" t="s">
        <v>6838</v>
      </c>
      <c r="B195" s="13" t="s">
        <v>475</v>
      </c>
      <c r="C195" s="13" t="s">
        <v>7148</v>
      </c>
      <c r="D195" s="16">
        <v>20</v>
      </c>
      <c r="E195" s="15">
        <v>20</v>
      </c>
      <c r="F195" s="1" t="s">
        <v>7022</v>
      </c>
      <c r="G195" s="3"/>
      <c r="H195" s="3"/>
    </row>
    <row r="196" spans="1:8" ht="25.2" customHeight="1">
      <c r="A196" s="483" t="s">
        <v>5739</v>
      </c>
      <c r="B196" s="717" t="s">
        <v>475</v>
      </c>
      <c r="C196" s="717" t="s">
        <v>7149</v>
      </c>
      <c r="D196" s="754">
        <v>40</v>
      </c>
      <c r="E196" s="513">
        <v>40</v>
      </c>
      <c r="F196" s="1" t="s">
        <v>5739</v>
      </c>
      <c r="G196" s="3"/>
      <c r="H196" s="3"/>
    </row>
    <row r="197" spans="1:8" ht="25.2" customHeight="1">
      <c r="A197" s="483" t="s">
        <v>5739</v>
      </c>
      <c r="B197" s="717" t="s">
        <v>475</v>
      </c>
      <c r="C197" s="717" t="s">
        <v>7150</v>
      </c>
      <c r="D197" s="750">
        <v>40</v>
      </c>
      <c r="E197" s="513">
        <v>40</v>
      </c>
      <c r="F197" s="1" t="s">
        <v>5739</v>
      </c>
      <c r="G197" s="3"/>
      <c r="H197" s="3"/>
    </row>
    <row r="198" spans="1:8" ht="25.2" customHeight="1">
      <c r="A198" s="483" t="s">
        <v>5739</v>
      </c>
      <c r="B198" s="717" t="s">
        <v>475</v>
      </c>
      <c r="C198" s="717" t="s">
        <v>7151</v>
      </c>
      <c r="D198" s="754">
        <v>60</v>
      </c>
      <c r="E198" s="513">
        <v>60</v>
      </c>
      <c r="F198" s="1" t="s">
        <v>5739</v>
      </c>
      <c r="G198" s="3"/>
      <c r="H198" s="3"/>
    </row>
    <row r="199" spans="1:8" ht="25.2" customHeight="1">
      <c r="A199" s="483" t="s">
        <v>5739</v>
      </c>
      <c r="B199" s="717" t="s">
        <v>475</v>
      </c>
      <c r="C199" s="717" t="s">
        <v>973</v>
      </c>
      <c r="D199" s="750">
        <v>60</v>
      </c>
      <c r="E199" s="513">
        <v>60</v>
      </c>
      <c r="F199" s="1" t="s">
        <v>5739</v>
      </c>
      <c r="G199" s="3"/>
      <c r="H199" s="3"/>
    </row>
    <row r="200" spans="1:8" ht="25.2" customHeight="1">
      <c r="A200" s="483" t="s">
        <v>5739</v>
      </c>
      <c r="B200" s="717" t="s">
        <v>475</v>
      </c>
      <c r="C200" s="717" t="s">
        <v>7152</v>
      </c>
      <c r="D200" s="750">
        <v>60</v>
      </c>
      <c r="E200" s="513">
        <v>60</v>
      </c>
      <c r="F200" s="1" t="s">
        <v>5739</v>
      </c>
      <c r="G200" s="3"/>
      <c r="H200" s="3"/>
    </row>
    <row r="201" spans="1:8" ht="25.2" customHeight="1">
      <c r="A201" s="483" t="s">
        <v>5739</v>
      </c>
      <c r="B201" s="717" t="s">
        <v>475</v>
      </c>
      <c r="C201" s="717" t="s">
        <v>7153</v>
      </c>
      <c r="D201" s="750">
        <v>60</v>
      </c>
      <c r="E201" s="513">
        <v>60</v>
      </c>
      <c r="F201" s="1" t="s">
        <v>5739</v>
      </c>
      <c r="G201" s="3"/>
      <c r="H201" s="3"/>
    </row>
    <row r="202" spans="1:8" ht="25.2" customHeight="1">
      <c r="A202" s="12" t="s">
        <v>6878</v>
      </c>
      <c r="B202" s="13" t="s">
        <v>475</v>
      </c>
      <c r="C202" s="13" t="s">
        <v>7154</v>
      </c>
      <c r="D202" s="14">
        <v>20</v>
      </c>
      <c r="E202" s="15">
        <v>20</v>
      </c>
      <c r="F202" s="2286" t="s">
        <v>6878</v>
      </c>
    </row>
    <row r="203" spans="1:8" ht="25.2" customHeight="1">
      <c r="A203" s="12" t="s">
        <v>6895</v>
      </c>
      <c r="B203" s="13" t="s">
        <v>1663</v>
      </c>
      <c r="C203" s="13" t="s">
        <v>7155</v>
      </c>
      <c r="D203" s="14">
        <v>20</v>
      </c>
      <c r="E203" s="15">
        <v>60</v>
      </c>
      <c r="F203" s="2286" t="s">
        <v>7051</v>
      </c>
    </row>
    <row r="204" spans="1:8" ht="25.2" customHeight="1">
      <c r="A204" s="12" t="s">
        <v>5651</v>
      </c>
      <c r="B204" s="13" t="s">
        <v>475</v>
      </c>
      <c r="C204" s="13" t="s">
        <v>7156</v>
      </c>
      <c r="D204" s="14">
        <v>20</v>
      </c>
      <c r="E204" s="15">
        <v>20</v>
      </c>
      <c r="F204" s="2286" t="s">
        <v>5651</v>
      </c>
    </row>
    <row r="205" spans="1:8" ht="25.2" customHeight="1">
      <c r="A205" s="765" t="s">
        <v>5652</v>
      </c>
      <c r="B205" s="951" t="s">
        <v>475</v>
      </c>
      <c r="C205" s="951" t="s">
        <v>7157</v>
      </c>
      <c r="D205" s="14">
        <v>20</v>
      </c>
      <c r="E205" s="15">
        <v>20</v>
      </c>
      <c r="F205" s="1" t="s">
        <v>6990</v>
      </c>
      <c r="G205" s="3"/>
      <c r="H205" s="3"/>
    </row>
    <row r="206" spans="1:8" ht="25.2" customHeight="1">
      <c r="A206" s="765" t="s">
        <v>5652</v>
      </c>
      <c r="B206" s="951" t="s">
        <v>475</v>
      </c>
      <c r="C206" s="951" t="s">
        <v>7157</v>
      </c>
      <c r="D206" s="14">
        <v>20</v>
      </c>
      <c r="E206" s="15">
        <v>20</v>
      </c>
      <c r="F206" s="1" t="s">
        <v>6990</v>
      </c>
      <c r="G206" s="3"/>
      <c r="H206" s="3"/>
    </row>
    <row r="207" spans="1:8" ht="25.2" customHeight="1">
      <c r="A207" s="12" t="s">
        <v>5650</v>
      </c>
      <c r="B207" s="13" t="s">
        <v>475</v>
      </c>
      <c r="C207" s="13" t="s">
        <v>7154</v>
      </c>
      <c r="D207" s="14">
        <v>20</v>
      </c>
      <c r="E207" s="15">
        <v>20</v>
      </c>
      <c r="F207" s="2286" t="s">
        <v>5650</v>
      </c>
    </row>
    <row r="208" spans="1:8" ht="25.2" customHeight="1">
      <c r="A208" s="12" t="s">
        <v>6757</v>
      </c>
      <c r="B208" s="958" t="s">
        <v>475</v>
      </c>
      <c r="C208" s="13" t="s">
        <v>7158</v>
      </c>
      <c r="D208" s="14">
        <v>100</v>
      </c>
      <c r="E208" s="15">
        <v>100</v>
      </c>
      <c r="F208" s="1" t="s">
        <v>5638</v>
      </c>
      <c r="G208" s="3"/>
      <c r="H208" s="3"/>
    </row>
    <row r="209" spans="1:8" ht="25.2" customHeight="1">
      <c r="A209" s="12" t="s">
        <v>6757</v>
      </c>
      <c r="B209" s="958" t="s">
        <v>475</v>
      </c>
      <c r="C209" s="13" t="s">
        <v>2054</v>
      </c>
      <c r="D209" s="16">
        <v>80</v>
      </c>
      <c r="E209" s="15">
        <v>80</v>
      </c>
      <c r="F209" s="1" t="s">
        <v>5638</v>
      </c>
      <c r="G209" s="3"/>
      <c r="H209" s="3"/>
    </row>
    <row r="210" spans="1:8" ht="25.2" customHeight="1">
      <c r="A210" s="12" t="s">
        <v>6757</v>
      </c>
      <c r="B210" s="958" t="s">
        <v>475</v>
      </c>
      <c r="C210" s="13" t="s">
        <v>973</v>
      </c>
      <c r="D210" s="14">
        <v>60</v>
      </c>
      <c r="E210" s="15">
        <v>60</v>
      </c>
      <c r="F210" s="1" t="s">
        <v>5638</v>
      </c>
      <c r="G210" s="3"/>
      <c r="H210" s="3"/>
    </row>
    <row r="211" spans="1:8" ht="25.2" customHeight="1">
      <c r="A211" s="969" t="s">
        <v>5955</v>
      </c>
      <c r="B211" s="958" t="s">
        <v>475</v>
      </c>
      <c r="C211" s="958" t="s">
        <v>7159</v>
      </c>
      <c r="D211" s="973">
        <v>60</v>
      </c>
      <c r="E211" s="974">
        <v>60</v>
      </c>
      <c r="F211" s="802" t="s">
        <v>5955</v>
      </c>
    </row>
    <row r="212" spans="1:8" ht="25.2" customHeight="1">
      <c r="A212" s="969" t="s">
        <v>5955</v>
      </c>
      <c r="B212" s="958" t="s">
        <v>475</v>
      </c>
      <c r="C212" s="958" t="s">
        <v>7160</v>
      </c>
      <c r="D212" s="986">
        <v>60</v>
      </c>
      <c r="E212" s="974">
        <v>60</v>
      </c>
      <c r="F212" s="802" t="s">
        <v>5955</v>
      </c>
    </row>
    <row r="213" spans="1:8" ht="25.2" customHeight="1">
      <c r="A213" s="969" t="s">
        <v>5955</v>
      </c>
      <c r="B213" s="958" t="s">
        <v>475</v>
      </c>
      <c r="C213" s="958" t="s">
        <v>7161</v>
      </c>
      <c r="D213" s="986">
        <v>40</v>
      </c>
      <c r="E213" s="974">
        <v>40</v>
      </c>
      <c r="F213" s="802" t="s">
        <v>5955</v>
      </c>
      <c r="G213" s="3"/>
      <c r="H213" s="3"/>
    </row>
    <row r="214" spans="1:8" ht="25.2" customHeight="1">
      <c r="A214" s="12" t="s">
        <v>5998</v>
      </c>
      <c r="B214" s="13" t="s">
        <v>475</v>
      </c>
      <c r="C214" s="13" t="s">
        <v>5593</v>
      </c>
      <c r="D214" s="451">
        <v>60</v>
      </c>
      <c r="E214" s="462">
        <v>60</v>
      </c>
      <c r="F214" s="12" t="s">
        <v>5998</v>
      </c>
    </row>
    <row r="215" spans="1:8" ht="25.2" customHeight="1">
      <c r="A215" s="12" t="s">
        <v>5998</v>
      </c>
      <c r="B215" s="13" t="s">
        <v>475</v>
      </c>
      <c r="C215" s="13" t="s">
        <v>7151</v>
      </c>
      <c r="D215" s="463">
        <v>60</v>
      </c>
      <c r="E215" s="462">
        <v>60</v>
      </c>
      <c r="F215" s="12" t="s">
        <v>5998</v>
      </c>
    </row>
    <row r="216" spans="1:8" ht="25.2" customHeight="1">
      <c r="A216" s="996" t="s">
        <v>5998</v>
      </c>
      <c r="B216" s="996" t="s">
        <v>475</v>
      </c>
      <c r="C216" s="997" t="s">
        <v>7162</v>
      </c>
      <c r="D216" s="998">
        <v>20</v>
      </c>
      <c r="E216" s="999">
        <v>20</v>
      </c>
      <c r="F216" s="12" t="s">
        <v>5998</v>
      </c>
    </row>
    <row r="217" spans="1:8" ht="25.2" customHeight="1">
      <c r="A217" s="12" t="s">
        <v>7234</v>
      </c>
      <c r="B217" s="13" t="s">
        <v>1044</v>
      </c>
      <c r="C217" s="13" t="s">
        <v>8983</v>
      </c>
      <c r="D217" s="14">
        <v>60</v>
      </c>
      <c r="E217" s="15">
        <v>60</v>
      </c>
      <c r="F217" s="1003" t="s">
        <v>7234</v>
      </c>
    </row>
    <row r="218" spans="1:8" ht="25.2" customHeight="1">
      <c r="A218" s="12" t="s">
        <v>7234</v>
      </c>
      <c r="B218" s="13" t="s">
        <v>1044</v>
      </c>
      <c r="C218" s="13" t="s">
        <v>8984</v>
      </c>
      <c r="D218" s="14">
        <v>20</v>
      </c>
      <c r="E218" s="15">
        <v>20</v>
      </c>
      <c r="F218" s="1003" t="s">
        <v>7234</v>
      </c>
    </row>
    <row r="219" spans="1:8" ht="25.2" customHeight="1">
      <c r="A219" s="12" t="s">
        <v>7234</v>
      </c>
      <c r="B219" s="13" t="s">
        <v>1044</v>
      </c>
      <c r="C219" s="13" t="s">
        <v>8985</v>
      </c>
      <c r="D219" s="14">
        <v>20</v>
      </c>
      <c r="E219" s="15">
        <v>20</v>
      </c>
      <c r="F219" s="1003" t="s">
        <v>7234</v>
      </c>
    </row>
    <row r="220" spans="1:8" ht="25.2" customHeight="1">
      <c r="A220" s="12" t="s">
        <v>7234</v>
      </c>
      <c r="B220" s="13" t="s">
        <v>1044</v>
      </c>
      <c r="C220" s="13" t="s">
        <v>8986</v>
      </c>
      <c r="D220" s="14">
        <v>20</v>
      </c>
      <c r="E220" s="15">
        <v>20</v>
      </c>
      <c r="F220" s="1003" t="s">
        <v>7234</v>
      </c>
    </row>
    <row r="221" spans="1:8" ht="25.2" customHeight="1">
      <c r="A221" s="12" t="s">
        <v>7234</v>
      </c>
      <c r="B221" s="13" t="s">
        <v>1044</v>
      </c>
      <c r="C221" s="13" t="s">
        <v>8987</v>
      </c>
      <c r="D221" s="14">
        <v>20</v>
      </c>
      <c r="E221" s="15">
        <v>20</v>
      </c>
      <c r="F221" s="1003" t="s">
        <v>7234</v>
      </c>
    </row>
    <row r="222" spans="1:8" ht="25.2" customHeight="1">
      <c r="A222" s="12" t="s">
        <v>7234</v>
      </c>
      <c r="B222" s="13" t="s">
        <v>1044</v>
      </c>
      <c r="C222" s="13" t="s">
        <v>8988</v>
      </c>
      <c r="D222" s="14">
        <v>20</v>
      </c>
      <c r="E222" s="15">
        <v>20</v>
      </c>
      <c r="F222" s="1003" t="s">
        <v>7234</v>
      </c>
    </row>
    <row r="223" spans="1:8" ht="25.2" customHeight="1">
      <c r="A223" s="12" t="s">
        <v>7234</v>
      </c>
      <c r="B223" s="13" t="s">
        <v>1044</v>
      </c>
      <c r="C223" s="13" t="s">
        <v>8989</v>
      </c>
      <c r="D223" s="14">
        <v>20</v>
      </c>
      <c r="E223" s="15">
        <v>20</v>
      </c>
      <c r="F223" s="1003" t="s">
        <v>7234</v>
      </c>
    </row>
    <row r="224" spans="1:8" ht="25.2" customHeight="1">
      <c r="A224" s="12" t="s">
        <v>7234</v>
      </c>
      <c r="B224" s="13" t="s">
        <v>1044</v>
      </c>
      <c r="C224" s="13" t="s">
        <v>8990</v>
      </c>
      <c r="D224" s="14">
        <v>20</v>
      </c>
      <c r="E224" s="15">
        <v>20</v>
      </c>
      <c r="F224" s="1003" t="s">
        <v>7234</v>
      </c>
    </row>
    <row r="225" spans="1:6" ht="25.2" customHeight="1">
      <c r="A225" s="12" t="s">
        <v>7234</v>
      </c>
      <c r="B225" s="13" t="s">
        <v>1044</v>
      </c>
      <c r="C225" s="13" t="s">
        <v>8991</v>
      </c>
      <c r="D225" s="14">
        <v>20</v>
      </c>
      <c r="E225" s="15">
        <v>20</v>
      </c>
      <c r="F225" s="1003" t="s">
        <v>7234</v>
      </c>
    </row>
    <row r="226" spans="1:6" ht="25.2" customHeight="1">
      <c r="A226" s="12" t="s">
        <v>7234</v>
      </c>
      <c r="B226" s="13" t="s">
        <v>1044</v>
      </c>
      <c r="C226" s="13" t="s">
        <v>8992</v>
      </c>
      <c r="D226" s="14">
        <v>20</v>
      </c>
      <c r="E226" s="15">
        <v>20</v>
      </c>
      <c r="F226" s="1003" t="s">
        <v>7234</v>
      </c>
    </row>
    <row r="227" spans="1:6" ht="25.2" customHeight="1">
      <c r="A227" s="12" t="s">
        <v>7234</v>
      </c>
      <c r="B227" s="13" t="s">
        <v>1044</v>
      </c>
      <c r="C227" s="13" t="s">
        <v>8993</v>
      </c>
      <c r="D227" s="14">
        <v>20</v>
      </c>
      <c r="E227" s="15">
        <v>20</v>
      </c>
      <c r="F227" s="1003" t="s">
        <v>7234</v>
      </c>
    </row>
    <row r="228" spans="1:6" ht="25.2" customHeight="1">
      <c r="A228" s="12" t="s">
        <v>7234</v>
      </c>
      <c r="B228" s="13" t="s">
        <v>1044</v>
      </c>
      <c r="C228" s="13" t="s">
        <v>8994</v>
      </c>
      <c r="D228" s="14">
        <v>20</v>
      </c>
      <c r="E228" s="15">
        <v>20</v>
      </c>
      <c r="F228" s="1003" t="s">
        <v>7234</v>
      </c>
    </row>
    <row r="229" spans="1:6" ht="25.2" customHeight="1">
      <c r="A229" s="12" t="s">
        <v>7234</v>
      </c>
      <c r="B229" s="13" t="s">
        <v>1044</v>
      </c>
      <c r="C229" s="13" t="s">
        <v>8995</v>
      </c>
      <c r="D229" s="14">
        <v>20</v>
      </c>
      <c r="E229" s="15">
        <v>20</v>
      </c>
      <c r="F229" s="1003" t="s">
        <v>7234</v>
      </c>
    </row>
    <row r="230" spans="1:6" ht="25.2" customHeight="1">
      <c r="A230" s="12" t="s">
        <v>7234</v>
      </c>
      <c r="B230" s="13" t="s">
        <v>1044</v>
      </c>
      <c r="C230" s="13" t="s">
        <v>8996</v>
      </c>
      <c r="D230" s="14">
        <v>20</v>
      </c>
      <c r="E230" s="15">
        <v>20</v>
      </c>
      <c r="F230" s="1003" t="s">
        <v>7234</v>
      </c>
    </row>
    <row r="231" spans="1:6" ht="25.2" customHeight="1">
      <c r="A231" s="12" t="s">
        <v>7234</v>
      </c>
      <c r="B231" s="13" t="s">
        <v>1044</v>
      </c>
      <c r="C231" s="13" t="s">
        <v>8997</v>
      </c>
      <c r="D231" s="14">
        <v>20</v>
      </c>
      <c r="E231" s="15">
        <v>20</v>
      </c>
      <c r="F231" s="1003" t="s">
        <v>7234</v>
      </c>
    </row>
    <row r="232" spans="1:6" ht="25.2" customHeight="1">
      <c r="A232" s="12" t="s">
        <v>7234</v>
      </c>
      <c r="B232" s="13" t="s">
        <v>1044</v>
      </c>
      <c r="C232" s="13" t="s">
        <v>8998</v>
      </c>
      <c r="D232" s="14">
        <v>20</v>
      </c>
      <c r="E232" s="15">
        <v>20</v>
      </c>
      <c r="F232" s="1003" t="s">
        <v>7234</v>
      </c>
    </row>
    <row r="233" spans="1:6" ht="25.2" customHeight="1">
      <c r="A233" s="12" t="s">
        <v>7234</v>
      </c>
      <c r="B233" s="13" t="s">
        <v>1044</v>
      </c>
      <c r="C233" s="13" t="s">
        <v>8999</v>
      </c>
      <c r="D233" s="14">
        <v>20</v>
      </c>
      <c r="E233" s="15">
        <v>20</v>
      </c>
      <c r="F233" s="1003" t="s">
        <v>7234</v>
      </c>
    </row>
    <row r="234" spans="1:6" ht="25.2" customHeight="1">
      <c r="A234" s="12" t="s">
        <v>7234</v>
      </c>
      <c r="B234" s="13" t="s">
        <v>1044</v>
      </c>
      <c r="C234" s="13" t="s">
        <v>9000</v>
      </c>
      <c r="D234" s="14">
        <v>20</v>
      </c>
      <c r="E234" s="15">
        <v>20</v>
      </c>
      <c r="F234" s="1003" t="s">
        <v>7234</v>
      </c>
    </row>
    <row r="235" spans="1:6" ht="25.2" customHeight="1">
      <c r="A235" s="12" t="s">
        <v>7234</v>
      </c>
      <c r="B235" s="13" t="s">
        <v>1044</v>
      </c>
      <c r="C235" s="13" t="s">
        <v>9001</v>
      </c>
      <c r="D235" s="14">
        <v>20</v>
      </c>
      <c r="E235" s="15">
        <v>20</v>
      </c>
      <c r="F235" s="1003" t="s">
        <v>7234</v>
      </c>
    </row>
    <row r="236" spans="1:6" ht="25.2" customHeight="1">
      <c r="A236" s="12" t="s">
        <v>7234</v>
      </c>
      <c r="B236" s="13" t="s">
        <v>1044</v>
      </c>
      <c r="C236" s="13" t="s">
        <v>9002</v>
      </c>
      <c r="D236" s="14">
        <v>20</v>
      </c>
      <c r="E236" s="15">
        <v>20</v>
      </c>
      <c r="F236" s="1003" t="s">
        <v>7234</v>
      </c>
    </row>
    <row r="237" spans="1:6" ht="25.2" customHeight="1">
      <c r="A237" s="12" t="s">
        <v>7234</v>
      </c>
      <c r="B237" s="13" t="s">
        <v>1044</v>
      </c>
      <c r="C237" s="13" t="s">
        <v>9003</v>
      </c>
      <c r="D237" s="14">
        <v>20</v>
      </c>
      <c r="E237" s="15">
        <v>20</v>
      </c>
      <c r="F237" s="1003" t="s">
        <v>7234</v>
      </c>
    </row>
    <row r="238" spans="1:6" ht="25.2" customHeight="1">
      <c r="A238" s="12" t="s">
        <v>7234</v>
      </c>
      <c r="B238" s="13" t="s">
        <v>1044</v>
      </c>
      <c r="C238" s="13" t="s">
        <v>9004</v>
      </c>
      <c r="D238" s="14">
        <v>20</v>
      </c>
      <c r="E238" s="15">
        <v>20</v>
      </c>
      <c r="F238" s="1003" t="s">
        <v>7234</v>
      </c>
    </row>
    <row r="239" spans="1:6" ht="25.2" customHeight="1">
      <c r="A239" s="12" t="s">
        <v>7234</v>
      </c>
      <c r="B239" s="13" t="s">
        <v>1044</v>
      </c>
      <c r="C239" s="13" t="s">
        <v>9005</v>
      </c>
      <c r="D239" s="14">
        <v>20</v>
      </c>
      <c r="E239" s="15">
        <v>20</v>
      </c>
      <c r="F239" s="1003" t="s">
        <v>7234</v>
      </c>
    </row>
    <row r="240" spans="1:6" ht="25.2" customHeight="1">
      <c r="A240" s="12" t="s">
        <v>7234</v>
      </c>
      <c r="B240" s="13" t="s">
        <v>1044</v>
      </c>
      <c r="C240" s="13" t="s">
        <v>9006</v>
      </c>
      <c r="D240" s="14">
        <v>20</v>
      </c>
      <c r="E240" s="15">
        <v>20</v>
      </c>
      <c r="F240" s="1003" t="s">
        <v>7234</v>
      </c>
    </row>
    <row r="241" spans="1:6" ht="25.2" customHeight="1">
      <c r="A241" s="12" t="s">
        <v>7234</v>
      </c>
      <c r="B241" s="13" t="s">
        <v>1044</v>
      </c>
      <c r="C241" s="13" t="s">
        <v>9007</v>
      </c>
      <c r="D241" s="14">
        <v>20</v>
      </c>
      <c r="E241" s="15">
        <v>20</v>
      </c>
      <c r="F241" s="1003" t="s">
        <v>7234</v>
      </c>
    </row>
    <row r="242" spans="1:6" ht="25.2" customHeight="1">
      <c r="A242" s="12" t="s">
        <v>7234</v>
      </c>
      <c r="B242" s="13" t="s">
        <v>1044</v>
      </c>
      <c r="C242" s="13" t="s">
        <v>9008</v>
      </c>
      <c r="D242" s="14">
        <v>20</v>
      </c>
      <c r="E242" s="15">
        <v>20</v>
      </c>
      <c r="F242" s="1003" t="s">
        <v>7234</v>
      </c>
    </row>
    <row r="243" spans="1:6" ht="25.2" customHeight="1">
      <c r="A243" s="12" t="s">
        <v>7234</v>
      </c>
      <c r="B243" s="13" t="s">
        <v>1044</v>
      </c>
      <c r="C243" s="13" t="s">
        <v>9009</v>
      </c>
      <c r="D243" s="14">
        <v>20</v>
      </c>
      <c r="E243" s="15">
        <v>20</v>
      </c>
      <c r="F243" s="1003" t="s">
        <v>7234</v>
      </c>
    </row>
    <row r="244" spans="1:6" ht="25.2" customHeight="1">
      <c r="A244" s="12" t="s">
        <v>8236</v>
      </c>
      <c r="B244" s="13" t="s">
        <v>1044</v>
      </c>
      <c r="C244" s="13" t="s">
        <v>9010</v>
      </c>
      <c r="D244" s="14">
        <v>40</v>
      </c>
      <c r="E244" s="15">
        <v>40</v>
      </c>
      <c r="F244" s="1000" t="s">
        <v>7192</v>
      </c>
    </row>
    <row r="245" spans="1:6" ht="25.2" customHeight="1">
      <c r="A245" s="12" t="s">
        <v>8236</v>
      </c>
      <c r="B245" s="13" t="s">
        <v>1044</v>
      </c>
      <c r="C245" s="13" t="s">
        <v>5516</v>
      </c>
      <c r="D245" s="16">
        <v>60</v>
      </c>
      <c r="E245" s="15">
        <v>60</v>
      </c>
      <c r="F245" s="1000" t="s">
        <v>7192</v>
      </c>
    </row>
    <row r="246" spans="1:6" ht="25.2" customHeight="1">
      <c r="A246" s="12" t="s">
        <v>8236</v>
      </c>
      <c r="B246" s="13" t="s">
        <v>1044</v>
      </c>
      <c r="C246" s="13" t="s">
        <v>5574</v>
      </c>
      <c r="D246" s="14">
        <v>60</v>
      </c>
      <c r="E246" s="15">
        <v>60</v>
      </c>
      <c r="F246" s="1000" t="s">
        <v>7192</v>
      </c>
    </row>
    <row r="247" spans="1:6" ht="25.2" customHeight="1">
      <c r="A247" s="12" t="s">
        <v>8236</v>
      </c>
      <c r="B247" s="13" t="s">
        <v>1044</v>
      </c>
      <c r="C247" s="13" t="s">
        <v>2054</v>
      </c>
      <c r="D247" s="16">
        <v>80</v>
      </c>
      <c r="E247" s="15">
        <v>80</v>
      </c>
      <c r="F247" s="1000" t="s">
        <v>7192</v>
      </c>
    </row>
    <row r="248" spans="1:6" ht="25.2" customHeight="1">
      <c r="A248" s="12" t="s">
        <v>8236</v>
      </c>
      <c r="B248" s="13" t="s">
        <v>1044</v>
      </c>
      <c r="C248" s="13" t="s">
        <v>9011</v>
      </c>
      <c r="D248" s="16">
        <v>20</v>
      </c>
      <c r="E248" s="15">
        <v>20</v>
      </c>
      <c r="F248" s="1000" t="s">
        <v>7192</v>
      </c>
    </row>
    <row r="249" spans="1:6" ht="25.2" customHeight="1">
      <c r="A249" s="12" t="s">
        <v>8247</v>
      </c>
      <c r="B249" s="13" t="s">
        <v>1044</v>
      </c>
      <c r="C249" s="13" t="s">
        <v>9012</v>
      </c>
      <c r="D249" s="16">
        <v>20</v>
      </c>
      <c r="E249" s="15">
        <v>20</v>
      </c>
      <c r="F249" s="1117" t="s">
        <v>7198</v>
      </c>
    </row>
    <row r="250" spans="1:6" ht="25.2" customHeight="1">
      <c r="A250" s="12" t="s">
        <v>7987</v>
      </c>
      <c r="B250" s="13" t="s">
        <v>1044</v>
      </c>
      <c r="C250" s="13" t="s">
        <v>9013</v>
      </c>
      <c r="D250" s="14">
        <v>60</v>
      </c>
      <c r="E250" s="15">
        <v>60</v>
      </c>
      <c r="F250" s="1221" t="s">
        <v>7200</v>
      </c>
    </row>
    <row r="251" spans="1:6" ht="25.2" customHeight="1">
      <c r="A251" s="12" t="s">
        <v>8254</v>
      </c>
      <c r="B251" s="13" t="s">
        <v>1044</v>
      </c>
      <c r="C251" s="13" t="s">
        <v>9014</v>
      </c>
      <c r="D251" s="14">
        <v>20</v>
      </c>
      <c r="E251" s="15">
        <v>20</v>
      </c>
      <c r="F251" s="1000" t="s">
        <v>7219</v>
      </c>
    </row>
    <row r="252" spans="1:6" ht="25.2" customHeight="1">
      <c r="A252" s="12" t="s">
        <v>8254</v>
      </c>
      <c r="B252" s="13" t="s">
        <v>1044</v>
      </c>
      <c r="C252" s="13" t="s">
        <v>9015</v>
      </c>
      <c r="D252" s="16">
        <v>20</v>
      </c>
      <c r="E252" s="15">
        <v>20</v>
      </c>
      <c r="F252" s="1000" t="s">
        <v>7219</v>
      </c>
    </row>
    <row r="253" spans="1:6" ht="25.2" customHeight="1">
      <c r="A253" s="12" t="s">
        <v>8268</v>
      </c>
      <c r="B253" s="13" t="s">
        <v>1044</v>
      </c>
      <c r="C253" s="13" t="s">
        <v>9011</v>
      </c>
      <c r="D253" s="14">
        <v>20</v>
      </c>
      <c r="E253" s="15">
        <v>20</v>
      </c>
      <c r="F253" s="1143" t="s">
        <v>7210</v>
      </c>
    </row>
    <row r="254" spans="1:6" ht="25.2" customHeight="1">
      <c r="A254" s="12" t="s">
        <v>8268</v>
      </c>
      <c r="B254" s="13" t="s">
        <v>1044</v>
      </c>
      <c r="C254" s="13" t="s">
        <v>9016</v>
      </c>
      <c r="D254" s="16">
        <v>20</v>
      </c>
      <c r="E254" s="15">
        <v>20</v>
      </c>
      <c r="F254" s="1143" t="s">
        <v>7210</v>
      </c>
    </row>
    <row r="255" spans="1:6" ht="25.2" customHeight="1">
      <c r="A255" s="12" t="s">
        <v>8125</v>
      </c>
      <c r="B255" s="13" t="s">
        <v>1044</v>
      </c>
      <c r="C255" s="13" t="s">
        <v>9017</v>
      </c>
      <c r="D255" s="14">
        <v>20</v>
      </c>
      <c r="E255" s="15">
        <v>20</v>
      </c>
      <c r="F255" s="1181" t="s">
        <v>7767</v>
      </c>
    </row>
    <row r="256" spans="1:6" ht="25.2" customHeight="1">
      <c r="A256" s="12" t="s">
        <v>9018</v>
      </c>
      <c r="B256" s="13" t="s">
        <v>1044</v>
      </c>
      <c r="C256" s="13" t="s">
        <v>9019</v>
      </c>
      <c r="D256" s="14">
        <v>20</v>
      </c>
      <c r="E256" s="15">
        <v>20</v>
      </c>
      <c r="F256" s="12" t="s">
        <v>8505</v>
      </c>
    </row>
    <row r="257" spans="1:6" ht="25.2" customHeight="1">
      <c r="A257" s="12" t="s">
        <v>9018</v>
      </c>
      <c r="B257" s="13" t="s">
        <v>1044</v>
      </c>
      <c r="C257" s="13" t="s">
        <v>9020</v>
      </c>
      <c r="D257" s="16">
        <v>20</v>
      </c>
      <c r="E257" s="15">
        <v>20</v>
      </c>
      <c r="F257" s="12" t="s">
        <v>8505</v>
      </c>
    </row>
    <row r="258" spans="1:6" ht="25.2" customHeight="1">
      <c r="A258" s="12" t="s">
        <v>7523</v>
      </c>
      <c r="B258" s="13" t="s">
        <v>1044</v>
      </c>
      <c r="C258" s="13" t="s">
        <v>9021</v>
      </c>
      <c r="D258" s="14">
        <v>40</v>
      </c>
      <c r="E258" s="15">
        <v>40</v>
      </c>
      <c r="F258" s="1028" t="s">
        <v>7266</v>
      </c>
    </row>
    <row r="259" spans="1:6" ht="25.2" customHeight="1">
      <c r="A259" s="12" t="s">
        <v>7523</v>
      </c>
      <c r="B259" s="13" t="s">
        <v>1044</v>
      </c>
      <c r="C259" s="13" t="s">
        <v>9022</v>
      </c>
      <c r="D259" s="16">
        <v>60</v>
      </c>
      <c r="E259" s="15">
        <v>60</v>
      </c>
      <c r="F259" s="1028" t="s">
        <v>7266</v>
      </c>
    </row>
    <row r="260" spans="1:6" ht="25.2" customHeight="1">
      <c r="A260" s="12" t="s">
        <v>7523</v>
      </c>
      <c r="B260" s="13" t="s">
        <v>1044</v>
      </c>
      <c r="C260" s="13" t="s">
        <v>9023</v>
      </c>
      <c r="D260" s="14">
        <v>60</v>
      </c>
      <c r="E260" s="15">
        <v>60</v>
      </c>
      <c r="F260" s="1028" t="s">
        <v>7266</v>
      </c>
    </row>
    <row r="261" spans="1:6" ht="25.2" customHeight="1">
      <c r="A261" s="12" t="s">
        <v>7523</v>
      </c>
      <c r="B261" s="13" t="s">
        <v>1044</v>
      </c>
      <c r="C261" s="13" t="s">
        <v>9024</v>
      </c>
      <c r="D261" s="16">
        <v>60</v>
      </c>
      <c r="E261" s="15">
        <v>60</v>
      </c>
      <c r="F261" s="1028" t="s">
        <v>7266</v>
      </c>
    </row>
    <row r="262" spans="1:6" ht="25.2" customHeight="1">
      <c r="A262" s="12" t="s">
        <v>7523</v>
      </c>
      <c r="B262" s="13" t="s">
        <v>1044</v>
      </c>
      <c r="C262" s="13" t="s">
        <v>9025</v>
      </c>
      <c r="D262" s="16">
        <v>20</v>
      </c>
      <c r="E262" s="15">
        <v>20</v>
      </c>
      <c r="F262" s="1028" t="s">
        <v>7266</v>
      </c>
    </row>
    <row r="263" spans="1:6" ht="25.2" customHeight="1">
      <c r="A263" s="12" t="s">
        <v>7523</v>
      </c>
      <c r="B263" s="13" t="s">
        <v>1044</v>
      </c>
      <c r="C263" s="13" t="s">
        <v>9026</v>
      </c>
      <c r="D263" s="14">
        <v>20</v>
      </c>
      <c r="E263" s="15">
        <v>20</v>
      </c>
      <c r="F263" s="1028" t="s">
        <v>7266</v>
      </c>
    </row>
    <row r="264" spans="1:6" ht="25.2" customHeight="1">
      <c r="A264" s="12" t="s">
        <v>7523</v>
      </c>
      <c r="B264" s="13" t="s">
        <v>1044</v>
      </c>
      <c r="C264" s="13" t="s">
        <v>9027</v>
      </c>
      <c r="D264" s="16">
        <v>20</v>
      </c>
      <c r="E264" s="15">
        <v>20</v>
      </c>
      <c r="F264" s="1028" t="s">
        <v>7266</v>
      </c>
    </row>
    <row r="265" spans="1:6" ht="25.2" customHeight="1">
      <c r="A265" s="12" t="s">
        <v>7523</v>
      </c>
      <c r="B265" s="13" t="s">
        <v>1044</v>
      </c>
      <c r="C265" s="13" t="s">
        <v>9028</v>
      </c>
      <c r="D265" s="14">
        <v>20</v>
      </c>
      <c r="E265" s="15">
        <v>20</v>
      </c>
      <c r="F265" s="1028" t="s">
        <v>7266</v>
      </c>
    </row>
    <row r="266" spans="1:6" ht="25.2" customHeight="1">
      <c r="A266" s="12" t="s">
        <v>7523</v>
      </c>
      <c r="B266" s="13" t="s">
        <v>1044</v>
      </c>
      <c r="C266" s="13" t="s">
        <v>9029</v>
      </c>
      <c r="D266" s="16">
        <v>20</v>
      </c>
      <c r="E266" s="15">
        <v>20</v>
      </c>
      <c r="F266" s="1028" t="s">
        <v>7266</v>
      </c>
    </row>
    <row r="267" spans="1:6" ht="25.2" customHeight="1">
      <c r="A267" s="12" t="s">
        <v>7523</v>
      </c>
      <c r="B267" s="13" t="s">
        <v>1044</v>
      </c>
      <c r="C267" s="13" t="s">
        <v>9030</v>
      </c>
      <c r="D267" s="16">
        <v>30</v>
      </c>
      <c r="E267" s="15">
        <v>30</v>
      </c>
      <c r="F267" s="1028" t="s">
        <v>7266</v>
      </c>
    </row>
    <row r="268" spans="1:6" ht="25.2" customHeight="1">
      <c r="A268" s="238" t="s">
        <v>9031</v>
      </c>
      <c r="B268" s="238" t="s">
        <v>1044</v>
      </c>
      <c r="C268" s="238" t="s">
        <v>9032</v>
      </c>
      <c r="D268" s="251">
        <v>20</v>
      </c>
      <c r="E268" s="1973">
        <v>20</v>
      </c>
      <c r="F268" s="238" t="s">
        <v>9031</v>
      </c>
    </row>
    <row r="269" spans="1:6" ht="25.2" customHeight="1">
      <c r="A269" s="238" t="s">
        <v>9031</v>
      </c>
      <c r="B269" s="238" t="s">
        <v>1044</v>
      </c>
      <c r="C269" s="238" t="s">
        <v>9033</v>
      </c>
      <c r="D269" s="251">
        <v>20</v>
      </c>
      <c r="E269" s="1973">
        <v>20</v>
      </c>
      <c r="F269" s="238" t="s">
        <v>9031</v>
      </c>
    </row>
    <row r="270" spans="1:6" ht="25.2" customHeight="1">
      <c r="A270" s="12" t="s">
        <v>8511</v>
      </c>
      <c r="B270" s="12" t="s">
        <v>1044</v>
      </c>
      <c r="C270" s="12" t="s">
        <v>9033</v>
      </c>
      <c r="D270" s="23">
        <v>20</v>
      </c>
      <c r="E270" s="1974">
        <v>20</v>
      </c>
      <c r="F270" s="12" t="s">
        <v>8511</v>
      </c>
    </row>
    <row r="271" spans="1:6" ht="25.2" customHeight="1">
      <c r="A271" s="12" t="s">
        <v>9034</v>
      </c>
      <c r="B271" s="13" t="s">
        <v>1044</v>
      </c>
      <c r="C271" s="13" t="s">
        <v>9035</v>
      </c>
      <c r="D271" s="14">
        <v>40</v>
      </c>
      <c r="E271" s="15">
        <v>40</v>
      </c>
      <c r="F271" s="12" t="s">
        <v>9034</v>
      </c>
    </row>
    <row r="272" spans="1:6" ht="25.2" customHeight="1">
      <c r="A272" s="12" t="s">
        <v>9034</v>
      </c>
      <c r="B272" s="13" t="s">
        <v>1044</v>
      </c>
      <c r="C272" s="13" t="s">
        <v>973</v>
      </c>
      <c r="D272" s="14">
        <v>60</v>
      </c>
      <c r="E272" s="15">
        <v>60</v>
      </c>
      <c r="F272" s="12" t="s">
        <v>9034</v>
      </c>
    </row>
    <row r="273" spans="1:6" ht="25.2" customHeight="1">
      <c r="A273" s="12" t="s">
        <v>9034</v>
      </c>
      <c r="B273" s="13" t="s">
        <v>1044</v>
      </c>
      <c r="C273" s="13" t="s">
        <v>9036</v>
      </c>
      <c r="D273" s="16">
        <v>20</v>
      </c>
      <c r="E273" s="15">
        <v>20</v>
      </c>
      <c r="F273" s="12" t="s">
        <v>9034</v>
      </c>
    </row>
    <row r="274" spans="1:6" ht="25.2" customHeight="1">
      <c r="A274" s="12" t="s">
        <v>9034</v>
      </c>
      <c r="B274" s="13" t="s">
        <v>1044</v>
      </c>
      <c r="C274" s="13" t="s">
        <v>9037</v>
      </c>
      <c r="D274" s="14">
        <v>20</v>
      </c>
      <c r="E274" s="15">
        <v>20</v>
      </c>
      <c r="F274" s="12" t="s">
        <v>9034</v>
      </c>
    </row>
    <row r="275" spans="1:6" ht="25.2" customHeight="1">
      <c r="A275" s="12" t="s">
        <v>9034</v>
      </c>
      <c r="B275" s="13" t="s">
        <v>1044</v>
      </c>
      <c r="C275" s="13" t="s">
        <v>9038</v>
      </c>
      <c r="D275" s="16">
        <v>20</v>
      </c>
      <c r="E275" s="15">
        <v>20</v>
      </c>
      <c r="F275" s="12" t="s">
        <v>9034</v>
      </c>
    </row>
    <row r="276" spans="1:6" ht="25.2" customHeight="1">
      <c r="A276" s="12" t="s">
        <v>9034</v>
      </c>
      <c r="B276" s="13" t="s">
        <v>1044</v>
      </c>
      <c r="C276" s="13" t="s">
        <v>9039</v>
      </c>
      <c r="D276" s="16">
        <v>20</v>
      </c>
      <c r="E276" s="15">
        <v>20</v>
      </c>
      <c r="F276" s="12" t="s">
        <v>9034</v>
      </c>
    </row>
    <row r="277" spans="1:6" ht="25.2" customHeight="1">
      <c r="A277" s="12" t="s">
        <v>9034</v>
      </c>
      <c r="B277" s="13" t="s">
        <v>1044</v>
      </c>
      <c r="C277" s="13" t="s">
        <v>9040</v>
      </c>
      <c r="D277" s="16">
        <v>20</v>
      </c>
      <c r="E277" s="15">
        <v>20</v>
      </c>
      <c r="F277" s="12" t="s">
        <v>9034</v>
      </c>
    </row>
    <row r="278" spans="1:6" ht="25.2" customHeight="1">
      <c r="A278" s="12" t="s">
        <v>8186</v>
      </c>
      <c r="B278" s="13" t="s">
        <v>1044</v>
      </c>
      <c r="C278" s="13" t="s">
        <v>9041</v>
      </c>
      <c r="D278" s="14">
        <v>20</v>
      </c>
      <c r="E278" s="15">
        <v>20</v>
      </c>
      <c r="F278" s="12" t="s">
        <v>8186</v>
      </c>
    </row>
    <row r="279" spans="1:6" ht="25.2" customHeight="1">
      <c r="A279" s="12" t="s">
        <v>8186</v>
      </c>
      <c r="B279" s="13" t="s">
        <v>1044</v>
      </c>
      <c r="C279" s="13" t="s">
        <v>9042</v>
      </c>
      <c r="D279" s="16">
        <v>20</v>
      </c>
      <c r="E279" s="15">
        <v>20</v>
      </c>
      <c r="F279" s="12" t="s">
        <v>8186</v>
      </c>
    </row>
    <row r="280" spans="1:6" ht="25.2" customHeight="1">
      <c r="A280" s="12" t="s">
        <v>8186</v>
      </c>
      <c r="B280" s="13" t="s">
        <v>1044</v>
      </c>
      <c r="C280" s="13" t="s">
        <v>9043</v>
      </c>
      <c r="D280" s="14">
        <v>20</v>
      </c>
      <c r="E280" s="15">
        <v>20</v>
      </c>
      <c r="F280" s="12" t="s">
        <v>8186</v>
      </c>
    </row>
    <row r="281" spans="1:6" ht="25.2" customHeight="1">
      <c r="A281" s="12" t="s">
        <v>8186</v>
      </c>
      <c r="B281" s="13" t="s">
        <v>1044</v>
      </c>
      <c r="C281" s="13" t="s">
        <v>9044</v>
      </c>
      <c r="D281" s="16">
        <v>20</v>
      </c>
      <c r="E281" s="15">
        <v>20</v>
      </c>
      <c r="F281" s="12" t="s">
        <v>8186</v>
      </c>
    </row>
    <row r="282" spans="1:6" ht="25.2" customHeight="1">
      <c r="A282" s="765" t="s">
        <v>8186</v>
      </c>
      <c r="B282" s="951" t="s">
        <v>1044</v>
      </c>
      <c r="C282" s="951" t="s">
        <v>9045</v>
      </c>
      <c r="D282" s="16">
        <v>20</v>
      </c>
      <c r="E282" s="15">
        <v>20</v>
      </c>
      <c r="F282" s="12" t="s">
        <v>8186</v>
      </c>
    </row>
    <row r="283" spans="1:6" ht="25.2" customHeight="1">
      <c r="A283" s="12" t="s">
        <v>7218</v>
      </c>
      <c r="B283" s="13" t="s">
        <v>1044</v>
      </c>
      <c r="C283" s="13" t="s">
        <v>9046</v>
      </c>
      <c r="D283" s="14">
        <v>20</v>
      </c>
      <c r="E283" s="15">
        <v>20</v>
      </c>
      <c r="F283" s="12" t="s">
        <v>7218</v>
      </c>
    </row>
    <row r="284" spans="1:6" ht="25.2" customHeight="1">
      <c r="A284" s="12" t="s">
        <v>9047</v>
      </c>
      <c r="B284" s="13" t="s">
        <v>8504</v>
      </c>
      <c r="C284" s="13" t="s">
        <v>9048</v>
      </c>
      <c r="D284" s="14">
        <v>60</v>
      </c>
      <c r="E284" s="15">
        <v>60</v>
      </c>
      <c r="F284" s="12" t="s">
        <v>9047</v>
      </c>
    </row>
    <row r="285" spans="1:6" ht="25.2" customHeight="1">
      <c r="A285" s="12" t="s">
        <v>9047</v>
      </c>
      <c r="B285" s="13" t="s">
        <v>8504</v>
      </c>
      <c r="C285" s="13" t="s">
        <v>9049</v>
      </c>
      <c r="D285" s="16">
        <v>60</v>
      </c>
      <c r="E285" s="15">
        <v>60</v>
      </c>
      <c r="F285" s="12" t="s">
        <v>9047</v>
      </c>
    </row>
    <row r="286" spans="1:6" ht="25.2" customHeight="1">
      <c r="A286" s="12" t="s">
        <v>9047</v>
      </c>
      <c r="B286" s="13" t="s">
        <v>8504</v>
      </c>
      <c r="C286" s="13" t="s">
        <v>9050</v>
      </c>
      <c r="D286" s="14">
        <v>20</v>
      </c>
      <c r="E286" s="15">
        <v>20</v>
      </c>
      <c r="F286" s="12" t="s">
        <v>9047</v>
      </c>
    </row>
    <row r="287" spans="1:6" ht="25.2" customHeight="1">
      <c r="A287" s="12" t="s">
        <v>9047</v>
      </c>
      <c r="B287" s="13" t="s">
        <v>8504</v>
      </c>
      <c r="C287" s="13" t="s">
        <v>9051</v>
      </c>
      <c r="D287" s="16">
        <v>20</v>
      </c>
      <c r="E287" s="15">
        <v>20</v>
      </c>
      <c r="F287" s="12" t="s">
        <v>9047</v>
      </c>
    </row>
    <row r="288" spans="1:6" ht="25.2" customHeight="1">
      <c r="A288" s="12" t="s">
        <v>9047</v>
      </c>
      <c r="B288" s="13" t="s">
        <v>8504</v>
      </c>
      <c r="C288" s="13" t="s">
        <v>9052</v>
      </c>
      <c r="D288" s="16">
        <v>30</v>
      </c>
      <c r="E288" s="15">
        <v>30</v>
      </c>
      <c r="F288" s="12" t="s">
        <v>9047</v>
      </c>
    </row>
    <row r="289" spans="1:6" ht="25.2" customHeight="1">
      <c r="A289" s="12" t="s">
        <v>9047</v>
      </c>
      <c r="B289" s="13" t="s">
        <v>8504</v>
      </c>
      <c r="C289" s="13" t="s">
        <v>9053</v>
      </c>
      <c r="D289" s="16">
        <v>20</v>
      </c>
      <c r="E289" s="15">
        <v>20</v>
      </c>
      <c r="F289" s="12" t="s">
        <v>9047</v>
      </c>
    </row>
    <row r="290" spans="1:6" ht="25.2" customHeight="1">
      <c r="A290" s="12" t="s">
        <v>9047</v>
      </c>
      <c r="B290" s="13" t="s">
        <v>8504</v>
      </c>
      <c r="C290" s="13" t="s">
        <v>9054</v>
      </c>
      <c r="D290" s="16">
        <v>20</v>
      </c>
      <c r="E290" s="15">
        <v>20</v>
      </c>
      <c r="F290" s="12" t="s">
        <v>9047</v>
      </c>
    </row>
    <row r="291" spans="1:6" ht="25.2" customHeight="1">
      <c r="A291" s="12" t="s">
        <v>9047</v>
      </c>
      <c r="B291" s="13" t="s">
        <v>8504</v>
      </c>
      <c r="C291" s="13" t="s">
        <v>9055</v>
      </c>
      <c r="D291" s="16">
        <v>20</v>
      </c>
      <c r="E291" s="15">
        <v>20</v>
      </c>
      <c r="F291" s="12" t="s">
        <v>9047</v>
      </c>
    </row>
    <row r="292" spans="1:6" ht="25.2" customHeight="1">
      <c r="A292" s="12" t="s">
        <v>7333</v>
      </c>
      <c r="B292" s="13" t="s">
        <v>1044</v>
      </c>
      <c r="C292" s="13" t="s">
        <v>9056</v>
      </c>
      <c r="D292" s="14">
        <v>30</v>
      </c>
      <c r="E292" s="15">
        <v>30</v>
      </c>
      <c r="F292" s="12" t="s">
        <v>8513</v>
      </c>
    </row>
    <row r="293" spans="1:6" ht="25.2" customHeight="1">
      <c r="A293" s="12" t="s">
        <v>7333</v>
      </c>
      <c r="B293" s="13" t="s">
        <v>1044</v>
      </c>
      <c r="C293" s="13" t="s">
        <v>9057</v>
      </c>
      <c r="D293" s="14">
        <v>30</v>
      </c>
      <c r="E293" s="15">
        <v>30</v>
      </c>
      <c r="F293" s="12" t="s">
        <v>8513</v>
      </c>
    </row>
    <row r="294" spans="1:6" ht="25.2" customHeight="1">
      <c r="A294" s="12" t="s">
        <v>7333</v>
      </c>
      <c r="B294" s="13" t="s">
        <v>1044</v>
      </c>
      <c r="C294" s="13" t="s">
        <v>9058</v>
      </c>
      <c r="D294" s="14">
        <v>30</v>
      </c>
      <c r="E294" s="15">
        <v>30</v>
      </c>
      <c r="F294" s="12" t="s">
        <v>8513</v>
      </c>
    </row>
    <row r="295" spans="1:6" ht="25.2" customHeight="1">
      <c r="A295" s="12" t="s">
        <v>7333</v>
      </c>
      <c r="B295" s="13" t="s">
        <v>1044</v>
      </c>
      <c r="C295" s="13" t="s">
        <v>9059</v>
      </c>
      <c r="D295" s="14">
        <v>30</v>
      </c>
      <c r="E295" s="15">
        <v>30</v>
      </c>
      <c r="F295" s="12" t="s">
        <v>8513</v>
      </c>
    </row>
    <row r="296" spans="1:6" ht="25.2" customHeight="1">
      <c r="A296" s="12" t="s">
        <v>7333</v>
      </c>
      <c r="B296" s="13" t="s">
        <v>1044</v>
      </c>
      <c r="C296" s="13" t="s">
        <v>9060</v>
      </c>
      <c r="D296" s="14">
        <v>30</v>
      </c>
      <c r="E296" s="15">
        <v>30</v>
      </c>
      <c r="F296" s="12" t="s">
        <v>8513</v>
      </c>
    </row>
    <row r="297" spans="1:6" ht="25.2" customHeight="1">
      <c r="A297" s="12" t="s">
        <v>7333</v>
      </c>
      <c r="B297" s="13" t="s">
        <v>1044</v>
      </c>
      <c r="C297" s="13" t="s">
        <v>9061</v>
      </c>
      <c r="D297" s="14">
        <v>30</v>
      </c>
      <c r="E297" s="15">
        <v>30</v>
      </c>
      <c r="F297" s="12" t="s">
        <v>8513</v>
      </c>
    </row>
    <row r="298" spans="1:6" ht="25.2" customHeight="1">
      <c r="A298" s="12" t="s">
        <v>7333</v>
      </c>
      <c r="B298" s="13" t="s">
        <v>1044</v>
      </c>
      <c r="C298" s="13" t="s">
        <v>9062</v>
      </c>
      <c r="D298" s="14">
        <v>30</v>
      </c>
      <c r="E298" s="15">
        <v>30</v>
      </c>
      <c r="F298" s="12" t="s">
        <v>8513</v>
      </c>
    </row>
    <row r="299" spans="1:6" ht="25.2" customHeight="1">
      <c r="A299" s="12" t="s">
        <v>7333</v>
      </c>
      <c r="B299" s="13" t="s">
        <v>1044</v>
      </c>
      <c r="C299" s="13" t="s">
        <v>9063</v>
      </c>
      <c r="D299" s="14">
        <v>30</v>
      </c>
      <c r="E299" s="15">
        <v>30</v>
      </c>
      <c r="F299" s="12" t="s">
        <v>8513</v>
      </c>
    </row>
    <row r="300" spans="1:6" s="125" customFormat="1" ht="25.2" customHeight="1">
      <c r="A300" s="879" t="s">
        <v>7333</v>
      </c>
      <c r="B300" s="957" t="s">
        <v>1044</v>
      </c>
      <c r="C300" s="957" t="s">
        <v>9064</v>
      </c>
      <c r="D300" s="1222">
        <v>30</v>
      </c>
      <c r="E300" s="901">
        <v>30</v>
      </c>
      <c r="F300" s="12" t="s">
        <v>8513</v>
      </c>
    </row>
    <row r="301" spans="1:6" s="125" customFormat="1" ht="25.2" customHeight="1">
      <c r="A301" s="879" t="s">
        <v>7333</v>
      </c>
      <c r="B301" s="957" t="s">
        <v>1044</v>
      </c>
      <c r="C301" s="957" t="s">
        <v>9065</v>
      </c>
      <c r="D301" s="1222">
        <v>20</v>
      </c>
      <c r="E301" s="901">
        <v>20</v>
      </c>
      <c r="F301" s="12" t="s">
        <v>8513</v>
      </c>
    </row>
    <row r="302" spans="1:6" s="125" customFormat="1" ht="25.2" customHeight="1">
      <c r="A302" s="879" t="s">
        <v>7333</v>
      </c>
      <c r="B302" s="957" t="s">
        <v>1044</v>
      </c>
      <c r="C302" s="957" t="s">
        <v>9066</v>
      </c>
      <c r="D302" s="1222">
        <v>30</v>
      </c>
      <c r="E302" s="901">
        <v>30</v>
      </c>
      <c r="F302" s="12" t="s">
        <v>8513</v>
      </c>
    </row>
    <row r="303" spans="1:6" s="125" customFormat="1" ht="25.2" customHeight="1">
      <c r="A303" s="879" t="s">
        <v>7333</v>
      </c>
      <c r="B303" s="957" t="s">
        <v>1044</v>
      </c>
      <c r="C303" s="957" t="s">
        <v>9067</v>
      </c>
      <c r="D303" s="1222">
        <v>30</v>
      </c>
      <c r="E303" s="901">
        <v>30</v>
      </c>
      <c r="F303" s="12" t="s">
        <v>8513</v>
      </c>
    </row>
    <row r="304" spans="1:6" s="125" customFormat="1" ht="25.2" customHeight="1">
      <c r="A304" s="879" t="s">
        <v>7333</v>
      </c>
      <c r="B304" s="957" t="s">
        <v>1044</v>
      </c>
      <c r="C304" s="957" t="s">
        <v>9068</v>
      </c>
      <c r="D304" s="1222">
        <v>30</v>
      </c>
      <c r="E304" s="901">
        <v>30</v>
      </c>
      <c r="F304" s="12" t="s">
        <v>8513</v>
      </c>
    </row>
    <row r="305" spans="1:25" ht="25.2" customHeight="1">
      <c r="A305" s="12" t="s">
        <v>7333</v>
      </c>
      <c r="B305" s="13" t="s">
        <v>1044</v>
      </c>
      <c r="C305" s="13" t="s">
        <v>9046</v>
      </c>
      <c r="D305" s="14">
        <v>20</v>
      </c>
      <c r="E305" s="15">
        <v>20</v>
      </c>
      <c r="F305" s="12" t="s">
        <v>8513</v>
      </c>
    </row>
    <row r="306" spans="1:25" ht="25.2" customHeight="1">
      <c r="A306" s="12" t="s">
        <v>7333</v>
      </c>
      <c r="B306" s="13" t="s">
        <v>1044</v>
      </c>
      <c r="C306" s="13" t="s">
        <v>9069</v>
      </c>
      <c r="D306" s="14">
        <v>30</v>
      </c>
      <c r="E306" s="15">
        <v>30</v>
      </c>
      <c r="F306" s="12" t="s">
        <v>8513</v>
      </c>
    </row>
    <row r="307" spans="1:25" ht="25.2" customHeight="1">
      <c r="A307" s="12" t="s">
        <v>7333</v>
      </c>
      <c r="B307" s="13" t="s">
        <v>1044</v>
      </c>
      <c r="C307" s="13" t="s">
        <v>5536</v>
      </c>
      <c r="D307" s="14">
        <v>60</v>
      </c>
      <c r="E307" s="15">
        <v>60</v>
      </c>
      <c r="F307" s="12" t="s">
        <v>8513</v>
      </c>
    </row>
    <row r="308" spans="1:25" ht="25.2" customHeight="1">
      <c r="A308" s="1223" t="s">
        <v>7333</v>
      </c>
      <c r="B308" s="1224" t="s">
        <v>1044</v>
      </c>
      <c r="C308" s="1224" t="s">
        <v>9070</v>
      </c>
      <c r="D308" s="1225">
        <v>60</v>
      </c>
      <c r="E308" s="1226">
        <v>60</v>
      </c>
      <c r="F308" s="12" t="s">
        <v>8513</v>
      </c>
    </row>
    <row r="309" spans="1:25" ht="25.2" customHeight="1">
      <c r="A309" s="1227" t="s">
        <v>7333</v>
      </c>
      <c r="B309" s="1224" t="s">
        <v>1044</v>
      </c>
      <c r="C309" s="1228" t="s">
        <v>9071</v>
      </c>
      <c r="D309" s="1229">
        <v>80</v>
      </c>
      <c r="E309" s="1230">
        <v>80</v>
      </c>
      <c r="F309" s="12" t="s">
        <v>8513</v>
      </c>
    </row>
    <row r="310" spans="1:25" ht="25.2" customHeight="1">
      <c r="A310" s="1231" t="s">
        <v>7333</v>
      </c>
      <c r="B310" s="1232" t="s">
        <v>1044</v>
      </c>
      <c r="C310" s="1232" t="s">
        <v>9072</v>
      </c>
      <c r="D310" s="328" t="s">
        <v>4885</v>
      </c>
      <c r="E310" s="512">
        <v>60</v>
      </c>
      <c r="F310" s="12" t="s">
        <v>8513</v>
      </c>
    </row>
    <row r="311" spans="1:25" ht="25.2" customHeight="1">
      <c r="A311" s="765" t="s">
        <v>8195</v>
      </c>
      <c r="B311" s="951" t="s">
        <v>1663</v>
      </c>
      <c r="C311" s="951" t="s">
        <v>9073</v>
      </c>
      <c r="D311" s="14">
        <v>40</v>
      </c>
      <c r="E311" s="15">
        <v>40</v>
      </c>
      <c r="F311" s="1233" t="s">
        <v>7199</v>
      </c>
    </row>
    <row r="312" spans="1:25" ht="25.2" customHeight="1">
      <c r="A312" s="12" t="s">
        <v>7338</v>
      </c>
      <c r="B312" s="13" t="s">
        <v>1044</v>
      </c>
      <c r="C312" s="13" t="s">
        <v>9074</v>
      </c>
      <c r="D312" s="14">
        <v>20</v>
      </c>
      <c r="E312" s="15">
        <v>20</v>
      </c>
      <c r="F312" s="12" t="s">
        <v>7338</v>
      </c>
      <c r="I312" s="19"/>
      <c r="J312" s="19"/>
      <c r="K312" s="19"/>
      <c r="L312" s="19"/>
      <c r="M312" s="19"/>
      <c r="N312" s="19"/>
      <c r="O312" s="19"/>
      <c r="P312" s="19"/>
      <c r="Q312" s="19"/>
      <c r="R312" s="19"/>
      <c r="S312" s="19"/>
      <c r="T312" s="19"/>
      <c r="U312" s="19"/>
      <c r="V312" s="19"/>
      <c r="W312" s="19"/>
      <c r="X312" s="19"/>
      <c r="Y312" s="19"/>
    </row>
    <row r="313" spans="1:25" ht="25.2" customHeight="1">
      <c r="A313" s="12" t="s">
        <v>7338</v>
      </c>
      <c r="B313" s="13" t="s">
        <v>1044</v>
      </c>
      <c r="C313" s="13" t="s">
        <v>9074</v>
      </c>
      <c r="D313" s="16">
        <v>20</v>
      </c>
      <c r="E313" s="15">
        <v>20</v>
      </c>
      <c r="F313" s="12" t="s">
        <v>7338</v>
      </c>
      <c r="I313" s="19"/>
      <c r="J313" s="19"/>
      <c r="K313" s="19"/>
      <c r="L313" s="19"/>
      <c r="M313" s="19"/>
      <c r="N313" s="19"/>
      <c r="O313" s="19"/>
      <c r="P313" s="19"/>
      <c r="Q313" s="19"/>
      <c r="R313" s="19"/>
      <c r="S313" s="19"/>
      <c r="T313" s="19"/>
      <c r="U313" s="19"/>
      <c r="V313" s="19"/>
      <c r="W313" s="19"/>
      <c r="X313" s="19"/>
      <c r="Y313" s="19"/>
    </row>
    <row r="314" spans="1:25" ht="25.2" customHeight="1">
      <c r="A314" s="12" t="s">
        <v>7338</v>
      </c>
      <c r="B314" s="13" t="s">
        <v>1044</v>
      </c>
      <c r="C314" s="13" t="s">
        <v>9075</v>
      </c>
      <c r="D314" s="16">
        <v>20</v>
      </c>
      <c r="E314" s="15">
        <v>20</v>
      </c>
      <c r="F314" s="12" t="s">
        <v>7338</v>
      </c>
      <c r="I314" s="19"/>
      <c r="J314" s="19"/>
      <c r="K314" s="19"/>
      <c r="L314" s="19"/>
      <c r="M314" s="19"/>
      <c r="N314" s="19"/>
      <c r="O314" s="19"/>
      <c r="P314" s="19"/>
      <c r="Q314" s="19"/>
      <c r="R314" s="19"/>
      <c r="S314" s="19"/>
      <c r="T314" s="19"/>
      <c r="U314" s="19"/>
      <c r="V314" s="19"/>
      <c r="W314" s="19"/>
      <c r="X314" s="19"/>
      <c r="Y314" s="19"/>
    </row>
    <row r="315" spans="1:25" ht="25.2" customHeight="1">
      <c r="A315" s="12" t="s">
        <v>7338</v>
      </c>
      <c r="B315" s="13" t="s">
        <v>1044</v>
      </c>
      <c r="C315" s="13" t="s">
        <v>8984</v>
      </c>
      <c r="D315" s="14">
        <v>20</v>
      </c>
      <c r="E315" s="15">
        <v>20</v>
      </c>
      <c r="F315" s="12" t="s">
        <v>7338</v>
      </c>
    </row>
    <row r="316" spans="1:25" ht="25.2" customHeight="1">
      <c r="A316" s="12" t="s">
        <v>7338</v>
      </c>
      <c r="B316" s="13" t="s">
        <v>1044</v>
      </c>
      <c r="C316" s="13" t="s">
        <v>8985</v>
      </c>
      <c r="D316" s="14">
        <v>20</v>
      </c>
      <c r="E316" s="15">
        <v>20</v>
      </c>
      <c r="F316" s="12" t="s">
        <v>7338</v>
      </c>
    </row>
    <row r="317" spans="1:25" ht="25.2" customHeight="1">
      <c r="A317" s="12" t="s">
        <v>7338</v>
      </c>
      <c r="B317" s="13" t="s">
        <v>1044</v>
      </c>
      <c r="C317" s="13" t="s">
        <v>8986</v>
      </c>
      <c r="D317" s="14">
        <v>20</v>
      </c>
      <c r="E317" s="15">
        <v>20</v>
      </c>
      <c r="F317" s="12" t="s">
        <v>7338</v>
      </c>
    </row>
    <row r="318" spans="1:25" ht="25.2" customHeight="1">
      <c r="A318" s="12" t="s">
        <v>7338</v>
      </c>
      <c r="B318" s="13" t="s">
        <v>1044</v>
      </c>
      <c r="C318" s="13" t="s">
        <v>8987</v>
      </c>
      <c r="D318" s="14">
        <v>20</v>
      </c>
      <c r="E318" s="15">
        <v>20</v>
      </c>
      <c r="F318" s="12" t="s">
        <v>7338</v>
      </c>
    </row>
    <row r="319" spans="1:25" ht="25.2" customHeight="1">
      <c r="A319" s="12" t="s">
        <v>7338</v>
      </c>
      <c r="B319" s="13" t="s">
        <v>1044</v>
      </c>
      <c r="C319" s="13" t="s">
        <v>8988</v>
      </c>
      <c r="D319" s="14">
        <v>20</v>
      </c>
      <c r="E319" s="15">
        <v>20</v>
      </c>
      <c r="F319" s="12" t="s">
        <v>7338</v>
      </c>
    </row>
    <row r="320" spans="1:25" ht="25.2" customHeight="1">
      <c r="A320" s="12" t="s">
        <v>7338</v>
      </c>
      <c r="B320" s="13" t="s">
        <v>1044</v>
      </c>
      <c r="C320" s="13" t="s">
        <v>8989</v>
      </c>
      <c r="D320" s="14">
        <v>20</v>
      </c>
      <c r="E320" s="15">
        <v>20</v>
      </c>
      <c r="F320" s="12" t="s">
        <v>7338</v>
      </c>
    </row>
    <row r="321" spans="1:6" ht="25.2" customHeight="1">
      <c r="A321" s="12" t="s">
        <v>7338</v>
      </c>
      <c r="B321" s="13" t="s">
        <v>1044</v>
      </c>
      <c r="C321" s="13" t="s">
        <v>8990</v>
      </c>
      <c r="D321" s="14">
        <v>20</v>
      </c>
      <c r="E321" s="15">
        <v>20</v>
      </c>
      <c r="F321" s="12" t="s">
        <v>7338</v>
      </c>
    </row>
    <row r="322" spans="1:6" ht="25.2" customHeight="1">
      <c r="A322" s="12" t="s">
        <v>7338</v>
      </c>
      <c r="B322" s="13" t="s">
        <v>1044</v>
      </c>
      <c r="C322" s="13" t="s">
        <v>8991</v>
      </c>
      <c r="D322" s="14">
        <v>20</v>
      </c>
      <c r="E322" s="15">
        <v>20</v>
      </c>
      <c r="F322" s="12" t="s">
        <v>7338</v>
      </c>
    </row>
    <row r="323" spans="1:6" ht="25.2" customHeight="1">
      <c r="A323" s="12" t="s">
        <v>7338</v>
      </c>
      <c r="B323" s="13" t="s">
        <v>1044</v>
      </c>
      <c r="C323" s="13" t="s">
        <v>8992</v>
      </c>
      <c r="D323" s="14">
        <v>20</v>
      </c>
      <c r="E323" s="15">
        <v>20</v>
      </c>
      <c r="F323" s="12" t="s">
        <v>7338</v>
      </c>
    </row>
    <row r="324" spans="1:6" ht="25.2" customHeight="1">
      <c r="A324" s="12" t="s">
        <v>7338</v>
      </c>
      <c r="B324" s="13" t="s">
        <v>1044</v>
      </c>
      <c r="C324" s="13" t="s">
        <v>8993</v>
      </c>
      <c r="D324" s="14">
        <v>20</v>
      </c>
      <c r="E324" s="15">
        <v>20</v>
      </c>
      <c r="F324" s="12" t="s">
        <v>7338</v>
      </c>
    </row>
    <row r="325" spans="1:6" ht="25.2" customHeight="1">
      <c r="A325" s="12" t="s">
        <v>7338</v>
      </c>
      <c r="B325" s="13" t="s">
        <v>1044</v>
      </c>
      <c r="C325" s="13" t="s">
        <v>8994</v>
      </c>
      <c r="D325" s="14">
        <v>20</v>
      </c>
      <c r="E325" s="15">
        <v>20</v>
      </c>
      <c r="F325" s="12" t="s">
        <v>7338</v>
      </c>
    </row>
    <row r="326" spans="1:6" ht="25.2" customHeight="1">
      <c r="A326" s="12" t="s">
        <v>7338</v>
      </c>
      <c r="B326" s="13" t="s">
        <v>1044</v>
      </c>
      <c r="C326" s="13" t="s">
        <v>8995</v>
      </c>
      <c r="D326" s="14">
        <v>20</v>
      </c>
      <c r="E326" s="15">
        <v>20</v>
      </c>
      <c r="F326" s="12" t="s">
        <v>7338</v>
      </c>
    </row>
    <row r="327" spans="1:6" ht="25.2" customHeight="1">
      <c r="A327" s="12" t="s">
        <v>7338</v>
      </c>
      <c r="B327" s="13" t="s">
        <v>1044</v>
      </c>
      <c r="C327" s="13" t="s">
        <v>8996</v>
      </c>
      <c r="D327" s="14">
        <v>20</v>
      </c>
      <c r="E327" s="15">
        <v>20</v>
      </c>
      <c r="F327" s="12" t="s">
        <v>7338</v>
      </c>
    </row>
    <row r="328" spans="1:6" ht="25.2" customHeight="1">
      <c r="A328" s="12" t="s">
        <v>7338</v>
      </c>
      <c r="B328" s="13" t="s">
        <v>1044</v>
      </c>
      <c r="C328" s="13" t="s">
        <v>8997</v>
      </c>
      <c r="D328" s="14">
        <v>20</v>
      </c>
      <c r="E328" s="15">
        <v>20</v>
      </c>
      <c r="F328" s="12" t="s">
        <v>7338</v>
      </c>
    </row>
    <row r="329" spans="1:6" ht="25.2" customHeight="1">
      <c r="A329" s="12" t="s">
        <v>7338</v>
      </c>
      <c r="B329" s="13" t="s">
        <v>1044</v>
      </c>
      <c r="C329" s="13" t="s">
        <v>8998</v>
      </c>
      <c r="D329" s="14">
        <v>20</v>
      </c>
      <c r="E329" s="15">
        <v>20</v>
      </c>
      <c r="F329" s="12" t="s">
        <v>7338</v>
      </c>
    </row>
    <row r="330" spans="1:6" ht="25.2" customHeight="1">
      <c r="A330" s="12" t="s">
        <v>7338</v>
      </c>
      <c r="B330" s="13" t="s">
        <v>1044</v>
      </c>
      <c r="C330" s="13" t="s">
        <v>8999</v>
      </c>
      <c r="D330" s="14">
        <v>20</v>
      </c>
      <c r="E330" s="15">
        <v>20</v>
      </c>
      <c r="F330" s="12" t="s">
        <v>7338</v>
      </c>
    </row>
    <row r="331" spans="1:6" ht="25.2" customHeight="1">
      <c r="A331" s="12" t="s">
        <v>7338</v>
      </c>
      <c r="B331" s="13" t="s">
        <v>1044</v>
      </c>
      <c r="C331" s="13" t="s">
        <v>9000</v>
      </c>
      <c r="D331" s="14">
        <v>20</v>
      </c>
      <c r="E331" s="15">
        <v>20</v>
      </c>
      <c r="F331" s="12" t="s">
        <v>7338</v>
      </c>
    </row>
    <row r="332" spans="1:6" ht="25.2" customHeight="1">
      <c r="A332" s="12" t="s">
        <v>7338</v>
      </c>
      <c r="B332" s="13" t="s">
        <v>1044</v>
      </c>
      <c r="C332" s="13" t="s">
        <v>9001</v>
      </c>
      <c r="D332" s="14">
        <v>20</v>
      </c>
      <c r="E332" s="15">
        <v>20</v>
      </c>
      <c r="F332" s="12" t="s">
        <v>7338</v>
      </c>
    </row>
    <row r="333" spans="1:6" ht="25.2" customHeight="1">
      <c r="A333" s="12" t="s">
        <v>7338</v>
      </c>
      <c r="B333" s="13" t="s">
        <v>1044</v>
      </c>
      <c r="C333" s="13" t="s">
        <v>9002</v>
      </c>
      <c r="D333" s="14">
        <v>20</v>
      </c>
      <c r="E333" s="15">
        <v>20</v>
      </c>
      <c r="F333" s="12" t="s">
        <v>7338</v>
      </c>
    </row>
    <row r="334" spans="1:6" ht="25.2" customHeight="1">
      <c r="A334" s="12" t="s">
        <v>7338</v>
      </c>
      <c r="B334" s="13" t="s">
        <v>1044</v>
      </c>
      <c r="C334" s="13" t="s">
        <v>9003</v>
      </c>
      <c r="D334" s="14">
        <v>20</v>
      </c>
      <c r="E334" s="15">
        <v>20</v>
      </c>
      <c r="F334" s="12" t="s">
        <v>7338</v>
      </c>
    </row>
    <row r="335" spans="1:6" ht="25.2" customHeight="1">
      <c r="A335" s="12" t="s">
        <v>7338</v>
      </c>
      <c r="B335" s="13" t="s">
        <v>1044</v>
      </c>
      <c r="C335" s="13" t="s">
        <v>9004</v>
      </c>
      <c r="D335" s="14">
        <v>20</v>
      </c>
      <c r="E335" s="15">
        <v>20</v>
      </c>
      <c r="F335" s="12" t="s">
        <v>7338</v>
      </c>
    </row>
    <row r="336" spans="1:6" ht="25.2" customHeight="1">
      <c r="A336" s="12" t="s">
        <v>7338</v>
      </c>
      <c r="B336" s="13" t="s">
        <v>1044</v>
      </c>
      <c r="C336" s="13" t="s">
        <v>9005</v>
      </c>
      <c r="D336" s="14">
        <v>20</v>
      </c>
      <c r="E336" s="15">
        <v>20</v>
      </c>
      <c r="F336" s="12" t="s">
        <v>7338</v>
      </c>
    </row>
    <row r="337" spans="1:6" ht="25.2" customHeight="1">
      <c r="A337" s="12" t="s">
        <v>7338</v>
      </c>
      <c r="B337" s="13" t="s">
        <v>1044</v>
      </c>
      <c r="C337" s="13" t="s">
        <v>9006</v>
      </c>
      <c r="D337" s="14">
        <v>20</v>
      </c>
      <c r="E337" s="15">
        <v>20</v>
      </c>
      <c r="F337" s="12" t="s">
        <v>7338</v>
      </c>
    </row>
    <row r="338" spans="1:6" ht="25.2" customHeight="1">
      <c r="A338" s="12" t="s">
        <v>7338</v>
      </c>
      <c r="B338" s="13" t="s">
        <v>1044</v>
      </c>
      <c r="C338" s="13" t="s">
        <v>9007</v>
      </c>
      <c r="D338" s="14">
        <v>20</v>
      </c>
      <c r="E338" s="15">
        <v>20</v>
      </c>
      <c r="F338" s="12" t="s">
        <v>7338</v>
      </c>
    </row>
    <row r="339" spans="1:6" ht="25.2" customHeight="1">
      <c r="A339" s="12" t="s">
        <v>7338</v>
      </c>
      <c r="B339" s="13" t="s">
        <v>1044</v>
      </c>
      <c r="C339" s="13" t="s">
        <v>9046</v>
      </c>
      <c r="D339" s="14">
        <v>20</v>
      </c>
      <c r="E339" s="15">
        <v>20</v>
      </c>
      <c r="F339" s="12" t="s">
        <v>7338</v>
      </c>
    </row>
    <row r="340" spans="1:6" ht="25.2" customHeight="1">
      <c r="A340" s="12" t="s">
        <v>7338</v>
      </c>
      <c r="B340" s="13" t="s">
        <v>1044</v>
      </c>
      <c r="C340" s="13" t="s">
        <v>9009</v>
      </c>
      <c r="D340" s="14">
        <v>20</v>
      </c>
      <c r="E340" s="15">
        <v>20</v>
      </c>
      <c r="F340" s="12" t="s">
        <v>7338</v>
      </c>
    </row>
    <row r="341" spans="1:6" ht="25.2" customHeight="1">
      <c r="A341" s="12" t="s">
        <v>7338</v>
      </c>
      <c r="B341" s="13" t="s">
        <v>1044</v>
      </c>
      <c r="C341" s="13" t="s">
        <v>9076</v>
      </c>
      <c r="D341" s="16">
        <v>20</v>
      </c>
      <c r="E341" s="15">
        <v>20</v>
      </c>
      <c r="F341" s="12" t="s">
        <v>7338</v>
      </c>
    </row>
    <row r="342" spans="1:6" ht="25.2" customHeight="1">
      <c r="A342" s="12" t="s">
        <v>8515</v>
      </c>
      <c r="B342" s="13" t="s">
        <v>7852</v>
      </c>
      <c r="C342" s="643" t="s">
        <v>9077</v>
      </c>
      <c r="D342" s="14">
        <v>20</v>
      </c>
      <c r="E342" s="15">
        <v>20</v>
      </c>
      <c r="F342" s="1076" t="s">
        <v>7209</v>
      </c>
    </row>
    <row r="343" spans="1:6" ht="25.2" customHeight="1">
      <c r="A343" s="12" t="s">
        <v>8515</v>
      </c>
      <c r="B343" s="13" t="s">
        <v>7852</v>
      </c>
      <c r="C343" s="643" t="s">
        <v>9078</v>
      </c>
      <c r="D343" s="14">
        <v>20</v>
      </c>
      <c r="E343" s="56">
        <v>20</v>
      </c>
      <c r="F343" s="1076" t="s">
        <v>7209</v>
      </c>
    </row>
    <row r="344" spans="1:6" ht="25.2" customHeight="1">
      <c r="A344" s="12" t="s">
        <v>8515</v>
      </c>
      <c r="B344" s="13" t="s">
        <v>7852</v>
      </c>
      <c r="C344" s="643" t="s">
        <v>9079</v>
      </c>
      <c r="D344" s="14">
        <v>20</v>
      </c>
      <c r="E344" s="56">
        <v>20</v>
      </c>
      <c r="F344" s="1076" t="s">
        <v>7209</v>
      </c>
    </row>
    <row r="345" spans="1:6" ht="25.2" customHeight="1">
      <c r="A345" s="12" t="s">
        <v>8515</v>
      </c>
      <c r="B345" s="13" t="s">
        <v>7852</v>
      </c>
      <c r="C345" s="643" t="s">
        <v>9080</v>
      </c>
      <c r="D345" s="14">
        <v>20</v>
      </c>
      <c r="E345" s="56">
        <v>20</v>
      </c>
      <c r="F345" s="1076" t="s">
        <v>7209</v>
      </c>
    </row>
    <row r="346" spans="1:6" ht="25.2" customHeight="1">
      <c r="A346" s="12" t="s">
        <v>7347</v>
      </c>
      <c r="B346" s="13"/>
      <c r="C346" s="13" t="s">
        <v>9081</v>
      </c>
      <c r="D346" s="16">
        <v>20</v>
      </c>
      <c r="E346" s="15">
        <v>20</v>
      </c>
      <c r="F346" s="12" t="s">
        <v>7347</v>
      </c>
    </row>
    <row r="347" spans="1:6" ht="25.2" customHeight="1">
      <c r="A347" s="12" t="s">
        <v>7347</v>
      </c>
      <c r="B347" s="13"/>
      <c r="C347" s="13" t="s">
        <v>9082</v>
      </c>
      <c r="D347" s="14">
        <v>20</v>
      </c>
      <c r="E347" s="15">
        <v>20</v>
      </c>
      <c r="F347" s="12" t="s">
        <v>7347</v>
      </c>
    </row>
    <row r="348" spans="1:6" ht="25.2" customHeight="1">
      <c r="A348" s="12" t="s">
        <v>7217</v>
      </c>
      <c r="B348" s="13" t="s">
        <v>1044</v>
      </c>
      <c r="C348" s="13" t="s">
        <v>9083</v>
      </c>
      <c r="D348" s="14">
        <v>60</v>
      </c>
      <c r="E348" s="15">
        <v>60</v>
      </c>
      <c r="F348" s="12" t="s">
        <v>7217</v>
      </c>
    </row>
    <row r="349" spans="1:6" ht="25.2" customHeight="1">
      <c r="A349" s="12" t="s">
        <v>7217</v>
      </c>
      <c r="B349" s="13" t="s">
        <v>1044</v>
      </c>
      <c r="C349" s="13" t="s">
        <v>9081</v>
      </c>
      <c r="D349" s="16">
        <v>20</v>
      </c>
      <c r="E349" s="15">
        <v>20</v>
      </c>
      <c r="F349" s="12" t="s">
        <v>7217</v>
      </c>
    </row>
    <row r="350" spans="1:6" ht="25.2" customHeight="1">
      <c r="A350" s="12" t="s">
        <v>7217</v>
      </c>
      <c r="B350" s="13" t="s">
        <v>1044</v>
      </c>
      <c r="C350" s="13" t="s">
        <v>9082</v>
      </c>
      <c r="D350" s="14">
        <v>20</v>
      </c>
      <c r="E350" s="15">
        <v>20</v>
      </c>
      <c r="F350" s="12" t="s">
        <v>7217</v>
      </c>
    </row>
    <row r="351" spans="1:6" ht="25.2" customHeight="1">
      <c r="A351" s="12" t="s">
        <v>7217</v>
      </c>
      <c r="B351" s="13" t="s">
        <v>1044</v>
      </c>
      <c r="C351" s="13" t="s">
        <v>9084</v>
      </c>
      <c r="D351" s="16">
        <v>20</v>
      </c>
      <c r="E351" s="15">
        <v>20</v>
      </c>
      <c r="F351" s="12" t="s">
        <v>7217</v>
      </c>
    </row>
    <row r="352" spans="1:6" ht="25.2" customHeight="1">
      <c r="A352" s="12" t="s">
        <v>7217</v>
      </c>
      <c r="B352" s="13" t="s">
        <v>1044</v>
      </c>
      <c r="C352" s="13" t="s">
        <v>9085</v>
      </c>
      <c r="D352" s="16">
        <v>20</v>
      </c>
      <c r="E352" s="15">
        <v>20</v>
      </c>
      <c r="F352" s="12" t="s">
        <v>7217</v>
      </c>
    </row>
    <row r="353" spans="1:25" ht="25.2" customHeight="1">
      <c r="A353" s="12" t="s">
        <v>8481</v>
      </c>
      <c r="B353" s="13" t="s">
        <v>1044</v>
      </c>
      <c r="C353" s="13" t="s">
        <v>9012</v>
      </c>
      <c r="D353" s="16">
        <v>20</v>
      </c>
      <c r="E353" s="15">
        <v>20</v>
      </c>
      <c r="F353" s="2287" t="s">
        <v>8483</v>
      </c>
    </row>
    <row r="354" spans="1:25" ht="25.2" customHeight="1">
      <c r="A354" s="453" t="s">
        <v>9387</v>
      </c>
      <c r="B354" s="458" t="s">
        <v>1044</v>
      </c>
      <c r="C354" s="458" t="s">
        <v>9048</v>
      </c>
      <c r="D354" s="451">
        <v>60</v>
      </c>
      <c r="E354" s="462">
        <v>60</v>
      </c>
      <c r="F354" s="453" t="s">
        <v>9387</v>
      </c>
    </row>
    <row r="355" spans="1:25" ht="25.2" customHeight="1">
      <c r="A355" s="453" t="s">
        <v>9387</v>
      </c>
      <c r="B355" s="458" t="s">
        <v>1044</v>
      </c>
      <c r="C355" s="458" t="s">
        <v>9049</v>
      </c>
      <c r="D355" s="463">
        <v>60</v>
      </c>
      <c r="E355" s="462">
        <v>60</v>
      </c>
      <c r="F355" s="453" t="s">
        <v>9387</v>
      </c>
    </row>
    <row r="356" spans="1:25" ht="25.2" customHeight="1">
      <c r="A356" s="453" t="s">
        <v>9387</v>
      </c>
      <c r="B356" s="458" t="s">
        <v>1044</v>
      </c>
      <c r="C356" s="458" t="s">
        <v>2054</v>
      </c>
      <c r="D356" s="451">
        <v>80</v>
      </c>
      <c r="E356" s="462">
        <v>80</v>
      </c>
      <c r="F356" s="453" t="s">
        <v>9387</v>
      </c>
    </row>
    <row r="357" spans="1:25" ht="25.2" customHeight="1">
      <c r="A357" s="453" t="s">
        <v>9387</v>
      </c>
      <c r="B357" s="458" t="s">
        <v>1044</v>
      </c>
      <c r="C357" s="458" t="s">
        <v>9433</v>
      </c>
      <c r="D357" s="463">
        <v>30</v>
      </c>
      <c r="E357" s="462">
        <v>30</v>
      </c>
      <c r="F357" s="453" t="s">
        <v>9387</v>
      </c>
    </row>
    <row r="358" spans="1:25" ht="14.4">
      <c r="A358" s="12"/>
      <c r="B358" s="13"/>
      <c r="C358" s="13"/>
      <c r="D358" s="14"/>
      <c r="E358" s="15"/>
    </row>
    <row r="359" spans="1:25" ht="14.4">
      <c r="A359" s="12"/>
      <c r="B359" s="13"/>
      <c r="C359" s="13"/>
      <c r="D359" s="16"/>
      <c r="E359" s="15"/>
    </row>
    <row r="360" spans="1:25" ht="14.4">
      <c r="A360" s="12"/>
      <c r="B360" s="13"/>
      <c r="C360" s="13"/>
      <c r="D360" s="14"/>
      <c r="E360" s="15"/>
    </row>
    <row r="361" spans="1:25" ht="14.4">
      <c r="A361" s="12"/>
      <c r="B361" s="13"/>
      <c r="C361" s="13"/>
      <c r="D361" s="16"/>
      <c r="E361" s="15"/>
    </row>
    <row r="362" spans="1:25" ht="14.4">
      <c r="A362" s="12"/>
      <c r="B362" s="13"/>
      <c r="C362" s="13"/>
      <c r="D362" s="16"/>
      <c r="E362" s="15"/>
    </row>
    <row r="363" spans="1:25" ht="14.4">
      <c r="A363" s="12"/>
      <c r="B363" s="13"/>
      <c r="C363" s="13"/>
      <c r="D363" s="16"/>
      <c r="E363" s="15"/>
    </row>
    <row r="364" spans="1:25" ht="14.4">
      <c r="A364" s="8"/>
      <c r="B364" s="17"/>
      <c r="C364" s="17"/>
      <c r="D364" s="18"/>
      <c r="E364" s="18">
        <f>SUM(E8:E363)</f>
        <v>13310</v>
      </c>
    </row>
    <row r="365" spans="1:25" ht="14.4">
      <c r="A365" s="1"/>
      <c r="B365" s="1"/>
      <c r="C365" s="2"/>
      <c r="D365" s="2"/>
      <c r="E365" s="2198"/>
      <c r="F365" s="1"/>
      <c r="G365" s="3"/>
      <c r="H365" s="3"/>
    </row>
    <row r="366" spans="1:25" ht="14.4">
      <c r="A366" s="2320" t="s">
        <v>59</v>
      </c>
      <c r="B366" s="2328"/>
      <c r="C366" s="2328"/>
      <c r="D366" s="2328"/>
      <c r="E366" s="2328"/>
      <c r="F366" s="2328"/>
      <c r="G366" s="2328"/>
      <c r="H366" s="2328"/>
      <c r="I366" s="1"/>
      <c r="J366" s="1"/>
      <c r="K366" s="1"/>
      <c r="L366" s="1"/>
      <c r="M366" s="1"/>
      <c r="N366" s="1"/>
      <c r="O366" s="1"/>
      <c r="P366" s="1"/>
      <c r="Q366" s="1"/>
      <c r="R366" s="1"/>
      <c r="S366" s="1"/>
      <c r="T366" s="1"/>
      <c r="U366" s="1"/>
      <c r="V366" s="1"/>
      <c r="W366" s="1"/>
      <c r="X366" s="1"/>
      <c r="Y366" s="1"/>
    </row>
    <row r="367" spans="1:25" ht="14.4">
      <c r="A367" s="1"/>
      <c r="B367" s="1"/>
      <c r="C367" s="2"/>
      <c r="D367" s="2"/>
      <c r="E367" s="2201"/>
      <c r="F367" s="1"/>
      <c r="G367" s="3"/>
      <c r="H367" s="3"/>
    </row>
    <row r="368" spans="1:25" ht="14.4">
      <c r="A368" s="1"/>
      <c r="B368" s="1"/>
      <c r="C368" s="2"/>
      <c r="D368" s="2"/>
      <c r="E368" s="2198"/>
      <c r="F368" s="1"/>
      <c r="G368" s="3"/>
      <c r="H368" s="3"/>
    </row>
    <row r="369" spans="1:8" ht="15.75" customHeight="1">
      <c r="A369" s="1"/>
      <c r="B369" s="1"/>
      <c r="C369" s="2"/>
      <c r="D369" s="2"/>
      <c r="E369" s="2201"/>
      <c r="F369" s="1"/>
      <c r="G369" s="3"/>
      <c r="H369" s="3"/>
    </row>
    <row r="370" spans="1:8" ht="15.75" customHeight="1">
      <c r="A370" s="1"/>
      <c r="B370" s="1"/>
      <c r="C370" s="2"/>
      <c r="D370" s="2"/>
      <c r="E370" s="2198"/>
      <c r="F370" s="1"/>
      <c r="G370" s="3"/>
      <c r="H370" s="3"/>
    </row>
    <row r="371" spans="1:8" ht="15.75" customHeight="1">
      <c r="A371" s="1"/>
      <c r="B371" s="1"/>
      <c r="C371" s="2"/>
      <c r="D371" s="2"/>
      <c r="E371" s="2198"/>
      <c r="F371" s="1"/>
      <c r="G371" s="3"/>
      <c r="H371" s="3"/>
    </row>
    <row r="372" spans="1:8" ht="15.75" customHeight="1">
      <c r="A372" s="1"/>
      <c r="B372" s="1"/>
      <c r="C372" s="2"/>
      <c r="D372" s="2"/>
      <c r="E372" s="2198"/>
      <c r="F372" s="1"/>
      <c r="G372" s="3"/>
      <c r="H372" s="3"/>
    </row>
    <row r="373" spans="1:8" ht="15.75" customHeight="1">
      <c r="A373" s="1"/>
      <c r="B373" s="1"/>
      <c r="C373" s="2"/>
      <c r="D373" s="2"/>
      <c r="E373" s="2198"/>
      <c r="F373" s="1"/>
      <c r="G373" s="3"/>
      <c r="H373" s="3"/>
    </row>
    <row r="374" spans="1:8" ht="15.75" customHeight="1">
      <c r="A374" s="1"/>
      <c r="B374" s="1"/>
      <c r="C374" s="2"/>
      <c r="D374" s="2"/>
      <c r="E374" s="2198"/>
      <c r="F374" s="1"/>
      <c r="G374" s="3"/>
      <c r="H374" s="3"/>
    </row>
    <row r="375" spans="1:8" ht="15.75" customHeight="1">
      <c r="A375" s="1"/>
      <c r="B375" s="1"/>
      <c r="C375" s="2"/>
      <c r="D375" s="2"/>
      <c r="E375" s="2198"/>
      <c r="F375" s="1"/>
      <c r="G375" s="3"/>
      <c r="H375" s="3"/>
    </row>
    <row r="376" spans="1:8" ht="15.75" customHeight="1">
      <c r="A376" s="1"/>
      <c r="B376" s="1"/>
      <c r="C376" s="2"/>
      <c r="D376" s="2"/>
      <c r="E376" s="2198"/>
      <c r="F376" s="1"/>
      <c r="G376" s="3"/>
      <c r="H376" s="3"/>
    </row>
    <row r="377" spans="1:8" ht="15.75" customHeight="1">
      <c r="A377" s="1"/>
      <c r="B377" s="1"/>
      <c r="C377" s="2"/>
      <c r="D377" s="2"/>
      <c r="E377" s="2198"/>
      <c r="F377" s="1"/>
      <c r="G377" s="3"/>
      <c r="H377" s="3"/>
    </row>
    <row r="378" spans="1:8" ht="15.75" customHeight="1">
      <c r="A378" s="1"/>
      <c r="B378" s="1"/>
      <c r="C378" s="2"/>
      <c r="D378" s="2"/>
      <c r="E378" s="2198"/>
      <c r="F378" s="1"/>
      <c r="G378" s="3"/>
      <c r="H378" s="3"/>
    </row>
    <row r="379" spans="1:8" ht="15.75" customHeight="1">
      <c r="A379" s="1"/>
      <c r="B379" s="1"/>
      <c r="C379" s="2"/>
      <c r="D379" s="2"/>
      <c r="E379" s="2198"/>
      <c r="F379" s="1"/>
      <c r="G379" s="3"/>
      <c r="H379" s="3"/>
    </row>
    <row r="380" spans="1:8" ht="15.75" customHeight="1">
      <c r="A380" s="1"/>
      <c r="B380" s="1"/>
      <c r="C380" s="2"/>
      <c r="D380" s="2"/>
      <c r="E380" s="2198"/>
      <c r="F380" s="1"/>
      <c r="G380" s="3"/>
      <c r="H380" s="3"/>
    </row>
    <row r="381" spans="1:8" ht="15.75" customHeight="1">
      <c r="A381" s="1"/>
      <c r="B381" s="1"/>
      <c r="C381" s="2"/>
      <c r="D381" s="2"/>
      <c r="E381" s="2198"/>
      <c r="F381" s="1"/>
      <c r="G381" s="3"/>
      <c r="H381" s="3"/>
    </row>
    <row r="382" spans="1:8" ht="15.75" customHeight="1">
      <c r="A382" s="1"/>
      <c r="B382" s="1"/>
      <c r="C382" s="2"/>
      <c r="D382" s="2"/>
      <c r="E382" s="2198"/>
      <c r="F382" s="1"/>
      <c r="G382" s="3"/>
      <c r="H382" s="3"/>
    </row>
    <row r="383" spans="1:8" ht="15.75" customHeight="1">
      <c r="A383" s="1"/>
      <c r="B383" s="1"/>
      <c r="C383" s="2"/>
      <c r="D383" s="2"/>
      <c r="E383" s="2198"/>
      <c r="F383" s="1"/>
      <c r="G383" s="3"/>
      <c r="H383" s="3"/>
    </row>
    <row r="384" spans="1:8" ht="15.75" customHeight="1">
      <c r="A384" s="1"/>
      <c r="B384" s="1"/>
      <c r="C384" s="2"/>
      <c r="D384" s="2"/>
      <c r="E384" s="2198"/>
      <c r="F384" s="1"/>
      <c r="G384" s="3"/>
      <c r="H384" s="3"/>
    </row>
    <row r="385" spans="1:8" ht="15.75" customHeight="1">
      <c r="A385" s="1"/>
      <c r="B385" s="1"/>
      <c r="C385" s="2"/>
      <c r="D385" s="2"/>
      <c r="E385" s="2198"/>
      <c r="F385" s="1"/>
      <c r="G385" s="3"/>
      <c r="H385" s="3"/>
    </row>
    <row r="386" spans="1:8" ht="15.75" customHeight="1">
      <c r="A386" s="1"/>
      <c r="B386" s="1"/>
      <c r="C386" s="2"/>
      <c r="D386" s="2"/>
      <c r="E386" s="2198"/>
      <c r="F386" s="1"/>
      <c r="G386" s="3"/>
      <c r="H386" s="3"/>
    </row>
    <row r="387" spans="1:8" ht="15.75" customHeight="1">
      <c r="A387" s="1"/>
      <c r="B387" s="1"/>
      <c r="C387" s="2"/>
      <c r="D387" s="2"/>
      <c r="E387" s="2198"/>
      <c r="F387" s="1"/>
      <c r="G387" s="3"/>
      <c r="H387" s="3"/>
    </row>
    <row r="388" spans="1:8" ht="15.75" customHeight="1">
      <c r="A388" s="1"/>
      <c r="B388" s="1"/>
      <c r="C388" s="2"/>
      <c r="D388" s="2"/>
      <c r="E388" s="2198"/>
      <c r="F388" s="1"/>
      <c r="G388" s="3"/>
      <c r="H388" s="3"/>
    </row>
    <row r="389" spans="1:8" ht="15.75" customHeight="1">
      <c r="A389" s="1"/>
      <c r="B389" s="1"/>
      <c r="C389" s="2"/>
      <c r="D389" s="2"/>
      <c r="E389" s="2198"/>
      <c r="F389" s="1"/>
      <c r="G389" s="3"/>
      <c r="H389" s="3"/>
    </row>
    <row r="390" spans="1:8" ht="15.75" customHeight="1">
      <c r="A390" s="1"/>
      <c r="B390" s="1"/>
      <c r="C390" s="2"/>
      <c r="D390" s="2"/>
      <c r="E390" s="2198"/>
      <c r="F390" s="1"/>
      <c r="G390" s="3"/>
      <c r="H390" s="3"/>
    </row>
    <row r="391" spans="1:8" ht="15.75" customHeight="1">
      <c r="A391" s="1"/>
      <c r="B391" s="1"/>
      <c r="C391" s="2"/>
      <c r="D391" s="2"/>
      <c r="E391" s="2198"/>
      <c r="F391" s="1"/>
      <c r="G391" s="3"/>
      <c r="H391" s="3"/>
    </row>
    <row r="392" spans="1:8" ht="15.75" customHeight="1">
      <c r="A392" s="1"/>
      <c r="B392" s="1"/>
      <c r="C392" s="2"/>
      <c r="D392" s="2"/>
      <c r="E392" s="2198"/>
      <c r="F392" s="1"/>
      <c r="G392" s="3"/>
      <c r="H392" s="3"/>
    </row>
    <row r="393" spans="1:8" ht="15.75" customHeight="1">
      <c r="A393" s="1"/>
      <c r="B393" s="1"/>
      <c r="C393" s="2"/>
      <c r="D393" s="2"/>
      <c r="E393" s="2198"/>
      <c r="F393" s="1"/>
      <c r="G393" s="3"/>
      <c r="H393" s="3"/>
    </row>
    <row r="394" spans="1:8" ht="15.75" customHeight="1">
      <c r="A394" s="1"/>
      <c r="B394" s="1"/>
      <c r="C394" s="2"/>
      <c r="D394" s="2"/>
      <c r="E394" s="2198"/>
      <c r="F394" s="1"/>
      <c r="G394" s="3"/>
      <c r="H394" s="3"/>
    </row>
    <row r="395" spans="1:8" ht="15.75" customHeight="1">
      <c r="A395" s="1"/>
      <c r="B395" s="1"/>
      <c r="C395" s="2"/>
      <c r="D395" s="2"/>
      <c r="E395" s="2198"/>
      <c r="F395" s="1"/>
      <c r="G395" s="3"/>
      <c r="H395" s="3"/>
    </row>
    <row r="396" spans="1:8" ht="15.75" customHeight="1">
      <c r="A396" s="1"/>
      <c r="B396" s="1"/>
      <c r="C396" s="2"/>
      <c r="D396" s="2"/>
      <c r="E396" s="2198"/>
      <c r="F396" s="1"/>
      <c r="G396" s="3"/>
      <c r="H396" s="3"/>
    </row>
    <row r="397" spans="1:8" ht="15.75" customHeight="1">
      <c r="A397" s="1"/>
      <c r="B397" s="1"/>
      <c r="C397" s="2"/>
      <c r="D397" s="2"/>
      <c r="E397" s="2198"/>
      <c r="F397" s="1"/>
      <c r="G397" s="3"/>
      <c r="H397" s="3"/>
    </row>
    <row r="398" spans="1:8" ht="15.75" customHeight="1">
      <c r="A398" s="1"/>
      <c r="B398" s="1"/>
      <c r="C398" s="2"/>
      <c r="D398" s="2"/>
      <c r="E398" s="2198"/>
      <c r="F398" s="1"/>
      <c r="G398" s="3"/>
      <c r="H398" s="3"/>
    </row>
    <row r="399" spans="1:8" ht="15.75" customHeight="1">
      <c r="A399" s="1"/>
      <c r="B399" s="1"/>
      <c r="C399" s="2"/>
      <c r="D399" s="2"/>
      <c r="E399" s="2198"/>
      <c r="F399" s="1"/>
      <c r="G399" s="3"/>
      <c r="H399" s="3"/>
    </row>
    <row r="400" spans="1:8" ht="15.75" customHeight="1">
      <c r="A400" s="1"/>
      <c r="B400" s="1"/>
      <c r="C400" s="2"/>
      <c r="D400" s="2"/>
      <c r="E400" s="2198"/>
      <c r="F400" s="1"/>
      <c r="G400" s="3"/>
      <c r="H400" s="3"/>
    </row>
    <row r="401" spans="1:8" ht="15.75" customHeight="1">
      <c r="A401" s="1"/>
      <c r="B401" s="1"/>
      <c r="C401" s="2"/>
      <c r="D401" s="2"/>
      <c r="E401" s="2198"/>
      <c r="F401" s="1"/>
      <c r="G401" s="3"/>
      <c r="H401" s="3"/>
    </row>
    <row r="402" spans="1:8" ht="15.75" customHeight="1">
      <c r="A402" s="1"/>
      <c r="B402" s="1"/>
      <c r="C402" s="2"/>
      <c r="D402" s="2"/>
      <c r="E402" s="2198"/>
      <c r="F402" s="1"/>
      <c r="G402" s="3"/>
      <c r="H402" s="3"/>
    </row>
    <row r="403" spans="1:8" ht="15.75" customHeight="1">
      <c r="A403" s="1"/>
      <c r="B403" s="1"/>
      <c r="C403" s="2"/>
      <c r="D403" s="2"/>
      <c r="E403" s="2198"/>
      <c r="F403" s="1"/>
      <c r="G403" s="3"/>
      <c r="H403" s="3"/>
    </row>
    <row r="404" spans="1:8" ht="15.75" customHeight="1">
      <c r="A404" s="1"/>
      <c r="B404" s="1"/>
      <c r="C404" s="2"/>
      <c r="D404" s="2"/>
      <c r="E404" s="2198"/>
      <c r="F404" s="1"/>
      <c r="G404" s="3"/>
      <c r="H404" s="3"/>
    </row>
    <row r="405" spans="1:8" ht="15.75" customHeight="1">
      <c r="A405" s="1"/>
      <c r="B405" s="1"/>
      <c r="C405" s="2"/>
      <c r="D405" s="2"/>
      <c r="E405" s="2198"/>
      <c r="F405" s="1"/>
      <c r="G405" s="3"/>
      <c r="H405" s="3"/>
    </row>
    <row r="406" spans="1:8" ht="15.75" customHeight="1">
      <c r="A406" s="1"/>
      <c r="B406" s="1"/>
      <c r="C406" s="2"/>
      <c r="D406" s="2"/>
      <c r="E406" s="2198"/>
      <c r="F406" s="1"/>
      <c r="G406" s="3"/>
      <c r="H406" s="3"/>
    </row>
    <row r="407" spans="1:8" ht="15.75" customHeight="1">
      <c r="A407" s="1"/>
      <c r="B407" s="1"/>
      <c r="C407" s="2"/>
      <c r="D407" s="2"/>
      <c r="E407" s="2198"/>
      <c r="F407" s="1"/>
      <c r="G407" s="3"/>
      <c r="H407" s="3"/>
    </row>
    <row r="408" spans="1:8" ht="15.75" customHeight="1">
      <c r="A408" s="1"/>
      <c r="B408" s="1"/>
      <c r="C408" s="2"/>
      <c r="D408" s="2"/>
      <c r="E408" s="2198"/>
      <c r="F408" s="1"/>
      <c r="G408" s="3"/>
      <c r="H408" s="3"/>
    </row>
    <row r="409" spans="1:8" ht="15.75" customHeight="1">
      <c r="A409" s="1"/>
      <c r="B409" s="1"/>
      <c r="C409" s="2"/>
      <c r="D409" s="2"/>
      <c r="E409" s="2198"/>
      <c r="F409" s="1"/>
      <c r="G409" s="3"/>
      <c r="H409" s="3"/>
    </row>
    <row r="410" spans="1:8" ht="15.75" customHeight="1">
      <c r="A410" s="1"/>
      <c r="B410" s="1"/>
      <c r="C410" s="2"/>
      <c r="D410" s="2"/>
      <c r="E410" s="2198"/>
      <c r="F410" s="1"/>
      <c r="G410" s="3"/>
      <c r="H410" s="3"/>
    </row>
    <row r="411" spans="1:8" ht="15.75" customHeight="1">
      <c r="A411" s="1"/>
      <c r="B411" s="1"/>
      <c r="C411" s="2"/>
      <c r="D411" s="2"/>
      <c r="E411" s="2198"/>
      <c r="F411" s="1"/>
      <c r="G411" s="3"/>
      <c r="H411" s="3"/>
    </row>
    <row r="412" spans="1:8" ht="15.75" customHeight="1">
      <c r="A412" s="1"/>
      <c r="B412" s="1"/>
      <c r="C412" s="2"/>
      <c r="D412" s="2"/>
      <c r="E412" s="2198"/>
      <c r="F412" s="1"/>
      <c r="G412" s="3"/>
      <c r="H412" s="3"/>
    </row>
    <row r="413" spans="1:8" ht="15.75" customHeight="1">
      <c r="A413" s="1"/>
      <c r="B413" s="1"/>
      <c r="C413" s="2"/>
      <c r="D413" s="2"/>
      <c r="E413" s="2198"/>
      <c r="F413" s="1"/>
      <c r="G413" s="3"/>
      <c r="H413" s="3"/>
    </row>
    <row r="414" spans="1:8" ht="15.75" customHeight="1">
      <c r="A414" s="1"/>
      <c r="B414" s="1"/>
      <c r="C414" s="2"/>
      <c r="D414" s="2"/>
      <c r="E414" s="2198"/>
      <c r="F414" s="1"/>
      <c r="G414" s="3"/>
      <c r="H414" s="3"/>
    </row>
    <row r="415" spans="1:8" ht="15.75" customHeight="1">
      <c r="A415" s="1"/>
      <c r="B415" s="1"/>
      <c r="C415" s="2"/>
      <c r="D415" s="2"/>
      <c r="E415" s="2198"/>
      <c r="F415" s="1"/>
      <c r="G415" s="3"/>
      <c r="H415" s="3"/>
    </row>
    <row r="416" spans="1:8" ht="15.75" customHeight="1">
      <c r="A416" s="1"/>
      <c r="B416" s="1"/>
      <c r="C416" s="2"/>
      <c r="D416" s="2"/>
      <c r="E416" s="2198"/>
      <c r="F416" s="1"/>
      <c r="G416" s="3"/>
      <c r="H416" s="3"/>
    </row>
    <row r="417" spans="1:8" ht="15.75" customHeight="1">
      <c r="A417" s="1"/>
      <c r="B417" s="1"/>
      <c r="C417" s="2"/>
      <c r="D417" s="2"/>
      <c r="E417" s="2198"/>
      <c r="F417" s="1"/>
      <c r="G417" s="3"/>
      <c r="H417" s="3"/>
    </row>
    <row r="418" spans="1:8" ht="15.75" customHeight="1">
      <c r="A418" s="1"/>
      <c r="B418" s="1"/>
      <c r="C418" s="2"/>
      <c r="D418" s="2"/>
      <c r="E418" s="2198"/>
      <c r="F418" s="1"/>
      <c r="G418" s="3"/>
      <c r="H418" s="3"/>
    </row>
    <row r="419" spans="1:8" ht="15.75" customHeight="1">
      <c r="A419" s="1"/>
      <c r="B419" s="1"/>
      <c r="C419" s="2"/>
      <c r="D419" s="2"/>
      <c r="E419" s="2198"/>
      <c r="F419" s="1"/>
      <c r="G419" s="3"/>
      <c r="H419" s="3"/>
    </row>
    <row r="420" spans="1:8" ht="15.75" customHeight="1">
      <c r="A420" s="1"/>
      <c r="B420" s="1"/>
      <c r="C420" s="2"/>
      <c r="D420" s="2"/>
      <c r="E420" s="2198"/>
      <c r="F420" s="1"/>
      <c r="G420" s="3"/>
      <c r="H420" s="3"/>
    </row>
    <row r="421" spans="1:8" ht="15.75" customHeight="1">
      <c r="A421" s="1"/>
      <c r="B421" s="1"/>
      <c r="C421" s="2"/>
      <c r="D421" s="2"/>
      <c r="E421" s="2198"/>
      <c r="F421" s="1"/>
      <c r="G421" s="3"/>
      <c r="H421" s="3"/>
    </row>
    <row r="422" spans="1:8" ht="15.75" customHeight="1">
      <c r="A422" s="1"/>
      <c r="B422" s="1"/>
      <c r="C422" s="2"/>
      <c r="D422" s="2"/>
      <c r="E422" s="2198"/>
      <c r="F422" s="1"/>
      <c r="G422" s="3"/>
      <c r="H422" s="3"/>
    </row>
    <row r="423" spans="1:8" ht="15.75" customHeight="1">
      <c r="A423" s="1"/>
      <c r="B423" s="1"/>
      <c r="C423" s="2"/>
      <c r="D423" s="2"/>
      <c r="E423" s="2198"/>
      <c r="F423" s="1"/>
      <c r="G423" s="3"/>
      <c r="H423" s="3"/>
    </row>
    <row r="424" spans="1:8" ht="15.75" customHeight="1">
      <c r="A424" s="1"/>
      <c r="B424" s="1"/>
      <c r="C424" s="2"/>
      <c r="D424" s="2"/>
      <c r="E424" s="2198"/>
      <c r="F424" s="1"/>
      <c r="G424" s="3"/>
      <c r="H424" s="3"/>
    </row>
    <row r="425" spans="1:8" ht="15.75" customHeight="1">
      <c r="A425" s="1"/>
      <c r="B425" s="1"/>
      <c r="C425" s="2"/>
      <c r="D425" s="2"/>
      <c r="E425" s="2198"/>
      <c r="F425" s="1"/>
      <c r="G425" s="3"/>
      <c r="H425" s="3"/>
    </row>
    <row r="426" spans="1:8" ht="15.75" customHeight="1">
      <c r="A426" s="1"/>
      <c r="B426" s="1"/>
      <c r="C426" s="2"/>
      <c r="D426" s="2"/>
      <c r="E426" s="2198"/>
      <c r="F426" s="1"/>
      <c r="G426" s="3"/>
      <c r="H426" s="3"/>
    </row>
    <row r="427" spans="1:8" ht="15.75" customHeight="1">
      <c r="A427" s="1"/>
      <c r="B427" s="1"/>
      <c r="C427" s="2"/>
      <c r="D427" s="2"/>
      <c r="E427" s="2198"/>
      <c r="F427" s="1"/>
      <c r="G427" s="3"/>
      <c r="H427" s="3"/>
    </row>
    <row r="428" spans="1:8" ht="15.75" customHeight="1">
      <c r="A428" s="1"/>
      <c r="B428" s="1"/>
      <c r="C428" s="2"/>
      <c r="D428" s="2"/>
      <c r="E428" s="2198"/>
      <c r="F428" s="1"/>
      <c r="G428" s="3"/>
      <c r="H428" s="3"/>
    </row>
    <row r="429" spans="1:8" ht="15.75" customHeight="1">
      <c r="A429" s="1"/>
      <c r="B429" s="1"/>
      <c r="C429" s="2"/>
      <c r="D429" s="2"/>
      <c r="E429" s="2198"/>
      <c r="F429" s="1"/>
      <c r="G429" s="3"/>
      <c r="H429" s="3"/>
    </row>
    <row r="430" spans="1:8" ht="15.75" customHeight="1">
      <c r="A430" s="1"/>
      <c r="B430" s="1"/>
      <c r="C430" s="2"/>
      <c r="D430" s="2"/>
      <c r="E430" s="2198"/>
      <c r="F430" s="1"/>
      <c r="G430" s="3"/>
      <c r="H430" s="3"/>
    </row>
    <row r="431" spans="1:8" ht="15.75" customHeight="1">
      <c r="A431" s="1"/>
      <c r="B431" s="1"/>
      <c r="C431" s="2"/>
      <c r="D431" s="2"/>
      <c r="E431" s="2198"/>
      <c r="F431" s="1"/>
      <c r="G431" s="3"/>
      <c r="H431" s="3"/>
    </row>
    <row r="432" spans="1:8" ht="15.75" customHeight="1">
      <c r="A432" s="1"/>
      <c r="B432" s="1"/>
      <c r="C432" s="2"/>
      <c r="D432" s="2"/>
      <c r="E432" s="2198"/>
      <c r="F432" s="1"/>
      <c r="G432" s="3"/>
      <c r="H432" s="3"/>
    </row>
    <row r="433" spans="1:8" ht="15.75" customHeight="1">
      <c r="A433" s="1"/>
      <c r="B433" s="1"/>
      <c r="C433" s="2"/>
      <c r="D433" s="2"/>
      <c r="E433" s="2198"/>
      <c r="F433" s="1"/>
      <c r="G433" s="3"/>
      <c r="H433" s="3"/>
    </row>
    <row r="434" spans="1:8" ht="15.75" customHeight="1">
      <c r="A434" s="1"/>
      <c r="B434" s="1"/>
      <c r="C434" s="2"/>
      <c r="D434" s="2"/>
      <c r="E434" s="2198"/>
      <c r="F434" s="1"/>
      <c r="G434" s="3"/>
      <c r="H434" s="3"/>
    </row>
    <row r="435" spans="1:8" ht="15.75" customHeight="1">
      <c r="A435" s="1"/>
      <c r="B435" s="1"/>
      <c r="C435" s="2"/>
      <c r="D435" s="2"/>
      <c r="E435" s="2198"/>
      <c r="F435" s="1"/>
      <c r="G435" s="3"/>
      <c r="H435" s="3"/>
    </row>
    <row r="436" spans="1:8" ht="15.75" customHeight="1">
      <c r="A436" s="1"/>
      <c r="B436" s="1"/>
      <c r="C436" s="2"/>
      <c r="D436" s="2"/>
      <c r="E436" s="2198"/>
      <c r="F436" s="1"/>
      <c r="G436" s="3"/>
      <c r="H436" s="3"/>
    </row>
    <row r="437" spans="1:8" ht="15.75" customHeight="1">
      <c r="A437" s="1"/>
      <c r="B437" s="1"/>
      <c r="C437" s="2"/>
      <c r="D437" s="2"/>
      <c r="E437" s="2198"/>
      <c r="F437" s="1"/>
      <c r="G437" s="3"/>
      <c r="H437" s="3"/>
    </row>
    <row r="438" spans="1:8" ht="15.75" customHeight="1">
      <c r="A438" s="1"/>
      <c r="B438" s="1"/>
      <c r="C438" s="2"/>
      <c r="D438" s="2"/>
      <c r="E438" s="2198"/>
      <c r="F438" s="1"/>
      <c r="G438" s="3"/>
      <c r="H438" s="3"/>
    </row>
    <row r="439" spans="1:8" ht="15.75" customHeight="1">
      <c r="A439" s="1"/>
      <c r="B439" s="1"/>
      <c r="C439" s="2"/>
      <c r="D439" s="2"/>
      <c r="E439" s="2198"/>
      <c r="F439" s="1"/>
      <c r="G439" s="3"/>
      <c r="H439" s="3"/>
    </row>
    <row r="440" spans="1:8" ht="15.75" customHeight="1">
      <c r="A440" s="1"/>
      <c r="B440" s="1"/>
      <c r="C440" s="2"/>
      <c r="D440" s="2"/>
      <c r="E440" s="2198"/>
      <c r="F440" s="1"/>
      <c r="G440" s="3"/>
      <c r="H440" s="3"/>
    </row>
    <row r="441" spans="1:8" ht="15.75" customHeight="1">
      <c r="A441" s="1"/>
      <c r="B441" s="1"/>
      <c r="C441" s="2"/>
      <c r="D441" s="2"/>
      <c r="E441" s="2198"/>
      <c r="F441" s="1"/>
      <c r="G441" s="3"/>
      <c r="H441" s="3"/>
    </row>
    <row r="442" spans="1:8" ht="15.75" customHeight="1">
      <c r="A442" s="1"/>
      <c r="B442" s="1"/>
      <c r="C442" s="2"/>
      <c r="D442" s="2"/>
      <c r="E442" s="2198"/>
      <c r="F442" s="1"/>
      <c r="G442" s="3"/>
      <c r="H442" s="3"/>
    </row>
    <row r="443" spans="1:8" ht="15.75" customHeight="1">
      <c r="A443" s="1"/>
      <c r="B443" s="1"/>
      <c r="C443" s="2"/>
      <c r="D443" s="2"/>
      <c r="E443" s="2198"/>
      <c r="F443" s="1"/>
      <c r="G443" s="3"/>
      <c r="H443" s="3"/>
    </row>
    <row r="444" spans="1:8" ht="15.75" customHeight="1">
      <c r="A444" s="1"/>
      <c r="B444" s="1"/>
      <c r="C444" s="2"/>
      <c r="D444" s="2"/>
      <c r="E444" s="2198"/>
      <c r="F444" s="1"/>
      <c r="G444" s="3"/>
      <c r="H444" s="3"/>
    </row>
    <row r="445" spans="1:8" ht="15.75" customHeight="1">
      <c r="A445" s="1"/>
      <c r="B445" s="1"/>
      <c r="C445" s="2"/>
      <c r="D445" s="2"/>
      <c r="E445" s="2198"/>
      <c r="F445" s="1"/>
      <c r="G445" s="3"/>
      <c r="H445" s="3"/>
    </row>
    <row r="446" spans="1:8" ht="15.75" customHeight="1">
      <c r="A446" s="1"/>
      <c r="B446" s="1"/>
      <c r="C446" s="2"/>
      <c r="D446" s="2"/>
      <c r="E446" s="2198"/>
      <c r="F446" s="1"/>
      <c r="G446" s="3"/>
      <c r="H446" s="3"/>
    </row>
    <row r="447" spans="1:8" ht="15.75" customHeight="1">
      <c r="A447" s="1"/>
      <c r="B447" s="1"/>
      <c r="C447" s="2"/>
      <c r="D447" s="2"/>
      <c r="E447" s="2198"/>
      <c r="F447" s="1"/>
      <c r="G447" s="3"/>
      <c r="H447" s="3"/>
    </row>
    <row r="448" spans="1:8" ht="15.75" customHeight="1">
      <c r="A448" s="1"/>
      <c r="B448" s="1"/>
      <c r="C448" s="2"/>
      <c r="D448" s="2"/>
      <c r="E448" s="2198"/>
      <c r="F448" s="1"/>
      <c r="G448" s="3"/>
      <c r="H448" s="3"/>
    </row>
    <row r="449" spans="1:8" ht="15.75" customHeight="1">
      <c r="A449" s="1"/>
      <c r="B449" s="1"/>
      <c r="C449" s="2"/>
      <c r="D449" s="2"/>
      <c r="E449" s="2198"/>
      <c r="F449" s="1"/>
      <c r="G449" s="3"/>
      <c r="H449" s="3"/>
    </row>
    <row r="450" spans="1:8" ht="15.75" customHeight="1">
      <c r="A450" s="1"/>
      <c r="B450" s="1"/>
      <c r="C450" s="2"/>
      <c r="D450" s="2"/>
      <c r="E450" s="2198"/>
      <c r="F450" s="1"/>
      <c r="G450" s="3"/>
      <c r="H450" s="3"/>
    </row>
    <row r="451" spans="1:8" ht="15.75" customHeight="1">
      <c r="A451" s="1"/>
      <c r="B451" s="1"/>
      <c r="C451" s="2"/>
      <c r="D451" s="2"/>
      <c r="E451" s="2198"/>
      <c r="F451" s="1"/>
      <c r="G451" s="3"/>
      <c r="H451" s="3"/>
    </row>
    <row r="452" spans="1:8" ht="15.75" customHeight="1">
      <c r="A452" s="1"/>
      <c r="B452" s="1"/>
      <c r="C452" s="2"/>
      <c r="D452" s="2"/>
      <c r="E452" s="2198"/>
      <c r="F452" s="1"/>
      <c r="G452" s="3"/>
      <c r="H452" s="3"/>
    </row>
    <row r="453" spans="1:8" ht="15.75" customHeight="1">
      <c r="A453" s="1"/>
      <c r="B453" s="1"/>
      <c r="C453" s="2"/>
      <c r="D453" s="2"/>
      <c r="E453" s="2198"/>
      <c r="F453" s="1"/>
      <c r="G453" s="3"/>
      <c r="H453" s="3"/>
    </row>
    <row r="454" spans="1:8" ht="15.75" customHeight="1">
      <c r="A454" s="1"/>
      <c r="B454" s="1"/>
      <c r="C454" s="2"/>
      <c r="D454" s="2"/>
      <c r="E454" s="2198"/>
      <c r="F454" s="1"/>
      <c r="G454" s="3"/>
      <c r="H454" s="3"/>
    </row>
    <row r="455" spans="1:8" ht="15.75" customHeight="1">
      <c r="A455" s="1"/>
      <c r="B455" s="1"/>
      <c r="C455" s="2"/>
      <c r="D455" s="2"/>
      <c r="E455" s="2198"/>
      <c r="F455" s="1"/>
      <c r="G455" s="3"/>
      <c r="H455" s="3"/>
    </row>
    <row r="456" spans="1:8" ht="15.75" customHeight="1">
      <c r="A456" s="1"/>
      <c r="B456" s="1"/>
      <c r="C456" s="2"/>
      <c r="D456" s="2"/>
      <c r="E456" s="2198"/>
      <c r="F456" s="1"/>
      <c r="G456" s="3"/>
      <c r="H456" s="3"/>
    </row>
    <row r="457" spans="1:8" ht="15.75" customHeight="1">
      <c r="A457" s="1"/>
      <c r="B457" s="1"/>
      <c r="C457" s="2"/>
      <c r="D457" s="2"/>
      <c r="E457" s="2198"/>
      <c r="F457" s="1"/>
      <c r="G457" s="3"/>
      <c r="H457" s="3"/>
    </row>
    <row r="458" spans="1:8" ht="15.75" customHeight="1">
      <c r="A458" s="1"/>
      <c r="B458" s="1"/>
      <c r="C458" s="2"/>
      <c r="D458" s="2"/>
      <c r="E458" s="2198"/>
      <c r="F458" s="1"/>
      <c r="G458" s="3"/>
      <c r="H458" s="3"/>
    </row>
    <row r="459" spans="1:8" ht="15.75" customHeight="1">
      <c r="A459" s="1"/>
      <c r="B459" s="1"/>
      <c r="C459" s="2"/>
      <c r="D459" s="2"/>
      <c r="E459" s="2198"/>
      <c r="F459" s="1"/>
      <c r="G459" s="3"/>
      <c r="H459" s="3"/>
    </row>
    <row r="460" spans="1:8" ht="15.75" customHeight="1">
      <c r="A460" s="1"/>
      <c r="B460" s="1"/>
      <c r="C460" s="2"/>
      <c r="D460" s="2"/>
      <c r="E460" s="2198"/>
      <c r="F460" s="1"/>
      <c r="G460" s="3"/>
      <c r="H460" s="3"/>
    </row>
    <row r="461" spans="1:8" ht="15.75" customHeight="1">
      <c r="A461" s="1"/>
      <c r="B461" s="1"/>
      <c r="C461" s="2"/>
      <c r="D461" s="2"/>
      <c r="E461" s="2198"/>
      <c r="F461" s="1"/>
      <c r="G461" s="3"/>
      <c r="H461" s="3"/>
    </row>
    <row r="462" spans="1:8" ht="15.75" customHeight="1">
      <c r="A462" s="1"/>
      <c r="B462" s="1"/>
      <c r="C462" s="2"/>
      <c r="D462" s="2"/>
      <c r="E462" s="2198"/>
      <c r="F462" s="1"/>
      <c r="G462" s="3"/>
      <c r="H462" s="3"/>
    </row>
    <row r="463" spans="1:8" ht="15.75" customHeight="1">
      <c r="A463" s="1"/>
      <c r="B463" s="1"/>
      <c r="C463" s="2"/>
      <c r="D463" s="2"/>
      <c r="E463" s="2198"/>
      <c r="F463" s="1"/>
      <c r="G463" s="3"/>
      <c r="H463" s="3"/>
    </row>
    <row r="464" spans="1:8" ht="15.75" customHeight="1">
      <c r="A464" s="1"/>
      <c r="B464" s="1"/>
      <c r="C464" s="2"/>
      <c r="D464" s="2"/>
      <c r="E464" s="2198"/>
      <c r="F464" s="1"/>
      <c r="G464" s="3"/>
      <c r="H464" s="3"/>
    </row>
    <row r="465" spans="1:8" ht="15.75" customHeight="1">
      <c r="A465" s="1"/>
      <c r="B465" s="1"/>
      <c r="C465" s="2"/>
      <c r="D465" s="2"/>
      <c r="E465" s="2198"/>
      <c r="F465" s="1"/>
      <c r="G465" s="3"/>
      <c r="H465" s="3"/>
    </row>
    <row r="466" spans="1:8" ht="15.75" customHeight="1">
      <c r="A466" s="1"/>
      <c r="B466" s="1"/>
      <c r="C466" s="2"/>
      <c r="D466" s="2"/>
      <c r="E466" s="2198"/>
      <c r="F466" s="1"/>
      <c r="G466" s="3"/>
      <c r="H466" s="3"/>
    </row>
    <row r="467" spans="1:8" ht="15.75" customHeight="1">
      <c r="A467" s="1"/>
      <c r="B467" s="1"/>
      <c r="C467" s="2"/>
      <c r="D467" s="2"/>
      <c r="E467" s="2198"/>
      <c r="F467" s="1"/>
      <c r="G467" s="3"/>
      <c r="H467" s="3"/>
    </row>
    <row r="468" spans="1:8" ht="15.75" customHeight="1">
      <c r="A468" s="1"/>
      <c r="B468" s="1"/>
      <c r="C468" s="2"/>
      <c r="D468" s="2"/>
      <c r="E468" s="2198"/>
      <c r="F468" s="1"/>
      <c r="G468" s="3"/>
      <c r="H468" s="3"/>
    </row>
    <row r="469" spans="1:8" ht="15.75" customHeight="1">
      <c r="A469" s="1"/>
      <c r="B469" s="1"/>
      <c r="C469" s="2"/>
      <c r="D469" s="2"/>
      <c r="E469" s="2198"/>
      <c r="F469" s="1"/>
      <c r="G469" s="3"/>
      <c r="H469" s="3"/>
    </row>
    <row r="470" spans="1:8" ht="15.75" customHeight="1">
      <c r="A470" s="1"/>
      <c r="B470" s="1"/>
      <c r="C470" s="2"/>
      <c r="D470" s="2"/>
      <c r="E470" s="2198"/>
      <c r="F470" s="1"/>
      <c r="G470" s="3"/>
      <c r="H470" s="3"/>
    </row>
    <row r="471" spans="1:8" ht="15.75" customHeight="1">
      <c r="A471" s="1"/>
      <c r="B471" s="1"/>
      <c r="C471" s="2"/>
      <c r="D471" s="2"/>
      <c r="E471" s="2198"/>
      <c r="F471" s="1"/>
      <c r="G471" s="3"/>
      <c r="H471" s="3"/>
    </row>
    <row r="472" spans="1:8" ht="15.75" customHeight="1">
      <c r="A472" s="1"/>
      <c r="B472" s="1"/>
      <c r="C472" s="2"/>
      <c r="D472" s="2"/>
      <c r="E472" s="2198"/>
      <c r="F472" s="1"/>
      <c r="G472" s="3"/>
      <c r="H472" s="3"/>
    </row>
    <row r="473" spans="1:8" ht="15.75" customHeight="1">
      <c r="A473" s="1"/>
      <c r="B473" s="1"/>
      <c r="C473" s="2"/>
      <c r="D473" s="2"/>
      <c r="E473" s="2198"/>
      <c r="F473" s="1"/>
      <c r="G473" s="3"/>
      <c r="H473" s="3"/>
    </row>
    <row r="474" spans="1:8" ht="15.75" customHeight="1">
      <c r="A474" s="1"/>
      <c r="B474" s="1"/>
      <c r="C474" s="2"/>
      <c r="D474" s="2"/>
      <c r="E474" s="2198"/>
      <c r="F474" s="1"/>
      <c r="G474" s="3"/>
      <c r="H474" s="3"/>
    </row>
    <row r="475" spans="1:8" ht="15.75" customHeight="1">
      <c r="A475" s="1"/>
      <c r="B475" s="1"/>
      <c r="C475" s="2"/>
      <c r="D475" s="2"/>
      <c r="E475" s="2198"/>
      <c r="F475" s="1"/>
      <c r="G475" s="3"/>
      <c r="H475" s="3"/>
    </row>
    <row r="476" spans="1:8" ht="15.75" customHeight="1">
      <c r="A476" s="1"/>
      <c r="B476" s="1"/>
      <c r="C476" s="2"/>
      <c r="D476" s="2"/>
      <c r="E476" s="2198"/>
      <c r="F476" s="1"/>
      <c r="G476" s="3"/>
      <c r="H476" s="3"/>
    </row>
    <row r="477" spans="1:8" ht="15.75" customHeight="1">
      <c r="A477" s="1"/>
      <c r="B477" s="1"/>
      <c r="C477" s="2"/>
      <c r="D477" s="2"/>
      <c r="E477" s="2198"/>
      <c r="F477" s="1"/>
      <c r="G477" s="3"/>
      <c r="H477" s="3"/>
    </row>
    <row r="478" spans="1:8" ht="15.75" customHeight="1">
      <c r="A478" s="1"/>
      <c r="B478" s="1"/>
      <c r="C478" s="2"/>
      <c r="D478" s="2"/>
      <c r="E478" s="2198"/>
      <c r="F478" s="1"/>
      <c r="G478" s="3"/>
      <c r="H478" s="3"/>
    </row>
    <row r="479" spans="1:8" ht="15.75" customHeight="1">
      <c r="A479" s="1"/>
      <c r="B479" s="1"/>
      <c r="C479" s="2"/>
      <c r="D479" s="2"/>
      <c r="E479" s="2198"/>
      <c r="F479" s="1"/>
      <c r="G479" s="3"/>
      <c r="H479" s="3"/>
    </row>
    <row r="480" spans="1:8" ht="15.75" customHeight="1">
      <c r="A480" s="1"/>
      <c r="B480" s="1"/>
      <c r="C480" s="2"/>
      <c r="D480" s="2"/>
      <c r="E480" s="2198"/>
      <c r="F480" s="1"/>
      <c r="G480" s="3"/>
      <c r="H480" s="3"/>
    </row>
    <row r="481" spans="1:8" ht="15.75" customHeight="1">
      <c r="A481" s="1"/>
      <c r="B481" s="1"/>
      <c r="C481" s="2"/>
      <c r="D481" s="2"/>
      <c r="E481" s="2198"/>
      <c r="F481" s="1"/>
      <c r="G481" s="3"/>
      <c r="H481" s="3"/>
    </row>
    <row r="482" spans="1:8" ht="15.75" customHeight="1">
      <c r="A482" s="1"/>
      <c r="B482" s="1"/>
      <c r="C482" s="2"/>
      <c r="D482" s="2"/>
      <c r="E482" s="2198"/>
      <c r="F482" s="1"/>
      <c r="G482" s="3"/>
      <c r="H482" s="3"/>
    </row>
    <row r="483" spans="1:8" ht="15.75" customHeight="1">
      <c r="A483" s="1"/>
      <c r="B483" s="1"/>
      <c r="C483" s="2"/>
      <c r="D483" s="2"/>
      <c r="E483" s="2198"/>
      <c r="F483" s="1"/>
      <c r="G483" s="3"/>
      <c r="H483" s="3"/>
    </row>
    <row r="484" spans="1:8" ht="15.75" customHeight="1">
      <c r="A484" s="1"/>
      <c r="B484" s="1"/>
      <c r="C484" s="2"/>
      <c r="D484" s="2"/>
      <c r="E484" s="2198"/>
      <c r="F484" s="1"/>
      <c r="G484" s="3"/>
      <c r="H484" s="3"/>
    </row>
    <row r="485" spans="1:8" ht="15.75" customHeight="1">
      <c r="A485" s="1"/>
      <c r="B485" s="1"/>
      <c r="C485" s="2"/>
      <c r="D485" s="2"/>
      <c r="E485" s="2198"/>
      <c r="F485" s="1"/>
      <c r="G485" s="3"/>
      <c r="H485" s="3"/>
    </row>
    <row r="486" spans="1:8" ht="15.75" customHeight="1">
      <c r="A486" s="1"/>
      <c r="B486" s="1"/>
      <c r="C486" s="2"/>
      <c r="D486" s="2"/>
      <c r="E486" s="2198"/>
      <c r="F486" s="1"/>
      <c r="G486" s="3"/>
      <c r="H486" s="3"/>
    </row>
    <row r="487" spans="1:8" ht="15.75" customHeight="1">
      <c r="A487" s="1"/>
      <c r="B487" s="1"/>
      <c r="C487" s="2"/>
      <c r="D487" s="2"/>
      <c r="E487" s="2198"/>
      <c r="F487" s="1"/>
      <c r="G487" s="3"/>
      <c r="H487" s="3"/>
    </row>
    <row r="488" spans="1:8" ht="15.75" customHeight="1">
      <c r="A488" s="1"/>
      <c r="B488" s="1"/>
      <c r="C488" s="2"/>
      <c r="D488" s="2"/>
      <c r="E488" s="2198"/>
      <c r="F488" s="1"/>
      <c r="G488" s="3"/>
      <c r="H488" s="3"/>
    </row>
    <row r="489" spans="1:8" ht="15.75" customHeight="1">
      <c r="A489" s="1"/>
      <c r="B489" s="1"/>
      <c r="C489" s="2"/>
      <c r="D489" s="2"/>
      <c r="E489" s="2198"/>
      <c r="F489" s="1"/>
      <c r="G489" s="3"/>
      <c r="H489" s="3"/>
    </row>
    <row r="490" spans="1:8" ht="15.75" customHeight="1">
      <c r="A490" s="1"/>
      <c r="B490" s="1"/>
      <c r="C490" s="2"/>
      <c r="D490" s="2"/>
      <c r="E490" s="2198"/>
      <c r="F490" s="1"/>
      <c r="G490" s="3"/>
      <c r="H490" s="3"/>
    </row>
    <row r="491" spans="1:8" ht="15.75" customHeight="1">
      <c r="A491" s="1"/>
      <c r="B491" s="1"/>
      <c r="C491" s="2"/>
      <c r="D491" s="2"/>
      <c r="E491" s="2198"/>
      <c r="F491" s="1"/>
      <c r="G491" s="3"/>
      <c r="H491" s="3"/>
    </row>
    <row r="492" spans="1:8" ht="15.75" customHeight="1">
      <c r="A492" s="1"/>
      <c r="B492" s="1"/>
      <c r="C492" s="2"/>
      <c r="D492" s="2"/>
      <c r="E492" s="2198"/>
      <c r="F492" s="1"/>
      <c r="G492" s="3"/>
      <c r="H492" s="3"/>
    </row>
    <row r="493" spans="1:8" ht="15.75" customHeight="1">
      <c r="A493" s="1"/>
      <c r="B493" s="1"/>
      <c r="C493" s="2"/>
      <c r="D493" s="2"/>
      <c r="E493" s="2198"/>
      <c r="F493" s="1"/>
      <c r="G493" s="3"/>
      <c r="H493" s="3"/>
    </row>
    <row r="494" spans="1:8" ht="15.75" customHeight="1">
      <c r="A494" s="1"/>
      <c r="B494" s="1"/>
      <c r="C494" s="2"/>
      <c r="D494" s="2"/>
      <c r="E494" s="2198"/>
      <c r="F494" s="1"/>
      <c r="G494" s="3"/>
      <c r="H494" s="3"/>
    </row>
    <row r="495" spans="1:8" ht="15.75" customHeight="1">
      <c r="A495" s="1"/>
      <c r="B495" s="1"/>
      <c r="C495" s="2"/>
      <c r="D495" s="2"/>
      <c r="E495" s="2198"/>
      <c r="F495" s="1"/>
      <c r="G495" s="3"/>
      <c r="H495" s="3"/>
    </row>
    <row r="496" spans="1:8" ht="15.75" customHeight="1">
      <c r="A496" s="1"/>
      <c r="B496" s="1"/>
      <c r="C496" s="2"/>
      <c r="D496" s="2"/>
      <c r="E496" s="2198"/>
      <c r="F496" s="1"/>
      <c r="G496" s="3"/>
      <c r="H496" s="3"/>
    </row>
    <row r="497" spans="1:8" ht="15.75" customHeight="1">
      <c r="A497" s="1"/>
      <c r="B497" s="1"/>
      <c r="C497" s="2"/>
      <c r="D497" s="2"/>
      <c r="E497" s="2198"/>
      <c r="F497" s="1"/>
      <c r="G497" s="3"/>
      <c r="H497" s="3"/>
    </row>
    <row r="498" spans="1:8" ht="15.75" customHeight="1">
      <c r="A498" s="1"/>
      <c r="B498" s="1"/>
      <c r="C498" s="2"/>
      <c r="D498" s="2"/>
      <c r="E498" s="2198"/>
      <c r="F498" s="1"/>
      <c r="G498" s="3"/>
      <c r="H498" s="3"/>
    </row>
    <row r="499" spans="1:8" ht="15.75" customHeight="1">
      <c r="A499" s="1"/>
      <c r="B499" s="1"/>
      <c r="C499" s="2"/>
      <c r="D499" s="2"/>
      <c r="E499" s="2198"/>
      <c r="F499" s="1"/>
      <c r="G499" s="3"/>
      <c r="H499" s="3"/>
    </row>
    <row r="500" spans="1:8" ht="15.75" customHeight="1">
      <c r="A500" s="1"/>
      <c r="B500" s="1"/>
      <c r="C500" s="2"/>
      <c r="D500" s="2"/>
      <c r="E500" s="2198"/>
      <c r="F500" s="1"/>
      <c r="G500" s="3"/>
      <c r="H500" s="3"/>
    </row>
    <row r="501" spans="1:8" ht="15.75" customHeight="1">
      <c r="A501" s="1"/>
      <c r="B501" s="1"/>
      <c r="C501" s="2"/>
      <c r="D501" s="2"/>
      <c r="E501" s="2198"/>
      <c r="F501" s="1"/>
      <c r="G501" s="3"/>
      <c r="H501" s="3"/>
    </row>
    <row r="502" spans="1:8" ht="15.75" customHeight="1">
      <c r="A502" s="1"/>
      <c r="B502" s="1"/>
      <c r="C502" s="2"/>
      <c r="D502" s="2"/>
      <c r="E502" s="2198"/>
      <c r="F502" s="1"/>
      <c r="G502" s="3"/>
      <c r="H502" s="3"/>
    </row>
    <row r="503" spans="1:8" ht="15.75" customHeight="1">
      <c r="A503" s="1"/>
      <c r="B503" s="1"/>
      <c r="C503" s="2"/>
      <c r="D503" s="2"/>
      <c r="E503" s="2198"/>
      <c r="F503" s="1"/>
      <c r="G503" s="3"/>
      <c r="H503" s="3"/>
    </row>
    <row r="504" spans="1:8" ht="15.75" customHeight="1">
      <c r="A504" s="1"/>
      <c r="B504" s="1"/>
      <c r="C504" s="2"/>
      <c r="D504" s="2"/>
      <c r="E504" s="2198"/>
      <c r="F504" s="1"/>
      <c r="G504" s="3"/>
      <c r="H504" s="3"/>
    </row>
    <row r="505" spans="1:8" ht="15.75" customHeight="1">
      <c r="A505" s="1"/>
      <c r="B505" s="1"/>
      <c r="C505" s="2"/>
      <c r="D505" s="2"/>
      <c r="E505" s="2198"/>
      <c r="F505" s="1"/>
      <c r="G505" s="3"/>
      <c r="H505" s="3"/>
    </row>
    <row r="506" spans="1:8" ht="15.75" customHeight="1">
      <c r="A506" s="1"/>
      <c r="B506" s="1"/>
      <c r="C506" s="2"/>
      <c r="D506" s="2"/>
      <c r="E506" s="2198"/>
      <c r="F506" s="1"/>
      <c r="G506" s="3"/>
      <c r="H506" s="3"/>
    </row>
    <row r="507" spans="1:8" ht="15.75" customHeight="1">
      <c r="A507" s="1"/>
      <c r="B507" s="1"/>
      <c r="C507" s="2"/>
      <c r="D507" s="2"/>
      <c r="E507" s="2198"/>
      <c r="F507" s="1"/>
      <c r="G507" s="3"/>
      <c r="H507" s="3"/>
    </row>
    <row r="508" spans="1:8" ht="15.75" customHeight="1">
      <c r="A508" s="1"/>
      <c r="B508" s="1"/>
      <c r="C508" s="2"/>
      <c r="D508" s="2"/>
      <c r="E508" s="2198"/>
      <c r="F508" s="1"/>
      <c r="G508" s="3"/>
      <c r="H508" s="3"/>
    </row>
    <row r="509" spans="1:8" ht="15.75" customHeight="1">
      <c r="A509" s="1"/>
      <c r="B509" s="1"/>
      <c r="C509" s="2"/>
      <c r="D509" s="2"/>
      <c r="E509" s="2198"/>
      <c r="F509" s="1"/>
      <c r="G509" s="3"/>
      <c r="H509" s="3"/>
    </row>
    <row r="510" spans="1:8" ht="15.75" customHeight="1">
      <c r="A510" s="1"/>
      <c r="B510" s="1"/>
      <c r="C510" s="2"/>
      <c r="D510" s="2"/>
      <c r="E510" s="2198"/>
      <c r="F510" s="1"/>
      <c r="G510" s="3"/>
      <c r="H510" s="3"/>
    </row>
    <row r="511" spans="1:8" ht="15.75" customHeight="1">
      <c r="A511" s="1"/>
      <c r="B511" s="1"/>
      <c r="C511" s="2"/>
      <c r="D511" s="2"/>
      <c r="E511" s="2198"/>
      <c r="F511" s="1"/>
      <c r="G511" s="3"/>
      <c r="H511" s="3"/>
    </row>
    <row r="512" spans="1:8" ht="15.75" customHeight="1">
      <c r="A512" s="1"/>
      <c r="B512" s="1"/>
      <c r="C512" s="2"/>
      <c r="D512" s="2"/>
      <c r="E512" s="2198"/>
      <c r="F512" s="1"/>
      <c r="G512" s="3"/>
      <c r="H512" s="3"/>
    </row>
    <row r="513" spans="1:8" ht="15.75" customHeight="1">
      <c r="A513" s="1"/>
      <c r="B513" s="1"/>
      <c r="C513" s="2"/>
      <c r="D513" s="2"/>
      <c r="E513" s="2198"/>
      <c r="F513" s="1"/>
      <c r="G513" s="3"/>
      <c r="H513" s="3"/>
    </row>
    <row r="514" spans="1:8" ht="15.75" customHeight="1">
      <c r="A514" s="1"/>
      <c r="B514" s="1"/>
      <c r="C514" s="2"/>
      <c r="D514" s="2"/>
      <c r="E514" s="2198"/>
      <c r="F514" s="1"/>
      <c r="G514" s="3"/>
      <c r="H514" s="3"/>
    </row>
    <row r="515" spans="1:8" ht="15.75" customHeight="1">
      <c r="A515" s="1"/>
      <c r="B515" s="1"/>
      <c r="C515" s="2"/>
      <c r="D515" s="2"/>
      <c r="E515" s="2198"/>
      <c r="F515" s="1"/>
      <c r="G515" s="3"/>
      <c r="H515" s="3"/>
    </row>
    <row r="516" spans="1:8" ht="15.75" customHeight="1">
      <c r="A516" s="1"/>
      <c r="B516" s="1"/>
      <c r="C516" s="2"/>
      <c r="D516" s="2"/>
      <c r="E516" s="2198"/>
      <c r="F516" s="1"/>
      <c r="G516" s="3"/>
      <c r="H516" s="3"/>
    </row>
    <row r="517" spans="1:8" ht="15.75" customHeight="1">
      <c r="A517" s="1"/>
      <c r="B517" s="1"/>
      <c r="C517" s="2"/>
      <c r="D517" s="2"/>
      <c r="E517" s="2198"/>
      <c r="F517" s="1"/>
      <c r="G517" s="3"/>
      <c r="H517" s="3"/>
    </row>
    <row r="518" spans="1:8" ht="15.75" customHeight="1">
      <c r="A518" s="1"/>
      <c r="B518" s="1"/>
      <c r="C518" s="2"/>
      <c r="D518" s="2"/>
      <c r="E518" s="2198"/>
      <c r="F518" s="1"/>
      <c r="G518" s="3"/>
      <c r="H518" s="3"/>
    </row>
    <row r="519" spans="1:8" ht="15.75" customHeight="1">
      <c r="A519" s="1"/>
      <c r="B519" s="1"/>
      <c r="C519" s="2"/>
      <c r="D519" s="2"/>
      <c r="E519" s="2198"/>
      <c r="F519" s="1"/>
      <c r="G519" s="3"/>
      <c r="H519" s="3"/>
    </row>
    <row r="520" spans="1:8" ht="15.75" customHeight="1">
      <c r="A520" s="1"/>
      <c r="B520" s="1"/>
      <c r="C520" s="2"/>
      <c r="D520" s="2"/>
      <c r="E520" s="2198"/>
      <c r="F520" s="1"/>
      <c r="G520" s="3"/>
      <c r="H520" s="3"/>
    </row>
    <row r="521" spans="1:8" ht="15.75" customHeight="1">
      <c r="A521" s="1"/>
      <c r="B521" s="1"/>
      <c r="C521" s="2"/>
      <c r="D521" s="2"/>
      <c r="E521" s="2198"/>
      <c r="F521" s="1"/>
      <c r="G521" s="3"/>
      <c r="H521" s="3"/>
    </row>
    <row r="522" spans="1:8" ht="15.75" customHeight="1">
      <c r="A522" s="1"/>
      <c r="B522" s="1"/>
      <c r="C522" s="2"/>
      <c r="D522" s="2"/>
      <c r="E522" s="2198"/>
      <c r="F522" s="1"/>
      <c r="G522" s="3"/>
      <c r="H522" s="3"/>
    </row>
    <row r="523" spans="1:8" ht="15.75" customHeight="1">
      <c r="A523" s="1"/>
      <c r="B523" s="1"/>
      <c r="C523" s="2"/>
      <c r="D523" s="2"/>
      <c r="E523" s="2198"/>
      <c r="F523" s="1"/>
      <c r="G523" s="3"/>
      <c r="H523" s="3"/>
    </row>
    <row r="524" spans="1:8" ht="15.75" customHeight="1">
      <c r="A524" s="1"/>
      <c r="B524" s="1"/>
      <c r="C524" s="2"/>
      <c r="D524" s="2"/>
      <c r="E524" s="2198"/>
      <c r="F524" s="1"/>
      <c r="G524" s="3"/>
      <c r="H524" s="3"/>
    </row>
    <row r="525" spans="1:8" ht="15.75" customHeight="1">
      <c r="A525" s="1"/>
      <c r="B525" s="1"/>
      <c r="C525" s="2"/>
      <c r="D525" s="2"/>
      <c r="E525" s="2198"/>
      <c r="F525" s="1"/>
      <c r="G525" s="3"/>
      <c r="H525" s="3"/>
    </row>
    <row r="526" spans="1:8" ht="15.75" customHeight="1">
      <c r="A526" s="1"/>
      <c r="B526" s="1"/>
      <c r="C526" s="2"/>
      <c r="D526" s="2"/>
      <c r="E526" s="2198"/>
      <c r="F526" s="1"/>
      <c r="G526" s="3"/>
      <c r="H526" s="3"/>
    </row>
    <row r="527" spans="1:8" ht="15.75" customHeight="1">
      <c r="A527" s="1"/>
      <c r="B527" s="1"/>
      <c r="C527" s="2"/>
      <c r="D527" s="2"/>
      <c r="E527" s="2198"/>
      <c r="F527" s="1"/>
      <c r="G527" s="3"/>
      <c r="H527" s="3"/>
    </row>
    <row r="528" spans="1:8" ht="15.75" customHeight="1">
      <c r="A528" s="1"/>
      <c r="B528" s="1"/>
      <c r="C528" s="2"/>
      <c r="D528" s="2"/>
      <c r="E528" s="2198"/>
      <c r="F528" s="1"/>
      <c r="G528" s="3"/>
      <c r="H528" s="3"/>
    </row>
    <row r="529" spans="1:8" ht="15.75" customHeight="1">
      <c r="A529" s="1"/>
      <c r="B529" s="1"/>
      <c r="C529" s="2"/>
      <c r="D529" s="2"/>
      <c r="E529" s="2198"/>
      <c r="F529" s="1"/>
      <c r="G529" s="3"/>
      <c r="H529" s="3"/>
    </row>
    <row r="530" spans="1:8" ht="15.75" customHeight="1">
      <c r="A530" s="1"/>
      <c r="B530" s="1"/>
      <c r="C530" s="2"/>
      <c r="D530" s="2"/>
      <c r="E530" s="2198"/>
      <c r="F530" s="1"/>
      <c r="G530" s="3"/>
      <c r="H530" s="3"/>
    </row>
    <row r="531" spans="1:8" ht="15.75" customHeight="1">
      <c r="A531" s="1"/>
      <c r="B531" s="1"/>
      <c r="C531" s="2"/>
      <c r="D531" s="2"/>
      <c r="E531" s="2198"/>
      <c r="F531" s="1"/>
      <c r="G531" s="3"/>
      <c r="H531" s="3"/>
    </row>
    <row r="532" spans="1:8" ht="15.75" customHeight="1">
      <c r="A532" s="1"/>
      <c r="B532" s="1"/>
      <c r="C532" s="2"/>
      <c r="D532" s="2"/>
      <c r="E532" s="2198"/>
      <c r="F532" s="1"/>
      <c r="G532" s="3"/>
      <c r="H532" s="3"/>
    </row>
    <row r="533" spans="1:8" ht="15.75" customHeight="1">
      <c r="A533" s="1"/>
      <c r="B533" s="1"/>
      <c r="C533" s="2"/>
      <c r="D533" s="2"/>
      <c r="E533" s="2198"/>
      <c r="F533" s="1"/>
      <c r="G533" s="3"/>
      <c r="H533" s="3"/>
    </row>
    <row r="534" spans="1:8" ht="15.75" customHeight="1">
      <c r="A534" s="1"/>
      <c r="B534" s="1"/>
      <c r="C534" s="2"/>
      <c r="D534" s="2"/>
      <c r="E534" s="2198"/>
      <c r="F534" s="1"/>
      <c r="G534" s="3"/>
      <c r="H534" s="3"/>
    </row>
    <row r="535" spans="1:8" ht="15.75" customHeight="1">
      <c r="A535" s="1"/>
      <c r="B535" s="1"/>
      <c r="C535" s="2"/>
      <c r="D535" s="2"/>
      <c r="E535" s="2198"/>
      <c r="F535" s="1"/>
      <c r="G535" s="3"/>
      <c r="H535" s="3"/>
    </row>
    <row r="536" spans="1:8" ht="15.75" customHeight="1">
      <c r="A536" s="1"/>
      <c r="B536" s="1"/>
      <c r="C536" s="2"/>
      <c r="D536" s="2"/>
      <c r="E536" s="2198"/>
      <c r="F536" s="1"/>
      <c r="G536" s="3"/>
      <c r="H536" s="3"/>
    </row>
    <row r="537" spans="1:8" ht="15.75" customHeight="1">
      <c r="A537" s="1"/>
      <c r="B537" s="1"/>
      <c r="C537" s="2"/>
      <c r="D537" s="2"/>
      <c r="E537" s="2198"/>
      <c r="F537" s="1"/>
      <c r="G537" s="3"/>
      <c r="H537" s="3"/>
    </row>
    <row r="538" spans="1:8" ht="15.75" customHeight="1">
      <c r="A538" s="1"/>
      <c r="B538" s="1"/>
      <c r="C538" s="2"/>
      <c r="D538" s="2"/>
      <c r="E538" s="2198"/>
      <c r="F538" s="1"/>
      <c r="G538" s="3"/>
      <c r="H538" s="3"/>
    </row>
    <row r="539" spans="1:8" ht="15.75" customHeight="1">
      <c r="A539" s="1"/>
      <c r="B539" s="1"/>
      <c r="C539" s="2"/>
      <c r="D539" s="2"/>
      <c r="E539" s="2198"/>
      <c r="F539" s="1"/>
      <c r="G539" s="3"/>
      <c r="H539" s="3"/>
    </row>
    <row r="540" spans="1:8" ht="15.75" customHeight="1">
      <c r="A540" s="1"/>
      <c r="B540" s="1"/>
      <c r="C540" s="2"/>
      <c r="D540" s="2"/>
      <c r="E540" s="2198"/>
      <c r="F540" s="1"/>
      <c r="G540" s="3"/>
      <c r="H540" s="3"/>
    </row>
    <row r="541" spans="1:8" ht="15.75" customHeight="1">
      <c r="A541" s="1"/>
      <c r="B541" s="1"/>
      <c r="C541" s="2"/>
      <c r="D541" s="2"/>
      <c r="E541" s="2198"/>
      <c r="F541" s="1"/>
      <c r="G541" s="3"/>
      <c r="H541" s="3"/>
    </row>
    <row r="542" spans="1:8" ht="15.75" customHeight="1">
      <c r="A542" s="1"/>
      <c r="B542" s="1"/>
      <c r="C542" s="2"/>
      <c r="D542" s="2"/>
      <c r="E542" s="2198"/>
      <c r="F542" s="1"/>
      <c r="G542" s="3"/>
      <c r="H542" s="3"/>
    </row>
    <row r="543" spans="1:8" ht="15.75" customHeight="1">
      <c r="A543" s="1"/>
      <c r="B543" s="1"/>
      <c r="C543" s="2"/>
      <c r="D543" s="2"/>
      <c r="E543" s="2198"/>
      <c r="F543" s="1"/>
      <c r="G543" s="3"/>
      <c r="H543" s="3"/>
    </row>
    <row r="544" spans="1:8" ht="15.75" customHeight="1">
      <c r="A544" s="1"/>
      <c r="B544" s="1"/>
      <c r="C544" s="2"/>
      <c r="D544" s="2"/>
      <c r="E544" s="2198"/>
      <c r="F544" s="1"/>
      <c r="G544" s="3"/>
      <c r="H544" s="3"/>
    </row>
    <row r="545" spans="1:8" ht="15.75" customHeight="1">
      <c r="A545" s="1"/>
      <c r="B545" s="1"/>
      <c r="C545" s="2"/>
      <c r="D545" s="2"/>
      <c r="E545" s="2198"/>
      <c r="F545" s="1"/>
      <c r="G545" s="3"/>
      <c r="H545" s="3"/>
    </row>
    <row r="546" spans="1:8" ht="15.75" customHeight="1">
      <c r="A546" s="1"/>
      <c r="B546" s="1"/>
      <c r="C546" s="2"/>
      <c r="D546" s="2"/>
      <c r="E546" s="2198"/>
      <c r="F546" s="1"/>
      <c r="G546" s="3"/>
      <c r="H546" s="3"/>
    </row>
    <row r="547" spans="1:8" ht="15.75" customHeight="1">
      <c r="A547" s="1"/>
      <c r="B547" s="1"/>
      <c r="C547" s="2"/>
      <c r="D547" s="2"/>
      <c r="E547" s="2198"/>
      <c r="F547" s="1"/>
      <c r="G547" s="3"/>
      <c r="H547" s="3"/>
    </row>
    <row r="548" spans="1:8" ht="15.75" customHeight="1">
      <c r="A548" s="1"/>
      <c r="B548" s="1"/>
      <c r="C548" s="2"/>
      <c r="D548" s="2"/>
      <c r="E548" s="2198"/>
      <c r="F548" s="1"/>
      <c r="G548" s="3"/>
      <c r="H548" s="3"/>
    </row>
    <row r="549" spans="1:8" ht="15.75" customHeight="1">
      <c r="A549" s="1"/>
      <c r="B549" s="1"/>
      <c r="C549" s="2"/>
      <c r="D549" s="2"/>
      <c r="E549" s="2198"/>
      <c r="F549" s="1"/>
      <c r="G549" s="3"/>
      <c r="H549" s="3"/>
    </row>
    <row r="550" spans="1:8" ht="15.75" customHeight="1">
      <c r="A550" s="1"/>
      <c r="B550" s="1"/>
      <c r="C550" s="2"/>
      <c r="D550" s="2"/>
      <c r="E550" s="2198"/>
      <c r="F550" s="1"/>
      <c r="G550" s="3"/>
      <c r="H550" s="3"/>
    </row>
    <row r="551" spans="1:8" ht="15.75" customHeight="1">
      <c r="A551" s="1"/>
      <c r="B551" s="1"/>
      <c r="C551" s="2"/>
      <c r="D551" s="2"/>
      <c r="E551" s="2198"/>
      <c r="F551" s="1"/>
      <c r="G551" s="3"/>
      <c r="H551" s="3"/>
    </row>
    <row r="552" spans="1:8" ht="15.75" customHeight="1">
      <c r="A552" s="1"/>
      <c r="B552" s="1"/>
      <c r="C552" s="2"/>
      <c r="D552" s="2"/>
      <c r="E552" s="2198"/>
      <c r="F552" s="1"/>
      <c r="G552" s="3"/>
      <c r="H552" s="3"/>
    </row>
    <row r="553" spans="1:8" ht="15.75" customHeight="1">
      <c r="A553" s="1"/>
      <c r="B553" s="1"/>
      <c r="C553" s="2"/>
      <c r="D553" s="2"/>
      <c r="E553" s="2198"/>
      <c r="F553" s="1"/>
      <c r="G553" s="3"/>
      <c r="H553" s="3"/>
    </row>
    <row r="554" spans="1:8" ht="15.75" customHeight="1">
      <c r="A554" s="1"/>
      <c r="B554" s="1"/>
      <c r="C554" s="2"/>
      <c r="D554" s="2"/>
      <c r="E554" s="2198"/>
      <c r="F554" s="1"/>
      <c r="G554" s="3"/>
      <c r="H554" s="3"/>
    </row>
    <row r="555" spans="1:8" ht="15.75" customHeight="1">
      <c r="A555" s="1"/>
      <c r="B555" s="1"/>
      <c r="C555" s="2"/>
      <c r="D555" s="2"/>
      <c r="E555" s="2198"/>
      <c r="F555" s="1"/>
      <c r="G555" s="3"/>
      <c r="H555" s="3"/>
    </row>
    <row r="556" spans="1:8" ht="15.75" customHeight="1">
      <c r="A556" s="1"/>
      <c r="B556" s="1"/>
      <c r="C556" s="2"/>
      <c r="D556" s="2"/>
      <c r="E556" s="2198"/>
      <c r="F556" s="1"/>
      <c r="G556" s="3"/>
      <c r="H556" s="3"/>
    </row>
    <row r="557" spans="1:8" ht="15.75" customHeight="1">
      <c r="A557" s="1"/>
      <c r="B557" s="1"/>
      <c r="C557" s="2"/>
      <c r="D557" s="2"/>
      <c r="E557" s="2198"/>
      <c r="F557" s="1"/>
      <c r="G557" s="3"/>
      <c r="H557" s="3"/>
    </row>
    <row r="558" spans="1:8" ht="15.75" customHeight="1">
      <c r="A558" s="1"/>
      <c r="B558" s="1"/>
      <c r="C558" s="2"/>
      <c r="D558" s="2"/>
      <c r="E558" s="2198"/>
      <c r="F558" s="1"/>
      <c r="G558" s="3"/>
      <c r="H558" s="3"/>
    </row>
    <row r="559" spans="1:8" ht="15.75" customHeight="1">
      <c r="A559" s="1"/>
      <c r="B559" s="1"/>
      <c r="C559" s="2"/>
      <c r="D559" s="2"/>
      <c r="E559" s="2198"/>
      <c r="F559" s="1"/>
      <c r="G559" s="3"/>
      <c r="H559" s="3"/>
    </row>
    <row r="560" spans="1:8" ht="15.75" customHeight="1">
      <c r="A560" s="1"/>
      <c r="B560" s="1"/>
      <c r="C560" s="2"/>
      <c r="D560" s="2"/>
      <c r="E560" s="2198"/>
      <c r="F560" s="1"/>
      <c r="G560" s="3"/>
      <c r="H560" s="3"/>
    </row>
    <row r="561" spans="1:8" ht="15.75" customHeight="1">
      <c r="A561" s="1"/>
      <c r="B561" s="1"/>
      <c r="C561" s="2"/>
      <c r="D561" s="2"/>
      <c r="E561" s="2198"/>
      <c r="F561" s="1"/>
      <c r="G561" s="3"/>
      <c r="H561" s="3"/>
    </row>
    <row r="562" spans="1:8" ht="15.75" customHeight="1">
      <c r="A562" s="1"/>
      <c r="B562" s="1"/>
      <c r="C562" s="2"/>
      <c r="D562" s="2"/>
      <c r="E562" s="2198"/>
      <c r="F562" s="1"/>
      <c r="G562" s="3"/>
      <c r="H562" s="3"/>
    </row>
    <row r="563" spans="1:8" ht="15.75" customHeight="1">
      <c r="A563" s="1"/>
      <c r="B563" s="1"/>
      <c r="C563" s="2"/>
      <c r="D563" s="2"/>
      <c r="E563" s="2198"/>
      <c r="F563" s="1"/>
      <c r="G563" s="3"/>
      <c r="H563" s="3"/>
    </row>
    <row r="564" spans="1:8" ht="15.75" customHeight="1">
      <c r="A564" s="1"/>
      <c r="B564" s="1"/>
      <c r="C564" s="2"/>
      <c r="D564" s="2"/>
      <c r="E564" s="2198"/>
      <c r="F564" s="1"/>
      <c r="G564" s="3"/>
      <c r="H564" s="3"/>
    </row>
    <row r="565" spans="1:8" ht="15.75" customHeight="1">
      <c r="A565" s="1"/>
      <c r="B565" s="1"/>
      <c r="C565" s="2"/>
      <c r="D565" s="2"/>
      <c r="E565" s="2198"/>
      <c r="F565" s="1"/>
      <c r="G565" s="3"/>
      <c r="H565" s="3"/>
    </row>
    <row r="566" spans="1:8" ht="15.75" customHeight="1">
      <c r="A566" s="1"/>
      <c r="B566" s="1"/>
      <c r="C566" s="2"/>
      <c r="D566" s="2"/>
      <c r="E566" s="2198"/>
      <c r="F566" s="1"/>
      <c r="G566" s="3"/>
      <c r="H566" s="3"/>
    </row>
    <row r="567" spans="1:8" ht="15.75" customHeight="1">
      <c r="A567" s="1"/>
      <c r="B567" s="1"/>
      <c r="C567" s="2"/>
      <c r="D567" s="2"/>
      <c r="E567" s="2198"/>
      <c r="F567" s="1"/>
      <c r="G567" s="3"/>
      <c r="H567" s="3"/>
    </row>
    <row r="568" spans="1:8" ht="15.75" customHeight="1">
      <c r="A568" s="1"/>
      <c r="B568" s="1"/>
      <c r="C568" s="2"/>
      <c r="D568" s="2"/>
      <c r="E568" s="2198"/>
      <c r="F568" s="1"/>
      <c r="G568" s="3"/>
      <c r="H568" s="3"/>
    </row>
    <row r="569" spans="1:8" ht="15.75" customHeight="1">
      <c r="A569" s="1"/>
      <c r="B569" s="1"/>
      <c r="C569" s="2"/>
      <c r="D569" s="2"/>
      <c r="E569" s="2198"/>
      <c r="F569" s="1"/>
      <c r="G569" s="3"/>
      <c r="H569" s="3"/>
    </row>
    <row r="570" spans="1:8" ht="15.75" customHeight="1"/>
    <row r="571" spans="1:8" ht="15.75" customHeight="1"/>
    <row r="572" spans="1:8" ht="15.75" customHeight="1"/>
    <row r="573" spans="1:8" ht="15.75" customHeight="1"/>
    <row r="574" spans="1:8" ht="15.75" customHeight="1"/>
    <row r="575" spans="1:8" ht="15.75" customHeight="1"/>
    <row r="576" spans="1:8"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row r="1091" ht="15.75" customHeight="1"/>
    <row r="1092" ht="15.75" customHeight="1"/>
    <row r="1093" ht="15.75" customHeight="1"/>
    <row r="1094" ht="15.75" customHeight="1"/>
    <row r="1095" ht="15.75" customHeight="1"/>
    <row r="1096" ht="15.75" customHeight="1"/>
    <row r="1097" ht="15.75" customHeight="1"/>
    <row r="1098" ht="15.75" customHeight="1"/>
    <row r="1099" ht="15.75" customHeight="1"/>
    <row r="1100" ht="15.75" customHeight="1"/>
    <row r="1101" ht="15.75" customHeight="1"/>
    <row r="1102" ht="15.75" customHeight="1"/>
    <row r="1103" ht="15.75" customHeight="1"/>
    <row r="1104" ht="15.75" customHeight="1"/>
    <row r="1105" ht="15.75" customHeight="1"/>
    <row r="1106" ht="15.75" customHeight="1"/>
    <row r="1107" ht="15.75" customHeight="1"/>
    <row r="1108" ht="15.75" customHeight="1"/>
    <row r="1109" ht="15.75" customHeight="1"/>
    <row r="1110" ht="15.75" customHeight="1"/>
    <row r="1111" ht="15.75" customHeight="1"/>
    <row r="1112" ht="15.75" customHeight="1"/>
    <row r="1113" ht="15.75" customHeight="1"/>
    <row r="1114" ht="15.75" customHeight="1"/>
    <row r="1115" ht="15.75" customHeight="1"/>
    <row r="1116" ht="15.75" customHeight="1"/>
    <row r="1117" ht="15.75" customHeight="1"/>
    <row r="1118" ht="15.75" customHeight="1"/>
    <row r="1119" ht="15.75" customHeight="1"/>
    <row r="1120" ht="15.75" customHeight="1"/>
    <row r="1121" ht="15.75" customHeight="1"/>
    <row r="1122" ht="15.75" customHeight="1"/>
    <row r="1123" ht="15.75" customHeight="1"/>
    <row r="1124" ht="15.75" customHeight="1"/>
    <row r="1125" ht="15.75" customHeight="1"/>
    <row r="1126" ht="15.75" customHeight="1"/>
    <row r="1127" ht="15.75" customHeight="1"/>
    <row r="1128" ht="15.75" customHeight="1"/>
    <row r="1129" ht="15.75" customHeight="1"/>
    <row r="1130" ht="15.75" customHeight="1"/>
    <row r="1131" ht="15.75" customHeight="1"/>
    <row r="1132" ht="15.75" customHeight="1"/>
    <row r="1133" ht="15.75" customHeight="1"/>
    <row r="1134" ht="15.75" customHeight="1"/>
    <row r="1135" ht="15.75" customHeight="1"/>
    <row r="1136" ht="15.75" customHeight="1"/>
    <row r="1137" ht="15.75" customHeight="1"/>
    <row r="1138" ht="15.75" customHeight="1"/>
    <row r="1139" ht="15.75" customHeight="1"/>
    <row r="1140" ht="15.75" customHeight="1"/>
    <row r="1141" ht="15.75" customHeight="1"/>
    <row r="1142" ht="15.75" customHeight="1"/>
    <row r="1143" ht="15.75" customHeight="1"/>
    <row r="1144" ht="15.75" customHeight="1"/>
    <row r="1145" ht="15.75" customHeight="1"/>
    <row r="1146" ht="15.75" customHeight="1"/>
    <row r="1147" ht="15.75" customHeight="1"/>
    <row r="1148" ht="15.75" customHeight="1"/>
    <row r="1149" ht="15.75" customHeight="1"/>
    <row r="1150" ht="15.75" customHeight="1"/>
    <row r="1151" ht="15.75" customHeight="1"/>
    <row r="1152" ht="15.75" customHeight="1"/>
    <row r="1153" ht="15.75" customHeight="1"/>
    <row r="1154" ht="15.75" customHeight="1"/>
    <row r="1155" ht="15.75" customHeight="1"/>
    <row r="1156" ht="15.75" customHeight="1"/>
    <row r="1157" ht="15.75" customHeight="1"/>
    <row r="1158" ht="15.75" customHeight="1"/>
    <row r="1159" ht="15.75" customHeight="1"/>
    <row r="1160" ht="15.75" customHeight="1"/>
    <row r="1161" ht="15.75" customHeight="1"/>
    <row r="1162" ht="15.75" customHeight="1"/>
    <row r="1163" ht="15.75" customHeight="1"/>
    <row r="1164" ht="15.75" customHeight="1"/>
    <row r="1165" ht="15.75" customHeight="1"/>
    <row r="1166" ht="15.75" customHeight="1"/>
    <row r="1167" ht="15.75" customHeight="1"/>
    <row r="1168" ht="15.75" customHeight="1"/>
    <row r="1169" ht="15.75" customHeight="1"/>
    <row r="1170" ht="15.75" customHeight="1"/>
    <row r="1171" ht="15.75" customHeight="1"/>
    <row r="1172" ht="15.75" customHeight="1"/>
    <row r="1173" ht="15.75" customHeight="1"/>
    <row r="1174" ht="15.75" customHeight="1"/>
    <row r="1175" ht="15.75" customHeight="1"/>
    <row r="1176" ht="15.75" customHeight="1"/>
    <row r="1177" ht="15.75" customHeight="1"/>
    <row r="1178" ht="15.75" customHeight="1"/>
    <row r="1179" ht="15.75" customHeight="1"/>
    <row r="1180" ht="15.75" customHeight="1"/>
    <row r="1181" ht="15.75" customHeight="1"/>
    <row r="1182" ht="15.75" customHeight="1"/>
    <row r="1183" ht="15.75" customHeight="1"/>
    <row r="1184" ht="15.75" customHeight="1"/>
    <row r="1185" ht="15.75" customHeight="1"/>
    <row r="1186" ht="15.75" customHeight="1"/>
    <row r="1187" ht="15.75" customHeight="1"/>
    <row r="1188" ht="15.75" customHeight="1"/>
    <row r="1189" ht="15.75" customHeight="1"/>
    <row r="1190" ht="15.75" customHeight="1"/>
    <row r="1191" ht="15.75" customHeight="1"/>
    <row r="1192" ht="15.75" customHeight="1"/>
    <row r="1193" ht="15.75" customHeight="1"/>
    <row r="1194" ht="15.75" customHeight="1"/>
    <row r="1195" ht="15.75" customHeight="1"/>
    <row r="1196" ht="15.75" customHeight="1"/>
    <row r="1197" ht="15.75" customHeight="1"/>
    <row r="1198" ht="15.75" customHeight="1"/>
    <row r="1199" ht="15.75" customHeight="1"/>
    <row r="1200" ht="15.75" customHeight="1"/>
    <row r="1201" ht="15.75" customHeight="1"/>
    <row r="1202" ht="15.75" customHeight="1"/>
    <row r="1203" ht="15.75" customHeight="1"/>
    <row r="1204" ht="15.75" customHeight="1"/>
    <row r="1205" ht="15.75" customHeight="1"/>
    <row r="1206" ht="15.75" customHeight="1"/>
    <row r="1207" ht="15.75" customHeight="1"/>
    <row r="1208" ht="15.75" customHeight="1"/>
    <row r="1209" ht="15.75" customHeight="1"/>
    <row r="1210" ht="15.75" customHeight="1"/>
    <row r="1211" ht="15.75" customHeight="1"/>
    <row r="1212" ht="15.75" customHeight="1"/>
    <row r="1213" ht="15.75" customHeight="1"/>
    <row r="1214" ht="15.75" customHeight="1"/>
    <row r="1215" ht="15.75" customHeight="1"/>
    <row r="1216" ht="15.75" customHeight="1"/>
    <row r="1217" ht="15.75" customHeight="1"/>
    <row r="1218" ht="15.75" customHeight="1"/>
    <row r="1219" ht="15.75" customHeight="1"/>
    <row r="1220" ht="15.75" customHeight="1"/>
    <row r="1221" ht="15.75" customHeight="1"/>
    <row r="1222" ht="15.75" customHeight="1"/>
    <row r="1223" ht="15.75" customHeight="1"/>
    <row r="1224" ht="15.75" customHeight="1"/>
    <row r="1225" ht="15.75" customHeight="1"/>
    <row r="1226" ht="15.75" customHeight="1"/>
    <row r="1227" ht="15.75" customHeight="1"/>
    <row r="1228" ht="15.75" customHeight="1"/>
    <row r="1229" ht="15.75" customHeight="1"/>
    <row r="1230" ht="15.75" customHeight="1"/>
    <row r="1231" ht="15.75" customHeight="1"/>
    <row r="1232" ht="15.75" customHeight="1"/>
    <row r="1233" ht="15.75" customHeight="1"/>
    <row r="1234" ht="15.75" customHeight="1"/>
    <row r="1235" ht="15.75" customHeight="1"/>
    <row r="1236" ht="15.75" customHeight="1"/>
    <row r="1237" ht="15.75" customHeight="1"/>
    <row r="1238" ht="15.75" customHeight="1"/>
    <row r="1239" ht="15.75" customHeight="1"/>
    <row r="1240" ht="15.75" customHeight="1"/>
    <row r="1241" ht="15.75" customHeight="1"/>
    <row r="1242" ht="15.75" customHeight="1"/>
    <row r="1243" ht="15.75" customHeight="1"/>
    <row r="1244" ht="15.75" customHeight="1"/>
    <row r="1245" ht="15.75" customHeight="1"/>
    <row r="1246" ht="15.75" customHeight="1"/>
    <row r="1247" ht="15.75" customHeight="1"/>
    <row r="1248" ht="15.75" customHeight="1"/>
    <row r="1249" ht="15.75" customHeight="1"/>
    <row r="1250" ht="15.75" customHeight="1"/>
    <row r="1251" ht="15.75" customHeight="1"/>
    <row r="1252" ht="15.75" customHeight="1"/>
    <row r="1253" ht="15.75" customHeight="1"/>
    <row r="1254" ht="15.75" customHeight="1"/>
    <row r="1255" ht="15.75" customHeight="1"/>
    <row r="1256" ht="15.75" customHeight="1"/>
    <row r="1257" ht="15.75" customHeight="1"/>
    <row r="1258" ht="15.75" customHeight="1"/>
    <row r="1259" ht="15.75" customHeight="1"/>
    <row r="1260" ht="15.75" customHeight="1"/>
    <row r="1261" ht="15.75" customHeight="1"/>
    <row r="1262" ht="15.75" customHeight="1"/>
    <row r="1263" ht="15.75" customHeight="1"/>
    <row r="1264" ht="15.75" customHeight="1"/>
    <row r="1265" ht="15.75" customHeight="1"/>
    <row r="1266" ht="15.75" customHeight="1"/>
    <row r="1267" ht="15.75" customHeight="1"/>
    <row r="1268" ht="15.75" customHeight="1"/>
    <row r="1269" ht="15.75" customHeight="1"/>
    <row r="1270" ht="15.75" customHeight="1"/>
    <row r="1271" ht="15.75" customHeight="1"/>
    <row r="1272" ht="15.75" customHeight="1"/>
    <row r="1273" ht="15.75" customHeight="1"/>
    <row r="1274" ht="15.75" customHeight="1"/>
    <row r="1275" ht="15.75" customHeight="1"/>
    <row r="1276" ht="15.75" customHeight="1"/>
    <row r="1277" ht="15.75" customHeight="1"/>
    <row r="1278" ht="15.75" customHeight="1"/>
    <row r="1279" ht="15.75" customHeight="1"/>
    <row r="1280" ht="15.75" customHeight="1"/>
    <row r="1281" ht="15.75" customHeight="1"/>
    <row r="1282" ht="15.75" customHeight="1"/>
    <row r="1283" ht="15.75" customHeight="1"/>
    <row r="1284" ht="15.75" customHeight="1"/>
    <row r="1285" ht="15.75" customHeight="1"/>
    <row r="1286" ht="15.75" customHeight="1"/>
    <row r="1287" ht="15.75" customHeight="1"/>
    <row r="1288" ht="15.75" customHeight="1"/>
    <row r="1289" ht="15.75" customHeight="1"/>
    <row r="1290" ht="15.75" customHeight="1"/>
    <row r="1291" ht="15.75" customHeight="1"/>
    <row r="1292" ht="15.75" customHeight="1"/>
    <row r="1293" ht="15.75" customHeight="1"/>
    <row r="1294" ht="15.75" customHeight="1"/>
    <row r="1295" ht="15.75" customHeight="1"/>
    <row r="1296" ht="15.75" customHeight="1"/>
    <row r="1297" ht="15.75" customHeight="1"/>
    <row r="1298" ht="15.75" customHeight="1"/>
    <row r="1299" ht="15.75" customHeight="1"/>
    <row r="1300" ht="15.75" customHeight="1"/>
    <row r="1301" ht="15.75" customHeight="1"/>
    <row r="1302" ht="15.75" customHeight="1"/>
    <row r="1303" ht="15.75" customHeight="1"/>
    <row r="1304" ht="15.75" customHeight="1"/>
    <row r="1305" ht="15.75" customHeight="1"/>
    <row r="1306" ht="15.75" customHeight="1"/>
    <row r="1307" ht="15.75" customHeight="1"/>
    <row r="1308" ht="15.75" customHeight="1"/>
    <row r="1309" ht="15.75" customHeight="1"/>
    <row r="1310" ht="15.75" customHeight="1"/>
    <row r="1311" ht="15.75" customHeight="1"/>
    <row r="1312" ht="15.75" customHeight="1"/>
    <row r="1313" ht="15.75" customHeight="1"/>
    <row r="1314" ht="15.75" customHeight="1"/>
    <row r="1315" ht="15.75" customHeight="1"/>
    <row r="1316" ht="15.75" customHeight="1"/>
    <row r="1317" ht="15.75" customHeight="1"/>
    <row r="1318" ht="15.75" customHeight="1"/>
    <row r="1319" ht="15.75" customHeight="1"/>
    <row r="1320" ht="15.75" customHeight="1"/>
    <row r="1321" ht="15.75" customHeight="1"/>
    <row r="1322" ht="15.75" customHeight="1"/>
    <row r="1323" ht="15.75" customHeight="1"/>
    <row r="1324" ht="15.75" customHeight="1"/>
    <row r="1325" ht="15.75" customHeight="1"/>
    <row r="1326" ht="15.75" customHeight="1"/>
    <row r="1327" ht="15.75" customHeight="1"/>
    <row r="1328" ht="15.75" customHeight="1"/>
    <row r="1329" ht="15.75" customHeight="1"/>
    <row r="1330" ht="15.75" customHeight="1"/>
    <row r="1331" ht="15.75" customHeight="1"/>
    <row r="1332" ht="15.75" customHeight="1"/>
    <row r="1333" ht="15.75" customHeight="1"/>
    <row r="1334" ht="15.75" customHeight="1"/>
    <row r="1335" ht="15.75" customHeight="1"/>
    <row r="1336" ht="15.75" customHeight="1"/>
    <row r="1337" ht="15.75" customHeight="1"/>
    <row r="1338" ht="15.75" customHeight="1"/>
    <row r="1339" ht="15.75" customHeight="1"/>
    <row r="1340" ht="15.75" customHeight="1"/>
    <row r="1341" ht="15.75" customHeight="1"/>
    <row r="1342" ht="15.75" customHeight="1"/>
    <row r="1343" ht="15.75" customHeight="1"/>
    <row r="1344" ht="15.75" customHeight="1"/>
    <row r="1345" ht="15.75" customHeight="1"/>
    <row r="1346" ht="15.75" customHeight="1"/>
    <row r="1347" ht="15.75" customHeight="1"/>
    <row r="1348" ht="15.75" customHeight="1"/>
    <row r="1349" ht="15.75" customHeight="1"/>
  </sheetData>
  <mergeCells count="4">
    <mergeCell ref="A2:E2"/>
    <mergeCell ref="A4:E4"/>
    <mergeCell ref="A5:E5"/>
    <mergeCell ref="A366:H366"/>
  </mergeCells>
  <pageMargins left="0.7" right="0.7" top="0.75" bottom="0.75" header="0" footer="0"/>
  <pageSetup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7"/>
  </sheetPr>
  <dimension ref="A1:Z1166"/>
  <sheetViews>
    <sheetView topLeftCell="A45" workbookViewId="0">
      <selection activeCell="F7" sqref="F1:F1048576"/>
    </sheetView>
  </sheetViews>
  <sheetFormatPr defaultColWidth="14.44140625" defaultRowHeight="15" customHeight="1"/>
  <cols>
    <col min="1" max="1" width="23.6640625" customWidth="1"/>
    <col min="2" max="2" width="10.88671875" customWidth="1"/>
    <col min="3" max="3" width="30" customWidth="1"/>
    <col min="4" max="4" width="17.6640625" customWidth="1"/>
    <col min="5" max="5" width="15.6640625" style="2202" customWidth="1"/>
    <col min="6" max="6" width="13.6640625" style="142" customWidth="1"/>
    <col min="7" max="8" width="13.6640625" customWidth="1"/>
    <col min="9" max="25" width="8" customWidth="1"/>
  </cols>
  <sheetData>
    <row r="1" spans="1:26" ht="14.4">
      <c r="A1" s="1"/>
      <c r="B1" s="1"/>
      <c r="C1" s="2"/>
      <c r="D1" s="2"/>
      <c r="E1" s="2198"/>
      <c r="F1" s="1"/>
      <c r="G1" s="3"/>
      <c r="H1" s="3"/>
    </row>
    <row r="2" spans="1:26" ht="15.75" customHeight="1">
      <c r="A2" s="2389" t="s">
        <v>309</v>
      </c>
      <c r="B2" s="2390"/>
      <c r="C2" s="2390"/>
      <c r="D2" s="2390"/>
      <c r="E2" s="2391"/>
      <c r="F2" s="4"/>
      <c r="G2" s="4"/>
      <c r="H2" s="4"/>
      <c r="I2" s="19"/>
      <c r="J2" s="19"/>
      <c r="K2" s="19"/>
      <c r="L2" s="19"/>
      <c r="M2" s="19"/>
      <c r="N2" s="19"/>
      <c r="O2" s="19"/>
      <c r="P2" s="19"/>
      <c r="Q2" s="19"/>
      <c r="R2" s="19"/>
      <c r="S2" s="19"/>
      <c r="T2" s="19"/>
      <c r="U2" s="19"/>
      <c r="V2" s="19"/>
      <c r="W2" s="19"/>
      <c r="X2" s="19"/>
      <c r="Y2" s="19"/>
    </row>
    <row r="3" spans="1:26" ht="15.75" customHeight="1">
      <c r="A3" s="5"/>
      <c r="B3" s="5"/>
      <c r="C3" s="5"/>
      <c r="D3" s="5"/>
      <c r="E3" s="2199"/>
      <c r="F3" s="4"/>
      <c r="G3" s="4"/>
      <c r="H3" s="4"/>
      <c r="I3" s="19"/>
      <c r="J3" s="19"/>
      <c r="K3" s="19"/>
      <c r="L3" s="19"/>
      <c r="M3" s="19"/>
      <c r="N3" s="19"/>
      <c r="O3" s="19"/>
      <c r="P3" s="19"/>
      <c r="Q3" s="19"/>
      <c r="R3" s="19"/>
      <c r="S3" s="19"/>
      <c r="T3" s="19"/>
      <c r="U3" s="19"/>
      <c r="V3" s="19"/>
      <c r="W3" s="19"/>
      <c r="X3" s="19"/>
      <c r="Y3" s="19"/>
    </row>
    <row r="4" spans="1:26" ht="14.25" customHeight="1">
      <c r="A4" s="2334" t="s">
        <v>310</v>
      </c>
      <c r="B4" s="2372"/>
      <c r="C4" s="2372"/>
      <c r="D4" s="2372"/>
      <c r="E4" s="2373"/>
      <c r="F4" s="4"/>
      <c r="G4" s="4"/>
      <c r="H4" s="4"/>
      <c r="I4" s="19"/>
      <c r="J4" s="19"/>
      <c r="K4" s="19"/>
      <c r="L4" s="19"/>
      <c r="M4" s="19"/>
      <c r="N4" s="19"/>
      <c r="O4" s="19"/>
      <c r="P4" s="19"/>
      <c r="Q4" s="19"/>
      <c r="R4" s="19"/>
      <c r="S4" s="19"/>
      <c r="T4" s="19"/>
      <c r="U4" s="19"/>
      <c r="V4" s="19"/>
      <c r="W4" s="19"/>
      <c r="X4" s="19"/>
      <c r="Y4" s="19"/>
    </row>
    <row r="5" spans="1:26" ht="25.95" customHeight="1">
      <c r="A5" s="2353" t="s">
        <v>311</v>
      </c>
      <c r="B5" s="2372"/>
      <c r="C5" s="2372"/>
      <c r="D5" s="2372"/>
      <c r="E5" s="2373"/>
      <c r="F5" s="4"/>
      <c r="G5" s="4"/>
      <c r="H5" s="4"/>
      <c r="I5" s="19"/>
      <c r="J5" s="19"/>
      <c r="K5" s="19"/>
      <c r="L5" s="19"/>
      <c r="M5" s="19"/>
      <c r="N5" s="19"/>
      <c r="O5" s="19"/>
      <c r="P5" s="19"/>
      <c r="Q5" s="19"/>
      <c r="R5" s="19"/>
      <c r="S5" s="19"/>
      <c r="T5" s="19"/>
      <c r="U5" s="19"/>
      <c r="V5" s="19"/>
      <c r="W5" s="19"/>
      <c r="X5" s="19"/>
      <c r="Y5" s="19"/>
    </row>
    <row r="6" spans="1:26" ht="40.200000000000003" customHeight="1">
      <c r="A6" s="2353" t="s">
        <v>312</v>
      </c>
      <c r="B6" s="2372"/>
      <c r="C6" s="2372"/>
      <c r="D6" s="2372"/>
      <c r="E6" s="2373"/>
      <c r="F6" s="4"/>
      <c r="G6" s="4"/>
      <c r="H6" s="4"/>
      <c r="I6" s="19"/>
      <c r="J6" s="19"/>
      <c r="K6" s="19"/>
      <c r="L6" s="19"/>
      <c r="M6" s="19"/>
      <c r="N6" s="19"/>
      <c r="O6" s="19"/>
      <c r="P6" s="19"/>
      <c r="Q6" s="19"/>
      <c r="R6" s="19"/>
      <c r="S6" s="19"/>
      <c r="T6" s="19"/>
      <c r="U6" s="19"/>
      <c r="V6" s="19"/>
      <c r="W6" s="19"/>
      <c r="X6" s="19"/>
      <c r="Y6" s="19"/>
    </row>
    <row r="7" spans="1:26" ht="26.7" customHeight="1">
      <c r="A7" s="2353" t="s">
        <v>313</v>
      </c>
      <c r="B7" s="2372"/>
      <c r="C7" s="2372"/>
      <c r="D7" s="2372"/>
      <c r="E7" s="2373"/>
      <c r="F7" s="4"/>
      <c r="G7" s="4"/>
      <c r="H7" s="4"/>
      <c r="I7" s="19"/>
      <c r="J7" s="19"/>
      <c r="K7" s="19"/>
      <c r="L7" s="19"/>
      <c r="M7" s="19"/>
      <c r="N7" s="19"/>
      <c r="O7" s="19"/>
      <c r="P7" s="19"/>
      <c r="Q7" s="19"/>
      <c r="R7" s="19"/>
      <c r="S7" s="19"/>
      <c r="T7" s="19"/>
      <c r="U7" s="19"/>
      <c r="V7" s="19"/>
      <c r="W7" s="19"/>
      <c r="X7" s="19"/>
      <c r="Y7" s="19"/>
    </row>
    <row r="8" spans="1:26" ht="59.25" customHeight="1">
      <c r="A8" s="2374" t="s">
        <v>314</v>
      </c>
      <c r="B8" s="2325"/>
      <c r="C8" s="2325"/>
      <c r="D8" s="2325"/>
      <c r="E8" s="2326"/>
      <c r="F8" s="4"/>
      <c r="G8" s="4"/>
      <c r="H8" s="4"/>
      <c r="I8" s="19"/>
      <c r="J8" s="19"/>
      <c r="K8" s="19"/>
      <c r="L8" s="19"/>
      <c r="M8" s="19"/>
      <c r="N8" s="19"/>
      <c r="O8" s="19"/>
      <c r="P8" s="19"/>
      <c r="Q8" s="19"/>
      <c r="R8" s="19"/>
      <c r="S8" s="19"/>
      <c r="T8" s="19"/>
      <c r="U8" s="19"/>
      <c r="V8" s="19"/>
      <c r="W8" s="19"/>
      <c r="X8" s="19"/>
      <c r="Y8" s="19"/>
    </row>
    <row r="9" spans="1:26" ht="14.4">
      <c r="A9" s="7"/>
      <c r="B9" s="7"/>
      <c r="C9" s="8"/>
      <c r="D9" s="8"/>
      <c r="E9" s="2200"/>
      <c r="F9" s="7"/>
      <c r="G9" s="7"/>
      <c r="H9" s="7"/>
      <c r="I9" s="19"/>
      <c r="J9" s="19"/>
      <c r="K9" s="19"/>
      <c r="L9" s="19"/>
      <c r="M9" s="19"/>
      <c r="N9" s="19"/>
      <c r="O9" s="19"/>
      <c r="P9" s="19"/>
      <c r="Q9" s="19"/>
      <c r="R9" s="19"/>
      <c r="S9" s="19"/>
      <c r="T9" s="19"/>
      <c r="U9" s="19"/>
      <c r="V9" s="19"/>
      <c r="W9" s="19"/>
      <c r="X9" s="19"/>
      <c r="Y9" s="19"/>
    </row>
    <row r="10" spans="1:26" ht="61.5" customHeight="1">
      <c r="A10" s="11" t="s">
        <v>135</v>
      </c>
      <c r="B10" s="10" t="s">
        <v>85</v>
      </c>
      <c r="C10" s="130" t="s">
        <v>351</v>
      </c>
      <c r="D10" s="11" t="s">
        <v>71</v>
      </c>
      <c r="E10" s="1763" t="s">
        <v>57</v>
      </c>
      <c r="F10" s="138" t="s">
        <v>393</v>
      </c>
      <c r="I10" s="19"/>
      <c r="J10" s="19"/>
      <c r="K10" s="19"/>
      <c r="L10" s="19"/>
      <c r="M10" s="19"/>
      <c r="N10" s="19"/>
      <c r="O10" s="19"/>
      <c r="P10" s="19"/>
      <c r="Q10" s="19"/>
      <c r="R10" s="19"/>
      <c r="S10" s="19"/>
      <c r="T10" s="19"/>
      <c r="U10" s="19"/>
      <c r="V10" s="19"/>
      <c r="W10" s="19"/>
      <c r="X10" s="19"/>
      <c r="Y10" s="19"/>
    </row>
    <row r="11" spans="1:26" ht="25.2" customHeight="1">
      <c r="A11" s="1775" t="s">
        <v>584</v>
      </c>
      <c r="B11" s="1765" t="s">
        <v>456</v>
      </c>
      <c r="C11" s="1765" t="s">
        <v>694</v>
      </c>
      <c r="D11" s="1999">
        <v>56</v>
      </c>
      <c r="E11" s="1995">
        <v>56</v>
      </c>
      <c r="F11" s="1767" t="s">
        <v>423</v>
      </c>
    </row>
    <row r="12" spans="1:26" ht="25.2" customHeight="1">
      <c r="A12" s="1775" t="s">
        <v>584</v>
      </c>
      <c r="B12" s="1765" t="str">
        <f t="shared" ref="B12:B15" si="0">$B$11</f>
        <v>FMED2</v>
      </c>
      <c r="C12" s="1765" t="s">
        <v>695</v>
      </c>
      <c r="D12" s="1999">
        <v>56</v>
      </c>
      <c r="E12" s="1995">
        <v>56</v>
      </c>
      <c r="F12" s="1767" t="s">
        <v>423</v>
      </c>
    </row>
    <row r="13" spans="1:26" ht="25.2" customHeight="1">
      <c r="A13" s="1775" t="s">
        <v>584</v>
      </c>
      <c r="B13" s="1765" t="str">
        <f t="shared" si="0"/>
        <v>FMED2</v>
      </c>
      <c r="C13" s="1765" t="s">
        <v>696</v>
      </c>
      <c r="D13" s="1999">
        <v>56</v>
      </c>
      <c r="E13" s="1995">
        <v>56</v>
      </c>
      <c r="F13" s="1767" t="s">
        <v>423</v>
      </c>
      <c r="G13" s="152"/>
      <c r="H13" s="152"/>
      <c r="I13" s="152"/>
      <c r="J13" s="152"/>
      <c r="K13" s="152"/>
      <c r="L13" s="152"/>
      <c r="M13" s="152"/>
      <c r="N13" s="152"/>
      <c r="O13" s="152"/>
      <c r="P13" s="152"/>
      <c r="Q13" s="152"/>
      <c r="R13" s="152"/>
      <c r="S13" s="152"/>
      <c r="T13" s="152"/>
      <c r="U13" s="152"/>
      <c r="V13" s="152"/>
      <c r="W13" s="152"/>
      <c r="X13" s="152"/>
      <c r="Y13" s="152"/>
      <c r="Z13" s="152"/>
    </row>
    <row r="14" spans="1:26" ht="25.2" customHeight="1">
      <c r="A14" s="1775" t="s">
        <v>584</v>
      </c>
      <c r="B14" s="1765" t="str">
        <f t="shared" si="0"/>
        <v>FMED2</v>
      </c>
      <c r="C14" s="1765" t="s">
        <v>697</v>
      </c>
      <c r="D14" s="1999">
        <v>56</v>
      </c>
      <c r="E14" s="1995">
        <v>56</v>
      </c>
      <c r="F14" s="1767" t="s">
        <v>423</v>
      </c>
    </row>
    <row r="15" spans="1:26" ht="25.2" customHeight="1">
      <c r="A15" s="1775" t="s">
        <v>584</v>
      </c>
      <c r="B15" s="1765" t="str">
        <f t="shared" si="0"/>
        <v>FMED2</v>
      </c>
      <c r="C15" s="1765" t="s">
        <v>698</v>
      </c>
      <c r="D15" s="1999">
        <v>200</v>
      </c>
      <c r="E15" s="1995">
        <v>200</v>
      </c>
      <c r="F15" s="1767" t="s">
        <v>423</v>
      </c>
    </row>
    <row r="16" spans="1:26" ht="25.2" customHeight="1">
      <c r="A16" s="1775" t="s">
        <v>880</v>
      </c>
      <c r="B16" s="1765" t="s">
        <v>456</v>
      </c>
      <c r="C16" s="1765" t="s">
        <v>934</v>
      </c>
      <c r="D16" s="1999">
        <v>56</v>
      </c>
      <c r="E16" s="1995">
        <v>56</v>
      </c>
      <c r="F16" s="1772" t="s">
        <v>703</v>
      </c>
    </row>
    <row r="17" spans="1:26" ht="25.2" customHeight="1">
      <c r="A17" s="1775" t="s">
        <v>433</v>
      </c>
      <c r="B17" s="1765" t="s">
        <v>456</v>
      </c>
      <c r="C17" s="1765" t="s">
        <v>934</v>
      </c>
      <c r="D17" s="1999">
        <v>56</v>
      </c>
      <c r="E17" s="1995">
        <v>56</v>
      </c>
      <c r="F17" s="2030" t="s">
        <v>433</v>
      </c>
    </row>
    <row r="18" spans="1:26" ht="25.2" customHeight="1">
      <c r="A18" s="1775" t="s">
        <v>1046</v>
      </c>
      <c r="B18" s="1764" t="s">
        <v>456</v>
      </c>
      <c r="C18" s="1765" t="s">
        <v>1047</v>
      </c>
      <c r="D18" s="1999">
        <v>30</v>
      </c>
      <c r="E18" s="1995">
        <v>30</v>
      </c>
      <c r="F18" s="1775" t="s">
        <v>1046</v>
      </c>
    </row>
    <row r="19" spans="1:26" ht="25.2" customHeight="1">
      <c r="A19" s="1775" t="s">
        <v>1046</v>
      </c>
      <c r="B19" s="1764" t="s">
        <v>456</v>
      </c>
      <c r="C19" s="1765" t="s">
        <v>1048</v>
      </c>
      <c r="D19" s="1998">
        <v>56</v>
      </c>
      <c r="E19" s="1995">
        <v>56</v>
      </c>
      <c r="F19" s="1775" t="s">
        <v>1046</v>
      </c>
    </row>
    <row r="20" spans="1:26" ht="25.2" customHeight="1">
      <c r="A20" s="1769" t="s">
        <v>1110</v>
      </c>
      <c r="B20" s="1765" t="s">
        <v>456</v>
      </c>
      <c r="C20" s="1765" t="s">
        <v>698</v>
      </c>
      <c r="D20" s="1998">
        <v>200</v>
      </c>
      <c r="E20" s="1995">
        <f t="shared" ref="E20:E21" si="1">D20</f>
        <v>200</v>
      </c>
      <c r="F20" s="1769" t="s">
        <v>1110</v>
      </c>
    </row>
    <row r="21" spans="1:26" ht="25.2" customHeight="1">
      <c r="A21" s="1769" t="s">
        <v>1110</v>
      </c>
      <c r="B21" s="1765" t="s">
        <v>1041</v>
      </c>
      <c r="C21" s="1765" t="s">
        <v>1135</v>
      </c>
      <c r="D21" s="1998">
        <v>780</v>
      </c>
      <c r="E21" s="1995">
        <f t="shared" si="1"/>
        <v>780</v>
      </c>
      <c r="F21" s="1769" t="s">
        <v>1110</v>
      </c>
    </row>
    <row r="22" spans="1:26" ht="25.2" customHeight="1">
      <c r="A22" s="1769" t="s">
        <v>1110</v>
      </c>
      <c r="B22" s="1765" t="s">
        <v>475</v>
      </c>
      <c r="C22" s="1765" t="s">
        <v>1048</v>
      </c>
      <c r="D22" s="1998">
        <v>56</v>
      </c>
      <c r="E22" s="1995">
        <v>56</v>
      </c>
      <c r="F22" s="1769" t="s">
        <v>1110</v>
      </c>
    </row>
    <row r="23" spans="1:26" ht="25.2" customHeight="1">
      <c r="A23" s="1775" t="s">
        <v>1402</v>
      </c>
      <c r="B23" s="1765" t="s">
        <v>456</v>
      </c>
      <c r="C23" s="1765" t="s">
        <v>1403</v>
      </c>
      <c r="D23" s="1999">
        <v>200</v>
      </c>
      <c r="E23" s="1995">
        <v>200</v>
      </c>
      <c r="F23" s="1775" t="s">
        <v>1402</v>
      </c>
    </row>
    <row r="24" spans="1:26" ht="25.2" customHeight="1">
      <c r="A24" s="1775" t="s">
        <v>1402</v>
      </c>
      <c r="B24" s="1765" t="s">
        <v>456</v>
      </c>
      <c r="C24" s="1765" t="s">
        <v>1404</v>
      </c>
      <c r="D24" s="1998">
        <v>56</v>
      </c>
      <c r="E24" s="1995">
        <v>28</v>
      </c>
      <c r="F24" s="1775" t="s">
        <v>1402</v>
      </c>
    </row>
    <row r="25" spans="1:26" ht="25.2" customHeight="1">
      <c r="A25" s="1775" t="s">
        <v>1402</v>
      </c>
      <c r="B25" s="1765" t="s">
        <v>456</v>
      </c>
      <c r="C25" s="1765" t="s">
        <v>1405</v>
      </c>
      <c r="D25" s="1999">
        <v>56</v>
      </c>
      <c r="E25" s="1995">
        <v>28</v>
      </c>
      <c r="F25" s="1775" t="s">
        <v>1402</v>
      </c>
    </row>
    <row r="26" spans="1:26" ht="25.2" customHeight="1">
      <c r="A26" s="1775" t="s">
        <v>1402</v>
      </c>
      <c r="B26" s="1765" t="s">
        <v>456</v>
      </c>
      <c r="C26" s="1765" t="s">
        <v>1406</v>
      </c>
      <c r="D26" s="1998">
        <v>56</v>
      </c>
      <c r="E26" s="1995">
        <v>56</v>
      </c>
      <c r="F26" s="1775" t="s">
        <v>1402</v>
      </c>
    </row>
    <row r="27" spans="1:26" ht="25.2" customHeight="1">
      <c r="A27" s="1789" t="s">
        <v>1486</v>
      </c>
      <c r="B27" s="1804" t="s">
        <v>456</v>
      </c>
      <c r="C27" s="1804" t="s">
        <v>934</v>
      </c>
      <c r="D27" s="1805">
        <v>56</v>
      </c>
      <c r="E27" s="1914">
        <v>56</v>
      </c>
      <c r="F27" s="1767" t="s">
        <v>1487</v>
      </c>
    </row>
    <row r="28" spans="1:26" ht="25.2" customHeight="1">
      <c r="A28" s="1789" t="s">
        <v>437</v>
      </c>
      <c r="B28" s="1804" t="s">
        <v>456</v>
      </c>
      <c r="C28" s="1804" t="s">
        <v>1576</v>
      </c>
      <c r="D28" s="1805">
        <v>60</v>
      </c>
      <c r="E28" s="1914">
        <v>60</v>
      </c>
      <c r="F28" s="1789" t="s">
        <v>437</v>
      </c>
    </row>
    <row r="29" spans="1:26" ht="25.2" customHeight="1">
      <c r="A29" s="1789" t="s">
        <v>437</v>
      </c>
      <c r="B29" s="1804" t="s">
        <v>456</v>
      </c>
      <c r="C29" s="1804" t="s">
        <v>1048</v>
      </c>
      <c r="D29" s="1854">
        <v>56</v>
      </c>
      <c r="E29" s="1914">
        <v>56</v>
      </c>
      <c r="F29" s="1789" t="s">
        <v>437</v>
      </c>
    </row>
    <row r="30" spans="1:26" ht="25.2" customHeight="1">
      <c r="A30" s="1789" t="s">
        <v>438</v>
      </c>
      <c r="B30" s="1804" t="s">
        <v>456</v>
      </c>
      <c r="C30" s="1804" t="s">
        <v>1048</v>
      </c>
      <c r="D30" s="1854">
        <v>56</v>
      </c>
      <c r="E30" s="1914">
        <v>56</v>
      </c>
      <c r="F30" s="1789" t="s">
        <v>438</v>
      </c>
      <c r="G30" s="48"/>
      <c r="H30" s="48"/>
      <c r="I30" s="48"/>
      <c r="J30" s="48"/>
      <c r="K30" s="48"/>
      <c r="L30" s="48"/>
      <c r="M30" s="48"/>
      <c r="N30" s="48"/>
      <c r="O30" s="48"/>
      <c r="P30" s="48"/>
      <c r="Q30" s="48"/>
      <c r="R30" s="48"/>
      <c r="S30" s="48"/>
      <c r="T30" s="48"/>
      <c r="U30" s="48"/>
      <c r="V30" s="48"/>
      <c r="W30" s="48"/>
      <c r="X30" s="48"/>
      <c r="Y30" s="48"/>
      <c r="Z30" s="48"/>
    </row>
    <row r="31" spans="1:26" ht="25.2" customHeight="1">
      <c r="A31" s="1789" t="s">
        <v>438</v>
      </c>
      <c r="B31" s="1804" t="s">
        <v>456</v>
      </c>
      <c r="C31" s="1804" t="s">
        <v>698</v>
      </c>
      <c r="D31" s="1854">
        <v>200</v>
      </c>
      <c r="E31" s="1914">
        <v>200</v>
      </c>
      <c r="F31" s="1789" t="s">
        <v>438</v>
      </c>
      <c r="G31" s="48"/>
      <c r="H31" s="48"/>
      <c r="I31" s="48"/>
      <c r="J31" s="48"/>
      <c r="K31" s="48"/>
      <c r="L31" s="48"/>
      <c r="M31" s="48"/>
      <c r="N31" s="48"/>
      <c r="O31" s="48"/>
      <c r="P31" s="48"/>
      <c r="Q31" s="48"/>
      <c r="R31" s="48"/>
      <c r="S31" s="48"/>
      <c r="T31" s="48"/>
      <c r="U31" s="48"/>
      <c r="V31" s="48"/>
      <c r="W31" s="48"/>
      <c r="X31" s="48"/>
      <c r="Y31" s="48"/>
      <c r="Z31" s="48"/>
    </row>
    <row r="32" spans="1:26" ht="25.2" customHeight="1">
      <c r="A32" s="1789" t="s">
        <v>2021</v>
      </c>
      <c r="B32" s="1804" t="s">
        <v>456</v>
      </c>
      <c r="C32" s="1804" t="s">
        <v>1048</v>
      </c>
      <c r="D32" s="1805">
        <v>56</v>
      </c>
      <c r="E32" s="1914">
        <v>56</v>
      </c>
      <c r="F32" s="1789" t="s">
        <v>2021</v>
      </c>
    </row>
    <row r="33" spans="1:6" ht="25.2" customHeight="1">
      <c r="A33" s="1789" t="s">
        <v>2061</v>
      </c>
      <c r="B33" s="1804" t="s">
        <v>456</v>
      </c>
      <c r="C33" s="1804" t="s">
        <v>2062</v>
      </c>
      <c r="D33" s="1854">
        <v>56</v>
      </c>
      <c r="E33" s="1914">
        <v>56</v>
      </c>
      <c r="F33" s="1789" t="s">
        <v>428</v>
      </c>
    </row>
    <row r="34" spans="1:6" ht="25.2" customHeight="1">
      <c r="A34" s="1789" t="s">
        <v>2134</v>
      </c>
      <c r="B34" s="1804" t="s">
        <v>456</v>
      </c>
      <c r="C34" s="1804" t="s">
        <v>2136</v>
      </c>
      <c r="D34" s="1805">
        <v>56</v>
      </c>
      <c r="E34" s="1914">
        <v>56</v>
      </c>
      <c r="F34" s="1789" t="s">
        <v>2134</v>
      </c>
    </row>
    <row r="35" spans="1:6" ht="25.2" customHeight="1">
      <c r="A35" s="1789" t="s">
        <v>2134</v>
      </c>
      <c r="B35" s="1804" t="s">
        <v>456</v>
      </c>
      <c r="C35" s="1804" t="s">
        <v>2137</v>
      </c>
      <c r="D35" s="1805">
        <v>200</v>
      </c>
      <c r="E35" s="1914">
        <v>200</v>
      </c>
      <c r="F35" s="1789" t="s">
        <v>2134</v>
      </c>
    </row>
    <row r="36" spans="1:6" ht="25.2" customHeight="1">
      <c r="A36" s="1789" t="s">
        <v>420</v>
      </c>
      <c r="B36" s="1804" t="s">
        <v>456</v>
      </c>
      <c r="C36" s="1804" t="s">
        <v>2336</v>
      </c>
      <c r="D36" s="1805">
        <v>56</v>
      </c>
      <c r="E36" s="1914">
        <v>56</v>
      </c>
      <c r="F36" s="1789" t="s">
        <v>420</v>
      </c>
    </row>
    <row r="37" spans="1:6" ht="25.2" customHeight="1">
      <c r="A37" s="1789" t="s">
        <v>420</v>
      </c>
      <c r="B37" s="1804" t="s">
        <v>456</v>
      </c>
      <c r="C37" s="1804" t="s">
        <v>2337</v>
      </c>
      <c r="D37" s="1854">
        <v>56</v>
      </c>
      <c r="E37" s="1914">
        <v>56</v>
      </c>
      <c r="F37" s="1789" t="s">
        <v>420</v>
      </c>
    </row>
    <row r="38" spans="1:6" ht="25.2" customHeight="1">
      <c r="A38" s="1789" t="s">
        <v>420</v>
      </c>
      <c r="B38" s="1804" t="s">
        <v>456</v>
      </c>
      <c r="C38" s="1804" t="s">
        <v>2338</v>
      </c>
      <c r="D38" s="1805">
        <v>56</v>
      </c>
      <c r="E38" s="1914">
        <v>56</v>
      </c>
      <c r="F38" s="1789" t="s">
        <v>420</v>
      </c>
    </row>
    <row r="39" spans="1:6" ht="25.2" customHeight="1">
      <c r="A39" s="1789" t="s">
        <v>420</v>
      </c>
      <c r="B39" s="1804" t="s">
        <v>456</v>
      </c>
      <c r="C39" s="1804" t="s">
        <v>2339</v>
      </c>
      <c r="D39" s="1854">
        <v>56</v>
      </c>
      <c r="E39" s="1914">
        <v>56</v>
      </c>
      <c r="F39" s="1789" t="s">
        <v>420</v>
      </c>
    </row>
    <row r="40" spans="1:6" ht="25.2" customHeight="1">
      <c r="A40" s="1789" t="s">
        <v>421</v>
      </c>
      <c r="B40" s="1804" t="s">
        <v>971</v>
      </c>
      <c r="C40" s="1804" t="s">
        <v>2391</v>
      </c>
      <c r="D40" s="1805">
        <v>56</v>
      </c>
      <c r="E40" s="1914">
        <v>56</v>
      </c>
      <c r="F40" s="1789" t="s">
        <v>421</v>
      </c>
    </row>
    <row r="41" spans="1:6" ht="25.2" customHeight="1">
      <c r="A41" s="1789" t="s">
        <v>421</v>
      </c>
      <c r="B41" s="1804"/>
      <c r="C41" s="1804" t="s">
        <v>2392</v>
      </c>
      <c r="D41" s="1854">
        <v>56</v>
      </c>
      <c r="E41" s="1914">
        <v>56</v>
      </c>
      <c r="F41" s="1789" t="s">
        <v>421</v>
      </c>
    </row>
    <row r="42" spans="1:6" ht="25.2" customHeight="1">
      <c r="A42" s="1789" t="s">
        <v>421</v>
      </c>
      <c r="B42" s="1804"/>
      <c r="C42" s="1804" t="s">
        <v>2393</v>
      </c>
      <c r="D42" s="1805">
        <v>56</v>
      </c>
      <c r="E42" s="1914">
        <v>56</v>
      </c>
      <c r="F42" s="1789" t="s">
        <v>421</v>
      </c>
    </row>
    <row r="43" spans="1:6" ht="25.2" customHeight="1">
      <c r="A43" s="1789" t="s">
        <v>421</v>
      </c>
      <c r="B43" s="1804"/>
      <c r="C43" s="1804" t="s">
        <v>2394</v>
      </c>
      <c r="D43" s="1854">
        <v>56</v>
      </c>
      <c r="E43" s="1914">
        <v>56</v>
      </c>
      <c r="F43" s="1789" t="s">
        <v>421</v>
      </c>
    </row>
    <row r="44" spans="1:6" ht="25.2" customHeight="1">
      <c r="A44" s="1789" t="s">
        <v>421</v>
      </c>
      <c r="B44" s="1804"/>
      <c r="C44" s="1804" t="s">
        <v>2395</v>
      </c>
      <c r="D44" s="1854">
        <v>56</v>
      </c>
      <c r="E44" s="1914">
        <v>56</v>
      </c>
      <c r="F44" s="1789" t="s">
        <v>421</v>
      </c>
    </row>
    <row r="45" spans="1:6" ht="25.2" customHeight="1">
      <c r="A45" s="1789" t="s">
        <v>2445</v>
      </c>
      <c r="B45" s="1804" t="s">
        <v>456</v>
      </c>
      <c r="C45" s="1804" t="s">
        <v>934</v>
      </c>
      <c r="D45" s="1805">
        <v>336</v>
      </c>
      <c r="E45" s="1914">
        <v>336</v>
      </c>
      <c r="F45" s="2028" t="s">
        <v>2445</v>
      </c>
    </row>
    <row r="46" spans="1:6" ht="25.2" customHeight="1">
      <c r="A46" s="1789" t="s">
        <v>2445</v>
      </c>
      <c r="B46" s="1804" t="s">
        <v>456</v>
      </c>
      <c r="C46" s="1804" t="s">
        <v>698</v>
      </c>
      <c r="D46" s="1854">
        <v>200</v>
      </c>
      <c r="E46" s="1914">
        <v>200</v>
      </c>
      <c r="F46" s="2028" t="s">
        <v>2445</v>
      </c>
    </row>
    <row r="47" spans="1:6" ht="25.2" customHeight="1">
      <c r="A47" s="2267" t="s">
        <v>2446</v>
      </c>
      <c r="B47" s="1804" t="s">
        <v>456</v>
      </c>
      <c r="C47" s="1804" t="s">
        <v>2447</v>
      </c>
      <c r="D47" s="1805">
        <v>160</v>
      </c>
      <c r="E47" s="1914">
        <v>160</v>
      </c>
      <c r="F47" s="2028" t="s">
        <v>2445</v>
      </c>
    </row>
    <row r="48" spans="1:6" ht="25.2" customHeight="1">
      <c r="A48" s="2267" t="s">
        <v>2446</v>
      </c>
      <c r="B48" s="1804" t="s">
        <v>456</v>
      </c>
      <c r="C48" s="1804" t="s">
        <v>2448</v>
      </c>
      <c r="D48" s="1854">
        <v>60</v>
      </c>
      <c r="E48" s="1914">
        <v>60</v>
      </c>
      <c r="F48" s="2028" t="s">
        <v>2445</v>
      </c>
    </row>
    <row r="49" spans="1:6" ht="25.2" customHeight="1">
      <c r="A49" s="1789" t="s">
        <v>2477</v>
      </c>
      <c r="B49" s="1804" t="s">
        <v>456</v>
      </c>
      <c r="C49" s="1804" t="s">
        <v>934</v>
      </c>
      <c r="D49" s="1805">
        <v>336</v>
      </c>
      <c r="E49" s="1914">
        <v>336</v>
      </c>
      <c r="F49" s="2028" t="s">
        <v>2480</v>
      </c>
    </row>
    <row r="50" spans="1:6" ht="25.2" customHeight="1">
      <c r="A50" s="1789" t="s">
        <v>2477</v>
      </c>
      <c r="B50" s="1804" t="s">
        <v>456</v>
      </c>
      <c r="C50" s="1804" t="s">
        <v>698</v>
      </c>
      <c r="D50" s="1854">
        <v>200</v>
      </c>
      <c r="E50" s="1914">
        <v>200</v>
      </c>
      <c r="F50" s="2028" t="s">
        <v>2480</v>
      </c>
    </row>
    <row r="51" spans="1:6" ht="25.2" customHeight="1">
      <c r="A51" s="1789" t="s">
        <v>2477</v>
      </c>
      <c r="B51" s="1804" t="s">
        <v>456</v>
      </c>
      <c r="C51" s="1804" t="s">
        <v>2447</v>
      </c>
      <c r="D51" s="1805">
        <v>160</v>
      </c>
      <c r="E51" s="1914">
        <v>160</v>
      </c>
      <c r="F51" s="2028" t="s">
        <v>2480</v>
      </c>
    </row>
    <row r="52" spans="1:6" ht="25.2" customHeight="1">
      <c r="A52" s="1789" t="s">
        <v>2477</v>
      </c>
      <c r="B52" s="1804" t="s">
        <v>456</v>
      </c>
      <c r="C52" s="1804" t="s">
        <v>2448</v>
      </c>
      <c r="D52" s="1854">
        <v>60</v>
      </c>
      <c r="E52" s="1914">
        <v>60</v>
      </c>
      <c r="F52" s="2028" t="s">
        <v>2480</v>
      </c>
    </row>
    <row r="53" spans="1:6" ht="25.2" customHeight="1">
      <c r="A53" s="1789" t="s">
        <v>2477</v>
      </c>
      <c r="B53" s="1804" t="s">
        <v>456</v>
      </c>
      <c r="C53" s="1804" t="s">
        <v>2478</v>
      </c>
      <c r="D53" s="1854">
        <v>60</v>
      </c>
      <c r="E53" s="1914">
        <v>60</v>
      </c>
      <c r="F53" s="2028" t="s">
        <v>2480</v>
      </c>
    </row>
    <row r="54" spans="1:6" ht="25.2" customHeight="1">
      <c r="A54" s="1789" t="s">
        <v>441</v>
      </c>
      <c r="B54" s="1804" t="s">
        <v>456</v>
      </c>
      <c r="C54" s="1804" t="s">
        <v>934</v>
      </c>
      <c r="D54" s="1805">
        <v>56</v>
      </c>
      <c r="E54" s="1914">
        <v>56</v>
      </c>
      <c r="F54" s="1789" t="s">
        <v>441</v>
      </c>
    </row>
    <row r="55" spans="1:6" ht="25.2" customHeight="1">
      <c r="A55" s="1789" t="s">
        <v>2703</v>
      </c>
      <c r="B55" s="1804" t="s">
        <v>456</v>
      </c>
      <c r="C55" s="1804" t="s">
        <v>934</v>
      </c>
      <c r="D55" s="1805">
        <v>56</v>
      </c>
      <c r="E55" s="1914">
        <v>56</v>
      </c>
      <c r="F55" s="1789" t="s">
        <v>2703</v>
      </c>
    </row>
    <row r="56" spans="1:6" ht="25.2" customHeight="1">
      <c r="A56" s="1789" t="s">
        <v>2727</v>
      </c>
      <c r="B56" s="1804" t="s">
        <v>456</v>
      </c>
      <c r="C56" s="1804" t="s">
        <v>2730</v>
      </c>
      <c r="D56" s="1805">
        <v>200</v>
      </c>
      <c r="E56" s="1806">
        <v>200</v>
      </c>
      <c r="F56" s="2030" t="s">
        <v>442</v>
      </c>
    </row>
    <row r="57" spans="1:6" ht="25.2" customHeight="1">
      <c r="A57" s="1789" t="s">
        <v>2727</v>
      </c>
      <c r="B57" s="1804" t="s">
        <v>1041</v>
      </c>
      <c r="C57" s="1804" t="s">
        <v>2731</v>
      </c>
      <c r="D57" s="1805">
        <v>56</v>
      </c>
      <c r="E57" s="1806">
        <v>56</v>
      </c>
      <c r="F57" s="2030" t="s">
        <v>442</v>
      </c>
    </row>
    <row r="58" spans="1:6" ht="25.2" customHeight="1">
      <c r="A58" s="1789" t="s">
        <v>2833</v>
      </c>
      <c r="B58" s="1804" t="s">
        <v>456</v>
      </c>
      <c r="C58" s="1804" t="s">
        <v>2834</v>
      </c>
      <c r="D58" s="1805">
        <v>200</v>
      </c>
      <c r="E58" s="1914">
        <v>200</v>
      </c>
      <c r="F58" s="2220" t="s">
        <v>2830</v>
      </c>
    </row>
    <row r="59" spans="1:6" ht="25.2" customHeight="1">
      <c r="A59" s="2031" t="s">
        <v>2861</v>
      </c>
      <c r="B59" s="2042" t="s">
        <v>456</v>
      </c>
      <c r="C59" s="2042" t="s">
        <v>934</v>
      </c>
      <c r="D59" s="2040">
        <v>56</v>
      </c>
      <c r="E59" s="2045">
        <v>56</v>
      </c>
      <c r="F59" s="2031" t="s">
        <v>2861</v>
      </c>
    </row>
    <row r="60" spans="1:6" ht="25.2" customHeight="1">
      <c r="A60" s="1789" t="s">
        <v>3057</v>
      </c>
      <c r="B60" s="1804" t="s">
        <v>456</v>
      </c>
      <c r="C60" s="1804" t="s">
        <v>3172</v>
      </c>
      <c r="D60" s="1854">
        <v>200</v>
      </c>
      <c r="E60" s="1914">
        <v>200</v>
      </c>
      <c r="F60" s="2053" t="s">
        <v>3066</v>
      </c>
    </row>
    <row r="61" spans="1:6" ht="25.2" customHeight="1">
      <c r="A61" s="1789" t="s">
        <v>3057</v>
      </c>
      <c r="B61" s="1804" t="s">
        <v>456</v>
      </c>
      <c r="C61" s="1804" t="s">
        <v>3173</v>
      </c>
      <c r="D61" s="1854">
        <v>56</v>
      </c>
      <c r="E61" s="1914">
        <v>56</v>
      </c>
      <c r="F61" s="2053" t="s">
        <v>3066</v>
      </c>
    </row>
    <row r="62" spans="1:6" ht="25.2" customHeight="1">
      <c r="A62" s="1789" t="s">
        <v>3057</v>
      </c>
      <c r="B62" s="1804" t="s">
        <v>456</v>
      </c>
      <c r="C62" s="1804" t="s">
        <v>3174</v>
      </c>
      <c r="D62" s="1854">
        <v>56</v>
      </c>
      <c r="E62" s="1914">
        <v>56</v>
      </c>
      <c r="F62" s="2053" t="s">
        <v>3066</v>
      </c>
    </row>
    <row r="63" spans="1:6" ht="25.2" customHeight="1">
      <c r="A63" s="1789" t="s">
        <v>3354</v>
      </c>
      <c r="B63" s="1804" t="s">
        <v>456</v>
      </c>
      <c r="C63" s="1804" t="s">
        <v>934</v>
      </c>
      <c r="D63" s="1805">
        <v>56</v>
      </c>
      <c r="E63" s="1914">
        <v>56</v>
      </c>
      <c r="F63" s="1789" t="s">
        <v>3354</v>
      </c>
    </row>
    <row r="64" spans="1:6" ht="25.2" customHeight="1">
      <c r="A64" s="1789" t="s">
        <v>3354</v>
      </c>
      <c r="B64" s="1804" t="s">
        <v>456</v>
      </c>
      <c r="C64" s="1804" t="s">
        <v>3364</v>
      </c>
      <c r="D64" s="1854">
        <v>60</v>
      </c>
      <c r="E64" s="1914">
        <v>60</v>
      </c>
      <c r="F64" s="1789" t="s">
        <v>3354</v>
      </c>
    </row>
    <row r="65" spans="1:6" s="563" customFormat="1" ht="25.2" customHeight="1">
      <c r="A65" s="1838" t="s">
        <v>3396</v>
      </c>
      <c r="B65" s="1838" t="s">
        <v>1041</v>
      </c>
      <c r="C65" s="1838" t="s">
        <v>934</v>
      </c>
      <c r="D65" s="1841">
        <v>56</v>
      </c>
      <c r="E65" s="1840">
        <v>56</v>
      </c>
      <c r="F65" s="1804" t="s">
        <v>3396</v>
      </c>
    </row>
    <row r="66" spans="1:6" ht="25.2" customHeight="1">
      <c r="A66" s="1789" t="s">
        <v>3483</v>
      </c>
      <c r="B66" s="1804" t="s">
        <v>1041</v>
      </c>
      <c r="C66" s="1804" t="s">
        <v>934</v>
      </c>
      <c r="D66" s="1830">
        <v>56</v>
      </c>
      <c r="E66" s="1831">
        <v>56</v>
      </c>
      <c r="F66" s="1789" t="s">
        <v>3483</v>
      </c>
    </row>
    <row r="67" spans="1:6" ht="25.2" customHeight="1">
      <c r="A67" s="1789" t="s">
        <v>3483</v>
      </c>
      <c r="B67" s="1804" t="s">
        <v>1041</v>
      </c>
      <c r="C67" s="1804" t="s">
        <v>5595</v>
      </c>
      <c r="D67" s="1830">
        <v>200</v>
      </c>
      <c r="E67" s="1831">
        <v>200</v>
      </c>
      <c r="F67" s="1789" t="s">
        <v>3483</v>
      </c>
    </row>
    <row r="68" spans="1:6" s="563" customFormat="1" ht="25.2" customHeight="1">
      <c r="A68" s="1838" t="s">
        <v>3569</v>
      </c>
      <c r="B68" s="1838" t="s">
        <v>1041</v>
      </c>
      <c r="C68" s="1838" t="s">
        <v>934</v>
      </c>
      <c r="D68" s="1841">
        <v>56</v>
      </c>
      <c r="E68" s="1840">
        <v>56</v>
      </c>
      <c r="F68" s="1804" t="s">
        <v>3569</v>
      </c>
    </row>
    <row r="69" spans="1:6" s="563" customFormat="1" ht="25.2" customHeight="1">
      <c r="A69" s="1838" t="s">
        <v>3588</v>
      </c>
      <c r="B69" s="1838" t="s">
        <v>1041</v>
      </c>
      <c r="C69" s="1838" t="s">
        <v>5596</v>
      </c>
      <c r="D69" s="1841">
        <v>56</v>
      </c>
      <c r="E69" s="1840">
        <f>D69</f>
        <v>56</v>
      </c>
      <c r="F69" s="1804" t="s">
        <v>3588</v>
      </c>
    </row>
    <row r="70" spans="1:6" s="563" customFormat="1" ht="25.2" customHeight="1">
      <c r="A70" s="1838" t="s">
        <v>3588</v>
      </c>
      <c r="B70" s="1838" t="s">
        <v>1041</v>
      </c>
      <c r="C70" s="1838" t="s">
        <v>5597</v>
      </c>
      <c r="D70" s="1841">
        <v>56</v>
      </c>
      <c r="E70" s="1840">
        <v>0</v>
      </c>
      <c r="F70" s="1804" t="s">
        <v>3588</v>
      </c>
    </row>
    <row r="71" spans="1:6" s="563" customFormat="1" ht="25.2" customHeight="1">
      <c r="A71" s="1838" t="s">
        <v>3588</v>
      </c>
      <c r="B71" s="1838" t="s">
        <v>1041</v>
      </c>
      <c r="C71" s="1838" t="s">
        <v>5598</v>
      </c>
      <c r="D71" s="1841">
        <v>56</v>
      </c>
      <c r="E71" s="1840">
        <v>0</v>
      </c>
      <c r="F71" s="1804" t="s">
        <v>3588</v>
      </c>
    </row>
    <row r="72" spans="1:6" s="563" customFormat="1" ht="25.2" customHeight="1">
      <c r="A72" s="1838" t="s">
        <v>3588</v>
      </c>
      <c r="B72" s="1844" t="s">
        <v>1041</v>
      </c>
      <c r="C72" s="1838" t="s">
        <v>5599</v>
      </c>
      <c r="D72" s="1841" t="s">
        <v>5600</v>
      </c>
      <c r="E72" s="1840">
        <f>7*22</f>
        <v>154</v>
      </c>
      <c r="F72" s="1804" t="s">
        <v>3588</v>
      </c>
    </row>
    <row r="73" spans="1:6" s="563" customFormat="1" ht="25.2" customHeight="1">
      <c r="A73" s="1838" t="s">
        <v>3405</v>
      </c>
      <c r="B73" s="1838" t="s">
        <v>1041</v>
      </c>
      <c r="C73" s="1838" t="s">
        <v>1048</v>
      </c>
      <c r="D73" s="1841">
        <v>56</v>
      </c>
      <c r="E73" s="1840">
        <v>56</v>
      </c>
      <c r="F73" s="2069" t="s">
        <v>3599</v>
      </c>
    </row>
    <row r="74" spans="1:6" ht="25.2" customHeight="1">
      <c r="A74" s="1838" t="s">
        <v>3406</v>
      </c>
      <c r="B74" s="1838" t="s">
        <v>1041</v>
      </c>
      <c r="C74" s="1838" t="s">
        <v>934</v>
      </c>
      <c r="D74" s="1841">
        <v>56</v>
      </c>
      <c r="E74" s="1840">
        <v>56</v>
      </c>
      <c r="F74" s="1804" t="s">
        <v>3406</v>
      </c>
    </row>
    <row r="75" spans="1:6" ht="25.2" customHeight="1">
      <c r="A75" s="1838" t="s">
        <v>3409</v>
      </c>
      <c r="B75" s="1838" t="s">
        <v>1041</v>
      </c>
      <c r="C75" s="1838" t="s">
        <v>934</v>
      </c>
      <c r="D75" s="1841">
        <v>56</v>
      </c>
      <c r="E75" s="1840">
        <v>56</v>
      </c>
      <c r="F75" s="1804" t="s">
        <v>3409</v>
      </c>
    </row>
    <row r="76" spans="1:6" s="563" customFormat="1" ht="25.2" customHeight="1">
      <c r="A76" s="1838" t="s">
        <v>4224</v>
      </c>
      <c r="B76" s="1838" t="s">
        <v>1041</v>
      </c>
      <c r="C76" s="1838" t="s">
        <v>5601</v>
      </c>
      <c r="D76" s="1841">
        <v>200</v>
      </c>
      <c r="E76" s="1840">
        <v>200</v>
      </c>
      <c r="F76" s="1804" t="s">
        <v>4224</v>
      </c>
    </row>
    <row r="77" spans="1:6" s="563" customFormat="1" ht="25.2" customHeight="1">
      <c r="A77" s="1838" t="s">
        <v>5602</v>
      </c>
      <c r="B77" s="1838" t="s">
        <v>1041</v>
      </c>
      <c r="C77" s="1838" t="s">
        <v>5603</v>
      </c>
      <c r="D77" s="1841">
        <v>160</v>
      </c>
      <c r="E77" s="1840">
        <v>80</v>
      </c>
      <c r="F77" s="1804" t="s">
        <v>4224</v>
      </c>
    </row>
    <row r="78" spans="1:6" s="563" customFormat="1" ht="25.2" customHeight="1">
      <c r="A78" s="1838" t="s">
        <v>3671</v>
      </c>
      <c r="B78" s="1838" t="s">
        <v>1041</v>
      </c>
      <c r="C78" s="1838" t="s">
        <v>934</v>
      </c>
      <c r="D78" s="1841">
        <v>56</v>
      </c>
      <c r="E78" s="1840">
        <v>56</v>
      </c>
      <c r="F78" s="1804" t="s">
        <v>3671</v>
      </c>
    </row>
    <row r="79" spans="1:6" s="563" customFormat="1" ht="25.2" customHeight="1">
      <c r="A79" s="1838" t="s">
        <v>3671</v>
      </c>
      <c r="B79" s="1838" t="s">
        <v>1041</v>
      </c>
      <c r="C79" s="1838" t="s">
        <v>5604</v>
      </c>
      <c r="D79" s="1841">
        <v>200</v>
      </c>
      <c r="E79" s="1840">
        <v>200</v>
      </c>
      <c r="F79" s="1804" t="s">
        <v>3671</v>
      </c>
    </row>
    <row r="80" spans="1:6" ht="25.2" customHeight="1">
      <c r="A80" s="1838" t="s">
        <v>5101</v>
      </c>
      <c r="B80" s="1838" t="s">
        <v>1041</v>
      </c>
      <c r="C80" s="1838" t="s">
        <v>5605</v>
      </c>
      <c r="D80" s="1841">
        <v>56</v>
      </c>
      <c r="E80" s="1840">
        <v>56</v>
      </c>
      <c r="F80" s="1804" t="s">
        <v>5101</v>
      </c>
    </row>
    <row r="81" spans="1:6" ht="25.2" customHeight="1">
      <c r="A81" s="1838" t="s">
        <v>5101</v>
      </c>
      <c r="B81" s="1838" t="s">
        <v>1041</v>
      </c>
      <c r="C81" s="1838" t="s">
        <v>5606</v>
      </c>
      <c r="D81" s="1841">
        <v>160</v>
      </c>
      <c r="E81" s="1840">
        <v>160</v>
      </c>
      <c r="F81" s="1804" t="s">
        <v>5101</v>
      </c>
    </row>
    <row r="82" spans="1:6" s="686" customFormat="1" ht="25.2" customHeight="1">
      <c r="A82" s="1838" t="s">
        <v>5257</v>
      </c>
      <c r="B82" s="1838" t="s">
        <v>1041</v>
      </c>
      <c r="C82" s="1838" t="s">
        <v>934</v>
      </c>
      <c r="D82" s="1841">
        <v>56</v>
      </c>
      <c r="E82" s="1840">
        <v>56</v>
      </c>
      <c r="F82" s="1804" t="s">
        <v>5257</v>
      </c>
    </row>
    <row r="83" spans="1:6" s="686" customFormat="1" ht="25.2" customHeight="1">
      <c r="A83" s="1838" t="s">
        <v>3418</v>
      </c>
      <c r="B83" s="1838" t="s">
        <v>1041</v>
      </c>
      <c r="C83" s="1838" t="s">
        <v>5607</v>
      </c>
      <c r="D83" s="1841">
        <v>56</v>
      </c>
      <c r="E83" s="1840">
        <v>56</v>
      </c>
      <c r="F83" s="1804" t="s">
        <v>5258</v>
      </c>
    </row>
    <row r="84" spans="1:6" s="686" customFormat="1" ht="25.2" customHeight="1">
      <c r="A84" s="1838" t="s">
        <v>3418</v>
      </c>
      <c r="B84" s="1838" t="s">
        <v>1041</v>
      </c>
      <c r="C84" s="1838" t="s">
        <v>5608</v>
      </c>
      <c r="D84" s="1841">
        <v>56</v>
      </c>
      <c r="E84" s="1840">
        <v>56</v>
      </c>
      <c r="F84" s="1804" t="s">
        <v>5258</v>
      </c>
    </row>
    <row r="85" spans="1:6" s="686" customFormat="1" ht="25.2" customHeight="1">
      <c r="A85" s="1838" t="s">
        <v>3418</v>
      </c>
      <c r="B85" s="1838" t="s">
        <v>1041</v>
      </c>
      <c r="C85" s="1838" t="s">
        <v>5609</v>
      </c>
      <c r="D85" s="1841">
        <v>56</v>
      </c>
      <c r="E85" s="1840">
        <v>56</v>
      </c>
      <c r="F85" s="1804" t="s">
        <v>5258</v>
      </c>
    </row>
    <row r="86" spans="1:6" s="686" customFormat="1" ht="25.2" customHeight="1">
      <c r="A86" s="1838" t="s">
        <v>3418</v>
      </c>
      <c r="B86" s="1838" t="s">
        <v>1041</v>
      </c>
      <c r="C86" s="1838" t="s">
        <v>5610</v>
      </c>
      <c r="D86" s="1841">
        <v>56</v>
      </c>
      <c r="E86" s="1840">
        <v>56</v>
      </c>
      <c r="F86" s="1804" t="s">
        <v>5258</v>
      </c>
    </row>
    <row r="87" spans="1:6" s="686" customFormat="1" ht="25.2" customHeight="1">
      <c r="A87" s="1838" t="s">
        <v>3418</v>
      </c>
      <c r="B87" s="1838" t="s">
        <v>1041</v>
      </c>
      <c r="C87" s="1838" t="s">
        <v>5611</v>
      </c>
      <c r="D87" s="1841">
        <v>56</v>
      </c>
      <c r="E87" s="1840">
        <v>56</v>
      </c>
      <c r="F87" s="1804" t="s">
        <v>5258</v>
      </c>
    </row>
    <row r="88" spans="1:6" s="686" customFormat="1" ht="25.2" customHeight="1">
      <c r="A88" s="1838" t="s">
        <v>3418</v>
      </c>
      <c r="B88" s="1838" t="s">
        <v>1041</v>
      </c>
      <c r="C88" s="1838" t="s">
        <v>5612</v>
      </c>
      <c r="D88" s="1841">
        <v>56</v>
      </c>
      <c r="E88" s="1840">
        <v>56</v>
      </c>
      <c r="F88" s="1804" t="s">
        <v>5258</v>
      </c>
    </row>
    <row r="89" spans="1:6" ht="25.2" customHeight="1">
      <c r="A89" s="1906" t="s">
        <v>3399</v>
      </c>
      <c r="B89" s="1905" t="s">
        <v>1041</v>
      </c>
      <c r="C89" s="1905" t="s">
        <v>934</v>
      </c>
      <c r="D89" s="2067">
        <v>336</v>
      </c>
      <c r="E89" s="2212">
        <v>336</v>
      </c>
      <c r="F89" s="1906" t="s">
        <v>3399</v>
      </c>
    </row>
    <row r="90" spans="1:6" ht="25.2" customHeight="1">
      <c r="A90" s="1906" t="s">
        <v>3399</v>
      </c>
      <c r="B90" s="1905" t="s">
        <v>1041</v>
      </c>
      <c r="C90" s="1905" t="s">
        <v>698</v>
      </c>
      <c r="D90" s="2285">
        <v>200</v>
      </c>
      <c r="E90" s="2212">
        <v>200</v>
      </c>
      <c r="F90" s="1906" t="s">
        <v>3399</v>
      </c>
    </row>
    <row r="91" spans="1:6" ht="25.2" customHeight="1">
      <c r="A91" s="1906" t="s">
        <v>3399</v>
      </c>
      <c r="B91" s="1905" t="s">
        <v>1041</v>
      </c>
      <c r="C91" s="1905" t="s">
        <v>2447</v>
      </c>
      <c r="D91" s="2067">
        <v>160</v>
      </c>
      <c r="E91" s="2212">
        <v>160</v>
      </c>
      <c r="F91" s="1906" t="s">
        <v>3399</v>
      </c>
    </row>
    <row r="92" spans="1:6" ht="25.2" customHeight="1">
      <c r="A92" s="1906" t="s">
        <v>3399</v>
      </c>
      <c r="B92" s="1905" t="s">
        <v>1041</v>
      </c>
      <c r="C92" s="1905" t="s">
        <v>2448</v>
      </c>
      <c r="D92" s="2285">
        <v>60</v>
      </c>
      <c r="E92" s="2212">
        <v>60</v>
      </c>
      <c r="F92" s="1906" t="s">
        <v>3399</v>
      </c>
    </row>
    <row r="93" spans="1:6" ht="25.2" customHeight="1">
      <c r="A93" s="1906" t="s">
        <v>3399</v>
      </c>
      <c r="B93" s="1905" t="s">
        <v>1041</v>
      </c>
      <c r="C93" s="1905" t="s">
        <v>2478</v>
      </c>
      <c r="D93" s="2285">
        <v>60</v>
      </c>
      <c r="E93" s="2212">
        <v>60</v>
      </c>
      <c r="F93" s="1906" t="s">
        <v>3399</v>
      </c>
    </row>
    <row r="94" spans="1:6" ht="25.2" customHeight="1">
      <c r="A94" s="1789" t="s">
        <v>3420</v>
      </c>
      <c r="B94" s="1804" t="s">
        <v>1041</v>
      </c>
      <c r="C94" s="1804" t="s">
        <v>934</v>
      </c>
      <c r="D94" s="1805">
        <v>56</v>
      </c>
      <c r="E94" s="1914">
        <v>56</v>
      </c>
      <c r="F94" s="1789" t="s">
        <v>3420</v>
      </c>
    </row>
    <row r="95" spans="1:6" ht="25.2" customHeight="1">
      <c r="A95" s="1789" t="s">
        <v>3420</v>
      </c>
      <c r="B95" s="1804" t="s">
        <v>1041</v>
      </c>
      <c r="C95" s="1804" t="s">
        <v>5613</v>
      </c>
      <c r="D95" s="1854">
        <v>196</v>
      </c>
      <c r="E95" s="1914">
        <v>196</v>
      </c>
      <c r="F95" s="1789" t="s">
        <v>3420</v>
      </c>
    </row>
    <row r="96" spans="1:6" ht="25.2" customHeight="1">
      <c r="A96" s="1789" t="s">
        <v>6524</v>
      </c>
      <c r="B96" s="1804" t="s">
        <v>475</v>
      </c>
      <c r="C96" s="1804" t="s">
        <v>7163</v>
      </c>
      <c r="D96" s="1805">
        <v>56</v>
      </c>
      <c r="E96" s="1914">
        <v>56</v>
      </c>
      <c r="F96" s="1767" t="s">
        <v>5637</v>
      </c>
    </row>
    <row r="97" spans="1:8" ht="25.2" customHeight="1">
      <c r="A97" s="1789" t="s">
        <v>7141</v>
      </c>
      <c r="B97" s="1804" t="s">
        <v>5716</v>
      </c>
      <c r="C97" s="1804" t="s">
        <v>2731</v>
      </c>
      <c r="D97" s="1854">
        <v>56</v>
      </c>
      <c r="E97" s="1914">
        <v>56</v>
      </c>
      <c r="F97" s="2103" t="s">
        <v>6823</v>
      </c>
    </row>
    <row r="98" spans="1:8" ht="25.2" customHeight="1">
      <c r="A98" s="1789" t="s">
        <v>7141</v>
      </c>
      <c r="B98" s="1804" t="s">
        <v>5716</v>
      </c>
      <c r="C98" s="1804" t="s">
        <v>2730</v>
      </c>
      <c r="D98" s="1854">
        <v>200</v>
      </c>
      <c r="E98" s="1914">
        <v>200</v>
      </c>
      <c r="F98" s="2103" t="s">
        <v>6823</v>
      </c>
    </row>
    <row r="99" spans="1:8" ht="25.2" customHeight="1">
      <c r="A99" s="1789" t="s">
        <v>7141</v>
      </c>
      <c r="B99" s="1804" t="s">
        <v>5716</v>
      </c>
      <c r="C99" s="1804" t="s">
        <v>7164</v>
      </c>
      <c r="D99" s="1854">
        <v>120</v>
      </c>
      <c r="E99" s="1914">
        <v>120</v>
      </c>
      <c r="F99" s="2103" t="s">
        <v>6823</v>
      </c>
    </row>
    <row r="100" spans="1:8" ht="25.2" customHeight="1">
      <c r="A100" s="1789" t="s">
        <v>5641</v>
      </c>
      <c r="B100" s="1804" t="s">
        <v>475</v>
      </c>
      <c r="C100" s="1804" t="s">
        <v>7165</v>
      </c>
      <c r="D100" s="1854">
        <v>56</v>
      </c>
      <c r="E100" s="1806">
        <f>D100</f>
        <v>56</v>
      </c>
      <c r="F100" s="2103" t="s">
        <v>5641</v>
      </c>
    </row>
    <row r="101" spans="1:8" ht="25.2" customHeight="1">
      <c r="A101" s="1789" t="s">
        <v>5641</v>
      </c>
      <c r="B101" s="1804" t="s">
        <v>475</v>
      </c>
      <c r="C101" s="1804" t="s">
        <v>7166</v>
      </c>
      <c r="D101" s="1854">
        <v>56</v>
      </c>
      <c r="E101" s="1806">
        <f t="shared" ref="E101:E102" si="2">D101</f>
        <v>56</v>
      </c>
      <c r="F101" s="2103" t="s">
        <v>5641</v>
      </c>
    </row>
    <row r="102" spans="1:8" ht="25.2" customHeight="1">
      <c r="A102" s="1789" t="s">
        <v>5641</v>
      </c>
      <c r="B102" s="1804" t="s">
        <v>475</v>
      </c>
      <c r="C102" s="1804" t="s">
        <v>7167</v>
      </c>
      <c r="D102" s="1854">
        <v>56</v>
      </c>
      <c r="E102" s="1806">
        <f t="shared" si="2"/>
        <v>56</v>
      </c>
      <c r="F102" s="2103" t="s">
        <v>5641</v>
      </c>
    </row>
    <row r="103" spans="1:8" ht="25.2" customHeight="1">
      <c r="A103" s="1920" t="s">
        <v>5739</v>
      </c>
      <c r="B103" s="1802" t="s">
        <v>475</v>
      </c>
      <c r="C103" s="1802" t="s">
        <v>7168</v>
      </c>
      <c r="D103" s="1807">
        <v>100</v>
      </c>
      <c r="E103" s="1836">
        <v>100</v>
      </c>
      <c r="F103" s="2103" t="s">
        <v>5739</v>
      </c>
    </row>
    <row r="104" spans="1:8" ht="25.2" customHeight="1">
      <c r="A104" s="1789" t="s">
        <v>6883</v>
      </c>
      <c r="B104" s="1804" t="s">
        <v>475</v>
      </c>
      <c r="C104" s="1804" t="s">
        <v>7169</v>
      </c>
      <c r="D104" s="1854">
        <v>56</v>
      </c>
      <c r="E104" s="1806">
        <f>D104</f>
        <v>56</v>
      </c>
      <c r="F104" s="2103" t="s">
        <v>5644</v>
      </c>
    </row>
    <row r="105" spans="1:8" ht="25.2" customHeight="1">
      <c r="A105" s="1789" t="s">
        <v>6883</v>
      </c>
      <c r="B105" s="1804" t="s">
        <v>475</v>
      </c>
      <c r="C105" s="1804" t="s">
        <v>7170</v>
      </c>
      <c r="D105" s="1854">
        <v>56</v>
      </c>
      <c r="E105" s="1806">
        <f t="shared" ref="E105" si="3">D105</f>
        <v>56</v>
      </c>
      <c r="F105" s="2103" t="s">
        <v>5644</v>
      </c>
    </row>
    <row r="106" spans="1:8" ht="25.2" customHeight="1">
      <c r="A106" s="1789" t="s">
        <v>6883</v>
      </c>
      <c r="B106" s="1804" t="s">
        <v>475</v>
      </c>
      <c r="C106" s="1804" t="s">
        <v>7171</v>
      </c>
      <c r="D106" s="1805">
        <v>160</v>
      </c>
      <c r="E106" s="1914">
        <v>160</v>
      </c>
      <c r="F106" s="2103" t="s">
        <v>5644</v>
      </c>
    </row>
    <row r="107" spans="1:8" ht="25.2" customHeight="1">
      <c r="A107" s="1789" t="s">
        <v>6895</v>
      </c>
      <c r="B107" s="1804" t="s">
        <v>475</v>
      </c>
      <c r="C107" s="1804" t="s">
        <v>7164</v>
      </c>
      <c r="D107" s="1805">
        <v>40</v>
      </c>
      <c r="E107" s="1914">
        <v>40</v>
      </c>
      <c r="F107" s="2103" t="s">
        <v>7051</v>
      </c>
    </row>
    <row r="108" spans="1:8" ht="25.2" customHeight="1">
      <c r="A108" s="2096" t="s">
        <v>6904</v>
      </c>
      <c r="B108" s="2213" t="s">
        <v>475</v>
      </c>
      <c r="C108" s="2213" t="s">
        <v>2731</v>
      </c>
      <c r="D108" s="2214">
        <v>56</v>
      </c>
      <c r="E108" s="2156">
        <f>D108</f>
        <v>56</v>
      </c>
      <c r="F108" s="2288" t="s">
        <v>5648</v>
      </c>
      <c r="G108" s="3"/>
      <c r="H108" s="3"/>
    </row>
    <row r="109" spans="1:8" ht="25.2" customHeight="1">
      <c r="A109" s="2096" t="s">
        <v>6904</v>
      </c>
      <c r="B109" s="2213" t="s">
        <v>475</v>
      </c>
      <c r="C109" s="2213" t="s">
        <v>7172</v>
      </c>
      <c r="D109" s="2214">
        <v>160</v>
      </c>
      <c r="E109" s="2156">
        <v>160</v>
      </c>
      <c r="F109" s="2288" t="s">
        <v>5648</v>
      </c>
      <c r="G109" s="3"/>
      <c r="H109" s="3"/>
    </row>
    <row r="110" spans="1:8" ht="25.2" customHeight="1">
      <c r="A110" s="1789" t="s">
        <v>5651</v>
      </c>
      <c r="B110" s="1804" t="s">
        <v>475</v>
      </c>
      <c r="C110" s="1804" t="s">
        <v>934</v>
      </c>
      <c r="D110" s="1805" t="s">
        <v>7173</v>
      </c>
      <c r="E110" s="1914">
        <v>168</v>
      </c>
      <c r="F110" s="2103" t="s">
        <v>5651</v>
      </c>
    </row>
    <row r="111" spans="1:8" ht="25.2" customHeight="1">
      <c r="A111" s="1789" t="s">
        <v>6888</v>
      </c>
      <c r="B111" s="1804" t="s">
        <v>475</v>
      </c>
      <c r="C111" s="1804" t="s">
        <v>7169</v>
      </c>
      <c r="D111" s="1854">
        <v>56</v>
      </c>
      <c r="E111" s="1806">
        <f>D111</f>
        <v>56</v>
      </c>
      <c r="F111" s="2103" t="s">
        <v>6936</v>
      </c>
    </row>
    <row r="112" spans="1:8" ht="25.2" customHeight="1">
      <c r="A112" s="1789" t="s">
        <v>6888</v>
      </c>
      <c r="B112" s="1804" t="s">
        <v>475</v>
      </c>
      <c r="C112" s="1804" t="s">
        <v>7165</v>
      </c>
      <c r="D112" s="1854">
        <v>56</v>
      </c>
      <c r="E112" s="1806">
        <f t="shared" ref="E112:E114" si="4">D112</f>
        <v>56</v>
      </c>
      <c r="F112" s="2103" t="s">
        <v>6936</v>
      </c>
    </row>
    <row r="113" spans="1:8" ht="25.2" customHeight="1">
      <c r="A113" s="1789" t="s">
        <v>6888</v>
      </c>
      <c r="B113" s="1804" t="s">
        <v>475</v>
      </c>
      <c r="C113" s="1804" t="s">
        <v>7170</v>
      </c>
      <c r="D113" s="1854">
        <v>56</v>
      </c>
      <c r="E113" s="1806">
        <f t="shared" si="4"/>
        <v>56</v>
      </c>
      <c r="F113" s="2103" t="s">
        <v>6936</v>
      </c>
      <c r="G113" s="3"/>
      <c r="H113" s="3"/>
    </row>
    <row r="114" spans="1:8" ht="25.2" customHeight="1">
      <c r="A114" s="1789" t="s">
        <v>6888</v>
      </c>
      <c r="B114" s="1804" t="s">
        <v>475</v>
      </c>
      <c r="C114" s="1804" t="s">
        <v>7167</v>
      </c>
      <c r="D114" s="1854">
        <v>56</v>
      </c>
      <c r="E114" s="1806">
        <f t="shared" si="4"/>
        <v>56</v>
      </c>
      <c r="F114" s="2103" t="s">
        <v>6936</v>
      </c>
      <c r="G114" s="3"/>
      <c r="H114" s="3"/>
    </row>
    <row r="115" spans="1:8" ht="25.2" customHeight="1">
      <c r="A115" s="1789" t="s">
        <v>5650</v>
      </c>
      <c r="B115" s="1804" t="s">
        <v>475</v>
      </c>
      <c r="C115" s="1804" t="s">
        <v>7174</v>
      </c>
      <c r="D115" s="1805">
        <v>160</v>
      </c>
      <c r="E115" s="1914">
        <v>160</v>
      </c>
      <c r="F115" s="2103" t="s">
        <v>5650</v>
      </c>
    </row>
    <row r="116" spans="1:8" ht="25.2" customHeight="1">
      <c r="A116" s="1789" t="s">
        <v>9086</v>
      </c>
      <c r="B116" s="1804" t="s">
        <v>8504</v>
      </c>
      <c r="C116" s="1804" t="s">
        <v>9087</v>
      </c>
      <c r="D116" s="1805">
        <v>56</v>
      </c>
      <c r="E116" s="1914">
        <v>56</v>
      </c>
      <c r="F116" s="1767" t="s">
        <v>7234</v>
      </c>
    </row>
    <row r="117" spans="1:8" ht="25.2" customHeight="1">
      <c r="A117" s="1789" t="s">
        <v>9086</v>
      </c>
      <c r="B117" s="1804" t="s">
        <v>8504</v>
      </c>
      <c r="C117" s="1804" t="s">
        <v>9088</v>
      </c>
      <c r="D117" s="1805">
        <v>56</v>
      </c>
      <c r="E117" s="1914">
        <v>56</v>
      </c>
      <c r="F117" s="1767" t="s">
        <v>7234</v>
      </c>
    </row>
    <row r="118" spans="1:8" ht="25.2" customHeight="1">
      <c r="A118" s="1789" t="s">
        <v>9086</v>
      </c>
      <c r="B118" s="1804" t="s">
        <v>8504</v>
      </c>
      <c r="C118" s="1804" t="s">
        <v>9089</v>
      </c>
      <c r="D118" s="1805">
        <v>56</v>
      </c>
      <c r="E118" s="1914">
        <v>56</v>
      </c>
      <c r="F118" s="1767" t="s">
        <v>7234</v>
      </c>
    </row>
    <row r="119" spans="1:8" ht="25.2" customHeight="1">
      <c r="A119" s="1789" t="s">
        <v>8236</v>
      </c>
      <c r="B119" s="1804" t="s">
        <v>1044</v>
      </c>
      <c r="C119" s="1804" t="s">
        <v>9090</v>
      </c>
      <c r="D119" s="1805">
        <v>160</v>
      </c>
      <c r="E119" s="1914">
        <v>160</v>
      </c>
      <c r="F119" s="1877" t="s">
        <v>7192</v>
      </c>
    </row>
    <row r="120" spans="1:8" ht="25.2" customHeight="1">
      <c r="A120" s="1789" t="s">
        <v>8236</v>
      </c>
      <c r="B120" s="1804" t="s">
        <v>1044</v>
      </c>
      <c r="C120" s="1804" t="s">
        <v>9091</v>
      </c>
      <c r="D120" s="1854">
        <v>56</v>
      </c>
      <c r="E120" s="1914">
        <v>56</v>
      </c>
      <c r="F120" s="1877" t="s">
        <v>7192</v>
      </c>
    </row>
    <row r="121" spans="1:8" ht="25.2" customHeight="1">
      <c r="A121" s="1789" t="s">
        <v>8247</v>
      </c>
      <c r="B121" s="1804" t="s">
        <v>1044</v>
      </c>
      <c r="C121" s="1804" t="s">
        <v>9091</v>
      </c>
      <c r="D121" s="1854">
        <v>56</v>
      </c>
      <c r="E121" s="1914">
        <v>56</v>
      </c>
      <c r="F121" s="2130" t="s">
        <v>7198</v>
      </c>
    </row>
    <row r="122" spans="1:8" ht="25.2" customHeight="1">
      <c r="A122" s="1789" t="s">
        <v>7987</v>
      </c>
      <c r="B122" s="1804" t="s">
        <v>1044</v>
      </c>
      <c r="C122" s="1804" t="s">
        <v>9092</v>
      </c>
      <c r="D122" s="1805">
        <v>200</v>
      </c>
      <c r="E122" s="1914">
        <v>200</v>
      </c>
      <c r="F122" s="1767" t="s">
        <v>7200</v>
      </c>
    </row>
    <row r="123" spans="1:8" ht="25.2" customHeight="1">
      <c r="A123" s="1789" t="s">
        <v>7987</v>
      </c>
      <c r="B123" s="1804" t="s">
        <v>1044</v>
      </c>
      <c r="C123" s="1804" t="s">
        <v>9093</v>
      </c>
      <c r="D123" s="1854">
        <v>160</v>
      </c>
      <c r="E123" s="1914">
        <v>160</v>
      </c>
      <c r="F123" s="1767" t="s">
        <v>7200</v>
      </c>
    </row>
    <row r="124" spans="1:8" ht="25.2" customHeight="1">
      <c r="A124" s="1789" t="s">
        <v>8120</v>
      </c>
      <c r="B124" s="1804" t="s">
        <v>1044</v>
      </c>
      <c r="C124" s="1804" t="s">
        <v>9094</v>
      </c>
      <c r="D124" s="1805">
        <v>200</v>
      </c>
      <c r="E124" s="1914">
        <v>200</v>
      </c>
      <c r="F124" s="1877" t="s">
        <v>7219</v>
      </c>
    </row>
    <row r="125" spans="1:8" ht="25.2" customHeight="1">
      <c r="A125" s="1789" t="s">
        <v>8120</v>
      </c>
      <c r="B125" s="1804" t="s">
        <v>1044</v>
      </c>
      <c r="C125" s="1804" t="s">
        <v>9095</v>
      </c>
      <c r="D125" s="1854">
        <v>160</v>
      </c>
      <c r="E125" s="1914">
        <v>160</v>
      </c>
      <c r="F125" s="1877" t="s">
        <v>7219</v>
      </c>
    </row>
    <row r="126" spans="1:8" ht="25.2" customHeight="1">
      <c r="A126" s="1789" t="s">
        <v>8268</v>
      </c>
      <c r="B126" s="1804" t="s">
        <v>1044</v>
      </c>
      <c r="C126" s="1804" t="s">
        <v>9091</v>
      </c>
      <c r="D126" s="1805">
        <v>56</v>
      </c>
      <c r="E126" s="1914">
        <v>56</v>
      </c>
      <c r="F126" s="2134" t="s">
        <v>7210</v>
      </c>
    </row>
    <row r="127" spans="1:8" ht="25.2" customHeight="1">
      <c r="A127" s="1789" t="s">
        <v>8125</v>
      </c>
      <c r="B127" s="1804" t="s">
        <v>1044</v>
      </c>
      <c r="C127" s="1804" t="s">
        <v>9096</v>
      </c>
      <c r="D127" s="1805">
        <v>160</v>
      </c>
      <c r="E127" s="1914">
        <v>90</v>
      </c>
      <c r="F127" s="1878" t="s">
        <v>7767</v>
      </c>
    </row>
    <row r="128" spans="1:8" ht="25.2" customHeight="1">
      <c r="A128" s="1789" t="s">
        <v>8125</v>
      </c>
      <c r="B128" s="1804" t="s">
        <v>1044</v>
      </c>
      <c r="C128" s="1804" t="s">
        <v>9097</v>
      </c>
      <c r="D128" s="1854">
        <v>200</v>
      </c>
      <c r="E128" s="1914">
        <v>200</v>
      </c>
      <c r="F128" s="1878" t="s">
        <v>7767</v>
      </c>
    </row>
    <row r="129" spans="1:6" ht="25.2" customHeight="1">
      <c r="A129" s="1789" t="s">
        <v>9018</v>
      </c>
      <c r="B129" s="1804" t="s">
        <v>1044</v>
      </c>
      <c r="C129" s="1804" t="s">
        <v>5605</v>
      </c>
      <c r="D129" s="1805">
        <v>56</v>
      </c>
      <c r="E129" s="1914">
        <v>56</v>
      </c>
      <c r="F129" s="1789" t="s">
        <v>8505</v>
      </c>
    </row>
    <row r="130" spans="1:6" ht="25.2" customHeight="1">
      <c r="A130" s="1789" t="s">
        <v>9018</v>
      </c>
      <c r="B130" s="1804" t="s">
        <v>1044</v>
      </c>
      <c r="C130" s="1804" t="s">
        <v>9098</v>
      </c>
      <c r="D130" s="1854">
        <v>200</v>
      </c>
      <c r="E130" s="1914">
        <v>200</v>
      </c>
      <c r="F130" s="1789" t="s">
        <v>8505</v>
      </c>
    </row>
    <row r="131" spans="1:6" ht="25.2" customHeight="1">
      <c r="A131" s="1789" t="s">
        <v>9018</v>
      </c>
      <c r="B131" s="1804" t="s">
        <v>1044</v>
      </c>
      <c r="C131" s="1804" t="s">
        <v>9099</v>
      </c>
      <c r="D131" s="1805">
        <v>90</v>
      </c>
      <c r="E131" s="1914">
        <v>90</v>
      </c>
      <c r="F131" s="1789" t="s">
        <v>8505</v>
      </c>
    </row>
    <row r="132" spans="1:6" ht="25.2" customHeight="1">
      <c r="A132" s="1789" t="s">
        <v>7523</v>
      </c>
      <c r="B132" s="1804" t="s">
        <v>1044</v>
      </c>
      <c r="C132" s="1804" t="s">
        <v>9100</v>
      </c>
      <c r="D132" s="1805">
        <v>200</v>
      </c>
      <c r="E132" s="1914">
        <v>200</v>
      </c>
      <c r="F132" s="1881" t="s">
        <v>7266</v>
      </c>
    </row>
    <row r="133" spans="1:6" ht="25.2" customHeight="1">
      <c r="A133" s="1789" t="s">
        <v>7523</v>
      </c>
      <c r="B133" s="1804" t="s">
        <v>1044</v>
      </c>
      <c r="C133" s="1804" t="s">
        <v>9101</v>
      </c>
      <c r="D133" s="1854">
        <v>56</v>
      </c>
      <c r="E133" s="1914">
        <v>56</v>
      </c>
      <c r="F133" s="1881" t="s">
        <v>7266</v>
      </c>
    </row>
    <row r="134" spans="1:6" ht="25.2" customHeight="1">
      <c r="A134" s="1789" t="s">
        <v>8509</v>
      </c>
      <c r="B134" s="1804" t="s">
        <v>1044</v>
      </c>
      <c r="C134" s="1804" t="s">
        <v>1048</v>
      </c>
      <c r="D134" s="1854">
        <v>56</v>
      </c>
      <c r="E134" s="1914">
        <v>56</v>
      </c>
      <c r="F134" s="1789" t="s">
        <v>8509</v>
      </c>
    </row>
    <row r="135" spans="1:6" ht="25.2" customHeight="1">
      <c r="A135" s="1789" t="s">
        <v>8509</v>
      </c>
      <c r="B135" s="1804" t="s">
        <v>1044</v>
      </c>
      <c r="C135" s="1804" t="s">
        <v>9102</v>
      </c>
      <c r="D135" s="1854">
        <v>200</v>
      </c>
      <c r="E135" s="1914">
        <v>200</v>
      </c>
      <c r="F135" s="1789" t="s">
        <v>8509</v>
      </c>
    </row>
    <row r="136" spans="1:6" ht="25.2" customHeight="1">
      <c r="A136" s="1789" t="s">
        <v>8310</v>
      </c>
      <c r="B136" s="1804" t="s">
        <v>1044</v>
      </c>
      <c r="C136" s="1804" t="s">
        <v>9103</v>
      </c>
      <c r="D136" s="1805">
        <v>200</v>
      </c>
      <c r="E136" s="1914">
        <v>200</v>
      </c>
      <c r="F136" s="1789" t="s">
        <v>8310</v>
      </c>
    </row>
    <row r="137" spans="1:6" ht="25.2" customHeight="1">
      <c r="A137" s="1789" t="s">
        <v>8310</v>
      </c>
      <c r="B137" s="1804" t="s">
        <v>1044</v>
      </c>
      <c r="C137" s="1804" t="s">
        <v>9104</v>
      </c>
      <c r="D137" s="1854">
        <v>160</v>
      </c>
      <c r="E137" s="1914">
        <v>160</v>
      </c>
      <c r="F137" s="1789" t="s">
        <v>8310</v>
      </c>
    </row>
    <row r="138" spans="1:6" ht="25.2" customHeight="1">
      <c r="A138" s="1789" t="s">
        <v>7808</v>
      </c>
      <c r="B138" s="1804" t="s">
        <v>1044</v>
      </c>
      <c r="C138" s="1804" t="s">
        <v>9105</v>
      </c>
      <c r="D138" s="1805">
        <v>200</v>
      </c>
      <c r="E138" s="1914">
        <v>200</v>
      </c>
      <c r="F138" s="1789" t="s">
        <v>7808</v>
      </c>
    </row>
    <row r="139" spans="1:6" ht="25.2" customHeight="1">
      <c r="A139" s="1789" t="s">
        <v>7808</v>
      </c>
      <c r="B139" s="1804" t="s">
        <v>1044</v>
      </c>
      <c r="C139" s="1804" t="s">
        <v>9106</v>
      </c>
      <c r="D139" s="1854">
        <v>160</v>
      </c>
      <c r="E139" s="1914">
        <v>160</v>
      </c>
      <c r="F139" s="1789" t="s">
        <v>7808</v>
      </c>
    </row>
    <row r="140" spans="1:6" ht="25.2" customHeight="1">
      <c r="A140" s="1789" t="s">
        <v>7218</v>
      </c>
      <c r="B140" s="1804" t="s">
        <v>1044</v>
      </c>
      <c r="C140" s="1804" t="s">
        <v>9107</v>
      </c>
      <c r="D140" s="1854">
        <v>56</v>
      </c>
      <c r="E140" s="1914">
        <v>56</v>
      </c>
      <c r="F140" s="1789" t="s">
        <v>7218</v>
      </c>
    </row>
    <row r="141" spans="1:6" ht="25.2" customHeight="1">
      <c r="A141" s="1789" t="s">
        <v>7218</v>
      </c>
      <c r="B141" s="1804" t="s">
        <v>1044</v>
      </c>
      <c r="C141" s="1804" t="s">
        <v>9108</v>
      </c>
      <c r="D141" s="1854">
        <v>56</v>
      </c>
      <c r="E141" s="1914">
        <v>56</v>
      </c>
      <c r="F141" s="1789" t="s">
        <v>7218</v>
      </c>
    </row>
    <row r="142" spans="1:6" ht="25.2" customHeight="1">
      <c r="A142" s="1789" t="s">
        <v>7218</v>
      </c>
      <c r="B142" s="1804" t="s">
        <v>1044</v>
      </c>
      <c r="C142" s="1804" t="s">
        <v>9109</v>
      </c>
      <c r="D142" s="1854">
        <v>56</v>
      </c>
      <c r="E142" s="1914">
        <v>56</v>
      </c>
      <c r="F142" s="1789" t="s">
        <v>7218</v>
      </c>
    </row>
    <row r="143" spans="1:6" ht="25.2" customHeight="1">
      <c r="A143" s="1789" t="s">
        <v>7218</v>
      </c>
      <c r="B143" s="1804" t="s">
        <v>1044</v>
      </c>
      <c r="C143" s="1804" t="s">
        <v>9110</v>
      </c>
      <c r="D143" s="1854">
        <v>56</v>
      </c>
      <c r="E143" s="1914">
        <v>56</v>
      </c>
      <c r="F143" s="1789" t="s">
        <v>7218</v>
      </c>
    </row>
    <row r="144" spans="1:6" ht="25.2" customHeight="1">
      <c r="A144" s="1789" t="s">
        <v>7218</v>
      </c>
      <c r="B144" s="1804" t="s">
        <v>1044</v>
      </c>
      <c r="C144" s="1804" t="s">
        <v>9111</v>
      </c>
      <c r="D144" s="1854">
        <v>56</v>
      </c>
      <c r="E144" s="1914">
        <v>56</v>
      </c>
      <c r="F144" s="1789" t="s">
        <v>7218</v>
      </c>
    </row>
    <row r="145" spans="1:7" ht="25.2" customHeight="1">
      <c r="A145" s="1789" t="s">
        <v>7218</v>
      </c>
      <c r="B145" s="1804" t="s">
        <v>1044</v>
      </c>
      <c r="C145" s="1804" t="s">
        <v>9112</v>
      </c>
      <c r="D145" s="1854">
        <v>56</v>
      </c>
      <c r="E145" s="1914">
        <v>56</v>
      </c>
      <c r="F145" s="1789" t="s">
        <v>7218</v>
      </c>
    </row>
    <row r="146" spans="1:7" ht="25.2" customHeight="1">
      <c r="A146" s="1789" t="s">
        <v>8529</v>
      </c>
      <c r="B146" s="1804" t="s">
        <v>1044</v>
      </c>
      <c r="C146" s="1804" t="s">
        <v>9113</v>
      </c>
      <c r="D146" s="1854">
        <v>56</v>
      </c>
      <c r="E146" s="1914">
        <v>56</v>
      </c>
      <c r="F146" s="1789" t="s">
        <v>8529</v>
      </c>
    </row>
    <row r="147" spans="1:7" ht="25.2" customHeight="1">
      <c r="A147" s="1789" t="s">
        <v>8529</v>
      </c>
      <c r="B147" s="1804" t="s">
        <v>1044</v>
      </c>
      <c r="C147" s="1804" t="s">
        <v>9114</v>
      </c>
      <c r="D147" s="1854">
        <v>56</v>
      </c>
      <c r="E147" s="1914">
        <v>56</v>
      </c>
      <c r="F147" s="1789" t="s">
        <v>8529</v>
      </c>
    </row>
    <row r="148" spans="1:7" ht="25.2" customHeight="1">
      <c r="A148" s="1789" t="s">
        <v>8529</v>
      </c>
      <c r="B148" s="1804" t="s">
        <v>1044</v>
      </c>
      <c r="C148" s="1804" t="s">
        <v>7171</v>
      </c>
      <c r="D148" s="1805">
        <v>160</v>
      </c>
      <c r="E148" s="1914">
        <v>160</v>
      </c>
      <c r="F148" s="1789" t="s">
        <v>8529</v>
      </c>
    </row>
    <row r="149" spans="1:7" ht="25.2" customHeight="1">
      <c r="A149" s="1789" t="s">
        <v>8530</v>
      </c>
      <c r="B149" s="1804" t="s">
        <v>8519</v>
      </c>
      <c r="C149" s="1804" t="s">
        <v>9115</v>
      </c>
      <c r="D149" s="1854">
        <v>56</v>
      </c>
      <c r="E149" s="1914">
        <v>56</v>
      </c>
      <c r="F149" s="1789" t="s">
        <v>8513</v>
      </c>
    </row>
    <row r="150" spans="1:7" ht="25.2" customHeight="1">
      <c r="A150" s="1789" t="s">
        <v>8530</v>
      </c>
      <c r="B150" s="1804"/>
      <c r="C150" s="1804" t="s">
        <v>9115</v>
      </c>
      <c r="D150" s="1854">
        <v>56</v>
      </c>
      <c r="E150" s="1914">
        <v>56</v>
      </c>
      <c r="F150" s="1789" t="s">
        <v>8513</v>
      </c>
    </row>
    <row r="151" spans="1:7" ht="25.2" customHeight="1">
      <c r="A151" s="1789" t="s">
        <v>8530</v>
      </c>
      <c r="B151" s="1804"/>
      <c r="C151" s="1804" t="s">
        <v>9116</v>
      </c>
      <c r="D151" s="1854">
        <v>56</v>
      </c>
      <c r="E151" s="1914">
        <v>56</v>
      </c>
      <c r="F151" s="1789" t="s">
        <v>8513</v>
      </c>
      <c r="G151" s="718"/>
    </row>
    <row r="152" spans="1:7" ht="25.2" customHeight="1">
      <c r="A152" s="1789" t="s">
        <v>8530</v>
      </c>
      <c r="B152" s="1804"/>
      <c r="C152" s="1804" t="s">
        <v>9117</v>
      </c>
      <c r="D152" s="1854">
        <v>56</v>
      </c>
      <c r="E152" s="1914">
        <v>56</v>
      </c>
      <c r="F152" s="1789" t="s">
        <v>8513</v>
      </c>
    </row>
    <row r="153" spans="1:7" ht="25.2" customHeight="1">
      <c r="A153" s="1789" t="s">
        <v>8530</v>
      </c>
      <c r="B153" s="1804"/>
      <c r="C153" s="1804" t="s">
        <v>9118</v>
      </c>
      <c r="D153" s="1854">
        <v>200</v>
      </c>
      <c r="E153" s="1914">
        <v>200</v>
      </c>
      <c r="F153" s="1789" t="s">
        <v>8513</v>
      </c>
    </row>
    <row r="154" spans="1:7" ht="25.2" customHeight="1">
      <c r="A154" s="1789" t="s">
        <v>8530</v>
      </c>
      <c r="B154" s="1804"/>
      <c r="C154" s="1804" t="s">
        <v>9119</v>
      </c>
      <c r="D154" s="1854">
        <v>160</v>
      </c>
      <c r="E154" s="1914">
        <v>160</v>
      </c>
      <c r="F154" s="1789" t="s">
        <v>8513</v>
      </c>
    </row>
    <row r="155" spans="1:7" ht="25.2" customHeight="1">
      <c r="A155" s="1789" t="s">
        <v>7338</v>
      </c>
      <c r="B155" s="1804" t="s">
        <v>1044</v>
      </c>
      <c r="C155" s="1804" t="s">
        <v>9120</v>
      </c>
      <c r="D155" s="1854">
        <v>56</v>
      </c>
      <c r="E155" s="1914">
        <v>56</v>
      </c>
      <c r="F155" s="1789" t="s">
        <v>7338</v>
      </c>
    </row>
    <row r="156" spans="1:7" ht="25.2" customHeight="1">
      <c r="A156" s="1789" t="s">
        <v>7338</v>
      </c>
      <c r="B156" s="1804" t="s">
        <v>1044</v>
      </c>
      <c r="C156" s="1804" t="s">
        <v>9121</v>
      </c>
      <c r="D156" s="1854">
        <v>56</v>
      </c>
      <c r="E156" s="1914">
        <v>56</v>
      </c>
      <c r="F156" s="1789" t="s">
        <v>7338</v>
      </c>
    </row>
    <row r="157" spans="1:7" ht="25.2" customHeight="1">
      <c r="A157" s="1789" t="s">
        <v>7338</v>
      </c>
      <c r="B157" s="1804" t="s">
        <v>1044</v>
      </c>
      <c r="C157" s="1804" t="s">
        <v>9122</v>
      </c>
      <c r="D157" s="1854">
        <v>56</v>
      </c>
      <c r="E157" s="1914">
        <v>56</v>
      </c>
      <c r="F157" s="1789" t="s">
        <v>7338</v>
      </c>
    </row>
    <row r="158" spans="1:7" ht="25.2" customHeight="1">
      <c r="A158" s="1789" t="s">
        <v>7338</v>
      </c>
      <c r="B158" s="1804" t="s">
        <v>1044</v>
      </c>
      <c r="C158" s="1804" t="s">
        <v>9123</v>
      </c>
      <c r="D158" s="1854">
        <v>200</v>
      </c>
      <c r="E158" s="1914">
        <v>200</v>
      </c>
      <c r="F158" s="1789" t="s">
        <v>7338</v>
      </c>
    </row>
    <row r="159" spans="1:7" ht="25.2" customHeight="1">
      <c r="A159" s="1789" t="s">
        <v>8204</v>
      </c>
      <c r="B159" s="1804" t="s">
        <v>7852</v>
      </c>
      <c r="C159" s="1804" t="s">
        <v>9124</v>
      </c>
      <c r="D159" s="1805">
        <v>200</v>
      </c>
      <c r="E159" s="1914">
        <v>200</v>
      </c>
      <c r="F159" s="1881" t="s">
        <v>7208</v>
      </c>
    </row>
    <row r="160" spans="1:7" ht="25.2" customHeight="1">
      <c r="A160" s="1789" t="s">
        <v>8204</v>
      </c>
      <c r="B160" s="1804" t="s">
        <v>7852</v>
      </c>
      <c r="C160" s="1804" t="s">
        <v>9125</v>
      </c>
      <c r="D160" s="1854">
        <v>56</v>
      </c>
      <c r="E160" s="1914">
        <v>56</v>
      </c>
      <c r="F160" s="1881" t="s">
        <v>7208</v>
      </c>
    </row>
    <row r="161" spans="1:6" ht="25.2" customHeight="1">
      <c r="A161" s="1789" t="s">
        <v>8204</v>
      </c>
      <c r="B161" s="1804" t="s">
        <v>7852</v>
      </c>
      <c r="C161" s="1804" t="s">
        <v>9126</v>
      </c>
      <c r="D161" s="1805">
        <v>56</v>
      </c>
      <c r="E161" s="1914">
        <v>56</v>
      </c>
      <c r="F161" s="1881" t="s">
        <v>7208</v>
      </c>
    </row>
    <row r="162" spans="1:6" ht="25.2" customHeight="1">
      <c r="A162" s="1804" t="s">
        <v>8515</v>
      </c>
      <c r="B162" s="1804" t="s">
        <v>7852</v>
      </c>
      <c r="C162" s="1804" t="s">
        <v>9127</v>
      </c>
      <c r="D162" s="1805">
        <v>160</v>
      </c>
      <c r="E162" s="1914">
        <v>160</v>
      </c>
      <c r="F162" s="1784" t="s">
        <v>7209</v>
      </c>
    </row>
    <row r="163" spans="1:6" ht="25.2" customHeight="1">
      <c r="A163" s="1804" t="s">
        <v>8515</v>
      </c>
      <c r="B163" s="1804" t="s">
        <v>7852</v>
      </c>
      <c r="C163" s="1804" t="s">
        <v>9128</v>
      </c>
      <c r="D163" s="1854">
        <v>56</v>
      </c>
      <c r="E163" s="1914">
        <v>56</v>
      </c>
      <c r="F163" s="1784" t="s">
        <v>7209</v>
      </c>
    </row>
    <row r="164" spans="1:6" ht="25.2" customHeight="1">
      <c r="A164" s="1804" t="s">
        <v>8515</v>
      </c>
      <c r="B164" s="1804" t="s">
        <v>7852</v>
      </c>
      <c r="C164" s="1804" t="s">
        <v>9128</v>
      </c>
      <c r="D164" s="1854">
        <v>56</v>
      </c>
      <c r="E164" s="1914">
        <v>56</v>
      </c>
      <c r="F164" s="1784" t="s">
        <v>7209</v>
      </c>
    </row>
    <row r="165" spans="1:6" ht="25.2" customHeight="1">
      <c r="A165" s="1789" t="s">
        <v>7347</v>
      </c>
      <c r="B165" s="1804"/>
      <c r="C165" s="1804" t="s">
        <v>9129</v>
      </c>
      <c r="D165" s="1805">
        <v>56</v>
      </c>
      <c r="E165" s="1914">
        <v>56</v>
      </c>
      <c r="F165" s="1789" t="s">
        <v>7347</v>
      </c>
    </row>
    <row r="166" spans="1:6" ht="25.2" customHeight="1">
      <c r="A166" s="1789" t="s">
        <v>7347</v>
      </c>
      <c r="B166" s="1804"/>
      <c r="C166" s="1804" t="s">
        <v>9130</v>
      </c>
      <c r="D166" s="1805">
        <v>56</v>
      </c>
      <c r="E166" s="1914">
        <v>56</v>
      </c>
      <c r="F166" s="1789" t="s">
        <v>7347</v>
      </c>
    </row>
    <row r="167" spans="1:6" ht="25.2" customHeight="1">
      <c r="A167" s="1789" t="s">
        <v>7347</v>
      </c>
      <c r="B167" s="1804"/>
      <c r="C167" s="1804" t="s">
        <v>9131</v>
      </c>
      <c r="D167" s="1854">
        <v>56</v>
      </c>
      <c r="E167" s="1914">
        <v>56</v>
      </c>
      <c r="F167" s="1789" t="s">
        <v>7347</v>
      </c>
    </row>
    <row r="168" spans="1:6" ht="25.2" customHeight="1">
      <c r="A168" s="1789" t="s">
        <v>7356</v>
      </c>
      <c r="B168" s="1804"/>
      <c r="C168" s="1804" t="s">
        <v>9132</v>
      </c>
      <c r="D168" s="1805">
        <v>56</v>
      </c>
      <c r="E168" s="1914">
        <v>45</v>
      </c>
      <c r="F168" s="1789" t="s">
        <v>7356</v>
      </c>
    </row>
    <row r="169" spans="1:6" ht="25.2" customHeight="1">
      <c r="A169" s="1789" t="s">
        <v>7217</v>
      </c>
      <c r="B169" s="1804" t="s">
        <v>1044</v>
      </c>
      <c r="C169" s="1804" t="s">
        <v>9133</v>
      </c>
      <c r="D169" s="1805">
        <v>200</v>
      </c>
      <c r="E169" s="1914">
        <v>200</v>
      </c>
      <c r="F169" s="1789" t="s">
        <v>7217</v>
      </c>
    </row>
    <row r="170" spans="1:6" ht="25.2" customHeight="1">
      <c r="A170" s="1789" t="s">
        <v>7217</v>
      </c>
      <c r="B170" s="1804" t="s">
        <v>1044</v>
      </c>
      <c r="C170" s="1804" t="s">
        <v>9134</v>
      </c>
      <c r="D170" s="1854">
        <v>160</v>
      </c>
      <c r="E170" s="1914">
        <v>160</v>
      </c>
      <c r="F170" s="1789" t="s">
        <v>7217</v>
      </c>
    </row>
    <row r="171" spans="1:6" ht="25.2" customHeight="1">
      <c r="A171" s="1789" t="s">
        <v>7217</v>
      </c>
      <c r="B171" s="1804" t="s">
        <v>1044</v>
      </c>
      <c r="C171" s="1804" t="s">
        <v>9135</v>
      </c>
      <c r="D171" s="1805">
        <v>56</v>
      </c>
      <c r="E171" s="1914">
        <v>56</v>
      </c>
      <c r="F171" s="1789" t="s">
        <v>7217</v>
      </c>
    </row>
    <row r="172" spans="1:6" ht="25.2" customHeight="1">
      <c r="A172" s="1789" t="s">
        <v>7217</v>
      </c>
      <c r="B172" s="1804" t="s">
        <v>1044</v>
      </c>
      <c r="C172" s="1804" t="s">
        <v>9136</v>
      </c>
      <c r="D172" s="1854">
        <v>56</v>
      </c>
      <c r="E172" s="1914">
        <v>56</v>
      </c>
      <c r="F172" s="1789" t="s">
        <v>7217</v>
      </c>
    </row>
    <row r="173" spans="1:6" ht="25.2" customHeight="1">
      <c r="A173" s="1789" t="s">
        <v>8481</v>
      </c>
      <c r="B173" s="1804" t="s">
        <v>1044</v>
      </c>
      <c r="C173" s="1804" t="s">
        <v>9091</v>
      </c>
      <c r="D173" s="1854">
        <v>56</v>
      </c>
      <c r="E173" s="1914">
        <v>56</v>
      </c>
      <c r="F173" s="2221" t="s">
        <v>8483</v>
      </c>
    </row>
    <row r="174" spans="1:6" ht="25.2" customHeight="1">
      <c r="A174" s="1906" t="s">
        <v>9387</v>
      </c>
      <c r="B174" s="1905" t="s">
        <v>1044</v>
      </c>
      <c r="C174" s="1905" t="s">
        <v>9434</v>
      </c>
      <c r="D174" s="2285">
        <v>75</v>
      </c>
      <c r="E174" s="2212">
        <v>75</v>
      </c>
      <c r="F174" s="1906" t="s">
        <v>9387</v>
      </c>
    </row>
    <row r="175" spans="1:6" ht="13.2" customHeight="1">
      <c r="A175" s="268"/>
      <c r="B175" s="1579"/>
      <c r="C175" s="1579"/>
      <c r="D175" s="51"/>
      <c r="E175" s="1220"/>
    </row>
    <row r="176" spans="1:6" ht="14.4">
      <c r="A176" s="12"/>
      <c r="B176" s="13"/>
      <c r="C176" s="13"/>
      <c r="D176" s="16"/>
      <c r="E176" s="15"/>
    </row>
    <row r="177" spans="1:25" ht="14.4">
      <c r="A177" s="12"/>
      <c r="B177" s="13"/>
      <c r="C177" s="13"/>
      <c r="D177" s="14"/>
      <c r="E177" s="15"/>
    </row>
    <row r="178" spans="1:25" ht="14.4">
      <c r="A178" s="12"/>
      <c r="B178" s="13"/>
      <c r="C178" s="13"/>
      <c r="D178" s="16"/>
      <c r="E178" s="15"/>
    </row>
    <row r="179" spans="1:25" ht="14.4">
      <c r="A179" s="12"/>
      <c r="B179" s="13"/>
      <c r="C179" s="13"/>
      <c r="D179" s="16"/>
      <c r="E179" s="15"/>
    </row>
    <row r="180" spans="1:25" ht="14.4">
      <c r="A180" s="12"/>
      <c r="B180" s="13"/>
      <c r="C180" s="13"/>
      <c r="D180" s="16"/>
      <c r="E180" s="15"/>
    </row>
    <row r="181" spans="1:25" ht="14.4">
      <c r="A181" s="8"/>
      <c r="B181" s="17"/>
      <c r="C181" s="17"/>
      <c r="D181" s="18"/>
      <c r="E181" s="18">
        <f>SUM(E11:E180)</f>
        <v>16676</v>
      </c>
    </row>
    <row r="182" spans="1:25" ht="14.4">
      <c r="A182" s="1"/>
      <c r="B182" s="1"/>
      <c r="C182" s="2"/>
      <c r="D182" s="2"/>
      <c r="E182" s="2198"/>
      <c r="F182" s="1"/>
      <c r="G182" s="3"/>
      <c r="H182" s="3"/>
    </row>
    <row r="183" spans="1:25" ht="14.4">
      <c r="A183" s="2320" t="s">
        <v>59</v>
      </c>
      <c r="B183" s="2328"/>
      <c r="C183" s="2328"/>
      <c r="D183" s="2328"/>
      <c r="E183" s="2328"/>
      <c r="F183" s="2328"/>
      <c r="G183" s="2328"/>
      <c r="H183" s="2328"/>
      <c r="I183" s="1"/>
      <c r="J183" s="1"/>
      <c r="K183" s="1"/>
      <c r="L183" s="1"/>
      <c r="M183" s="1"/>
      <c r="N183" s="1"/>
      <c r="O183" s="1"/>
      <c r="P183" s="1"/>
      <c r="Q183" s="1"/>
      <c r="R183" s="1"/>
      <c r="S183" s="1"/>
      <c r="T183" s="1"/>
      <c r="U183" s="1"/>
      <c r="V183" s="1"/>
      <c r="W183" s="1"/>
      <c r="X183" s="1"/>
      <c r="Y183" s="1"/>
    </row>
    <row r="184" spans="1:25" ht="14.4">
      <c r="A184" s="1"/>
      <c r="B184" s="1"/>
      <c r="C184" s="2"/>
      <c r="D184" s="2"/>
      <c r="E184" s="2201"/>
      <c r="F184" s="1"/>
      <c r="G184" s="3"/>
      <c r="H184" s="3"/>
    </row>
    <row r="185" spans="1:25" ht="14.4">
      <c r="A185" s="1"/>
      <c r="B185" s="1"/>
      <c r="C185" s="2"/>
      <c r="D185" s="2"/>
      <c r="E185" s="2198"/>
      <c r="F185" s="1"/>
      <c r="G185" s="3"/>
      <c r="H185" s="3"/>
    </row>
    <row r="186" spans="1:25" ht="15.75" customHeight="1">
      <c r="A186" s="1"/>
      <c r="B186" s="1"/>
      <c r="C186" s="2"/>
      <c r="D186" s="2"/>
      <c r="E186" s="2201"/>
      <c r="F186" s="1"/>
      <c r="G186" s="3"/>
      <c r="H186" s="3"/>
    </row>
    <row r="187" spans="1:25" ht="15.75" customHeight="1">
      <c r="A187" s="1"/>
      <c r="B187" s="1"/>
      <c r="C187" s="2"/>
      <c r="D187" s="2"/>
      <c r="E187" s="2198"/>
      <c r="F187" s="1"/>
      <c r="G187" s="3"/>
      <c r="H187" s="3"/>
    </row>
    <row r="188" spans="1:25" ht="15.75" customHeight="1">
      <c r="A188" s="1"/>
      <c r="B188" s="1"/>
      <c r="C188" s="2"/>
      <c r="D188" s="2"/>
      <c r="E188" s="2198"/>
      <c r="F188" s="1"/>
      <c r="G188" s="3"/>
      <c r="H188" s="3"/>
    </row>
    <row r="189" spans="1:25" ht="15.75" customHeight="1">
      <c r="A189" s="1"/>
      <c r="B189" s="1"/>
      <c r="C189" s="2"/>
      <c r="D189" s="2"/>
      <c r="E189" s="2198"/>
      <c r="F189" s="1"/>
      <c r="G189" s="3"/>
      <c r="H189" s="3"/>
    </row>
    <row r="190" spans="1:25" ht="15.75" customHeight="1">
      <c r="A190" s="1"/>
      <c r="B190" s="1"/>
      <c r="C190" s="2"/>
      <c r="D190" s="2"/>
      <c r="E190" s="2198"/>
      <c r="F190" s="1"/>
      <c r="G190" s="3"/>
      <c r="H190" s="3"/>
    </row>
    <row r="191" spans="1:25" ht="15.75" customHeight="1">
      <c r="A191" s="1"/>
      <c r="B191" s="1"/>
      <c r="C191" s="2"/>
      <c r="D191" s="2"/>
      <c r="E191" s="2198"/>
      <c r="F191" s="1"/>
      <c r="G191" s="3"/>
      <c r="H191" s="3"/>
    </row>
    <row r="192" spans="1:25" ht="15.75" customHeight="1">
      <c r="A192" s="1"/>
      <c r="B192" s="1"/>
      <c r="C192" s="2"/>
      <c r="D192" s="2"/>
      <c r="E192" s="2198"/>
      <c r="F192" s="1"/>
      <c r="G192" s="3"/>
      <c r="H192" s="3"/>
    </row>
    <row r="193" spans="1:8" ht="15.75" customHeight="1">
      <c r="A193" s="1"/>
      <c r="B193" s="1"/>
      <c r="C193" s="2"/>
      <c r="D193" s="2"/>
      <c r="E193" s="2198"/>
      <c r="F193" s="1"/>
      <c r="G193" s="3"/>
      <c r="H193" s="3"/>
    </row>
    <row r="194" spans="1:8" ht="15.75" customHeight="1">
      <c r="A194" s="1"/>
      <c r="B194" s="1"/>
      <c r="C194" s="2"/>
      <c r="D194" s="2"/>
      <c r="E194" s="2198"/>
      <c r="F194" s="1"/>
      <c r="G194" s="3"/>
      <c r="H194" s="3"/>
    </row>
    <row r="195" spans="1:8" ht="15.75" customHeight="1">
      <c r="A195" s="1"/>
      <c r="B195" s="1"/>
      <c r="C195" s="2"/>
      <c r="D195" s="2"/>
      <c r="E195" s="2198"/>
      <c r="F195" s="1"/>
      <c r="G195" s="3"/>
      <c r="H195" s="3"/>
    </row>
    <row r="196" spans="1:8" ht="15.75" customHeight="1">
      <c r="A196" s="1"/>
      <c r="B196" s="1"/>
      <c r="C196" s="2"/>
      <c r="D196" s="2"/>
      <c r="E196" s="2198"/>
      <c r="F196" s="1"/>
      <c r="G196" s="3"/>
      <c r="H196" s="3"/>
    </row>
    <row r="197" spans="1:8" ht="15.75" customHeight="1">
      <c r="A197" s="1"/>
      <c r="B197" s="1"/>
      <c r="C197" s="2"/>
      <c r="D197" s="2"/>
      <c r="E197" s="2198"/>
      <c r="F197" s="1"/>
      <c r="G197" s="3"/>
      <c r="H197" s="3"/>
    </row>
    <row r="198" spans="1:8" ht="15.75" customHeight="1">
      <c r="A198" s="1"/>
      <c r="B198" s="1"/>
      <c r="C198" s="2"/>
      <c r="D198" s="2"/>
      <c r="E198" s="2198"/>
      <c r="F198" s="1"/>
      <c r="G198" s="3"/>
      <c r="H198" s="3"/>
    </row>
    <row r="199" spans="1:8" ht="15.75" customHeight="1">
      <c r="A199" s="1"/>
      <c r="B199" s="1"/>
      <c r="C199" s="2"/>
      <c r="D199" s="2"/>
      <c r="E199" s="2198"/>
      <c r="F199" s="1"/>
      <c r="G199" s="3"/>
      <c r="H199" s="3"/>
    </row>
    <row r="200" spans="1:8" ht="15.75" customHeight="1">
      <c r="A200" s="1"/>
      <c r="B200" s="1"/>
      <c r="C200" s="2"/>
      <c r="D200" s="2"/>
      <c r="E200" s="2198"/>
      <c r="F200" s="1"/>
      <c r="G200" s="3"/>
      <c r="H200" s="3"/>
    </row>
    <row r="201" spans="1:8" ht="15.75" customHeight="1">
      <c r="A201" s="1"/>
      <c r="B201" s="1"/>
      <c r="C201" s="2"/>
      <c r="D201" s="2"/>
      <c r="E201" s="2198"/>
      <c r="F201" s="1"/>
      <c r="G201" s="3"/>
      <c r="H201" s="3"/>
    </row>
    <row r="202" spans="1:8" ht="15.75" customHeight="1">
      <c r="A202" s="1"/>
      <c r="B202" s="1"/>
      <c r="C202" s="2"/>
      <c r="D202" s="2"/>
      <c r="E202" s="2198"/>
      <c r="F202" s="1"/>
      <c r="G202" s="3"/>
      <c r="H202" s="3"/>
    </row>
    <row r="203" spans="1:8" ht="15.75" customHeight="1">
      <c r="A203" s="1"/>
      <c r="B203" s="1"/>
      <c r="C203" s="2"/>
      <c r="D203" s="2"/>
      <c r="E203" s="2198"/>
      <c r="F203" s="1"/>
      <c r="G203" s="3"/>
      <c r="H203" s="3"/>
    </row>
    <row r="204" spans="1:8" ht="15.75" customHeight="1">
      <c r="A204" s="1"/>
      <c r="B204" s="1"/>
      <c r="C204" s="2"/>
      <c r="D204" s="2"/>
      <c r="E204" s="2198"/>
      <c r="F204" s="1"/>
      <c r="G204" s="3"/>
      <c r="H204" s="3"/>
    </row>
    <row r="205" spans="1:8" ht="15.75" customHeight="1">
      <c r="A205" s="1"/>
      <c r="B205" s="1"/>
      <c r="C205" s="2"/>
      <c r="D205" s="2"/>
      <c r="E205" s="2198"/>
      <c r="F205" s="1"/>
      <c r="G205" s="3"/>
      <c r="H205" s="3"/>
    </row>
    <row r="206" spans="1:8" ht="15.75" customHeight="1">
      <c r="A206" s="1"/>
      <c r="B206" s="1"/>
      <c r="C206" s="2"/>
      <c r="D206" s="2"/>
      <c r="E206" s="2198"/>
      <c r="F206" s="1"/>
      <c r="G206" s="3"/>
      <c r="H206" s="3"/>
    </row>
    <row r="207" spans="1:8" ht="15.75" customHeight="1">
      <c r="A207" s="1"/>
      <c r="B207" s="1"/>
      <c r="C207" s="2"/>
      <c r="D207" s="2"/>
      <c r="E207" s="2198"/>
      <c r="F207" s="1"/>
      <c r="G207" s="3"/>
      <c r="H207" s="3"/>
    </row>
    <row r="208" spans="1:8" ht="15.75" customHeight="1">
      <c r="A208" s="1"/>
      <c r="B208" s="1"/>
      <c r="C208" s="2"/>
      <c r="D208" s="2"/>
      <c r="E208" s="2198"/>
      <c r="F208" s="1"/>
      <c r="G208" s="3"/>
      <c r="H208" s="3"/>
    </row>
    <row r="209" spans="1:8" ht="15.75" customHeight="1">
      <c r="A209" s="1"/>
      <c r="B209" s="1"/>
      <c r="C209" s="2"/>
      <c r="D209" s="2"/>
      <c r="E209" s="2198"/>
      <c r="F209" s="1"/>
      <c r="G209" s="3"/>
      <c r="H209" s="3"/>
    </row>
    <row r="210" spans="1:8" ht="15.75" customHeight="1">
      <c r="A210" s="1"/>
      <c r="B210" s="1"/>
      <c r="C210" s="2"/>
      <c r="D210" s="2"/>
      <c r="E210" s="2198"/>
      <c r="F210" s="1"/>
      <c r="G210" s="3"/>
      <c r="H210" s="3"/>
    </row>
    <row r="211" spans="1:8" ht="15.75" customHeight="1">
      <c r="A211" s="1"/>
      <c r="B211" s="1"/>
      <c r="C211" s="2"/>
      <c r="D211" s="2"/>
      <c r="E211" s="2198"/>
      <c r="F211" s="1"/>
      <c r="G211" s="3"/>
      <c r="H211" s="3"/>
    </row>
    <row r="212" spans="1:8" ht="15.75" customHeight="1">
      <c r="A212" s="1"/>
      <c r="B212" s="1"/>
      <c r="C212" s="2"/>
      <c r="D212" s="2"/>
      <c r="E212" s="2198"/>
      <c r="F212" s="1"/>
      <c r="G212" s="3"/>
      <c r="H212" s="3"/>
    </row>
    <row r="213" spans="1:8" ht="15.75" customHeight="1">
      <c r="A213" s="1"/>
      <c r="B213" s="1"/>
      <c r="C213" s="2"/>
      <c r="D213" s="2"/>
      <c r="E213" s="2198"/>
      <c r="F213" s="1"/>
      <c r="G213" s="3"/>
      <c r="H213" s="3"/>
    </row>
    <row r="214" spans="1:8" ht="15.75" customHeight="1">
      <c r="A214" s="1"/>
      <c r="B214" s="1"/>
      <c r="C214" s="2"/>
      <c r="D214" s="2"/>
      <c r="E214" s="2198"/>
      <c r="F214" s="1"/>
      <c r="G214" s="3"/>
      <c r="H214" s="3"/>
    </row>
    <row r="215" spans="1:8" ht="15.75" customHeight="1">
      <c r="A215" s="1"/>
      <c r="B215" s="1"/>
      <c r="C215" s="2"/>
      <c r="D215" s="2"/>
      <c r="E215" s="2198"/>
      <c r="F215" s="1"/>
      <c r="G215" s="3"/>
      <c r="H215" s="3"/>
    </row>
    <row r="216" spans="1:8" ht="15.75" customHeight="1">
      <c r="A216" s="1"/>
      <c r="B216" s="1"/>
      <c r="C216" s="2"/>
      <c r="D216" s="2"/>
      <c r="E216" s="2198"/>
      <c r="F216" s="1"/>
      <c r="G216" s="3"/>
      <c r="H216" s="3"/>
    </row>
    <row r="217" spans="1:8" ht="15.75" customHeight="1">
      <c r="A217" s="1"/>
      <c r="B217" s="1"/>
      <c r="C217" s="2"/>
      <c r="D217" s="2"/>
      <c r="E217" s="2198"/>
      <c r="F217" s="1"/>
      <c r="G217" s="3"/>
      <c r="H217" s="3"/>
    </row>
    <row r="218" spans="1:8" ht="15.75" customHeight="1">
      <c r="A218" s="1"/>
      <c r="B218" s="1"/>
      <c r="C218" s="2"/>
      <c r="D218" s="2"/>
      <c r="E218" s="2198"/>
      <c r="F218" s="1"/>
      <c r="G218" s="3"/>
      <c r="H218" s="3"/>
    </row>
    <row r="219" spans="1:8" ht="15.75" customHeight="1">
      <c r="A219" s="1"/>
      <c r="B219" s="1"/>
      <c r="C219" s="2"/>
      <c r="D219" s="2"/>
      <c r="E219" s="2198"/>
      <c r="F219" s="1"/>
      <c r="G219" s="3"/>
      <c r="H219" s="3"/>
    </row>
    <row r="220" spans="1:8" ht="15.75" customHeight="1">
      <c r="A220" s="1"/>
      <c r="B220" s="1"/>
      <c r="C220" s="2"/>
      <c r="D220" s="2"/>
      <c r="E220" s="2198"/>
      <c r="F220" s="1"/>
      <c r="G220" s="3"/>
      <c r="H220" s="3"/>
    </row>
    <row r="221" spans="1:8" ht="15.75" customHeight="1">
      <c r="A221" s="1"/>
      <c r="B221" s="1"/>
      <c r="C221" s="2"/>
      <c r="D221" s="2"/>
      <c r="E221" s="2198"/>
      <c r="F221" s="1"/>
      <c r="G221" s="3"/>
      <c r="H221" s="3"/>
    </row>
    <row r="222" spans="1:8" ht="15.75" customHeight="1">
      <c r="A222" s="1"/>
      <c r="B222" s="1"/>
      <c r="C222" s="2"/>
      <c r="D222" s="2"/>
      <c r="E222" s="2198"/>
      <c r="F222" s="1"/>
      <c r="G222" s="3"/>
      <c r="H222" s="3"/>
    </row>
    <row r="223" spans="1:8" ht="15.75" customHeight="1">
      <c r="A223" s="1"/>
      <c r="B223" s="1"/>
      <c r="C223" s="2"/>
      <c r="D223" s="2"/>
      <c r="E223" s="2198"/>
      <c r="F223" s="1"/>
      <c r="G223" s="3"/>
      <c r="H223" s="3"/>
    </row>
    <row r="224" spans="1:8" ht="15.75" customHeight="1">
      <c r="A224" s="1"/>
      <c r="B224" s="1"/>
      <c r="C224" s="2"/>
      <c r="D224" s="2"/>
      <c r="E224" s="2198"/>
      <c r="F224" s="1"/>
      <c r="G224" s="3"/>
      <c r="H224" s="3"/>
    </row>
    <row r="225" spans="1:8" ht="15.75" customHeight="1">
      <c r="A225" s="1"/>
      <c r="B225" s="1"/>
      <c r="C225" s="2"/>
      <c r="D225" s="2"/>
      <c r="E225" s="2198"/>
      <c r="F225" s="1"/>
      <c r="G225" s="3"/>
      <c r="H225" s="3"/>
    </row>
    <row r="226" spans="1:8" ht="15.75" customHeight="1">
      <c r="A226" s="1"/>
      <c r="B226" s="1"/>
      <c r="C226" s="2"/>
      <c r="D226" s="2"/>
      <c r="E226" s="2198"/>
      <c r="F226" s="1"/>
      <c r="G226" s="3"/>
      <c r="H226" s="3"/>
    </row>
    <row r="227" spans="1:8" ht="15.75" customHeight="1">
      <c r="A227" s="1"/>
      <c r="B227" s="1"/>
      <c r="C227" s="2"/>
      <c r="D227" s="2"/>
      <c r="E227" s="2198"/>
      <c r="F227" s="1"/>
      <c r="G227" s="3"/>
      <c r="H227" s="3"/>
    </row>
    <row r="228" spans="1:8" ht="15.75" customHeight="1">
      <c r="A228" s="1"/>
      <c r="B228" s="1"/>
      <c r="C228" s="2"/>
      <c r="D228" s="2"/>
      <c r="E228" s="2198"/>
      <c r="F228" s="1"/>
      <c r="G228" s="3"/>
      <c r="H228" s="3"/>
    </row>
    <row r="229" spans="1:8" ht="15.75" customHeight="1">
      <c r="A229" s="1"/>
      <c r="B229" s="1"/>
      <c r="C229" s="2"/>
      <c r="D229" s="2"/>
      <c r="E229" s="2198"/>
      <c r="F229" s="1"/>
      <c r="G229" s="3"/>
      <c r="H229" s="3"/>
    </row>
    <row r="230" spans="1:8" ht="15.75" customHeight="1">
      <c r="A230" s="1"/>
      <c r="B230" s="1"/>
      <c r="C230" s="2"/>
      <c r="D230" s="2"/>
      <c r="E230" s="2198"/>
      <c r="F230" s="1"/>
      <c r="G230" s="3"/>
      <c r="H230" s="3"/>
    </row>
    <row r="231" spans="1:8" ht="15.75" customHeight="1">
      <c r="A231" s="1"/>
      <c r="B231" s="1"/>
      <c r="C231" s="2"/>
      <c r="D231" s="2"/>
      <c r="E231" s="2198"/>
      <c r="F231" s="1"/>
      <c r="G231" s="3"/>
      <c r="H231" s="3"/>
    </row>
    <row r="232" spans="1:8" ht="15.75" customHeight="1">
      <c r="A232" s="1"/>
      <c r="B232" s="1"/>
      <c r="C232" s="2"/>
      <c r="D232" s="2"/>
      <c r="E232" s="2198"/>
      <c r="F232" s="1"/>
      <c r="G232" s="3"/>
      <c r="H232" s="3"/>
    </row>
    <row r="233" spans="1:8" ht="15.75" customHeight="1">
      <c r="A233" s="1"/>
      <c r="B233" s="1"/>
      <c r="C233" s="2"/>
      <c r="D233" s="2"/>
      <c r="E233" s="2198"/>
      <c r="F233" s="1"/>
      <c r="G233" s="3"/>
      <c r="H233" s="3"/>
    </row>
    <row r="234" spans="1:8" ht="15.75" customHeight="1">
      <c r="A234" s="1"/>
      <c r="B234" s="1"/>
      <c r="C234" s="2"/>
      <c r="D234" s="2"/>
      <c r="E234" s="2198"/>
      <c r="F234" s="1"/>
      <c r="G234" s="3"/>
      <c r="H234" s="3"/>
    </row>
    <row r="235" spans="1:8" ht="15.75" customHeight="1">
      <c r="A235" s="1"/>
      <c r="B235" s="1"/>
      <c r="C235" s="2"/>
      <c r="D235" s="2"/>
      <c r="E235" s="2198"/>
      <c r="F235" s="1"/>
      <c r="G235" s="3"/>
      <c r="H235" s="3"/>
    </row>
    <row r="236" spans="1:8" ht="15.75" customHeight="1">
      <c r="A236" s="1"/>
      <c r="B236" s="1"/>
      <c r="C236" s="2"/>
      <c r="D236" s="2"/>
      <c r="E236" s="2198"/>
      <c r="F236" s="1"/>
      <c r="G236" s="3"/>
      <c r="H236" s="3"/>
    </row>
    <row r="237" spans="1:8" ht="15.75" customHeight="1">
      <c r="A237" s="1"/>
      <c r="B237" s="1"/>
      <c r="C237" s="2"/>
      <c r="D237" s="2"/>
      <c r="E237" s="2198"/>
      <c r="F237" s="1"/>
      <c r="G237" s="3"/>
      <c r="H237" s="3"/>
    </row>
    <row r="238" spans="1:8" ht="15.75" customHeight="1">
      <c r="A238" s="1"/>
      <c r="B238" s="1"/>
      <c r="C238" s="2"/>
      <c r="D238" s="2"/>
      <c r="E238" s="2198"/>
      <c r="F238" s="1"/>
      <c r="G238" s="3"/>
      <c r="H238" s="3"/>
    </row>
    <row r="239" spans="1:8" ht="15.75" customHeight="1">
      <c r="A239" s="1"/>
      <c r="B239" s="1"/>
      <c r="C239" s="2"/>
      <c r="D239" s="2"/>
      <c r="E239" s="2198"/>
      <c r="F239" s="1"/>
      <c r="G239" s="3"/>
      <c r="H239" s="3"/>
    </row>
    <row r="240" spans="1:8" ht="15.75" customHeight="1">
      <c r="A240" s="1"/>
      <c r="B240" s="1"/>
      <c r="C240" s="2"/>
      <c r="D240" s="2"/>
      <c r="E240" s="2198"/>
      <c r="F240" s="1"/>
      <c r="G240" s="3"/>
      <c r="H240" s="3"/>
    </row>
    <row r="241" spans="1:8" ht="15.75" customHeight="1">
      <c r="A241" s="1"/>
      <c r="B241" s="1"/>
      <c r="C241" s="2"/>
      <c r="D241" s="2"/>
      <c r="E241" s="2198"/>
      <c r="F241" s="1"/>
      <c r="G241" s="3"/>
      <c r="H241" s="3"/>
    </row>
    <row r="242" spans="1:8" ht="15.75" customHeight="1">
      <c r="A242" s="1"/>
      <c r="B242" s="1"/>
      <c r="C242" s="2"/>
      <c r="D242" s="2"/>
      <c r="E242" s="2198"/>
      <c r="F242" s="1"/>
      <c r="G242" s="3"/>
      <c r="H242" s="3"/>
    </row>
    <row r="243" spans="1:8" ht="15.75" customHeight="1">
      <c r="A243" s="1"/>
      <c r="B243" s="1"/>
      <c r="C243" s="2"/>
      <c r="D243" s="2"/>
      <c r="E243" s="2198"/>
      <c r="F243" s="1"/>
      <c r="G243" s="3"/>
      <c r="H243" s="3"/>
    </row>
    <row r="244" spans="1:8" ht="15.75" customHeight="1">
      <c r="A244" s="1"/>
      <c r="B244" s="1"/>
      <c r="C244" s="2"/>
      <c r="D244" s="2"/>
      <c r="E244" s="2198"/>
      <c r="F244" s="1"/>
      <c r="G244" s="3"/>
      <c r="H244" s="3"/>
    </row>
    <row r="245" spans="1:8" ht="15.75" customHeight="1">
      <c r="A245" s="1"/>
      <c r="B245" s="1"/>
      <c r="C245" s="2"/>
      <c r="D245" s="2"/>
      <c r="E245" s="2198"/>
      <c r="F245" s="1"/>
      <c r="G245" s="3"/>
      <c r="H245" s="3"/>
    </row>
    <row r="246" spans="1:8" ht="15.75" customHeight="1">
      <c r="A246" s="1"/>
      <c r="B246" s="1"/>
      <c r="C246" s="2"/>
      <c r="D246" s="2"/>
      <c r="E246" s="2198"/>
      <c r="F246" s="1"/>
      <c r="G246" s="3"/>
      <c r="H246" s="3"/>
    </row>
    <row r="247" spans="1:8" ht="15.75" customHeight="1">
      <c r="A247" s="1"/>
      <c r="B247" s="1"/>
      <c r="C247" s="2"/>
      <c r="D247" s="2"/>
      <c r="E247" s="2198"/>
      <c r="F247" s="1"/>
      <c r="G247" s="3"/>
      <c r="H247" s="3"/>
    </row>
    <row r="248" spans="1:8" ht="15.75" customHeight="1">
      <c r="A248" s="1"/>
      <c r="B248" s="1"/>
      <c r="C248" s="2"/>
      <c r="D248" s="2"/>
      <c r="E248" s="2198"/>
      <c r="F248" s="1"/>
      <c r="G248" s="3"/>
      <c r="H248" s="3"/>
    </row>
    <row r="249" spans="1:8" ht="15.75" customHeight="1">
      <c r="A249" s="1"/>
      <c r="B249" s="1"/>
      <c r="C249" s="2"/>
      <c r="D249" s="2"/>
      <c r="E249" s="2198"/>
      <c r="F249" s="1"/>
      <c r="G249" s="3"/>
      <c r="H249" s="3"/>
    </row>
    <row r="250" spans="1:8" ht="15.75" customHeight="1">
      <c r="A250" s="1"/>
      <c r="B250" s="1"/>
      <c r="C250" s="2"/>
      <c r="D250" s="2"/>
      <c r="E250" s="2198"/>
      <c r="F250" s="1"/>
      <c r="G250" s="3"/>
      <c r="H250" s="3"/>
    </row>
    <row r="251" spans="1:8" ht="15.75" customHeight="1">
      <c r="A251" s="1"/>
      <c r="B251" s="1"/>
      <c r="C251" s="2"/>
      <c r="D251" s="2"/>
      <c r="E251" s="2198"/>
      <c r="F251" s="1"/>
      <c r="G251" s="3"/>
      <c r="H251" s="3"/>
    </row>
    <row r="252" spans="1:8" ht="15.75" customHeight="1">
      <c r="A252" s="1"/>
      <c r="B252" s="1"/>
      <c r="C252" s="2"/>
      <c r="D252" s="2"/>
      <c r="E252" s="2198"/>
      <c r="F252" s="1"/>
      <c r="G252" s="3"/>
      <c r="H252" s="3"/>
    </row>
    <row r="253" spans="1:8" ht="15.75" customHeight="1">
      <c r="A253" s="1"/>
      <c r="B253" s="1"/>
      <c r="C253" s="2"/>
      <c r="D253" s="2"/>
      <c r="E253" s="2198"/>
      <c r="F253" s="1"/>
      <c r="G253" s="3"/>
      <c r="H253" s="3"/>
    </row>
    <row r="254" spans="1:8" ht="15.75" customHeight="1">
      <c r="A254" s="1"/>
      <c r="B254" s="1"/>
      <c r="C254" s="2"/>
      <c r="D254" s="2"/>
      <c r="E254" s="2198"/>
      <c r="F254" s="1"/>
      <c r="G254" s="3"/>
      <c r="H254" s="3"/>
    </row>
    <row r="255" spans="1:8" ht="15.75" customHeight="1">
      <c r="A255" s="1"/>
      <c r="B255" s="1"/>
      <c r="C255" s="2"/>
      <c r="D255" s="2"/>
      <c r="E255" s="2198"/>
      <c r="F255" s="1"/>
      <c r="G255" s="3"/>
      <c r="H255" s="3"/>
    </row>
    <row r="256" spans="1:8" ht="15.75" customHeight="1">
      <c r="A256" s="1"/>
      <c r="B256" s="1"/>
      <c r="C256" s="2"/>
      <c r="D256" s="2"/>
      <c r="E256" s="2198"/>
      <c r="F256" s="1"/>
      <c r="G256" s="3"/>
      <c r="H256" s="3"/>
    </row>
    <row r="257" spans="1:8" ht="15.75" customHeight="1">
      <c r="A257" s="1"/>
      <c r="B257" s="1"/>
      <c r="C257" s="2"/>
      <c r="D257" s="2"/>
      <c r="E257" s="2198"/>
      <c r="F257" s="1"/>
      <c r="G257" s="3"/>
      <c r="H257" s="3"/>
    </row>
    <row r="258" spans="1:8" ht="15.75" customHeight="1">
      <c r="A258" s="1"/>
      <c r="B258" s="1"/>
      <c r="C258" s="2"/>
      <c r="D258" s="2"/>
      <c r="E258" s="2198"/>
      <c r="F258" s="1"/>
      <c r="G258" s="3"/>
      <c r="H258" s="3"/>
    </row>
    <row r="259" spans="1:8" ht="15.75" customHeight="1">
      <c r="A259" s="1"/>
      <c r="B259" s="1"/>
      <c r="C259" s="2"/>
      <c r="D259" s="2"/>
      <c r="E259" s="2198"/>
      <c r="F259" s="1"/>
      <c r="G259" s="3"/>
      <c r="H259" s="3"/>
    </row>
    <row r="260" spans="1:8" ht="15.75" customHeight="1">
      <c r="A260" s="1"/>
      <c r="B260" s="1"/>
      <c r="C260" s="2"/>
      <c r="D260" s="2"/>
      <c r="E260" s="2198"/>
      <c r="F260" s="1"/>
      <c r="G260" s="3"/>
      <c r="H260" s="3"/>
    </row>
    <row r="261" spans="1:8" ht="15.75" customHeight="1">
      <c r="A261" s="1"/>
      <c r="B261" s="1"/>
      <c r="C261" s="2"/>
      <c r="D261" s="2"/>
      <c r="E261" s="2198"/>
      <c r="F261" s="1"/>
      <c r="G261" s="3"/>
      <c r="H261" s="3"/>
    </row>
    <row r="262" spans="1:8" ht="15.75" customHeight="1">
      <c r="A262" s="1"/>
      <c r="B262" s="1"/>
      <c r="C262" s="2"/>
      <c r="D262" s="2"/>
      <c r="E262" s="2198"/>
      <c r="F262" s="1"/>
      <c r="G262" s="3"/>
      <c r="H262" s="3"/>
    </row>
    <row r="263" spans="1:8" ht="15.75" customHeight="1">
      <c r="A263" s="1"/>
      <c r="B263" s="1"/>
      <c r="C263" s="2"/>
      <c r="D263" s="2"/>
      <c r="E263" s="2198"/>
      <c r="F263" s="1"/>
      <c r="G263" s="3"/>
      <c r="H263" s="3"/>
    </row>
    <row r="264" spans="1:8" ht="15.75" customHeight="1">
      <c r="A264" s="1"/>
      <c r="B264" s="1"/>
      <c r="C264" s="2"/>
      <c r="D264" s="2"/>
      <c r="E264" s="2198"/>
      <c r="F264" s="1"/>
      <c r="G264" s="3"/>
      <c r="H264" s="3"/>
    </row>
    <row r="265" spans="1:8" ht="15.75" customHeight="1">
      <c r="A265" s="1"/>
      <c r="B265" s="1"/>
      <c r="C265" s="2"/>
      <c r="D265" s="2"/>
      <c r="E265" s="2198"/>
      <c r="F265" s="1"/>
      <c r="G265" s="3"/>
      <c r="H265" s="3"/>
    </row>
    <row r="266" spans="1:8" ht="15.75" customHeight="1">
      <c r="A266" s="1"/>
      <c r="B266" s="1"/>
      <c r="C266" s="2"/>
      <c r="D266" s="2"/>
      <c r="E266" s="2198"/>
      <c r="F266" s="1"/>
      <c r="G266" s="3"/>
      <c r="H266" s="3"/>
    </row>
    <row r="267" spans="1:8" ht="15.75" customHeight="1">
      <c r="A267" s="1"/>
      <c r="B267" s="1"/>
      <c r="C267" s="2"/>
      <c r="D267" s="2"/>
      <c r="E267" s="2198"/>
      <c r="F267" s="1"/>
      <c r="G267" s="3"/>
      <c r="H267" s="3"/>
    </row>
    <row r="268" spans="1:8" ht="15.75" customHeight="1">
      <c r="A268" s="1"/>
      <c r="B268" s="1"/>
      <c r="C268" s="2"/>
      <c r="D268" s="2"/>
      <c r="E268" s="2198"/>
      <c r="F268" s="1"/>
      <c r="G268" s="3"/>
      <c r="H268" s="3"/>
    </row>
    <row r="269" spans="1:8" ht="15.75" customHeight="1">
      <c r="A269" s="1"/>
      <c r="B269" s="1"/>
      <c r="C269" s="2"/>
      <c r="D269" s="2"/>
      <c r="E269" s="2198"/>
      <c r="F269" s="1"/>
      <c r="G269" s="3"/>
      <c r="H269" s="3"/>
    </row>
    <row r="270" spans="1:8" ht="15.75" customHeight="1">
      <c r="A270" s="1"/>
      <c r="B270" s="1"/>
      <c r="C270" s="2"/>
      <c r="D270" s="2"/>
      <c r="E270" s="2198"/>
      <c r="F270" s="1"/>
      <c r="G270" s="3"/>
      <c r="H270" s="3"/>
    </row>
    <row r="271" spans="1:8" ht="15.75" customHeight="1">
      <c r="A271" s="1"/>
      <c r="B271" s="1"/>
      <c r="C271" s="2"/>
      <c r="D271" s="2"/>
      <c r="E271" s="2198"/>
      <c r="F271" s="1"/>
      <c r="G271" s="3"/>
      <c r="H271" s="3"/>
    </row>
    <row r="272" spans="1:8" ht="15.75" customHeight="1">
      <c r="A272" s="1"/>
      <c r="B272" s="1"/>
      <c r="C272" s="2"/>
      <c r="D272" s="2"/>
      <c r="E272" s="2198"/>
      <c r="F272" s="1"/>
      <c r="G272" s="3"/>
      <c r="H272" s="3"/>
    </row>
    <row r="273" spans="1:8" ht="15.75" customHeight="1">
      <c r="A273" s="1"/>
      <c r="B273" s="1"/>
      <c r="C273" s="2"/>
      <c r="D273" s="2"/>
      <c r="E273" s="2198"/>
      <c r="F273" s="1"/>
      <c r="G273" s="3"/>
      <c r="H273" s="3"/>
    </row>
    <row r="274" spans="1:8" ht="15.75" customHeight="1">
      <c r="A274" s="1"/>
      <c r="B274" s="1"/>
      <c r="C274" s="2"/>
      <c r="D274" s="2"/>
      <c r="E274" s="2198"/>
      <c r="F274" s="1"/>
      <c r="G274" s="3"/>
      <c r="H274" s="3"/>
    </row>
    <row r="275" spans="1:8" ht="15.75" customHeight="1">
      <c r="A275" s="1"/>
      <c r="B275" s="1"/>
      <c r="C275" s="2"/>
      <c r="D275" s="2"/>
      <c r="E275" s="2198"/>
      <c r="F275" s="1"/>
      <c r="G275" s="3"/>
      <c r="H275" s="3"/>
    </row>
    <row r="276" spans="1:8" ht="15.75" customHeight="1">
      <c r="A276" s="1"/>
      <c r="B276" s="1"/>
      <c r="C276" s="2"/>
      <c r="D276" s="2"/>
      <c r="E276" s="2198"/>
      <c r="F276" s="1"/>
      <c r="G276" s="3"/>
      <c r="H276" s="3"/>
    </row>
    <row r="277" spans="1:8" ht="15.75" customHeight="1">
      <c r="A277" s="1"/>
      <c r="B277" s="1"/>
      <c r="C277" s="2"/>
      <c r="D277" s="2"/>
      <c r="E277" s="2198"/>
      <c r="F277" s="1"/>
      <c r="G277" s="3"/>
      <c r="H277" s="3"/>
    </row>
    <row r="278" spans="1:8" ht="15.75" customHeight="1">
      <c r="A278" s="1"/>
      <c r="B278" s="1"/>
      <c r="C278" s="2"/>
      <c r="D278" s="2"/>
      <c r="E278" s="2198"/>
      <c r="F278" s="1"/>
      <c r="G278" s="3"/>
      <c r="H278" s="3"/>
    </row>
    <row r="279" spans="1:8" ht="15.75" customHeight="1">
      <c r="A279" s="1"/>
      <c r="B279" s="1"/>
      <c r="C279" s="2"/>
      <c r="D279" s="2"/>
      <c r="E279" s="2198"/>
      <c r="F279" s="1"/>
      <c r="G279" s="3"/>
      <c r="H279" s="3"/>
    </row>
    <row r="280" spans="1:8" ht="15.75" customHeight="1">
      <c r="A280" s="1"/>
      <c r="B280" s="1"/>
      <c r="C280" s="2"/>
      <c r="D280" s="2"/>
      <c r="E280" s="2198"/>
      <c r="F280" s="1"/>
      <c r="G280" s="3"/>
      <c r="H280" s="3"/>
    </row>
    <row r="281" spans="1:8" ht="15.75" customHeight="1">
      <c r="A281" s="1"/>
      <c r="B281" s="1"/>
      <c r="C281" s="2"/>
      <c r="D281" s="2"/>
      <c r="E281" s="2198"/>
      <c r="F281" s="1"/>
      <c r="G281" s="3"/>
      <c r="H281" s="3"/>
    </row>
    <row r="282" spans="1:8" ht="15.75" customHeight="1">
      <c r="A282" s="1"/>
      <c r="B282" s="1"/>
      <c r="C282" s="2"/>
      <c r="D282" s="2"/>
      <c r="E282" s="2198"/>
      <c r="F282" s="1"/>
      <c r="G282" s="3"/>
      <c r="H282" s="3"/>
    </row>
    <row r="283" spans="1:8" ht="15.75" customHeight="1">
      <c r="A283" s="1"/>
      <c r="B283" s="1"/>
      <c r="C283" s="2"/>
      <c r="D283" s="2"/>
      <c r="E283" s="2198"/>
      <c r="F283" s="1"/>
      <c r="G283" s="3"/>
      <c r="H283" s="3"/>
    </row>
    <row r="284" spans="1:8" ht="15.75" customHeight="1">
      <c r="A284" s="1"/>
      <c r="B284" s="1"/>
      <c r="C284" s="2"/>
      <c r="D284" s="2"/>
      <c r="E284" s="2198"/>
      <c r="F284" s="1"/>
      <c r="G284" s="3"/>
      <c r="H284" s="3"/>
    </row>
    <row r="285" spans="1:8" ht="15.75" customHeight="1">
      <c r="A285" s="1"/>
      <c r="B285" s="1"/>
      <c r="C285" s="2"/>
      <c r="D285" s="2"/>
      <c r="E285" s="2198"/>
      <c r="F285" s="1"/>
      <c r="G285" s="3"/>
      <c r="H285" s="3"/>
    </row>
    <row r="286" spans="1:8" ht="15.75" customHeight="1">
      <c r="A286" s="1"/>
      <c r="B286" s="1"/>
      <c r="C286" s="2"/>
      <c r="D286" s="2"/>
      <c r="E286" s="2198"/>
      <c r="F286" s="1"/>
      <c r="G286" s="3"/>
      <c r="H286" s="3"/>
    </row>
    <row r="287" spans="1:8" ht="15.75" customHeight="1">
      <c r="A287" s="1"/>
      <c r="B287" s="1"/>
      <c r="C287" s="2"/>
      <c r="D287" s="2"/>
      <c r="E287" s="2198"/>
      <c r="F287" s="1"/>
      <c r="G287" s="3"/>
      <c r="H287" s="3"/>
    </row>
    <row r="288" spans="1:8" ht="15.75" customHeight="1">
      <c r="A288" s="1"/>
      <c r="B288" s="1"/>
      <c r="C288" s="2"/>
      <c r="D288" s="2"/>
      <c r="E288" s="2198"/>
      <c r="F288" s="1"/>
      <c r="G288" s="3"/>
      <c r="H288" s="3"/>
    </row>
    <row r="289" spans="1:8" ht="15.75" customHeight="1">
      <c r="A289" s="1"/>
      <c r="B289" s="1"/>
      <c r="C289" s="2"/>
      <c r="D289" s="2"/>
      <c r="E289" s="2198"/>
      <c r="F289" s="1"/>
      <c r="G289" s="3"/>
      <c r="H289" s="3"/>
    </row>
    <row r="290" spans="1:8" ht="15.75" customHeight="1">
      <c r="A290" s="1"/>
      <c r="B290" s="1"/>
      <c r="C290" s="2"/>
      <c r="D290" s="2"/>
      <c r="E290" s="2198"/>
      <c r="F290" s="1"/>
      <c r="G290" s="3"/>
      <c r="H290" s="3"/>
    </row>
    <row r="291" spans="1:8" ht="15.75" customHeight="1">
      <c r="A291" s="1"/>
      <c r="B291" s="1"/>
      <c r="C291" s="2"/>
      <c r="D291" s="2"/>
      <c r="E291" s="2198"/>
      <c r="F291" s="1"/>
      <c r="G291" s="3"/>
      <c r="H291" s="3"/>
    </row>
    <row r="292" spans="1:8" ht="15.75" customHeight="1">
      <c r="A292" s="1"/>
      <c r="B292" s="1"/>
      <c r="C292" s="2"/>
      <c r="D292" s="2"/>
      <c r="E292" s="2198"/>
      <c r="F292" s="1"/>
      <c r="G292" s="3"/>
      <c r="H292" s="3"/>
    </row>
    <row r="293" spans="1:8" ht="15.75" customHeight="1">
      <c r="A293" s="1"/>
      <c r="B293" s="1"/>
      <c r="C293" s="2"/>
      <c r="D293" s="2"/>
      <c r="E293" s="2198"/>
      <c r="F293" s="1"/>
      <c r="G293" s="3"/>
      <c r="H293" s="3"/>
    </row>
    <row r="294" spans="1:8" ht="15.75" customHeight="1">
      <c r="A294" s="1"/>
      <c r="B294" s="1"/>
      <c r="C294" s="2"/>
      <c r="D294" s="2"/>
      <c r="E294" s="2198"/>
      <c r="F294" s="1"/>
      <c r="G294" s="3"/>
      <c r="H294" s="3"/>
    </row>
    <row r="295" spans="1:8" ht="15.75" customHeight="1">
      <c r="A295" s="1"/>
      <c r="B295" s="1"/>
      <c r="C295" s="2"/>
      <c r="D295" s="2"/>
      <c r="E295" s="2198"/>
      <c r="F295" s="1"/>
      <c r="G295" s="3"/>
      <c r="H295" s="3"/>
    </row>
    <row r="296" spans="1:8" ht="15.75" customHeight="1">
      <c r="A296" s="1"/>
      <c r="B296" s="1"/>
      <c r="C296" s="2"/>
      <c r="D296" s="2"/>
      <c r="E296" s="2198"/>
      <c r="F296" s="1"/>
      <c r="G296" s="3"/>
      <c r="H296" s="3"/>
    </row>
    <row r="297" spans="1:8" ht="15.75" customHeight="1">
      <c r="A297" s="1"/>
      <c r="B297" s="1"/>
      <c r="C297" s="2"/>
      <c r="D297" s="2"/>
      <c r="E297" s="2198"/>
      <c r="F297" s="1"/>
      <c r="G297" s="3"/>
      <c r="H297" s="3"/>
    </row>
    <row r="298" spans="1:8" ht="15.75" customHeight="1">
      <c r="A298" s="1"/>
      <c r="B298" s="1"/>
      <c r="C298" s="2"/>
      <c r="D298" s="2"/>
      <c r="E298" s="2198"/>
      <c r="F298" s="1"/>
      <c r="G298" s="3"/>
      <c r="H298" s="3"/>
    </row>
    <row r="299" spans="1:8" ht="15.75" customHeight="1">
      <c r="A299" s="1"/>
      <c r="B299" s="1"/>
      <c r="C299" s="2"/>
      <c r="D299" s="2"/>
      <c r="E299" s="2198"/>
      <c r="F299" s="1"/>
      <c r="G299" s="3"/>
      <c r="H299" s="3"/>
    </row>
    <row r="300" spans="1:8" ht="15.75" customHeight="1">
      <c r="A300" s="1"/>
      <c r="B300" s="1"/>
      <c r="C300" s="2"/>
      <c r="D300" s="2"/>
      <c r="E300" s="2198"/>
      <c r="F300" s="1"/>
      <c r="G300" s="3"/>
      <c r="H300" s="3"/>
    </row>
    <row r="301" spans="1:8" ht="15.75" customHeight="1">
      <c r="A301" s="1"/>
      <c r="B301" s="1"/>
      <c r="C301" s="2"/>
      <c r="D301" s="2"/>
      <c r="E301" s="2198"/>
      <c r="F301" s="1"/>
      <c r="G301" s="3"/>
      <c r="H301" s="3"/>
    </row>
    <row r="302" spans="1:8" ht="15.75" customHeight="1">
      <c r="A302" s="1"/>
      <c r="B302" s="1"/>
      <c r="C302" s="2"/>
      <c r="D302" s="2"/>
      <c r="E302" s="2198"/>
      <c r="F302" s="1"/>
      <c r="G302" s="3"/>
      <c r="H302" s="3"/>
    </row>
    <row r="303" spans="1:8" ht="15.75" customHeight="1">
      <c r="A303" s="1"/>
      <c r="B303" s="1"/>
      <c r="C303" s="2"/>
      <c r="D303" s="2"/>
      <c r="E303" s="2198"/>
      <c r="F303" s="1"/>
      <c r="G303" s="3"/>
      <c r="H303" s="3"/>
    </row>
    <row r="304" spans="1:8" ht="15.75" customHeight="1">
      <c r="A304" s="1"/>
      <c r="B304" s="1"/>
      <c r="C304" s="2"/>
      <c r="D304" s="2"/>
      <c r="E304" s="2198"/>
      <c r="F304" s="1"/>
      <c r="G304" s="3"/>
      <c r="H304" s="3"/>
    </row>
    <row r="305" spans="1:8" ht="15.75" customHeight="1">
      <c r="A305" s="1"/>
      <c r="B305" s="1"/>
      <c r="C305" s="2"/>
      <c r="D305" s="2"/>
      <c r="E305" s="2198"/>
      <c r="F305" s="1"/>
      <c r="G305" s="3"/>
      <c r="H305" s="3"/>
    </row>
    <row r="306" spans="1:8" ht="15.75" customHeight="1">
      <c r="A306" s="1"/>
      <c r="B306" s="1"/>
      <c r="C306" s="2"/>
      <c r="D306" s="2"/>
      <c r="E306" s="2198"/>
      <c r="F306" s="1"/>
      <c r="G306" s="3"/>
      <c r="H306" s="3"/>
    </row>
    <row r="307" spans="1:8" ht="15.75" customHeight="1">
      <c r="A307" s="1"/>
      <c r="B307" s="1"/>
      <c r="C307" s="2"/>
      <c r="D307" s="2"/>
      <c r="E307" s="2198"/>
      <c r="F307" s="1"/>
      <c r="G307" s="3"/>
      <c r="H307" s="3"/>
    </row>
    <row r="308" spans="1:8" ht="15.75" customHeight="1">
      <c r="A308" s="1"/>
      <c r="B308" s="1"/>
      <c r="C308" s="2"/>
      <c r="D308" s="2"/>
      <c r="E308" s="2198"/>
      <c r="F308" s="1"/>
      <c r="G308" s="3"/>
      <c r="H308" s="3"/>
    </row>
    <row r="309" spans="1:8" ht="15.75" customHeight="1">
      <c r="A309" s="1"/>
      <c r="B309" s="1"/>
      <c r="C309" s="2"/>
      <c r="D309" s="2"/>
      <c r="E309" s="2198"/>
      <c r="F309" s="1"/>
      <c r="G309" s="3"/>
      <c r="H309" s="3"/>
    </row>
    <row r="310" spans="1:8" ht="15.75" customHeight="1">
      <c r="A310" s="1"/>
      <c r="B310" s="1"/>
      <c r="C310" s="2"/>
      <c r="D310" s="2"/>
      <c r="E310" s="2198"/>
      <c r="F310" s="1"/>
      <c r="G310" s="3"/>
      <c r="H310" s="3"/>
    </row>
    <row r="311" spans="1:8" ht="15.75" customHeight="1">
      <c r="A311" s="1"/>
      <c r="B311" s="1"/>
      <c r="C311" s="2"/>
      <c r="D311" s="2"/>
      <c r="E311" s="2198"/>
      <c r="F311" s="1"/>
      <c r="G311" s="3"/>
      <c r="H311" s="3"/>
    </row>
    <row r="312" spans="1:8" ht="15.75" customHeight="1">
      <c r="A312" s="1"/>
      <c r="B312" s="1"/>
      <c r="C312" s="2"/>
      <c r="D312" s="2"/>
      <c r="E312" s="2198"/>
      <c r="F312" s="1"/>
      <c r="G312" s="3"/>
      <c r="H312" s="3"/>
    </row>
    <row r="313" spans="1:8" ht="15.75" customHeight="1">
      <c r="A313" s="1"/>
      <c r="B313" s="1"/>
      <c r="C313" s="2"/>
      <c r="D313" s="2"/>
      <c r="E313" s="2198"/>
      <c r="F313" s="1"/>
      <c r="G313" s="3"/>
      <c r="H313" s="3"/>
    </row>
    <row r="314" spans="1:8" ht="15.75" customHeight="1">
      <c r="A314" s="1"/>
      <c r="B314" s="1"/>
      <c r="C314" s="2"/>
      <c r="D314" s="2"/>
      <c r="E314" s="2198"/>
      <c r="F314" s="1"/>
      <c r="G314" s="3"/>
      <c r="H314" s="3"/>
    </row>
    <row r="315" spans="1:8" ht="15.75" customHeight="1">
      <c r="A315" s="1"/>
      <c r="B315" s="1"/>
      <c r="C315" s="2"/>
      <c r="D315" s="2"/>
      <c r="E315" s="2198"/>
      <c r="F315" s="1"/>
      <c r="G315" s="3"/>
      <c r="H315" s="3"/>
    </row>
    <row r="316" spans="1:8" ht="15.75" customHeight="1">
      <c r="A316" s="1"/>
      <c r="B316" s="1"/>
      <c r="C316" s="2"/>
      <c r="D316" s="2"/>
      <c r="E316" s="2198"/>
      <c r="F316" s="1"/>
      <c r="G316" s="3"/>
      <c r="H316" s="3"/>
    </row>
    <row r="317" spans="1:8" ht="15.75" customHeight="1">
      <c r="A317" s="1"/>
      <c r="B317" s="1"/>
      <c r="C317" s="2"/>
      <c r="D317" s="2"/>
      <c r="E317" s="2198"/>
      <c r="F317" s="1"/>
      <c r="G317" s="3"/>
      <c r="H317" s="3"/>
    </row>
    <row r="318" spans="1:8" ht="15.75" customHeight="1">
      <c r="A318" s="1"/>
      <c r="B318" s="1"/>
      <c r="C318" s="2"/>
      <c r="D318" s="2"/>
      <c r="E318" s="2198"/>
      <c r="F318" s="1"/>
      <c r="G318" s="3"/>
      <c r="H318" s="3"/>
    </row>
    <row r="319" spans="1:8" ht="15.75" customHeight="1">
      <c r="A319" s="1"/>
      <c r="B319" s="1"/>
      <c r="C319" s="2"/>
      <c r="D319" s="2"/>
      <c r="E319" s="2198"/>
      <c r="F319" s="1"/>
      <c r="G319" s="3"/>
      <c r="H319" s="3"/>
    </row>
    <row r="320" spans="1:8" ht="15.75" customHeight="1">
      <c r="A320" s="1"/>
      <c r="B320" s="1"/>
      <c r="C320" s="2"/>
      <c r="D320" s="2"/>
      <c r="E320" s="2198"/>
      <c r="F320" s="1"/>
      <c r="G320" s="3"/>
      <c r="H320" s="3"/>
    </row>
    <row r="321" spans="1:8" ht="15.75" customHeight="1">
      <c r="A321" s="1"/>
      <c r="B321" s="1"/>
      <c r="C321" s="2"/>
      <c r="D321" s="2"/>
      <c r="E321" s="2198"/>
      <c r="F321" s="1"/>
      <c r="G321" s="3"/>
      <c r="H321" s="3"/>
    </row>
    <row r="322" spans="1:8" ht="15.75" customHeight="1">
      <c r="A322" s="1"/>
      <c r="B322" s="1"/>
      <c r="C322" s="2"/>
      <c r="D322" s="2"/>
      <c r="E322" s="2198"/>
      <c r="F322" s="1"/>
      <c r="G322" s="3"/>
      <c r="H322" s="3"/>
    </row>
    <row r="323" spans="1:8" ht="15.75" customHeight="1">
      <c r="A323" s="1"/>
      <c r="B323" s="1"/>
      <c r="C323" s="2"/>
      <c r="D323" s="2"/>
      <c r="E323" s="2198"/>
      <c r="F323" s="1"/>
      <c r="G323" s="3"/>
      <c r="H323" s="3"/>
    </row>
    <row r="324" spans="1:8" ht="15.75" customHeight="1">
      <c r="A324" s="1"/>
      <c r="B324" s="1"/>
      <c r="C324" s="2"/>
      <c r="D324" s="2"/>
      <c r="E324" s="2198"/>
      <c r="F324" s="1"/>
      <c r="G324" s="3"/>
      <c r="H324" s="3"/>
    </row>
    <row r="325" spans="1:8" ht="15.75" customHeight="1">
      <c r="A325" s="1"/>
      <c r="B325" s="1"/>
      <c r="C325" s="2"/>
      <c r="D325" s="2"/>
      <c r="E325" s="2198"/>
      <c r="F325" s="1"/>
      <c r="G325" s="3"/>
      <c r="H325" s="3"/>
    </row>
    <row r="326" spans="1:8" ht="15.75" customHeight="1">
      <c r="A326" s="1"/>
      <c r="B326" s="1"/>
      <c r="C326" s="2"/>
      <c r="D326" s="2"/>
      <c r="E326" s="2198"/>
      <c r="F326" s="1"/>
      <c r="G326" s="3"/>
      <c r="H326" s="3"/>
    </row>
    <row r="327" spans="1:8" ht="15.75" customHeight="1">
      <c r="A327" s="1"/>
      <c r="B327" s="1"/>
      <c r="C327" s="2"/>
      <c r="D327" s="2"/>
      <c r="E327" s="2198"/>
      <c r="F327" s="1"/>
      <c r="G327" s="3"/>
      <c r="H327" s="3"/>
    </row>
    <row r="328" spans="1:8" ht="15.75" customHeight="1">
      <c r="A328" s="1"/>
      <c r="B328" s="1"/>
      <c r="C328" s="2"/>
      <c r="D328" s="2"/>
      <c r="E328" s="2198"/>
      <c r="F328" s="1"/>
      <c r="G328" s="3"/>
      <c r="H328" s="3"/>
    </row>
    <row r="329" spans="1:8" ht="15.75" customHeight="1">
      <c r="A329" s="1"/>
      <c r="B329" s="1"/>
      <c r="C329" s="2"/>
      <c r="D329" s="2"/>
      <c r="E329" s="2198"/>
      <c r="F329" s="1"/>
      <c r="G329" s="3"/>
      <c r="H329" s="3"/>
    </row>
    <row r="330" spans="1:8" ht="15.75" customHeight="1">
      <c r="A330" s="1"/>
      <c r="B330" s="1"/>
      <c r="C330" s="2"/>
      <c r="D330" s="2"/>
      <c r="E330" s="2198"/>
      <c r="F330" s="1"/>
      <c r="G330" s="3"/>
      <c r="H330" s="3"/>
    </row>
    <row r="331" spans="1:8" ht="15.75" customHeight="1">
      <c r="A331" s="1"/>
      <c r="B331" s="1"/>
      <c r="C331" s="2"/>
      <c r="D331" s="2"/>
      <c r="E331" s="2198"/>
      <c r="F331" s="1"/>
      <c r="G331" s="3"/>
      <c r="H331" s="3"/>
    </row>
    <row r="332" spans="1:8" ht="15.75" customHeight="1">
      <c r="A332" s="1"/>
      <c r="B332" s="1"/>
      <c r="C332" s="2"/>
      <c r="D332" s="2"/>
      <c r="E332" s="2198"/>
      <c r="F332" s="1"/>
      <c r="G332" s="3"/>
      <c r="H332" s="3"/>
    </row>
    <row r="333" spans="1:8" ht="15.75" customHeight="1">
      <c r="A333" s="1"/>
      <c r="B333" s="1"/>
      <c r="C333" s="2"/>
      <c r="D333" s="2"/>
      <c r="E333" s="2198"/>
      <c r="F333" s="1"/>
      <c r="G333" s="3"/>
      <c r="H333" s="3"/>
    </row>
    <row r="334" spans="1:8" ht="15.75" customHeight="1">
      <c r="A334" s="1"/>
      <c r="B334" s="1"/>
      <c r="C334" s="2"/>
      <c r="D334" s="2"/>
      <c r="E334" s="2198"/>
      <c r="F334" s="1"/>
      <c r="G334" s="3"/>
      <c r="H334" s="3"/>
    </row>
    <row r="335" spans="1:8" ht="15.75" customHeight="1">
      <c r="A335" s="1"/>
      <c r="B335" s="1"/>
      <c r="C335" s="2"/>
      <c r="D335" s="2"/>
      <c r="E335" s="2198"/>
      <c r="F335" s="1"/>
      <c r="G335" s="3"/>
      <c r="H335" s="3"/>
    </row>
    <row r="336" spans="1:8" ht="15.75" customHeight="1">
      <c r="A336" s="1"/>
      <c r="B336" s="1"/>
      <c r="C336" s="2"/>
      <c r="D336" s="2"/>
      <c r="E336" s="2198"/>
      <c r="F336" s="1"/>
      <c r="G336" s="3"/>
      <c r="H336" s="3"/>
    </row>
    <row r="337" spans="1:8" ht="15.75" customHeight="1">
      <c r="A337" s="1"/>
      <c r="B337" s="1"/>
      <c r="C337" s="2"/>
      <c r="D337" s="2"/>
      <c r="E337" s="2198"/>
      <c r="F337" s="1"/>
      <c r="G337" s="3"/>
      <c r="H337" s="3"/>
    </row>
    <row r="338" spans="1:8" ht="15.75" customHeight="1">
      <c r="A338" s="1"/>
      <c r="B338" s="1"/>
      <c r="C338" s="2"/>
      <c r="D338" s="2"/>
      <c r="E338" s="2198"/>
      <c r="F338" s="1"/>
      <c r="G338" s="3"/>
      <c r="H338" s="3"/>
    </row>
    <row r="339" spans="1:8" ht="15.75" customHeight="1">
      <c r="A339" s="1"/>
      <c r="B339" s="1"/>
      <c r="C339" s="2"/>
      <c r="D339" s="2"/>
      <c r="E339" s="2198"/>
      <c r="F339" s="1"/>
      <c r="G339" s="3"/>
      <c r="H339" s="3"/>
    </row>
    <row r="340" spans="1:8" ht="15.75" customHeight="1">
      <c r="A340" s="1"/>
      <c r="B340" s="1"/>
      <c r="C340" s="2"/>
      <c r="D340" s="2"/>
      <c r="E340" s="2198"/>
      <c r="F340" s="1"/>
      <c r="G340" s="3"/>
      <c r="H340" s="3"/>
    </row>
    <row r="341" spans="1:8" ht="15.75" customHeight="1">
      <c r="A341" s="1"/>
      <c r="B341" s="1"/>
      <c r="C341" s="2"/>
      <c r="D341" s="2"/>
      <c r="E341" s="2198"/>
      <c r="F341" s="1"/>
      <c r="G341" s="3"/>
      <c r="H341" s="3"/>
    </row>
    <row r="342" spans="1:8" ht="15.75" customHeight="1">
      <c r="A342" s="1"/>
      <c r="B342" s="1"/>
      <c r="C342" s="2"/>
      <c r="D342" s="2"/>
      <c r="E342" s="2198"/>
      <c r="F342" s="1"/>
      <c r="G342" s="3"/>
      <c r="H342" s="3"/>
    </row>
    <row r="343" spans="1:8" ht="15.75" customHeight="1">
      <c r="A343" s="1"/>
      <c r="B343" s="1"/>
      <c r="C343" s="2"/>
      <c r="D343" s="2"/>
      <c r="E343" s="2198"/>
      <c r="F343" s="1"/>
      <c r="G343" s="3"/>
      <c r="H343" s="3"/>
    </row>
    <row r="344" spans="1:8" ht="15.75" customHeight="1">
      <c r="A344" s="1"/>
      <c r="B344" s="1"/>
      <c r="C344" s="2"/>
      <c r="D344" s="2"/>
      <c r="E344" s="2198"/>
      <c r="F344" s="1"/>
      <c r="G344" s="3"/>
      <c r="H344" s="3"/>
    </row>
    <row r="345" spans="1:8" ht="15.75" customHeight="1">
      <c r="A345" s="1"/>
      <c r="B345" s="1"/>
      <c r="C345" s="2"/>
      <c r="D345" s="2"/>
      <c r="E345" s="2198"/>
      <c r="F345" s="1"/>
      <c r="G345" s="3"/>
      <c r="H345" s="3"/>
    </row>
    <row r="346" spans="1:8" ht="15.75" customHeight="1">
      <c r="A346" s="1"/>
      <c r="B346" s="1"/>
      <c r="C346" s="2"/>
      <c r="D346" s="2"/>
      <c r="E346" s="2198"/>
      <c r="F346" s="1"/>
      <c r="G346" s="3"/>
      <c r="H346" s="3"/>
    </row>
    <row r="347" spans="1:8" ht="15.75" customHeight="1">
      <c r="A347" s="1"/>
      <c r="B347" s="1"/>
      <c r="C347" s="2"/>
      <c r="D347" s="2"/>
      <c r="E347" s="2198"/>
      <c r="F347" s="1"/>
      <c r="G347" s="3"/>
      <c r="H347" s="3"/>
    </row>
    <row r="348" spans="1:8" ht="15.75" customHeight="1">
      <c r="A348" s="1"/>
      <c r="B348" s="1"/>
      <c r="C348" s="2"/>
      <c r="D348" s="2"/>
      <c r="E348" s="2198"/>
      <c r="F348" s="1"/>
      <c r="G348" s="3"/>
      <c r="H348" s="3"/>
    </row>
    <row r="349" spans="1:8" ht="15.75" customHeight="1">
      <c r="A349" s="1"/>
      <c r="B349" s="1"/>
      <c r="C349" s="2"/>
      <c r="D349" s="2"/>
      <c r="E349" s="2198"/>
      <c r="F349" s="1"/>
      <c r="G349" s="3"/>
      <c r="H349" s="3"/>
    </row>
    <row r="350" spans="1:8" ht="15.75" customHeight="1">
      <c r="A350" s="1"/>
      <c r="B350" s="1"/>
      <c r="C350" s="2"/>
      <c r="D350" s="2"/>
      <c r="E350" s="2198"/>
      <c r="F350" s="1"/>
      <c r="G350" s="3"/>
      <c r="H350" s="3"/>
    </row>
    <row r="351" spans="1:8" ht="15.75" customHeight="1">
      <c r="A351" s="1"/>
      <c r="B351" s="1"/>
      <c r="C351" s="2"/>
      <c r="D351" s="2"/>
      <c r="E351" s="2198"/>
      <c r="F351" s="1"/>
      <c r="G351" s="3"/>
      <c r="H351" s="3"/>
    </row>
    <row r="352" spans="1:8" ht="15.75" customHeight="1">
      <c r="A352" s="1"/>
      <c r="B352" s="1"/>
      <c r="C352" s="2"/>
      <c r="D352" s="2"/>
      <c r="E352" s="2198"/>
      <c r="F352" s="1"/>
      <c r="G352" s="3"/>
      <c r="H352" s="3"/>
    </row>
    <row r="353" spans="1:8" ht="15.75" customHeight="1">
      <c r="A353" s="1"/>
      <c r="B353" s="1"/>
      <c r="C353" s="2"/>
      <c r="D353" s="2"/>
      <c r="E353" s="2198"/>
      <c r="F353" s="1"/>
      <c r="G353" s="3"/>
      <c r="H353" s="3"/>
    </row>
    <row r="354" spans="1:8" ht="15.75" customHeight="1">
      <c r="A354" s="1"/>
      <c r="B354" s="1"/>
      <c r="C354" s="2"/>
      <c r="D354" s="2"/>
      <c r="E354" s="2198"/>
      <c r="F354" s="1"/>
      <c r="G354" s="3"/>
      <c r="H354" s="3"/>
    </row>
    <row r="355" spans="1:8" ht="15.75" customHeight="1">
      <c r="A355" s="1"/>
      <c r="B355" s="1"/>
      <c r="C355" s="2"/>
      <c r="D355" s="2"/>
      <c r="E355" s="2198"/>
      <c r="F355" s="1"/>
      <c r="G355" s="3"/>
      <c r="H355" s="3"/>
    </row>
    <row r="356" spans="1:8" ht="15.75" customHeight="1">
      <c r="A356" s="1"/>
      <c r="B356" s="1"/>
      <c r="C356" s="2"/>
      <c r="D356" s="2"/>
      <c r="E356" s="2198"/>
      <c r="F356" s="1"/>
      <c r="G356" s="3"/>
      <c r="H356" s="3"/>
    </row>
    <row r="357" spans="1:8" ht="15.75" customHeight="1">
      <c r="A357" s="1"/>
      <c r="B357" s="1"/>
      <c r="C357" s="2"/>
      <c r="D357" s="2"/>
      <c r="E357" s="2198"/>
      <c r="F357" s="1"/>
      <c r="G357" s="3"/>
      <c r="H357" s="3"/>
    </row>
    <row r="358" spans="1:8" ht="15.75" customHeight="1">
      <c r="A358" s="1"/>
      <c r="B358" s="1"/>
      <c r="C358" s="2"/>
      <c r="D358" s="2"/>
      <c r="E358" s="2198"/>
      <c r="F358" s="1"/>
      <c r="G358" s="3"/>
      <c r="H358" s="3"/>
    </row>
    <row r="359" spans="1:8" ht="15.75" customHeight="1">
      <c r="A359" s="1"/>
      <c r="B359" s="1"/>
      <c r="C359" s="2"/>
      <c r="D359" s="2"/>
      <c r="E359" s="2198"/>
      <c r="F359" s="1"/>
      <c r="G359" s="3"/>
      <c r="H359" s="3"/>
    </row>
    <row r="360" spans="1:8" ht="15.75" customHeight="1">
      <c r="A360" s="1"/>
      <c r="B360" s="1"/>
      <c r="C360" s="2"/>
      <c r="D360" s="2"/>
      <c r="E360" s="2198"/>
      <c r="F360" s="1"/>
      <c r="G360" s="3"/>
      <c r="H360" s="3"/>
    </row>
    <row r="361" spans="1:8" ht="15.75" customHeight="1">
      <c r="A361" s="1"/>
      <c r="B361" s="1"/>
      <c r="C361" s="2"/>
      <c r="D361" s="2"/>
      <c r="E361" s="2198"/>
      <c r="F361" s="1"/>
      <c r="G361" s="3"/>
      <c r="H361" s="3"/>
    </row>
    <row r="362" spans="1:8" ht="15.75" customHeight="1">
      <c r="A362" s="1"/>
      <c r="B362" s="1"/>
      <c r="C362" s="2"/>
      <c r="D362" s="2"/>
      <c r="E362" s="2198"/>
      <c r="F362" s="1"/>
      <c r="G362" s="3"/>
      <c r="H362" s="3"/>
    </row>
    <row r="363" spans="1:8" ht="15.75" customHeight="1">
      <c r="A363" s="1"/>
      <c r="B363" s="1"/>
      <c r="C363" s="2"/>
      <c r="D363" s="2"/>
      <c r="E363" s="2198"/>
      <c r="F363" s="1"/>
      <c r="G363" s="3"/>
      <c r="H363" s="3"/>
    </row>
    <row r="364" spans="1:8" ht="15.75" customHeight="1">
      <c r="A364" s="1"/>
      <c r="B364" s="1"/>
      <c r="C364" s="2"/>
      <c r="D364" s="2"/>
      <c r="E364" s="2198"/>
      <c r="F364" s="1"/>
      <c r="G364" s="3"/>
      <c r="H364" s="3"/>
    </row>
    <row r="365" spans="1:8" ht="15.75" customHeight="1">
      <c r="A365" s="1"/>
      <c r="B365" s="1"/>
      <c r="C365" s="2"/>
      <c r="D365" s="2"/>
      <c r="E365" s="2198"/>
      <c r="F365" s="1"/>
      <c r="G365" s="3"/>
      <c r="H365" s="3"/>
    </row>
    <row r="366" spans="1:8" ht="15.75" customHeight="1">
      <c r="A366" s="1"/>
      <c r="B366" s="1"/>
      <c r="C366" s="2"/>
      <c r="D366" s="2"/>
      <c r="E366" s="2198"/>
      <c r="F366" s="1"/>
      <c r="G366" s="3"/>
      <c r="H366" s="3"/>
    </row>
    <row r="367" spans="1:8" ht="15.75" customHeight="1">
      <c r="A367" s="1"/>
      <c r="B367" s="1"/>
      <c r="C367" s="2"/>
      <c r="D367" s="2"/>
      <c r="E367" s="2198"/>
      <c r="F367" s="1"/>
      <c r="G367" s="3"/>
      <c r="H367" s="3"/>
    </row>
    <row r="368" spans="1:8" ht="15.75" customHeight="1">
      <c r="A368" s="1"/>
      <c r="B368" s="1"/>
      <c r="C368" s="2"/>
      <c r="D368" s="2"/>
      <c r="E368" s="2198"/>
      <c r="F368" s="1"/>
      <c r="G368" s="3"/>
      <c r="H368" s="3"/>
    </row>
    <row r="369" spans="1:8" ht="15.75" customHeight="1">
      <c r="A369" s="1"/>
      <c r="B369" s="1"/>
      <c r="C369" s="2"/>
      <c r="D369" s="2"/>
      <c r="E369" s="2198"/>
      <c r="F369" s="1"/>
      <c r="G369" s="3"/>
      <c r="H369" s="3"/>
    </row>
    <row r="370" spans="1:8" ht="15.75" customHeight="1">
      <c r="A370" s="1"/>
      <c r="B370" s="1"/>
      <c r="C370" s="2"/>
      <c r="D370" s="2"/>
      <c r="E370" s="2198"/>
      <c r="F370" s="1"/>
      <c r="G370" s="3"/>
      <c r="H370" s="3"/>
    </row>
    <row r="371" spans="1:8" ht="15.75" customHeight="1">
      <c r="A371" s="1"/>
      <c r="B371" s="1"/>
      <c r="C371" s="2"/>
      <c r="D371" s="2"/>
      <c r="E371" s="2198"/>
      <c r="F371" s="1"/>
      <c r="G371" s="3"/>
      <c r="H371" s="3"/>
    </row>
    <row r="372" spans="1:8" ht="15.75" customHeight="1">
      <c r="A372" s="1"/>
      <c r="B372" s="1"/>
      <c r="C372" s="2"/>
      <c r="D372" s="2"/>
      <c r="E372" s="2198"/>
      <c r="F372" s="1"/>
      <c r="G372" s="3"/>
      <c r="H372" s="3"/>
    </row>
    <row r="373" spans="1:8" ht="15.75" customHeight="1">
      <c r="A373" s="1"/>
      <c r="B373" s="1"/>
      <c r="C373" s="2"/>
      <c r="D373" s="2"/>
      <c r="E373" s="2198"/>
      <c r="F373" s="1"/>
      <c r="G373" s="3"/>
      <c r="H373" s="3"/>
    </row>
    <row r="374" spans="1:8" ht="15.75" customHeight="1">
      <c r="A374" s="1"/>
      <c r="B374" s="1"/>
      <c r="C374" s="2"/>
      <c r="D374" s="2"/>
      <c r="E374" s="2198"/>
      <c r="F374" s="1"/>
      <c r="G374" s="3"/>
      <c r="H374" s="3"/>
    </row>
    <row r="375" spans="1:8" ht="15.75" customHeight="1">
      <c r="A375" s="1"/>
      <c r="B375" s="1"/>
      <c r="C375" s="2"/>
      <c r="D375" s="2"/>
      <c r="E375" s="2198"/>
      <c r="F375" s="1"/>
      <c r="G375" s="3"/>
      <c r="H375" s="3"/>
    </row>
    <row r="376" spans="1:8" ht="15.75" customHeight="1">
      <c r="A376" s="1"/>
      <c r="B376" s="1"/>
      <c r="C376" s="2"/>
      <c r="D376" s="2"/>
      <c r="E376" s="2198"/>
      <c r="F376" s="1"/>
      <c r="G376" s="3"/>
      <c r="H376" s="3"/>
    </row>
    <row r="377" spans="1:8" ht="15.75" customHeight="1">
      <c r="A377" s="1"/>
      <c r="B377" s="1"/>
      <c r="C377" s="2"/>
      <c r="D377" s="2"/>
      <c r="E377" s="2198"/>
      <c r="F377" s="1"/>
      <c r="G377" s="3"/>
      <c r="H377" s="3"/>
    </row>
    <row r="378" spans="1:8" ht="15.75" customHeight="1">
      <c r="A378" s="1"/>
      <c r="B378" s="1"/>
      <c r="C378" s="2"/>
      <c r="D378" s="2"/>
      <c r="E378" s="2198"/>
      <c r="F378" s="1"/>
      <c r="G378" s="3"/>
      <c r="H378" s="3"/>
    </row>
    <row r="379" spans="1:8" ht="15.75" customHeight="1">
      <c r="A379" s="1"/>
      <c r="B379" s="1"/>
      <c r="C379" s="2"/>
      <c r="D379" s="2"/>
      <c r="E379" s="2198"/>
      <c r="F379" s="1"/>
      <c r="G379" s="3"/>
      <c r="H379" s="3"/>
    </row>
    <row r="380" spans="1:8" ht="15.75" customHeight="1">
      <c r="A380" s="1"/>
      <c r="B380" s="1"/>
      <c r="C380" s="2"/>
      <c r="D380" s="2"/>
      <c r="E380" s="2198"/>
      <c r="F380" s="1"/>
      <c r="G380" s="3"/>
      <c r="H380" s="3"/>
    </row>
    <row r="381" spans="1:8" ht="15.75" customHeight="1">
      <c r="A381" s="1"/>
      <c r="B381" s="1"/>
      <c r="C381" s="2"/>
      <c r="D381" s="2"/>
      <c r="E381" s="2198"/>
      <c r="F381" s="1"/>
      <c r="G381" s="3"/>
      <c r="H381" s="3"/>
    </row>
    <row r="382" spans="1:8" ht="15.75" customHeight="1">
      <c r="A382" s="1"/>
      <c r="B382" s="1"/>
      <c r="C382" s="2"/>
      <c r="D382" s="2"/>
      <c r="E382" s="2198"/>
      <c r="F382" s="1"/>
      <c r="G382" s="3"/>
      <c r="H382" s="3"/>
    </row>
    <row r="383" spans="1:8" ht="15.75" customHeight="1">
      <c r="A383" s="1"/>
      <c r="B383" s="1"/>
      <c r="C383" s="2"/>
      <c r="D383" s="2"/>
      <c r="E383" s="2198"/>
      <c r="F383" s="1"/>
      <c r="G383" s="3"/>
      <c r="H383" s="3"/>
    </row>
    <row r="384" spans="1:8" ht="15.75" customHeight="1">
      <c r="A384" s="1"/>
      <c r="B384" s="1"/>
      <c r="C384" s="2"/>
      <c r="D384" s="2"/>
      <c r="E384" s="2198"/>
      <c r="F384" s="1"/>
      <c r="G384" s="3"/>
      <c r="H384" s="3"/>
    </row>
    <row r="385" spans="1:8" ht="15.75" customHeight="1">
      <c r="A385" s="1"/>
      <c r="B385" s="1"/>
      <c r="C385" s="2"/>
      <c r="D385" s="2"/>
      <c r="E385" s="2198"/>
      <c r="F385" s="1"/>
      <c r="G385" s="3"/>
      <c r="H385" s="3"/>
    </row>
    <row r="386" spans="1:8" ht="15.75" customHeight="1">
      <c r="A386" s="1"/>
      <c r="B386" s="1"/>
      <c r="C386" s="2"/>
      <c r="D386" s="2"/>
      <c r="E386" s="2198"/>
      <c r="F386" s="1"/>
      <c r="G386" s="3"/>
      <c r="H386" s="3"/>
    </row>
    <row r="387" spans="1:8" ht="15.75" customHeight="1"/>
    <row r="388" spans="1:8" ht="15.75" customHeight="1"/>
    <row r="389" spans="1:8" ht="15.75" customHeight="1"/>
    <row r="390" spans="1:8" ht="15.75" customHeight="1"/>
    <row r="391" spans="1:8" ht="15.75" customHeight="1"/>
    <row r="392" spans="1:8" ht="15.75" customHeight="1"/>
    <row r="393" spans="1:8" ht="15.75" customHeight="1"/>
    <row r="394" spans="1:8" ht="15.75" customHeight="1"/>
    <row r="395" spans="1:8" ht="15.75" customHeight="1"/>
    <row r="396" spans="1:8" ht="15.75" customHeight="1"/>
    <row r="397" spans="1:8" ht="15.75" customHeight="1"/>
    <row r="398" spans="1:8" ht="15.75" customHeight="1"/>
    <row r="399" spans="1:8" ht="15.75" customHeight="1"/>
    <row r="400" spans="1:8"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row r="1091" ht="15.75" customHeight="1"/>
    <row r="1092" ht="15.75" customHeight="1"/>
    <row r="1093" ht="15.75" customHeight="1"/>
    <row r="1094" ht="15.75" customHeight="1"/>
    <row r="1095" ht="15.75" customHeight="1"/>
    <row r="1096" ht="15.75" customHeight="1"/>
    <row r="1097" ht="15.75" customHeight="1"/>
    <row r="1098" ht="15.75" customHeight="1"/>
    <row r="1099" ht="15.75" customHeight="1"/>
    <row r="1100" ht="15.75" customHeight="1"/>
    <row r="1101" ht="15.75" customHeight="1"/>
    <row r="1102" ht="15.75" customHeight="1"/>
    <row r="1103" ht="15.75" customHeight="1"/>
    <row r="1104" ht="15.75" customHeight="1"/>
    <row r="1105" ht="15.75" customHeight="1"/>
    <row r="1106" ht="15.75" customHeight="1"/>
    <row r="1107" ht="15.75" customHeight="1"/>
    <row r="1108" ht="15.75" customHeight="1"/>
    <row r="1109" ht="15.75" customHeight="1"/>
    <row r="1110" ht="15.75" customHeight="1"/>
    <row r="1111" ht="15.75" customHeight="1"/>
    <row r="1112" ht="15.75" customHeight="1"/>
    <row r="1113" ht="15.75" customHeight="1"/>
    <row r="1114" ht="15.75" customHeight="1"/>
    <row r="1115" ht="15.75" customHeight="1"/>
    <row r="1116" ht="15.75" customHeight="1"/>
    <row r="1117" ht="15.75" customHeight="1"/>
    <row r="1118" ht="15.75" customHeight="1"/>
    <row r="1119" ht="15.75" customHeight="1"/>
    <row r="1120" ht="15.75" customHeight="1"/>
    <row r="1121" ht="15.75" customHeight="1"/>
    <row r="1122" ht="15.75" customHeight="1"/>
    <row r="1123" ht="15.75" customHeight="1"/>
    <row r="1124" ht="15.75" customHeight="1"/>
    <row r="1125" ht="15.75" customHeight="1"/>
    <row r="1126" ht="15.75" customHeight="1"/>
    <row r="1127" ht="15.75" customHeight="1"/>
    <row r="1128" ht="15.75" customHeight="1"/>
    <row r="1129" ht="15.75" customHeight="1"/>
    <row r="1130" ht="15.75" customHeight="1"/>
    <row r="1131" ht="15.75" customHeight="1"/>
    <row r="1132" ht="15.75" customHeight="1"/>
    <row r="1133" ht="15.75" customHeight="1"/>
    <row r="1134" ht="15.75" customHeight="1"/>
    <row r="1135" ht="15.75" customHeight="1"/>
    <row r="1136" ht="15.75" customHeight="1"/>
    <row r="1137" ht="15.75" customHeight="1"/>
    <row r="1138" ht="15.75" customHeight="1"/>
    <row r="1139" ht="15.75" customHeight="1"/>
    <row r="1140" ht="15.75" customHeight="1"/>
    <row r="1141" ht="15.75" customHeight="1"/>
    <row r="1142" ht="15.75" customHeight="1"/>
    <row r="1143" ht="15.75" customHeight="1"/>
    <row r="1144" ht="15.75" customHeight="1"/>
    <row r="1145" ht="15.75" customHeight="1"/>
    <row r="1146" ht="15.75" customHeight="1"/>
    <row r="1147" ht="15.75" customHeight="1"/>
    <row r="1148" ht="15.75" customHeight="1"/>
    <row r="1149" ht="15.75" customHeight="1"/>
    <row r="1150" ht="15.75" customHeight="1"/>
    <row r="1151" ht="15.75" customHeight="1"/>
    <row r="1152" ht="15.75" customHeight="1"/>
    <row r="1153" ht="15.75" customHeight="1"/>
    <row r="1154" ht="15.75" customHeight="1"/>
    <row r="1155" ht="15.75" customHeight="1"/>
    <row r="1156" ht="15.75" customHeight="1"/>
    <row r="1157" ht="15.75" customHeight="1"/>
    <row r="1158" ht="15.75" customHeight="1"/>
    <row r="1159" ht="15.75" customHeight="1"/>
    <row r="1160" ht="15.75" customHeight="1"/>
    <row r="1161" ht="15.75" customHeight="1"/>
    <row r="1162" ht="15.75" customHeight="1"/>
    <row r="1163" ht="15.75" customHeight="1"/>
    <row r="1164" ht="15.75" customHeight="1"/>
    <row r="1165" ht="15.75" customHeight="1"/>
    <row r="1166" ht="15.75" customHeight="1"/>
  </sheetData>
  <mergeCells count="7">
    <mergeCell ref="A8:E8"/>
    <mergeCell ref="A183:H183"/>
    <mergeCell ref="A2:E2"/>
    <mergeCell ref="A4:E4"/>
    <mergeCell ref="A5:E5"/>
    <mergeCell ref="A6:E6"/>
    <mergeCell ref="A7:E7"/>
  </mergeCells>
  <pageMargins left="0.7" right="0.7" top="0.75" bottom="0.75" header="0" footer="0"/>
  <pageSetup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7"/>
  </sheetPr>
  <dimension ref="A1:Y1097"/>
  <sheetViews>
    <sheetView topLeftCell="A147" workbookViewId="0">
      <selection activeCell="F8" sqref="F1:F1048576"/>
    </sheetView>
  </sheetViews>
  <sheetFormatPr defaultColWidth="14.44140625" defaultRowHeight="15" customHeight="1"/>
  <cols>
    <col min="1" max="1" width="23.6640625" customWidth="1"/>
    <col min="2" max="2" width="10.88671875" customWidth="1"/>
    <col min="3" max="3" width="58.33203125" customWidth="1"/>
    <col min="4" max="4" width="17.6640625" customWidth="1"/>
    <col min="5" max="5" width="11.5546875" style="2252" customWidth="1"/>
    <col min="6" max="6" width="13.6640625" style="142" customWidth="1"/>
    <col min="7" max="8" width="13.6640625" customWidth="1"/>
    <col min="9" max="25" width="8" customWidth="1"/>
  </cols>
  <sheetData>
    <row r="1" spans="1:25" ht="14.4">
      <c r="A1" s="1"/>
      <c r="B1" s="1"/>
      <c r="C1" s="2"/>
      <c r="D1" s="2"/>
      <c r="E1" s="2251"/>
      <c r="F1" s="1"/>
      <c r="G1" s="3"/>
      <c r="H1" s="3"/>
    </row>
    <row r="2" spans="1:25" ht="15.75" customHeight="1">
      <c r="A2" s="2368" t="s">
        <v>392</v>
      </c>
      <c r="B2" s="2325"/>
      <c r="C2" s="2325"/>
      <c r="D2" s="2325"/>
      <c r="E2" s="2326"/>
      <c r="F2" s="2300"/>
      <c r="G2" s="4"/>
      <c r="H2" s="4"/>
      <c r="I2" s="19"/>
      <c r="J2" s="19"/>
      <c r="K2" s="19"/>
      <c r="L2" s="19"/>
      <c r="M2" s="19"/>
      <c r="N2" s="19"/>
      <c r="O2" s="19"/>
      <c r="P2" s="19"/>
      <c r="Q2" s="19"/>
      <c r="R2" s="19"/>
      <c r="S2" s="19"/>
      <c r="T2" s="19"/>
      <c r="U2" s="19"/>
      <c r="V2" s="19"/>
      <c r="W2" s="19"/>
      <c r="X2" s="19"/>
      <c r="Y2" s="19"/>
    </row>
    <row r="3" spans="1:25" ht="15.75" customHeight="1">
      <c r="A3" s="5"/>
      <c r="B3" s="5"/>
      <c r="C3" s="5"/>
      <c r="D3" s="5"/>
      <c r="E3" s="2289"/>
      <c r="F3" s="2300"/>
      <c r="G3" s="4"/>
      <c r="H3" s="4"/>
      <c r="I3" s="19"/>
      <c r="J3" s="19"/>
      <c r="K3" s="19"/>
      <c r="L3" s="19"/>
      <c r="M3" s="19"/>
      <c r="N3" s="19"/>
      <c r="O3" s="19"/>
      <c r="P3" s="19"/>
      <c r="Q3" s="19"/>
      <c r="R3" s="19"/>
      <c r="S3" s="19"/>
      <c r="T3" s="19"/>
      <c r="U3" s="19"/>
      <c r="V3" s="19"/>
      <c r="W3" s="19"/>
      <c r="X3" s="19"/>
      <c r="Y3" s="19"/>
    </row>
    <row r="4" spans="1:25" ht="14.25" customHeight="1">
      <c r="A4" s="2353" t="s">
        <v>315</v>
      </c>
      <c r="B4" s="2376"/>
      <c r="C4" s="2376"/>
      <c r="D4" s="2376"/>
      <c r="E4" s="2377"/>
      <c r="F4" s="2300"/>
      <c r="G4" s="4"/>
      <c r="H4" s="4"/>
      <c r="I4" s="19"/>
      <c r="J4" s="19"/>
      <c r="K4" s="19"/>
      <c r="L4" s="19"/>
      <c r="M4" s="19"/>
      <c r="N4" s="19"/>
      <c r="O4" s="19"/>
      <c r="P4" s="19"/>
      <c r="Q4" s="19"/>
      <c r="R4" s="19"/>
      <c r="S4" s="19"/>
      <c r="T4" s="19"/>
      <c r="U4" s="19"/>
      <c r="V4" s="19"/>
      <c r="W4" s="19"/>
      <c r="X4" s="19"/>
      <c r="Y4" s="19"/>
    </row>
    <row r="5" spans="1:25" ht="17.7" customHeight="1">
      <c r="A5" s="2353" t="s">
        <v>316</v>
      </c>
      <c r="B5" s="2376"/>
      <c r="C5" s="2376"/>
      <c r="D5" s="2376"/>
      <c r="E5" s="2377"/>
      <c r="F5" s="2300"/>
      <c r="G5" s="4"/>
      <c r="H5" s="4"/>
      <c r="I5" s="19"/>
      <c r="J5" s="19"/>
      <c r="K5" s="19"/>
      <c r="L5" s="19"/>
      <c r="M5" s="19"/>
      <c r="N5" s="19"/>
      <c r="O5" s="19"/>
      <c r="P5" s="19"/>
      <c r="Q5" s="19"/>
      <c r="R5" s="19"/>
      <c r="S5" s="19"/>
      <c r="T5" s="19"/>
      <c r="U5" s="19"/>
      <c r="V5" s="19"/>
      <c r="W5" s="19"/>
      <c r="X5" s="19"/>
      <c r="Y5" s="19"/>
    </row>
    <row r="6" spans="1:25" ht="19.95" customHeight="1">
      <c r="A6" s="2353" t="s">
        <v>317</v>
      </c>
      <c r="B6" s="2376"/>
      <c r="C6" s="2376"/>
      <c r="D6" s="2376"/>
      <c r="E6" s="2377"/>
      <c r="F6" s="2300"/>
      <c r="G6" s="4"/>
      <c r="H6" s="4"/>
      <c r="I6" s="19"/>
      <c r="J6" s="19"/>
      <c r="K6" s="19"/>
      <c r="L6" s="19"/>
      <c r="M6" s="19"/>
      <c r="N6" s="19"/>
      <c r="O6" s="19"/>
      <c r="P6" s="19"/>
      <c r="Q6" s="19"/>
      <c r="R6" s="19"/>
      <c r="S6" s="19"/>
      <c r="T6" s="19"/>
      <c r="U6" s="19"/>
      <c r="V6" s="19"/>
      <c r="W6" s="19"/>
      <c r="X6" s="19"/>
      <c r="Y6" s="19"/>
    </row>
    <row r="7" spans="1:25" ht="164.25" customHeight="1">
      <c r="A7" s="2374" t="s">
        <v>318</v>
      </c>
      <c r="B7" s="2376"/>
      <c r="C7" s="2376"/>
      <c r="D7" s="2376"/>
      <c r="E7" s="2377"/>
      <c r="F7" s="2300"/>
      <c r="G7" s="4"/>
      <c r="H7" s="4"/>
      <c r="I7" s="19"/>
      <c r="J7" s="19"/>
      <c r="K7" s="19"/>
      <c r="L7" s="19"/>
      <c r="M7" s="19"/>
      <c r="N7" s="19"/>
      <c r="O7" s="19"/>
      <c r="P7" s="19"/>
      <c r="Q7" s="19"/>
      <c r="R7" s="19"/>
      <c r="S7" s="19"/>
      <c r="T7" s="19"/>
      <c r="U7" s="19"/>
      <c r="V7" s="19"/>
      <c r="W7" s="19"/>
      <c r="X7" s="19"/>
      <c r="Y7" s="19"/>
    </row>
    <row r="8" spans="1:25" ht="14.4">
      <c r="A8" s="7"/>
      <c r="B8" s="7"/>
      <c r="C8" s="8"/>
      <c r="D8" s="8"/>
      <c r="E8" s="2290"/>
      <c r="F8" s="29"/>
      <c r="G8" s="7"/>
      <c r="H8" s="7"/>
      <c r="I8" s="19"/>
      <c r="J8" s="19"/>
      <c r="K8" s="19"/>
      <c r="L8" s="19"/>
      <c r="M8" s="19"/>
      <c r="N8" s="19"/>
      <c r="O8" s="19"/>
      <c r="P8" s="19"/>
      <c r="Q8" s="19"/>
      <c r="R8" s="19"/>
      <c r="S8" s="19"/>
      <c r="T8" s="19"/>
      <c r="U8" s="19"/>
      <c r="V8" s="19"/>
      <c r="W8" s="19"/>
      <c r="X8" s="19"/>
      <c r="Y8" s="19"/>
    </row>
    <row r="9" spans="1:25" ht="55.95" customHeight="1">
      <c r="A9" s="11" t="s">
        <v>135</v>
      </c>
      <c r="B9" s="10" t="s">
        <v>85</v>
      </c>
      <c r="C9" s="130" t="s">
        <v>346</v>
      </c>
      <c r="D9" s="11" t="s">
        <v>71</v>
      </c>
      <c r="E9" s="1763" t="s">
        <v>57</v>
      </c>
      <c r="F9" s="138" t="s">
        <v>393</v>
      </c>
      <c r="I9" s="19"/>
      <c r="J9" s="19"/>
      <c r="K9" s="19"/>
      <c r="L9" s="19"/>
      <c r="M9" s="19"/>
      <c r="N9" s="19"/>
      <c r="O9" s="19"/>
      <c r="P9" s="19"/>
      <c r="Q9" s="19"/>
      <c r="R9" s="19"/>
      <c r="S9" s="19"/>
      <c r="T9" s="19"/>
      <c r="U9" s="19"/>
      <c r="V9" s="19"/>
      <c r="W9" s="19"/>
      <c r="X9" s="19"/>
      <c r="Y9" s="19"/>
    </row>
    <row r="10" spans="1:25" ht="25.2" customHeight="1">
      <c r="A10" s="1775" t="s">
        <v>584</v>
      </c>
      <c r="B10" s="1765" t="s">
        <v>456</v>
      </c>
      <c r="C10" s="1765" t="s">
        <v>699</v>
      </c>
      <c r="D10" s="1998">
        <v>30</v>
      </c>
      <c r="E10" s="1777">
        <v>30</v>
      </c>
      <c r="F10" s="1767" t="s">
        <v>423</v>
      </c>
    </row>
    <row r="11" spans="1:25" ht="25.2" customHeight="1">
      <c r="A11" s="1775" t="str">
        <f t="shared" ref="A11:B12" si="0">A10</f>
        <v>ANTONESCU ELISABETA</v>
      </c>
      <c r="B11" s="1765" t="str">
        <f t="shared" si="0"/>
        <v>FMED2</v>
      </c>
      <c r="C11" s="1765" t="s">
        <v>700</v>
      </c>
      <c r="D11" s="1998">
        <v>100</v>
      </c>
      <c r="E11" s="1777">
        <v>100</v>
      </c>
      <c r="F11" s="1767" t="s">
        <v>423</v>
      </c>
    </row>
    <row r="12" spans="1:25" ht="25.2" customHeight="1">
      <c r="A12" s="1775" t="str">
        <f t="shared" si="0"/>
        <v>ANTONESCU ELISABETA</v>
      </c>
      <c r="B12" s="1765" t="str">
        <f t="shared" si="0"/>
        <v>FMED2</v>
      </c>
      <c r="C12" s="1765" t="s">
        <v>701</v>
      </c>
      <c r="D12" s="1998">
        <v>10</v>
      </c>
      <c r="E12" s="1777">
        <v>10</v>
      </c>
      <c r="F12" s="1767" t="s">
        <v>423</v>
      </c>
    </row>
    <row r="13" spans="1:25" ht="25.2" customHeight="1">
      <c r="A13" s="1775" t="s">
        <v>880</v>
      </c>
      <c r="B13" s="1765" t="s">
        <v>456</v>
      </c>
      <c r="C13" s="1765" t="s">
        <v>935</v>
      </c>
      <c r="D13" s="1998">
        <v>10</v>
      </c>
      <c r="E13" s="1777">
        <v>10</v>
      </c>
      <c r="F13" s="1772" t="s">
        <v>703</v>
      </c>
    </row>
    <row r="14" spans="1:25" ht="25.2" customHeight="1">
      <c r="A14" s="1775" t="s">
        <v>880</v>
      </c>
      <c r="B14" s="1765" t="s">
        <v>456</v>
      </c>
      <c r="C14" s="1765" t="s">
        <v>936</v>
      </c>
      <c r="D14" s="1998">
        <v>10</v>
      </c>
      <c r="E14" s="1777">
        <v>10</v>
      </c>
      <c r="F14" s="1772" t="s">
        <v>703</v>
      </c>
    </row>
    <row r="15" spans="1:25" ht="25.2" customHeight="1">
      <c r="A15" s="1775" t="s">
        <v>952</v>
      </c>
      <c r="B15" s="1765" t="s">
        <v>456</v>
      </c>
      <c r="C15" s="1765" t="s">
        <v>965</v>
      </c>
      <c r="D15" s="1999">
        <v>20</v>
      </c>
      <c r="E15" s="1995">
        <v>20</v>
      </c>
      <c r="F15" s="2302" t="s">
        <v>432</v>
      </c>
    </row>
    <row r="16" spans="1:25" ht="25.2" customHeight="1">
      <c r="A16" s="1769" t="s">
        <v>1110</v>
      </c>
      <c r="B16" s="1769" t="s">
        <v>456</v>
      </c>
      <c r="C16" s="1769" t="s">
        <v>1136</v>
      </c>
      <c r="D16" s="2204">
        <v>10</v>
      </c>
      <c r="E16" s="1777">
        <v>10</v>
      </c>
      <c r="F16" s="2006" t="s">
        <v>1110</v>
      </c>
    </row>
    <row r="17" spans="1:6" ht="25.2" customHeight="1">
      <c r="A17" s="1769" t="s">
        <v>1110</v>
      </c>
      <c r="B17" s="1769" t="s">
        <v>456</v>
      </c>
      <c r="C17" s="1769" t="s">
        <v>1137</v>
      </c>
      <c r="D17" s="2204">
        <v>10</v>
      </c>
      <c r="E17" s="1777">
        <v>10</v>
      </c>
      <c r="F17" s="2006" t="s">
        <v>1110</v>
      </c>
    </row>
    <row r="18" spans="1:6" ht="25.2" customHeight="1">
      <c r="A18" s="1769" t="s">
        <v>1110</v>
      </c>
      <c r="B18" s="1769" t="s">
        <v>456</v>
      </c>
      <c r="C18" s="1769" t="s">
        <v>1138</v>
      </c>
      <c r="D18" s="2204">
        <v>10</v>
      </c>
      <c r="E18" s="1777">
        <v>10</v>
      </c>
      <c r="F18" s="2006" t="s">
        <v>1110</v>
      </c>
    </row>
    <row r="19" spans="1:6" ht="25.2" customHeight="1">
      <c r="A19" s="1789" t="s">
        <v>2134</v>
      </c>
      <c r="B19" s="1804" t="s">
        <v>456</v>
      </c>
      <c r="C19" s="1804" t="s">
        <v>2135</v>
      </c>
      <c r="D19" s="1854">
        <v>10</v>
      </c>
      <c r="E19" s="1914">
        <v>10</v>
      </c>
      <c r="F19" s="1789" t="s">
        <v>2134</v>
      </c>
    </row>
    <row r="20" spans="1:6" ht="25.2" customHeight="1">
      <c r="A20" s="1789" t="s">
        <v>2435</v>
      </c>
      <c r="B20" s="1804" t="s">
        <v>456</v>
      </c>
      <c r="C20" s="1804" t="s">
        <v>2449</v>
      </c>
      <c r="D20" s="1805">
        <v>100</v>
      </c>
      <c r="E20" s="1914">
        <v>100</v>
      </c>
      <c r="F20" s="2028" t="s">
        <v>2445</v>
      </c>
    </row>
    <row r="21" spans="1:6" ht="25.2" customHeight="1">
      <c r="A21" s="1789" t="s">
        <v>2476</v>
      </c>
      <c r="B21" s="1804" t="s">
        <v>456</v>
      </c>
      <c r="C21" s="1804" t="s">
        <v>2449</v>
      </c>
      <c r="D21" s="1805">
        <v>100</v>
      </c>
      <c r="E21" s="1914">
        <v>100</v>
      </c>
      <c r="F21" s="2028" t="s">
        <v>2480</v>
      </c>
    </row>
    <row r="22" spans="1:6" ht="25.2" customHeight="1">
      <c r="A22" s="1789" t="s">
        <v>2476</v>
      </c>
      <c r="B22" s="1804" t="s">
        <v>456</v>
      </c>
      <c r="C22" s="1804" t="s">
        <v>2479</v>
      </c>
      <c r="D22" s="1854">
        <v>90</v>
      </c>
      <c r="E22" s="1914">
        <v>90</v>
      </c>
      <c r="F22" s="2028" t="s">
        <v>2480</v>
      </c>
    </row>
    <row r="23" spans="1:6" ht="25.2" customHeight="1">
      <c r="A23" s="1789" t="s">
        <v>422</v>
      </c>
      <c r="B23" s="1804" t="s">
        <v>456</v>
      </c>
      <c r="C23" s="1804" t="s">
        <v>2592</v>
      </c>
      <c r="D23" s="1805">
        <v>30</v>
      </c>
      <c r="E23" s="1806">
        <v>30</v>
      </c>
      <c r="F23" s="1789" t="s">
        <v>422</v>
      </c>
    </row>
    <row r="24" spans="1:6" ht="25.2" customHeight="1">
      <c r="A24" s="1789" t="s">
        <v>422</v>
      </c>
      <c r="B24" s="1804" t="s">
        <v>456</v>
      </c>
      <c r="C24" s="1804" t="s">
        <v>2593</v>
      </c>
      <c r="D24" s="1854">
        <v>10</v>
      </c>
      <c r="E24" s="1806">
        <v>10</v>
      </c>
      <c r="F24" s="1789" t="s">
        <v>422</v>
      </c>
    </row>
    <row r="25" spans="1:6" ht="25.2" customHeight="1">
      <c r="A25" s="1789" t="s">
        <v>422</v>
      </c>
      <c r="B25" s="1804" t="s">
        <v>456</v>
      </c>
      <c r="C25" s="1804" t="s">
        <v>2594</v>
      </c>
      <c r="D25" s="1805">
        <v>10</v>
      </c>
      <c r="E25" s="1806">
        <v>10</v>
      </c>
      <c r="F25" s="1789" t="s">
        <v>422</v>
      </c>
    </row>
    <row r="26" spans="1:6" ht="25.2" customHeight="1">
      <c r="A26" s="1789" t="s">
        <v>422</v>
      </c>
      <c r="B26" s="1804" t="s">
        <v>456</v>
      </c>
      <c r="C26" s="1804" t="s">
        <v>2595</v>
      </c>
      <c r="D26" s="1805">
        <v>10</v>
      </c>
      <c r="E26" s="1806">
        <v>10</v>
      </c>
      <c r="F26" s="1789" t="s">
        <v>422</v>
      </c>
    </row>
    <row r="27" spans="1:6" ht="25.2" customHeight="1">
      <c r="A27" s="1789" t="s">
        <v>2727</v>
      </c>
      <c r="B27" s="1804" t="s">
        <v>456</v>
      </c>
      <c r="C27" s="1804" t="s">
        <v>2729</v>
      </c>
      <c r="D27" s="1805">
        <v>8</v>
      </c>
      <c r="E27" s="1914">
        <v>8</v>
      </c>
      <c r="F27" s="2301" t="s">
        <v>442</v>
      </c>
    </row>
    <row r="28" spans="1:6" ht="25.2" customHeight="1">
      <c r="A28" s="2031" t="s">
        <v>2875</v>
      </c>
      <c r="B28" s="2042" t="s">
        <v>456</v>
      </c>
      <c r="C28" s="2042" t="s">
        <v>2882</v>
      </c>
      <c r="D28" s="2040">
        <v>10</v>
      </c>
      <c r="E28" s="2045">
        <f>D28</f>
        <v>10</v>
      </c>
      <c r="F28" s="2031" t="s">
        <v>2875</v>
      </c>
    </row>
    <row r="29" spans="1:6" ht="25.2" customHeight="1">
      <c r="A29" s="2031" t="s">
        <v>2908</v>
      </c>
      <c r="B29" s="2042" t="s">
        <v>456</v>
      </c>
      <c r="C29" s="2042" t="s">
        <v>2918</v>
      </c>
      <c r="D29" s="2040">
        <v>10</v>
      </c>
      <c r="E29" s="2046">
        <v>10</v>
      </c>
      <c r="F29" s="2031" t="s">
        <v>2908</v>
      </c>
    </row>
    <row r="30" spans="1:6" ht="25.2" customHeight="1">
      <c r="A30" s="2031" t="s">
        <v>2908</v>
      </c>
      <c r="B30" s="2042" t="s">
        <v>456</v>
      </c>
      <c r="C30" s="2042" t="s">
        <v>2919</v>
      </c>
      <c r="D30" s="2048">
        <v>10</v>
      </c>
      <c r="E30" s="2046">
        <v>10</v>
      </c>
      <c r="F30" s="2031" t="s">
        <v>2908</v>
      </c>
    </row>
    <row r="31" spans="1:6" ht="25.2" customHeight="1">
      <c r="A31" s="2031" t="s">
        <v>2908</v>
      </c>
      <c r="B31" s="2042" t="s">
        <v>456</v>
      </c>
      <c r="C31" s="2042" t="s">
        <v>2920</v>
      </c>
      <c r="D31" s="2040">
        <v>10</v>
      </c>
      <c r="E31" s="2046">
        <v>10</v>
      </c>
      <c r="F31" s="2031" t="s">
        <v>2908</v>
      </c>
    </row>
    <row r="32" spans="1:6" ht="25.2" customHeight="1">
      <c r="A32" s="2031" t="s">
        <v>2908</v>
      </c>
      <c r="B32" s="2042" t="s">
        <v>456</v>
      </c>
      <c r="C32" s="2042" t="s">
        <v>2921</v>
      </c>
      <c r="D32" s="2040">
        <v>10</v>
      </c>
      <c r="E32" s="2046">
        <v>10</v>
      </c>
      <c r="F32" s="2031" t="s">
        <v>2908</v>
      </c>
    </row>
    <row r="33" spans="1:6" ht="25.2" customHeight="1">
      <c r="A33" s="2031" t="s">
        <v>2908</v>
      </c>
      <c r="B33" s="2042" t="s">
        <v>456</v>
      </c>
      <c r="C33" s="2042" t="s">
        <v>2922</v>
      </c>
      <c r="D33" s="2040">
        <v>10</v>
      </c>
      <c r="E33" s="2046">
        <v>10</v>
      </c>
      <c r="F33" s="2031" t="s">
        <v>2908</v>
      </c>
    </row>
    <row r="34" spans="1:6" ht="25.2" customHeight="1">
      <c r="A34" s="2031" t="s">
        <v>2908</v>
      </c>
      <c r="B34" s="2042" t="s">
        <v>456</v>
      </c>
      <c r="C34" s="2042" t="s">
        <v>2923</v>
      </c>
      <c r="D34" s="2040">
        <v>10</v>
      </c>
      <c r="E34" s="2046">
        <v>10</v>
      </c>
      <c r="F34" s="2031" t="s">
        <v>2908</v>
      </c>
    </row>
    <row r="35" spans="1:6" ht="25.2" customHeight="1">
      <c r="A35" s="2031" t="s">
        <v>2908</v>
      </c>
      <c r="B35" s="2042" t="s">
        <v>456</v>
      </c>
      <c r="C35" s="2042" t="s">
        <v>2924</v>
      </c>
      <c r="D35" s="2040">
        <v>10</v>
      </c>
      <c r="E35" s="2046">
        <v>10</v>
      </c>
      <c r="F35" s="2031" t="s">
        <v>2908</v>
      </c>
    </row>
    <row r="36" spans="1:6" ht="25.2" customHeight="1">
      <c r="A36" s="2031" t="s">
        <v>2908</v>
      </c>
      <c r="B36" s="2042" t="s">
        <v>456</v>
      </c>
      <c r="C36" s="2042" t="s">
        <v>2925</v>
      </c>
      <c r="D36" s="2040">
        <v>10</v>
      </c>
      <c r="E36" s="2046">
        <v>10</v>
      </c>
      <c r="F36" s="2031" t="s">
        <v>2908</v>
      </c>
    </row>
    <row r="37" spans="1:6" ht="25.2" customHeight="1">
      <c r="A37" s="2031" t="s">
        <v>2908</v>
      </c>
      <c r="B37" s="2042" t="s">
        <v>456</v>
      </c>
      <c r="C37" s="2042" t="s">
        <v>2926</v>
      </c>
      <c r="D37" s="2040">
        <v>10</v>
      </c>
      <c r="E37" s="2046">
        <v>10</v>
      </c>
      <c r="F37" s="2031" t="s">
        <v>2908</v>
      </c>
    </row>
    <row r="38" spans="1:6" ht="25.2" customHeight="1">
      <c r="A38" s="2031" t="s">
        <v>2908</v>
      </c>
      <c r="B38" s="2042" t="s">
        <v>456</v>
      </c>
      <c r="C38" s="2042" t="s">
        <v>2927</v>
      </c>
      <c r="D38" s="2040">
        <v>10</v>
      </c>
      <c r="E38" s="2046">
        <v>10</v>
      </c>
      <c r="F38" s="2031" t="s">
        <v>2908</v>
      </c>
    </row>
    <row r="39" spans="1:6" ht="25.2" customHeight="1">
      <c r="A39" s="2031" t="s">
        <v>2908</v>
      </c>
      <c r="B39" s="2042" t="s">
        <v>456</v>
      </c>
      <c r="C39" s="2042" t="s">
        <v>2928</v>
      </c>
      <c r="D39" s="2040">
        <v>10</v>
      </c>
      <c r="E39" s="2046">
        <v>10</v>
      </c>
      <c r="F39" s="2031" t="s">
        <v>2908</v>
      </c>
    </row>
    <row r="40" spans="1:6" ht="25.2" customHeight="1">
      <c r="A40" s="2031" t="s">
        <v>2908</v>
      </c>
      <c r="B40" s="2042" t="s">
        <v>456</v>
      </c>
      <c r="C40" s="2042" t="s">
        <v>2929</v>
      </c>
      <c r="D40" s="2040">
        <v>10</v>
      </c>
      <c r="E40" s="2046">
        <v>10</v>
      </c>
      <c r="F40" s="2031" t="s">
        <v>2908</v>
      </c>
    </row>
    <row r="41" spans="1:6" ht="25.2" customHeight="1">
      <c r="A41" s="2031" t="s">
        <v>2908</v>
      </c>
      <c r="B41" s="2042" t="s">
        <v>456</v>
      </c>
      <c r="C41" s="2042" t="s">
        <v>2930</v>
      </c>
      <c r="D41" s="2040">
        <v>10</v>
      </c>
      <c r="E41" s="2046">
        <v>10</v>
      </c>
      <c r="F41" s="2031" t="s">
        <v>2908</v>
      </c>
    </row>
    <row r="42" spans="1:6" ht="25.2" customHeight="1">
      <c r="A42" s="2031" t="s">
        <v>2908</v>
      </c>
      <c r="B42" s="2042" t="s">
        <v>456</v>
      </c>
      <c r="C42" s="2042" t="s">
        <v>2931</v>
      </c>
      <c r="D42" s="2040">
        <v>10</v>
      </c>
      <c r="E42" s="2046">
        <v>10</v>
      </c>
      <c r="F42" s="2031" t="s">
        <v>2908</v>
      </c>
    </row>
    <row r="43" spans="1:6" ht="25.2" customHeight="1">
      <c r="A43" s="2031" t="s">
        <v>2908</v>
      </c>
      <c r="B43" s="2042" t="s">
        <v>456</v>
      </c>
      <c r="C43" s="2042" t="s">
        <v>2932</v>
      </c>
      <c r="D43" s="2040">
        <v>10</v>
      </c>
      <c r="E43" s="2046">
        <v>10</v>
      </c>
      <c r="F43" s="2031" t="s">
        <v>2908</v>
      </c>
    </row>
    <row r="44" spans="1:6" ht="25.2" customHeight="1">
      <c r="A44" s="2031" t="s">
        <v>2908</v>
      </c>
      <c r="B44" s="2042" t="s">
        <v>456</v>
      </c>
      <c r="C44" s="2042" t="s">
        <v>2933</v>
      </c>
      <c r="D44" s="2040">
        <v>10</v>
      </c>
      <c r="E44" s="2046">
        <v>10</v>
      </c>
      <c r="F44" s="2031" t="s">
        <v>2908</v>
      </c>
    </row>
    <row r="45" spans="1:6" ht="25.2" customHeight="1">
      <c r="A45" s="2031" t="s">
        <v>2908</v>
      </c>
      <c r="B45" s="2042" t="s">
        <v>456</v>
      </c>
      <c r="C45" s="2042" t="s">
        <v>2934</v>
      </c>
      <c r="D45" s="2040">
        <v>10</v>
      </c>
      <c r="E45" s="2046">
        <v>10</v>
      </c>
      <c r="F45" s="2031" t="s">
        <v>2908</v>
      </c>
    </row>
    <row r="46" spans="1:6" ht="25.2" customHeight="1">
      <c r="A46" s="2031" t="s">
        <v>2908</v>
      </c>
      <c r="B46" s="2042" t="s">
        <v>456</v>
      </c>
      <c r="C46" s="2042" t="s">
        <v>2935</v>
      </c>
      <c r="D46" s="2040">
        <v>10</v>
      </c>
      <c r="E46" s="2046">
        <v>10</v>
      </c>
      <c r="F46" s="2031" t="s">
        <v>2908</v>
      </c>
    </row>
    <row r="47" spans="1:6" ht="25.2" customHeight="1">
      <c r="A47" s="2031" t="s">
        <v>2908</v>
      </c>
      <c r="B47" s="2042" t="s">
        <v>456</v>
      </c>
      <c r="C47" s="2042" t="s">
        <v>2936</v>
      </c>
      <c r="D47" s="2040">
        <v>10</v>
      </c>
      <c r="E47" s="2046">
        <v>10</v>
      </c>
      <c r="F47" s="2031" t="s">
        <v>2908</v>
      </c>
    </row>
    <row r="48" spans="1:6" ht="25.2" customHeight="1">
      <c r="A48" s="2031" t="s">
        <v>2908</v>
      </c>
      <c r="B48" s="2042" t="s">
        <v>456</v>
      </c>
      <c r="C48" s="2042" t="s">
        <v>2937</v>
      </c>
      <c r="D48" s="2040">
        <v>10</v>
      </c>
      <c r="E48" s="2046">
        <v>10</v>
      </c>
      <c r="F48" s="2031" t="s">
        <v>2908</v>
      </c>
    </row>
    <row r="49" spans="1:6" ht="25.2" customHeight="1">
      <c r="A49" s="1789" t="s">
        <v>3057</v>
      </c>
      <c r="B49" s="1804" t="s">
        <v>456</v>
      </c>
      <c r="C49" s="1804" t="s">
        <v>3175</v>
      </c>
      <c r="D49" s="1854">
        <v>30</v>
      </c>
      <c r="E49" s="1914">
        <v>30</v>
      </c>
      <c r="F49" s="2053" t="s">
        <v>3066</v>
      </c>
    </row>
    <row r="50" spans="1:6" ht="25.2" customHeight="1">
      <c r="A50" s="1789" t="s">
        <v>3057</v>
      </c>
      <c r="B50" s="1804" t="s">
        <v>456</v>
      </c>
      <c r="C50" s="1804" t="s">
        <v>3176</v>
      </c>
      <c r="D50" s="1854">
        <v>10</v>
      </c>
      <c r="E50" s="1914">
        <v>10</v>
      </c>
      <c r="F50" s="2053" t="s">
        <v>3066</v>
      </c>
    </row>
    <row r="51" spans="1:6" s="563" customFormat="1" ht="25.2" customHeight="1">
      <c r="A51" s="1843" t="s">
        <v>3407</v>
      </c>
      <c r="B51" s="1838" t="s">
        <v>4193</v>
      </c>
      <c r="C51" s="2296" t="s">
        <v>5614</v>
      </c>
      <c r="D51" s="1841">
        <v>30</v>
      </c>
      <c r="E51" s="1840">
        <v>30</v>
      </c>
      <c r="F51" s="1939" t="s">
        <v>3407</v>
      </c>
    </row>
    <row r="52" spans="1:6" s="563" customFormat="1" ht="25.2" customHeight="1">
      <c r="A52" s="1843" t="s">
        <v>3407</v>
      </c>
      <c r="B52" s="1838" t="s">
        <v>4193</v>
      </c>
      <c r="C52" s="1838" t="s">
        <v>5615</v>
      </c>
      <c r="D52" s="1841">
        <v>10</v>
      </c>
      <c r="E52" s="1840">
        <v>10</v>
      </c>
      <c r="F52" s="1939" t="s">
        <v>3407</v>
      </c>
    </row>
    <row r="53" spans="1:6" s="563" customFormat="1" ht="25.2" customHeight="1">
      <c r="A53" s="1843" t="s">
        <v>3407</v>
      </c>
      <c r="B53" s="1838" t="s">
        <v>4193</v>
      </c>
      <c r="C53" s="1838" t="s">
        <v>5616</v>
      </c>
      <c r="D53" s="1841">
        <v>10</v>
      </c>
      <c r="E53" s="1840">
        <v>10</v>
      </c>
      <c r="F53" s="1939" t="s">
        <v>3407</v>
      </c>
    </row>
    <row r="54" spans="1:6" s="563" customFormat="1" ht="25.2" customHeight="1">
      <c r="A54" s="1838" t="s">
        <v>3418</v>
      </c>
      <c r="B54" s="1838" t="s">
        <v>1041</v>
      </c>
      <c r="C54" s="1838" t="s">
        <v>5617</v>
      </c>
      <c r="D54" s="1841">
        <v>100</v>
      </c>
      <c r="E54" s="1840">
        <v>100</v>
      </c>
      <c r="F54" s="1789" t="s">
        <v>5258</v>
      </c>
    </row>
    <row r="55" spans="1:6" s="686" customFormat="1" ht="25.2" customHeight="1">
      <c r="A55" s="1838" t="s">
        <v>5178</v>
      </c>
      <c r="B55" s="1838" t="s">
        <v>1041</v>
      </c>
      <c r="C55" s="1838" t="s">
        <v>5618</v>
      </c>
      <c r="D55" s="1841">
        <v>10</v>
      </c>
      <c r="E55" s="1840">
        <v>10</v>
      </c>
      <c r="F55" s="1789" t="s">
        <v>5178</v>
      </c>
    </row>
    <row r="56" spans="1:6" s="686" customFormat="1" ht="25.2" customHeight="1">
      <c r="A56" s="1838" t="s">
        <v>5178</v>
      </c>
      <c r="B56" s="1838" t="s">
        <v>1041</v>
      </c>
      <c r="C56" s="1838" t="s">
        <v>5619</v>
      </c>
      <c r="D56" s="1841">
        <v>10</v>
      </c>
      <c r="E56" s="1840">
        <v>10</v>
      </c>
      <c r="F56" s="1789" t="s">
        <v>5178</v>
      </c>
    </row>
    <row r="57" spans="1:6" s="686" customFormat="1" ht="25.2" customHeight="1">
      <c r="A57" s="1838" t="s">
        <v>5178</v>
      </c>
      <c r="B57" s="1838" t="s">
        <v>1041</v>
      </c>
      <c r="C57" s="1838" t="s">
        <v>5620</v>
      </c>
      <c r="D57" s="1841">
        <v>10</v>
      </c>
      <c r="E57" s="1840">
        <v>10</v>
      </c>
      <c r="F57" s="1789" t="s">
        <v>5178</v>
      </c>
    </row>
    <row r="58" spans="1:6" s="686" customFormat="1" ht="25.2" customHeight="1">
      <c r="A58" s="1838" t="s">
        <v>5178</v>
      </c>
      <c r="B58" s="1838" t="s">
        <v>1041</v>
      </c>
      <c r="C58" s="1838" t="s">
        <v>5621</v>
      </c>
      <c r="D58" s="1841">
        <v>10</v>
      </c>
      <c r="E58" s="1840">
        <v>10</v>
      </c>
      <c r="F58" s="1789" t="s">
        <v>5178</v>
      </c>
    </row>
    <row r="59" spans="1:6" s="686" customFormat="1" ht="25.2" customHeight="1">
      <c r="A59" s="1838" t="s">
        <v>5178</v>
      </c>
      <c r="B59" s="1838" t="s">
        <v>1041</v>
      </c>
      <c r="C59" s="1838" t="s">
        <v>5622</v>
      </c>
      <c r="D59" s="1841">
        <v>10</v>
      </c>
      <c r="E59" s="1840">
        <v>10</v>
      </c>
      <c r="F59" s="1789" t="s">
        <v>5178</v>
      </c>
    </row>
    <row r="60" spans="1:6" s="686" customFormat="1" ht="25.2" customHeight="1">
      <c r="A60" s="1838" t="s">
        <v>5178</v>
      </c>
      <c r="B60" s="1838" t="s">
        <v>1041</v>
      </c>
      <c r="C60" s="1838" t="s">
        <v>5623</v>
      </c>
      <c r="D60" s="1841">
        <v>10</v>
      </c>
      <c r="E60" s="1840">
        <v>10</v>
      </c>
      <c r="F60" s="1789" t="s">
        <v>5178</v>
      </c>
    </row>
    <row r="61" spans="1:6" ht="25.2" customHeight="1">
      <c r="A61" s="1789" t="s">
        <v>6794</v>
      </c>
      <c r="B61" s="1804" t="s">
        <v>475</v>
      </c>
      <c r="C61" s="1804" t="s">
        <v>7175</v>
      </c>
      <c r="D61" s="1805">
        <v>50</v>
      </c>
      <c r="E61" s="1914">
        <v>50</v>
      </c>
      <c r="F61" s="1767" t="s">
        <v>5714</v>
      </c>
    </row>
    <row r="62" spans="1:6" ht="25.2" customHeight="1">
      <c r="A62" s="1789" t="s">
        <v>6838</v>
      </c>
      <c r="B62" s="1804" t="s">
        <v>475</v>
      </c>
      <c r="C62" s="1804" t="s">
        <v>7176</v>
      </c>
      <c r="D62" s="1805">
        <v>60</v>
      </c>
      <c r="E62" s="1914">
        <v>60</v>
      </c>
      <c r="F62" s="2103" t="s">
        <v>5727</v>
      </c>
    </row>
    <row r="63" spans="1:6" ht="25.2" customHeight="1">
      <c r="A63" s="1920" t="s">
        <v>5739</v>
      </c>
      <c r="B63" s="1802" t="s">
        <v>475</v>
      </c>
      <c r="C63" s="1802" t="s">
        <v>7177</v>
      </c>
      <c r="D63" s="1807">
        <v>100</v>
      </c>
      <c r="E63" s="1836">
        <v>100</v>
      </c>
      <c r="F63" s="2103" t="s">
        <v>6212</v>
      </c>
    </row>
    <row r="64" spans="1:6" ht="25.2" customHeight="1">
      <c r="A64" s="1789" t="s">
        <v>5651</v>
      </c>
      <c r="B64" s="1804" t="s">
        <v>475</v>
      </c>
      <c r="C64" s="1804" t="s">
        <v>3176</v>
      </c>
      <c r="D64" s="1805" t="s">
        <v>7178</v>
      </c>
      <c r="E64" s="1914">
        <v>30</v>
      </c>
      <c r="F64" s="2303" t="s">
        <v>5651</v>
      </c>
    </row>
    <row r="65" spans="1:6" ht="25.2" customHeight="1">
      <c r="A65" s="2106" t="s">
        <v>6757</v>
      </c>
      <c r="B65" s="2109" t="s">
        <v>475</v>
      </c>
      <c r="C65" s="2109" t="s">
        <v>7179</v>
      </c>
      <c r="D65" s="2216">
        <v>60</v>
      </c>
      <c r="E65" s="2217">
        <v>60</v>
      </c>
      <c r="F65" s="2103" t="s">
        <v>5638</v>
      </c>
    </row>
    <row r="66" spans="1:6" ht="25.2" customHeight="1">
      <c r="A66" s="2106" t="s">
        <v>5955</v>
      </c>
      <c r="B66" s="2109" t="s">
        <v>475</v>
      </c>
      <c r="C66" s="2109" t="s">
        <v>7179</v>
      </c>
      <c r="D66" s="2216">
        <v>60</v>
      </c>
      <c r="E66" s="2217">
        <v>60</v>
      </c>
      <c r="F66" s="2103" t="s">
        <v>5955</v>
      </c>
    </row>
    <row r="67" spans="1:6" ht="25.2" customHeight="1">
      <c r="A67" s="1789" t="s">
        <v>8236</v>
      </c>
      <c r="B67" s="1804" t="s">
        <v>1044</v>
      </c>
      <c r="C67" s="1804" t="s">
        <v>9137</v>
      </c>
      <c r="D67" s="1805">
        <v>60</v>
      </c>
      <c r="E67" s="1914">
        <v>60</v>
      </c>
      <c r="F67" s="1877" t="s">
        <v>7192</v>
      </c>
    </row>
    <row r="68" spans="1:6" ht="25.2" customHeight="1">
      <c r="A68" s="1789" t="s">
        <v>8236</v>
      </c>
      <c r="B68" s="1804" t="s">
        <v>1044</v>
      </c>
      <c r="C68" s="1804" t="s">
        <v>9138</v>
      </c>
      <c r="D68" s="1854">
        <v>60</v>
      </c>
      <c r="E68" s="1914">
        <v>60</v>
      </c>
      <c r="F68" s="1877" t="s">
        <v>7192</v>
      </c>
    </row>
    <row r="69" spans="1:6" ht="25.2" customHeight="1">
      <c r="A69" s="1789" t="s">
        <v>8247</v>
      </c>
      <c r="B69" s="1804" t="s">
        <v>1044</v>
      </c>
      <c r="C69" s="1804" t="s">
        <v>9138</v>
      </c>
      <c r="D69" s="1805">
        <v>60</v>
      </c>
      <c r="E69" s="1914">
        <v>60</v>
      </c>
      <c r="F69" s="2130" t="s">
        <v>7198</v>
      </c>
    </row>
    <row r="70" spans="1:6" ht="25.2" customHeight="1">
      <c r="A70" s="1789" t="s">
        <v>8120</v>
      </c>
      <c r="B70" s="1804" t="s">
        <v>1044</v>
      </c>
      <c r="C70" s="1804" t="s">
        <v>9139</v>
      </c>
      <c r="D70" s="1805">
        <v>100</v>
      </c>
      <c r="E70" s="1914">
        <v>100</v>
      </c>
      <c r="F70" s="1877" t="s">
        <v>7219</v>
      </c>
    </row>
    <row r="71" spans="1:6" ht="25.2" customHeight="1">
      <c r="A71" s="1789" t="s">
        <v>9140</v>
      </c>
      <c r="B71" s="1804" t="s">
        <v>1044</v>
      </c>
      <c r="C71" s="1804" t="s">
        <v>9141</v>
      </c>
      <c r="D71" s="1854">
        <v>50</v>
      </c>
      <c r="E71" s="1914">
        <v>50</v>
      </c>
      <c r="F71" s="1877" t="s">
        <v>7219</v>
      </c>
    </row>
    <row r="72" spans="1:6" ht="25.2" customHeight="1">
      <c r="A72" s="1789" t="s">
        <v>9142</v>
      </c>
      <c r="B72" s="1804" t="s">
        <v>1044</v>
      </c>
      <c r="C72" s="1804" t="s">
        <v>9143</v>
      </c>
      <c r="D72" s="1805">
        <v>10</v>
      </c>
      <c r="E72" s="1914">
        <v>10</v>
      </c>
      <c r="F72" s="1877" t="s">
        <v>7219</v>
      </c>
    </row>
    <row r="73" spans="1:6" ht="25.2" customHeight="1">
      <c r="A73" s="1789" t="s">
        <v>9144</v>
      </c>
      <c r="B73" s="1804" t="s">
        <v>1044</v>
      </c>
      <c r="C73" s="1804" t="s">
        <v>9145</v>
      </c>
      <c r="D73" s="1854">
        <v>10</v>
      </c>
      <c r="E73" s="1914">
        <v>10</v>
      </c>
      <c r="F73" s="1877" t="s">
        <v>7219</v>
      </c>
    </row>
    <row r="74" spans="1:6" ht="25.2" customHeight="1">
      <c r="A74" s="1789" t="s">
        <v>9146</v>
      </c>
      <c r="B74" s="1804" t="s">
        <v>1044</v>
      </c>
      <c r="C74" s="1804" t="s">
        <v>9147</v>
      </c>
      <c r="D74" s="1854">
        <v>10</v>
      </c>
      <c r="E74" s="1914">
        <v>10</v>
      </c>
      <c r="F74" s="1877" t="s">
        <v>7219</v>
      </c>
    </row>
    <row r="75" spans="1:6" ht="25.2" customHeight="1">
      <c r="A75" s="1789" t="s">
        <v>9148</v>
      </c>
      <c r="B75" s="1804" t="s">
        <v>1044</v>
      </c>
      <c r="C75" s="1804" t="s">
        <v>9149</v>
      </c>
      <c r="D75" s="1854">
        <v>10</v>
      </c>
      <c r="E75" s="1914">
        <v>10</v>
      </c>
      <c r="F75" s="1877" t="s">
        <v>7219</v>
      </c>
    </row>
    <row r="76" spans="1:6" ht="25.2" customHeight="1">
      <c r="A76" s="1789" t="s">
        <v>9146</v>
      </c>
      <c r="B76" s="1804" t="s">
        <v>1044</v>
      </c>
      <c r="C76" s="1804" t="s">
        <v>9150</v>
      </c>
      <c r="D76" s="1854">
        <v>10</v>
      </c>
      <c r="E76" s="1914">
        <v>10</v>
      </c>
      <c r="F76" s="1877" t="s">
        <v>7219</v>
      </c>
    </row>
    <row r="77" spans="1:6" ht="25.2" customHeight="1">
      <c r="A77" s="1789" t="s">
        <v>9151</v>
      </c>
      <c r="B77" s="1804" t="s">
        <v>1044</v>
      </c>
      <c r="C77" s="1804" t="s">
        <v>9152</v>
      </c>
      <c r="D77" s="1854">
        <v>10</v>
      </c>
      <c r="E77" s="1914">
        <v>10</v>
      </c>
      <c r="F77" s="1877" t="s">
        <v>7219</v>
      </c>
    </row>
    <row r="78" spans="1:6" ht="25.2" customHeight="1">
      <c r="A78" s="1789" t="s">
        <v>9153</v>
      </c>
      <c r="B78" s="1804" t="s">
        <v>1044</v>
      </c>
      <c r="C78" s="1804" t="s">
        <v>9154</v>
      </c>
      <c r="D78" s="1854">
        <v>10</v>
      </c>
      <c r="E78" s="1914">
        <v>10</v>
      </c>
      <c r="F78" s="1877" t="s">
        <v>7219</v>
      </c>
    </row>
    <row r="79" spans="1:6" ht="25.2" customHeight="1">
      <c r="A79" s="1789" t="s">
        <v>9140</v>
      </c>
      <c r="B79" s="1804" t="s">
        <v>1044</v>
      </c>
      <c r="C79" s="1804" t="s">
        <v>9141</v>
      </c>
      <c r="D79" s="1854">
        <v>10</v>
      </c>
      <c r="E79" s="1914">
        <v>10</v>
      </c>
      <c r="F79" s="1877" t="s">
        <v>7219</v>
      </c>
    </row>
    <row r="80" spans="1:6" ht="25.2" customHeight="1">
      <c r="A80" s="1789" t="s">
        <v>9155</v>
      </c>
      <c r="B80" s="1804" t="s">
        <v>1044</v>
      </c>
      <c r="C80" s="1804" t="s">
        <v>9156</v>
      </c>
      <c r="D80" s="1854">
        <v>10</v>
      </c>
      <c r="E80" s="1914">
        <v>10</v>
      </c>
      <c r="F80" s="1877" t="s">
        <v>7219</v>
      </c>
    </row>
    <row r="81" spans="1:6" ht="25.2" customHeight="1">
      <c r="A81" s="1789" t="s">
        <v>9157</v>
      </c>
      <c r="B81" s="1804" t="s">
        <v>1044</v>
      </c>
      <c r="C81" s="1804" t="s">
        <v>9158</v>
      </c>
      <c r="D81" s="1854">
        <v>10</v>
      </c>
      <c r="E81" s="1914">
        <v>10</v>
      </c>
      <c r="F81" s="1877" t="s">
        <v>7219</v>
      </c>
    </row>
    <row r="82" spans="1:6" ht="25.2" customHeight="1">
      <c r="A82" s="1789" t="s">
        <v>9159</v>
      </c>
      <c r="B82" s="1804" t="s">
        <v>1044</v>
      </c>
      <c r="C82" s="1804" t="s">
        <v>9160</v>
      </c>
      <c r="D82" s="1854">
        <v>10</v>
      </c>
      <c r="E82" s="1914">
        <v>10</v>
      </c>
      <c r="F82" s="1877" t="s">
        <v>7219</v>
      </c>
    </row>
    <row r="83" spans="1:6" ht="25.2" customHeight="1">
      <c r="A83" s="1789" t="s">
        <v>8268</v>
      </c>
      <c r="B83" s="1804" t="s">
        <v>1044</v>
      </c>
      <c r="C83" s="1804" t="s">
        <v>9138</v>
      </c>
      <c r="D83" s="1805">
        <v>60</v>
      </c>
      <c r="E83" s="1914">
        <v>60</v>
      </c>
      <c r="F83" s="2134" t="s">
        <v>7210</v>
      </c>
    </row>
    <row r="84" spans="1:6" ht="25.2" customHeight="1">
      <c r="A84" s="2297" t="s">
        <v>8125</v>
      </c>
      <c r="B84" s="2297" t="s">
        <v>1044</v>
      </c>
      <c r="C84" s="2297" t="s">
        <v>9161</v>
      </c>
      <c r="D84" s="2298">
        <v>100</v>
      </c>
      <c r="E84" s="2299">
        <v>100</v>
      </c>
      <c r="F84" s="1878" t="s">
        <v>7767</v>
      </c>
    </row>
    <row r="85" spans="1:6" ht="25.2" customHeight="1">
      <c r="A85" s="1789" t="s">
        <v>9162</v>
      </c>
      <c r="B85" s="1804" t="s">
        <v>1044</v>
      </c>
      <c r="C85" s="1804" t="s">
        <v>9163</v>
      </c>
      <c r="D85" s="1854">
        <v>10</v>
      </c>
      <c r="E85" s="1914">
        <v>10</v>
      </c>
      <c r="F85" s="1881" t="s">
        <v>7266</v>
      </c>
    </row>
    <row r="86" spans="1:6" ht="25.2" customHeight="1">
      <c r="A86" s="1789" t="s">
        <v>9162</v>
      </c>
      <c r="B86" s="1804" t="s">
        <v>1044</v>
      </c>
      <c r="C86" s="1804" t="s">
        <v>9164</v>
      </c>
      <c r="D86" s="1805">
        <v>10</v>
      </c>
      <c r="E86" s="1914">
        <v>10</v>
      </c>
      <c r="F86" s="1881" t="s">
        <v>7266</v>
      </c>
    </row>
    <row r="87" spans="1:6" ht="25.2" customHeight="1">
      <c r="A87" s="1789" t="s">
        <v>9162</v>
      </c>
      <c r="B87" s="1804" t="s">
        <v>1044</v>
      </c>
      <c r="C87" s="1804" t="s">
        <v>9165</v>
      </c>
      <c r="D87" s="1854">
        <v>10</v>
      </c>
      <c r="E87" s="1914">
        <v>10</v>
      </c>
      <c r="F87" s="1881" t="s">
        <v>7266</v>
      </c>
    </row>
    <row r="88" spans="1:6" ht="25.2" customHeight="1">
      <c r="A88" s="1789" t="s">
        <v>9162</v>
      </c>
      <c r="B88" s="1804" t="s">
        <v>1044</v>
      </c>
      <c r="C88" s="1804" t="s">
        <v>9166</v>
      </c>
      <c r="D88" s="1854">
        <v>10</v>
      </c>
      <c r="E88" s="1914">
        <v>10</v>
      </c>
      <c r="F88" s="1881" t="s">
        <v>7266</v>
      </c>
    </row>
    <row r="89" spans="1:6" ht="25.2" customHeight="1">
      <c r="A89" s="1789" t="s">
        <v>7523</v>
      </c>
      <c r="B89" s="1804" t="s">
        <v>1044</v>
      </c>
      <c r="C89" s="1804" t="s">
        <v>9167</v>
      </c>
      <c r="D89" s="1854">
        <v>10</v>
      </c>
      <c r="E89" s="1914">
        <v>10</v>
      </c>
      <c r="F89" s="1881" t="s">
        <v>7266</v>
      </c>
    </row>
    <row r="90" spans="1:6" ht="25.2" customHeight="1">
      <c r="A90" s="1789" t="s">
        <v>9168</v>
      </c>
      <c r="B90" s="1804" t="s">
        <v>1044</v>
      </c>
      <c r="C90" s="1804" t="s">
        <v>9169</v>
      </c>
      <c r="D90" s="1854">
        <v>10</v>
      </c>
      <c r="E90" s="1914">
        <v>10</v>
      </c>
      <c r="F90" s="1881" t="s">
        <v>7266</v>
      </c>
    </row>
    <row r="91" spans="1:6" ht="25.2" customHeight="1">
      <c r="A91" s="1789" t="s">
        <v>9162</v>
      </c>
      <c r="B91" s="1804" t="s">
        <v>1044</v>
      </c>
      <c r="C91" s="1804" t="s">
        <v>9170</v>
      </c>
      <c r="D91" s="1854">
        <v>10</v>
      </c>
      <c r="E91" s="1914">
        <v>10</v>
      </c>
      <c r="F91" s="1881" t="s">
        <v>7266</v>
      </c>
    </row>
    <row r="92" spans="1:6" ht="25.2" customHeight="1">
      <c r="A92" s="1789" t="s">
        <v>7808</v>
      </c>
      <c r="B92" s="1804" t="s">
        <v>1044</v>
      </c>
      <c r="C92" s="1804" t="s">
        <v>9171</v>
      </c>
      <c r="D92" s="1805">
        <v>30</v>
      </c>
      <c r="E92" s="1914">
        <v>30</v>
      </c>
      <c r="F92" s="1789" t="s">
        <v>7808</v>
      </c>
    </row>
    <row r="93" spans="1:6" ht="25.2" customHeight="1">
      <c r="A93" s="1784" t="s">
        <v>9172</v>
      </c>
      <c r="B93" s="1784" t="s">
        <v>1044</v>
      </c>
      <c r="C93" s="1784" t="s">
        <v>9173</v>
      </c>
      <c r="D93" s="1923">
        <v>10</v>
      </c>
      <c r="E93" s="1785">
        <v>10</v>
      </c>
      <c r="F93" s="1938" t="s">
        <v>9172</v>
      </c>
    </row>
    <row r="94" spans="1:6" ht="25.2" customHeight="1">
      <c r="A94" s="1784" t="s">
        <v>8498</v>
      </c>
      <c r="B94" s="1784" t="s">
        <v>1044</v>
      </c>
      <c r="C94" s="1784" t="s">
        <v>9174</v>
      </c>
      <c r="D94" s="1923">
        <v>30</v>
      </c>
      <c r="E94" s="1785">
        <v>30</v>
      </c>
      <c r="F94" s="1938" t="s">
        <v>8498</v>
      </c>
    </row>
    <row r="95" spans="1:6" ht="25.2" customHeight="1">
      <c r="A95" s="1784" t="s">
        <v>8498</v>
      </c>
      <c r="B95" s="1784" t="s">
        <v>1123</v>
      </c>
      <c r="C95" s="1784" t="s">
        <v>9175</v>
      </c>
      <c r="D95" s="1923">
        <v>10</v>
      </c>
      <c r="E95" s="1785">
        <v>10</v>
      </c>
      <c r="F95" s="1938" t="s">
        <v>8498</v>
      </c>
    </row>
    <row r="96" spans="1:6" ht="25.2" customHeight="1">
      <c r="A96" s="1784" t="s">
        <v>8498</v>
      </c>
      <c r="B96" s="1784" t="s">
        <v>1044</v>
      </c>
      <c r="C96" s="1784" t="s">
        <v>9176</v>
      </c>
      <c r="D96" s="1923">
        <v>100</v>
      </c>
      <c r="E96" s="1785">
        <v>100</v>
      </c>
      <c r="F96" s="1938" t="s">
        <v>8498</v>
      </c>
    </row>
    <row r="97" spans="1:6" ht="25.2" customHeight="1">
      <c r="A97" s="1784" t="s">
        <v>7338</v>
      </c>
      <c r="B97" s="1784" t="s">
        <v>1044</v>
      </c>
      <c r="C97" s="1784" t="s">
        <v>9174</v>
      </c>
      <c r="D97" s="1923">
        <v>30</v>
      </c>
      <c r="E97" s="1785">
        <v>30</v>
      </c>
      <c r="F97" s="1789" t="s">
        <v>7338</v>
      </c>
    </row>
    <row r="98" spans="1:6" ht="25.2" customHeight="1">
      <c r="A98" s="1784" t="s">
        <v>7338</v>
      </c>
      <c r="B98" s="1784" t="s">
        <v>1123</v>
      </c>
      <c r="C98" s="1784" t="s">
        <v>9173</v>
      </c>
      <c r="D98" s="1923">
        <v>10</v>
      </c>
      <c r="E98" s="1785">
        <v>10</v>
      </c>
      <c r="F98" s="1789" t="s">
        <v>7338</v>
      </c>
    </row>
    <row r="99" spans="1:6" ht="25.2" customHeight="1">
      <c r="A99" s="1784" t="s">
        <v>7338</v>
      </c>
      <c r="B99" s="1784" t="s">
        <v>1123</v>
      </c>
      <c r="C99" s="1784" t="s">
        <v>9175</v>
      </c>
      <c r="D99" s="1923">
        <v>10</v>
      </c>
      <c r="E99" s="1785">
        <v>10</v>
      </c>
      <c r="F99" s="1789" t="s">
        <v>7338</v>
      </c>
    </row>
    <row r="100" spans="1:6" ht="25.2" customHeight="1">
      <c r="A100" s="1784" t="s">
        <v>7338</v>
      </c>
      <c r="B100" s="1784" t="s">
        <v>1044</v>
      </c>
      <c r="C100" s="1784" t="s">
        <v>9177</v>
      </c>
      <c r="D100" s="1923">
        <v>100</v>
      </c>
      <c r="E100" s="1785">
        <v>100</v>
      </c>
      <c r="F100" s="1789" t="s">
        <v>7338</v>
      </c>
    </row>
    <row r="101" spans="1:6" ht="25.2" customHeight="1">
      <c r="A101" s="1789" t="s">
        <v>9178</v>
      </c>
      <c r="B101" s="1804" t="s">
        <v>1044</v>
      </c>
      <c r="C101" s="1804" t="s">
        <v>9179</v>
      </c>
      <c r="D101" s="1854">
        <v>10</v>
      </c>
      <c r="E101" s="1914">
        <v>10</v>
      </c>
      <c r="F101" s="1881" t="s">
        <v>7208</v>
      </c>
    </row>
    <row r="102" spans="1:6" ht="25.2" customHeight="1">
      <c r="A102" s="1789" t="s">
        <v>9180</v>
      </c>
      <c r="B102" s="1804" t="s">
        <v>1044</v>
      </c>
      <c r="C102" s="1804" t="s">
        <v>9181</v>
      </c>
      <c r="D102" s="1854">
        <v>10</v>
      </c>
      <c r="E102" s="1914">
        <v>10</v>
      </c>
      <c r="F102" s="1881" t="s">
        <v>7208</v>
      </c>
    </row>
    <row r="103" spans="1:6" ht="25.2" customHeight="1">
      <c r="A103" s="1789" t="s">
        <v>9182</v>
      </c>
      <c r="B103" s="1804" t="s">
        <v>1044</v>
      </c>
      <c r="C103" s="1804" t="s">
        <v>9183</v>
      </c>
      <c r="D103" s="1854">
        <v>10</v>
      </c>
      <c r="E103" s="1914">
        <v>10</v>
      </c>
      <c r="F103" s="1881" t="s">
        <v>7208</v>
      </c>
    </row>
    <row r="104" spans="1:6" ht="25.2" customHeight="1">
      <c r="A104" s="1789" t="s">
        <v>9184</v>
      </c>
      <c r="B104" s="1804" t="s">
        <v>1044</v>
      </c>
      <c r="C104" s="1804" t="s">
        <v>9185</v>
      </c>
      <c r="D104" s="1805">
        <v>30</v>
      </c>
      <c r="E104" s="1914">
        <v>30</v>
      </c>
      <c r="F104" s="1789" t="s">
        <v>7223</v>
      </c>
    </row>
    <row r="105" spans="1:6" ht="14.4">
      <c r="A105" s="197"/>
      <c r="B105" s="2293"/>
      <c r="C105" s="2293"/>
      <c r="D105" s="2294"/>
      <c r="E105" s="2295"/>
    </row>
    <row r="106" spans="1:6" ht="14.4">
      <c r="A106" s="12"/>
      <c r="B106" s="13"/>
      <c r="C106" s="13"/>
      <c r="D106" s="14"/>
      <c r="E106" s="251"/>
    </row>
    <row r="107" spans="1:6" ht="14.4">
      <c r="A107" s="12"/>
      <c r="B107" s="13"/>
      <c r="C107" s="13"/>
      <c r="D107" s="16"/>
      <c r="E107" s="251"/>
    </row>
    <row r="108" spans="1:6" ht="14.4">
      <c r="A108" s="12"/>
      <c r="B108" s="13"/>
      <c r="C108" s="13"/>
      <c r="D108" s="14"/>
      <c r="E108" s="251"/>
    </row>
    <row r="109" spans="1:6" ht="14.4">
      <c r="A109" s="12"/>
      <c r="B109" s="13"/>
      <c r="C109" s="13"/>
      <c r="D109" s="16"/>
      <c r="E109" s="251"/>
    </row>
    <row r="110" spans="1:6" ht="14.4">
      <c r="A110" s="12"/>
      <c r="B110" s="13"/>
      <c r="C110" s="13"/>
      <c r="D110" s="16"/>
      <c r="E110" s="251"/>
    </row>
    <row r="111" spans="1:6" ht="14.4">
      <c r="A111" s="12"/>
      <c r="B111" s="13"/>
      <c r="C111" s="13"/>
      <c r="D111" s="16"/>
      <c r="E111" s="251"/>
    </row>
    <row r="112" spans="1:6" ht="14.4">
      <c r="A112" s="8"/>
      <c r="B112" s="17"/>
      <c r="C112" s="17"/>
      <c r="D112" s="18"/>
      <c r="E112" s="2291">
        <f>SUM(E10:E111)</f>
        <v>2458</v>
      </c>
    </row>
    <row r="113" spans="1:25" ht="14.4">
      <c r="A113" s="1"/>
      <c r="B113" s="1"/>
      <c r="C113" s="2"/>
      <c r="D113" s="2"/>
      <c r="E113" s="2251"/>
      <c r="F113" s="1"/>
      <c r="G113" s="3"/>
      <c r="H113" s="3"/>
    </row>
    <row r="114" spans="1:25" ht="14.4">
      <c r="A114" s="2320" t="s">
        <v>59</v>
      </c>
      <c r="B114" s="2328"/>
      <c r="C114" s="2328"/>
      <c r="D114" s="2328"/>
      <c r="E114" s="2328"/>
      <c r="F114" s="2328"/>
      <c r="G114" s="2328"/>
      <c r="H114" s="2328"/>
      <c r="I114" s="1"/>
      <c r="J114" s="1"/>
      <c r="K114" s="1"/>
      <c r="L114" s="1"/>
      <c r="M114" s="1"/>
      <c r="N114" s="1"/>
      <c r="O114" s="1"/>
      <c r="P114" s="1"/>
      <c r="Q114" s="1"/>
      <c r="R114" s="1"/>
      <c r="S114" s="1"/>
      <c r="T114" s="1"/>
      <c r="U114" s="1"/>
      <c r="V114" s="1"/>
      <c r="W114" s="1"/>
      <c r="X114" s="1"/>
      <c r="Y114" s="1"/>
    </row>
    <row r="115" spans="1:25" ht="14.4">
      <c r="A115" s="1"/>
      <c r="B115" s="1"/>
      <c r="C115" s="2"/>
      <c r="D115" s="2"/>
      <c r="E115" s="2292"/>
      <c r="F115" s="1"/>
      <c r="G115" s="3"/>
      <c r="H115" s="3"/>
    </row>
    <row r="116" spans="1:25" ht="14.4">
      <c r="A116" s="1"/>
      <c r="B116" s="1"/>
      <c r="C116" s="2"/>
      <c r="D116" s="2"/>
      <c r="E116" s="2251"/>
      <c r="F116" s="1"/>
      <c r="G116" s="3"/>
      <c r="H116" s="3"/>
    </row>
    <row r="117" spans="1:25" ht="15.75" customHeight="1">
      <c r="A117" s="1"/>
      <c r="B117" s="1"/>
      <c r="C117" s="2"/>
      <c r="D117" s="2"/>
      <c r="E117" s="2292"/>
      <c r="F117" s="1"/>
      <c r="G117" s="3"/>
      <c r="H117" s="3"/>
    </row>
    <row r="118" spans="1:25" ht="15.75" customHeight="1">
      <c r="A118" s="1"/>
      <c r="B118" s="1"/>
      <c r="C118" s="2"/>
      <c r="D118" s="2"/>
      <c r="E118" s="2251"/>
      <c r="F118" s="1"/>
      <c r="G118" s="3"/>
      <c r="H118" s="3"/>
    </row>
    <row r="119" spans="1:25" ht="15.75" customHeight="1">
      <c r="A119" s="1"/>
      <c r="B119" s="1"/>
      <c r="C119" s="2"/>
      <c r="D119" s="2"/>
      <c r="E119" s="2251"/>
      <c r="F119" s="1"/>
      <c r="G119" s="3"/>
      <c r="H119" s="3"/>
    </row>
    <row r="120" spans="1:25" ht="15.75" customHeight="1">
      <c r="A120" s="1"/>
      <c r="B120" s="1"/>
      <c r="C120" s="2"/>
      <c r="D120" s="2"/>
      <c r="E120" s="2251"/>
      <c r="F120" s="1"/>
      <c r="G120" s="3"/>
      <c r="H120" s="3"/>
    </row>
    <row r="121" spans="1:25" ht="15.75" customHeight="1">
      <c r="A121" s="1"/>
      <c r="B121" s="1"/>
      <c r="C121" s="2"/>
      <c r="D121" s="2"/>
      <c r="E121" s="2251"/>
      <c r="F121" s="1"/>
      <c r="G121" s="3"/>
      <c r="H121" s="3"/>
    </row>
    <row r="122" spans="1:25" ht="15.75" customHeight="1">
      <c r="A122" s="1"/>
      <c r="B122" s="1"/>
      <c r="C122" s="2"/>
      <c r="D122" s="2"/>
      <c r="E122" s="2251"/>
      <c r="F122" s="1"/>
      <c r="G122" s="3"/>
      <c r="H122" s="3"/>
    </row>
    <row r="123" spans="1:25" ht="15.75" customHeight="1">
      <c r="A123" s="1"/>
      <c r="B123" s="1"/>
      <c r="C123" s="2"/>
      <c r="D123" s="2"/>
      <c r="E123" s="2251"/>
      <c r="F123" s="1"/>
      <c r="G123" s="3"/>
      <c r="H123" s="3"/>
    </row>
    <row r="124" spans="1:25" ht="15.75" customHeight="1">
      <c r="A124" s="1"/>
      <c r="B124" s="1"/>
      <c r="C124" s="2"/>
      <c r="D124" s="2"/>
      <c r="E124" s="2251"/>
      <c r="F124" s="1"/>
      <c r="G124" s="3"/>
      <c r="H124" s="3"/>
    </row>
    <row r="125" spans="1:25" ht="15.75" customHeight="1">
      <c r="A125" s="1"/>
      <c r="B125" s="1"/>
      <c r="C125" s="2"/>
      <c r="D125" s="2"/>
      <c r="E125" s="2251"/>
      <c r="F125" s="1"/>
      <c r="G125" s="3"/>
      <c r="H125" s="3"/>
    </row>
    <row r="126" spans="1:25" ht="15.75" customHeight="1">
      <c r="A126" s="1"/>
      <c r="B126" s="1"/>
      <c r="C126" s="2"/>
      <c r="D126" s="2"/>
      <c r="E126" s="2251"/>
      <c r="F126" s="1"/>
      <c r="G126" s="3"/>
      <c r="H126" s="3"/>
    </row>
    <row r="127" spans="1:25" ht="15.75" customHeight="1">
      <c r="A127" s="1"/>
      <c r="B127" s="1"/>
      <c r="C127" s="2"/>
      <c r="D127" s="2"/>
      <c r="E127" s="2251"/>
      <c r="F127" s="1"/>
      <c r="G127" s="3"/>
      <c r="H127" s="3"/>
    </row>
    <row r="128" spans="1:25" ht="15.75" customHeight="1">
      <c r="A128" s="1"/>
      <c r="B128" s="1"/>
      <c r="C128" s="2"/>
      <c r="D128" s="2"/>
      <c r="E128" s="2251"/>
      <c r="F128" s="1"/>
      <c r="G128" s="3"/>
      <c r="H128" s="3"/>
    </row>
    <row r="129" spans="1:8" ht="15.75" customHeight="1">
      <c r="A129" s="1"/>
      <c r="B129" s="1"/>
      <c r="C129" s="2"/>
      <c r="D129" s="2"/>
      <c r="E129" s="2251"/>
      <c r="F129" s="1"/>
      <c r="G129" s="3"/>
      <c r="H129" s="3"/>
    </row>
    <row r="130" spans="1:8" ht="15.75" customHeight="1">
      <c r="A130" s="1"/>
      <c r="B130" s="1"/>
      <c r="C130" s="2"/>
      <c r="D130" s="2"/>
      <c r="E130" s="2251"/>
      <c r="F130" s="1"/>
      <c r="G130" s="3"/>
      <c r="H130" s="3"/>
    </row>
    <row r="131" spans="1:8" ht="15.75" customHeight="1">
      <c r="A131" s="1"/>
      <c r="B131" s="1"/>
      <c r="C131" s="2"/>
      <c r="D131" s="2"/>
      <c r="E131" s="2251"/>
      <c r="F131" s="1"/>
      <c r="G131" s="3"/>
      <c r="H131" s="3"/>
    </row>
    <row r="132" spans="1:8" ht="15.75" customHeight="1">
      <c r="A132" s="1"/>
      <c r="B132" s="1"/>
      <c r="C132" s="2"/>
      <c r="D132" s="2"/>
      <c r="E132" s="2251"/>
      <c r="F132" s="1"/>
      <c r="G132" s="3"/>
      <c r="H132" s="3"/>
    </row>
    <row r="133" spans="1:8" ht="15.75" customHeight="1">
      <c r="A133" s="1"/>
      <c r="B133" s="1"/>
      <c r="C133" s="2"/>
      <c r="D133" s="2"/>
      <c r="E133" s="2251"/>
      <c r="F133" s="1"/>
      <c r="G133" s="3"/>
      <c r="H133" s="3"/>
    </row>
    <row r="134" spans="1:8" ht="15.75" customHeight="1">
      <c r="A134" s="1"/>
      <c r="B134" s="1"/>
      <c r="C134" s="2"/>
      <c r="D134" s="2"/>
      <c r="E134" s="2251"/>
      <c r="F134" s="1"/>
      <c r="G134" s="3"/>
      <c r="H134" s="3"/>
    </row>
    <row r="135" spans="1:8" ht="15.75" customHeight="1">
      <c r="A135" s="1"/>
      <c r="B135" s="1"/>
      <c r="C135" s="2"/>
      <c r="D135" s="2"/>
      <c r="E135" s="2251"/>
      <c r="F135" s="1"/>
      <c r="G135" s="3"/>
      <c r="H135" s="3"/>
    </row>
    <row r="136" spans="1:8" ht="15.75" customHeight="1">
      <c r="A136" s="1"/>
      <c r="B136" s="1"/>
      <c r="C136" s="2"/>
      <c r="D136" s="2"/>
      <c r="E136" s="2251"/>
      <c r="F136" s="1"/>
      <c r="G136" s="3"/>
      <c r="H136" s="3"/>
    </row>
    <row r="137" spans="1:8" ht="15.75" customHeight="1">
      <c r="A137" s="1"/>
      <c r="B137" s="1"/>
      <c r="C137" s="2"/>
      <c r="D137" s="2"/>
      <c r="E137" s="2251"/>
      <c r="F137" s="1"/>
      <c r="G137" s="3"/>
      <c r="H137" s="3"/>
    </row>
    <row r="138" spans="1:8" ht="15.75" customHeight="1">
      <c r="A138" s="1"/>
      <c r="B138" s="1"/>
      <c r="C138" s="2"/>
      <c r="D138" s="2"/>
      <c r="E138" s="2251"/>
      <c r="F138" s="1"/>
      <c r="G138" s="3"/>
      <c r="H138" s="3"/>
    </row>
    <row r="139" spans="1:8" ht="15.75" customHeight="1">
      <c r="A139" s="1"/>
      <c r="B139" s="1"/>
      <c r="C139" s="2"/>
      <c r="D139" s="2"/>
      <c r="E139" s="2251"/>
      <c r="F139" s="1"/>
      <c r="G139" s="3"/>
      <c r="H139" s="3"/>
    </row>
    <row r="140" spans="1:8" ht="15.75" customHeight="1">
      <c r="A140" s="1"/>
      <c r="B140" s="1"/>
      <c r="C140" s="2"/>
      <c r="D140" s="2"/>
      <c r="E140" s="2251"/>
      <c r="F140" s="1"/>
      <c r="G140" s="3"/>
      <c r="H140" s="3"/>
    </row>
    <row r="141" spans="1:8" ht="15.75" customHeight="1">
      <c r="A141" s="1"/>
      <c r="B141" s="1"/>
      <c r="C141" s="2"/>
      <c r="D141" s="2"/>
      <c r="E141" s="2251"/>
      <c r="F141" s="1"/>
      <c r="G141" s="3"/>
      <c r="H141" s="3"/>
    </row>
    <row r="142" spans="1:8" ht="15.75" customHeight="1">
      <c r="A142" s="1"/>
      <c r="B142" s="1"/>
      <c r="C142" s="2"/>
      <c r="D142" s="2"/>
      <c r="E142" s="2251"/>
      <c r="F142" s="1"/>
      <c r="G142" s="3"/>
      <c r="H142" s="3"/>
    </row>
    <row r="143" spans="1:8" ht="15.75" customHeight="1">
      <c r="A143" s="1"/>
      <c r="B143" s="1"/>
      <c r="C143" s="2"/>
      <c r="D143" s="2"/>
      <c r="E143" s="2251"/>
      <c r="F143" s="1"/>
      <c r="G143" s="3"/>
      <c r="H143" s="3"/>
    </row>
    <row r="144" spans="1:8" ht="15.75" customHeight="1">
      <c r="A144" s="1"/>
      <c r="B144" s="1"/>
      <c r="C144" s="2"/>
      <c r="D144" s="2"/>
      <c r="E144" s="2251"/>
      <c r="F144" s="1"/>
      <c r="G144" s="3"/>
      <c r="H144" s="3"/>
    </row>
    <row r="145" spans="1:8" ht="15.75" customHeight="1">
      <c r="A145" s="1"/>
      <c r="B145" s="1"/>
      <c r="C145" s="2"/>
      <c r="D145" s="2"/>
      <c r="E145" s="2251"/>
      <c r="F145" s="1"/>
      <c r="G145" s="3"/>
      <c r="H145" s="3"/>
    </row>
    <row r="146" spans="1:8" ht="15.75" customHeight="1">
      <c r="A146" s="1"/>
      <c r="B146" s="1"/>
      <c r="C146" s="2"/>
      <c r="D146" s="2"/>
      <c r="E146" s="2251"/>
      <c r="F146" s="1"/>
      <c r="G146" s="3"/>
      <c r="H146" s="3"/>
    </row>
    <row r="147" spans="1:8" ht="15.75" customHeight="1">
      <c r="A147" s="1"/>
      <c r="B147" s="1"/>
      <c r="C147" s="2"/>
      <c r="D147" s="2"/>
      <c r="E147" s="2251"/>
      <c r="F147" s="1"/>
      <c r="G147" s="3"/>
      <c r="H147" s="3"/>
    </row>
    <row r="148" spans="1:8" ht="15.75" customHeight="1">
      <c r="A148" s="1"/>
      <c r="B148" s="1"/>
      <c r="C148" s="2"/>
      <c r="D148" s="2"/>
      <c r="E148" s="2251"/>
      <c r="F148" s="1"/>
      <c r="G148" s="3"/>
      <c r="H148" s="3"/>
    </row>
    <row r="149" spans="1:8" ht="15.75" customHeight="1">
      <c r="A149" s="1"/>
      <c r="B149" s="1"/>
      <c r="C149" s="2"/>
      <c r="D149" s="2"/>
      <c r="E149" s="2251"/>
      <c r="F149" s="1"/>
      <c r="G149" s="3"/>
      <c r="H149" s="3"/>
    </row>
    <row r="150" spans="1:8" ht="15.75" customHeight="1">
      <c r="A150" s="1"/>
      <c r="B150" s="1"/>
      <c r="C150" s="2"/>
      <c r="D150" s="2"/>
      <c r="E150" s="2251"/>
      <c r="F150" s="1"/>
      <c r="G150" s="3"/>
      <c r="H150" s="3"/>
    </row>
    <row r="151" spans="1:8" ht="15.75" customHeight="1">
      <c r="A151" s="1"/>
      <c r="B151" s="1"/>
      <c r="C151" s="2"/>
      <c r="D151" s="2"/>
      <c r="E151" s="2251"/>
      <c r="F151" s="1"/>
      <c r="G151" s="3"/>
      <c r="H151" s="3"/>
    </row>
    <row r="152" spans="1:8" ht="15.75" customHeight="1">
      <c r="A152" s="1"/>
      <c r="B152" s="1"/>
      <c r="C152" s="2"/>
      <c r="D152" s="2"/>
      <c r="E152" s="2251"/>
      <c r="F152" s="1"/>
      <c r="G152" s="3"/>
      <c r="H152" s="3"/>
    </row>
    <row r="153" spans="1:8" ht="15.75" customHeight="1">
      <c r="A153" s="1"/>
      <c r="B153" s="1"/>
      <c r="C153" s="2"/>
      <c r="D153" s="2"/>
      <c r="E153" s="2251"/>
      <c r="F153" s="1"/>
      <c r="G153" s="3"/>
      <c r="H153" s="3"/>
    </row>
    <row r="154" spans="1:8" ht="15.75" customHeight="1">
      <c r="A154" s="1"/>
      <c r="B154" s="1"/>
      <c r="C154" s="2"/>
      <c r="D154" s="2"/>
      <c r="E154" s="2251"/>
      <c r="F154" s="1"/>
      <c r="G154" s="3"/>
      <c r="H154" s="3"/>
    </row>
    <row r="155" spans="1:8" ht="15.75" customHeight="1">
      <c r="A155" s="1"/>
      <c r="B155" s="1"/>
      <c r="C155" s="2"/>
      <c r="D155" s="2"/>
      <c r="E155" s="2251"/>
      <c r="F155" s="1"/>
      <c r="G155" s="3"/>
      <c r="H155" s="3"/>
    </row>
    <row r="156" spans="1:8" ht="15.75" customHeight="1">
      <c r="A156" s="1"/>
      <c r="B156" s="1"/>
      <c r="C156" s="2"/>
      <c r="D156" s="2"/>
      <c r="E156" s="2251"/>
      <c r="F156" s="1"/>
      <c r="G156" s="3"/>
      <c r="H156" s="3"/>
    </row>
    <row r="157" spans="1:8" ht="15.75" customHeight="1">
      <c r="A157" s="1"/>
      <c r="B157" s="1"/>
      <c r="C157" s="2"/>
      <c r="D157" s="2"/>
      <c r="E157" s="2251"/>
      <c r="F157" s="1"/>
      <c r="G157" s="3"/>
      <c r="H157" s="3"/>
    </row>
    <row r="158" spans="1:8" ht="15.75" customHeight="1">
      <c r="A158" s="1"/>
      <c r="B158" s="1"/>
      <c r="C158" s="2"/>
      <c r="D158" s="2"/>
      <c r="E158" s="2251"/>
      <c r="F158" s="1"/>
      <c r="G158" s="3"/>
      <c r="H158" s="3"/>
    </row>
    <row r="159" spans="1:8" ht="15.75" customHeight="1">
      <c r="A159" s="1"/>
      <c r="B159" s="1"/>
      <c r="C159" s="2"/>
      <c r="D159" s="2"/>
      <c r="E159" s="2251"/>
      <c r="F159" s="1"/>
      <c r="G159" s="3"/>
      <c r="H159" s="3"/>
    </row>
    <row r="160" spans="1:8" ht="15.75" customHeight="1">
      <c r="A160" s="1"/>
      <c r="B160" s="1"/>
      <c r="C160" s="2"/>
      <c r="D160" s="2"/>
      <c r="E160" s="2251"/>
      <c r="F160" s="1"/>
      <c r="G160" s="3"/>
      <c r="H160" s="3"/>
    </row>
    <row r="161" spans="1:8" ht="15.75" customHeight="1">
      <c r="A161" s="1"/>
      <c r="B161" s="1"/>
      <c r="C161" s="2"/>
      <c r="D161" s="2"/>
      <c r="E161" s="2251"/>
      <c r="F161" s="1"/>
      <c r="G161" s="3"/>
      <c r="H161" s="3"/>
    </row>
    <row r="162" spans="1:8" ht="15.75" customHeight="1">
      <c r="A162" s="1"/>
      <c r="B162" s="1"/>
      <c r="C162" s="2"/>
      <c r="D162" s="2"/>
      <c r="E162" s="2251"/>
      <c r="F162" s="1"/>
      <c r="G162" s="3"/>
      <c r="H162" s="3"/>
    </row>
    <row r="163" spans="1:8" ht="15.75" customHeight="1">
      <c r="A163" s="1"/>
      <c r="B163" s="1"/>
      <c r="C163" s="2"/>
      <c r="D163" s="2"/>
      <c r="E163" s="2251"/>
      <c r="F163" s="1"/>
      <c r="G163" s="3"/>
      <c r="H163" s="3"/>
    </row>
    <row r="164" spans="1:8" ht="15.75" customHeight="1">
      <c r="A164" s="1"/>
      <c r="B164" s="1"/>
      <c r="C164" s="2"/>
      <c r="D164" s="2"/>
      <c r="E164" s="2251"/>
      <c r="F164" s="1"/>
      <c r="G164" s="3"/>
      <c r="H164" s="3"/>
    </row>
    <row r="165" spans="1:8" ht="15.75" customHeight="1">
      <c r="A165" s="1"/>
      <c r="B165" s="1"/>
      <c r="C165" s="2"/>
      <c r="D165" s="2"/>
      <c r="E165" s="2251"/>
      <c r="F165" s="1"/>
      <c r="G165" s="3"/>
      <c r="H165" s="3"/>
    </row>
    <row r="166" spans="1:8" ht="15.75" customHeight="1">
      <c r="A166" s="1"/>
      <c r="B166" s="1"/>
      <c r="C166" s="2"/>
      <c r="D166" s="2"/>
      <c r="E166" s="2251"/>
      <c r="F166" s="1"/>
      <c r="G166" s="3"/>
      <c r="H166" s="3"/>
    </row>
    <row r="167" spans="1:8" ht="15.75" customHeight="1">
      <c r="A167" s="1"/>
      <c r="B167" s="1"/>
      <c r="C167" s="2"/>
      <c r="D167" s="2"/>
      <c r="E167" s="2251"/>
      <c r="F167" s="1"/>
      <c r="G167" s="3"/>
      <c r="H167" s="3"/>
    </row>
    <row r="168" spans="1:8" ht="15.75" customHeight="1">
      <c r="A168" s="1"/>
      <c r="B168" s="1"/>
      <c r="C168" s="2"/>
      <c r="D168" s="2"/>
      <c r="E168" s="2251"/>
      <c r="F168" s="1"/>
      <c r="G168" s="3"/>
      <c r="H168" s="3"/>
    </row>
    <row r="169" spans="1:8" ht="15.75" customHeight="1">
      <c r="A169" s="1"/>
      <c r="B169" s="1"/>
      <c r="C169" s="2"/>
      <c r="D169" s="2"/>
      <c r="E169" s="2251"/>
      <c r="F169" s="1"/>
      <c r="G169" s="3"/>
      <c r="H169" s="3"/>
    </row>
    <row r="170" spans="1:8" ht="15.75" customHeight="1">
      <c r="A170" s="1"/>
      <c r="B170" s="1"/>
      <c r="C170" s="2"/>
      <c r="D170" s="2"/>
      <c r="E170" s="2251"/>
      <c r="F170" s="1"/>
      <c r="G170" s="3"/>
      <c r="H170" s="3"/>
    </row>
    <row r="171" spans="1:8" ht="15.75" customHeight="1">
      <c r="A171" s="1"/>
      <c r="B171" s="1"/>
      <c r="C171" s="2"/>
      <c r="D171" s="2"/>
      <c r="E171" s="2251"/>
      <c r="F171" s="1"/>
      <c r="G171" s="3"/>
      <c r="H171" s="3"/>
    </row>
    <row r="172" spans="1:8" ht="15.75" customHeight="1">
      <c r="A172" s="1"/>
      <c r="B172" s="1"/>
      <c r="C172" s="2"/>
      <c r="D172" s="2"/>
      <c r="E172" s="2251"/>
      <c r="F172" s="1"/>
      <c r="G172" s="3"/>
      <c r="H172" s="3"/>
    </row>
    <row r="173" spans="1:8" ht="15.75" customHeight="1">
      <c r="A173" s="1"/>
      <c r="B173" s="1"/>
      <c r="C173" s="2"/>
      <c r="D173" s="2"/>
      <c r="E173" s="2251"/>
      <c r="F173" s="1"/>
      <c r="G173" s="3"/>
      <c r="H173" s="3"/>
    </row>
    <row r="174" spans="1:8" ht="15.75" customHeight="1">
      <c r="A174" s="1"/>
      <c r="B174" s="1"/>
      <c r="C174" s="2"/>
      <c r="D174" s="2"/>
      <c r="E174" s="2251"/>
      <c r="F174" s="1"/>
      <c r="G174" s="3"/>
      <c r="H174" s="3"/>
    </row>
    <row r="175" spans="1:8" ht="15.75" customHeight="1">
      <c r="A175" s="1"/>
      <c r="B175" s="1"/>
      <c r="C175" s="2"/>
      <c r="D175" s="2"/>
      <c r="E175" s="2251"/>
      <c r="F175" s="1"/>
      <c r="G175" s="3"/>
      <c r="H175" s="3"/>
    </row>
    <row r="176" spans="1:8" ht="15.75" customHeight="1">
      <c r="A176" s="1"/>
      <c r="B176" s="1"/>
      <c r="C176" s="2"/>
      <c r="D176" s="2"/>
      <c r="E176" s="2251"/>
      <c r="F176" s="1"/>
      <c r="G176" s="3"/>
      <c r="H176" s="3"/>
    </row>
    <row r="177" spans="1:8" ht="15.75" customHeight="1">
      <c r="A177" s="1"/>
      <c r="B177" s="1"/>
      <c r="C177" s="2"/>
      <c r="D177" s="2"/>
      <c r="E177" s="2251"/>
      <c r="F177" s="1"/>
      <c r="G177" s="3"/>
      <c r="H177" s="3"/>
    </row>
    <row r="178" spans="1:8" ht="15.75" customHeight="1">
      <c r="A178" s="1"/>
      <c r="B178" s="1"/>
      <c r="C178" s="2"/>
      <c r="D178" s="2"/>
      <c r="E178" s="2251"/>
      <c r="F178" s="1"/>
      <c r="G178" s="3"/>
      <c r="H178" s="3"/>
    </row>
    <row r="179" spans="1:8" ht="15.75" customHeight="1">
      <c r="A179" s="1"/>
      <c r="B179" s="1"/>
      <c r="C179" s="2"/>
      <c r="D179" s="2"/>
      <c r="E179" s="2251"/>
      <c r="F179" s="1"/>
      <c r="G179" s="3"/>
      <c r="H179" s="3"/>
    </row>
    <row r="180" spans="1:8" ht="15.75" customHeight="1">
      <c r="A180" s="1"/>
      <c r="B180" s="1"/>
      <c r="C180" s="2"/>
      <c r="D180" s="2"/>
      <c r="E180" s="2251"/>
      <c r="F180" s="1"/>
      <c r="G180" s="3"/>
      <c r="H180" s="3"/>
    </row>
    <row r="181" spans="1:8" ht="15.75" customHeight="1">
      <c r="A181" s="1"/>
      <c r="B181" s="1"/>
      <c r="C181" s="2"/>
      <c r="D181" s="2"/>
      <c r="E181" s="2251"/>
      <c r="F181" s="1"/>
      <c r="G181" s="3"/>
      <c r="H181" s="3"/>
    </row>
    <row r="182" spans="1:8" ht="15.75" customHeight="1">
      <c r="A182" s="1"/>
      <c r="B182" s="1"/>
      <c r="C182" s="2"/>
      <c r="D182" s="2"/>
      <c r="E182" s="2251"/>
      <c r="F182" s="1"/>
      <c r="G182" s="3"/>
      <c r="H182" s="3"/>
    </row>
    <row r="183" spans="1:8" ht="15.75" customHeight="1">
      <c r="A183" s="1"/>
      <c r="B183" s="1"/>
      <c r="C183" s="2"/>
      <c r="D183" s="2"/>
      <c r="E183" s="2251"/>
      <c r="F183" s="1"/>
      <c r="G183" s="3"/>
      <c r="H183" s="3"/>
    </row>
    <row r="184" spans="1:8" ht="15.75" customHeight="1">
      <c r="A184" s="1"/>
      <c r="B184" s="1"/>
      <c r="C184" s="2"/>
      <c r="D184" s="2"/>
      <c r="E184" s="2251"/>
      <c r="F184" s="1"/>
      <c r="G184" s="3"/>
      <c r="H184" s="3"/>
    </row>
    <row r="185" spans="1:8" ht="15.75" customHeight="1">
      <c r="A185" s="1"/>
      <c r="B185" s="1"/>
      <c r="C185" s="2"/>
      <c r="D185" s="2"/>
      <c r="E185" s="2251"/>
      <c r="F185" s="1"/>
      <c r="G185" s="3"/>
      <c r="H185" s="3"/>
    </row>
    <row r="186" spans="1:8" ht="15.75" customHeight="1">
      <c r="A186" s="1"/>
      <c r="B186" s="1"/>
      <c r="C186" s="2"/>
      <c r="D186" s="2"/>
      <c r="E186" s="2251"/>
      <c r="F186" s="1"/>
      <c r="G186" s="3"/>
      <c r="H186" s="3"/>
    </row>
    <row r="187" spans="1:8" ht="15.75" customHeight="1">
      <c r="A187" s="1"/>
      <c r="B187" s="1"/>
      <c r="C187" s="2"/>
      <c r="D187" s="2"/>
      <c r="E187" s="2251"/>
      <c r="F187" s="1"/>
      <c r="G187" s="3"/>
      <c r="H187" s="3"/>
    </row>
    <row r="188" spans="1:8" ht="15.75" customHeight="1">
      <c r="A188" s="1"/>
      <c r="B188" s="1"/>
      <c r="C188" s="2"/>
      <c r="D188" s="2"/>
      <c r="E188" s="2251"/>
      <c r="F188" s="1"/>
      <c r="G188" s="3"/>
      <c r="H188" s="3"/>
    </row>
    <row r="189" spans="1:8" ht="15.75" customHeight="1">
      <c r="A189" s="1"/>
      <c r="B189" s="1"/>
      <c r="C189" s="2"/>
      <c r="D189" s="2"/>
      <c r="E189" s="2251"/>
      <c r="F189" s="1"/>
      <c r="G189" s="3"/>
      <c r="H189" s="3"/>
    </row>
    <row r="190" spans="1:8" ht="15.75" customHeight="1">
      <c r="A190" s="1"/>
      <c r="B190" s="1"/>
      <c r="C190" s="2"/>
      <c r="D190" s="2"/>
      <c r="E190" s="2251"/>
      <c r="F190" s="1"/>
      <c r="G190" s="3"/>
      <c r="H190" s="3"/>
    </row>
    <row r="191" spans="1:8" ht="15.75" customHeight="1">
      <c r="A191" s="1"/>
      <c r="B191" s="1"/>
      <c r="C191" s="2"/>
      <c r="D191" s="2"/>
      <c r="E191" s="2251"/>
      <c r="F191" s="1"/>
      <c r="G191" s="3"/>
      <c r="H191" s="3"/>
    </row>
    <row r="192" spans="1:8" ht="15.75" customHeight="1">
      <c r="A192" s="1"/>
      <c r="B192" s="1"/>
      <c r="C192" s="2"/>
      <c r="D192" s="2"/>
      <c r="E192" s="2251"/>
      <c r="F192" s="1"/>
      <c r="G192" s="3"/>
      <c r="H192" s="3"/>
    </row>
    <row r="193" spans="1:8" ht="15.75" customHeight="1">
      <c r="A193" s="1"/>
      <c r="B193" s="1"/>
      <c r="C193" s="2"/>
      <c r="D193" s="2"/>
      <c r="E193" s="2251"/>
      <c r="F193" s="1"/>
      <c r="G193" s="3"/>
      <c r="H193" s="3"/>
    </row>
    <row r="194" spans="1:8" ht="15.75" customHeight="1">
      <c r="A194" s="1"/>
      <c r="B194" s="1"/>
      <c r="C194" s="2"/>
      <c r="D194" s="2"/>
      <c r="E194" s="2251"/>
      <c r="F194" s="1"/>
      <c r="G194" s="3"/>
      <c r="H194" s="3"/>
    </row>
    <row r="195" spans="1:8" ht="15.75" customHeight="1">
      <c r="A195" s="1"/>
      <c r="B195" s="1"/>
      <c r="C195" s="2"/>
      <c r="D195" s="2"/>
      <c r="E195" s="2251"/>
      <c r="F195" s="1"/>
      <c r="G195" s="3"/>
      <c r="H195" s="3"/>
    </row>
    <row r="196" spans="1:8" ht="15.75" customHeight="1">
      <c r="A196" s="1"/>
      <c r="B196" s="1"/>
      <c r="C196" s="2"/>
      <c r="D196" s="2"/>
      <c r="E196" s="2251"/>
      <c r="F196" s="1"/>
      <c r="G196" s="3"/>
      <c r="H196" s="3"/>
    </row>
    <row r="197" spans="1:8" ht="15.75" customHeight="1">
      <c r="A197" s="1"/>
      <c r="B197" s="1"/>
      <c r="C197" s="2"/>
      <c r="D197" s="2"/>
      <c r="E197" s="2251"/>
      <c r="F197" s="1"/>
      <c r="G197" s="3"/>
      <c r="H197" s="3"/>
    </row>
    <row r="198" spans="1:8" ht="15.75" customHeight="1">
      <c r="A198" s="1"/>
      <c r="B198" s="1"/>
      <c r="C198" s="2"/>
      <c r="D198" s="2"/>
      <c r="E198" s="2251"/>
      <c r="F198" s="1"/>
      <c r="G198" s="3"/>
      <c r="H198" s="3"/>
    </row>
    <row r="199" spans="1:8" ht="15.75" customHeight="1">
      <c r="A199" s="1"/>
      <c r="B199" s="1"/>
      <c r="C199" s="2"/>
      <c r="D199" s="2"/>
      <c r="E199" s="2251"/>
      <c r="F199" s="1"/>
      <c r="G199" s="3"/>
      <c r="H199" s="3"/>
    </row>
    <row r="200" spans="1:8" ht="15.75" customHeight="1">
      <c r="A200" s="1"/>
      <c r="B200" s="1"/>
      <c r="C200" s="2"/>
      <c r="D200" s="2"/>
      <c r="E200" s="2251"/>
      <c r="F200" s="1"/>
      <c r="G200" s="3"/>
      <c r="H200" s="3"/>
    </row>
    <row r="201" spans="1:8" ht="15.75" customHeight="1">
      <c r="A201" s="1"/>
      <c r="B201" s="1"/>
      <c r="C201" s="2"/>
      <c r="D201" s="2"/>
      <c r="E201" s="2251"/>
      <c r="F201" s="1"/>
      <c r="G201" s="3"/>
      <c r="H201" s="3"/>
    </row>
    <row r="202" spans="1:8" ht="15.75" customHeight="1">
      <c r="A202" s="1"/>
      <c r="B202" s="1"/>
      <c r="C202" s="2"/>
      <c r="D202" s="2"/>
      <c r="E202" s="2251"/>
      <c r="F202" s="1"/>
      <c r="G202" s="3"/>
      <c r="H202" s="3"/>
    </row>
    <row r="203" spans="1:8" ht="15.75" customHeight="1">
      <c r="A203" s="1"/>
      <c r="B203" s="1"/>
      <c r="C203" s="2"/>
      <c r="D203" s="2"/>
      <c r="E203" s="2251"/>
      <c r="F203" s="1"/>
      <c r="G203" s="3"/>
      <c r="H203" s="3"/>
    </row>
    <row r="204" spans="1:8" ht="15.75" customHeight="1">
      <c r="A204" s="1"/>
      <c r="B204" s="1"/>
      <c r="C204" s="2"/>
      <c r="D204" s="2"/>
      <c r="E204" s="2251"/>
      <c r="F204" s="1"/>
      <c r="G204" s="3"/>
      <c r="H204" s="3"/>
    </row>
    <row r="205" spans="1:8" ht="15.75" customHeight="1">
      <c r="A205" s="1"/>
      <c r="B205" s="1"/>
      <c r="C205" s="2"/>
      <c r="D205" s="2"/>
      <c r="E205" s="2251"/>
      <c r="F205" s="1"/>
      <c r="G205" s="3"/>
      <c r="H205" s="3"/>
    </row>
    <row r="206" spans="1:8" ht="15.75" customHeight="1">
      <c r="A206" s="1"/>
      <c r="B206" s="1"/>
      <c r="C206" s="2"/>
      <c r="D206" s="2"/>
      <c r="E206" s="2251"/>
      <c r="F206" s="1"/>
      <c r="G206" s="3"/>
      <c r="H206" s="3"/>
    </row>
    <row r="207" spans="1:8" ht="15.75" customHeight="1">
      <c r="A207" s="1"/>
      <c r="B207" s="1"/>
      <c r="C207" s="2"/>
      <c r="D207" s="2"/>
      <c r="E207" s="2251"/>
      <c r="F207" s="1"/>
      <c r="G207" s="3"/>
      <c r="H207" s="3"/>
    </row>
    <row r="208" spans="1:8" ht="15.75" customHeight="1">
      <c r="A208" s="1"/>
      <c r="B208" s="1"/>
      <c r="C208" s="2"/>
      <c r="D208" s="2"/>
      <c r="E208" s="2251"/>
      <c r="F208" s="1"/>
      <c r="G208" s="3"/>
      <c r="H208" s="3"/>
    </row>
    <row r="209" spans="1:8" ht="15.75" customHeight="1">
      <c r="A209" s="1"/>
      <c r="B209" s="1"/>
      <c r="C209" s="2"/>
      <c r="D209" s="2"/>
      <c r="E209" s="2251"/>
      <c r="F209" s="1"/>
      <c r="G209" s="3"/>
      <c r="H209" s="3"/>
    </row>
    <row r="210" spans="1:8" ht="15.75" customHeight="1">
      <c r="A210" s="1"/>
      <c r="B210" s="1"/>
      <c r="C210" s="2"/>
      <c r="D210" s="2"/>
      <c r="E210" s="2251"/>
      <c r="F210" s="1"/>
      <c r="G210" s="3"/>
      <c r="H210" s="3"/>
    </row>
    <row r="211" spans="1:8" ht="15.75" customHeight="1">
      <c r="A211" s="1"/>
      <c r="B211" s="1"/>
      <c r="C211" s="2"/>
      <c r="D211" s="2"/>
      <c r="E211" s="2251"/>
      <c r="F211" s="1"/>
      <c r="G211" s="3"/>
      <c r="H211" s="3"/>
    </row>
    <row r="212" spans="1:8" ht="15.75" customHeight="1">
      <c r="A212" s="1"/>
      <c r="B212" s="1"/>
      <c r="C212" s="2"/>
      <c r="D212" s="2"/>
      <c r="E212" s="2251"/>
      <c r="F212" s="1"/>
      <c r="G212" s="3"/>
      <c r="H212" s="3"/>
    </row>
    <row r="213" spans="1:8" ht="15.75" customHeight="1">
      <c r="A213" s="1"/>
      <c r="B213" s="1"/>
      <c r="C213" s="2"/>
      <c r="D213" s="2"/>
      <c r="E213" s="2251"/>
      <c r="F213" s="1"/>
      <c r="G213" s="3"/>
      <c r="H213" s="3"/>
    </row>
    <row r="214" spans="1:8" ht="15.75" customHeight="1">
      <c r="A214" s="1"/>
      <c r="B214" s="1"/>
      <c r="C214" s="2"/>
      <c r="D214" s="2"/>
      <c r="E214" s="2251"/>
      <c r="F214" s="1"/>
      <c r="G214" s="3"/>
      <c r="H214" s="3"/>
    </row>
    <row r="215" spans="1:8" ht="15.75" customHeight="1">
      <c r="A215" s="1"/>
      <c r="B215" s="1"/>
      <c r="C215" s="2"/>
      <c r="D215" s="2"/>
      <c r="E215" s="2251"/>
      <c r="F215" s="1"/>
      <c r="G215" s="3"/>
      <c r="H215" s="3"/>
    </row>
    <row r="216" spans="1:8" ht="15.75" customHeight="1">
      <c r="A216" s="1"/>
      <c r="B216" s="1"/>
      <c r="C216" s="2"/>
      <c r="D216" s="2"/>
      <c r="E216" s="2251"/>
      <c r="F216" s="1"/>
      <c r="G216" s="3"/>
      <c r="H216" s="3"/>
    </row>
    <row r="217" spans="1:8" ht="15.75" customHeight="1">
      <c r="A217" s="1"/>
      <c r="B217" s="1"/>
      <c r="C217" s="2"/>
      <c r="D217" s="2"/>
      <c r="E217" s="2251"/>
      <c r="F217" s="1"/>
      <c r="G217" s="3"/>
      <c r="H217" s="3"/>
    </row>
    <row r="218" spans="1:8" ht="15.75" customHeight="1">
      <c r="A218" s="1"/>
      <c r="B218" s="1"/>
      <c r="C218" s="2"/>
      <c r="D218" s="2"/>
      <c r="E218" s="2251"/>
      <c r="F218" s="1"/>
      <c r="G218" s="3"/>
      <c r="H218" s="3"/>
    </row>
    <row r="219" spans="1:8" ht="15.75" customHeight="1">
      <c r="A219" s="1"/>
      <c r="B219" s="1"/>
      <c r="C219" s="2"/>
      <c r="D219" s="2"/>
      <c r="E219" s="2251"/>
      <c r="F219" s="1"/>
      <c r="G219" s="3"/>
      <c r="H219" s="3"/>
    </row>
    <row r="220" spans="1:8" ht="15.75" customHeight="1">
      <c r="A220" s="1"/>
      <c r="B220" s="1"/>
      <c r="C220" s="2"/>
      <c r="D220" s="2"/>
      <c r="E220" s="2251"/>
      <c r="F220" s="1"/>
      <c r="G220" s="3"/>
      <c r="H220" s="3"/>
    </row>
    <row r="221" spans="1:8" ht="15.75" customHeight="1">
      <c r="A221" s="1"/>
      <c r="B221" s="1"/>
      <c r="C221" s="2"/>
      <c r="D221" s="2"/>
      <c r="E221" s="2251"/>
      <c r="F221" s="1"/>
      <c r="G221" s="3"/>
      <c r="H221" s="3"/>
    </row>
    <row r="222" spans="1:8" ht="15.75" customHeight="1">
      <c r="A222" s="1"/>
      <c r="B222" s="1"/>
      <c r="C222" s="2"/>
      <c r="D222" s="2"/>
      <c r="E222" s="2251"/>
      <c r="F222" s="1"/>
      <c r="G222" s="3"/>
      <c r="H222" s="3"/>
    </row>
    <row r="223" spans="1:8" ht="15.75" customHeight="1">
      <c r="A223" s="1"/>
      <c r="B223" s="1"/>
      <c r="C223" s="2"/>
      <c r="D223" s="2"/>
      <c r="E223" s="2251"/>
      <c r="F223" s="1"/>
      <c r="G223" s="3"/>
      <c r="H223" s="3"/>
    </row>
    <row r="224" spans="1:8" ht="15.75" customHeight="1">
      <c r="A224" s="1"/>
      <c r="B224" s="1"/>
      <c r="C224" s="2"/>
      <c r="D224" s="2"/>
      <c r="E224" s="2251"/>
      <c r="F224" s="1"/>
      <c r="G224" s="3"/>
      <c r="H224" s="3"/>
    </row>
    <row r="225" spans="1:8" ht="15.75" customHeight="1">
      <c r="A225" s="1"/>
      <c r="B225" s="1"/>
      <c r="C225" s="2"/>
      <c r="D225" s="2"/>
      <c r="E225" s="2251"/>
      <c r="F225" s="1"/>
      <c r="G225" s="3"/>
      <c r="H225" s="3"/>
    </row>
    <row r="226" spans="1:8" ht="15.75" customHeight="1">
      <c r="A226" s="1"/>
      <c r="B226" s="1"/>
      <c r="C226" s="2"/>
      <c r="D226" s="2"/>
      <c r="E226" s="2251"/>
      <c r="F226" s="1"/>
      <c r="G226" s="3"/>
      <c r="H226" s="3"/>
    </row>
    <row r="227" spans="1:8" ht="15.75" customHeight="1">
      <c r="A227" s="1"/>
      <c r="B227" s="1"/>
      <c r="C227" s="2"/>
      <c r="D227" s="2"/>
      <c r="E227" s="2251"/>
      <c r="F227" s="1"/>
      <c r="G227" s="3"/>
      <c r="H227" s="3"/>
    </row>
    <row r="228" spans="1:8" ht="15.75" customHeight="1">
      <c r="A228" s="1"/>
      <c r="B228" s="1"/>
      <c r="C228" s="2"/>
      <c r="D228" s="2"/>
      <c r="E228" s="2251"/>
      <c r="F228" s="1"/>
      <c r="G228" s="3"/>
      <c r="H228" s="3"/>
    </row>
    <row r="229" spans="1:8" ht="15.75" customHeight="1">
      <c r="A229" s="1"/>
      <c r="B229" s="1"/>
      <c r="C229" s="2"/>
      <c r="D229" s="2"/>
      <c r="E229" s="2251"/>
      <c r="F229" s="1"/>
      <c r="G229" s="3"/>
      <c r="H229" s="3"/>
    </row>
    <row r="230" spans="1:8" ht="15.75" customHeight="1">
      <c r="A230" s="1"/>
      <c r="B230" s="1"/>
      <c r="C230" s="2"/>
      <c r="D230" s="2"/>
      <c r="E230" s="2251"/>
      <c r="F230" s="1"/>
      <c r="G230" s="3"/>
      <c r="H230" s="3"/>
    </row>
    <row r="231" spans="1:8" ht="15.75" customHeight="1">
      <c r="A231" s="1"/>
      <c r="B231" s="1"/>
      <c r="C231" s="2"/>
      <c r="D231" s="2"/>
      <c r="E231" s="2251"/>
      <c r="F231" s="1"/>
      <c r="G231" s="3"/>
      <c r="H231" s="3"/>
    </row>
    <row r="232" spans="1:8" ht="15.75" customHeight="1">
      <c r="A232" s="1"/>
      <c r="B232" s="1"/>
      <c r="C232" s="2"/>
      <c r="D232" s="2"/>
      <c r="E232" s="2251"/>
      <c r="F232" s="1"/>
      <c r="G232" s="3"/>
      <c r="H232" s="3"/>
    </row>
    <row r="233" spans="1:8" ht="15.75" customHeight="1">
      <c r="A233" s="1"/>
      <c r="B233" s="1"/>
      <c r="C233" s="2"/>
      <c r="D233" s="2"/>
      <c r="E233" s="2251"/>
      <c r="F233" s="1"/>
      <c r="G233" s="3"/>
      <c r="H233" s="3"/>
    </row>
    <row r="234" spans="1:8" ht="15.75" customHeight="1">
      <c r="A234" s="1"/>
      <c r="B234" s="1"/>
      <c r="C234" s="2"/>
      <c r="D234" s="2"/>
      <c r="E234" s="2251"/>
      <c r="F234" s="1"/>
      <c r="G234" s="3"/>
      <c r="H234" s="3"/>
    </row>
    <row r="235" spans="1:8" ht="15.75" customHeight="1">
      <c r="A235" s="1"/>
      <c r="B235" s="1"/>
      <c r="C235" s="2"/>
      <c r="D235" s="2"/>
      <c r="E235" s="2251"/>
      <c r="F235" s="1"/>
      <c r="G235" s="3"/>
      <c r="H235" s="3"/>
    </row>
    <row r="236" spans="1:8" ht="15.75" customHeight="1">
      <c r="A236" s="1"/>
      <c r="B236" s="1"/>
      <c r="C236" s="2"/>
      <c r="D236" s="2"/>
      <c r="E236" s="2251"/>
      <c r="F236" s="1"/>
      <c r="G236" s="3"/>
      <c r="H236" s="3"/>
    </row>
    <row r="237" spans="1:8" ht="15.75" customHeight="1">
      <c r="A237" s="1"/>
      <c r="B237" s="1"/>
      <c r="C237" s="2"/>
      <c r="D237" s="2"/>
      <c r="E237" s="2251"/>
      <c r="F237" s="1"/>
      <c r="G237" s="3"/>
      <c r="H237" s="3"/>
    </row>
    <row r="238" spans="1:8" ht="15.75" customHeight="1">
      <c r="A238" s="1"/>
      <c r="B238" s="1"/>
      <c r="C238" s="2"/>
      <c r="D238" s="2"/>
      <c r="E238" s="2251"/>
      <c r="F238" s="1"/>
      <c r="G238" s="3"/>
      <c r="H238" s="3"/>
    </row>
    <row r="239" spans="1:8" ht="15.75" customHeight="1">
      <c r="A239" s="1"/>
      <c r="B239" s="1"/>
      <c r="C239" s="2"/>
      <c r="D239" s="2"/>
      <c r="E239" s="2251"/>
      <c r="F239" s="1"/>
      <c r="G239" s="3"/>
      <c r="H239" s="3"/>
    </row>
    <row r="240" spans="1:8" ht="15.75" customHeight="1">
      <c r="A240" s="1"/>
      <c r="B240" s="1"/>
      <c r="C240" s="2"/>
      <c r="D240" s="2"/>
      <c r="E240" s="2251"/>
      <c r="F240" s="1"/>
      <c r="G240" s="3"/>
      <c r="H240" s="3"/>
    </row>
    <row r="241" spans="1:8" ht="15.75" customHeight="1">
      <c r="A241" s="1"/>
      <c r="B241" s="1"/>
      <c r="C241" s="2"/>
      <c r="D241" s="2"/>
      <c r="E241" s="2251"/>
      <c r="F241" s="1"/>
      <c r="G241" s="3"/>
      <c r="H241" s="3"/>
    </row>
    <row r="242" spans="1:8" ht="15.75" customHeight="1">
      <c r="A242" s="1"/>
      <c r="B242" s="1"/>
      <c r="C242" s="2"/>
      <c r="D242" s="2"/>
      <c r="E242" s="2251"/>
      <c r="F242" s="1"/>
      <c r="G242" s="3"/>
      <c r="H242" s="3"/>
    </row>
    <row r="243" spans="1:8" ht="15.75" customHeight="1">
      <c r="A243" s="1"/>
      <c r="B243" s="1"/>
      <c r="C243" s="2"/>
      <c r="D243" s="2"/>
      <c r="E243" s="2251"/>
      <c r="F243" s="1"/>
      <c r="G243" s="3"/>
      <c r="H243" s="3"/>
    </row>
    <row r="244" spans="1:8" ht="15.75" customHeight="1">
      <c r="A244" s="1"/>
      <c r="B244" s="1"/>
      <c r="C244" s="2"/>
      <c r="D244" s="2"/>
      <c r="E244" s="2251"/>
      <c r="F244" s="1"/>
      <c r="G244" s="3"/>
      <c r="H244" s="3"/>
    </row>
    <row r="245" spans="1:8" ht="15.75" customHeight="1">
      <c r="A245" s="1"/>
      <c r="B245" s="1"/>
      <c r="C245" s="2"/>
      <c r="D245" s="2"/>
      <c r="E245" s="2251"/>
      <c r="F245" s="1"/>
      <c r="G245" s="3"/>
      <c r="H245" s="3"/>
    </row>
    <row r="246" spans="1:8" ht="15.75" customHeight="1">
      <c r="A246" s="1"/>
      <c r="B246" s="1"/>
      <c r="C246" s="2"/>
      <c r="D246" s="2"/>
      <c r="E246" s="2251"/>
      <c r="F246" s="1"/>
      <c r="G246" s="3"/>
      <c r="H246" s="3"/>
    </row>
    <row r="247" spans="1:8" ht="15.75" customHeight="1">
      <c r="A247" s="1"/>
      <c r="B247" s="1"/>
      <c r="C247" s="2"/>
      <c r="D247" s="2"/>
      <c r="E247" s="2251"/>
      <c r="F247" s="1"/>
      <c r="G247" s="3"/>
      <c r="H247" s="3"/>
    </row>
    <row r="248" spans="1:8" ht="15.75" customHeight="1">
      <c r="A248" s="1"/>
      <c r="B248" s="1"/>
      <c r="C248" s="2"/>
      <c r="D248" s="2"/>
      <c r="E248" s="2251"/>
      <c r="F248" s="1"/>
      <c r="G248" s="3"/>
      <c r="H248" s="3"/>
    </row>
    <row r="249" spans="1:8" ht="15.75" customHeight="1">
      <c r="A249" s="1"/>
      <c r="B249" s="1"/>
      <c r="C249" s="2"/>
      <c r="D249" s="2"/>
      <c r="E249" s="2251"/>
      <c r="F249" s="1"/>
      <c r="G249" s="3"/>
      <c r="H249" s="3"/>
    </row>
    <row r="250" spans="1:8" ht="15.75" customHeight="1">
      <c r="A250" s="1"/>
      <c r="B250" s="1"/>
      <c r="C250" s="2"/>
      <c r="D250" s="2"/>
      <c r="E250" s="2251"/>
      <c r="F250" s="1"/>
      <c r="G250" s="3"/>
      <c r="H250" s="3"/>
    </row>
    <row r="251" spans="1:8" ht="15.75" customHeight="1">
      <c r="A251" s="1"/>
      <c r="B251" s="1"/>
      <c r="C251" s="2"/>
      <c r="D251" s="2"/>
      <c r="E251" s="2251"/>
      <c r="F251" s="1"/>
      <c r="G251" s="3"/>
      <c r="H251" s="3"/>
    </row>
    <row r="252" spans="1:8" ht="15.75" customHeight="1">
      <c r="A252" s="1"/>
      <c r="B252" s="1"/>
      <c r="C252" s="2"/>
      <c r="D252" s="2"/>
      <c r="E252" s="2251"/>
      <c r="F252" s="1"/>
      <c r="G252" s="3"/>
      <c r="H252" s="3"/>
    </row>
    <row r="253" spans="1:8" ht="15.75" customHeight="1">
      <c r="A253" s="1"/>
      <c r="B253" s="1"/>
      <c r="C253" s="2"/>
      <c r="D253" s="2"/>
      <c r="E253" s="2251"/>
      <c r="F253" s="1"/>
      <c r="G253" s="3"/>
      <c r="H253" s="3"/>
    </row>
    <row r="254" spans="1:8" ht="15.75" customHeight="1">
      <c r="A254" s="1"/>
      <c r="B254" s="1"/>
      <c r="C254" s="2"/>
      <c r="D254" s="2"/>
      <c r="E254" s="2251"/>
      <c r="F254" s="1"/>
      <c r="G254" s="3"/>
      <c r="H254" s="3"/>
    </row>
    <row r="255" spans="1:8" ht="15.75" customHeight="1">
      <c r="A255" s="1"/>
      <c r="B255" s="1"/>
      <c r="C255" s="2"/>
      <c r="D255" s="2"/>
      <c r="E255" s="2251"/>
      <c r="F255" s="1"/>
      <c r="G255" s="3"/>
      <c r="H255" s="3"/>
    </row>
    <row r="256" spans="1:8" ht="15.75" customHeight="1">
      <c r="A256" s="1"/>
      <c r="B256" s="1"/>
      <c r="C256" s="2"/>
      <c r="D256" s="2"/>
      <c r="E256" s="2251"/>
      <c r="F256" s="1"/>
      <c r="G256" s="3"/>
      <c r="H256" s="3"/>
    </row>
    <row r="257" spans="1:8" ht="15.75" customHeight="1">
      <c r="A257" s="1"/>
      <c r="B257" s="1"/>
      <c r="C257" s="2"/>
      <c r="D257" s="2"/>
      <c r="E257" s="2251"/>
      <c r="F257" s="1"/>
      <c r="G257" s="3"/>
      <c r="H257" s="3"/>
    </row>
    <row r="258" spans="1:8" ht="15.75" customHeight="1">
      <c r="A258" s="1"/>
      <c r="B258" s="1"/>
      <c r="C258" s="2"/>
      <c r="D258" s="2"/>
      <c r="E258" s="2251"/>
      <c r="F258" s="1"/>
      <c r="G258" s="3"/>
      <c r="H258" s="3"/>
    </row>
    <row r="259" spans="1:8" ht="15.75" customHeight="1">
      <c r="A259" s="1"/>
      <c r="B259" s="1"/>
      <c r="C259" s="2"/>
      <c r="D259" s="2"/>
      <c r="E259" s="2251"/>
      <c r="F259" s="1"/>
      <c r="G259" s="3"/>
      <c r="H259" s="3"/>
    </row>
    <row r="260" spans="1:8" ht="15.75" customHeight="1">
      <c r="A260" s="1"/>
      <c r="B260" s="1"/>
      <c r="C260" s="2"/>
      <c r="D260" s="2"/>
      <c r="E260" s="2251"/>
      <c r="F260" s="1"/>
      <c r="G260" s="3"/>
      <c r="H260" s="3"/>
    </row>
    <row r="261" spans="1:8" ht="15.75" customHeight="1">
      <c r="A261" s="1"/>
      <c r="B261" s="1"/>
      <c r="C261" s="2"/>
      <c r="D261" s="2"/>
      <c r="E261" s="2251"/>
      <c r="F261" s="1"/>
      <c r="G261" s="3"/>
      <c r="H261" s="3"/>
    </row>
    <row r="262" spans="1:8" ht="15.75" customHeight="1">
      <c r="A262" s="1"/>
      <c r="B262" s="1"/>
      <c r="C262" s="2"/>
      <c r="D262" s="2"/>
      <c r="E262" s="2251"/>
      <c r="F262" s="1"/>
      <c r="G262" s="3"/>
      <c r="H262" s="3"/>
    </row>
    <row r="263" spans="1:8" ht="15.75" customHeight="1">
      <c r="A263" s="1"/>
      <c r="B263" s="1"/>
      <c r="C263" s="2"/>
      <c r="D263" s="2"/>
      <c r="E263" s="2251"/>
      <c r="F263" s="1"/>
      <c r="G263" s="3"/>
      <c r="H263" s="3"/>
    </row>
    <row r="264" spans="1:8" ht="15.75" customHeight="1">
      <c r="A264" s="1"/>
      <c r="B264" s="1"/>
      <c r="C264" s="2"/>
      <c r="D264" s="2"/>
      <c r="E264" s="2251"/>
      <c r="F264" s="1"/>
      <c r="G264" s="3"/>
      <c r="H264" s="3"/>
    </row>
    <row r="265" spans="1:8" ht="15.75" customHeight="1">
      <c r="A265" s="1"/>
      <c r="B265" s="1"/>
      <c r="C265" s="2"/>
      <c r="D265" s="2"/>
      <c r="E265" s="2251"/>
      <c r="F265" s="1"/>
      <c r="G265" s="3"/>
      <c r="H265" s="3"/>
    </row>
    <row r="266" spans="1:8" ht="15.75" customHeight="1">
      <c r="A266" s="1"/>
      <c r="B266" s="1"/>
      <c r="C266" s="2"/>
      <c r="D266" s="2"/>
      <c r="E266" s="2251"/>
      <c r="F266" s="1"/>
      <c r="G266" s="3"/>
      <c r="H266" s="3"/>
    </row>
    <row r="267" spans="1:8" ht="15.75" customHeight="1">
      <c r="A267" s="1"/>
      <c r="B267" s="1"/>
      <c r="C267" s="2"/>
      <c r="D267" s="2"/>
      <c r="E267" s="2251"/>
      <c r="F267" s="1"/>
      <c r="G267" s="3"/>
      <c r="H267" s="3"/>
    </row>
    <row r="268" spans="1:8" ht="15.75" customHeight="1">
      <c r="A268" s="1"/>
      <c r="B268" s="1"/>
      <c r="C268" s="2"/>
      <c r="D268" s="2"/>
      <c r="E268" s="2251"/>
      <c r="F268" s="1"/>
      <c r="G268" s="3"/>
      <c r="H268" s="3"/>
    </row>
    <row r="269" spans="1:8" ht="15.75" customHeight="1">
      <c r="A269" s="1"/>
      <c r="B269" s="1"/>
      <c r="C269" s="2"/>
      <c r="D269" s="2"/>
      <c r="E269" s="2251"/>
      <c r="F269" s="1"/>
      <c r="G269" s="3"/>
      <c r="H269" s="3"/>
    </row>
    <row r="270" spans="1:8" ht="15.75" customHeight="1">
      <c r="A270" s="1"/>
      <c r="B270" s="1"/>
      <c r="C270" s="2"/>
      <c r="D270" s="2"/>
      <c r="E270" s="2251"/>
      <c r="F270" s="1"/>
      <c r="G270" s="3"/>
      <c r="H270" s="3"/>
    </row>
    <row r="271" spans="1:8" ht="15.75" customHeight="1">
      <c r="A271" s="1"/>
      <c r="B271" s="1"/>
      <c r="C271" s="2"/>
      <c r="D271" s="2"/>
      <c r="E271" s="2251"/>
      <c r="F271" s="1"/>
      <c r="G271" s="3"/>
      <c r="H271" s="3"/>
    </row>
    <row r="272" spans="1:8" ht="15.75" customHeight="1">
      <c r="A272" s="1"/>
      <c r="B272" s="1"/>
      <c r="C272" s="2"/>
      <c r="D272" s="2"/>
      <c r="E272" s="2251"/>
      <c r="F272" s="1"/>
      <c r="G272" s="3"/>
      <c r="H272" s="3"/>
    </row>
    <row r="273" spans="1:8" ht="15.75" customHeight="1">
      <c r="A273" s="1"/>
      <c r="B273" s="1"/>
      <c r="C273" s="2"/>
      <c r="D273" s="2"/>
      <c r="E273" s="2251"/>
      <c r="F273" s="1"/>
      <c r="G273" s="3"/>
      <c r="H273" s="3"/>
    </row>
    <row r="274" spans="1:8" ht="15.75" customHeight="1">
      <c r="A274" s="1"/>
      <c r="B274" s="1"/>
      <c r="C274" s="2"/>
      <c r="D274" s="2"/>
      <c r="E274" s="2251"/>
      <c r="F274" s="1"/>
      <c r="G274" s="3"/>
      <c r="H274" s="3"/>
    </row>
    <row r="275" spans="1:8" ht="15.75" customHeight="1">
      <c r="A275" s="1"/>
      <c r="B275" s="1"/>
      <c r="C275" s="2"/>
      <c r="D275" s="2"/>
      <c r="E275" s="2251"/>
      <c r="F275" s="1"/>
      <c r="G275" s="3"/>
      <c r="H275" s="3"/>
    </row>
    <row r="276" spans="1:8" ht="15.75" customHeight="1">
      <c r="A276" s="1"/>
      <c r="B276" s="1"/>
      <c r="C276" s="2"/>
      <c r="D276" s="2"/>
      <c r="E276" s="2251"/>
      <c r="F276" s="1"/>
      <c r="G276" s="3"/>
      <c r="H276" s="3"/>
    </row>
    <row r="277" spans="1:8" ht="15.75" customHeight="1">
      <c r="A277" s="1"/>
      <c r="B277" s="1"/>
      <c r="C277" s="2"/>
      <c r="D277" s="2"/>
      <c r="E277" s="2251"/>
      <c r="F277" s="1"/>
      <c r="G277" s="3"/>
      <c r="H277" s="3"/>
    </row>
    <row r="278" spans="1:8" ht="15.75" customHeight="1">
      <c r="A278" s="1"/>
      <c r="B278" s="1"/>
      <c r="C278" s="2"/>
      <c r="D278" s="2"/>
      <c r="E278" s="2251"/>
      <c r="F278" s="1"/>
      <c r="G278" s="3"/>
      <c r="H278" s="3"/>
    </row>
    <row r="279" spans="1:8" ht="15.75" customHeight="1">
      <c r="A279" s="1"/>
      <c r="B279" s="1"/>
      <c r="C279" s="2"/>
      <c r="D279" s="2"/>
      <c r="E279" s="2251"/>
      <c r="F279" s="1"/>
      <c r="G279" s="3"/>
      <c r="H279" s="3"/>
    </row>
    <row r="280" spans="1:8" ht="15.75" customHeight="1">
      <c r="A280" s="1"/>
      <c r="B280" s="1"/>
      <c r="C280" s="2"/>
      <c r="D280" s="2"/>
      <c r="E280" s="2251"/>
      <c r="F280" s="1"/>
      <c r="G280" s="3"/>
      <c r="H280" s="3"/>
    </row>
    <row r="281" spans="1:8" ht="15.75" customHeight="1">
      <c r="A281" s="1"/>
      <c r="B281" s="1"/>
      <c r="C281" s="2"/>
      <c r="D281" s="2"/>
      <c r="E281" s="2251"/>
      <c r="F281" s="1"/>
      <c r="G281" s="3"/>
      <c r="H281" s="3"/>
    </row>
    <row r="282" spans="1:8" ht="15.75" customHeight="1">
      <c r="A282" s="1"/>
      <c r="B282" s="1"/>
      <c r="C282" s="2"/>
      <c r="D282" s="2"/>
      <c r="E282" s="2251"/>
      <c r="F282" s="1"/>
      <c r="G282" s="3"/>
      <c r="H282" s="3"/>
    </row>
    <row r="283" spans="1:8" ht="15.75" customHeight="1">
      <c r="A283" s="1"/>
      <c r="B283" s="1"/>
      <c r="C283" s="2"/>
      <c r="D283" s="2"/>
      <c r="E283" s="2251"/>
      <c r="F283" s="1"/>
      <c r="G283" s="3"/>
      <c r="H283" s="3"/>
    </row>
    <row r="284" spans="1:8" ht="15.75" customHeight="1">
      <c r="A284" s="1"/>
      <c r="B284" s="1"/>
      <c r="C284" s="2"/>
      <c r="D284" s="2"/>
      <c r="E284" s="2251"/>
      <c r="F284" s="1"/>
      <c r="G284" s="3"/>
      <c r="H284" s="3"/>
    </row>
    <row r="285" spans="1:8" ht="15.75" customHeight="1">
      <c r="A285" s="1"/>
      <c r="B285" s="1"/>
      <c r="C285" s="2"/>
      <c r="D285" s="2"/>
      <c r="E285" s="2251"/>
      <c r="F285" s="1"/>
      <c r="G285" s="3"/>
      <c r="H285" s="3"/>
    </row>
    <row r="286" spans="1:8" ht="15.75" customHeight="1">
      <c r="A286" s="1"/>
      <c r="B286" s="1"/>
      <c r="C286" s="2"/>
      <c r="D286" s="2"/>
      <c r="E286" s="2251"/>
      <c r="F286" s="1"/>
      <c r="G286" s="3"/>
      <c r="H286" s="3"/>
    </row>
    <row r="287" spans="1:8" ht="15.75" customHeight="1">
      <c r="A287" s="1"/>
      <c r="B287" s="1"/>
      <c r="C287" s="2"/>
      <c r="D287" s="2"/>
      <c r="E287" s="2251"/>
      <c r="F287" s="1"/>
      <c r="G287" s="3"/>
      <c r="H287" s="3"/>
    </row>
    <row r="288" spans="1:8" ht="15.75" customHeight="1">
      <c r="A288" s="1"/>
      <c r="B288" s="1"/>
      <c r="C288" s="2"/>
      <c r="D288" s="2"/>
      <c r="E288" s="2251"/>
      <c r="F288" s="1"/>
      <c r="G288" s="3"/>
      <c r="H288" s="3"/>
    </row>
    <row r="289" spans="1:8" ht="15.75" customHeight="1">
      <c r="A289" s="1"/>
      <c r="B289" s="1"/>
      <c r="C289" s="2"/>
      <c r="D289" s="2"/>
      <c r="E289" s="2251"/>
      <c r="F289" s="1"/>
      <c r="G289" s="3"/>
      <c r="H289" s="3"/>
    </row>
    <row r="290" spans="1:8" ht="15.75" customHeight="1">
      <c r="A290" s="1"/>
      <c r="B290" s="1"/>
      <c r="C290" s="2"/>
      <c r="D290" s="2"/>
      <c r="E290" s="2251"/>
      <c r="F290" s="1"/>
      <c r="G290" s="3"/>
      <c r="H290" s="3"/>
    </row>
    <row r="291" spans="1:8" ht="15.75" customHeight="1">
      <c r="A291" s="1"/>
      <c r="B291" s="1"/>
      <c r="C291" s="2"/>
      <c r="D291" s="2"/>
      <c r="E291" s="2251"/>
      <c r="F291" s="1"/>
      <c r="G291" s="3"/>
      <c r="H291" s="3"/>
    </row>
    <row r="292" spans="1:8" ht="15.75" customHeight="1">
      <c r="A292" s="1"/>
      <c r="B292" s="1"/>
      <c r="C292" s="2"/>
      <c r="D292" s="2"/>
      <c r="E292" s="2251"/>
      <c r="F292" s="1"/>
      <c r="G292" s="3"/>
      <c r="H292" s="3"/>
    </row>
    <row r="293" spans="1:8" ht="15.75" customHeight="1">
      <c r="A293" s="1"/>
      <c r="B293" s="1"/>
      <c r="C293" s="2"/>
      <c r="D293" s="2"/>
      <c r="E293" s="2251"/>
      <c r="F293" s="1"/>
      <c r="G293" s="3"/>
      <c r="H293" s="3"/>
    </row>
    <row r="294" spans="1:8" ht="15.75" customHeight="1">
      <c r="A294" s="1"/>
      <c r="B294" s="1"/>
      <c r="C294" s="2"/>
      <c r="D294" s="2"/>
      <c r="E294" s="2251"/>
      <c r="F294" s="1"/>
      <c r="G294" s="3"/>
      <c r="H294" s="3"/>
    </row>
    <row r="295" spans="1:8" ht="15.75" customHeight="1">
      <c r="A295" s="1"/>
      <c r="B295" s="1"/>
      <c r="C295" s="2"/>
      <c r="D295" s="2"/>
      <c r="E295" s="2251"/>
      <c r="F295" s="1"/>
      <c r="G295" s="3"/>
      <c r="H295" s="3"/>
    </row>
    <row r="296" spans="1:8" ht="15.75" customHeight="1">
      <c r="A296" s="1"/>
      <c r="B296" s="1"/>
      <c r="C296" s="2"/>
      <c r="D296" s="2"/>
      <c r="E296" s="2251"/>
      <c r="F296" s="1"/>
      <c r="G296" s="3"/>
      <c r="H296" s="3"/>
    </row>
    <row r="297" spans="1:8" ht="15.75" customHeight="1">
      <c r="A297" s="1"/>
      <c r="B297" s="1"/>
      <c r="C297" s="2"/>
      <c r="D297" s="2"/>
      <c r="E297" s="2251"/>
      <c r="F297" s="1"/>
      <c r="G297" s="3"/>
      <c r="H297" s="3"/>
    </row>
    <row r="298" spans="1:8" ht="15.75" customHeight="1">
      <c r="A298" s="1"/>
      <c r="B298" s="1"/>
      <c r="C298" s="2"/>
      <c r="D298" s="2"/>
      <c r="E298" s="2251"/>
      <c r="F298" s="1"/>
      <c r="G298" s="3"/>
      <c r="H298" s="3"/>
    </row>
    <row r="299" spans="1:8" ht="15.75" customHeight="1">
      <c r="A299" s="1"/>
      <c r="B299" s="1"/>
      <c r="C299" s="2"/>
      <c r="D299" s="2"/>
      <c r="E299" s="2251"/>
      <c r="F299" s="1"/>
      <c r="G299" s="3"/>
      <c r="H299" s="3"/>
    </row>
    <row r="300" spans="1:8" ht="15.75" customHeight="1">
      <c r="A300" s="1"/>
      <c r="B300" s="1"/>
      <c r="C300" s="2"/>
      <c r="D300" s="2"/>
      <c r="E300" s="2251"/>
      <c r="F300" s="1"/>
      <c r="G300" s="3"/>
      <c r="H300" s="3"/>
    </row>
    <row r="301" spans="1:8" ht="15.75" customHeight="1">
      <c r="A301" s="1"/>
      <c r="B301" s="1"/>
      <c r="C301" s="2"/>
      <c r="D301" s="2"/>
      <c r="E301" s="2251"/>
      <c r="F301" s="1"/>
      <c r="G301" s="3"/>
      <c r="H301" s="3"/>
    </row>
    <row r="302" spans="1:8" ht="15.75" customHeight="1">
      <c r="A302" s="1"/>
      <c r="B302" s="1"/>
      <c r="C302" s="2"/>
      <c r="D302" s="2"/>
      <c r="E302" s="2251"/>
      <c r="F302" s="1"/>
      <c r="G302" s="3"/>
      <c r="H302" s="3"/>
    </row>
    <row r="303" spans="1:8" ht="15.75" customHeight="1">
      <c r="A303" s="1"/>
      <c r="B303" s="1"/>
      <c r="C303" s="2"/>
      <c r="D303" s="2"/>
      <c r="E303" s="2251"/>
      <c r="F303" s="1"/>
      <c r="G303" s="3"/>
      <c r="H303" s="3"/>
    </row>
    <row r="304" spans="1:8" ht="15.75" customHeight="1">
      <c r="A304" s="1"/>
      <c r="B304" s="1"/>
      <c r="C304" s="2"/>
      <c r="D304" s="2"/>
      <c r="E304" s="2251"/>
      <c r="F304" s="1"/>
      <c r="G304" s="3"/>
      <c r="H304" s="3"/>
    </row>
    <row r="305" spans="1:8" ht="15.75" customHeight="1">
      <c r="A305" s="1"/>
      <c r="B305" s="1"/>
      <c r="C305" s="2"/>
      <c r="D305" s="2"/>
      <c r="E305" s="2251"/>
      <c r="F305" s="1"/>
      <c r="G305" s="3"/>
      <c r="H305" s="3"/>
    </row>
    <row r="306" spans="1:8" ht="15.75" customHeight="1">
      <c r="A306" s="1"/>
      <c r="B306" s="1"/>
      <c r="C306" s="2"/>
      <c r="D306" s="2"/>
      <c r="E306" s="2251"/>
      <c r="F306" s="1"/>
      <c r="G306" s="3"/>
      <c r="H306" s="3"/>
    </row>
    <row r="307" spans="1:8" ht="15.75" customHeight="1">
      <c r="A307" s="1"/>
      <c r="B307" s="1"/>
      <c r="C307" s="2"/>
      <c r="D307" s="2"/>
      <c r="E307" s="2251"/>
      <c r="F307" s="1"/>
      <c r="G307" s="3"/>
      <c r="H307" s="3"/>
    </row>
    <row r="308" spans="1:8" ht="15.75" customHeight="1">
      <c r="A308" s="1"/>
      <c r="B308" s="1"/>
      <c r="C308" s="2"/>
      <c r="D308" s="2"/>
      <c r="E308" s="2251"/>
      <c r="F308" s="1"/>
      <c r="G308" s="3"/>
      <c r="H308" s="3"/>
    </row>
    <row r="309" spans="1:8" ht="15.75" customHeight="1">
      <c r="A309" s="1"/>
      <c r="B309" s="1"/>
      <c r="C309" s="2"/>
      <c r="D309" s="2"/>
      <c r="E309" s="2251"/>
      <c r="F309" s="1"/>
      <c r="G309" s="3"/>
      <c r="H309" s="3"/>
    </row>
    <row r="310" spans="1:8" ht="15.75" customHeight="1">
      <c r="A310" s="1"/>
      <c r="B310" s="1"/>
      <c r="C310" s="2"/>
      <c r="D310" s="2"/>
      <c r="E310" s="2251"/>
      <c r="F310" s="1"/>
      <c r="G310" s="3"/>
      <c r="H310" s="3"/>
    </row>
    <row r="311" spans="1:8" ht="15.75" customHeight="1">
      <c r="A311" s="1"/>
      <c r="B311" s="1"/>
      <c r="C311" s="2"/>
      <c r="D311" s="2"/>
      <c r="E311" s="2251"/>
      <c r="F311" s="1"/>
      <c r="G311" s="3"/>
      <c r="H311" s="3"/>
    </row>
    <row r="312" spans="1:8" ht="15.75" customHeight="1">
      <c r="A312" s="1"/>
      <c r="B312" s="1"/>
      <c r="C312" s="2"/>
      <c r="D312" s="2"/>
      <c r="E312" s="2251"/>
      <c r="F312" s="1"/>
      <c r="G312" s="3"/>
      <c r="H312" s="3"/>
    </row>
    <row r="313" spans="1:8" ht="15.75" customHeight="1">
      <c r="A313" s="1"/>
      <c r="B313" s="1"/>
      <c r="C313" s="2"/>
      <c r="D313" s="2"/>
      <c r="E313" s="2251"/>
      <c r="F313" s="1"/>
      <c r="G313" s="3"/>
      <c r="H313" s="3"/>
    </row>
    <row r="314" spans="1:8" ht="15.75" customHeight="1">
      <c r="A314" s="1"/>
      <c r="B314" s="1"/>
      <c r="C314" s="2"/>
      <c r="D314" s="2"/>
      <c r="E314" s="2251"/>
      <c r="F314" s="1"/>
      <c r="G314" s="3"/>
      <c r="H314" s="3"/>
    </row>
    <row r="315" spans="1:8" ht="15.75" customHeight="1">
      <c r="A315" s="1"/>
      <c r="B315" s="1"/>
      <c r="C315" s="2"/>
      <c r="D315" s="2"/>
      <c r="E315" s="2251"/>
      <c r="F315" s="1"/>
      <c r="G315" s="3"/>
      <c r="H315" s="3"/>
    </row>
    <row r="316" spans="1:8" ht="15.75" customHeight="1">
      <c r="A316" s="1"/>
      <c r="B316" s="1"/>
      <c r="C316" s="2"/>
      <c r="D316" s="2"/>
      <c r="E316" s="2251"/>
      <c r="F316" s="1"/>
      <c r="G316" s="3"/>
      <c r="H316" s="3"/>
    </row>
    <row r="317" spans="1:8" ht="15.75" customHeight="1">
      <c r="A317" s="1"/>
      <c r="B317" s="1"/>
      <c r="C317" s="2"/>
      <c r="D317" s="2"/>
      <c r="E317" s="2251"/>
      <c r="F317" s="1"/>
      <c r="G317" s="3"/>
      <c r="H317" s="3"/>
    </row>
    <row r="318" spans="1:8" ht="15.75" customHeight="1"/>
    <row r="319" spans="1:8" ht="15.75" customHeight="1"/>
    <row r="320" spans="1:8"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row r="1085" ht="15.75" customHeight="1"/>
    <row r="1086" ht="15.75" customHeight="1"/>
    <row r="1087" ht="15.75" customHeight="1"/>
    <row r="1088" ht="15.75" customHeight="1"/>
    <row r="1089" ht="15.75" customHeight="1"/>
    <row r="1090" ht="15.75" customHeight="1"/>
    <row r="1091" ht="15.75" customHeight="1"/>
    <row r="1092" ht="15.75" customHeight="1"/>
    <row r="1093" ht="15.75" customHeight="1"/>
    <row r="1094" ht="15.75" customHeight="1"/>
    <row r="1095" ht="15.75" customHeight="1"/>
    <row r="1096" ht="15.75" customHeight="1"/>
    <row r="1097" ht="15.75" customHeight="1"/>
  </sheetData>
  <mergeCells count="6">
    <mergeCell ref="A114:H114"/>
    <mergeCell ref="A2:E2"/>
    <mergeCell ref="A4:E4"/>
    <mergeCell ref="A5:E5"/>
    <mergeCell ref="A6:E6"/>
    <mergeCell ref="A7:E7"/>
  </mergeCells>
  <pageMargins left="0.7" right="0.7" top="0.75" bottom="0.75" header="0" footer="0"/>
  <pageSetup orientation="landscape"/>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7"/>
  </sheetPr>
  <dimension ref="A1:Y1002"/>
  <sheetViews>
    <sheetView topLeftCell="C11" workbookViewId="0">
      <selection activeCell="A13" sqref="A13:XFD13"/>
    </sheetView>
  </sheetViews>
  <sheetFormatPr defaultColWidth="14.44140625" defaultRowHeight="15" customHeight="1"/>
  <cols>
    <col min="1" max="1" width="23.6640625" customWidth="1"/>
    <col min="2" max="2" width="10.88671875" customWidth="1"/>
    <col min="3" max="3" width="30" customWidth="1"/>
    <col min="4" max="4" width="17.6640625" customWidth="1"/>
    <col min="5" max="5" width="26.44140625" customWidth="1"/>
    <col min="6" max="7" width="13.6640625" customWidth="1"/>
    <col min="8" max="8" width="8.109375" customWidth="1"/>
    <col min="9" max="9" width="9" customWidth="1"/>
    <col min="10" max="12" width="8" customWidth="1"/>
    <col min="13" max="13" width="8.33203125" customWidth="1"/>
    <col min="14" max="25" width="8" customWidth="1"/>
  </cols>
  <sheetData>
    <row r="1" spans="1:25" ht="14.4">
      <c r="A1" s="1"/>
      <c r="B1" s="1"/>
      <c r="C1" s="2"/>
      <c r="D1" s="2"/>
      <c r="E1" s="2"/>
      <c r="F1" s="3"/>
      <c r="G1" s="3"/>
      <c r="H1" s="3"/>
    </row>
    <row r="2" spans="1:25" ht="15.75" customHeight="1">
      <c r="A2" s="2392" t="s">
        <v>347</v>
      </c>
      <c r="B2" s="2392"/>
      <c r="C2" s="2392"/>
      <c r="D2" s="2392"/>
      <c r="E2" s="2392"/>
      <c r="F2" s="2392"/>
      <c r="G2" s="2392"/>
      <c r="H2" s="2392"/>
      <c r="I2" s="2392"/>
      <c r="J2" s="2392"/>
      <c r="K2" s="2392"/>
      <c r="L2" s="2392"/>
      <c r="M2" s="19"/>
      <c r="N2" s="19"/>
      <c r="O2" s="19"/>
      <c r="P2" s="19"/>
      <c r="Q2" s="19"/>
      <c r="R2" s="19"/>
      <c r="S2" s="19"/>
      <c r="T2" s="19"/>
      <c r="U2" s="19"/>
      <c r="V2" s="19"/>
      <c r="W2" s="19"/>
      <c r="X2" s="19"/>
      <c r="Y2" s="19"/>
    </row>
    <row r="3" spans="1:25" ht="15.75" customHeight="1">
      <c r="A3" s="5"/>
      <c r="B3" s="5"/>
      <c r="C3" s="5"/>
      <c r="D3" s="5"/>
      <c r="E3" s="6"/>
      <c r="F3" s="4"/>
      <c r="G3" s="4"/>
      <c r="H3" s="4"/>
      <c r="I3" s="19"/>
      <c r="J3" s="19"/>
      <c r="K3" s="19"/>
      <c r="L3" s="19"/>
      <c r="M3" s="19"/>
      <c r="N3" s="19"/>
      <c r="O3" s="19"/>
      <c r="P3" s="19"/>
      <c r="Q3" s="19"/>
      <c r="R3" s="19"/>
      <c r="S3" s="19"/>
      <c r="T3" s="19"/>
      <c r="U3" s="19"/>
      <c r="V3" s="19"/>
      <c r="W3" s="19"/>
      <c r="X3" s="19"/>
      <c r="Y3" s="19"/>
    </row>
    <row r="4" spans="1:25" ht="17.7" customHeight="1">
      <c r="A4" s="2384" t="s">
        <v>319</v>
      </c>
      <c r="B4" s="2384"/>
      <c r="C4" s="2384"/>
      <c r="D4" s="2384"/>
      <c r="E4" s="2384"/>
      <c r="F4" s="2384"/>
      <c r="G4" s="2384"/>
      <c r="H4" s="2384"/>
      <c r="I4" s="2384"/>
      <c r="J4" s="2384"/>
      <c r="K4" s="2384"/>
      <c r="L4" s="2384"/>
      <c r="M4" s="19"/>
      <c r="N4" s="19"/>
      <c r="O4" s="19"/>
      <c r="P4" s="19"/>
      <c r="Q4" s="19"/>
      <c r="R4" s="19"/>
      <c r="S4" s="19"/>
      <c r="T4" s="19"/>
      <c r="U4" s="19"/>
      <c r="V4" s="19"/>
      <c r="W4" s="19"/>
      <c r="X4" s="19"/>
      <c r="Y4" s="19"/>
    </row>
    <row r="5" spans="1:25" ht="16.95" customHeight="1">
      <c r="A5" s="2384" t="s">
        <v>320</v>
      </c>
      <c r="B5" s="2384"/>
      <c r="C5" s="2384"/>
      <c r="D5" s="2384"/>
      <c r="E5" s="2384"/>
      <c r="F5" s="2384"/>
      <c r="G5" s="2384"/>
      <c r="H5" s="2384"/>
      <c r="I5" s="2384"/>
      <c r="J5" s="2384"/>
      <c r="K5" s="2384"/>
      <c r="L5" s="2384"/>
      <c r="M5" s="19"/>
      <c r="N5" s="19"/>
      <c r="O5" s="19"/>
      <c r="P5" s="19"/>
      <c r="Q5" s="19"/>
      <c r="R5" s="19"/>
      <c r="S5" s="19"/>
      <c r="T5" s="19"/>
      <c r="U5" s="19"/>
      <c r="V5" s="19"/>
      <c r="W5" s="19"/>
      <c r="X5" s="19"/>
      <c r="Y5" s="19"/>
    </row>
    <row r="6" spans="1:25" ht="17.25" customHeight="1">
      <c r="A6" s="2393" t="s">
        <v>241</v>
      </c>
      <c r="B6" s="2393"/>
      <c r="C6" s="2393"/>
      <c r="D6" s="2393"/>
      <c r="E6" s="2393"/>
      <c r="F6" s="2393"/>
      <c r="G6" s="2393"/>
      <c r="H6" s="2393"/>
      <c r="I6" s="2393"/>
      <c r="J6" s="2393"/>
      <c r="K6" s="2393"/>
      <c r="L6" s="2393"/>
      <c r="M6" s="19"/>
      <c r="N6" s="19"/>
      <c r="O6" s="19"/>
      <c r="P6" s="19"/>
      <c r="Q6" s="19"/>
      <c r="R6" s="19"/>
      <c r="S6" s="19"/>
      <c r="T6" s="19"/>
      <c r="U6" s="19"/>
      <c r="V6" s="19"/>
      <c r="W6" s="19"/>
      <c r="X6" s="19"/>
      <c r="Y6" s="19"/>
    </row>
    <row r="7" spans="1:25" ht="17.25" customHeight="1">
      <c r="A7" s="2384" t="s">
        <v>242</v>
      </c>
      <c r="B7" s="2384"/>
      <c r="C7" s="2384"/>
      <c r="D7" s="2384"/>
      <c r="E7" s="2384"/>
      <c r="F7" s="2384"/>
      <c r="G7" s="2384"/>
      <c r="H7" s="2384"/>
      <c r="I7" s="2384"/>
      <c r="J7" s="2384"/>
      <c r="K7" s="2384"/>
      <c r="L7" s="2384"/>
      <c r="M7" s="19"/>
      <c r="N7" s="19"/>
      <c r="O7" s="19"/>
      <c r="P7" s="19"/>
      <c r="Q7" s="19"/>
      <c r="R7" s="19"/>
      <c r="S7" s="19"/>
      <c r="T7" s="19"/>
      <c r="U7" s="19"/>
      <c r="V7" s="19"/>
      <c r="W7" s="19"/>
      <c r="X7" s="19"/>
      <c r="Y7" s="19"/>
    </row>
    <row r="8" spans="1:25" ht="17.25" customHeight="1">
      <c r="A8" s="2384" t="s">
        <v>321</v>
      </c>
      <c r="B8" s="2384"/>
      <c r="C8" s="2384"/>
      <c r="D8" s="2384"/>
      <c r="E8" s="2384"/>
      <c r="F8" s="2384"/>
      <c r="G8" s="2384"/>
      <c r="H8" s="2384"/>
      <c r="I8" s="2384"/>
      <c r="J8" s="2384"/>
      <c r="K8" s="2384"/>
      <c r="L8" s="2384"/>
      <c r="M8" s="19"/>
      <c r="N8" s="19"/>
      <c r="O8" s="19"/>
      <c r="P8" s="19"/>
      <c r="Q8" s="19"/>
      <c r="R8" s="19"/>
      <c r="S8" s="19"/>
      <c r="T8" s="19"/>
      <c r="U8" s="19"/>
      <c r="V8" s="19"/>
      <c r="W8" s="19"/>
      <c r="X8" s="19"/>
      <c r="Y8" s="19"/>
    </row>
    <row r="9" spans="1:25" ht="28.5" customHeight="1">
      <c r="A9" s="2384" t="s">
        <v>176</v>
      </c>
      <c r="B9" s="2384"/>
      <c r="C9" s="2384"/>
      <c r="D9" s="2384"/>
      <c r="E9" s="2384"/>
      <c r="F9" s="2384"/>
      <c r="G9" s="2384"/>
      <c r="H9" s="2384"/>
      <c r="I9" s="2384"/>
      <c r="J9" s="2384"/>
      <c r="K9" s="2384"/>
      <c r="L9" s="2384"/>
      <c r="M9" s="19"/>
      <c r="N9" s="19"/>
      <c r="O9" s="19"/>
      <c r="P9" s="19"/>
      <c r="Q9" s="19"/>
      <c r="R9" s="19"/>
      <c r="S9" s="19"/>
      <c r="T9" s="19"/>
      <c r="U9" s="19"/>
      <c r="V9" s="19"/>
      <c r="W9" s="19"/>
      <c r="X9" s="19"/>
      <c r="Y9" s="19"/>
    </row>
    <row r="10" spans="1:25" ht="97.5" customHeight="1">
      <c r="A10" s="2385" t="s">
        <v>348</v>
      </c>
      <c r="B10" s="2385"/>
      <c r="C10" s="2385"/>
      <c r="D10" s="2385"/>
      <c r="E10" s="2385"/>
      <c r="F10" s="2385"/>
      <c r="G10" s="2385"/>
      <c r="H10" s="2385"/>
      <c r="I10" s="2385"/>
      <c r="J10" s="2385"/>
      <c r="K10" s="2385"/>
      <c r="L10" s="2385"/>
      <c r="M10" s="19"/>
      <c r="N10" s="19"/>
      <c r="O10" s="19"/>
      <c r="P10" s="19"/>
      <c r="Q10" s="19"/>
      <c r="R10" s="19"/>
      <c r="S10" s="19"/>
      <c r="T10" s="19"/>
      <c r="U10" s="19"/>
      <c r="V10" s="19"/>
      <c r="W10" s="19"/>
      <c r="X10" s="19"/>
      <c r="Y10" s="19"/>
    </row>
    <row r="11" spans="1:25" ht="14.4">
      <c r="A11" s="7"/>
      <c r="B11" s="7"/>
      <c r="C11" s="8"/>
      <c r="D11" s="8"/>
      <c r="E11" s="8"/>
      <c r="F11" s="7"/>
      <c r="G11" s="7"/>
      <c r="H11" s="7"/>
      <c r="I11" s="19"/>
      <c r="J11" s="19"/>
      <c r="K11" s="19"/>
      <c r="L11" s="19"/>
      <c r="M11" s="19"/>
      <c r="N11" s="19"/>
      <c r="O11" s="19"/>
      <c r="P11" s="19"/>
      <c r="Q11" s="19"/>
      <c r="R11" s="19"/>
      <c r="S11" s="19"/>
      <c r="T11" s="19"/>
      <c r="U11" s="19"/>
      <c r="V11" s="19"/>
      <c r="W11" s="19"/>
      <c r="X11" s="19"/>
      <c r="Y11" s="19"/>
    </row>
    <row r="12" spans="1:25" ht="61.5" customHeight="1">
      <c r="A12" s="11" t="s">
        <v>80</v>
      </c>
      <c r="B12" s="11" t="s">
        <v>81</v>
      </c>
      <c r="C12" s="11" t="s">
        <v>82</v>
      </c>
      <c r="D12" s="11" t="s">
        <v>83</v>
      </c>
      <c r="E12" s="11" t="s">
        <v>84</v>
      </c>
      <c r="F12" s="10" t="s">
        <v>85</v>
      </c>
      <c r="G12" s="11" t="s">
        <v>86</v>
      </c>
      <c r="H12" s="11" t="s">
        <v>87</v>
      </c>
      <c r="I12" s="11" t="s">
        <v>88</v>
      </c>
      <c r="J12" s="131" t="s">
        <v>349</v>
      </c>
      <c r="K12" s="11" t="s">
        <v>90</v>
      </c>
      <c r="L12" s="114" t="s">
        <v>57</v>
      </c>
      <c r="M12" s="138" t="s">
        <v>393</v>
      </c>
      <c r="N12" s="19"/>
      <c r="O12" s="19"/>
      <c r="P12" s="19"/>
      <c r="Q12" s="19"/>
      <c r="R12" s="19"/>
      <c r="S12" s="19"/>
      <c r="T12" s="19"/>
      <c r="U12" s="19"/>
      <c r="V12" s="19"/>
      <c r="W12" s="19"/>
      <c r="X12" s="19"/>
      <c r="Y12" s="19"/>
    </row>
    <row r="13" spans="1:25" ht="42.6" customHeight="1">
      <c r="A13" s="1239" t="s">
        <v>9186</v>
      </c>
      <c r="B13" s="1239" t="s">
        <v>9187</v>
      </c>
      <c r="C13" s="1239" t="s">
        <v>9188</v>
      </c>
      <c r="D13" s="1239" t="s">
        <v>9189</v>
      </c>
      <c r="E13" s="1239" t="s">
        <v>9186</v>
      </c>
      <c r="F13" s="353" t="s">
        <v>1044</v>
      </c>
      <c r="G13" s="1240" t="s">
        <v>9190</v>
      </c>
      <c r="H13" s="1241">
        <v>2022</v>
      </c>
      <c r="I13" s="1241">
        <v>2022</v>
      </c>
      <c r="J13" s="1241">
        <v>260000</v>
      </c>
      <c r="K13" s="1241">
        <v>300</v>
      </c>
      <c r="L13" s="1242">
        <v>600</v>
      </c>
      <c r="M13" s="12" t="s">
        <v>7338</v>
      </c>
    </row>
    <row r="14" spans="1:25" ht="14.4">
      <c r="A14" s="110"/>
      <c r="B14" s="110"/>
      <c r="C14" s="110"/>
      <c r="D14" s="110"/>
      <c r="E14" s="110"/>
      <c r="F14" s="111"/>
      <c r="G14" s="110"/>
      <c r="H14" s="110"/>
      <c r="I14" s="110"/>
      <c r="J14" s="110"/>
      <c r="K14" s="110"/>
      <c r="L14" s="115"/>
    </row>
    <row r="15" spans="1:25" ht="14.4">
      <c r="A15" s="112"/>
      <c r="B15" s="112"/>
      <c r="C15" s="112"/>
      <c r="D15" s="112"/>
      <c r="E15" s="112"/>
      <c r="F15" s="112"/>
      <c r="G15" s="112"/>
      <c r="H15" s="112"/>
      <c r="I15" s="112"/>
      <c r="J15" s="112"/>
      <c r="K15" s="112"/>
      <c r="L15" s="116"/>
    </row>
    <row r="16" spans="1:25" ht="14.4">
      <c r="A16" s="113" t="s">
        <v>35</v>
      </c>
      <c r="B16" s="113"/>
      <c r="C16" s="113"/>
      <c r="D16" s="113"/>
      <c r="E16" s="113"/>
      <c r="F16" s="113"/>
      <c r="G16" s="113"/>
      <c r="H16" s="113"/>
      <c r="I16" s="113"/>
      <c r="J16" s="113"/>
      <c r="K16" s="113"/>
      <c r="L16" s="117">
        <f>SUM(L13:L15)</f>
        <v>600</v>
      </c>
    </row>
    <row r="17" spans="1:25" ht="14.4">
      <c r="A17" s="8"/>
      <c r="B17" s="17"/>
      <c r="C17" s="17"/>
      <c r="D17" s="18"/>
      <c r="E17" s="18"/>
    </row>
    <row r="18" spans="1:25" ht="14.4">
      <c r="A18" s="1"/>
      <c r="B18" s="1"/>
      <c r="C18" s="2"/>
      <c r="D18" s="2"/>
      <c r="E18" s="2"/>
      <c r="F18" s="3"/>
      <c r="G18" s="3"/>
      <c r="H18" s="3"/>
    </row>
    <row r="19" spans="1:25" ht="14.4">
      <c r="A19" s="2320" t="s">
        <v>59</v>
      </c>
      <c r="B19" s="2328"/>
      <c r="C19" s="2328"/>
      <c r="D19" s="2328"/>
      <c r="E19" s="2328"/>
      <c r="F19" s="2328"/>
      <c r="G19" s="2328"/>
      <c r="H19" s="2328"/>
      <c r="I19" s="1"/>
      <c r="J19" s="1"/>
      <c r="K19" s="1"/>
      <c r="L19" s="1"/>
      <c r="M19" s="1"/>
      <c r="N19" s="1"/>
      <c r="O19" s="1"/>
      <c r="P19" s="1"/>
      <c r="Q19" s="1"/>
      <c r="R19" s="1"/>
      <c r="S19" s="1"/>
      <c r="T19" s="1"/>
      <c r="U19" s="1"/>
      <c r="V19" s="1"/>
      <c r="W19" s="1"/>
      <c r="X19" s="1"/>
      <c r="Y19" s="1"/>
    </row>
    <row r="20" spans="1:25" ht="14.4">
      <c r="A20" s="1"/>
      <c r="B20" s="1"/>
      <c r="C20" s="2"/>
      <c r="D20" s="2"/>
      <c r="E20" s="3"/>
      <c r="F20" s="3"/>
      <c r="G20" s="3"/>
      <c r="H20" s="3"/>
    </row>
    <row r="21" spans="1:25" ht="14.4">
      <c r="A21" s="1"/>
      <c r="B21" s="1"/>
      <c r="C21" s="2"/>
      <c r="D21" s="2"/>
      <c r="E21" s="2"/>
      <c r="F21" s="3"/>
      <c r="G21" s="3"/>
      <c r="H21" s="3"/>
    </row>
    <row r="22" spans="1:25" ht="15.75" customHeight="1">
      <c r="A22" s="1"/>
      <c r="B22" s="1"/>
      <c r="C22" s="2"/>
      <c r="D22" s="2"/>
      <c r="E22" s="3"/>
      <c r="F22" s="3"/>
      <c r="G22" s="3"/>
      <c r="H22" s="3"/>
    </row>
    <row r="23" spans="1:25" ht="15.75" customHeight="1">
      <c r="A23" s="1"/>
      <c r="B23" s="1"/>
      <c r="C23" s="2"/>
      <c r="D23" s="2"/>
      <c r="E23" s="2"/>
      <c r="F23" s="3"/>
      <c r="G23" s="3"/>
      <c r="H23" s="3"/>
    </row>
    <row r="24" spans="1:25" ht="15.75" customHeight="1">
      <c r="A24" s="1"/>
      <c r="B24" s="1"/>
      <c r="C24" s="2"/>
      <c r="D24" s="2"/>
      <c r="E24" s="2"/>
      <c r="F24" s="3"/>
      <c r="G24" s="3"/>
      <c r="H24" s="3"/>
    </row>
    <row r="25" spans="1:25" ht="15.75" customHeight="1">
      <c r="A25" s="1"/>
      <c r="B25" s="1"/>
      <c r="C25" s="2"/>
      <c r="D25" s="2"/>
      <c r="E25" s="2"/>
      <c r="F25" s="3"/>
      <c r="G25" s="3"/>
      <c r="H25" s="3"/>
    </row>
    <row r="26" spans="1:25" ht="15.75" customHeight="1">
      <c r="A26" s="1"/>
      <c r="B26" s="1"/>
      <c r="C26" s="2"/>
      <c r="D26" s="2"/>
      <c r="E26" s="2"/>
      <c r="F26" s="3"/>
      <c r="G26" s="3"/>
      <c r="H26" s="3"/>
    </row>
    <row r="27" spans="1:25" ht="15.75" customHeight="1">
      <c r="A27" s="1"/>
      <c r="B27" s="1"/>
      <c r="C27" s="2"/>
      <c r="D27" s="2"/>
      <c r="E27" s="2"/>
      <c r="F27" s="3"/>
      <c r="G27" s="3"/>
      <c r="H27" s="3"/>
    </row>
    <row r="28" spans="1:25" ht="15.75" customHeight="1">
      <c r="A28" s="1"/>
      <c r="B28" s="1"/>
      <c r="C28" s="2"/>
      <c r="D28" s="2"/>
      <c r="E28" s="2"/>
      <c r="F28" s="3"/>
      <c r="G28" s="3"/>
      <c r="H28" s="3"/>
    </row>
    <row r="29" spans="1:25" ht="15.75" customHeight="1">
      <c r="A29" s="1"/>
      <c r="B29" s="1"/>
      <c r="C29" s="2"/>
      <c r="D29" s="2"/>
      <c r="E29" s="2"/>
      <c r="F29" s="3"/>
      <c r="G29" s="3"/>
      <c r="H29" s="3"/>
    </row>
    <row r="30" spans="1:25" ht="15.75" customHeight="1">
      <c r="A30" s="1"/>
      <c r="B30" s="1"/>
      <c r="C30" s="2"/>
      <c r="D30" s="2"/>
      <c r="E30" s="2"/>
      <c r="F30" s="3"/>
      <c r="G30" s="3"/>
      <c r="H30" s="3"/>
    </row>
    <row r="31" spans="1:25" ht="15.75" customHeight="1">
      <c r="A31" s="1"/>
      <c r="B31" s="1"/>
      <c r="C31" s="2"/>
      <c r="D31" s="2"/>
      <c r="E31" s="2"/>
      <c r="F31" s="3"/>
      <c r="G31" s="3"/>
      <c r="H31" s="3"/>
    </row>
    <row r="32" spans="1:25" ht="15.75" customHeight="1">
      <c r="A32" s="1"/>
      <c r="B32" s="1"/>
      <c r="C32" s="2"/>
      <c r="D32" s="2"/>
      <c r="E32" s="2"/>
      <c r="F32" s="3"/>
      <c r="G32" s="3"/>
      <c r="H32" s="3"/>
    </row>
    <row r="33" spans="1:8" ht="15.75" customHeight="1">
      <c r="A33" s="1"/>
      <c r="B33" s="1"/>
      <c r="C33" s="2"/>
      <c r="D33" s="2"/>
      <c r="E33" s="2"/>
      <c r="F33" s="3"/>
      <c r="G33" s="3"/>
      <c r="H33" s="3"/>
    </row>
    <row r="34" spans="1:8" ht="15.75" customHeight="1">
      <c r="A34" s="1"/>
      <c r="B34" s="1"/>
      <c r="C34" s="2"/>
      <c r="D34" s="2"/>
      <c r="E34" s="2"/>
      <c r="F34" s="3"/>
      <c r="G34" s="3"/>
      <c r="H34" s="3"/>
    </row>
    <row r="35" spans="1:8" ht="15.75" customHeight="1">
      <c r="A35" s="1"/>
      <c r="B35" s="1"/>
      <c r="C35" s="2"/>
      <c r="D35" s="2"/>
      <c r="E35" s="2"/>
      <c r="F35" s="3"/>
      <c r="G35" s="3"/>
      <c r="H35" s="3"/>
    </row>
    <row r="36" spans="1:8" ht="15.75" customHeight="1">
      <c r="A36" s="1"/>
      <c r="B36" s="1"/>
      <c r="C36" s="2"/>
      <c r="D36" s="2"/>
      <c r="E36" s="2"/>
      <c r="F36" s="3"/>
      <c r="G36" s="3"/>
      <c r="H36" s="3"/>
    </row>
    <row r="37" spans="1:8" ht="15.75" customHeight="1">
      <c r="A37" s="1"/>
      <c r="B37" s="1"/>
      <c r="C37" s="2"/>
      <c r="D37" s="2"/>
      <c r="E37" s="2"/>
      <c r="F37" s="3"/>
      <c r="G37" s="3"/>
      <c r="H37" s="3"/>
    </row>
    <row r="38" spans="1:8" ht="15.75" customHeight="1">
      <c r="A38" s="1"/>
      <c r="B38" s="1"/>
      <c r="C38" s="2"/>
      <c r="D38" s="2"/>
      <c r="E38" s="2"/>
      <c r="F38" s="3"/>
      <c r="G38" s="3"/>
      <c r="H38" s="3"/>
    </row>
    <row r="39" spans="1:8" ht="15.75" customHeight="1">
      <c r="A39" s="1"/>
      <c r="B39" s="1"/>
      <c r="C39" s="2"/>
      <c r="D39" s="2"/>
      <c r="E39" s="2"/>
      <c r="F39" s="3"/>
      <c r="G39" s="3"/>
      <c r="H39" s="3"/>
    </row>
    <row r="40" spans="1:8" ht="15.75" customHeight="1">
      <c r="A40" s="1"/>
      <c r="B40" s="1"/>
      <c r="C40" s="2"/>
      <c r="D40" s="2"/>
      <c r="E40" s="2"/>
      <c r="F40" s="3"/>
      <c r="G40" s="3"/>
      <c r="H40" s="3"/>
    </row>
    <row r="41" spans="1:8" ht="15.75" customHeight="1">
      <c r="A41" s="1"/>
      <c r="B41" s="1"/>
      <c r="C41" s="2"/>
      <c r="D41" s="2"/>
      <c r="E41" s="2"/>
      <c r="F41" s="3"/>
      <c r="G41" s="3"/>
      <c r="H41" s="3"/>
    </row>
    <row r="42" spans="1:8" ht="15.75" customHeight="1">
      <c r="A42" s="1"/>
      <c r="B42" s="1"/>
      <c r="C42" s="2"/>
      <c r="D42" s="2"/>
      <c r="E42" s="2"/>
      <c r="F42" s="3"/>
      <c r="G42" s="3"/>
      <c r="H42" s="3"/>
    </row>
    <row r="43" spans="1:8" ht="15.75" customHeight="1">
      <c r="A43" s="1"/>
      <c r="B43" s="1"/>
      <c r="C43" s="2"/>
      <c r="D43" s="2"/>
      <c r="E43" s="2"/>
      <c r="F43" s="3"/>
      <c r="G43" s="3"/>
      <c r="H43" s="3"/>
    </row>
    <row r="44" spans="1:8" ht="15.75" customHeight="1">
      <c r="A44" s="1"/>
      <c r="B44" s="1"/>
      <c r="C44" s="2"/>
      <c r="D44" s="2"/>
      <c r="E44" s="2"/>
      <c r="F44" s="3"/>
      <c r="G44" s="3"/>
      <c r="H44" s="3"/>
    </row>
    <row r="45" spans="1:8" ht="15.75" customHeight="1">
      <c r="A45" s="1"/>
      <c r="B45" s="1"/>
      <c r="C45" s="2"/>
      <c r="D45" s="2"/>
      <c r="E45" s="2"/>
      <c r="F45" s="3"/>
      <c r="G45" s="3"/>
      <c r="H45" s="3"/>
    </row>
    <row r="46" spans="1:8" ht="15.75" customHeight="1">
      <c r="A46" s="1"/>
      <c r="B46" s="1"/>
      <c r="C46" s="2"/>
      <c r="D46" s="2"/>
      <c r="E46" s="2"/>
      <c r="F46" s="3"/>
      <c r="G46" s="3"/>
      <c r="H46" s="3"/>
    </row>
    <row r="47" spans="1:8" ht="15.75" customHeight="1">
      <c r="A47" s="1"/>
      <c r="B47" s="1"/>
      <c r="C47" s="2"/>
      <c r="D47" s="2"/>
      <c r="E47" s="2"/>
      <c r="F47" s="3"/>
      <c r="G47" s="3"/>
      <c r="H47" s="3"/>
    </row>
    <row r="48" spans="1:8" ht="15.75" customHeight="1">
      <c r="A48" s="1"/>
      <c r="B48" s="1"/>
      <c r="C48" s="2"/>
      <c r="D48" s="2"/>
      <c r="E48" s="2"/>
      <c r="F48" s="3"/>
      <c r="G48" s="3"/>
      <c r="H48" s="3"/>
    </row>
    <row r="49" spans="1:8" ht="15.75" customHeight="1">
      <c r="A49" s="1"/>
      <c r="B49" s="1"/>
      <c r="C49" s="2"/>
      <c r="D49" s="2"/>
      <c r="E49" s="2"/>
      <c r="F49" s="3"/>
      <c r="G49" s="3"/>
      <c r="H49" s="3"/>
    </row>
    <row r="50" spans="1:8" ht="15.75" customHeight="1">
      <c r="A50" s="1"/>
      <c r="B50" s="1"/>
      <c r="C50" s="2"/>
      <c r="D50" s="2"/>
      <c r="E50" s="2"/>
      <c r="F50" s="3"/>
      <c r="G50" s="3"/>
      <c r="H50" s="3"/>
    </row>
    <row r="51" spans="1:8" ht="15.75" customHeight="1">
      <c r="A51" s="1"/>
      <c r="B51" s="1"/>
      <c r="C51" s="2"/>
      <c r="D51" s="2"/>
      <c r="E51" s="2"/>
      <c r="F51" s="3"/>
      <c r="G51" s="3"/>
      <c r="H51" s="3"/>
    </row>
    <row r="52" spans="1:8" ht="15.75" customHeight="1">
      <c r="A52" s="1"/>
      <c r="B52" s="1"/>
      <c r="C52" s="2"/>
      <c r="D52" s="2"/>
      <c r="E52" s="2"/>
      <c r="F52" s="3"/>
      <c r="G52" s="3"/>
      <c r="H52" s="3"/>
    </row>
    <row r="53" spans="1:8" ht="15.75" customHeight="1">
      <c r="A53" s="1"/>
      <c r="B53" s="1"/>
      <c r="C53" s="2"/>
      <c r="D53" s="2"/>
      <c r="E53" s="2"/>
      <c r="F53" s="3"/>
      <c r="G53" s="3"/>
      <c r="H53" s="3"/>
    </row>
    <row r="54" spans="1:8" ht="15.75" customHeight="1">
      <c r="A54" s="1"/>
      <c r="B54" s="1"/>
      <c r="C54" s="2"/>
      <c r="D54" s="2"/>
      <c r="E54" s="2"/>
      <c r="F54" s="3"/>
      <c r="G54" s="3"/>
      <c r="H54" s="3"/>
    </row>
    <row r="55" spans="1:8" ht="15.75" customHeight="1">
      <c r="A55" s="1"/>
      <c r="B55" s="1"/>
      <c r="C55" s="2"/>
      <c r="D55" s="2"/>
      <c r="E55" s="2"/>
      <c r="F55" s="3"/>
      <c r="G55" s="3"/>
      <c r="H55" s="3"/>
    </row>
    <row r="56" spans="1:8" ht="15.75" customHeight="1">
      <c r="A56" s="1"/>
      <c r="B56" s="1"/>
      <c r="C56" s="2"/>
      <c r="D56" s="2"/>
      <c r="E56" s="2"/>
      <c r="F56" s="3"/>
      <c r="G56" s="3"/>
      <c r="H56" s="3"/>
    </row>
    <row r="57" spans="1:8" ht="15.75" customHeight="1">
      <c r="A57" s="1"/>
      <c r="B57" s="1"/>
      <c r="C57" s="2"/>
      <c r="D57" s="2"/>
      <c r="E57" s="2"/>
      <c r="F57" s="3"/>
      <c r="G57" s="3"/>
      <c r="H57" s="3"/>
    </row>
    <row r="58" spans="1:8" ht="15.75" customHeight="1">
      <c r="A58" s="1"/>
      <c r="B58" s="1"/>
      <c r="C58" s="2"/>
      <c r="D58" s="2"/>
      <c r="E58" s="2"/>
      <c r="F58" s="3"/>
      <c r="G58" s="3"/>
      <c r="H58" s="3"/>
    </row>
    <row r="59" spans="1:8" ht="15.75" customHeight="1">
      <c r="A59" s="1"/>
      <c r="B59" s="1"/>
      <c r="C59" s="2"/>
      <c r="D59" s="2"/>
      <c r="E59" s="2"/>
      <c r="F59" s="3"/>
      <c r="G59" s="3"/>
      <c r="H59" s="3"/>
    </row>
    <row r="60" spans="1:8" ht="15.75" customHeight="1">
      <c r="A60" s="1"/>
      <c r="B60" s="1"/>
      <c r="C60" s="2"/>
      <c r="D60" s="2"/>
      <c r="E60" s="2"/>
      <c r="F60" s="3"/>
      <c r="G60" s="3"/>
      <c r="H60" s="3"/>
    </row>
    <row r="61" spans="1:8" ht="15.75" customHeight="1">
      <c r="A61" s="1"/>
      <c r="B61" s="1"/>
      <c r="C61" s="2"/>
      <c r="D61" s="2"/>
      <c r="E61" s="2"/>
      <c r="F61" s="3"/>
      <c r="G61" s="3"/>
      <c r="H61" s="3"/>
    </row>
    <row r="62" spans="1:8" ht="15.75" customHeight="1">
      <c r="A62" s="1"/>
      <c r="B62" s="1"/>
      <c r="C62" s="2"/>
      <c r="D62" s="2"/>
      <c r="E62" s="2"/>
      <c r="F62" s="3"/>
      <c r="G62" s="3"/>
      <c r="H62" s="3"/>
    </row>
    <row r="63" spans="1:8" ht="15.75" customHeight="1">
      <c r="A63" s="1"/>
      <c r="B63" s="1"/>
      <c r="C63" s="2"/>
      <c r="D63" s="2"/>
      <c r="E63" s="2"/>
      <c r="F63" s="3"/>
      <c r="G63" s="3"/>
      <c r="H63" s="3"/>
    </row>
    <row r="64" spans="1:8" ht="15.75" customHeight="1">
      <c r="A64" s="1"/>
      <c r="B64" s="1"/>
      <c r="C64" s="2"/>
      <c r="D64" s="2"/>
      <c r="E64" s="2"/>
      <c r="F64" s="3"/>
      <c r="G64" s="3"/>
      <c r="H64" s="3"/>
    </row>
    <row r="65" spans="1:8" ht="15.75" customHeight="1">
      <c r="A65" s="1"/>
      <c r="B65" s="1"/>
      <c r="C65" s="2"/>
      <c r="D65" s="2"/>
      <c r="E65" s="2"/>
      <c r="F65" s="3"/>
      <c r="G65" s="3"/>
      <c r="H65" s="3"/>
    </row>
    <row r="66" spans="1:8" ht="15.75" customHeight="1">
      <c r="A66" s="1"/>
      <c r="B66" s="1"/>
      <c r="C66" s="2"/>
      <c r="D66" s="2"/>
      <c r="E66" s="2"/>
      <c r="F66" s="3"/>
      <c r="G66" s="3"/>
      <c r="H66" s="3"/>
    </row>
    <row r="67" spans="1:8" ht="15.75" customHeight="1">
      <c r="A67" s="1"/>
      <c r="B67" s="1"/>
      <c r="C67" s="2"/>
      <c r="D67" s="2"/>
      <c r="E67" s="2"/>
      <c r="F67" s="3"/>
      <c r="G67" s="3"/>
      <c r="H67" s="3"/>
    </row>
    <row r="68" spans="1:8" ht="15.75" customHeight="1">
      <c r="A68" s="1"/>
      <c r="B68" s="1"/>
      <c r="C68" s="2"/>
      <c r="D68" s="2"/>
      <c r="E68" s="2"/>
      <c r="F68" s="3"/>
      <c r="G68" s="3"/>
      <c r="H68" s="3"/>
    </row>
    <row r="69" spans="1:8" ht="15.75" customHeight="1">
      <c r="A69" s="1"/>
      <c r="B69" s="1"/>
      <c r="C69" s="2"/>
      <c r="D69" s="2"/>
      <c r="E69" s="2"/>
      <c r="F69" s="3"/>
      <c r="G69" s="3"/>
      <c r="H69" s="3"/>
    </row>
    <row r="70" spans="1:8" ht="15.75" customHeight="1">
      <c r="A70" s="1"/>
      <c r="B70" s="1"/>
      <c r="C70" s="2"/>
      <c r="D70" s="2"/>
      <c r="E70" s="2"/>
      <c r="F70" s="3"/>
      <c r="G70" s="3"/>
      <c r="H70" s="3"/>
    </row>
    <row r="71" spans="1:8" ht="15.75" customHeight="1">
      <c r="A71" s="1"/>
      <c r="B71" s="1"/>
      <c r="C71" s="2"/>
      <c r="D71" s="2"/>
      <c r="E71" s="2"/>
      <c r="F71" s="3"/>
      <c r="G71" s="3"/>
      <c r="H71" s="3"/>
    </row>
    <row r="72" spans="1:8" ht="15.75" customHeight="1">
      <c r="A72" s="1"/>
      <c r="B72" s="1"/>
      <c r="C72" s="2"/>
      <c r="D72" s="2"/>
      <c r="E72" s="2"/>
      <c r="F72" s="3"/>
      <c r="G72" s="3"/>
      <c r="H72" s="3"/>
    </row>
    <row r="73" spans="1:8" ht="15.75" customHeight="1">
      <c r="A73" s="1"/>
      <c r="B73" s="1"/>
      <c r="C73" s="2"/>
      <c r="D73" s="2"/>
      <c r="E73" s="2"/>
      <c r="F73" s="3"/>
      <c r="G73" s="3"/>
      <c r="H73" s="3"/>
    </row>
    <row r="74" spans="1:8" ht="15.75" customHeight="1">
      <c r="A74" s="1"/>
      <c r="B74" s="1"/>
      <c r="C74" s="2"/>
      <c r="D74" s="2"/>
      <c r="E74" s="2"/>
      <c r="F74" s="3"/>
      <c r="G74" s="3"/>
      <c r="H74" s="3"/>
    </row>
    <row r="75" spans="1:8" ht="15.75" customHeight="1">
      <c r="A75" s="1"/>
      <c r="B75" s="1"/>
      <c r="C75" s="2"/>
      <c r="D75" s="2"/>
      <c r="E75" s="2"/>
      <c r="F75" s="3"/>
      <c r="G75" s="3"/>
      <c r="H75" s="3"/>
    </row>
    <row r="76" spans="1:8" ht="15.75" customHeight="1">
      <c r="A76" s="1"/>
      <c r="B76" s="1"/>
      <c r="C76" s="2"/>
      <c r="D76" s="2"/>
      <c r="E76" s="2"/>
      <c r="F76" s="3"/>
      <c r="G76" s="3"/>
      <c r="H76" s="3"/>
    </row>
    <row r="77" spans="1:8" ht="15.75" customHeight="1">
      <c r="A77" s="1"/>
      <c r="B77" s="1"/>
      <c r="C77" s="2"/>
      <c r="D77" s="2"/>
      <c r="E77" s="2"/>
      <c r="F77" s="3"/>
      <c r="G77" s="3"/>
      <c r="H77" s="3"/>
    </row>
    <row r="78" spans="1:8" ht="15.75" customHeight="1">
      <c r="A78" s="1"/>
      <c r="B78" s="1"/>
      <c r="C78" s="2"/>
      <c r="D78" s="2"/>
      <c r="E78" s="2"/>
      <c r="F78" s="3"/>
      <c r="G78" s="3"/>
      <c r="H78" s="3"/>
    </row>
    <row r="79" spans="1:8" ht="15.75" customHeight="1">
      <c r="A79" s="1"/>
      <c r="B79" s="1"/>
      <c r="C79" s="2"/>
      <c r="D79" s="2"/>
      <c r="E79" s="2"/>
      <c r="F79" s="3"/>
      <c r="G79" s="3"/>
      <c r="H79" s="3"/>
    </row>
    <row r="80" spans="1:8" ht="15.75" customHeight="1">
      <c r="A80" s="1"/>
      <c r="B80" s="1"/>
      <c r="C80" s="2"/>
      <c r="D80" s="2"/>
      <c r="E80" s="2"/>
      <c r="F80" s="3"/>
      <c r="G80" s="3"/>
      <c r="H80" s="3"/>
    </row>
    <row r="81" spans="1:8" ht="15.75" customHeight="1">
      <c r="A81" s="1"/>
      <c r="B81" s="1"/>
      <c r="C81" s="2"/>
      <c r="D81" s="2"/>
      <c r="E81" s="2"/>
      <c r="F81" s="3"/>
      <c r="G81" s="3"/>
      <c r="H81" s="3"/>
    </row>
    <row r="82" spans="1:8" ht="15.75" customHeight="1">
      <c r="A82" s="1"/>
      <c r="B82" s="1"/>
      <c r="C82" s="2"/>
      <c r="D82" s="2"/>
      <c r="E82" s="2"/>
      <c r="F82" s="3"/>
      <c r="G82" s="3"/>
      <c r="H82" s="3"/>
    </row>
    <row r="83" spans="1:8" ht="15.75" customHeight="1">
      <c r="A83" s="1"/>
      <c r="B83" s="1"/>
      <c r="C83" s="2"/>
      <c r="D83" s="2"/>
      <c r="E83" s="2"/>
      <c r="F83" s="3"/>
      <c r="G83" s="3"/>
      <c r="H83" s="3"/>
    </row>
    <row r="84" spans="1:8" ht="15.75" customHeight="1">
      <c r="A84" s="1"/>
      <c r="B84" s="1"/>
      <c r="C84" s="2"/>
      <c r="D84" s="2"/>
      <c r="E84" s="2"/>
      <c r="F84" s="3"/>
      <c r="G84" s="3"/>
      <c r="H84" s="3"/>
    </row>
    <row r="85" spans="1:8" ht="15.75" customHeight="1">
      <c r="A85" s="1"/>
      <c r="B85" s="1"/>
      <c r="C85" s="2"/>
      <c r="D85" s="2"/>
      <c r="E85" s="2"/>
      <c r="F85" s="3"/>
      <c r="G85" s="3"/>
      <c r="H85" s="3"/>
    </row>
    <row r="86" spans="1:8" ht="15.75" customHeight="1">
      <c r="A86" s="1"/>
      <c r="B86" s="1"/>
      <c r="C86" s="2"/>
      <c r="D86" s="2"/>
      <c r="E86" s="2"/>
      <c r="F86" s="3"/>
      <c r="G86" s="3"/>
      <c r="H86" s="3"/>
    </row>
    <row r="87" spans="1:8" ht="15.75" customHeight="1">
      <c r="A87" s="1"/>
      <c r="B87" s="1"/>
      <c r="C87" s="2"/>
      <c r="D87" s="2"/>
      <c r="E87" s="2"/>
      <c r="F87" s="3"/>
      <c r="G87" s="3"/>
      <c r="H87" s="3"/>
    </row>
    <row r="88" spans="1:8" ht="15.75" customHeight="1">
      <c r="A88" s="1"/>
      <c r="B88" s="1"/>
      <c r="C88" s="2"/>
      <c r="D88" s="2"/>
      <c r="E88" s="2"/>
      <c r="F88" s="3"/>
      <c r="G88" s="3"/>
      <c r="H88" s="3"/>
    </row>
    <row r="89" spans="1:8" ht="15.75" customHeight="1">
      <c r="A89" s="1"/>
      <c r="B89" s="1"/>
      <c r="C89" s="2"/>
      <c r="D89" s="2"/>
      <c r="E89" s="2"/>
      <c r="F89" s="3"/>
      <c r="G89" s="3"/>
      <c r="H89" s="3"/>
    </row>
    <row r="90" spans="1:8" ht="15.75" customHeight="1">
      <c r="A90" s="1"/>
      <c r="B90" s="1"/>
      <c r="C90" s="2"/>
      <c r="D90" s="2"/>
      <c r="E90" s="2"/>
      <c r="F90" s="3"/>
      <c r="G90" s="3"/>
      <c r="H90" s="3"/>
    </row>
    <row r="91" spans="1:8" ht="15.75" customHeight="1">
      <c r="A91" s="1"/>
      <c r="B91" s="1"/>
      <c r="C91" s="2"/>
      <c r="D91" s="2"/>
      <c r="E91" s="2"/>
      <c r="F91" s="3"/>
      <c r="G91" s="3"/>
      <c r="H91" s="3"/>
    </row>
    <row r="92" spans="1:8" ht="15.75" customHeight="1">
      <c r="A92" s="1"/>
      <c r="B92" s="1"/>
      <c r="C92" s="2"/>
      <c r="D92" s="2"/>
      <c r="E92" s="2"/>
      <c r="F92" s="3"/>
      <c r="G92" s="3"/>
      <c r="H92" s="3"/>
    </row>
    <row r="93" spans="1:8" ht="15.75" customHeight="1">
      <c r="A93" s="1"/>
      <c r="B93" s="1"/>
      <c r="C93" s="2"/>
      <c r="D93" s="2"/>
      <c r="E93" s="2"/>
      <c r="F93" s="3"/>
      <c r="G93" s="3"/>
      <c r="H93" s="3"/>
    </row>
    <row r="94" spans="1:8" ht="15.75" customHeight="1">
      <c r="A94" s="1"/>
      <c r="B94" s="1"/>
      <c r="C94" s="2"/>
      <c r="D94" s="2"/>
      <c r="E94" s="2"/>
      <c r="F94" s="3"/>
      <c r="G94" s="3"/>
      <c r="H94" s="3"/>
    </row>
    <row r="95" spans="1:8" ht="15.75" customHeight="1">
      <c r="A95" s="1"/>
      <c r="B95" s="1"/>
      <c r="C95" s="2"/>
      <c r="D95" s="2"/>
      <c r="E95" s="2"/>
      <c r="F95" s="3"/>
      <c r="G95" s="3"/>
      <c r="H95" s="3"/>
    </row>
    <row r="96" spans="1:8" ht="15.75" customHeight="1">
      <c r="A96" s="1"/>
      <c r="B96" s="1"/>
      <c r="C96" s="2"/>
      <c r="D96" s="2"/>
      <c r="E96" s="2"/>
      <c r="F96" s="3"/>
      <c r="G96" s="3"/>
      <c r="H96" s="3"/>
    </row>
    <row r="97" spans="1:8" ht="15.75" customHeight="1">
      <c r="A97" s="1"/>
      <c r="B97" s="1"/>
      <c r="C97" s="2"/>
      <c r="D97" s="2"/>
      <c r="E97" s="2"/>
      <c r="F97" s="3"/>
      <c r="G97" s="3"/>
      <c r="H97" s="3"/>
    </row>
    <row r="98" spans="1:8" ht="15.75" customHeight="1">
      <c r="A98" s="1"/>
      <c r="B98" s="1"/>
      <c r="C98" s="2"/>
      <c r="D98" s="2"/>
      <c r="E98" s="2"/>
      <c r="F98" s="3"/>
      <c r="G98" s="3"/>
      <c r="H98" s="3"/>
    </row>
    <row r="99" spans="1:8" ht="15.75" customHeight="1">
      <c r="A99" s="1"/>
      <c r="B99" s="1"/>
      <c r="C99" s="2"/>
      <c r="D99" s="2"/>
      <c r="E99" s="2"/>
      <c r="F99" s="3"/>
      <c r="G99" s="3"/>
      <c r="H99" s="3"/>
    </row>
    <row r="100" spans="1:8" ht="15.75" customHeight="1">
      <c r="A100" s="1"/>
      <c r="B100" s="1"/>
      <c r="C100" s="2"/>
      <c r="D100" s="2"/>
      <c r="E100" s="2"/>
      <c r="F100" s="3"/>
      <c r="G100" s="3"/>
      <c r="H100" s="3"/>
    </row>
    <row r="101" spans="1:8" ht="15.75" customHeight="1">
      <c r="A101" s="1"/>
      <c r="B101" s="1"/>
      <c r="C101" s="2"/>
      <c r="D101" s="2"/>
      <c r="E101" s="2"/>
      <c r="F101" s="3"/>
      <c r="G101" s="3"/>
      <c r="H101" s="3"/>
    </row>
    <row r="102" spans="1:8" ht="15.75" customHeight="1">
      <c r="A102" s="1"/>
      <c r="B102" s="1"/>
      <c r="C102" s="2"/>
      <c r="D102" s="2"/>
      <c r="E102" s="2"/>
      <c r="F102" s="3"/>
      <c r="G102" s="3"/>
      <c r="H102" s="3"/>
    </row>
    <row r="103" spans="1:8" ht="15.75" customHeight="1">
      <c r="A103" s="1"/>
      <c r="B103" s="1"/>
      <c r="C103" s="2"/>
      <c r="D103" s="2"/>
      <c r="E103" s="2"/>
      <c r="F103" s="3"/>
      <c r="G103" s="3"/>
      <c r="H103" s="3"/>
    </row>
    <row r="104" spans="1:8" ht="15.75" customHeight="1">
      <c r="A104" s="1"/>
      <c r="B104" s="1"/>
      <c r="C104" s="2"/>
      <c r="D104" s="2"/>
      <c r="E104" s="2"/>
      <c r="F104" s="3"/>
      <c r="G104" s="3"/>
      <c r="H104" s="3"/>
    </row>
    <row r="105" spans="1:8" ht="15.75" customHeight="1">
      <c r="A105" s="1"/>
      <c r="B105" s="1"/>
      <c r="C105" s="2"/>
      <c r="D105" s="2"/>
      <c r="E105" s="2"/>
      <c r="F105" s="3"/>
      <c r="G105" s="3"/>
      <c r="H105" s="3"/>
    </row>
    <row r="106" spans="1:8" ht="15.75" customHeight="1">
      <c r="A106" s="1"/>
      <c r="B106" s="1"/>
      <c r="C106" s="2"/>
      <c r="D106" s="2"/>
      <c r="E106" s="2"/>
      <c r="F106" s="3"/>
      <c r="G106" s="3"/>
      <c r="H106" s="3"/>
    </row>
    <row r="107" spans="1:8" ht="15.75" customHeight="1">
      <c r="A107" s="1"/>
      <c r="B107" s="1"/>
      <c r="C107" s="2"/>
      <c r="D107" s="2"/>
      <c r="E107" s="2"/>
      <c r="F107" s="3"/>
      <c r="G107" s="3"/>
      <c r="H107" s="3"/>
    </row>
    <row r="108" spans="1:8" ht="15.75" customHeight="1">
      <c r="A108" s="1"/>
      <c r="B108" s="1"/>
      <c r="C108" s="2"/>
      <c r="D108" s="2"/>
      <c r="E108" s="2"/>
      <c r="F108" s="3"/>
      <c r="G108" s="3"/>
      <c r="H108" s="3"/>
    </row>
    <row r="109" spans="1:8" ht="15.75" customHeight="1">
      <c r="A109" s="1"/>
      <c r="B109" s="1"/>
      <c r="C109" s="2"/>
      <c r="D109" s="2"/>
      <c r="E109" s="2"/>
      <c r="F109" s="3"/>
      <c r="G109" s="3"/>
      <c r="H109" s="3"/>
    </row>
    <row r="110" spans="1:8" ht="15.75" customHeight="1">
      <c r="A110" s="1"/>
      <c r="B110" s="1"/>
      <c r="C110" s="2"/>
      <c r="D110" s="2"/>
      <c r="E110" s="2"/>
      <c r="F110" s="3"/>
      <c r="G110" s="3"/>
      <c r="H110" s="3"/>
    </row>
    <row r="111" spans="1:8" ht="15.75" customHeight="1">
      <c r="A111" s="1"/>
      <c r="B111" s="1"/>
      <c r="C111" s="2"/>
      <c r="D111" s="2"/>
      <c r="E111" s="2"/>
      <c r="F111" s="3"/>
      <c r="G111" s="3"/>
      <c r="H111" s="3"/>
    </row>
    <row r="112" spans="1:8" ht="15.75" customHeight="1">
      <c r="A112" s="1"/>
      <c r="B112" s="1"/>
      <c r="C112" s="2"/>
      <c r="D112" s="2"/>
      <c r="E112" s="2"/>
      <c r="F112" s="3"/>
      <c r="G112" s="3"/>
      <c r="H112" s="3"/>
    </row>
    <row r="113" spans="1:8" ht="15.75" customHeight="1">
      <c r="A113" s="1"/>
      <c r="B113" s="1"/>
      <c r="C113" s="2"/>
      <c r="D113" s="2"/>
      <c r="E113" s="2"/>
      <c r="F113" s="3"/>
      <c r="G113" s="3"/>
      <c r="H113" s="3"/>
    </row>
    <row r="114" spans="1:8" ht="15.75" customHeight="1">
      <c r="A114" s="1"/>
      <c r="B114" s="1"/>
      <c r="C114" s="2"/>
      <c r="D114" s="2"/>
      <c r="E114" s="2"/>
      <c r="F114" s="3"/>
      <c r="G114" s="3"/>
      <c r="H114" s="3"/>
    </row>
    <row r="115" spans="1:8" ht="15.75" customHeight="1">
      <c r="A115" s="1"/>
      <c r="B115" s="1"/>
      <c r="C115" s="2"/>
      <c r="D115" s="2"/>
      <c r="E115" s="2"/>
      <c r="F115" s="3"/>
      <c r="G115" s="3"/>
      <c r="H115" s="3"/>
    </row>
    <row r="116" spans="1:8" ht="15.75" customHeight="1">
      <c r="A116" s="1"/>
      <c r="B116" s="1"/>
      <c r="C116" s="2"/>
      <c r="D116" s="2"/>
      <c r="E116" s="2"/>
      <c r="F116" s="3"/>
      <c r="G116" s="3"/>
      <c r="H116" s="3"/>
    </row>
    <row r="117" spans="1:8" ht="15.75" customHeight="1">
      <c r="A117" s="1"/>
      <c r="B117" s="1"/>
      <c r="C117" s="2"/>
      <c r="D117" s="2"/>
      <c r="E117" s="2"/>
      <c r="F117" s="3"/>
      <c r="G117" s="3"/>
      <c r="H117" s="3"/>
    </row>
    <row r="118" spans="1:8" ht="15.75" customHeight="1">
      <c r="A118" s="1"/>
      <c r="B118" s="1"/>
      <c r="C118" s="2"/>
      <c r="D118" s="2"/>
      <c r="E118" s="2"/>
      <c r="F118" s="3"/>
      <c r="G118" s="3"/>
      <c r="H118" s="3"/>
    </row>
    <row r="119" spans="1:8" ht="15.75" customHeight="1">
      <c r="A119" s="1"/>
      <c r="B119" s="1"/>
      <c r="C119" s="2"/>
      <c r="D119" s="2"/>
      <c r="E119" s="2"/>
      <c r="F119" s="3"/>
      <c r="G119" s="3"/>
      <c r="H119" s="3"/>
    </row>
    <row r="120" spans="1:8" ht="15.75" customHeight="1">
      <c r="A120" s="1"/>
      <c r="B120" s="1"/>
      <c r="C120" s="2"/>
      <c r="D120" s="2"/>
      <c r="E120" s="2"/>
      <c r="F120" s="3"/>
      <c r="G120" s="3"/>
      <c r="H120" s="3"/>
    </row>
    <row r="121" spans="1:8" ht="15.75" customHeight="1">
      <c r="A121" s="1"/>
      <c r="B121" s="1"/>
      <c r="C121" s="2"/>
      <c r="D121" s="2"/>
      <c r="E121" s="2"/>
      <c r="F121" s="3"/>
      <c r="G121" s="3"/>
      <c r="H121" s="3"/>
    </row>
    <row r="122" spans="1:8" ht="15.75" customHeight="1">
      <c r="A122" s="1"/>
      <c r="B122" s="1"/>
      <c r="C122" s="2"/>
      <c r="D122" s="2"/>
      <c r="E122" s="2"/>
      <c r="F122" s="3"/>
      <c r="G122" s="3"/>
      <c r="H122" s="3"/>
    </row>
    <row r="123" spans="1:8" ht="15.75" customHeight="1">
      <c r="A123" s="1"/>
      <c r="B123" s="1"/>
      <c r="C123" s="2"/>
      <c r="D123" s="2"/>
      <c r="E123" s="2"/>
      <c r="F123" s="3"/>
      <c r="G123" s="3"/>
      <c r="H123" s="3"/>
    </row>
    <row r="124" spans="1:8" ht="15.75" customHeight="1">
      <c r="A124" s="1"/>
      <c r="B124" s="1"/>
      <c r="C124" s="2"/>
      <c r="D124" s="2"/>
      <c r="E124" s="2"/>
      <c r="F124" s="3"/>
      <c r="G124" s="3"/>
      <c r="H124" s="3"/>
    </row>
    <row r="125" spans="1:8" ht="15.75" customHeight="1">
      <c r="A125" s="1"/>
      <c r="B125" s="1"/>
      <c r="C125" s="2"/>
      <c r="D125" s="2"/>
      <c r="E125" s="2"/>
      <c r="F125" s="3"/>
      <c r="G125" s="3"/>
      <c r="H125" s="3"/>
    </row>
    <row r="126" spans="1:8" ht="15.75" customHeight="1">
      <c r="A126" s="1"/>
      <c r="B126" s="1"/>
      <c r="C126" s="2"/>
      <c r="D126" s="2"/>
      <c r="E126" s="2"/>
      <c r="F126" s="3"/>
      <c r="G126" s="3"/>
      <c r="H126" s="3"/>
    </row>
    <row r="127" spans="1:8" ht="15.75" customHeight="1">
      <c r="A127" s="1"/>
      <c r="B127" s="1"/>
      <c r="C127" s="2"/>
      <c r="D127" s="2"/>
      <c r="E127" s="2"/>
      <c r="F127" s="3"/>
      <c r="G127" s="3"/>
      <c r="H127" s="3"/>
    </row>
    <row r="128" spans="1:8" ht="15.75" customHeight="1">
      <c r="A128" s="1"/>
      <c r="B128" s="1"/>
      <c r="C128" s="2"/>
      <c r="D128" s="2"/>
      <c r="E128" s="2"/>
      <c r="F128" s="3"/>
      <c r="G128" s="3"/>
      <c r="H128" s="3"/>
    </row>
    <row r="129" spans="1:8" ht="15.75" customHeight="1">
      <c r="A129" s="1"/>
      <c r="B129" s="1"/>
      <c r="C129" s="2"/>
      <c r="D129" s="2"/>
      <c r="E129" s="2"/>
      <c r="F129" s="3"/>
      <c r="G129" s="3"/>
      <c r="H129" s="3"/>
    </row>
    <row r="130" spans="1:8" ht="15.75" customHeight="1">
      <c r="A130" s="1"/>
      <c r="B130" s="1"/>
      <c r="C130" s="2"/>
      <c r="D130" s="2"/>
      <c r="E130" s="2"/>
      <c r="F130" s="3"/>
      <c r="G130" s="3"/>
      <c r="H130" s="3"/>
    </row>
    <row r="131" spans="1:8" ht="15.75" customHeight="1">
      <c r="A131" s="1"/>
      <c r="B131" s="1"/>
      <c r="C131" s="2"/>
      <c r="D131" s="2"/>
      <c r="E131" s="2"/>
      <c r="F131" s="3"/>
      <c r="G131" s="3"/>
      <c r="H131" s="3"/>
    </row>
    <row r="132" spans="1:8" ht="15.75" customHeight="1">
      <c r="A132" s="1"/>
      <c r="B132" s="1"/>
      <c r="C132" s="2"/>
      <c r="D132" s="2"/>
      <c r="E132" s="2"/>
      <c r="F132" s="3"/>
      <c r="G132" s="3"/>
      <c r="H132" s="3"/>
    </row>
    <row r="133" spans="1:8" ht="15.75" customHeight="1">
      <c r="A133" s="1"/>
      <c r="B133" s="1"/>
      <c r="C133" s="2"/>
      <c r="D133" s="2"/>
      <c r="E133" s="2"/>
      <c r="F133" s="3"/>
      <c r="G133" s="3"/>
      <c r="H133" s="3"/>
    </row>
    <row r="134" spans="1:8" ht="15.75" customHeight="1">
      <c r="A134" s="1"/>
      <c r="B134" s="1"/>
      <c r="C134" s="2"/>
      <c r="D134" s="2"/>
      <c r="E134" s="2"/>
      <c r="F134" s="3"/>
      <c r="G134" s="3"/>
      <c r="H134" s="3"/>
    </row>
    <row r="135" spans="1:8" ht="15.75" customHeight="1">
      <c r="A135" s="1"/>
      <c r="B135" s="1"/>
      <c r="C135" s="2"/>
      <c r="D135" s="2"/>
      <c r="E135" s="2"/>
      <c r="F135" s="3"/>
      <c r="G135" s="3"/>
      <c r="H135" s="3"/>
    </row>
    <row r="136" spans="1:8" ht="15.75" customHeight="1">
      <c r="A136" s="1"/>
      <c r="B136" s="1"/>
      <c r="C136" s="2"/>
      <c r="D136" s="2"/>
      <c r="E136" s="2"/>
      <c r="F136" s="3"/>
      <c r="G136" s="3"/>
      <c r="H136" s="3"/>
    </row>
    <row r="137" spans="1:8" ht="15.75" customHeight="1">
      <c r="A137" s="1"/>
      <c r="B137" s="1"/>
      <c r="C137" s="2"/>
      <c r="D137" s="2"/>
      <c r="E137" s="2"/>
      <c r="F137" s="3"/>
      <c r="G137" s="3"/>
      <c r="H137" s="3"/>
    </row>
    <row r="138" spans="1:8" ht="15.75" customHeight="1">
      <c r="A138" s="1"/>
      <c r="B138" s="1"/>
      <c r="C138" s="2"/>
      <c r="D138" s="2"/>
      <c r="E138" s="2"/>
      <c r="F138" s="3"/>
      <c r="G138" s="3"/>
      <c r="H138" s="3"/>
    </row>
    <row r="139" spans="1:8" ht="15.75" customHeight="1">
      <c r="A139" s="1"/>
      <c r="B139" s="1"/>
      <c r="C139" s="2"/>
      <c r="D139" s="2"/>
      <c r="E139" s="2"/>
      <c r="F139" s="3"/>
      <c r="G139" s="3"/>
      <c r="H139" s="3"/>
    </row>
    <row r="140" spans="1:8" ht="15.75" customHeight="1">
      <c r="A140" s="1"/>
      <c r="B140" s="1"/>
      <c r="C140" s="2"/>
      <c r="D140" s="2"/>
      <c r="E140" s="2"/>
      <c r="F140" s="3"/>
      <c r="G140" s="3"/>
      <c r="H140" s="3"/>
    </row>
    <row r="141" spans="1:8" ht="15.75" customHeight="1">
      <c r="A141" s="1"/>
      <c r="B141" s="1"/>
      <c r="C141" s="2"/>
      <c r="D141" s="2"/>
      <c r="E141" s="2"/>
      <c r="F141" s="3"/>
      <c r="G141" s="3"/>
      <c r="H141" s="3"/>
    </row>
    <row r="142" spans="1:8" ht="15.75" customHeight="1">
      <c r="A142" s="1"/>
      <c r="B142" s="1"/>
      <c r="C142" s="2"/>
      <c r="D142" s="2"/>
      <c r="E142" s="2"/>
      <c r="F142" s="3"/>
      <c r="G142" s="3"/>
      <c r="H142" s="3"/>
    </row>
    <row r="143" spans="1:8" ht="15.75" customHeight="1">
      <c r="A143" s="1"/>
      <c r="B143" s="1"/>
      <c r="C143" s="2"/>
      <c r="D143" s="2"/>
      <c r="E143" s="2"/>
      <c r="F143" s="3"/>
      <c r="G143" s="3"/>
      <c r="H143" s="3"/>
    </row>
    <row r="144" spans="1:8" ht="15.75" customHeight="1">
      <c r="A144" s="1"/>
      <c r="B144" s="1"/>
      <c r="C144" s="2"/>
      <c r="D144" s="2"/>
      <c r="E144" s="2"/>
      <c r="F144" s="3"/>
      <c r="G144" s="3"/>
      <c r="H144" s="3"/>
    </row>
    <row r="145" spans="1:8" ht="15.75" customHeight="1">
      <c r="A145" s="1"/>
      <c r="B145" s="1"/>
      <c r="C145" s="2"/>
      <c r="D145" s="2"/>
      <c r="E145" s="2"/>
      <c r="F145" s="3"/>
      <c r="G145" s="3"/>
      <c r="H145" s="3"/>
    </row>
    <row r="146" spans="1:8" ht="15.75" customHeight="1">
      <c r="A146" s="1"/>
      <c r="B146" s="1"/>
      <c r="C146" s="2"/>
      <c r="D146" s="2"/>
      <c r="E146" s="2"/>
      <c r="F146" s="3"/>
      <c r="G146" s="3"/>
      <c r="H146" s="3"/>
    </row>
    <row r="147" spans="1:8" ht="15.75" customHeight="1">
      <c r="A147" s="1"/>
      <c r="B147" s="1"/>
      <c r="C147" s="2"/>
      <c r="D147" s="2"/>
      <c r="E147" s="2"/>
      <c r="F147" s="3"/>
      <c r="G147" s="3"/>
      <c r="H147" s="3"/>
    </row>
    <row r="148" spans="1:8" ht="15.75" customHeight="1">
      <c r="A148" s="1"/>
      <c r="B148" s="1"/>
      <c r="C148" s="2"/>
      <c r="D148" s="2"/>
      <c r="E148" s="2"/>
      <c r="F148" s="3"/>
      <c r="G148" s="3"/>
      <c r="H148" s="3"/>
    </row>
    <row r="149" spans="1:8" ht="15.75" customHeight="1">
      <c r="A149" s="1"/>
      <c r="B149" s="1"/>
      <c r="C149" s="2"/>
      <c r="D149" s="2"/>
      <c r="E149" s="2"/>
      <c r="F149" s="3"/>
      <c r="G149" s="3"/>
      <c r="H149" s="3"/>
    </row>
    <row r="150" spans="1:8" ht="15.75" customHeight="1">
      <c r="A150" s="1"/>
      <c r="B150" s="1"/>
      <c r="C150" s="2"/>
      <c r="D150" s="2"/>
      <c r="E150" s="2"/>
      <c r="F150" s="3"/>
      <c r="G150" s="3"/>
      <c r="H150" s="3"/>
    </row>
    <row r="151" spans="1:8" ht="15.75" customHeight="1">
      <c r="A151" s="1"/>
      <c r="B151" s="1"/>
      <c r="C151" s="2"/>
      <c r="D151" s="2"/>
      <c r="E151" s="2"/>
      <c r="F151" s="3"/>
      <c r="G151" s="3"/>
      <c r="H151" s="3"/>
    </row>
    <row r="152" spans="1:8" ht="15.75" customHeight="1">
      <c r="A152" s="1"/>
      <c r="B152" s="1"/>
      <c r="C152" s="2"/>
      <c r="D152" s="2"/>
      <c r="E152" s="2"/>
      <c r="F152" s="3"/>
      <c r="G152" s="3"/>
      <c r="H152" s="3"/>
    </row>
    <row r="153" spans="1:8" ht="15.75" customHeight="1">
      <c r="A153" s="1"/>
      <c r="B153" s="1"/>
      <c r="C153" s="2"/>
      <c r="D153" s="2"/>
      <c r="E153" s="2"/>
      <c r="F153" s="3"/>
      <c r="G153" s="3"/>
      <c r="H153" s="3"/>
    </row>
    <row r="154" spans="1:8" ht="15.75" customHeight="1">
      <c r="A154" s="1"/>
      <c r="B154" s="1"/>
      <c r="C154" s="2"/>
      <c r="D154" s="2"/>
      <c r="E154" s="2"/>
      <c r="F154" s="3"/>
      <c r="G154" s="3"/>
      <c r="H154" s="3"/>
    </row>
    <row r="155" spans="1:8" ht="15.75" customHeight="1">
      <c r="A155" s="1"/>
      <c r="B155" s="1"/>
      <c r="C155" s="2"/>
      <c r="D155" s="2"/>
      <c r="E155" s="2"/>
      <c r="F155" s="3"/>
      <c r="G155" s="3"/>
      <c r="H155" s="3"/>
    </row>
    <row r="156" spans="1:8" ht="15.75" customHeight="1">
      <c r="A156" s="1"/>
      <c r="B156" s="1"/>
      <c r="C156" s="2"/>
      <c r="D156" s="2"/>
      <c r="E156" s="2"/>
      <c r="F156" s="3"/>
      <c r="G156" s="3"/>
      <c r="H156" s="3"/>
    </row>
    <row r="157" spans="1:8" ht="15.75" customHeight="1">
      <c r="A157" s="1"/>
      <c r="B157" s="1"/>
      <c r="C157" s="2"/>
      <c r="D157" s="2"/>
      <c r="E157" s="2"/>
      <c r="F157" s="3"/>
      <c r="G157" s="3"/>
      <c r="H157" s="3"/>
    </row>
    <row r="158" spans="1:8" ht="15.75" customHeight="1">
      <c r="A158" s="1"/>
      <c r="B158" s="1"/>
      <c r="C158" s="2"/>
      <c r="D158" s="2"/>
      <c r="E158" s="2"/>
      <c r="F158" s="3"/>
      <c r="G158" s="3"/>
      <c r="H158" s="3"/>
    </row>
    <row r="159" spans="1:8" ht="15.75" customHeight="1">
      <c r="A159" s="1"/>
      <c r="B159" s="1"/>
      <c r="C159" s="2"/>
      <c r="D159" s="2"/>
      <c r="E159" s="2"/>
      <c r="F159" s="3"/>
      <c r="G159" s="3"/>
      <c r="H159" s="3"/>
    </row>
    <row r="160" spans="1:8" ht="15.75" customHeight="1">
      <c r="A160" s="1"/>
      <c r="B160" s="1"/>
      <c r="C160" s="2"/>
      <c r="D160" s="2"/>
      <c r="E160" s="2"/>
      <c r="F160" s="3"/>
      <c r="G160" s="3"/>
      <c r="H160" s="3"/>
    </row>
    <row r="161" spans="1:8" ht="15.75" customHeight="1">
      <c r="A161" s="1"/>
      <c r="B161" s="1"/>
      <c r="C161" s="2"/>
      <c r="D161" s="2"/>
      <c r="E161" s="2"/>
      <c r="F161" s="3"/>
      <c r="G161" s="3"/>
      <c r="H161" s="3"/>
    </row>
    <row r="162" spans="1:8" ht="15.75" customHeight="1">
      <c r="A162" s="1"/>
      <c r="B162" s="1"/>
      <c r="C162" s="2"/>
      <c r="D162" s="2"/>
      <c r="E162" s="2"/>
      <c r="F162" s="3"/>
      <c r="G162" s="3"/>
      <c r="H162" s="3"/>
    </row>
    <row r="163" spans="1:8" ht="15.75" customHeight="1">
      <c r="A163" s="1"/>
      <c r="B163" s="1"/>
      <c r="C163" s="2"/>
      <c r="D163" s="2"/>
      <c r="E163" s="2"/>
      <c r="F163" s="3"/>
      <c r="G163" s="3"/>
      <c r="H163" s="3"/>
    </row>
    <row r="164" spans="1:8" ht="15.75" customHeight="1">
      <c r="A164" s="1"/>
      <c r="B164" s="1"/>
      <c r="C164" s="2"/>
      <c r="D164" s="2"/>
      <c r="E164" s="2"/>
      <c r="F164" s="3"/>
      <c r="G164" s="3"/>
      <c r="H164" s="3"/>
    </row>
    <row r="165" spans="1:8" ht="15.75" customHeight="1">
      <c r="A165" s="1"/>
      <c r="B165" s="1"/>
      <c r="C165" s="2"/>
      <c r="D165" s="2"/>
      <c r="E165" s="2"/>
      <c r="F165" s="3"/>
      <c r="G165" s="3"/>
      <c r="H165" s="3"/>
    </row>
    <row r="166" spans="1:8" ht="15.75" customHeight="1">
      <c r="A166" s="1"/>
      <c r="B166" s="1"/>
      <c r="C166" s="2"/>
      <c r="D166" s="2"/>
      <c r="E166" s="2"/>
      <c r="F166" s="3"/>
      <c r="G166" s="3"/>
      <c r="H166" s="3"/>
    </row>
    <row r="167" spans="1:8" ht="15.75" customHeight="1">
      <c r="A167" s="1"/>
      <c r="B167" s="1"/>
      <c r="C167" s="2"/>
      <c r="D167" s="2"/>
      <c r="E167" s="2"/>
      <c r="F167" s="3"/>
      <c r="G167" s="3"/>
      <c r="H167" s="3"/>
    </row>
    <row r="168" spans="1:8" ht="15.75" customHeight="1">
      <c r="A168" s="1"/>
      <c r="B168" s="1"/>
      <c r="C168" s="2"/>
      <c r="D168" s="2"/>
      <c r="E168" s="2"/>
      <c r="F168" s="3"/>
      <c r="G168" s="3"/>
      <c r="H168" s="3"/>
    </row>
    <row r="169" spans="1:8" ht="15.75" customHeight="1">
      <c r="A169" s="1"/>
      <c r="B169" s="1"/>
      <c r="C169" s="2"/>
      <c r="D169" s="2"/>
      <c r="E169" s="2"/>
      <c r="F169" s="3"/>
      <c r="G169" s="3"/>
      <c r="H169" s="3"/>
    </row>
    <row r="170" spans="1:8" ht="15.75" customHeight="1">
      <c r="A170" s="1"/>
      <c r="B170" s="1"/>
      <c r="C170" s="2"/>
      <c r="D170" s="2"/>
      <c r="E170" s="2"/>
      <c r="F170" s="3"/>
      <c r="G170" s="3"/>
      <c r="H170" s="3"/>
    </row>
    <row r="171" spans="1:8" ht="15.75" customHeight="1">
      <c r="A171" s="1"/>
      <c r="B171" s="1"/>
      <c r="C171" s="2"/>
      <c r="D171" s="2"/>
      <c r="E171" s="2"/>
      <c r="F171" s="3"/>
      <c r="G171" s="3"/>
      <c r="H171" s="3"/>
    </row>
    <row r="172" spans="1:8" ht="15.75" customHeight="1">
      <c r="A172" s="1"/>
      <c r="B172" s="1"/>
      <c r="C172" s="2"/>
      <c r="D172" s="2"/>
      <c r="E172" s="2"/>
      <c r="F172" s="3"/>
      <c r="G172" s="3"/>
      <c r="H172" s="3"/>
    </row>
    <row r="173" spans="1:8" ht="15.75" customHeight="1">
      <c r="A173" s="1"/>
      <c r="B173" s="1"/>
      <c r="C173" s="2"/>
      <c r="D173" s="2"/>
      <c r="E173" s="2"/>
      <c r="F173" s="3"/>
      <c r="G173" s="3"/>
      <c r="H173" s="3"/>
    </row>
    <row r="174" spans="1:8" ht="15.75" customHeight="1">
      <c r="A174" s="1"/>
      <c r="B174" s="1"/>
      <c r="C174" s="2"/>
      <c r="D174" s="2"/>
      <c r="E174" s="2"/>
      <c r="F174" s="3"/>
      <c r="G174" s="3"/>
      <c r="H174" s="3"/>
    </row>
    <row r="175" spans="1:8" ht="15.75" customHeight="1">
      <c r="A175" s="1"/>
      <c r="B175" s="1"/>
      <c r="C175" s="2"/>
      <c r="D175" s="2"/>
      <c r="E175" s="2"/>
      <c r="F175" s="3"/>
      <c r="G175" s="3"/>
      <c r="H175" s="3"/>
    </row>
    <row r="176" spans="1:8" ht="15.75" customHeight="1">
      <c r="A176" s="1"/>
      <c r="B176" s="1"/>
      <c r="C176" s="2"/>
      <c r="D176" s="2"/>
      <c r="E176" s="2"/>
      <c r="F176" s="3"/>
      <c r="G176" s="3"/>
      <c r="H176" s="3"/>
    </row>
    <row r="177" spans="1:8" ht="15.75" customHeight="1">
      <c r="A177" s="1"/>
      <c r="B177" s="1"/>
      <c r="C177" s="2"/>
      <c r="D177" s="2"/>
      <c r="E177" s="2"/>
      <c r="F177" s="3"/>
      <c r="G177" s="3"/>
      <c r="H177" s="3"/>
    </row>
    <row r="178" spans="1:8" ht="15.75" customHeight="1">
      <c r="A178" s="1"/>
      <c r="B178" s="1"/>
      <c r="C178" s="2"/>
      <c r="D178" s="2"/>
      <c r="E178" s="2"/>
      <c r="F178" s="3"/>
      <c r="G178" s="3"/>
      <c r="H178" s="3"/>
    </row>
    <row r="179" spans="1:8" ht="15.75" customHeight="1">
      <c r="A179" s="1"/>
      <c r="B179" s="1"/>
      <c r="C179" s="2"/>
      <c r="D179" s="2"/>
      <c r="E179" s="2"/>
      <c r="F179" s="3"/>
      <c r="G179" s="3"/>
      <c r="H179" s="3"/>
    </row>
    <row r="180" spans="1:8" ht="15.75" customHeight="1">
      <c r="A180" s="1"/>
      <c r="B180" s="1"/>
      <c r="C180" s="2"/>
      <c r="D180" s="2"/>
      <c r="E180" s="2"/>
      <c r="F180" s="3"/>
      <c r="G180" s="3"/>
      <c r="H180" s="3"/>
    </row>
    <row r="181" spans="1:8" ht="15.75" customHeight="1">
      <c r="A181" s="1"/>
      <c r="B181" s="1"/>
      <c r="C181" s="2"/>
      <c r="D181" s="2"/>
      <c r="E181" s="2"/>
      <c r="F181" s="3"/>
      <c r="G181" s="3"/>
      <c r="H181" s="3"/>
    </row>
    <row r="182" spans="1:8" ht="15.75" customHeight="1">
      <c r="A182" s="1"/>
      <c r="B182" s="1"/>
      <c r="C182" s="2"/>
      <c r="D182" s="2"/>
      <c r="E182" s="2"/>
      <c r="F182" s="3"/>
      <c r="G182" s="3"/>
      <c r="H182" s="3"/>
    </row>
    <row r="183" spans="1:8" ht="15.75" customHeight="1">
      <c r="A183" s="1"/>
      <c r="B183" s="1"/>
      <c r="C183" s="2"/>
      <c r="D183" s="2"/>
      <c r="E183" s="2"/>
      <c r="F183" s="3"/>
      <c r="G183" s="3"/>
      <c r="H183" s="3"/>
    </row>
    <row r="184" spans="1:8" ht="15.75" customHeight="1">
      <c r="A184" s="1"/>
      <c r="B184" s="1"/>
      <c r="C184" s="2"/>
      <c r="D184" s="2"/>
      <c r="E184" s="2"/>
      <c r="F184" s="3"/>
      <c r="G184" s="3"/>
      <c r="H184" s="3"/>
    </row>
    <row r="185" spans="1:8" ht="15.75" customHeight="1">
      <c r="A185" s="1"/>
      <c r="B185" s="1"/>
      <c r="C185" s="2"/>
      <c r="D185" s="2"/>
      <c r="E185" s="2"/>
      <c r="F185" s="3"/>
      <c r="G185" s="3"/>
      <c r="H185" s="3"/>
    </row>
    <row r="186" spans="1:8" ht="15.75" customHeight="1">
      <c r="A186" s="1"/>
      <c r="B186" s="1"/>
      <c r="C186" s="2"/>
      <c r="D186" s="2"/>
      <c r="E186" s="2"/>
      <c r="F186" s="3"/>
      <c r="G186" s="3"/>
      <c r="H186" s="3"/>
    </row>
    <row r="187" spans="1:8" ht="15.75" customHeight="1">
      <c r="A187" s="1"/>
      <c r="B187" s="1"/>
      <c r="C187" s="2"/>
      <c r="D187" s="2"/>
      <c r="E187" s="2"/>
      <c r="F187" s="3"/>
      <c r="G187" s="3"/>
      <c r="H187" s="3"/>
    </row>
    <row r="188" spans="1:8" ht="15.75" customHeight="1">
      <c r="A188" s="1"/>
      <c r="B188" s="1"/>
      <c r="C188" s="2"/>
      <c r="D188" s="2"/>
      <c r="E188" s="2"/>
      <c r="F188" s="3"/>
      <c r="G188" s="3"/>
      <c r="H188" s="3"/>
    </row>
    <row r="189" spans="1:8" ht="15.75" customHeight="1">
      <c r="A189" s="1"/>
      <c r="B189" s="1"/>
      <c r="C189" s="2"/>
      <c r="D189" s="2"/>
      <c r="E189" s="2"/>
      <c r="F189" s="3"/>
      <c r="G189" s="3"/>
      <c r="H189" s="3"/>
    </row>
    <row r="190" spans="1:8" ht="15.75" customHeight="1">
      <c r="A190" s="1"/>
      <c r="B190" s="1"/>
      <c r="C190" s="2"/>
      <c r="D190" s="2"/>
      <c r="E190" s="2"/>
      <c r="F190" s="3"/>
      <c r="G190" s="3"/>
      <c r="H190" s="3"/>
    </row>
    <row r="191" spans="1:8" ht="15.75" customHeight="1">
      <c r="A191" s="1"/>
      <c r="B191" s="1"/>
      <c r="C191" s="2"/>
      <c r="D191" s="2"/>
      <c r="E191" s="2"/>
      <c r="F191" s="3"/>
      <c r="G191" s="3"/>
      <c r="H191" s="3"/>
    </row>
    <row r="192" spans="1:8" ht="15.75" customHeight="1">
      <c r="A192" s="1"/>
      <c r="B192" s="1"/>
      <c r="C192" s="2"/>
      <c r="D192" s="2"/>
      <c r="E192" s="2"/>
      <c r="F192" s="3"/>
      <c r="G192" s="3"/>
      <c r="H192" s="3"/>
    </row>
    <row r="193" spans="1:8" ht="15.75" customHeight="1">
      <c r="A193" s="1"/>
      <c r="B193" s="1"/>
      <c r="C193" s="2"/>
      <c r="D193" s="2"/>
      <c r="E193" s="2"/>
      <c r="F193" s="3"/>
      <c r="G193" s="3"/>
      <c r="H193" s="3"/>
    </row>
    <row r="194" spans="1:8" ht="15.75" customHeight="1">
      <c r="A194" s="1"/>
      <c r="B194" s="1"/>
      <c r="C194" s="2"/>
      <c r="D194" s="2"/>
      <c r="E194" s="2"/>
      <c r="F194" s="3"/>
      <c r="G194" s="3"/>
      <c r="H194" s="3"/>
    </row>
    <row r="195" spans="1:8" ht="15.75" customHeight="1">
      <c r="A195" s="1"/>
      <c r="B195" s="1"/>
      <c r="C195" s="2"/>
      <c r="D195" s="2"/>
      <c r="E195" s="2"/>
      <c r="F195" s="3"/>
      <c r="G195" s="3"/>
      <c r="H195" s="3"/>
    </row>
    <row r="196" spans="1:8" ht="15.75" customHeight="1">
      <c r="A196" s="1"/>
      <c r="B196" s="1"/>
      <c r="C196" s="2"/>
      <c r="D196" s="2"/>
      <c r="E196" s="2"/>
      <c r="F196" s="3"/>
      <c r="G196" s="3"/>
      <c r="H196" s="3"/>
    </row>
    <row r="197" spans="1:8" ht="15.75" customHeight="1">
      <c r="A197" s="1"/>
      <c r="B197" s="1"/>
      <c r="C197" s="2"/>
      <c r="D197" s="2"/>
      <c r="E197" s="2"/>
      <c r="F197" s="3"/>
      <c r="G197" s="3"/>
      <c r="H197" s="3"/>
    </row>
    <row r="198" spans="1:8" ht="15.75" customHeight="1">
      <c r="A198" s="1"/>
      <c r="B198" s="1"/>
      <c r="C198" s="2"/>
      <c r="D198" s="2"/>
      <c r="E198" s="2"/>
      <c r="F198" s="3"/>
      <c r="G198" s="3"/>
      <c r="H198" s="3"/>
    </row>
    <row r="199" spans="1:8" ht="15.75" customHeight="1">
      <c r="A199" s="1"/>
      <c r="B199" s="1"/>
      <c r="C199" s="2"/>
      <c r="D199" s="2"/>
      <c r="E199" s="2"/>
      <c r="F199" s="3"/>
      <c r="G199" s="3"/>
      <c r="H199" s="3"/>
    </row>
    <row r="200" spans="1:8" ht="15.75" customHeight="1">
      <c r="A200" s="1"/>
      <c r="B200" s="1"/>
      <c r="C200" s="2"/>
      <c r="D200" s="2"/>
      <c r="E200" s="2"/>
      <c r="F200" s="3"/>
      <c r="G200" s="3"/>
      <c r="H200" s="3"/>
    </row>
    <row r="201" spans="1:8" ht="15.75" customHeight="1">
      <c r="A201" s="1"/>
      <c r="B201" s="1"/>
      <c r="C201" s="2"/>
      <c r="D201" s="2"/>
      <c r="E201" s="2"/>
      <c r="F201" s="3"/>
      <c r="G201" s="3"/>
      <c r="H201" s="3"/>
    </row>
    <row r="202" spans="1:8" ht="15.75" customHeight="1">
      <c r="A202" s="1"/>
      <c r="B202" s="1"/>
      <c r="C202" s="2"/>
      <c r="D202" s="2"/>
      <c r="E202" s="2"/>
      <c r="F202" s="3"/>
      <c r="G202" s="3"/>
      <c r="H202" s="3"/>
    </row>
    <row r="203" spans="1:8" ht="15.75" customHeight="1">
      <c r="A203" s="1"/>
      <c r="B203" s="1"/>
      <c r="C203" s="2"/>
      <c r="D203" s="2"/>
      <c r="E203" s="2"/>
      <c r="F203" s="3"/>
      <c r="G203" s="3"/>
      <c r="H203" s="3"/>
    </row>
    <row r="204" spans="1:8" ht="15.75" customHeight="1">
      <c r="A204" s="1"/>
      <c r="B204" s="1"/>
      <c r="C204" s="2"/>
      <c r="D204" s="2"/>
      <c r="E204" s="2"/>
      <c r="F204" s="3"/>
      <c r="G204" s="3"/>
      <c r="H204" s="3"/>
    </row>
    <row r="205" spans="1:8" ht="15.75" customHeight="1">
      <c r="A205" s="1"/>
      <c r="B205" s="1"/>
      <c r="C205" s="2"/>
      <c r="D205" s="2"/>
      <c r="E205" s="2"/>
      <c r="F205" s="3"/>
      <c r="G205" s="3"/>
      <c r="H205" s="3"/>
    </row>
    <row r="206" spans="1:8" ht="15.75" customHeight="1">
      <c r="A206" s="1"/>
      <c r="B206" s="1"/>
      <c r="C206" s="2"/>
      <c r="D206" s="2"/>
      <c r="E206" s="2"/>
      <c r="F206" s="3"/>
      <c r="G206" s="3"/>
      <c r="H206" s="3"/>
    </row>
    <row r="207" spans="1:8" ht="15.75" customHeight="1">
      <c r="A207" s="1"/>
      <c r="B207" s="1"/>
      <c r="C207" s="2"/>
      <c r="D207" s="2"/>
      <c r="E207" s="2"/>
      <c r="F207" s="3"/>
      <c r="G207" s="3"/>
      <c r="H207" s="3"/>
    </row>
    <row r="208" spans="1:8" ht="15.75" customHeight="1">
      <c r="A208" s="1"/>
      <c r="B208" s="1"/>
      <c r="C208" s="2"/>
      <c r="D208" s="2"/>
      <c r="E208" s="2"/>
      <c r="F208" s="3"/>
      <c r="G208" s="3"/>
      <c r="H208" s="3"/>
    </row>
    <row r="209" spans="1:8" ht="15.75" customHeight="1">
      <c r="A209" s="1"/>
      <c r="B209" s="1"/>
      <c r="C209" s="2"/>
      <c r="D209" s="2"/>
      <c r="E209" s="2"/>
      <c r="F209" s="3"/>
      <c r="G209" s="3"/>
      <c r="H209" s="3"/>
    </row>
    <row r="210" spans="1:8" ht="15.75" customHeight="1">
      <c r="A210" s="1"/>
      <c r="B210" s="1"/>
      <c r="C210" s="2"/>
      <c r="D210" s="2"/>
      <c r="E210" s="2"/>
      <c r="F210" s="3"/>
      <c r="G210" s="3"/>
      <c r="H210" s="3"/>
    </row>
    <row r="211" spans="1:8" ht="15.75" customHeight="1">
      <c r="A211" s="1"/>
      <c r="B211" s="1"/>
      <c r="C211" s="2"/>
      <c r="D211" s="2"/>
      <c r="E211" s="2"/>
      <c r="F211" s="3"/>
      <c r="G211" s="3"/>
      <c r="H211" s="3"/>
    </row>
    <row r="212" spans="1:8" ht="15.75" customHeight="1">
      <c r="A212" s="1"/>
      <c r="B212" s="1"/>
      <c r="C212" s="2"/>
      <c r="D212" s="2"/>
      <c r="E212" s="2"/>
      <c r="F212" s="3"/>
      <c r="G212" s="3"/>
      <c r="H212" s="3"/>
    </row>
    <row r="213" spans="1:8" ht="15.75" customHeight="1">
      <c r="A213" s="1"/>
      <c r="B213" s="1"/>
      <c r="C213" s="2"/>
      <c r="D213" s="2"/>
      <c r="E213" s="2"/>
      <c r="F213" s="3"/>
      <c r="G213" s="3"/>
      <c r="H213" s="3"/>
    </row>
    <row r="214" spans="1:8" ht="15.75" customHeight="1">
      <c r="A214" s="1"/>
      <c r="B214" s="1"/>
      <c r="C214" s="2"/>
      <c r="D214" s="2"/>
      <c r="E214" s="2"/>
      <c r="F214" s="3"/>
      <c r="G214" s="3"/>
      <c r="H214" s="3"/>
    </row>
    <row r="215" spans="1:8" ht="15.75" customHeight="1">
      <c r="A215" s="1"/>
      <c r="B215" s="1"/>
      <c r="C215" s="2"/>
      <c r="D215" s="2"/>
      <c r="E215" s="2"/>
      <c r="F215" s="3"/>
      <c r="G215" s="3"/>
      <c r="H215" s="3"/>
    </row>
    <row r="216" spans="1:8" ht="15.75" customHeight="1">
      <c r="A216" s="1"/>
      <c r="B216" s="1"/>
      <c r="C216" s="2"/>
      <c r="D216" s="2"/>
      <c r="E216" s="2"/>
      <c r="F216" s="3"/>
      <c r="G216" s="3"/>
      <c r="H216" s="3"/>
    </row>
    <row r="217" spans="1:8" ht="15.75" customHeight="1">
      <c r="A217" s="1"/>
      <c r="B217" s="1"/>
      <c r="C217" s="2"/>
      <c r="D217" s="2"/>
      <c r="E217" s="2"/>
      <c r="F217" s="3"/>
      <c r="G217" s="3"/>
      <c r="H217" s="3"/>
    </row>
    <row r="218" spans="1:8" ht="15.75" customHeight="1">
      <c r="A218" s="1"/>
      <c r="B218" s="1"/>
      <c r="C218" s="2"/>
      <c r="D218" s="2"/>
      <c r="E218" s="2"/>
      <c r="F218" s="3"/>
      <c r="G218" s="3"/>
      <c r="H218" s="3"/>
    </row>
    <row r="219" spans="1:8" ht="15.75" customHeight="1">
      <c r="A219" s="1"/>
      <c r="B219" s="1"/>
      <c r="C219" s="2"/>
      <c r="D219" s="2"/>
      <c r="E219" s="2"/>
      <c r="F219" s="3"/>
      <c r="G219" s="3"/>
      <c r="H219" s="3"/>
    </row>
    <row r="220" spans="1:8" ht="15.75" customHeight="1">
      <c r="A220" s="1"/>
      <c r="B220" s="1"/>
      <c r="C220" s="2"/>
      <c r="D220" s="2"/>
      <c r="E220" s="2"/>
      <c r="F220" s="3"/>
      <c r="G220" s="3"/>
      <c r="H220" s="3"/>
    </row>
    <row r="221" spans="1:8" ht="15.75" customHeight="1">
      <c r="A221" s="1"/>
      <c r="B221" s="1"/>
      <c r="C221" s="2"/>
      <c r="D221" s="2"/>
      <c r="E221" s="2"/>
      <c r="F221" s="3"/>
      <c r="G221" s="3"/>
      <c r="H221" s="3"/>
    </row>
    <row r="222" spans="1:8" ht="15.75" customHeight="1">
      <c r="A222" s="1"/>
      <c r="B222" s="1"/>
      <c r="C222" s="2"/>
      <c r="D222" s="2"/>
      <c r="E222" s="2"/>
      <c r="F222" s="3"/>
      <c r="G222" s="3"/>
      <c r="H222" s="3"/>
    </row>
    <row r="223" spans="1:8" ht="15.75" customHeight="1"/>
    <row r="224" spans="1: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mergeCells count="9">
    <mergeCell ref="A19:H19"/>
    <mergeCell ref="A2:L2"/>
    <mergeCell ref="A4:L4"/>
    <mergeCell ref="A5:L5"/>
    <mergeCell ref="A6:L6"/>
    <mergeCell ref="A7:L7"/>
    <mergeCell ref="A8:L8"/>
    <mergeCell ref="A9:L9"/>
    <mergeCell ref="A10:L10"/>
  </mergeCells>
  <hyperlinks>
    <hyperlink ref="G13" r:id="rId1" xr:uid="{275E51CC-174C-48B8-AC5E-F408A5702AF3}"/>
  </hyperlinks>
  <pageMargins left="0.7" right="0.7" top="0.75" bottom="0.75" header="0" footer="0"/>
  <pageSetup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7"/>
  </sheetPr>
  <dimension ref="A1:Y1000"/>
  <sheetViews>
    <sheetView topLeftCell="A9" workbookViewId="0">
      <selection activeCell="A9" sqref="A9:XFD13"/>
    </sheetView>
  </sheetViews>
  <sheetFormatPr defaultColWidth="14.44140625" defaultRowHeight="15" customHeight="1"/>
  <cols>
    <col min="1" max="1" width="23.6640625" customWidth="1"/>
    <col min="2" max="2" width="10.88671875" customWidth="1"/>
    <col min="3" max="3" width="35.109375" customWidth="1"/>
    <col min="4" max="4" width="17.6640625" customWidth="1"/>
    <col min="5" max="5" width="26.44140625" customWidth="1"/>
    <col min="6" max="8" width="13.6640625" customWidth="1"/>
    <col min="9" max="25" width="8" customWidth="1"/>
  </cols>
  <sheetData>
    <row r="1" spans="1:25" ht="14.4">
      <c r="A1" s="1"/>
      <c r="B1" s="1"/>
      <c r="C1" s="2"/>
      <c r="D1" s="2"/>
      <c r="E1" s="2"/>
      <c r="F1" s="3"/>
      <c r="G1" s="3"/>
      <c r="H1" s="3"/>
    </row>
    <row r="2" spans="1:25" ht="15.75" customHeight="1">
      <c r="A2" s="2389" t="s">
        <v>322</v>
      </c>
      <c r="B2" s="2390"/>
      <c r="C2" s="2390"/>
      <c r="D2" s="2390"/>
      <c r="E2" s="2391"/>
      <c r="F2" s="4"/>
      <c r="G2" s="4"/>
      <c r="H2" s="4"/>
      <c r="I2" s="19"/>
      <c r="J2" s="19"/>
      <c r="K2" s="19"/>
      <c r="L2" s="19"/>
      <c r="M2" s="19"/>
      <c r="N2" s="19"/>
      <c r="O2" s="19"/>
      <c r="P2" s="19"/>
      <c r="Q2" s="19"/>
      <c r="R2" s="19"/>
      <c r="S2" s="19"/>
      <c r="T2" s="19"/>
      <c r="U2" s="19"/>
      <c r="V2" s="19"/>
      <c r="W2" s="19"/>
      <c r="X2" s="19"/>
      <c r="Y2" s="19"/>
    </row>
    <row r="3" spans="1:25" ht="15.75" customHeight="1">
      <c r="A3" s="5"/>
      <c r="B3" s="5"/>
      <c r="C3" s="5"/>
      <c r="D3" s="5"/>
      <c r="E3" s="6"/>
      <c r="F3" s="4"/>
      <c r="G3" s="4"/>
      <c r="H3" s="4"/>
      <c r="I3" s="19"/>
      <c r="J3" s="19"/>
      <c r="K3" s="19"/>
      <c r="L3" s="19"/>
      <c r="M3" s="19"/>
      <c r="N3" s="19"/>
      <c r="O3" s="19"/>
      <c r="P3" s="19"/>
      <c r="Q3" s="19"/>
      <c r="R3" s="19"/>
      <c r="S3" s="19"/>
      <c r="T3" s="19"/>
      <c r="U3" s="19"/>
      <c r="V3" s="19"/>
      <c r="W3" s="19"/>
      <c r="X3" s="19"/>
      <c r="Y3" s="19"/>
    </row>
    <row r="4" spans="1:25" ht="21.45" customHeight="1">
      <c r="A4" s="2330" t="s">
        <v>352</v>
      </c>
      <c r="B4" s="2372"/>
      <c r="C4" s="2372"/>
      <c r="D4" s="2372"/>
      <c r="E4" s="2373"/>
      <c r="F4" s="4"/>
      <c r="G4" s="4"/>
      <c r="H4" s="4"/>
      <c r="I4" s="19"/>
      <c r="J4" s="19"/>
      <c r="K4" s="19"/>
      <c r="L4" s="19"/>
      <c r="M4" s="19"/>
      <c r="N4" s="19"/>
      <c r="O4" s="19"/>
      <c r="P4" s="19"/>
      <c r="Q4" s="19"/>
      <c r="R4" s="19"/>
      <c r="S4" s="19"/>
      <c r="T4" s="19"/>
      <c r="U4" s="19"/>
      <c r="V4" s="19"/>
      <c r="W4" s="19"/>
      <c r="X4" s="19"/>
      <c r="Y4" s="19"/>
    </row>
    <row r="5" spans="1:25" ht="28.5" customHeight="1">
      <c r="A5" s="2353" t="s">
        <v>323</v>
      </c>
      <c r="B5" s="2372"/>
      <c r="C5" s="2372"/>
      <c r="D5" s="2372"/>
      <c r="E5" s="2373"/>
      <c r="F5" s="4"/>
      <c r="G5" s="4"/>
      <c r="H5" s="4"/>
      <c r="I5" s="19"/>
      <c r="J5" s="19"/>
      <c r="K5" s="19"/>
      <c r="L5" s="19"/>
      <c r="M5" s="19"/>
      <c r="N5" s="19"/>
      <c r="O5" s="19"/>
      <c r="P5" s="19"/>
      <c r="Q5" s="19"/>
      <c r="R5" s="19"/>
      <c r="S5" s="19"/>
      <c r="T5" s="19"/>
      <c r="U5" s="19"/>
      <c r="V5" s="19"/>
      <c r="W5" s="19"/>
      <c r="X5" s="19"/>
      <c r="Y5" s="19"/>
    </row>
    <row r="6" spans="1:25" ht="39.75" customHeight="1">
      <c r="A6" s="2374" t="s">
        <v>324</v>
      </c>
      <c r="B6" s="2325"/>
      <c r="C6" s="2325"/>
      <c r="D6" s="2325"/>
      <c r="E6" s="2326"/>
      <c r="F6" s="4"/>
      <c r="G6" s="4"/>
      <c r="H6" s="4"/>
      <c r="I6" s="19"/>
      <c r="J6" s="19"/>
      <c r="K6" s="19"/>
      <c r="L6" s="19"/>
      <c r="M6" s="19"/>
      <c r="N6" s="19"/>
      <c r="O6" s="19"/>
      <c r="P6" s="19"/>
      <c r="Q6" s="19"/>
      <c r="R6" s="19"/>
      <c r="S6" s="19"/>
      <c r="T6" s="19"/>
      <c r="U6" s="19"/>
      <c r="V6" s="19"/>
      <c r="W6" s="19"/>
      <c r="X6" s="19"/>
      <c r="Y6" s="19"/>
    </row>
    <row r="7" spans="1:25" ht="14.4">
      <c r="A7" s="7"/>
      <c r="B7" s="7"/>
      <c r="C7" s="8"/>
      <c r="D7" s="8"/>
      <c r="E7" s="8"/>
      <c r="F7" s="7"/>
      <c r="G7" s="7"/>
      <c r="H7" s="7"/>
      <c r="I7" s="19"/>
      <c r="J7" s="19"/>
      <c r="K7" s="19"/>
      <c r="L7" s="19"/>
      <c r="M7" s="19"/>
      <c r="N7" s="19"/>
      <c r="O7" s="19"/>
      <c r="P7" s="19"/>
      <c r="Q7" s="19"/>
      <c r="R7" s="19"/>
      <c r="S7" s="19"/>
      <c r="T7" s="19"/>
      <c r="U7" s="19"/>
      <c r="V7" s="19"/>
      <c r="W7" s="19"/>
      <c r="X7" s="19"/>
      <c r="Y7" s="19"/>
    </row>
    <row r="8" spans="1:25" ht="61.5" customHeight="1">
      <c r="A8" s="9" t="s">
        <v>135</v>
      </c>
      <c r="B8" s="10" t="s">
        <v>85</v>
      </c>
      <c r="C8" s="130" t="s">
        <v>353</v>
      </c>
      <c r="D8" s="11" t="s">
        <v>71</v>
      </c>
      <c r="E8" s="11" t="s">
        <v>57</v>
      </c>
      <c r="F8" s="138" t="s">
        <v>393</v>
      </c>
      <c r="I8" s="19"/>
      <c r="J8" s="19"/>
      <c r="K8" s="19"/>
      <c r="L8" s="19"/>
      <c r="M8" s="19"/>
      <c r="N8" s="19"/>
      <c r="O8" s="19"/>
      <c r="P8" s="19"/>
      <c r="Q8" s="19"/>
      <c r="R8" s="19"/>
      <c r="S8" s="19"/>
      <c r="T8" s="19"/>
      <c r="U8" s="19"/>
      <c r="V8" s="19"/>
      <c r="W8" s="19"/>
      <c r="X8" s="19"/>
      <c r="Y8" s="19"/>
    </row>
    <row r="9" spans="1:25" ht="25.2" customHeight="1">
      <c r="A9" s="12" t="s">
        <v>8186</v>
      </c>
      <c r="B9" s="13" t="s">
        <v>1044</v>
      </c>
      <c r="C9" s="13" t="s">
        <v>9191</v>
      </c>
      <c r="D9" s="14">
        <v>50</v>
      </c>
      <c r="E9" s="15">
        <v>50</v>
      </c>
      <c r="F9" s="12" t="s">
        <v>8186</v>
      </c>
    </row>
    <row r="10" spans="1:25" ht="25.2" customHeight="1">
      <c r="A10" s="484" t="s">
        <v>7218</v>
      </c>
      <c r="B10" s="484"/>
      <c r="C10" s="1243" t="s">
        <v>9192</v>
      </c>
      <c r="D10" s="1244">
        <v>50</v>
      </c>
      <c r="E10" s="1245">
        <v>50</v>
      </c>
      <c r="F10" s="484" t="s">
        <v>7218</v>
      </c>
    </row>
    <row r="11" spans="1:25" ht="25.2" customHeight="1">
      <c r="A11" s="484" t="s">
        <v>8498</v>
      </c>
      <c r="B11" s="484" t="s">
        <v>8519</v>
      </c>
      <c r="C11" s="1243" t="s">
        <v>9192</v>
      </c>
      <c r="D11" s="1244">
        <v>50</v>
      </c>
      <c r="E11" s="1245">
        <v>50</v>
      </c>
      <c r="F11" s="484" t="s">
        <v>8498</v>
      </c>
    </row>
    <row r="12" spans="1:25" ht="25.2" customHeight="1">
      <c r="A12" s="484" t="s">
        <v>7333</v>
      </c>
      <c r="B12" s="484"/>
      <c r="C12" s="1243" t="s">
        <v>9193</v>
      </c>
      <c r="D12" s="1244">
        <v>50</v>
      </c>
      <c r="E12" s="1245">
        <v>50</v>
      </c>
      <c r="F12" s="12" t="s">
        <v>8513</v>
      </c>
    </row>
    <row r="13" spans="1:25" ht="25.2" customHeight="1">
      <c r="A13" s="484" t="s">
        <v>9186</v>
      </c>
      <c r="B13" s="484"/>
      <c r="C13" s="1243" t="s">
        <v>9192</v>
      </c>
      <c r="D13" s="1244">
        <v>50</v>
      </c>
      <c r="E13" s="1245">
        <v>50</v>
      </c>
      <c r="F13" s="12" t="s">
        <v>7338</v>
      </c>
    </row>
    <row r="14" spans="1:25" ht="14.4">
      <c r="A14" s="12"/>
      <c r="B14" s="13"/>
      <c r="C14" s="13"/>
      <c r="D14" s="16"/>
      <c r="E14" s="15"/>
    </row>
    <row r="15" spans="1:25" ht="14.4">
      <c r="A15" s="8"/>
      <c r="B15" s="17"/>
      <c r="C15" s="17"/>
      <c r="D15" s="18"/>
      <c r="E15" s="18">
        <f>SUM(E9:E14)</f>
        <v>250</v>
      </c>
    </row>
    <row r="16" spans="1:25" ht="14.4">
      <c r="A16" s="1"/>
      <c r="B16" s="1"/>
      <c r="C16" s="2"/>
      <c r="D16" s="2"/>
      <c r="E16" s="2"/>
      <c r="F16" s="3"/>
      <c r="G16" s="3"/>
      <c r="H16" s="3"/>
    </row>
    <row r="17" spans="1:25" ht="14.4">
      <c r="A17" s="2320" t="s">
        <v>59</v>
      </c>
      <c r="B17" s="2328"/>
      <c r="C17" s="2328"/>
      <c r="D17" s="2328"/>
      <c r="E17" s="2328"/>
      <c r="F17" s="2328"/>
      <c r="G17" s="2328"/>
      <c r="H17" s="2328"/>
      <c r="I17" s="1"/>
      <c r="J17" s="1"/>
      <c r="K17" s="1"/>
      <c r="L17" s="1"/>
      <c r="M17" s="1"/>
      <c r="N17" s="1"/>
      <c r="O17" s="1"/>
      <c r="P17" s="1"/>
      <c r="Q17" s="1"/>
      <c r="R17" s="1"/>
      <c r="S17" s="1"/>
      <c r="T17" s="1"/>
      <c r="U17" s="1"/>
      <c r="V17" s="1"/>
      <c r="W17" s="1"/>
      <c r="X17" s="1"/>
      <c r="Y17" s="1"/>
    </row>
    <row r="18" spans="1:25" ht="14.4">
      <c r="A18" s="1"/>
      <c r="B18" s="1"/>
      <c r="C18" s="2"/>
      <c r="D18" s="2"/>
      <c r="E18" s="3"/>
      <c r="F18" s="3"/>
      <c r="G18" s="3"/>
      <c r="H18" s="3"/>
    </row>
    <row r="19" spans="1:25" ht="14.4">
      <c r="A19" s="1"/>
      <c r="B19" s="1"/>
      <c r="C19" s="2"/>
      <c r="D19" s="2"/>
      <c r="E19" s="2"/>
      <c r="F19" s="3"/>
      <c r="G19" s="3"/>
      <c r="H19" s="3"/>
    </row>
    <row r="20" spans="1:25" ht="15.75" customHeight="1">
      <c r="A20" s="1"/>
      <c r="B20" s="1"/>
      <c r="C20" s="2"/>
      <c r="D20" s="2"/>
      <c r="E20" s="3"/>
      <c r="F20" s="3"/>
      <c r="G20" s="3"/>
      <c r="H20" s="3"/>
    </row>
    <row r="21" spans="1:25" ht="15.75" customHeight="1">
      <c r="A21" s="1"/>
      <c r="B21" s="1"/>
      <c r="C21" s="2"/>
      <c r="D21" s="2"/>
      <c r="E21" s="2"/>
      <c r="F21" s="3"/>
      <c r="G21" s="3"/>
      <c r="H21" s="3"/>
    </row>
    <row r="22" spans="1:25" ht="15.75" customHeight="1">
      <c r="A22" s="1"/>
      <c r="B22" s="1"/>
      <c r="C22" s="2"/>
      <c r="D22" s="2"/>
      <c r="E22" s="2"/>
      <c r="F22" s="3"/>
      <c r="G22" s="3"/>
      <c r="H22" s="3"/>
    </row>
    <row r="23" spans="1:25" ht="15.75" customHeight="1">
      <c r="A23" s="1"/>
      <c r="B23" s="1"/>
      <c r="C23" s="2"/>
      <c r="D23" s="2"/>
      <c r="E23" s="2"/>
      <c r="F23" s="3"/>
      <c r="G23" s="3"/>
      <c r="H23" s="3"/>
    </row>
    <row r="24" spans="1:25" ht="15.75" customHeight="1">
      <c r="A24" s="1"/>
      <c r="B24" s="1"/>
      <c r="C24" s="2"/>
      <c r="D24" s="2"/>
      <c r="E24" s="2"/>
      <c r="F24" s="3"/>
      <c r="G24" s="3"/>
      <c r="H24" s="3"/>
    </row>
    <row r="25" spans="1:25" ht="15.75" customHeight="1">
      <c r="A25" s="1"/>
      <c r="B25" s="1"/>
      <c r="C25" s="2"/>
      <c r="D25" s="2"/>
      <c r="E25" s="2"/>
      <c r="F25" s="3"/>
      <c r="G25" s="3"/>
      <c r="H25" s="3"/>
    </row>
    <row r="26" spans="1:25" ht="15.75" customHeight="1">
      <c r="A26" s="1"/>
      <c r="B26" s="1"/>
      <c r="C26" s="2"/>
      <c r="D26" s="2"/>
      <c r="E26" s="2"/>
      <c r="F26" s="3"/>
      <c r="G26" s="3"/>
      <c r="H26" s="3"/>
    </row>
    <row r="27" spans="1:25" ht="15.75" customHeight="1">
      <c r="A27" s="1"/>
      <c r="B27" s="1"/>
      <c r="C27" s="2"/>
      <c r="D27" s="2"/>
      <c r="E27" s="2"/>
      <c r="F27" s="3"/>
      <c r="G27" s="3"/>
      <c r="H27" s="3"/>
    </row>
    <row r="28" spans="1:25" ht="15.75" customHeight="1">
      <c r="A28" s="1"/>
      <c r="B28" s="1"/>
      <c r="C28" s="2"/>
      <c r="D28" s="2"/>
      <c r="E28" s="2"/>
      <c r="F28" s="3"/>
      <c r="G28" s="3"/>
      <c r="H28" s="3"/>
    </row>
    <row r="29" spans="1:25" ht="15.75" customHeight="1">
      <c r="A29" s="1"/>
      <c r="B29" s="1"/>
      <c r="C29" s="2"/>
      <c r="D29" s="2"/>
      <c r="E29" s="2"/>
      <c r="F29" s="3"/>
      <c r="G29" s="3"/>
      <c r="H29" s="3"/>
    </row>
    <row r="30" spans="1:25" ht="15.75" customHeight="1">
      <c r="A30" s="1"/>
      <c r="B30" s="1"/>
      <c r="C30" s="2"/>
      <c r="D30" s="2"/>
      <c r="E30" s="2"/>
      <c r="F30" s="3"/>
      <c r="G30" s="3"/>
      <c r="H30" s="3"/>
    </row>
    <row r="31" spans="1:25" ht="15.75" customHeight="1">
      <c r="A31" s="1"/>
      <c r="B31" s="1"/>
      <c r="C31" s="2"/>
      <c r="D31" s="2"/>
      <c r="E31" s="2"/>
      <c r="F31" s="3"/>
      <c r="G31" s="3"/>
      <c r="H31" s="3"/>
    </row>
    <row r="32" spans="1:25" ht="15.75" customHeight="1">
      <c r="A32" s="1"/>
      <c r="B32" s="1"/>
      <c r="C32" s="2"/>
      <c r="D32" s="2"/>
      <c r="E32" s="2"/>
      <c r="F32" s="3"/>
      <c r="G32" s="3"/>
      <c r="H32" s="3"/>
    </row>
    <row r="33" spans="1:8" ht="15.75" customHeight="1">
      <c r="A33" s="1"/>
      <c r="B33" s="1"/>
      <c r="C33" s="2"/>
      <c r="D33" s="2"/>
      <c r="E33" s="2"/>
      <c r="F33" s="3"/>
      <c r="G33" s="3"/>
      <c r="H33" s="3"/>
    </row>
    <row r="34" spans="1:8" ht="15.75" customHeight="1">
      <c r="A34" s="1"/>
      <c r="B34" s="1"/>
      <c r="C34" s="2"/>
      <c r="D34" s="2"/>
      <c r="E34" s="2"/>
      <c r="F34" s="3"/>
      <c r="G34" s="3"/>
      <c r="H34" s="3"/>
    </row>
    <row r="35" spans="1:8" ht="15.75" customHeight="1">
      <c r="A35" s="1"/>
      <c r="B35" s="1"/>
      <c r="C35" s="2"/>
      <c r="D35" s="2"/>
      <c r="E35" s="2"/>
      <c r="F35" s="3"/>
      <c r="G35" s="3"/>
      <c r="H35" s="3"/>
    </row>
    <row r="36" spans="1:8" ht="15.75" customHeight="1">
      <c r="A36" s="1"/>
      <c r="B36" s="1"/>
      <c r="C36" s="2"/>
      <c r="D36" s="2"/>
      <c r="E36" s="2"/>
      <c r="F36" s="3"/>
      <c r="G36" s="3"/>
      <c r="H36" s="3"/>
    </row>
    <row r="37" spans="1:8" ht="15.75" customHeight="1">
      <c r="A37" s="1"/>
      <c r="B37" s="1"/>
      <c r="C37" s="2"/>
      <c r="D37" s="2"/>
      <c r="E37" s="2"/>
      <c r="F37" s="3"/>
      <c r="G37" s="3"/>
      <c r="H37" s="3"/>
    </row>
    <row r="38" spans="1:8" ht="15.75" customHeight="1">
      <c r="A38" s="1"/>
      <c r="B38" s="1"/>
      <c r="C38" s="2"/>
      <c r="D38" s="2"/>
      <c r="E38" s="2"/>
      <c r="F38" s="3"/>
      <c r="G38" s="3"/>
      <c r="H38" s="3"/>
    </row>
    <row r="39" spans="1:8" ht="15.75" customHeight="1">
      <c r="A39" s="1"/>
      <c r="B39" s="1"/>
      <c r="C39" s="2"/>
      <c r="D39" s="2"/>
      <c r="E39" s="2"/>
      <c r="F39" s="3"/>
      <c r="G39" s="3"/>
      <c r="H39" s="3"/>
    </row>
    <row r="40" spans="1:8" ht="15.75" customHeight="1">
      <c r="A40" s="1"/>
      <c r="B40" s="1"/>
      <c r="C40" s="2"/>
      <c r="D40" s="2"/>
      <c r="E40" s="2"/>
      <c r="F40" s="3"/>
      <c r="G40" s="3"/>
      <c r="H40" s="3"/>
    </row>
    <row r="41" spans="1:8" ht="15.75" customHeight="1">
      <c r="A41" s="1"/>
      <c r="B41" s="1"/>
      <c r="C41" s="2"/>
      <c r="D41" s="2"/>
      <c r="E41" s="2"/>
      <c r="F41" s="3"/>
      <c r="G41" s="3"/>
      <c r="H41" s="3"/>
    </row>
    <row r="42" spans="1:8" ht="15.75" customHeight="1">
      <c r="A42" s="1"/>
      <c r="B42" s="1"/>
      <c r="C42" s="2"/>
      <c r="D42" s="2"/>
      <c r="E42" s="2"/>
      <c r="F42" s="3"/>
      <c r="G42" s="3"/>
      <c r="H42" s="3"/>
    </row>
    <row r="43" spans="1:8" ht="15.75" customHeight="1">
      <c r="A43" s="1"/>
      <c r="B43" s="1"/>
      <c r="C43" s="2"/>
      <c r="D43" s="2"/>
      <c r="E43" s="2"/>
      <c r="F43" s="3"/>
      <c r="G43" s="3"/>
      <c r="H43" s="3"/>
    </row>
    <row r="44" spans="1:8" ht="15.75" customHeight="1">
      <c r="A44" s="1"/>
      <c r="B44" s="1"/>
      <c r="C44" s="2"/>
      <c r="D44" s="2"/>
      <c r="E44" s="2"/>
      <c r="F44" s="3"/>
      <c r="G44" s="3"/>
      <c r="H44" s="3"/>
    </row>
    <row r="45" spans="1:8" ht="15.75" customHeight="1">
      <c r="A45" s="1"/>
      <c r="B45" s="1"/>
      <c r="C45" s="2"/>
      <c r="D45" s="2"/>
      <c r="E45" s="2"/>
      <c r="F45" s="3"/>
      <c r="G45" s="3"/>
      <c r="H45" s="3"/>
    </row>
    <row r="46" spans="1:8" ht="15.75" customHeight="1">
      <c r="A46" s="1"/>
      <c r="B46" s="1"/>
      <c r="C46" s="2"/>
      <c r="D46" s="2"/>
      <c r="E46" s="2"/>
      <c r="F46" s="3"/>
      <c r="G46" s="3"/>
      <c r="H46" s="3"/>
    </row>
    <row r="47" spans="1:8" ht="15.75" customHeight="1">
      <c r="A47" s="1"/>
      <c r="B47" s="1"/>
      <c r="C47" s="2"/>
      <c r="D47" s="2"/>
      <c r="E47" s="2"/>
      <c r="F47" s="3"/>
      <c r="G47" s="3"/>
      <c r="H47" s="3"/>
    </row>
    <row r="48" spans="1:8" ht="15.75" customHeight="1">
      <c r="A48" s="1"/>
      <c r="B48" s="1"/>
      <c r="C48" s="2"/>
      <c r="D48" s="2"/>
      <c r="E48" s="2"/>
      <c r="F48" s="3"/>
      <c r="G48" s="3"/>
      <c r="H48" s="3"/>
    </row>
    <row r="49" spans="1:8" ht="15.75" customHeight="1">
      <c r="A49" s="1"/>
      <c r="B49" s="1"/>
      <c r="C49" s="2"/>
      <c r="D49" s="2"/>
      <c r="E49" s="2"/>
      <c r="F49" s="3"/>
      <c r="G49" s="3"/>
      <c r="H49" s="3"/>
    </row>
    <row r="50" spans="1:8" ht="15.75" customHeight="1">
      <c r="A50" s="1"/>
      <c r="B50" s="1"/>
      <c r="C50" s="2"/>
      <c r="D50" s="2"/>
      <c r="E50" s="2"/>
      <c r="F50" s="3"/>
      <c r="G50" s="3"/>
      <c r="H50" s="3"/>
    </row>
    <row r="51" spans="1:8" ht="15.75" customHeight="1">
      <c r="A51" s="1"/>
      <c r="B51" s="1"/>
      <c r="C51" s="2"/>
      <c r="D51" s="2"/>
      <c r="E51" s="2"/>
      <c r="F51" s="3"/>
      <c r="G51" s="3"/>
      <c r="H51" s="3"/>
    </row>
    <row r="52" spans="1:8" ht="15.75" customHeight="1">
      <c r="A52" s="1"/>
      <c r="B52" s="1"/>
      <c r="C52" s="2"/>
      <c r="D52" s="2"/>
      <c r="E52" s="2"/>
      <c r="F52" s="3"/>
      <c r="G52" s="3"/>
      <c r="H52" s="3"/>
    </row>
    <row r="53" spans="1:8" ht="15.75" customHeight="1">
      <c r="A53" s="1"/>
      <c r="B53" s="1"/>
      <c r="C53" s="2"/>
      <c r="D53" s="2"/>
      <c r="E53" s="2"/>
      <c r="F53" s="3"/>
      <c r="G53" s="3"/>
      <c r="H53" s="3"/>
    </row>
    <row r="54" spans="1:8" ht="15.75" customHeight="1">
      <c r="A54" s="1"/>
      <c r="B54" s="1"/>
      <c r="C54" s="2"/>
      <c r="D54" s="2"/>
      <c r="E54" s="2"/>
      <c r="F54" s="3"/>
      <c r="G54" s="3"/>
      <c r="H54" s="3"/>
    </row>
    <row r="55" spans="1:8" ht="15.75" customHeight="1">
      <c r="A55" s="1"/>
      <c r="B55" s="1"/>
      <c r="C55" s="2"/>
      <c r="D55" s="2"/>
      <c r="E55" s="2"/>
      <c r="F55" s="3"/>
      <c r="G55" s="3"/>
      <c r="H55" s="3"/>
    </row>
    <row r="56" spans="1:8" ht="15.75" customHeight="1">
      <c r="A56" s="1"/>
      <c r="B56" s="1"/>
      <c r="C56" s="2"/>
      <c r="D56" s="2"/>
      <c r="E56" s="2"/>
      <c r="F56" s="3"/>
      <c r="G56" s="3"/>
      <c r="H56" s="3"/>
    </row>
    <row r="57" spans="1:8" ht="15.75" customHeight="1">
      <c r="A57" s="1"/>
      <c r="B57" s="1"/>
      <c r="C57" s="2"/>
      <c r="D57" s="2"/>
      <c r="E57" s="2"/>
      <c r="F57" s="3"/>
      <c r="G57" s="3"/>
      <c r="H57" s="3"/>
    </row>
    <row r="58" spans="1:8" ht="15.75" customHeight="1">
      <c r="A58" s="1"/>
      <c r="B58" s="1"/>
      <c r="C58" s="2"/>
      <c r="D58" s="2"/>
      <c r="E58" s="2"/>
      <c r="F58" s="3"/>
      <c r="G58" s="3"/>
      <c r="H58" s="3"/>
    </row>
    <row r="59" spans="1:8" ht="15.75" customHeight="1">
      <c r="A59" s="1"/>
      <c r="B59" s="1"/>
      <c r="C59" s="2"/>
      <c r="D59" s="2"/>
      <c r="E59" s="2"/>
      <c r="F59" s="3"/>
      <c r="G59" s="3"/>
      <c r="H59" s="3"/>
    </row>
    <row r="60" spans="1:8" ht="15.75" customHeight="1">
      <c r="A60" s="1"/>
      <c r="B60" s="1"/>
      <c r="C60" s="2"/>
      <c r="D60" s="2"/>
      <c r="E60" s="2"/>
      <c r="F60" s="3"/>
      <c r="G60" s="3"/>
      <c r="H60" s="3"/>
    </row>
    <row r="61" spans="1:8" ht="15.75" customHeight="1">
      <c r="A61" s="1"/>
      <c r="B61" s="1"/>
      <c r="C61" s="2"/>
      <c r="D61" s="2"/>
      <c r="E61" s="2"/>
      <c r="F61" s="3"/>
      <c r="G61" s="3"/>
      <c r="H61" s="3"/>
    </row>
    <row r="62" spans="1:8" ht="15.75" customHeight="1">
      <c r="A62" s="1"/>
      <c r="B62" s="1"/>
      <c r="C62" s="2"/>
      <c r="D62" s="2"/>
      <c r="E62" s="2"/>
      <c r="F62" s="3"/>
      <c r="G62" s="3"/>
      <c r="H62" s="3"/>
    </row>
    <row r="63" spans="1:8" ht="15.75" customHeight="1">
      <c r="A63" s="1"/>
      <c r="B63" s="1"/>
      <c r="C63" s="2"/>
      <c r="D63" s="2"/>
      <c r="E63" s="2"/>
      <c r="F63" s="3"/>
      <c r="G63" s="3"/>
      <c r="H63" s="3"/>
    </row>
    <row r="64" spans="1:8" ht="15.75" customHeight="1">
      <c r="A64" s="1"/>
      <c r="B64" s="1"/>
      <c r="C64" s="2"/>
      <c r="D64" s="2"/>
      <c r="E64" s="2"/>
      <c r="F64" s="3"/>
      <c r="G64" s="3"/>
      <c r="H64" s="3"/>
    </row>
    <row r="65" spans="1:8" ht="15.75" customHeight="1">
      <c r="A65" s="1"/>
      <c r="B65" s="1"/>
      <c r="C65" s="2"/>
      <c r="D65" s="2"/>
      <c r="E65" s="2"/>
      <c r="F65" s="3"/>
      <c r="G65" s="3"/>
      <c r="H65" s="3"/>
    </row>
    <row r="66" spans="1:8" ht="15.75" customHeight="1">
      <c r="A66" s="1"/>
      <c r="B66" s="1"/>
      <c r="C66" s="2"/>
      <c r="D66" s="2"/>
      <c r="E66" s="2"/>
      <c r="F66" s="3"/>
      <c r="G66" s="3"/>
      <c r="H66" s="3"/>
    </row>
    <row r="67" spans="1:8" ht="15.75" customHeight="1">
      <c r="A67" s="1"/>
      <c r="B67" s="1"/>
      <c r="C67" s="2"/>
      <c r="D67" s="2"/>
      <c r="E67" s="2"/>
      <c r="F67" s="3"/>
      <c r="G67" s="3"/>
      <c r="H67" s="3"/>
    </row>
    <row r="68" spans="1:8" ht="15.75" customHeight="1">
      <c r="A68" s="1"/>
      <c r="B68" s="1"/>
      <c r="C68" s="2"/>
      <c r="D68" s="2"/>
      <c r="E68" s="2"/>
      <c r="F68" s="3"/>
      <c r="G68" s="3"/>
      <c r="H68" s="3"/>
    </row>
    <row r="69" spans="1:8" ht="15.75" customHeight="1">
      <c r="A69" s="1"/>
      <c r="B69" s="1"/>
      <c r="C69" s="2"/>
      <c r="D69" s="2"/>
      <c r="E69" s="2"/>
      <c r="F69" s="3"/>
      <c r="G69" s="3"/>
      <c r="H69" s="3"/>
    </row>
    <row r="70" spans="1:8" ht="15.75" customHeight="1">
      <c r="A70" s="1"/>
      <c r="B70" s="1"/>
      <c r="C70" s="2"/>
      <c r="D70" s="2"/>
      <c r="E70" s="2"/>
      <c r="F70" s="3"/>
      <c r="G70" s="3"/>
      <c r="H70" s="3"/>
    </row>
    <row r="71" spans="1:8" ht="15.75" customHeight="1">
      <c r="A71" s="1"/>
      <c r="B71" s="1"/>
      <c r="C71" s="2"/>
      <c r="D71" s="2"/>
      <c r="E71" s="2"/>
      <c r="F71" s="3"/>
      <c r="G71" s="3"/>
      <c r="H71" s="3"/>
    </row>
    <row r="72" spans="1:8" ht="15.75" customHeight="1">
      <c r="A72" s="1"/>
      <c r="B72" s="1"/>
      <c r="C72" s="2"/>
      <c r="D72" s="2"/>
      <c r="E72" s="2"/>
      <c r="F72" s="3"/>
      <c r="G72" s="3"/>
      <c r="H72" s="3"/>
    </row>
    <row r="73" spans="1:8" ht="15.75" customHeight="1">
      <c r="A73" s="1"/>
      <c r="B73" s="1"/>
      <c r="C73" s="2"/>
      <c r="D73" s="2"/>
      <c r="E73" s="2"/>
      <c r="F73" s="3"/>
      <c r="G73" s="3"/>
      <c r="H73" s="3"/>
    </row>
    <row r="74" spans="1:8" ht="15.75" customHeight="1">
      <c r="A74" s="1"/>
      <c r="B74" s="1"/>
      <c r="C74" s="2"/>
      <c r="D74" s="2"/>
      <c r="E74" s="2"/>
      <c r="F74" s="3"/>
      <c r="G74" s="3"/>
      <c r="H74" s="3"/>
    </row>
    <row r="75" spans="1:8" ht="15.75" customHeight="1">
      <c r="A75" s="1"/>
      <c r="B75" s="1"/>
      <c r="C75" s="2"/>
      <c r="D75" s="2"/>
      <c r="E75" s="2"/>
      <c r="F75" s="3"/>
      <c r="G75" s="3"/>
      <c r="H75" s="3"/>
    </row>
    <row r="76" spans="1:8" ht="15.75" customHeight="1">
      <c r="A76" s="1"/>
      <c r="B76" s="1"/>
      <c r="C76" s="2"/>
      <c r="D76" s="2"/>
      <c r="E76" s="2"/>
      <c r="F76" s="3"/>
      <c r="G76" s="3"/>
      <c r="H76" s="3"/>
    </row>
    <row r="77" spans="1:8" ht="15.75" customHeight="1">
      <c r="A77" s="1"/>
      <c r="B77" s="1"/>
      <c r="C77" s="2"/>
      <c r="D77" s="2"/>
      <c r="E77" s="2"/>
      <c r="F77" s="3"/>
      <c r="G77" s="3"/>
      <c r="H77" s="3"/>
    </row>
    <row r="78" spans="1:8" ht="15.75" customHeight="1">
      <c r="A78" s="1"/>
      <c r="B78" s="1"/>
      <c r="C78" s="2"/>
      <c r="D78" s="2"/>
      <c r="E78" s="2"/>
      <c r="F78" s="3"/>
      <c r="G78" s="3"/>
      <c r="H78" s="3"/>
    </row>
    <row r="79" spans="1:8" ht="15.75" customHeight="1">
      <c r="A79" s="1"/>
      <c r="B79" s="1"/>
      <c r="C79" s="2"/>
      <c r="D79" s="2"/>
      <c r="E79" s="2"/>
      <c r="F79" s="3"/>
      <c r="G79" s="3"/>
      <c r="H79" s="3"/>
    </row>
    <row r="80" spans="1:8" ht="15.75" customHeight="1">
      <c r="A80" s="1"/>
      <c r="B80" s="1"/>
      <c r="C80" s="2"/>
      <c r="D80" s="2"/>
      <c r="E80" s="2"/>
      <c r="F80" s="3"/>
      <c r="G80" s="3"/>
      <c r="H80" s="3"/>
    </row>
    <row r="81" spans="1:8" ht="15.75" customHeight="1">
      <c r="A81" s="1"/>
      <c r="B81" s="1"/>
      <c r="C81" s="2"/>
      <c r="D81" s="2"/>
      <c r="E81" s="2"/>
      <c r="F81" s="3"/>
      <c r="G81" s="3"/>
      <c r="H81" s="3"/>
    </row>
    <row r="82" spans="1:8" ht="15.75" customHeight="1">
      <c r="A82" s="1"/>
      <c r="B82" s="1"/>
      <c r="C82" s="2"/>
      <c r="D82" s="2"/>
      <c r="E82" s="2"/>
      <c r="F82" s="3"/>
      <c r="G82" s="3"/>
      <c r="H82" s="3"/>
    </row>
    <row r="83" spans="1:8" ht="15.75" customHeight="1">
      <c r="A83" s="1"/>
      <c r="B83" s="1"/>
      <c r="C83" s="2"/>
      <c r="D83" s="2"/>
      <c r="E83" s="2"/>
      <c r="F83" s="3"/>
      <c r="G83" s="3"/>
      <c r="H83" s="3"/>
    </row>
    <row r="84" spans="1:8" ht="15.75" customHeight="1">
      <c r="A84" s="1"/>
      <c r="B84" s="1"/>
      <c r="C84" s="2"/>
      <c r="D84" s="2"/>
      <c r="E84" s="2"/>
      <c r="F84" s="3"/>
      <c r="G84" s="3"/>
      <c r="H84" s="3"/>
    </row>
    <row r="85" spans="1:8" ht="15.75" customHeight="1">
      <c r="A85" s="1"/>
      <c r="B85" s="1"/>
      <c r="C85" s="2"/>
      <c r="D85" s="2"/>
      <c r="E85" s="2"/>
      <c r="F85" s="3"/>
      <c r="G85" s="3"/>
      <c r="H85" s="3"/>
    </row>
    <row r="86" spans="1:8" ht="15.75" customHeight="1">
      <c r="A86" s="1"/>
      <c r="B86" s="1"/>
      <c r="C86" s="2"/>
      <c r="D86" s="2"/>
      <c r="E86" s="2"/>
      <c r="F86" s="3"/>
      <c r="G86" s="3"/>
      <c r="H86" s="3"/>
    </row>
    <row r="87" spans="1:8" ht="15.75" customHeight="1">
      <c r="A87" s="1"/>
      <c r="B87" s="1"/>
      <c r="C87" s="2"/>
      <c r="D87" s="2"/>
      <c r="E87" s="2"/>
      <c r="F87" s="3"/>
      <c r="G87" s="3"/>
      <c r="H87" s="3"/>
    </row>
    <row r="88" spans="1:8" ht="15.75" customHeight="1">
      <c r="A88" s="1"/>
      <c r="B88" s="1"/>
      <c r="C88" s="2"/>
      <c r="D88" s="2"/>
      <c r="E88" s="2"/>
      <c r="F88" s="3"/>
      <c r="G88" s="3"/>
      <c r="H88" s="3"/>
    </row>
    <row r="89" spans="1:8" ht="15.75" customHeight="1">
      <c r="A89" s="1"/>
      <c r="B89" s="1"/>
      <c r="C89" s="2"/>
      <c r="D89" s="2"/>
      <c r="E89" s="2"/>
      <c r="F89" s="3"/>
      <c r="G89" s="3"/>
      <c r="H89" s="3"/>
    </row>
    <row r="90" spans="1:8" ht="15.75" customHeight="1">
      <c r="A90" s="1"/>
      <c r="B90" s="1"/>
      <c r="C90" s="2"/>
      <c r="D90" s="2"/>
      <c r="E90" s="2"/>
      <c r="F90" s="3"/>
      <c r="G90" s="3"/>
      <c r="H90" s="3"/>
    </row>
    <row r="91" spans="1:8" ht="15.75" customHeight="1">
      <c r="A91" s="1"/>
      <c r="B91" s="1"/>
      <c r="C91" s="2"/>
      <c r="D91" s="2"/>
      <c r="E91" s="2"/>
      <c r="F91" s="3"/>
      <c r="G91" s="3"/>
      <c r="H91" s="3"/>
    </row>
    <row r="92" spans="1:8" ht="15.75" customHeight="1">
      <c r="A92" s="1"/>
      <c r="B92" s="1"/>
      <c r="C92" s="2"/>
      <c r="D92" s="2"/>
      <c r="E92" s="2"/>
      <c r="F92" s="3"/>
      <c r="G92" s="3"/>
      <c r="H92" s="3"/>
    </row>
    <row r="93" spans="1:8" ht="15.75" customHeight="1">
      <c r="A93" s="1"/>
      <c r="B93" s="1"/>
      <c r="C93" s="2"/>
      <c r="D93" s="2"/>
      <c r="E93" s="2"/>
      <c r="F93" s="3"/>
      <c r="G93" s="3"/>
      <c r="H93" s="3"/>
    </row>
    <row r="94" spans="1:8" ht="15.75" customHeight="1">
      <c r="A94" s="1"/>
      <c r="B94" s="1"/>
      <c r="C94" s="2"/>
      <c r="D94" s="2"/>
      <c r="E94" s="2"/>
      <c r="F94" s="3"/>
      <c r="G94" s="3"/>
      <c r="H94" s="3"/>
    </row>
    <row r="95" spans="1:8" ht="15.75" customHeight="1">
      <c r="A95" s="1"/>
      <c r="B95" s="1"/>
      <c r="C95" s="2"/>
      <c r="D95" s="2"/>
      <c r="E95" s="2"/>
      <c r="F95" s="3"/>
      <c r="G95" s="3"/>
      <c r="H95" s="3"/>
    </row>
    <row r="96" spans="1:8" ht="15.75" customHeight="1">
      <c r="A96" s="1"/>
      <c r="B96" s="1"/>
      <c r="C96" s="2"/>
      <c r="D96" s="2"/>
      <c r="E96" s="2"/>
      <c r="F96" s="3"/>
      <c r="G96" s="3"/>
      <c r="H96" s="3"/>
    </row>
    <row r="97" spans="1:8" ht="15.75" customHeight="1">
      <c r="A97" s="1"/>
      <c r="B97" s="1"/>
      <c r="C97" s="2"/>
      <c r="D97" s="2"/>
      <c r="E97" s="2"/>
      <c r="F97" s="3"/>
      <c r="G97" s="3"/>
      <c r="H97" s="3"/>
    </row>
    <row r="98" spans="1:8" ht="15.75" customHeight="1">
      <c r="A98" s="1"/>
      <c r="B98" s="1"/>
      <c r="C98" s="2"/>
      <c r="D98" s="2"/>
      <c r="E98" s="2"/>
      <c r="F98" s="3"/>
      <c r="G98" s="3"/>
      <c r="H98" s="3"/>
    </row>
    <row r="99" spans="1:8" ht="15.75" customHeight="1">
      <c r="A99" s="1"/>
      <c r="B99" s="1"/>
      <c r="C99" s="2"/>
      <c r="D99" s="2"/>
      <c r="E99" s="2"/>
      <c r="F99" s="3"/>
      <c r="G99" s="3"/>
      <c r="H99" s="3"/>
    </row>
    <row r="100" spans="1:8" ht="15.75" customHeight="1">
      <c r="A100" s="1"/>
      <c r="B100" s="1"/>
      <c r="C100" s="2"/>
      <c r="D100" s="2"/>
      <c r="E100" s="2"/>
      <c r="F100" s="3"/>
      <c r="G100" s="3"/>
      <c r="H100" s="3"/>
    </row>
    <row r="101" spans="1:8" ht="15.75" customHeight="1">
      <c r="A101" s="1"/>
      <c r="B101" s="1"/>
      <c r="C101" s="2"/>
      <c r="D101" s="2"/>
      <c r="E101" s="2"/>
      <c r="F101" s="3"/>
      <c r="G101" s="3"/>
      <c r="H101" s="3"/>
    </row>
    <row r="102" spans="1:8" ht="15.75" customHeight="1">
      <c r="A102" s="1"/>
      <c r="B102" s="1"/>
      <c r="C102" s="2"/>
      <c r="D102" s="2"/>
      <c r="E102" s="2"/>
      <c r="F102" s="3"/>
      <c r="G102" s="3"/>
      <c r="H102" s="3"/>
    </row>
    <row r="103" spans="1:8" ht="15.75" customHeight="1">
      <c r="A103" s="1"/>
      <c r="B103" s="1"/>
      <c r="C103" s="2"/>
      <c r="D103" s="2"/>
      <c r="E103" s="2"/>
      <c r="F103" s="3"/>
      <c r="G103" s="3"/>
      <c r="H103" s="3"/>
    </row>
    <row r="104" spans="1:8" ht="15.75" customHeight="1">
      <c r="A104" s="1"/>
      <c r="B104" s="1"/>
      <c r="C104" s="2"/>
      <c r="D104" s="2"/>
      <c r="E104" s="2"/>
      <c r="F104" s="3"/>
      <c r="G104" s="3"/>
      <c r="H104" s="3"/>
    </row>
    <row r="105" spans="1:8" ht="15.75" customHeight="1">
      <c r="A105" s="1"/>
      <c r="B105" s="1"/>
      <c r="C105" s="2"/>
      <c r="D105" s="2"/>
      <c r="E105" s="2"/>
      <c r="F105" s="3"/>
      <c r="G105" s="3"/>
      <c r="H105" s="3"/>
    </row>
    <row r="106" spans="1:8" ht="15.75" customHeight="1">
      <c r="A106" s="1"/>
      <c r="B106" s="1"/>
      <c r="C106" s="2"/>
      <c r="D106" s="2"/>
      <c r="E106" s="2"/>
      <c r="F106" s="3"/>
      <c r="G106" s="3"/>
      <c r="H106" s="3"/>
    </row>
    <row r="107" spans="1:8" ht="15.75" customHeight="1">
      <c r="A107" s="1"/>
      <c r="B107" s="1"/>
      <c r="C107" s="2"/>
      <c r="D107" s="2"/>
      <c r="E107" s="2"/>
      <c r="F107" s="3"/>
      <c r="G107" s="3"/>
      <c r="H107" s="3"/>
    </row>
    <row r="108" spans="1:8" ht="15.75" customHeight="1">
      <c r="A108" s="1"/>
      <c r="B108" s="1"/>
      <c r="C108" s="2"/>
      <c r="D108" s="2"/>
      <c r="E108" s="2"/>
      <c r="F108" s="3"/>
      <c r="G108" s="3"/>
      <c r="H108" s="3"/>
    </row>
    <row r="109" spans="1:8" ht="15.75" customHeight="1">
      <c r="A109" s="1"/>
      <c r="B109" s="1"/>
      <c r="C109" s="2"/>
      <c r="D109" s="2"/>
      <c r="E109" s="2"/>
      <c r="F109" s="3"/>
      <c r="G109" s="3"/>
      <c r="H109" s="3"/>
    </row>
    <row r="110" spans="1:8" ht="15.75" customHeight="1">
      <c r="A110" s="1"/>
      <c r="B110" s="1"/>
      <c r="C110" s="2"/>
      <c r="D110" s="2"/>
      <c r="E110" s="2"/>
      <c r="F110" s="3"/>
      <c r="G110" s="3"/>
      <c r="H110" s="3"/>
    </row>
    <row r="111" spans="1:8" ht="15.75" customHeight="1">
      <c r="A111" s="1"/>
      <c r="B111" s="1"/>
      <c r="C111" s="2"/>
      <c r="D111" s="2"/>
      <c r="E111" s="2"/>
      <c r="F111" s="3"/>
      <c r="G111" s="3"/>
      <c r="H111" s="3"/>
    </row>
    <row r="112" spans="1:8" ht="15.75" customHeight="1">
      <c r="A112" s="1"/>
      <c r="B112" s="1"/>
      <c r="C112" s="2"/>
      <c r="D112" s="2"/>
      <c r="E112" s="2"/>
      <c r="F112" s="3"/>
      <c r="G112" s="3"/>
      <c r="H112" s="3"/>
    </row>
    <row r="113" spans="1:8" ht="15.75" customHeight="1">
      <c r="A113" s="1"/>
      <c r="B113" s="1"/>
      <c r="C113" s="2"/>
      <c r="D113" s="2"/>
      <c r="E113" s="2"/>
      <c r="F113" s="3"/>
      <c r="G113" s="3"/>
      <c r="H113" s="3"/>
    </row>
    <row r="114" spans="1:8" ht="15.75" customHeight="1">
      <c r="A114" s="1"/>
      <c r="B114" s="1"/>
      <c r="C114" s="2"/>
      <c r="D114" s="2"/>
      <c r="E114" s="2"/>
      <c r="F114" s="3"/>
      <c r="G114" s="3"/>
      <c r="H114" s="3"/>
    </row>
    <row r="115" spans="1:8" ht="15.75" customHeight="1">
      <c r="A115" s="1"/>
      <c r="B115" s="1"/>
      <c r="C115" s="2"/>
      <c r="D115" s="2"/>
      <c r="E115" s="2"/>
      <c r="F115" s="3"/>
      <c r="G115" s="3"/>
      <c r="H115" s="3"/>
    </row>
    <row r="116" spans="1:8" ht="15.75" customHeight="1">
      <c r="A116" s="1"/>
      <c r="B116" s="1"/>
      <c r="C116" s="2"/>
      <c r="D116" s="2"/>
      <c r="E116" s="2"/>
      <c r="F116" s="3"/>
      <c r="G116" s="3"/>
      <c r="H116" s="3"/>
    </row>
    <row r="117" spans="1:8" ht="15.75" customHeight="1">
      <c r="A117" s="1"/>
      <c r="B117" s="1"/>
      <c r="C117" s="2"/>
      <c r="D117" s="2"/>
      <c r="E117" s="2"/>
      <c r="F117" s="3"/>
      <c r="G117" s="3"/>
      <c r="H117" s="3"/>
    </row>
    <row r="118" spans="1:8" ht="15.75" customHeight="1">
      <c r="A118" s="1"/>
      <c r="B118" s="1"/>
      <c r="C118" s="2"/>
      <c r="D118" s="2"/>
      <c r="E118" s="2"/>
      <c r="F118" s="3"/>
      <c r="G118" s="3"/>
      <c r="H118" s="3"/>
    </row>
    <row r="119" spans="1:8" ht="15.75" customHeight="1">
      <c r="A119" s="1"/>
      <c r="B119" s="1"/>
      <c r="C119" s="2"/>
      <c r="D119" s="2"/>
      <c r="E119" s="2"/>
      <c r="F119" s="3"/>
      <c r="G119" s="3"/>
      <c r="H119" s="3"/>
    </row>
    <row r="120" spans="1:8" ht="15.75" customHeight="1">
      <c r="A120" s="1"/>
      <c r="B120" s="1"/>
      <c r="C120" s="2"/>
      <c r="D120" s="2"/>
      <c r="E120" s="2"/>
      <c r="F120" s="3"/>
      <c r="G120" s="3"/>
      <c r="H120" s="3"/>
    </row>
    <row r="121" spans="1:8" ht="15.75" customHeight="1">
      <c r="A121" s="1"/>
      <c r="B121" s="1"/>
      <c r="C121" s="2"/>
      <c r="D121" s="2"/>
      <c r="E121" s="2"/>
      <c r="F121" s="3"/>
      <c r="G121" s="3"/>
      <c r="H121" s="3"/>
    </row>
    <row r="122" spans="1:8" ht="15.75" customHeight="1">
      <c r="A122" s="1"/>
      <c r="B122" s="1"/>
      <c r="C122" s="2"/>
      <c r="D122" s="2"/>
      <c r="E122" s="2"/>
      <c r="F122" s="3"/>
      <c r="G122" s="3"/>
      <c r="H122" s="3"/>
    </row>
    <row r="123" spans="1:8" ht="15.75" customHeight="1">
      <c r="A123" s="1"/>
      <c r="B123" s="1"/>
      <c r="C123" s="2"/>
      <c r="D123" s="2"/>
      <c r="E123" s="2"/>
      <c r="F123" s="3"/>
      <c r="G123" s="3"/>
      <c r="H123" s="3"/>
    </row>
    <row r="124" spans="1:8" ht="15.75" customHeight="1">
      <c r="A124" s="1"/>
      <c r="B124" s="1"/>
      <c r="C124" s="2"/>
      <c r="D124" s="2"/>
      <c r="E124" s="2"/>
      <c r="F124" s="3"/>
      <c r="G124" s="3"/>
      <c r="H124" s="3"/>
    </row>
    <row r="125" spans="1:8" ht="15.75" customHeight="1">
      <c r="A125" s="1"/>
      <c r="B125" s="1"/>
      <c r="C125" s="2"/>
      <c r="D125" s="2"/>
      <c r="E125" s="2"/>
      <c r="F125" s="3"/>
      <c r="G125" s="3"/>
      <c r="H125" s="3"/>
    </row>
    <row r="126" spans="1:8" ht="15.75" customHeight="1">
      <c r="A126" s="1"/>
      <c r="B126" s="1"/>
      <c r="C126" s="2"/>
      <c r="D126" s="2"/>
      <c r="E126" s="2"/>
      <c r="F126" s="3"/>
      <c r="G126" s="3"/>
      <c r="H126" s="3"/>
    </row>
    <row r="127" spans="1:8" ht="15.75" customHeight="1">
      <c r="A127" s="1"/>
      <c r="B127" s="1"/>
      <c r="C127" s="2"/>
      <c r="D127" s="2"/>
      <c r="E127" s="2"/>
      <c r="F127" s="3"/>
      <c r="G127" s="3"/>
      <c r="H127" s="3"/>
    </row>
    <row r="128" spans="1:8" ht="15.75" customHeight="1">
      <c r="A128" s="1"/>
      <c r="B128" s="1"/>
      <c r="C128" s="2"/>
      <c r="D128" s="2"/>
      <c r="E128" s="2"/>
      <c r="F128" s="3"/>
      <c r="G128" s="3"/>
      <c r="H128" s="3"/>
    </row>
    <row r="129" spans="1:8" ht="15.75" customHeight="1">
      <c r="A129" s="1"/>
      <c r="B129" s="1"/>
      <c r="C129" s="2"/>
      <c r="D129" s="2"/>
      <c r="E129" s="2"/>
      <c r="F129" s="3"/>
      <c r="G129" s="3"/>
      <c r="H129" s="3"/>
    </row>
    <row r="130" spans="1:8" ht="15.75" customHeight="1">
      <c r="A130" s="1"/>
      <c r="B130" s="1"/>
      <c r="C130" s="2"/>
      <c r="D130" s="2"/>
      <c r="E130" s="2"/>
      <c r="F130" s="3"/>
      <c r="G130" s="3"/>
      <c r="H130" s="3"/>
    </row>
    <row r="131" spans="1:8" ht="15.75" customHeight="1">
      <c r="A131" s="1"/>
      <c r="B131" s="1"/>
      <c r="C131" s="2"/>
      <c r="D131" s="2"/>
      <c r="E131" s="2"/>
      <c r="F131" s="3"/>
      <c r="G131" s="3"/>
      <c r="H131" s="3"/>
    </row>
    <row r="132" spans="1:8" ht="15.75" customHeight="1">
      <c r="A132" s="1"/>
      <c r="B132" s="1"/>
      <c r="C132" s="2"/>
      <c r="D132" s="2"/>
      <c r="E132" s="2"/>
      <c r="F132" s="3"/>
      <c r="G132" s="3"/>
      <c r="H132" s="3"/>
    </row>
    <row r="133" spans="1:8" ht="15.75" customHeight="1">
      <c r="A133" s="1"/>
      <c r="B133" s="1"/>
      <c r="C133" s="2"/>
      <c r="D133" s="2"/>
      <c r="E133" s="2"/>
      <c r="F133" s="3"/>
      <c r="G133" s="3"/>
      <c r="H133" s="3"/>
    </row>
    <row r="134" spans="1:8" ht="15.75" customHeight="1">
      <c r="A134" s="1"/>
      <c r="B134" s="1"/>
      <c r="C134" s="2"/>
      <c r="D134" s="2"/>
      <c r="E134" s="2"/>
      <c r="F134" s="3"/>
      <c r="G134" s="3"/>
      <c r="H134" s="3"/>
    </row>
    <row r="135" spans="1:8" ht="15.75" customHeight="1">
      <c r="A135" s="1"/>
      <c r="B135" s="1"/>
      <c r="C135" s="2"/>
      <c r="D135" s="2"/>
      <c r="E135" s="2"/>
      <c r="F135" s="3"/>
      <c r="G135" s="3"/>
      <c r="H135" s="3"/>
    </row>
    <row r="136" spans="1:8" ht="15.75" customHeight="1">
      <c r="A136" s="1"/>
      <c r="B136" s="1"/>
      <c r="C136" s="2"/>
      <c r="D136" s="2"/>
      <c r="E136" s="2"/>
      <c r="F136" s="3"/>
      <c r="G136" s="3"/>
      <c r="H136" s="3"/>
    </row>
    <row r="137" spans="1:8" ht="15.75" customHeight="1">
      <c r="A137" s="1"/>
      <c r="B137" s="1"/>
      <c r="C137" s="2"/>
      <c r="D137" s="2"/>
      <c r="E137" s="2"/>
      <c r="F137" s="3"/>
      <c r="G137" s="3"/>
      <c r="H137" s="3"/>
    </row>
    <row r="138" spans="1:8" ht="15.75" customHeight="1">
      <c r="A138" s="1"/>
      <c r="B138" s="1"/>
      <c r="C138" s="2"/>
      <c r="D138" s="2"/>
      <c r="E138" s="2"/>
      <c r="F138" s="3"/>
      <c r="G138" s="3"/>
      <c r="H138" s="3"/>
    </row>
    <row r="139" spans="1:8" ht="15.75" customHeight="1">
      <c r="A139" s="1"/>
      <c r="B139" s="1"/>
      <c r="C139" s="2"/>
      <c r="D139" s="2"/>
      <c r="E139" s="2"/>
      <c r="F139" s="3"/>
      <c r="G139" s="3"/>
      <c r="H139" s="3"/>
    </row>
    <row r="140" spans="1:8" ht="15.75" customHeight="1">
      <c r="A140" s="1"/>
      <c r="B140" s="1"/>
      <c r="C140" s="2"/>
      <c r="D140" s="2"/>
      <c r="E140" s="2"/>
      <c r="F140" s="3"/>
      <c r="G140" s="3"/>
      <c r="H140" s="3"/>
    </row>
    <row r="141" spans="1:8" ht="15.75" customHeight="1">
      <c r="A141" s="1"/>
      <c r="B141" s="1"/>
      <c r="C141" s="2"/>
      <c r="D141" s="2"/>
      <c r="E141" s="2"/>
      <c r="F141" s="3"/>
      <c r="G141" s="3"/>
      <c r="H141" s="3"/>
    </row>
    <row r="142" spans="1:8" ht="15.75" customHeight="1">
      <c r="A142" s="1"/>
      <c r="B142" s="1"/>
      <c r="C142" s="2"/>
      <c r="D142" s="2"/>
      <c r="E142" s="2"/>
      <c r="F142" s="3"/>
      <c r="G142" s="3"/>
      <c r="H142" s="3"/>
    </row>
    <row r="143" spans="1:8" ht="15.75" customHeight="1">
      <c r="A143" s="1"/>
      <c r="B143" s="1"/>
      <c r="C143" s="2"/>
      <c r="D143" s="2"/>
      <c r="E143" s="2"/>
      <c r="F143" s="3"/>
      <c r="G143" s="3"/>
      <c r="H143" s="3"/>
    </row>
    <row r="144" spans="1:8" ht="15.75" customHeight="1">
      <c r="A144" s="1"/>
      <c r="B144" s="1"/>
      <c r="C144" s="2"/>
      <c r="D144" s="2"/>
      <c r="E144" s="2"/>
      <c r="F144" s="3"/>
      <c r="G144" s="3"/>
      <c r="H144" s="3"/>
    </row>
    <row r="145" spans="1:8" ht="15.75" customHeight="1">
      <c r="A145" s="1"/>
      <c r="B145" s="1"/>
      <c r="C145" s="2"/>
      <c r="D145" s="2"/>
      <c r="E145" s="2"/>
      <c r="F145" s="3"/>
      <c r="G145" s="3"/>
      <c r="H145" s="3"/>
    </row>
    <row r="146" spans="1:8" ht="15.75" customHeight="1">
      <c r="A146" s="1"/>
      <c r="B146" s="1"/>
      <c r="C146" s="2"/>
      <c r="D146" s="2"/>
      <c r="E146" s="2"/>
      <c r="F146" s="3"/>
      <c r="G146" s="3"/>
      <c r="H146" s="3"/>
    </row>
    <row r="147" spans="1:8" ht="15.75" customHeight="1">
      <c r="A147" s="1"/>
      <c r="B147" s="1"/>
      <c r="C147" s="2"/>
      <c r="D147" s="2"/>
      <c r="E147" s="2"/>
      <c r="F147" s="3"/>
      <c r="G147" s="3"/>
      <c r="H147" s="3"/>
    </row>
    <row r="148" spans="1:8" ht="15.75" customHeight="1">
      <c r="A148" s="1"/>
      <c r="B148" s="1"/>
      <c r="C148" s="2"/>
      <c r="D148" s="2"/>
      <c r="E148" s="2"/>
      <c r="F148" s="3"/>
      <c r="G148" s="3"/>
      <c r="H148" s="3"/>
    </row>
    <row r="149" spans="1:8" ht="15.75" customHeight="1">
      <c r="A149" s="1"/>
      <c r="B149" s="1"/>
      <c r="C149" s="2"/>
      <c r="D149" s="2"/>
      <c r="E149" s="2"/>
      <c r="F149" s="3"/>
      <c r="G149" s="3"/>
      <c r="H149" s="3"/>
    </row>
    <row r="150" spans="1:8" ht="15.75" customHeight="1">
      <c r="A150" s="1"/>
      <c r="B150" s="1"/>
      <c r="C150" s="2"/>
      <c r="D150" s="2"/>
      <c r="E150" s="2"/>
      <c r="F150" s="3"/>
      <c r="G150" s="3"/>
      <c r="H150" s="3"/>
    </row>
    <row r="151" spans="1:8" ht="15.75" customHeight="1">
      <c r="A151" s="1"/>
      <c r="B151" s="1"/>
      <c r="C151" s="2"/>
      <c r="D151" s="2"/>
      <c r="E151" s="2"/>
      <c r="F151" s="3"/>
      <c r="G151" s="3"/>
      <c r="H151" s="3"/>
    </row>
    <row r="152" spans="1:8" ht="15.75" customHeight="1">
      <c r="A152" s="1"/>
      <c r="B152" s="1"/>
      <c r="C152" s="2"/>
      <c r="D152" s="2"/>
      <c r="E152" s="2"/>
      <c r="F152" s="3"/>
      <c r="G152" s="3"/>
      <c r="H152" s="3"/>
    </row>
    <row r="153" spans="1:8" ht="15.75" customHeight="1">
      <c r="A153" s="1"/>
      <c r="B153" s="1"/>
      <c r="C153" s="2"/>
      <c r="D153" s="2"/>
      <c r="E153" s="2"/>
      <c r="F153" s="3"/>
      <c r="G153" s="3"/>
      <c r="H153" s="3"/>
    </row>
    <row r="154" spans="1:8" ht="15.75" customHeight="1">
      <c r="A154" s="1"/>
      <c r="B154" s="1"/>
      <c r="C154" s="2"/>
      <c r="D154" s="2"/>
      <c r="E154" s="2"/>
      <c r="F154" s="3"/>
      <c r="G154" s="3"/>
      <c r="H154" s="3"/>
    </row>
    <row r="155" spans="1:8" ht="15.75" customHeight="1">
      <c r="A155" s="1"/>
      <c r="B155" s="1"/>
      <c r="C155" s="2"/>
      <c r="D155" s="2"/>
      <c r="E155" s="2"/>
      <c r="F155" s="3"/>
      <c r="G155" s="3"/>
      <c r="H155" s="3"/>
    </row>
    <row r="156" spans="1:8" ht="15.75" customHeight="1">
      <c r="A156" s="1"/>
      <c r="B156" s="1"/>
      <c r="C156" s="2"/>
      <c r="D156" s="2"/>
      <c r="E156" s="2"/>
      <c r="F156" s="3"/>
      <c r="G156" s="3"/>
      <c r="H156" s="3"/>
    </row>
    <row r="157" spans="1:8" ht="15.75" customHeight="1">
      <c r="A157" s="1"/>
      <c r="B157" s="1"/>
      <c r="C157" s="2"/>
      <c r="D157" s="2"/>
      <c r="E157" s="2"/>
      <c r="F157" s="3"/>
      <c r="G157" s="3"/>
      <c r="H157" s="3"/>
    </row>
    <row r="158" spans="1:8" ht="15.75" customHeight="1">
      <c r="A158" s="1"/>
      <c r="B158" s="1"/>
      <c r="C158" s="2"/>
      <c r="D158" s="2"/>
      <c r="E158" s="2"/>
      <c r="F158" s="3"/>
      <c r="G158" s="3"/>
      <c r="H158" s="3"/>
    </row>
    <row r="159" spans="1:8" ht="15.75" customHeight="1">
      <c r="A159" s="1"/>
      <c r="B159" s="1"/>
      <c r="C159" s="2"/>
      <c r="D159" s="2"/>
      <c r="E159" s="2"/>
      <c r="F159" s="3"/>
      <c r="G159" s="3"/>
      <c r="H159" s="3"/>
    </row>
    <row r="160" spans="1:8" ht="15.75" customHeight="1">
      <c r="A160" s="1"/>
      <c r="B160" s="1"/>
      <c r="C160" s="2"/>
      <c r="D160" s="2"/>
      <c r="E160" s="2"/>
      <c r="F160" s="3"/>
      <c r="G160" s="3"/>
      <c r="H160" s="3"/>
    </row>
    <row r="161" spans="1:8" ht="15.75" customHeight="1">
      <c r="A161" s="1"/>
      <c r="B161" s="1"/>
      <c r="C161" s="2"/>
      <c r="D161" s="2"/>
      <c r="E161" s="2"/>
      <c r="F161" s="3"/>
      <c r="G161" s="3"/>
      <c r="H161" s="3"/>
    </row>
    <row r="162" spans="1:8" ht="15.75" customHeight="1">
      <c r="A162" s="1"/>
      <c r="B162" s="1"/>
      <c r="C162" s="2"/>
      <c r="D162" s="2"/>
      <c r="E162" s="2"/>
      <c r="F162" s="3"/>
      <c r="G162" s="3"/>
      <c r="H162" s="3"/>
    </row>
    <row r="163" spans="1:8" ht="15.75" customHeight="1">
      <c r="A163" s="1"/>
      <c r="B163" s="1"/>
      <c r="C163" s="2"/>
      <c r="D163" s="2"/>
      <c r="E163" s="2"/>
      <c r="F163" s="3"/>
      <c r="G163" s="3"/>
      <c r="H163" s="3"/>
    </row>
    <row r="164" spans="1:8" ht="15.75" customHeight="1">
      <c r="A164" s="1"/>
      <c r="B164" s="1"/>
      <c r="C164" s="2"/>
      <c r="D164" s="2"/>
      <c r="E164" s="2"/>
      <c r="F164" s="3"/>
      <c r="G164" s="3"/>
      <c r="H164" s="3"/>
    </row>
    <row r="165" spans="1:8" ht="15.75" customHeight="1">
      <c r="A165" s="1"/>
      <c r="B165" s="1"/>
      <c r="C165" s="2"/>
      <c r="D165" s="2"/>
      <c r="E165" s="2"/>
      <c r="F165" s="3"/>
      <c r="G165" s="3"/>
      <c r="H165" s="3"/>
    </row>
    <row r="166" spans="1:8" ht="15.75" customHeight="1">
      <c r="A166" s="1"/>
      <c r="B166" s="1"/>
      <c r="C166" s="2"/>
      <c r="D166" s="2"/>
      <c r="E166" s="2"/>
      <c r="F166" s="3"/>
      <c r="G166" s="3"/>
      <c r="H166" s="3"/>
    </row>
    <row r="167" spans="1:8" ht="15.75" customHeight="1">
      <c r="A167" s="1"/>
      <c r="B167" s="1"/>
      <c r="C167" s="2"/>
      <c r="D167" s="2"/>
      <c r="E167" s="2"/>
      <c r="F167" s="3"/>
      <c r="G167" s="3"/>
      <c r="H167" s="3"/>
    </row>
    <row r="168" spans="1:8" ht="15.75" customHeight="1">
      <c r="A168" s="1"/>
      <c r="B168" s="1"/>
      <c r="C168" s="2"/>
      <c r="D168" s="2"/>
      <c r="E168" s="2"/>
      <c r="F168" s="3"/>
      <c r="G168" s="3"/>
      <c r="H168" s="3"/>
    </row>
    <row r="169" spans="1:8" ht="15.75" customHeight="1">
      <c r="A169" s="1"/>
      <c r="B169" s="1"/>
      <c r="C169" s="2"/>
      <c r="D169" s="2"/>
      <c r="E169" s="2"/>
      <c r="F169" s="3"/>
      <c r="G169" s="3"/>
      <c r="H169" s="3"/>
    </row>
    <row r="170" spans="1:8" ht="15.75" customHeight="1">
      <c r="A170" s="1"/>
      <c r="B170" s="1"/>
      <c r="C170" s="2"/>
      <c r="D170" s="2"/>
      <c r="E170" s="2"/>
      <c r="F170" s="3"/>
      <c r="G170" s="3"/>
      <c r="H170" s="3"/>
    </row>
    <row r="171" spans="1:8" ht="15.75" customHeight="1">
      <c r="A171" s="1"/>
      <c r="B171" s="1"/>
      <c r="C171" s="2"/>
      <c r="D171" s="2"/>
      <c r="E171" s="2"/>
      <c r="F171" s="3"/>
      <c r="G171" s="3"/>
      <c r="H171" s="3"/>
    </row>
    <row r="172" spans="1:8" ht="15.75" customHeight="1">
      <c r="A172" s="1"/>
      <c r="B172" s="1"/>
      <c r="C172" s="2"/>
      <c r="D172" s="2"/>
      <c r="E172" s="2"/>
      <c r="F172" s="3"/>
      <c r="G172" s="3"/>
      <c r="H172" s="3"/>
    </row>
    <row r="173" spans="1:8" ht="15.75" customHeight="1">
      <c r="A173" s="1"/>
      <c r="B173" s="1"/>
      <c r="C173" s="2"/>
      <c r="D173" s="2"/>
      <c r="E173" s="2"/>
      <c r="F173" s="3"/>
      <c r="G173" s="3"/>
      <c r="H173" s="3"/>
    </row>
    <row r="174" spans="1:8" ht="15.75" customHeight="1">
      <c r="A174" s="1"/>
      <c r="B174" s="1"/>
      <c r="C174" s="2"/>
      <c r="D174" s="2"/>
      <c r="E174" s="2"/>
      <c r="F174" s="3"/>
      <c r="G174" s="3"/>
      <c r="H174" s="3"/>
    </row>
    <row r="175" spans="1:8" ht="15.75" customHeight="1">
      <c r="A175" s="1"/>
      <c r="B175" s="1"/>
      <c r="C175" s="2"/>
      <c r="D175" s="2"/>
      <c r="E175" s="2"/>
      <c r="F175" s="3"/>
      <c r="G175" s="3"/>
      <c r="H175" s="3"/>
    </row>
    <row r="176" spans="1:8" ht="15.75" customHeight="1">
      <c r="A176" s="1"/>
      <c r="B176" s="1"/>
      <c r="C176" s="2"/>
      <c r="D176" s="2"/>
      <c r="E176" s="2"/>
      <c r="F176" s="3"/>
      <c r="G176" s="3"/>
      <c r="H176" s="3"/>
    </row>
    <row r="177" spans="1:8" ht="15.75" customHeight="1">
      <c r="A177" s="1"/>
      <c r="B177" s="1"/>
      <c r="C177" s="2"/>
      <c r="D177" s="2"/>
      <c r="E177" s="2"/>
      <c r="F177" s="3"/>
      <c r="G177" s="3"/>
      <c r="H177" s="3"/>
    </row>
    <row r="178" spans="1:8" ht="15.75" customHeight="1">
      <c r="A178" s="1"/>
      <c r="B178" s="1"/>
      <c r="C178" s="2"/>
      <c r="D178" s="2"/>
      <c r="E178" s="2"/>
      <c r="F178" s="3"/>
      <c r="G178" s="3"/>
      <c r="H178" s="3"/>
    </row>
    <row r="179" spans="1:8" ht="15.75" customHeight="1">
      <c r="A179" s="1"/>
      <c r="B179" s="1"/>
      <c r="C179" s="2"/>
      <c r="D179" s="2"/>
      <c r="E179" s="2"/>
      <c r="F179" s="3"/>
      <c r="G179" s="3"/>
      <c r="H179" s="3"/>
    </row>
    <row r="180" spans="1:8" ht="15.75" customHeight="1">
      <c r="A180" s="1"/>
      <c r="B180" s="1"/>
      <c r="C180" s="2"/>
      <c r="D180" s="2"/>
      <c r="E180" s="2"/>
      <c r="F180" s="3"/>
      <c r="G180" s="3"/>
      <c r="H180" s="3"/>
    </row>
    <row r="181" spans="1:8" ht="15.75" customHeight="1">
      <c r="A181" s="1"/>
      <c r="B181" s="1"/>
      <c r="C181" s="2"/>
      <c r="D181" s="2"/>
      <c r="E181" s="2"/>
      <c r="F181" s="3"/>
      <c r="G181" s="3"/>
      <c r="H181" s="3"/>
    </row>
    <row r="182" spans="1:8" ht="15.75" customHeight="1">
      <c r="A182" s="1"/>
      <c r="B182" s="1"/>
      <c r="C182" s="2"/>
      <c r="D182" s="2"/>
      <c r="E182" s="2"/>
      <c r="F182" s="3"/>
      <c r="G182" s="3"/>
      <c r="H182" s="3"/>
    </row>
    <row r="183" spans="1:8" ht="15.75" customHeight="1">
      <c r="A183" s="1"/>
      <c r="B183" s="1"/>
      <c r="C183" s="2"/>
      <c r="D183" s="2"/>
      <c r="E183" s="2"/>
      <c r="F183" s="3"/>
      <c r="G183" s="3"/>
      <c r="H183" s="3"/>
    </row>
    <row r="184" spans="1:8" ht="15.75" customHeight="1">
      <c r="A184" s="1"/>
      <c r="B184" s="1"/>
      <c r="C184" s="2"/>
      <c r="D184" s="2"/>
      <c r="E184" s="2"/>
      <c r="F184" s="3"/>
      <c r="G184" s="3"/>
      <c r="H184" s="3"/>
    </row>
    <row r="185" spans="1:8" ht="15.75" customHeight="1">
      <c r="A185" s="1"/>
      <c r="B185" s="1"/>
      <c r="C185" s="2"/>
      <c r="D185" s="2"/>
      <c r="E185" s="2"/>
      <c r="F185" s="3"/>
      <c r="G185" s="3"/>
      <c r="H185" s="3"/>
    </row>
    <row r="186" spans="1:8" ht="15.75" customHeight="1">
      <c r="A186" s="1"/>
      <c r="B186" s="1"/>
      <c r="C186" s="2"/>
      <c r="D186" s="2"/>
      <c r="E186" s="2"/>
      <c r="F186" s="3"/>
      <c r="G186" s="3"/>
      <c r="H186" s="3"/>
    </row>
    <row r="187" spans="1:8" ht="15.75" customHeight="1">
      <c r="A187" s="1"/>
      <c r="B187" s="1"/>
      <c r="C187" s="2"/>
      <c r="D187" s="2"/>
      <c r="E187" s="2"/>
      <c r="F187" s="3"/>
      <c r="G187" s="3"/>
      <c r="H187" s="3"/>
    </row>
    <row r="188" spans="1:8" ht="15.75" customHeight="1">
      <c r="A188" s="1"/>
      <c r="B188" s="1"/>
      <c r="C188" s="2"/>
      <c r="D188" s="2"/>
      <c r="E188" s="2"/>
      <c r="F188" s="3"/>
      <c r="G188" s="3"/>
      <c r="H188" s="3"/>
    </row>
    <row r="189" spans="1:8" ht="15.75" customHeight="1">
      <c r="A189" s="1"/>
      <c r="B189" s="1"/>
      <c r="C189" s="2"/>
      <c r="D189" s="2"/>
      <c r="E189" s="2"/>
      <c r="F189" s="3"/>
      <c r="G189" s="3"/>
      <c r="H189" s="3"/>
    </row>
    <row r="190" spans="1:8" ht="15.75" customHeight="1">
      <c r="A190" s="1"/>
      <c r="B190" s="1"/>
      <c r="C190" s="2"/>
      <c r="D190" s="2"/>
      <c r="E190" s="2"/>
      <c r="F190" s="3"/>
      <c r="G190" s="3"/>
      <c r="H190" s="3"/>
    </row>
    <row r="191" spans="1:8" ht="15.75" customHeight="1">
      <c r="A191" s="1"/>
      <c r="B191" s="1"/>
      <c r="C191" s="2"/>
      <c r="D191" s="2"/>
      <c r="E191" s="2"/>
      <c r="F191" s="3"/>
      <c r="G191" s="3"/>
      <c r="H191" s="3"/>
    </row>
    <row r="192" spans="1:8" ht="15.75" customHeight="1">
      <c r="A192" s="1"/>
      <c r="B192" s="1"/>
      <c r="C192" s="2"/>
      <c r="D192" s="2"/>
      <c r="E192" s="2"/>
      <c r="F192" s="3"/>
      <c r="G192" s="3"/>
      <c r="H192" s="3"/>
    </row>
    <row r="193" spans="1:8" ht="15.75" customHeight="1">
      <c r="A193" s="1"/>
      <c r="B193" s="1"/>
      <c r="C193" s="2"/>
      <c r="D193" s="2"/>
      <c r="E193" s="2"/>
      <c r="F193" s="3"/>
      <c r="G193" s="3"/>
      <c r="H193" s="3"/>
    </row>
    <row r="194" spans="1:8" ht="15.75" customHeight="1">
      <c r="A194" s="1"/>
      <c r="B194" s="1"/>
      <c r="C194" s="2"/>
      <c r="D194" s="2"/>
      <c r="E194" s="2"/>
      <c r="F194" s="3"/>
      <c r="G194" s="3"/>
      <c r="H194" s="3"/>
    </row>
    <row r="195" spans="1:8" ht="15.75" customHeight="1">
      <c r="A195" s="1"/>
      <c r="B195" s="1"/>
      <c r="C195" s="2"/>
      <c r="D195" s="2"/>
      <c r="E195" s="2"/>
      <c r="F195" s="3"/>
      <c r="G195" s="3"/>
      <c r="H195" s="3"/>
    </row>
    <row r="196" spans="1:8" ht="15.75" customHeight="1">
      <c r="A196" s="1"/>
      <c r="B196" s="1"/>
      <c r="C196" s="2"/>
      <c r="D196" s="2"/>
      <c r="E196" s="2"/>
      <c r="F196" s="3"/>
      <c r="G196" s="3"/>
      <c r="H196" s="3"/>
    </row>
    <row r="197" spans="1:8" ht="15.75" customHeight="1">
      <c r="A197" s="1"/>
      <c r="B197" s="1"/>
      <c r="C197" s="2"/>
      <c r="D197" s="2"/>
      <c r="E197" s="2"/>
      <c r="F197" s="3"/>
      <c r="G197" s="3"/>
      <c r="H197" s="3"/>
    </row>
    <row r="198" spans="1:8" ht="15.75" customHeight="1">
      <c r="A198" s="1"/>
      <c r="B198" s="1"/>
      <c r="C198" s="2"/>
      <c r="D198" s="2"/>
      <c r="E198" s="2"/>
      <c r="F198" s="3"/>
      <c r="G198" s="3"/>
      <c r="H198" s="3"/>
    </row>
    <row r="199" spans="1:8" ht="15.75" customHeight="1">
      <c r="A199" s="1"/>
      <c r="B199" s="1"/>
      <c r="C199" s="2"/>
      <c r="D199" s="2"/>
      <c r="E199" s="2"/>
      <c r="F199" s="3"/>
      <c r="G199" s="3"/>
      <c r="H199" s="3"/>
    </row>
    <row r="200" spans="1:8" ht="15.75" customHeight="1">
      <c r="A200" s="1"/>
      <c r="B200" s="1"/>
      <c r="C200" s="2"/>
      <c r="D200" s="2"/>
      <c r="E200" s="2"/>
      <c r="F200" s="3"/>
      <c r="G200" s="3"/>
      <c r="H200" s="3"/>
    </row>
    <row r="201" spans="1:8" ht="15.75" customHeight="1">
      <c r="A201" s="1"/>
      <c r="B201" s="1"/>
      <c r="C201" s="2"/>
      <c r="D201" s="2"/>
      <c r="E201" s="2"/>
      <c r="F201" s="3"/>
      <c r="G201" s="3"/>
      <c r="H201" s="3"/>
    </row>
    <row r="202" spans="1:8" ht="15.75" customHeight="1">
      <c r="A202" s="1"/>
      <c r="B202" s="1"/>
      <c r="C202" s="2"/>
      <c r="D202" s="2"/>
      <c r="E202" s="2"/>
      <c r="F202" s="3"/>
      <c r="G202" s="3"/>
      <c r="H202" s="3"/>
    </row>
    <row r="203" spans="1:8" ht="15.75" customHeight="1">
      <c r="A203" s="1"/>
      <c r="B203" s="1"/>
      <c r="C203" s="2"/>
      <c r="D203" s="2"/>
      <c r="E203" s="2"/>
      <c r="F203" s="3"/>
      <c r="G203" s="3"/>
      <c r="H203" s="3"/>
    </row>
    <row r="204" spans="1:8" ht="15.75" customHeight="1">
      <c r="A204" s="1"/>
      <c r="B204" s="1"/>
      <c r="C204" s="2"/>
      <c r="D204" s="2"/>
      <c r="E204" s="2"/>
      <c r="F204" s="3"/>
      <c r="G204" s="3"/>
      <c r="H204" s="3"/>
    </row>
    <row r="205" spans="1:8" ht="15.75" customHeight="1">
      <c r="A205" s="1"/>
      <c r="B205" s="1"/>
      <c r="C205" s="2"/>
      <c r="D205" s="2"/>
      <c r="E205" s="2"/>
      <c r="F205" s="3"/>
      <c r="G205" s="3"/>
      <c r="H205" s="3"/>
    </row>
    <row r="206" spans="1:8" ht="15.75" customHeight="1">
      <c r="A206" s="1"/>
      <c r="B206" s="1"/>
      <c r="C206" s="2"/>
      <c r="D206" s="2"/>
      <c r="E206" s="2"/>
      <c r="F206" s="3"/>
      <c r="G206" s="3"/>
      <c r="H206" s="3"/>
    </row>
    <row r="207" spans="1:8" ht="15.75" customHeight="1">
      <c r="A207" s="1"/>
      <c r="B207" s="1"/>
      <c r="C207" s="2"/>
      <c r="D207" s="2"/>
      <c r="E207" s="2"/>
      <c r="F207" s="3"/>
      <c r="G207" s="3"/>
      <c r="H207" s="3"/>
    </row>
    <row r="208" spans="1:8" ht="15.75" customHeight="1">
      <c r="A208" s="1"/>
      <c r="B208" s="1"/>
      <c r="C208" s="2"/>
      <c r="D208" s="2"/>
      <c r="E208" s="2"/>
      <c r="F208" s="3"/>
      <c r="G208" s="3"/>
      <c r="H208" s="3"/>
    </row>
    <row r="209" spans="1:8" ht="15.75" customHeight="1">
      <c r="A209" s="1"/>
      <c r="B209" s="1"/>
      <c r="C209" s="2"/>
      <c r="D209" s="2"/>
      <c r="E209" s="2"/>
      <c r="F209" s="3"/>
      <c r="G209" s="3"/>
      <c r="H209" s="3"/>
    </row>
    <row r="210" spans="1:8" ht="15.75" customHeight="1">
      <c r="A210" s="1"/>
      <c r="B210" s="1"/>
      <c r="C210" s="2"/>
      <c r="D210" s="2"/>
      <c r="E210" s="2"/>
      <c r="F210" s="3"/>
      <c r="G210" s="3"/>
      <c r="H210" s="3"/>
    </row>
    <row r="211" spans="1:8" ht="15.75" customHeight="1">
      <c r="A211" s="1"/>
      <c r="B211" s="1"/>
      <c r="C211" s="2"/>
      <c r="D211" s="2"/>
      <c r="E211" s="2"/>
      <c r="F211" s="3"/>
      <c r="G211" s="3"/>
      <c r="H211" s="3"/>
    </row>
    <row r="212" spans="1:8" ht="15.75" customHeight="1">
      <c r="A212" s="1"/>
      <c r="B212" s="1"/>
      <c r="C212" s="2"/>
      <c r="D212" s="2"/>
      <c r="E212" s="2"/>
      <c r="F212" s="3"/>
      <c r="G212" s="3"/>
      <c r="H212" s="3"/>
    </row>
    <row r="213" spans="1:8" ht="15.75" customHeight="1">
      <c r="A213" s="1"/>
      <c r="B213" s="1"/>
      <c r="C213" s="2"/>
      <c r="D213" s="2"/>
      <c r="E213" s="2"/>
      <c r="F213" s="3"/>
      <c r="G213" s="3"/>
      <c r="H213" s="3"/>
    </row>
    <row r="214" spans="1:8" ht="15.75" customHeight="1">
      <c r="A214" s="1"/>
      <c r="B214" s="1"/>
      <c r="C214" s="2"/>
      <c r="D214" s="2"/>
      <c r="E214" s="2"/>
      <c r="F214" s="3"/>
      <c r="G214" s="3"/>
      <c r="H214" s="3"/>
    </row>
    <row r="215" spans="1:8" ht="15.75" customHeight="1">
      <c r="A215" s="1"/>
      <c r="B215" s="1"/>
      <c r="C215" s="2"/>
      <c r="D215" s="2"/>
      <c r="E215" s="2"/>
      <c r="F215" s="3"/>
      <c r="G215" s="3"/>
      <c r="H215" s="3"/>
    </row>
    <row r="216" spans="1:8" ht="15.75" customHeight="1">
      <c r="A216" s="1"/>
      <c r="B216" s="1"/>
      <c r="C216" s="2"/>
      <c r="D216" s="2"/>
      <c r="E216" s="2"/>
      <c r="F216" s="3"/>
      <c r="G216" s="3"/>
      <c r="H216" s="3"/>
    </row>
    <row r="217" spans="1:8" ht="15.75" customHeight="1">
      <c r="A217" s="1"/>
      <c r="B217" s="1"/>
      <c r="C217" s="2"/>
      <c r="D217" s="2"/>
      <c r="E217" s="2"/>
      <c r="F217" s="3"/>
      <c r="G217" s="3"/>
      <c r="H217" s="3"/>
    </row>
    <row r="218" spans="1:8" ht="15.75" customHeight="1">
      <c r="A218" s="1"/>
      <c r="B218" s="1"/>
      <c r="C218" s="2"/>
      <c r="D218" s="2"/>
      <c r="E218" s="2"/>
      <c r="F218" s="3"/>
      <c r="G218" s="3"/>
      <c r="H218" s="3"/>
    </row>
    <row r="219" spans="1:8" ht="15.75" customHeight="1">
      <c r="A219" s="1"/>
      <c r="B219" s="1"/>
      <c r="C219" s="2"/>
      <c r="D219" s="2"/>
      <c r="E219" s="2"/>
      <c r="F219" s="3"/>
      <c r="G219" s="3"/>
      <c r="H219" s="3"/>
    </row>
    <row r="220" spans="1:8" ht="15.75" customHeight="1">
      <c r="A220" s="1"/>
      <c r="B220" s="1"/>
      <c r="C220" s="2"/>
      <c r="D220" s="2"/>
      <c r="E220" s="2"/>
      <c r="F220" s="3"/>
      <c r="G220" s="3"/>
      <c r="H220" s="3"/>
    </row>
    <row r="221" spans="1:8" ht="15.75" customHeight="1"/>
    <row r="222" spans="1:8" ht="15.75" customHeight="1"/>
    <row r="223" spans="1:8" ht="15.75" customHeight="1"/>
    <row r="224" spans="1: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5">
    <mergeCell ref="A2:E2"/>
    <mergeCell ref="A4:E4"/>
    <mergeCell ref="A5:E5"/>
    <mergeCell ref="A6:E6"/>
    <mergeCell ref="A17:H17"/>
  </mergeCells>
  <pageMargins left="0.7" right="0.7" top="0.75" bottom="0.75" header="0" footer="0"/>
  <pageSetup orientation="landscape"/>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7"/>
  </sheetPr>
  <dimension ref="A1:Y1078"/>
  <sheetViews>
    <sheetView topLeftCell="D111" workbookViewId="0">
      <selection activeCell="N1" sqref="N1:N1048576"/>
    </sheetView>
  </sheetViews>
  <sheetFormatPr defaultColWidth="14.44140625" defaultRowHeight="15" customHeight="1"/>
  <cols>
    <col min="1" max="1" width="23.6640625" customWidth="1"/>
    <col min="2" max="2" width="10.88671875" customWidth="1"/>
    <col min="3" max="3" width="30" customWidth="1"/>
    <col min="4" max="4" width="17.6640625" customWidth="1"/>
    <col min="5" max="5" width="26.44140625" customWidth="1"/>
    <col min="6" max="8" width="13.6640625" customWidth="1"/>
    <col min="9" max="12" width="8" customWidth="1"/>
    <col min="13" max="13" width="25.6640625" style="2304" customWidth="1"/>
    <col min="14" max="14" width="11.33203125" style="142" customWidth="1"/>
    <col min="15" max="25" width="8" customWidth="1"/>
  </cols>
  <sheetData>
    <row r="1" spans="1:25" ht="14.4">
      <c r="A1" s="1"/>
      <c r="B1" s="1"/>
      <c r="C1" s="2"/>
      <c r="D1" s="2"/>
      <c r="E1" s="2"/>
      <c r="F1" s="3"/>
      <c r="G1" s="3"/>
      <c r="H1" s="3"/>
    </row>
    <row r="2" spans="1:25" ht="15.75" customHeight="1">
      <c r="A2" s="2394" t="s">
        <v>325</v>
      </c>
      <c r="B2" s="2395"/>
      <c r="C2" s="2395"/>
      <c r="D2" s="2395"/>
      <c r="E2" s="2395"/>
      <c r="F2" s="2395"/>
      <c r="G2" s="2395"/>
      <c r="H2" s="2395"/>
      <c r="I2" s="2395"/>
      <c r="J2" s="2395"/>
      <c r="K2" s="2395"/>
      <c r="L2" s="2395"/>
      <c r="M2" s="2395"/>
      <c r="N2" s="55"/>
      <c r="O2" s="19"/>
      <c r="P2" s="19"/>
      <c r="Q2" s="19"/>
      <c r="R2" s="19"/>
      <c r="S2" s="19"/>
      <c r="T2" s="19"/>
      <c r="U2" s="19"/>
      <c r="V2" s="19"/>
      <c r="W2" s="19"/>
      <c r="X2" s="19"/>
      <c r="Y2" s="19"/>
    </row>
    <row r="3" spans="1:25" ht="15.75" customHeight="1">
      <c r="A3" s="5"/>
      <c r="B3" s="5"/>
      <c r="C3" s="5"/>
      <c r="D3" s="5"/>
      <c r="E3" s="6"/>
      <c r="F3" s="4"/>
      <c r="G3" s="4"/>
      <c r="H3" s="4"/>
      <c r="I3" s="19"/>
      <c r="J3" s="19"/>
      <c r="K3" s="19"/>
      <c r="L3" s="19"/>
      <c r="M3" s="2305"/>
      <c r="N3" s="55"/>
      <c r="O3" s="19"/>
      <c r="P3" s="19"/>
      <c r="Q3" s="19"/>
      <c r="R3" s="19"/>
      <c r="S3" s="19"/>
      <c r="T3" s="19"/>
      <c r="U3" s="19"/>
      <c r="V3" s="19"/>
      <c r="W3" s="19"/>
      <c r="X3" s="19"/>
      <c r="Y3" s="19"/>
    </row>
    <row r="4" spans="1:25" ht="21" customHeight="1">
      <c r="A4" s="2382" t="s">
        <v>326</v>
      </c>
      <c r="B4" s="2382"/>
      <c r="C4" s="2382"/>
      <c r="D4" s="2382"/>
      <c r="E4" s="2382"/>
      <c r="F4" s="2382"/>
      <c r="G4" s="2382"/>
      <c r="H4" s="2382"/>
      <c r="I4" s="2382"/>
      <c r="J4" s="2382"/>
      <c r="K4" s="2382"/>
      <c r="L4" s="2382"/>
      <c r="M4" s="2382"/>
      <c r="N4" s="55"/>
      <c r="O4" s="19"/>
      <c r="P4" s="19"/>
      <c r="Q4" s="19"/>
      <c r="R4" s="19"/>
      <c r="S4" s="19"/>
      <c r="T4" s="19"/>
      <c r="U4" s="19"/>
      <c r="V4" s="19"/>
      <c r="W4" s="19"/>
      <c r="X4" s="19"/>
      <c r="Y4" s="19"/>
    </row>
    <row r="5" spans="1:25" ht="27.45" customHeight="1">
      <c r="A5" s="2384" t="s">
        <v>158</v>
      </c>
      <c r="B5" s="2384"/>
      <c r="C5" s="2384"/>
      <c r="D5" s="2384"/>
      <c r="E5" s="2384"/>
      <c r="F5" s="2384"/>
      <c r="G5" s="2384"/>
      <c r="H5" s="2384"/>
      <c r="I5" s="2384"/>
      <c r="J5" s="2384"/>
      <c r="K5" s="2384"/>
      <c r="L5" s="2384"/>
      <c r="M5" s="2384"/>
      <c r="N5" s="55"/>
      <c r="O5" s="19"/>
      <c r="P5" s="19"/>
      <c r="Q5" s="19"/>
      <c r="R5" s="19"/>
      <c r="S5" s="19"/>
      <c r="T5" s="19"/>
      <c r="U5" s="19"/>
      <c r="V5" s="19"/>
      <c r="W5" s="19"/>
      <c r="X5" s="19"/>
      <c r="Y5" s="19"/>
    </row>
    <row r="6" spans="1:25" ht="30" customHeight="1">
      <c r="A6" s="2384" t="s">
        <v>327</v>
      </c>
      <c r="B6" s="2384"/>
      <c r="C6" s="2384"/>
      <c r="D6" s="2384"/>
      <c r="E6" s="2384"/>
      <c r="F6" s="2384"/>
      <c r="G6" s="2384"/>
      <c r="H6" s="2384"/>
      <c r="I6" s="2384"/>
      <c r="J6" s="2384"/>
      <c r="K6" s="2384"/>
      <c r="L6" s="2384"/>
      <c r="M6" s="2384"/>
      <c r="N6" s="55"/>
      <c r="O6" s="19"/>
      <c r="P6" s="19"/>
      <c r="Q6" s="19"/>
      <c r="R6" s="19"/>
      <c r="S6" s="19"/>
      <c r="T6" s="19"/>
      <c r="U6" s="19"/>
      <c r="V6" s="19"/>
      <c r="W6" s="19"/>
      <c r="X6" s="19"/>
      <c r="Y6" s="19"/>
    </row>
    <row r="7" spans="1:25" ht="29.25" customHeight="1">
      <c r="A7" s="2384" t="s">
        <v>328</v>
      </c>
      <c r="B7" s="2384"/>
      <c r="C7" s="2384"/>
      <c r="D7" s="2384"/>
      <c r="E7" s="2384"/>
      <c r="F7" s="2384"/>
      <c r="G7" s="2384"/>
      <c r="H7" s="2384"/>
      <c r="I7" s="2384"/>
      <c r="J7" s="2384"/>
      <c r="K7" s="2384"/>
      <c r="L7" s="2384"/>
      <c r="M7" s="2384"/>
      <c r="N7" s="55"/>
      <c r="O7" s="19"/>
      <c r="P7" s="19"/>
      <c r="Q7" s="19"/>
      <c r="R7" s="19"/>
      <c r="S7" s="19"/>
      <c r="T7" s="19"/>
      <c r="U7" s="19"/>
      <c r="V7" s="19"/>
      <c r="W7" s="19"/>
      <c r="X7" s="19"/>
      <c r="Y7" s="19"/>
    </row>
    <row r="8" spans="1:25" ht="19.2" customHeight="1">
      <c r="A8" s="2384" t="s">
        <v>161</v>
      </c>
      <c r="B8" s="2384"/>
      <c r="C8" s="2384"/>
      <c r="D8" s="2384"/>
      <c r="E8" s="2384"/>
      <c r="F8" s="2384"/>
      <c r="G8" s="2384"/>
      <c r="H8" s="2384"/>
      <c r="I8" s="2384"/>
      <c r="J8" s="2384"/>
      <c r="K8" s="2384"/>
      <c r="L8" s="2384"/>
      <c r="M8" s="2384"/>
      <c r="N8" s="55"/>
      <c r="O8" s="19"/>
      <c r="P8" s="19"/>
      <c r="Q8" s="19"/>
      <c r="R8" s="19"/>
      <c r="S8" s="19"/>
      <c r="T8" s="19"/>
      <c r="U8" s="19"/>
      <c r="V8" s="19"/>
      <c r="W8" s="19"/>
      <c r="X8" s="19"/>
      <c r="Y8" s="19"/>
    </row>
    <row r="9" spans="1:25" ht="44.7" customHeight="1">
      <c r="A9" s="2384" t="s">
        <v>329</v>
      </c>
      <c r="B9" s="2384"/>
      <c r="C9" s="2384"/>
      <c r="D9" s="2384"/>
      <c r="E9" s="2384"/>
      <c r="F9" s="2384"/>
      <c r="G9" s="2384"/>
      <c r="H9" s="2384"/>
      <c r="I9" s="2384"/>
      <c r="J9" s="2384"/>
      <c r="K9" s="2384"/>
      <c r="L9" s="2384"/>
      <c r="M9" s="2384"/>
      <c r="N9" s="55"/>
      <c r="O9" s="19"/>
      <c r="P9" s="19"/>
      <c r="Q9" s="19"/>
      <c r="R9" s="19"/>
      <c r="S9" s="19"/>
      <c r="T9" s="19"/>
      <c r="U9" s="19"/>
      <c r="V9" s="19"/>
      <c r="W9" s="19"/>
      <c r="X9" s="19"/>
      <c r="Y9" s="19"/>
    </row>
    <row r="10" spans="1:25" ht="26.7" customHeight="1">
      <c r="A10" s="2396" t="s">
        <v>350</v>
      </c>
      <c r="B10" s="2384"/>
      <c r="C10" s="2384"/>
      <c r="D10" s="2384"/>
      <c r="E10" s="2384"/>
      <c r="F10" s="2384"/>
      <c r="G10" s="2384"/>
      <c r="H10" s="2384"/>
      <c r="I10" s="2384"/>
      <c r="J10" s="2384"/>
      <c r="K10" s="2384"/>
      <c r="L10" s="2384"/>
      <c r="M10" s="2384"/>
      <c r="N10" s="55"/>
      <c r="O10" s="19"/>
      <c r="P10" s="19"/>
      <c r="Q10" s="19"/>
      <c r="R10" s="19"/>
      <c r="S10" s="19"/>
      <c r="T10" s="19"/>
      <c r="U10" s="19"/>
      <c r="V10" s="19"/>
      <c r="W10" s="19"/>
      <c r="X10" s="19"/>
      <c r="Y10" s="19"/>
    </row>
    <row r="11" spans="1:25" ht="72" customHeight="1">
      <c r="A11" s="2397" t="s">
        <v>330</v>
      </c>
      <c r="B11" s="2397"/>
      <c r="C11" s="2397"/>
      <c r="D11" s="2397"/>
      <c r="E11" s="2397"/>
      <c r="F11" s="2397"/>
      <c r="G11" s="2397"/>
      <c r="H11" s="2397"/>
      <c r="I11" s="2397"/>
      <c r="J11" s="2397"/>
      <c r="K11" s="2397"/>
      <c r="L11" s="2397"/>
      <c r="M11" s="2397"/>
      <c r="N11" s="55"/>
      <c r="O11" s="19"/>
      <c r="P11" s="19"/>
      <c r="Q11" s="19"/>
      <c r="R11" s="19"/>
      <c r="S11" s="19"/>
      <c r="T11" s="19"/>
      <c r="U11" s="19"/>
      <c r="V11" s="19"/>
      <c r="W11" s="19"/>
      <c r="X11" s="19"/>
      <c r="Y11" s="19"/>
    </row>
    <row r="12" spans="1:25" ht="14.4">
      <c r="A12" s="7"/>
      <c r="B12" s="7"/>
      <c r="C12" s="8"/>
      <c r="D12" s="8"/>
      <c r="E12" s="8"/>
      <c r="F12" s="7"/>
      <c r="G12" s="7"/>
      <c r="H12" s="7"/>
      <c r="I12" s="19"/>
      <c r="J12" s="19"/>
      <c r="K12" s="19"/>
      <c r="L12" s="19"/>
      <c r="M12" s="2305"/>
      <c r="N12" s="55"/>
      <c r="O12" s="19"/>
      <c r="P12" s="19"/>
      <c r="Q12" s="19"/>
      <c r="R12" s="19"/>
      <c r="S12" s="19"/>
      <c r="T12" s="19"/>
      <c r="U12" s="19"/>
      <c r="V12" s="19"/>
      <c r="W12" s="19"/>
      <c r="X12" s="19"/>
      <c r="Y12" s="19"/>
    </row>
    <row r="13" spans="1:25" ht="61.5" customHeight="1">
      <c r="A13" s="11" t="s">
        <v>239</v>
      </c>
      <c r="B13" s="9" t="s">
        <v>166</v>
      </c>
      <c r="C13" s="10" t="s">
        <v>85</v>
      </c>
      <c r="D13" s="53" t="s">
        <v>167</v>
      </c>
      <c r="E13" s="9" t="s">
        <v>168</v>
      </c>
      <c r="F13" s="9" t="s">
        <v>53</v>
      </c>
      <c r="G13" s="9" t="s">
        <v>169</v>
      </c>
      <c r="H13" s="9" t="s">
        <v>170</v>
      </c>
      <c r="I13" s="20" t="s">
        <v>54</v>
      </c>
      <c r="J13" s="20" t="s">
        <v>55</v>
      </c>
      <c r="K13" s="20" t="s">
        <v>56</v>
      </c>
      <c r="L13" s="11" t="s">
        <v>71</v>
      </c>
      <c r="M13" s="2306" t="s">
        <v>57</v>
      </c>
      <c r="N13" s="138" t="s">
        <v>393</v>
      </c>
      <c r="O13" s="19"/>
      <c r="P13" s="19"/>
      <c r="Q13" s="19"/>
      <c r="R13" s="19"/>
      <c r="S13" s="19"/>
      <c r="T13" s="19"/>
      <c r="U13" s="19"/>
      <c r="V13" s="19"/>
      <c r="W13" s="19"/>
      <c r="X13" s="19"/>
      <c r="Y13" s="19"/>
    </row>
    <row r="14" spans="1:25" ht="25.2" customHeight="1">
      <c r="A14" s="146" t="s">
        <v>937</v>
      </c>
      <c r="B14" s="146" t="s">
        <v>938</v>
      </c>
      <c r="C14" s="151" t="s">
        <v>456</v>
      </c>
      <c r="D14" s="148" t="s">
        <v>939</v>
      </c>
      <c r="E14" s="154" t="s">
        <v>940</v>
      </c>
      <c r="F14" s="163">
        <v>2022</v>
      </c>
      <c r="G14" s="163">
        <v>6</v>
      </c>
      <c r="H14" s="186">
        <v>289</v>
      </c>
      <c r="I14" s="180">
        <v>11</v>
      </c>
      <c r="J14" s="180">
        <v>11</v>
      </c>
      <c r="K14" s="180">
        <v>11</v>
      </c>
      <c r="L14" s="187">
        <v>578</v>
      </c>
      <c r="M14" s="2307">
        <v>52.55</v>
      </c>
      <c r="N14" s="188" t="s">
        <v>703</v>
      </c>
    </row>
    <row r="15" spans="1:25" ht="25.2" customHeight="1">
      <c r="A15" s="238" t="s">
        <v>937</v>
      </c>
      <c r="B15" s="238" t="s">
        <v>1577</v>
      </c>
      <c r="C15" s="238" t="s">
        <v>456</v>
      </c>
      <c r="D15" s="261" t="s">
        <v>939</v>
      </c>
      <c r="E15" s="262" t="s">
        <v>940</v>
      </c>
      <c r="F15" s="252">
        <v>2022</v>
      </c>
      <c r="G15" s="252">
        <v>6</v>
      </c>
      <c r="H15" s="263">
        <v>289</v>
      </c>
      <c r="I15" s="253">
        <v>11</v>
      </c>
      <c r="J15" s="253">
        <v>11</v>
      </c>
      <c r="K15" s="253">
        <v>11</v>
      </c>
      <c r="L15" s="264">
        <v>578</v>
      </c>
      <c r="M15" s="2308">
        <v>52.55</v>
      </c>
      <c r="N15" s="12" t="s">
        <v>437</v>
      </c>
    </row>
    <row r="16" spans="1:25" ht="25.2" customHeight="1">
      <c r="A16" s="12" t="s">
        <v>937</v>
      </c>
      <c r="B16" s="12" t="s">
        <v>1759</v>
      </c>
      <c r="C16" s="21" t="s">
        <v>456</v>
      </c>
      <c r="D16" s="28" t="s">
        <v>939</v>
      </c>
      <c r="E16" s="46" t="s">
        <v>940</v>
      </c>
      <c r="F16" s="14">
        <v>2022</v>
      </c>
      <c r="G16" s="14">
        <v>6</v>
      </c>
      <c r="H16" s="54">
        <v>289</v>
      </c>
      <c r="I16" s="56">
        <v>11</v>
      </c>
      <c r="J16" s="56">
        <v>11</v>
      </c>
      <c r="K16" s="56">
        <v>11</v>
      </c>
      <c r="L16" s="187">
        <v>578</v>
      </c>
      <c r="M16" s="2308">
        <v>52.55</v>
      </c>
      <c r="N16" s="12" t="s">
        <v>438</v>
      </c>
    </row>
    <row r="17" spans="1:14" ht="25.2" customHeight="1">
      <c r="A17" s="12" t="s">
        <v>1760</v>
      </c>
      <c r="B17" s="12" t="s">
        <v>1761</v>
      </c>
      <c r="C17" s="21" t="s">
        <v>456</v>
      </c>
      <c r="D17" s="28" t="s">
        <v>939</v>
      </c>
      <c r="E17" s="46" t="s">
        <v>1762</v>
      </c>
      <c r="F17" s="14">
        <v>2022</v>
      </c>
      <c r="G17" s="16"/>
      <c r="H17" s="39">
        <v>182</v>
      </c>
      <c r="I17" s="56">
        <v>5</v>
      </c>
      <c r="J17" s="56">
        <v>5</v>
      </c>
      <c r="K17" s="56">
        <v>5</v>
      </c>
      <c r="L17" s="284">
        <v>364</v>
      </c>
      <c r="M17" s="2308">
        <f>364/5</f>
        <v>72.8</v>
      </c>
      <c r="N17" s="12" t="s">
        <v>438</v>
      </c>
    </row>
    <row r="18" spans="1:14" ht="25.2" customHeight="1">
      <c r="A18" s="12" t="s">
        <v>937</v>
      </c>
      <c r="B18" s="12" t="s">
        <v>2132</v>
      </c>
      <c r="C18" s="21" t="s">
        <v>456</v>
      </c>
      <c r="D18" s="28" t="s">
        <v>2133</v>
      </c>
      <c r="E18" s="46" t="s">
        <v>940</v>
      </c>
      <c r="F18" s="14">
        <v>2022</v>
      </c>
      <c r="G18" s="14"/>
      <c r="H18" s="54">
        <v>289</v>
      </c>
      <c r="I18" s="14">
        <v>11</v>
      </c>
      <c r="J18" s="14">
        <v>11</v>
      </c>
      <c r="K18" s="14">
        <v>11</v>
      </c>
      <c r="L18" s="316">
        <v>578</v>
      </c>
      <c r="M18" s="2309">
        <v>52.54</v>
      </c>
      <c r="N18" s="12" t="s">
        <v>2134</v>
      </c>
    </row>
    <row r="19" spans="1:14" ht="25.2" customHeight="1">
      <c r="A19" s="12" t="s">
        <v>937</v>
      </c>
      <c r="B19" s="12" t="s">
        <v>2596</v>
      </c>
      <c r="C19" s="21" t="s">
        <v>456</v>
      </c>
      <c r="D19" s="28" t="s">
        <v>939</v>
      </c>
      <c r="E19" s="63" t="s">
        <v>940</v>
      </c>
      <c r="F19" s="14">
        <v>2022</v>
      </c>
      <c r="G19" s="14">
        <v>6</v>
      </c>
      <c r="H19" s="54">
        <v>289</v>
      </c>
      <c r="I19" s="56">
        <v>11</v>
      </c>
      <c r="J19" s="56">
        <v>578</v>
      </c>
      <c r="K19" s="56">
        <v>11</v>
      </c>
      <c r="L19" s="187">
        <v>578</v>
      </c>
      <c r="M19" s="2308">
        <v>52.55</v>
      </c>
      <c r="N19" s="12" t="s">
        <v>441</v>
      </c>
    </row>
    <row r="20" spans="1:14" ht="25.2" customHeight="1">
      <c r="A20" s="12" t="s">
        <v>937</v>
      </c>
      <c r="B20" s="12" t="s">
        <v>938</v>
      </c>
      <c r="C20" s="21" t="s">
        <v>456</v>
      </c>
      <c r="D20" s="28" t="s">
        <v>939</v>
      </c>
      <c r="E20" s="46" t="s">
        <v>940</v>
      </c>
      <c r="F20" s="14">
        <v>2022</v>
      </c>
      <c r="G20" s="14">
        <v>6</v>
      </c>
      <c r="H20" s="54">
        <v>289</v>
      </c>
      <c r="I20" s="56">
        <v>11</v>
      </c>
      <c r="J20" s="56">
        <v>11</v>
      </c>
      <c r="K20" s="56">
        <v>11</v>
      </c>
      <c r="L20" s="187">
        <v>578</v>
      </c>
      <c r="M20" s="2308">
        <f>L20/11</f>
        <v>52.545454545454547</v>
      </c>
      <c r="N20" s="12" t="s">
        <v>2838</v>
      </c>
    </row>
    <row r="21" spans="1:14" ht="25.2" customHeight="1">
      <c r="A21" s="12" t="s">
        <v>1760</v>
      </c>
      <c r="B21" s="12" t="s">
        <v>2860</v>
      </c>
      <c r="C21" s="21" t="s">
        <v>456</v>
      </c>
      <c r="D21" s="28" t="s">
        <v>939</v>
      </c>
      <c r="E21" s="46" t="s">
        <v>1762</v>
      </c>
      <c r="F21" s="14">
        <v>2022</v>
      </c>
      <c r="G21" s="16"/>
      <c r="H21" s="39">
        <v>182</v>
      </c>
      <c r="I21" s="56">
        <v>5</v>
      </c>
      <c r="J21" s="56">
        <v>5</v>
      </c>
      <c r="K21" s="56">
        <v>5</v>
      </c>
      <c r="L21" s="284">
        <v>364</v>
      </c>
      <c r="M21" s="2308">
        <f>364/5</f>
        <v>72.8</v>
      </c>
      <c r="N21" s="12" t="s">
        <v>2838</v>
      </c>
    </row>
    <row r="22" spans="1:14" ht="25.2" customHeight="1">
      <c r="A22" s="238" t="s">
        <v>9194</v>
      </c>
      <c r="B22" s="238" t="s">
        <v>9195</v>
      </c>
      <c r="C22" s="238" t="s">
        <v>1044</v>
      </c>
      <c r="D22" s="261" t="s">
        <v>9196</v>
      </c>
      <c r="E22" s="262" t="s">
        <v>9197</v>
      </c>
      <c r="F22" s="252">
        <v>2022</v>
      </c>
      <c r="G22" s="252"/>
      <c r="H22" s="263">
        <v>62</v>
      </c>
      <c r="I22" s="253">
        <v>3</v>
      </c>
      <c r="J22" s="253">
        <v>3</v>
      </c>
      <c r="K22" s="253">
        <v>3</v>
      </c>
      <c r="L22" s="260">
        <v>124</v>
      </c>
      <c r="M22" s="2309">
        <v>41.33</v>
      </c>
      <c r="N22" s="1235" t="s">
        <v>7192</v>
      </c>
    </row>
    <row r="23" spans="1:14" ht="25.2" customHeight="1">
      <c r="A23" s="238" t="s">
        <v>9198</v>
      </c>
      <c r="B23" s="238" t="s">
        <v>9199</v>
      </c>
      <c r="C23" s="238" t="s">
        <v>1044</v>
      </c>
      <c r="D23" s="261" t="s">
        <v>9196</v>
      </c>
      <c r="E23" s="262" t="s">
        <v>9200</v>
      </c>
      <c r="F23" s="250">
        <v>2022</v>
      </c>
      <c r="G23" s="250"/>
      <c r="H23" s="256">
        <v>2</v>
      </c>
      <c r="I23" s="253">
        <v>3</v>
      </c>
      <c r="J23" s="253">
        <v>3</v>
      </c>
      <c r="K23" s="253">
        <v>3</v>
      </c>
      <c r="L23" s="260">
        <v>4</v>
      </c>
      <c r="M23" s="2309">
        <v>1.33</v>
      </c>
      <c r="N23" s="1235" t="s">
        <v>7192</v>
      </c>
    </row>
    <row r="24" spans="1:14" ht="25.2" customHeight="1">
      <c r="A24" s="1111" t="s">
        <v>9201</v>
      </c>
      <c r="B24" s="1111" t="s">
        <v>9202</v>
      </c>
      <c r="C24" s="1111" t="s">
        <v>1044</v>
      </c>
      <c r="D24" s="1246" t="s">
        <v>9196</v>
      </c>
      <c r="E24" s="1247" t="s">
        <v>9197</v>
      </c>
      <c r="F24" s="1112">
        <v>2022</v>
      </c>
      <c r="G24" s="1112"/>
      <c r="H24" s="1248">
        <v>14</v>
      </c>
      <c r="I24" s="1249">
        <v>4</v>
      </c>
      <c r="J24" s="1249">
        <v>4</v>
      </c>
      <c r="K24" s="1249">
        <v>4</v>
      </c>
      <c r="L24" s="1250">
        <v>28</v>
      </c>
      <c r="M24" s="2310">
        <v>7</v>
      </c>
      <c r="N24" s="1236" t="s">
        <v>7198</v>
      </c>
    </row>
    <row r="25" spans="1:14" ht="25.2" customHeight="1">
      <c r="A25" s="1111" t="s">
        <v>9203</v>
      </c>
      <c r="B25" s="1111" t="s">
        <v>9204</v>
      </c>
      <c r="C25" s="1111" t="s">
        <v>1044</v>
      </c>
      <c r="D25" s="1246" t="s">
        <v>9196</v>
      </c>
      <c r="E25" s="1247" t="s">
        <v>9200</v>
      </c>
      <c r="F25" s="1112">
        <v>2022</v>
      </c>
      <c r="G25" s="1112"/>
      <c r="H25" s="1251">
        <v>30</v>
      </c>
      <c r="I25" s="1249">
        <v>2</v>
      </c>
      <c r="J25" s="1249">
        <v>2</v>
      </c>
      <c r="K25" s="1249">
        <v>2</v>
      </c>
      <c r="L25" s="1250">
        <v>60</v>
      </c>
      <c r="M25" s="2310">
        <v>30</v>
      </c>
      <c r="N25" s="1236" t="s">
        <v>7198</v>
      </c>
    </row>
    <row r="26" spans="1:14" ht="25.2" customHeight="1">
      <c r="A26" s="12" t="s">
        <v>9205</v>
      </c>
      <c r="B26" s="12" t="s">
        <v>7200</v>
      </c>
      <c r="C26" s="21" t="s">
        <v>7852</v>
      </c>
      <c r="D26" s="28" t="s">
        <v>9206</v>
      </c>
      <c r="E26" s="46" t="s">
        <v>9207</v>
      </c>
      <c r="F26" s="14">
        <v>2022</v>
      </c>
      <c r="G26" s="14" t="s">
        <v>9208</v>
      </c>
      <c r="H26" s="54">
        <v>7</v>
      </c>
      <c r="I26" s="56">
        <v>1</v>
      </c>
      <c r="J26" s="56">
        <v>1</v>
      </c>
      <c r="K26" s="56">
        <v>1</v>
      </c>
      <c r="L26" s="322">
        <f>2*H26</f>
        <v>14</v>
      </c>
      <c r="M26" s="2312">
        <f>L26/I26</f>
        <v>14</v>
      </c>
      <c r="N26" s="1234" t="s">
        <v>7200</v>
      </c>
    </row>
    <row r="27" spans="1:14" ht="25.2" customHeight="1">
      <c r="A27" s="12" t="s">
        <v>9209</v>
      </c>
      <c r="B27" s="12" t="s">
        <v>7200</v>
      </c>
      <c r="C27" s="21" t="s">
        <v>7852</v>
      </c>
      <c r="D27" s="28" t="s">
        <v>9206</v>
      </c>
      <c r="E27" s="46" t="s">
        <v>9207</v>
      </c>
      <c r="F27" s="14">
        <v>2022</v>
      </c>
      <c r="G27" s="14" t="s">
        <v>9208</v>
      </c>
      <c r="H27" s="39">
        <v>9</v>
      </c>
      <c r="I27" s="56">
        <v>1</v>
      </c>
      <c r="J27" s="56">
        <v>1</v>
      </c>
      <c r="K27" s="56">
        <v>1</v>
      </c>
      <c r="L27" s="322">
        <f t="shared" ref="L27:L30" si="0">2*H27</f>
        <v>18</v>
      </c>
      <c r="M27" s="2312">
        <f t="shared" ref="M27:M30" si="1">L27/I27</f>
        <v>18</v>
      </c>
      <c r="N27" s="1234" t="s">
        <v>7200</v>
      </c>
    </row>
    <row r="28" spans="1:14" ht="25.2" customHeight="1">
      <c r="A28" s="12" t="s">
        <v>9210</v>
      </c>
      <c r="B28" s="12" t="s">
        <v>7200</v>
      </c>
      <c r="C28" s="21" t="s">
        <v>7852</v>
      </c>
      <c r="D28" s="28" t="s">
        <v>9206</v>
      </c>
      <c r="E28" s="46" t="s">
        <v>9207</v>
      </c>
      <c r="F28" s="14">
        <v>2022</v>
      </c>
      <c r="G28" s="14" t="s">
        <v>9208</v>
      </c>
      <c r="H28" s="39">
        <v>7</v>
      </c>
      <c r="I28" s="56">
        <v>1</v>
      </c>
      <c r="J28" s="56">
        <v>1</v>
      </c>
      <c r="K28" s="56">
        <v>1</v>
      </c>
      <c r="L28" s="322">
        <f t="shared" si="0"/>
        <v>14</v>
      </c>
      <c r="M28" s="2312">
        <f t="shared" si="1"/>
        <v>14</v>
      </c>
      <c r="N28" s="1234" t="s">
        <v>7200</v>
      </c>
    </row>
    <row r="29" spans="1:14" ht="25.2" customHeight="1">
      <c r="A29" s="12" t="s">
        <v>9211</v>
      </c>
      <c r="B29" s="12" t="s">
        <v>7200</v>
      </c>
      <c r="C29" s="21" t="s">
        <v>7852</v>
      </c>
      <c r="D29" s="28" t="s">
        <v>9206</v>
      </c>
      <c r="E29" s="46" t="s">
        <v>9207</v>
      </c>
      <c r="F29" s="14">
        <v>2022</v>
      </c>
      <c r="G29" s="14" t="s">
        <v>9208</v>
      </c>
      <c r="H29" s="39">
        <v>9</v>
      </c>
      <c r="I29" s="56">
        <v>1</v>
      </c>
      <c r="J29" s="56">
        <v>1</v>
      </c>
      <c r="K29" s="56">
        <v>1</v>
      </c>
      <c r="L29" s="322">
        <f t="shared" si="0"/>
        <v>18</v>
      </c>
      <c r="M29" s="2312">
        <f t="shared" si="1"/>
        <v>18</v>
      </c>
      <c r="N29" s="1234" t="s">
        <v>7200</v>
      </c>
    </row>
    <row r="30" spans="1:14" ht="25.2" customHeight="1">
      <c r="A30" s="12" t="s">
        <v>9212</v>
      </c>
      <c r="B30" s="12" t="s">
        <v>7200</v>
      </c>
      <c r="C30" s="21" t="s">
        <v>7852</v>
      </c>
      <c r="D30" s="28" t="s">
        <v>9206</v>
      </c>
      <c r="E30" s="46" t="s">
        <v>9207</v>
      </c>
      <c r="F30" s="14">
        <v>2022</v>
      </c>
      <c r="G30" s="14" t="s">
        <v>9208</v>
      </c>
      <c r="H30" s="39">
        <v>9</v>
      </c>
      <c r="I30" s="56">
        <v>1</v>
      </c>
      <c r="J30" s="56">
        <v>1</v>
      </c>
      <c r="K30" s="56">
        <v>1</v>
      </c>
      <c r="L30" s="322">
        <f t="shared" si="0"/>
        <v>18</v>
      </c>
      <c r="M30" s="2312">
        <f t="shared" si="1"/>
        <v>18</v>
      </c>
      <c r="N30" s="1234" t="s">
        <v>7200</v>
      </c>
    </row>
    <row r="31" spans="1:14" ht="25.2" customHeight="1">
      <c r="A31" s="238" t="s">
        <v>9213</v>
      </c>
      <c r="B31" s="238" t="s">
        <v>8254</v>
      </c>
      <c r="C31" s="238" t="s">
        <v>1044</v>
      </c>
      <c r="D31" s="261" t="s">
        <v>939</v>
      </c>
      <c r="E31" s="262" t="s">
        <v>9200</v>
      </c>
      <c r="F31" s="252">
        <v>2022</v>
      </c>
      <c r="G31" s="252" t="s">
        <v>9214</v>
      </c>
      <c r="H31" s="263">
        <v>10</v>
      </c>
      <c r="I31" s="253"/>
      <c r="J31" s="253">
        <v>20</v>
      </c>
      <c r="K31" s="253">
        <v>20</v>
      </c>
      <c r="L31" s="260">
        <v>20</v>
      </c>
      <c r="M31" s="2309">
        <v>20</v>
      </c>
      <c r="N31" s="1235" t="s">
        <v>7219</v>
      </c>
    </row>
    <row r="32" spans="1:14" ht="25.2" customHeight="1">
      <c r="A32" s="238" t="s">
        <v>9215</v>
      </c>
      <c r="B32" s="238" t="s">
        <v>9216</v>
      </c>
      <c r="C32" s="238" t="s">
        <v>1044</v>
      </c>
      <c r="D32" s="261" t="s">
        <v>2133</v>
      </c>
      <c r="E32" s="262" t="s">
        <v>9217</v>
      </c>
      <c r="F32" s="252">
        <v>2022</v>
      </c>
      <c r="G32" s="252" t="s">
        <v>9218</v>
      </c>
      <c r="H32" s="263">
        <v>79</v>
      </c>
      <c r="I32" s="253">
        <v>2</v>
      </c>
      <c r="J32" s="253">
        <v>2</v>
      </c>
      <c r="K32" s="253">
        <v>2</v>
      </c>
      <c r="L32" s="260">
        <v>79</v>
      </c>
      <c r="M32" s="2309">
        <v>39.5</v>
      </c>
      <c r="N32" s="1235" t="s">
        <v>7219</v>
      </c>
    </row>
    <row r="33" spans="1:14" ht="25.2" customHeight="1">
      <c r="A33" s="1252" t="s">
        <v>9219</v>
      </c>
      <c r="B33" s="238" t="s">
        <v>8260</v>
      </c>
      <c r="C33" s="238" t="s">
        <v>1044</v>
      </c>
      <c r="D33" s="1252" t="s">
        <v>9220</v>
      </c>
      <c r="E33" s="262" t="s">
        <v>9221</v>
      </c>
      <c r="F33" s="252">
        <v>2022</v>
      </c>
      <c r="G33" s="252"/>
      <c r="H33" s="263">
        <v>9</v>
      </c>
      <c r="I33" s="253">
        <v>1</v>
      </c>
      <c r="J33" s="253">
        <v>1</v>
      </c>
      <c r="K33" s="253">
        <v>1</v>
      </c>
      <c r="L33" s="249">
        <v>18</v>
      </c>
      <c r="M33" s="2311">
        <v>18</v>
      </c>
      <c r="N33" s="1253" t="s">
        <v>7222</v>
      </c>
    </row>
    <row r="34" spans="1:14" ht="25.2" customHeight="1">
      <c r="A34" s="12" t="s">
        <v>9194</v>
      </c>
      <c r="B34" s="12" t="s">
        <v>9195</v>
      </c>
      <c r="C34" s="21" t="s">
        <v>1044</v>
      </c>
      <c r="D34" s="28" t="s">
        <v>9196</v>
      </c>
      <c r="E34" s="46" t="s">
        <v>9197</v>
      </c>
      <c r="F34" s="14">
        <v>2022</v>
      </c>
      <c r="G34" s="14"/>
      <c r="H34" s="54">
        <v>62</v>
      </c>
      <c r="I34" s="56">
        <v>3</v>
      </c>
      <c r="J34" s="56">
        <v>3</v>
      </c>
      <c r="K34" s="56">
        <v>3</v>
      </c>
      <c r="L34" s="24">
        <v>124</v>
      </c>
      <c r="M34" s="2309">
        <v>41.33</v>
      </c>
      <c r="N34" s="1237" t="s">
        <v>7210</v>
      </c>
    </row>
    <row r="35" spans="1:14" ht="25.2" customHeight="1">
      <c r="A35" s="12" t="s">
        <v>9222</v>
      </c>
      <c r="B35" s="12" t="s">
        <v>9223</v>
      </c>
      <c r="C35" s="21" t="s">
        <v>1044</v>
      </c>
      <c r="D35" s="28" t="s">
        <v>2133</v>
      </c>
      <c r="E35" s="46" t="s">
        <v>9221</v>
      </c>
      <c r="F35" s="14">
        <v>2022</v>
      </c>
      <c r="G35" s="14" t="s">
        <v>9224</v>
      </c>
      <c r="H35" s="54">
        <v>20</v>
      </c>
      <c r="I35" s="56"/>
      <c r="J35" s="56">
        <v>2</v>
      </c>
      <c r="K35" s="56">
        <v>2</v>
      </c>
      <c r="L35" s="24">
        <v>40</v>
      </c>
      <c r="M35" s="2309">
        <v>20</v>
      </c>
      <c r="N35" s="1233" t="s">
        <v>7767</v>
      </c>
    </row>
    <row r="36" spans="1:14" ht="25.2" customHeight="1">
      <c r="A36" s="12" t="s">
        <v>9222</v>
      </c>
      <c r="B36" s="12" t="s">
        <v>9225</v>
      </c>
      <c r="C36" s="21" t="s">
        <v>1044</v>
      </c>
      <c r="D36" s="28" t="s">
        <v>2133</v>
      </c>
      <c r="E36" s="46" t="s">
        <v>9221</v>
      </c>
      <c r="F36" s="14">
        <v>2022</v>
      </c>
      <c r="G36" s="14" t="s">
        <v>9224</v>
      </c>
      <c r="H36" s="39">
        <v>10</v>
      </c>
      <c r="I36" s="56"/>
      <c r="J36" s="56">
        <v>2</v>
      </c>
      <c r="K36" s="56">
        <v>2</v>
      </c>
      <c r="L36" s="24">
        <v>20</v>
      </c>
      <c r="M36" s="2309">
        <v>10</v>
      </c>
      <c r="N36" s="1233" t="s">
        <v>7767</v>
      </c>
    </row>
    <row r="37" spans="1:14" ht="25.2" customHeight="1">
      <c r="A37" s="12" t="s">
        <v>9226</v>
      </c>
      <c r="B37" s="12" t="s">
        <v>9227</v>
      </c>
      <c r="C37" s="21" t="s">
        <v>1044</v>
      </c>
      <c r="D37" s="28" t="s">
        <v>2133</v>
      </c>
      <c r="E37" s="46" t="s">
        <v>9200</v>
      </c>
      <c r="F37" s="14">
        <v>2022</v>
      </c>
      <c r="G37" s="14" t="s">
        <v>9214</v>
      </c>
      <c r="H37" s="39">
        <v>246</v>
      </c>
      <c r="I37" s="56"/>
      <c r="J37" s="56" t="s">
        <v>9228</v>
      </c>
      <c r="K37" s="56" t="s">
        <v>9228</v>
      </c>
      <c r="L37" s="323">
        <v>246</v>
      </c>
      <c r="M37" s="2309">
        <v>123</v>
      </c>
      <c r="N37" s="1233" t="s">
        <v>7767</v>
      </c>
    </row>
    <row r="38" spans="1:14" ht="25.2" customHeight="1">
      <c r="A38" s="12" t="s">
        <v>9229</v>
      </c>
      <c r="B38" s="12" t="s">
        <v>9230</v>
      </c>
      <c r="C38" s="21" t="s">
        <v>1044</v>
      </c>
      <c r="D38" s="28" t="s">
        <v>2133</v>
      </c>
      <c r="E38" s="46" t="s">
        <v>9200</v>
      </c>
      <c r="F38" s="14">
        <v>2022</v>
      </c>
      <c r="G38" s="14" t="s">
        <v>9214</v>
      </c>
      <c r="H38" s="39">
        <v>36</v>
      </c>
      <c r="I38" s="56"/>
      <c r="J38" s="56">
        <v>2</v>
      </c>
      <c r="K38" s="56">
        <v>2</v>
      </c>
      <c r="L38" s="24">
        <v>72</v>
      </c>
      <c r="M38" s="2309">
        <v>36</v>
      </c>
      <c r="N38" s="1233" t="s">
        <v>7767</v>
      </c>
    </row>
    <row r="39" spans="1:14" ht="25.2" customHeight="1">
      <c r="A39" s="12" t="s">
        <v>9231</v>
      </c>
      <c r="B39" s="12" t="s">
        <v>9232</v>
      </c>
      <c r="C39" s="21" t="s">
        <v>1044</v>
      </c>
      <c r="D39" s="28" t="s">
        <v>2133</v>
      </c>
      <c r="E39" s="46" t="s">
        <v>9200</v>
      </c>
      <c r="F39" s="14">
        <v>2022</v>
      </c>
      <c r="G39" s="14" t="s">
        <v>9214</v>
      </c>
      <c r="H39" s="39">
        <v>12</v>
      </c>
      <c r="I39" s="56"/>
      <c r="J39" s="56">
        <v>2</v>
      </c>
      <c r="K39" s="56">
        <v>2</v>
      </c>
      <c r="L39" s="24">
        <v>24</v>
      </c>
      <c r="M39" s="2309">
        <v>12</v>
      </c>
      <c r="N39" s="1233" t="s">
        <v>7767</v>
      </c>
    </row>
    <row r="40" spans="1:14" ht="25.2" customHeight="1">
      <c r="A40" s="238" t="s">
        <v>9233</v>
      </c>
      <c r="B40" s="238" t="s">
        <v>9234</v>
      </c>
      <c r="C40" s="238" t="s">
        <v>1044</v>
      </c>
      <c r="D40" s="261" t="s">
        <v>2133</v>
      </c>
      <c r="E40" s="262" t="s">
        <v>9221</v>
      </c>
      <c r="F40" s="252">
        <v>2022</v>
      </c>
      <c r="G40" s="252" t="s">
        <v>9235</v>
      </c>
      <c r="H40" s="263">
        <v>12</v>
      </c>
      <c r="I40" s="253">
        <v>2</v>
      </c>
      <c r="J40" s="253">
        <v>2</v>
      </c>
      <c r="K40" s="253">
        <v>2</v>
      </c>
      <c r="L40" s="260">
        <v>24</v>
      </c>
      <c r="M40" s="2309">
        <v>12</v>
      </c>
      <c r="N40" s="12" t="s">
        <v>8505</v>
      </c>
    </row>
    <row r="41" spans="1:14" ht="25.2" customHeight="1">
      <c r="A41" s="238" t="s">
        <v>9236</v>
      </c>
      <c r="B41" s="238" t="s">
        <v>9237</v>
      </c>
      <c r="C41" s="238" t="s">
        <v>1044</v>
      </c>
      <c r="D41" s="261" t="s">
        <v>2133</v>
      </c>
      <c r="E41" s="262" t="s">
        <v>9221</v>
      </c>
      <c r="F41" s="252">
        <v>2022</v>
      </c>
      <c r="G41" s="252" t="s">
        <v>9235</v>
      </c>
      <c r="H41" s="256">
        <v>16</v>
      </c>
      <c r="I41" s="253">
        <v>1</v>
      </c>
      <c r="J41" s="253">
        <v>1</v>
      </c>
      <c r="K41" s="253">
        <v>2</v>
      </c>
      <c r="L41" s="260">
        <v>32</v>
      </c>
      <c r="M41" s="2309">
        <v>32</v>
      </c>
      <c r="N41" s="12" t="s">
        <v>8505</v>
      </c>
    </row>
    <row r="42" spans="1:14" ht="25.2" customHeight="1">
      <c r="A42" s="238" t="s">
        <v>9215</v>
      </c>
      <c r="B42" s="238" t="s">
        <v>9238</v>
      </c>
      <c r="C42" s="238" t="s">
        <v>1044</v>
      </c>
      <c r="D42" s="261" t="s">
        <v>2133</v>
      </c>
      <c r="E42" s="262" t="s">
        <v>9217</v>
      </c>
      <c r="F42" s="252">
        <v>2022</v>
      </c>
      <c r="G42" s="252" t="s">
        <v>9218</v>
      </c>
      <c r="H42" s="263">
        <v>79</v>
      </c>
      <c r="I42" s="253">
        <v>2</v>
      </c>
      <c r="J42" s="253">
        <v>2</v>
      </c>
      <c r="K42" s="253">
        <v>2</v>
      </c>
      <c r="L42" s="260">
        <v>79</v>
      </c>
      <c r="M42" s="2309">
        <v>39.5</v>
      </c>
      <c r="N42" s="1238" t="s">
        <v>7266</v>
      </c>
    </row>
    <row r="43" spans="1:14" ht="25.2" customHeight="1">
      <c r="A43" s="238" t="s">
        <v>9239</v>
      </c>
      <c r="B43" s="238" t="s">
        <v>7523</v>
      </c>
      <c r="C43" s="238" t="s">
        <v>1044</v>
      </c>
      <c r="D43" s="261" t="s">
        <v>2133</v>
      </c>
      <c r="E43" s="262" t="s">
        <v>9240</v>
      </c>
      <c r="F43" s="250">
        <v>2022</v>
      </c>
      <c r="G43" s="250" t="s">
        <v>9224</v>
      </c>
      <c r="H43" s="256" t="s">
        <v>9241</v>
      </c>
      <c r="I43" s="253">
        <v>1</v>
      </c>
      <c r="J43" s="253">
        <v>1</v>
      </c>
      <c r="K43" s="253">
        <v>1</v>
      </c>
      <c r="L43" s="260">
        <v>36</v>
      </c>
      <c r="M43" s="2309">
        <v>36</v>
      </c>
      <c r="N43" s="1238" t="s">
        <v>7266</v>
      </c>
    </row>
    <row r="44" spans="1:14" ht="25.2" customHeight="1">
      <c r="A44" s="238" t="s">
        <v>9242</v>
      </c>
      <c r="B44" s="238" t="s">
        <v>7523</v>
      </c>
      <c r="C44" s="238" t="s">
        <v>1044</v>
      </c>
      <c r="D44" s="261" t="s">
        <v>2133</v>
      </c>
      <c r="E44" s="262" t="s">
        <v>9243</v>
      </c>
      <c r="F44" s="252">
        <v>2022</v>
      </c>
      <c r="G44" s="252" t="s">
        <v>9224</v>
      </c>
      <c r="H44" s="256" t="s">
        <v>9244</v>
      </c>
      <c r="I44" s="253">
        <v>1</v>
      </c>
      <c r="J44" s="253">
        <v>1</v>
      </c>
      <c r="K44" s="253">
        <v>1</v>
      </c>
      <c r="L44" s="260">
        <v>26</v>
      </c>
      <c r="M44" s="2309">
        <v>26</v>
      </c>
      <c r="N44" s="1238" t="s">
        <v>7266</v>
      </c>
    </row>
    <row r="45" spans="1:14" ht="25.2" customHeight="1">
      <c r="A45" s="12" t="s">
        <v>9245</v>
      </c>
      <c r="B45" s="12" t="s">
        <v>8509</v>
      </c>
      <c r="C45" s="13" t="s">
        <v>1044</v>
      </c>
      <c r="D45" s="28" t="s">
        <v>2133</v>
      </c>
      <c r="E45" s="63" t="s">
        <v>9243</v>
      </c>
      <c r="F45" s="16">
        <v>2022</v>
      </c>
      <c r="G45" s="14" t="s">
        <v>951</v>
      </c>
      <c r="H45" s="1254">
        <v>24</v>
      </c>
      <c r="I45" s="15">
        <v>1</v>
      </c>
      <c r="J45" s="15">
        <v>1</v>
      </c>
      <c r="K45" s="15">
        <v>1</v>
      </c>
      <c r="L45" s="1255">
        <v>48</v>
      </c>
      <c r="M45" s="2318">
        <v>48</v>
      </c>
      <c r="N45" s="12" t="s">
        <v>8509</v>
      </c>
    </row>
    <row r="46" spans="1:14" ht="25.2" customHeight="1">
      <c r="A46" s="12" t="s">
        <v>9246</v>
      </c>
      <c r="B46" s="12" t="s">
        <v>8509</v>
      </c>
      <c r="C46" s="13" t="s">
        <v>1044</v>
      </c>
      <c r="D46" s="28" t="s">
        <v>2133</v>
      </c>
      <c r="E46" s="63" t="s">
        <v>9221</v>
      </c>
      <c r="F46" s="16">
        <v>2022</v>
      </c>
      <c r="G46" s="16" t="s">
        <v>951</v>
      </c>
      <c r="H46" s="1254">
        <v>20</v>
      </c>
      <c r="I46" s="15">
        <v>1</v>
      </c>
      <c r="J46" s="15">
        <v>1</v>
      </c>
      <c r="K46" s="15">
        <v>1</v>
      </c>
      <c r="L46" s="1255">
        <v>1</v>
      </c>
      <c r="M46" s="2318">
        <v>40</v>
      </c>
      <c r="N46" s="12" t="s">
        <v>8509</v>
      </c>
    </row>
    <row r="47" spans="1:14" ht="25.2" customHeight="1">
      <c r="A47" s="238" t="s">
        <v>9247</v>
      </c>
      <c r="B47" s="238" t="s">
        <v>8310</v>
      </c>
      <c r="C47" s="238" t="s">
        <v>1044</v>
      </c>
      <c r="D47" s="261" t="s">
        <v>2133</v>
      </c>
      <c r="E47" s="262" t="s">
        <v>9243</v>
      </c>
      <c r="F47" s="252">
        <v>2022</v>
      </c>
      <c r="G47" s="252"/>
      <c r="H47" s="263">
        <v>10</v>
      </c>
      <c r="I47" s="253">
        <v>1</v>
      </c>
      <c r="J47" s="253">
        <v>1</v>
      </c>
      <c r="K47" s="253">
        <v>1</v>
      </c>
      <c r="L47" s="260">
        <v>20</v>
      </c>
      <c r="M47" s="2309">
        <v>20</v>
      </c>
      <c r="N47" s="238" t="s">
        <v>8310</v>
      </c>
    </row>
    <row r="48" spans="1:14" ht="25.2" customHeight="1">
      <c r="A48" s="238" t="s">
        <v>9248</v>
      </c>
      <c r="B48" s="238" t="s">
        <v>8310</v>
      </c>
      <c r="C48" s="238" t="s">
        <v>1044</v>
      </c>
      <c r="D48" s="261" t="s">
        <v>2133</v>
      </c>
      <c r="E48" s="262" t="s">
        <v>9221</v>
      </c>
      <c r="F48" s="250">
        <v>2022</v>
      </c>
      <c r="G48" s="250"/>
      <c r="H48" s="256">
        <f>335-321</f>
        <v>14</v>
      </c>
      <c r="I48" s="253">
        <v>1</v>
      </c>
      <c r="J48" s="253">
        <v>1</v>
      </c>
      <c r="K48" s="253">
        <v>1</v>
      </c>
      <c r="L48" s="260">
        <v>28</v>
      </c>
      <c r="M48" s="2309">
        <v>28</v>
      </c>
      <c r="N48" s="238" t="s">
        <v>8310</v>
      </c>
    </row>
    <row r="49" spans="1:14" ht="25.2" customHeight="1">
      <c r="A49" s="238" t="s">
        <v>9249</v>
      </c>
      <c r="B49" s="238" t="s">
        <v>9250</v>
      </c>
      <c r="C49" s="238" t="s">
        <v>1044</v>
      </c>
      <c r="D49" s="261" t="s">
        <v>9251</v>
      </c>
      <c r="E49" s="1247" t="s">
        <v>9197</v>
      </c>
      <c r="F49" s="1112">
        <v>2022</v>
      </c>
      <c r="G49" s="1112">
        <v>6</v>
      </c>
      <c r="H49" s="1248">
        <v>10</v>
      </c>
      <c r="I49" s="1249">
        <v>1</v>
      </c>
      <c r="J49" s="1249">
        <v>1</v>
      </c>
      <c r="K49" s="1249">
        <v>1</v>
      </c>
      <c r="L49" s="1114">
        <v>20</v>
      </c>
      <c r="M49" s="2311">
        <v>20</v>
      </c>
      <c r="N49" s="238" t="s">
        <v>9250</v>
      </c>
    </row>
    <row r="50" spans="1:14" ht="25.2" customHeight="1">
      <c r="A50" s="238" t="s">
        <v>9252</v>
      </c>
      <c r="B50" s="238" t="s">
        <v>7787</v>
      </c>
      <c r="C50" s="238" t="s">
        <v>1044</v>
      </c>
      <c r="D50" s="261" t="s">
        <v>9251</v>
      </c>
      <c r="E50" s="1247" t="s">
        <v>9253</v>
      </c>
      <c r="F50" s="1112">
        <v>2022</v>
      </c>
      <c r="G50" s="1112">
        <v>12</v>
      </c>
      <c r="H50" s="1251">
        <v>154</v>
      </c>
      <c r="I50" s="1249">
        <v>2</v>
      </c>
      <c r="J50" s="1249">
        <v>2</v>
      </c>
      <c r="K50" s="1249">
        <v>2</v>
      </c>
      <c r="L50" s="1114">
        <f>H50*2</f>
        <v>308</v>
      </c>
      <c r="M50" s="2311">
        <f>L50/I50</f>
        <v>154</v>
      </c>
      <c r="N50" s="238" t="s">
        <v>9250</v>
      </c>
    </row>
    <row r="51" spans="1:14" ht="25.2" customHeight="1">
      <c r="A51" s="238" t="s">
        <v>9254</v>
      </c>
      <c r="B51" s="238" t="s">
        <v>7787</v>
      </c>
      <c r="C51" s="238" t="s">
        <v>1044</v>
      </c>
      <c r="D51" s="261" t="s">
        <v>9251</v>
      </c>
      <c r="E51" s="1247" t="s">
        <v>9255</v>
      </c>
      <c r="F51" s="1112">
        <v>2022</v>
      </c>
      <c r="G51" s="1112">
        <v>12</v>
      </c>
      <c r="H51" s="1251">
        <v>248</v>
      </c>
      <c r="I51" s="1249">
        <v>2</v>
      </c>
      <c r="J51" s="1249">
        <v>2</v>
      </c>
      <c r="K51" s="1249">
        <v>2</v>
      </c>
      <c r="L51" s="1114">
        <f>H51*2</f>
        <v>496</v>
      </c>
      <c r="M51" s="2311">
        <f>L51/I51</f>
        <v>248</v>
      </c>
      <c r="N51" s="238" t="s">
        <v>9250</v>
      </c>
    </row>
    <row r="52" spans="1:14" ht="25.2" customHeight="1">
      <c r="A52" s="238" t="s">
        <v>9249</v>
      </c>
      <c r="B52" s="238" t="s">
        <v>9256</v>
      </c>
      <c r="C52" s="238" t="s">
        <v>1044</v>
      </c>
      <c r="D52" s="261" t="s">
        <v>9251</v>
      </c>
      <c r="E52" s="262" t="s">
        <v>9197</v>
      </c>
      <c r="F52" s="252">
        <v>2022</v>
      </c>
      <c r="G52" s="252">
        <v>6</v>
      </c>
      <c r="H52" s="263">
        <v>18</v>
      </c>
      <c r="I52" s="253">
        <v>1</v>
      </c>
      <c r="J52" s="253">
        <v>1</v>
      </c>
      <c r="K52" s="253">
        <v>1</v>
      </c>
      <c r="L52" s="249">
        <v>36</v>
      </c>
      <c r="M52" s="2311">
        <v>36</v>
      </c>
      <c r="N52" s="238" t="s">
        <v>9256</v>
      </c>
    </row>
    <row r="53" spans="1:14" ht="25.2" customHeight="1">
      <c r="A53" s="238" t="s">
        <v>9252</v>
      </c>
      <c r="B53" s="238" t="s">
        <v>7787</v>
      </c>
      <c r="C53" s="238" t="s">
        <v>1044</v>
      </c>
      <c r="D53" s="261" t="s">
        <v>9251</v>
      </c>
      <c r="E53" s="262" t="s">
        <v>9253</v>
      </c>
      <c r="F53" s="250">
        <v>2022</v>
      </c>
      <c r="G53" s="250">
        <v>12</v>
      </c>
      <c r="H53" s="256">
        <v>154</v>
      </c>
      <c r="I53" s="253">
        <v>2</v>
      </c>
      <c r="J53" s="253">
        <v>2</v>
      </c>
      <c r="K53" s="253">
        <v>2</v>
      </c>
      <c r="L53" s="249">
        <f>H53*2</f>
        <v>308</v>
      </c>
      <c r="M53" s="2311">
        <f>L53/I53</f>
        <v>154</v>
      </c>
      <c r="N53" s="238" t="s">
        <v>9256</v>
      </c>
    </row>
    <row r="54" spans="1:14" ht="25.2" customHeight="1">
      <c r="A54" s="238" t="s">
        <v>9254</v>
      </c>
      <c r="B54" s="238" t="s">
        <v>7787</v>
      </c>
      <c r="C54" s="238" t="s">
        <v>1044</v>
      </c>
      <c r="D54" s="261" t="s">
        <v>9251</v>
      </c>
      <c r="E54" s="262" t="s">
        <v>9255</v>
      </c>
      <c r="F54" s="252">
        <v>2022</v>
      </c>
      <c r="G54" s="252">
        <v>12</v>
      </c>
      <c r="H54" s="256">
        <v>248</v>
      </c>
      <c r="I54" s="253">
        <v>2</v>
      </c>
      <c r="J54" s="253">
        <v>2</v>
      </c>
      <c r="K54" s="253">
        <v>2</v>
      </c>
      <c r="L54" s="249">
        <f>H54*2</f>
        <v>496</v>
      </c>
      <c r="M54" s="2311">
        <f>L54/I54</f>
        <v>248</v>
      </c>
      <c r="N54" s="238" t="s">
        <v>9256</v>
      </c>
    </row>
    <row r="55" spans="1:14" ht="25.2" customHeight="1">
      <c r="A55" s="238" t="s">
        <v>9257</v>
      </c>
      <c r="B55" s="238" t="s">
        <v>9258</v>
      </c>
      <c r="C55" s="238" t="s">
        <v>1044</v>
      </c>
      <c r="D55" s="261" t="s">
        <v>2133</v>
      </c>
      <c r="E55" s="262" t="s">
        <v>9207</v>
      </c>
      <c r="F55" s="252">
        <v>2022</v>
      </c>
      <c r="G55" s="252" t="s">
        <v>9259</v>
      </c>
      <c r="H55" s="263">
        <v>296</v>
      </c>
      <c r="I55" s="253"/>
      <c r="J55" s="253">
        <v>2</v>
      </c>
      <c r="K55" s="253">
        <v>14</v>
      </c>
      <c r="L55" s="260">
        <v>296</v>
      </c>
      <c r="M55" s="2309">
        <v>148</v>
      </c>
      <c r="N55" s="238" t="s">
        <v>7808</v>
      </c>
    </row>
    <row r="56" spans="1:14" ht="25.2" customHeight="1">
      <c r="A56" s="238" t="s">
        <v>9260</v>
      </c>
      <c r="B56" s="238" t="s">
        <v>7808</v>
      </c>
      <c r="C56" s="238" t="s">
        <v>1044</v>
      </c>
      <c r="D56" s="261" t="s">
        <v>2133</v>
      </c>
      <c r="E56" s="262" t="s">
        <v>9207</v>
      </c>
      <c r="F56" s="252">
        <v>2022</v>
      </c>
      <c r="G56" s="252" t="s">
        <v>9259</v>
      </c>
      <c r="H56" s="263">
        <v>8</v>
      </c>
      <c r="I56" s="253">
        <v>1</v>
      </c>
      <c r="J56" s="253">
        <v>1</v>
      </c>
      <c r="K56" s="253">
        <v>1</v>
      </c>
      <c r="L56" s="260">
        <v>16</v>
      </c>
      <c r="M56" s="2309">
        <v>16</v>
      </c>
      <c r="N56" s="238" t="s">
        <v>7808</v>
      </c>
    </row>
    <row r="57" spans="1:14" ht="25.2" customHeight="1">
      <c r="A57" s="238" t="s">
        <v>9261</v>
      </c>
      <c r="B57" s="238" t="s">
        <v>7808</v>
      </c>
      <c r="C57" s="238" t="s">
        <v>1044</v>
      </c>
      <c r="D57" s="261" t="s">
        <v>2133</v>
      </c>
      <c r="E57" s="262" t="s">
        <v>9207</v>
      </c>
      <c r="F57" s="252">
        <v>2022</v>
      </c>
      <c r="G57" s="252" t="s">
        <v>9259</v>
      </c>
      <c r="H57" s="263">
        <v>10</v>
      </c>
      <c r="I57" s="253">
        <v>1</v>
      </c>
      <c r="J57" s="253">
        <v>1</v>
      </c>
      <c r="K57" s="253">
        <v>1</v>
      </c>
      <c r="L57" s="260">
        <v>20</v>
      </c>
      <c r="M57" s="2309">
        <v>20</v>
      </c>
      <c r="N57" s="283" t="s">
        <v>7808</v>
      </c>
    </row>
    <row r="58" spans="1:14" s="1036" customFormat="1" ht="25.2" customHeight="1">
      <c r="A58" s="238" t="s">
        <v>9262</v>
      </c>
      <c r="B58" s="238" t="s">
        <v>9263</v>
      </c>
      <c r="C58" s="238" t="s">
        <v>1044</v>
      </c>
      <c r="D58" s="261" t="s">
        <v>939</v>
      </c>
      <c r="E58" s="262" t="s">
        <v>9207</v>
      </c>
      <c r="F58" s="252">
        <v>2022</v>
      </c>
      <c r="G58" s="252"/>
      <c r="H58" s="263">
        <v>281</v>
      </c>
      <c r="I58" s="253">
        <v>14</v>
      </c>
      <c r="J58" s="253">
        <v>14</v>
      </c>
      <c r="K58" s="253">
        <v>14</v>
      </c>
      <c r="L58" s="260">
        <v>44</v>
      </c>
      <c r="M58" s="2312">
        <v>44</v>
      </c>
      <c r="N58" s="1256" t="s">
        <v>7204</v>
      </c>
    </row>
    <row r="59" spans="1:14" ht="25.2" customHeight="1">
      <c r="A59" s="238" t="s">
        <v>9264</v>
      </c>
      <c r="B59" s="238" t="s">
        <v>7218</v>
      </c>
      <c r="C59" s="238" t="s">
        <v>1044</v>
      </c>
      <c r="D59" s="261" t="s">
        <v>2133</v>
      </c>
      <c r="E59" s="262" t="s">
        <v>9243</v>
      </c>
      <c r="F59" s="252">
        <v>2022</v>
      </c>
      <c r="G59" s="252"/>
      <c r="H59" s="263">
        <v>10</v>
      </c>
      <c r="I59" s="253">
        <v>1</v>
      </c>
      <c r="J59" s="253">
        <v>1</v>
      </c>
      <c r="K59" s="253">
        <v>1</v>
      </c>
      <c r="L59" s="260">
        <f>2*H59</f>
        <v>20</v>
      </c>
      <c r="M59" s="2309">
        <f>L59</f>
        <v>20</v>
      </c>
      <c r="N59" s="484" t="s">
        <v>7218</v>
      </c>
    </row>
    <row r="60" spans="1:14" ht="25.2" customHeight="1">
      <c r="A60" s="238" t="s">
        <v>9265</v>
      </c>
      <c r="B60" s="238" t="s">
        <v>9266</v>
      </c>
      <c r="C60" s="238" t="s">
        <v>1044</v>
      </c>
      <c r="D60" s="261" t="s">
        <v>2133</v>
      </c>
      <c r="E60" s="262" t="s">
        <v>9243</v>
      </c>
      <c r="F60" s="252">
        <v>2022</v>
      </c>
      <c r="G60" s="252"/>
      <c r="H60" s="263">
        <v>235</v>
      </c>
      <c r="I60" s="253">
        <v>2</v>
      </c>
      <c r="J60" s="253">
        <v>2</v>
      </c>
      <c r="K60" s="253">
        <v>2</v>
      </c>
      <c r="L60" s="260">
        <f>H60*1</f>
        <v>235</v>
      </c>
      <c r="M60" s="2309">
        <f>L60/K60</f>
        <v>117.5</v>
      </c>
      <c r="N60" s="484" t="s">
        <v>7218</v>
      </c>
    </row>
    <row r="61" spans="1:14" ht="25.2" customHeight="1">
      <c r="A61" s="238" t="s">
        <v>9267</v>
      </c>
      <c r="B61" s="238" t="s">
        <v>9268</v>
      </c>
      <c r="C61" s="238" t="s">
        <v>1044</v>
      </c>
      <c r="D61" s="261" t="s">
        <v>2133</v>
      </c>
      <c r="E61" s="262" t="s">
        <v>9221</v>
      </c>
      <c r="F61" s="250">
        <v>2022</v>
      </c>
      <c r="G61" s="250"/>
      <c r="H61" s="256">
        <v>352</v>
      </c>
      <c r="I61" s="253">
        <v>2</v>
      </c>
      <c r="J61" s="253">
        <v>2</v>
      </c>
      <c r="K61" s="253">
        <v>2</v>
      </c>
      <c r="L61" s="260">
        <f>H61*1</f>
        <v>352</v>
      </c>
      <c r="M61" s="2309">
        <f>L61/K61</f>
        <v>176</v>
      </c>
      <c r="N61" s="484" t="s">
        <v>7218</v>
      </c>
    </row>
    <row r="62" spans="1:14" ht="25.2" customHeight="1">
      <c r="A62" s="12" t="s">
        <v>9269</v>
      </c>
      <c r="B62" s="12" t="s">
        <v>9223</v>
      </c>
      <c r="C62" s="21" t="s">
        <v>1044</v>
      </c>
      <c r="D62" s="28" t="s">
        <v>2133</v>
      </c>
      <c r="E62" s="46" t="s">
        <v>9221</v>
      </c>
      <c r="F62" s="14">
        <v>2022</v>
      </c>
      <c r="G62" s="14" t="s">
        <v>9224</v>
      </c>
      <c r="H62" s="54">
        <v>20</v>
      </c>
      <c r="I62" s="56"/>
      <c r="J62" s="56">
        <v>2</v>
      </c>
      <c r="K62" s="56">
        <v>2</v>
      </c>
      <c r="L62" s="24">
        <v>40</v>
      </c>
      <c r="M62" s="2309">
        <v>20</v>
      </c>
      <c r="N62" s="12" t="s">
        <v>7303</v>
      </c>
    </row>
    <row r="63" spans="1:14" ht="25.2" customHeight="1">
      <c r="A63" s="12" t="s">
        <v>9270</v>
      </c>
      <c r="B63" s="12" t="s">
        <v>9223</v>
      </c>
      <c r="C63" s="21" t="s">
        <v>1044</v>
      </c>
      <c r="D63" s="28" t="s">
        <v>2133</v>
      </c>
      <c r="E63" s="46" t="s">
        <v>9271</v>
      </c>
      <c r="F63" s="16">
        <v>2022</v>
      </c>
      <c r="G63" s="16" t="s">
        <v>9214</v>
      </c>
      <c r="H63" s="39">
        <v>36</v>
      </c>
      <c r="I63" s="56"/>
      <c r="J63" s="56">
        <v>2</v>
      </c>
      <c r="K63" s="56">
        <v>2</v>
      </c>
      <c r="L63" s="24">
        <v>72</v>
      </c>
      <c r="M63" s="2309">
        <v>36</v>
      </c>
      <c r="N63" s="12" t="s">
        <v>7303</v>
      </c>
    </row>
    <row r="64" spans="1:14" ht="25.2" customHeight="1">
      <c r="A64" s="238" t="s">
        <v>9272</v>
      </c>
      <c r="B64" s="238" t="s">
        <v>9273</v>
      </c>
      <c r="C64" s="238" t="s">
        <v>1044</v>
      </c>
      <c r="D64" s="261" t="s">
        <v>2133</v>
      </c>
      <c r="E64" s="262" t="s">
        <v>9221</v>
      </c>
      <c r="F64" s="252">
        <v>2022</v>
      </c>
      <c r="G64" s="252"/>
      <c r="H64" s="263">
        <v>20</v>
      </c>
      <c r="I64" s="253">
        <v>2</v>
      </c>
      <c r="J64" s="253">
        <v>2</v>
      </c>
      <c r="K64" s="253">
        <v>2</v>
      </c>
      <c r="L64" s="260">
        <v>40</v>
      </c>
      <c r="M64" s="2309">
        <v>20</v>
      </c>
      <c r="N64" s="12" t="s">
        <v>7841</v>
      </c>
    </row>
    <row r="65" spans="1:14" ht="25.2" customHeight="1">
      <c r="A65" s="238" t="s">
        <v>9274</v>
      </c>
      <c r="B65" s="238" t="s">
        <v>9273</v>
      </c>
      <c r="C65" s="238" t="s">
        <v>1044</v>
      </c>
      <c r="D65" s="261" t="s">
        <v>2133</v>
      </c>
      <c r="E65" s="262" t="s">
        <v>9243</v>
      </c>
      <c r="F65" s="250">
        <v>2022</v>
      </c>
      <c r="G65" s="250"/>
      <c r="H65" s="256">
        <v>12</v>
      </c>
      <c r="I65" s="253">
        <v>2</v>
      </c>
      <c r="J65" s="253">
        <v>2</v>
      </c>
      <c r="K65" s="253">
        <v>2</v>
      </c>
      <c r="L65" s="260">
        <v>24</v>
      </c>
      <c r="M65" s="2309">
        <v>12</v>
      </c>
      <c r="N65" s="12" t="s">
        <v>7841</v>
      </c>
    </row>
    <row r="66" spans="1:14" ht="25.2" customHeight="1">
      <c r="A66" s="238" t="s">
        <v>9267</v>
      </c>
      <c r="B66" s="238" t="s">
        <v>9268</v>
      </c>
      <c r="C66" s="238" t="s">
        <v>1044</v>
      </c>
      <c r="D66" s="261" t="s">
        <v>2133</v>
      </c>
      <c r="E66" s="262" t="s">
        <v>9221</v>
      </c>
      <c r="F66" s="250">
        <v>2022</v>
      </c>
      <c r="G66" s="250"/>
      <c r="H66" s="256">
        <v>352</v>
      </c>
      <c r="I66" s="253">
        <v>2</v>
      </c>
      <c r="J66" s="253">
        <v>2</v>
      </c>
      <c r="K66" s="253">
        <v>2</v>
      </c>
      <c r="L66" s="260">
        <f>H66*1</f>
        <v>352</v>
      </c>
      <c r="M66" s="2309">
        <f>L66/K66</f>
        <v>176</v>
      </c>
      <c r="N66" s="12" t="s">
        <v>8512</v>
      </c>
    </row>
    <row r="67" spans="1:14" ht="25.2" customHeight="1">
      <c r="A67" s="238" t="s">
        <v>9275</v>
      </c>
      <c r="B67" s="238" t="s">
        <v>9276</v>
      </c>
      <c r="C67" s="238" t="s">
        <v>1044</v>
      </c>
      <c r="D67" s="261" t="s">
        <v>2133</v>
      </c>
      <c r="E67" s="262" t="s">
        <v>9243</v>
      </c>
      <c r="F67" s="252">
        <v>2022</v>
      </c>
      <c r="G67" s="252"/>
      <c r="H67" s="263">
        <v>10</v>
      </c>
      <c r="I67" s="253">
        <v>2</v>
      </c>
      <c r="J67" s="253">
        <v>2</v>
      </c>
      <c r="K67" s="253">
        <v>2</v>
      </c>
      <c r="L67" s="260">
        <f>2*H67</f>
        <v>20</v>
      </c>
      <c r="M67" s="2309">
        <f>L67/K67</f>
        <v>10</v>
      </c>
      <c r="N67" s="12" t="s">
        <v>8513</v>
      </c>
    </row>
    <row r="68" spans="1:14" ht="25.2" customHeight="1">
      <c r="A68" s="238" t="s">
        <v>9277</v>
      </c>
      <c r="B68" s="238" t="s">
        <v>9278</v>
      </c>
      <c r="C68" s="238" t="s">
        <v>1044</v>
      </c>
      <c r="D68" s="261" t="s">
        <v>2133</v>
      </c>
      <c r="E68" s="262" t="s">
        <v>9221</v>
      </c>
      <c r="F68" s="250">
        <v>2022</v>
      </c>
      <c r="G68" s="250"/>
      <c r="H68" s="256">
        <v>38</v>
      </c>
      <c r="I68" s="253">
        <v>3</v>
      </c>
      <c r="J68" s="253">
        <v>3</v>
      </c>
      <c r="K68" s="253">
        <v>3</v>
      </c>
      <c r="L68" s="260">
        <f>H68*2</f>
        <v>76</v>
      </c>
      <c r="M68" s="2313">
        <f>L68/K68</f>
        <v>25.333333333333332</v>
      </c>
      <c r="N68" s="12" t="s">
        <v>8513</v>
      </c>
    </row>
    <row r="69" spans="1:14" ht="25.2" customHeight="1">
      <c r="A69" s="238" t="s">
        <v>9279</v>
      </c>
      <c r="B69" s="238" t="s">
        <v>9278</v>
      </c>
      <c r="C69" s="238" t="s">
        <v>1044</v>
      </c>
      <c r="D69" s="261" t="s">
        <v>2133</v>
      </c>
      <c r="E69" s="262" t="s">
        <v>9221</v>
      </c>
      <c r="F69" s="250">
        <v>2022</v>
      </c>
      <c r="G69" s="250"/>
      <c r="H69" s="256">
        <v>34</v>
      </c>
      <c r="I69" s="253">
        <v>3</v>
      </c>
      <c r="J69" s="253">
        <v>3</v>
      </c>
      <c r="K69" s="253">
        <v>3</v>
      </c>
      <c r="L69" s="260">
        <f>H69*2</f>
        <v>68</v>
      </c>
      <c r="M69" s="2313">
        <f>L69/K69</f>
        <v>22.666666666666668</v>
      </c>
      <c r="N69" s="12" t="s">
        <v>8513</v>
      </c>
    </row>
    <row r="70" spans="1:14" ht="25.2" customHeight="1">
      <c r="A70" s="238" t="s">
        <v>9280</v>
      </c>
      <c r="B70" s="238" t="s">
        <v>9186</v>
      </c>
      <c r="C70" s="238" t="s">
        <v>1044</v>
      </c>
      <c r="D70" s="261" t="s">
        <v>2133</v>
      </c>
      <c r="E70" s="262" t="s">
        <v>9243</v>
      </c>
      <c r="F70" s="252">
        <v>2022</v>
      </c>
      <c r="G70" s="252"/>
      <c r="H70" s="263">
        <v>12</v>
      </c>
      <c r="I70" s="253">
        <v>1</v>
      </c>
      <c r="J70" s="253">
        <v>1</v>
      </c>
      <c r="K70" s="253">
        <v>1</v>
      </c>
      <c r="L70" s="260">
        <f>2*H70</f>
        <v>24</v>
      </c>
      <c r="M70" s="2309">
        <f>L70</f>
        <v>24</v>
      </c>
      <c r="N70" s="12" t="s">
        <v>7338</v>
      </c>
    </row>
    <row r="71" spans="1:14" ht="25.2" customHeight="1">
      <c r="A71" s="238" t="s">
        <v>9281</v>
      </c>
      <c r="B71" s="238" t="s">
        <v>9186</v>
      </c>
      <c r="C71" s="238" t="s">
        <v>1044</v>
      </c>
      <c r="D71" s="261" t="s">
        <v>2133</v>
      </c>
      <c r="E71" s="262" t="s">
        <v>9221</v>
      </c>
      <c r="F71" s="250">
        <v>2022</v>
      </c>
      <c r="G71" s="250"/>
      <c r="H71" s="256">
        <v>16</v>
      </c>
      <c r="I71" s="253">
        <v>1</v>
      </c>
      <c r="J71" s="253">
        <v>1</v>
      </c>
      <c r="K71" s="253">
        <v>1</v>
      </c>
      <c r="L71" s="260">
        <f>H71*2</f>
        <v>32</v>
      </c>
      <c r="M71" s="2309">
        <f>L71</f>
        <v>32</v>
      </c>
      <c r="N71" s="12" t="s">
        <v>7338</v>
      </c>
    </row>
    <row r="72" spans="1:14" ht="25.2" customHeight="1">
      <c r="A72" s="238" t="s">
        <v>9282</v>
      </c>
      <c r="B72" s="238" t="s">
        <v>9283</v>
      </c>
      <c r="C72" s="238" t="s">
        <v>1044</v>
      </c>
      <c r="D72" s="261" t="s">
        <v>9284</v>
      </c>
      <c r="E72" s="262" t="s">
        <v>9221</v>
      </c>
      <c r="F72" s="252">
        <v>2022</v>
      </c>
      <c r="G72" s="252"/>
      <c r="H72" s="263">
        <v>38</v>
      </c>
      <c r="I72" s="253">
        <v>3</v>
      </c>
      <c r="J72" s="253">
        <v>3</v>
      </c>
      <c r="K72" s="253">
        <v>3</v>
      </c>
      <c r="L72" s="260">
        <v>76</v>
      </c>
      <c r="M72" s="2313">
        <f>L72/I72</f>
        <v>25.333333333333332</v>
      </c>
      <c r="N72" s="1238" t="s">
        <v>7208</v>
      </c>
    </row>
    <row r="73" spans="1:14" ht="25.2" customHeight="1">
      <c r="A73" s="238" t="s">
        <v>9285</v>
      </c>
      <c r="B73" s="238" t="s">
        <v>9283</v>
      </c>
      <c r="C73" s="238" t="s">
        <v>1044</v>
      </c>
      <c r="D73" s="261" t="s">
        <v>9286</v>
      </c>
      <c r="E73" s="262" t="s">
        <v>9221</v>
      </c>
      <c r="F73" s="250">
        <v>2022</v>
      </c>
      <c r="G73" s="250"/>
      <c r="H73" s="256">
        <v>34</v>
      </c>
      <c r="I73" s="253">
        <v>3</v>
      </c>
      <c r="J73" s="253">
        <v>3</v>
      </c>
      <c r="K73" s="253">
        <v>3</v>
      </c>
      <c r="L73" s="260">
        <v>68</v>
      </c>
      <c r="M73" s="2313">
        <f>L73/I73</f>
        <v>22.666666666666668</v>
      </c>
      <c r="N73" s="1238" t="s">
        <v>7208</v>
      </c>
    </row>
    <row r="74" spans="1:14" ht="25.2" customHeight="1">
      <c r="A74" s="1257" t="s">
        <v>9287</v>
      </c>
      <c r="B74" s="1076" t="s">
        <v>7209</v>
      </c>
      <c r="C74" s="238" t="s">
        <v>9288</v>
      </c>
      <c r="D74" s="261" t="s">
        <v>9289</v>
      </c>
      <c r="E74" s="262" t="s">
        <v>9207</v>
      </c>
      <c r="F74" s="252">
        <v>2022</v>
      </c>
      <c r="G74" s="252"/>
      <c r="H74" s="263">
        <v>17</v>
      </c>
      <c r="I74" s="253">
        <v>1</v>
      </c>
      <c r="J74" s="253">
        <v>1</v>
      </c>
      <c r="K74" s="253">
        <v>1</v>
      </c>
      <c r="L74" s="260">
        <f>H74*2</f>
        <v>34</v>
      </c>
      <c r="M74" s="2309">
        <f>L74</f>
        <v>34</v>
      </c>
      <c r="N74" s="1076" t="s">
        <v>7209</v>
      </c>
    </row>
    <row r="75" spans="1:14" ht="25.2" customHeight="1">
      <c r="A75" s="1065" t="s">
        <v>9290</v>
      </c>
      <c r="B75" s="238" t="s">
        <v>7209</v>
      </c>
      <c r="C75" s="238" t="s">
        <v>9288</v>
      </c>
      <c r="D75" s="261" t="s">
        <v>9289</v>
      </c>
      <c r="E75" s="262" t="s">
        <v>9207</v>
      </c>
      <c r="F75" s="252">
        <v>2022</v>
      </c>
      <c r="G75" s="252"/>
      <c r="H75" s="256">
        <v>20</v>
      </c>
      <c r="I75" s="253">
        <v>1</v>
      </c>
      <c r="J75" s="253">
        <v>1</v>
      </c>
      <c r="K75" s="253">
        <v>1</v>
      </c>
      <c r="L75" s="260">
        <f t="shared" ref="L75:L76" si="2">H75*2</f>
        <v>40</v>
      </c>
      <c r="M75" s="2309">
        <f t="shared" ref="M75:M76" si="3">L75</f>
        <v>40</v>
      </c>
      <c r="N75" s="1076" t="s">
        <v>7209</v>
      </c>
    </row>
    <row r="76" spans="1:14" ht="25.2" customHeight="1">
      <c r="A76" s="238" t="s">
        <v>9291</v>
      </c>
      <c r="B76" s="238" t="s">
        <v>7209</v>
      </c>
      <c r="C76" s="238" t="s">
        <v>9288</v>
      </c>
      <c r="D76" s="261" t="s">
        <v>9289</v>
      </c>
      <c r="E76" s="262" t="s">
        <v>9207</v>
      </c>
      <c r="F76" s="252">
        <v>2022</v>
      </c>
      <c r="G76" s="252"/>
      <c r="H76" s="256">
        <v>16</v>
      </c>
      <c r="I76" s="253">
        <v>1</v>
      </c>
      <c r="J76" s="253">
        <v>1</v>
      </c>
      <c r="K76" s="253">
        <v>1</v>
      </c>
      <c r="L76" s="260">
        <f t="shared" si="2"/>
        <v>32</v>
      </c>
      <c r="M76" s="2309">
        <f t="shared" si="3"/>
        <v>32</v>
      </c>
      <c r="N76" s="1076" t="s">
        <v>7209</v>
      </c>
    </row>
    <row r="77" spans="1:14" ht="25.2" customHeight="1">
      <c r="A77" s="12"/>
      <c r="B77" s="12"/>
      <c r="C77" s="21"/>
      <c r="D77" s="28"/>
      <c r="E77" s="46" t="s">
        <v>9207</v>
      </c>
      <c r="F77" s="16">
        <v>2022</v>
      </c>
      <c r="G77" s="16"/>
      <c r="H77" s="39">
        <v>12</v>
      </c>
      <c r="I77" s="56">
        <v>13</v>
      </c>
      <c r="J77" s="56">
        <v>13</v>
      </c>
      <c r="K77" s="56">
        <v>14</v>
      </c>
      <c r="L77" s="24">
        <v>24</v>
      </c>
      <c r="M77" s="2309">
        <v>24</v>
      </c>
      <c r="N77" s="12" t="s">
        <v>7347</v>
      </c>
    </row>
    <row r="78" spans="1:14" ht="25.2" customHeight="1">
      <c r="A78" s="238" t="s">
        <v>9292</v>
      </c>
      <c r="B78" s="238" t="s">
        <v>9293</v>
      </c>
      <c r="C78" s="238" t="s">
        <v>1044</v>
      </c>
      <c r="D78" s="261" t="s">
        <v>9294</v>
      </c>
      <c r="E78" s="262" t="s">
        <v>9295</v>
      </c>
      <c r="F78" s="252">
        <v>2022</v>
      </c>
      <c r="G78" s="252"/>
      <c r="H78" s="263">
        <v>9</v>
      </c>
      <c r="I78" s="253">
        <v>1</v>
      </c>
      <c r="J78" s="253">
        <v>1</v>
      </c>
      <c r="K78" s="253">
        <v>1</v>
      </c>
      <c r="L78" s="260">
        <v>18</v>
      </c>
      <c r="M78" s="2309">
        <v>18</v>
      </c>
      <c r="N78" s="12" t="s">
        <v>7356</v>
      </c>
    </row>
    <row r="79" spans="1:14" ht="25.2" customHeight="1">
      <c r="A79" s="238" t="s">
        <v>9296</v>
      </c>
      <c r="B79" s="238" t="s">
        <v>9297</v>
      </c>
      <c r="C79" s="238" t="s">
        <v>1044</v>
      </c>
      <c r="D79" s="261" t="s">
        <v>2133</v>
      </c>
      <c r="E79" s="262" t="s">
        <v>9207</v>
      </c>
      <c r="F79" s="252">
        <v>2022</v>
      </c>
      <c r="G79" s="252"/>
      <c r="H79" s="263">
        <v>296</v>
      </c>
      <c r="I79" s="253">
        <v>13</v>
      </c>
      <c r="J79" s="253">
        <v>13</v>
      </c>
      <c r="K79" s="253">
        <v>14</v>
      </c>
      <c r="L79" s="260">
        <v>296</v>
      </c>
      <c r="M79" s="2309">
        <v>148</v>
      </c>
      <c r="N79" s="12" t="s">
        <v>7217</v>
      </c>
    </row>
    <row r="80" spans="1:14" ht="25.2" customHeight="1">
      <c r="A80" s="238" t="s">
        <v>9298</v>
      </c>
      <c r="B80" s="238" t="s">
        <v>8471</v>
      </c>
      <c r="C80" s="238" t="s">
        <v>1044</v>
      </c>
      <c r="D80" s="261" t="s">
        <v>2133</v>
      </c>
      <c r="E80" s="262" t="s">
        <v>9207</v>
      </c>
      <c r="F80" s="250">
        <v>2022</v>
      </c>
      <c r="G80" s="250"/>
      <c r="H80" s="256">
        <v>48</v>
      </c>
      <c r="I80" s="253">
        <v>1</v>
      </c>
      <c r="J80" s="253">
        <v>1</v>
      </c>
      <c r="K80" s="253">
        <v>1</v>
      </c>
      <c r="L80" s="260">
        <v>96</v>
      </c>
      <c r="M80" s="2309">
        <v>96</v>
      </c>
      <c r="N80" s="12" t="s">
        <v>7217</v>
      </c>
    </row>
    <row r="81" spans="1:25" ht="25.2" customHeight="1">
      <c r="A81" s="238" t="s">
        <v>9299</v>
      </c>
      <c r="B81" s="238" t="s">
        <v>8475</v>
      </c>
      <c r="C81" s="238" t="s">
        <v>1044</v>
      </c>
      <c r="D81" s="261" t="s">
        <v>2133</v>
      </c>
      <c r="E81" s="262" t="s">
        <v>9221</v>
      </c>
      <c r="F81" s="250">
        <v>2022</v>
      </c>
      <c r="G81" s="250"/>
      <c r="H81" s="256">
        <v>13</v>
      </c>
      <c r="I81" s="253">
        <v>1</v>
      </c>
      <c r="J81" s="253">
        <v>1</v>
      </c>
      <c r="K81" s="253">
        <v>1</v>
      </c>
      <c r="L81" s="260">
        <f>H81*2</f>
        <v>26</v>
      </c>
      <c r="M81" s="2309">
        <f>L81</f>
        <v>26</v>
      </c>
      <c r="N81" s="238" t="s">
        <v>8475</v>
      </c>
    </row>
    <row r="82" spans="1:25" ht="25.2" customHeight="1">
      <c r="A82" s="12" t="s">
        <v>9282</v>
      </c>
      <c r="B82" s="12" t="s">
        <v>9283</v>
      </c>
      <c r="C82" s="21" t="s">
        <v>1044</v>
      </c>
      <c r="D82" s="28" t="s">
        <v>9284</v>
      </c>
      <c r="E82" s="46" t="s">
        <v>9221</v>
      </c>
      <c r="F82" s="14">
        <v>2022</v>
      </c>
      <c r="G82" s="14"/>
      <c r="H82" s="54">
        <v>38</v>
      </c>
      <c r="I82" s="56"/>
      <c r="J82" s="56">
        <v>3</v>
      </c>
      <c r="K82" s="56">
        <v>3</v>
      </c>
      <c r="L82" s="956">
        <v>76</v>
      </c>
      <c r="M82" s="2309">
        <v>25.33</v>
      </c>
      <c r="N82" s="12" t="s">
        <v>7223</v>
      </c>
    </row>
    <row r="83" spans="1:25" ht="25.2" customHeight="1">
      <c r="A83" s="12" t="s">
        <v>9285</v>
      </c>
      <c r="B83" s="12" t="s">
        <v>9283</v>
      </c>
      <c r="C83" s="21" t="s">
        <v>1044</v>
      </c>
      <c r="D83" s="28" t="s">
        <v>9286</v>
      </c>
      <c r="E83" s="1258" t="s">
        <v>9221</v>
      </c>
      <c r="F83" s="16">
        <v>2022</v>
      </c>
      <c r="G83" s="16"/>
      <c r="H83" s="39">
        <v>34</v>
      </c>
      <c r="I83" s="56"/>
      <c r="J83" s="56">
        <v>3</v>
      </c>
      <c r="K83" s="56">
        <v>3</v>
      </c>
      <c r="L83" s="956">
        <v>68</v>
      </c>
      <c r="M83" s="2309">
        <v>22.66</v>
      </c>
      <c r="N83" s="12" t="s">
        <v>7223</v>
      </c>
    </row>
    <row r="84" spans="1:25" ht="25.2" customHeight="1">
      <c r="A84" s="12" t="s">
        <v>9201</v>
      </c>
      <c r="B84" s="12" t="s">
        <v>9202</v>
      </c>
      <c r="C84" s="21" t="s">
        <v>1044</v>
      </c>
      <c r="D84" s="28" t="s">
        <v>9196</v>
      </c>
      <c r="E84" s="46" t="s">
        <v>9197</v>
      </c>
      <c r="F84" s="14">
        <v>2022</v>
      </c>
      <c r="G84" s="14"/>
      <c r="H84" s="54">
        <v>14</v>
      </c>
      <c r="I84" s="56">
        <v>4</v>
      </c>
      <c r="J84" s="56">
        <v>4</v>
      </c>
      <c r="K84" s="56">
        <v>4</v>
      </c>
      <c r="L84" s="24">
        <v>28</v>
      </c>
      <c r="M84" s="2309">
        <v>7</v>
      </c>
      <c r="N84" s="2287" t="s">
        <v>8483</v>
      </c>
    </row>
    <row r="85" spans="1:25" ht="25.2" customHeight="1">
      <c r="A85" s="1289" t="s">
        <v>9435</v>
      </c>
      <c r="B85" s="1290" t="s">
        <v>9387</v>
      </c>
      <c r="C85" s="1290" t="s">
        <v>1044</v>
      </c>
      <c r="D85" s="1291" t="s">
        <v>2133</v>
      </c>
      <c r="E85" s="1292" t="s">
        <v>9436</v>
      </c>
      <c r="F85" s="1293">
        <v>2021</v>
      </c>
      <c r="G85" s="1293" t="s">
        <v>9214</v>
      </c>
      <c r="H85" s="1294">
        <v>474</v>
      </c>
      <c r="I85" s="1295"/>
      <c r="J85" s="1296">
        <v>22</v>
      </c>
      <c r="K85" s="1296">
        <v>22</v>
      </c>
      <c r="L85" s="1297">
        <v>12</v>
      </c>
      <c r="M85" s="2314">
        <v>12</v>
      </c>
      <c r="N85" s="453" t="s">
        <v>9387</v>
      </c>
    </row>
    <row r="86" spans="1:25" ht="25.2" customHeight="1">
      <c r="A86" s="1289" t="s">
        <v>9437</v>
      </c>
      <c r="B86" s="1290" t="s">
        <v>9387</v>
      </c>
      <c r="C86" s="1290" t="s">
        <v>1044</v>
      </c>
      <c r="D86" s="1291" t="s">
        <v>2133</v>
      </c>
      <c r="E86" s="1292" t="s">
        <v>9207</v>
      </c>
      <c r="F86" s="463">
        <v>2022</v>
      </c>
      <c r="G86" s="463" t="s">
        <v>9214</v>
      </c>
      <c r="H86" s="714">
        <v>296</v>
      </c>
      <c r="I86" s="712"/>
      <c r="J86" s="1298">
        <v>14</v>
      </c>
      <c r="K86" s="1298">
        <v>14</v>
      </c>
      <c r="L86" s="1299">
        <v>18</v>
      </c>
      <c r="M86" s="2315">
        <v>18</v>
      </c>
      <c r="N86" s="453" t="s">
        <v>9387</v>
      </c>
    </row>
    <row r="87" spans="1:25" ht="14.4">
      <c r="A87" s="12"/>
      <c r="B87" s="12"/>
      <c r="C87" s="21"/>
      <c r="D87" s="28"/>
      <c r="E87" s="46"/>
      <c r="F87" s="14"/>
      <c r="G87" s="14"/>
      <c r="H87" s="54"/>
      <c r="I87" s="56"/>
      <c r="J87" s="56"/>
      <c r="K87" s="56"/>
      <c r="L87" s="24"/>
      <c r="M87" s="2307"/>
    </row>
    <row r="88" spans="1:25" ht="14.4">
      <c r="A88" s="12"/>
      <c r="B88" s="12"/>
      <c r="C88" s="21"/>
      <c r="D88" s="28"/>
      <c r="E88" s="47"/>
      <c r="F88" s="16"/>
      <c r="G88" s="16"/>
      <c r="H88" s="39"/>
      <c r="I88" s="56"/>
      <c r="J88" s="56"/>
      <c r="K88" s="56"/>
      <c r="L88" s="24"/>
      <c r="M88" s="2307"/>
    </row>
    <row r="89" spans="1:25" ht="14.4">
      <c r="A89" s="12"/>
      <c r="B89" s="12"/>
      <c r="C89" s="21"/>
      <c r="D89" s="28"/>
      <c r="E89" s="47"/>
      <c r="F89" s="14"/>
      <c r="G89" s="14"/>
      <c r="H89" s="39"/>
      <c r="I89" s="56"/>
      <c r="J89" s="56"/>
      <c r="K89" s="56"/>
      <c r="L89" s="24"/>
      <c r="M89" s="2307"/>
    </row>
    <row r="90" spans="1:25" ht="14.4">
      <c r="A90" s="12"/>
      <c r="B90" s="12"/>
      <c r="C90" s="21"/>
      <c r="D90" s="28"/>
      <c r="E90" s="47"/>
      <c r="F90" s="16"/>
      <c r="G90" s="16"/>
      <c r="H90" s="39"/>
      <c r="I90" s="56"/>
      <c r="J90" s="56"/>
      <c r="K90" s="56"/>
      <c r="L90" s="24"/>
      <c r="M90" s="2307"/>
    </row>
    <row r="91" spans="1:25" ht="14.4">
      <c r="A91" s="12"/>
      <c r="B91" s="12"/>
      <c r="C91" s="21"/>
      <c r="D91" s="28"/>
      <c r="E91" s="47"/>
      <c r="F91" s="16"/>
      <c r="G91" s="16"/>
      <c r="H91" s="39"/>
      <c r="I91" s="56"/>
      <c r="J91" s="56"/>
      <c r="K91" s="56"/>
      <c r="L91" s="24"/>
      <c r="M91" s="2307"/>
    </row>
    <row r="92" spans="1:25" ht="14.4">
      <c r="A92" s="12"/>
      <c r="B92" s="12"/>
      <c r="C92" s="21"/>
      <c r="D92" s="28"/>
      <c r="E92" s="47"/>
      <c r="F92" s="16"/>
      <c r="G92" s="16"/>
      <c r="H92" s="39"/>
      <c r="I92" s="56"/>
      <c r="J92" s="56"/>
      <c r="K92" s="56"/>
      <c r="L92" s="24"/>
      <c r="M92" s="2307"/>
    </row>
    <row r="93" spans="1:25" ht="14.4">
      <c r="A93" s="29" t="s">
        <v>58</v>
      </c>
      <c r="B93" s="2"/>
      <c r="C93" s="2"/>
      <c r="D93" s="2"/>
      <c r="E93" s="31"/>
      <c r="F93" s="30"/>
      <c r="G93" s="30"/>
      <c r="M93" s="2316">
        <f>SUM(M14:M92)</f>
        <v>3554.3654545454542</v>
      </c>
    </row>
    <row r="94" spans="1:25" ht="14.4">
      <c r="A94" s="1"/>
      <c r="B94" s="1"/>
      <c r="C94" s="2"/>
      <c r="D94" s="2"/>
      <c r="E94" s="2"/>
      <c r="F94" s="3"/>
      <c r="G94" s="3"/>
      <c r="H94" s="3"/>
    </row>
    <row r="95" spans="1:25" ht="14.4">
      <c r="A95" s="2320" t="s">
        <v>59</v>
      </c>
      <c r="B95" s="2328"/>
      <c r="C95" s="2328"/>
      <c r="D95" s="2328"/>
      <c r="E95" s="2328"/>
      <c r="F95" s="2328"/>
      <c r="G95" s="2328"/>
      <c r="H95" s="2328"/>
      <c r="I95" s="1"/>
      <c r="J95" s="1"/>
      <c r="K95" s="1"/>
      <c r="L95" s="1"/>
      <c r="M95" s="2317"/>
      <c r="N95" s="1"/>
      <c r="O95" s="1"/>
      <c r="P95" s="1"/>
      <c r="Q95" s="1"/>
      <c r="R95" s="1"/>
      <c r="S95" s="1"/>
      <c r="T95" s="1"/>
      <c r="U95" s="1"/>
      <c r="V95" s="1"/>
      <c r="W95" s="1"/>
      <c r="X95" s="1"/>
      <c r="Y95" s="1"/>
    </row>
    <row r="96" spans="1:25" ht="14.4">
      <c r="A96" s="1"/>
      <c r="B96" s="1"/>
      <c r="C96" s="2"/>
      <c r="D96" s="2"/>
      <c r="E96" s="3"/>
      <c r="F96" s="3"/>
      <c r="G96" s="3"/>
      <c r="H96" s="3"/>
    </row>
    <row r="97" spans="1:8" ht="14.4">
      <c r="A97" s="1"/>
      <c r="B97" s="1"/>
      <c r="C97" s="2"/>
      <c r="D97" s="2"/>
      <c r="E97" s="2"/>
      <c r="F97" s="3"/>
      <c r="G97" s="3"/>
      <c r="H97" s="3"/>
    </row>
    <row r="98" spans="1:8" ht="15.75" customHeight="1">
      <c r="A98" s="1"/>
      <c r="B98" s="1"/>
      <c r="C98" s="2"/>
      <c r="D98" s="2"/>
      <c r="E98" s="3"/>
      <c r="F98" s="3"/>
      <c r="G98" s="3"/>
      <c r="H98" s="3"/>
    </row>
    <row r="99" spans="1:8" ht="15.75" customHeight="1">
      <c r="A99" s="1"/>
      <c r="B99" s="1"/>
      <c r="C99" s="2"/>
      <c r="D99" s="2"/>
      <c r="E99" s="2"/>
      <c r="F99" s="3"/>
      <c r="G99" s="3"/>
      <c r="H99" s="3"/>
    </row>
    <row r="100" spans="1:8" ht="15.75" customHeight="1">
      <c r="A100" s="1"/>
      <c r="B100" s="1"/>
      <c r="C100" s="2"/>
      <c r="D100" s="2"/>
      <c r="E100" s="2"/>
      <c r="F100" s="3"/>
      <c r="G100" s="3"/>
      <c r="H100" s="3"/>
    </row>
    <row r="101" spans="1:8" ht="15.75" customHeight="1">
      <c r="A101" s="1"/>
      <c r="B101" s="1"/>
      <c r="C101" s="2"/>
      <c r="D101" s="2"/>
      <c r="E101" s="2"/>
      <c r="F101" s="3"/>
      <c r="G101" s="3"/>
      <c r="H101" s="3"/>
    </row>
    <row r="102" spans="1:8" ht="15.75" customHeight="1">
      <c r="A102" s="1"/>
      <c r="B102" s="1"/>
      <c r="C102" s="2"/>
      <c r="D102" s="2"/>
      <c r="E102" s="2"/>
      <c r="F102" s="3"/>
      <c r="G102" s="3"/>
      <c r="H102" s="3"/>
    </row>
    <row r="103" spans="1:8" ht="15.75" customHeight="1">
      <c r="A103" s="1"/>
      <c r="B103" s="1"/>
      <c r="C103" s="2"/>
      <c r="D103" s="2"/>
      <c r="E103" s="2"/>
      <c r="F103" s="3"/>
      <c r="G103" s="3"/>
      <c r="H103" s="3"/>
    </row>
    <row r="104" spans="1:8" ht="15.75" customHeight="1">
      <c r="A104" s="1"/>
      <c r="B104" s="1"/>
      <c r="C104" s="2"/>
      <c r="D104" s="2"/>
      <c r="E104" s="2"/>
      <c r="F104" s="3"/>
      <c r="G104" s="3"/>
      <c r="H104" s="3"/>
    </row>
    <row r="105" spans="1:8" ht="15.75" customHeight="1">
      <c r="A105" s="1"/>
      <c r="B105" s="1"/>
      <c r="C105" s="2"/>
      <c r="D105" s="2"/>
      <c r="E105" s="2"/>
      <c r="F105" s="3"/>
      <c r="G105" s="3"/>
      <c r="H105" s="3"/>
    </row>
    <row r="106" spans="1:8" ht="15.75" customHeight="1">
      <c r="A106" s="1"/>
      <c r="B106" s="1"/>
      <c r="C106" s="2"/>
      <c r="D106" s="2"/>
      <c r="E106" s="2"/>
      <c r="F106" s="3"/>
      <c r="G106" s="3"/>
      <c r="H106" s="3"/>
    </row>
    <row r="107" spans="1:8" ht="15.75" customHeight="1">
      <c r="A107" s="1"/>
      <c r="B107" s="1"/>
      <c r="C107" s="2"/>
      <c r="D107" s="2"/>
      <c r="E107" s="2"/>
      <c r="F107" s="3"/>
      <c r="G107" s="3"/>
      <c r="H107" s="3"/>
    </row>
    <row r="108" spans="1:8" ht="15.75" customHeight="1">
      <c r="A108" s="1"/>
      <c r="B108" s="1"/>
      <c r="C108" s="2"/>
      <c r="D108" s="2"/>
      <c r="E108" s="2"/>
      <c r="F108" s="3"/>
      <c r="G108" s="3"/>
      <c r="H108" s="3"/>
    </row>
    <row r="109" spans="1:8" ht="15.75" customHeight="1">
      <c r="A109" s="1"/>
      <c r="B109" s="1"/>
      <c r="C109" s="2"/>
      <c r="D109" s="2"/>
      <c r="E109" s="2"/>
      <c r="F109" s="3"/>
      <c r="G109" s="3"/>
      <c r="H109" s="3"/>
    </row>
    <row r="110" spans="1:8" ht="15.75" customHeight="1">
      <c r="A110" s="1"/>
      <c r="B110" s="1"/>
      <c r="C110" s="2"/>
      <c r="D110" s="2"/>
      <c r="E110" s="2"/>
      <c r="F110" s="3"/>
      <c r="G110" s="3"/>
      <c r="H110" s="3"/>
    </row>
    <row r="111" spans="1:8" ht="15.75" customHeight="1">
      <c r="A111" s="1"/>
      <c r="B111" s="1"/>
      <c r="C111" s="2"/>
      <c r="D111" s="2"/>
      <c r="E111" s="2"/>
      <c r="F111" s="3"/>
      <c r="G111" s="3"/>
      <c r="H111" s="3"/>
    </row>
    <row r="112" spans="1:8" ht="15.75" customHeight="1">
      <c r="A112" s="1"/>
      <c r="B112" s="1"/>
      <c r="C112" s="2"/>
      <c r="D112" s="2"/>
      <c r="E112" s="2"/>
      <c r="F112" s="3"/>
      <c r="G112" s="3"/>
      <c r="H112" s="3"/>
    </row>
    <row r="113" spans="1:8" ht="15.75" customHeight="1">
      <c r="A113" s="1"/>
      <c r="B113" s="1"/>
      <c r="C113" s="2"/>
      <c r="D113" s="2"/>
      <c r="E113" s="2"/>
      <c r="F113" s="3"/>
      <c r="G113" s="3"/>
      <c r="H113" s="3"/>
    </row>
    <row r="114" spans="1:8" ht="15.75" customHeight="1">
      <c r="A114" s="1"/>
      <c r="B114" s="1"/>
      <c r="C114" s="2"/>
      <c r="D114" s="2"/>
      <c r="E114" s="2"/>
      <c r="F114" s="3"/>
      <c r="G114" s="3"/>
      <c r="H114" s="3"/>
    </row>
    <row r="115" spans="1:8" ht="15.75" customHeight="1">
      <c r="A115" s="1"/>
      <c r="B115" s="1"/>
      <c r="C115" s="2"/>
      <c r="D115" s="2"/>
      <c r="E115" s="2"/>
      <c r="F115" s="3"/>
      <c r="G115" s="3"/>
      <c r="H115" s="3"/>
    </row>
    <row r="116" spans="1:8" ht="15.75" customHeight="1">
      <c r="A116" s="1"/>
      <c r="B116" s="1"/>
      <c r="C116" s="2"/>
      <c r="D116" s="2"/>
      <c r="E116" s="2"/>
      <c r="F116" s="3"/>
      <c r="G116" s="3"/>
      <c r="H116" s="3"/>
    </row>
    <row r="117" spans="1:8" ht="15.75" customHeight="1">
      <c r="A117" s="1"/>
      <c r="B117" s="1"/>
      <c r="C117" s="2"/>
      <c r="D117" s="2"/>
      <c r="E117" s="2"/>
      <c r="F117" s="3"/>
      <c r="G117" s="3"/>
      <c r="H117" s="3"/>
    </row>
    <row r="118" spans="1:8" ht="15.75" customHeight="1">
      <c r="A118" s="1"/>
      <c r="B118" s="1"/>
      <c r="C118" s="2"/>
      <c r="D118" s="2"/>
      <c r="E118" s="2"/>
      <c r="F118" s="3"/>
      <c r="G118" s="3"/>
      <c r="H118" s="3"/>
    </row>
    <row r="119" spans="1:8" ht="15.75" customHeight="1">
      <c r="A119" s="1"/>
      <c r="B119" s="1"/>
      <c r="C119" s="2"/>
      <c r="D119" s="2"/>
      <c r="E119" s="2"/>
      <c r="F119" s="3"/>
      <c r="G119" s="3"/>
      <c r="H119" s="3"/>
    </row>
    <row r="120" spans="1:8" ht="15.75" customHeight="1">
      <c r="A120" s="1"/>
      <c r="B120" s="1"/>
      <c r="C120" s="2"/>
      <c r="D120" s="2"/>
      <c r="E120" s="2"/>
      <c r="F120" s="3"/>
      <c r="G120" s="3"/>
      <c r="H120" s="3"/>
    </row>
    <row r="121" spans="1:8" ht="15.75" customHeight="1">
      <c r="A121" s="1"/>
      <c r="B121" s="1"/>
      <c r="C121" s="2"/>
      <c r="D121" s="2"/>
      <c r="E121" s="2"/>
      <c r="F121" s="3"/>
      <c r="G121" s="3"/>
      <c r="H121" s="3"/>
    </row>
    <row r="122" spans="1:8" ht="15.75" customHeight="1">
      <c r="A122" s="1"/>
      <c r="B122" s="1"/>
      <c r="C122" s="2"/>
      <c r="D122" s="2"/>
      <c r="E122" s="2"/>
      <c r="F122" s="3"/>
      <c r="G122" s="3"/>
      <c r="H122" s="3"/>
    </row>
    <row r="123" spans="1:8" ht="15.75" customHeight="1">
      <c r="A123" s="1"/>
      <c r="B123" s="1"/>
      <c r="C123" s="2"/>
      <c r="D123" s="2"/>
      <c r="E123" s="2"/>
      <c r="F123" s="3"/>
      <c r="G123" s="3"/>
      <c r="H123" s="3"/>
    </row>
    <row r="124" spans="1:8" ht="15.75" customHeight="1">
      <c r="A124" s="1"/>
      <c r="B124" s="1"/>
      <c r="C124" s="2"/>
      <c r="D124" s="2"/>
      <c r="E124" s="2"/>
      <c r="F124" s="3"/>
      <c r="G124" s="3"/>
      <c r="H124" s="3"/>
    </row>
    <row r="125" spans="1:8" ht="15.75" customHeight="1">
      <c r="A125" s="1"/>
      <c r="B125" s="1"/>
      <c r="C125" s="2"/>
      <c r="D125" s="2"/>
      <c r="E125" s="2"/>
      <c r="F125" s="3"/>
      <c r="G125" s="3"/>
      <c r="H125" s="3"/>
    </row>
    <row r="126" spans="1:8" ht="15.75" customHeight="1">
      <c r="A126" s="1"/>
      <c r="B126" s="1"/>
      <c r="C126" s="2"/>
      <c r="D126" s="2"/>
      <c r="E126" s="2"/>
      <c r="F126" s="3"/>
      <c r="G126" s="3"/>
      <c r="H126" s="3"/>
    </row>
    <row r="127" spans="1:8" ht="15.75" customHeight="1">
      <c r="A127" s="1"/>
      <c r="B127" s="1"/>
      <c r="C127" s="2"/>
      <c r="D127" s="2"/>
      <c r="E127" s="2"/>
      <c r="F127" s="3"/>
      <c r="G127" s="3"/>
      <c r="H127" s="3"/>
    </row>
    <row r="128" spans="1:8" ht="15.75" customHeight="1">
      <c r="A128" s="1"/>
      <c r="B128" s="1"/>
      <c r="C128" s="2"/>
      <c r="D128" s="2"/>
      <c r="E128" s="2"/>
      <c r="F128" s="3"/>
      <c r="G128" s="3"/>
      <c r="H128" s="3"/>
    </row>
    <row r="129" spans="1:8" ht="15.75" customHeight="1">
      <c r="A129" s="1"/>
      <c r="B129" s="1"/>
      <c r="C129" s="2"/>
      <c r="D129" s="2"/>
      <c r="E129" s="2"/>
      <c r="F129" s="3"/>
      <c r="G129" s="3"/>
      <c r="H129" s="3"/>
    </row>
    <row r="130" spans="1:8" ht="15.75" customHeight="1">
      <c r="A130" s="1"/>
      <c r="B130" s="1"/>
      <c r="C130" s="2"/>
      <c r="D130" s="2"/>
      <c r="E130" s="2"/>
      <c r="F130" s="3"/>
      <c r="G130" s="3"/>
      <c r="H130" s="3"/>
    </row>
    <row r="131" spans="1:8" ht="15.75" customHeight="1">
      <c r="A131" s="1"/>
      <c r="B131" s="1"/>
      <c r="C131" s="2"/>
      <c r="D131" s="2"/>
      <c r="E131" s="2"/>
      <c r="F131" s="3"/>
      <c r="G131" s="3"/>
      <c r="H131" s="3"/>
    </row>
    <row r="132" spans="1:8" ht="15.75" customHeight="1">
      <c r="A132" s="1"/>
      <c r="B132" s="1"/>
      <c r="C132" s="2"/>
      <c r="D132" s="2"/>
      <c r="E132" s="2"/>
      <c r="F132" s="3"/>
      <c r="G132" s="3"/>
      <c r="H132" s="3"/>
    </row>
    <row r="133" spans="1:8" ht="15.75" customHeight="1">
      <c r="A133" s="1"/>
      <c r="B133" s="1"/>
      <c r="C133" s="2"/>
      <c r="D133" s="2"/>
      <c r="E133" s="2"/>
      <c r="F133" s="3"/>
      <c r="G133" s="3"/>
      <c r="H133" s="3"/>
    </row>
    <row r="134" spans="1:8" ht="15.75" customHeight="1">
      <c r="A134" s="1"/>
      <c r="B134" s="1"/>
      <c r="C134" s="2"/>
      <c r="D134" s="2"/>
      <c r="E134" s="2"/>
      <c r="F134" s="3"/>
      <c r="G134" s="3"/>
      <c r="H134" s="3"/>
    </row>
    <row r="135" spans="1:8" ht="15.75" customHeight="1">
      <c r="A135" s="1"/>
      <c r="B135" s="1"/>
      <c r="C135" s="2"/>
      <c r="D135" s="2"/>
      <c r="E135" s="2"/>
      <c r="F135" s="3"/>
      <c r="G135" s="3"/>
      <c r="H135" s="3"/>
    </row>
    <row r="136" spans="1:8" ht="15.75" customHeight="1">
      <c r="A136" s="1"/>
      <c r="B136" s="1"/>
      <c r="C136" s="2"/>
      <c r="D136" s="2"/>
      <c r="E136" s="2"/>
      <c r="F136" s="3"/>
      <c r="G136" s="3"/>
      <c r="H136" s="3"/>
    </row>
    <row r="137" spans="1:8" ht="15.75" customHeight="1">
      <c r="A137" s="1"/>
      <c r="B137" s="1"/>
      <c r="C137" s="2"/>
      <c r="D137" s="2"/>
      <c r="E137" s="2"/>
      <c r="F137" s="3"/>
      <c r="G137" s="3"/>
      <c r="H137" s="3"/>
    </row>
    <row r="138" spans="1:8" ht="15.75" customHeight="1">
      <c r="A138" s="1"/>
      <c r="B138" s="1"/>
      <c r="C138" s="2"/>
      <c r="D138" s="2"/>
      <c r="E138" s="2"/>
      <c r="F138" s="3"/>
      <c r="G138" s="3"/>
      <c r="H138" s="3"/>
    </row>
    <row r="139" spans="1:8" ht="15.75" customHeight="1">
      <c r="A139" s="1"/>
      <c r="B139" s="1"/>
      <c r="C139" s="2"/>
      <c r="D139" s="2"/>
      <c r="E139" s="2"/>
      <c r="F139" s="3"/>
      <c r="G139" s="3"/>
      <c r="H139" s="3"/>
    </row>
    <row r="140" spans="1:8" ht="15.75" customHeight="1">
      <c r="A140" s="1"/>
      <c r="B140" s="1"/>
      <c r="C140" s="2"/>
      <c r="D140" s="2"/>
      <c r="E140" s="2"/>
      <c r="F140" s="3"/>
      <c r="G140" s="3"/>
      <c r="H140" s="3"/>
    </row>
    <row r="141" spans="1:8" ht="15.75" customHeight="1">
      <c r="A141" s="1"/>
      <c r="B141" s="1"/>
      <c r="C141" s="2"/>
      <c r="D141" s="2"/>
      <c r="E141" s="2"/>
      <c r="F141" s="3"/>
      <c r="G141" s="3"/>
      <c r="H141" s="3"/>
    </row>
    <row r="142" spans="1:8" ht="15.75" customHeight="1">
      <c r="A142" s="1"/>
      <c r="B142" s="1"/>
      <c r="C142" s="2"/>
      <c r="D142" s="2"/>
      <c r="E142" s="2"/>
      <c r="F142" s="3"/>
      <c r="G142" s="3"/>
      <c r="H142" s="3"/>
    </row>
    <row r="143" spans="1:8" ht="15.75" customHeight="1">
      <c r="A143" s="1"/>
      <c r="B143" s="1"/>
      <c r="C143" s="2"/>
      <c r="D143" s="2"/>
      <c r="E143" s="2"/>
      <c r="F143" s="3"/>
      <c r="G143" s="3"/>
      <c r="H143" s="3"/>
    </row>
    <row r="144" spans="1:8" ht="15.75" customHeight="1">
      <c r="A144" s="1"/>
      <c r="B144" s="1"/>
      <c r="C144" s="2"/>
      <c r="D144" s="2"/>
      <c r="E144" s="2"/>
      <c r="F144" s="3"/>
      <c r="G144" s="3"/>
      <c r="H144" s="3"/>
    </row>
    <row r="145" spans="1:8" ht="15.75" customHeight="1">
      <c r="A145" s="1"/>
      <c r="B145" s="1"/>
      <c r="C145" s="2"/>
      <c r="D145" s="2"/>
      <c r="E145" s="2"/>
      <c r="F145" s="3"/>
      <c r="G145" s="3"/>
      <c r="H145" s="3"/>
    </row>
    <row r="146" spans="1:8" ht="15.75" customHeight="1">
      <c r="A146" s="1"/>
      <c r="B146" s="1"/>
      <c r="C146" s="2"/>
      <c r="D146" s="2"/>
      <c r="E146" s="2"/>
      <c r="F146" s="3"/>
      <c r="G146" s="3"/>
      <c r="H146" s="3"/>
    </row>
    <row r="147" spans="1:8" ht="15.75" customHeight="1">
      <c r="A147" s="1"/>
      <c r="B147" s="1"/>
      <c r="C147" s="2"/>
      <c r="D147" s="2"/>
      <c r="E147" s="2"/>
      <c r="F147" s="3"/>
      <c r="G147" s="3"/>
      <c r="H147" s="3"/>
    </row>
    <row r="148" spans="1:8" ht="15.75" customHeight="1">
      <c r="A148" s="1"/>
      <c r="B148" s="1"/>
      <c r="C148" s="2"/>
      <c r="D148" s="2"/>
      <c r="E148" s="2"/>
      <c r="F148" s="3"/>
      <c r="G148" s="3"/>
      <c r="H148" s="3"/>
    </row>
    <row r="149" spans="1:8" ht="15.75" customHeight="1">
      <c r="A149" s="1"/>
      <c r="B149" s="1"/>
      <c r="C149" s="2"/>
      <c r="D149" s="2"/>
      <c r="E149" s="2"/>
      <c r="F149" s="3"/>
      <c r="G149" s="3"/>
      <c r="H149" s="3"/>
    </row>
    <row r="150" spans="1:8" ht="15.75" customHeight="1">
      <c r="A150" s="1"/>
      <c r="B150" s="1"/>
      <c r="C150" s="2"/>
      <c r="D150" s="2"/>
      <c r="E150" s="2"/>
      <c r="F150" s="3"/>
      <c r="G150" s="3"/>
      <c r="H150" s="3"/>
    </row>
    <row r="151" spans="1:8" ht="15.75" customHeight="1">
      <c r="A151" s="1"/>
      <c r="B151" s="1"/>
      <c r="C151" s="2"/>
      <c r="D151" s="2"/>
      <c r="E151" s="2"/>
      <c r="F151" s="3"/>
      <c r="G151" s="3"/>
      <c r="H151" s="3"/>
    </row>
    <row r="152" spans="1:8" ht="15.75" customHeight="1">
      <c r="A152" s="1"/>
      <c r="B152" s="1"/>
      <c r="C152" s="2"/>
      <c r="D152" s="2"/>
      <c r="E152" s="2"/>
      <c r="F152" s="3"/>
      <c r="G152" s="3"/>
      <c r="H152" s="3"/>
    </row>
    <row r="153" spans="1:8" ht="15.75" customHeight="1">
      <c r="A153" s="1"/>
      <c r="B153" s="1"/>
      <c r="C153" s="2"/>
      <c r="D153" s="2"/>
      <c r="E153" s="2"/>
      <c r="F153" s="3"/>
      <c r="G153" s="3"/>
      <c r="H153" s="3"/>
    </row>
    <row r="154" spans="1:8" ht="15.75" customHeight="1">
      <c r="A154" s="1"/>
      <c r="B154" s="1"/>
      <c r="C154" s="2"/>
      <c r="D154" s="2"/>
      <c r="E154" s="2"/>
      <c r="F154" s="3"/>
      <c r="G154" s="3"/>
      <c r="H154" s="3"/>
    </row>
    <row r="155" spans="1:8" ht="15.75" customHeight="1">
      <c r="A155" s="1"/>
      <c r="B155" s="1"/>
      <c r="C155" s="2"/>
      <c r="D155" s="2"/>
      <c r="E155" s="2"/>
      <c r="F155" s="3"/>
      <c r="G155" s="3"/>
      <c r="H155" s="3"/>
    </row>
    <row r="156" spans="1:8" ht="15.75" customHeight="1">
      <c r="A156" s="1"/>
      <c r="B156" s="1"/>
      <c r="C156" s="2"/>
      <c r="D156" s="2"/>
      <c r="E156" s="2"/>
      <c r="F156" s="3"/>
      <c r="G156" s="3"/>
      <c r="H156" s="3"/>
    </row>
    <row r="157" spans="1:8" ht="15.75" customHeight="1">
      <c r="A157" s="1"/>
      <c r="B157" s="1"/>
      <c r="C157" s="2"/>
      <c r="D157" s="2"/>
      <c r="E157" s="2"/>
      <c r="F157" s="3"/>
      <c r="G157" s="3"/>
      <c r="H157" s="3"/>
    </row>
    <row r="158" spans="1:8" ht="15.75" customHeight="1">
      <c r="A158" s="1"/>
      <c r="B158" s="1"/>
      <c r="C158" s="2"/>
      <c r="D158" s="2"/>
      <c r="E158" s="2"/>
      <c r="F158" s="3"/>
      <c r="G158" s="3"/>
      <c r="H158" s="3"/>
    </row>
    <row r="159" spans="1:8" ht="15.75" customHeight="1">
      <c r="A159" s="1"/>
      <c r="B159" s="1"/>
      <c r="C159" s="2"/>
      <c r="D159" s="2"/>
      <c r="E159" s="2"/>
      <c r="F159" s="3"/>
      <c r="G159" s="3"/>
      <c r="H159" s="3"/>
    </row>
    <row r="160" spans="1:8" ht="15.75" customHeight="1">
      <c r="A160" s="1"/>
      <c r="B160" s="1"/>
      <c r="C160" s="2"/>
      <c r="D160" s="2"/>
      <c r="E160" s="2"/>
      <c r="F160" s="3"/>
      <c r="G160" s="3"/>
      <c r="H160" s="3"/>
    </row>
    <row r="161" spans="1:8" ht="15.75" customHeight="1">
      <c r="A161" s="1"/>
      <c r="B161" s="1"/>
      <c r="C161" s="2"/>
      <c r="D161" s="2"/>
      <c r="E161" s="2"/>
      <c r="F161" s="3"/>
      <c r="G161" s="3"/>
      <c r="H161" s="3"/>
    </row>
    <row r="162" spans="1:8" ht="15.75" customHeight="1">
      <c r="A162" s="1"/>
      <c r="B162" s="1"/>
      <c r="C162" s="2"/>
      <c r="D162" s="2"/>
      <c r="E162" s="2"/>
      <c r="F162" s="3"/>
      <c r="G162" s="3"/>
      <c r="H162" s="3"/>
    </row>
    <row r="163" spans="1:8" ht="15.75" customHeight="1">
      <c r="A163" s="1"/>
      <c r="B163" s="1"/>
      <c r="C163" s="2"/>
      <c r="D163" s="2"/>
      <c r="E163" s="2"/>
      <c r="F163" s="3"/>
      <c r="G163" s="3"/>
      <c r="H163" s="3"/>
    </row>
    <row r="164" spans="1:8" ht="15.75" customHeight="1">
      <c r="A164" s="1"/>
      <c r="B164" s="1"/>
      <c r="C164" s="2"/>
      <c r="D164" s="2"/>
      <c r="E164" s="2"/>
      <c r="F164" s="3"/>
      <c r="G164" s="3"/>
      <c r="H164" s="3"/>
    </row>
    <row r="165" spans="1:8" ht="15.75" customHeight="1">
      <c r="A165" s="1"/>
      <c r="B165" s="1"/>
      <c r="C165" s="2"/>
      <c r="D165" s="2"/>
      <c r="E165" s="2"/>
      <c r="F165" s="3"/>
      <c r="G165" s="3"/>
      <c r="H165" s="3"/>
    </row>
    <row r="166" spans="1:8" ht="15.75" customHeight="1">
      <c r="A166" s="1"/>
      <c r="B166" s="1"/>
      <c r="C166" s="2"/>
      <c r="D166" s="2"/>
      <c r="E166" s="2"/>
      <c r="F166" s="3"/>
      <c r="G166" s="3"/>
      <c r="H166" s="3"/>
    </row>
    <row r="167" spans="1:8" ht="15.75" customHeight="1">
      <c r="A167" s="1"/>
      <c r="B167" s="1"/>
      <c r="C167" s="2"/>
      <c r="D167" s="2"/>
      <c r="E167" s="2"/>
      <c r="F167" s="3"/>
      <c r="G167" s="3"/>
      <c r="H167" s="3"/>
    </row>
    <row r="168" spans="1:8" ht="15.75" customHeight="1">
      <c r="A168" s="1"/>
      <c r="B168" s="1"/>
      <c r="C168" s="2"/>
      <c r="D168" s="2"/>
      <c r="E168" s="2"/>
      <c r="F168" s="3"/>
      <c r="G168" s="3"/>
      <c r="H168" s="3"/>
    </row>
    <row r="169" spans="1:8" ht="15.75" customHeight="1">
      <c r="A169" s="1"/>
      <c r="B169" s="1"/>
      <c r="C169" s="2"/>
      <c r="D169" s="2"/>
      <c r="E169" s="2"/>
      <c r="F169" s="3"/>
      <c r="G169" s="3"/>
      <c r="H169" s="3"/>
    </row>
    <row r="170" spans="1:8" ht="15.75" customHeight="1">
      <c r="A170" s="1"/>
      <c r="B170" s="1"/>
      <c r="C170" s="2"/>
      <c r="D170" s="2"/>
      <c r="E170" s="2"/>
      <c r="F170" s="3"/>
      <c r="G170" s="3"/>
      <c r="H170" s="3"/>
    </row>
    <row r="171" spans="1:8" ht="15.75" customHeight="1">
      <c r="A171" s="1"/>
      <c r="B171" s="1"/>
      <c r="C171" s="2"/>
      <c r="D171" s="2"/>
      <c r="E171" s="2"/>
      <c r="F171" s="3"/>
      <c r="G171" s="3"/>
      <c r="H171" s="3"/>
    </row>
    <row r="172" spans="1:8" ht="15.75" customHeight="1">
      <c r="A172" s="1"/>
      <c r="B172" s="1"/>
      <c r="C172" s="2"/>
      <c r="D172" s="2"/>
      <c r="E172" s="2"/>
      <c r="F172" s="3"/>
      <c r="G172" s="3"/>
      <c r="H172" s="3"/>
    </row>
    <row r="173" spans="1:8" ht="15.75" customHeight="1">
      <c r="A173" s="1"/>
      <c r="B173" s="1"/>
      <c r="C173" s="2"/>
      <c r="D173" s="2"/>
      <c r="E173" s="2"/>
      <c r="F173" s="3"/>
      <c r="G173" s="3"/>
      <c r="H173" s="3"/>
    </row>
    <row r="174" spans="1:8" ht="15.75" customHeight="1">
      <c r="A174" s="1"/>
      <c r="B174" s="1"/>
      <c r="C174" s="2"/>
      <c r="D174" s="2"/>
      <c r="E174" s="2"/>
      <c r="F174" s="3"/>
      <c r="G174" s="3"/>
      <c r="H174" s="3"/>
    </row>
    <row r="175" spans="1:8" ht="15.75" customHeight="1">
      <c r="A175" s="1"/>
      <c r="B175" s="1"/>
      <c r="C175" s="2"/>
      <c r="D175" s="2"/>
      <c r="E175" s="2"/>
      <c r="F175" s="3"/>
      <c r="G175" s="3"/>
      <c r="H175" s="3"/>
    </row>
    <row r="176" spans="1:8" ht="15.75" customHeight="1">
      <c r="A176" s="1"/>
      <c r="B176" s="1"/>
      <c r="C176" s="2"/>
      <c r="D176" s="2"/>
      <c r="E176" s="2"/>
      <c r="F176" s="3"/>
      <c r="G176" s="3"/>
      <c r="H176" s="3"/>
    </row>
    <row r="177" spans="1:8" ht="15.75" customHeight="1">
      <c r="A177" s="1"/>
      <c r="B177" s="1"/>
      <c r="C177" s="2"/>
      <c r="D177" s="2"/>
      <c r="E177" s="2"/>
      <c r="F177" s="3"/>
      <c r="G177" s="3"/>
      <c r="H177" s="3"/>
    </row>
    <row r="178" spans="1:8" ht="15.75" customHeight="1">
      <c r="A178" s="1"/>
      <c r="B178" s="1"/>
      <c r="C178" s="2"/>
      <c r="D178" s="2"/>
      <c r="E178" s="2"/>
      <c r="F178" s="3"/>
      <c r="G178" s="3"/>
      <c r="H178" s="3"/>
    </row>
    <row r="179" spans="1:8" ht="15.75" customHeight="1">
      <c r="A179" s="1"/>
      <c r="B179" s="1"/>
      <c r="C179" s="2"/>
      <c r="D179" s="2"/>
      <c r="E179" s="2"/>
      <c r="F179" s="3"/>
      <c r="G179" s="3"/>
      <c r="H179" s="3"/>
    </row>
    <row r="180" spans="1:8" ht="15.75" customHeight="1">
      <c r="A180" s="1"/>
      <c r="B180" s="1"/>
      <c r="C180" s="2"/>
      <c r="D180" s="2"/>
      <c r="E180" s="2"/>
      <c r="F180" s="3"/>
      <c r="G180" s="3"/>
      <c r="H180" s="3"/>
    </row>
    <row r="181" spans="1:8" ht="15.75" customHeight="1">
      <c r="A181" s="1"/>
      <c r="B181" s="1"/>
      <c r="C181" s="2"/>
      <c r="D181" s="2"/>
      <c r="E181" s="2"/>
      <c r="F181" s="3"/>
      <c r="G181" s="3"/>
      <c r="H181" s="3"/>
    </row>
    <row r="182" spans="1:8" ht="15.75" customHeight="1">
      <c r="A182" s="1"/>
      <c r="B182" s="1"/>
      <c r="C182" s="2"/>
      <c r="D182" s="2"/>
      <c r="E182" s="2"/>
      <c r="F182" s="3"/>
      <c r="G182" s="3"/>
      <c r="H182" s="3"/>
    </row>
    <row r="183" spans="1:8" ht="15.75" customHeight="1">
      <c r="A183" s="1"/>
      <c r="B183" s="1"/>
      <c r="C183" s="2"/>
      <c r="D183" s="2"/>
      <c r="E183" s="2"/>
      <c r="F183" s="3"/>
      <c r="G183" s="3"/>
      <c r="H183" s="3"/>
    </row>
    <row r="184" spans="1:8" ht="15.75" customHeight="1">
      <c r="A184" s="1"/>
      <c r="B184" s="1"/>
      <c r="C184" s="2"/>
      <c r="D184" s="2"/>
      <c r="E184" s="2"/>
      <c r="F184" s="3"/>
      <c r="G184" s="3"/>
      <c r="H184" s="3"/>
    </row>
    <row r="185" spans="1:8" ht="15.75" customHeight="1">
      <c r="A185" s="1"/>
      <c r="B185" s="1"/>
      <c r="C185" s="2"/>
      <c r="D185" s="2"/>
      <c r="E185" s="2"/>
      <c r="F185" s="3"/>
      <c r="G185" s="3"/>
      <c r="H185" s="3"/>
    </row>
    <row r="186" spans="1:8" ht="15.75" customHeight="1">
      <c r="A186" s="1"/>
      <c r="B186" s="1"/>
      <c r="C186" s="2"/>
      <c r="D186" s="2"/>
      <c r="E186" s="2"/>
      <c r="F186" s="3"/>
      <c r="G186" s="3"/>
      <c r="H186" s="3"/>
    </row>
    <row r="187" spans="1:8" ht="15.75" customHeight="1">
      <c r="A187" s="1"/>
      <c r="B187" s="1"/>
      <c r="C187" s="2"/>
      <c r="D187" s="2"/>
      <c r="E187" s="2"/>
      <c r="F187" s="3"/>
      <c r="G187" s="3"/>
      <c r="H187" s="3"/>
    </row>
    <row r="188" spans="1:8" ht="15.75" customHeight="1">
      <c r="A188" s="1"/>
      <c r="B188" s="1"/>
      <c r="C188" s="2"/>
      <c r="D188" s="2"/>
      <c r="E188" s="2"/>
      <c r="F188" s="3"/>
      <c r="G188" s="3"/>
      <c r="H188" s="3"/>
    </row>
    <row r="189" spans="1:8" ht="15.75" customHeight="1">
      <c r="A189" s="1"/>
      <c r="B189" s="1"/>
      <c r="C189" s="2"/>
      <c r="D189" s="2"/>
      <c r="E189" s="2"/>
      <c r="F189" s="3"/>
      <c r="G189" s="3"/>
      <c r="H189" s="3"/>
    </row>
    <row r="190" spans="1:8" ht="15.75" customHeight="1">
      <c r="A190" s="1"/>
      <c r="B190" s="1"/>
      <c r="C190" s="2"/>
      <c r="D190" s="2"/>
      <c r="E190" s="2"/>
      <c r="F190" s="3"/>
      <c r="G190" s="3"/>
      <c r="H190" s="3"/>
    </row>
    <row r="191" spans="1:8" ht="15.75" customHeight="1">
      <c r="A191" s="1"/>
      <c r="B191" s="1"/>
      <c r="C191" s="2"/>
      <c r="D191" s="2"/>
      <c r="E191" s="2"/>
      <c r="F191" s="3"/>
      <c r="G191" s="3"/>
      <c r="H191" s="3"/>
    </row>
    <row r="192" spans="1:8" ht="15.75" customHeight="1">
      <c r="A192" s="1"/>
      <c r="B192" s="1"/>
      <c r="C192" s="2"/>
      <c r="D192" s="2"/>
      <c r="E192" s="2"/>
      <c r="F192" s="3"/>
      <c r="G192" s="3"/>
      <c r="H192" s="3"/>
    </row>
    <row r="193" spans="1:8" ht="15.75" customHeight="1">
      <c r="A193" s="1"/>
      <c r="B193" s="1"/>
      <c r="C193" s="2"/>
      <c r="D193" s="2"/>
      <c r="E193" s="2"/>
      <c r="F193" s="3"/>
      <c r="G193" s="3"/>
      <c r="H193" s="3"/>
    </row>
    <row r="194" spans="1:8" ht="15.75" customHeight="1">
      <c r="A194" s="1"/>
      <c r="B194" s="1"/>
      <c r="C194" s="2"/>
      <c r="D194" s="2"/>
      <c r="E194" s="2"/>
      <c r="F194" s="3"/>
      <c r="G194" s="3"/>
      <c r="H194" s="3"/>
    </row>
    <row r="195" spans="1:8" ht="15.75" customHeight="1">
      <c r="A195" s="1"/>
      <c r="B195" s="1"/>
      <c r="C195" s="2"/>
      <c r="D195" s="2"/>
      <c r="E195" s="2"/>
      <c r="F195" s="3"/>
      <c r="G195" s="3"/>
      <c r="H195" s="3"/>
    </row>
    <row r="196" spans="1:8" ht="15.75" customHeight="1">
      <c r="A196" s="1"/>
      <c r="B196" s="1"/>
      <c r="C196" s="2"/>
      <c r="D196" s="2"/>
      <c r="E196" s="2"/>
      <c r="F196" s="3"/>
      <c r="G196" s="3"/>
      <c r="H196" s="3"/>
    </row>
    <row r="197" spans="1:8" ht="15.75" customHeight="1">
      <c r="A197" s="1"/>
      <c r="B197" s="1"/>
      <c r="C197" s="2"/>
      <c r="D197" s="2"/>
      <c r="E197" s="2"/>
      <c r="F197" s="3"/>
      <c r="G197" s="3"/>
      <c r="H197" s="3"/>
    </row>
    <row r="198" spans="1:8" ht="15.75" customHeight="1">
      <c r="A198" s="1"/>
      <c r="B198" s="1"/>
      <c r="C198" s="2"/>
      <c r="D198" s="2"/>
      <c r="E198" s="2"/>
      <c r="F198" s="3"/>
      <c r="G198" s="3"/>
      <c r="H198" s="3"/>
    </row>
    <row r="199" spans="1:8" ht="15.75" customHeight="1">
      <c r="A199" s="1"/>
      <c r="B199" s="1"/>
      <c r="C199" s="2"/>
      <c r="D199" s="2"/>
      <c r="E199" s="2"/>
      <c r="F199" s="3"/>
      <c r="G199" s="3"/>
      <c r="H199" s="3"/>
    </row>
    <row r="200" spans="1:8" ht="15.75" customHeight="1">
      <c r="A200" s="1"/>
      <c r="B200" s="1"/>
      <c r="C200" s="2"/>
      <c r="D200" s="2"/>
      <c r="E200" s="2"/>
      <c r="F200" s="3"/>
      <c r="G200" s="3"/>
      <c r="H200" s="3"/>
    </row>
    <row r="201" spans="1:8" ht="15.75" customHeight="1">
      <c r="A201" s="1"/>
      <c r="B201" s="1"/>
      <c r="C201" s="2"/>
      <c r="D201" s="2"/>
      <c r="E201" s="2"/>
      <c r="F201" s="3"/>
      <c r="G201" s="3"/>
      <c r="H201" s="3"/>
    </row>
    <row r="202" spans="1:8" ht="15.75" customHeight="1">
      <c r="A202" s="1"/>
      <c r="B202" s="1"/>
      <c r="C202" s="2"/>
      <c r="D202" s="2"/>
      <c r="E202" s="2"/>
      <c r="F202" s="3"/>
      <c r="G202" s="3"/>
      <c r="H202" s="3"/>
    </row>
    <row r="203" spans="1:8" ht="15.75" customHeight="1">
      <c r="A203" s="1"/>
      <c r="B203" s="1"/>
      <c r="C203" s="2"/>
      <c r="D203" s="2"/>
      <c r="E203" s="2"/>
      <c r="F203" s="3"/>
      <c r="G203" s="3"/>
      <c r="H203" s="3"/>
    </row>
    <row r="204" spans="1:8" ht="15.75" customHeight="1">
      <c r="A204" s="1"/>
      <c r="B204" s="1"/>
      <c r="C204" s="2"/>
      <c r="D204" s="2"/>
      <c r="E204" s="2"/>
      <c r="F204" s="3"/>
      <c r="G204" s="3"/>
      <c r="H204" s="3"/>
    </row>
    <row r="205" spans="1:8" ht="15.75" customHeight="1">
      <c r="A205" s="1"/>
      <c r="B205" s="1"/>
      <c r="C205" s="2"/>
      <c r="D205" s="2"/>
      <c r="E205" s="2"/>
      <c r="F205" s="3"/>
      <c r="G205" s="3"/>
      <c r="H205" s="3"/>
    </row>
    <row r="206" spans="1:8" ht="15.75" customHeight="1">
      <c r="A206" s="1"/>
      <c r="B206" s="1"/>
      <c r="C206" s="2"/>
      <c r="D206" s="2"/>
      <c r="E206" s="2"/>
      <c r="F206" s="3"/>
      <c r="G206" s="3"/>
      <c r="H206" s="3"/>
    </row>
    <row r="207" spans="1:8" ht="15.75" customHeight="1">
      <c r="A207" s="1"/>
      <c r="B207" s="1"/>
      <c r="C207" s="2"/>
      <c r="D207" s="2"/>
      <c r="E207" s="2"/>
      <c r="F207" s="3"/>
      <c r="G207" s="3"/>
      <c r="H207" s="3"/>
    </row>
    <row r="208" spans="1:8" ht="15.75" customHeight="1">
      <c r="A208" s="1"/>
      <c r="B208" s="1"/>
      <c r="C208" s="2"/>
      <c r="D208" s="2"/>
      <c r="E208" s="2"/>
      <c r="F208" s="3"/>
      <c r="G208" s="3"/>
      <c r="H208" s="3"/>
    </row>
    <row r="209" spans="1:8" ht="15.75" customHeight="1">
      <c r="A209" s="1"/>
      <c r="B209" s="1"/>
      <c r="C209" s="2"/>
      <c r="D209" s="2"/>
      <c r="E209" s="2"/>
      <c r="F209" s="3"/>
      <c r="G209" s="3"/>
      <c r="H209" s="3"/>
    </row>
    <row r="210" spans="1:8" ht="15.75" customHeight="1">
      <c r="A210" s="1"/>
      <c r="B210" s="1"/>
      <c r="C210" s="2"/>
      <c r="D210" s="2"/>
      <c r="E210" s="2"/>
      <c r="F210" s="3"/>
      <c r="G210" s="3"/>
      <c r="H210" s="3"/>
    </row>
    <row r="211" spans="1:8" ht="15.75" customHeight="1">
      <c r="A211" s="1"/>
      <c r="B211" s="1"/>
      <c r="C211" s="2"/>
      <c r="D211" s="2"/>
      <c r="E211" s="2"/>
      <c r="F211" s="3"/>
      <c r="G211" s="3"/>
      <c r="H211" s="3"/>
    </row>
    <row r="212" spans="1:8" ht="15.75" customHeight="1">
      <c r="A212" s="1"/>
      <c r="B212" s="1"/>
      <c r="C212" s="2"/>
      <c r="D212" s="2"/>
      <c r="E212" s="2"/>
      <c r="F212" s="3"/>
      <c r="G212" s="3"/>
      <c r="H212" s="3"/>
    </row>
    <row r="213" spans="1:8" ht="15.75" customHeight="1">
      <c r="A213" s="1"/>
      <c r="B213" s="1"/>
      <c r="C213" s="2"/>
      <c r="D213" s="2"/>
      <c r="E213" s="2"/>
      <c r="F213" s="3"/>
      <c r="G213" s="3"/>
      <c r="H213" s="3"/>
    </row>
    <row r="214" spans="1:8" ht="15.75" customHeight="1">
      <c r="A214" s="1"/>
      <c r="B214" s="1"/>
      <c r="C214" s="2"/>
      <c r="D214" s="2"/>
      <c r="E214" s="2"/>
      <c r="F214" s="3"/>
      <c r="G214" s="3"/>
      <c r="H214" s="3"/>
    </row>
    <row r="215" spans="1:8" ht="15.75" customHeight="1">
      <c r="A215" s="1"/>
      <c r="B215" s="1"/>
      <c r="C215" s="2"/>
      <c r="D215" s="2"/>
      <c r="E215" s="2"/>
      <c r="F215" s="3"/>
      <c r="G215" s="3"/>
      <c r="H215" s="3"/>
    </row>
    <row r="216" spans="1:8" ht="15.75" customHeight="1">
      <c r="A216" s="1"/>
      <c r="B216" s="1"/>
      <c r="C216" s="2"/>
      <c r="D216" s="2"/>
      <c r="E216" s="2"/>
      <c r="F216" s="3"/>
      <c r="G216" s="3"/>
      <c r="H216" s="3"/>
    </row>
    <row r="217" spans="1:8" ht="15.75" customHeight="1">
      <c r="A217" s="1"/>
      <c r="B217" s="1"/>
      <c r="C217" s="2"/>
      <c r="D217" s="2"/>
      <c r="E217" s="2"/>
      <c r="F217" s="3"/>
      <c r="G217" s="3"/>
      <c r="H217" s="3"/>
    </row>
    <row r="218" spans="1:8" ht="15.75" customHeight="1">
      <c r="A218" s="1"/>
      <c r="B218" s="1"/>
      <c r="C218" s="2"/>
      <c r="D218" s="2"/>
      <c r="E218" s="2"/>
      <c r="F218" s="3"/>
      <c r="G218" s="3"/>
      <c r="H218" s="3"/>
    </row>
    <row r="219" spans="1:8" ht="15.75" customHeight="1">
      <c r="A219" s="1"/>
      <c r="B219" s="1"/>
      <c r="C219" s="2"/>
      <c r="D219" s="2"/>
      <c r="E219" s="2"/>
      <c r="F219" s="3"/>
      <c r="G219" s="3"/>
      <c r="H219" s="3"/>
    </row>
    <row r="220" spans="1:8" ht="15.75" customHeight="1">
      <c r="A220" s="1"/>
      <c r="B220" s="1"/>
      <c r="C220" s="2"/>
      <c r="D220" s="2"/>
      <c r="E220" s="2"/>
      <c r="F220" s="3"/>
      <c r="G220" s="3"/>
      <c r="H220" s="3"/>
    </row>
    <row r="221" spans="1:8" ht="15.75" customHeight="1">
      <c r="A221" s="1"/>
      <c r="B221" s="1"/>
      <c r="C221" s="2"/>
      <c r="D221" s="2"/>
      <c r="E221" s="2"/>
      <c r="F221" s="3"/>
      <c r="G221" s="3"/>
      <c r="H221" s="3"/>
    </row>
    <row r="222" spans="1:8" ht="15.75" customHeight="1">
      <c r="A222" s="1"/>
      <c r="B222" s="1"/>
      <c r="C222" s="2"/>
      <c r="D222" s="2"/>
      <c r="E222" s="2"/>
      <c r="F222" s="3"/>
      <c r="G222" s="3"/>
      <c r="H222" s="3"/>
    </row>
    <row r="223" spans="1:8" ht="15.75" customHeight="1">
      <c r="A223" s="1"/>
      <c r="B223" s="1"/>
      <c r="C223" s="2"/>
      <c r="D223" s="2"/>
      <c r="E223" s="2"/>
      <c r="F223" s="3"/>
      <c r="G223" s="3"/>
      <c r="H223" s="3"/>
    </row>
    <row r="224" spans="1:8" ht="15.75" customHeight="1">
      <c r="A224" s="1"/>
      <c r="B224" s="1"/>
      <c r="C224" s="2"/>
      <c r="D224" s="2"/>
      <c r="E224" s="2"/>
      <c r="F224" s="3"/>
      <c r="G224" s="3"/>
      <c r="H224" s="3"/>
    </row>
    <row r="225" spans="1:8" ht="15.75" customHeight="1">
      <c r="A225" s="1"/>
      <c r="B225" s="1"/>
      <c r="C225" s="2"/>
      <c r="D225" s="2"/>
      <c r="E225" s="2"/>
      <c r="F225" s="3"/>
      <c r="G225" s="3"/>
      <c r="H225" s="3"/>
    </row>
    <row r="226" spans="1:8" ht="15.75" customHeight="1">
      <c r="A226" s="1"/>
      <c r="B226" s="1"/>
      <c r="C226" s="2"/>
      <c r="D226" s="2"/>
      <c r="E226" s="2"/>
      <c r="F226" s="3"/>
      <c r="G226" s="3"/>
      <c r="H226" s="3"/>
    </row>
    <row r="227" spans="1:8" ht="15.75" customHeight="1">
      <c r="A227" s="1"/>
      <c r="B227" s="1"/>
      <c r="C227" s="2"/>
      <c r="D227" s="2"/>
      <c r="E227" s="2"/>
      <c r="F227" s="3"/>
      <c r="G227" s="3"/>
      <c r="H227" s="3"/>
    </row>
    <row r="228" spans="1:8" ht="15.75" customHeight="1">
      <c r="A228" s="1"/>
      <c r="B228" s="1"/>
      <c r="C228" s="2"/>
      <c r="D228" s="2"/>
      <c r="E228" s="2"/>
      <c r="F228" s="3"/>
      <c r="G228" s="3"/>
      <c r="H228" s="3"/>
    </row>
    <row r="229" spans="1:8" ht="15.75" customHeight="1">
      <c r="A229" s="1"/>
      <c r="B229" s="1"/>
      <c r="C229" s="2"/>
      <c r="D229" s="2"/>
      <c r="E229" s="2"/>
      <c r="F229" s="3"/>
      <c r="G229" s="3"/>
      <c r="H229" s="3"/>
    </row>
    <row r="230" spans="1:8" ht="15.75" customHeight="1">
      <c r="A230" s="1"/>
      <c r="B230" s="1"/>
      <c r="C230" s="2"/>
      <c r="D230" s="2"/>
      <c r="E230" s="2"/>
      <c r="F230" s="3"/>
      <c r="G230" s="3"/>
      <c r="H230" s="3"/>
    </row>
    <row r="231" spans="1:8" ht="15.75" customHeight="1">
      <c r="A231" s="1"/>
      <c r="B231" s="1"/>
      <c r="C231" s="2"/>
      <c r="D231" s="2"/>
      <c r="E231" s="2"/>
      <c r="F231" s="3"/>
      <c r="G231" s="3"/>
      <c r="H231" s="3"/>
    </row>
    <row r="232" spans="1:8" ht="15.75" customHeight="1">
      <c r="A232" s="1"/>
      <c r="B232" s="1"/>
      <c r="C232" s="2"/>
      <c r="D232" s="2"/>
      <c r="E232" s="2"/>
      <c r="F232" s="3"/>
      <c r="G232" s="3"/>
      <c r="H232" s="3"/>
    </row>
    <row r="233" spans="1:8" ht="15.75" customHeight="1">
      <c r="A233" s="1"/>
      <c r="B233" s="1"/>
      <c r="C233" s="2"/>
      <c r="D233" s="2"/>
      <c r="E233" s="2"/>
      <c r="F233" s="3"/>
      <c r="G233" s="3"/>
      <c r="H233" s="3"/>
    </row>
    <row r="234" spans="1:8" ht="15.75" customHeight="1">
      <c r="A234" s="1"/>
      <c r="B234" s="1"/>
      <c r="C234" s="2"/>
      <c r="D234" s="2"/>
      <c r="E234" s="2"/>
      <c r="F234" s="3"/>
      <c r="G234" s="3"/>
      <c r="H234" s="3"/>
    </row>
    <row r="235" spans="1:8" ht="15.75" customHeight="1">
      <c r="A235" s="1"/>
      <c r="B235" s="1"/>
      <c r="C235" s="2"/>
      <c r="D235" s="2"/>
      <c r="E235" s="2"/>
      <c r="F235" s="3"/>
      <c r="G235" s="3"/>
      <c r="H235" s="3"/>
    </row>
    <row r="236" spans="1:8" ht="15.75" customHeight="1">
      <c r="A236" s="1"/>
      <c r="B236" s="1"/>
      <c r="C236" s="2"/>
      <c r="D236" s="2"/>
      <c r="E236" s="2"/>
      <c r="F236" s="3"/>
      <c r="G236" s="3"/>
      <c r="H236" s="3"/>
    </row>
    <row r="237" spans="1:8" ht="15.75" customHeight="1">
      <c r="A237" s="1"/>
      <c r="B237" s="1"/>
      <c r="C237" s="2"/>
      <c r="D237" s="2"/>
      <c r="E237" s="2"/>
      <c r="F237" s="3"/>
      <c r="G237" s="3"/>
      <c r="H237" s="3"/>
    </row>
    <row r="238" spans="1:8" ht="15.75" customHeight="1">
      <c r="A238" s="1"/>
      <c r="B238" s="1"/>
      <c r="C238" s="2"/>
      <c r="D238" s="2"/>
      <c r="E238" s="2"/>
      <c r="F238" s="3"/>
      <c r="G238" s="3"/>
      <c r="H238" s="3"/>
    </row>
    <row r="239" spans="1:8" ht="15.75" customHeight="1">
      <c r="A239" s="1"/>
      <c r="B239" s="1"/>
      <c r="C239" s="2"/>
      <c r="D239" s="2"/>
      <c r="E239" s="2"/>
      <c r="F239" s="3"/>
      <c r="G239" s="3"/>
      <c r="H239" s="3"/>
    </row>
    <row r="240" spans="1:8" ht="15.75" customHeight="1">
      <c r="A240" s="1"/>
      <c r="B240" s="1"/>
      <c r="C240" s="2"/>
      <c r="D240" s="2"/>
      <c r="E240" s="2"/>
      <c r="F240" s="3"/>
      <c r="G240" s="3"/>
      <c r="H240" s="3"/>
    </row>
    <row r="241" spans="1:8" ht="15.75" customHeight="1">
      <c r="A241" s="1"/>
      <c r="B241" s="1"/>
      <c r="C241" s="2"/>
      <c r="D241" s="2"/>
      <c r="E241" s="2"/>
      <c r="F241" s="3"/>
      <c r="G241" s="3"/>
      <c r="H241" s="3"/>
    </row>
    <row r="242" spans="1:8" ht="15.75" customHeight="1">
      <c r="A242" s="1"/>
      <c r="B242" s="1"/>
      <c r="C242" s="2"/>
      <c r="D242" s="2"/>
      <c r="E242" s="2"/>
      <c r="F242" s="3"/>
      <c r="G242" s="3"/>
      <c r="H242" s="3"/>
    </row>
    <row r="243" spans="1:8" ht="15.75" customHeight="1">
      <c r="A243" s="1"/>
      <c r="B243" s="1"/>
      <c r="C243" s="2"/>
      <c r="D243" s="2"/>
      <c r="E243" s="2"/>
      <c r="F243" s="3"/>
      <c r="G243" s="3"/>
      <c r="H243" s="3"/>
    </row>
    <row r="244" spans="1:8" ht="15.75" customHeight="1">
      <c r="A244" s="1"/>
      <c r="B244" s="1"/>
      <c r="C244" s="2"/>
      <c r="D244" s="2"/>
      <c r="E244" s="2"/>
      <c r="F244" s="3"/>
      <c r="G244" s="3"/>
      <c r="H244" s="3"/>
    </row>
    <row r="245" spans="1:8" ht="15.75" customHeight="1">
      <c r="A245" s="1"/>
      <c r="B245" s="1"/>
      <c r="C245" s="2"/>
      <c r="D245" s="2"/>
      <c r="E245" s="2"/>
      <c r="F245" s="3"/>
      <c r="G245" s="3"/>
      <c r="H245" s="3"/>
    </row>
    <row r="246" spans="1:8" ht="15.75" customHeight="1">
      <c r="A246" s="1"/>
      <c r="B246" s="1"/>
      <c r="C246" s="2"/>
      <c r="D246" s="2"/>
      <c r="E246" s="2"/>
      <c r="F246" s="3"/>
      <c r="G246" s="3"/>
      <c r="H246" s="3"/>
    </row>
    <row r="247" spans="1:8" ht="15.75" customHeight="1">
      <c r="A247" s="1"/>
      <c r="B247" s="1"/>
      <c r="C247" s="2"/>
      <c r="D247" s="2"/>
      <c r="E247" s="2"/>
      <c r="F247" s="3"/>
      <c r="G247" s="3"/>
      <c r="H247" s="3"/>
    </row>
    <row r="248" spans="1:8" ht="15.75" customHeight="1">
      <c r="A248" s="1"/>
      <c r="B248" s="1"/>
      <c r="C248" s="2"/>
      <c r="D248" s="2"/>
      <c r="E248" s="2"/>
      <c r="F248" s="3"/>
      <c r="G248" s="3"/>
      <c r="H248" s="3"/>
    </row>
    <row r="249" spans="1:8" ht="15.75" customHeight="1">
      <c r="A249" s="1"/>
      <c r="B249" s="1"/>
      <c r="C249" s="2"/>
      <c r="D249" s="2"/>
      <c r="E249" s="2"/>
      <c r="F249" s="3"/>
      <c r="G249" s="3"/>
      <c r="H249" s="3"/>
    </row>
    <row r="250" spans="1:8" ht="15.75" customHeight="1">
      <c r="A250" s="1"/>
      <c r="B250" s="1"/>
      <c r="C250" s="2"/>
      <c r="D250" s="2"/>
      <c r="E250" s="2"/>
      <c r="F250" s="3"/>
      <c r="G250" s="3"/>
      <c r="H250" s="3"/>
    </row>
    <row r="251" spans="1:8" ht="15.75" customHeight="1">
      <c r="A251" s="1"/>
      <c r="B251" s="1"/>
      <c r="C251" s="2"/>
      <c r="D251" s="2"/>
      <c r="E251" s="2"/>
      <c r="F251" s="3"/>
      <c r="G251" s="3"/>
      <c r="H251" s="3"/>
    </row>
    <row r="252" spans="1:8" ht="15.75" customHeight="1">
      <c r="A252" s="1"/>
      <c r="B252" s="1"/>
      <c r="C252" s="2"/>
      <c r="D252" s="2"/>
      <c r="E252" s="2"/>
      <c r="F252" s="3"/>
      <c r="G252" s="3"/>
      <c r="H252" s="3"/>
    </row>
    <row r="253" spans="1:8" ht="15.75" customHeight="1">
      <c r="A253" s="1"/>
      <c r="B253" s="1"/>
      <c r="C253" s="2"/>
      <c r="D253" s="2"/>
      <c r="E253" s="2"/>
      <c r="F253" s="3"/>
      <c r="G253" s="3"/>
      <c r="H253" s="3"/>
    </row>
    <row r="254" spans="1:8" ht="15.75" customHeight="1">
      <c r="A254" s="1"/>
      <c r="B254" s="1"/>
      <c r="C254" s="2"/>
      <c r="D254" s="2"/>
      <c r="E254" s="2"/>
      <c r="F254" s="3"/>
      <c r="G254" s="3"/>
      <c r="H254" s="3"/>
    </row>
    <row r="255" spans="1:8" ht="15.75" customHeight="1">
      <c r="A255" s="1"/>
      <c r="B255" s="1"/>
      <c r="C255" s="2"/>
      <c r="D255" s="2"/>
      <c r="E255" s="2"/>
      <c r="F255" s="3"/>
      <c r="G255" s="3"/>
      <c r="H255" s="3"/>
    </row>
    <row r="256" spans="1:8" ht="15.75" customHeight="1">
      <c r="A256" s="1"/>
      <c r="B256" s="1"/>
      <c r="C256" s="2"/>
      <c r="D256" s="2"/>
      <c r="E256" s="2"/>
      <c r="F256" s="3"/>
      <c r="G256" s="3"/>
      <c r="H256" s="3"/>
    </row>
    <row r="257" spans="1:8" ht="15.75" customHeight="1">
      <c r="A257" s="1"/>
      <c r="B257" s="1"/>
      <c r="C257" s="2"/>
      <c r="D257" s="2"/>
      <c r="E257" s="2"/>
      <c r="F257" s="3"/>
      <c r="G257" s="3"/>
      <c r="H257" s="3"/>
    </row>
    <row r="258" spans="1:8" ht="15.75" customHeight="1">
      <c r="A258" s="1"/>
      <c r="B258" s="1"/>
      <c r="C258" s="2"/>
      <c r="D258" s="2"/>
      <c r="E258" s="2"/>
      <c r="F258" s="3"/>
      <c r="G258" s="3"/>
      <c r="H258" s="3"/>
    </row>
    <row r="259" spans="1:8" ht="15.75" customHeight="1">
      <c r="A259" s="1"/>
      <c r="B259" s="1"/>
      <c r="C259" s="2"/>
      <c r="D259" s="2"/>
      <c r="E259" s="2"/>
      <c r="F259" s="3"/>
      <c r="G259" s="3"/>
      <c r="H259" s="3"/>
    </row>
    <row r="260" spans="1:8" ht="15.75" customHeight="1">
      <c r="A260" s="1"/>
      <c r="B260" s="1"/>
      <c r="C260" s="2"/>
      <c r="D260" s="2"/>
      <c r="E260" s="2"/>
      <c r="F260" s="3"/>
      <c r="G260" s="3"/>
      <c r="H260" s="3"/>
    </row>
    <row r="261" spans="1:8" ht="15.75" customHeight="1">
      <c r="A261" s="1"/>
      <c r="B261" s="1"/>
      <c r="C261" s="2"/>
      <c r="D261" s="2"/>
      <c r="E261" s="2"/>
      <c r="F261" s="3"/>
      <c r="G261" s="3"/>
      <c r="H261" s="3"/>
    </row>
    <row r="262" spans="1:8" ht="15.75" customHeight="1">
      <c r="A262" s="1"/>
      <c r="B262" s="1"/>
      <c r="C262" s="2"/>
      <c r="D262" s="2"/>
      <c r="E262" s="2"/>
      <c r="F262" s="3"/>
      <c r="G262" s="3"/>
      <c r="H262" s="3"/>
    </row>
    <row r="263" spans="1:8" ht="15.75" customHeight="1">
      <c r="A263" s="1"/>
      <c r="B263" s="1"/>
      <c r="C263" s="2"/>
      <c r="D263" s="2"/>
      <c r="E263" s="2"/>
      <c r="F263" s="3"/>
      <c r="G263" s="3"/>
      <c r="H263" s="3"/>
    </row>
    <row r="264" spans="1:8" ht="15.75" customHeight="1">
      <c r="A264" s="1"/>
      <c r="B264" s="1"/>
      <c r="C264" s="2"/>
      <c r="D264" s="2"/>
      <c r="E264" s="2"/>
      <c r="F264" s="3"/>
      <c r="G264" s="3"/>
      <c r="H264" s="3"/>
    </row>
    <row r="265" spans="1:8" ht="15.75" customHeight="1">
      <c r="A265" s="1"/>
      <c r="B265" s="1"/>
      <c r="C265" s="2"/>
      <c r="D265" s="2"/>
      <c r="E265" s="2"/>
      <c r="F265" s="3"/>
      <c r="G265" s="3"/>
      <c r="H265" s="3"/>
    </row>
    <row r="266" spans="1:8" ht="15.75" customHeight="1">
      <c r="A266" s="1"/>
      <c r="B266" s="1"/>
      <c r="C266" s="2"/>
      <c r="D266" s="2"/>
      <c r="E266" s="2"/>
      <c r="F266" s="3"/>
      <c r="G266" s="3"/>
      <c r="H266" s="3"/>
    </row>
    <row r="267" spans="1:8" ht="15.75" customHeight="1">
      <c r="A267" s="1"/>
      <c r="B267" s="1"/>
      <c r="C267" s="2"/>
      <c r="D267" s="2"/>
      <c r="E267" s="2"/>
      <c r="F267" s="3"/>
      <c r="G267" s="3"/>
      <c r="H267" s="3"/>
    </row>
    <row r="268" spans="1:8" ht="15.75" customHeight="1">
      <c r="A268" s="1"/>
      <c r="B268" s="1"/>
      <c r="C268" s="2"/>
      <c r="D268" s="2"/>
      <c r="E268" s="2"/>
      <c r="F268" s="3"/>
      <c r="G268" s="3"/>
      <c r="H268" s="3"/>
    </row>
    <row r="269" spans="1:8" ht="15.75" customHeight="1">
      <c r="A269" s="1"/>
      <c r="B269" s="1"/>
      <c r="C269" s="2"/>
      <c r="D269" s="2"/>
      <c r="E269" s="2"/>
      <c r="F269" s="3"/>
      <c r="G269" s="3"/>
      <c r="H269" s="3"/>
    </row>
    <row r="270" spans="1:8" ht="15.75" customHeight="1">
      <c r="A270" s="1"/>
      <c r="B270" s="1"/>
      <c r="C270" s="2"/>
      <c r="D270" s="2"/>
      <c r="E270" s="2"/>
      <c r="F270" s="3"/>
      <c r="G270" s="3"/>
      <c r="H270" s="3"/>
    </row>
    <row r="271" spans="1:8" ht="15.75" customHeight="1">
      <c r="A271" s="1"/>
      <c r="B271" s="1"/>
      <c r="C271" s="2"/>
      <c r="D271" s="2"/>
      <c r="E271" s="2"/>
      <c r="F271" s="3"/>
      <c r="G271" s="3"/>
      <c r="H271" s="3"/>
    </row>
    <row r="272" spans="1:8" ht="15.75" customHeight="1">
      <c r="A272" s="1"/>
      <c r="B272" s="1"/>
      <c r="C272" s="2"/>
      <c r="D272" s="2"/>
      <c r="E272" s="2"/>
      <c r="F272" s="3"/>
      <c r="G272" s="3"/>
      <c r="H272" s="3"/>
    </row>
    <row r="273" spans="1:8" ht="15.75" customHeight="1">
      <c r="A273" s="1"/>
      <c r="B273" s="1"/>
      <c r="C273" s="2"/>
      <c r="D273" s="2"/>
      <c r="E273" s="2"/>
      <c r="F273" s="3"/>
      <c r="G273" s="3"/>
      <c r="H273" s="3"/>
    </row>
    <row r="274" spans="1:8" ht="15.75" customHeight="1">
      <c r="A274" s="1"/>
      <c r="B274" s="1"/>
      <c r="C274" s="2"/>
      <c r="D274" s="2"/>
      <c r="E274" s="2"/>
      <c r="F274" s="3"/>
      <c r="G274" s="3"/>
      <c r="H274" s="3"/>
    </row>
    <row r="275" spans="1:8" ht="15.75" customHeight="1">
      <c r="A275" s="1"/>
      <c r="B275" s="1"/>
      <c r="C275" s="2"/>
      <c r="D275" s="2"/>
      <c r="E275" s="2"/>
      <c r="F275" s="3"/>
      <c r="G275" s="3"/>
      <c r="H275" s="3"/>
    </row>
    <row r="276" spans="1:8" ht="15.75" customHeight="1">
      <c r="A276" s="1"/>
      <c r="B276" s="1"/>
      <c r="C276" s="2"/>
      <c r="D276" s="2"/>
      <c r="E276" s="2"/>
      <c r="F276" s="3"/>
      <c r="G276" s="3"/>
      <c r="H276" s="3"/>
    </row>
    <row r="277" spans="1:8" ht="15.75" customHeight="1">
      <c r="A277" s="1"/>
      <c r="B277" s="1"/>
      <c r="C277" s="2"/>
      <c r="D277" s="2"/>
      <c r="E277" s="2"/>
      <c r="F277" s="3"/>
      <c r="G277" s="3"/>
      <c r="H277" s="3"/>
    </row>
    <row r="278" spans="1:8" ht="15.75" customHeight="1">
      <c r="A278" s="1"/>
      <c r="B278" s="1"/>
      <c r="C278" s="2"/>
      <c r="D278" s="2"/>
      <c r="E278" s="2"/>
      <c r="F278" s="3"/>
      <c r="G278" s="3"/>
      <c r="H278" s="3"/>
    </row>
    <row r="279" spans="1:8" ht="15.75" customHeight="1">
      <c r="A279" s="1"/>
      <c r="B279" s="1"/>
      <c r="C279" s="2"/>
      <c r="D279" s="2"/>
      <c r="E279" s="2"/>
      <c r="F279" s="3"/>
      <c r="G279" s="3"/>
      <c r="H279" s="3"/>
    </row>
    <row r="280" spans="1:8" ht="15.75" customHeight="1">
      <c r="A280" s="1"/>
      <c r="B280" s="1"/>
      <c r="C280" s="2"/>
      <c r="D280" s="2"/>
      <c r="E280" s="2"/>
      <c r="F280" s="3"/>
      <c r="G280" s="3"/>
      <c r="H280" s="3"/>
    </row>
    <row r="281" spans="1:8" ht="15.75" customHeight="1">
      <c r="A281" s="1"/>
      <c r="B281" s="1"/>
      <c r="C281" s="2"/>
      <c r="D281" s="2"/>
      <c r="E281" s="2"/>
      <c r="F281" s="3"/>
      <c r="G281" s="3"/>
      <c r="H281" s="3"/>
    </row>
    <row r="282" spans="1:8" ht="15.75" customHeight="1">
      <c r="A282" s="1"/>
      <c r="B282" s="1"/>
      <c r="C282" s="2"/>
      <c r="D282" s="2"/>
      <c r="E282" s="2"/>
      <c r="F282" s="3"/>
      <c r="G282" s="3"/>
      <c r="H282" s="3"/>
    </row>
    <row r="283" spans="1:8" ht="15.75" customHeight="1">
      <c r="A283" s="1"/>
      <c r="B283" s="1"/>
      <c r="C283" s="2"/>
      <c r="D283" s="2"/>
      <c r="E283" s="2"/>
      <c r="F283" s="3"/>
      <c r="G283" s="3"/>
      <c r="H283" s="3"/>
    </row>
    <row r="284" spans="1:8" ht="15.75" customHeight="1">
      <c r="A284" s="1"/>
      <c r="B284" s="1"/>
      <c r="C284" s="2"/>
      <c r="D284" s="2"/>
      <c r="E284" s="2"/>
      <c r="F284" s="3"/>
      <c r="G284" s="3"/>
      <c r="H284" s="3"/>
    </row>
    <row r="285" spans="1:8" ht="15.75" customHeight="1">
      <c r="A285" s="1"/>
      <c r="B285" s="1"/>
      <c r="C285" s="2"/>
      <c r="D285" s="2"/>
      <c r="E285" s="2"/>
      <c r="F285" s="3"/>
      <c r="G285" s="3"/>
      <c r="H285" s="3"/>
    </row>
    <row r="286" spans="1:8" ht="15.75" customHeight="1">
      <c r="A286" s="1"/>
      <c r="B286" s="1"/>
      <c r="C286" s="2"/>
      <c r="D286" s="2"/>
      <c r="E286" s="2"/>
      <c r="F286" s="3"/>
      <c r="G286" s="3"/>
      <c r="H286" s="3"/>
    </row>
    <row r="287" spans="1:8" ht="15.75" customHeight="1">
      <c r="A287" s="1"/>
      <c r="B287" s="1"/>
      <c r="C287" s="2"/>
      <c r="D287" s="2"/>
      <c r="E287" s="2"/>
      <c r="F287" s="3"/>
      <c r="G287" s="3"/>
      <c r="H287" s="3"/>
    </row>
    <row r="288" spans="1:8" ht="15.75" customHeight="1">
      <c r="A288" s="1"/>
      <c r="B288" s="1"/>
      <c r="C288" s="2"/>
      <c r="D288" s="2"/>
      <c r="E288" s="2"/>
      <c r="F288" s="3"/>
      <c r="G288" s="3"/>
      <c r="H288" s="3"/>
    </row>
    <row r="289" spans="1:8" ht="15.75" customHeight="1">
      <c r="A289" s="1"/>
      <c r="B289" s="1"/>
      <c r="C289" s="2"/>
      <c r="D289" s="2"/>
      <c r="E289" s="2"/>
      <c r="F289" s="3"/>
      <c r="G289" s="3"/>
      <c r="H289" s="3"/>
    </row>
    <row r="290" spans="1:8" ht="15.75" customHeight="1">
      <c r="A290" s="1"/>
      <c r="B290" s="1"/>
      <c r="C290" s="2"/>
      <c r="D290" s="2"/>
      <c r="E290" s="2"/>
      <c r="F290" s="3"/>
      <c r="G290" s="3"/>
      <c r="H290" s="3"/>
    </row>
    <row r="291" spans="1:8" ht="15.75" customHeight="1">
      <c r="A291" s="1"/>
      <c r="B291" s="1"/>
      <c r="C291" s="2"/>
      <c r="D291" s="2"/>
      <c r="E291" s="2"/>
      <c r="F291" s="3"/>
      <c r="G291" s="3"/>
      <c r="H291" s="3"/>
    </row>
    <row r="292" spans="1:8" ht="15.75" customHeight="1">
      <c r="A292" s="1"/>
      <c r="B292" s="1"/>
      <c r="C292" s="2"/>
      <c r="D292" s="2"/>
      <c r="E292" s="2"/>
      <c r="F292" s="3"/>
      <c r="G292" s="3"/>
      <c r="H292" s="3"/>
    </row>
    <row r="293" spans="1:8" ht="15.75" customHeight="1">
      <c r="A293" s="1"/>
      <c r="B293" s="1"/>
      <c r="C293" s="2"/>
      <c r="D293" s="2"/>
      <c r="E293" s="2"/>
      <c r="F293" s="3"/>
      <c r="G293" s="3"/>
      <c r="H293" s="3"/>
    </row>
    <row r="294" spans="1:8" ht="15.75" customHeight="1">
      <c r="A294" s="1"/>
      <c r="B294" s="1"/>
      <c r="C294" s="2"/>
      <c r="D294" s="2"/>
      <c r="E294" s="2"/>
      <c r="F294" s="3"/>
      <c r="G294" s="3"/>
      <c r="H294" s="3"/>
    </row>
    <row r="295" spans="1:8" ht="15.75" customHeight="1">
      <c r="A295" s="1"/>
      <c r="B295" s="1"/>
      <c r="C295" s="2"/>
      <c r="D295" s="2"/>
      <c r="E295" s="2"/>
      <c r="F295" s="3"/>
      <c r="G295" s="3"/>
      <c r="H295" s="3"/>
    </row>
    <row r="296" spans="1:8" ht="15.75" customHeight="1">
      <c r="A296" s="1"/>
      <c r="B296" s="1"/>
      <c r="C296" s="2"/>
      <c r="D296" s="2"/>
      <c r="E296" s="2"/>
      <c r="F296" s="3"/>
      <c r="G296" s="3"/>
      <c r="H296" s="3"/>
    </row>
    <row r="297" spans="1:8" ht="15.75" customHeight="1">
      <c r="A297" s="1"/>
      <c r="B297" s="1"/>
      <c r="C297" s="2"/>
      <c r="D297" s="2"/>
      <c r="E297" s="2"/>
      <c r="F297" s="3"/>
      <c r="G297" s="3"/>
      <c r="H297" s="3"/>
    </row>
    <row r="298" spans="1:8" ht="15.75" customHeight="1">
      <c r="A298" s="1"/>
      <c r="B298" s="1"/>
      <c r="C298" s="2"/>
      <c r="D298" s="2"/>
      <c r="E298" s="2"/>
      <c r="F298" s="3"/>
      <c r="G298" s="3"/>
      <c r="H298" s="3"/>
    </row>
    <row r="299" spans="1:8" ht="15.75" customHeight="1"/>
    <row r="300" spans="1:8" ht="15.75" customHeight="1"/>
    <row r="301" spans="1:8" ht="15.75" customHeight="1"/>
    <row r="302" spans="1:8" ht="15.75" customHeight="1"/>
    <row r="303" spans="1:8" ht="15.75" customHeight="1"/>
    <row r="304" spans="1:8"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sheetData>
  <mergeCells count="10">
    <mergeCell ref="A95:H95"/>
    <mergeCell ref="A8:M8"/>
    <mergeCell ref="A9:M9"/>
    <mergeCell ref="A10:M10"/>
    <mergeCell ref="A11:M11"/>
    <mergeCell ref="A2:M2"/>
    <mergeCell ref="A4:M4"/>
    <mergeCell ref="A5:M5"/>
    <mergeCell ref="A6:M6"/>
    <mergeCell ref="A7:M7"/>
  </mergeCells>
  <pageMargins left="0.7" right="0.7" top="0.75" bottom="0.75" header="0" footer="0"/>
  <pageSetup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7"/>
  </sheetPr>
  <dimension ref="A1:Z1078"/>
  <sheetViews>
    <sheetView topLeftCell="A10" workbookViewId="0">
      <selection activeCell="E13" sqref="E13"/>
    </sheetView>
  </sheetViews>
  <sheetFormatPr defaultColWidth="14.44140625" defaultRowHeight="15" customHeight="1"/>
  <cols>
    <col min="1" max="1" width="23.6640625" customWidth="1"/>
    <col min="2" max="2" width="10.88671875" customWidth="1"/>
    <col min="3" max="3" width="30" customWidth="1"/>
    <col min="4" max="4" width="17.6640625" customWidth="1"/>
    <col min="5" max="5" width="26.44140625" style="2197" customWidth="1"/>
    <col min="6" max="6" width="13.6640625" style="142" customWidth="1"/>
    <col min="7" max="8" width="13.6640625" customWidth="1"/>
    <col min="9" max="25" width="8" customWidth="1"/>
  </cols>
  <sheetData>
    <row r="1" spans="1:26" ht="14.4">
      <c r="A1" s="1"/>
      <c r="B1" s="1"/>
      <c r="C1" s="2"/>
      <c r="D1" s="2"/>
      <c r="E1" s="461"/>
      <c r="F1" s="1"/>
      <c r="G1" s="3"/>
      <c r="H1" s="3"/>
    </row>
    <row r="2" spans="1:26" ht="15.75" customHeight="1">
      <c r="A2" s="2399" t="s">
        <v>331</v>
      </c>
      <c r="B2" s="2325"/>
      <c r="C2" s="2325"/>
      <c r="D2" s="2325"/>
      <c r="E2" s="2326"/>
      <c r="F2" s="4"/>
      <c r="G2" s="4"/>
      <c r="H2" s="4"/>
      <c r="I2" s="19"/>
      <c r="J2" s="19"/>
      <c r="K2" s="19"/>
      <c r="L2" s="19"/>
      <c r="M2" s="19"/>
      <c r="N2" s="19"/>
      <c r="O2" s="19"/>
      <c r="P2" s="19"/>
      <c r="Q2" s="19"/>
      <c r="R2" s="19"/>
      <c r="S2" s="19"/>
      <c r="T2" s="19"/>
      <c r="U2" s="19"/>
      <c r="V2" s="19"/>
      <c r="W2" s="19"/>
      <c r="X2" s="19"/>
      <c r="Y2" s="19"/>
    </row>
    <row r="3" spans="1:26" ht="15.75" customHeight="1">
      <c r="A3" s="5"/>
      <c r="B3" s="5"/>
      <c r="C3" s="5"/>
      <c r="D3" s="5"/>
      <c r="E3" s="2199"/>
      <c r="F3" s="4"/>
      <c r="G3" s="4"/>
      <c r="H3" s="4"/>
      <c r="I3" s="19"/>
      <c r="J3" s="19"/>
      <c r="K3" s="19"/>
      <c r="L3" s="19"/>
      <c r="M3" s="19"/>
      <c r="N3" s="19"/>
      <c r="O3" s="19"/>
      <c r="P3" s="19"/>
      <c r="Q3" s="19"/>
      <c r="R3" s="19"/>
      <c r="S3" s="19"/>
      <c r="T3" s="19"/>
      <c r="U3" s="19"/>
      <c r="V3" s="19"/>
      <c r="W3" s="19"/>
      <c r="X3" s="19"/>
      <c r="Y3" s="19"/>
    </row>
    <row r="4" spans="1:26" ht="18" customHeight="1">
      <c r="A4" s="2334" t="s">
        <v>332</v>
      </c>
      <c r="B4" s="2372"/>
      <c r="C4" s="2372"/>
      <c r="D4" s="2372"/>
      <c r="E4" s="2373"/>
      <c r="F4" s="4"/>
      <c r="G4" s="4"/>
      <c r="H4" s="4"/>
      <c r="I4" s="19"/>
      <c r="J4" s="19"/>
      <c r="K4" s="19"/>
      <c r="L4" s="19"/>
      <c r="M4" s="19"/>
      <c r="N4" s="19"/>
      <c r="O4" s="19"/>
      <c r="P4" s="19"/>
      <c r="Q4" s="19"/>
      <c r="R4" s="19"/>
      <c r="S4" s="19"/>
      <c r="T4" s="19"/>
      <c r="U4" s="19"/>
      <c r="V4" s="19"/>
      <c r="W4" s="19"/>
      <c r="X4" s="19"/>
      <c r="Y4" s="19"/>
    </row>
    <row r="5" spans="1:26" ht="15" customHeight="1">
      <c r="A5" s="2375" t="s">
        <v>355</v>
      </c>
      <c r="B5" s="2372"/>
      <c r="C5" s="2372"/>
      <c r="D5" s="2372"/>
      <c r="E5" s="2373"/>
      <c r="F5" s="4"/>
      <c r="G5" s="4"/>
      <c r="H5" s="4"/>
      <c r="I5" s="19"/>
      <c r="J5" s="19"/>
      <c r="K5" s="19"/>
      <c r="L5" s="19"/>
      <c r="M5" s="19"/>
      <c r="N5" s="19"/>
      <c r="O5" s="19"/>
      <c r="P5" s="19"/>
      <c r="Q5" s="19"/>
      <c r="R5" s="19"/>
      <c r="S5" s="19"/>
      <c r="T5" s="19"/>
      <c r="U5" s="19"/>
      <c r="V5" s="19"/>
      <c r="W5" s="19"/>
      <c r="X5" s="19"/>
      <c r="Y5" s="19"/>
    </row>
    <row r="6" spans="1:26" ht="104.25" customHeight="1">
      <c r="A6" s="2375" t="s">
        <v>356</v>
      </c>
      <c r="B6" s="2400"/>
      <c r="C6" s="2400"/>
      <c r="D6" s="2400"/>
      <c r="E6" s="2401"/>
      <c r="F6" s="4"/>
      <c r="G6" s="4"/>
      <c r="H6" s="4"/>
      <c r="I6" s="19"/>
      <c r="J6" s="19"/>
      <c r="K6" s="19"/>
      <c r="L6" s="19"/>
      <c r="M6" s="19"/>
      <c r="N6" s="19"/>
      <c r="O6" s="19"/>
      <c r="P6" s="19"/>
      <c r="Q6" s="19"/>
      <c r="R6" s="19"/>
      <c r="S6" s="19"/>
      <c r="T6" s="19"/>
      <c r="U6" s="19"/>
      <c r="V6" s="19"/>
      <c r="W6" s="19"/>
      <c r="X6" s="19"/>
      <c r="Y6" s="19"/>
    </row>
    <row r="7" spans="1:26" ht="56.25" customHeight="1">
      <c r="A7" s="2375" t="s">
        <v>357</v>
      </c>
      <c r="B7" s="2372"/>
      <c r="C7" s="2372"/>
      <c r="D7" s="2372"/>
      <c r="E7" s="2373"/>
      <c r="F7" s="4"/>
      <c r="G7" s="4"/>
      <c r="H7" s="4"/>
      <c r="I7" s="19"/>
      <c r="J7" s="19"/>
      <c r="K7" s="19"/>
      <c r="L7" s="19"/>
      <c r="M7" s="19"/>
      <c r="N7" s="19"/>
      <c r="O7" s="19"/>
      <c r="P7" s="19"/>
      <c r="Q7" s="19"/>
      <c r="R7" s="19"/>
      <c r="S7" s="19"/>
      <c r="T7" s="19"/>
      <c r="U7" s="19"/>
      <c r="V7" s="19"/>
      <c r="W7" s="19"/>
      <c r="X7" s="19"/>
      <c r="Y7" s="19"/>
    </row>
    <row r="8" spans="1:26" ht="17.7" customHeight="1">
      <c r="A8" s="2375" t="s">
        <v>358</v>
      </c>
      <c r="B8" s="2372"/>
      <c r="C8" s="2372"/>
      <c r="D8" s="2372"/>
      <c r="E8" s="2373"/>
      <c r="F8" s="4"/>
      <c r="G8" s="4"/>
      <c r="H8" s="4"/>
      <c r="I8" s="19"/>
      <c r="J8" s="19"/>
      <c r="K8" s="19"/>
      <c r="L8" s="19"/>
      <c r="M8" s="19"/>
      <c r="N8" s="19"/>
      <c r="O8" s="19"/>
      <c r="P8" s="19"/>
      <c r="Q8" s="19"/>
      <c r="R8" s="19"/>
      <c r="S8" s="19"/>
      <c r="T8" s="19"/>
      <c r="U8" s="19"/>
      <c r="V8" s="19"/>
      <c r="W8" s="19"/>
      <c r="X8" s="19"/>
      <c r="Y8" s="19"/>
    </row>
    <row r="9" spans="1:26" ht="210.45" customHeight="1">
      <c r="A9" s="2398" t="s">
        <v>359</v>
      </c>
      <c r="B9" s="2325"/>
      <c r="C9" s="2325"/>
      <c r="D9" s="2325"/>
      <c r="E9" s="2326"/>
      <c r="F9" s="4"/>
      <c r="G9" s="4"/>
      <c r="H9" s="4"/>
      <c r="I9" s="19"/>
      <c r="J9" s="19"/>
      <c r="K9" s="19"/>
      <c r="L9" s="19"/>
      <c r="M9" s="19"/>
      <c r="N9" s="19"/>
      <c r="O9" s="19"/>
      <c r="P9" s="19"/>
      <c r="Q9" s="19"/>
      <c r="R9" s="19"/>
      <c r="S9" s="19"/>
      <c r="T9" s="19"/>
      <c r="U9" s="19"/>
      <c r="V9" s="19"/>
      <c r="W9" s="19"/>
      <c r="X9" s="19"/>
      <c r="Y9" s="19"/>
    </row>
    <row r="10" spans="1:26" ht="14.4">
      <c r="A10" s="7"/>
      <c r="B10" s="7"/>
      <c r="C10" s="8"/>
      <c r="D10" s="8"/>
      <c r="E10" s="18"/>
      <c r="F10" s="7"/>
      <c r="G10" s="7"/>
      <c r="H10" s="7"/>
      <c r="I10" s="19"/>
      <c r="J10" s="19"/>
      <c r="K10" s="19"/>
      <c r="L10" s="19"/>
      <c r="M10" s="19"/>
      <c r="N10" s="19"/>
      <c r="O10" s="19"/>
      <c r="P10" s="19"/>
      <c r="Q10" s="19"/>
      <c r="R10" s="19"/>
      <c r="S10" s="19"/>
      <c r="T10" s="19"/>
      <c r="U10" s="19"/>
      <c r="V10" s="19"/>
      <c r="W10" s="19"/>
      <c r="X10" s="19"/>
      <c r="Y10" s="19"/>
    </row>
    <row r="11" spans="1:26" ht="61.5" customHeight="1">
      <c r="A11" s="11" t="s">
        <v>135</v>
      </c>
      <c r="B11" s="10" t="s">
        <v>85</v>
      </c>
      <c r="C11" s="130" t="s">
        <v>354</v>
      </c>
      <c r="D11" s="11" t="s">
        <v>71</v>
      </c>
      <c r="E11" s="1763" t="s">
        <v>57</v>
      </c>
      <c r="F11" s="138" t="s">
        <v>393</v>
      </c>
      <c r="I11" s="19"/>
      <c r="J11" s="19"/>
      <c r="K11" s="19"/>
      <c r="L11" s="19"/>
      <c r="M11" s="19"/>
      <c r="N11" s="19"/>
      <c r="O11" s="19"/>
      <c r="P11" s="19"/>
      <c r="Q11" s="19"/>
      <c r="R11" s="19"/>
      <c r="S11" s="19"/>
      <c r="T11" s="19"/>
      <c r="U11" s="19"/>
      <c r="V11" s="19"/>
      <c r="W11" s="19"/>
      <c r="X11" s="19"/>
      <c r="Y11" s="19"/>
    </row>
    <row r="12" spans="1:26" ht="25.2" customHeight="1">
      <c r="A12" s="1775" t="s">
        <v>584</v>
      </c>
      <c r="B12" s="1765" t="s">
        <v>456</v>
      </c>
      <c r="C12" s="1765" t="s">
        <v>702</v>
      </c>
      <c r="D12" s="1998">
        <v>100</v>
      </c>
      <c r="E12" s="1995">
        <v>100</v>
      </c>
      <c r="F12" s="1767" t="s">
        <v>423</v>
      </c>
      <c r="G12" s="152"/>
      <c r="H12" s="152"/>
      <c r="I12" s="152"/>
      <c r="J12" s="152"/>
      <c r="K12" s="152"/>
      <c r="L12" s="152"/>
      <c r="M12" s="152"/>
      <c r="N12" s="152"/>
      <c r="O12" s="152"/>
      <c r="P12" s="152"/>
      <c r="Q12" s="152"/>
      <c r="R12" s="152"/>
      <c r="S12" s="152"/>
      <c r="T12" s="152"/>
      <c r="U12" s="152"/>
      <c r="V12" s="152"/>
      <c r="W12" s="152"/>
      <c r="X12" s="152"/>
      <c r="Y12" s="152"/>
      <c r="Z12" s="152"/>
    </row>
    <row r="13" spans="1:26" ht="25.2" customHeight="1">
      <c r="A13" s="1775" t="s">
        <v>968</v>
      </c>
      <c r="B13" s="1765" t="s">
        <v>971</v>
      </c>
      <c r="C13" s="1765" t="s">
        <v>972</v>
      </c>
      <c r="D13" s="1999">
        <v>100</v>
      </c>
      <c r="E13" s="1995">
        <v>100</v>
      </c>
      <c r="F13" s="1774" t="s">
        <v>446</v>
      </c>
    </row>
    <row r="14" spans="1:26" ht="25.2" customHeight="1">
      <c r="A14" s="1775" t="s">
        <v>1402</v>
      </c>
      <c r="B14" s="1765" t="s">
        <v>456</v>
      </c>
      <c r="C14" s="1765" t="s">
        <v>1407</v>
      </c>
      <c r="D14" s="1999">
        <v>80</v>
      </c>
      <c r="E14" s="1995">
        <v>80</v>
      </c>
      <c r="F14" s="1775" t="s">
        <v>1402</v>
      </c>
    </row>
    <row r="15" spans="1:26" ht="25.2" customHeight="1">
      <c r="A15" s="1789" t="s">
        <v>1649</v>
      </c>
      <c r="B15" s="1804" t="s">
        <v>1663</v>
      </c>
      <c r="C15" s="1804" t="s">
        <v>1664</v>
      </c>
      <c r="D15" s="1854">
        <v>100</v>
      </c>
      <c r="E15" s="1914">
        <v>100</v>
      </c>
      <c r="F15" s="1767" t="s">
        <v>427</v>
      </c>
    </row>
    <row r="16" spans="1:26" ht="25.2" customHeight="1">
      <c r="A16" s="1789" t="s">
        <v>420</v>
      </c>
      <c r="B16" s="1804" t="s">
        <v>456</v>
      </c>
      <c r="C16" s="1804" t="s">
        <v>2340</v>
      </c>
      <c r="D16" s="1805">
        <v>100</v>
      </c>
      <c r="E16" s="1914">
        <v>100</v>
      </c>
      <c r="F16" s="1789" t="s">
        <v>420</v>
      </c>
    </row>
    <row r="17" spans="1:6" ht="25.2" customHeight="1">
      <c r="A17" s="1789" t="s">
        <v>421</v>
      </c>
      <c r="B17" s="1804" t="s">
        <v>456</v>
      </c>
      <c r="C17" s="1804" t="s">
        <v>2340</v>
      </c>
      <c r="D17" s="1805">
        <v>100</v>
      </c>
      <c r="E17" s="1914">
        <v>100</v>
      </c>
      <c r="F17" s="1789" t="s">
        <v>421</v>
      </c>
    </row>
    <row r="18" spans="1:6" ht="25.2" customHeight="1">
      <c r="A18" s="1789" t="s">
        <v>2435</v>
      </c>
      <c r="B18" s="1804" t="s">
        <v>456</v>
      </c>
      <c r="C18" s="1804" t="s">
        <v>2450</v>
      </c>
      <c r="D18" s="1805">
        <v>100</v>
      </c>
      <c r="E18" s="1914">
        <v>100</v>
      </c>
      <c r="F18" s="2028" t="s">
        <v>2445</v>
      </c>
    </row>
    <row r="19" spans="1:6" ht="25.2" customHeight="1">
      <c r="A19" s="1789" t="s">
        <v>2476</v>
      </c>
      <c r="B19" s="1804" t="s">
        <v>456</v>
      </c>
      <c r="C19" s="1804" t="s">
        <v>2450</v>
      </c>
      <c r="D19" s="1805">
        <v>100</v>
      </c>
      <c r="E19" s="1914">
        <v>100</v>
      </c>
      <c r="F19" s="2028" t="s">
        <v>2480</v>
      </c>
    </row>
    <row r="20" spans="1:6" ht="25.2" customHeight="1">
      <c r="A20" s="1789" t="s">
        <v>2703</v>
      </c>
      <c r="B20" s="1804" t="s">
        <v>456</v>
      </c>
      <c r="C20" s="1804" t="s">
        <v>2725</v>
      </c>
      <c r="D20" s="1805">
        <v>80</v>
      </c>
      <c r="E20" s="1914">
        <v>80</v>
      </c>
      <c r="F20" s="1789" t="s">
        <v>2703</v>
      </c>
    </row>
    <row r="21" spans="1:6" ht="25.2" customHeight="1">
      <c r="A21" s="1789" t="s">
        <v>2703</v>
      </c>
      <c r="B21" s="1804" t="s">
        <v>456</v>
      </c>
      <c r="C21" s="1804" t="s">
        <v>2726</v>
      </c>
      <c r="D21" s="1854">
        <v>8</v>
      </c>
      <c r="E21" s="1914">
        <v>4</v>
      </c>
      <c r="F21" s="1789" t="s">
        <v>2703</v>
      </c>
    </row>
    <row r="22" spans="1:6" ht="25.2" customHeight="1">
      <c r="A22" s="1789" t="s">
        <v>2727</v>
      </c>
      <c r="B22" s="1804" t="s">
        <v>456</v>
      </c>
      <c r="C22" s="1804" t="s">
        <v>2728</v>
      </c>
      <c r="D22" s="1805">
        <v>8</v>
      </c>
      <c r="E22" s="1914">
        <v>8</v>
      </c>
      <c r="F22" s="2030" t="s">
        <v>442</v>
      </c>
    </row>
    <row r="23" spans="1:6" ht="25.2" customHeight="1">
      <c r="A23" s="1789" t="s">
        <v>2838</v>
      </c>
      <c r="B23" s="1804" t="s">
        <v>456</v>
      </c>
      <c r="C23" s="1804" t="s">
        <v>2725</v>
      </c>
      <c r="D23" s="1805">
        <v>80</v>
      </c>
      <c r="E23" s="1914">
        <v>80</v>
      </c>
      <c r="F23" s="1789" t="s">
        <v>2838</v>
      </c>
    </row>
    <row r="24" spans="1:6" ht="25.2" customHeight="1">
      <c r="A24" s="1789" t="s">
        <v>3057</v>
      </c>
      <c r="B24" s="1804" t="s">
        <v>456</v>
      </c>
      <c r="C24" s="1804" t="s">
        <v>2725</v>
      </c>
      <c r="D24" s="1854">
        <v>80</v>
      </c>
      <c r="E24" s="1914">
        <v>80</v>
      </c>
      <c r="F24" s="2053" t="s">
        <v>3066</v>
      </c>
    </row>
    <row r="25" spans="1:6" ht="25.2" customHeight="1">
      <c r="A25" s="1789" t="s">
        <v>3057</v>
      </c>
      <c r="B25" s="1804" t="s">
        <v>456</v>
      </c>
      <c r="C25" s="1804" t="s">
        <v>3177</v>
      </c>
      <c r="D25" s="1854">
        <v>100</v>
      </c>
      <c r="E25" s="1914">
        <v>100</v>
      </c>
      <c r="F25" s="2053" t="s">
        <v>3066</v>
      </c>
    </row>
    <row r="26" spans="1:6" ht="25.2" customHeight="1">
      <c r="A26" s="1789" t="s">
        <v>3396</v>
      </c>
      <c r="B26" s="1804" t="s">
        <v>1041</v>
      </c>
      <c r="C26" s="1804" t="s">
        <v>5624</v>
      </c>
      <c r="D26" s="1830">
        <v>8</v>
      </c>
      <c r="E26" s="1914">
        <v>8</v>
      </c>
      <c r="F26" s="1789" t="s">
        <v>3396</v>
      </c>
    </row>
    <row r="27" spans="1:6" ht="25.2" customHeight="1">
      <c r="A27" s="1789" t="s">
        <v>3396</v>
      </c>
      <c r="B27" s="1804" t="s">
        <v>1041</v>
      </c>
      <c r="C27" s="1804" t="s">
        <v>5625</v>
      </c>
      <c r="D27" s="1830">
        <v>8</v>
      </c>
      <c r="E27" s="1914">
        <v>8</v>
      </c>
      <c r="F27" s="1789" t="s">
        <v>3396</v>
      </c>
    </row>
    <row r="28" spans="1:6" ht="25.2" customHeight="1">
      <c r="A28" s="1789" t="s">
        <v>3483</v>
      </c>
      <c r="B28" s="1804" t="s">
        <v>1041</v>
      </c>
      <c r="C28" s="1804" t="s">
        <v>686</v>
      </c>
      <c r="D28" s="1830">
        <v>8</v>
      </c>
      <c r="E28" s="1914">
        <v>8</v>
      </c>
      <c r="F28" s="1789" t="s">
        <v>3483</v>
      </c>
    </row>
    <row r="29" spans="1:6" s="686" customFormat="1" ht="25.2" customHeight="1">
      <c r="A29" s="1838" t="s">
        <v>3569</v>
      </c>
      <c r="B29" s="1838" t="s">
        <v>1041</v>
      </c>
      <c r="C29" s="1838" t="s">
        <v>5624</v>
      </c>
      <c r="D29" s="1841">
        <v>8</v>
      </c>
      <c r="E29" s="1951">
        <v>8</v>
      </c>
      <c r="F29" s="1804" t="s">
        <v>3569</v>
      </c>
    </row>
    <row r="30" spans="1:6" s="686" customFormat="1" ht="25.2" customHeight="1">
      <c r="A30" s="1838" t="s">
        <v>3569</v>
      </c>
      <c r="B30" s="1838" t="s">
        <v>1041</v>
      </c>
      <c r="C30" s="1838" t="s">
        <v>972</v>
      </c>
      <c r="D30" s="1841">
        <v>100</v>
      </c>
      <c r="E30" s="1951">
        <v>100</v>
      </c>
      <c r="F30" s="1804" t="s">
        <v>3569</v>
      </c>
    </row>
    <row r="31" spans="1:6" s="686" customFormat="1" ht="25.2" customHeight="1">
      <c r="A31" s="1838" t="s">
        <v>4224</v>
      </c>
      <c r="B31" s="1838" t="s">
        <v>1041</v>
      </c>
      <c r="C31" s="1838" t="s">
        <v>5626</v>
      </c>
      <c r="D31" s="1841">
        <v>8</v>
      </c>
      <c r="E31" s="1951">
        <v>8</v>
      </c>
      <c r="F31" s="1804" t="s">
        <v>4224</v>
      </c>
    </row>
    <row r="32" spans="1:6" s="686" customFormat="1" ht="25.2" customHeight="1">
      <c r="A32" s="1838" t="s">
        <v>4224</v>
      </c>
      <c r="B32" s="1838" t="s">
        <v>1041</v>
      </c>
      <c r="C32" s="1838" t="s">
        <v>5627</v>
      </c>
      <c r="D32" s="1841">
        <v>8</v>
      </c>
      <c r="E32" s="1951">
        <v>8</v>
      </c>
      <c r="F32" s="1804" t="s">
        <v>4224</v>
      </c>
    </row>
    <row r="33" spans="1:6" s="686" customFormat="1" ht="25.2" customHeight="1">
      <c r="A33" s="1838" t="s">
        <v>3671</v>
      </c>
      <c r="B33" s="1838" t="s">
        <v>1041</v>
      </c>
      <c r="C33" s="1838" t="s">
        <v>5628</v>
      </c>
      <c r="D33" s="1841">
        <v>80</v>
      </c>
      <c r="E33" s="1951">
        <v>80</v>
      </c>
      <c r="F33" s="1804" t="s">
        <v>3671</v>
      </c>
    </row>
    <row r="34" spans="1:6" s="686" customFormat="1" ht="25.2" customHeight="1">
      <c r="A34" s="1838" t="s">
        <v>3671</v>
      </c>
      <c r="B34" s="1838" t="s">
        <v>1041</v>
      </c>
      <c r="C34" s="1838" t="s">
        <v>5624</v>
      </c>
      <c r="D34" s="1841">
        <v>8</v>
      </c>
      <c r="E34" s="1951">
        <v>8</v>
      </c>
      <c r="F34" s="1804" t="s">
        <v>3671</v>
      </c>
    </row>
    <row r="35" spans="1:6" s="686" customFormat="1" ht="25.2" customHeight="1">
      <c r="A35" s="1838" t="s">
        <v>3671</v>
      </c>
      <c r="B35" s="1838" t="s">
        <v>1041</v>
      </c>
      <c r="C35" s="1838" t="s">
        <v>5625</v>
      </c>
      <c r="D35" s="1841">
        <v>8</v>
      </c>
      <c r="E35" s="1951">
        <v>8</v>
      </c>
      <c r="F35" s="1804" t="s">
        <v>3671</v>
      </c>
    </row>
    <row r="36" spans="1:6" s="686" customFormat="1" ht="25.2" customHeight="1">
      <c r="A36" s="1838" t="s">
        <v>3671</v>
      </c>
      <c r="B36" s="1838" t="s">
        <v>1041</v>
      </c>
      <c r="C36" s="1838" t="s">
        <v>972</v>
      </c>
      <c r="D36" s="1841">
        <v>100</v>
      </c>
      <c r="E36" s="1951">
        <v>100</v>
      </c>
      <c r="F36" s="1804" t="s">
        <v>3671</v>
      </c>
    </row>
    <row r="37" spans="1:6" ht="25.2" customHeight="1">
      <c r="A37" s="1789" t="s">
        <v>3687</v>
      </c>
      <c r="B37" s="1804" t="s">
        <v>1041</v>
      </c>
      <c r="C37" s="1804" t="s">
        <v>5624</v>
      </c>
      <c r="D37" s="1854">
        <v>8</v>
      </c>
      <c r="E37" s="1914">
        <v>8</v>
      </c>
      <c r="F37" s="1789" t="s">
        <v>3687</v>
      </c>
    </row>
    <row r="38" spans="1:6" s="686" customFormat="1" ht="25.2" customHeight="1">
      <c r="A38" s="1838" t="s">
        <v>5257</v>
      </c>
      <c r="B38" s="1838" t="s">
        <v>1041</v>
      </c>
      <c r="C38" s="1838" t="s">
        <v>5629</v>
      </c>
      <c r="D38" s="1841" t="s">
        <v>5630</v>
      </c>
      <c r="E38" s="1951">
        <v>8</v>
      </c>
      <c r="F38" s="1804" t="s">
        <v>5257</v>
      </c>
    </row>
    <row r="39" spans="1:6" s="686" customFormat="1" ht="25.2" customHeight="1">
      <c r="A39" s="1838" t="s">
        <v>5257</v>
      </c>
      <c r="B39" s="1838" t="s">
        <v>1041</v>
      </c>
      <c r="C39" s="1838" t="s">
        <v>5631</v>
      </c>
      <c r="D39" s="1841">
        <v>100</v>
      </c>
      <c r="E39" s="1951">
        <v>100</v>
      </c>
      <c r="F39" s="1804" t="s">
        <v>5257</v>
      </c>
    </row>
    <row r="40" spans="1:6" s="686" customFormat="1" ht="25.2" customHeight="1">
      <c r="A40" s="1838" t="s">
        <v>5115</v>
      </c>
      <c r="B40" s="1838" t="s">
        <v>1041</v>
      </c>
      <c r="C40" s="1838" t="s">
        <v>5632</v>
      </c>
      <c r="D40" s="1841">
        <v>8</v>
      </c>
      <c r="E40" s="1951">
        <v>8</v>
      </c>
      <c r="F40" s="1804" t="s">
        <v>5115</v>
      </c>
    </row>
    <row r="41" spans="1:6" s="686" customFormat="1" ht="25.2" customHeight="1">
      <c r="A41" s="1838" t="s">
        <v>5178</v>
      </c>
      <c r="B41" s="1838" t="s">
        <v>1041</v>
      </c>
      <c r="C41" s="1838" t="s">
        <v>5633</v>
      </c>
      <c r="D41" s="1841">
        <v>16</v>
      </c>
      <c r="E41" s="1951">
        <v>16</v>
      </c>
      <c r="F41" s="1804" t="s">
        <v>5178</v>
      </c>
    </row>
    <row r="42" spans="1:6" ht="25.2" customHeight="1">
      <c r="A42" s="1906" t="s">
        <v>3399</v>
      </c>
      <c r="B42" s="1905" t="s">
        <v>1041</v>
      </c>
      <c r="C42" s="1905" t="s">
        <v>2450</v>
      </c>
      <c r="D42" s="2067">
        <v>100</v>
      </c>
      <c r="E42" s="2212">
        <v>100</v>
      </c>
      <c r="F42" s="1906" t="s">
        <v>3399</v>
      </c>
    </row>
    <row r="43" spans="1:6" ht="25.2" customHeight="1">
      <c r="A43" s="1789" t="s">
        <v>6815</v>
      </c>
      <c r="B43" s="1804" t="s">
        <v>475</v>
      </c>
      <c r="C43" s="1804" t="s">
        <v>7180</v>
      </c>
      <c r="D43" s="1805">
        <v>8</v>
      </c>
      <c r="E43" s="1914">
        <v>728</v>
      </c>
      <c r="F43" s="2303" t="s">
        <v>5635</v>
      </c>
    </row>
    <row r="44" spans="1:6" ht="25.2" customHeight="1">
      <c r="A44" s="1789" t="s">
        <v>7181</v>
      </c>
      <c r="B44" s="1804" t="s">
        <v>475</v>
      </c>
      <c r="C44" s="1804" t="s">
        <v>7182</v>
      </c>
      <c r="D44" s="1805">
        <v>24</v>
      </c>
      <c r="E44" s="1914">
        <v>24</v>
      </c>
      <c r="F44" s="2303" t="s">
        <v>5727</v>
      </c>
    </row>
    <row r="45" spans="1:6" ht="25.2" customHeight="1">
      <c r="A45" s="1789" t="s">
        <v>7181</v>
      </c>
      <c r="B45" s="1804" t="s">
        <v>475</v>
      </c>
      <c r="C45" s="2193" t="s">
        <v>7183</v>
      </c>
      <c r="D45" s="1854">
        <v>16</v>
      </c>
      <c r="E45" s="1914">
        <v>16</v>
      </c>
      <c r="F45" s="2103" t="s">
        <v>5727</v>
      </c>
    </row>
    <row r="46" spans="1:6" ht="25.2" customHeight="1">
      <c r="A46" s="1789" t="s">
        <v>7181</v>
      </c>
      <c r="B46" s="1804" t="s">
        <v>475</v>
      </c>
      <c r="C46" s="1804" t="s">
        <v>7184</v>
      </c>
      <c r="D46" s="1805">
        <v>8</v>
      </c>
      <c r="E46" s="1914">
        <v>8</v>
      </c>
      <c r="F46" s="2103" t="s">
        <v>5727</v>
      </c>
    </row>
    <row r="47" spans="1:6" ht="25.2" customHeight="1">
      <c r="A47" s="1789" t="s">
        <v>6893</v>
      </c>
      <c r="B47" s="1804" t="s">
        <v>475</v>
      </c>
      <c r="C47" s="1804" t="s">
        <v>5626</v>
      </c>
      <c r="D47" s="1805">
        <v>8</v>
      </c>
      <c r="E47" s="1914">
        <v>8</v>
      </c>
      <c r="F47" s="2103" t="s">
        <v>7185</v>
      </c>
    </row>
    <row r="48" spans="1:6" ht="25.2" customHeight="1">
      <c r="A48" s="1789" t="s">
        <v>6895</v>
      </c>
      <c r="B48" s="1804" t="s">
        <v>475</v>
      </c>
      <c r="C48" s="1804" t="s">
        <v>7186</v>
      </c>
      <c r="D48" s="1805">
        <v>48</v>
      </c>
      <c r="E48" s="1914">
        <v>48</v>
      </c>
      <c r="F48" s="2303" t="s">
        <v>5830</v>
      </c>
    </row>
    <row r="49" spans="1:8" ht="25.2" customHeight="1">
      <c r="A49" s="1789" t="s">
        <v>5651</v>
      </c>
      <c r="B49" s="1804" t="s">
        <v>475</v>
      </c>
      <c r="C49" s="1804" t="s">
        <v>7187</v>
      </c>
      <c r="D49" s="1805">
        <v>80</v>
      </c>
      <c r="E49" s="1914">
        <v>240</v>
      </c>
      <c r="F49" s="2103" t="s">
        <v>5651</v>
      </c>
    </row>
    <row r="50" spans="1:8" ht="25.2" customHeight="1">
      <c r="A50" s="1789" t="s">
        <v>5651</v>
      </c>
      <c r="B50" s="1804" t="s">
        <v>475</v>
      </c>
      <c r="C50" s="1804" t="s">
        <v>5629</v>
      </c>
      <c r="D50" s="1854">
        <v>8</v>
      </c>
      <c r="E50" s="1914">
        <v>8</v>
      </c>
      <c r="F50" s="2103" t="s">
        <v>5651</v>
      </c>
      <c r="G50" s="3"/>
      <c r="H50" s="3"/>
    </row>
    <row r="51" spans="1:8" ht="25.2" customHeight="1">
      <c r="A51" s="1789" t="s">
        <v>5998</v>
      </c>
      <c r="B51" s="1804" t="s">
        <v>475</v>
      </c>
      <c r="C51" s="1804" t="s">
        <v>7188</v>
      </c>
      <c r="D51" s="2067">
        <v>50</v>
      </c>
      <c r="E51" s="2212">
        <v>50</v>
      </c>
      <c r="F51" s="1789" t="s">
        <v>5998</v>
      </c>
    </row>
    <row r="52" spans="1:8" ht="25.2" customHeight="1">
      <c r="A52" s="1906" t="s">
        <v>5998</v>
      </c>
      <c r="B52" s="1905" t="s">
        <v>475</v>
      </c>
      <c r="C52" s="1905" t="s">
        <v>7189</v>
      </c>
      <c r="D52" s="2285">
        <v>20</v>
      </c>
      <c r="E52" s="2212">
        <v>20</v>
      </c>
      <c r="F52" s="1789" t="s">
        <v>5998</v>
      </c>
    </row>
    <row r="53" spans="1:8" ht="25.2" customHeight="1">
      <c r="A53" s="1906" t="s">
        <v>5998</v>
      </c>
      <c r="B53" s="1905" t="s">
        <v>475</v>
      </c>
      <c r="C53" s="1905" t="s">
        <v>7190</v>
      </c>
      <c r="D53" s="2067">
        <v>30</v>
      </c>
      <c r="E53" s="2212">
        <v>30</v>
      </c>
      <c r="F53" s="1789" t="s">
        <v>5998</v>
      </c>
    </row>
    <row r="54" spans="1:8" ht="25.2" customHeight="1">
      <c r="A54" s="1906" t="s">
        <v>5998</v>
      </c>
      <c r="B54" s="1905" t="s">
        <v>475</v>
      </c>
      <c r="C54" s="1905" t="s">
        <v>7191</v>
      </c>
      <c r="D54" s="2285">
        <v>50</v>
      </c>
      <c r="E54" s="2212">
        <v>50</v>
      </c>
      <c r="F54" s="1789" t="s">
        <v>5998</v>
      </c>
    </row>
    <row r="55" spans="1:8" ht="25.2" customHeight="1">
      <c r="A55" s="1789" t="s">
        <v>8503</v>
      </c>
      <c r="B55" s="1804" t="s">
        <v>8504</v>
      </c>
      <c r="C55" s="1804" t="s">
        <v>9300</v>
      </c>
      <c r="D55" s="1805">
        <v>50</v>
      </c>
      <c r="E55" s="1914">
        <v>50</v>
      </c>
      <c r="F55" s="1767" t="s">
        <v>7234</v>
      </c>
    </row>
    <row r="56" spans="1:8" ht="25.2" customHeight="1">
      <c r="A56" s="1789" t="s">
        <v>8503</v>
      </c>
      <c r="B56" s="1804" t="s">
        <v>8504</v>
      </c>
      <c r="C56" s="1804" t="s">
        <v>9301</v>
      </c>
      <c r="D56" s="1854">
        <v>8</v>
      </c>
      <c r="E56" s="1914">
        <v>8</v>
      </c>
      <c r="F56" s="1767" t="s">
        <v>7234</v>
      </c>
    </row>
    <row r="57" spans="1:8" ht="25.2" customHeight="1">
      <c r="A57" s="1789" t="s">
        <v>8254</v>
      </c>
      <c r="B57" s="1804" t="s">
        <v>8519</v>
      </c>
      <c r="C57" s="1804" t="s">
        <v>9302</v>
      </c>
      <c r="D57" s="1805">
        <v>8</v>
      </c>
      <c r="E57" s="1914">
        <v>8</v>
      </c>
      <c r="F57" s="1877" t="s">
        <v>7219</v>
      </c>
    </row>
    <row r="58" spans="1:8" ht="25.2" customHeight="1">
      <c r="A58" s="1789" t="s">
        <v>8260</v>
      </c>
      <c r="B58" s="1804" t="s">
        <v>1044</v>
      </c>
      <c r="C58" s="1804" t="s">
        <v>9303</v>
      </c>
      <c r="D58" s="1805">
        <v>80</v>
      </c>
      <c r="E58" s="1914">
        <v>80</v>
      </c>
      <c r="F58" s="1772" t="s">
        <v>7222</v>
      </c>
    </row>
    <row r="59" spans="1:8" ht="25.2" customHeight="1">
      <c r="A59" s="1789" t="s">
        <v>8125</v>
      </c>
      <c r="B59" s="1804" t="s">
        <v>1044</v>
      </c>
      <c r="C59" s="1804" t="s">
        <v>9304</v>
      </c>
      <c r="D59" s="1805">
        <v>100</v>
      </c>
      <c r="E59" s="1914">
        <v>100</v>
      </c>
      <c r="F59" s="1878" t="s">
        <v>7767</v>
      </c>
    </row>
    <row r="60" spans="1:8" ht="25.2" customHeight="1">
      <c r="A60" s="1789" t="s">
        <v>8125</v>
      </c>
      <c r="B60" s="1804" t="s">
        <v>1044</v>
      </c>
      <c r="C60" s="1804" t="s">
        <v>9305</v>
      </c>
      <c r="D60" s="1854">
        <v>8</v>
      </c>
      <c r="E60" s="1914">
        <v>8</v>
      </c>
      <c r="F60" s="1878" t="s">
        <v>7767</v>
      </c>
    </row>
    <row r="61" spans="1:8" ht="25.2" customHeight="1">
      <c r="A61" s="1879" t="s">
        <v>8288</v>
      </c>
      <c r="B61" s="1879" t="s">
        <v>1044</v>
      </c>
      <c r="C61" s="2152" t="s">
        <v>8296</v>
      </c>
      <c r="D61" s="1888">
        <v>8</v>
      </c>
      <c r="E61" s="1888">
        <v>8</v>
      </c>
      <c r="F61" s="1789" t="s">
        <v>8505</v>
      </c>
    </row>
    <row r="62" spans="1:8" ht="25.2" customHeight="1">
      <c r="A62" s="1789" t="s">
        <v>7523</v>
      </c>
      <c r="B62" s="1804" t="s">
        <v>1044</v>
      </c>
      <c r="C62" s="1804" t="s">
        <v>9306</v>
      </c>
      <c r="D62" s="1805">
        <v>100</v>
      </c>
      <c r="E62" s="1914">
        <v>100</v>
      </c>
      <c r="F62" s="1881" t="s">
        <v>7266</v>
      </c>
    </row>
    <row r="63" spans="1:8" ht="25.2" customHeight="1">
      <c r="A63" s="2096" t="s">
        <v>8510</v>
      </c>
      <c r="B63" s="2213" t="s">
        <v>1044</v>
      </c>
      <c r="C63" s="2213" t="s">
        <v>9307</v>
      </c>
      <c r="D63" s="1854">
        <v>8</v>
      </c>
      <c r="E63" s="1914">
        <v>8</v>
      </c>
      <c r="F63" s="2096" t="s">
        <v>8510</v>
      </c>
    </row>
    <row r="64" spans="1:8" ht="25.2" customHeight="1">
      <c r="A64" s="2096" t="s">
        <v>8510</v>
      </c>
      <c r="B64" s="2213" t="s">
        <v>1044</v>
      </c>
      <c r="C64" s="2213" t="s">
        <v>9308</v>
      </c>
      <c r="D64" s="1854">
        <v>50</v>
      </c>
      <c r="E64" s="1914">
        <v>50</v>
      </c>
      <c r="F64" s="2096" t="s">
        <v>8510</v>
      </c>
    </row>
    <row r="65" spans="1:6" ht="25.2" customHeight="1">
      <c r="A65" s="1789" t="s">
        <v>7808</v>
      </c>
      <c r="B65" s="1804" t="s">
        <v>9309</v>
      </c>
      <c r="C65" s="1804" t="s">
        <v>9310</v>
      </c>
      <c r="D65" s="1805">
        <v>100</v>
      </c>
      <c r="E65" s="1914">
        <v>100</v>
      </c>
      <c r="F65" s="1789" t="s">
        <v>7808</v>
      </c>
    </row>
    <row r="66" spans="1:6" ht="25.2" customHeight="1">
      <c r="A66" s="1789" t="s">
        <v>7218</v>
      </c>
      <c r="B66" s="1804" t="s">
        <v>1044</v>
      </c>
      <c r="C66" s="1804" t="s">
        <v>9311</v>
      </c>
      <c r="D66" s="1854">
        <v>8</v>
      </c>
      <c r="E66" s="1914">
        <f>2*8</f>
        <v>16</v>
      </c>
      <c r="F66" s="1789" t="s">
        <v>7218</v>
      </c>
    </row>
    <row r="67" spans="1:6" ht="25.2" customHeight="1">
      <c r="A67" s="1789" t="s">
        <v>7218</v>
      </c>
      <c r="B67" s="1804" t="s">
        <v>1044</v>
      </c>
      <c r="C67" s="1784" t="s">
        <v>9312</v>
      </c>
      <c r="D67" s="1923">
        <v>100</v>
      </c>
      <c r="E67" s="1785">
        <v>100</v>
      </c>
      <c r="F67" s="1789" t="s">
        <v>7218</v>
      </c>
    </row>
    <row r="68" spans="1:6" ht="25.2" customHeight="1">
      <c r="A68" s="1789" t="s">
        <v>7303</v>
      </c>
      <c r="B68" s="1804" t="s">
        <v>1044</v>
      </c>
      <c r="C68" s="1804" t="s">
        <v>9313</v>
      </c>
      <c r="D68" s="1805">
        <v>8</v>
      </c>
      <c r="E68" s="1914">
        <v>8</v>
      </c>
      <c r="F68" s="1789" t="s">
        <v>7303</v>
      </c>
    </row>
    <row r="69" spans="1:6" ht="25.2" customHeight="1">
      <c r="A69" s="1789" t="s">
        <v>7303</v>
      </c>
      <c r="B69" s="1804" t="s">
        <v>1044</v>
      </c>
      <c r="C69" s="1804" t="s">
        <v>9314</v>
      </c>
      <c r="D69" s="1805">
        <v>8</v>
      </c>
      <c r="E69" s="1914">
        <v>8</v>
      </c>
      <c r="F69" s="1789" t="s">
        <v>7303</v>
      </c>
    </row>
    <row r="70" spans="1:6" ht="25.2" customHeight="1">
      <c r="A70" s="1789" t="s">
        <v>8498</v>
      </c>
      <c r="B70" s="1804" t="s">
        <v>1663</v>
      </c>
      <c r="C70" s="1804" t="s">
        <v>9315</v>
      </c>
      <c r="D70" s="1805">
        <v>100</v>
      </c>
      <c r="E70" s="1914">
        <v>100</v>
      </c>
      <c r="F70" s="1789" t="s">
        <v>8512</v>
      </c>
    </row>
    <row r="71" spans="1:6" ht="25.2" customHeight="1">
      <c r="A71" s="1789" t="s">
        <v>8498</v>
      </c>
      <c r="B71" s="1879" t="s">
        <v>1044</v>
      </c>
      <c r="C71" s="2152" t="s">
        <v>8296</v>
      </c>
      <c r="D71" s="1888">
        <v>8</v>
      </c>
      <c r="E71" s="1888">
        <f>3*8</f>
        <v>24</v>
      </c>
      <c r="F71" s="1789" t="s">
        <v>8512</v>
      </c>
    </row>
    <row r="72" spans="1:6" ht="25.2" customHeight="1">
      <c r="A72" s="1789" t="s">
        <v>7333</v>
      </c>
      <c r="B72" s="1804" t="s">
        <v>1044</v>
      </c>
      <c r="C72" s="1784" t="s">
        <v>9304</v>
      </c>
      <c r="D72" s="1923">
        <v>100</v>
      </c>
      <c r="E72" s="1785">
        <v>100</v>
      </c>
      <c r="F72" s="1789" t="s">
        <v>8513</v>
      </c>
    </row>
    <row r="73" spans="1:6" ht="25.2" customHeight="1">
      <c r="A73" s="1789" t="s">
        <v>7333</v>
      </c>
      <c r="B73" s="1804" t="s">
        <v>1044</v>
      </c>
      <c r="C73" s="1784" t="s">
        <v>9316</v>
      </c>
      <c r="D73" s="1923">
        <v>400</v>
      </c>
      <c r="E73" s="1785">
        <v>400</v>
      </c>
      <c r="F73" s="1789" t="s">
        <v>8513</v>
      </c>
    </row>
    <row r="74" spans="1:6" ht="25.2" customHeight="1">
      <c r="A74" s="1789" t="s">
        <v>7333</v>
      </c>
      <c r="B74" s="1804" t="s">
        <v>1044</v>
      </c>
      <c r="C74" s="1784" t="s">
        <v>9317</v>
      </c>
      <c r="D74" s="1923">
        <v>80</v>
      </c>
      <c r="E74" s="1785">
        <v>80</v>
      </c>
      <c r="F74" s="1789" t="s">
        <v>8513</v>
      </c>
    </row>
    <row r="75" spans="1:6" ht="25.2" customHeight="1">
      <c r="A75" s="1789" t="s">
        <v>7333</v>
      </c>
      <c r="B75" s="1804" t="s">
        <v>1044</v>
      </c>
      <c r="C75" s="1784" t="s">
        <v>9318</v>
      </c>
      <c r="D75" s="1923">
        <v>20</v>
      </c>
      <c r="E75" s="1785">
        <v>20</v>
      </c>
      <c r="F75" s="1789" t="s">
        <v>8513</v>
      </c>
    </row>
    <row r="76" spans="1:6" ht="25.2" customHeight="1">
      <c r="A76" s="1789" t="s">
        <v>7338</v>
      </c>
      <c r="B76" s="1804" t="s">
        <v>1044</v>
      </c>
      <c r="C76" s="1804" t="s">
        <v>9319</v>
      </c>
      <c r="D76" s="1854">
        <v>80</v>
      </c>
      <c r="E76" s="1914">
        <v>80</v>
      </c>
      <c r="F76" s="1789" t="s">
        <v>7338</v>
      </c>
    </row>
    <row r="77" spans="1:6" ht="25.2" customHeight="1">
      <c r="A77" s="1789" t="s">
        <v>7338</v>
      </c>
      <c r="B77" s="1804" t="s">
        <v>1044</v>
      </c>
      <c r="C77" s="1804" t="s">
        <v>9311</v>
      </c>
      <c r="D77" s="1854">
        <v>8</v>
      </c>
      <c r="E77" s="1914">
        <f>2*8</f>
        <v>16</v>
      </c>
      <c r="F77" s="1789" t="s">
        <v>7338</v>
      </c>
    </row>
    <row r="78" spans="1:6" ht="25.2" customHeight="1">
      <c r="A78" s="1789" t="s">
        <v>7338</v>
      </c>
      <c r="B78" s="1804" t="s">
        <v>1044</v>
      </c>
      <c r="C78" s="1784" t="s">
        <v>9304</v>
      </c>
      <c r="D78" s="1923">
        <v>100</v>
      </c>
      <c r="E78" s="1785">
        <v>100</v>
      </c>
      <c r="F78" s="1789" t="s">
        <v>7338</v>
      </c>
    </row>
    <row r="79" spans="1:6" ht="25.2" customHeight="1">
      <c r="A79" s="1789" t="s">
        <v>7338</v>
      </c>
      <c r="B79" s="1804" t="s">
        <v>1044</v>
      </c>
      <c r="C79" s="1784" t="s">
        <v>9320</v>
      </c>
      <c r="D79" s="1923">
        <v>8</v>
      </c>
      <c r="E79" s="1785">
        <f>3*8</f>
        <v>24</v>
      </c>
      <c r="F79" s="1789" t="s">
        <v>7338</v>
      </c>
    </row>
    <row r="80" spans="1:6" ht="25.2" customHeight="1">
      <c r="A80" s="1789" t="s">
        <v>7338</v>
      </c>
      <c r="B80" s="1804" t="s">
        <v>1044</v>
      </c>
      <c r="C80" s="1784" t="s">
        <v>9321</v>
      </c>
      <c r="D80" s="1923">
        <v>8</v>
      </c>
      <c r="E80" s="1785">
        <f>3*8</f>
        <v>24</v>
      </c>
      <c r="F80" s="1789" t="s">
        <v>7338</v>
      </c>
    </row>
    <row r="81" spans="1:25" ht="25.2" customHeight="1">
      <c r="A81" s="1789" t="s">
        <v>7338</v>
      </c>
      <c r="B81" s="1804" t="s">
        <v>1044</v>
      </c>
      <c r="C81" s="1784" t="s">
        <v>9322</v>
      </c>
      <c r="D81" s="1923">
        <v>8</v>
      </c>
      <c r="E81" s="1785">
        <f>3*8</f>
        <v>24</v>
      </c>
      <c r="F81" s="1789" t="s">
        <v>7338</v>
      </c>
    </row>
    <row r="82" spans="1:25" ht="25.2" customHeight="1">
      <c r="A82" s="1789" t="s">
        <v>7338</v>
      </c>
      <c r="B82" s="1804" t="s">
        <v>1044</v>
      </c>
      <c r="C82" s="1784" t="s">
        <v>9323</v>
      </c>
      <c r="D82" s="1923">
        <v>8</v>
      </c>
      <c r="E82" s="1785">
        <f>3*8</f>
        <v>24</v>
      </c>
      <c r="F82" s="1789" t="s">
        <v>7338</v>
      </c>
    </row>
    <row r="83" spans="1:25" ht="25.2" customHeight="1">
      <c r="A83" s="1789" t="s">
        <v>7208</v>
      </c>
      <c r="B83" s="1804" t="s">
        <v>7852</v>
      </c>
      <c r="C83" s="1804" t="s">
        <v>9324</v>
      </c>
      <c r="D83" s="1805">
        <v>8</v>
      </c>
      <c r="E83" s="1914">
        <v>8</v>
      </c>
      <c r="F83" s="1881" t="s">
        <v>7208</v>
      </c>
    </row>
    <row r="84" spans="1:25" ht="25.2" customHeight="1">
      <c r="A84" s="1789" t="s">
        <v>7217</v>
      </c>
      <c r="B84" s="1804" t="s">
        <v>1044</v>
      </c>
      <c r="C84" s="1804" t="s">
        <v>2725</v>
      </c>
      <c r="D84" s="1805">
        <v>80</v>
      </c>
      <c r="E84" s="1914">
        <v>80</v>
      </c>
      <c r="F84" s="1789" t="s">
        <v>7217</v>
      </c>
    </row>
    <row r="85" spans="1:25" ht="25.2" customHeight="1">
      <c r="A85" s="1789" t="s">
        <v>7223</v>
      </c>
      <c r="B85" s="1804" t="s">
        <v>7852</v>
      </c>
      <c r="C85" s="1804" t="s">
        <v>9325</v>
      </c>
      <c r="D85" s="1805">
        <v>8</v>
      </c>
      <c r="E85" s="1914">
        <v>8</v>
      </c>
      <c r="F85" s="1789" t="s">
        <v>7223</v>
      </c>
    </row>
    <row r="86" spans="1:25" ht="25.2" customHeight="1">
      <c r="A86" s="1906" t="s">
        <v>9387</v>
      </c>
      <c r="B86" s="1905" t="s">
        <v>1044</v>
      </c>
      <c r="C86" s="1905" t="s">
        <v>9438</v>
      </c>
      <c r="D86" s="2067">
        <v>80</v>
      </c>
      <c r="E86" s="2212">
        <v>80</v>
      </c>
      <c r="F86" s="1906" t="s">
        <v>9387</v>
      </c>
    </row>
    <row r="87" spans="1:25" ht="14.4">
      <c r="A87" s="268"/>
      <c r="B87" s="1579"/>
      <c r="C87" s="1579"/>
      <c r="D87" s="51"/>
      <c r="E87" s="1220"/>
    </row>
    <row r="88" spans="1:25" ht="14.4">
      <c r="A88" s="12"/>
      <c r="B88" s="13"/>
      <c r="C88" s="13"/>
      <c r="D88" s="16"/>
      <c r="E88" s="15"/>
    </row>
    <row r="89" spans="1:25" ht="14.4">
      <c r="A89" s="12"/>
      <c r="B89" s="13"/>
      <c r="C89" s="13"/>
      <c r="D89" s="14"/>
      <c r="E89" s="15"/>
    </row>
    <row r="90" spans="1:25" ht="14.4">
      <c r="A90" s="12"/>
      <c r="B90" s="13"/>
      <c r="C90" s="13"/>
      <c r="D90" s="16"/>
      <c r="E90" s="15"/>
    </row>
    <row r="91" spans="1:25" ht="14.4">
      <c r="A91" s="12"/>
      <c r="B91" s="13"/>
      <c r="C91" s="13"/>
      <c r="D91" s="16"/>
      <c r="E91" s="15"/>
    </row>
    <row r="92" spans="1:25" ht="14.4">
      <c r="A92" s="12"/>
      <c r="B92" s="13"/>
      <c r="C92" s="13"/>
      <c r="D92" s="16"/>
      <c r="E92" s="15"/>
    </row>
    <row r="93" spans="1:25" ht="14.4">
      <c r="A93" s="8"/>
      <c r="B93" s="17"/>
      <c r="C93" s="17"/>
      <c r="D93" s="18"/>
      <c r="E93" s="18">
        <f>SUM(E12:E92)</f>
        <v>4790</v>
      </c>
    </row>
    <row r="94" spans="1:25" ht="14.4">
      <c r="A94" s="1"/>
      <c r="B94" s="1"/>
      <c r="C94" s="2"/>
      <c r="D94" s="2"/>
      <c r="E94" s="461"/>
      <c r="F94" s="1"/>
      <c r="G94" s="3"/>
      <c r="H94" s="3"/>
    </row>
    <row r="95" spans="1:25" ht="14.4">
      <c r="A95" s="2320" t="s">
        <v>59</v>
      </c>
      <c r="B95" s="2328"/>
      <c r="C95" s="2328"/>
      <c r="D95" s="2328"/>
      <c r="E95" s="2328"/>
      <c r="F95" s="2328"/>
      <c r="G95" s="2328"/>
      <c r="H95" s="2328"/>
      <c r="I95" s="1"/>
      <c r="J95" s="1"/>
      <c r="K95" s="1"/>
      <c r="L95" s="1"/>
      <c r="M95" s="1"/>
      <c r="N95" s="1"/>
      <c r="O95" s="1"/>
      <c r="P95" s="1"/>
      <c r="Q95" s="1"/>
      <c r="R95" s="1"/>
      <c r="S95" s="1"/>
      <c r="T95" s="1"/>
      <c r="U95" s="1"/>
      <c r="V95" s="1"/>
      <c r="W95" s="1"/>
      <c r="X95" s="1"/>
      <c r="Y95" s="1"/>
    </row>
    <row r="96" spans="1:25" ht="14.4">
      <c r="A96" s="1"/>
      <c r="B96" s="1"/>
      <c r="C96" s="2"/>
      <c r="D96" s="2"/>
      <c r="E96" s="504"/>
      <c r="F96" s="1"/>
      <c r="G96" s="3"/>
      <c r="H96" s="3"/>
    </row>
    <row r="97" spans="1:8" ht="14.4">
      <c r="A97" s="1"/>
      <c r="B97" s="1"/>
      <c r="C97" s="2"/>
      <c r="D97" s="2"/>
      <c r="E97" s="461"/>
      <c r="F97" s="1"/>
      <c r="G97" s="3"/>
      <c r="H97" s="3"/>
    </row>
    <row r="98" spans="1:8" ht="15.75" customHeight="1">
      <c r="A98" s="1"/>
      <c r="B98" s="1"/>
      <c r="C98" s="2"/>
      <c r="D98" s="2"/>
      <c r="E98" s="504"/>
      <c r="F98" s="1"/>
      <c r="G98" s="3"/>
      <c r="H98" s="3"/>
    </row>
    <row r="99" spans="1:8" ht="15.75" customHeight="1">
      <c r="A99" s="1"/>
      <c r="B99" s="1"/>
      <c r="C99" s="2"/>
      <c r="D99" s="2"/>
      <c r="E99" s="461"/>
      <c r="F99" s="1"/>
      <c r="G99" s="3"/>
      <c r="H99" s="3"/>
    </row>
    <row r="100" spans="1:8" ht="15.75" customHeight="1">
      <c r="A100" s="1"/>
      <c r="B100" s="1"/>
      <c r="C100" s="2"/>
      <c r="D100" s="2"/>
      <c r="E100" s="461"/>
      <c r="F100" s="1"/>
      <c r="G100" s="3"/>
      <c r="H100" s="3"/>
    </row>
    <row r="101" spans="1:8" ht="15.75" customHeight="1">
      <c r="A101" s="1"/>
      <c r="B101" s="1"/>
      <c r="C101" s="2"/>
      <c r="D101" s="2"/>
      <c r="E101" s="461"/>
      <c r="F101" s="1"/>
      <c r="G101" s="3"/>
      <c r="H101" s="3"/>
    </row>
    <row r="102" spans="1:8" ht="15.75" customHeight="1">
      <c r="A102" s="1"/>
      <c r="B102" s="1"/>
      <c r="C102" s="2"/>
      <c r="D102" s="2"/>
      <c r="E102" s="461"/>
      <c r="F102" s="1"/>
      <c r="G102" s="3"/>
      <c r="H102" s="3"/>
    </row>
    <row r="103" spans="1:8" ht="15.75" customHeight="1">
      <c r="A103" s="1"/>
      <c r="B103" s="1"/>
      <c r="C103" s="2"/>
      <c r="D103" s="2"/>
      <c r="E103" s="461"/>
      <c r="F103" s="1"/>
      <c r="G103" s="3"/>
      <c r="H103" s="3"/>
    </row>
    <row r="104" spans="1:8" ht="15.75" customHeight="1">
      <c r="A104" s="1"/>
      <c r="B104" s="1"/>
      <c r="C104" s="2"/>
      <c r="D104" s="2"/>
      <c r="E104" s="461"/>
      <c r="F104" s="1"/>
      <c r="G104" s="3"/>
      <c r="H104" s="3"/>
    </row>
    <row r="105" spans="1:8" ht="15.75" customHeight="1">
      <c r="A105" s="1"/>
      <c r="B105" s="1"/>
      <c r="C105" s="2"/>
      <c r="D105" s="2"/>
      <c r="E105" s="461"/>
      <c r="F105" s="1"/>
      <c r="G105" s="3"/>
      <c r="H105" s="3"/>
    </row>
    <row r="106" spans="1:8" ht="15.75" customHeight="1">
      <c r="A106" s="1"/>
      <c r="B106" s="1"/>
      <c r="C106" s="2"/>
      <c r="D106" s="2"/>
      <c r="E106" s="461"/>
      <c r="F106" s="1"/>
      <c r="G106" s="3"/>
      <c r="H106" s="3"/>
    </row>
    <row r="107" spans="1:8" ht="15.75" customHeight="1">
      <c r="A107" s="1"/>
      <c r="B107" s="1"/>
      <c r="C107" s="2"/>
      <c r="D107" s="2"/>
      <c r="E107" s="461"/>
      <c r="F107" s="1"/>
      <c r="G107" s="3"/>
      <c r="H107" s="3"/>
    </row>
    <row r="108" spans="1:8" ht="15.75" customHeight="1">
      <c r="A108" s="1"/>
      <c r="B108" s="1"/>
      <c r="C108" s="2"/>
      <c r="D108" s="2"/>
      <c r="E108" s="461"/>
      <c r="F108" s="1"/>
      <c r="G108" s="3"/>
      <c r="H108" s="3"/>
    </row>
    <row r="109" spans="1:8" ht="15.75" customHeight="1">
      <c r="A109" s="1"/>
      <c r="B109" s="1"/>
      <c r="C109" s="2"/>
      <c r="D109" s="2"/>
      <c r="E109" s="461"/>
      <c r="F109" s="1"/>
      <c r="G109" s="3"/>
      <c r="H109" s="3"/>
    </row>
    <row r="110" spans="1:8" ht="15.75" customHeight="1">
      <c r="A110" s="1"/>
      <c r="B110" s="1"/>
      <c r="C110" s="2"/>
      <c r="D110" s="2"/>
      <c r="E110" s="461"/>
      <c r="F110" s="1"/>
      <c r="G110" s="3"/>
      <c r="H110" s="3"/>
    </row>
    <row r="111" spans="1:8" ht="15.75" customHeight="1">
      <c r="A111" s="1"/>
      <c r="B111" s="1"/>
      <c r="C111" s="2"/>
      <c r="D111" s="2"/>
      <c r="E111" s="461"/>
      <c r="F111" s="1"/>
      <c r="G111" s="3"/>
      <c r="H111" s="3"/>
    </row>
    <row r="112" spans="1:8" ht="15.75" customHeight="1">
      <c r="A112" s="1"/>
      <c r="B112" s="1"/>
      <c r="C112" s="2"/>
      <c r="D112" s="2"/>
      <c r="E112" s="461"/>
      <c r="F112" s="1"/>
      <c r="G112" s="3"/>
      <c r="H112" s="3"/>
    </row>
    <row r="113" spans="1:8" ht="15.75" customHeight="1">
      <c r="A113" s="1"/>
      <c r="B113" s="1"/>
      <c r="C113" s="2"/>
      <c r="D113" s="2"/>
      <c r="E113" s="461"/>
      <c r="F113" s="1"/>
      <c r="G113" s="3"/>
      <c r="H113" s="3"/>
    </row>
    <row r="114" spans="1:8" ht="15.75" customHeight="1">
      <c r="A114" s="1"/>
      <c r="B114" s="1"/>
      <c r="C114" s="2"/>
      <c r="D114" s="2"/>
      <c r="E114" s="461"/>
      <c r="F114" s="1"/>
      <c r="G114" s="3"/>
      <c r="H114" s="3"/>
    </row>
    <row r="115" spans="1:8" ht="15.75" customHeight="1">
      <c r="A115" s="1"/>
      <c r="B115" s="1"/>
      <c r="C115" s="2"/>
      <c r="D115" s="2"/>
      <c r="E115" s="461"/>
      <c r="F115" s="1"/>
      <c r="G115" s="3"/>
      <c r="H115" s="3"/>
    </row>
    <row r="116" spans="1:8" ht="15.75" customHeight="1">
      <c r="A116" s="1"/>
      <c r="B116" s="1"/>
      <c r="C116" s="2"/>
      <c r="D116" s="2"/>
      <c r="E116" s="461"/>
      <c r="F116" s="1"/>
      <c r="G116" s="3"/>
      <c r="H116" s="3"/>
    </row>
    <row r="117" spans="1:8" ht="15.75" customHeight="1">
      <c r="A117" s="1"/>
      <c r="B117" s="1"/>
      <c r="C117" s="2"/>
      <c r="D117" s="2"/>
      <c r="E117" s="461"/>
      <c r="F117" s="1"/>
      <c r="G117" s="3"/>
      <c r="H117" s="3"/>
    </row>
    <row r="118" spans="1:8" ht="15.75" customHeight="1">
      <c r="A118" s="1"/>
      <c r="B118" s="1"/>
      <c r="C118" s="2"/>
      <c r="D118" s="2"/>
      <c r="E118" s="461"/>
      <c r="F118" s="1"/>
      <c r="G118" s="3"/>
      <c r="H118" s="3"/>
    </row>
    <row r="119" spans="1:8" ht="15.75" customHeight="1">
      <c r="A119" s="1"/>
      <c r="B119" s="1"/>
      <c r="C119" s="2"/>
      <c r="D119" s="2"/>
      <c r="E119" s="461"/>
      <c r="F119" s="1"/>
      <c r="G119" s="3"/>
      <c r="H119" s="3"/>
    </row>
    <row r="120" spans="1:8" ht="15.75" customHeight="1">
      <c r="A120" s="1"/>
      <c r="B120" s="1"/>
      <c r="C120" s="2"/>
      <c r="D120" s="2"/>
      <c r="E120" s="461"/>
      <c r="F120" s="1"/>
      <c r="G120" s="3"/>
      <c r="H120" s="3"/>
    </row>
    <row r="121" spans="1:8" ht="15.75" customHeight="1">
      <c r="A121" s="1"/>
      <c r="B121" s="1"/>
      <c r="C121" s="2"/>
      <c r="D121" s="2"/>
      <c r="E121" s="461"/>
      <c r="F121" s="1"/>
      <c r="G121" s="3"/>
      <c r="H121" s="3"/>
    </row>
    <row r="122" spans="1:8" ht="15.75" customHeight="1">
      <c r="A122" s="1"/>
      <c r="B122" s="1"/>
      <c r="C122" s="2"/>
      <c r="D122" s="2"/>
      <c r="E122" s="461"/>
      <c r="F122" s="1"/>
      <c r="G122" s="3"/>
      <c r="H122" s="3"/>
    </row>
    <row r="123" spans="1:8" ht="15.75" customHeight="1">
      <c r="A123" s="1"/>
      <c r="B123" s="1"/>
      <c r="C123" s="2"/>
      <c r="D123" s="2"/>
      <c r="E123" s="461"/>
      <c r="F123" s="1"/>
      <c r="G123" s="3"/>
      <c r="H123" s="3"/>
    </row>
    <row r="124" spans="1:8" ht="15.75" customHeight="1">
      <c r="A124" s="1"/>
      <c r="B124" s="1"/>
      <c r="C124" s="2"/>
      <c r="D124" s="2"/>
      <c r="E124" s="461"/>
      <c r="F124" s="1"/>
      <c r="G124" s="3"/>
      <c r="H124" s="3"/>
    </row>
    <row r="125" spans="1:8" ht="15.75" customHeight="1">
      <c r="A125" s="1"/>
      <c r="B125" s="1"/>
      <c r="C125" s="2"/>
      <c r="D125" s="2"/>
      <c r="E125" s="461"/>
      <c r="F125" s="1"/>
      <c r="G125" s="3"/>
      <c r="H125" s="3"/>
    </row>
    <row r="126" spans="1:8" ht="15.75" customHeight="1">
      <c r="A126" s="1"/>
      <c r="B126" s="1"/>
      <c r="C126" s="2"/>
      <c r="D126" s="2"/>
      <c r="E126" s="461"/>
      <c r="F126" s="1"/>
      <c r="G126" s="3"/>
      <c r="H126" s="3"/>
    </row>
    <row r="127" spans="1:8" ht="15.75" customHeight="1">
      <c r="A127" s="1"/>
      <c r="B127" s="1"/>
      <c r="C127" s="2"/>
      <c r="D127" s="2"/>
      <c r="E127" s="461"/>
      <c r="F127" s="1"/>
      <c r="G127" s="3"/>
      <c r="H127" s="3"/>
    </row>
    <row r="128" spans="1:8" ht="15.75" customHeight="1">
      <c r="A128" s="1"/>
      <c r="B128" s="1"/>
      <c r="C128" s="2"/>
      <c r="D128" s="2"/>
      <c r="E128" s="461"/>
      <c r="F128" s="1"/>
      <c r="G128" s="3"/>
      <c r="H128" s="3"/>
    </row>
    <row r="129" spans="1:8" ht="15.75" customHeight="1">
      <c r="A129" s="1"/>
      <c r="B129" s="1"/>
      <c r="C129" s="2"/>
      <c r="D129" s="2"/>
      <c r="E129" s="461"/>
      <c r="F129" s="1"/>
      <c r="G129" s="3"/>
      <c r="H129" s="3"/>
    </row>
    <row r="130" spans="1:8" ht="15.75" customHeight="1">
      <c r="A130" s="1"/>
      <c r="B130" s="1"/>
      <c r="C130" s="2"/>
      <c r="D130" s="2"/>
      <c r="E130" s="461"/>
      <c r="F130" s="1"/>
      <c r="G130" s="3"/>
      <c r="H130" s="3"/>
    </row>
    <row r="131" spans="1:8" ht="15.75" customHeight="1">
      <c r="A131" s="1"/>
      <c r="B131" s="1"/>
      <c r="C131" s="2"/>
      <c r="D131" s="2"/>
      <c r="E131" s="461"/>
      <c r="F131" s="1"/>
      <c r="G131" s="3"/>
      <c r="H131" s="3"/>
    </row>
    <row r="132" spans="1:8" ht="15.75" customHeight="1">
      <c r="A132" s="1"/>
      <c r="B132" s="1"/>
      <c r="C132" s="2"/>
      <c r="D132" s="2"/>
      <c r="E132" s="461"/>
      <c r="F132" s="1"/>
      <c r="G132" s="3"/>
      <c r="H132" s="3"/>
    </row>
    <row r="133" spans="1:8" ht="15.75" customHeight="1">
      <c r="A133" s="1"/>
      <c r="B133" s="1"/>
      <c r="C133" s="2"/>
      <c r="D133" s="2"/>
      <c r="E133" s="461"/>
      <c r="F133" s="1"/>
      <c r="G133" s="3"/>
      <c r="H133" s="3"/>
    </row>
    <row r="134" spans="1:8" ht="15.75" customHeight="1">
      <c r="A134" s="1"/>
      <c r="B134" s="1"/>
      <c r="C134" s="2"/>
      <c r="D134" s="2"/>
      <c r="E134" s="461"/>
      <c r="F134" s="1"/>
      <c r="G134" s="3"/>
      <c r="H134" s="3"/>
    </row>
    <row r="135" spans="1:8" ht="15.75" customHeight="1">
      <c r="A135" s="1"/>
      <c r="B135" s="1"/>
      <c r="C135" s="2"/>
      <c r="D135" s="2"/>
      <c r="E135" s="461"/>
      <c r="F135" s="1"/>
      <c r="G135" s="3"/>
      <c r="H135" s="3"/>
    </row>
    <row r="136" spans="1:8" ht="15.75" customHeight="1">
      <c r="A136" s="1"/>
      <c r="B136" s="1"/>
      <c r="C136" s="2"/>
      <c r="D136" s="2"/>
      <c r="E136" s="461"/>
      <c r="F136" s="1"/>
      <c r="G136" s="3"/>
      <c r="H136" s="3"/>
    </row>
    <row r="137" spans="1:8" ht="15.75" customHeight="1">
      <c r="A137" s="1"/>
      <c r="B137" s="1"/>
      <c r="C137" s="2"/>
      <c r="D137" s="2"/>
      <c r="E137" s="461"/>
      <c r="F137" s="1"/>
      <c r="G137" s="3"/>
      <c r="H137" s="3"/>
    </row>
    <row r="138" spans="1:8" ht="15.75" customHeight="1">
      <c r="A138" s="1"/>
      <c r="B138" s="1"/>
      <c r="C138" s="2"/>
      <c r="D138" s="2"/>
      <c r="E138" s="461"/>
      <c r="F138" s="1"/>
      <c r="G138" s="3"/>
      <c r="H138" s="3"/>
    </row>
    <row r="139" spans="1:8" ht="15.75" customHeight="1">
      <c r="A139" s="1"/>
      <c r="B139" s="1"/>
      <c r="C139" s="2"/>
      <c r="D139" s="2"/>
      <c r="E139" s="461"/>
      <c r="F139" s="1"/>
      <c r="G139" s="3"/>
      <c r="H139" s="3"/>
    </row>
    <row r="140" spans="1:8" ht="15.75" customHeight="1">
      <c r="A140" s="1"/>
      <c r="B140" s="1"/>
      <c r="C140" s="2"/>
      <c r="D140" s="2"/>
      <c r="E140" s="461"/>
      <c r="F140" s="1"/>
      <c r="G140" s="3"/>
      <c r="H140" s="3"/>
    </row>
    <row r="141" spans="1:8" ht="15.75" customHeight="1">
      <c r="A141" s="1"/>
      <c r="B141" s="1"/>
      <c r="C141" s="2"/>
      <c r="D141" s="2"/>
      <c r="E141" s="461"/>
      <c r="F141" s="1"/>
      <c r="G141" s="3"/>
      <c r="H141" s="3"/>
    </row>
    <row r="142" spans="1:8" ht="15.75" customHeight="1">
      <c r="A142" s="1"/>
      <c r="B142" s="1"/>
      <c r="C142" s="2"/>
      <c r="D142" s="2"/>
      <c r="E142" s="461"/>
      <c r="F142" s="1"/>
      <c r="G142" s="3"/>
      <c r="H142" s="3"/>
    </row>
    <row r="143" spans="1:8" ht="15.75" customHeight="1">
      <c r="A143" s="1"/>
      <c r="B143" s="1"/>
      <c r="C143" s="2"/>
      <c r="D143" s="2"/>
      <c r="E143" s="461"/>
      <c r="F143" s="1"/>
      <c r="G143" s="3"/>
      <c r="H143" s="3"/>
    </row>
    <row r="144" spans="1:8" ht="15.75" customHeight="1">
      <c r="A144" s="1"/>
      <c r="B144" s="1"/>
      <c r="C144" s="2"/>
      <c r="D144" s="2"/>
      <c r="E144" s="461"/>
      <c r="F144" s="1"/>
      <c r="G144" s="3"/>
      <c r="H144" s="3"/>
    </row>
    <row r="145" spans="1:8" ht="15.75" customHeight="1">
      <c r="A145" s="1"/>
      <c r="B145" s="1"/>
      <c r="C145" s="2"/>
      <c r="D145" s="2"/>
      <c r="E145" s="461"/>
      <c r="F145" s="1"/>
      <c r="G145" s="3"/>
      <c r="H145" s="3"/>
    </row>
    <row r="146" spans="1:8" ht="15.75" customHeight="1">
      <c r="A146" s="1"/>
      <c r="B146" s="1"/>
      <c r="C146" s="2"/>
      <c r="D146" s="2"/>
      <c r="E146" s="461"/>
      <c r="F146" s="1"/>
      <c r="G146" s="3"/>
      <c r="H146" s="3"/>
    </row>
    <row r="147" spans="1:8" ht="15.75" customHeight="1">
      <c r="A147" s="1"/>
      <c r="B147" s="1"/>
      <c r="C147" s="2"/>
      <c r="D147" s="2"/>
      <c r="E147" s="461"/>
      <c r="F147" s="1"/>
      <c r="G147" s="3"/>
      <c r="H147" s="3"/>
    </row>
    <row r="148" spans="1:8" ht="15.75" customHeight="1">
      <c r="A148" s="1"/>
      <c r="B148" s="1"/>
      <c r="C148" s="2"/>
      <c r="D148" s="2"/>
      <c r="E148" s="461"/>
      <c r="F148" s="1"/>
      <c r="G148" s="3"/>
      <c r="H148" s="3"/>
    </row>
    <row r="149" spans="1:8" ht="15.75" customHeight="1">
      <c r="A149" s="1"/>
      <c r="B149" s="1"/>
      <c r="C149" s="2"/>
      <c r="D149" s="2"/>
      <c r="E149" s="461"/>
      <c r="F149" s="1"/>
      <c r="G149" s="3"/>
      <c r="H149" s="3"/>
    </row>
    <row r="150" spans="1:8" ht="15.75" customHeight="1">
      <c r="A150" s="1"/>
      <c r="B150" s="1"/>
      <c r="C150" s="2"/>
      <c r="D150" s="2"/>
      <c r="E150" s="461"/>
      <c r="F150" s="1"/>
      <c r="G150" s="3"/>
      <c r="H150" s="3"/>
    </row>
    <row r="151" spans="1:8" ht="15.75" customHeight="1">
      <c r="A151" s="1"/>
      <c r="B151" s="1"/>
      <c r="C151" s="2"/>
      <c r="D151" s="2"/>
      <c r="E151" s="461"/>
      <c r="F151" s="1"/>
      <c r="G151" s="3"/>
      <c r="H151" s="3"/>
    </row>
    <row r="152" spans="1:8" ht="15.75" customHeight="1">
      <c r="A152" s="1"/>
      <c r="B152" s="1"/>
      <c r="C152" s="2"/>
      <c r="D152" s="2"/>
      <c r="E152" s="461"/>
      <c r="F152" s="1"/>
      <c r="G152" s="3"/>
      <c r="H152" s="3"/>
    </row>
    <row r="153" spans="1:8" ht="15.75" customHeight="1">
      <c r="A153" s="1"/>
      <c r="B153" s="1"/>
      <c r="C153" s="2"/>
      <c r="D153" s="2"/>
      <c r="E153" s="461"/>
      <c r="F153" s="1"/>
      <c r="G153" s="3"/>
      <c r="H153" s="3"/>
    </row>
    <row r="154" spans="1:8" ht="15.75" customHeight="1">
      <c r="A154" s="1"/>
      <c r="B154" s="1"/>
      <c r="C154" s="2"/>
      <c r="D154" s="2"/>
      <c r="E154" s="461"/>
      <c r="F154" s="1"/>
      <c r="G154" s="3"/>
      <c r="H154" s="3"/>
    </row>
    <row r="155" spans="1:8" ht="15.75" customHeight="1">
      <c r="A155" s="1"/>
      <c r="B155" s="1"/>
      <c r="C155" s="2"/>
      <c r="D155" s="2"/>
      <c r="E155" s="461"/>
      <c r="F155" s="1"/>
      <c r="G155" s="3"/>
      <c r="H155" s="3"/>
    </row>
    <row r="156" spans="1:8" ht="15.75" customHeight="1">
      <c r="A156" s="1"/>
      <c r="B156" s="1"/>
      <c r="C156" s="2"/>
      <c r="D156" s="2"/>
      <c r="E156" s="461"/>
      <c r="F156" s="1"/>
      <c r="G156" s="3"/>
      <c r="H156" s="3"/>
    </row>
    <row r="157" spans="1:8" ht="15.75" customHeight="1">
      <c r="A157" s="1"/>
      <c r="B157" s="1"/>
      <c r="C157" s="2"/>
      <c r="D157" s="2"/>
      <c r="E157" s="461"/>
      <c r="F157" s="1"/>
      <c r="G157" s="3"/>
      <c r="H157" s="3"/>
    </row>
    <row r="158" spans="1:8" ht="15.75" customHeight="1">
      <c r="A158" s="1"/>
      <c r="B158" s="1"/>
      <c r="C158" s="2"/>
      <c r="D158" s="2"/>
      <c r="E158" s="461"/>
      <c r="F158" s="1"/>
      <c r="G158" s="3"/>
      <c r="H158" s="3"/>
    </row>
    <row r="159" spans="1:8" ht="15.75" customHeight="1">
      <c r="A159" s="1"/>
      <c r="B159" s="1"/>
      <c r="C159" s="2"/>
      <c r="D159" s="2"/>
      <c r="E159" s="461"/>
      <c r="F159" s="1"/>
      <c r="G159" s="3"/>
      <c r="H159" s="3"/>
    </row>
    <row r="160" spans="1:8" ht="15.75" customHeight="1">
      <c r="A160" s="1"/>
      <c r="B160" s="1"/>
      <c r="C160" s="2"/>
      <c r="D160" s="2"/>
      <c r="E160" s="461"/>
      <c r="F160" s="1"/>
      <c r="G160" s="3"/>
      <c r="H160" s="3"/>
    </row>
    <row r="161" spans="1:8" ht="15.75" customHeight="1">
      <c r="A161" s="1"/>
      <c r="B161" s="1"/>
      <c r="C161" s="2"/>
      <c r="D161" s="2"/>
      <c r="E161" s="461"/>
      <c r="F161" s="1"/>
      <c r="G161" s="3"/>
      <c r="H161" s="3"/>
    </row>
    <row r="162" spans="1:8" ht="15.75" customHeight="1">
      <c r="A162" s="1"/>
      <c r="B162" s="1"/>
      <c r="C162" s="2"/>
      <c r="D162" s="2"/>
      <c r="E162" s="461"/>
      <c r="F162" s="1"/>
      <c r="G162" s="3"/>
      <c r="H162" s="3"/>
    </row>
    <row r="163" spans="1:8" ht="15.75" customHeight="1">
      <c r="A163" s="1"/>
      <c r="B163" s="1"/>
      <c r="C163" s="2"/>
      <c r="D163" s="2"/>
      <c r="E163" s="461"/>
      <c r="F163" s="1"/>
      <c r="G163" s="3"/>
      <c r="H163" s="3"/>
    </row>
    <row r="164" spans="1:8" ht="15.75" customHeight="1">
      <c r="A164" s="1"/>
      <c r="B164" s="1"/>
      <c r="C164" s="2"/>
      <c r="D164" s="2"/>
      <c r="E164" s="461"/>
      <c r="F164" s="1"/>
      <c r="G164" s="3"/>
      <c r="H164" s="3"/>
    </row>
    <row r="165" spans="1:8" ht="15.75" customHeight="1">
      <c r="A165" s="1"/>
      <c r="B165" s="1"/>
      <c r="C165" s="2"/>
      <c r="D165" s="2"/>
      <c r="E165" s="461"/>
      <c r="F165" s="1"/>
      <c r="G165" s="3"/>
      <c r="H165" s="3"/>
    </row>
    <row r="166" spans="1:8" ht="15.75" customHeight="1">
      <c r="A166" s="1"/>
      <c r="B166" s="1"/>
      <c r="C166" s="2"/>
      <c r="D166" s="2"/>
      <c r="E166" s="461"/>
      <c r="F166" s="1"/>
      <c r="G166" s="3"/>
      <c r="H166" s="3"/>
    </row>
    <row r="167" spans="1:8" ht="15.75" customHeight="1">
      <c r="A167" s="1"/>
      <c r="B167" s="1"/>
      <c r="C167" s="2"/>
      <c r="D167" s="2"/>
      <c r="E167" s="461"/>
      <c r="F167" s="1"/>
      <c r="G167" s="3"/>
      <c r="H167" s="3"/>
    </row>
    <row r="168" spans="1:8" ht="15.75" customHeight="1">
      <c r="A168" s="1"/>
      <c r="B168" s="1"/>
      <c r="C168" s="2"/>
      <c r="D168" s="2"/>
      <c r="E168" s="461"/>
      <c r="F168" s="1"/>
      <c r="G168" s="3"/>
      <c r="H168" s="3"/>
    </row>
    <row r="169" spans="1:8" ht="15.75" customHeight="1">
      <c r="A169" s="1"/>
      <c r="B169" s="1"/>
      <c r="C169" s="2"/>
      <c r="D169" s="2"/>
      <c r="E169" s="461"/>
      <c r="F169" s="1"/>
      <c r="G169" s="3"/>
      <c r="H169" s="3"/>
    </row>
    <row r="170" spans="1:8" ht="15.75" customHeight="1">
      <c r="A170" s="1"/>
      <c r="B170" s="1"/>
      <c r="C170" s="2"/>
      <c r="D170" s="2"/>
      <c r="E170" s="461"/>
      <c r="F170" s="1"/>
      <c r="G170" s="3"/>
      <c r="H170" s="3"/>
    </row>
    <row r="171" spans="1:8" ht="15.75" customHeight="1">
      <c r="A171" s="1"/>
      <c r="B171" s="1"/>
      <c r="C171" s="2"/>
      <c r="D171" s="2"/>
      <c r="E171" s="461"/>
      <c r="F171" s="1"/>
      <c r="G171" s="3"/>
      <c r="H171" s="3"/>
    </row>
    <row r="172" spans="1:8" ht="15.75" customHeight="1">
      <c r="A172" s="1"/>
      <c r="B172" s="1"/>
      <c r="C172" s="2"/>
      <c r="D172" s="2"/>
      <c r="E172" s="461"/>
      <c r="F172" s="1"/>
      <c r="G172" s="3"/>
      <c r="H172" s="3"/>
    </row>
    <row r="173" spans="1:8" ht="15.75" customHeight="1">
      <c r="A173" s="1"/>
      <c r="B173" s="1"/>
      <c r="C173" s="2"/>
      <c r="D173" s="2"/>
      <c r="E173" s="461"/>
      <c r="F173" s="1"/>
      <c r="G173" s="3"/>
      <c r="H173" s="3"/>
    </row>
    <row r="174" spans="1:8" ht="15.75" customHeight="1">
      <c r="A174" s="1"/>
      <c r="B174" s="1"/>
      <c r="C174" s="2"/>
      <c r="D174" s="2"/>
      <c r="E174" s="461"/>
      <c r="F174" s="1"/>
      <c r="G174" s="3"/>
      <c r="H174" s="3"/>
    </row>
    <row r="175" spans="1:8" ht="15.75" customHeight="1">
      <c r="A175" s="1"/>
      <c r="B175" s="1"/>
      <c r="C175" s="2"/>
      <c r="D175" s="2"/>
      <c r="E175" s="461"/>
      <c r="F175" s="1"/>
      <c r="G175" s="3"/>
      <c r="H175" s="3"/>
    </row>
    <row r="176" spans="1:8" ht="15.75" customHeight="1">
      <c r="A176" s="1"/>
      <c r="B176" s="1"/>
      <c r="C176" s="2"/>
      <c r="D176" s="2"/>
      <c r="E176" s="461"/>
      <c r="F176" s="1"/>
      <c r="G176" s="3"/>
      <c r="H176" s="3"/>
    </row>
    <row r="177" spans="1:8" ht="15.75" customHeight="1">
      <c r="A177" s="1"/>
      <c r="B177" s="1"/>
      <c r="C177" s="2"/>
      <c r="D177" s="2"/>
      <c r="E177" s="461"/>
      <c r="F177" s="1"/>
      <c r="G177" s="3"/>
      <c r="H177" s="3"/>
    </row>
    <row r="178" spans="1:8" ht="15.75" customHeight="1">
      <c r="A178" s="1"/>
      <c r="B178" s="1"/>
      <c r="C178" s="2"/>
      <c r="D178" s="2"/>
      <c r="E178" s="461"/>
      <c r="F178" s="1"/>
      <c r="G178" s="3"/>
      <c r="H178" s="3"/>
    </row>
    <row r="179" spans="1:8" ht="15.75" customHeight="1">
      <c r="A179" s="1"/>
      <c r="B179" s="1"/>
      <c r="C179" s="2"/>
      <c r="D179" s="2"/>
      <c r="E179" s="461"/>
      <c r="F179" s="1"/>
      <c r="G179" s="3"/>
      <c r="H179" s="3"/>
    </row>
    <row r="180" spans="1:8" ht="15.75" customHeight="1">
      <c r="A180" s="1"/>
      <c r="B180" s="1"/>
      <c r="C180" s="2"/>
      <c r="D180" s="2"/>
      <c r="E180" s="461"/>
      <c r="F180" s="1"/>
      <c r="G180" s="3"/>
      <c r="H180" s="3"/>
    </row>
    <row r="181" spans="1:8" ht="15.75" customHeight="1">
      <c r="A181" s="1"/>
      <c r="B181" s="1"/>
      <c r="C181" s="2"/>
      <c r="D181" s="2"/>
      <c r="E181" s="461"/>
      <c r="F181" s="1"/>
      <c r="G181" s="3"/>
      <c r="H181" s="3"/>
    </row>
    <row r="182" spans="1:8" ht="15.75" customHeight="1">
      <c r="A182" s="1"/>
      <c r="B182" s="1"/>
      <c r="C182" s="2"/>
      <c r="D182" s="2"/>
      <c r="E182" s="461"/>
      <c r="F182" s="1"/>
      <c r="G182" s="3"/>
      <c r="H182" s="3"/>
    </row>
    <row r="183" spans="1:8" ht="15.75" customHeight="1">
      <c r="A183" s="1"/>
      <c r="B183" s="1"/>
      <c r="C183" s="2"/>
      <c r="D183" s="2"/>
      <c r="E183" s="461"/>
      <c r="F183" s="1"/>
      <c r="G183" s="3"/>
      <c r="H183" s="3"/>
    </row>
    <row r="184" spans="1:8" ht="15.75" customHeight="1">
      <c r="A184" s="1"/>
      <c r="B184" s="1"/>
      <c r="C184" s="2"/>
      <c r="D184" s="2"/>
      <c r="E184" s="461"/>
      <c r="F184" s="1"/>
      <c r="G184" s="3"/>
      <c r="H184" s="3"/>
    </row>
    <row r="185" spans="1:8" ht="15.75" customHeight="1">
      <c r="A185" s="1"/>
      <c r="B185" s="1"/>
      <c r="C185" s="2"/>
      <c r="D185" s="2"/>
      <c r="E185" s="461"/>
      <c r="F185" s="1"/>
      <c r="G185" s="3"/>
      <c r="H185" s="3"/>
    </row>
    <row r="186" spans="1:8" ht="15.75" customHeight="1">
      <c r="A186" s="1"/>
      <c r="B186" s="1"/>
      <c r="C186" s="2"/>
      <c r="D186" s="2"/>
      <c r="E186" s="461"/>
      <c r="F186" s="1"/>
      <c r="G186" s="3"/>
      <c r="H186" s="3"/>
    </row>
    <row r="187" spans="1:8" ht="15.75" customHeight="1">
      <c r="A187" s="1"/>
      <c r="B187" s="1"/>
      <c r="C187" s="2"/>
      <c r="D187" s="2"/>
      <c r="E187" s="461"/>
      <c r="F187" s="1"/>
      <c r="G187" s="3"/>
      <c r="H187" s="3"/>
    </row>
    <row r="188" spans="1:8" ht="15.75" customHeight="1">
      <c r="A188" s="1"/>
      <c r="B188" s="1"/>
      <c r="C188" s="2"/>
      <c r="D188" s="2"/>
      <c r="E188" s="461"/>
      <c r="F188" s="1"/>
      <c r="G188" s="3"/>
      <c r="H188" s="3"/>
    </row>
    <row r="189" spans="1:8" ht="15.75" customHeight="1">
      <c r="A189" s="1"/>
      <c r="B189" s="1"/>
      <c r="C189" s="2"/>
      <c r="D189" s="2"/>
      <c r="E189" s="461"/>
      <c r="F189" s="1"/>
      <c r="G189" s="3"/>
      <c r="H189" s="3"/>
    </row>
    <row r="190" spans="1:8" ht="15.75" customHeight="1">
      <c r="A190" s="1"/>
      <c r="B190" s="1"/>
      <c r="C190" s="2"/>
      <c r="D190" s="2"/>
      <c r="E190" s="461"/>
      <c r="F190" s="1"/>
      <c r="G190" s="3"/>
      <c r="H190" s="3"/>
    </row>
    <row r="191" spans="1:8" ht="15.75" customHeight="1">
      <c r="A191" s="1"/>
      <c r="B191" s="1"/>
      <c r="C191" s="2"/>
      <c r="D191" s="2"/>
      <c r="E191" s="461"/>
      <c r="F191" s="1"/>
      <c r="G191" s="3"/>
      <c r="H191" s="3"/>
    </row>
    <row r="192" spans="1:8" ht="15.75" customHeight="1">
      <c r="A192" s="1"/>
      <c r="B192" s="1"/>
      <c r="C192" s="2"/>
      <c r="D192" s="2"/>
      <c r="E192" s="461"/>
      <c r="F192" s="1"/>
      <c r="G192" s="3"/>
      <c r="H192" s="3"/>
    </row>
    <row r="193" spans="1:8" ht="15.75" customHeight="1">
      <c r="A193" s="1"/>
      <c r="B193" s="1"/>
      <c r="C193" s="2"/>
      <c r="D193" s="2"/>
      <c r="E193" s="461"/>
      <c r="F193" s="1"/>
      <c r="G193" s="3"/>
      <c r="H193" s="3"/>
    </row>
    <row r="194" spans="1:8" ht="15.75" customHeight="1">
      <c r="A194" s="1"/>
      <c r="B194" s="1"/>
      <c r="C194" s="2"/>
      <c r="D194" s="2"/>
      <c r="E194" s="461"/>
      <c r="F194" s="1"/>
      <c r="G194" s="3"/>
      <c r="H194" s="3"/>
    </row>
    <row r="195" spans="1:8" ht="15.75" customHeight="1">
      <c r="A195" s="1"/>
      <c r="B195" s="1"/>
      <c r="C195" s="2"/>
      <c r="D195" s="2"/>
      <c r="E195" s="461"/>
      <c r="F195" s="1"/>
      <c r="G195" s="3"/>
      <c r="H195" s="3"/>
    </row>
    <row r="196" spans="1:8" ht="15.75" customHeight="1">
      <c r="A196" s="1"/>
      <c r="B196" s="1"/>
      <c r="C196" s="2"/>
      <c r="D196" s="2"/>
      <c r="E196" s="461"/>
      <c r="F196" s="1"/>
      <c r="G196" s="3"/>
      <c r="H196" s="3"/>
    </row>
    <row r="197" spans="1:8" ht="15.75" customHeight="1">
      <c r="A197" s="1"/>
      <c r="B197" s="1"/>
      <c r="C197" s="2"/>
      <c r="D197" s="2"/>
      <c r="E197" s="461"/>
      <c r="F197" s="1"/>
      <c r="G197" s="3"/>
      <c r="H197" s="3"/>
    </row>
    <row r="198" spans="1:8" ht="15.75" customHeight="1">
      <c r="A198" s="1"/>
      <c r="B198" s="1"/>
      <c r="C198" s="2"/>
      <c r="D198" s="2"/>
      <c r="E198" s="461"/>
      <c r="F198" s="1"/>
      <c r="G198" s="3"/>
      <c r="H198" s="3"/>
    </row>
    <row r="199" spans="1:8" ht="15.75" customHeight="1">
      <c r="A199" s="1"/>
      <c r="B199" s="1"/>
      <c r="C199" s="2"/>
      <c r="D199" s="2"/>
      <c r="E199" s="461"/>
      <c r="F199" s="1"/>
      <c r="G199" s="3"/>
      <c r="H199" s="3"/>
    </row>
    <row r="200" spans="1:8" ht="15.75" customHeight="1">
      <c r="A200" s="1"/>
      <c r="B200" s="1"/>
      <c r="C200" s="2"/>
      <c r="D200" s="2"/>
      <c r="E200" s="461"/>
      <c r="F200" s="1"/>
      <c r="G200" s="3"/>
      <c r="H200" s="3"/>
    </row>
    <row r="201" spans="1:8" ht="15.75" customHeight="1">
      <c r="A201" s="1"/>
      <c r="B201" s="1"/>
      <c r="C201" s="2"/>
      <c r="D201" s="2"/>
      <c r="E201" s="461"/>
      <c r="F201" s="1"/>
      <c r="G201" s="3"/>
      <c r="H201" s="3"/>
    </row>
    <row r="202" spans="1:8" ht="15.75" customHeight="1">
      <c r="A202" s="1"/>
      <c r="B202" s="1"/>
      <c r="C202" s="2"/>
      <c r="D202" s="2"/>
      <c r="E202" s="461"/>
      <c r="F202" s="1"/>
      <c r="G202" s="3"/>
      <c r="H202" s="3"/>
    </row>
    <row r="203" spans="1:8" ht="15.75" customHeight="1">
      <c r="A203" s="1"/>
      <c r="B203" s="1"/>
      <c r="C203" s="2"/>
      <c r="D203" s="2"/>
      <c r="E203" s="461"/>
      <c r="F203" s="1"/>
      <c r="G203" s="3"/>
      <c r="H203" s="3"/>
    </row>
    <row r="204" spans="1:8" ht="15.75" customHeight="1">
      <c r="A204" s="1"/>
      <c r="B204" s="1"/>
      <c r="C204" s="2"/>
      <c r="D204" s="2"/>
      <c r="E204" s="461"/>
      <c r="F204" s="1"/>
      <c r="G204" s="3"/>
      <c r="H204" s="3"/>
    </row>
    <row r="205" spans="1:8" ht="15.75" customHeight="1">
      <c r="A205" s="1"/>
      <c r="B205" s="1"/>
      <c r="C205" s="2"/>
      <c r="D205" s="2"/>
      <c r="E205" s="461"/>
      <c r="F205" s="1"/>
      <c r="G205" s="3"/>
      <c r="H205" s="3"/>
    </row>
    <row r="206" spans="1:8" ht="15.75" customHeight="1">
      <c r="A206" s="1"/>
      <c r="B206" s="1"/>
      <c r="C206" s="2"/>
      <c r="D206" s="2"/>
      <c r="E206" s="461"/>
      <c r="F206" s="1"/>
      <c r="G206" s="3"/>
      <c r="H206" s="3"/>
    </row>
    <row r="207" spans="1:8" ht="15.75" customHeight="1">
      <c r="A207" s="1"/>
      <c r="B207" s="1"/>
      <c r="C207" s="2"/>
      <c r="D207" s="2"/>
      <c r="E207" s="461"/>
      <c r="F207" s="1"/>
      <c r="G207" s="3"/>
      <c r="H207" s="3"/>
    </row>
    <row r="208" spans="1:8" ht="15.75" customHeight="1">
      <c r="A208" s="1"/>
      <c r="B208" s="1"/>
      <c r="C208" s="2"/>
      <c r="D208" s="2"/>
      <c r="E208" s="461"/>
      <c r="F208" s="1"/>
      <c r="G208" s="3"/>
      <c r="H208" s="3"/>
    </row>
    <row r="209" spans="1:8" ht="15.75" customHeight="1">
      <c r="A209" s="1"/>
      <c r="B209" s="1"/>
      <c r="C209" s="2"/>
      <c r="D209" s="2"/>
      <c r="E209" s="461"/>
      <c r="F209" s="1"/>
      <c r="G209" s="3"/>
      <c r="H209" s="3"/>
    </row>
    <row r="210" spans="1:8" ht="15.75" customHeight="1">
      <c r="A210" s="1"/>
      <c r="B210" s="1"/>
      <c r="C210" s="2"/>
      <c r="D210" s="2"/>
      <c r="E210" s="461"/>
      <c r="F210" s="1"/>
      <c r="G210" s="3"/>
      <c r="H210" s="3"/>
    </row>
    <row r="211" spans="1:8" ht="15.75" customHeight="1">
      <c r="A211" s="1"/>
      <c r="B211" s="1"/>
      <c r="C211" s="2"/>
      <c r="D211" s="2"/>
      <c r="E211" s="461"/>
      <c r="F211" s="1"/>
      <c r="G211" s="3"/>
      <c r="H211" s="3"/>
    </row>
    <row r="212" spans="1:8" ht="15.75" customHeight="1">
      <c r="A212" s="1"/>
      <c r="B212" s="1"/>
      <c r="C212" s="2"/>
      <c r="D212" s="2"/>
      <c r="E212" s="461"/>
      <c r="F212" s="1"/>
      <c r="G212" s="3"/>
      <c r="H212" s="3"/>
    </row>
    <row r="213" spans="1:8" ht="15.75" customHeight="1">
      <c r="A213" s="1"/>
      <c r="B213" s="1"/>
      <c r="C213" s="2"/>
      <c r="D213" s="2"/>
      <c r="E213" s="461"/>
      <c r="F213" s="1"/>
      <c r="G213" s="3"/>
      <c r="H213" s="3"/>
    </row>
    <row r="214" spans="1:8" ht="15.75" customHeight="1">
      <c r="A214" s="1"/>
      <c r="B214" s="1"/>
      <c r="C214" s="2"/>
      <c r="D214" s="2"/>
      <c r="E214" s="461"/>
      <c r="F214" s="1"/>
      <c r="G214" s="3"/>
      <c r="H214" s="3"/>
    </row>
    <row r="215" spans="1:8" ht="15.75" customHeight="1">
      <c r="A215" s="1"/>
      <c r="B215" s="1"/>
      <c r="C215" s="2"/>
      <c r="D215" s="2"/>
      <c r="E215" s="461"/>
      <c r="F215" s="1"/>
      <c r="G215" s="3"/>
      <c r="H215" s="3"/>
    </row>
    <row r="216" spans="1:8" ht="15.75" customHeight="1">
      <c r="A216" s="1"/>
      <c r="B216" s="1"/>
      <c r="C216" s="2"/>
      <c r="D216" s="2"/>
      <c r="E216" s="461"/>
      <c r="F216" s="1"/>
      <c r="G216" s="3"/>
      <c r="H216" s="3"/>
    </row>
    <row r="217" spans="1:8" ht="15.75" customHeight="1">
      <c r="A217" s="1"/>
      <c r="B217" s="1"/>
      <c r="C217" s="2"/>
      <c r="D217" s="2"/>
      <c r="E217" s="461"/>
      <c r="F217" s="1"/>
      <c r="G217" s="3"/>
      <c r="H217" s="3"/>
    </row>
    <row r="218" spans="1:8" ht="15.75" customHeight="1">
      <c r="A218" s="1"/>
      <c r="B218" s="1"/>
      <c r="C218" s="2"/>
      <c r="D218" s="2"/>
      <c r="E218" s="461"/>
      <c r="F218" s="1"/>
      <c r="G218" s="3"/>
      <c r="H218" s="3"/>
    </row>
    <row r="219" spans="1:8" ht="15.75" customHeight="1">
      <c r="A219" s="1"/>
      <c r="B219" s="1"/>
      <c r="C219" s="2"/>
      <c r="D219" s="2"/>
      <c r="E219" s="461"/>
      <c r="F219" s="1"/>
      <c r="G219" s="3"/>
      <c r="H219" s="3"/>
    </row>
    <row r="220" spans="1:8" ht="15.75" customHeight="1">
      <c r="A220" s="1"/>
      <c r="B220" s="1"/>
      <c r="C220" s="2"/>
      <c r="D220" s="2"/>
      <c r="E220" s="461"/>
      <c r="F220" s="1"/>
      <c r="G220" s="3"/>
      <c r="H220" s="3"/>
    </row>
    <row r="221" spans="1:8" ht="15.75" customHeight="1">
      <c r="A221" s="1"/>
      <c r="B221" s="1"/>
      <c r="C221" s="2"/>
      <c r="D221" s="2"/>
      <c r="E221" s="461"/>
      <c r="F221" s="1"/>
      <c r="G221" s="3"/>
      <c r="H221" s="3"/>
    </row>
    <row r="222" spans="1:8" ht="15.75" customHeight="1">
      <c r="A222" s="1"/>
      <c r="B222" s="1"/>
      <c r="C222" s="2"/>
      <c r="D222" s="2"/>
      <c r="E222" s="461"/>
      <c r="F222" s="1"/>
      <c r="G222" s="3"/>
      <c r="H222" s="3"/>
    </row>
    <row r="223" spans="1:8" ht="15.75" customHeight="1">
      <c r="A223" s="1"/>
      <c r="B223" s="1"/>
      <c r="C223" s="2"/>
      <c r="D223" s="2"/>
      <c r="E223" s="461"/>
      <c r="F223" s="1"/>
      <c r="G223" s="3"/>
      <c r="H223" s="3"/>
    </row>
    <row r="224" spans="1:8" ht="15.75" customHeight="1">
      <c r="A224" s="1"/>
      <c r="B224" s="1"/>
      <c r="C224" s="2"/>
      <c r="D224" s="2"/>
      <c r="E224" s="461"/>
      <c r="F224" s="1"/>
      <c r="G224" s="3"/>
      <c r="H224" s="3"/>
    </row>
    <row r="225" spans="1:8" ht="15.75" customHeight="1">
      <c r="A225" s="1"/>
      <c r="B225" s="1"/>
      <c r="C225" s="2"/>
      <c r="D225" s="2"/>
      <c r="E225" s="461"/>
      <c r="F225" s="1"/>
      <c r="G225" s="3"/>
      <c r="H225" s="3"/>
    </row>
    <row r="226" spans="1:8" ht="15.75" customHeight="1">
      <c r="A226" s="1"/>
      <c r="B226" s="1"/>
      <c r="C226" s="2"/>
      <c r="D226" s="2"/>
      <c r="E226" s="461"/>
      <c r="F226" s="1"/>
      <c r="G226" s="3"/>
      <c r="H226" s="3"/>
    </row>
    <row r="227" spans="1:8" ht="15.75" customHeight="1">
      <c r="A227" s="1"/>
      <c r="B227" s="1"/>
      <c r="C227" s="2"/>
      <c r="D227" s="2"/>
      <c r="E227" s="461"/>
      <c r="F227" s="1"/>
      <c r="G227" s="3"/>
      <c r="H227" s="3"/>
    </row>
    <row r="228" spans="1:8" ht="15.75" customHeight="1">
      <c r="A228" s="1"/>
      <c r="B228" s="1"/>
      <c r="C228" s="2"/>
      <c r="D228" s="2"/>
      <c r="E228" s="461"/>
      <c r="F228" s="1"/>
      <c r="G228" s="3"/>
      <c r="H228" s="3"/>
    </row>
    <row r="229" spans="1:8" ht="15.75" customHeight="1">
      <c r="A229" s="1"/>
      <c r="B229" s="1"/>
      <c r="C229" s="2"/>
      <c r="D229" s="2"/>
      <c r="E229" s="461"/>
      <c r="F229" s="1"/>
      <c r="G229" s="3"/>
      <c r="H229" s="3"/>
    </row>
    <row r="230" spans="1:8" ht="15.75" customHeight="1">
      <c r="A230" s="1"/>
      <c r="B230" s="1"/>
      <c r="C230" s="2"/>
      <c r="D230" s="2"/>
      <c r="E230" s="461"/>
      <c r="F230" s="1"/>
      <c r="G230" s="3"/>
      <c r="H230" s="3"/>
    </row>
    <row r="231" spans="1:8" ht="15.75" customHeight="1">
      <c r="A231" s="1"/>
      <c r="B231" s="1"/>
      <c r="C231" s="2"/>
      <c r="D231" s="2"/>
      <c r="E231" s="461"/>
      <c r="F231" s="1"/>
      <c r="G231" s="3"/>
      <c r="H231" s="3"/>
    </row>
    <row r="232" spans="1:8" ht="15.75" customHeight="1">
      <c r="A232" s="1"/>
      <c r="B232" s="1"/>
      <c r="C232" s="2"/>
      <c r="D232" s="2"/>
      <c r="E232" s="461"/>
      <c r="F232" s="1"/>
      <c r="G232" s="3"/>
      <c r="H232" s="3"/>
    </row>
    <row r="233" spans="1:8" ht="15.75" customHeight="1">
      <c r="A233" s="1"/>
      <c r="B233" s="1"/>
      <c r="C233" s="2"/>
      <c r="D233" s="2"/>
      <c r="E233" s="461"/>
      <c r="F233" s="1"/>
      <c r="G233" s="3"/>
      <c r="H233" s="3"/>
    </row>
    <row r="234" spans="1:8" ht="15.75" customHeight="1">
      <c r="A234" s="1"/>
      <c r="B234" s="1"/>
      <c r="C234" s="2"/>
      <c r="D234" s="2"/>
      <c r="E234" s="461"/>
      <c r="F234" s="1"/>
      <c r="G234" s="3"/>
      <c r="H234" s="3"/>
    </row>
    <row r="235" spans="1:8" ht="15.75" customHeight="1">
      <c r="A235" s="1"/>
      <c r="B235" s="1"/>
      <c r="C235" s="2"/>
      <c r="D235" s="2"/>
      <c r="E235" s="461"/>
      <c r="F235" s="1"/>
      <c r="G235" s="3"/>
      <c r="H235" s="3"/>
    </row>
    <row r="236" spans="1:8" ht="15.75" customHeight="1">
      <c r="A236" s="1"/>
      <c r="B236" s="1"/>
      <c r="C236" s="2"/>
      <c r="D236" s="2"/>
      <c r="E236" s="461"/>
      <c r="F236" s="1"/>
      <c r="G236" s="3"/>
      <c r="H236" s="3"/>
    </row>
    <row r="237" spans="1:8" ht="15.75" customHeight="1">
      <c r="A237" s="1"/>
      <c r="B237" s="1"/>
      <c r="C237" s="2"/>
      <c r="D237" s="2"/>
      <c r="E237" s="461"/>
      <c r="F237" s="1"/>
      <c r="G237" s="3"/>
      <c r="H237" s="3"/>
    </row>
    <row r="238" spans="1:8" ht="15.75" customHeight="1">
      <c r="A238" s="1"/>
      <c r="B238" s="1"/>
      <c r="C238" s="2"/>
      <c r="D238" s="2"/>
      <c r="E238" s="461"/>
      <c r="F238" s="1"/>
      <c r="G238" s="3"/>
      <c r="H238" s="3"/>
    </row>
    <row r="239" spans="1:8" ht="15.75" customHeight="1">
      <c r="A239" s="1"/>
      <c r="B239" s="1"/>
      <c r="C239" s="2"/>
      <c r="D239" s="2"/>
      <c r="E239" s="461"/>
      <c r="F239" s="1"/>
      <c r="G239" s="3"/>
      <c r="H239" s="3"/>
    </row>
    <row r="240" spans="1:8" ht="15.75" customHeight="1">
      <c r="A240" s="1"/>
      <c r="B240" s="1"/>
      <c r="C240" s="2"/>
      <c r="D240" s="2"/>
      <c r="E240" s="461"/>
      <c r="F240" s="1"/>
      <c r="G240" s="3"/>
      <c r="H240" s="3"/>
    </row>
    <row r="241" spans="1:8" ht="15.75" customHeight="1">
      <c r="A241" s="1"/>
      <c r="B241" s="1"/>
      <c r="C241" s="2"/>
      <c r="D241" s="2"/>
      <c r="E241" s="461"/>
      <c r="F241" s="1"/>
      <c r="G241" s="3"/>
      <c r="H241" s="3"/>
    </row>
    <row r="242" spans="1:8" ht="15.75" customHeight="1">
      <c r="A242" s="1"/>
      <c r="B242" s="1"/>
      <c r="C242" s="2"/>
      <c r="D242" s="2"/>
      <c r="E242" s="461"/>
      <c r="F242" s="1"/>
      <c r="G242" s="3"/>
      <c r="H242" s="3"/>
    </row>
    <row r="243" spans="1:8" ht="15.75" customHeight="1">
      <c r="A243" s="1"/>
      <c r="B243" s="1"/>
      <c r="C243" s="2"/>
      <c r="D243" s="2"/>
      <c r="E243" s="461"/>
      <c r="F243" s="1"/>
      <c r="G243" s="3"/>
      <c r="H243" s="3"/>
    </row>
    <row r="244" spans="1:8" ht="15.75" customHeight="1">
      <c r="A244" s="1"/>
      <c r="B244" s="1"/>
      <c r="C244" s="2"/>
      <c r="D244" s="2"/>
      <c r="E244" s="461"/>
      <c r="F244" s="1"/>
      <c r="G244" s="3"/>
      <c r="H244" s="3"/>
    </row>
    <row r="245" spans="1:8" ht="15.75" customHeight="1">
      <c r="A245" s="1"/>
      <c r="B245" s="1"/>
      <c r="C245" s="2"/>
      <c r="D245" s="2"/>
      <c r="E245" s="461"/>
      <c r="F245" s="1"/>
      <c r="G245" s="3"/>
      <c r="H245" s="3"/>
    </row>
    <row r="246" spans="1:8" ht="15.75" customHeight="1">
      <c r="A246" s="1"/>
      <c r="B246" s="1"/>
      <c r="C246" s="2"/>
      <c r="D246" s="2"/>
      <c r="E246" s="461"/>
      <c r="F246" s="1"/>
      <c r="G246" s="3"/>
      <c r="H246" s="3"/>
    </row>
    <row r="247" spans="1:8" ht="15.75" customHeight="1">
      <c r="A247" s="1"/>
      <c r="B247" s="1"/>
      <c r="C247" s="2"/>
      <c r="D247" s="2"/>
      <c r="E247" s="461"/>
      <c r="F247" s="1"/>
      <c r="G247" s="3"/>
      <c r="H247" s="3"/>
    </row>
    <row r="248" spans="1:8" ht="15.75" customHeight="1">
      <c r="A248" s="1"/>
      <c r="B248" s="1"/>
      <c r="C248" s="2"/>
      <c r="D248" s="2"/>
      <c r="E248" s="461"/>
      <c r="F248" s="1"/>
      <c r="G248" s="3"/>
      <c r="H248" s="3"/>
    </row>
    <row r="249" spans="1:8" ht="15.75" customHeight="1">
      <c r="A249" s="1"/>
      <c r="B249" s="1"/>
      <c r="C249" s="2"/>
      <c r="D249" s="2"/>
      <c r="E249" s="461"/>
      <c r="F249" s="1"/>
      <c r="G249" s="3"/>
      <c r="H249" s="3"/>
    </row>
    <row r="250" spans="1:8" ht="15.75" customHeight="1">
      <c r="A250" s="1"/>
      <c r="B250" s="1"/>
      <c r="C250" s="2"/>
      <c r="D250" s="2"/>
      <c r="E250" s="461"/>
      <c r="F250" s="1"/>
      <c r="G250" s="3"/>
      <c r="H250" s="3"/>
    </row>
    <row r="251" spans="1:8" ht="15.75" customHeight="1">
      <c r="A251" s="1"/>
      <c r="B251" s="1"/>
      <c r="C251" s="2"/>
      <c r="D251" s="2"/>
      <c r="E251" s="461"/>
      <c r="F251" s="1"/>
      <c r="G251" s="3"/>
      <c r="H251" s="3"/>
    </row>
    <row r="252" spans="1:8" ht="15.75" customHeight="1">
      <c r="A252" s="1"/>
      <c r="B252" s="1"/>
      <c r="C252" s="2"/>
      <c r="D252" s="2"/>
      <c r="E252" s="461"/>
      <c r="F252" s="1"/>
      <c r="G252" s="3"/>
      <c r="H252" s="3"/>
    </row>
    <row r="253" spans="1:8" ht="15.75" customHeight="1">
      <c r="A253" s="1"/>
      <c r="B253" s="1"/>
      <c r="C253" s="2"/>
      <c r="D253" s="2"/>
      <c r="E253" s="461"/>
      <c r="F253" s="1"/>
      <c r="G253" s="3"/>
      <c r="H253" s="3"/>
    </row>
    <row r="254" spans="1:8" ht="15.75" customHeight="1">
      <c r="A254" s="1"/>
      <c r="B254" s="1"/>
      <c r="C254" s="2"/>
      <c r="D254" s="2"/>
      <c r="E254" s="461"/>
      <c r="F254" s="1"/>
      <c r="G254" s="3"/>
      <c r="H254" s="3"/>
    </row>
    <row r="255" spans="1:8" ht="15.75" customHeight="1">
      <c r="A255" s="1"/>
      <c r="B255" s="1"/>
      <c r="C255" s="2"/>
      <c r="D255" s="2"/>
      <c r="E255" s="461"/>
      <c r="F255" s="1"/>
      <c r="G255" s="3"/>
      <c r="H255" s="3"/>
    </row>
    <row r="256" spans="1:8" ht="15.75" customHeight="1">
      <c r="A256" s="1"/>
      <c r="B256" s="1"/>
      <c r="C256" s="2"/>
      <c r="D256" s="2"/>
      <c r="E256" s="461"/>
      <c r="F256" s="1"/>
      <c r="G256" s="3"/>
      <c r="H256" s="3"/>
    </row>
    <row r="257" spans="1:8" ht="15.75" customHeight="1">
      <c r="A257" s="1"/>
      <c r="B257" s="1"/>
      <c r="C257" s="2"/>
      <c r="D257" s="2"/>
      <c r="E257" s="461"/>
      <c r="F257" s="1"/>
      <c r="G257" s="3"/>
      <c r="H257" s="3"/>
    </row>
    <row r="258" spans="1:8" ht="15.75" customHeight="1">
      <c r="A258" s="1"/>
      <c r="B258" s="1"/>
      <c r="C258" s="2"/>
      <c r="D258" s="2"/>
      <c r="E258" s="461"/>
      <c r="F258" s="1"/>
      <c r="G258" s="3"/>
      <c r="H258" s="3"/>
    </row>
    <row r="259" spans="1:8" ht="15.75" customHeight="1">
      <c r="A259" s="1"/>
      <c r="B259" s="1"/>
      <c r="C259" s="2"/>
      <c r="D259" s="2"/>
      <c r="E259" s="461"/>
      <c r="F259" s="1"/>
      <c r="G259" s="3"/>
      <c r="H259" s="3"/>
    </row>
    <row r="260" spans="1:8" ht="15.75" customHeight="1">
      <c r="A260" s="1"/>
      <c r="B260" s="1"/>
      <c r="C260" s="2"/>
      <c r="D260" s="2"/>
      <c r="E260" s="461"/>
      <c r="F260" s="1"/>
      <c r="G260" s="3"/>
      <c r="H260" s="3"/>
    </row>
    <row r="261" spans="1:8" ht="15.75" customHeight="1">
      <c r="A261" s="1"/>
      <c r="B261" s="1"/>
      <c r="C261" s="2"/>
      <c r="D261" s="2"/>
      <c r="E261" s="461"/>
      <c r="F261" s="1"/>
      <c r="G261" s="3"/>
      <c r="H261" s="3"/>
    </row>
    <row r="262" spans="1:8" ht="15.75" customHeight="1">
      <c r="A262" s="1"/>
      <c r="B262" s="1"/>
      <c r="C262" s="2"/>
      <c r="D262" s="2"/>
      <c r="E262" s="461"/>
      <c r="F262" s="1"/>
      <c r="G262" s="3"/>
      <c r="H262" s="3"/>
    </row>
    <row r="263" spans="1:8" ht="15.75" customHeight="1">
      <c r="A263" s="1"/>
      <c r="B263" s="1"/>
      <c r="C263" s="2"/>
      <c r="D263" s="2"/>
      <c r="E263" s="461"/>
      <c r="F263" s="1"/>
      <c r="G263" s="3"/>
      <c r="H263" s="3"/>
    </row>
    <row r="264" spans="1:8" ht="15.75" customHeight="1">
      <c r="A264" s="1"/>
      <c r="B264" s="1"/>
      <c r="C264" s="2"/>
      <c r="D264" s="2"/>
      <c r="E264" s="461"/>
      <c r="F264" s="1"/>
      <c r="G264" s="3"/>
      <c r="H264" s="3"/>
    </row>
    <row r="265" spans="1:8" ht="15.75" customHeight="1">
      <c r="A265" s="1"/>
      <c r="B265" s="1"/>
      <c r="C265" s="2"/>
      <c r="D265" s="2"/>
      <c r="E265" s="461"/>
      <c r="F265" s="1"/>
      <c r="G265" s="3"/>
      <c r="H265" s="3"/>
    </row>
    <row r="266" spans="1:8" ht="15.75" customHeight="1">
      <c r="A266" s="1"/>
      <c r="B266" s="1"/>
      <c r="C266" s="2"/>
      <c r="D266" s="2"/>
      <c r="E266" s="461"/>
      <c r="F266" s="1"/>
      <c r="G266" s="3"/>
      <c r="H266" s="3"/>
    </row>
    <row r="267" spans="1:8" ht="15.75" customHeight="1">
      <c r="A267" s="1"/>
      <c r="B267" s="1"/>
      <c r="C267" s="2"/>
      <c r="D267" s="2"/>
      <c r="E267" s="461"/>
      <c r="F267" s="1"/>
      <c r="G267" s="3"/>
      <c r="H267" s="3"/>
    </row>
    <row r="268" spans="1:8" ht="15.75" customHeight="1">
      <c r="A268" s="1"/>
      <c r="B268" s="1"/>
      <c r="C268" s="2"/>
      <c r="D268" s="2"/>
      <c r="E268" s="461"/>
      <c r="F268" s="1"/>
      <c r="G268" s="3"/>
      <c r="H268" s="3"/>
    </row>
    <row r="269" spans="1:8" ht="15.75" customHeight="1">
      <c r="A269" s="1"/>
      <c r="B269" s="1"/>
      <c r="C269" s="2"/>
      <c r="D269" s="2"/>
      <c r="E269" s="461"/>
      <c r="F269" s="1"/>
      <c r="G269" s="3"/>
      <c r="H269" s="3"/>
    </row>
    <row r="270" spans="1:8" ht="15.75" customHeight="1">
      <c r="A270" s="1"/>
      <c r="B270" s="1"/>
      <c r="C270" s="2"/>
      <c r="D270" s="2"/>
      <c r="E270" s="461"/>
      <c r="F270" s="1"/>
      <c r="G270" s="3"/>
      <c r="H270" s="3"/>
    </row>
    <row r="271" spans="1:8" ht="15.75" customHeight="1">
      <c r="A271" s="1"/>
      <c r="B271" s="1"/>
      <c r="C271" s="2"/>
      <c r="D271" s="2"/>
      <c r="E271" s="461"/>
      <c r="F271" s="1"/>
      <c r="G271" s="3"/>
      <c r="H271" s="3"/>
    </row>
    <row r="272" spans="1:8" ht="15.75" customHeight="1">
      <c r="A272" s="1"/>
      <c r="B272" s="1"/>
      <c r="C272" s="2"/>
      <c r="D272" s="2"/>
      <c r="E272" s="461"/>
      <c r="F272" s="1"/>
      <c r="G272" s="3"/>
      <c r="H272" s="3"/>
    </row>
    <row r="273" spans="1:8" ht="15.75" customHeight="1">
      <c r="A273" s="1"/>
      <c r="B273" s="1"/>
      <c r="C273" s="2"/>
      <c r="D273" s="2"/>
      <c r="E273" s="461"/>
      <c r="F273" s="1"/>
      <c r="G273" s="3"/>
      <c r="H273" s="3"/>
    </row>
    <row r="274" spans="1:8" ht="15.75" customHeight="1">
      <c r="A274" s="1"/>
      <c r="B274" s="1"/>
      <c r="C274" s="2"/>
      <c r="D274" s="2"/>
      <c r="E274" s="461"/>
      <c r="F274" s="1"/>
      <c r="G274" s="3"/>
      <c r="H274" s="3"/>
    </row>
    <row r="275" spans="1:8" ht="15.75" customHeight="1">
      <c r="A275" s="1"/>
      <c r="B275" s="1"/>
      <c r="C275" s="2"/>
      <c r="D275" s="2"/>
      <c r="E275" s="461"/>
      <c r="F275" s="1"/>
      <c r="G275" s="3"/>
      <c r="H275" s="3"/>
    </row>
    <row r="276" spans="1:8" ht="15.75" customHeight="1">
      <c r="A276" s="1"/>
      <c r="B276" s="1"/>
      <c r="C276" s="2"/>
      <c r="D276" s="2"/>
      <c r="E276" s="461"/>
      <c r="F276" s="1"/>
      <c r="G276" s="3"/>
      <c r="H276" s="3"/>
    </row>
    <row r="277" spans="1:8" ht="15.75" customHeight="1">
      <c r="A277" s="1"/>
      <c r="B277" s="1"/>
      <c r="C277" s="2"/>
      <c r="D277" s="2"/>
      <c r="E277" s="461"/>
      <c r="F277" s="1"/>
      <c r="G277" s="3"/>
      <c r="H277" s="3"/>
    </row>
    <row r="278" spans="1:8" ht="15.75" customHeight="1">
      <c r="A278" s="1"/>
      <c r="B278" s="1"/>
      <c r="C278" s="2"/>
      <c r="D278" s="2"/>
      <c r="E278" s="461"/>
      <c r="F278" s="1"/>
      <c r="G278" s="3"/>
      <c r="H278" s="3"/>
    </row>
    <row r="279" spans="1:8" ht="15.75" customHeight="1">
      <c r="A279" s="1"/>
      <c r="B279" s="1"/>
      <c r="C279" s="2"/>
      <c r="D279" s="2"/>
      <c r="E279" s="461"/>
      <c r="F279" s="1"/>
      <c r="G279" s="3"/>
      <c r="H279" s="3"/>
    </row>
    <row r="280" spans="1:8" ht="15.75" customHeight="1">
      <c r="A280" s="1"/>
      <c r="B280" s="1"/>
      <c r="C280" s="2"/>
      <c r="D280" s="2"/>
      <c r="E280" s="461"/>
      <c r="F280" s="1"/>
      <c r="G280" s="3"/>
      <c r="H280" s="3"/>
    </row>
    <row r="281" spans="1:8" ht="15.75" customHeight="1">
      <c r="A281" s="1"/>
      <c r="B281" s="1"/>
      <c r="C281" s="2"/>
      <c r="D281" s="2"/>
      <c r="E281" s="461"/>
      <c r="F281" s="1"/>
      <c r="G281" s="3"/>
      <c r="H281" s="3"/>
    </row>
    <row r="282" spans="1:8" ht="15.75" customHeight="1">
      <c r="A282" s="1"/>
      <c r="B282" s="1"/>
      <c r="C282" s="2"/>
      <c r="D282" s="2"/>
      <c r="E282" s="461"/>
      <c r="F282" s="1"/>
      <c r="G282" s="3"/>
      <c r="H282" s="3"/>
    </row>
    <row r="283" spans="1:8" ht="15.75" customHeight="1">
      <c r="A283" s="1"/>
      <c r="B283" s="1"/>
      <c r="C283" s="2"/>
      <c r="D283" s="2"/>
      <c r="E283" s="461"/>
      <c r="F283" s="1"/>
      <c r="G283" s="3"/>
      <c r="H283" s="3"/>
    </row>
    <row r="284" spans="1:8" ht="15.75" customHeight="1">
      <c r="A284" s="1"/>
      <c r="B284" s="1"/>
      <c r="C284" s="2"/>
      <c r="D284" s="2"/>
      <c r="E284" s="461"/>
      <c r="F284" s="1"/>
      <c r="G284" s="3"/>
      <c r="H284" s="3"/>
    </row>
    <row r="285" spans="1:8" ht="15.75" customHeight="1">
      <c r="A285" s="1"/>
      <c r="B285" s="1"/>
      <c r="C285" s="2"/>
      <c r="D285" s="2"/>
      <c r="E285" s="461"/>
      <c r="F285" s="1"/>
      <c r="G285" s="3"/>
      <c r="H285" s="3"/>
    </row>
    <row r="286" spans="1:8" ht="15.75" customHeight="1">
      <c r="A286" s="1"/>
      <c r="B286" s="1"/>
      <c r="C286" s="2"/>
      <c r="D286" s="2"/>
      <c r="E286" s="461"/>
      <c r="F286" s="1"/>
      <c r="G286" s="3"/>
      <c r="H286" s="3"/>
    </row>
    <row r="287" spans="1:8" ht="15.75" customHeight="1">
      <c r="A287" s="1"/>
      <c r="B287" s="1"/>
      <c r="C287" s="2"/>
      <c r="D287" s="2"/>
      <c r="E287" s="461"/>
      <c r="F287" s="1"/>
      <c r="G287" s="3"/>
      <c r="H287" s="3"/>
    </row>
    <row r="288" spans="1:8" ht="15.75" customHeight="1">
      <c r="A288" s="1"/>
      <c r="B288" s="1"/>
      <c r="C288" s="2"/>
      <c r="D288" s="2"/>
      <c r="E288" s="461"/>
      <c r="F288" s="1"/>
      <c r="G288" s="3"/>
      <c r="H288" s="3"/>
    </row>
    <row r="289" spans="1:8" ht="15.75" customHeight="1">
      <c r="A289" s="1"/>
      <c r="B289" s="1"/>
      <c r="C289" s="2"/>
      <c r="D289" s="2"/>
      <c r="E289" s="461"/>
      <c r="F289" s="1"/>
      <c r="G289" s="3"/>
      <c r="H289" s="3"/>
    </row>
    <row r="290" spans="1:8" ht="15.75" customHeight="1">
      <c r="A290" s="1"/>
      <c r="B290" s="1"/>
      <c r="C290" s="2"/>
      <c r="D290" s="2"/>
      <c r="E290" s="461"/>
      <c r="F290" s="1"/>
      <c r="G290" s="3"/>
      <c r="H290" s="3"/>
    </row>
    <row r="291" spans="1:8" ht="15.75" customHeight="1">
      <c r="A291" s="1"/>
      <c r="B291" s="1"/>
      <c r="C291" s="2"/>
      <c r="D291" s="2"/>
      <c r="E291" s="461"/>
      <c r="F291" s="1"/>
      <c r="G291" s="3"/>
      <c r="H291" s="3"/>
    </row>
    <row r="292" spans="1:8" ht="15.75" customHeight="1">
      <c r="A292" s="1"/>
      <c r="B292" s="1"/>
      <c r="C292" s="2"/>
      <c r="D292" s="2"/>
      <c r="E292" s="461"/>
      <c r="F292" s="1"/>
      <c r="G292" s="3"/>
      <c r="H292" s="3"/>
    </row>
    <row r="293" spans="1:8" ht="15.75" customHeight="1">
      <c r="A293" s="1"/>
      <c r="B293" s="1"/>
      <c r="C293" s="2"/>
      <c r="D293" s="2"/>
      <c r="E293" s="461"/>
      <c r="F293" s="1"/>
      <c r="G293" s="3"/>
      <c r="H293" s="3"/>
    </row>
    <row r="294" spans="1:8" ht="15.75" customHeight="1">
      <c r="A294" s="1"/>
      <c r="B294" s="1"/>
      <c r="C294" s="2"/>
      <c r="D294" s="2"/>
      <c r="E294" s="461"/>
      <c r="F294" s="1"/>
      <c r="G294" s="3"/>
      <c r="H294" s="3"/>
    </row>
    <row r="295" spans="1:8" ht="15.75" customHeight="1">
      <c r="A295" s="1"/>
      <c r="B295" s="1"/>
      <c r="C295" s="2"/>
      <c r="D295" s="2"/>
      <c r="E295" s="461"/>
      <c r="F295" s="1"/>
      <c r="G295" s="3"/>
      <c r="H295" s="3"/>
    </row>
    <row r="296" spans="1:8" ht="15.75" customHeight="1">
      <c r="A296" s="1"/>
      <c r="B296" s="1"/>
      <c r="C296" s="2"/>
      <c r="D296" s="2"/>
      <c r="E296" s="461"/>
      <c r="F296" s="1"/>
      <c r="G296" s="3"/>
      <c r="H296" s="3"/>
    </row>
    <row r="297" spans="1:8" ht="15.75" customHeight="1">
      <c r="A297" s="1"/>
      <c r="B297" s="1"/>
      <c r="C297" s="2"/>
      <c r="D297" s="2"/>
      <c r="E297" s="461"/>
      <c r="F297" s="1"/>
      <c r="G297" s="3"/>
      <c r="H297" s="3"/>
    </row>
    <row r="298" spans="1:8" ht="15.75" customHeight="1">
      <c r="A298" s="1"/>
      <c r="B298" s="1"/>
      <c r="C298" s="2"/>
      <c r="D298" s="2"/>
      <c r="E298" s="461"/>
      <c r="F298" s="1"/>
      <c r="G298" s="3"/>
      <c r="H298" s="3"/>
    </row>
    <row r="299" spans="1:8" ht="15.75" customHeight="1"/>
    <row r="300" spans="1:8" ht="15.75" customHeight="1"/>
    <row r="301" spans="1:8" ht="15.75" customHeight="1"/>
    <row r="302" spans="1:8" ht="15.75" customHeight="1"/>
    <row r="303" spans="1:8" ht="15.75" customHeight="1"/>
    <row r="304" spans="1:8"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sheetData>
  <mergeCells count="8">
    <mergeCell ref="A7:E7"/>
    <mergeCell ref="A8:E8"/>
    <mergeCell ref="A9:E9"/>
    <mergeCell ref="A95:H95"/>
    <mergeCell ref="A2:E2"/>
    <mergeCell ref="A4:E4"/>
    <mergeCell ref="A5:E5"/>
    <mergeCell ref="A6:E6"/>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A1:AB1000"/>
  <sheetViews>
    <sheetView topLeftCell="A4" workbookViewId="0">
      <selection activeCell="M13" sqref="M13"/>
    </sheetView>
  </sheetViews>
  <sheetFormatPr defaultColWidth="14.44140625" defaultRowHeight="15" customHeight="1"/>
  <cols>
    <col min="1" max="1" width="23.6640625" customWidth="1"/>
    <col min="2" max="2" width="16" customWidth="1"/>
    <col min="3" max="3" width="15" customWidth="1"/>
    <col min="4" max="4" width="18.6640625" customWidth="1"/>
    <col min="5" max="5" width="9" customWidth="1"/>
    <col min="6" max="6" width="11.6640625" customWidth="1"/>
    <col min="7" max="7" width="18.33203125" customWidth="1"/>
    <col min="8" max="10" width="15.33203125" customWidth="1"/>
    <col min="11" max="13" width="9.109375" customWidth="1"/>
    <col min="14" max="14" width="8.109375" customWidth="1"/>
    <col min="15" max="15" width="10.109375" customWidth="1"/>
    <col min="16" max="20" width="8.88671875" customWidth="1"/>
    <col min="21" max="28" width="8" customWidth="1"/>
  </cols>
  <sheetData>
    <row r="1" spans="1:28" ht="14.4">
      <c r="A1" s="1"/>
      <c r="B1" s="2"/>
      <c r="C1" s="3"/>
      <c r="D1" s="3"/>
      <c r="E1" s="3"/>
      <c r="F1" s="3"/>
      <c r="G1" s="3"/>
      <c r="H1" s="3"/>
      <c r="I1" s="3"/>
      <c r="J1" s="3"/>
      <c r="K1" s="3"/>
      <c r="L1" s="3"/>
      <c r="M1" s="3"/>
      <c r="N1" s="3"/>
    </row>
    <row r="2" spans="1:28" ht="21.75" customHeight="1">
      <c r="A2" s="2329" t="s">
        <v>72</v>
      </c>
      <c r="B2" s="2336"/>
      <c r="C2" s="2336"/>
      <c r="D2" s="2336"/>
      <c r="E2" s="2336"/>
      <c r="F2" s="2336"/>
      <c r="G2" s="2336"/>
      <c r="H2" s="2336"/>
      <c r="I2" s="2336"/>
      <c r="J2" s="2336"/>
      <c r="K2" s="2336"/>
      <c r="L2" s="2336"/>
      <c r="M2" s="126"/>
      <c r="N2" s="126"/>
      <c r="O2" s="126"/>
      <c r="P2" s="127"/>
      <c r="Q2" s="44"/>
      <c r="R2" s="44"/>
      <c r="S2" s="44"/>
      <c r="T2" s="44"/>
      <c r="U2" s="44"/>
      <c r="V2" s="44"/>
      <c r="W2" s="44"/>
      <c r="X2" s="44"/>
      <c r="Y2" s="44"/>
      <c r="Z2" s="44"/>
      <c r="AA2" s="44"/>
      <c r="AB2" s="44"/>
    </row>
    <row r="3" spans="1:28" ht="18" customHeight="1">
      <c r="A3" s="22"/>
      <c r="B3" s="22"/>
      <c r="C3" s="22"/>
      <c r="D3" s="22"/>
      <c r="E3" s="22"/>
      <c r="F3" s="22"/>
      <c r="G3" s="22"/>
      <c r="H3" s="31"/>
      <c r="I3" s="31"/>
      <c r="J3" s="31"/>
      <c r="K3" s="31"/>
      <c r="L3" s="31"/>
      <c r="M3" s="31"/>
      <c r="N3" s="31"/>
      <c r="O3" s="19"/>
      <c r="P3" s="19"/>
      <c r="Q3" s="19"/>
      <c r="R3" s="19"/>
      <c r="S3" s="19"/>
      <c r="T3" s="19"/>
      <c r="U3" s="19"/>
      <c r="V3" s="19"/>
      <c r="W3" s="19"/>
      <c r="X3" s="19"/>
      <c r="Y3" s="19"/>
      <c r="Z3" s="19"/>
      <c r="AA3" s="19"/>
      <c r="AB3" s="19"/>
    </row>
    <row r="4" spans="1:28" ht="41.25" customHeight="1">
      <c r="A4" s="2330" t="s">
        <v>334</v>
      </c>
      <c r="B4" s="2331"/>
      <c r="C4" s="2331"/>
      <c r="D4" s="2331"/>
      <c r="E4" s="2331"/>
      <c r="F4" s="2331"/>
      <c r="G4" s="2331"/>
      <c r="H4" s="2331"/>
      <c r="I4" s="2331"/>
      <c r="J4" s="2331"/>
      <c r="K4" s="2331"/>
      <c r="L4" s="2331"/>
      <c r="M4" s="126"/>
      <c r="N4" s="126"/>
      <c r="O4" s="126"/>
      <c r="P4" s="127"/>
      <c r="Q4" s="19"/>
      <c r="R4" s="19"/>
      <c r="S4" s="19"/>
      <c r="T4" s="19"/>
      <c r="U4" s="19"/>
      <c r="V4" s="19"/>
      <c r="W4" s="19"/>
      <c r="X4" s="19"/>
      <c r="Y4" s="19"/>
      <c r="Z4" s="19"/>
      <c r="AA4" s="19"/>
      <c r="AB4" s="19"/>
    </row>
    <row r="5" spans="1:28" ht="13.5" customHeight="1">
      <c r="A5" s="2332" t="s">
        <v>73</v>
      </c>
      <c r="B5" s="2333"/>
      <c r="C5" s="2333"/>
      <c r="D5" s="2333"/>
      <c r="E5" s="2333"/>
      <c r="F5" s="2333"/>
      <c r="G5" s="2333"/>
      <c r="H5" s="2333"/>
      <c r="I5" s="2333"/>
      <c r="J5" s="2333"/>
      <c r="K5" s="2333"/>
      <c r="L5" s="2333"/>
      <c r="M5" s="126"/>
      <c r="N5" s="126"/>
      <c r="O5" s="126"/>
      <c r="P5" s="127"/>
      <c r="Q5" s="19"/>
      <c r="R5" s="19"/>
      <c r="S5" s="19"/>
      <c r="T5" s="19"/>
      <c r="U5" s="19"/>
      <c r="V5" s="19"/>
      <c r="W5" s="19"/>
      <c r="X5" s="19"/>
      <c r="Y5" s="19"/>
      <c r="Z5" s="19"/>
      <c r="AA5" s="19"/>
      <c r="AB5" s="19"/>
    </row>
    <row r="6" spans="1:28" ht="14.25" customHeight="1">
      <c r="A6" s="2334" t="s">
        <v>74</v>
      </c>
      <c r="B6" s="2331"/>
      <c r="C6" s="2331"/>
      <c r="D6" s="2331"/>
      <c r="E6" s="2331"/>
      <c r="F6" s="2331"/>
      <c r="G6" s="2331"/>
      <c r="H6" s="2331"/>
      <c r="I6" s="2331"/>
      <c r="J6" s="2331"/>
      <c r="K6" s="2331"/>
      <c r="L6" s="2331"/>
      <c r="M6" s="126"/>
      <c r="N6" s="126"/>
      <c r="O6" s="126"/>
      <c r="P6" s="127"/>
      <c r="Q6" s="19"/>
      <c r="R6" s="19"/>
      <c r="S6" s="19"/>
      <c r="T6" s="19"/>
      <c r="U6" s="19"/>
      <c r="V6" s="19"/>
      <c r="W6" s="19"/>
      <c r="X6" s="19"/>
      <c r="Y6" s="19"/>
      <c r="Z6" s="19"/>
      <c r="AA6" s="19"/>
      <c r="AB6" s="19"/>
    </row>
    <row r="7" spans="1:28" ht="14.25" customHeight="1">
      <c r="A7" s="2324" t="s">
        <v>75</v>
      </c>
      <c r="B7" s="2335"/>
      <c r="C7" s="2335"/>
      <c r="D7" s="2335"/>
      <c r="E7" s="2335"/>
      <c r="F7" s="2335"/>
      <c r="G7" s="2335"/>
      <c r="H7" s="2335"/>
      <c r="I7" s="2335"/>
      <c r="J7" s="2335"/>
      <c r="K7" s="2335"/>
      <c r="L7" s="2335"/>
      <c r="M7" s="126"/>
      <c r="N7" s="126"/>
      <c r="O7" s="126"/>
      <c r="P7" s="127"/>
      <c r="Q7" s="31"/>
      <c r="R7" s="31"/>
      <c r="S7" s="31"/>
      <c r="T7" s="31"/>
      <c r="U7" s="19"/>
      <c r="V7" s="19"/>
      <c r="W7" s="19"/>
      <c r="X7" s="19"/>
      <c r="Y7" s="19"/>
      <c r="Z7" s="19"/>
      <c r="AA7" s="19"/>
      <c r="AB7" s="19"/>
    </row>
    <row r="8" spans="1:28" ht="15" customHeight="1">
      <c r="A8" s="2332" t="s">
        <v>76</v>
      </c>
      <c r="B8" s="2333"/>
      <c r="C8" s="2333"/>
      <c r="D8" s="2333"/>
      <c r="E8" s="2333"/>
      <c r="F8" s="2333"/>
      <c r="G8" s="2333"/>
      <c r="H8" s="2333"/>
      <c r="I8" s="2333"/>
      <c r="J8" s="2333"/>
      <c r="K8" s="2333"/>
      <c r="L8" s="2333"/>
      <c r="M8" s="126"/>
      <c r="N8" s="126"/>
      <c r="O8" s="126"/>
      <c r="P8" s="127"/>
      <c r="Q8" s="31"/>
      <c r="R8" s="31"/>
      <c r="S8" s="31"/>
      <c r="T8" s="31"/>
      <c r="U8" s="19"/>
      <c r="V8" s="19"/>
      <c r="W8" s="19"/>
      <c r="X8" s="19"/>
      <c r="Y8" s="19"/>
      <c r="Z8" s="19"/>
      <c r="AA8" s="19"/>
      <c r="AB8" s="19"/>
    </row>
    <row r="9" spans="1:28" ht="14.25" customHeight="1">
      <c r="A9" s="2324" t="s">
        <v>77</v>
      </c>
      <c r="B9" s="2335"/>
      <c r="C9" s="2335"/>
      <c r="D9" s="2335"/>
      <c r="E9" s="2335"/>
      <c r="F9" s="2335"/>
      <c r="G9" s="2335"/>
      <c r="H9" s="2335"/>
      <c r="I9" s="2335"/>
      <c r="J9" s="2335"/>
      <c r="K9" s="2335"/>
      <c r="L9" s="2335"/>
      <c r="M9" s="126"/>
      <c r="N9" s="126"/>
      <c r="O9" s="126"/>
      <c r="P9" s="127"/>
      <c r="Q9" s="31"/>
      <c r="R9" s="31"/>
      <c r="S9" s="31"/>
      <c r="T9" s="31"/>
      <c r="U9" s="19"/>
      <c r="V9" s="19"/>
      <c r="W9" s="19"/>
      <c r="X9" s="19"/>
      <c r="Y9" s="19"/>
      <c r="Z9" s="19"/>
      <c r="AA9" s="19"/>
      <c r="AB9" s="19"/>
    </row>
    <row r="10" spans="1:28" ht="14.25" customHeight="1">
      <c r="A10" s="2324" t="s">
        <v>78</v>
      </c>
      <c r="B10" s="2335"/>
      <c r="C10" s="2335"/>
      <c r="D10" s="2335"/>
      <c r="E10" s="2335"/>
      <c r="F10" s="2335"/>
      <c r="G10" s="2335"/>
      <c r="H10" s="2335"/>
      <c r="I10" s="2335"/>
      <c r="J10" s="2335"/>
      <c r="K10" s="2335"/>
      <c r="L10" s="2335"/>
      <c r="M10" s="126"/>
      <c r="N10" s="126"/>
      <c r="O10" s="126"/>
      <c r="P10" s="127"/>
      <c r="Q10" s="31"/>
      <c r="R10" s="31"/>
      <c r="S10" s="31"/>
      <c r="T10" s="31"/>
      <c r="U10" s="19"/>
      <c r="V10" s="19"/>
      <c r="W10" s="19"/>
      <c r="X10" s="19"/>
      <c r="Y10" s="19"/>
      <c r="Z10" s="19"/>
      <c r="AA10" s="19"/>
      <c r="AB10" s="19"/>
    </row>
    <row r="11" spans="1:28" ht="66.75" customHeight="1">
      <c r="A11" s="2327" t="s">
        <v>79</v>
      </c>
      <c r="B11" s="2337"/>
      <c r="C11" s="2337"/>
      <c r="D11" s="2337"/>
      <c r="E11" s="2337"/>
      <c r="F11" s="2337"/>
      <c r="G11" s="2337"/>
      <c r="H11" s="2337"/>
      <c r="I11" s="2337"/>
      <c r="J11" s="2337"/>
      <c r="K11" s="2337"/>
      <c r="L11" s="2337"/>
      <c r="M11" s="126"/>
      <c r="N11" s="126"/>
      <c r="O11" s="126"/>
      <c r="P11" s="127"/>
      <c r="Q11" s="19"/>
      <c r="R11" s="19"/>
      <c r="S11" s="19"/>
      <c r="T11" s="19"/>
      <c r="U11" s="19"/>
      <c r="V11" s="19"/>
      <c r="W11" s="19"/>
      <c r="X11" s="19"/>
      <c r="Y11" s="19"/>
      <c r="Z11" s="19"/>
      <c r="AA11" s="19"/>
      <c r="AB11" s="19"/>
    </row>
    <row r="12" spans="1:28" ht="14.4">
      <c r="A12" s="109"/>
      <c r="B12" s="109"/>
      <c r="C12" s="109"/>
      <c r="D12" s="109"/>
      <c r="E12" s="109"/>
      <c r="F12" s="109"/>
      <c r="G12" s="109"/>
      <c r="H12" s="109"/>
      <c r="I12" s="109"/>
      <c r="J12" s="109"/>
      <c r="K12" s="109"/>
      <c r="L12" s="109"/>
      <c r="M12" s="109"/>
      <c r="N12" s="109"/>
      <c r="O12" s="19"/>
      <c r="P12" s="19"/>
      <c r="Q12" s="19"/>
      <c r="R12" s="19"/>
      <c r="S12" s="19"/>
      <c r="T12" s="19"/>
      <c r="U12" s="19"/>
      <c r="V12" s="19"/>
      <c r="W12" s="19"/>
      <c r="X12" s="19"/>
      <c r="Y12" s="19"/>
      <c r="Z12" s="19"/>
      <c r="AA12" s="19"/>
      <c r="AB12" s="19"/>
    </row>
    <row r="13" spans="1:28" ht="55.2">
      <c r="A13" s="11" t="s">
        <v>80</v>
      </c>
      <c r="B13" s="11" t="s">
        <v>81</v>
      </c>
      <c r="C13" s="11" t="s">
        <v>82</v>
      </c>
      <c r="D13" s="11" t="s">
        <v>83</v>
      </c>
      <c r="E13" s="11" t="s">
        <v>84</v>
      </c>
      <c r="F13" s="10" t="s">
        <v>85</v>
      </c>
      <c r="G13" s="11" t="s">
        <v>86</v>
      </c>
      <c r="H13" s="11" t="s">
        <v>87</v>
      </c>
      <c r="I13" s="11" t="s">
        <v>88</v>
      </c>
      <c r="J13" s="11" t="s">
        <v>89</v>
      </c>
      <c r="K13" s="11" t="s">
        <v>90</v>
      </c>
      <c r="L13" s="114" t="s">
        <v>57</v>
      </c>
      <c r="M13" s="138" t="s">
        <v>393</v>
      </c>
      <c r="N13" s="109"/>
      <c r="O13" s="19"/>
      <c r="P13" s="19"/>
    </row>
    <row r="14" spans="1:28" ht="14.4">
      <c r="A14" s="110"/>
      <c r="B14" s="110"/>
      <c r="C14" s="110"/>
      <c r="D14" s="110"/>
      <c r="E14" s="110"/>
      <c r="F14" s="111"/>
      <c r="G14" s="110"/>
      <c r="H14" s="110"/>
      <c r="I14" s="110"/>
      <c r="J14" s="110"/>
      <c r="K14" s="110"/>
      <c r="L14" s="115"/>
      <c r="M14" s="109"/>
      <c r="N14" s="109"/>
      <c r="O14" s="19"/>
      <c r="P14" s="19"/>
    </row>
    <row r="15" spans="1:28" ht="14.4">
      <c r="A15" s="110"/>
      <c r="B15" s="110"/>
      <c r="C15" s="110"/>
      <c r="D15" s="110"/>
      <c r="E15" s="110"/>
      <c r="F15" s="111"/>
      <c r="G15" s="110"/>
      <c r="H15" s="110"/>
      <c r="I15" s="110"/>
      <c r="J15" s="110"/>
      <c r="K15" s="110"/>
      <c r="L15" s="115"/>
      <c r="M15" s="109"/>
      <c r="N15" s="109"/>
      <c r="O15" s="19"/>
      <c r="P15" s="19"/>
    </row>
    <row r="16" spans="1:28" ht="14.4">
      <c r="A16" s="112"/>
      <c r="B16" s="112"/>
      <c r="C16" s="112"/>
      <c r="D16" s="112"/>
      <c r="E16" s="112"/>
      <c r="F16" s="112"/>
      <c r="G16" s="112"/>
      <c r="H16" s="112"/>
      <c r="I16" s="112"/>
      <c r="J16" s="112"/>
      <c r="K16" s="112"/>
      <c r="L16" s="116"/>
      <c r="M16" s="109"/>
      <c r="N16" s="109"/>
      <c r="O16" s="19"/>
      <c r="P16" s="19"/>
    </row>
    <row r="17" spans="1:16" ht="14.4">
      <c r="A17" s="113" t="s">
        <v>35</v>
      </c>
      <c r="B17" s="113"/>
      <c r="C17" s="113"/>
      <c r="D17" s="113"/>
      <c r="E17" s="113"/>
      <c r="F17" s="113"/>
      <c r="G17" s="113"/>
      <c r="H17" s="113"/>
      <c r="I17" s="113"/>
      <c r="J17" s="113"/>
      <c r="K17" s="113"/>
      <c r="L17" s="117">
        <f>SUM(L14:L16)</f>
        <v>0</v>
      </c>
      <c r="M17" s="109"/>
      <c r="N17" s="109"/>
      <c r="O17" s="19"/>
      <c r="P17" s="19"/>
    </row>
    <row r="18" spans="1:16" ht="14.25" customHeight="1">
      <c r="A18" s="2320" t="s">
        <v>59</v>
      </c>
      <c r="B18" s="2320"/>
      <c r="C18" s="2320"/>
      <c r="D18" s="2320"/>
      <c r="E18" s="2320"/>
      <c r="F18" s="2320"/>
      <c r="G18" s="2320"/>
      <c r="H18" s="2320"/>
      <c r="I18" s="2320"/>
      <c r="J18" s="2320"/>
      <c r="K18" s="2320"/>
      <c r="L18" s="2320"/>
      <c r="M18" s="125"/>
      <c r="N18" s="125"/>
      <c r="O18" s="125"/>
      <c r="P18" s="125"/>
    </row>
    <row r="19" spans="1:16" ht="14.4">
      <c r="A19" s="1"/>
      <c r="B19" s="2"/>
      <c r="C19" s="3"/>
      <c r="D19" s="3"/>
      <c r="E19" s="3"/>
      <c r="F19" s="3"/>
      <c r="G19" s="3"/>
      <c r="H19" s="3"/>
      <c r="I19" s="3"/>
      <c r="J19" s="3"/>
      <c r="K19" s="3"/>
      <c r="L19" s="3"/>
      <c r="M19" s="3"/>
      <c r="N19" s="3"/>
    </row>
    <row r="20" spans="1:16" ht="14.4">
      <c r="A20" s="1"/>
      <c r="B20" s="2"/>
      <c r="C20" s="3"/>
      <c r="D20" s="3"/>
      <c r="E20" s="3"/>
      <c r="F20" s="3"/>
      <c r="G20" s="3"/>
      <c r="H20" s="3"/>
      <c r="I20" s="3"/>
      <c r="J20" s="3"/>
      <c r="K20" s="3"/>
      <c r="L20" s="3"/>
      <c r="M20" s="3"/>
      <c r="N20" s="3"/>
    </row>
    <row r="21" spans="1:16" ht="15.75" customHeight="1">
      <c r="A21" s="1"/>
      <c r="B21" s="2"/>
      <c r="C21" s="3"/>
      <c r="D21" s="3"/>
      <c r="E21" s="3"/>
      <c r="F21" s="3"/>
      <c r="G21" s="3"/>
      <c r="H21" s="3"/>
      <c r="I21" s="3"/>
      <c r="J21" s="3"/>
      <c r="K21" s="3"/>
      <c r="L21" s="3"/>
      <c r="M21" s="3"/>
      <c r="N21" s="3"/>
    </row>
    <row r="22" spans="1:16" ht="15.75" customHeight="1">
      <c r="A22" s="1"/>
      <c r="B22" s="2"/>
      <c r="C22" s="3"/>
      <c r="D22" s="3"/>
      <c r="E22" s="3"/>
      <c r="F22" s="3"/>
      <c r="G22" s="3"/>
      <c r="H22" s="3"/>
      <c r="I22" s="3"/>
      <c r="J22" s="3"/>
      <c r="K22" s="3"/>
      <c r="L22" s="3"/>
      <c r="M22" s="3"/>
      <c r="N22" s="3"/>
    </row>
    <row r="23" spans="1:16" ht="15.75" customHeight="1">
      <c r="A23" s="1"/>
      <c r="B23" s="2"/>
      <c r="C23" s="3"/>
      <c r="D23" s="3"/>
      <c r="E23" s="3"/>
      <c r="F23" s="3"/>
      <c r="G23" s="3"/>
      <c r="H23" s="3"/>
      <c r="I23" s="3"/>
      <c r="J23" s="3"/>
      <c r="K23" s="3"/>
      <c r="L23" s="3"/>
      <c r="M23" s="3"/>
      <c r="N23" s="3"/>
    </row>
    <row r="24" spans="1:16" ht="15.75" customHeight="1">
      <c r="A24" s="1"/>
      <c r="B24" s="2"/>
      <c r="C24" s="3"/>
      <c r="D24" s="3"/>
      <c r="E24" s="3"/>
      <c r="F24" s="3"/>
      <c r="G24" s="3"/>
      <c r="H24" s="3"/>
      <c r="I24" s="3"/>
      <c r="J24" s="3"/>
      <c r="K24" s="3"/>
      <c r="L24" s="3"/>
      <c r="M24" s="3"/>
      <c r="N24" s="3"/>
    </row>
    <row r="25" spans="1:16" ht="15.75" customHeight="1">
      <c r="A25" s="1"/>
      <c r="B25" s="2"/>
      <c r="C25" s="3"/>
      <c r="D25" s="3"/>
      <c r="E25" s="3"/>
      <c r="F25" s="3"/>
      <c r="G25" s="3"/>
      <c r="H25" s="3"/>
      <c r="I25" s="3"/>
      <c r="J25" s="3"/>
      <c r="K25" s="3"/>
      <c r="L25" s="3"/>
      <c r="M25" s="3"/>
      <c r="N25" s="3"/>
    </row>
    <row r="26" spans="1:16" ht="15.75" customHeight="1">
      <c r="A26" s="1"/>
      <c r="B26" s="2"/>
      <c r="C26" s="3"/>
      <c r="D26" s="3"/>
      <c r="E26" s="3"/>
      <c r="F26" s="3"/>
      <c r="G26" s="3"/>
      <c r="H26" s="3"/>
      <c r="I26" s="3"/>
      <c r="J26" s="3"/>
      <c r="K26" s="3"/>
      <c r="L26" s="3"/>
      <c r="M26" s="3"/>
      <c r="N26" s="3"/>
    </row>
    <row r="27" spans="1:16" ht="15.75" customHeight="1">
      <c r="A27" s="1"/>
      <c r="B27" s="2"/>
      <c r="C27" s="3"/>
      <c r="D27" s="3"/>
      <c r="E27" s="3"/>
      <c r="F27" s="3"/>
      <c r="G27" s="3"/>
      <c r="H27" s="3"/>
      <c r="I27" s="3"/>
      <c r="J27" s="3"/>
      <c r="K27" s="3"/>
      <c r="L27" s="3"/>
      <c r="M27" s="3"/>
      <c r="N27" s="3"/>
    </row>
    <row r="28" spans="1:16" ht="15.75" customHeight="1">
      <c r="A28" s="1"/>
      <c r="B28" s="2"/>
      <c r="C28" s="3"/>
      <c r="D28" s="3"/>
      <c r="E28" s="3"/>
      <c r="F28" s="3"/>
      <c r="G28" s="3"/>
      <c r="H28" s="3"/>
      <c r="I28" s="3"/>
      <c r="J28" s="3"/>
      <c r="K28" s="3"/>
      <c r="L28" s="3"/>
      <c r="M28" s="3"/>
      <c r="N28" s="3"/>
    </row>
    <row r="29" spans="1:16" ht="15.75" customHeight="1">
      <c r="A29" s="1"/>
      <c r="B29" s="2"/>
      <c r="C29" s="3"/>
      <c r="D29" s="3"/>
      <c r="E29" s="3"/>
      <c r="F29" s="3"/>
      <c r="G29" s="3"/>
      <c r="H29" s="3"/>
      <c r="I29" s="3"/>
      <c r="J29" s="3"/>
      <c r="K29" s="3"/>
      <c r="L29" s="3"/>
      <c r="M29" s="3"/>
      <c r="N29" s="3"/>
    </row>
    <row r="30" spans="1:16" ht="15.75" customHeight="1">
      <c r="A30" s="1"/>
      <c r="B30" s="2"/>
      <c r="C30" s="3"/>
      <c r="D30" s="3"/>
      <c r="E30" s="3"/>
      <c r="F30" s="3"/>
      <c r="G30" s="3"/>
      <c r="H30" s="3"/>
      <c r="I30" s="3"/>
      <c r="J30" s="3"/>
      <c r="K30" s="3"/>
      <c r="L30" s="3"/>
      <c r="M30" s="3"/>
      <c r="N30" s="3"/>
    </row>
    <row r="31" spans="1:16" ht="15.75" customHeight="1">
      <c r="A31" s="1"/>
      <c r="B31" s="2"/>
      <c r="C31" s="3"/>
      <c r="D31" s="3"/>
      <c r="E31" s="3"/>
      <c r="F31" s="3"/>
      <c r="G31" s="3"/>
      <c r="H31" s="3"/>
      <c r="I31" s="3"/>
      <c r="J31" s="3"/>
      <c r="K31" s="3"/>
      <c r="L31" s="3"/>
      <c r="M31" s="3"/>
      <c r="N31" s="3"/>
    </row>
    <row r="32" spans="1:16" ht="15.75" customHeight="1">
      <c r="A32" s="1"/>
      <c r="B32" s="2"/>
      <c r="C32" s="3"/>
      <c r="D32" s="3"/>
      <c r="E32" s="3"/>
      <c r="F32" s="3"/>
      <c r="G32" s="3"/>
      <c r="H32" s="3"/>
      <c r="I32" s="3"/>
      <c r="J32" s="3"/>
      <c r="K32" s="3"/>
      <c r="L32" s="3"/>
      <c r="M32" s="3"/>
      <c r="N32" s="3"/>
    </row>
    <row r="33" spans="1:14" ht="15.75" customHeight="1">
      <c r="A33" s="1"/>
      <c r="B33" s="2"/>
      <c r="C33" s="3"/>
      <c r="D33" s="3"/>
      <c r="E33" s="3"/>
      <c r="F33" s="3"/>
      <c r="G33" s="3"/>
      <c r="H33" s="3"/>
      <c r="I33" s="3"/>
      <c r="J33" s="3"/>
      <c r="K33" s="3"/>
      <c r="L33" s="3"/>
      <c r="M33" s="3"/>
      <c r="N33" s="3"/>
    </row>
    <row r="34" spans="1:14" ht="15.75" customHeight="1">
      <c r="A34" s="1"/>
      <c r="B34" s="2"/>
      <c r="C34" s="3"/>
      <c r="D34" s="3"/>
      <c r="E34" s="3"/>
      <c r="F34" s="3"/>
      <c r="G34" s="3"/>
      <c r="H34" s="3"/>
      <c r="I34" s="3"/>
      <c r="J34" s="3"/>
      <c r="K34" s="3"/>
      <c r="L34" s="3"/>
      <c r="M34" s="3"/>
      <c r="N34" s="3"/>
    </row>
    <row r="35" spans="1:14" ht="15.75" customHeight="1">
      <c r="A35" s="1"/>
      <c r="B35" s="2"/>
      <c r="C35" s="3"/>
      <c r="D35" s="3"/>
      <c r="E35" s="3"/>
      <c r="F35" s="3"/>
      <c r="G35" s="3"/>
      <c r="H35" s="3"/>
      <c r="I35" s="3"/>
      <c r="J35" s="3"/>
      <c r="K35" s="3"/>
      <c r="L35" s="3"/>
      <c r="M35" s="3"/>
      <c r="N35" s="3"/>
    </row>
    <row r="36" spans="1:14" ht="15.75" customHeight="1">
      <c r="A36" s="1"/>
      <c r="B36" s="2"/>
      <c r="C36" s="3"/>
      <c r="D36" s="3"/>
      <c r="E36" s="3"/>
      <c r="F36" s="3"/>
      <c r="G36" s="3"/>
      <c r="H36" s="3"/>
      <c r="I36" s="3"/>
      <c r="J36" s="3"/>
      <c r="K36" s="3"/>
      <c r="L36" s="3"/>
      <c r="M36" s="3"/>
      <c r="N36" s="3"/>
    </row>
    <row r="37" spans="1:14" ht="15.75" customHeight="1">
      <c r="A37" s="1"/>
      <c r="B37" s="2"/>
      <c r="C37" s="3"/>
      <c r="D37" s="3"/>
      <c r="E37" s="3"/>
      <c r="F37" s="3"/>
      <c r="G37" s="3"/>
      <c r="H37" s="3"/>
      <c r="I37" s="3"/>
      <c r="J37" s="3"/>
      <c r="K37" s="3"/>
      <c r="L37" s="3"/>
      <c r="M37" s="3"/>
      <c r="N37" s="3"/>
    </row>
    <row r="38" spans="1:14" ht="15.75" customHeight="1">
      <c r="A38" s="1"/>
      <c r="B38" s="2"/>
      <c r="C38" s="3"/>
      <c r="D38" s="3"/>
      <c r="E38" s="3"/>
      <c r="F38" s="3"/>
      <c r="G38" s="3"/>
      <c r="H38" s="3"/>
      <c r="I38" s="3"/>
      <c r="J38" s="3"/>
      <c r="K38" s="3"/>
      <c r="L38" s="3"/>
      <c r="M38" s="3"/>
      <c r="N38" s="3"/>
    </row>
    <row r="39" spans="1:14" ht="15.75" customHeight="1">
      <c r="A39" s="1"/>
      <c r="B39" s="2"/>
      <c r="C39" s="3"/>
      <c r="D39" s="3"/>
      <c r="E39" s="3"/>
      <c r="F39" s="3"/>
      <c r="G39" s="3"/>
      <c r="H39" s="3"/>
      <c r="I39" s="3"/>
      <c r="J39" s="3"/>
      <c r="K39" s="3"/>
      <c r="L39" s="3"/>
      <c r="M39" s="3"/>
      <c r="N39" s="3"/>
    </row>
    <row r="40" spans="1:14" ht="15.75" customHeight="1">
      <c r="A40" s="1"/>
      <c r="B40" s="2"/>
      <c r="C40" s="3"/>
      <c r="D40" s="3"/>
      <c r="E40" s="3"/>
      <c r="F40" s="3"/>
      <c r="G40" s="3"/>
      <c r="H40" s="3"/>
      <c r="I40" s="3"/>
      <c r="J40" s="3"/>
      <c r="K40" s="3"/>
      <c r="L40" s="3"/>
      <c r="M40" s="3"/>
      <c r="N40" s="3"/>
    </row>
    <row r="41" spans="1:14" ht="15.75" customHeight="1">
      <c r="A41" s="1"/>
      <c r="B41" s="2"/>
      <c r="C41" s="3"/>
      <c r="D41" s="3"/>
      <c r="E41" s="3"/>
      <c r="F41" s="3"/>
      <c r="G41" s="3"/>
      <c r="H41" s="3"/>
      <c r="I41" s="3"/>
      <c r="J41" s="3"/>
      <c r="K41" s="3"/>
      <c r="L41" s="3"/>
      <c r="M41" s="3"/>
      <c r="N41" s="3"/>
    </row>
    <row r="42" spans="1:14" ht="15.75" customHeight="1">
      <c r="A42" s="1"/>
      <c r="B42" s="2"/>
      <c r="C42" s="3"/>
      <c r="D42" s="3"/>
      <c r="E42" s="3"/>
      <c r="F42" s="3"/>
      <c r="G42" s="3"/>
      <c r="H42" s="3"/>
      <c r="I42" s="3"/>
      <c r="J42" s="3"/>
      <c r="K42" s="3"/>
      <c r="L42" s="3"/>
      <c r="M42" s="3"/>
      <c r="N42" s="3"/>
    </row>
    <row r="43" spans="1:14" ht="15.75" customHeight="1">
      <c r="A43" s="1"/>
      <c r="B43" s="2"/>
      <c r="C43" s="3"/>
      <c r="D43" s="3"/>
      <c r="E43" s="3"/>
      <c r="F43" s="3"/>
      <c r="G43" s="3"/>
      <c r="H43" s="3"/>
      <c r="I43" s="3"/>
      <c r="J43" s="3"/>
      <c r="K43" s="3"/>
      <c r="L43" s="3"/>
      <c r="M43" s="3"/>
      <c r="N43" s="3"/>
    </row>
    <row r="44" spans="1:14" ht="15.75" customHeight="1">
      <c r="A44" s="1"/>
      <c r="B44" s="2"/>
      <c r="C44" s="3"/>
      <c r="D44" s="3"/>
      <c r="E44" s="3"/>
      <c r="F44" s="3"/>
      <c r="G44" s="3"/>
      <c r="H44" s="3"/>
      <c r="I44" s="3"/>
      <c r="J44" s="3"/>
      <c r="K44" s="3"/>
      <c r="L44" s="3"/>
      <c r="M44" s="3"/>
      <c r="N44" s="3"/>
    </row>
    <row r="45" spans="1:14" ht="15.75" customHeight="1">
      <c r="A45" s="1"/>
      <c r="B45" s="2"/>
      <c r="C45" s="3"/>
      <c r="D45" s="3"/>
      <c r="E45" s="3"/>
      <c r="F45" s="3"/>
      <c r="G45" s="3"/>
      <c r="H45" s="3"/>
      <c r="I45" s="3"/>
      <c r="J45" s="3"/>
      <c r="K45" s="3"/>
      <c r="L45" s="3"/>
      <c r="M45" s="3"/>
      <c r="N45" s="3"/>
    </row>
    <row r="46" spans="1:14" ht="15.75" customHeight="1">
      <c r="A46" s="1"/>
      <c r="B46" s="2"/>
      <c r="C46" s="3"/>
      <c r="D46" s="3"/>
      <c r="E46" s="3"/>
      <c r="F46" s="3"/>
      <c r="G46" s="3"/>
      <c r="H46" s="3"/>
      <c r="I46" s="3"/>
      <c r="J46" s="3"/>
      <c r="K46" s="3"/>
      <c r="L46" s="3"/>
      <c r="M46" s="3"/>
      <c r="N46" s="3"/>
    </row>
    <row r="47" spans="1:14" ht="15.75" customHeight="1">
      <c r="A47" s="1"/>
      <c r="B47" s="2"/>
      <c r="C47" s="3"/>
      <c r="D47" s="3"/>
      <c r="E47" s="3"/>
      <c r="F47" s="3"/>
      <c r="G47" s="3"/>
      <c r="H47" s="3"/>
      <c r="I47" s="3"/>
      <c r="J47" s="3"/>
      <c r="K47" s="3"/>
      <c r="L47" s="3"/>
      <c r="M47" s="3"/>
      <c r="N47" s="3"/>
    </row>
    <row r="48" spans="1:14" ht="15.75" customHeight="1">
      <c r="A48" s="1"/>
      <c r="B48" s="2"/>
      <c r="C48" s="3"/>
      <c r="D48" s="3"/>
      <c r="E48" s="3"/>
      <c r="F48" s="3"/>
      <c r="G48" s="3"/>
      <c r="H48" s="3"/>
      <c r="I48" s="3"/>
      <c r="J48" s="3"/>
      <c r="K48" s="3"/>
      <c r="L48" s="3"/>
      <c r="M48" s="3"/>
      <c r="N48" s="3"/>
    </row>
    <row r="49" spans="1:14" ht="15.75" customHeight="1">
      <c r="A49" s="1"/>
      <c r="B49" s="2"/>
      <c r="C49" s="3"/>
      <c r="D49" s="3"/>
      <c r="E49" s="3"/>
      <c r="F49" s="3"/>
      <c r="G49" s="3"/>
      <c r="H49" s="3"/>
      <c r="I49" s="3"/>
      <c r="J49" s="3"/>
      <c r="K49" s="3"/>
      <c r="L49" s="3"/>
      <c r="M49" s="3"/>
      <c r="N49" s="3"/>
    </row>
    <row r="50" spans="1:14" ht="15.75" customHeight="1">
      <c r="A50" s="1"/>
      <c r="B50" s="2"/>
      <c r="C50" s="3"/>
      <c r="D50" s="3"/>
      <c r="E50" s="3"/>
      <c r="F50" s="3"/>
      <c r="G50" s="3"/>
      <c r="H50" s="3"/>
      <c r="I50" s="3"/>
      <c r="J50" s="3"/>
      <c r="K50" s="3"/>
      <c r="L50" s="3"/>
      <c r="M50" s="3"/>
      <c r="N50" s="3"/>
    </row>
    <row r="51" spans="1:14" ht="15.75" customHeight="1">
      <c r="A51" s="1"/>
      <c r="B51" s="2"/>
      <c r="C51" s="3"/>
      <c r="D51" s="3"/>
      <c r="E51" s="3"/>
      <c r="F51" s="3"/>
      <c r="G51" s="3"/>
      <c r="H51" s="3"/>
      <c r="I51" s="3"/>
      <c r="J51" s="3"/>
      <c r="K51" s="3"/>
      <c r="L51" s="3"/>
      <c r="M51" s="3"/>
      <c r="N51" s="3"/>
    </row>
    <row r="52" spans="1:14" ht="15.75" customHeight="1">
      <c r="A52" s="1"/>
      <c r="B52" s="2"/>
      <c r="C52" s="3"/>
      <c r="D52" s="3"/>
      <c r="E52" s="3"/>
      <c r="F52" s="3"/>
      <c r="G52" s="3"/>
      <c r="H52" s="3"/>
      <c r="I52" s="3"/>
      <c r="J52" s="3"/>
      <c r="K52" s="3"/>
      <c r="L52" s="3"/>
      <c r="M52" s="3"/>
      <c r="N52" s="3"/>
    </row>
    <row r="53" spans="1:14" ht="15.75" customHeight="1">
      <c r="A53" s="1"/>
      <c r="B53" s="2"/>
      <c r="C53" s="3"/>
      <c r="D53" s="3"/>
      <c r="E53" s="3"/>
      <c r="F53" s="3"/>
      <c r="G53" s="3"/>
      <c r="H53" s="3"/>
      <c r="I53" s="3"/>
      <c r="J53" s="3"/>
      <c r="K53" s="3"/>
      <c r="L53" s="3"/>
      <c r="M53" s="3"/>
      <c r="N53" s="3"/>
    </row>
    <row r="54" spans="1:14" ht="15.75" customHeight="1">
      <c r="A54" s="1"/>
      <c r="B54" s="2"/>
      <c r="C54" s="3"/>
      <c r="D54" s="3"/>
      <c r="E54" s="3"/>
      <c r="F54" s="3"/>
      <c r="G54" s="3"/>
      <c r="H54" s="3"/>
      <c r="I54" s="3"/>
      <c r="J54" s="3"/>
      <c r="K54" s="3"/>
      <c r="L54" s="3"/>
      <c r="M54" s="3"/>
      <c r="N54" s="3"/>
    </row>
    <row r="55" spans="1:14" ht="15.75" customHeight="1">
      <c r="A55" s="1"/>
      <c r="B55" s="2"/>
      <c r="C55" s="3"/>
      <c r="D55" s="3"/>
      <c r="E55" s="3"/>
      <c r="F55" s="3"/>
      <c r="G55" s="3"/>
      <c r="H55" s="3"/>
      <c r="I55" s="3"/>
      <c r="J55" s="3"/>
      <c r="K55" s="3"/>
      <c r="L55" s="3"/>
      <c r="M55" s="3"/>
      <c r="N55" s="3"/>
    </row>
    <row r="56" spans="1:14" ht="15.75" customHeight="1">
      <c r="A56" s="1"/>
      <c r="B56" s="2"/>
      <c r="C56" s="3"/>
      <c r="D56" s="3"/>
      <c r="E56" s="3"/>
      <c r="F56" s="3"/>
      <c r="G56" s="3"/>
      <c r="H56" s="3"/>
      <c r="I56" s="3"/>
      <c r="J56" s="3"/>
      <c r="K56" s="3"/>
      <c r="L56" s="3"/>
      <c r="M56" s="3"/>
      <c r="N56" s="3"/>
    </row>
    <row r="57" spans="1:14" ht="15.75" customHeight="1">
      <c r="A57" s="1"/>
      <c r="B57" s="2"/>
      <c r="C57" s="3"/>
      <c r="D57" s="3"/>
      <c r="E57" s="3"/>
      <c r="F57" s="3"/>
      <c r="G57" s="3"/>
      <c r="H57" s="3"/>
      <c r="I57" s="3"/>
      <c r="J57" s="3"/>
      <c r="K57" s="3"/>
      <c r="L57" s="3"/>
      <c r="M57" s="3"/>
      <c r="N57" s="3"/>
    </row>
    <row r="58" spans="1:14" ht="15.75" customHeight="1">
      <c r="A58" s="1"/>
      <c r="B58" s="2"/>
      <c r="C58" s="3"/>
      <c r="D58" s="3"/>
      <c r="E58" s="3"/>
      <c r="F58" s="3"/>
      <c r="G58" s="3"/>
      <c r="H58" s="3"/>
      <c r="I58" s="3"/>
      <c r="J58" s="3"/>
      <c r="K58" s="3"/>
      <c r="L58" s="3"/>
      <c r="M58" s="3"/>
      <c r="N58" s="3"/>
    </row>
    <row r="59" spans="1:14" ht="15.75" customHeight="1">
      <c r="A59" s="1"/>
      <c r="B59" s="2"/>
      <c r="C59" s="3"/>
      <c r="D59" s="3"/>
      <c r="E59" s="3"/>
      <c r="F59" s="3"/>
      <c r="G59" s="3"/>
      <c r="H59" s="3"/>
      <c r="I59" s="3"/>
      <c r="J59" s="3"/>
      <c r="K59" s="3"/>
      <c r="L59" s="3"/>
      <c r="M59" s="3"/>
      <c r="N59" s="3"/>
    </row>
    <row r="60" spans="1:14" ht="15.75" customHeight="1">
      <c r="A60" s="1"/>
      <c r="B60" s="2"/>
      <c r="C60" s="3"/>
      <c r="D60" s="3"/>
      <c r="E60" s="3"/>
      <c r="F60" s="3"/>
      <c r="G60" s="3"/>
      <c r="H60" s="3"/>
      <c r="I60" s="3"/>
      <c r="J60" s="3"/>
      <c r="K60" s="3"/>
      <c r="L60" s="3"/>
      <c r="M60" s="3"/>
      <c r="N60" s="3"/>
    </row>
    <row r="61" spans="1:14" ht="15.75" customHeight="1">
      <c r="A61" s="1"/>
      <c r="B61" s="2"/>
      <c r="C61" s="3"/>
      <c r="D61" s="3"/>
      <c r="E61" s="3"/>
      <c r="F61" s="3"/>
      <c r="G61" s="3"/>
      <c r="H61" s="3"/>
      <c r="I61" s="3"/>
      <c r="J61" s="3"/>
      <c r="K61" s="3"/>
      <c r="L61" s="3"/>
      <c r="M61" s="3"/>
      <c r="N61" s="3"/>
    </row>
    <row r="62" spans="1:14" ht="15.75" customHeight="1">
      <c r="A62" s="1"/>
      <c r="B62" s="2"/>
      <c r="C62" s="3"/>
      <c r="D62" s="3"/>
      <c r="E62" s="3"/>
      <c r="F62" s="3"/>
      <c r="G62" s="3"/>
      <c r="H62" s="3"/>
      <c r="I62" s="3"/>
      <c r="J62" s="3"/>
      <c r="K62" s="3"/>
      <c r="L62" s="3"/>
      <c r="M62" s="3"/>
      <c r="N62" s="3"/>
    </row>
    <row r="63" spans="1:14" ht="15.75" customHeight="1">
      <c r="A63" s="1"/>
      <c r="B63" s="2"/>
      <c r="C63" s="3"/>
      <c r="D63" s="3"/>
      <c r="E63" s="3"/>
      <c r="F63" s="3"/>
      <c r="G63" s="3"/>
      <c r="H63" s="3"/>
      <c r="I63" s="3"/>
      <c r="J63" s="3"/>
      <c r="K63" s="3"/>
      <c r="L63" s="3"/>
      <c r="M63" s="3"/>
      <c r="N63" s="3"/>
    </row>
    <row r="64" spans="1:14" ht="15.75" customHeight="1">
      <c r="A64" s="1"/>
      <c r="B64" s="2"/>
      <c r="C64" s="3"/>
      <c r="D64" s="3"/>
      <c r="E64" s="3"/>
      <c r="F64" s="3"/>
      <c r="G64" s="3"/>
      <c r="H64" s="3"/>
      <c r="I64" s="3"/>
      <c r="J64" s="3"/>
      <c r="K64" s="3"/>
      <c r="L64" s="3"/>
      <c r="M64" s="3"/>
      <c r="N64" s="3"/>
    </row>
    <row r="65" spans="1:14" ht="15.75" customHeight="1">
      <c r="A65" s="1"/>
      <c r="B65" s="2"/>
      <c r="C65" s="3"/>
      <c r="D65" s="3"/>
      <c r="E65" s="3"/>
      <c r="F65" s="3"/>
      <c r="G65" s="3"/>
      <c r="H65" s="3"/>
      <c r="I65" s="3"/>
      <c r="J65" s="3"/>
      <c r="K65" s="3"/>
      <c r="L65" s="3"/>
      <c r="M65" s="3"/>
      <c r="N65" s="3"/>
    </row>
    <row r="66" spans="1:14" ht="15.75" customHeight="1">
      <c r="A66" s="1"/>
      <c r="B66" s="2"/>
      <c r="C66" s="3"/>
      <c r="D66" s="3"/>
      <c r="E66" s="3"/>
      <c r="F66" s="3"/>
      <c r="G66" s="3"/>
      <c r="H66" s="3"/>
      <c r="I66" s="3"/>
      <c r="J66" s="3"/>
      <c r="K66" s="3"/>
      <c r="L66" s="3"/>
      <c r="M66" s="3"/>
      <c r="N66" s="3"/>
    </row>
    <row r="67" spans="1:14" ht="15.75" customHeight="1">
      <c r="A67" s="1"/>
      <c r="B67" s="2"/>
      <c r="C67" s="3"/>
      <c r="D67" s="3"/>
      <c r="E67" s="3"/>
      <c r="F67" s="3"/>
      <c r="G67" s="3"/>
      <c r="H67" s="3"/>
      <c r="I67" s="3"/>
      <c r="J67" s="3"/>
      <c r="K67" s="3"/>
      <c r="L67" s="3"/>
      <c r="M67" s="3"/>
      <c r="N67" s="3"/>
    </row>
    <row r="68" spans="1:14" ht="15.75" customHeight="1">
      <c r="A68" s="1"/>
      <c r="B68" s="2"/>
      <c r="C68" s="3"/>
      <c r="D68" s="3"/>
      <c r="E68" s="3"/>
      <c r="F68" s="3"/>
      <c r="G68" s="3"/>
      <c r="H68" s="3"/>
      <c r="I68" s="3"/>
      <c r="J68" s="3"/>
      <c r="K68" s="3"/>
      <c r="L68" s="3"/>
      <c r="M68" s="3"/>
      <c r="N68" s="3"/>
    </row>
    <row r="69" spans="1:14" ht="15.75" customHeight="1">
      <c r="A69" s="1"/>
      <c r="B69" s="2"/>
      <c r="C69" s="3"/>
      <c r="D69" s="3"/>
      <c r="E69" s="3"/>
      <c r="F69" s="3"/>
      <c r="G69" s="3"/>
      <c r="H69" s="3"/>
      <c r="I69" s="3"/>
      <c r="J69" s="3"/>
      <c r="K69" s="3"/>
      <c r="L69" s="3"/>
      <c r="M69" s="3"/>
      <c r="N69" s="3"/>
    </row>
    <row r="70" spans="1:14" ht="15.75" customHeight="1">
      <c r="A70" s="1"/>
      <c r="B70" s="2"/>
      <c r="C70" s="3"/>
      <c r="D70" s="3"/>
      <c r="E70" s="3"/>
      <c r="F70" s="3"/>
      <c r="G70" s="3"/>
      <c r="H70" s="3"/>
      <c r="I70" s="3"/>
      <c r="J70" s="3"/>
      <c r="K70" s="3"/>
      <c r="L70" s="3"/>
      <c r="M70" s="3"/>
      <c r="N70" s="3"/>
    </row>
    <row r="71" spans="1:14" ht="15.75" customHeight="1">
      <c r="A71" s="1"/>
      <c r="B71" s="2"/>
      <c r="C71" s="3"/>
      <c r="D71" s="3"/>
      <c r="E71" s="3"/>
      <c r="F71" s="3"/>
      <c r="G71" s="3"/>
      <c r="H71" s="3"/>
      <c r="I71" s="3"/>
      <c r="J71" s="3"/>
      <c r="K71" s="3"/>
      <c r="L71" s="3"/>
      <c r="M71" s="3"/>
      <c r="N71" s="3"/>
    </row>
    <row r="72" spans="1:14" ht="15.75" customHeight="1">
      <c r="A72" s="1"/>
      <c r="B72" s="2"/>
      <c r="C72" s="3"/>
      <c r="D72" s="3"/>
      <c r="E72" s="3"/>
      <c r="F72" s="3"/>
      <c r="G72" s="3"/>
      <c r="H72" s="3"/>
      <c r="I72" s="3"/>
      <c r="J72" s="3"/>
      <c r="K72" s="3"/>
      <c r="L72" s="3"/>
      <c r="M72" s="3"/>
      <c r="N72" s="3"/>
    </row>
    <row r="73" spans="1:14" ht="15.75" customHeight="1">
      <c r="A73" s="1"/>
      <c r="B73" s="2"/>
      <c r="C73" s="3"/>
      <c r="D73" s="3"/>
      <c r="E73" s="3"/>
      <c r="F73" s="3"/>
      <c r="G73" s="3"/>
      <c r="H73" s="3"/>
      <c r="I73" s="3"/>
      <c r="J73" s="3"/>
      <c r="K73" s="3"/>
      <c r="L73" s="3"/>
      <c r="M73" s="3"/>
      <c r="N73" s="3"/>
    </row>
    <row r="74" spans="1:14" ht="15.75" customHeight="1">
      <c r="A74" s="1"/>
      <c r="B74" s="2"/>
      <c r="C74" s="3"/>
      <c r="D74" s="3"/>
      <c r="E74" s="3"/>
      <c r="F74" s="3"/>
      <c r="G74" s="3"/>
      <c r="H74" s="3"/>
      <c r="I74" s="3"/>
      <c r="J74" s="3"/>
      <c r="K74" s="3"/>
      <c r="L74" s="3"/>
      <c r="M74" s="3"/>
      <c r="N74" s="3"/>
    </row>
    <row r="75" spans="1:14" ht="15.75" customHeight="1">
      <c r="A75" s="1"/>
      <c r="B75" s="2"/>
      <c r="C75" s="3"/>
      <c r="D75" s="3"/>
      <c r="E75" s="3"/>
      <c r="F75" s="3"/>
      <c r="G75" s="3"/>
      <c r="H75" s="3"/>
      <c r="I75" s="3"/>
      <c r="J75" s="3"/>
      <c r="K75" s="3"/>
      <c r="L75" s="3"/>
      <c r="M75" s="3"/>
      <c r="N75" s="3"/>
    </row>
    <row r="76" spans="1:14" ht="15.75" customHeight="1">
      <c r="A76" s="1"/>
      <c r="B76" s="2"/>
      <c r="C76" s="3"/>
      <c r="D76" s="3"/>
      <c r="E76" s="3"/>
      <c r="F76" s="3"/>
      <c r="G76" s="3"/>
      <c r="H76" s="3"/>
      <c r="I76" s="3"/>
      <c r="J76" s="3"/>
      <c r="K76" s="3"/>
      <c r="L76" s="3"/>
      <c r="M76" s="3"/>
      <c r="N76" s="3"/>
    </row>
    <row r="77" spans="1:14" ht="15.75" customHeight="1">
      <c r="A77" s="1"/>
      <c r="B77" s="2"/>
      <c r="C77" s="3"/>
      <c r="D77" s="3"/>
      <c r="E77" s="3"/>
      <c r="F77" s="3"/>
      <c r="G77" s="3"/>
      <c r="H77" s="3"/>
      <c r="I77" s="3"/>
      <c r="J77" s="3"/>
      <c r="K77" s="3"/>
      <c r="L77" s="3"/>
      <c r="M77" s="3"/>
      <c r="N77" s="3"/>
    </row>
    <row r="78" spans="1:14" ht="15.75" customHeight="1">
      <c r="A78" s="1"/>
      <c r="B78" s="2"/>
      <c r="C78" s="3"/>
      <c r="D78" s="3"/>
      <c r="E78" s="3"/>
      <c r="F78" s="3"/>
      <c r="G78" s="3"/>
      <c r="H78" s="3"/>
      <c r="I78" s="3"/>
      <c r="J78" s="3"/>
      <c r="K78" s="3"/>
      <c r="L78" s="3"/>
      <c r="M78" s="3"/>
      <c r="N78" s="3"/>
    </row>
    <row r="79" spans="1:14" ht="15.75" customHeight="1">
      <c r="A79" s="1"/>
      <c r="B79" s="2"/>
      <c r="C79" s="3"/>
      <c r="D79" s="3"/>
      <c r="E79" s="3"/>
      <c r="F79" s="3"/>
      <c r="G79" s="3"/>
      <c r="H79" s="3"/>
      <c r="I79" s="3"/>
      <c r="J79" s="3"/>
      <c r="K79" s="3"/>
      <c r="L79" s="3"/>
      <c r="M79" s="3"/>
      <c r="N79" s="3"/>
    </row>
    <row r="80" spans="1:14" ht="15.75" customHeight="1">
      <c r="A80" s="1"/>
      <c r="B80" s="2"/>
      <c r="C80" s="3"/>
      <c r="D80" s="3"/>
      <c r="E80" s="3"/>
      <c r="F80" s="3"/>
      <c r="G80" s="3"/>
      <c r="H80" s="3"/>
      <c r="I80" s="3"/>
      <c r="J80" s="3"/>
      <c r="K80" s="3"/>
      <c r="L80" s="3"/>
      <c r="M80" s="3"/>
      <c r="N80" s="3"/>
    </row>
    <row r="81" spans="1:14" ht="15.75" customHeight="1">
      <c r="A81" s="1"/>
      <c r="B81" s="2"/>
      <c r="C81" s="3"/>
      <c r="D81" s="3"/>
      <c r="E81" s="3"/>
      <c r="F81" s="3"/>
      <c r="G81" s="3"/>
      <c r="H81" s="3"/>
      <c r="I81" s="3"/>
      <c r="J81" s="3"/>
      <c r="K81" s="3"/>
      <c r="L81" s="3"/>
      <c r="M81" s="3"/>
      <c r="N81" s="3"/>
    </row>
    <row r="82" spans="1:14" ht="15.75" customHeight="1">
      <c r="A82" s="1"/>
      <c r="B82" s="2"/>
      <c r="C82" s="3"/>
      <c r="D82" s="3"/>
      <c r="E82" s="3"/>
      <c r="F82" s="3"/>
      <c r="G82" s="3"/>
      <c r="H82" s="3"/>
      <c r="I82" s="3"/>
      <c r="J82" s="3"/>
      <c r="K82" s="3"/>
      <c r="L82" s="3"/>
      <c r="M82" s="3"/>
      <c r="N82" s="3"/>
    </row>
    <row r="83" spans="1:14" ht="15.75" customHeight="1">
      <c r="A83" s="1"/>
      <c r="B83" s="2"/>
      <c r="C83" s="3"/>
      <c r="D83" s="3"/>
      <c r="E83" s="3"/>
      <c r="F83" s="3"/>
      <c r="G83" s="3"/>
      <c r="H83" s="3"/>
      <c r="I83" s="3"/>
      <c r="J83" s="3"/>
      <c r="K83" s="3"/>
      <c r="L83" s="3"/>
      <c r="M83" s="3"/>
      <c r="N83" s="3"/>
    </row>
    <row r="84" spans="1:14" ht="15.75" customHeight="1">
      <c r="A84" s="1"/>
      <c r="B84" s="2"/>
      <c r="C84" s="3"/>
      <c r="D84" s="3"/>
      <c r="E84" s="3"/>
      <c r="F84" s="3"/>
      <c r="G84" s="3"/>
      <c r="H84" s="3"/>
      <c r="I84" s="3"/>
      <c r="J84" s="3"/>
      <c r="K84" s="3"/>
      <c r="L84" s="3"/>
      <c r="M84" s="3"/>
      <c r="N84" s="3"/>
    </row>
    <row r="85" spans="1:14" ht="15.75" customHeight="1">
      <c r="A85" s="1"/>
      <c r="B85" s="2"/>
      <c r="C85" s="3"/>
      <c r="D85" s="3"/>
      <c r="E85" s="3"/>
      <c r="F85" s="3"/>
      <c r="G85" s="3"/>
      <c r="H85" s="3"/>
      <c r="I85" s="3"/>
      <c r="J85" s="3"/>
      <c r="K85" s="3"/>
      <c r="L85" s="3"/>
      <c r="M85" s="3"/>
      <c r="N85" s="3"/>
    </row>
    <row r="86" spans="1:14" ht="15.75" customHeight="1">
      <c r="A86" s="1"/>
      <c r="B86" s="2"/>
      <c r="C86" s="3"/>
      <c r="D86" s="3"/>
      <c r="E86" s="3"/>
      <c r="F86" s="3"/>
      <c r="G86" s="3"/>
      <c r="H86" s="3"/>
      <c r="I86" s="3"/>
      <c r="J86" s="3"/>
      <c r="K86" s="3"/>
      <c r="L86" s="3"/>
      <c r="M86" s="3"/>
      <c r="N86" s="3"/>
    </row>
    <row r="87" spans="1:14" ht="15.75" customHeight="1">
      <c r="A87" s="1"/>
      <c r="B87" s="2"/>
      <c r="C87" s="3"/>
      <c r="D87" s="3"/>
      <c r="E87" s="3"/>
      <c r="F87" s="3"/>
      <c r="G87" s="3"/>
      <c r="H87" s="3"/>
      <c r="I87" s="3"/>
      <c r="J87" s="3"/>
      <c r="K87" s="3"/>
      <c r="L87" s="3"/>
      <c r="M87" s="3"/>
      <c r="N87" s="3"/>
    </row>
    <row r="88" spans="1:14" ht="15.75" customHeight="1">
      <c r="A88" s="1"/>
      <c r="B88" s="2"/>
      <c r="C88" s="3"/>
      <c r="D88" s="3"/>
      <c r="E88" s="3"/>
      <c r="F88" s="3"/>
      <c r="G88" s="3"/>
      <c r="H88" s="3"/>
      <c r="I88" s="3"/>
      <c r="J88" s="3"/>
      <c r="K88" s="3"/>
      <c r="L88" s="3"/>
      <c r="M88" s="3"/>
      <c r="N88" s="3"/>
    </row>
    <row r="89" spans="1:14" ht="15.75" customHeight="1">
      <c r="A89" s="1"/>
      <c r="B89" s="2"/>
      <c r="C89" s="3"/>
      <c r="D89" s="3"/>
      <c r="E89" s="3"/>
      <c r="F89" s="3"/>
      <c r="G89" s="3"/>
      <c r="H89" s="3"/>
      <c r="I89" s="3"/>
      <c r="J89" s="3"/>
      <c r="K89" s="3"/>
      <c r="L89" s="3"/>
      <c r="M89" s="3"/>
      <c r="N89" s="3"/>
    </row>
    <row r="90" spans="1:14" ht="15.75" customHeight="1">
      <c r="A90" s="1"/>
      <c r="B90" s="2"/>
      <c r="C90" s="3"/>
      <c r="D90" s="3"/>
      <c r="E90" s="3"/>
      <c r="F90" s="3"/>
      <c r="G90" s="3"/>
      <c r="H90" s="3"/>
      <c r="I90" s="3"/>
      <c r="J90" s="3"/>
      <c r="K90" s="3"/>
      <c r="L90" s="3"/>
      <c r="M90" s="3"/>
      <c r="N90" s="3"/>
    </row>
    <row r="91" spans="1:14" ht="15.75" customHeight="1">
      <c r="A91" s="1"/>
      <c r="B91" s="2"/>
      <c r="C91" s="3"/>
      <c r="D91" s="3"/>
      <c r="E91" s="3"/>
      <c r="F91" s="3"/>
      <c r="G91" s="3"/>
      <c r="H91" s="3"/>
      <c r="I91" s="3"/>
      <c r="J91" s="3"/>
      <c r="K91" s="3"/>
      <c r="L91" s="3"/>
      <c r="M91" s="3"/>
      <c r="N91" s="3"/>
    </row>
    <row r="92" spans="1:14" ht="15.75" customHeight="1">
      <c r="A92" s="1"/>
      <c r="B92" s="2"/>
      <c r="C92" s="3"/>
      <c r="D92" s="3"/>
      <c r="E92" s="3"/>
      <c r="F92" s="3"/>
      <c r="G92" s="3"/>
      <c r="H92" s="3"/>
      <c r="I92" s="3"/>
      <c r="J92" s="3"/>
      <c r="K92" s="3"/>
      <c r="L92" s="3"/>
      <c r="M92" s="3"/>
      <c r="N92" s="3"/>
    </row>
    <row r="93" spans="1:14" ht="15.75" customHeight="1">
      <c r="A93" s="1"/>
      <c r="B93" s="2"/>
      <c r="C93" s="3"/>
      <c r="D93" s="3"/>
      <c r="E93" s="3"/>
      <c r="F93" s="3"/>
      <c r="G93" s="3"/>
      <c r="H93" s="3"/>
      <c r="I93" s="3"/>
      <c r="J93" s="3"/>
      <c r="K93" s="3"/>
      <c r="L93" s="3"/>
      <c r="M93" s="3"/>
      <c r="N93" s="3"/>
    </row>
    <row r="94" spans="1:14" ht="15.75" customHeight="1">
      <c r="A94" s="1"/>
      <c r="B94" s="2"/>
      <c r="C94" s="3"/>
      <c r="D94" s="3"/>
      <c r="E94" s="3"/>
      <c r="F94" s="3"/>
      <c r="G94" s="3"/>
      <c r="H94" s="3"/>
      <c r="I94" s="3"/>
      <c r="J94" s="3"/>
      <c r="K94" s="3"/>
      <c r="L94" s="3"/>
      <c r="M94" s="3"/>
      <c r="N94" s="3"/>
    </row>
    <row r="95" spans="1:14" ht="15.75" customHeight="1">
      <c r="A95" s="1"/>
      <c r="B95" s="2"/>
      <c r="C95" s="3"/>
      <c r="D95" s="3"/>
      <c r="E95" s="3"/>
      <c r="F95" s="3"/>
      <c r="G95" s="3"/>
      <c r="H95" s="3"/>
      <c r="I95" s="3"/>
      <c r="J95" s="3"/>
      <c r="K95" s="3"/>
      <c r="L95" s="3"/>
      <c r="M95" s="3"/>
      <c r="N95" s="3"/>
    </row>
    <row r="96" spans="1:14" ht="15.75" customHeight="1">
      <c r="A96" s="1"/>
      <c r="B96" s="2"/>
      <c r="C96" s="3"/>
      <c r="D96" s="3"/>
      <c r="E96" s="3"/>
      <c r="F96" s="3"/>
      <c r="G96" s="3"/>
      <c r="H96" s="3"/>
      <c r="I96" s="3"/>
      <c r="J96" s="3"/>
      <c r="K96" s="3"/>
      <c r="L96" s="3"/>
      <c r="M96" s="3"/>
      <c r="N96" s="3"/>
    </row>
    <row r="97" spans="1:14" ht="15.75" customHeight="1">
      <c r="A97" s="1"/>
      <c r="B97" s="2"/>
      <c r="C97" s="3"/>
      <c r="D97" s="3"/>
      <c r="E97" s="3"/>
      <c r="F97" s="3"/>
      <c r="G97" s="3"/>
      <c r="H97" s="3"/>
      <c r="I97" s="3"/>
      <c r="J97" s="3"/>
      <c r="K97" s="3"/>
      <c r="L97" s="3"/>
      <c r="M97" s="3"/>
      <c r="N97" s="3"/>
    </row>
    <row r="98" spans="1:14" ht="15.75" customHeight="1">
      <c r="A98" s="1"/>
      <c r="B98" s="2"/>
      <c r="C98" s="3"/>
      <c r="D98" s="3"/>
      <c r="E98" s="3"/>
      <c r="F98" s="3"/>
      <c r="G98" s="3"/>
      <c r="H98" s="3"/>
      <c r="I98" s="3"/>
      <c r="J98" s="3"/>
      <c r="K98" s="3"/>
      <c r="L98" s="3"/>
      <c r="M98" s="3"/>
      <c r="N98" s="3"/>
    </row>
    <row r="99" spans="1:14" ht="15.75" customHeight="1">
      <c r="A99" s="1"/>
      <c r="B99" s="2"/>
      <c r="C99" s="3"/>
      <c r="D99" s="3"/>
      <c r="E99" s="3"/>
      <c r="F99" s="3"/>
      <c r="G99" s="3"/>
      <c r="H99" s="3"/>
      <c r="I99" s="3"/>
      <c r="J99" s="3"/>
      <c r="K99" s="3"/>
      <c r="L99" s="3"/>
      <c r="M99" s="3"/>
      <c r="N99" s="3"/>
    </row>
    <row r="100" spans="1:14" ht="15.75" customHeight="1">
      <c r="A100" s="1"/>
      <c r="B100" s="2"/>
      <c r="C100" s="3"/>
      <c r="D100" s="3"/>
      <c r="E100" s="3"/>
      <c r="F100" s="3"/>
      <c r="G100" s="3"/>
      <c r="H100" s="3"/>
      <c r="I100" s="3"/>
      <c r="J100" s="3"/>
      <c r="K100" s="3"/>
      <c r="L100" s="3"/>
      <c r="M100" s="3"/>
      <c r="N100" s="3"/>
    </row>
    <row r="101" spans="1:14" ht="15.75" customHeight="1">
      <c r="A101" s="1"/>
      <c r="B101" s="2"/>
      <c r="C101" s="3"/>
      <c r="D101" s="3"/>
      <c r="E101" s="3"/>
      <c r="F101" s="3"/>
      <c r="G101" s="3"/>
      <c r="H101" s="3"/>
      <c r="I101" s="3"/>
      <c r="J101" s="3"/>
      <c r="K101" s="3"/>
      <c r="L101" s="3"/>
      <c r="M101" s="3"/>
      <c r="N101" s="3"/>
    </row>
    <row r="102" spans="1:14" ht="15.75" customHeight="1">
      <c r="A102" s="1"/>
      <c r="B102" s="2"/>
      <c r="C102" s="3"/>
      <c r="D102" s="3"/>
      <c r="E102" s="3"/>
      <c r="F102" s="3"/>
      <c r="G102" s="3"/>
      <c r="H102" s="3"/>
      <c r="I102" s="3"/>
      <c r="J102" s="3"/>
      <c r="K102" s="3"/>
      <c r="L102" s="3"/>
      <c r="M102" s="3"/>
      <c r="N102" s="3"/>
    </row>
    <row r="103" spans="1:14" ht="15.75" customHeight="1">
      <c r="A103" s="1"/>
      <c r="B103" s="2"/>
      <c r="C103" s="3"/>
      <c r="D103" s="3"/>
      <c r="E103" s="3"/>
      <c r="F103" s="3"/>
      <c r="G103" s="3"/>
      <c r="H103" s="3"/>
      <c r="I103" s="3"/>
      <c r="J103" s="3"/>
      <c r="K103" s="3"/>
      <c r="L103" s="3"/>
      <c r="M103" s="3"/>
      <c r="N103" s="3"/>
    </row>
    <row r="104" spans="1:14" ht="15.75" customHeight="1">
      <c r="A104" s="1"/>
      <c r="B104" s="2"/>
      <c r="C104" s="3"/>
      <c r="D104" s="3"/>
      <c r="E104" s="3"/>
      <c r="F104" s="3"/>
      <c r="G104" s="3"/>
      <c r="H104" s="3"/>
      <c r="I104" s="3"/>
      <c r="J104" s="3"/>
      <c r="K104" s="3"/>
      <c r="L104" s="3"/>
      <c r="M104" s="3"/>
      <c r="N104" s="3"/>
    </row>
    <row r="105" spans="1:14" ht="15.75" customHeight="1">
      <c r="A105" s="1"/>
      <c r="B105" s="2"/>
      <c r="C105" s="3"/>
      <c r="D105" s="3"/>
      <c r="E105" s="3"/>
      <c r="F105" s="3"/>
      <c r="G105" s="3"/>
      <c r="H105" s="3"/>
      <c r="I105" s="3"/>
      <c r="J105" s="3"/>
      <c r="K105" s="3"/>
      <c r="L105" s="3"/>
      <c r="M105" s="3"/>
      <c r="N105" s="3"/>
    </row>
    <row r="106" spans="1:14" ht="15.75" customHeight="1">
      <c r="A106" s="1"/>
      <c r="B106" s="2"/>
      <c r="C106" s="3"/>
      <c r="D106" s="3"/>
      <c r="E106" s="3"/>
      <c r="F106" s="3"/>
      <c r="G106" s="3"/>
      <c r="H106" s="3"/>
      <c r="I106" s="3"/>
      <c r="J106" s="3"/>
      <c r="K106" s="3"/>
      <c r="L106" s="3"/>
      <c r="M106" s="3"/>
      <c r="N106" s="3"/>
    </row>
    <row r="107" spans="1:14" ht="15.75" customHeight="1">
      <c r="A107" s="1"/>
      <c r="B107" s="2"/>
      <c r="C107" s="3"/>
      <c r="D107" s="3"/>
      <c r="E107" s="3"/>
      <c r="F107" s="3"/>
      <c r="G107" s="3"/>
      <c r="H107" s="3"/>
      <c r="I107" s="3"/>
      <c r="J107" s="3"/>
      <c r="K107" s="3"/>
      <c r="L107" s="3"/>
      <c r="M107" s="3"/>
      <c r="N107" s="3"/>
    </row>
    <row r="108" spans="1:14" ht="15.75" customHeight="1">
      <c r="A108" s="1"/>
      <c r="B108" s="2"/>
      <c r="C108" s="3"/>
      <c r="D108" s="3"/>
      <c r="E108" s="3"/>
      <c r="F108" s="3"/>
      <c r="G108" s="3"/>
      <c r="H108" s="3"/>
      <c r="I108" s="3"/>
      <c r="J108" s="3"/>
      <c r="K108" s="3"/>
      <c r="L108" s="3"/>
      <c r="M108" s="3"/>
      <c r="N108" s="3"/>
    </row>
    <row r="109" spans="1:14" ht="15.75" customHeight="1">
      <c r="A109" s="1"/>
      <c r="B109" s="2"/>
      <c r="C109" s="3"/>
      <c r="D109" s="3"/>
      <c r="E109" s="3"/>
      <c r="F109" s="3"/>
      <c r="G109" s="3"/>
      <c r="H109" s="3"/>
      <c r="I109" s="3"/>
      <c r="J109" s="3"/>
      <c r="K109" s="3"/>
      <c r="L109" s="3"/>
      <c r="M109" s="3"/>
      <c r="N109" s="3"/>
    </row>
    <row r="110" spans="1:14" ht="15.75" customHeight="1">
      <c r="A110" s="1"/>
      <c r="B110" s="2"/>
      <c r="C110" s="3"/>
      <c r="D110" s="3"/>
      <c r="E110" s="3"/>
      <c r="F110" s="3"/>
      <c r="G110" s="3"/>
      <c r="H110" s="3"/>
      <c r="I110" s="3"/>
      <c r="J110" s="3"/>
      <c r="K110" s="3"/>
      <c r="L110" s="3"/>
      <c r="M110" s="3"/>
      <c r="N110" s="3"/>
    </row>
    <row r="111" spans="1:14" ht="15.75" customHeight="1">
      <c r="A111" s="1"/>
      <c r="B111" s="2"/>
      <c r="C111" s="3"/>
      <c r="D111" s="3"/>
      <c r="E111" s="3"/>
      <c r="F111" s="3"/>
      <c r="G111" s="3"/>
      <c r="H111" s="3"/>
      <c r="I111" s="3"/>
      <c r="J111" s="3"/>
      <c r="K111" s="3"/>
      <c r="L111" s="3"/>
      <c r="M111" s="3"/>
      <c r="N111" s="3"/>
    </row>
    <row r="112" spans="1:14" ht="15.75" customHeight="1">
      <c r="A112" s="1"/>
      <c r="B112" s="2"/>
      <c r="C112" s="3"/>
      <c r="D112" s="3"/>
      <c r="E112" s="3"/>
      <c r="F112" s="3"/>
      <c r="G112" s="3"/>
      <c r="H112" s="3"/>
      <c r="I112" s="3"/>
      <c r="J112" s="3"/>
      <c r="K112" s="3"/>
      <c r="L112" s="3"/>
      <c r="M112" s="3"/>
      <c r="N112" s="3"/>
    </row>
    <row r="113" spans="1:14" ht="15.75" customHeight="1">
      <c r="A113" s="1"/>
      <c r="B113" s="2"/>
      <c r="C113" s="3"/>
      <c r="D113" s="3"/>
      <c r="E113" s="3"/>
      <c r="F113" s="3"/>
      <c r="G113" s="3"/>
      <c r="H113" s="3"/>
      <c r="I113" s="3"/>
      <c r="J113" s="3"/>
      <c r="K113" s="3"/>
      <c r="L113" s="3"/>
      <c r="M113" s="3"/>
      <c r="N113" s="3"/>
    </row>
    <row r="114" spans="1:14" ht="15.75" customHeight="1">
      <c r="A114" s="1"/>
      <c r="B114" s="2"/>
      <c r="C114" s="3"/>
      <c r="D114" s="3"/>
      <c r="E114" s="3"/>
      <c r="F114" s="3"/>
      <c r="G114" s="3"/>
      <c r="H114" s="3"/>
      <c r="I114" s="3"/>
      <c r="J114" s="3"/>
      <c r="K114" s="3"/>
      <c r="L114" s="3"/>
      <c r="M114" s="3"/>
      <c r="N114" s="3"/>
    </row>
    <row r="115" spans="1:14" ht="15.75" customHeight="1">
      <c r="A115" s="1"/>
      <c r="B115" s="2"/>
      <c r="C115" s="3"/>
      <c r="D115" s="3"/>
      <c r="E115" s="3"/>
      <c r="F115" s="3"/>
      <c r="G115" s="3"/>
      <c r="H115" s="3"/>
      <c r="I115" s="3"/>
      <c r="J115" s="3"/>
      <c r="K115" s="3"/>
      <c r="L115" s="3"/>
      <c r="M115" s="3"/>
      <c r="N115" s="3"/>
    </row>
    <row r="116" spans="1:14" ht="15.75" customHeight="1">
      <c r="A116" s="1"/>
      <c r="B116" s="2"/>
      <c r="C116" s="3"/>
      <c r="D116" s="3"/>
      <c r="E116" s="3"/>
      <c r="F116" s="3"/>
      <c r="G116" s="3"/>
      <c r="H116" s="3"/>
      <c r="I116" s="3"/>
      <c r="J116" s="3"/>
      <c r="K116" s="3"/>
      <c r="L116" s="3"/>
      <c r="M116" s="3"/>
      <c r="N116" s="3"/>
    </row>
    <row r="117" spans="1:14" ht="15.75" customHeight="1">
      <c r="A117" s="1"/>
      <c r="B117" s="2"/>
      <c r="C117" s="3"/>
      <c r="D117" s="3"/>
      <c r="E117" s="3"/>
      <c r="F117" s="3"/>
      <c r="G117" s="3"/>
      <c r="H117" s="3"/>
      <c r="I117" s="3"/>
      <c r="J117" s="3"/>
      <c r="K117" s="3"/>
      <c r="L117" s="3"/>
      <c r="M117" s="3"/>
      <c r="N117" s="3"/>
    </row>
    <row r="118" spans="1:14" ht="15.75" customHeight="1">
      <c r="A118" s="1"/>
      <c r="B118" s="2"/>
      <c r="C118" s="3"/>
      <c r="D118" s="3"/>
      <c r="E118" s="3"/>
      <c r="F118" s="3"/>
      <c r="G118" s="3"/>
      <c r="H118" s="3"/>
      <c r="I118" s="3"/>
      <c r="J118" s="3"/>
      <c r="K118" s="3"/>
      <c r="L118" s="3"/>
      <c r="M118" s="3"/>
      <c r="N118" s="3"/>
    </row>
    <row r="119" spans="1:14" ht="15.75" customHeight="1">
      <c r="A119" s="1"/>
      <c r="B119" s="2"/>
      <c r="C119" s="3"/>
      <c r="D119" s="3"/>
      <c r="E119" s="3"/>
      <c r="F119" s="3"/>
      <c r="G119" s="3"/>
      <c r="H119" s="3"/>
      <c r="I119" s="3"/>
      <c r="J119" s="3"/>
      <c r="K119" s="3"/>
      <c r="L119" s="3"/>
      <c r="M119" s="3"/>
      <c r="N119" s="3"/>
    </row>
    <row r="120" spans="1:14" ht="15.75" customHeight="1">
      <c r="A120" s="1"/>
      <c r="B120" s="2"/>
      <c r="C120" s="3"/>
      <c r="D120" s="3"/>
      <c r="E120" s="3"/>
      <c r="F120" s="3"/>
      <c r="G120" s="3"/>
      <c r="H120" s="3"/>
      <c r="I120" s="3"/>
      <c r="J120" s="3"/>
      <c r="K120" s="3"/>
      <c r="L120" s="3"/>
      <c r="M120" s="3"/>
      <c r="N120" s="3"/>
    </row>
    <row r="121" spans="1:14" ht="15.75" customHeight="1">
      <c r="A121" s="1"/>
      <c r="B121" s="2"/>
      <c r="C121" s="3"/>
      <c r="D121" s="3"/>
      <c r="E121" s="3"/>
      <c r="F121" s="3"/>
      <c r="G121" s="3"/>
      <c r="H121" s="3"/>
      <c r="I121" s="3"/>
      <c r="J121" s="3"/>
      <c r="K121" s="3"/>
      <c r="L121" s="3"/>
      <c r="M121" s="3"/>
      <c r="N121" s="3"/>
    </row>
    <row r="122" spans="1:14" ht="15.75" customHeight="1">
      <c r="A122" s="1"/>
      <c r="B122" s="2"/>
      <c r="C122" s="3"/>
      <c r="D122" s="3"/>
      <c r="E122" s="3"/>
      <c r="F122" s="3"/>
      <c r="G122" s="3"/>
      <c r="H122" s="3"/>
      <c r="I122" s="3"/>
      <c r="J122" s="3"/>
      <c r="K122" s="3"/>
      <c r="L122" s="3"/>
      <c r="M122" s="3"/>
      <c r="N122" s="3"/>
    </row>
    <row r="123" spans="1:14" ht="15.75" customHeight="1">
      <c r="A123" s="1"/>
      <c r="B123" s="2"/>
      <c r="C123" s="3"/>
      <c r="D123" s="3"/>
      <c r="E123" s="3"/>
      <c r="F123" s="3"/>
      <c r="G123" s="3"/>
      <c r="H123" s="3"/>
      <c r="I123" s="3"/>
      <c r="J123" s="3"/>
      <c r="K123" s="3"/>
      <c r="L123" s="3"/>
      <c r="M123" s="3"/>
      <c r="N123" s="3"/>
    </row>
    <row r="124" spans="1:14" ht="15.75" customHeight="1">
      <c r="A124" s="1"/>
      <c r="B124" s="2"/>
      <c r="C124" s="3"/>
      <c r="D124" s="3"/>
      <c r="E124" s="3"/>
      <c r="F124" s="3"/>
      <c r="G124" s="3"/>
      <c r="H124" s="3"/>
      <c r="I124" s="3"/>
      <c r="J124" s="3"/>
      <c r="K124" s="3"/>
      <c r="L124" s="3"/>
      <c r="M124" s="3"/>
      <c r="N124" s="3"/>
    </row>
    <row r="125" spans="1:14" ht="15.75" customHeight="1">
      <c r="A125" s="1"/>
      <c r="B125" s="2"/>
      <c r="C125" s="3"/>
      <c r="D125" s="3"/>
      <c r="E125" s="3"/>
      <c r="F125" s="3"/>
      <c r="G125" s="3"/>
      <c r="H125" s="3"/>
      <c r="I125" s="3"/>
      <c r="J125" s="3"/>
      <c r="K125" s="3"/>
      <c r="L125" s="3"/>
      <c r="M125" s="3"/>
      <c r="N125" s="3"/>
    </row>
    <row r="126" spans="1:14" ht="15.75" customHeight="1">
      <c r="A126" s="1"/>
      <c r="B126" s="2"/>
      <c r="C126" s="3"/>
      <c r="D126" s="3"/>
      <c r="E126" s="3"/>
      <c r="F126" s="3"/>
      <c r="G126" s="3"/>
      <c r="H126" s="3"/>
      <c r="I126" s="3"/>
      <c r="J126" s="3"/>
      <c r="K126" s="3"/>
      <c r="L126" s="3"/>
      <c r="M126" s="3"/>
      <c r="N126" s="3"/>
    </row>
    <row r="127" spans="1:14" ht="15.75" customHeight="1">
      <c r="A127" s="1"/>
      <c r="B127" s="2"/>
      <c r="C127" s="3"/>
      <c r="D127" s="3"/>
      <c r="E127" s="3"/>
      <c r="F127" s="3"/>
      <c r="G127" s="3"/>
      <c r="H127" s="3"/>
      <c r="I127" s="3"/>
      <c r="J127" s="3"/>
      <c r="K127" s="3"/>
      <c r="L127" s="3"/>
      <c r="M127" s="3"/>
      <c r="N127" s="3"/>
    </row>
    <row r="128" spans="1:14" ht="15.75" customHeight="1">
      <c r="A128" s="1"/>
      <c r="B128" s="2"/>
      <c r="C128" s="3"/>
      <c r="D128" s="3"/>
      <c r="E128" s="3"/>
      <c r="F128" s="3"/>
      <c r="G128" s="3"/>
      <c r="H128" s="3"/>
      <c r="I128" s="3"/>
      <c r="J128" s="3"/>
      <c r="K128" s="3"/>
      <c r="L128" s="3"/>
      <c r="M128" s="3"/>
      <c r="N128" s="3"/>
    </row>
    <row r="129" spans="1:14" ht="15.75" customHeight="1">
      <c r="A129" s="1"/>
      <c r="B129" s="2"/>
      <c r="C129" s="3"/>
      <c r="D129" s="3"/>
      <c r="E129" s="3"/>
      <c r="F129" s="3"/>
      <c r="G129" s="3"/>
      <c r="H129" s="3"/>
      <c r="I129" s="3"/>
      <c r="J129" s="3"/>
      <c r="K129" s="3"/>
      <c r="L129" s="3"/>
      <c r="M129" s="3"/>
      <c r="N129" s="3"/>
    </row>
    <row r="130" spans="1:14" ht="15.75" customHeight="1">
      <c r="A130" s="1"/>
      <c r="B130" s="2"/>
      <c r="C130" s="3"/>
      <c r="D130" s="3"/>
      <c r="E130" s="3"/>
      <c r="F130" s="3"/>
      <c r="G130" s="3"/>
      <c r="H130" s="3"/>
      <c r="I130" s="3"/>
      <c r="J130" s="3"/>
      <c r="K130" s="3"/>
      <c r="L130" s="3"/>
      <c r="M130" s="3"/>
      <c r="N130" s="3"/>
    </row>
    <row r="131" spans="1:14" ht="15.75" customHeight="1">
      <c r="A131" s="1"/>
      <c r="B131" s="2"/>
      <c r="C131" s="3"/>
      <c r="D131" s="3"/>
      <c r="E131" s="3"/>
      <c r="F131" s="3"/>
      <c r="G131" s="3"/>
      <c r="H131" s="3"/>
      <c r="I131" s="3"/>
      <c r="J131" s="3"/>
      <c r="K131" s="3"/>
      <c r="L131" s="3"/>
      <c r="M131" s="3"/>
      <c r="N131" s="3"/>
    </row>
    <row r="132" spans="1:14" ht="15.75" customHeight="1">
      <c r="A132" s="1"/>
      <c r="B132" s="2"/>
      <c r="C132" s="3"/>
      <c r="D132" s="3"/>
      <c r="E132" s="3"/>
      <c r="F132" s="3"/>
      <c r="G132" s="3"/>
      <c r="H132" s="3"/>
      <c r="I132" s="3"/>
      <c r="J132" s="3"/>
      <c r="K132" s="3"/>
      <c r="L132" s="3"/>
      <c r="M132" s="3"/>
      <c r="N132" s="3"/>
    </row>
    <row r="133" spans="1:14" ht="15.75" customHeight="1">
      <c r="A133" s="1"/>
      <c r="B133" s="2"/>
      <c r="C133" s="3"/>
      <c r="D133" s="3"/>
      <c r="E133" s="3"/>
      <c r="F133" s="3"/>
      <c r="G133" s="3"/>
      <c r="H133" s="3"/>
      <c r="I133" s="3"/>
      <c r="J133" s="3"/>
      <c r="K133" s="3"/>
      <c r="L133" s="3"/>
      <c r="M133" s="3"/>
      <c r="N133" s="3"/>
    </row>
    <row r="134" spans="1:14" ht="15.75" customHeight="1">
      <c r="A134" s="1"/>
      <c r="B134" s="2"/>
      <c r="C134" s="3"/>
      <c r="D134" s="3"/>
      <c r="E134" s="3"/>
      <c r="F134" s="3"/>
      <c r="G134" s="3"/>
      <c r="H134" s="3"/>
      <c r="I134" s="3"/>
      <c r="J134" s="3"/>
      <c r="K134" s="3"/>
      <c r="L134" s="3"/>
      <c r="M134" s="3"/>
      <c r="N134" s="3"/>
    </row>
    <row r="135" spans="1:14" ht="15.75" customHeight="1">
      <c r="A135" s="1"/>
      <c r="B135" s="2"/>
      <c r="C135" s="3"/>
      <c r="D135" s="3"/>
      <c r="E135" s="3"/>
      <c r="F135" s="3"/>
      <c r="G135" s="3"/>
      <c r="H135" s="3"/>
      <c r="I135" s="3"/>
      <c r="J135" s="3"/>
      <c r="K135" s="3"/>
      <c r="L135" s="3"/>
      <c r="M135" s="3"/>
      <c r="N135" s="3"/>
    </row>
    <row r="136" spans="1:14" ht="15.75" customHeight="1">
      <c r="A136" s="1"/>
      <c r="B136" s="2"/>
      <c r="C136" s="3"/>
      <c r="D136" s="3"/>
      <c r="E136" s="3"/>
      <c r="F136" s="3"/>
      <c r="G136" s="3"/>
      <c r="H136" s="3"/>
      <c r="I136" s="3"/>
      <c r="J136" s="3"/>
      <c r="K136" s="3"/>
      <c r="L136" s="3"/>
      <c r="M136" s="3"/>
      <c r="N136" s="3"/>
    </row>
    <row r="137" spans="1:14" ht="15.75" customHeight="1">
      <c r="A137" s="1"/>
      <c r="B137" s="2"/>
      <c r="C137" s="3"/>
      <c r="D137" s="3"/>
      <c r="E137" s="3"/>
      <c r="F137" s="3"/>
      <c r="G137" s="3"/>
      <c r="H137" s="3"/>
      <c r="I137" s="3"/>
      <c r="J137" s="3"/>
      <c r="K137" s="3"/>
      <c r="L137" s="3"/>
      <c r="M137" s="3"/>
      <c r="N137" s="3"/>
    </row>
    <row r="138" spans="1:14" ht="15.75" customHeight="1">
      <c r="A138" s="1"/>
      <c r="B138" s="2"/>
      <c r="C138" s="3"/>
      <c r="D138" s="3"/>
      <c r="E138" s="3"/>
      <c r="F138" s="3"/>
      <c r="G138" s="3"/>
      <c r="H138" s="3"/>
      <c r="I138" s="3"/>
      <c r="J138" s="3"/>
      <c r="K138" s="3"/>
      <c r="L138" s="3"/>
      <c r="M138" s="3"/>
      <c r="N138" s="3"/>
    </row>
    <row r="139" spans="1:14" ht="15.75" customHeight="1">
      <c r="A139" s="1"/>
      <c r="B139" s="2"/>
      <c r="C139" s="3"/>
      <c r="D139" s="3"/>
      <c r="E139" s="3"/>
      <c r="F139" s="3"/>
      <c r="G139" s="3"/>
      <c r="H139" s="3"/>
      <c r="I139" s="3"/>
      <c r="J139" s="3"/>
      <c r="K139" s="3"/>
      <c r="L139" s="3"/>
      <c r="M139" s="3"/>
      <c r="N139" s="3"/>
    </row>
    <row r="140" spans="1:14" ht="15.75" customHeight="1">
      <c r="A140" s="1"/>
      <c r="B140" s="2"/>
      <c r="C140" s="3"/>
      <c r="D140" s="3"/>
      <c r="E140" s="3"/>
      <c r="F140" s="3"/>
      <c r="G140" s="3"/>
      <c r="H140" s="3"/>
      <c r="I140" s="3"/>
      <c r="J140" s="3"/>
      <c r="K140" s="3"/>
      <c r="L140" s="3"/>
      <c r="M140" s="3"/>
      <c r="N140" s="3"/>
    </row>
    <row r="141" spans="1:14" ht="15.75" customHeight="1">
      <c r="A141" s="1"/>
      <c r="B141" s="2"/>
      <c r="C141" s="3"/>
      <c r="D141" s="3"/>
      <c r="E141" s="3"/>
      <c r="F141" s="3"/>
      <c r="G141" s="3"/>
      <c r="H141" s="3"/>
      <c r="I141" s="3"/>
      <c r="J141" s="3"/>
      <c r="K141" s="3"/>
      <c r="L141" s="3"/>
      <c r="M141" s="3"/>
      <c r="N141" s="3"/>
    </row>
    <row r="142" spans="1:14" ht="15.75" customHeight="1">
      <c r="A142" s="1"/>
      <c r="B142" s="2"/>
      <c r="C142" s="3"/>
      <c r="D142" s="3"/>
      <c r="E142" s="3"/>
      <c r="F142" s="3"/>
      <c r="G142" s="3"/>
      <c r="H142" s="3"/>
      <c r="I142" s="3"/>
      <c r="J142" s="3"/>
      <c r="K142" s="3"/>
      <c r="L142" s="3"/>
      <c r="M142" s="3"/>
      <c r="N142" s="3"/>
    </row>
    <row r="143" spans="1:14" ht="15.75" customHeight="1">
      <c r="A143" s="1"/>
      <c r="B143" s="2"/>
      <c r="C143" s="3"/>
      <c r="D143" s="3"/>
      <c r="E143" s="3"/>
      <c r="F143" s="3"/>
      <c r="G143" s="3"/>
      <c r="H143" s="3"/>
      <c r="I143" s="3"/>
      <c r="J143" s="3"/>
      <c r="K143" s="3"/>
      <c r="L143" s="3"/>
      <c r="M143" s="3"/>
      <c r="N143" s="3"/>
    </row>
    <row r="144" spans="1:14" ht="15.75" customHeight="1">
      <c r="A144" s="1"/>
      <c r="B144" s="2"/>
      <c r="C144" s="3"/>
      <c r="D144" s="3"/>
      <c r="E144" s="3"/>
      <c r="F144" s="3"/>
      <c r="G144" s="3"/>
      <c r="H144" s="3"/>
      <c r="I144" s="3"/>
      <c r="J144" s="3"/>
      <c r="K144" s="3"/>
      <c r="L144" s="3"/>
      <c r="M144" s="3"/>
      <c r="N144" s="3"/>
    </row>
    <row r="145" spans="1:14" ht="15.75" customHeight="1">
      <c r="A145" s="1"/>
      <c r="B145" s="2"/>
      <c r="C145" s="3"/>
      <c r="D145" s="3"/>
      <c r="E145" s="3"/>
      <c r="F145" s="3"/>
      <c r="G145" s="3"/>
      <c r="H145" s="3"/>
      <c r="I145" s="3"/>
      <c r="J145" s="3"/>
      <c r="K145" s="3"/>
      <c r="L145" s="3"/>
      <c r="M145" s="3"/>
      <c r="N145" s="3"/>
    </row>
    <row r="146" spans="1:14" ht="15.75" customHeight="1">
      <c r="A146" s="1"/>
      <c r="B146" s="2"/>
      <c r="C146" s="3"/>
      <c r="D146" s="3"/>
      <c r="E146" s="3"/>
      <c r="F146" s="3"/>
      <c r="G146" s="3"/>
      <c r="H146" s="3"/>
      <c r="I146" s="3"/>
      <c r="J146" s="3"/>
      <c r="K146" s="3"/>
      <c r="L146" s="3"/>
      <c r="M146" s="3"/>
      <c r="N146" s="3"/>
    </row>
    <row r="147" spans="1:14" ht="15.75" customHeight="1">
      <c r="A147" s="1"/>
      <c r="B147" s="2"/>
      <c r="C147" s="3"/>
      <c r="D147" s="3"/>
      <c r="E147" s="3"/>
      <c r="F147" s="3"/>
      <c r="G147" s="3"/>
      <c r="H147" s="3"/>
      <c r="I147" s="3"/>
      <c r="J147" s="3"/>
      <c r="K147" s="3"/>
      <c r="L147" s="3"/>
      <c r="M147" s="3"/>
      <c r="N147" s="3"/>
    </row>
    <row r="148" spans="1:14" ht="15.75" customHeight="1">
      <c r="A148" s="1"/>
      <c r="B148" s="2"/>
      <c r="C148" s="3"/>
      <c r="D148" s="3"/>
      <c r="E148" s="3"/>
      <c r="F148" s="3"/>
      <c r="G148" s="3"/>
      <c r="H148" s="3"/>
      <c r="I148" s="3"/>
      <c r="J148" s="3"/>
      <c r="K148" s="3"/>
      <c r="L148" s="3"/>
      <c r="M148" s="3"/>
      <c r="N148" s="3"/>
    </row>
    <row r="149" spans="1:14" ht="15.75" customHeight="1">
      <c r="A149" s="1"/>
      <c r="B149" s="2"/>
      <c r="C149" s="3"/>
      <c r="D149" s="3"/>
      <c r="E149" s="3"/>
      <c r="F149" s="3"/>
      <c r="G149" s="3"/>
      <c r="H149" s="3"/>
      <c r="I149" s="3"/>
      <c r="J149" s="3"/>
      <c r="K149" s="3"/>
      <c r="L149" s="3"/>
      <c r="M149" s="3"/>
      <c r="N149" s="3"/>
    </row>
    <row r="150" spans="1:14" ht="15.75" customHeight="1">
      <c r="A150" s="1"/>
      <c r="B150" s="2"/>
      <c r="C150" s="3"/>
      <c r="D150" s="3"/>
      <c r="E150" s="3"/>
      <c r="F150" s="3"/>
      <c r="G150" s="3"/>
      <c r="H150" s="3"/>
      <c r="I150" s="3"/>
      <c r="J150" s="3"/>
      <c r="K150" s="3"/>
      <c r="L150" s="3"/>
      <c r="M150" s="3"/>
      <c r="N150" s="3"/>
    </row>
    <row r="151" spans="1:14" ht="15.75" customHeight="1">
      <c r="A151" s="1"/>
      <c r="B151" s="2"/>
      <c r="C151" s="3"/>
      <c r="D151" s="3"/>
      <c r="E151" s="3"/>
      <c r="F151" s="3"/>
      <c r="G151" s="3"/>
      <c r="H151" s="3"/>
      <c r="I151" s="3"/>
      <c r="J151" s="3"/>
      <c r="K151" s="3"/>
      <c r="L151" s="3"/>
      <c r="M151" s="3"/>
      <c r="N151" s="3"/>
    </row>
    <row r="152" spans="1:14" ht="15.75" customHeight="1">
      <c r="A152" s="1"/>
      <c r="B152" s="2"/>
      <c r="C152" s="3"/>
      <c r="D152" s="3"/>
      <c r="E152" s="3"/>
      <c r="F152" s="3"/>
      <c r="G152" s="3"/>
      <c r="H152" s="3"/>
      <c r="I152" s="3"/>
      <c r="J152" s="3"/>
      <c r="K152" s="3"/>
      <c r="L152" s="3"/>
      <c r="M152" s="3"/>
      <c r="N152" s="3"/>
    </row>
    <row r="153" spans="1:14" ht="15.75" customHeight="1">
      <c r="A153" s="1"/>
      <c r="B153" s="2"/>
      <c r="C153" s="3"/>
      <c r="D153" s="3"/>
      <c r="E153" s="3"/>
      <c r="F153" s="3"/>
      <c r="G153" s="3"/>
      <c r="H153" s="3"/>
      <c r="I153" s="3"/>
      <c r="J153" s="3"/>
      <c r="K153" s="3"/>
      <c r="L153" s="3"/>
      <c r="M153" s="3"/>
      <c r="N153" s="3"/>
    </row>
    <row r="154" spans="1:14" ht="15.75" customHeight="1">
      <c r="A154" s="1"/>
      <c r="B154" s="2"/>
      <c r="C154" s="3"/>
      <c r="D154" s="3"/>
      <c r="E154" s="3"/>
      <c r="F154" s="3"/>
      <c r="G154" s="3"/>
      <c r="H154" s="3"/>
      <c r="I154" s="3"/>
      <c r="J154" s="3"/>
      <c r="K154" s="3"/>
      <c r="L154" s="3"/>
      <c r="M154" s="3"/>
      <c r="N154" s="3"/>
    </row>
    <row r="155" spans="1:14" ht="15.75" customHeight="1">
      <c r="A155" s="1"/>
      <c r="B155" s="2"/>
      <c r="C155" s="3"/>
      <c r="D155" s="3"/>
      <c r="E155" s="3"/>
      <c r="F155" s="3"/>
      <c r="G155" s="3"/>
      <c r="H155" s="3"/>
      <c r="I155" s="3"/>
      <c r="J155" s="3"/>
      <c r="K155" s="3"/>
      <c r="L155" s="3"/>
      <c r="M155" s="3"/>
      <c r="N155" s="3"/>
    </row>
    <row r="156" spans="1:14" ht="15.75" customHeight="1">
      <c r="A156" s="1"/>
      <c r="B156" s="2"/>
      <c r="C156" s="3"/>
      <c r="D156" s="3"/>
      <c r="E156" s="3"/>
      <c r="F156" s="3"/>
      <c r="G156" s="3"/>
      <c r="H156" s="3"/>
      <c r="I156" s="3"/>
      <c r="J156" s="3"/>
      <c r="K156" s="3"/>
      <c r="L156" s="3"/>
      <c r="M156" s="3"/>
      <c r="N156" s="3"/>
    </row>
    <row r="157" spans="1:14" ht="15.75" customHeight="1">
      <c r="A157" s="1"/>
      <c r="B157" s="2"/>
      <c r="C157" s="3"/>
      <c r="D157" s="3"/>
      <c r="E157" s="3"/>
      <c r="F157" s="3"/>
      <c r="G157" s="3"/>
      <c r="H157" s="3"/>
      <c r="I157" s="3"/>
      <c r="J157" s="3"/>
      <c r="K157" s="3"/>
      <c r="L157" s="3"/>
      <c r="M157" s="3"/>
      <c r="N157" s="3"/>
    </row>
    <row r="158" spans="1:14" ht="15.75" customHeight="1">
      <c r="A158" s="1"/>
      <c r="B158" s="2"/>
      <c r="C158" s="3"/>
      <c r="D158" s="3"/>
      <c r="E158" s="3"/>
      <c r="F158" s="3"/>
      <c r="G158" s="3"/>
      <c r="H158" s="3"/>
      <c r="I158" s="3"/>
      <c r="J158" s="3"/>
      <c r="K158" s="3"/>
      <c r="L158" s="3"/>
      <c r="M158" s="3"/>
      <c r="N158" s="3"/>
    </row>
    <row r="159" spans="1:14" ht="15.75" customHeight="1">
      <c r="A159" s="1"/>
      <c r="B159" s="2"/>
      <c r="C159" s="3"/>
      <c r="D159" s="3"/>
      <c r="E159" s="3"/>
      <c r="F159" s="3"/>
      <c r="G159" s="3"/>
      <c r="H159" s="3"/>
      <c r="I159" s="3"/>
      <c r="J159" s="3"/>
      <c r="K159" s="3"/>
      <c r="L159" s="3"/>
      <c r="M159" s="3"/>
      <c r="N159" s="3"/>
    </row>
    <row r="160" spans="1:14" ht="15.75" customHeight="1">
      <c r="A160" s="1"/>
      <c r="B160" s="2"/>
      <c r="C160" s="3"/>
      <c r="D160" s="3"/>
      <c r="E160" s="3"/>
      <c r="F160" s="3"/>
      <c r="G160" s="3"/>
      <c r="H160" s="3"/>
      <c r="I160" s="3"/>
      <c r="J160" s="3"/>
      <c r="K160" s="3"/>
      <c r="L160" s="3"/>
      <c r="M160" s="3"/>
      <c r="N160" s="3"/>
    </row>
    <row r="161" spans="1:14" ht="15.75" customHeight="1">
      <c r="A161" s="1"/>
      <c r="B161" s="2"/>
      <c r="C161" s="3"/>
      <c r="D161" s="3"/>
      <c r="E161" s="3"/>
      <c r="F161" s="3"/>
      <c r="G161" s="3"/>
      <c r="H161" s="3"/>
      <c r="I161" s="3"/>
      <c r="J161" s="3"/>
      <c r="K161" s="3"/>
      <c r="L161" s="3"/>
      <c r="M161" s="3"/>
      <c r="N161" s="3"/>
    </row>
    <row r="162" spans="1:14" ht="15.75" customHeight="1">
      <c r="A162" s="1"/>
      <c r="B162" s="2"/>
      <c r="C162" s="3"/>
      <c r="D162" s="3"/>
      <c r="E162" s="3"/>
      <c r="F162" s="3"/>
      <c r="G162" s="3"/>
      <c r="H162" s="3"/>
      <c r="I162" s="3"/>
      <c r="J162" s="3"/>
      <c r="K162" s="3"/>
      <c r="L162" s="3"/>
      <c r="M162" s="3"/>
      <c r="N162" s="3"/>
    </row>
    <row r="163" spans="1:14" ht="15.75" customHeight="1">
      <c r="A163" s="1"/>
      <c r="B163" s="2"/>
      <c r="C163" s="3"/>
      <c r="D163" s="3"/>
      <c r="E163" s="3"/>
      <c r="F163" s="3"/>
      <c r="G163" s="3"/>
      <c r="H163" s="3"/>
      <c r="I163" s="3"/>
      <c r="J163" s="3"/>
      <c r="K163" s="3"/>
      <c r="L163" s="3"/>
      <c r="M163" s="3"/>
      <c r="N163" s="3"/>
    </row>
    <row r="164" spans="1:14" ht="15.75" customHeight="1">
      <c r="A164" s="1"/>
      <c r="B164" s="2"/>
      <c r="C164" s="3"/>
      <c r="D164" s="3"/>
      <c r="E164" s="3"/>
      <c r="F164" s="3"/>
      <c r="G164" s="3"/>
      <c r="H164" s="3"/>
      <c r="I164" s="3"/>
      <c r="J164" s="3"/>
      <c r="K164" s="3"/>
      <c r="L164" s="3"/>
      <c r="M164" s="3"/>
      <c r="N164" s="3"/>
    </row>
    <row r="165" spans="1:14" ht="15.75" customHeight="1">
      <c r="A165" s="1"/>
      <c r="B165" s="2"/>
      <c r="C165" s="3"/>
      <c r="D165" s="3"/>
      <c r="E165" s="3"/>
      <c r="F165" s="3"/>
      <c r="G165" s="3"/>
      <c r="H165" s="3"/>
      <c r="I165" s="3"/>
      <c r="J165" s="3"/>
      <c r="K165" s="3"/>
      <c r="L165" s="3"/>
      <c r="M165" s="3"/>
      <c r="N165" s="3"/>
    </row>
    <row r="166" spans="1:14" ht="15.75" customHeight="1">
      <c r="A166" s="1"/>
      <c r="B166" s="2"/>
      <c r="C166" s="3"/>
      <c r="D166" s="3"/>
      <c r="E166" s="3"/>
      <c r="F166" s="3"/>
      <c r="G166" s="3"/>
      <c r="H166" s="3"/>
      <c r="I166" s="3"/>
      <c r="J166" s="3"/>
      <c r="K166" s="3"/>
      <c r="L166" s="3"/>
      <c r="M166" s="3"/>
      <c r="N166" s="3"/>
    </row>
    <row r="167" spans="1:14" ht="15.75" customHeight="1">
      <c r="A167" s="1"/>
      <c r="B167" s="2"/>
      <c r="C167" s="3"/>
      <c r="D167" s="3"/>
      <c r="E167" s="3"/>
      <c r="F167" s="3"/>
      <c r="G167" s="3"/>
      <c r="H167" s="3"/>
      <c r="I167" s="3"/>
      <c r="J167" s="3"/>
      <c r="K167" s="3"/>
      <c r="L167" s="3"/>
      <c r="M167" s="3"/>
      <c r="N167" s="3"/>
    </row>
    <row r="168" spans="1:14" ht="15.75" customHeight="1">
      <c r="A168" s="1"/>
      <c r="B168" s="2"/>
      <c r="C168" s="3"/>
      <c r="D168" s="3"/>
      <c r="E168" s="3"/>
      <c r="F168" s="3"/>
      <c r="G168" s="3"/>
      <c r="H168" s="3"/>
      <c r="I168" s="3"/>
      <c r="J168" s="3"/>
      <c r="K168" s="3"/>
      <c r="L168" s="3"/>
      <c r="M168" s="3"/>
      <c r="N168" s="3"/>
    </row>
    <row r="169" spans="1:14" ht="15.75" customHeight="1">
      <c r="A169" s="1"/>
      <c r="B169" s="2"/>
      <c r="C169" s="3"/>
      <c r="D169" s="3"/>
      <c r="E169" s="3"/>
      <c r="F169" s="3"/>
      <c r="G169" s="3"/>
      <c r="H169" s="3"/>
      <c r="I169" s="3"/>
      <c r="J169" s="3"/>
      <c r="K169" s="3"/>
      <c r="L169" s="3"/>
      <c r="M169" s="3"/>
      <c r="N169" s="3"/>
    </row>
    <row r="170" spans="1:14" ht="15.75" customHeight="1">
      <c r="A170" s="1"/>
      <c r="B170" s="2"/>
      <c r="C170" s="3"/>
      <c r="D170" s="3"/>
      <c r="E170" s="3"/>
      <c r="F170" s="3"/>
      <c r="G170" s="3"/>
      <c r="H170" s="3"/>
      <c r="I170" s="3"/>
      <c r="J170" s="3"/>
      <c r="K170" s="3"/>
      <c r="L170" s="3"/>
      <c r="M170" s="3"/>
      <c r="N170" s="3"/>
    </row>
    <row r="171" spans="1:14" ht="15.75" customHeight="1">
      <c r="A171" s="1"/>
      <c r="B171" s="2"/>
      <c r="C171" s="3"/>
      <c r="D171" s="3"/>
      <c r="E171" s="3"/>
      <c r="F171" s="3"/>
      <c r="G171" s="3"/>
      <c r="H171" s="3"/>
      <c r="I171" s="3"/>
      <c r="J171" s="3"/>
      <c r="K171" s="3"/>
      <c r="L171" s="3"/>
      <c r="M171" s="3"/>
      <c r="N171" s="3"/>
    </row>
    <row r="172" spans="1:14" ht="15.75" customHeight="1">
      <c r="A172" s="1"/>
      <c r="B172" s="2"/>
      <c r="C172" s="3"/>
      <c r="D172" s="3"/>
      <c r="E172" s="3"/>
      <c r="F172" s="3"/>
      <c r="G172" s="3"/>
      <c r="H172" s="3"/>
      <c r="I172" s="3"/>
      <c r="J172" s="3"/>
      <c r="K172" s="3"/>
      <c r="L172" s="3"/>
      <c r="M172" s="3"/>
      <c r="N172" s="3"/>
    </row>
    <row r="173" spans="1:14" ht="15.75" customHeight="1">
      <c r="A173" s="1"/>
      <c r="B173" s="2"/>
      <c r="C173" s="3"/>
      <c r="D173" s="3"/>
      <c r="E173" s="3"/>
      <c r="F173" s="3"/>
      <c r="G173" s="3"/>
      <c r="H173" s="3"/>
      <c r="I173" s="3"/>
      <c r="J173" s="3"/>
      <c r="K173" s="3"/>
      <c r="L173" s="3"/>
      <c r="M173" s="3"/>
      <c r="N173" s="3"/>
    </row>
    <row r="174" spans="1:14" ht="15.75" customHeight="1">
      <c r="A174" s="1"/>
      <c r="B174" s="2"/>
      <c r="C174" s="3"/>
      <c r="D174" s="3"/>
      <c r="E174" s="3"/>
      <c r="F174" s="3"/>
      <c r="G174" s="3"/>
      <c r="H174" s="3"/>
      <c r="I174" s="3"/>
      <c r="J174" s="3"/>
      <c r="K174" s="3"/>
      <c r="L174" s="3"/>
      <c r="M174" s="3"/>
      <c r="N174" s="3"/>
    </row>
    <row r="175" spans="1:14" ht="15.75" customHeight="1">
      <c r="A175" s="1"/>
      <c r="B175" s="2"/>
      <c r="C175" s="3"/>
      <c r="D175" s="3"/>
      <c r="E175" s="3"/>
      <c r="F175" s="3"/>
      <c r="G175" s="3"/>
      <c r="H175" s="3"/>
      <c r="I175" s="3"/>
      <c r="J175" s="3"/>
      <c r="K175" s="3"/>
      <c r="L175" s="3"/>
      <c r="M175" s="3"/>
      <c r="N175" s="3"/>
    </row>
    <row r="176" spans="1:14" ht="15.75" customHeight="1">
      <c r="A176" s="1"/>
      <c r="B176" s="2"/>
      <c r="C176" s="3"/>
      <c r="D176" s="3"/>
      <c r="E176" s="3"/>
      <c r="F176" s="3"/>
      <c r="G176" s="3"/>
      <c r="H176" s="3"/>
      <c r="I176" s="3"/>
      <c r="J176" s="3"/>
      <c r="K176" s="3"/>
      <c r="L176" s="3"/>
      <c r="M176" s="3"/>
      <c r="N176" s="3"/>
    </row>
    <row r="177" spans="1:14" ht="15.75" customHeight="1">
      <c r="A177" s="1"/>
      <c r="B177" s="2"/>
      <c r="C177" s="3"/>
      <c r="D177" s="3"/>
      <c r="E177" s="3"/>
      <c r="F177" s="3"/>
      <c r="G177" s="3"/>
      <c r="H177" s="3"/>
      <c r="I177" s="3"/>
      <c r="J177" s="3"/>
      <c r="K177" s="3"/>
      <c r="L177" s="3"/>
      <c r="M177" s="3"/>
      <c r="N177" s="3"/>
    </row>
    <row r="178" spans="1:14" ht="15.75" customHeight="1">
      <c r="A178" s="1"/>
      <c r="B178" s="2"/>
      <c r="C178" s="3"/>
      <c r="D178" s="3"/>
      <c r="E178" s="3"/>
      <c r="F178" s="3"/>
      <c r="G178" s="3"/>
      <c r="H178" s="3"/>
      <c r="I178" s="3"/>
      <c r="J178" s="3"/>
      <c r="K178" s="3"/>
      <c r="L178" s="3"/>
      <c r="M178" s="3"/>
      <c r="N178" s="3"/>
    </row>
    <row r="179" spans="1:14" ht="15.75" customHeight="1">
      <c r="A179" s="1"/>
      <c r="B179" s="2"/>
      <c r="C179" s="3"/>
      <c r="D179" s="3"/>
      <c r="E179" s="3"/>
      <c r="F179" s="3"/>
      <c r="G179" s="3"/>
      <c r="H179" s="3"/>
      <c r="I179" s="3"/>
      <c r="J179" s="3"/>
      <c r="K179" s="3"/>
      <c r="L179" s="3"/>
      <c r="M179" s="3"/>
      <c r="N179" s="3"/>
    </row>
    <row r="180" spans="1:14" ht="15.75" customHeight="1">
      <c r="A180" s="1"/>
      <c r="B180" s="2"/>
      <c r="C180" s="3"/>
      <c r="D180" s="3"/>
      <c r="E180" s="3"/>
      <c r="F180" s="3"/>
      <c r="G180" s="3"/>
      <c r="H180" s="3"/>
      <c r="I180" s="3"/>
      <c r="J180" s="3"/>
      <c r="K180" s="3"/>
      <c r="L180" s="3"/>
      <c r="M180" s="3"/>
      <c r="N180" s="3"/>
    </row>
    <row r="181" spans="1:14" ht="15.75" customHeight="1">
      <c r="A181" s="1"/>
      <c r="B181" s="2"/>
      <c r="C181" s="3"/>
      <c r="D181" s="3"/>
      <c r="E181" s="3"/>
      <c r="F181" s="3"/>
      <c r="G181" s="3"/>
      <c r="H181" s="3"/>
      <c r="I181" s="3"/>
      <c r="J181" s="3"/>
      <c r="K181" s="3"/>
      <c r="L181" s="3"/>
      <c r="M181" s="3"/>
      <c r="N181" s="3"/>
    </row>
    <row r="182" spans="1:14" ht="15.75" customHeight="1">
      <c r="A182" s="1"/>
      <c r="B182" s="2"/>
      <c r="C182" s="3"/>
      <c r="D182" s="3"/>
      <c r="E182" s="3"/>
      <c r="F182" s="3"/>
      <c r="G182" s="3"/>
      <c r="H182" s="3"/>
      <c r="I182" s="3"/>
      <c r="J182" s="3"/>
      <c r="K182" s="3"/>
      <c r="L182" s="3"/>
      <c r="M182" s="3"/>
      <c r="N182" s="3"/>
    </row>
    <row r="183" spans="1:14" ht="15.75" customHeight="1">
      <c r="A183" s="1"/>
      <c r="B183" s="2"/>
      <c r="C183" s="3"/>
      <c r="D183" s="3"/>
      <c r="E183" s="3"/>
      <c r="F183" s="3"/>
      <c r="G183" s="3"/>
      <c r="H183" s="3"/>
      <c r="I183" s="3"/>
      <c r="J183" s="3"/>
      <c r="K183" s="3"/>
      <c r="L183" s="3"/>
      <c r="M183" s="3"/>
      <c r="N183" s="3"/>
    </row>
    <row r="184" spans="1:14" ht="15.75" customHeight="1">
      <c r="A184" s="1"/>
      <c r="B184" s="2"/>
      <c r="C184" s="3"/>
      <c r="D184" s="3"/>
      <c r="E184" s="3"/>
      <c r="F184" s="3"/>
      <c r="G184" s="3"/>
      <c r="H184" s="3"/>
      <c r="I184" s="3"/>
      <c r="J184" s="3"/>
      <c r="K184" s="3"/>
      <c r="L184" s="3"/>
      <c r="M184" s="3"/>
      <c r="N184" s="3"/>
    </row>
    <row r="185" spans="1:14" ht="15.75" customHeight="1">
      <c r="A185" s="1"/>
      <c r="B185" s="2"/>
      <c r="C185" s="3"/>
      <c r="D185" s="3"/>
      <c r="E185" s="3"/>
      <c r="F185" s="3"/>
      <c r="G185" s="3"/>
      <c r="H185" s="3"/>
      <c r="I185" s="3"/>
      <c r="J185" s="3"/>
      <c r="K185" s="3"/>
      <c r="L185" s="3"/>
      <c r="M185" s="3"/>
      <c r="N185" s="3"/>
    </row>
    <row r="186" spans="1:14" ht="15.75" customHeight="1">
      <c r="A186" s="1"/>
      <c r="B186" s="2"/>
      <c r="C186" s="3"/>
      <c r="D186" s="3"/>
      <c r="E186" s="3"/>
      <c r="F186" s="3"/>
      <c r="G186" s="3"/>
      <c r="H186" s="3"/>
      <c r="I186" s="3"/>
      <c r="J186" s="3"/>
      <c r="K186" s="3"/>
      <c r="L186" s="3"/>
      <c r="M186" s="3"/>
      <c r="N186" s="3"/>
    </row>
    <row r="187" spans="1:14" ht="15.75" customHeight="1">
      <c r="A187" s="1"/>
      <c r="B187" s="2"/>
      <c r="C187" s="3"/>
      <c r="D187" s="3"/>
      <c r="E187" s="3"/>
      <c r="F187" s="3"/>
      <c r="G187" s="3"/>
      <c r="H187" s="3"/>
      <c r="I187" s="3"/>
      <c r="J187" s="3"/>
      <c r="K187" s="3"/>
      <c r="L187" s="3"/>
      <c r="M187" s="3"/>
      <c r="N187" s="3"/>
    </row>
    <row r="188" spans="1:14" ht="15.75" customHeight="1">
      <c r="A188" s="1"/>
      <c r="B188" s="2"/>
      <c r="C188" s="3"/>
      <c r="D188" s="3"/>
      <c r="E188" s="3"/>
      <c r="F188" s="3"/>
      <c r="G188" s="3"/>
      <c r="H188" s="3"/>
      <c r="I188" s="3"/>
      <c r="J188" s="3"/>
      <c r="K188" s="3"/>
      <c r="L188" s="3"/>
      <c r="M188" s="3"/>
      <c r="N188" s="3"/>
    </row>
    <row r="189" spans="1:14" ht="15.75" customHeight="1">
      <c r="A189" s="1"/>
      <c r="B189" s="2"/>
      <c r="C189" s="3"/>
      <c r="D189" s="3"/>
      <c r="E189" s="3"/>
      <c r="F189" s="3"/>
      <c r="G189" s="3"/>
      <c r="H189" s="3"/>
      <c r="I189" s="3"/>
      <c r="J189" s="3"/>
      <c r="K189" s="3"/>
      <c r="L189" s="3"/>
      <c r="M189" s="3"/>
      <c r="N189" s="3"/>
    </row>
    <row r="190" spans="1:14" ht="15.75" customHeight="1">
      <c r="A190" s="1"/>
      <c r="B190" s="2"/>
      <c r="C190" s="3"/>
      <c r="D190" s="3"/>
      <c r="E190" s="3"/>
      <c r="F190" s="3"/>
      <c r="G190" s="3"/>
      <c r="H190" s="3"/>
      <c r="I190" s="3"/>
      <c r="J190" s="3"/>
      <c r="K190" s="3"/>
      <c r="L190" s="3"/>
      <c r="M190" s="3"/>
      <c r="N190" s="3"/>
    </row>
    <row r="191" spans="1:14" ht="15.75" customHeight="1">
      <c r="A191" s="1"/>
      <c r="B191" s="2"/>
      <c r="C191" s="3"/>
      <c r="D191" s="3"/>
      <c r="E191" s="3"/>
      <c r="F191" s="3"/>
      <c r="G191" s="3"/>
      <c r="H191" s="3"/>
      <c r="I191" s="3"/>
      <c r="J191" s="3"/>
      <c r="K191" s="3"/>
      <c r="L191" s="3"/>
      <c r="M191" s="3"/>
      <c r="N191" s="3"/>
    </row>
    <row r="192" spans="1:14" ht="15.75" customHeight="1">
      <c r="A192" s="1"/>
      <c r="B192" s="2"/>
      <c r="C192" s="3"/>
      <c r="D192" s="3"/>
      <c r="E192" s="3"/>
      <c r="F192" s="3"/>
      <c r="G192" s="3"/>
      <c r="H192" s="3"/>
      <c r="I192" s="3"/>
      <c r="J192" s="3"/>
      <c r="K192" s="3"/>
      <c r="L192" s="3"/>
      <c r="M192" s="3"/>
      <c r="N192" s="3"/>
    </row>
    <row r="193" spans="1:14" ht="15.75" customHeight="1">
      <c r="A193" s="1"/>
      <c r="B193" s="2"/>
      <c r="C193" s="3"/>
      <c r="D193" s="3"/>
      <c r="E193" s="3"/>
      <c r="F193" s="3"/>
      <c r="G193" s="3"/>
      <c r="H193" s="3"/>
      <c r="I193" s="3"/>
      <c r="J193" s="3"/>
      <c r="K193" s="3"/>
      <c r="L193" s="3"/>
      <c r="M193" s="3"/>
      <c r="N193" s="3"/>
    </row>
    <row r="194" spans="1:14" ht="15.75" customHeight="1">
      <c r="A194" s="1"/>
      <c r="B194" s="2"/>
      <c r="C194" s="3"/>
      <c r="D194" s="3"/>
      <c r="E194" s="3"/>
      <c r="F194" s="3"/>
      <c r="G194" s="3"/>
      <c r="H194" s="3"/>
      <c r="I194" s="3"/>
      <c r="J194" s="3"/>
      <c r="K194" s="3"/>
      <c r="L194" s="3"/>
      <c r="M194" s="3"/>
      <c r="N194" s="3"/>
    </row>
    <row r="195" spans="1:14" ht="15.75" customHeight="1">
      <c r="A195" s="1"/>
      <c r="B195" s="2"/>
      <c r="C195" s="3"/>
      <c r="D195" s="3"/>
      <c r="E195" s="3"/>
      <c r="F195" s="3"/>
      <c r="G195" s="3"/>
      <c r="H195" s="3"/>
      <c r="I195" s="3"/>
      <c r="J195" s="3"/>
      <c r="K195" s="3"/>
      <c r="L195" s="3"/>
      <c r="M195" s="3"/>
      <c r="N195" s="3"/>
    </row>
    <row r="196" spans="1:14" ht="15.75" customHeight="1">
      <c r="A196" s="1"/>
      <c r="B196" s="2"/>
      <c r="C196" s="3"/>
      <c r="D196" s="3"/>
      <c r="E196" s="3"/>
      <c r="F196" s="3"/>
      <c r="G196" s="3"/>
      <c r="H196" s="3"/>
      <c r="I196" s="3"/>
      <c r="J196" s="3"/>
      <c r="K196" s="3"/>
      <c r="L196" s="3"/>
      <c r="M196" s="3"/>
      <c r="N196" s="3"/>
    </row>
    <row r="197" spans="1:14" ht="15.75" customHeight="1">
      <c r="A197" s="1"/>
      <c r="B197" s="2"/>
      <c r="C197" s="3"/>
      <c r="D197" s="3"/>
      <c r="E197" s="3"/>
      <c r="F197" s="3"/>
      <c r="G197" s="3"/>
      <c r="H197" s="3"/>
      <c r="I197" s="3"/>
      <c r="J197" s="3"/>
      <c r="K197" s="3"/>
      <c r="L197" s="3"/>
      <c r="M197" s="3"/>
      <c r="N197" s="3"/>
    </row>
    <row r="198" spans="1:14" ht="15.75" customHeight="1">
      <c r="A198" s="1"/>
      <c r="B198" s="2"/>
      <c r="C198" s="3"/>
      <c r="D198" s="3"/>
      <c r="E198" s="3"/>
      <c r="F198" s="3"/>
      <c r="G198" s="3"/>
      <c r="H198" s="3"/>
      <c r="I198" s="3"/>
      <c r="J198" s="3"/>
      <c r="K198" s="3"/>
      <c r="L198" s="3"/>
      <c r="M198" s="3"/>
      <c r="N198" s="3"/>
    </row>
    <row r="199" spans="1:14" ht="15.75" customHeight="1">
      <c r="A199" s="1"/>
      <c r="B199" s="2"/>
      <c r="C199" s="3"/>
      <c r="D199" s="3"/>
      <c r="E199" s="3"/>
      <c r="F199" s="3"/>
      <c r="G199" s="3"/>
      <c r="H199" s="3"/>
      <c r="I199" s="3"/>
      <c r="J199" s="3"/>
      <c r="K199" s="3"/>
      <c r="L199" s="3"/>
      <c r="M199" s="3"/>
      <c r="N199" s="3"/>
    </row>
    <row r="200" spans="1:14" ht="15.75" customHeight="1">
      <c r="A200" s="1"/>
      <c r="B200" s="2"/>
      <c r="C200" s="3"/>
      <c r="D200" s="3"/>
      <c r="E200" s="3"/>
      <c r="F200" s="3"/>
      <c r="G200" s="3"/>
      <c r="H200" s="3"/>
      <c r="I200" s="3"/>
      <c r="J200" s="3"/>
      <c r="K200" s="3"/>
      <c r="L200" s="3"/>
      <c r="M200" s="3"/>
      <c r="N200" s="3"/>
    </row>
    <row r="201" spans="1:14" ht="15.75" customHeight="1">
      <c r="A201" s="1"/>
      <c r="B201" s="2"/>
      <c r="C201" s="3"/>
      <c r="D201" s="3"/>
      <c r="E201" s="3"/>
      <c r="F201" s="3"/>
      <c r="G201" s="3"/>
      <c r="H201" s="3"/>
      <c r="I201" s="3"/>
      <c r="J201" s="3"/>
      <c r="K201" s="3"/>
      <c r="L201" s="3"/>
      <c r="M201" s="3"/>
      <c r="N201" s="3"/>
    </row>
    <row r="202" spans="1:14" ht="15.75" customHeight="1">
      <c r="A202" s="1"/>
      <c r="B202" s="2"/>
      <c r="C202" s="3"/>
      <c r="D202" s="3"/>
      <c r="E202" s="3"/>
      <c r="F202" s="3"/>
      <c r="G202" s="3"/>
      <c r="H202" s="3"/>
      <c r="I202" s="3"/>
      <c r="J202" s="3"/>
      <c r="K202" s="3"/>
      <c r="L202" s="3"/>
      <c r="M202" s="3"/>
      <c r="N202" s="3"/>
    </row>
    <row r="203" spans="1:14" ht="15.75" customHeight="1">
      <c r="A203" s="1"/>
      <c r="B203" s="2"/>
      <c r="C203" s="3"/>
      <c r="D203" s="3"/>
      <c r="E203" s="3"/>
      <c r="F203" s="3"/>
      <c r="G203" s="3"/>
      <c r="H203" s="3"/>
      <c r="I203" s="3"/>
      <c r="J203" s="3"/>
      <c r="K203" s="3"/>
      <c r="L203" s="3"/>
      <c r="M203" s="3"/>
      <c r="N203" s="3"/>
    </row>
    <row r="204" spans="1:14" ht="15.75" customHeight="1">
      <c r="A204" s="1"/>
      <c r="B204" s="2"/>
      <c r="C204" s="3"/>
      <c r="D204" s="3"/>
      <c r="E204" s="3"/>
      <c r="F204" s="3"/>
      <c r="G204" s="3"/>
      <c r="H204" s="3"/>
      <c r="I204" s="3"/>
      <c r="J204" s="3"/>
      <c r="K204" s="3"/>
      <c r="L204" s="3"/>
      <c r="M204" s="3"/>
      <c r="N204" s="3"/>
    </row>
    <row r="205" spans="1:14" ht="15.75" customHeight="1">
      <c r="A205" s="1"/>
      <c r="B205" s="2"/>
      <c r="C205" s="3"/>
      <c r="D205" s="3"/>
      <c r="E205" s="3"/>
      <c r="F205" s="3"/>
      <c r="G205" s="3"/>
      <c r="H205" s="3"/>
      <c r="I205" s="3"/>
      <c r="J205" s="3"/>
      <c r="K205" s="3"/>
      <c r="L205" s="3"/>
      <c r="M205" s="3"/>
      <c r="N205" s="3"/>
    </row>
    <row r="206" spans="1:14" ht="15.75" customHeight="1">
      <c r="A206" s="1"/>
      <c r="B206" s="2"/>
      <c r="C206" s="3"/>
      <c r="D206" s="3"/>
      <c r="E206" s="3"/>
      <c r="F206" s="3"/>
      <c r="G206" s="3"/>
      <c r="H206" s="3"/>
      <c r="I206" s="3"/>
      <c r="J206" s="3"/>
      <c r="K206" s="3"/>
      <c r="L206" s="3"/>
      <c r="M206" s="3"/>
      <c r="N206" s="3"/>
    </row>
    <row r="207" spans="1:14" ht="15.75" customHeight="1">
      <c r="A207" s="1"/>
      <c r="B207" s="2"/>
      <c r="C207" s="3"/>
      <c r="D207" s="3"/>
      <c r="E207" s="3"/>
      <c r="F207" s="3"/>
      <c r="G207" s="3"/>
      <c r="H207" s="3"/>
      <c r="I207" s="3"/>
      <c r="J207" s="3"/>
      <c r="K207" s="3"/>
      <c r="L207" s="3"/>
      <c r="M207" s="3"/>
      <c r="N207" s="3"/>
    </row>
    <row r="208" spans="1:14" ht="15.75" customHeight="1">
      <c r="A208" s="1"/>
      <c r="B208" s="2"/>
      <c r="C208" s="3"/>
      <c r="D208" s="3"/>
      <c r="E208" s="3"/>
      <c r="F208" s="3"/>
      <c r="G208" s="3"/>
      <c r="H208" s="3"/>
      <c r="I208" s="3"/>
      <c r="J208" s="3"/>
      <c r="K208" s="3"/>
      <c r="L208" s="3"/>
      <c r="M208" s="3"/>
      <c r="N208" s="3"/>
    </row>
    <row r="209" spans="1:14" ht="15.75" customHeight="1">
      <c r="A209" s="1"/>
      <c r="B209" s="2"/>
      <c r="C209" s="3"/>
      <c r="D209" s="3"/>
      <c r="E209" s="3"/>
      <c r="F209" s="3"/>
      <c r="G209" s="3"/>
      <c r="H209" s="3"/>
      <c r="I209" s="3"/>
      <c r="J209" s="3"/>
      <c r="K209" s="3"/>
      <c r="L209" s="3"/>
      <c r="M209" s="3"/>
      <c r="N209" s="3"/>
    </row>
    <row r="210" spans="1:14" ht="15.75" customHeight="1">
      <c r="A210" s="1"/>
      <c r="B210" s="2"/>
      <c r="C210" s="3"/>
      <c r="D210" s="3"/>
      <c r="E210" s="3"/>
      <c r="F210" s="3"/>
      <c r="G210" s="3"/>
      <c r="H210" s="3"/>
      <c r="I210" s="3"/>
      <c r="J210" s="3"/>
      <c r="K210" s="3"/>
      <c r="L210" s="3"/>
      <c r="M210" s="3"/>
      <c r="N210" s="3"/>
    </row>
    <row r="211" spans="1:14" ht="15.75" customHeight="1">
      <c r="A211" s="1"/>
      <c r="B211" s="2"/>
      <c r="C211" s="3"/>
      <c r="D211" s="3"/>
      <c r="E211" s="3"/>
      <c r="F211" s="3"/>
      <c r="G211" s="3"/>
      <c r="H211" s="3"/>
      <c r="I211" s="3"/>
      <c r="J211" s="3"/>
      <c r="K211" s="3"/>
      <c r="L211" s="3"/>
      <c r="M211" s="3"/>
      <c r="N211" s="3"/>
    </row>
    <row r="212" spans="1:14" ht="15.75" customHeight="1">
      <c r="A212" s="1"/>
      <c r="B212" s="2"/>
      <c r="C212" s="3"/>
      <c r="D212" s="3"/>
      <c r="E212" s="3"/>
      <c r="F212" s="3"/>
      <c r="G212" s="3"/>
      <c r="H212" s="3"/>
      <c r="I212" s="3"/>
      <c r="J212" s="3"/>
      <c r="K212" s="3"/>
      <c r="L212" s="3"/>
      <c r="M212" s="3"/>
      <c r="N212" s="3"/>
    </row>
    <row r="213" spans="1:14" ht="15.75" customHeight="1">
      <c r="A213" s="1"/>
      <c r="B213" s="2"/>
      <c r="C213" s="3"/>
      <c r="D213" s="3"/>
      <c r="E213" s="3"/>
      <c r="F213" s="3"/>
      <c r="G213" s="3"/>
      <c r="H213" s="3"/>
      <c r="I213" s="3"/>
      <c r="J213" s="3"/>
      <c r="K213" s="3"/>
      <c r="L213" s="3"/>
      <c r="M213" s="3"/>
      <c r="N213" s="3"/>
    </row>
    <row r="214" spans="1:14" ht="15.75" customHeight="1">
      <c r="A214" s="1"/>
      <c r="B214" s="2"/>
      <c r="C214" s="3"/>
      <c r="D214" s="3"/>
      <c r="E214" s="3"/>
      <c r="F214" s="3"/>
      <c r="G214" s="3"/>
      <c r="H214" s="3"/>
      <c r="I214" s="3"/>
      <c r="J214" s="3"/>
      <c r="K214" s="3"/>
      <c r="L214" s="3"/>
      <c r="M214" s="3"/>
      <c r="N214" s="3"/>
    </row>
    <row r="215" spans="1:14" ht="15.75" customHeight="1">
      <c r="A215" s="1"/>
      <c r="B215" s="2"/>
      <c r="C215" s="3"/>
      <c r="D215" s="3"/>
      <c r="E215" s="3"/>
      <c r="F215" s="3"/>
      <c r="G215" s="3"/>
      <c r="H215" s="3"/>
      <c r="I215" s="3"/>
      <c r="J215" s="3"/>
      <c r="K215" s="3"/>
      <c r="L215" s="3"/>
      <c r="M215" s="3"/>
      <c r="N215" s="3"/>
    </row>
    <row r="216" spans="1:14" ht="15.75" customHeight="1">
      <c r="A216" s="1"/>
      <c r="B216" s="2"/>
      <c r="C216" s="3"/>
      <c r="D216" s="3"/>
      <c r="E216" s="3"/>
      <c r="F216" s="3"/>
      <c r="G216" s="3"/>
      <c r="H216" s="3"/>
      <c r="I216" s="3"/>
      <c r="J216" s="3"/>
      <c r="K216" s="3"/>
      <c r="L216" s="3"/>
      <c r="M216" s="3"/>
      <c r="N216" s="3"/>
    </row>
    <row r="217" spans="1:14" ht="15.75" customHeight="1">
      <c r="A217" s="1"/>
      <c r="B217" s="2"/>
      <c r="C217" s="3"/>
      <c r="D217" s="3"/>
      <c r="E217" s="3"/>
      <c r="F217" s="3"/>
      <c r="G217" s="3"/>
      <c r="H217" s="3"/>
      <c r="I217" s="3"/>
      <c r="J217" s="3"/>
      <c r="K217" s="3"/>
      <c r="L217" s="3"/>
      <c r="M217" s="3"/>
      <c r="N217" s="3"/>
    </row>
    <row r="218" spans="1:14" ht="15.75" customHeight="1">
      <c r="A218" s="1"/>
      <c r="B218" s="2"/>
      <c r="C218" s="3"/>
      <c r="D218" s="3"/>
      <c r="E218" s="3"/>
      <c r="F218" s="3"/>
      <c r="G218" s="3"/>
      <c r="H218" s="3"/>
      <c r="I218" s="3"/>
      <c r="J218" s="3"/>
      <c r="K218" s="3"/>
      <c r="L218" s="3"/>
      <c r="M218" s="3"/>
      <c r="N218" s="3"/>
    </row>
    <row r="219" spans="1:14" ht="15.75" customHeight="1">
      <c r="A219" s="1"/>
      <c r="B219" s="2"/>
      <c r="C219" s="3"/>
      <c r="D219" s="3"/>
      <c r="E219" s="3"/>
      <c r="F219" s="3"/>
      <c r="G219" s="3"/>
      <c r="H219" s="3"/>
      <c r="I219" s="3"/>
      <c r="J219" s="3"/>
      <c r="K219" s="3"/>
      <c r="L219" s="3"/>
      <c r="M219" s="3"/>
      <c r="N219" s="3"/>
    </row>
    <row r="220" spans="1:14" ht="15.75" customHeight="1">
      <c r="A220" s="1"/>
      <c r="B220" s="2"/>
      <c r="C220" s="3"/>
      <c r="D220" s="3"/>
      <c r="E220" s="3"/>
      <c r="F220" s="3"/>
      <c r="G220" s="3"/>
      <c r="H220" s="3"/>
      <c r="I220" s="3"/>
      <c r="J220" s="3"/>
      <c r="K220" s="3"/>
      <c r="L220" s="3"/>
      <c r="M220" s="3"/>
      <c r="N220" s="3"/>
    </row>
    <row r="221" spans="1:14" ht="15.75" customHeight="1"/>
    <row r="222" spans="1:14" ht="15.75" customHeight="1"/>
    <row r="223" spans="1:14" ht="15.75" customHeight="1"/>
    <row r="224" spans="1:1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A8:L8"/>
    <mergeCell ref="A9:L9"/>
    <mergeCell ref="A10:L10"/>
    <mergeCell ref="A11:L11"/>
    <mergeCell ref="A18:L18"/>
    <mergeCell ref="A4:L4"/>
    <mergeCell ref="A5:L5"/>
    <mergeCell ref="A6:L6"/>
    <mergeCell ref="A7:L7"/>
    <mergeCell ref="A2:L2"/>
  </mergeCell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sheetPr>
  <dimension ref="A1:Z2994"/>
  <sheetViews>
    <sheetView topLeftCell="B2007" workbookViewId="0">
      <selection activeCell="E2013" sqref="E2013"/>
    </sheetView>
  </sheetViews>
  <sheetFormatPr defaultColWidth="14.44140625" defaultRowHeight="15" customHeight="1"/>
  <cols>
    <col min="1" max="1" width="24.88671875" customWidth="1"/>
    <col min="2" max="2" width="15.44140625" customWidth="1"/>
    <col min="3" max="3" width="8.33203125" customWidth="1"/>
    <col min="4" max="4" width="17.44140625" customWidth="1"/>
    <col min="5" max="5" width="12" customWidth="1"/>
    <col min="6" max="6" width="20.44140625" customWidth="1"/>
    <col min="7" max="7" width="13.6640625" customWidth="1"/>
    <col min="8" max="9" width="7.88671875" customWidth="1"/>
    <col min="10" max="10" width="8.88671875" customWidth="1"/>
    <col min="11" max="11" width="13.6640625" style="1422" customWidth="1"/>
    <col min="12" max="12" width="20.6640625" customWidth="1"/>
    <col min="13" max="24" width="8" customWidth="1"/>
  </cols>
  <sheetData>
    <row r="1" spans="1:24" ht="14.4">
      <c r="A1" s="1"/>
      <c r="B1" s="2"/>
      <c r="C1" s="3"/>
      <c r="D1" s="3"/>
      <c r="E1" s="3"/>
      <c r="F1" s="3"/>
      <c r="G1" s="3"/>
      <c r="H1" s="3"/>
      <c r="I1" s="3"/>
      <c r="J1" s="3"/>
      <c r="K1" s="1393"/>
    </row>
    <row r="2" spans="1:24" ht="15.75" customHeight="1">
      <c r="A2" s="2329" t="s">
        <v>91</v>
      </c>
      <c r="B2" s="2325"/>
      <c r="C2" s="2325"/>
      <c r="D2" s="2325"/>
      <c r="E2" s="2325"/>
      <c r="F2" s="2325"/>
      <c r="G2" s="2325"/>
      <c r="H2" s="2325"/>
      <c r="I2" s="2325"/>
      <c r="J2" s="2325"/>
      <c r="K2" s="2338"/>
      <c r="L2" s="19"/>
      <c r="M2" s="19"/>
      <c r="N2" s="19"/>
      <c r="O2" s="19"/>
      <c r="P2" s="19"/>
      <c r="Q2" s="19"/>
      <c r="R2" s="19"/>
      <c r="S2" s="19"/>
      <c r="T2" s="19"/>
      <c r="U2" s="19"/>
      <c r="V2" s="19"/>
      <c r="W2" s="19"/>
      <c r="X2" s="19"/>
    </row>
    <row r="3" spans="1:24" ht="15.75" customHeight="1">
      <c r="A3" s="5"/>
      <c r="B3" s="5"/>
      <c r="C3" s="5"/>
      <c r="D3" s="5"/>
      <c r="E3" s="5"/>
      <c r="F3" s="5"/>
      <c r="G3" s="5"/>
      <c r="H3" s="5"/>
      <c r="I3" s="5"/>
      <c r="J3" s="5"/>
      <c r="K3" s="1389"/>
      <c r="L3" s="19"/>
      <c r="M3" s="19"/>
      <c r="N3" s="19"/>
      <c r="O3" s="19"/>
      <c r="P3" s="19"/>
      <c r="Q3" s="19"/>
      <c r="R3" s="19"/>
      <c r="S3" s="19"/>
      <c r="T3" s="19"/>
      <c r="U3" s="19"/>
      <c r="V3" s="19"/>
      <c r="W3" s="19"/>
      <c r="X3" s="19"/>
    </row>
    <row r="4" spans="1:24" ht="28.5" customHeight="1">
      <c r="A4" s="2327" t="s">
        <v>92</v>
      </c>
      <c r="B4" s="2325"/>
      <c r="C4" s="2325"/>
      <c r="D4" s="2325"/>
      <c r="E4" s="2325"/>
      <c r="F4" s="2325"/>
      <c r="G4" s="2325"/>
      <c r="H4" s="2325"/>
      <c r="I4" s="2325"/>
      <c r="J4" s="2325"/>
      <c r="K4" s="2338"/>
      <c r="L4" s="19"/>
      <c r="M4" s="19"/>
      <c r="N4" s="19"/>
      <c r="O4" s="19"/>
      <c r="P4" s="19"/>
      <c r="Q4" s="19"/>
      <c r="R4" s="19"/>
      <c r="S4" s="19"/>
      <c r="T4" s="19"/>
      <c r="U4" s="19"/>
      <c r="V4" s="19"/>
      <c r="W4" s="19"/>
      <c r="X4" s="19"/>
    </row>
    <row r="5" spans="1:24" ht="23.25" customHeight="1">
      <c r="A5" s="2324" t="s">
        <v>93</v>
      </c>
      <c r="B5" s="2325"/>
      <c r="C5" s="2325"/>
      <c r="D5" s="2325"/>
      <c r="E5" s="2325"/>
      <c r="F5" s="2325"/>
      <c r="G5" s="2325"/>
      <c r="H5" s="2325"/>
      <c r="I5" s="2325"/>
      <c r="J5" s="2325"/>
      <c r="K5" s="2338"/>
      <c r="L5" s="19"/>
      <c r="M5" s="19"/>
      <c r="N5" s="19"/>
      <c r="O5" s="19"/>
      <c r="P5" s="19"/>
      <c r="Q5" s="19"/>
      <c r="R5" s="19"/>
      <c r="S5" s="19"/>
      <c r="T5" s="19"/>
      <c r="U5" s="19"/>
      <c r="V5" s="19"/>
      <c r="W5" s="19"/>
      <c r="X5" s="19"/>
    </row>
    <row r="6" spans="1:24" ht="14.4">
      <c r="A6" s="2324" t="s">
        <v>94</v>
      </c>
      <c r="B6" s="2325"/>
      <c r="C6" s="2325"/>
      <c r="D6" s="2325"/>
      <c r="E6" s="2325"/>
      <c r="F6" s="2325"/>
      <c r="G6" s="2325"/>
      <c r="H6" s="2325"/>
      <c r="I6" s="2325"/>
      <c r="J6" s="2325"/>
      <c r="K6" s="2338"/>
      <c r="L6" s="19"/>
      <c r="M6" s="19"/>
      <c r="N6" s="19"/>
      <c r="O6" s="19"/>
      <c r="P6" s="19"/>
      <c r="Q6" s="19"/>
      <c r="R6" s="19"/>
      <c r="S6" s="19"/>
      <c r="T6" s="19"/>
      <c r="U6" s="19"/>
      <c r="V6" s="19"/>
      <c r="W6" s="19"/>
      <c r="X6" s="19"/>
    </row>
    <row r="7" spans="1:24" ht="14.4">
      <c r="A7" s="2324" t="s">
        <v>95</v>
      </c>
      <c r="B7" s="2325"/>
      <c r="C7" s="2325"/>
      <c r="D7" s="2325"/>
      <c r="E7" s="2325"/>
      <c r="F7" s="2325"/>
      <c r="G7" s="2325"/>
      <c r="H7" s="2325"/>
      <c r="I7" s="2325"/>
      <c r="J7" s="2325"/>
      <c r="K7" s="2338"/>
      <c r="L7" s="19"/>
      <c r="M7" s="19"/>
      <c r="N7" s="19"/>
      <c r="O7" s="19"/>
      <c r="P7" s="19"/>
      <c r="Q7" s="19"/>
      <c r="R7" s="19"/>
      <c r="S7" s="19"/>
      <c r="T7" s="19"/>
      <c r="U7" s="19"/>
      <c r="V7" s="19"/>
      <c r="W7" s="19"/>
      <c r="X7" s="19"/>
    </row>
    <row r="8" spans="1:24" ht="14.4">
      <c r="A8" s="2340" t="s">
        <v>382</v>
      </c>
      <c r="B8" s="2325"/>
      <c r="C8" s="2325"/>
      <c r="D8" s="2325"/>
      <c r="E8" s="2325"/>
      <c r="F8" s="2325"/>
      <c r="G8" s="2325"/>
      <c r="H8" s="2325"/>
      <c r="I8" s="2325"/>
      <c r="J8" s="2325"/>
      <c r="K8" s="2338"/>
      <c r="L8" s="19"/>
      <c r="M8" s="19"/>
      <c r="N8" s="19"/>
      <c r="O8" s="19"/>
      <c r="P8" s="19"/>
      <c r="Q8" s="19"/>
      <c r="R8" s="19"/>
      <c r="S8" s="19"/>
      <c r="T8" s="19"/>
      <c r="U8" s="19"/>
      <c r="V8" s="19"/>
      <c r="W8" s="19"/>
      <c r="X8" s="19"/>
    </row>
    <row r="9" spans="1:24" ht="14.4">
      <c r="A9" s="2341" t="s">
        <v>383</v>
      </c>
      <c r="B9" s="2342"/>
      <c r="C9" s="2342"/>
      <c r="D9" s="2342"/>
      <c r="E9" s="2342"/>
      <c r="F9" s="2342"/>
      <c r="G9" s="2342"/>
      <c r="H9" s="2342"/>
      <c r="I9" s="2342"/>
      <c r="J9" s="2342"/>
      <c r="K9" s="2343"/>
      <c r="L9" s="19"/>
      <c r="M9" s="19"/>
      <c r="N9" s="19"/>
      <c r="O9" s="19"/>
      <c r="P9" s="19"/>
      <c r="Q9" s="19"/>
      <c r="R9" s="19"/>
      <c r="S9" s="19"/>
      <c r="T9" s="19"/>
      <c r="U9" s="19"/>
      <c r="V9" s="19"/>
      <c r="W9" s="19"/>
      <c r="X9" s="19"/>
    </row>
    <row r="10" spans="1:24" ht="27.45" customHeight="1">
      <c r="A10" s="2324" t="s">
        <v>96</v>
      </c>
      <c r="B10" s="2344"/>
      <c r="C10" s="2344"/>
      <c r="D10" s="2344"/>
      <c r="E10" s="2344"/>
      <c r="F10" s="2344"/>
      <c r="G10" s="2344"/>
      <c r="H10" s="2344"/>
      <c r="I10" s="2344"/>
      <c r="J10" s="2344"/>
      <c r="K10" s="2345"/>
      <c r="L10" s="19"/>
      <c r="M10" s="19"/>
      <c r="N10" s="19"/>
      <c r="O10" s="19"/>
      <c r="P10" s="19"/>
      <c r="Q10" s="19"/>
      <c r="R10" s="19"/>
      <c r="S10" s="19"/>
      <c r="T10" s="19"/>
      <c r="U10" s="19"/>
      <c r="V10" s="19"/>
      <c r="W10" s="19"/>
      <c r="X10" s="19"/>
    </row>
    <row r="11" spans="1:24" ht="14.4">
      <c r="A11" s="2324" t="s">
        <v>97</v>
      </c>
      <c r="B11" s="2325"/>
      <c r="C11" s="2325"/>
      <c r="D11" s="2325"/>
      <c r="E11" s="2325"/>
      <c r="F11" s="2325"/>
      <c r="G11" s="2325"/>
      <c r="H11" s="2325"/>
      <c r="I11" s="2325"/>
      <c r="J11" s="2325"/>
      <c r="K11" s="2338"/>
      <c r="L11" s="19"/>
      <c r="M11" s="19"/>
      <c r="N11" s="19"/>
      <c r="O11" s="19"/>
      <c r="P11" s="19"/>
      <c r="Q11" s="19"/>
      <c r="R11" s="19"/>
      <c r="S11" s="19"/>
      <c r="T11" s="19"/>
      <c r="U11" s="19"/>
      <c r="V11" s="19"/>
      <c r="W11" s="19"/>
      <c r="X11" s="19"/>
    </row>
    <row r="12" spans="1:24" ht="14.4">
      <c r="A12" s="2324" t="s">
        <v>98</v>
      </c>
      <c r="B12" s="2325"/>
      <c r="C12" s="2325"/>
      <c r="D12" s="2325"/>
      <c r="E12" s="2325"/>
      <c r="F12" s="2325"/>
      <c r="G12" s="2325"/>
      <c r="H12" s="2325"/>
      <c r="I12" s="2325"/>
      <c r="J12" s="2325"/>
      <c r="K12" s="2338"/>
      <c r="L12" s="19"/>
      <c r="M12" s="19"/>
      <c r="N12" s="19"/>
      <c r="O12" s="19"/>
      <c r="P12" s="19"/>
      <c r="Q12" s="19"/>
      <c r="R12" s="19"/>
      <c r="S12" s="19"/>
      <c r="T12" s="19"/>
      <c r="U12" s="19"/>
      <c r="V12" s="19"/>
      <c r="W12" s="19"/>
      <c r="X12" s="19"/>
    </row>
    <row r="13" spans="1:24" ht="30" customHeight="1">
      <c r="A13" s="2327" t="s">
        <v>99</v>
      </c>
      <c r="B13" s="2325"/>
      <c r="C13" s="2325"/>
      <c r="D13" s="2325"/>
      <c r="E13" s="2325"/>
      <c r="F13" s="2325"/>
      <c r="G13" s="2325"/>
      <c r="H13" s="2325"/>
      <c r="I13" s="2325"/>
      <c r="J13" s="2325"/>
      <c r="K13" s="2338"/>
      <c r="L13" s="19"/>
      <c r="M13" s="19"/>
      <c r="N13" s="19"/>
      <c r="O13" s="19"/>
      <c r="P13" s="19"/>
      <c r="Q13" s="19"/>
      <c r="R13" s="19"/>
      <c r="S13" s="19"/>
      <c r="T13" s="19"/>
      <c r="U13" s="19"/>
      <c r="V13" s="19"/>
      <c r="W13" s="19"/>
      <c r="X13" s="19"/>
    </row>
    <row r="14" spans="1:24" ht="14.4">
      <c r="A14" s="1"/>
      <c r="B14" s="2"/>
      <c r="C14" s="3"/>
      <c r="D14" s="3"/>
      <c r="E14" s="3"/>
      <c r="F14" s="3"/>
      <c r="G14" s="3"/>
      <c r="H14" s="3"/>
      <c r="I14" s="3"/>
      <c r="J14" s="3"/>
      <c r="K14" s="1393"/>
    </row>
    <row r="15" spans="1:24" ht="63.75" customHeight="1">
      <c r="A15" s="11" t="s">
        <v>100</v>
      </c>
      <c r="B15" s="10" t="s">
        <v>363</v>
      </c>
      <c r="C15" s="10" t="s">
        <v>85</v>
      </c>
      <c r="D15" s="53" t="s">
        <v>365</v>
      </c>
      <c r="E15" s="9" t="s">
        <v>364</v>
      </c>
      <c r="F15" s="53" t="s">
        <v>101</v>
      </c>
      <c r="G15" s="20" t="s">
        <v>102</v>
      </c>
      <c r="H15" s="20" t="s">
        <v>55</v>
      </c>
      <c r="I15" s="20" t="s">
        <v>56</v>
      </c>
      <c r="J15" s="41" t="s">
        <v>71</v>
      </c>
      <c r="K15" s="1390" t="s">
        <v>57</v>
      </c>
      <c r="L15" s="138" t="s">
        <v>393</v>
      </c>
    </row>
    <row r="16" spans="1:24" ht="25.2" customHeight="1">
      <c r="A16" s="143" t="s">
        <v>473</v>
      </c>
      <c r="B16" s="144" t="s">
        <v>474</v>
      </c>
      <c r="C16" s="145" t="s">
        <v>475</v>
      </c>
      <c r="D16" s="146" t="s">
        <v>476</v>
      </c>
      <c r="E16" s="147" t="s">
        <v>477</v>
      </c>
      <c r="F16" s="148" t="s">
        <v>478</v>
      </c>
      <c r="G16" s="149">
        <v>8</v>
      </c>
      <c r="H16" s="149">
        <v>6</v>
      </c>
      <c r="I16" s="149">
        <v>8</v>
      </c>
      <c r="J16" s="150">
        <v>50</v>
      </c>
      <c r="K16" s="177">
        <v>6.25</v>
      </c>
      <c r="L16" s="142" t="s">
        <v>423</v>
      </c>
    </row>
    <row r="17" spans="1:26" ht="25.2" customHeight="1">
      <c r="A17" s="143" t="s">
        <v>473</v>
      </c>
      <c r="B17" s="143" t="s">
        <v>474</v>
      </c>
      <c r="C17" s="145" t="s">
        <v>475</v>
      </c>
      <c r="D17" s="146" t="s">
        <v>479</v>
      </c>
      <c r="E17" s="147" t="s">
        <v>480</v>
      </c>
      <c r="F17" s="148" t="s">
        <v>478</v>
      </c>
      <c r="G17" s="151">
        <v>8</v>
      </c>
      <c r="H17" s="151">
        <v>6</v>
      </c>
      <c r="I17" s="151">
        <v>8</v>
      </c>
      <c r="J17" s="150">
        <v>50</v>
      </c>
      <c r="K17" s="177">
        <v>6.25</v>
      </c>
      <c r="L17" s="142" t="s">
        <v>423</v>
      </c>
    </row>
    <row r="18" spans="1:26" ht="25.2" customHeight="1">
      <c r="A18" s="146" t="s">
        <v>481</v>
      </c>
      <c r="B18" s="146" t="s">
        <v>482</v>
      </c>
      <c r="C18" s="151" t="s">
        <v>456</v>
      </c>
      <c r="D18" s="146" t="s">
        <v>483</v>
      </c>
      <c r="E18" s="147" t="s">
        <v>484</v>
      </c>
      <c r="F18" s="148" t="str">
        <f>$F$17</f>
        <v>wos</v>
      </c>
      <c r="G18" s="151">
        <v>7</v>
      </c>
      <c r="H18" s="151">
        <v>6</v>
      </c>
      <c r="I18" s="151">
        <v>7</v>
      </c>
      <c r="J18" s="150">
        <v>50</v>
      </c>
      <c r="K18" s="177">
        <v>7.15</v>
      </c>
      <c r="L18" s="142" t="s">
        <v>423</v>
      </c>
    </row>
    <row r="19" spans="1:26" ht="25.2" customHeight="1">
      <c r="A19" s="146" t="str">
        <f t="shared" ref="A19:C19" si="0">A18</f>
        <v>Totan, M(ULBS) ; Gligor, FG(ULBS) ; Duica, L(ULBS); Grigore, N(ULBS); Silisteanu, S(Fac de Medicina Suceava) ; Maniu, I(ULBS); Antonescu, (ULBS) </v>
      </c>
      <c r="B19" s="146" t="str">
        <f t="shared" si="0"/>
        <v>A Single-Center (Sibiu, Romania), Retrospective Study (March-November 2020) of COVID-19 Clinical and Epidemiological Features in Children</v>
      </c>
      <c r="C19" s="151" t="str">
        <f t="shared" si="0"/>
        <v>FMED2</v>
      </c>
      <c r="D19" s="146" t="s">
        <v>485</v>
      </c>
      <c r="E19" s="147" t="s">
        <v>486</v>
      </c>
      <c r="F19" s="148" t="str">
        <f t="shared" ref="F19:J19" si="1">F18</f>
        <v>wos</v>
      </c>
      <c r="G19" s="151">
        <f t="shared" si="1"/>
        <v>7</v>
      </c>
      <c r="H19" s="151">
        <f t="shared" si="1"/>
        <v>6</v>
      </c>
      <c r="I19" s="151">
        <f t="shared" si="1"/>
        <v>7</v>
      </c>
      <c r="J19" s="150">
        <f t="shared" si="1"/>
        <v>50</v>
      </c>
      <c r="K19" s="177">
        <v>7.15</v>
      </c>
      <c r="L19" s="142" t="s">
        <v>423</v>
      </c>
      <c r="M19" s="152"/>
      <c r="N19" s="152"/>
      <c r="O19" s="152"/>
      <c r="P19" s="152"/>
      <c r="Q19" s="152"/>
      <c r="R19" s="152"/>
      <c r="S19" s="152"/>
      <c r="T19" s="152"/>
      <c r="U19" s="152"/>
      <c r="V19" s="152"/>
      <c r="W19" s="152"/>
      <c r="X19" s="152"/>
      <c r="Y19" s="152"/>
      <c r="Z19" s="152"/>
    </row>
    <row r="20" spans="1:26" ht="25.2" customHeight="1">
      <c r="A20" s="146" t="s">
        <v>487</v>
      </c>
      <c r="B20" s="146" t="s">
        <v>488</v>
      </c>
      <c r="C20" s="151" t="s">
        <v>456</v>
      </c>
      <c r="D20" s="146" t="s">
        <v>489</v>
      </c>
      <c r="E20" s="147" t="s">
        <v>490</v>
      </c>
      <c r="F20" s="148" t="str">
        <f t="shared" ref="F20:F44" si="2">$F$18</f>
        <v>wos</v>
      </c>
      <c r="G20" s="151">
        <v>3</v>
      </c>
      <c r="H20" s="151">
        <v>2</v>
      </c>
      <c r="I20" s="151">
        <v>3</v>
      </c>
      <c r="J20" s="150">
        <v>50</v>
      </c>
      <c r="K20" s="177">
        <v>16.7</v>
      </c>
      <c r="L20" s="142" t="s">
        <v>423</v>
      </c>
    </row>
    <row r="21" spans="1:26" ht="25.2" customHeight="1">
      <c r="A21" s="146" t="s">
        <v>491</v>
      </c>
      <c r="B21" s="146" t="s">
        <v>492</v>
      </c>
      <c r="C21" s="151" t="s">
        <v>456</v>
      </c>
      <c r="D21" s="146" t="s">
        <v>493</v>
      </c>
      <c r="E21" s="147" t="s">
        <v>494</v>
      </c>
      <c r="F21" s="148" t="str">
        <f t="shared" si="2"/>
        <v>wos</v>
      </c>
      <c r="G21" s="151">
        <v>3</v>
      </c>
      <c r="H21" s="151">
        <v>2</v>
      </c>
      <c r="I21" s="151">
        <v>3</v>
      </c>
      <c r="J21" s="150">
        <v>50</v>
      </c>
      <c r="K21" s="177">
        <v>16.7</v>
      </c>
      <c r="L21" s="142" t="s">
        <v>423</v>
      </c>
    </row>
    <row r="22" spans="1:26" ht="25.2" customHeight="1">
      <c r="A22" s="146" t="s">
        <v>487</v>
      </c>
      <c r="B22" s="146" t="s">
        <v>495</v>
      </c>
      <c r="C22" s="151" t="s">
        <v>456</v>
      </c>
      <c r="D22" s="146" t="s">
        <v>496</v>
      </c>
      <c r="E22" s="147" t="s">
        <v>497</v>
      </c>
      <c r="F22" s="148" t="str">
        <f t="shared" si="2"/>
        <v>wos</v>
      </c>
      <c r="G22" s="151">
        <v>3</v>
      </c>
      <c r="H22" s="151">
        <v>2</v>
      </c>
      <c r="I22" s="151">
        <v>3</v>
      </c>
      <c r="J22" s="150">
        <v>50</v>
      </c>
      <c r="K22" s="177">
        <v>16.7</v>
      </c>
      <c r="L22" s="142" t="s">
        <v>423</v>
      </c>
    </row>
    <row r="23" spans="1:26" ht="25.2" customHeight="1">
      <c r="A23" s="146" t="s">
        <v>487</v>
      </c>
      <c r="B23" s="146" t="s">
        <v>495</v>
      </c>
      <c r="C23" s="151" t="s">
        <v>456</v>
      </c>
      <c r="D23" s="146" t="s">
        <v>489</v>
      </c>
      <c r="E23" s="147" t="s">
        <v>490</v>
      </c>
      <c r="F23" s="148" t="str">
        <f t="shared" si="2"/>
        <v>wos</v>
      </c>
      <c r="G23" s="151">
        <v>3</v>
      </c>
      <c r="H23" s="151">
        <v>2</v>
      </c>
      <c r="I23" s="151">
        <v>3</v>
      </c>
      <c r="J23" s="150">
        <v>50</v>
      </c>
      <c r="K23" s="177">
        <v>16.7</v>
      </c>
      <c r="L23" s="142" t="s">
        <v>423</v>
      </c>
      <c r="M23" s="152"/>
      <c r="N23" s="152"/>
      <c r="O23" s="152"/>
      <c r="P23" s="152"/>
      <c r="Q23" s="152"/>
      <c r="R23" s="152"/>
      <c r="S23" s="152"/>
      <c r="T23" s="152"/>
      <c r="U23" s="152"/>
      <c r="V23" s="152"/>
      <c r="W23" s="152"/>
      <c r="X23" s="152"/>
      <c r="Y23" s="152"/>
      <c r="Z23" s="152"/>
    </row>
    <row r="24" spans="1:26" ht="25.2" customHeight="1">
      <c r="A24" s="146" t="s">
        <v>498</v>
      </c>
      <c r="B24" s="146" t="s">
        <v>499</v>
      </c>
      <c r="C24" s="151" t="s">
        <v>456</v>
      </c>
      <c r="D24" s="146" t="s">
        <v>493</v>
      </c>
      <c r="E24" s="147" t="s">
        <v>494</v>
      </c>
      <c r="F24" s="148" t="str">
        <f t="shared" si="2"/>
        <v>wos</v>
      </c>
      <c r="G24" s="151">
        <v>5</v>
      </c>
      <c r="H24" s="151">
        <v>3</v>
      </c>
      <c r="I24" s="151">
        <v>5</v>
      </c>
      <c r="J24" s="150">
        <v>50</v>
      </c>
      <c r="K24" s="177">
        <v>10</v>
      </c>
      <c r="L24" s="142" t="s">
        <v>423</v>
      </c>
      <c r="M24" s="152"/>
      <c r="N24" s="152"/>
      <c r="O24" s="152"/>
      <c r="P24" s="152"/>
      <c r="Q24" s="152"/>
      <c r="R24" s="152"/>
      <c r="S24" s="152"/>
      <c r="T24" s="152"/>
      <c r="U24" s="152"/>
      <c r="V24" s="152"/>
      <c r="W24" s="152"/>
      <c r="X24" s="152"/>
      <c r="Y24" s="152"/>
      <c r="Z24" s="152"/>
    </row>
    <row r="25" spans="1:26" ht="25.2" customHeight="1">
      <c r="A25" s="146" t="s">
        <v>491</v>
      </c>
      <c r="B25" s="146" t="s">
        <v>500</v>
      </c>
      <c r="C25" s="151" t="s">
        <v>456</v>
      </c>
      <c r="D25" s="146" t="s">
        <v>501</v>
      </c>
      <c r="E25" s="147" t="s">
        <v>502</v>
      </c>
      <c r="F25" s="148" t="str">
        <f t="shared" si="2"/>
        <v>wos</v>
      </c>
      <c r="G25" s="151">
        <v>3</v>
      </c>
      <c r="H25" s="151">
        <v>2</v>
      </c>
      <c r="I25" s="151">
        <v>3</v>
      </c>
      <c r="J25" s="150">
        <v>50</v>
      </c>
      <c r="K25" s="177">
        <v>16.7</v>
      </c>
      <c r="L25" s="142" t="s">
        <v>423</v>
      </c>
      <c r="M25" s="152"/>
      <c r="N25" s="152"/>
      <c r="O25" s="152"/>
      <c r="P25" s="152"/>
      <c r="Q25" s="152"/>
      <c r="R25" s="152"/>
      <c r="S25" s="152"/>
      <c r="T25" s="152"/>
      <c r="U25" s="152"/>
      <c r="V25" s="152"/>
      <c r="W25" s="152"/>
      <c r="X25" s="152"/>
      <c r="Y25" s="152"/>
      <c r="Z25" s="152"/>
    </row>
    <row r="26" spans="1:26" ht="25.2" customHeight="1">
      <c r="A26" s="146" t="s">
        <v>491</v>
      </c>
      <c r="B26" s="146" t="s">
        <v>500</v>
      </c>
      <c r="C26" s="151" t="s">
        <v>456</v>
      </c>
      <c r="D26" s="146" t="str">
        <f>$D$24</f>
        <v>Vizitiu, E., Constantinescu, M., &amp; Poraicu, C. (2022). Aquatic therapy in neuromotor recovery-case study. Balneo &amp; PRM Research Journal, 13(3).</v>
      </c>
      <c r="E26" s="147" t="s">
        <v>494</v>
      </c>
      <c r="F26" s="148" t="str">
        <f t="shared" si="2"/>
        <v>wos</v>
      </c>
      <c r="G26" s="151">
        <v>3</v>
      </c>
      <c r="H26" s="151">
        <v>2</v>
      </c>
      <c r="I26" s="151">
        <v>3</v>
      </c>
      <c r="J26" s="150">
        <v>50</v>
      </c>
      <c r="K26" s="177">
        <v>16.7</v>
      </c>
      <c r="L26" s="142" t="s">
        <v>423</v>
      </c>
      <c r="M26" s="152"/>
      <c r="N26" s="152"/>
      <c r="O26" s="152"/>
      <c r="P26" s="152"/>
      <c r="Q26" s="152"/>
      <c r="R26" s="152"/>
      <c r="S26" s="152"/>
      <c r="T26" s="152"/>
      <c r="U26" s="152"/>
      <c r="V26" s="152"/>
      <c r="W26" s="152"/>
      <c r="X26" s="152"/>
      <c r="Y26" s="152"/>
      <c r="Z26" s="152"/>
    </row>
    <row r="27" spans="1:26" ht="25.2" customHeight="1">
      <c r="A27" s="146" t="s">
        <v>503</v>
      </c>
      <c r="B27" s="146" t="s">
        <v>504</v>
      </c>
      <c r="C27" s="151" t="s">
        <v>456</v>
      </c>
      <c r="D27" s="146" t="s">
        <v>505</v>
      </c>
      <c r="E27" s="147" t="s">
        <v>506</v>
      </c>
      <c r="F27" s="148" t="str">
        <f t="shared" si="2"/>
        <v>wos</v>
      </c>
      <c r="G27" s="151">
        <v>11</v>
      </c>
      <c r="H27" s="151">
        <v>1</v>
      </c>
      <c r="I27" s="151">
        <v>11</v>
      </c>
      <c r="J27" s="150">
        <v>50</v>
      </c>
      <c r="K27" s="177">
        <v>4.55</v>
      </c>
      <c r="L27" s="142" t="s">
        <v>423</v>
      </c>
      <c r="M27" s="152"/>
      <c r="N27" s="152"/>
      <c r="O27" s="152"/>
      <c r="P27" s="152"/>
      <c r="Q27" s="152"/>
      <c r="R27" s="152"/>
      <c r="S27" s="152"/>
      <c r="T27" s="152"/>
      <c r="U27" s="152"/>
      <c r="V27" s="152"/>
      <c r="W27" s="152"/>
      <c r="X27" s="152"/>
      <c r="Y27" s="152"/>
      <c r="Z27" s="152"/>
    </row>
    <row r="28" spans="1:26" ht="25.2" customHeight="1">
      <c r="A28" s="146" t="s">
        <v>507</v>
      </c>
      <c r="B28" s="146" t="s">
        <v>508</v>
      </c>
      <c r="C28" s="151" t="s">
        <v>456</v>
      </c>
      <c r="D28" s="146" t="s">
        <v>496</v>
      </c>
      <c r="E28" s="147" t="s">
        <v>497</v>
      </c>
      <c r="F28" s="148" t="str">
        <f t="shared" si="2"/>
        <v>wos</v>
      </c>
      <c r="G28" s="151">
        <v>3</v>
      </c>
      <c r="H28" s="151">
        <v>2</v>
      </c>
      <c r="I28" s="151">
        <v>3</v>
      </c>
      <c r="J28" s="150">
        <f t="shared" ref="J28:J34" si="3">J22</f>
        <v>50</v>
      </c>
      <c r="K28" s="177">
        <v>16.7</v>
      </c>
      <c r="L28" s="142" t="s">
        <v>423</v>
      </c>
      <c r="M28" s="152"/>
      <c r="N28" s="152"/>
      <c r="O28" s="152"/>
      <c r="P28" s="152"/>
      <c r="Q28" s="152"/>
      <c r="R28" s="152"/>
      <c r="S28" s="152"/>
      <c r="T28" s="152"/>
      <c r="U28" s="152"/>
      <c r="V28" s="152"/>
      <c r="W28" s="152"/>
      <c r="X28" s="152"/>
      <c r="Y28" s="152"/>
      <c r="Z28" s="152"/>
    </row>
    <row r="29" spans="1:26" ht="25.2" customHeight="1">
      <c r="A29" s="146" t="str">
        <f t="shared" ref="A29:B29" si="4">A28</f>
        <v>Antonescu, E (ULBS); Totan, M (ULBS); Silisteanu, SC (F. Med. Duceava)</v>
      </c>
      <c r="B29" s="146" t="str">
        <f t="shared" si="4"/>
        <v>The quality of life - an indicator for assessing the recovery program in patients diagnosed with degenerative disorders</v>
      </c>
      <c r="C29" s="151" t="s">
        <v>456</v>
      </c>
      <c r="D29" s="146" t="s">
        <v>489</v>
      </c>
      <c r="E29" s="147" t="s">
        <v>490</v>
      </c>
      <c r="F29" s="148" t="str">
        <f t="shared" si="2"/>
        <v>wos</v>
      </c>
      <c r="G29" s="151">
        <v>3</v>
      </c>
      <c r="H29" s="151">
        <v>2</v>
      </c>
      <c r="I29" s="151">
        <v>3</v>
      </c>
      <c r="J29" s="150">
        <f t="shared" si="3"/>
        <v>50</v>
      </c>
      <c r="K29" s="177">
        <v>16.7</v>
      </c>
      <c r="L29" s="142" t="s">
        <v>423</v>
      </c>
      <c r="M29" s="152"/>
      <c r="N29" s="152"/>
      <c r="O29" s="152"/>
      <c r="P29" s="152"/>
      <c r="Q29" s="152"/>
      <c r="R29" s="152"/>
      <c r="S29" s="152"/>
      <c r="T29" s="152"/>
      <c r="U29" s="152"/>
      <c r="V29" s="152"/>
      <c r="W29" s="152"/>
      <c r="X29" s="152"/>
      <c r="Y29" s="152"/>
      <c r="Z29" s="152"/>
    </row>
    <row r="30" spans="1:26" ht="25.2" customHeight="1">
      <c r="A30" s="146" t="s">
        <v>509</v>
      </c>
      <c r="B30" s="146" t="s">
        <v>510</v>
      </c>
      <c r="C30" s="151" t="s">
        <v>456</v>
      </c>
      <c r="D30" s="146" t="s">
        <v>511</v>
      </c>
      <c r="E30" s="147" t="s">
        <v>512</v>
      </c>
      <c r="F30" s="148" t="str">
        <f t="shared" si="2"/>
        <v>wos</v>
      </c>
      <c r="G30" s="151">
        <v>7</v>
      </c>
      <c r="H30" s="151">
        <v>1</v>
      </c>
      <c r="I30" s="151">
        <v>7</v>
      </c>
      <c r="J30" s="150">
        <f t="shared" si="3"/>
        <v>50</v>
      </c>
      <c r="K30" s="177">
        <v>7.14</v>
      </c>
      <c r="L30" s="142" t="s">
        <v>423</v>
      </c>
      <c r="M30" s="152"/>
      <c r="N30" s="152"/>
      <c r="O30" s="152"/>
      <c r="P30" s="152"/>
      <c r="Q30" s="152"/>
      <c r="R30" s="152"/>
      <c r="S30" s="152"/>
      <c r="T30" s="152"/>
      <c r="U30" s="152"/>
      <c r="V30" s="152"/>
      <c r="W30" s="152"/>
      <c r="X30" s="152"/>
      <c r="Y30" s="152"/>
      <c r="Z30" s="152"/>
    </row>
    <row r="31" spans="1:26" ht="25.2" customHeight="1">
      <c r="A31" s="146" t="str">
        <f t="shared" ref="A31:B33" si="5">A30</f>
        <v>Hosu, CD ; Moisoiu, V ; Stefancu, A  ; Antonescu, E ; Leopold, LF  ; Leopold, N, Fodor D</v>
      </c>
      <c r="B31" s="146" t="str">
        <f t="shared" si="5"/>
        <v>Raman spectroscopy applications in rheumatology</v>
      </c>
      <c r="C31" s="151" t="s">
        <v>456</v>
      </c>
      <c r="D31" s="146" t="s">
        <v>513</v>
      </c>
      <c r="E31" s="147" t="s">
        <v>514</v>
      </c>
      <c r="F31" s="148" t="str">
        <f t="shared" si="2"/>
        <v>wos</v>
      </c>
      <c r="G31" s="151">
        <f t="shared" ref="G31:I33" si="6">G30</f>
        <v>7</v>
      </c>
      <c r="H31" s="151">
        <f t="shared" si="6"/>
        <v>1</v>
      </c>
      <c r="I31" s="151">
        <f t="shared" si="6"/>
        <v>7</v>
      </c>
      <c r="J31" s="150">
        <f t="shared" si="3"/>
        <v>50</v>
      </c>
      <c r="K31" s="177">
        <v>7.14</v>
      </c>
      <c r="L31" s="142" t="s">
        <v>423</v>
      </c>
      <c r="M31" s="152"/>
      <c r="N31" s="152"/>
      <c r="O31" s="152"/>
      <c r="P31" s="152"/>
      <c r="Q31" s="152"/>
      <c r="R31" s="152"/>
      <c r="S31" s="152"/>
      <c r="T31" s="152"/>
      <c r="U31" s="152"/>
      <c r="V31" s="152"/>
      <c r="W31" s="152"/>
      <c r="X31" s="152"/>
      <c r="Y31" s="152"/>
      <c r="Z31" s="152"/>
    </row>
    <row r="32" spans="1:26" ht="25.2" customHeight="1">
      <c r="A32" s="146" t="str">
        <f t="shared" si="5"/>
        <v>Hosu, CD ; Moisoiu, V ; Stefancu, A  ; Antonescu, E ; Leopold, LF  ; Leopold, N, Fodor D</v>
      </c>
      <c r="B32" s="146" t="str">
        <f t="shared" si="5"/>
        <v>Raman spectroscopy applications in rheumatology</v>
      </c>
      <c r="C32" s="151" t="s">
        <v>456</v>
      </c>
      <c r="D32" s="146" t="s">
        <v>515</v>
      </c>
      <c r="E32" s="147" t="s">
        <v>516</v>
      </c>
      <c r="F32" s="148" t="str">
        <f t="shared" si="2"/>
        <v>wos</v>
      </c>
      <c r="G32" s="151">
        <f t="shared" si="6"/>
        <v>7</v>
      </c>
      <c r="H32" s="151">
        <f t="shared" si="6"/>
        <v>1</v>
      </c>
      <c r="I32" s="151">
        <f t="shared" si="6"/>
        <v>7</v>
      </c>
      <c r="J32" s="150">
        <f t="shared" si="3"/>
        <v>50</v>
      </c>
      <c r="K32" s="177">
        <v>7.14</v>
      </c>
      <c r="L32" s="142" t="s">
        <v>423</v>
      </c>
      <c r="M32" s="152"/>
      <c r="N32" s="152"/>
      <c r="O32" s="152"/>
      <c r="P32" s="152"/>
      <c r="Q32" s="152"/>
      <c r="R32" s="152"/>
      <c r="S32" s="152"/>
      <c r="T32" s="152"/>
      <c r="U32" s="152"/>
      <c r="V32" s="152"/>
      <c r="W32" s="152"/>
      <c r="X32" s="152"/>
      <c r="Y32" s="152"/>
      <c r="Z32" s="152"/>
    </row>
    <row r="33" spans="1:26" ht="25.2" customHeight="1">
      <c r="A33" s="146" t="str">
        <f t="shared" si="5"/>
        <v>Hosu, CD ; Moisoiu, V ; Stefancu, A  ; Antonescu, E ; Leopold, LF  ; Leopold, N, Fodor D</v>
      </c>
      <c r="B33" s="146" t="str">
        <f t="shared" si="5"/>
        <v>Raman spectroscopy applications in rheumatology</v>
      </c>
      <c r="C33" s="151" t="s">
        <v>456</v>
      </c>
      <c r="D33" s="146" t="s">
        <v>517</v>
      </c>
      <c r="E33" s="147" t="s">
        <v>518</v>
      </c>
      <c r="F33" s="148" t="str">
        <f t="shared" si="2"/>
        <v>wos</v>
      </c>
      <c r="G33" s="151">
        <f t="shared" si="6"/>
        <v>7</v>
      </c>
      <c r="H33" s="151">
        <f t="shared" si="6"/>
        <v>1</v>
      </c>
      <c r="I33" s="151">
        <f t="shared" si="6"/>
        <v>7</v>
      </c>
      <c r="J33" s="150">
        <f t="shared" si="3"/>
        <v>50</v>
      </c>
      <c r="K33" s="177">
        <v>7.14</v>
      </c>
      <c r="L33" s="142" t="s">
        <v>423</v>
      </c>
      <c r="M33" s="152"/>
      <c r="N33" s="152"/>
      <c r="O33" s="152"/>
      <c r="P33" s="152"/>
      <c r="Q33" s="152"/>
      <c r="R33" s="152"/>
      <c r="S33" s="152"/>
      <c r="T33" s="152"/>
      <c r="U33" s="152"/>
      <c r="V33" s="152"/>
      <c r="W33" s="152"/>
      <c r="X33" s="152"/>
      <c r="Y33" s="152"/>
      <c r="Z33" s="152"/>
    </row>
    <row r="34" spans="1:26" ht="25.2" customHeight="1">
      <c r="A34" s="146" t="s">
        <v>519</v>
      </c>
      <c r="B34" s="146" t="s">
        <v>520</v>
      </c>
      <c r="C34" s="151" t="s">
        <v>456</v>
      </c>
      <c r="D34" s="146" t="s">
        <v>521</v>
      </c>
      <c r="E34" s="147" t="s">
        <v>522</v>
      </c>
      <c r="F34" s="148" t="str">
        <f t="shared" si="2"/>
        <v>wos</v>
      </c>
      <c r="G34" s="151">
        <v>8</v>
      </c>
      <c r="H34" s="151">
        <v>2</v>
      </c>
      <c r="I34" s="151">
        <v>8</v>
      </c>
      <c r="J34" s="150">
        <f t="shared" si="3"/>
        <v>50</v>
      </c>
      <c r="K34" s="177">
        <v>6.25</v>
      </c>
      <c r="L34" s="142" t="s">
        <v>423</v>
      </c>
      <c r="M34" s="152"/>
      <c r="N34" s="152"/>
      <c r="O34" s="152"/>
      <c r="P34" s="152"/>
      <c r="Q34" s="152"/>
      <c r="R34" s="152"/>
      <c r="S34" s="152"/>
      <c r="T34" s="152"/>
      <c r="U34" s="152"/>
      <c r="V34" s="152"/>
      <c r="W34" s="152"/>
      <c r="X34" s="152"/>
      <c r="Y34" s="152"/>
      <c r="Z34" s="152"/>
    </row>
    <row r="35" spans="1:26" ht="25.2" customHeight="1">
      <c r="A35" s="146" t="s">
        <v>523</v>
      </c>
      <c r="B35" s="146" t="s">
        <v>524</v>
      </c>
      <c r="C35" s="151" t="s">
        <v>456</v>
      </c>
      <c r="D35" s="146" t="s">
        <v>479</v>
      </c>
      <c r="E35" s="147" t="s">
        <v>480</v>
      </c>
      <c r="F35" s="148" t="str">
        <f t="shared" si="2"/>
        <v>wos</v>
      </c>
      <c r="G35" s="151">
        <f t="shared" ref="G35:J44" si="7">G29</f>
        <v>3</v>
      </c>
      <c r="H35" s="151">
        <f t="shared" si="7"/>
        <v>2</v>
      </c>
      <c r="I35" s="151">
        <f t="shared" si="7"/>
        <v>3</v>
      </c>
      <c r="J35" s="150">
        <f t="shared" si="7"/>
        <v>50</v>
      </c>
      <c r="K35" s="177">
        <v>16.7</v>
      </c>
      <c r="L35" s="142" t="s">
        <v>423</v>
      </c>
      <c r="M35" s="152"/>
      <c r="N35" s="152"/>
      <c r="O35" s="152"/>
      <c r="P35" s="152"/>
      <c r="Q35" s="152"/>
      <c r="R35" s="152"/>
      <c r="S35" s="152"/>
      <c r="T35" s="152"/>
      <c r="U35" s="152"/>
      <c r="V35" s="152"/>
      <c r="W35" s="152"/>
      <c r="X35" s="152"/>
      <c r="Y35" s="152"/>
      <c r="Z35" s="152"/>
    </row>
    <row r="36" spans="1:26" ht="25.2" customHeight="1">
      <c r="A36" s="146" t="s">
        <v>523</v>
      </c>
      <c r="B36" s="146" t="s">
        <v>524</v>
      </c>
      <c r="C36" s="151" t="s">
        <v>456</v>
      </c>
      <c r="D36" s="146" t="s">
        <v>496</v>
      </c>
      <c r="E36" s="147" t="s">
        <v>497</v>
      </c>
      <c r="F36" s="148" t="str">
        <f t="shared" si="2"/>
        <v>wos</v>
      </c>
      <c r="G36" s="151">
        <f t="shared" ref="G36:I36" si="8">G29</f>
        <v>3</v>
      </c>
      <c r="H36" s="151">
        <f t="shared" si="8"/>
        <v>2</v>
      </c>
      <c r="I36" s="151">
        <f t="shared" si="8"/>
        <v>3</v>
      </c>
      <c r="J36" s="150">
        <f t="shared" si="7"/>
        <v>50</v>
      </c>
      <c r="K36" s="177">
        <v>16.7</v>
      </c>
      <c r="L36" s="142" t="s">
        <v>423</v>
      </c>
      <c r="M36" s="152"/>
      <c r="N36" s="152"/>
      <c r="O36" s="152"/>
      <c r="P36" s="152"/>
      <c r="Q36" s="152"/>
      <c r="R36" s="152"/>
      <c r="S36" s="152"/>
      <c r="T36" s="152"/>
      <c r="U36" s="152"/>
      <c r="V36" s="152"/>
      <c r="W36" s="152"/>
      <c r="X36" s="152"/>
      <c r="Y36" s="152"/>
      <c r="Z36" s="152"/>
    </row>
    <row r="37" spans="1:26" ht="25.2" customHeight="1">
      <c r="A37" s="146" t="s">
        <v>523</v>
      </c>
      <c r="B37" s="146" t="s">
        <v>524</v>
      </c>
      <c r="C37" s="151" t="s">
        <v>456</v>
      </c>
      <c r="D37" s="146" t="s">
        <v>489</v>
      </c>
      <c r="E37" s="147" t="s">
        <v>490</v>
      </c>
      <c r="F37" s="148" t="str">
        <f t="shared" si="2"/>
        <v>wos</v>
      </c>
      <c r="G37" s="151">
        <f t="shared" ref="G37:I37" si="9">G29</f>
        <v>3</v>
      </c>
      <c r="H37" s="151">
        <f t="shared" si="9"/>
        <v>2</v>
      </c>
      <c r="I37" s="151">
        <f t="shared" si="9"/>
        <v>3</v>
      </c>
      <c r="J37" s="150">
        <f t="shared" si="7"/>
        <v>50</v>
      </c>
      <c r="K37" s="177">
        <v>16.7</v>
      </c>
      <c r="L37" s="142" t="s">
        <v>423</v>
      </c>
      <c r="M37" s="152"/>
      <c r="N37" s="152"/>
      <c r="O37" s="152"/>
      <c r="P37" s="152"/>
      <c r="Q37" s="152"/>
      <c r="R37" s="152"/>
      <c r="S37" s="152"/>
      <c r="T37" s="152"/>
      <c r="U37" s="152"/>
      <c r="V37" s="152"/>
      <c r="W37" s="152"/>
      <c r="X37" s="152"/>
      <c r="Y37" s="152"/>
      <c r="Z37" s="152"/>
    </row>
    <row r="38" spans="1:26" ht="25.2" customHeight="1">
      <c r="A38" s="146" t="s">
        <v>523</v>
      </c>
      <c r="B38" s="146" t="s">
        <v>524</v>
      </c>
      <c r="C38" s="151" t="s">
        <v>456</v>
      </c>
      <c r="D38" s="146" t="s">
        <v>525</v>
      </c>
      <c r="E38" s="147" t="s">
        <v>477</v>
      </c>
      <c r="F38" s="148" t="str">
        <f t="shared" si="2"/>
        <v>wos</v>
      </c>
      <c r="G38" s="151">
        <f t="shared" ref="G38:I38" si="10">G29</f>
        <v>3</v>
      </c>
      <c r="H38" s="151">
        <f t="shared" si="10"/>
        <v>2</v>
      </c>
      <c r="I38" s="151">
        <f t="shared" si="10"/>
        <v>3</v>
      </c>
      <c r="J38" s="150">
        <f t="shared" si="7"/>
        <v>50</v>
      </c>
      <c r="K38" s="177">
        <v>16.7</v>
      </c>
      <c r="L38" s="142" t="s">
        <v>423</v>
      </c>
      <c r="M38" s="152"/>
      <c r="N38" s="152"/>
      <c r="O38" s="152"/>
      <c r="P38" s="152"/>
      <c r="Q38" s="152"/>
      <c r="R38" s="152"/>
      <c r="S38" s="152"/>
      <c r="T38" s="152"/>
      <c r="U38" s="152"/>
      <c r="V38" s="152"/>
      <c r="W38" s="152"/>
      <c r="X38" s="152"/>
      <c r="Y38" s="152"/>
      <c r="Z38" s="152"/>
    </row>
    <row r="39" spans="1:26" ht="25.2" customHeight="1">
      <c r="A39" s="146" t="s">
        <v>526</v>
      </c>
      <c r="B39" s="146" t="s">
        <v>527</v>
      </c>
      <c r="C39" s="151" t="s">
        <v>456</v>
      </c>
      <c r="D39" s="146" t="s">
        <v>528</v>
      </c>
      <c r="E39" s="147" t="s">
        <v>529</v>
      </c>
      <c r="F39" s="148" t="str">
        <f t="shared" si="2"/>
        <v>wos</v>
      </c>
      <c r="G39" s="151">
        <v>12</v>
      </c>
      <c r="H39" s="151">
        <v>5</v>
      </c>
      <c r="I39" s="151">
        <v>12</v>
      </c>
      <c r="J39" s="150">
        <f t="shared" si="7"/>
        <v>50</v>
      </c>
      <c r="K39" s="177">
        <v>4.17</v>
      </c>
      <c r="L39" s="142" t="s">
        <v>423</v>
      </c>
      <c r="M39" s="152"/>
      <c r="N39" s="152"/>
      <c r="O39" s="152"/>
      <c r="P39" s="152"/>
      <c r="Q39" s="152"/>
      <c r="R39" s="152"/>
      <c r="S39" s="152"/>
      <c r="T39" s="152"/>
      <c r="U39" s="152"/>
      <c r="V39" s="152"/>
      <c r="W39" s="152"/>
      <c r="X39" s="152"/>
      <c r="Y39" s="152"/>
      <c r="Z39" s="152"/>
    </row>
    <row r="40" spans="1:26" ht="25.2" customHeight="1">
      <c r="A40" s="146" t="str">
        <f t="shared" ref="A40:B40" si="11">A39</f>
        <v>Antonescu, E; Bota, G ; Serb, B ; Atasie, D ; Tataru, CD ; Totan, M ; Duicau, L ; Silisteanu, SC ; Szakacs, J ; Arghir, OC; Oswald, I ; Manea, MM </v>
      </c>
      <c r="B40" s="146" t="str">
        <f t="shared" si="11"/>
        <v>Study of the Total Serum Concentration of Serrum Ionized Magnesium in Children and Adolescents from Sibiu Area</v>
      </c>
      <c r="C40" s="151" t="s">
        <v>456</v>
      </c>
      <c r="D40" s="146" t="s">
        <v>525</v>
      </c>
      <c r="E40" s="147" t="s">
        <v>477</v>
      </c>
      <c r="F40" s="148" t="str">
        <f t="shared" si="2"/>
        <v>wos</v>
      </c>
      <c r="G40" s="151">
        <v>12</v>
      </c>
      <c r="H40" s="151">
        <v>5</v>
      </c>
      <c r="I40" s="151">
        <v>12</v>
      </c>
      <c r="J40" s="150">
        <f t="shared" si="7"/>
        <v>50</v>
      </c>
      <c r="K40" s="177">
        <v>4.17</v>
      </c>
      <c r="L40" s="142" t="s">
        <v>423</v>
      </c>
      <c r="M40" s="152"/>
      <c r="N40" s="152"/>
      <c r="O40" s="152"/>
      <c r="P40" s="152"/>
      <c r="Q40" s="152"/>
      <c r="R40" s="152"/>
      <c r="S40" s="152"/>
      <c r="T40" s="152"/>
      <c r="U40" s="152"/>
      <c r="V40" s="152"/>
      <c r="W40" s="152"/>
      <c r="X40" s="152"/>
      <c r="Y40" s="152"/>
      <c r="Z40" s="152"/>
    </row>
    <row r="41" spans="1:26" ht="25.2" customHeight="1">
      <c r="A41" s="146" t="s">
        <v>530</v>
      </c>
      <c r="B41" s="146" t="s">
        <v>531</v>
      </c>
      <c r="C41" s="151" t="s">
        <v>456</v>
      </c>
      <c r="D41" s="146" t="s">
        <v>525</v>
      </c>
      <c r="E41" s="147" t="s">
        <v>477</v>
      </c>
      <c r="F41" s="148" t="str">
        <f t="shared" si="2"/>
        <v>wos</v>
      </c>
      <c r="G41" s="151">
        <v>3</v>
      </c>
      <c r="H41" s="151">
        <v>1</v>
      </c>
      <c r="I41" s="151">
        <v>3</v>
      </c>
      <c r="J41" s="150">
        <f t="shared" si="7"/>
        <v>50</v>
      </c>
      <c r="K41" s="177">
        <v>16.7</v>
      </c>
      <c r="L41" s="142" t="s">
        <v>423</v>
      </c>
      <c r="M41" s="152"/>
      <c r="N41" s="152"/>
      <c r="O41" s="152"/>
      <c r="P41" s="152"/>
      <c r="Q41" s="152"/>
      <c r="R41" s="152"/>
      <c r="S41" s="152"/>
      <c r="T41" s="152"/>
      <c r="U41" s="152"/>
      <c r="V41" s="152"/>
      <c r="W41" s="152"/>
      <c r="X41" s="152"/>
      <c r="Y41" s="152"/>
      <c r="Z41" s="152"/>
    </row>
    <row r="42" spans="1:26" ht="25.2" customHeight="1">
      <c r="A42" s="146" t="s">
        <v>532</v>
      </c>
      <c r="B42" s="146" t="s">
        <v>533</v>
      </c>
      <c r="C42" s="151" t="s">
        <v>456</v>
      </c>
      <c r="D42" s="146" t="s">
        <v>489</v>
      </c>
      <c r="E42" s="147" t="s">
        <v>490</v>
      </c>
      <c r="F42" s="148" t="str">
        <f t="shared" si="2"/>
        <v>wos</v>
      </c>
      <c r="G42" s="151">
        <v>10</v>
      </c>
      <c r="H42" s="151">
        <v>6</v>
      </c>
      <c r="I42" s="151">
        <v>10</v>
      </c>
      <c r="J42" s="150">
        <f t="shared" si="7"/>
        <v>50</v>
      </c>
      <c r="K42" s="177">
        <v>5</v>
      </c>
      <c r="L42" s="142" t="s">
        <v>423</v>
      </c>
      <c r="M42" s="152"/>
      <c r="N42" s="152"/>
      <c r="O42" s="152"/>
      <c r="P42" s="152"/>
      <c r="Q42" s="152"/>
      <c r="R42" s="152"/>
      <c r="S42" s="152"/>
      <c r="T42" s="152"/>
      <c r="U42" s="152"/>
      <c r="V42" s="152"/>
      <c r="W42" s="152"/>
      <c r="X42" s="152"/>
      <c r="Y42" s="152"/>
      <c r="Z42" s="152"/>
    </row>
    <row r="43" spans="1:26" ht="25.2" customHeight="1">
      <c r="A43" s="146" t="str">
        <f>$A$42</f>
        <v>Birlutiu, V; Stef, L; Mitariu, SIC ; Roman-Filip, C  ; Duica, L ; Antonescu, E ; Pirlog, M ; Purnichi, T ; Silisteanu, SC ; Manea, MM (Manea, Marinela Minodora)</v>
      </c>
      <c r="B43" s="146" t="s">
        <v>533</v>
      </c>
      <c r="C43" s="151" t="s">
        <v>456</v>
      </c>
      <c r="D43" s="146" t="s">
        <v>493</v>
      </c>
      <c r="E43" s="147" t="s">
        <v>494</v>
      </c>
      <c r="F43" s="148" t="str">
        <f t="shared" si="2"/>
        <v>wos</v>
      </c>
      <c r="G43" s="151">
        <v>10</v>
      </c>
      <c r="H43" s="151">
        <v>6</v>
      </c>
      <c r="I43" s="151">
        <v>10</v>
      </c>
      <c r="J43" s="150">
        <f t="shared" si="7"/>
        <v>50</v>
      </c>
      <c r="K43" s="177">
        <v>5</v>
      </c>
      <c r="L43" s="142" t="s">
        <v>423</v>
      </c>
      <c r="M43" s="152"/>
      <c r="N43" s="152"/>
      <c r="O43" s="152"/>
      <c r="P43" s="152"/>
      <c r="Q43" s="152"/>
      <c r="R43" s="152"/>
      <c r="S43" s="152"/>
      <c r="T43" s="152"/>
      <c r="U43" s="152"/>
      <c r="V43" s="152"/>
      <c r="W43" s="152"/>
      <c r="X43" s="152"/>
      <c r="Y43" s="152"/>
      <c r="Z43" s="152"/>
    </row>
    <row r="44" spans="1:26" ht="25.2" customHeight="1">
      <c r="A44" s="146" t="s">
        <v>534</v>
      </c>
      <c r="B44" s="146" t="s">
        <v>535</v>
      </c>
      <c r="C44" s="151" t="s">
        <v>456</v>
      </c>
      <c r="D44" s="146" t="s">
        <v>536</v>
      </c>
      <c r="E44" s="147" t="s">
        <v>537</v>
      </c>
      <c r="F44" s="148" t="str">
        <f t="shared" si="2"/>
        <v>wos</v>
      </c>
      <c r="G44" s="151">
        <v>3</v>
      </c>
      <c r="H44" s="151">
        <v>3</v>
      </c>
      <c r="I44" s="151">
        <v>3</v>
      </c>
      <c r="J44" s="150">
        <f t="shared" si="7"/>
        <v>50</v>
      </c>
      <c r="K44" s="177">
        <v>16.7</v>
      </c>
      <c r="L44" s="142" t="s">
        <v>423</v>
      </c>
      <c r="M44" s="152"/>
      <c r="N44" s="152"/>
      <c r="O44" s="152"/>
      <c r="P44" s="152"/>
      <c r="Q44" s="152"/>
      <c r="R44" s="152"/>
      <c r="S44" s="152"/>
      <c r="T44" s="152"/>
      <c r="U44" s="152"/>
      <c r="V44" s="152"/>
      <c r="W44" s="152"/>
      <c r="X44" s="152"/>
      <c r="Y44" s="152"/>
      <c r="Z44" s="152"/>
    </row>
    <row r="45" spans="1:26" ht="25.2" customHeight="1">
      <c r="A45" s="146" t="str">
        <f t="shared" ref="A45:B45" si="12">A44</f>
        <v>Totan, M (ULBS); Gligor, FG (ULBS); Bojita, M (UMF Cluj); Grigore, C (Sp. Ped); Grigore, C (indep)</v>
      </c>
      <c r="B45" s="146" t="str">
        <f t="shared" si="12"/>
        <v>Quantitative Spectrophotometric Determinations of Fe3+ in Iron Polymaltose Solution</v>
      </c>
      <c r="C45" s="151" t="s">
        <v>456</v>
      </c>
      <c r="D45" s="146" t="s">
        <v>538</v>
      </c>
      <c r="E45" s="147" t="s">
        <v>529</v>
      </c>
      <c r="F45" s="148" t="str">
        <f t="shared" ref="F45:J45" si="13">F44</f>
        <v>wos</v>
      </c>
      <c r="G45" s="151">
        <f t="shared" si="13"/>
        <v>3</v>
      </c>
      <c r="H45" s="151">
        <f t="shared" si="13"/>
        <v>3</v>
      </c>
      <c r="I45" s="151">
        <f t="shared" si="13"/>
        <v>3</v>
      </c>
      <c r="J45" s="150">
        <f t="shared" si="13"/>
        <v>50</v>
      </c>
      <c r="K45" s="177">
        <v>16.7</v>
      </c>
      <c r="L45" s="142" t="s">
        <v>423</v>
      </c>
      <c r="M45" s="152"/>
      <c r="N45" s="152"/>
      <c r="O45" s="152"/>
      <c r="P45" s="152"/>
      <c r="Q45" s="152"/>
      <c r="R45" s="152"/>
      <c r="S45" s="152"/>
      <c r="T45" s="152"/>
      <c r="U45" s="152"/>
      <c r="V45" s="152"/>
      <c r="W45" s="152"/>
      <c r="X45" s="152"/>
      <c r="Y45" s="152"/>
      <c r="Z45" s="152"/>
    </row>
    <row r="46" spans="1:26" ht="25.2" customHeight="1">
      <c r="A46" s="146" t="str">
        <f t="shared" ref="A46:B46" si="14">A44</f>
        <v>Totan, M (ULBS); Gligor, FG (ULBS); Bojita, M (UMF Cluj); Grigore, C (Sp. Ped); Grigore, C (indep)</v>
      </c>
      <c r="B46" s="146" t="str">
        <f t="shared" si="14"/>
        <v>Quantitative Spectrophotometric Determinations of Fe3+ in Iron Polymaltose Solution</v>
      </c>
      <c r="C46" s="151" t="s">
        <v>456</v>
      </c>
      <c r="D46" s="146" t="s">
        <v>539</v>
      </c>
      <c r="E46" s="147" t="s">
        <v>540</v>
      </c>
      <c r="F46" s="148" t="str">
        <f t="shared" ref="F46:F53" si="15">$F$18</f>
        <v>wos</v>
      </c>
      <c r="G46" s="151">
        <v>3</v>
      </c>
      <c r="H46" s="151">
        <v>3</v>
      </c>
      <c r="I46" s="151">
        <v>3</v>
      </c>
      <c r="J46" s="150">
        <f t="shared" ref="J46:J51" si="16">J39</f>
        <v>50</v>
      </c>
      <c r="K46" s="177">
        <v>16.7</v>
      </c>
      <c r="L46" s="142" t="s">
        <v>423</v>
      </c>
      <c r="M46" s="152"/>
      <c r="N46" s="152"/>
      <c r="O46" s="152"/>
      <c r="P46" s="152"/>
      <c r="Q46" s="152"/>
      <c r="R46" s="152"/>
      <c r="S46" s="152"/>
      <c r="T46" s="152"/>
      <c r="U46" s="152"/>
      <c r="V46" s="152"/>
      <c r="W46" s="152"/>
      <c r="X46" s="152"/>
      <c r="Y46" s="152"/>
      <c r="Z46" s="152"/>
    </row>
    <row r="47" spans="1:26" ht="25.2" customHeight="1">
      <c r="A47" s="146" t="s">
        <v>541</v>
      </c>
      <c r="B47" s="146" t="s">
        <v>542</v>
      </c>
      <c r="C47" s="151" t="s">
        <v>456</v>
      </c>
      <c r="D47" s="146" t="s">
        <v>479</v>
      </c>
      <c r="E47" s="147" t="s">
        <v>480</v>
      </c>
      <c r="F47" s="148" t="str">
        <f t="shared" si="15"/>
        <v>wos</v>
      </c>
      <c r="G47" s="151">
        <v>9</v>
      </c>
      <c r="H47" s="151">
        <v>7</v>
      </c>
      <c r="I47" s="151">
        <v>9</v>
      </c>
      <c r="J47" s="150">
        <f t="shared" si="16"/>
        <v>50</v>
      </c>
      <c r="K47" s="177">
        <v>5.56</v>
      </c>
      <c r="L47" s="142" t="s">
        <v>423</v>
      </c>
      <c r="M47" s="152"/>
      <c r="N47" s="152"/>
      <c r="O47" s="152"/>
      <c r="P47" s="152"/>
      <c r="Q47" s="152"/>
      <c r="R47" s="152"/>
      <c r="S47" s="152"/>
      <c r="T47" s="152"/>
      <c r="U47" s="152"/>
      <c r="V47" s="152"/>
      <c r="W47" s="152"/>
      <c r="X47" s="152"/>
      <c r="Y47" s="152"/>
      <c r="Z47" s="152"/>
    </row>
    <row r="48" spans="1:26" ht="25.2" customHeight="1">
      <c r="A48" s="146" t="str">
        <f>$A$47</f>
        <v>Silisteanu, SC(Fac de Med Suceava) ; Antonescu, E(ULBS); Szakacs, J(UMFST TG. MURES); Totan, (ULBS); Roman-Filip, C(ULBS)  ; Serb, BH(ULBS)  ; Mitariu, MC(ULBS) ; Grigore, N(ULBS) ; Mitariu, SIC (ULBS)</v>
      </c>
      <c r="B48" s="146" t="s">
        <v>542</v>
      </c>
      <c r="C48" s="151" t="s">
        <v>456</v>
      </c>
      <c r="D48" s="146" t="s">
        <v>543</v>
      </c>
      <c r="E48" s="147" t="s">
        <v>544</v>
      </c>
      <c r="F48" s="148" t="str">
        <f t="shared" si="15"/>
        <v>wos</v>
      </c>
      <c r="G48" s="151">
        <f t="shared" ref="G48:I49" si="17">G47</f>
        <v>9</v>
      </c>
      <c r="H48" s="151">
        <f t="shared" si="17"/>
        <v>7</v>
      </c>
      <c r="I48" s="151">
        <f t="shared" si="17"/>
        <v>9</v>
      </c>
      <c r="J48" s="150">
        <f t="shared" si="16"/>
        <v>50</v>
      </c>
      <c r="K48" s="177">
        <v>5.56</v>
      </c>
      <c r="L48" s="142" t="s">
        <v>423</v>
      </c>
      <c r="M48" s="152"/>
      <c r="N48" s="152"/>
      <c r="O48" s="152"/>
      <c r="P48" s="152"/>
      <c r="Q48" s="152"/>
      <c r="R48" s="152"/>
      <c r="S48" s="152"/>
      <c r="T48" s="152"/>
      <c r="U48" s="152"/>
      <c r="V48" s="152"/>
      <c r="W48" s="152"/>
      <c r="X48" s="152"/>
      <c r="Y48" s="152"/>
      <c r="Z48" s="152"/>
    </row>
    <row r="49" spans="1:26" ht="25.2" customHeight="1">
      <c r="A49" s="146" t="str">
        <f>$A$48</f>
        <v>Silisteanu, SC(Fac de Med Suceava) ; Antonescu, E(ULBS); Szakacs, J(UMFST TG. MURES); Totan, (ULBS); Roman-Filip, C(ULBS)  ; Serb, BH(ULBS)  ; Mitariu, MC(ULBS) ; Grigore, N(ULBS) ; Mitariu, SIC (ULBS)</v>
      </c>
      <c r="B49" s="146" t="s">
        <v>542</v>
      </c>
      <c r="C49" s="151" t="s">
        <v>456</v>
      </c>
      <c r="D49" s="146" t="s">
        <v>525</v>
      </c>
      <c r="E49" s="147" t="s">
        <v>477</v>
      </c>
      <c r="F49" s="148" t="str">
        <f t="shared" si="15"/>
        <v>wos</v>
      </c>
      <c r="G49" s="151">
        <f t="shared" si="17"/>
        <v>9</v>
      </c>
      <c r="H49" s="151">
        <f t="shared" si="17"/>
        <v>7</v>
      </c>
      <c r="I49" s="151">
        <f t="shared" si="17"/>
        <v>9</v>
      </c>
      <c r="J49" s="150">
        <f t="shared" si="16"/>
        <v>50</v>
      </c>
      <c r="K49" s="177">
        <v>5.56</v>
      </c>
      <c r="L49" s="142" t="s">
        <v>423</v>
      </c>
      <c r="M49" s="152"/>
      <c r="N49" s="152"/>
      <c r="O49" s="152"/>
      <c r="P49" s="152"/>
      <c r="Q49" s="152"/>
      <c r="R49" s="152"/>
      <c r="S49" s="152"/>
      <c r="T49" s="152"/>
      <c r="U49" s="152"/>
      <c r="V49" s="152"/>
      <c r="W49" s="152"/>
      <c r="X49" s="152"/>
      <c r="Y49" s="152"/>
      <c r="Z49" s="152"/>
    </row>
    <row r="50" spans="1:26" ht="25.2" customHeight="1">
      <c r="A50" s="146" t="s">
        <v>545</v>
      </c>
      <c r="B50" s="146" t="s">
        <v>546</v>
      </c>
      <c r="C50" s="151" t="s">
        <v>456</v>
      </c>
      <c r="D50" s="146" t="s">
        <v>528</v>
      </c>
      <c r="E50" s="147" t="s">
        <v>529</v>
      </c>
      <c r="F50" s="148" t="str">
        <f t="shared" si="15"/>
        <v>wos</v>
      </c>
      <c r="G50" s="151">
        <v>8</v>
      </c>
      <c r="H50" s="151">
        <v>7</v>
      </c>
      <c r="I50" s="151">
        <v>8</v>
      </c>
      <c r="J50" s="150">
        <f t="shared" si="16"/>
        <v>50</v>
      </c>
      <c r="K50" s="177">
        <v>6.25</v>
      </c>
      <c r="L50" s="142" t="s">
        <v>423</v>
      </c>
      <c r="M50" s="152"/>
      <c r="N50" s="152"/>
      <c r="O50" s="152"/>
      <c r="P50" s="152"/>
      <c r="Q50" s="152"/>
      <c r="R50" s="152"/>
      <c r="S50" s="152"/>
      <c r="T50" s="152"/>
      <c r="U50" s="152"/>
      <c r="V50" s="152"/>
      <c r="W50" s="152"/>
      <c r="X50" s="152"/>
      <c r="Y50" s="152"/>
      <c r="Z50" s="152"/>
    </row>
    <row r="51" spans="1:26" ht="25.2" customHeight="1">
      <c r="A51" s="146" t="str">
        <f t="shared" ref="A51:B51" si="18">A50</f>
        <v>Antonescu, E (ULBS); Totan, M(ULBS) ; Boitor, GC (ULBS); Szakacs, J(UMFST TG MURES) ; Silisteanu, SC (Fac de Med Suceava); Fleaca, SR(ULBS) ; Mitariu, SC(ULBS) ; Serb, BH (ULBS)</v>
      </c>
      <c r="B51" s="146" t="str">
        <f t="shared" si="18"/>
        <v>The Reference Intervals Used in Pediatric Medical Analysis Laboratories to Interpret the Results Analysis for Total Serum Calcium</v>
      </c>
      <c r="C51" s="151" t="s">
        <v>456</v>
      </c>
      <c r="D51" s="153" t="s">
        <v>547</v>
      </c>
      <c r="E51" s="147" t="s">
        <v>477</v>
      </c>
      <c r="F51" s="148" t="str">
        <f t="shared" si="15"/>
        <v>wos</v>
      </c>
      <c r="G51" s="151">
        <v>8</v>
      </c>
      <c r="H51" s="151">
        <v>7</v>
      </c>
      <c r="I51" s="151">
        <v>8</v>
      </c>
      <c r="J51" s="150">
        <f t="shared" si="16"/>
        <v>50</v>
      </c>
      <c r="K51" s="177">
        <v>6.25</v>
      </c>
      <c r="L51" s="142" t="s">
        <v>423</v>
      </c>
      <c r="M51" s="152"/>
      <c r="N51" s="152"/>
      <c r="O51" s="152"/>
      <c r="P51" s="152"/>
      <c r="Q51" s="152"/>
      <c r="R51" s="152"/>
      <c r="S51" s="152"/>
      <c r="T51" s="152"/>
      <c r="U51" s="152"/>
      <c r="V51" s="152"/>
      <c r="W51" s="152"/>
      <c r="X51" s="152"/>
      <c r="Y51" s="152"/>
      <c r="Z51" s="152"/>
    </row>
    <row r="52" spans="1:26" ht="25.2" customHeight="1">
      <c r="A52" s="146" t="s">
        <v>548</v>
      </c>
      <c r="B52" s="146" t="s">
        <v>549</v>
      </c>
      <c r="C52" s="151" t="s">
        <v>456</v>
      </c>
      <c r="D52" s="146" t="s">
        <v>550</v>
      </c>
      <c r="E52" s="147" t="s">
        <v>551</v>
      </c>
      <c r="F52" s="148" t="str">
        <f t="shared" si="15"/>
        <v>wos</v>
      </c>
      <c r="G52" s="151">
        <v>3</v>
      </c>
      <c r="H52" s="151">
        <v>2</v>
      </c>
      <c r="I52" s="151">
        <v>3</v>
      </c>
      <c r="J52" s="150">
        <f t="shared" ref="J52:J53" si="19">J46</f>
        <v>50</v>
      </c>
      <c r="K52" s="177">
        <v>16.7</v>
      </c>
      <c r="L52" s="142" t="s">
        <v>423</v>
      </c>
      <c r="M52" s="152"/>
      <c r="N52" s="152"/>
      <c r="O52" s="152"/>
      <c r="P52" s="152"/>
      <c r="Q52" s="152"/>
      <c r="R52" s="152"/>
      <c r="S52" s="152"/>
      <c r="T52" s="152"/>
      <c r="U52" s="152"/>
      <c r="V52" s="152"/>
      <c r="W52" s="152"/>
      <c r="X52" s="152"/>
      <c r="Y52" s="152"/>
      <c r="Z52" s="152"/>
    </row>
    <row r="53" spans="1:26" ht="25.2" customHeight="1">
      <c r="A53" s="146" t="s">
        <v>552</v>
      </c>
      <c r="B53" s="146" t="s">
        <v>553</v>
      </c>
      <c r="C53" s="151" t="s">
        <v>456</v>
      </c>
      <c r="D53" s="146" t="s">
        <v>554</v>
      </c>
      <c r="E53" s="147" t="s">
        <v>555</v>
      </c>
      <c r="F53" s="148" t="str">
        <f t="shared" si="15"/>
        <v>wos</v>
      </c>
      <c r="G53" s="151">
        <v>4</v>
      </c>
      <c r="H53" s="151">
        <v>1</v>
      </c>
      <c r="I53" s="151">
        <v>6</v>
      </c>
      <c r="J53" s="150">
        <f t="shared" si="19"/>
        <v>50</v>
      </c>
      <c r="K53" s="177">
        <v>12.5</v>
      </c>
      <c r="L53" s="142" t="s">
        <v>423</v>
      </c>
      <c r="M53" s="152"/>
      <c r="N53" s="152"/>
      <c r="O53" s="152"/>
      <c r="P53" s="152"/>
      <c r="Q53" s="152"/>
      <c r="R53" s="152"/>
      <c r="S53" s="152"/>
      <c r="T53" s="152"/>
      <c r="U53" s="152"/>
      <c r="V53" s="152"/>
      <c r="W53" s="152"/>
      <c r="X53" s="152"/>
      <c r="Y53" s="152"/>
      <c r="Z53" s="152"/>
    </row>
    <row r="54" spans="1:26" ht="25.2" customHeight="1">
      <c r="A54" s="146" t="s">
        <v>556</v>
      </c>
      <c r="B54" s="146" t="s">
        <v>499</v>
      </c>
      <c r="C54" s="151" t="s">
        <v>456</v>
      </c>
      <c r="D54" s="146" t="s">
        <v>557</v>
      </c>
      <c r="E54" s="147" t="s">
        <v>558</v>
      </c>
      <c r="F54" s="148" t="s">
        <v>559</v>
      </c>
      <c r="G54" s="151">
        <v>5</v>
      </c>
      <c r="H54" s="151">
        <v>4</v>
      </c>
      <c r="I54" s="151">
        <v>5</v>
      </c>
      <c r="J54" s="150">
        <v>50</v>
      </c>
      <c r="K54" s="177">
        <v>12.5</v>
      </c>
      <c r="L54" s="142" t="s">
        <v>423</v>
      </c>
      <c r="M54" s="152"/>
      <c r="N54" s="152"/>
      <c r="O54" s="152"/>
      <c r="P54" s="152"/>
      <c r="Q54" s="152"/>
      <c r="R54" s="152"/>
      <c r="S54" s="152"/>
      <c r="T54" s="152"/>
      <c r="U54" s="152"/>
      <c r="V54" s="152"/>
      <c r="W54" s="152"/>
      <c r="X54" s="152"/>
      <c r="Y54" s="152"/>
      <c r="Z54" s="152"/>
    </row>
    <row r="55" spans="1:26" ht="25.2" customHeight="1">
      <c r="A55" s="146" t="s">
        <v>560</v>
      </c>
      <c r="B55" s="146" t="str">
        <f>[3]IC12!B20</f>
        <v>Borderline Personality Disorder “Discouraged Type”: A Case Report</v>
      </c>
      <c r="C55" s="151" t="str">
        <f>[3]IC12!C20</f>
        <v>FMED2</v>
      </c>
      <c r="D55" s="146" t="str">
        <f>[3]IC12!D20</f>
        <v>Deepika, S., Suhitha, R., Alekhya, D., Prasad, V., &amp; Kumar, S. (2022, December). A Study on Borderline Personality Disorder using Machine Learning and Conventional Methods. In 2022 5th International Conference on Contemporary Computing and Informatics (IC3I) (pp. 1442-1446). IEEE.</v>
      </c>
      <c r="E55" s="151" t="s">
        <v>494</v>
      </c>
      <c r="F55" s="148" t="s">
        <v>561</v>
      </c>
      <c r="G55" s="151">
        <f>[3]IC12!G20</f>
        <v>5</v>
      </c>
      <c r="H55" s="151">
        <f>[3]IC12!H20</f>
        <v>4</v>
      </c>
      <c r="I55" s="151">
        <f>[3]IC12!I20</f>
        <v>5</v>
      </c>
      <c r="J55" s="154">
        <f>[3]IC12!J20</f>
        <v>20</v>
      </c>
      <c r="K55" s="177">
        <v>16.7</v>
      </c>
      <c r="L55" s="142" t="s">
        <v>423</v>
      </c>
      <c r="M55" s="152"/>
      <c r="N55" s="152"/>
      <c r="O55" s="152"/>
      <c r="P55" s="152"/>
      <c r="Q55" s="152"/>
      <c r="R55" s="152"/>
      <c r="S55" s="152"/>
      <c r="T55" s="152"/>
      <c r="U55" s="152"/>
      <c r="V55" s="152"/>
      <c r="W55" s="152"/>
      <c r="X55" s="152"/>
      <c r="Y55" s="152"/>
      <c r="Z55" s="152"/>
    </row>
    <row r="56" spans="1:26" ht="25.2" customHeight="1">
      <c r="A56" s="146" t="s">
        <v>734</v>
      </c>
      <c r="B56" s="143" t="s">
        <v>735</v>
      </c>
      <c r="C56" s="155" t="s">
        <v>456</v>
      </c>
      <c r="D56" s="146" t="s">
        <v>736</v>
      </c>
      <c r="E56" s="169" t="s">
        <v>737</v>
      </c>
      <c r="F56" s="146" t="s">
        <v>738</v>
      </c>
      <c r="G56" s="170">
        <v>10</v>
      </c>
      <c r="H56" s="170">
        <v>2</v>
      </c>
      <c r="I56" s="170">
        <v>10</v>
      </c>
      <c r="J56" s="171">
        <v>50</v>
      </c>
      <c r="K56" s="177">
        <v>2.5</v>
      </c>
      <c r="L56" s="188" t="s">
        <v>703</v>
      </c>
    </row>
    <row r="57" spans="1:26" ht="25.2" customHeight="1">
      <c r="A57" s="143" t="s">
        <v>739</v>
      </c>
      <c r="B57" s="144" t="s">
        <v>740</v>
      </c>
      <c r="C57" s="155" t="s">
        <v>456</v>
      </c>
      <c r="D57" s="146" t="s">
        <v>741</v>
      </c>
      <c r="E57" s="147" t="s">
        <v>742</v>
      </c>
      <c r="F57" s="146" t="s">
        <v>738</v>
      </c>
      <c r="G57" s="149">
        <v>11</v>
      </c>
      <c r="H57" s="149">
        <v>1</v>
      </c>
      <c r="I57" s="149">
        <v>11</v>
      </c>
      <c r="J57" s="150">
        <v>50</v>
      </c>
      <c r="K57" s="177">
        <v>2.27</v>
      </c>
      <c r="L57" s="188" t="s">
        <v>703</v>
      </c>
    </row>
    <row r="58" spans="1:26" ht="25.2" customHeight="1">
      <c r="A58" s="143" t="s">
        <v>739</v>
      </c>
      <c r="B58" s="144" t="s">
        <v>740</v>
      </c>
      <c r="C58" s="155" t="s">
        <v>456</v>
      </c>
      <c r="D58" s="146" t="s">
        <v>743</v>
      </c>
      <c r="E58" s="147" t="s">
        <v>744</v>
      </c>
      <c r="F58" s="146" t="s">
        <v>738</v>
      </c>
      <c r="G58" s="149">
        <v>11</v>
      </c>
      <c r="H58" s="149">
        <v>1</v>
      </c>
      <c r="I58" s="149">
        <v>11</v>
      </c>
      <c r="J58" s="150">
        <v>50</v>
      </c>
      <c r="K58" s="177">
        <v>2.27</v>
      </c>
      <c r="L58" s="188" t="s">
        <v>703</v>
      </c>
    </row>
    <row r="59" spans="1:26" ht="25.2" customHeight="1">
      <c r="A59" s="143" t="s">
        <v>739</v>
      </c>
      <c r="B59" s="144" t="s">
        <v>740</v>
      </c>
      <c r="C59" s="155" t="s">
        <v>456</v>
      </c>
      <c r="D59" s="146" t="s">
        <v>745</v>
      </c>
      <c r="E59" s="147" t="s">
        <v>746</v>
      </c>
      <c r="F59" s="146" t="s">
        <v>738</v>
      </c>
      <c r="G59" s="149">
        <v>11</v>
      </c>
      <c r="H59" s="149">
        <v>1</v>
      </c>
      <c r="I59" s="149">
        <v>11</v>
      </c>
      <c r="J59" s="150">
        <v>50</v>
      </c>
      <c r="K59" s="177">
        <v>2.27</v>
      </c>
      <c r="L59" s="188" t="s">
        <v>703</v>
      </c>
    </row>
    <row r="60" spans="1:26" ht="25.2" customHeight="1">
      <c r="A60" s="143" t="s">
        <v>739</v>
      </c>
      <c r="B60" s="144" t="s">
        <v>740</v>
      </c>
      <c r="C60" s="155" t="s">
        <v>456</v>
      </c>
      <c r="D60" s="146" t="s">
        <v>747</v>
      </c>
      <c r="E60" s="147" t="s">
        <v>748</v>
      </c>
      <c r="F60" s="146" t="s">
        <v>738</v>
      </c>
      <c r="G60" s="149">
        <v>11</v>
      </c>
      <c r="H60" s="149">
        <v>1</v>
      </c>
      <c r="I60" s="149">
        <v>11</v>
      </c>
      <c r="J60" s="150">
        <v>50</v>
      </c>
      <c r="K60" s="177">
        <v>2.27</v>
      </c>
      <c r="L60" s="188" t="s">
        <v>703</v>
      </c>
    </row>
    <row r="61" spans="1:26" ht="25.2" customHeight="1">
      <c r="A61" s="143" t="s">
        <v>749</v>
      </c>
      <c r="B61" s="172" t="s">
        <v>750</v>
      </c>
      <c r="C61" s="172" t="s">
        <v>456</v>
      </c>
      <c r="D61" s="146" t="s">
        <v>751</v>
      </c>
      <c r="E61" s="147" t="s">
        <v>752</v>
      </c>
      <c r="F61" s="148" t="s">
        <v>561</v>
      </c>
      <c r="G61" s="151">
        <v>4</v>
      </c>
      <c r="H61" s="151">
        <v>1</v>
      </c>
      <c r="I61" s="151">
        <v>4</v>
      </c>
      <c r="J61" s="150">
        <v>50</v>
      </c>
      <c r="K61" s="177">
        <v>6.25</v>
      </c>
      <c r="L61" s="188" t="s">
        <v>703</v>
      </c>
    </row>
    <row r="62" spans="1:26" ht="25.2" customHeight="1">
      <c r="A62" s="143" t="s">
        <v>749</v>
      </c>
      <c r="B62" s="172" t="s">
        <v>750</v>
      </c>
      <c r="C62" s="172" t="s">
        <v>456</v>
      </c>
      <c r="D62" s="146" t="s">
        <v>753</v>
      </c>
      <c r="E62" s="147" t="s">
        <v>754</v>
      </c>
      <c r="F62" s="148" t="s">
        <v>561</v>
      </c>
      <c r="G62" s="151">
        <v>4</v>
      </c>
      <c r="H62" s="151">
        <v>1</v>
      </c>
      <c r="I62" s="151">
        <v>4</v>
      </c>
      <c r="J62" s="150">
        <v>50</v>
      </c>
      <c r="K62" s="177">
        <v>6.25</v>
      </c>
      <c r="L62" s="188" t="s">
        <v>703</v>
      </c>
    </row>
    <row r="63" spans="1:26" ht="25.2" customHeight="1">
      <c r="A63" s="143" t="s">
        <v>749</v>
      </c>
      <c r="B63" s="172" t="s">
        <v>750</v>
      </c>
      <c r="C63" s="172" t="s">
        <v>456</v>
      </c>
      <c r="D63" s="146" t="s">
        <v>755</v>
      </c>
      <c r="E63" s="147" t="s">
        <v>756</v>
      </c>
      <c r="F63" s="148" t="s">
        <v>561</v>
      </c>
      <c r="G63" s="151">
        <v>4</v>
      </c>
      <c r="H63" s="151">
        <v>1</v>
      </c>
      <c r="I63" s="151">
        <v>4</v>
      </c>
      <c r="J63" s="150">
        <v>50</v>
      </c>
      <c r="K63" s="177">
        <v>6.25</v>
      </c>
      <c r="L63" s="188" t="s">
        <v>703</v>
      </c>
    </row>
    <row r="64" spans="1:26" ht="25.2" customHeight="1">
      <c r="A64" s="143" t="s">
        <v>749</v>
      </c>
      <c r="B64" s="172" t="s">
        <v>750</v>
      </c>
      <c r="C64" s="172" t="s">
        <v>456</v>
      </c>
      <c r="D64" s="146" t="s">
        <v>757</v>
      </c>
      <c r="E64" s="147" t="s">
        <v>758</v>
      </c>
      <c r="F64" s="148" t="s">
        <v>561</v>
      </c>
      <c r="G64" s="151">
        <v>4</v>
      </c>
      <c r="H64" s="151">
        <v>1</v>
      </c>
      <c r="I64" s="151">
        <v>4</v>
      </c>
      <c r="J64" s="150">
        <v>50</v>
      </c>
      <c r="K64" s="177">
        <v>6.25</v>
      </c>
      <c r="L64" s="188" t="s">
        <v>703</v>
      </c>
    </row>
    <row r="65" spans="1:12" ht="25.2" customHeight="1">
      <c r="A65" s="143" t="s">
        <v>749</v>
      </c>
      <c r="B65" s="172" t="s">
        <v>750</v>
      </c>
      <c r="C65" s="172" t="s">
        <v>456</v>
      </c>
      <c r="D65" s="146" t="s">
        <v>759</v>
      </c>
      <c r="E65" s="147" t="s">
        <v>760</v>
      </c>
      <c r="F65" s="148" t="s">
        <v>561</v>
      </c>
      <c r="G65" s="151">
        <v>4</v>
      </c>
      <c r="H65" s="151">
        <v>1</v>
      </c>
      <c r="I65" s="151">
        <v>4</v>
      </c>
      <c r="J65" s="150">
        <v>50</v>
      </c>
      <c r="K65" s="177">
        <v>6.25</v>
      </c>
      <c r="L65" s="188" t="s">
        <v>703</v>
      </c>
    </row>
    <row r="66" spans="1:12" ht="25.2" customHeight="1">
      <c r="A66" s="143" t="s">
        <v>749</v>
      </c>
      <c r="B66" s="172" t="s">
        <v>750</v>
      </c>
      <c r="C66" s="172" t="s">
        <v>456</v>
      </c>
      <c r="D66" s="146" t="s">
        <v>761</v>
      </c>
      <c r="E66" s="147" t="s">
        <v>762</v>
      </c>
      <c r="F66" s="148" t="s">
        <v>561</v>
      </c>
      <c r="G66" s="151">
        <v>4</v>
      </c>
      <c r="H66" s="151">
        <v>1</v>
      </c>
      <c r="I66" s="151">
        <v>4</v>
      </c>
      <c r="J66" s="150">
        <v>50</v>
      </c>
      <c r="K66" s="177">
        <v>6.25</v>
      </c>
      <c r="L66" s="188" t="s">
        <v>703</v>
      </c>
    </row>
    <row r="67" spans="1:12" ht="25.2" customHeight="1">
      <c r="A67" s="143" t="s">
        <v>749</v>
      </c>
      <c r="B67" s="172" t="s">
        <v>750</v>
      </c>
      <c r="C67" s="172" t="s">
        <v>456</v>
      </c>
      <c r="D67" s="146" t="s">
        <v>763</v>
      </c>
      <c r="E67" s="147" t="s">
        <v>764</v>
      </c>
      <c r="F67" s="148" t="s">
        <v>561</v>
      </c>
      <c r="G67" s="151">
        <v>4</v>
      </c>
      <c r="H67" s="151">
        <v>1</v>
      </c>
      <c r="I67" s="151">
        <v>4</v>
      </c>
      <c r="J67" s="150">
        <v>50</v>
      </c>
      <c r="K67" s="177">
        <v>6.25</v>
      </c>
      <c r="L67" s="188" t="s">
        <v>703</v>
      </c>
    </row>
    <row r="68" spans="1:12" ht="25.2" customHeight="1">
      <c r="A68" s="143" t="s">
        <v>749</v>
      </c>
      <c r="B68" s="172" t="s">
        <v>750</v>
      </c>
      <c r="C68" s="172" t="s">
        <v>456</v>
      </c>
      <c r="D68" s="146" t="s">
        <v>765</v>
      </c>
      <c r="E68" s="147" t="s">
        <v>766</v>
      </c>
      <c r="F68" s="148" t="s">
        <v>561</v>
      </c>
      <c r="G68" s="151">
        <v>4</v>
      </c>
      <c r="H68" s="151">
        <v>1</v>
      </c>
      <c r="I68" s="151">
        <v>4</v>
      </c>
      <c r="J68" s="150">
        <v>50</v>
      </c>
      <c r="K68" s="177">
        <v>6.25</v>
      </c>
      <c r="L68" s="188" t="s">
        <v>703</v>
      </c>
    </row>
    <row r="69" spans="1:12" ht="25.2" customHeight="1">
      <c r="A69" s="143" t="s">
        <v>749</v>
      </c>
      <c r="B69" s="172" t="s">
        <v>750</v>
      </c>
      <c r="C69" s="172" t="s">
        <v>456</v>
      </c>
      <c r="D69" s="146" t="s">
        <v>767</v>
      </c>
      <c r="E69" s="147" t="s">
        <v>768</v>
      </c>
      <c r="F69" s="148" t="s">
        <v>561</v>
      </c>
      <c r="G69" s="151">
        <v>4</v>
      </c>
      <c r="H69" s="151">
        <v>1</v>
      </c>
      <c r="I69" s="151">
        <v>4</v>
      </c>
      <c r="J69" s="150">
        <v>50</v>
      </c>
      <c r="K69" s="177">
        <v>6.25</v>
      </c>
      <c r="L69" s="188" t="s">
        <v>703</v>
      </c>
    </row>
    <row r="70" spans="1:12" ht="25.2" customHeight="1">
      <c r="A70" s="143" t="s">
        <v>749</v>
      </c>
      <c r="B70" s="172" t="s">
        <v>750</v>
      </c>
      <c r="C70" s="172" t="s">
        <v>456</v>
      </c>
      <c r="D70" s="146" t="s">
        <v>769</v>
      </c>
      <c r="E70" s="147" t="s">
        <v>770</v>
      </c>
      <c r="F70" s="148" t="s">
        <v>561</v>
      </c>
      <c r="G70" s="151">
        <v>4</v>
      </c>
      <c r="H70" s="151">
        <v>1</v>
      </c>
      <c r="I70" s="151">
        <v>4</v>
      </c>
      <c r="J70" s="150">
        <v>50</v>
      </c>
      <c r="K70" s="177">
        <v>6.25</v>
      </c>
      <c r="L70" s="188" t="s">
        <v>703</v>
      </c>
    </row>
    <row r="71" spans="1:12" ht="25.2" customHeight="1">
      <c r="A71" s="143" t="s">
        <v>749</v>
      </c>
      <c r="B71" s="172" t="s">
        <v>750</v>
      </c>
      <c r="C71" s="172" t="s">
        <v>456</v>
      </c>
      <c r="D71" s="146" t="s">
        <v>771</v>
      </c>
      <c r="E71" s="147" t="s">
        <v>772</v>
      </c>
      <c r="F71" s="148" t="s">
        <v>561</v>
      </c>
      <c r="G71" s="151">
        <v>4</v>
      </c>
      <c r="H71" s="151">
        <v>1</v>
      </c>
      <c r="I71" s="151">
        <v>4</v>
      </c>
      <c r="J71" s="150">
        <v>50</v>
      </c>
      <c r="K71" s="177">
        <v>6.25</v>
      </c>
      <c r="L71" s="188" t="s">
        <v>703</v>
      </c>
    </row>
    <row r="72" spans="1:12" ht="25.2" customHeight="1">
      <c r="A72" s="143" t="s">
        <v>749</v>
      </c>
      <c r="B72" s="172" t="s">
        <v>750</v>
      </c>
      <c r="C72" s="172" t="s">
        <v>456</v>
      </c>
      <c r="D72" s="146" t="s">
        <v>773</v>
      </c>
      <c r="E72" s="147" t="s">
        <v>774</v>
      </c>
      <c r="F72" s="148" t="s">
        <v>561</v>
      </c>
      <c r="G72" s="151">
        <v>4</v>
      </c>
      <c r="H72" s="151">
        <v>1</v>
      </c>
      <c r="I72" s="151">
        <v>4</v>
      </c>
      <c r="J72" s="150">
        <v>50</v>
      </c>
      <c r="K72" s="177">
        <v>6.25</v>
      </c>
      <c r="L72" s="188" t="s">
        <v>703</v>
      </c>
    </row>
    <row r="73" spans="1:12" ht="25.2" customHeight="1">
      <c r="A73" s="143" t="s">
        <v>749</v>
      </c>
      <c r="B73" s="172" t="s">
        <v>750</v>
      </c>
      <c r="C73" s="172" t="s">
        <v>456</v>
      </c>
      <c r="D73" s="146" t="s">
        <v>775</v>
      </c>
      <c r="E73" s="147" t="s">
        <v>776</v>
      </c>
      <c r="F73" s="148" t="s">
        <v>561</v>
      </c>
      <c r="G73" s="151">
        <v>4</v>
      </c>
      <c r="H73" s="151">
        <v>1</v>
      </c>
      <c r="I73" s="151">
        <v>4</v>
      </c>
      <c r="J73" s="150">
        <v>50</v>
      </c>
      <c r="K73" s="177">
        <v>6.25</v>
      </c>
      <c r="L73" s="188" t="s">
        <v>703</v>
      </c>
    </row>
    <row r="74" spans="1:12" ht="25.2" customHeight="1">
      <c r="A74" s="143" t="s">
        <v>749</v>
      </c>
      <c r="B74" s="172" t="s">
        <v>750</v>
      </c>
      <c r="C74" s="172" t="s">
        <v>456</v>
      </c>
      <c r="D74" s="146" t="s">
        <v>777</v>
      </c>
      <c r="E74" s="147" t="s">
        <v>778</v>
      </c>
      <c r="F74" s="148" t="s">
        <v>561</v>
      </c>
      <c r="G74" s="151">
        <v>4</v>
      </c>
      <c r="H74" s="151">
        <v>1</v>
      </c>
      <c r="I74" s="151">
        <v>4</v>
      </c>
      <c r="J74" s="150">
        <v>50</v>
      </c>
      <c r="K74" s="177">
        <v>6.25</v>
      </c>
      <c r="L74" s="188" t="s">
        <v>703</v>
      </c>
    </row>
    <row r="75" spans="1:12" ht="25.2" customHeight="1">
      <c r="A75" s="143" t="s">
        <v>749</v>
      </c>
      <c r="B75" s="172" t="s">
        <v>750</v>
      </c>
      <c r="C75" s="172" t="s">
        <v>456</v>
      </c>
      <c r="D75" s="146" t="s">
        <v>779</v>
      </c>
      <c r="E75" s="147" t="s">
        <v>780</v>
      </c>
      <c r="F75" s="148" t="s">
        <v>561</v>
      </c>
      <c r="G75" s="151">
        <v>4</v>
      </c>
      <c r="H75" s="151">
        <v>1</v>
      </c>
      <c r="I75" s="151">
        <v>4</v>
      </c>
      <c r="J75" s="150">
        <v>50</v>
      </c>
      <c r="K75" s="177">
        <v>6.25</v>
      </c>
      <c r="L75" s="188" t="s">
        <v>703</v>
      </c>
    </row>
    <row r="76" spans="1:12" ht="25.2" customHeight="1">
      <c r="A76" s="143" t="s">
        <v>749</v>
      </c>
      <c r="B76" s="172" t="s">
        <v>750</v>
      </c>
      <c r="C76" s="172" t="s">
        <v>456</v>
      </c>
      <c r="D76" s="146" t="s">
        <v>781</v>
      </c>
      <c r="E76" s="147" t="s">
        <v>782</v>
      </c>
      <c r="F76" s="148" t="s">
        <v>561</v>
      </c>
      <c r="G76" s="151">
        <v>4</v>
      </c>
      <c r="H76" s="151">
        <v>1</v>
      </c>
      <c r="I76" s="151">
        <v>4</v>
      </c>
      <c r="J76" s="150">
        <v>50</v>
      </c>
      <c r="K76" s="177">
        <v>6.25</v>
      </c>
      <c r="L76" s="188" t="s">
        <v>703</v>
      </c>
    </row>
    <row r="77" spans="1:12" ht="25.2" customHeight="1">
      <c r="A77" s="143" t="s">
        <v>749</v>
      </c>
      <c r="B77" s="172" t="s">
        <v>750</v>
      </c>
      <c r="C77" s="172" t="s">
        <v>456</v>
      </c>
      <c r="D77" s="146" t="s">
        <v>783</v>
      </c>
      <c r="E77" s="147" t="s">
        <v>784</v>
      </c>
      <c r="F77" s="148" t="s">
        <v>561</v>
      </c>
      <c r="G77" s="151">
        <v>4</v>
      </c>
      <c r="H77" s="151">
        <v>1</v>
      </c>
      <c r="I77" s="151">
        <v>4</v>
      </c>
      <c r="J77" s="150">
        <v>50</v>
      </c>
      <c r="K77" s="177">
        <v>6.25</v>
      </c>
      <c r="L77" s="188" t="s">
        <v>703</v>
      </c>
    </row>
    <row r="78" spans="1:12" ht="25.2" customHeight="1">
      <c r="A78" s="143" t="s">
        <v>749</v>
      </c>
      <c r="B78" s="172" t="s">
        <v>750</v>
      </c>
      <c r="C78" s="172" t="s">
        <v>456</v>
      </c>
      <c r="D78" s="146" t="s">
        <v>785</v>
      </c>
      <c r="E78" s="147" t="s">
        <v>786</v>
      </c>
      <c r="F78" s="148" t="s">
        <v>561</v>
      </c>
      <c r="G78" s="151">
        <v>4</v>
      </c>
      <c r="H78" s="151">
        <v>1</v>
      </c>
      <c r="I78" s="151">
        <v>4</v>
      </c>
      <c r="J78" s="150">
        <v>50</v>
      </c>
      <c r="K78" s="177">
        <v>6.25</v>
      </c>
      <c r="L78" s="188" t="s">
        <v>703</v>
      </c>
    </row>
    <row r="79" spans="1:12" ht="25.2" customHeight="1">
      <c r="A79" s="143" t="s">
        <v>749</v>
      </c>
      <c r="B79" s="172" t="s">
        <v>750</v>
      </c>
      <c r="C79" s="172" t="s">
        <v>456</v>
      </c>
      <c r="D79" s="146" t="s">
        <v>787</v>
      </c>
      <c r="E79" s="147" t="s">
        <v>788</v>
      </c>
      <c r="F79" s="148" t="s">
        <v>561</v>
      </c>
      <c r="G79" s="151">
        <v>4</v>
      </c>
      <c r="H79" s="151">
        <v>1</v>
      </c>
      <c r="I79" s="151">
        <v>4</v>
      </c>
      <c r="J79" s="150">
        <v>50</v>
      </c>
      <c r="K79" s="177">
        <v>6.25</v>
      </c>
      <c r="L79" s="188" t="s">
        <v>703</v>
      </c>
    </row>
    <row r="80" spans="1:12" ht="25.2" customHeight="1">
      <c r="A80" s="143" t="s">
        <v>749</v>
      </c>
      <c r="B80" s="172" t="s">
        <v>750</v>
      </c>
      <c r="C80" s="172" t="s">
        <v>456</v>
      </c>
      <c r="D80" s="146" t="s">
        <v>789</v>
      </c>
      <c r="E80" s="147" t="s">
        <v>790</v>
      </c>
      <c r="F80" s="148" t="s">
        <v>561</v>
      </c>
      <c r="G80" s="151">
        <v>4</v>
      </c>
      <c r="H80" s="151">
        <v>1</v>
      </c>
      <c r="I80" s="151">
        <v>4</v>
      </c>
      <c r="J80" s="150">
        <v>50</v>
      </c>
      <c r="K80" s="177">
        <v>6.25</v>
      </c>
      <c r="L80" s="188" t="s">
        <v>703</v>
      </c>
    </row>
    <row r="81" spans="1:12" ht="25.2" customHeight="1">
      <c r="A81" s="143" t="s">
        <v>749</v>
      </c>
      <c r="B81" s="172" t="s">
        <v>750</v>
      </c>
      <c r="C81" s="172" t="s">
        <v>456</v>
      </c>
      <c r="D81" s="146" t="s">
        <v>791</v>
      </c>
      <c r="E81" s="147" t="s">
        <v>792</v>
      </c>
      <c r="F81" s="148" t="s">
        <v>561</v>
      </c>
      <c r="G81" s="151">
        <v>4</v>
      </c>
      <c r="H81" s="151">
        <v>1</v>
      </c>
      <c r="I81" s="151">
        <v>4</v>
      </c>
      <c r="J81" s="150">
        <v>50</v>
      </c>
      <c r="K81" s="177">
        <v>6.25</v>
      </c>
      <c r="L81" s="188" t="s">
        <v>703</v>
      </c>
    </row>
    <row r="82" spans="1:12" ht="25.2" customHeight="1">
      <c r="A82" s="143" t="s">
        <v>749</v>
      </c>
      <c r="B82" s="172" t="s">
        <v>750</v>
      </c>
      <c r="C82" s="172" t="s">
        <v>456</v>
      </c>
      <c r="D82" s="146" t="s">
        <v>793</v>
      </c>
      <c r="E82" s="147" t="s">
        <v>794</v>
      </c>
      <c r="F82" s="148" t="s">
        <v>561</v>
      </c>
      <c r="G82" s="151">
        <v>4</v>
      </c>
      <c r="H82" s="151">
        <v>1</v>
      </c>
      <c r="I82" s="151">
        <v>4</v>
      </c>
      <c r="J82" s="150">
        <v>50</v>
      </c>
      <c r="K82" s="177">
        <v>6.25</v>
      </c>
      <c r="L82" s="188" t="s">
        <v>703</v>
      </c>
    </row>
    <row r="83" spans="1:12" ht="25.2" customHeight="1">
      <c r="A83" s="172" t="s">
        <v>795</v>
      </c>
      <c r="B83" s="173" t="s">
        <v>796</v>
      </c>
      <c r="C83" s="172" t="s">
        <v>456</v>
      </c>
      <c r="D83" s="172" t="s">
        <v>797</v>
      </c>
      <c r="E83" s="174" t="s">
        <v>798</v>
      </c>
      <c r="F83" s="172" t="s">
        <v>561</v>
      </c>
      <c r="G83" s="175">
        <v>14</v>
      </c>
      <c r="H83" s="175">
        <v>14</v>
      </c>
      <c r="I83" s="175">
        <v>14</v>
      </c>
      <c r="J83" s="176">
        <v>50</v>
      </c>
      <c r="K83" s="177">
        <v>3.57</v>
      </c>
      <c r="L83" s="188" t="s">
        <v>703</v>
      </c>
    </row>
    <row r="84" spans="1:12" ht="25.2" customHeight="1">
      <c r="A84" s="172" t="s">
        <v>795</v>
      </c>
      <c r="B84" s="173" t="s">
        <v>796</v>
      </c>
      <c r="C84" s="172" t="s">
        <v>456</v>
      </c>
      <c r="D84" s="172" t="s">
        <v>799</v>
      </c>
      <c r="E84" s="174" t="s">
        <v>800</v>
      </c>
      <c r="F84" s="172" t="s">
        <v>561</v>
      </c>
      <c r="G84" s="175">
        <v>14</v>
      </c>
      <c r="H84" s="175">
        <v>14</v>
      </c>
      <c r="I84" s="175">
        <v>14</v>
      </c>
      <c r="J84" s="176">
        <v>50</v>
      </c>
      <c r="K84" s="177">
        <v>3.57</v>
      </c>
      <c r="L84" s="188" t="s">
        <v>703</v>
      </c>
    </row>
    <row r="85" spans="1:12" ht="25.2" customHeight="1">
      <c r="A85" s="172" t="s">
        <v>795</v>
      </c>
      <c r="B85" s="173" t="s">
        <v>796</v>
      </c>
      <c r="C85" s="172" t="s">
        <v>456</v>
      </c>
      <c r="D85" s="172" t="s">
        <v>801</v>
      </c>
      <c r="E85" s="174" t="s">
        <v>802</v>
      </c>
      <c r="F85" s="172" t="s">
        <v>561</v>
      </c>
      <c r="G85" s="175">
        <v>14</v>
      </c>
      <c r="H85" s="175">
        <v>14</v>
      </c>
      <c r="I85" s="175">
        <v>14</v>
      </c>
      <c r="J85" s="176">
        <v>50</v>
      </c>
      <c r="K85" s="177">
        <v>3.57</v>
      </c>
      <c r="L85" s="188" t="s">
        <v>703</v>
      </c>
    </row>
    <row r="86" spans="1:12" ht="25.2" customHeight="1">
      <c r="A86" s="172" t="s">
        <v>795</v>
      </c>
      <c r="B86" s="173" t="s">
        <v>796</v>
      </c>
      <c r="C86" s="172" t="s">
        <v>456</v>
      </c>
      <c r="D86" s="172" t="s">
        <v>803</v>
      </c>
      <c r="E86" s="174" t="s">
        <v>804</v>
      </c>
      <c r="F86" s="172" t="s">
        <v>561</v>
      </c>
      <c r="G86" s="175">
        <v>14</v>
      </c>
      <c r="H86" s="175">
        <v>14</v>
      </c>
      <c r="I86" s="175">
        <v>14</v>
      </c>
      <c r="J86" s="176">
        <v>50</v>
      </c>
      <c r="K86" s="177">
        <v>3.57</v>
      </c>
      <c r="L86" s="188" t="s">
        <v>703</v>
      </c>
    </row>
    <row r="87" spans="1:12" ht="25.2" customHeight="1">
      <c r="A87" s="172" t="s">
        <v>795</v>
      </c>
      <c r="B87" s="173" t="s">
        <v>796</v>
      </c>
      <c r="C87" s="172" t="s">
        <v>456</v>
      </c>
      <c r="D87" s="172" t="s">
        <v>805</v>
      </c>
      <c r="E87" s="174" t="s">
        <v>806</v>
      </c>
      <c r="F87" s="172" t="s">
        <v>561</v>
      </c>
      <c r="G87" s="175">
        <v>14</v>
      </c>
      <c r="H87" s="175">
        <v>14</v>
      </c>
      <c r="I87" s="175">
        <v>14</v>
      </c>
      <c r="J87" s="176">
        <v>50</v>
      </c>
      <c r="K87" s="177">
        <v>3.57</v>
      </c>
      <c r="L87" s="188" t="s">
        <v>703</v>
      </c>
    </row>
    <row r="88" spans="1:12" ht="25.2" customHeight="1">
      <c r="A88" s="172" t="s">
        <v>795</v>
      </c>
      <c r="B88" s="173" t="s">
        <v>796</v>
      </c>
      <c r="C88" s="172" t="s">
        <v>456</v>
      </c>
      <c r="D88" s="172" t="s">
        <v>807</v>
      </c>
      <c r="E88" s="174" t="s">
        <v>808</v>
      </c>
      <c r="F88" s="172" t="s">
        <v>561</v>
      </c>
      <c r="G88" s="175">
        <v>14</v>
      </c>
      <c r="H88" s="175">
        <v>14</v>
      </c>
      <c r="I88" s="175">
        <v>14</v>
      </c>
      <c r="J88" s="176">
        <v>50</v>
      </c>
      <c r="K88" s="177">
        <v>3.57</v>
      </c>
      <c r="L88" s="188" t="s">
        <v>703</v>
      </c>
    </row>
    <row r="89" spans="1:12" ht="25.2" customHeight="1">
      <c r="A89" s="172" t="s">
        <v>795</v>
      </c>
      <c r="B89" s="173" t="s">
        <v>796</v>
      </c>
      <c r="C89" s="172" t="s">
        <v>456</v>
      </c>
      <c r="D89" s="172" t="s">
        <v>809</v>
      </c>
      <c r="E89" s="174" t="s">
        <v>810</v>
      </c>
      <c r="F89" s="172" t="s">
        <v>561</v>
      </c>
      <c r="G89" s="175">
        <v>14</v>
      </c>
      <c r="H89" s="175">
        <v>14</v>
      </c>
      <c r="I89" s="175">
        <v>14</v>
      </c>
      <c r="J89" s="176">
        <v>50</v>
      </c>
      <c r="K89" s="177">
        <v>3.57</v>
      </c>
      <c r="L89" s="188" t="s">
        <v>703</v>
      </c>
    </row>
    <row r="90" spans="1:12" ht="25.2" customHeight="1">
      <c r="A90" s="172" t="s">
        <v>795</v>
      </c>
      <c r="B90" s="173" t="s">
        <v>796</v>
      </c>
      <c r="C90" s="172" t="s">
        <v>456</v>
      </c>
      <c r="D90" s="172" t="s">
        <v>811</v>
      </c>
      <c r="E90" s="174" t="s">
        <v>812</v>
      </c>
      <c r="F90" s="172" t="s">
        <v>561</v>
      </c>
      <c r="G90" s="175">
        <v>14</v>
      </c>
      <c r="H90" s="175">
        <v>14</v>
      </c>
      <c r="I90" s="175">
        <v>14</v>
      </c>
      <c r="J90" s="176">
        <v>50</v>
      </c>
      <c r="K90" s="177">
        <v>3.57</v>
      </c>
      <c r="L90" s="188" t="s">
        <v>703</v>
      </c>
    </row>
    <row r="91" spans="1:12" ht="25.2" customHeight="1">
      <c r="A91" s="172" t="s">
        <v>795</v>
      </c>
      <c r="B91" s="173" t="s">
        <v>796</v>
      </c>
      <c r="C91" s="172" t="s">
        <v>456</v>
      </c>
      <c r="D91" s="172" t="s">
        <v>813</v>
      </c>
      <c r="E91" s="174" t="s">
        <v>814</v>
      </c>
      <c r="F91" s="172" t="s">
        <v>561</v>
      </c>
      <c r="G91" s="175">
        <v>14</v>
      </c>
      <c r="H91" s="175">
        <v>14</v>
      </c>
      <c r="I91" s="175">
        <v>14</v>
      </c>
      <c r="J91" s="176">
        <v>50</v>
      </c>
      <c r="K91" s="177">
        <v>3.57</v>
      </c>
      <c r="L91" s="188" t="s">
        <v>703</v>
      </c>
    </row>
    <row r="92" spans="1:12" ht="25.2" customHeight="1">
      <c r="A92" s="172" t="s">
        <v>795</v>
      </c>
      <c r="B92" s="173" t="s">
        <v>796</v>
      </c>
      <c r="C92" s="172" t="s">
        <v>456</v>
      </c>
      <c r="D92" s="172" t="s">
        <v>815</v>
      </c>
      <c r="E92" s="174" t="s">
        <v>816</v>
      </c>
      <c r="F92" s="172" t="s">
        <v>561</v>
      </c>
      <c r="G92" s="175">
        <v>14</v>
      </c>
      <c r="H92" s="175">
        <v>14</v>
      </c>
      <c r="I92" s="175">
        <v>14</v>
      </c>
      <c r="J92" s="176">
        <v>50</v>
      </c>
      <c r="K92" s="177">
        <v>3.57</v>
      </c>
      <c r="L92" s="188" t="s">
        <v>703</v>
      </c>
    </row>
    <row r="93" spans="1:12" ht="25.2" customHeight="1">
      <c r="A93" s="172" t="s">
        <v>795</v>
      </c>
      <c r="B93" s="173" t="s">
        <v>796</v>
      </c>
      <c r="C93" s="172" t="s">
        <v>456</v>
      </c>
      <c r="D93" s="172" t="s">
        <v>817</v>
      </c>
      <c r="E93" s="174" t="s">
        <v>818</v>
      </c>
      <c r="F93" s="172" t="s">
        <v>561</v>
      </c>
      <c r="G93" s="175">
        <v>14</v>
      </c>
      <c r="H93" s="175">
        <v>14</v>
      </c>
      <c r="I93" s="175">
        <v>14</v>
      </c>
      <c r="J93" s="176">
        <v>50</v>
      </c>
      <c r="K93" s="177">
        <v>3.57</v>
      </c>
      <c r="L93" s="188" t="s">
        <v>703</v>
      </c>
    </row>
    <row r="94" spans="1:12" ht="25.2" customHeight="1">
      <c r="A94" s="172" t="s">
        <v>795</v>
      </c>
      <c r="B94" s="173" t="s">
        <v>796</v>
      </c>
      <c r="C94" s="172" t="s">
        <v>456</v>
      </c>
      <c r="D94" s="172" t="s">
        <v>819</v>
      </c>
      <c r="E94" s="174" t="s">
        <v>820</v>
      </c>
      <c r="F94" s="172" t="s">
        <v>561</v>
      </c>
      <c r="G94" s="175">
        <v>14</v>
      </c>
      <c r="H94" s="175">
        <v>14</v>
      </c>
      <c r="I94" s="175">
        <v>14</v>
      </c>
      <c r="J94" s="176">
        <v>50</v>
      </c>
      <c r="K94" s="177">
        <v>3.57</v>
      </c>
      <c r="L94" s="188" t="s">
        <v>703</v>
      </c>
    </row>
    <row r="95" spans="1:12" ht="25.2" customHeight="1">
      <c r="A95" s="172" t="s">
        <v>795</v>
      </c>
      <c r="B95" s="173" t="s">
        <v>796</v>
      </c>
      <c r="C95" s="172" t="s">
        <v>456</v>
      </c>
      <c r="D95" s="172" t="s">
        <v>821</v>
      </c>
      <c r="E95" s="174" t="s">
        <v>822</v>
      </c>
      <c r="F95" s="172" t="s">
        <v>561</v>
      </c>
      <c r="G95" s="175">
        <v>14</v>
      </c>
      <c r="H95" s="175">
        <v>14</v>
      </c>
      <c r="I95" s="175">
        <v>14</v>
      </c>
      <c r="J95" s="176">
        <v>50</v>
      </c>
      <c r="K95" s="177">
        <v>3.57</v>
      </c>
      <c r="L95" s="188" t="s">
        <v>703</v>
      </c>
    </row>
    <row r="96" spans="1:12" ht="25.2" customHeight="1">
      <c r="A96" s="172" t="s">
        <v>795</v>
      </c>
      <c r="B96" s="173" t="s">
        <v>796</v>
      </c>
      <c r="C96" s="172" t="s">
        <v>456</v>
      </c>
      <c r="D96" s="172" t="s">
        <v>823</v>
      </c>
      <c r="E96" s="174" t="s">
        <v>824</v>
      </c>
      <c r="F96" s="172" t="s">
        <v>561</v>
      </c>
      <c r="G96" s="175">
        <v>14</v>
      </c>
      <c r="H96" s="175">
        <v>14</v>
      </c>
      <c r="I96" s="175">
        <v>14</v>
      </c>
      <c r="J96" s="176">
        <v>50</v>
      </c>
      <c r="K96" s="177">
        <v>3.57</v>
      </c>
      <c r="L96" s="188" t="s">
        <v>703</v>
      </c>
    </row>
    <row r="97" spans="1:12" ht="25.2" customHeight="1">
      <c r="A97" s="172" t="s">
        <v>795</v>
      </c>
      <c r="B97" s="173" t="s">
        <v>796</v>
      </c>
      <c r="C97" s="172" t="s">
        <v>456</v>
      </c>
      <c r="D97" s="172" t="s">
        <v>825</v>
      </c>
      <c r="E97" s="174" t="s">
        <v>826</v>
      </c>
      <c r="F97" s="172" t="s">
        <v>561</v>
      </c>
      <c r="G97" s="175">
        <v>14</v>
      </c>
      <c r="H97" s="175">
        <v>14</v>
      </c>
      <c r="I97" s="175">
        <v>14</v>
      </c>
      <c r="J97" s="176">
        <v>50</v>
      </c>
      <c r="K97" s="177">
        <v>3.57</v>
      </c>
      <c r="L97" s="188" t="s">
        <v>703</v>
      </c>
    </row>
    <row r="98" spans="1:12" ht="25.2" customHeight="1">
      <c r="A98" s="172" t="s">
        <v>795</v>
      </c>
      <c r="B98" s="173" t="s">
        <v>796</v>
      </c>
      <c r="C98" s="172" t="s">
        <v>456</v>
      </c>
      <c r="D98" s="172" t="s">
        <v>827</v>
      </c>
      <c r="E98" s="174" t="s">
        <v>828</v>
      </c>
      <c r="F98" s="172" t="s">
        <v>561</v>
      </c>
      <c r="G98" s="175">
        <v>14</v>
      </c>
      <c r="H98" s="175">
        <v>14</v>
      </c>
      <c r="I98" s="175">
        <v>14</v>
      </c>
      <c r="J98" s="176">
        <v>50</v>
      </c>
      <c r="K98" s="177">
        <v>3.57</v>
      </c>
      <c r="L98" s="188" t="s">
        <v>703</v>
      </c>
    </row>
    <row r="99" spans="1:12" ht="25.2" customHeight="1">
      <c r="A99" s="172" t="s">
        <v>795</v>
      </c>
      <c r="B99" s="173" t="s">
        <v>796</v>
      </c>
      <c r="C99" s="172" t="s">
        <v>456</v>
      </c>
      <c r="D99" s="172" t="s">
        <v>829</v>
      </c>
      <c r="E99" s="174" t="s">
        <v>830</v>
      </c>
      <c r="F99" s="172" t="s">
        <v>561</v>
      </c>
      <c r="G99" s="175">
        <v>14</v>
      </c>
      <c r="H99" s="175">
        <v>14</v>
      </c>
      <c r="I99" s="175">
        <v>14</v>
      </c>
      <c r="J99" s="176">
        <v>50</v>
      </c>
      <c r="K99" s="177">
        <v>3.57</v>
      </c>
      <c r="L99" s="188" t="s">
        <v>703</v>
      </c>
    </row>
    <row r="100" spans="1:12" ht="25.2" customHeight="1">
      <c r="A100" s="172" t="s">
        <v>795</v>
      </c>
      <c r="B100" s="173" t="s">
        <v>796</v>
      </c>
      <c r="C100" s="172" t="s">
        <v>456</v>
      </c>
      <c r="D100" s="172" t="s">
        <v>831</v>
      </c>
      <c r="E100" s="174" t="s">
        <v>832</v>
      </c>
      <c r="F100" s="172" t="s">
        <v>561</v>
      </c>
      <c r="G100" s="175">
        <v>14</v>
      </c>
      <c r="H100" s="175">
        <v>14</v>
      </c>
      <c r="I100" s="175">
        <v>14</v>
      </c>
      <c r="J100" s="176">
        <v>50</v>
      </c>
      <c r="K100" s="177">
        <v>3.57</v>
      </c>
      <c r="L100" s="188" t="s">
        <v>703</v>
      </c>
    </row>
    <row r="101" spans="1:12" ht="25.2" customHeight="1">
      <c r="A101" s="172" t="s">
        <v>795</v>
      </c>
      <c r="B101" s="173" t="s">
        <v>796</v>
      </c>
      <c r="C101" s="172" t="s">
        <v>456</v>
      </c>
      <c r="D101" s="172" t="s">
        <v>833</v>
      </c>
      <c r="E101" s="174" t="s">
        <v>834</v>
      </c>
      <c r="F101" s="172" t="s">
        <v>561</v>
      </c>
      <c r="G101" s="175">
        <v>14</v>
      </c>
      <c r="H101" s="175">
        <v>14</v>
      </c>
      <c r="I101" s="175">
        <v>14</v>
      </c>
      <c r="J101" s="176">
        <v>50</v>
      </c>
      <c r="K101" s="177">
        <v>3.57</v>
      </c>
      <c r="L101" s="188" t="s">
        <v>703</v>
      </c>
    </row>
    <row r="102" spans="1:12" ht="25.2" customHeight="1">
      <c r="A102" s="172" t="s">
        <v>795</v>
      </c>
      <c r="B102" s="173" t="s">
        <v>796</v>
      </c>
      <c r="C102" s="172" t="s">
        <v>456</v>
      </c>
      <c r="D102" s="172" t="s">
        <v>835</v>
      </c>
      <c r="E102" s="174" t="s">
        <v>836</v>
      </c>
      <c r="F102" s="172" t="s">
        <v>561</v>
      </c>
      <c r="G102" s="175">
        <v>14</v>
      </c>
      <c r="H102" s="175">
        <v>14</v>
      </c>
      <c r="I102" s="175">
        <v>14</v>
      </c>
      <c r="J102" s="176">
        <v>50</v>
      </c>
      <c r="K102" s="177">
        <v>3.57</v>
      </c>
      <c r="L102" s="188" t="s">
        <v>703</v>
      </c>
    </row>
    <row r="103" spans="1:12" ht="25.2" customHeight="1">
      <c r="A103" s="172" t="s">
        <v>795</v>
      </c>
      <c r="B103" s="173" t="s">
        <v>796</v>
      </c>
      <c r="C103" s="172" t="s">
        <v>456</v>
      </c>
      <c r="D103" s="172" t="s">
        <v>837</v>
      </c>
      <c r="E103" s="174" t="s">
        <v>838</v>
      </c>
      <c r="F103" s="172" t="s">
        <v>561</v>
      </c>
      <c r="G103" s="175">
        <v>14</v>
      </c>
      <c r="H103" s="175">
        <v>14</v>
      </c>
      <c r="I103" s="175">
        <v>14</v>
      </c>
      <c r="J103" s="176">
        <v>50</v>
      </c>
      <c r="K103" s="177">
        <v>3.57</v>
      </c>
      <c r="L103" s="188" t="s">
        <v>703</v>
      </c>
    </row>
    <row r="104" spans="1:12" ht="25.2" customHeight="1">
      <c r="A104" s="172" t="s">
        <v>795</v>
      </c>
      <c r="B104" s="173" t="s">
        <v>796</v>
      </c>
      <c r="C104" s="172" t="s">
        <v>456</v>
      </c>
      <c r="D104" s="172" t="s">
        <v>839</v>
      </c>
      <c r="E104" s="174" t="s">
        <v>840</v>
      </c>
      <c r="F104" s="172" t="s">
        <v>561</v>
      </c>
      <c r="G104" s="175">
        <v>14</v>
      </c>
      <c r="H104" s="175">
        <v>14</v>
      </c>
      <c r="I104" s="175">
        <v>14</v>
      </c>
      <c r="J104" s="176">
        <v>50</v>
      </c>
      <c r="K104" s="177">
        <v>3.57</v>
      </c>
      <c r="L104" s="188" t="s">
        <v>703</v>
      </c>
    </row>
    <row r="105" spans="1:12" ht="25.2" customHeight="1">
      <c r="A105" s="172" t="s">
        <v>795</v>
      </c>
      <c r="B105" s="173" t="s">
        <v>796</v>
      </c>
      <c r="C105" s="172" t="s">
        <v>456</v>
      </c>
      <c r="D105" s="172" t="s">
        <v>841</v>
      </c>
      <c r="E105" s="174" t="s">
        <v>842</v>
      </c>
      <c r="F105" s="172" t="s">
        <v>561</v>
      </c>
      <c r="G105" s="175">
        <v>14</v>
      </c>
      <c r="H105" s="175">
        <v>14</v>
      </c>
      <c r="I105" s="175">
        <v>14</v>
      </c>
      <c r="J105" s="176">
        <v>50</v>
      </c>
      <c r="K105" s="177">
        <v>3.57</v>
      </c>
      <c r="L105" s="188" t="s">
        <v>703</v>
      </c>
    </row>
    <row r="106" spans="1:12" ht="25.2" customHeight="1">
      <c r="A106" s="172" t="s">
        <v>795</v>
      </c>
      <c r="B106" s="173" t="s">
        <v>796</v>
      </c>
      <c r="C106" s="172" t="s">
        <v>456</v>
      </c>
      <c r="D106" s="172" t="s">
        <v>843</v>
      </c>
      <c r="E106" s="174" t="s">
        <v>844</v>
      </c>
      <c r="F106" s="172" t="s">
        <v>561</v>
      </c>
      <c r="G106" s="175">
        <v>14</v>
      </c>
      <c r="H106" s="175">
        <v>14</v>
      </c>
      <c r="I106" s="175">
        <v>14</v>
      </c>
      <c r="J106" s="176">
        <v>50</v>
      </c>
      <c r="K106" s="177">
        <v>3.57</v>
      </c>
      <c r="L106" s="188" t="s">
        <v>703</v>
      </c>
    </row>
    <row r="107" spans="1:12" ht="25.2" customHeight="1">
      <c r="A107" s="172" t="s">
        <v>795</v>
      </c>
      <c r="B107" s="173" t="s">
        <v>796</v>
      </c>
      <c r="C107" s="172" t="s">
        <v>456</v>
      </c>
      <c r="D107" s="172" t="s">
        <v>845</v>
      </c>
      <c r="E107" s="174" t="s">
        <v>846</v>
      </c>
      <c r="F107" s="172" t="s">
        <v>561</v>
      </c>
      <c r="G107" s="175">
        <v>14</v>
      </c>
      <c r="H107" s="175">
        <v>14</v>
      </c>
      <c r="I107" s="175">
        <v>14</v>
      </c>
      <c r="J107" s="176">
        <v>50</v>
      </c>
      <c r="K107" s="177">
        <v>3.57</v>
      </c>
      <c r="L107" s="188" t="s">
        <v>703</v>
      </c>
    </row>
    <row r="108" spans="1:12" ht="25.2" customHeight="1">
      <c r="A108" s="172" t="s">
        <v>795</v>
      </c>
      <c r="B108" s="173" t="s">
        <v>796</v>
      </c>
      <c r="C108" s="172" t="s">
        <v>456</v>
      </c>
      <c r="D108" s="172" t="s">
        <v>847</v>
      </c>
      <c r="E108" s="174" t="s">
        <v>848</v>
      </c>
      <c r="F108" s="172" t="s">
        <v>561</v>
      </c>
      <c r="G108" s="175">
        <v>14</v>
      </c>
      <c r="H108" s="175">
        <v>14</v>
      </c>
      <c r="I108" s="175">
        <v>14</v>
      </c>
      <c r="J108" s="176">
        <v>50</v>
      </c>
      <c r="K108" s="177">
        <v>3.57</v>
      </c>
      <c r="L108" s="188" t="s">
        <v>703</v>
      </c>
    </row>
    <row r="109" spans="1:12" ht="25.2" customHeight="1">
      <c r="A109" s="172" t="s">
        <v>795</v>
      </c>
      <c r="B109" s="173" t="s">
        <v>796</v>
      </c>
      <c r="C109" s="172" t="s">
        <v>456</v>
      </c>
      <c r="D109" s="172" t="s">
        <v>849</v>
      </c>
      <c r="E109" s="174" t="s">
        <v>850</v>
      </c>
      <c r="F109" s="172" t="s">
        <v>561</v>
      </c>
      <c r="G109" s="175">
        <v>14</v>
      </c>
      <c r="H109" s="175">
        <v>14</v>
      </c>
      <c r="I109" s="175">
        <v>14</v>
      </c>
      <c r="J109" s="176">
        <v>50</v>
      </c>
      <c r="K109" s="177">
        <v>3.57</v>
      </c>
      <c r="L109" s="188" t="s">
        <v>703</v>
      </c>
    </row>
    <row r="110" spans="1:12" ht="25.2" customHeight="1">
      <c r="A110" s="172" t="s">
        <v>795</v>
      </c>
      <c r="B110" s="173" t="s">
        <v>796</v>
      </c>
      <c r="C110" s="172" t="s">
        <v>456</v>
      </c>
      <c r="D110" s="172" t="s">
        <v>851</v>
      </c>
      <c r="E110" s="174" t="s">
        <v>852</v>
      </c>
      <c r="F110" s="172" t="s">
        <v>561</v>
      </c>
      <c r="G110" s="175">
        <v>14</v>
      </c>
      <c r="H110" s="175">
        <v>14</v>
      </c>
      <c r="I110" s="175">
        <v>14</v>
      </c>
      <c r="J110" s="176">
        <v>50</v>
      </c>
      <c r="K110" s="177">
        <v>3.57</v>
      </c>
      <c r="L110" s="188" t="s">
        <v>703</v>
      </c>
    </row>
    <row r="111" spans="1:12" ht="25.2" customHeight="1">
      <c r="A111" s="172" t="s">
        <v>795</v>
      </c>
      <c r="B111" s="173" t="s">
        <v>796</v>
      </c>
      <c r="C111" s="172" t="s">
        <v>456</v>
      </c>
      <c r="D111" s="172" t="s">
        <v>853</v>
      </c>
      <c r="E111" s="174" t="s">
        <v>854</v>
      </c>
      <c r="F111" s="172" t="s">
        <v>561</v>
      </c>
      <c r="G111" s="175">
        <v>14</v>
      </c>
      <c r="H111" s="175">
        <v>14</v>
      </c>
      <c r="I111" s="175">
        <v>14</v>
      </c>
      <c r="J111" s="176">
        <v>50</v>
      </c>
      <c r="K111" s="177">
        <v>3.57</v>
      </c>
      <c r="L111" s="188" t="s">
        <v>703</v>
      </c>
    </row>
    <row r="112" spans="1:12" ht="25.2" customHeight="1">
      <c r="A112" s="172" t="s">
        <v>795</v>
      </c>
      <c r="B112" s="173" t="s">
        <v>796</v>
      </c>
      <c r="C112" s="172" t="s">
        <v>456</v>
      </c>
      <c r="D112" s="172" t="s">
        <v>855</v>
      </c>
      <c r="E112" s="174" t="s">
        <v>856</v>
      </c>
      <c r="F112" s="172" t="s">
        <v>561</v>
      </c>
      <c r="G112" s="175">
        <v>14</v>
      </c>
      <c r="H112" s="175">
        <v>14</v>
      </c>
      <c r="I112" s="175">
        <v>14</v>
      </c>
      <c r="J112" s="176">
        <v>50</v>
      </c>
      <c r="K112" s="177">
        <v>3.57</v>
      </c>
      <c r="L112" s="188" t="s">
        <v>703</v>
      </c>
    </row>
    <row r="113" spans="1:26" ht="25.2" customHeight="1">
      <c r="A113" s="172" t="s">
        <v>795</v>
      </c>
      <c r="B113" s="173" t="s">
        <v>796</v>
      </c>
      <c r="C113" s="172" t="s">
        <v>456</v>
      </c>
      <c r="D113" s="172" t="s">
        <v>857</v>
      </c>
      <c r="E113" s="174" t="s">
        <v>858</v>
      </c>
      <c r="F113" s="172" t="s">
        <v>561</v>
      </c>
      <c r="G113" s="175">
        <v>14</v>
      </c>
      <c r="H113" s="175">
        <v>14</v>
      </c>
      <c r="I113" s="175">
        <v>14</v>
      </c>
      <c r="J113" s="176">
        <v>50</v>
      </c>
      <c r="K113" s="177">
        <v>3.57</v>
      </c>
      <c r="L113" s="188" t="s">
        <v>703</v>
      </c>
    </row>
    <row r="114" spans="1:26" ht="25.2" customHeight="1">
      <c r="A114" s="172" t="s">
        <v>795</v>
      </c>
      <c r="B114" s="173" t="s">
        <v>796</v>
      </c>
      <c r="C114" s="172" t="s">
        <v>456</v>
      </c>
      <c r="D114" s="172" t="s">
        <v>859</v>
      </c>
      <c r="E114" s="174" t="s">
        <v>860</v>
      </c>
      <c r="F114" s="172" t="s">
        <v>561</v>
      </c>
      <c r="G114" s="175">
        <v>14</v>
      </c>
      <c r="H114" s="175">
        <v>14</v>
      </c>
      <c r="I114" s="175">
        <v>14</v>
      </c>
      <c r="J114" s="176">
        <v>50</v>
      </c>
      <c r="K114" s="177">
        <v>3.57</v>
      </c>
      <c r="L114" s="188" t="s">
        <v>703</v>
      </c>
    </row>
    <row r="115" spans="1:26" ht="25.2" customHeight="1">
      <c r="A115" s="172" t="s">
        <v>795</v>
      </c>
      <c r="B115" s="173" t="s">
        <v>796</v>
      </c>
      <c r="C115" s="172" t="s">
        <v>456</v>
      </c>
      <c r="D115" s="172" t="s">
        <v>861</v>
      </c>
      <c r="E115" s="174" t="s">
        <v>862</v>
      </c>
      <c r="F115" s="172" t="s">
        <v>561</v>
      </c>
      <c r="G115" s="175">
        <v>14</v>
      </c>
      <c r="H115" s="175">
        <v>14</v>
      </c>
      <c r="I115" s="175">
        <v>14</v>
      </c>
      <c r="J115" s="176">
        <v>50</v>
      </c>
      <c r="K115" s="177">
        <v>3.57</v>
      </c>
      <c r="L115" s="188" t="s">
        <v>703</v>
      </c>
    </row>
    <row r="116" spans="1:26" ht="25.2" customHeight="1">
      <c r="A116" s="172" t="s">
        <v>795</v>
      </c>
      <c r="B116" s="173" t="s">
        <v>796</v>
      </c>
      <c r="C116" s="172" t="s">
        <v>456</v>
      </c>
      <c r="D116" s="172" t="s">
        <v>863</v>
      </c>
      <c r="E116" s="174" t="s">
        <v>864</v>
      </c>
      <c r="F116" s="172" t="s">
        <v>561</v>
      </c>
      <c r="G116" s="175">
        <v>14</v>
      </c>
      <c r="H116" s="175">
        <v>14</v>
      </c>
      <c r="I116" s="175">
        <v>14</v>
      </c>
      <c r="J116" s="176">
        <v>50</v>
      </c>
      <c r="K116" s="177">
        <v>3.57</v>
      </c>
      <c r="L116" s="188" t="s">
        <v>703</v>
      </c>
    </row>
    <row r="117" spans="1:26" ht="25.2" customHeight="1">
      <c r="A117" s="172" t="s">
        <v>795</v>
      </c>
      <c r="B117" s="173" t="s">
        <v>796</v>
      </c>
      <c r="C117" s="172" t="s">
        <v>456</v>
      </c>
      <c r="D117" s="172" t="s">
        <v>865</v>
      </c>
      <c r="E117" s="174" t="s">
        <v>866</v>
      </c>
      <c r="F117" s="172" t="s">
        <v>561</v>
      </c>
      <c r="G117" s="175">
        <v>14</v>
      </c>
      <c r="H117" s="175">
        <v>14</v>
      </c>
      <c r="I117" s="175">
        <v>14</v>
      </c>
      <c r="J117" s="176">
        <v>50</v>
      </c>
      <c r="K117" s="177">
        <v>3.57</v>
      </c>
      <c r="L117" s="188" t="s">
        <v>703</v>
      </c>
    </row>
    <row r="118" spans="1:26" ht="25.2" customHeight="1">
      <c r="A118" s="178" t="s">
        <v>795</v>
      </c>
      <c r="B118" s="146" t="s">
        <v>796</v>
      </c>
      <c r="C118" s="151" t="s">
        <v>456</v>
      </c>
      <c r="D118" s="146" t="s">
        <v>867</v>
      </c>
      <c r="E118" s="147" t="s">
        <v>868</v>
      </c>
      <c r="F118" s="148" t="s">
        <v>738</v>
      </c>
      <c r="G118" s="151">
        <v>14</v>
      </c>
      <c r="H118" s="151">
        <v>14</v>
      </c>
      <c r="I118" s="151">
        <v>14</v>
      </c>
      <c r="J118" s="179">
        <v>50</v>
      </c>
      <c r="K118" s="177">
        <v>3.57</v>
      </c>
      <c r="L118" s="188" t="s">
        <v>703</v>
      </c>
    </row>
    <row r="119" spans="1:26" ht="25.2" customHeight="1">
      <c r="A119" s="178" t="s">
        <v>795</v>
      </c>
      <c r="B119" s="146" t="s">
        <v>869</v>
      </c>
      <c r="C119" s="151" t="s">
        <v>456</v>
      </c>
      <c r="D119" s="146" t="s">
        <v>870</v>
      </c>
      <c r="E119" s="147" t="s">
        <v>871</v>
      </c>
      <c r="F119" s="148" t="s">
        <v>738</v>
      </c>
      <c r="G119" s="151">
        <v>14</v>
      </c>
      <c r="H119" s="151">
        <v>14</v>
      </c>
      <c r="I119" s="151">
        <v>14</v>
      </c>
      <c r="J119" s="179">
        <v>50</v>
      </c>
      <c r="K119" s="177">
        <v>3.57</v>
      </c>
      <c r="L119" s="188" t="s">
        <v>703</v>
      </c>
    </row>
    <row r="120" spans="1:26" ht="25.2" customHeight="1">
      <c r="A120" s="178" t="s">
        <v>795</v>
      </c>
      <c r="B120" s="146" t="s">
        <v>796</v>
      </c>
      <c r="C120" s="151" t="s">
        <v>456</v>
      </c>
      <c r="D120" s="146" t="s">
        <v>872</v>
      </c>
      <c r="E120" s="147" t="s">
        <v>873</v>
      </c>
      <c r="F120" s="148" t="s">
        <v>738</v>
      </c>
      <c r="G120" s="151">
        <v>14</v>
      </c>
      <c r="H120" s="151">
        <v>14</v>
      </c>
      <c r="I120" s="151">
        <v>14</v>
      </c>
      <c r="J120" s="179">
        <v>50</v>
      </c>
      <c r="K120" s="177">
        <v>3.57</v>
      </c>
      <c r="L120" s="188" t="s">
        <v>703</v>
      </c>
    </row>
    <row r="121" spans="1:26" ht="25.2" customHeight="1">
      <c r="A121" s="178" t="s">
        <v>795</v>
      </c>
      <c r="B121" s="146" t="s">
        <v>796</v>
      </c>
      <c r="C121" s="151" t="s">
        <v>456</v>
      </c>
      <c r="D121" s="146" t="s">
        <v>874</v>
      </c>
      <c r="E121" s="147" t="s">
        <v>875</v>
      </c>
      <c r="F121" s="148" t="s">
        <v>738</v>
      </c>
      <c r="G121" s="151">
        <v>14</v>
      </c>
      <c r="H121" s="151">
        <v>14</v>
      </c>
      <c r="I121" s="151">
        <v>14</v>
      </c>
      <c r="J121" s="179">
        <v>50</v>
      </c>
      <c r="K121" s="177">
        <v>3.57</v>
      </c>
      <c r="L121" s="188" t="s">
        <v>703</v>
      </c>
    </row>
    <row r="122" spans="1:26" ht="25.2" customHeight="1">
      <c r="A122" s="146" t="s">
        <v>876</v>
      </c>
      <c r="B122" s="146" t="s">
        <v>877</v>
      </c>
      <c r="C122" s="151" t="s">
        <v>456</v>
      </c>
      <c r="D122" s="146" t="s">
        <v>878</v>
      </c>
      <c r="E122" s="147" t="s">
        <v>879</v>
      </c>
      <c r="F122" s="148" t="s">
        <v>738</v>
      </c>
      <c r="G122" s="151">
        <v>10</v>
      </c>
      <c r="H122" s="151">
        <v>10</v>
      </c>
      <c r="I122" s="151">
        <v>10</v>
      </c>
      <c r="J122" s="150">
        <v>50</v>
      </c>
      <c r="K122" s="177">
        <v>5</v>
      </c>
      <c r="L122" s="188" t="s">
        <v>703</v>
      </c>
    </row>
    <row r="123" spans="1:26" ht="25.2" customHeight="1">
      <c r="A123" s="172" t="s">
        <v>1009</v>
      </c>
      <c r="B123" s="172" t="s">
        <v>1010</v>
      </c>
      <c r="C123" s="172" t="s">
        <v>456</v>
      </c>
      <c r="D123" s="172" t="s">
        <v>1011</v>
      </c>
      <c r="E123" s="174" t="s">
        <v>1012</v>
      </c>
      <c r="F123" s="172" t="s">
        <v>561</v>
      </c>
      <c r="G123" s="175">
        <v>10</v>
      </c>
      <c r="H123" s="175">
        <v>7</v>
      </c>
      <c r="I123" s="175">
        <v>10</v>
      </c>
      <c r="J123" s="176">
        <v>50</v>
      </c>
      <c r="K123" s="177">
        <v>5</v>
      </c>
      <c r="L123" s="146" t="s">
        <v>1046</v>
      </c>
    </row>
    <row r="124" spans="1:26" ht="25.2" customHeight="1">
      <c r="A124" s="172" t="s">
        <v>1009</v>
      </c>
      <c r="B124" s="172" t="s">
        <v>1010</v>
      </c>
      <c r="C124" s="172" t="s">
        <v>456</v>
      </c>
      <c r="D124" s="172" t="s">
        <v>1013</v>
      </c>
      <c r="E124" s="174" t="s">
        <v>1014</v>
      </c>
      <c r="F124" s="172" t="s">
        <v>561</v>
      </c>
      <c r="G124" s="175">
        <v>10</v>
      </c>
      <c r="H124" s="175">
        <v>7</v>
      </c>
      <c r="I124" s="175">
        <v>10</v>
      </c>
      <c r="J124" s="176">
        <v>50</v>
      </c>
      <c r="K124" s="177">
        <v>5</v>
      </c>
      <c r="L124" s="146" t="s">
        <v>1046</v>
      </c>
    </row>
    <row r="125" spans="1:26" ht="25.2" customHeight="1">
      <c r="A125" s="172" t="s">
        <v>1009</v>
      </c>
      <c r="B125" s="172" t="s">
        <v>1010</v>
      </c>
      <c r="C125" s="172" t="s">
        <v>456</v>
      </c>
      <c r="D125" s="172" t="s">
        <v>1015</v>
      </c>
      <c r="E125" s="174" t="s">
        <v>1016</v>
      </c>
      <c r="F125" s="172" t="s">
        <v>561</v>
      </c>
      <c r="G125" s="175">
        <v>10</v>
      </c>
      <c r="H125" s="175">
        <v>7</v>
      </c>
      <c r="I125" s="175">
        <v>10</v>
      </c>
      <c r="J125" s="176">
        <v>50</v>
      </c>
      <c r="K125" s="177">
        <v>5</v>
      </c>
      <c r="L125" s="146" t="s">
        <v>1046</v>
      </c>
    </row>
    <row r="126" spans="1:26" ht="25.2" customHeight="1">
      <c r="A126" s="197" t="s">
        <v>876</v>
      </c>
      <c r="B126" s="197" t="s">
        <v>877</v>
      </c>
      <c r="C126" s="198" t="s">
        <v>456</v>
      </c>
      <c r="D126" s="197" t="s">
        <v>878</v>
      </c>
      <c r="E126" s="199" t="s">
        <v>879</v>
      </c>
      <c r="F126" s="148" t="s">
        <v>738</v>
      </c>
      <c r="G126" s="198">
        <v>10</v>
      </c>
      <c r="H126" s="198">
        <v>10</v>
      </c>
      <c r="I126" s="198">
        <v>10</v>
      </c>
      <c r="J126" s="200">
        <v>50</v>
      </c>
      <c r="K126" s="1391">
        <v>5</v>
      </c>
      <c r="L126" s="146" t="s">
        <v>1046</v>
      </c>
      <c r="M126" s="159"/>
      <c r="N126" s="159"/>
      <c r="O126" s="159"/>
      <c r="P126" s="159"/>
      <c r="Q126" s="159"/>
      <c r="R126" s="159"/>
      <c r="S126" s="159"/>
      <c r="T126" s="159"/>
      <c r="U126" s="159"/>
      <c r="V126" s="159"/>
      <c r="W126" s="159"/>
      <c r="X126" s="159"/>
      <c r="Y126" s="159"/>
      <c r="Z126" s="159"/>
    </row>
    <row r="127" spans="1:26" ht="25.2" customHeight="1">
      <c r="A127" s="178" t="s">
        <v>795</v>
      </c>
      <c r="B127" s="146" t="s">
        <v>796</v>
      </c>
      <c r="C127" s="151" t="s">
        <v>456</v>
      </c>
      <c r="D127" s="146" t="s">
        <v>1017</v>
      </c>
      <c r="E127" s="147" t="s">
        <v>1018</v>
      </c>
      <c r="F127" s="148" t="s">
        <v>738</v>
      </c>
      <c r="G127" s="151">
        <v>14</v>
      </c>
      <c r="H127" s="151">
        <v>14</v>
      </c>
      <c r="I127" s="151">
        <v>14</v>
      </c>
      <c r="J127" s="179">
        <v>50</v>
      </c>
      <c r="K127" s="177">
        <v>3.57</v>
      </c>
      <c r="L127" s="146" t="s">
        <v>1046</v>
      </c>
      <c r="M127" s="159"/>
      <c r="N127" s="159"/>
      <c r="O127" s="159"/>
      <c r="P127" s="159"/>
      <c r="Q127" s="159"/>
      <c r="R127" s="159"/>
      <c r="S127" s="159"/>
      <c r="T127" s="159"/>
      <c r="U127" s="159"/>
      <c r="V127" s="159"/>
      <c r="W127" s="159"/>
      <c r="X127" s="159"/>
      <c r="Y127" s="159"/>
      <c r="Z127" s="159"/>
    </row>
    <row r="128" spans="1:26" ht="25.2" customHeight="1">
      <c r="A128" s="178" t="s">
        <v>795</v>
      </c>
      <c r="B128" s="146" t="s">
        <v>796</v>
      </c>
      <c r="C128" s="151" t="s">
        <v>456</v>
      </c>
      <c r="D128" s="146" t="s">
        <v>867</v>
      </c>
      <c r="E128" s="147" t="s">
        <v>868</v>
      </c>
      <c r="F128" s="148" t="s">
        <v>738</v>
      </c>
      <c r="G128" s="151">
        <v>14</v>
      </c>
      <c r="H128" s="151">
        <v>14</v>
      </c>
      <c r="I128" s="151">
        <v>14</v>
      </c>
      <c r="J128" s="179">
        <v>50</v>
      </c>
      <c r="K128" s="177">
        <v>3.57</v>
      </c>
      <c r="L128" s="146" t="s">
        <v>1046</v>
      </c>
      <c r="M128" s="159"/>
      <c r="N128" s="159"/>
      <c r="O128" s="159"/>
      <c r="P128" s="159"/>
      <c r="Q128" s="159"/>
      <c r="R128" s="159"/>
      <c r="S128" s="159"/>
      <c r="T128" s="159"/>
      <c r="U128" s="159"/>
      <c r="V128" s="159"/>
      <c r="W128" s="159"/>
      <c r="X128" s="159"/>
      <c r="Y128" s="159"/>
      <c r="Z128" s="159"/>
    </row>
    <row r="129" spans="1:26" ht="25.2" customHeight="1">
      <c r="A129" s="178" t="s">
        <v>795</v>
      </c>
      <c r="B129" s="146" t="s">
        <v>796</v>
      </c>
      <c r="C129" s="151" t="s">
        <v>456</v>
      </c>
      <c r="D129" s="146" t="s">
        <v>870</v>
      </c>
      <c r="E129" s="147" t="s">
        <v>871</v>
      </c>
      <c r="F129" s="148" t="s">
        <v>738</v>
      </c>
      <c r="G129" s="151">
        <v>14</v>
      </c>
      <c r="H129" s="151">
        <v>14</v>
      </c>
      <c r="I129" s="151">
        <v>14</v>
      </c>
      <c r="J129" s="179">
        <v>50</v>
      </c>
      <c r="K129" s="177">
        <v>3.57</v>
      </c>
      <c r="L129" s="146" t="s">
        <v>1046</v>
      </c>
      <c r="M129" s="159"/>
      <c r="N129" s="159"/>
      <c r="O129" s="159"/>
      <c r="P129" s="159"/>
      <c r="Q129" s="159"/>
      <c r="R129" s="159"/>
      <c r="S129" s="159"/>
      <c r="T129" s="159"/>
      <c r="U129" s="159"/>
      <c r="V129" s="159"/>
      <c r="W129" s="159"/>
      <c r="X129" s="159"/>
      <c r="Y129" s="159"/>
      <c r="Z129" s="159"/>
    </row>
    <row r="130" spans="1:26" ht="25.2" customHeight="1">
      <c r="A130" s="178" t="s">
        <v>795</v>
      </c>
      <c r="B130" s="146" t="s">
        <v>796</v>
      </c>
      <c r="C130" s="151" t="s">
        <v>456</v>
      </c>
      <c r="D130" s="146" t="s">
        <v>872</v>
      </c>
      <c r="E130" s="147" t="s">
        <v>873</v>
      </c>
      <c r="F130" s="148" t="s">
        <v>738</v>
      </c>
      <c r="G130" s="151">
        <v>14</v>
      </c>
      <c r="H130" s="151">
        <v>14</v>
      </c>
      <c r="I130" s="151">
        <v>14</v>
      </c>
      <c r="J130" s="179">
        <v>50</v>
      </c>
      <c r="K130" s="177">
        <v>3.57</v>
      </c>
      <c r="L130" s="146" t="s">
        <v>1046</v>
      </c>
      <c r="M130" s="159"/>
      <c r="N130" s="159"/>
      <c r="O130" s="159"/>
      <c r="P130" s="159"/>
      <c r="Q130" s="159"/>
      <c r="R130" s="159"/>
      <c r="S130" s="159"/>
      <c r="T130" s="159"/>
      <c r="U130" s="159"/>
      <c r="V130" s="159"/>
      <c r="W130" s="159"/>
      <c r="X130" s="159"/>
      <c r="Y130" s="159"/>
      <c r="Z130" s="159"/>
    </row>
    <row r="131" spans="1:26" ht="25.2" customHeight="1">
      <c r="A131" s="178" t="s">
        <v>795</v>
      </c>
      <c r="B131" s="146" t="s">
        <v>796</v>
      </c>
      <c r="C131" s="151" t="s">
        <v>456</v>
      </c>
      <c r="D131" s="146" t="s">
        <v>874</v>
      </c>
      <c r="E131" s="147" t="s">
        <v>875</v>
      </c>
      <c r="F131" s="148" t="s">
        <v>738</v>
      </c>
      <c r="G131" s="151">
        <v>14</v>
      </c>
      <c r="H131" s="151">
        <v>14</v>
      </c>
      <c r="I131" s="151">
        <v>14</v>
      </c>
      <c r="J131" s="179">
        <v>50</v>
      </c>
      <c r="K131" s="177">
        <v>3.57</v>
      </c>
      <c r="L131" s="146" t="s">
        <v>1046</v>
      </c>
      <c r="M131" s="159"/>
      <c r="N131" s="159"/>
      <c r="O131" s="159"/>
      <c r="P131" s="159"/>
      <c r="Q131" s="159"/>
      <c r="R131" s="159"/>
      <c r="S131" s="159"/>
      <c r="T131" s="159"/>
      <c r="U131" s="159"/>
      <c r="V131" s="159"/>
      <c r="W131" s="159"/>
      <c r="X131" s="159"/>
      <c r="Y131" s="159"/>
      <c r="Z131" s="159"/>
    </row>
    <row r="132" spans="1:26" ht="25.2" customHeight="1">
      <c r="A132" s="178" t="s">
        <v>795</v>
      </c>
      <c r="B132" s="201" t="s">
        <v>796</v>
      </c>
      <c r="C132" s="178" t="s">
        <v>456</v>
      </c>
      <c r="D132" s="178" t="s">
        <v>797</v>
      </c>
      <c r="E132" s="174" t="s">
        <v>798</v>
      </c>
      <c r="F132" s="148" t="s">
        <v>738</v>
      </c>
      <c r="G132" s="202">
        <v>14</v>
      </c>
      <c r="H132" s="202">
        <v>14</v>
      </c>
      <c r="I132" s="202">
        <v>14</v>
      </c>
      <c r="J132" s="202">
        <v>50</v>
      </c>
      <c r="K132" s="177">
        <v>3.57</v>
      </c>
      <c r="L132" s="146" t="s">
        <v>1046</v>
      </c>
      <c r="M132" s="159"/>
      <c r="N132" s="159"/>
      <c r="O132" s="159"/>
      <c r="P132" s="159"/>
      <c r="Q132" s="159"/>
      <c r="R132" s="159"/>
      <c r="S132" s="159"/>
      <c r="T132" s="159"/>
      <c r="U132" s="159"/>
      <c r="V132" s="159"/>
      <c r="W132" s="159"/>
      <c r="X132" s="159"/>
      <c r="Y132" s="159"/>
      <c r="Z132" s="159"/>
    </row>
    <row r="133" spans="1:26" ht="25.2" customHeight="1">
      <c r="A133" s="181" t="s">
        <v>795</v>
      </c>
      <c r="B133" s="203" t="s">
        <v>796</v>
      </c>
      <c r="C133" s="181" t="s">
        <v>456</v>
      </c>
      <c r="D133" s="181" t="s">
        <v>799</v>
      </c>
      <c r="E133" s="174" t="s">
        <v>800</v>
      </c>
      <c r="F133" s="148" t="s">
        <v>738</v>
      </c>
      <c r="G133" s="202">
        <v>14</v>
      </c>
      <c r="H133" s="202">
        <v>14</v>
      </c>
      <c r="I133" s="202">
        <v>14</v>
      </c>
      <c r="J133" s="202">
        <v>50</v>
      </c>
      <c r="K133" s="177">
        <v>3.57</v>
      </c>
      <c r="L133" s="146" t="s">
        <v>1046</v>
      </c>
      <c r="M133" s="159"/>
      <c r="N133" s="159"/>
      <c r="O133" s="159"/>
      <c r="P133" s="159"/>
      <c r="Q133" s="159"/>
      <c r="R133" s="159"/>
      <c r="S133" s="159"/>
      <c r="T133" s="159"/>
      <c r="U133" s="159"/>
      <c r="V133" s="159"/>
      <c r="W133" s="159"/>
      <c r="X133" s="159"/>
      <c r="Y133" s="159"/>
      <c r="Z133" s="159"/>
    </row>
    <row r="134" spans="1:26" ht="25.2" customHeight="1">
      <c r="A134" s="181" t="s">
        <v>795</v>
      </c>
      <c r="B134" s="203" t="s">
        <v>796</v>
      </c>
      <c r="C134" s="181" t="s">
        <v>456</v>
      </c>
      <c r="D134" s="181" t="s">
        <v>801</v>
      </c>
      <c r="E134" s="174" t="s">
        <v>802</v>
      </c>
      <c r="F134" s="148" t="s">
        <v>738</v>
      </c>
      <c r="G134" s="202">
        <v>14</v>
      </c>
      <c r="H134" s="202">
        <v>14</v>
      </c>
      <c r="I134" s="202">
        <v>14</v>
      </c>
      <c r="J134" s="202">
        <v>50</v>
      </c>
      <c r="K134" s="177">
        <v>3.57</v>
      </c>
      <c r="L134" s="146" t="s">
        <v>1046</v>
      </c>
      <c r="M134" s="159"/>
      <c r="N134" s="159"/>
      <c r="O134" s="159"/>
      <c r="P134" s="159"/>
      <c r="Q134" s="159"/>
      <c r="R134" s="159"/>
      <c r="S134" s="159"/>
      <c r="T134" s="159"/>
      <c r="U134" s="159"/>
      <c r="V134" s="159"/>
      <c r="W134" s="159"/>
      <c r="X134" s="159"/>
      <c r="Y134" s="159"/>
      <c r="Z134" s="159"/>
    </row>
    <row r="135" spans="1:26" ht="25.2" customHeight="1">
      <c r="A135" s="181" t="s">
        <v>795</v>
      </c>
      <c r="B135" s="203" t="s">
        <v>796</v>
      </c>
      <c r="C135" s="181" t="s">
        <v>456</v>
      </c>
      <c r="D135" s="181" t="s">
        <v>803</v>
      </c>
      <c r="E135" s="174" t="s">
        <v>804</v>
      </c>
      <c r="F135" s="148" t="s">
        <v>738</v>
      </c>
      <c r="G135" s="202">
        <v>14</v>
      </c>
      <c r="H135" s="202">
        <v>14</v>
      </c>
      <c r="I135" s="202">
        <v>14</v>
      </c>
      <c r="J135" s="202">
        <v>50</v>
      </c>
      <c r="K135" s="177">
        <v>3.57</v>
      </c>
      <c r="L135" s="146" t="s">
        <v>1046</v>
      </c>
      <c r="M135" s="159"/>
      <c r="N135" s="159"/>
      <c r="O135" s="159"/>
      <c r="P135" s="159"/>
      <c r="Q135" s="159"/>
      <c r="R135" s="159"/>
      <c r="S135" s="159"/>
      <c r="T135" s="159"/>
      <c r="U135" s="159"/>
      <c r="V135" s="159"/>
      <c r="W135" s="159"/>
      <c r="X135" s="159"/>
      <c r="Y135" s="159"/>
      <c r="Z135" s="159"/>
    </row>
    <row r="136" spans="1:26" ht="25.2" customHeight="1">
      <c r="A136" s="181" t="s">
        <v>795</v>
      </c>
      <c r="B136" s="203" t="s">
        <v>796</v>
      </c>
      <c r="C136" s="181" t="s">
        <v>456</v>
      </c>
      <c r="D136" s="181" t="s">
        <v>805</v>
      </c>
      <c r="E136" s="174" t="s">
        <v>806</v>
      </c>
      <c r="F136" s="148" t="s">
        <v>738</v>
      </c>
      <c r="G136" s="202">
        <v>14</v>
      </c>
      <c r="H136" s="202">
        <v>14</v>
      </c>
      <c r="I136" s="202">
        <v>14</v>
      </c>
      <c r="J136" s="202">
        <v>50</v>
      </c>
      <c r="K136" s="177">
        <v>3.57</v>
      </c>
      <c r="L136" s="146" t="s">
        <v>1046</v>
      </c>
      <c r="M136" s="159"/>
      <c r="N136" s="159"/>
      <c r="O136" s="159"/>
      <c r="P136" s="159"/>
      <c r="Q136" s="159"/>
      <c r="R136" s="159"/>
      <c r="S136" s="159"/>
      <c r="T136" s="159"/>
      <c r="U136" s="159"/>
      <c r="V136" s="159"/>
      <c r="W136" s="159"/>
      <c r="X136" s="159"/>
      <c r="Y136" s="159"/>
      <c r="Z136" s="159"/>
    </row>
    <row r="137" spans="1:26" ht="25.2" customHeight="1">
      <c r="A137" s="181" t="s">
        <v>795</v>
      </c>
      <c r="B137" s="203" t="s">
        <v>796</v>
      </c>
      <c r="C137" s="181" t="s">
        <v>456</v>
      </c>
      <c r="D137" s="181" t="s">
        <v>807</v>
      </c>
      <c r="E137" s="204" t="s">
        <v>808</v>
      </c>
      <c r="F137" s="148" t="s">
        <v>738</v>
      </c>
      <c r="G137" s="202">
        <v>14</v>
      </c>
      <c r="H137" s="202">
        <v>14</v>
      </c>
      <c r="I137" s="202">
        <v>14</v>
      </c>
      <c r="J137" s="202">
        <v>50</v>
      </c>
      <c r="K137" s="177">
        <v>3.57</v>
      </c>
      <c r="L137" s="146" t="s">
        <v>1046</v>
      </c>
      <c r="M137" s="159"/>
      <c r="N137" s="159"/>
      <c r="O137" s="159"/>
      <c r="P137" s="159"/>
      <c r="Q137" s="159"/>
      <c r="R137" s="159"/>
      <c r="S137" s="159"/>
      <c r="T137" s="159"/>
      <c r="U137" s="159"/>
      <c r="V137" s="159"/>
      <c r="W137" s="159"/>
      <c r="X137" s="159"/>
      <c r="Y137" s="159"/>
      <c r="Z137" s="159"/>
    </row>
    <row r="138" spans="1:26" ht="25.2" customHeight="1">
      <c r="A138" s="181" t="s">
        <v>795</v>
      </c>
      <c r="B138" s="203" t="s">
        <v>796</v>
      </c>
      <c r="C138" s="181" t="s">
        <v>456</v>
      </c>
      <c r="D138" s="181" t="s">
        <v>809</v>
      </c>
      <c r="E138" s="204" t="s">
        <v>810</v>
      </c>
      <c r="F138" s="148" t="s">
        <v>738</v>
      </c>
      <c r="G138" s="202">
        <v>14</v>
      </c>
      <c r="H138" s="202">
        <v>14</v>
      </c>
      <c r="I138" s="202">
        <v>14</v>
      </c>
      <c r="J138" s="202">
        <v>50</v>
      </c>
      <c r="K138" s="177">
        <v>3.57</v>
      </c>
      <c r="L138" s="146" t="s">
        <v>1046</v>
      </c>
      <c r="M138" s="159"/>
      <c r="N138" s="159"/>
      <c r="O138" s="159"/>
      <c r="P138" s="159"/>
      <c r="Q138" s="159"/>
      <c r="R138" s="159"/>
      <c r="S138" s="159"/>
      <c r="T138" s="159"/>
      <c r="U138" s="159"/>
      <c r="V138" s="159"/>
      <c r="W138" s="159"/>
      <c r="X138" s="159"/>
      <c r="Y138" s="159"/>
      <c r="Z138" s="159"/>
    </row>
    <row r="139" spans="1:26" ht="25.2" customHeight="1">
      <c r="A139" s="181" t="s">
        <v>795</v>
      </c>
      <c r="B139" s="203" t="s">
        <v>796</v>
      </c>
      <c r="C139" s="181" t="s">
        <v>456</v>
      </c>
      <c r="D139" s="181" t="s">
        <v>811</v>
      </c>
      <c r="E139" s="204" t="s">
        <v>812</v>
      </c>
      <c r="F139" s="148" t="s">
        <v>738</v>
      </c>
      <c r="G139" s="202">
        <v>14</v>
      </c>
      <c r="H139" s="202">
        <v>14</v>
      </c>
      <c r="I139" s="202">
        <v>14</v>
      </c>
      <c r="J139" s="202">
        <v>50</v>
      </c>
      <c r="K139" s="177">
        <v>3.57</v>
      </c>
      <c r="L139" s="146" t="s">
        <v>1046</v>
      </c>
      <c r="M139" s="159"/>
      <c r="N139" s="159"/>
      <c r="O139" s="159"/>
      <c r="P139" s="159"/>
      <c r="Q139" s="159"/>
      <c r="R139" s="159"/>
      <c r="S139" s="159"/>
      <c r="T139" s="159"/>
      <c r="U139" s="159"/>
      <c r="V139" s="159"/>
      <c r="W139" s="159"/>
      <c r="X139" s="159"/>
      <c r="Y139" s="159"/>
      <c r="Z139" s="159"/>
    </row>
    <row r="140" spans="1:26" ht="25.2" customHeight="1">
      <c r="A140" s="181" t="s">
        <v>795</v>
      </c>
      <c r="B140" s="203" t="s">
        <v>796</v>
      </c>
      <c r="C140" s="181" t="s">
        <v>456</v>
      </c>
      <c r="D140" s="181" t="s">
        <v>813</v>
      </c>
      <c r="E140" s="204" t="s">
        <v>814</v>
      </c>
      <c r="F140" s="148" t="s">
        <v>738</v>
      </c>
      <c r="G140" s="202">
        <v>14</v>
      </c>
      <c r="H140" s="202">
        <v>14</v>
      </c>
      <c r="I140" s="202">
        <v>14</v>
      </c>
      <c r="J140" s="202">
        <v>50</v>
      </c>
      <c r="K140" s="177">
        <v>3.57</v>
      </c>
      <c r="L140" s="146" t="s">
        <v>1046</v>
      </c>
      <c r="M140" s="159"/>
      <c r="N140" s="159"/>
      <c r="O140" s="159"/>
      <c r="P140" s="159"/>
      <c r="Q140" s="159"/>
      <c r="R140" s="159"/>
      <c r="S140" s="159"/>
      <c r="T140" s="159"/>
      <c r="U140" s="159"/>
      <c r="V140" s="159"/>
      <c r="W140" s="159"/>
      <c r="X140" s="159"/>
      <c r="Y140" s="159"/>
      <c r="Z140" s="159"/>
    </row>
    <row r="141" spans="1:26" ht="25.2" customHeight="1">
      <c r="A141" s="181" t="s">
        <v>795</v>
      </c>
      <c r="B141" s="203" t="s">
        <v>796</v>
      </c>
      <c r="C141" s="181" t="s">
        <v>456</v>
      </c>
      <c r="D141" s="181" t="s">
        <v>815</v>
      </c>
      <c r="E141" s="204" t="s">
        <v>816</v>
      </c>
      <c r="F141" s="148" t="s">
        <v>738</v>
      </c>
      <c r="G141" s="202">
        <v>14</v>
      </c>
      <c r="H141" s="202">
        <v>14</v>
      </c>
      <c r="I141" s="202">
        <v>14</v>
      </c>
      <c r="J141" s="202">
        <v>50</v>
      </c>
      <c r="K141" s="177">
        <v>3.57</v>
      </c>
      <c r="L141" s="146" t="s">
        <v>1046</v>
      </c>
      <c r="M141" s="159"/>
      <c r="N141" s="159"/>
      <c r="O141" s="159"/>
      <c r="P141" s="159"/>
      <c r="Q141" s="159"/>
      <c r="R141" s="159"/>
      <c r="S141" s="159"/>
      <c r="T141" s="159"/>
      <c r="U141" s="159"/>
      <c r="V141" s="159"/>
      <c r="W141" s="159"/>
      <c r="X141" s="159"/>
      <c r="Y141" s="159"/>
      <c r="Z141" s="159"/>
    </row>
    <row r="142" spans="1:26" ht="25.2" customHeight="1">
      <c r="A142" s="181" t="s">
        <v>795</v>
      </c>
      <c r="B142" s="203" t="s">
        <v>796</v>
      </c>
      <c r="C142" s="181" t="s">
        <v>456</v>
      </c>
      <c r="D142" s="181" t="s">
        <v>817</v>
      </c>
      <c r="E142" s="204" t="s">
        <v>818</v>
      </c>
      <c r="F142" s="148" t="s">
        <v>738</v>
      </c>
      <c r="G142" s="202">
        <v>14</v>
      </c>
      <c r="H142" s="202">
        <v>14</v>
      </c>
      <c r="I142" s="202">
        <v>14</v>
      </c>
      <c r="J142" s="202">
        <v>50</v>
      </c>
      <c r="K142" s="177">
        <v>3.57</v>
      </c>
      <c r="L142" s="146" t="s">
        <v>1046</v>
      </c>
      <c r="M142" s="159"/>
      <c r="N142" s="159"/>
      <c r="O142" s="159"/>
      <c r="P142" s="159"/>
      <c r="Q142" s="159"/>
      <c r="R142" s="159"/>
      <c r="S142" s="159"/>
      <c r="T142" s="159"/>
      <c r="U142" s="159"/>
      <c r="V142" s="159"/>
      <c r="W142" s="159"/>
      <c r="X142" s="159"/>
      <c r="Y142" s="159"/>
      <c r="Z142" s="159"/>
    </row>
    <row r="143" spans="1:26" ht="25.2" customHeight="1">
      <c r="A143" s="181" t="s">
        <v>795</v>
      </c>
      <c r="B143" s="203" t="s">
        <v>796</v>
      </c>
      <c r="C143" s="181" t="s">
        <v>456</v>
      </c>
      <c r="D143" s="181" t="s">
        <v>819</v>
      </c>
      <c r="E143" s="204" t="s">
        <v>820</v>
      </c>
      <c r="F143" s="148" t="s">
        <v>738</v>
      </c>
      <c r="G143" s="202">
        <v>14</v>
      </c>
      <c r="H143" s="202">
        <v>14</v>
      </c>
      <c r="I143" s="202">
        <v>14</v>
      </c>
      <c r="J143" s="202">
        <v>50</v>
      </c>
      <c r="K143" s="177">
        <v>3.57</v>
      </c>
      <c r="L143" s="146" t="s">
        <v>1046</v>
      </c>
      <c r="M143" s="159"/>
      <c r="N143" s="159"/>
      <c r="O143" s="159"/>
      <c r="P143" s="159"/>
      <c r="Q143" s="159"/>
      <c r="R143" s="159"/>
      <c r="S143" s="159"/>
      <c r="T143" s="159"/>
      <c r="U143" s="159"/>
      <c r="V143" s="159"/>
      <c r="W143" s="159"/>
      <c r="X143" s="159"/>
      <c r="Y143" s="159"/>
      <c r="Z143" s="159"/>
    </row>
    <row r="144" spans="1:26" ht="25.2" customHeight="1">
      <c r="A144" s="181" t="s">
        <v>795</v>
      </c>
      <c r="B144" s="203" t="s">
        <v>796</v>
      </c>
      <c r="C144" s="181" t="s">
        <v>456</v>
      </c>
      <c r="D144" s="181" t="s">
        <v>821</v>
      </c>
      <c r="E144" s="204" t="s">
        <v>822</v>
      </c>
      <c r="F144" s="148" t="s">
        <v>738</v>
      </c>
      <c r="G144" s="202">
        <v>14</v>
      </c>
      <c r="H144" s="202">
        <v>14</v>
      </c>
      <c r="I144" s="202">
        <v>14</v>
      </c>
      <c r="J144" s="202">
        <v>50</v>
      </c>
      <c r="K144" s="177">
        <v>3.57</v>
      </c>
      <c r="L144" s="146" t="s">
        <v>1046</v>
      </c>
      <c r="M144" s="159"/>
      <c r="N144" s="159"/>
      <c r="O144" s="159"/>
      <c r="P144" s="159"/>
      <c r="Q144" s="159"/>
      <c r="R144" s="159"/>
      <c r="S144" s="159"/>
      <c r="T144" s="159"/>
      <c r="U144" s="159"/>
      <c r="V144" s="159"/>
      <c r="W144" s="159"/>
      <c r="X144" s="159"/>
      <c r="Y144" s="159"/>
      <c r="Z144" s="159"/>
    </row>
    <row r="145" spans="1:26" ht="25.2" customHeight="1">
      <c r="A145" s="181" t="s">
        <v>795</v>
      </c>
      <c r="B145" s="203" t="s">
        <v>796</v>
      </c>
      <c r="C145" s="181" t="s">
        <v>456</v>
      </c>
      <c r="D145" s="181" t="s">
        <v>823</v>
      </c>
      <c r="E145" s="204" t="s">
        <v>824</v>
      </c>
      <c r="F145" s="148" t="s">
        <v>738</v>
      </c>
      <c r="G145" s="202">
        <v>14</v>
      </c>
      <c r="H145" s="202">
        <v>14</v>
      </c>
      <c r="I145" s="202">
        <v>14</v>
      </c>
      <c r="J145" s="202">
        <v>50</v>
      </c>
      <c r="K145" s="177">
        <v>3.57</v>
      </c>
      <c r="L145" s="146" t="s">
        <v>1046</v>
      </c>
      <c r="M145" s="159"/>
      <c r="N145" s="159"/>
      <c r="O145" s="159"/>
      <c r="P145" s="159"/>
      <c r="Q145" s="159"/>
      <c r="R145" s="159"/>
      <c r="S145" s="159"/>
      <c r="T145" s="159"/>
      <c r="U145" s="159"/>
      <c r="V145" s="159"/>
      <c r="W145" s="159"/>
      <c r="X145" s="159"/>
      <c r="Y145" s="159"/>
      <c r="Z145" s="159"/>
    </row>
    <row r="146" spans="1:26" ht="25.2" customHeight="1">
      <c r="A146" s="181" t="s">
        <v>795</v>
      </c>
      <c r="B146" s="203" t="s">
        <v>796</v>
      </c>
      <c r="C146" s="181" t="s">
        <v>456</v>
      </c>
      <c r="D146" s="181" t="s">
        <v>825</v>
      </c>
      <c r="E146" s="204" t="s">
        <v>826</v>
      </c>
      <c r="F146" s="148" t="s">
        <v>738</v>
      </c>
      <c r="G146" s="202">
        <v>14</v>
      </c>
      <c r="H146" s="202">
        <v>14</v>
      </c>
      <c r="I146" s="202">
        <v>14</v>
      </c>
      <c r="J146" s="202">
        <v>50</v>
      </c>
      <c r="K146" s="177">
        <v>3.57</v>
      </c>
      <c r="L146" s="146" t="s">
        <v>1046</v>
      </c>
      <c r="M146" s="159"/>
      <c r="N146" s="159"/>
      <c r="O146" s="159"/>
      <c r="P146" s="159"/>
      <c r="Q146" s="159"/>
      <c r="R146" s="159"/>
      <c r="S146" s="159"/>
      <c r="T146" s="159"/>
      <c r="U146" s="159"/>
      <c r="V146" s="159"/>
      <c r="W146" s="159"/>
      <c r="X146" s="159"/>
      <c r="Y146" s="159"/>
      <c r="Z146" s="159"/>
    </row>
    <row r="147" spans="1:26" ht="25.2" customHeight="1">
      <c r="A147" s="181" t="s">
        <v>795</v>
      </c>
      <c r="B147" s="203" t="s">
        <v>796</v>
      </c>
      <c r="C147" s="181" t="s">
        <v>456</v>
      </c>
      <c r="D147" s="181" t="s">
        <v>827</v>
      </c>
      <c r="E147" s="204" t="s">
        <v>828</v>
      </c>
      <c r="F147" s="148" t="s">
        <v>738</v>
      </c>
      <c r="G147" s="202">
        <v>14</v>
      </c>
      <c r="H147" s="202">
        <v>14</v>
      </c>
      <c r="I147" s="202">
        <v>14</v>
      </c>
      <c r="J147" s="202">
        <v>50</v>
      </c>
      <c r="K147" s="177">
        <v>3.57</v>
      </c>
      <c r="L147" s="146" t="s">
        <v>1046</v>
      </c>
      <c r="M147" s="159"/>
      <c r="N147" s="159"/>
      <c r="O147" s="159"/>
      <c r="P147" s="159"/>
      <c r="Q147" s="159"/>
      <c r="R147" s="159"/>
      <c r="S147" s="159"/>
      <c r="T147" s="159"/>
      <c r="U147" s="159"/>
      <c r="V147" s="159"/>
      <c r="W147" s="159"/>
      <c r="X147" s="159"/>
      <c r="Y147" s="159"/>
      <c r="Z147" s="159"/>
    </row>
    <row r="148" spans="1:26" ht="25.2" customHeight="1">
      <c r="A148" s="181" t="s">
        <v>795</v>
      </c>
      <c r="B148" s="203" t="s">
        <v>796</v>
      </c>
      <c r="C148" s="181" t="s">
        <v>456</v>
      </c>
      <c r="D148" s="181" t="s">
        <v>829</v>
      </c>
      <c r="E148" s="204" t="s">
        <v>830</v>
      </c>
      <c r="F148" s="148" t="s">
        <v>738</v>
      </c>
      <c r="G148" s="202">
        <v>14</v>
      </c>
      <c r="H148" s="202">
        <v>14</v>
      </c>
      <c r="I148" s="202">
        <v>14</v>
      </c>
      <c r="J148" s="202">
        <v>50</v>
      </c>
      <c r="K148" s="177">
        <v>3.57</v>
      </c>
      <c r="L148" s="146" t="s">
        <v>1046</v>
      </c>
      <c r="M148" s="159"/>
      <c r="N148" s="159"/>
      <c r="O148" s="159"/>
      <c r="P148" s="159"/>
      <c r="Q148" s="159"/>
      <c r="R148" s="159"/>
      <c r="S148" s="159"/>
      <c r="T148" s="159"/>
      <c r="U148" s="159"/>
      <c r="V148" s="159"/>
      <c r="W148" s="159"/>
      <c r="X148" s="159"/>
      <c r="Y148" s="159"/>
      <c r="Z148" s="159"/>
    </row>
    <row r="149" spans="1:26" ht="25.2" customHeight="1">
      <c r="A149" s="181" t="s">
        <v>795</v>
      </c>
      <c r="B149" s="203" t="s">
        <v>796</v>
      </c>
      <c r="C149" s="181" t="s">
        <v>456</v>
      </c>
      <c r="D149" s="181" t="s">
        <v>831</v>
      </c>
      <c r="E149" s="204" t="s">
        <v>832</v>
      </c>
      <c r="F149" s="148" t="s">
        <v>738</v>
      </c>
      <c r="G149" s="202">
        <v>14</v>
      </c>
      <c r="H149" s="202">
        <v>14</v>
      </c>
      <c r="I149" s="202">
        <v>14</v>
      </c>
      <c r="J149" s="202">
        <v>50</v>
      </c>
      <c r="K149" s="177">
        <v>3.57</v>
      </c>
      <c r="L149" s="146" t="s">
        <v>1046</v>
      </c>
      <c r="M149" s="159"/>
      <c r="N149" s="159"/>
      <c r="O149" s="159"/>
      <c r="P149" s="159"/>
      <c r="Q149" s="159"/>
      <c r="R149" s="159"/>
      <c r="S149" s="159"/>
      <c r="T149" s="159"/>
      <c r="U149" s="159"/>
      <c r="V149" s="159"/>
      <c r="W149" s="159"/>
      <c r="X149" s="159"/>
      <c r="Y149" s="159"/>
      <c r="Z149" s="159"/>
    </row>
    <row r="150" spans="1:26" ht="25.2" customHeight="1">
      <c r="A150" s="181" t="s">
        <v>795</v>
      </c>
      <c r="B150" s="203" t="s">
        <v>796</v>
      </c>
      <c r="C150" s="181" t="s">
        <v>456</v>
      </c>
      <c r="D150" s="181" t="s">
        <v>833</v>
      </c>
      <c r="E150" s="204" t="s">
        <v>834</v>
      </c>
      <c r="F150" s="148" t="s">
        <v>738</v>
      </c>
      <c r="G150" s="202">
        <v>14</v>
      </c>
      <c r="H150" s="202">
        <v>14</v>
      </c>
      <c r="I150" s="202">
        <v>14</v>
      </c>
      <c r="J150" s="202">
        <v>50</v>
      </c>
      <c r="K150" s="177">
        <v>3.57</v>
      </c>
      <c r="L150" s="146" t="s">
        <v>1046</v>
      </c>
      <c r="M150" s="159"/>
      <c r="N150" s="159"/>
      <c r="O150" s="159"/>
      <c r="P150" s="159"/>
      <c r="Q150" s="159"/>
      <c r="R150" s="159"/>
      <c r="S150" s="159"/>
      <c r="T150" s="159"/>
      <c r="U150" s="159"/>
      <c r="V150" s="159"/>
      <c r="W150" s="159"/>
      <c r="X150" s="159"/>
      <c r="Y150" s="159"/>
      <c r="Z150" s="159"/>
    </row>
    <row r="151" spans="1:26" ht="25.2" customHeight="1">
      <c r="A151" s="181" t="s">
        <v>795</v>
      </c>
      <c r="B151" s="203" t="s">
        <v>796</v>
      </c>
      <c r="C151" s="181" t="s">
        <v>456</v>
      </c>
      <c r="D151" s="181" t="s">
        <v>835</v>
      </c>
      <c r="E151" s="204" t="s">
        <v>836</v>
      </c>
      <c r="F151" s="148" t="s">
        <v>738</v>
      </c>
      <c r="G151" s="202">
        <v>14</v>
      </c>
      <c r="H151" s="202">
        <v>14</v>
      </c>
      <c r="I151" s="202">
        <v>14</v>
      </c>
      <c r="J151" s="202">
        <v>50</v>
      </c>
      <c r="K151" s="177">
        <v>3.57</v>
      </c>
      <c r="L151" s="146" t="s">
        <v>1046</v>
      </c>
      <c r="M151" s="159"/>
      <c r="N151" s="159"/>
      <c r="O151" s="159"/>
      <c r="P151" s="159"/>
      <c r="Q151" s="159"/>
      <c r="R151" s="159"/>
      <c r="S151" s="159"/>
      <c r="T151" s="159"/>
      <c r="U151" s="159"/>
      <c r="V151" s="159"/>
      <c r="W151" s="159"/>
      <c r="X151" s="159"/>
      <c r="Y151" s="159"/>
      <c r="Z151" s="159"/>
    </row>
    <row r="152" spans="1:26" ht="25.2" customHeight="1">
      <c r="A152" s="181" t="s">
        <v>795</v>
      </c>
      <c r="B152" s="203" t="s">
        <v>796</v>
      </c>
      <c r="C152" s="181" t="s">
        <v>456</v>
      </c>
      <c r="D152" s="181" t="s">
        <v>837</v>
      </c>
      <c r="E152" s="204" t="s">
        <v>838</v>
      </c>
      <c r="F152" s="148" t="s">
        <v>738</v>
      </c>
      <c r="G152" s="202">
        <v>14</v>
      </c>
      <c r="H152" s="202">
        <v>14</v>
      </c>
      <c r="I152" s="202">
        <v>14</v>
      </c>
      <c r="J152" s="202">
        <v>50</v>
      </c>
      <c r="K152" s="177">
        <v>3.57</v>
      </c>
      <c r="L152" s="146" t="s">
        <v>1046</v>
      </c>
      <c r="M152" s="159"/>
      <c r="N152" s="159"/>
      <c r="O152" s="159"/>
      <c r="P152" s="159"/>
      <c r="Q152" s="159"/>
      <c r="R152" s="159"/>
      <c r="S152" s="159"/>
      <c r="T152" s="159"/>
      <c r="U152" s="159"/>
      <c r="V152" s="159"/>
      <c r="W152" s="159"/>
      <c r="X152" s="159"/>
      <c r="Y152" s="159"/>
      <c r="Z152" s="159"/>
    </row>
    <row r="153" spans="1:26" ht="25.2" customHeight="1">
      <c r="A153" s="181" t="s">
        <v>795</v>
      </c>
      <c r="B153" s="203" t="s">
        <v>796</v>
      </c>
      <c r="C153" s="181" t="s">
        <v>456</v>
      </c>
      <c r="D153" s="181" t="s">
        <v>839</v>
      </c>
      <c r="E153" s="204" t="s">
        <v>840</v>
      </c>
      <c r="F153" s="148" t="s">
        <v>738</v>
      </c>
      <c r="G153" s="202">
        <v>14</v>
      </c>
      <c r="H153" s="202">
        <v>14</v>
      </c>
      <c r="I153" s="202">
        <v>14</v>
      </c>
      <c r="J153" s="202">
        <v>50</v>
      </c>
      <c r="K153" s="177">
        <v>3.57</v>
      </c>
      <c r="L153" s="146" t="s">
        <v>1046</v>
      </c>
      <c r="M153" s="159"/>
      <c r="N153" s="159"/>
      <c r="O153" s="159"/>
      <c r="P153" s="159"/>
      <c r="Q153" s="159"/>
      <c r="R153" s="159"/>
      <c r="S153" s="159"/>
      <c r="T153" s="159"/>
      <c r="U153" s="159"/>
      <c r="V153" s="159"/>
      <c r="W153" s="159"/>
      <c r="X153" s="159"/>
      <c r="Y153" s="159"/>
      <c r="Z153" s="159"/>
    </row>
    <row r="154" spans="1:26" ht="25.2" customHeight="1">
      <c r="A154" s="181" t="s">
        <v>795</v>
      </c>
      <c r="B154" s="203" t="s">
        <v>796</v>
      </c>
      <c r="C154" s="181" t="s">
        <v>456</v>
      </c>
      <c r="D154" s="181" t="s">
        <v>841</v>
      </c>
      <c r="E154" s="204" t="s">
        <v>842</v>
      </c>
      <c r="F154" s="148" t="s">
        <v>738</v>
      </c>
      <c r="G154" s="202">
        <v>14</v>
      </c>
      <c r="H154" s="202">
        <v>14</v>
      </c>
      <c r="I154" s="202">
        <v>14</v>
      </c>
      <c r="J154" s="202">
        <v>50</v>
      </c>
      <c r="K154" s="177">
        <v>3.57</v>
      </c>
      <c r="L154" s="146" t="s">
        <v>1046</v>
      </c>
      <c r="M154" s="159"/>
      <c r="N154" s="159"/>
      <c r="O154" s="159"/>
      <c r="P154" s="159"/>
      <c r="Q154" s="159"/>
      <c r="R154" s="159"/>
      <c r="S154" s="159"/>
      <c r="T154" s="159"/>
      <c r="U154" s="159"/>
      <c r="V154" s="159"/>
      <c r="W154" s="159"/>
      <c r="X154" s="159"/>
      <c r="Y154" s="159"/>
      <c r="Z154" s="159"/>
    </row>
    <row r="155" spans="1:26" ht="25.2" customHeight="1">
      <c r="A155" s="205" t="s">
        <v>795</v>
      </c>
      <c r="B155" s="206" t="s">
        <v>796</v>
      </c>
      <c r="C155" s="205" t="s">
        <v>456</v>
      </c>
      <c r="D155" s="205" t="s">
        <v>843</v>
      </c>
      <c r="E155" s="207" t="s">
        <v>844</v>
      </c>
      <c r="F155" s="148" t="s">
        <v>738</v>
      </c>
      <c r="G155" s="208">
        <v>14</v>
      </c>
      <c r="H155" s="208">
        <v>14</v>
      </c>
      <c r="I155" s="208">
        <v>14</v>
      </c>
      <c r="J155" s="208">
        <v>50</v>
      </c>
      <c r="K155" s="177">
        <v>3.57</v>
      </c>
      <c r="L155" s="146" t="s">
        <v>1046</v>
      </c>
      <c r="M155" s="159"/>
      <c r="N155" s="159"/>
      <c r="O155" s="159"/>
      <c r="P155" s="159"/>
      <c r="Q155" s="159"/>
      <c r="R155" s="159"/>
      <c r="S155" s="159"/>
      <c r="T155" s="159"/>
      <c r="U155" s="159"/>
      <c r="V155" s="159"/>
      <c r="W155" s="159"/>
      <c r="X155" s="159"/>
      <c r="Y155" s="159"/>
      <c r="Z155" s="159"/>
    </row>
    <row r="156" spans="1:26" ht="25.2" customHeight="1">
      <c r="A156" s="181" t="s">
        <v>795</v>
      </c>
      <c r="B156" s="203" t="s">
        <v>796</v>
      </c>
      <c r="C156" s="181" t="s">
        <v>456</v>
      </c>
      <c r="D156" s="181" t="s">
        <v>845</v>
      </c>
      <c r="E156" s="204" t="s">
        <v>846</v>
      </c>
      <c r="F156" s="148" t="s">
        <v>738</v>
      </c>
      <c r="G156" s="202">
        <v>14</v>
      </c>
      <c r="H156" s="202">
        <v>14</v>
      </c>
      <c r="I156" s="202">
        <v>14</v>
      </c>
      <c r="J156" s="202">
        <v>50</v>
      </c>
      <c r="K156" s="177">
        <v>3.57</v>
      </c>
      <c r="L156" s="146" t="s">
        <v>1046</v>
      </c>
      <c r="M156" s="159"/>
      <c r="N156" s="159"/>
      <c r="O156" s="159"/>
      <c r="P156" s="159"/>
      <c r="Q156" s="159"/>
      <c r="R156" s="159"/>
      <c r="S156" s="159"/>
      <c r="T156" s="159"/>
      <c r="U156" s="159"/>
      <c r="V156" s="159"/>
      <c r="W156" s="159"/>
      <c r="X156" s="159"/>
      <c r="Y156" s="159"/>
      <c r="Z156" s="159"/>
    </row>
    <row r="157" spans="1:26" ht="25.2" customHeight="1">
      <c r="A157" s="181" t="s">
        <v>795</v>
      </c>
      <c r="B157" s="203" t="s">
        <v>796</v>
      </c>
      <c r="C157" s="181" t="s">
        <v>456</v>
      </c>
      <c r="D157" s="181" t="s">
        <v>847</v>
      </c>
      <c r="E157" s="204" t="s">
        <v>848</v>
      </c>
      <c r="F157" s="148" t="s">
        <v>738</v>
      </c>
      <c r="G157" s="202">
        <v>14</v>
      </c>
      <c r="H157" s="202">
        <v>14</v>
      </c>
      <c r="I157" s="202">
        <v>14</v>
      </c>
      <c r="J157" s="202">
        <v>50</v>
      </c>
      <c r="K157" s="177">
        <v>3.57</v>
      </c>
      <c r="L157" s="146" t="s">
        <v>1046</v>
      </c>
      <c r="M157" s="159"/>
      <c r="N157" s="159"/>
      <c r="O157" s="159"/>
      <c r="P157" s="159"/>
      <c r="Q157" s="159"/>
      <c r="R157" s="159"/>
      <c r="S157" s="159"/>
      <c r="T157" s="159"/>
      <c r="U157" s="159"/>
      <c r="V157" s="159"/>
      <c r="W157" s="159"/>
      <c r="X157" s="159"/>
      <c r="Y157" s="159"/>
      <c r="Z157" s="159"/>
    </row>
    <row r="158" spans="1:26" ht="25.2" customHeight="1">
      <c r="A158" s="181" t="s">
        <v>795</v>
      </c>
      <c r="B158" s="203" t="s">
        <v>796</v>
      </c>
      <c r="C158" s="181" t="s">
        <v>456</v>
      </c>
      <c r="D158" s="181" t="s">
        <v>849</v>
      </c>
      <c r="E158" s="204" t="s">
        <v>850</v>
      </c>
      <c r="F158" s="148" t="s">
        <v>738</v>
      </c>
      <c r="G158" s="202">
        <v>14</v>
      </c>
      <c r="H158" s="202">
        <v>14</v>
      </c>
      <c r="I158" s="202">
        <v>14</v>
      </c>
      <c r="J158" s="202">
        <v>50</v>
      </c>
      <c r="K158" s="177">
        <v>3.57</v>
      </c>
      <c r="L158" s="146" t="s">
        <v>1046</v>
      </c>
      <c r="M158" s="159"/>
      <c r="N158" s="159"/>
      <c r="O158" s="159"/>
      <c r="P158" s="159"/>
      <c r="Q158" s="159"/>
      <c r="R158" s="159"/>
      <c r="S158" s="159"/>
      <c r="T158" s="159"/>
      <c r="U158" s="159"/>
      <c r="V158" s="159"/>
      <c r="W158" s="159"/>
      <c r="X158" s="159"/>
      <c r="Y158" s="159"/>
      <c r="Z158" s="159"/>
    </row>
    <row r="159" spans="1:26" ht="25.2" customHeight="1">
      <c r="A159" s="181" t="s">
        <v>795</v>
      </c>
      <c r="B159" s="203" t="s">
        <v>796</v>
      </c>
      <c r="C159" s="181" t="s">
        <v>456</v>
      </c>
      <c r="D159" s="181" t="s">
        <v>851</v>
      </c>
      <c r="E159" s="204" t="s">
        <v>852</v>
      </c>
      <c r="F159" s="148" t="s">
        <v>738</v>
      </c>
      <c r="G159" s="202">
        <v>14</v>
      </c>
      <c r="H159" s="202">
        <v>14</v>
      </c>
      <c r="I159" s="202">
        <v>14</v>
      </c>
      <c r="J159" s="202">
        <v>50</v>
      </c>
      <c r="K159" s="177">
        <v>3.57</v>
      </c>
      <c r="L159" s="146" t="s">
        <v>1046</v>
      </c>
      <c r="M159" s="159"/>
      <c r="N159" s="159"/>
      <c r="O159" s="159"/>
      <c r="P159" s="159"/>
      <c r="Q159" s="159"/>
      <c r="R159" s="159"/>
      <c r="S159" s="159"/>
      <c r="T159" s="159"/>
      <c r="U159" s="159"/>
      <c r="V159" s="159"/>
      <c r="W159" s="159"/>
      <c r="X159" s="159"/>
      <c r="Y159" s="159"/>
      <c r="Z159" s="159"/>
    </row>
    <row r="160" spans="1:26" ht="25.2" customHeight="1">
      <c r="A160" s="178" t="s">
        <v>795</v>
      </c>
      <c r="B160" s="201" t="s">
        <v>796</v>
      </c>
      <c r="C160" s="178" t="s">
        <v>456</v>
      </c>
      <c r="D160" s="178" t="s">
        <v>853</v>
      </c>
      <c r="E160" s="209" t="s">
        <v>854</v>
      </c>
      <c r="F160" s="148" t="s">
        <v>738</v>
      </c>
      <c r="G160" s="202">
        <v>14</v>
      </c>
      <c r="H160" s="202">
        <v>14</v>
      </c>
      <c r="I160" s="202">
        <v>14</v>
      </c>
      <c r="J160" s="202">
        <v>50</v>
      </c>
      <c r="K160" s="177">
        <v>3.57</v>
      </c>
      <c r="L160" s="146" t="s">
        <v>1046</v>
      </c>
      <c r="M160" s="159"/>
      <c r="N160" s="159"/>
      <c r="O160" s="159"/>
      <c r="P160" s="159"/>
      <c r="Q160" s="159"/>
      <c r="R160" s="159"/>
      <c r="S160" s="159"/>
      <c r="T160" s="159"/>
      <c r="U160" s="159"/>
      <c r="V160" s="159"/>
      <c r="W160" s="159"/>
      <c r="X160" s="159"/>
      <c r="Y160" s="159"/>
      <c r="Z160" s="159"/>
    </row>
    <row r="161" spans="1:26" ht="25.2" customHeight="1">
      <c r="A161" s="181" t="s">
        <v>795</v>
      </c>
      <c r="B161" s="203" t="s">
        <v>796</v>
      </c>
      <c r="C161" s="181" t="s">
        <v>456</v>
      </c>
      <c r="D161" s="181" t="s">
        <v>855</v>
      </c>
      <c r="E161" s="204" t="s">
        <v>856</v>
      </c>
      <c r="F161" s="148" t="s">
        <v>738</v>
      </c>
      <c r="G161" s="202">
        <v>14</v>
      </c>
      <c r="H161" s="202">
        <v>14</v>
      </c>
      <c r="I161" s="202">
        <v>14</v>
      </c>
      <c r="J161" s="202">
        <v>50</v>
      </c>
      <c r="K161" s="177">
        <v>3.57</v>
      </c>
      <c r="L161" s="146" t="s">
        <v>1046</v>
      </c>
      <c r="M161" s="159"/>
      <c r="N161" s="159"/>
      <c r="O161" s="159"/>
      <c r="P161" s="159"/>
      <c r="Q161" s="159"/>
      <c r="R161" s="159"/>
      <c r="S161" s="159"/>
      <c r="T161" s="159"/>
      <c r="U161" s="159"/>
      <c r="V161" s="159"/>
      <c r="W161" s="159"/>
      <c r="X161" s="159"/>
      <c r="Y161" s="159"/>
      <c r="Z161" s="159"/>
    </row>
    <row r="162" spans="1:26" ht="25.2" customHeight="1">
      <c r="A162" s="181" t="s">
        <v>795</v>
      </c>
      <c r="B162" s="203" t="s">
        <v>796</v>
      </c>
      <c r="C162" s="181" t="s">
        <v>456</v>
      </c>
      <c r="D162" s="181" t="s">
        <v>857</v>
      </c>
      <c r="E162" s="204" t="s">
        <v>858</v>
      </c>
      <c r="F162" s="148" t="s">
        <v>738</v>
      </c>
      <c r="G162" s="202">
        <v>14</v>
      </c>
      <c r="H162" s="202">
        <v>14</v>
      </c>
      <c r="I162" s="202">
        <v>14</v>
      </c>
      <c r="J162" s="202">
        <v>50</v>
      </c>
      <c r="K162" s="177">
        <v>3.57</v>
      </c>
      <c r="L162" s="146" t="s">
        <v>1046</v>
      </c>
      <c r="M162" s="159"/>
      <c r="N162" s="159"/>
      <c r="O162" s="159"/>
      <c r="P162" s="159"/>
      <c r="Q162" s="159"/>
      <c r="R162" s="159"/>
      <c r="S162" s="159"/>
      <c r="T162" s="159"/>
      <c r="U162" s="159"/>
      <c r="V162" s="159"/>
      <c r="W162" s="159"/>
      <c r="X162" s="159"/>
      <c r="Y162" s="159"/>
      <c r="Z162" s="159"/>
    </row>
    <row r="163" spans="1:26" ht="25.2" customHeight="1">
      <c r="A163" s="181" t="s">
        <v>795</v>
      </c>
      <c r="B163" s="203" t="s">
        <v>796</v>
      </c>
      <c r="C163" s="181" t="s">
        <v>456</v>
      </c>
      <c r="D163" s="181" t="s">
        <v>859</v>
      </c>
      <c r="E163" s="204" t="s">
        <v>860</v>
      </c>
      <c r="F163" s="148" t="s">
        <v>738</v>
      </c>
      <c r="G163" s="202">
        <v>14</v>
      </c>
      <c r="H163" s="202">
        <v>14</v>
      </c>
      <c r="I163" s="202">
        <v>14</v>
      </c>
      <c r="J163" s="202">
        <v>50</v>
      </c>
      <c r="K163" s="177">
        <v>3.57</v>
      </c>
      <c r="L163" s="146" t="s">
        <v>1046</v>
      </c>
      <c r="M163" s="159"/>
      <c r="N163" s="159"/>
      <c r="O163" s="159"/>
      <c r="P163" s="159"/>
      <c r="Q163" s="159"/>
      <c r="R163" s="159"/>
      <c r="S163" s="159"/>
      <c r="T163" s="159"/>
      <c r="U163" s="159"/>
      <c r="V163" s="159"/>
      <c r="W163" s="159"/>
      <c r="X163" s="159"/>
      <c r="Y163" s="159"/>
      <c r="Z163" s="159"/>
    </row>
    <row r="164" spans="1:26" ht="25.2" customHeight="1">
      <c r="A164" s="181" t="s">
        <v>795</v>
      </c>
      <c r="B164" s="203" t="s">
        <v>796</v>
      </c>
      <c r="C164" s="181" t="s">
        <v>456</v>
      </c>
      <c r="D164" s="181" t="s">
        <v>861</v>
      </c>
      <c r="E164" s="204" t="s">
        <v>862</v>
      </c>
      <c r="F164" s="148" t="s">
        <v>738</v>
      </c>
      <c r="G164" s="202">
        <v>14</v>
      </c>
      <c r="H164" s="202">
        <v>14</v>
      </c>
      <c r="I164" s="202">
        <v>14</v>
      </c>
      <c r="J164" s="202">
        <v>50</v>
      </c>
      <c r="K164" s="177">
        <v>3.57</v>
      </c>
      <c r="L164" s="146" t="s">
        <v>1046</v>
      </c>
      <c r="M164" s="159"/>
      <c r="N164" s="159"/>
      <c r="O164" s="159"/>
      <c r="P164" s="159"/>
      <c r="Q164" s="159"/>
      <c r="R164" s="159"/>
      <c r="S164" s="159"/>
      <c r="T164" s="159"/>
      <c r="U164" s="159"/>
      <c r="V164" s="159"/>
      <c r="W164" s="159"/>
      <c r="X164" s="159"/>
      <c r="Y164" s="159"/>
      <c r="Z164" s="159"/>
    </row>
    <row r="165" spans="1:26" ht="25.2" customHeight="1">
      <c r="A165" s="181" t="s">
        <v>795</v>
      </c>
      <c r="B165" s="203" t="s">
        <v>796</v>
      </c>
      <c r="C165" s="181" t="s">
        <v>456</v>
      </c>
      <c r="D165" s="181" t="s">
        <v>863</v>
      </c>
      <c r="E165" s="204" t="s">
        <v>864</v>
      </c>
      <c r="F165" s="148" t="s">
        <v>738</v>
      </c>
      <c r="G165" s="202">
        <v>14</v>
      </c>
      <c r="H165" s="202">
        <v>14</v>
      </c>
      <c r="I165" s="202">
        <v>14</v>
      </c>
      <c r="J165" s="202">
        <v>50</v>
      </c>
      <c r="K165" s="177">
        <v>3.57</v>
      </c>
      <c r="L165" s="146" t="s">
        <v>1046</v>
      </c>
      <c r="M165" s="159"/>
      <c r="N165" s="159"/>
      <c r="O165" s="159"/>
      <c r="P165" s="159"/>
      <c r="Q165" s="159"/>
      <c r="R165" s="159"/>
      <c r="S165" s="159"/>
      <c r="T165" s="159"/>
      <c r="U165" s="159"/>
      <c r="V165" s="159"/>
      <c r="W165" s="159"/>
      <c r="X165" s="159"/>
      <c r="Y165" s="159"/>
      <c r="Z165" s="159"/>
    </row>
    <row r="166" spans="1:26" ht="25.2" customHeight="1">
      <c r="A166" s="181" t="s">
        <v>795</v>
      </c>
      <c r="B166" s="203" t="s">
        <v>796</v>
      </c>
      <c r="C166" s="181" t="s">
        <v>456</v>
      </c>
      <c r="D166" s="181" t="s">
        <v>865</v>
      </c>
      <c r="E166" s="204" t="s">
        <v>866</v>
      </c>
      <c r="F166" s="148" t="s">
        <v>738</v>
      </c>
      <c r="G166" s="202">
        <v>14</v>
      </c>
      <c r="H166" s="202">
        <v>14</v>
      </c>
      <c r="I166" s="202">
        <v>14</v>
      </c>
      <c r="J166" s="202">
        <v>50</v>
      </c>
      <c r="K166" s="177">
        <v>3.57</v>
      </c>
      <c r="L166" s="146" t="s">
        <v>1046</v>
      </c>
      <c r="M166" s="159"/>
      <c r="N166" s="159"/>
      <c r="O166" s="159"/>
      <c r="P166" s="159"/>
      <c r="Q166" s="159"/>
      <c r="R166" s="159"/>
      <c r="S166" s="159"/>
      <c r="T166" s="159"/>
      <c r="U166" s="159"/>
      <c r="V166" s="159"/>
      <c r="W166" s="159"/>
      <c r="X166" s="159"/>
      <c r="Y166" s="159"/>
      <c r="Z166" s="159"/>
    </row>
    <row r="167" spans="1:26" ht="25.2" customHeight="1">
      <c r="A167" s="146" t="s">
        <v>1076</v>
      </c>
      <c r="B167" s="146" t="s">
        <v>1077</v>
      </c>
      <c r="C167" s="151" t="s">
        <v>456</v>
      </c>
      <c r="D167" s="146" t="s">
        <v>1078</v>
      </c>
      <c r="E167" s="147" t="s">
        <v>1079</v>
      </c>
      <c r="F167" s="148" t="s">
        <v>738</v>
      </c>
      <c r="G167" s="151">
        <v>8</v>
      </c>
      <c r="H167" s="151">
        <v>8</v>
      </c>
      <c r="I167" s="151">
        <v>8</v>
      </c>
      <c r="J167" s="150">
        <v>50</v>
      </c>
      <c r="K167" s="161">
        <v>6.25</v>
      </c>
      <c r="L167" s="172" t="s">
        <v>1110</v>
      </c>
      <c r="M167" s="159"/>
      <c r="N167" s="159"/>
      <c r="O167" s="159"/>
      <c r="P167" s="159"/>
      <c r="Q167" s="159"/>
      <c r="R167" s="159"/>
      <c r="S167" s="159"/>
      <c r="T167" s="159"/>
      <c r="U167" s="159"/>
      <c r="V167" s="159"/>
      <c r="W167" s="159"/>
      <c r="X167" s="159"/>
      <c r="Y167" s="159"/>
      <c r="Z167" s="159"/>
    </row>
    <row r="168" spans="1:26" ht="25.2" customHeight="1">
      <c r="A168" s="146" t="s">
        <v>1080</v>
      </c>
      <c r="B168" s="146" t="s">
        <v>1077</v>
      </c>
      <c r="C168" s="151" t="s">
        <v>456</v>
      </c>
      <c r="D168" s="146" t="s">
        <v>1081</v>
      </c>
      <c r="E168" s="147" t="s">
        <v>1082</v>
      </c>
      <c r="F168" s="148" t="s">
        <v>738</v>
      </c>
      <c r="G168" s="151">
        <v>8</v>
      </c>
      <c r="H168" s="151">
        <v>8</v>
      </c>
      <c r="I168" s="151">
        <v>8</v>
      </c>
      <c r="J168" s="150">
        <v>50</v>
      </c>
      <c r="K168" s="161">
        <v>6.25</v>
      </c>
      <c r="L168" s="172" t="s">
        <v>1110</v>
      </c>
      <c r="M168" s="159"/>
      <c r="N168" s="159"/>
      <c r="O168" s="159"/>
      <c r="P168" s="159"/>
      <c r="Q168" s="159"/>
      <c r="R168" s="159"/>
      <c r="S168" s="159"/>
      <c r="T168" s="159"/>
      <c r="U168" s="159"/>
      <c r="V168" s="159"/>
      <c r="W168" s="159"/>
      <c r="X168" s="159"/>
      <c r="Y168" s="159"/>
      <c r="Z168" s="159"/>
    </row>
    <row r="169" spans="1:26" ht="25.2" customHeight="1">
      <c r="A169" s="146" t="s">
        <v>1083</v>
      </c>
      <c r="B169" s="146" t="s">
        <v>1077</v>
      </c>
      <c r="C169" s="151" t="s">
        <v>456</v>
      </c>
      <c r="D169" s="146" t="s">
        <v>1084</v>
      </c>
      <c r="E169" s="147" t="s">
        <v>1085</v>
      </c>
      <c r="F169" s="148" t="s">
        <v>738</v>
      </c>
      <c r="G169" s="151">
        <v>8</v>
      </c>
      <c r="H169" s="151">
        <v>8</v>
      </c>
      <c r="I169" s="151">
        <v>8</v>
      </c>
      <c r="J169" s="150">
        <v>50</v>
      </c>
      <c r="K169" s="161">
        <v>6.25</v>
      </c>
      <c r="L169" s="172" t="s">
        <v>1110</v>
      </c>
      <c r="M169" s="159"/>
      <c r="N169" s="159"/>
      <c r="O169" s="159"/>
      <c r="P169" s="159"/>
      <c r="Q169" s="159"/>
      <c r="R169" s="159"/>
      <c r="S169" s="159"/>
      <c r="T169" s="159"/>
      <c r="U169" s="159"/>
      <c r="V169" s="159"/>
      <c r="W169" s="159"/>
      <c r="X169" s="159"/>
      <c r="Y169" s="159"/>
      <c r="Z169" s="159"/>
    </row>
    <row r="170" spans="1:26" ht="25.2" customHeight="1">
      <c r="A170" s="146" t="s">
        <v>1083</v>
      </c>
      <c r="B170" s="146" t="s">
        <v>1077</v>
      </c>
      <c r="C170" s="151" t="s">
        <v>456</v>
      </c>
      <c r="D170" s="146" t="s">
        <v>1086</v>
      </c>
      <c r="E170" s="147" t="s">
        <v>1087</v>
      </c>
      <c r="F170" s="148" t="s">
        <v>738</v>
      </c>
      <c r="G170" s="151">
        <v>8</v>
      </c>
      <c r="H170" s="151">
        <v>8</v>
      </c>
      <c r="I170" s="151">
        <v>8</v>
      </c>
      <c r="J170" s="150">
        <v>50</v>
      </c>
      <c r="K170" s="161">
        <v>6.25</v>
      </c>
      <c r="L170" s="172" t="s">
        <v>1110</v>
      </c>
      <c r="M170" s="159"/>
      <c r="N170" s="159"/>
      <c r="O170" s="159"/>
      <c r="P170" s="159"/>
      <c r="Q170" s="159"/>
      <c r="R170" s="159"/>
      <c r="S170" s="159"/>
      <c r="T170" s="159"/>
      <c r="U170" s="159"/>
      <c r="V170" s="159"/>
      <c r="W170" s="159"/>
      <c r="X170" s="159"/>
      <c r="Y170" s="159"/>
      <c r="Z170" s="159"/>
    </row>
    <row r="171" spans="1:26" ht="25.2" customHeight="1">
      <c r="A171" s="146" t="s">
        <v>1088</v>
      </c>
      <c r="B171" s="146" t="s">
        <v>877</v>
      </c>
      <c r="C171" s="151" t="s">
        <v>456</v>
      </c>
      <c r="D171" s="146" t="s">
        <v>878</v>
      </c>
      <c r="E171" s="147" t="s">
        <v>879</v>
      </c>
      <c r="F171" s="148" t="s">
        <v>738</v>
      </c>
      <c r="G171" s="151">
        <v>10</v>
      </c>
      <c r="H171" s="151">
        <v>10</v>
      </c>
      <c r="I171" s="151">
        <v>10</v>
      </c>
      <c r="J171" s="150">
        <v>50</v>
      </c>
      <c r="K171" s="161">
        <v>5</v>
      </c>
      <c r="L171" s="172" t="s">
        <v>1110</v>
      </c>
      <c r="M171" s="159"/>
      <c r="N171" s="159"/>
      <c r="O171" s="159"/>
      <c r="P171" s="159"/>
      <c r="Q171" s="159"/>
      <c r="R171" s="159"/>
      <c r="S171" s="159"/>
      <c r="T171" s="159"/>
      <c r="U171" s="159"/>
      <c r="V171" s="159"/>
      <c r="W171" s="159"/>
      <c r="X171" s="159"/>
      <c r="Y171" s="159"/>
      <c r="Z171" s="159"/>
    </row>
    <row r="172" spans="1:26" ht="25.2" customHeight="1">
      <c r="A172" s="178" t="s">
        <v>1089</v>
      </c>
      <c r="B172" s="146" t="s">
        <v>796</v>
      </c>
      <c r="C172" s="151" t="s">
        <v>456</v>
      </c>
      <c r="D172" s="146" t="s">
        <v>1017</v>
      </c>
      <c r="E172" s="147" t="s">
        <v>1018</v>
      </c>
      <c r="F172" s="148" t="s">
        <v>738</v>
      </c>
      <c r="G172" s="151">
        <v>14</v>
      </c>
      <c r="H172" s="151">
        <v>14</v>
      </c>
      <c r="I172" s="151">
        <v>14</v>
      </c>
      <c r="J172" s="150">
        <v>50</v>
      </c>
      <c r="K172" s="161">
        <v>3.57</v>
      </c>
      <c r="L172" s="172" t="s">
        <v>1110</v>
      </c>
      <c r="M172" s="159"/>
      <c r="N172" s="159"/>
      <c r="O172" s="159"/>
      <c r="P172" s="159"/>
      <c r="Q172" s="159"/>
      <c r="R172" s="159"/>
      <c r="S172" s="159"/>
      <c r="T172" s="159"/>
      <c r="U172" s="159"/>
      <c r="V172" s="159"/>
      <c r="W172" s="159"/>
      <c r="X172" s="159"/>
      <c r="Y172" s="159"/>
      <c r="Z172" s="159"/>
    </row>
    <row r="173" spans="1:26" ht="25.2" customHeight="1">
      <c r="A173" s="178" t="s">
        <v>1089</v>
      </c>
      <c r="B173" s="146" t="s">
        <v>796</v>
      </c>
      <c r="C173" s="151" t="s">
        <v>456</v>
      </c>
      <c r="D173" s="146" t="s">
        <v>867</v>
      </c>
      <c r="E173" s="147" t="s">
        <v>868</v>
      </c>
      <c r="F173" s="148" t="s">
        <v>738</v>
      </c>
      <c r="G173" s="151">
        <v>14</v>
      </c>
      <c r="H173" s="151">
        <v>14</v>
      </c>
      <c r="I173" s="151">
        <v>14</v>
      </c>
      <c r="J173" s="150">
        <v>50</v>
      </c>
      <c r="K173" s="161">
        <v>3.57</v>
      </c>
      <c r="L173" s="172" t="s">
        <v>1110</v>
      </c>
      <c r="M173" s="159"/>
      <c r="N173" s="159"/>
      <c r="O173" s="159"/>
      <c r="P173" s="159"/>
      <c r="Q173" s="159"/>
      <c r="R173" s="159"/>
      <c r="S173" s="159"/>
      <c r="T173" s="159"/>
      <c r="U173" s="159"/>
      <c r="V173" s="159"/>
      <c r="W173" s="159"/>
      <c r="X173" s="159"/>
      <c r="Y173" s="159"/>
      <c r="Z173" s="159"/>
    </row>
    <row r="174" spans="1:26" ht="25.2" customHeight="1">
      <c r="A174" s="178" t="s">
        <v>1089</v>
      </c>
      <c r="B174" s="146" t="s">
        <v>796</v>
      </c>
      <c r="C174" s="151" t="s">
        <v>456</v>
      </c>
      <c r="D174" s="146" t="s">
        <v>870</v>
      </c>
      <c r="E174" s="147" t="s">
        <v>871</v>
      </c>
      <c r="F174" s="148" t="s">
        <v>738</v>
      </c>
      <c r="G174" s="151">
        <v>14</v>
      </c>
      <c r="H174" s="151">
        <v>14</v>
      </c>
      <c r="I174" s="151">
        <v>14</v>
      </c>
      <c r="J174" s="150">
        <v>50</v>
      </c>
      <c r="K174" s="161">
        <v>3.57</v>
      </c>
      <c r="L174" s="172" t="s">
        <v>1110</v>
      </c>
      <c r="M174" s="159"/>
      <c r="N174" s="159"/>
      <c r="O174" s="159"/>
      <c r="P174" s="159"/>
      <c r="Q174" s="159"/>
      <c r="R174" s="159"/>
      <c r="S174" s="159"/>
      <c r="T174" s="159"/>
      <c r="U174" s="159"/>
      <c r="V174" s="159"/>
      <c r="W174" s="159"/>
      <c r="X174" s="159"/>
      <c r="Y174" s="159"/>
      <c r="Z174" s="159"/>
    </row>
    <row r="175" spans="1:26" ht="25.2" customHeight="1">
      <c r="A175" s="178" t="s">
        <v>1089</v>
      </c>
      <c r="B175" s="146" t="s">
        <v>796</v>
      </c>
      <c r="C175" s="151" t="s">
        <v>456</v>
      </c>
      <c r="D175" s="146" t="s">
        <v>872</v>
      </c>
      <c r="E175" s="147" t="s">
        <v>873</v>
      </c>
      <c r="F175" s="148" t="s">
        <v>738</v>
      </c>
      <c r="G175" s="151">
        <v>14</v>
      </c>
      <c r="H175" s="151">
        <v>14</v>
      </c>
      <c r="I175" s="151">
        <v>14</v>
      </c>
      <c r="J175" s="150">
        <v>50</v>
      </c>
      <c r="K175" s="161">
        <v>3.57</v>
      </c>
      <c r="L175" s="172" t="s">
        <v>1110</v>
      </c>
      <c r="M175" s="159"/>
      <c r="N175" s="159"/>
      <c r="O175" s="159"/>
      <c r="P175" s="159"/>
      <c r="Q175" s="159"/>
      <c r="R175" s="159"/>
      <c r="S175" s="159"/>
      <c r="T175" s="159"/>
      <c r="U175" s="159"/>
      <c r="V175" s="159"/>
      <c r="W175" s="159"/>
      <c r="X175" s="159"/>
      <c r="Y175" s="159"/>
      <c r="Z175" s="159"/>
    </row>
    <row r="176" spans="1:26" ht="25.2" customHeight="1">
      <c r="A176" s="178" t="s">
        <v>1089</v>
      </c>
      <c r="B176" s="146" t="s">
        <v>796</v>
      </c>
      <c r="C176" s="151" t="s">
        <v>456</v>
      </c>
      <c r="D176" s="146" t="s">
        <v>874</v>
      </c>
      <c r="E176" s="147" t="s">
        <v>875</v>
      </c>
      <c r="F176" s="148" t="s">
        <v>738</v>
      </c>
      <c r="G176" s="151">
        <v>14</v>
      </c>
      <c r="H176" s="151">
        <v>14</v>
      </c>
      <c r="I176" s="151">
        <v>14</v>
      </c>
      <c r="J176" s="150">
        <v>50</v>
      </c>
      <c r="K176" s="161">
        <v>3.57</v>
      </c>
      <c r="L176" s="172" t="s">
        <v>1110</v>
      </c>
      <c r="M176" s="159"/>
      <c r="N176" s="159"/>
      <c r="O176" s="159"/>
      <c r="P176" s="159"/>
      <c r="Q176" s="159"/>
      <c r="R176" s="159"/>
      <c r="S176" s="159"/>
      <c r="T176" s="159"/>
      <c r="U176" s="159"/>
      <c r="V176" s="159"/>
      <c r="W176" s="159"/>
      <c r="X176" s="159"/>
      <c r="Y176" s="159"/>
      <c r="Z176" s="159"/>
    </row>
    <row r="177" spans="1:26" ht="25.2" customHeight="1">
      <c r="A177" s="178" t="s">
        <v>1089</v>
      </c>
      <c r="B177" s="201" t="s">
        <v>796</v>
      </c>
      <c r="C177" s="178" t="s">
        <v>456</v>
      </c>
      <c r="D177" s="178" t="s">
        <v>797</v>
      </c>
      <c r="E177" s="174" t="s">
        <v>798</v>
      </c>
      <c r="F177" s="172" t="s">
        <v>561</v>
      </c>
      <c r="G177" s="175">
        <v>14</v>
      </c>
      <c r="H177" s="175">
        <v>14</v>
      </c>
      <c r="I177" s="175">
        <v>14</v>
      </c>
      <c r="J177" s="176">
        <v>50</v>
      </c>
      <c r="K177" s="161">
        <v>3.57</v>
      </c>
      <c r="L177" s="172" t="s">
        <v>1110</v>
      </c>
      <c r="M177" s="159"/>
      <c r="N177" s="159"/>
      <c r="O177" s="159"/>
      <c r="P177" s="159"/>
      <c r="Q177" s="159"/>
      <c r="R177" s="159"/>
      <c r="S177" s="159"/>
      <c r="T177" s="159"/>
      <c r="U177" s="159"/>
      <c r="V177" s="159"/>
      <c r="W177" s="159"/>
      <c r="X177" s="159"/>
      <c r="Y177" s="159"/>
      <c r="Z177" s="159"/>
    </row>
    <row r="178" spans="1:26" ht="25.2" customHeight="1">
      <c r="A178" s="178" t="s">
        <v>1089</v>
      </c>
      <c r="B178" s="203" t="s">
        <v>796</v>
      </c>
      <c r="C178" s="181" t="s">
        <v>456</v>
      </c>
      <c r="D178" s="181" t="s">
        <v>799</v>
      </c>
      <c r="E178" s="174" t="s">
        <v>800</v>
      </c>
      <c r="F178" s="172" t="s">
        <v>561</v>
      </c>
      <c r="G178" s="175">
        <v>14</v>
      </c>
      <c r="H178" s="175">
        <v>14</v>
      </c>
      <c r="I178" s="175">
        <v>14</v>
      </c>
      <c r="J178" s="176">
        <v>50</v>
      </c>
      <c r="K178" s="161">
        <v>3.57</v>
      </c>
      <c r="L178" s="172" t="s">
        <v>1110</v>
      </c>
      <c r="M178" s="159"/>
      <c r="N178" s="159"/>
      <c r="O178" s="159"/>
      <c r="P178" s="159"/>
      <c r="Q178" s="159"/>
      <c r="R178" s="159"/>
      <c r="S178" s="159"/>
      <c r="T178" s="159"/>
      <c r="U178" s="159"/>
      <c r="V178" s="159"/>
      <c r="W178" s="159"/>
      <c r="X178" s="159"/>
      <c r="Y178" s="159"/>
      <c r="Z178" s="159"/>
    </row>
    <row r="179" spans="1:26" ht="25.2" customHeight="1">
      <c r="A179" s="178" t="s">
        <v>1089</v>
      </c>
      <c r="B179" s="203" t="s">
        <v>796</v>
      </c>
      <c r="C179" s="181" t="s">
        <v>456</v>
      </c>
      <c r="D179" s="181" t="s">
        <v>801</v>
      </c>
      <c r="E179" s="174" t="s">
        <v>802</v>
      </c>
      <c r="F179" s="172" t="s">
        <v>561</v>
      </c>
      <c r="G179" s="175">
        <v>14</v>
      </c>
      <c r="H179" s="175">
        <v>14</v>
      </c>
      <c r="I179" s="175">
        <v>14</v>
      </c>
      <c r="J179" s="176">
        <v>50</v>
      </c>
      <c r="K179" s="161">
        <v>3.57</v>
      </c>
      <c r="L179" s="172" t="s">
        <v>1110</v>
      </c>
      <c r="M179" s="159"/>
      <c r="N179" s="159"/>
      <c r="O179" s="159"/>
      <c r="P179" s="159"/>
      <c r="Q179" s="159"/>
      <c r="R179" s="159"/>
      <c r="S179" s="159"/>
      <c r="T179" s="159"/>
      <c r="U179" s="159"/>
      <c r="V179" s="159"/>
      <c r="W179" s="159"/>
      <c r="X179" s="159"/>
      <c r="Y179" s="159"/>
      <c r="Z179" s="159"/>
    </row>
    <row r="180" spans="1:26" ht="25.2" customHeight="1">
      <c r="A180" s="178" t="s">
        <v>1089</v>
      </c>
      <c r="B180" s="203" t="s">
        <v>796</v>
      </c>
      <c r="C180" s="181" t="s">
        <v>456</v>
      </c>
      <c r="D180" s="181" t="s">
        <v>803</v>
      </c>
      <c r="E180" s="174" t="s">
        <v>804</v>
      </c>
      <c r="F180" s="172" t="s">
        <v>561</v>
      </c>
      <c r="G180" s="175">
        <v>14</v>
      </c>
      <c r="H180" s="175">
        <v>14</v>
      </c>
      <c r="I180" s="175">
        <v>14</v>
      </c>
      <c r="J180" s="176">
        <v>50</v>
      </c>
      <c r="K180" s="161">
        <v>3.57</v>
      </c>
      <c r="L180" s="172" t="s">
        <v>1110</v>
      </c>
      <c r="M180" s="159"/>
      <c r="N180" s="159"/>
      <c r="O180" s="159"/>
      <c r="P180" s="159"/>
      <c r="Q180" s="159"/>
      <c r="R180" s="159"/>
      <c r="S180" s="159"/>
      <c r="T180" s="159"/>
      <c r="U180" s="159"/>
      <c r="V180" s="159"/>
      <c r="W180" s="159"/>
      <c r="X180" s="159"/>
      <c r="Y180" s="159"/>
      <c r="Z180" s="159"/>
    </row>
    <row r="181" spans="1:26" ht="25.2" customHeight="1">
      <c r="A181" s="178" t="s">
        <v>1089</v>
      </c>
      <c r="B181" s="203" t="s">
        <v>796</v>
      </c>
      <c r="C181" s="181" t="s">
        <v>456</v>
      </c>
      <c r="D181" s="181" t="s">
        <v>805</v>
      </c>
      <c r="E181" s="174" t="s">
        <v>806</v>
      </c>
      <c r="F181" s="172" t="s">
        <v>561</v>
      </c>
      <c r="G181" s="175">
        <v>14</v>
      </c>
      <c r="H181" s="175">
        <v>14</v>
      </c>
      <c r="I181" s="175">
        <v>14</v>
      </c>
      <c r="J181" s="176">
        <v>50</v>
      </c>
      <c r="K181" s="161">
        <v>3.57</v>
      </c>
      <c r="L181" s="172" t="s">
        <v>1110</v>
      </c>
      <c r="M181" s="159"/>
      <c r="N181" s="159"/>
      <c r="O181" s="159"/>
      <c r="P181" s="159"/>
      <c r="Q181" s="159"/>
      <c r="R181" s="159"/>
      <c r="S181" s="159"/>
      <c r="T181" s="159"/>
      <c r="U181" s="159"/>
      <c r="V181" s="159"/>
      <c r="W181" s="159"/>
      <c r="X181" s="159"/>
      <c r="Y181" s="159"/>
      <c r="Z181" s="159"/>
    </row>
    <row r="182" spans="1:26" ht="25.2" customHeight="1">
      <c r="A182" s="178" t="s">
        <v>1089</v>
      </c>
      <c r="B182" s="203" t="s">
        <v>796</v>
      </c>
      <c r="C182" s="181" t="s">
        <v>456</v>
      </c>
      <c r="D182" s="181" t="s">
        <v>807</v>
      </c>
      <c r="E182" s="204" t="s">
        <v>808</v>
      </c>
      <c r="F182" s="172" t="s">
        <v>561</v>
      </c>
      <c r="G182" s="175">
        <v>14</v>
      </c>
      <c r="H182" s="175">
        <v>14</v>
      </c>
      <c r="I182" s="175">
        <v>14</v>
      </c>
      <c r="J182" s="176">
        <v>50</v>
      </c>
      <c r="K182" s="161">
        <v>3.57</v>
      </c>
      <c r="L182" s="172" t="s">
        <v>1110</v>
      </c>
      <c r="M182" s="159"/>
      <c r="N182" s="159"/>
      <c r="O182" s="159"/>
      <c r="P182" s="159"/>
      <c r="Q182" s="159"/>
      <c r="R182" s="159"/>
      <c r="S182" s="159"/>
      <c r="T182" s="159"/>
      <c r="U182" s="159"/>
      <c r="V182" s="159"/>
      <c r="W182" s="159"/>
      <c r="X182" s="159"/>
      <c r="Y182" s="159"/>
      <c r="Z182" s="159"/>
    </row>
    <row r="183" spans="1:26" ht="25.2" customHeight="1">
      <c r="A183" s="178" t="s">
        <v>1089</v>
      </c>
      <c r="B183" s="203" t="s">
        <v>796</v>
      </c>
      <c r="C183" s="181" t="s">
        <v>456</v>
      </c>
      <c r="D183" s="181" t="s">
        <v>809</v>
      </c>
      <c r="E183" s="204" t="s">
        <v>810</v>
      </c>
      <c r="F183" s="172" t="s">
        <v>561</v>
      </c>
      <c r="G183" s="175">
        <v>14</v>
      </c>
      <c r="H183" s="175">
        <v>14</v>
      </c>
      <c r="I183" s="175">
        <v>14</v>
      </c>
      <c r="J183" s="176">
        <v>50</v>
      </c>
      <c r="K183" s="161">
        <v>3.57</v>
      </c>
      <c r="L183" s="172" t="s">
        <v>1110</v>
      </c>
      <c r="M183" s="159"/>
      <c r="N183" s="159"/>
      <c r="O183" s="159"/>
      <c r="P183" s="159"/>
      <c r="Q183" s="159"/>
      <c r="R183" s="159"/>
      <c r="S183" s="159"/>
      <c r="T183" s="159"/>
      <c r="U183" s="159"/>
      <c r="V183" s="159"/>
      <c r="W183" s="159"/>
      <c r="X183" s="159"/>
      <c r="Y183" s="159"/>
      <c r="Z183" s="159"/>
    </row>
    <row r="184" spans="1:26" ht="25.2" customHeight="1">
      <c r="A184" s="178" t="s">
        <v>1089</v>
      </c>
      <c r="B184" s="203" t="s">
        <v>796</v>
      </c>
      <c r="C184" s="181" t="s">
        <v>456</v>
      </c>
      <c r="D184" s="181" t="s">
        <v>811</v>
      </c>
      <c r="E184" s="204" t="s">
        <v>812</v>
      </c>
      <c r="F184" s="172" t="s">
        <v>561</v>
      </c>
      <c r="G184" s="175">
        <v>14</v>
      </c>
      <c r="H184" s="175">
        <v>14</v>
      </c>
      <c r="I184" s="175">
        <v>14</v>
      </c>
      <c r="J184" s="176">
        <v>50</v>
      </c>
      <c r="K184" s="161">
        <v>3.57</v>
      </c>
      <c r="L184" s="172" t="s">
        <v>1110</v>
      </c>
      <c r="M184" s="159"/>
      <c r="N184" s="159"/>
      <c r="O184" s="159"/>
      <c r="P184" s="159"/>
      <c r="Q184" s="159"/>
      <c r="R184" s="159"/>
      <c r="S184" s="159"/>
      <c r="T184" s="159"/>
      <c r="U184" s="159"/>
      <c r="V184" s="159"/>
      <c r="W184" s="159"/>
      <c r="X184" s="159"/>
      <c r="Y184" s="159"/>
      <c r="Z184" s="159"/>
    </row>
    <row r="185" spans="1:26" ht="25.2" customHeight="1">
      <c r="A185" s="178" t="s">
        <v>1089</v>
      </c>
      <c r="B185" s="203" t="s">
        <v>796</v>
      </c>
      <c r="C185" s="181" t="s">
        <v>456</v>
      </c>
      <c r="D185" s="181" t="s">
        <v>813</v>
      </c>
      <c r="E185" s="204" t="s">
        <v>814</v>
      </c>
      <c r="F185" s="172" t="s">
        <v>561</v>
      </c>
      <c r="G185" s="175">
        <v>14</v>
      </c>
      <c r="H185" s="175">
        <v>14</v>
      </c>
      <c r="I185" s="175">
        <v>14</v>
      </c>
      <c r="J185" s="176">
        <v>50</v>
      </c>
      <c r="K185" s="161">
        <v>3.57</v>
      </c>
      <c r="L185" s="172" t="s">
        <v>1110</v>
      </c>
      <c r="M185" s="159"/>
      <c r="N185" s="159"/>
      <c r="O185" s="159"/>
      <c r="P185" s="159"/>
      <c r="Q185" s="159"/>
      <c r="R185" s="159"/>
      <c r="S185" s="159"/>
      <c r="T185" s="159"/>
      <c r="U185" s="159"/>
      <c r="V185" s="159"/>
      <c r="W185" s="159"/>
      <c r="X185" s="159"/>
      <c r="Y185" s="159"/>
      <c r="Z185" s="159"/>
    </row>
    <row r="186" spans="1:26" ht="25.2" customHeight="1">
      <c r="A186" s="178" t="s">
        <v>1089</v>
      </c>
      <c r="B186" s="203" t="s">
        <v>796</v>
      </c>
      <c r="C186" s="181" t="s">
        <v>456</v>
      </c>
      <c r="D186" s="181" t="s">
        <v>815</v>
      </c>
      <c r="E186" s="204" t="s">
        <v>816</v>
      </c>
      <c r="F186" s="172" t="s">
        <v>561</v>
      </c>
      <c r="G186" s="175">
        <v>14</v>
      </c>
      <c r="H186" s="175">
        <v>14</v>
      </c>
      <c r="I186" s="175">
        <v>14</v>
      </c>
      <c r="J186" s="176">
        <v>50</v>
      </c>
      <c r="K186" s="161">
        <v>3.57</v>
      </c>
      <c r="L186" s="172" t="s">
        <v>1110</v>
      </c>
      <c r="M186" s="159"/>
      <c r="N186" s="159"/>
      <c r="O186" s="159"/>
      <c r="P186" s="159"/>
      <c r="Q186" s="159"/>
      <c r="R186" s="159"/>
      <c r="S186" s="159"/>
      <c r="T186" s="159"/>
      <c r="U186" s="159"/>
      <c r="V186" s="159"/>
      <c r="W186" s="159"/>
      <c r="X186" s="159"/>
      <c r="Y186" s="159"/>
      <c r="Z186" s="159"/>
    </row>
    <row r="187" spans="1:26" ht="25.2" customHeight="1">
      <c r="A187" s="178" t="s">
        <v>1089</v>
      </c>
      <c r="B187" s="203" t="s">
        <v>796</v>
      </c>
      <c r="C187" s="181" t="s">
        <v>456</v>
      </c>
      <c r="D187" s="181" t="s">
        <v>817</v>
      </c>
      <c r="E187" s="204" t="s">
        <v>818</v>
      </c>
      <c r="F187" s="172" t="s">
        <v>561</v>
      </c>
      <c r="G187" s="175">
        <v>14</v>
      </c>
      <c r="H187" s="175">
        <v>14</v>
      </c>
      <c r="I187" s="175">
        <v>14</v>
      </c>
      <c r="J187" s="176">
        <v>50</v>
      </c>
      <c r="K187" s="161">
        <v>3.57</v>
      </c>
      <c r="L187" s="172" t="s">
        <v>1110</v>
      </c>
      <c r="M187" s="159"/>
      <c r="N187" s="159"/>
      <c r="O187" s="159"/>
      <c r="P187" s="159"/>
      <c r="Q187" s="159"/>
      <c r="R187" s="159"/>
      <c r="S187" s="159"/>
      <c r="T187" s="159"/>
      <c r="U187" s="159"/>
      <c r="V187" s="159"/>
      <c r="W187" s="159"/>
      <c r="X187" s="159"/>
      <c r="Y187" s="159"/>
      <c r="Z187" s="159"/>
    </row>
    <row r="188" spans="1:26" ht="25.2" customHeight="1">
      <c r="A188" s="178" t="s">
        <v>1089</v>
      </c>
      <c r="B188" s="203" t="s">
        <v>796</v>
      </c>
      <c r="C188" s="181" t="s">
        <v>456</v>
      </c>
      <c r="D188" s="181" t="s">
        <v>819</v>
      </c>
      <c r="E188" s="204" t="s">
        <v>820</v>
      </c>
      <c r="F188" s="172" t="s">
        <v>561</v>
      </c>
      <c r="G188" s="175">
        <v>14</v>
      </c>
      <c r="H188" s="175">
        <v>14</v>
      </c>
      <c r="I188" s="175">
        <v>14</v>
      </c>
      <c r="J188" s="176">
        <v>50</v>
      </c>
      <c r="K188" s="161">
        <v>3.57</v>
      </c>
      <c r="L188" s="172" t="s">
        <v>1110</v>
      </c>
      <c r="M188" s="159"/>
      <c r="N188" s="159"/>
      <c r="O188" s="159"/>
      <c r="P188" s="159"/>
      <c r="Q188" s="159"/>
      <c r="R188" s="159"/>
      <c r="S188" s="159"/>
      <c r="T188" s="159"/>
      <c r="U188" s="159"/>
      <c r="V188" s="159"/>
      <c r="W188" s="159"/>
      <c r="X188" s="159"/>
      <c r="Y188" s="159"/>
      <c r="Z188" s="159"/>
    </row>
    <row r="189" spans="1:26" ht="25.2" customHeight="1">
      <c r="A189" s="178" t="s">
        <v>1089</v>
      </c>
      <c r="B189" s="203" t="s">
        <v>796</v>
      </c>
      <c r="C189" s="181" t="s">
        <v>456</v>
      </c>
      <c r="D189" s="181" t="s">
        <v>821</v>
      </c>
      <c r="E189" s="204" t="s">
        <v>822</v>
      </c>
      <c r="F189" s="172" t="s">
        <v>561</v>
      </c>
      <c r="G189" s="175">
        <v>14</v>
      </c>
      <c r="H189" s="175">
        <v>14</v>
      </c>
      <c r="I189" s="175">
        <v>14</v>
      </c>
      <c r="J189" s="176">
        <v>50</v>
      </c>
      <c r="K189" s="161">
        <v>3.57</v>
      </c>
      <c r="L189" s="172" t="s">
        <v>1110</v>
      </c>
      <c r="M189" s="159"/>
      <c r="N189" s="159"/>
      <c r="O189" s="159"/>
      <c r="P189" s="159"/>
      <c r="Q189" s="159"/>
      <c r="R189" s="159"/>
      <c r="S189" s="159"/>
      <c r="T189" s="159"/>
      <c r="U189" s="159"/>
      <c r="V189" s="159"/>
      <c r="W189" s="159"/>
      <c r="X189" s="159"/>
      <c r="Y189" s="159"/>
      <c r="Z189" s="159"/>
    </row>
    <row r="190" spans="1:26" ht="25.2" customHeight="1">
      <c r="A190" s="178" t="s">
        <v>1089</v>
      </c>
      <c r="B190" s="203" t="s">
        <v>796</v>
      </c>
      <c r="C190" s="181" t="s">
        <v>456</v>
      </c>
      <c r="D190" s="181" t="s">
        <v>823</v>
      </c>
      <c r="E190" s="204" t="s">
        <v>824</v>
      </c>
      <c r="F190" s="172" t="s">
        <v>561</v>
      </c>
      <c r="G190" s="175">
        <v>14</v>
      </c>
      <c r="H190" s="175">
        <v>14</v>
      </c>
      <c r="I190" s="175">
        <v>14</v>
      </c>
      <c r="J190" s="176">
        <v>50</v>
      </c>
      <c r="K190" s="161">
        <v>3.57</v>
      </c>
      <c r="L190" s="172" t="s">
        <v>1110</v>
      </c>
      <c r="M190" s="159"/>
      <c r="N190" s="159"/>
      <c r="O190" s="159"/>
      <c r="P190" s="159"/>
      <c r="Q190" s="159"/>
      <c r="R190" s="159"/>
      <c r="S190" s="159"/>
      <c r="T190" s="159"/>
      <c r="U190" s="159"/>
      <c r="V190" s="159"/>
      <c r="W190" s="159"/>
      <c r="X190" s="159"/>
      <c r="Y190" s="159"/>
      <c r="Z190" s="159"/>
    </row>
    <row r="191" spans="1:26" ht="25.2" customHeight="1">
      <c r="A191" s="178" t="s">
        <v>1089</v>
      </c>
      <c r="B191" s="203" t="s">
        <v>796</v>
      </c>
      <c r="C191" s="181" t="s">
        <v>456</v>
      </c>
      <c r="D191" s="181" t="s">
        <v>825</v>
      </c>
      <c r="E191" s="204" t="s">
        <v>826</v>
      </c>
      <c r="F191" s="172" t="s">
        <v>561</v>
      </c>
      <c r="G191" s="175">
        <v>14</v>
      </c>
      <c r="H191" s="175">
        <v>14</v>
      </c>
      <c r="I191" s="175">
        <v>14</v>
      </c>
      <c r="J191" s="176">
        <v>50</v>
      </c>
      <c r="K191" s="161">
        <v>3.57</v>
      </c>
      <c r="L191" s="172" t="s">
        <v>1110</v>
      </c>
      <c r="M191" s="159"/>
      <c r="N191" s="159"/>
      <c r="O191" s="159"/>
      <c r="P191" s="159"/>
      <c r="Q191" s="159"/>
      <c r="R191" s="159"/>
      <c r="S191" s="159"/>
      <c r="T191" s="159"/>
      <c r="U191" s="159"/>
      <c r="V191" s="159"/>
      <c r="W191" s="159"/>
      <c r="X191" s="159"/>
      <c r="Y191" s="159"/>
      <c r="Z191" s="159"/>
    </row>
    <row r="192" spans="1:26" ht="25.2" customHeight="1">
      <c r="A192" s="178" t="s">
        <v>1089</v>
      </c>
      <c r="B192" s="203" t="s">
        <v>796</v>
      </c>
      <c r="C192" s="181" t="s">
        <v>456</v>
      </c>
      <c r="D192" s="181" t="s">
        <v>827</v>
      </c>
      <c r="E192" s="204" t="s">
        <v>828</v>
      </c>
      <c r="F192" s="172" t="s">
        <v>561</v>
      </c>
      <c r="G192" s="175">
        <v>14</v>
      </c>
      <c r="H192" s="175">
        <v>14</v>
      </c>
      <c r="I192" s="175">
        <v>14</v>
      </c>
      <c r="J192" s="176">
        <v>50</v>
      </c>
      <c r="K192" s="161">
        <v>3.57</v>
      </c>
      <c r="L192" s="172" t="s">
        <v>1110</v>
      </c>
      <c r="M192" s="159"/>
      <c r="N192" s="159"/>
      <c r="O192" s="159"/>
      <c r="P192" s="159"/>
      <c r="Q192" s="159"/>
      <c r="R192" s="159"/>
      <c r="S192" s="159"/>
      <c r="T192" s="159"/>
      <c r="U192" s="159"/>
      <c r="V192" s="159"/>
      <c r="W192" s="159"/>
      <c r="X192" s="159"/>
      <c r="Y192" s="159"/>
      <c r="Z192" s="159"/>
    </row>
    <row r="193" spans="1:26" ht="25.2" customHeight="1">
      <c r="A193" s="178" t="s">
        <v>1089</v>
      </c>
      <c r="B193" s="203" t="s">
        <v>796</v>
      </c>
      <c r="C193" s="181" t="s">
        <v>456</v>
      </c>
      <c r="D193" s="181" t="s">
        <v>829</v>
      </c>
      <c r="E193" s="204" t="s">
        <v>830</v>
      </c>
      <c r="F193" s="172" t="s">
        <v>561</v>
      </c>
      <c r="G193" s="175">
        <v>14</v>
      </c>
      <c r="H193" s="175">
        <v>14</v>
      </c>
      <c r="I193" s="175">
        <v>14</v>
      </c>
      <c r="J193" s="176">
        <v>50</v>
      </c>
      <c r="K193" s="161">
        <v>3.57</v>
      </c>
      <c r="L193" s="172" t="s">
        <v>1110</v>
      </c>
      <c r="M193" s="159"/>
      <c r="N193" s="159"/>
      <c r="O193" s="159"/>
      <c r="P193" s="159"/>
      <c r="Q193" s="159"/>
      <c r="R193" s="159"/>
      <c r="S193" s="159"/>
      <c r="T193" s="159"/>
      <c r="U193" s="159"/>
      <c r="V193" s="159"/>
      <c r="W193" s="159"/>
      <c r="X193" s="159"/>
      <c r="Y193" s="159"/>
      <c r="Z193" s="159"/>
    </row>
    <row r="194" spans="1:26" ht="25.2" customHeight="1">
      <c r="A194" s="178" t="s">
        <v>1089</v>
      </c>
      <c r="B194" s="203" t="s">
        <v>796</v>
      </c>
      <c r="C194" s="181" t="s">
        <v>456</v>
      </c>
      <c r="D194" s="181" t="s">
        <v>831</v>
      </c>
      <c r="E194" s="204" t="s">
        <v>832</v>
      </c>
      <c r="F194" s="172" t="s">
        <v>561</v>
      </c>
      <c r="G194" s="175">
        <v>14</v>
      </c>
      <c r="H194" s="175">
        <v>14</v>
      </c>
      <c r="I194" s="175">
        <v>14</v>
      </c>
      <c r="J194" s="176">
        <v>50</v>
      </c>
      <c r="K194" s="161">
        <v>3.57</v>
      </c>
      <c r="L194" s="172" t="s">
        <v>1110</v>
      </c>
      <c r="M194" s="159"/>
      <c r="N194" s="159"/>
      <c r="O194" s="159"/>
      <c r="P194" s="159"/>
      <c r="Q194" s="159"/>
      <c r="R194" s="159"/>
      <c r="S194" s="159"/>
      <c r="T194" s="159"/>
      <c r="U194" s="159"/>
      <c r="V194" s="159"/>
      <c r="W194" s="159"/>
      <c r="X194" s="159"/>
      <c r="Y194" s="159"/>
      <c r="Z194" s="159"/>
    </row>
    <row r="195" spans="1:26" ht="25.2" customHeight="1">
      <c r="A195" s="178" t="s">
        <v>1089</v>
      </c>
      <c r="B195" s="203" t="s">
        <v>796</v>
      </c>
      <c r="C195" s="181" t="s">
        <v>456</v>
      </c>
      <c r="D195" s="181" t="s">
        <v>833</v>
      </c>
      <c r="E195" s="204" t="s">
        <v>834</v>
      </c>
      <c r="F195" s="172" t="s">
        <v>561</v>
      </c>
      <c r="G195" s="175">
        <v>14</v>
      </c>
      <c r="H195" s="175">
        <v>14</v>
      </c>
      <c r="I195" s="175">
        <v>14</v>
      </c>
      <c r="J195" s="176">
        <v>50</v>
      </c>
      <c r="K195" s="161">
        <v>3.57</v>
      </c>
      <c r="L195" s="172" t="s">
        <v>1110</v>
      </c>
      <c r="M195" s="159"/>
      <c r="N195" s="159"/>
      <c r="O195" s="159"/>
      <c r="P195" s="159"/>
      <c r="Q195" s="159"/>
      <c r="R195" s="159"/>
      <c r="S195" s="159"/>
      <c r="T195" s="159"/>
      <c r="U195" s="159"/>
      <c r="V195" s="159"/>
      <c r="W195" s="159"/>
      <c r="X195" s="159"/>
      <c r="Y195" s="159"/>
      <c r="Z195" s="159"/>
    </row>
    <row r="196" spans="1:26" ht="25.2" customHeight="1">
      <c r="A196" s="178" t="s">
        <v>1089</v>
      </c>
      <c r="B196" s="203" t="s">
        <v>796</v>
      </c>
      <c r="C196" s="181" t="s">
        <v>456</v>
      </c>
      <c r="D196" s="181" t="s">
        <v>835</v>
      </c>
      <c r="E196" s="204" t="s">
        <v>836</v>
      </c>
      <c r="F196" s="172" t="s">
        <v>561</v>
      </c>
      <c r="G196" s="175">
        <v>14</v>
      </c>
      <c r="H196" s="175">
        <v>14</v>
      </c>
      <c r="I196" s="175">
        <v>14</v>
      </c>
      <c r="J196" s="176">
        <v>50</v>
      </c>
      <c r="K196" s="161">
        <v>3.57</v>
      </c>
      <c r="L196" s="172" t="s">
        <v>1110</v>
      </c>
      <c r="M196" s="159"/>
      <c r="N196" s="159"/>
      <c r="O196" s="159"/>
      <c r="P196" s="159"/>
      <c r="Q196" s="159"/>
      <c r="R196" s="159"/>
      <c r="S196" s="159"/>
      <c r="T196" s="159"/>
      <c r="U196" s="159"/>
      <c r="V196" s="159"/>
      <c r="W196" s="159"/>
      <c r="X196" s="159"/>
      <c r="Y196" s="159"/>
      <c r="Z196" s="159"/>
    </row>
    <row r="197" spans="1:26" ht="25.2" customHeight="1">
      <c r="A197" s="178" t="s">
        <v>1089</v>
      </c>
      <c r="B197" s="203" t="s">
        <v>796</v>
      </c>
      <c r="C197" s="181" t="s">
        <v>456</v>
      </c>
      <c r="D197" s="181" t="s">
        <v>837</v>
      </c>
      <c r="E197" s="204" t="s">
        <v>838</v>
      </c>
      <c r="F197" s="172" t="s">
        <v>561</v>
      </c>
      <c r="G197" s="175">
        <v>14</v>
      </c>
      <c r="H197" s="175">
        <v>14</v>
      </c>
      <c r="I197" s="175">
        <v>14</v>
      </c>
      <c r="J197" s="176">
        <v>50</v>
      </c>
      <c r="K197" s="161">
        <v>3.57</v>
      </c>
      <c r="L197" s="172" t="s">
        <v>1110</v>
      </c>
      <c r="M197" s="159"/>
      <c r="N197" s="159"/>
      <c r="O197" s="159"/>
      <c r="P197" s="159"/>
      <c r="Q197" s="159"/>
      <c r="R197" s="159"/>
      <c r="S197" s="159"/>
      <c r="T197" s="159"/>
      <c r="U197" s="159"/>
      <c r="V197" s="159"/>
      <c r="W197" s="159"/>
      <c r="X197" s="159"/>
      <c r="Y197" s="159"/>
      <c r="Z197" s="159"/>
    </row>
    <row r="198" spans="1:26" ht="25.2" customHeight="1">
      <c r="A198" s="178" t="s">
        <v>1089</v>
      </c>
      <c r="B198" s="203" t="s">
        <v>796</v>
      </c>
      <c r="C198" s="181" t="s">
        <v>456</v>
      </c>
      <c r="D198" s="181" t="s">
        <v>839</v>
      </c>
      <c r="E198" s="204" t="s">
        <v>840</v>
      </c>
      <c r="F198" s="172" t="s">
        <v>561</v>
      </c>
      <c r="G198" s="175">
        <v>14</v>
      </c>
      <c r="H198" s="175">
        <v>14</v>
      </c>
      <c r="I198" s="175">
        <v>14</v>
      </c>
      <c r="J198" s="176">
        <v>50</v>
      </c>
      <c r="K198" s="161">
        <v>3.57</v>
      </c>
      <c r="L198" s="172" t="s">
        <v>1110</v>
      </c>
      <c r="M198" s="159"/>
      <c r="N198" s="159"/>
      <c r="O198" s="159"/>
      <c r="P198" s="159"/>
      <c r="Q198" s="159"/>
      <c r="R198" s="159"/>
      <c r="S198" s="159"/>
      <c r="T198" s="159"/>
      <c r="U198" s="159"/>
      <c r="V198" s="159"/>
      <c r="W198" s="159"/>
      <c r="X198" s="159"/>
      <c r="Y198" s="159"/>
      <c r="Z198" s="159"/>
    </row>
    <row r="199" spans="1:26" ht="25.2" customHeight="1">
      <c r="A199" s="178" t="s">
        <v>1089</v>
      </c>
      <c r="B199" s="203" t="s">
        <v>796</v>
      </c>
      <c r="C199" s="181" t="s">
        <v>456</v>
      </c>
      <c r="D199" s="181" t="s">
        <v>841</v>
      </c>
      <c r="E199" s="204" t="s">
        <v>842</v>
      </c>
      <c r="F199" s="172" t="s">
        <v>561</v>
      </c>
      <c r="G199" s="175">
        <v>14</v>
      </c>
      <c r="H199" s="175">
        <v>14</v>
      </c>
      <c r="I199" s="175">
        <v>14</v>
      </c>
      <c r="J199" s="176">
        <v>50</v>
      </c>
      <c r="K199" s="161">
        <v>3.57</v>
      </c>
      <c r="L199" s="172" t="s">
        <v>1110</v>
      </c>
      <c r="M199" s="159"/>
      <c r="N199" s="159"/>
      <c r="O199" s="159"/>
      <c r="P199" s="159"/>
      <c r="Q199" s="159"/>
      <c r="R199" s="159"/>
      <c r="S199" s="159"/>
      <c r="T199" s="159"/>
      <c r="U199" s="159"/>
      <c r="V199" s="159"/>
      <c r="W199" s="159"/>
      <c r="X199" s="159"/>
      <c r="Y199" s="159"/>
      <c r="Z199" s="159"/>
    </row>
    <row r="200" spans="1:26" ht="25.2" customHeight="1">
      <c r="A200" s="178" t="s">
        <v>1089</v>
      </c>
      <c r="B200" s="203" t="s">
        <v>796</v>
      </c>
      <c r="C200" s="181" t="s">
        <v>456</v>
      </c>
      <c r="D200" s="181" t="s">
        <v>843</v>
      </c>
      <c r="E200" s="204" t="s">
        <v>844</v>
      </c>
      <c r="F200" s="172" t="s">
        <v>561</v>
      </c>
      <c r="G200" s="175">
        <v>14</v>
      </c>
      <c r="H200" s="175">
        <v>14</v>
      </c>
      <c r="I200" s="175">
        <v>14</v>
      </c>
      <c r="J200" s="176">
        <v>50</v>
      </c>
      <c r="K200" s="161">
        <v>3.57</v>
      </c>
      <c r="L200" s="172" t="s">
        <v>1110</v>
      </c>
      <c r="M200" s="159"/>
      <c r="N200" s="159"/>
      <c r="O200" s="159"/>
      <c r="P200" s="159"/>
      <c r="Q200" s="159"/>
      <c r="R200" s="159"/>
      <c r="S200" s="159"/>
      <c r="T200" s="159"/>
      <c r="U200" s="159"/>
      <c r="V200" s="159"/>
      <c r="W200" s="159"/>
      <c r="X200" s="159"/>
      <c r="Y200" s="159"/>
      <c r="Z200" s="159"/>
    </row>
    <row r="201" spans="1:26" ht="25.2" customHeight="1">
      <c r="A201" s="178" t="s">
        <v>1089</v>
      </c>
      <c r="B201" s="203" t="s">
        <v>796</v>
      </c>
      <c r="C201" s="181" t="s">
        <v>456</v>
      </c>
      <c r="D201" s="181" t="s">
        <v>845</v>
      </c>
      <c r="E201" s="204" t="s">
        <v>846</v>
      </c>
      <c r="F201" s="172" t="s">
        <v>561</v>
      </c>
      <c r="G201" s="175">
        <v>14</v>
      </c>
      <c r="H201" s="175">
        <v>14</v>
      </c>
      <c r="I201" s="175">
        <v>14</v>
      </c>
      <c r="J201" s="176">
        <v>50</v>
      </c>
      <c r="K201" s="161">
        <v>3.57</v>
      </c>
      <c r="L201" s="172" t="s">
        <v>1110</v>
      </c>
      <c r="M201" s="159"/>
      <c r="N201" s="159"/>
      <c r="O201" s="159"/>
      <c r="P201" s="159"/>
      <c r="Q201" s="159"/>
      <c r="R201" s="159"/>
      <c r="S201" s="159"/>
      <c r="T201" s="159"/>
      <c r="U201" s="159"/>
      <c r="V201" s="159"/>
      <c r="W201" s="159"/>
      <c r="X201" s="159"/>
      <c r="Y201" s="159"/>
      <c r="Z201" s="159"/>
    </row>
    <row r="202" spans="1:26" ht="25.2" customHeight="1">
      <c r="A202" s="178" t="s">
        <v>1089</v>
      </c>
      <c r="B202" s="203" t="s">
        <v>796</v>
      </c>
      <c r="C202" s="181" t="s">
        <v>456</v>
      </c>
      <c r="D202" s="181" t="s">
        <v>847</v>
      </c>
      <c r="E202" s="204" t="s">
        <v>848</v>
      </c>
      <c r="F202" s="172" t="s">
        <v>561</v>
      </c>
      <c r="G202" s="175">
        <v>14</v>
      </c>
      <c r="H202" s="175">
        <v>14</v>
      </c>
      <c r="I202" s="175">
        <v>14</v>
      </c>
      <c r="J202" s="176">
        <v>50</v>
      </c>
      <c r="K202" s="161">
        <v>3.57</v>
      </c>
      <c r="L202" s="172" t="s">
        <v>1110</v>
      </c>
      <c r="M202" s="159"/>
      <c r="N202" s="159"/>
      <c r="O202" s="159"/>
      <c r="P202" s="159"/>
      <c r="Q202" s="159"/>
      <c r="R202" s="159"/>
      <c r="S202" s="159"/>
      <c r="T202" s="159"/>
      <c r="U202" s="159"/>
      <c r="V202" s="159"/>
      <c r="W202" s="159"/>
      <c r="X202" s="159"/>
      <c r="Y202" s="159"/>
      <c r="Z202" s="159"/>
    </row>
    <row r="203" spans="1:26" ht="25.2" customHeight="1">
      <c r="A203" s="178" t="s">
        <v>1089</v>
      </c>
      <c r="B203" s="203" t="s">
        <v>796</v>
      </c>
      <c r="C203" s="181" t="s">
        <v>456</v>
      </c>
      <c r="D203" s="181" t="s">
        <v>849</v>
      </c>
      <c r="E203" s="204" t="s">
        <v>850</v>
      </c>
      <c r="F203" s="172" t="s">
        <v>561</v>
      </c>
      <c r="G203" s="175">
        <v>14</v>
      </c>
      <c r="H203" s="175">
        <v>14</v>
      </c>
      <c r="I203" s="175">
        <v>14</v>
      </c>
      <c r="J203" s="176">
        <v>50</v>
      </c>
      <c r="K203" s="161">
        <v>3.57</v>
      </c>
      <c r="L203" s="172" t="s">
        <v>1110</v>
      </c>
      <c r="M203" s="159"/>
      <c r="N203" s="159"/>
      <c r="O203" s="159"/>
      <c r="P203" s="159"/>
      <c r="Q203" s="159"/>
      <c r="R203" s="159"/>
      <c r="S203" s="159"/>
      <c r="T203" s="159"/>
      <c r="U203" s="159"/>
      <c r="V203" s="159"/>
      <c r="W203" s="159"/>
      <c r="X203" s="159"/>
      <c r="Y203" s="159"/>
      <c r="Z203" s="159"/>
    </row>
    <row r="204" spans="1:26" ht="25.2" customHeight="1">
      <c r="A204" s="178" t="s">
        <v>1089</v>
      </c>
      <c r="B204" s="203" t="s">
        <v>796</v>
      </c>
      <c r="C204" s="181" t="s">
        <v>456</v>
      </c>
      <c r="D204" s="181" t="s">
        <v>851</v>
      </c>
      <c r="E204" s="204" t="s">
        <v>852</v>
      </c>
      <c r="F204" s="172" t="s">
        <v>561</v>
      </c>
      <c r="G204" s="175">
        <v>14</v>
      </c>
      <c r="H204" s="175">
        <v>14</v>
      </c>
      <c r="I204" s="175">
        <v>14</v>
      </c>
      <c r="J204" s="176">
        <v>50</v>
      </c>
      <c r="K204" s="161">
        <v>3.57</v>
      </c>
      <c r="L204" s="172" t="s">
        <v>1110</v>
      </c>
      <c r="M204" s="159"/>
      <c r="N204" s="159"/>
      <c r="O204" s="159"/>
      <c r="P204" s="159"/>
      <c r="Q204" s="159"/>
      <c r="R204" s="159"/>
      <c r="S204" s="159"/>
      <c r="T204" s="159"/>
      <c r="U204" s="159"/>
      <c r="V204" s="159"/>
      <c r="W204" s="159"/>
      <c r="X204" s="159"/>
      <c r="Y204" s="159"/>
      <c r="Z204" s="159"/>
    </row>
    <row r="205" spans="1:26" ht="25.2" customHeight="1">
      <c r="A205" s="178" t="s">
        <v>1089</v>
      </c>
      <c r="B205" s="201" t="s">
        <v>796</v>
      </c>
      <c r="C205" s="178" t="s">
        <v>456</v>
      </c>
      <c r="D205" s="178" t="s">
        <v>853</v>
      </c>
      <c r="E205" s="209" t="s">
        <v>854</v>
      </c>
      <c r="F205" s="172" t="s">
        <v>561</v>
      </c>
      <c r="G205" s="175">
        <v>14</v>
      </c>
      <c r="H205" s="175">
        <v>14</v>
      </c>
      <c r="I205" s="175">
        <v>14</v>
      </c>
      <c r="J205" s="176">
        <v>50</v>
      </c>
      <c r="K205" s="161">
        <v>3.57</v>
      </c>
      <c r="L205" s="172" t="s">
        <v>1110</v>
      </c>
      <c r="M205" s="159"/>
      <c r="N205" s="159"/>
      <c r="O205" s="159"/>
      <c r="P205" s="159"/>
      <c r="Q205" s="159"/>
      <c r="R205" s="159"/>
      <c r="S205" s="159"/>
      <c r="T205" s="159"/>
      <c r="U205" s="159"/>
      <c r="V205" s="159"/>
      <c r="W205" s="159"/>
      <c r="X205" s="159"/>
      <c r="Y205" s="159"/>
      <c r="Z205" s="159"/>
    </row>
    <row r="206" spans="1:26" ht="25.2" customHeight="1">
      <c r="A206" s="178" t="s">
        <v>1089</v>
      </c>
      <c r="B206" s="203" t="s">
        <v>796</v>
      </c>
      <c r="C206" s="181" t="s">
        <v>456</v>
      </c>
      <c r="D206" s="181" t="s">
        <v>855</v>
      </c>
      <c r="E206" s="204" t="s">
        <v>856</v>
      </c>
      <c r="F206" s="172" t="s">
        <v>561</v>
      </c>
      <c r="G206" s="175">
        <v>14</v>
      </c>
      <c r="H206" s="175">
        <v>14</v>
      </c>
      <c r="I206" s="175">
        <v>14</v>
      </c>
      <c r="J206" s="176">
        <v>50</v>
      </c>
      <c r="K206" s="161">
        <v>3.57</v>
      </c>
      <c r="L206" s="172" t="s">
        <v>1110</v>
      </c>
      <c r="M206" s="159"/>
      <c r="N206" s="159"/>
      <c r="O206" s="159"/>
      <c r="P206" s="159"/>
      <c r="Q206" s="159"/>
      <c r="R206" s="159"/>
      <c r="S206" s="159"/>
      <c r="T206" s="159"/>
      <c r="U206" s="159"/>
      <c r="V206" s="159"/>
      <c r="W206" s="159"/>
      <c r="X206" s="159"/>
      <c r="Y206" s="159"/>
      <c r="Z206" s="159"/>
    </row>
    <row r="207" spans="1:26" ht="25.2" customHeight="1">
      <c r="A207" s="178" t="s">
        <v>1089</v>
      </c>
      <c r="B207" s="203" t="s">
        <v>796</v>
      </c>
      <c r="C207" s="181" t="s">
        <v>456</v>
      </c>
      <c r="D207" s="181" t="s">
        <v>857</v>
      </c>
      <c r="E207" s="204" t="s">
        <v>858</v>
      </c>
      <c r="F207" s="172" t="s">
        <v>561</v>
      </c>
      <c r="G207" s="175">
        <v>14</v>
      </c>
      <c r="H207" s="175">
        <v>14</v>
      </c>
      <c r="I207" s="175">
        <v>14</v>
      </c>
      <c r="J207" s="176">
        <v>50</v>
      </c>
      <c r="K207" s="161">
        <v>3.57</v>
      </c>
      <c r="L207" s="172" t="s">
        <v>1110</v>
      </c>
      <c r="M207" s="159"/>
      <c r="N207" s="159"/>
      <c r="O207" s="159"/>
      <c r="P207" s="159"/>
      <c r="Q207" s="159"/>
      <c r="R207" s="159"/>
      <c r="S207" s="159"/>
      <c r="T207" s="159"/>
      <c r="U207" s="159"/>
      <c r="V207" s="159"/>
      <c r="W207" s="159"/>
      <c r="X207" s="159"/>
      <c r="Y207" s="159"/>
      <c r="Z207" s="159"/>
    </row>
    <row r="208" spans="1:26" ht="25.2" customHeight="1">
      <c r="A208" s="178" t="s">
        <v>1089</v>
      </c>
      <c r="B208" s="203" t="s">
        <v>796</v>
      </c>
      <c r="C208" s="181" t="s">
        <v>456</v>
      </c>
      <c r="D208" s="181" t="s">
        <v>859</v>
      </c>
      <c r="E208" s="204" t="s">
        <v>860</v>
      </c>
      <c r="F208" s="172" t="s">
        <v>561</v>
      </c>
      <c r="G208" s="175">
        <v>14</v>
      </c>
      <c r="H208" s="175">
        <v>14</v>
      </c>
      <c r="I208" s="175">
        <v>14</v>
      </c>
      <c r="J208" s="176">
        <v>50</v>
      </c>
      <c r="K208" s="161">
        <v>3.57</v>
      </c>
      <c r="L208" s="172" t="s">
        <v>1110</v>
      </c>
      <c r="M208" s="159"/>
      <c r="N208" s="159"/>
      <c r="O208" s="159"/>
      <c r="P208" s="159"/>
      <c r="Q208" s="159"/>
      <c r="R208" s="159"/>
      <c r="S208" s="159"/>
      <c r="T208" s="159"/>
      <c r="U208" s="159"/>
      <c r="V208" s="159"/>
      <c r="W208" s="159"/>
      <c r="X208" s="159"/>
      <c r="Y208" s="159"/>
      <c r="Z208" s="159"/>
    </row>
    <row r="209" spans="1:26" ht="25.2" customHeight="1">
      <c r="A209" s="178" t="s">
        <v>1089</v>
      </c>
      <c r="B209" s="203" t="s">
        <v>796</v>
      </c>
      <c r="C209" s="181" t="s">
        <v>456</v>
      </c>
      <c r="D209" s="181" t="s">
        <v>861</v>
      </c>
      <c r="E209" s="204" t="s">
        <v>862</v>
      </c>
      <c r="F209" s="172" t="s">
        <v>561</v>
      </c>
      <c r="G209" s="175">
        <v>14</v>
      </c>
      <c r="H209" s="175">
        <v>14</v>
      </c>
      <c r="I209" s="175">
        <v>14</v>
      </c>
      <c r="J209" s="176">
        <v>50</v>
      </c>
      <c r="K209" s="161">
        <v>3.57</v>
      </c>
      <c r="L209" s="172" t="s">
        <v>1110</v>
      </c>
      <c r="M209" s="159"/>
      <c r="N209" s="159"/>
      <c r="O209" s="159"/>
      <c r="P209" s="159"/>
      <c r="Q209" s="159"/>
      <c r="R209" s="159"/>
      <c r="S209" s="159"/>
      <c r="T209" s="159"/>
      <c r="U209" s="159"/>
      <c r="V209" s="159"/>
      <c r="W209" s="159"/>
      <c r="X209" s="159"/>
      <c r="Y209" s="159"/>
      <c r="Z209" s="159"/>
    </row>
    <row r="210" spans="1:26" ht="25.2" customHeight="1">
      <c r="A210" s="178" t="s">
        <v>1089</v>
      </c>
      <c r="B210" s="203" t="s">
        <v>796</v>
      </c>
      <c r="C210" s="181" t="s">
        <v>456</v>
      </c>
      <c r="D210" s="181" t="s">
        <v>863</v>
      </c>
      <c r="E210" s="204" t="s">
        <v>864</v>
      </c>
      <c r="F210" s="172" t="s">
        <v>561</v>
      </c>
      <c r="G210" s="175">
        <v>14</v>
      </c>
      <c r="H210" s="175">
        <v>14</v>
      </c>
      <c r="I210" s="175">
        <v>14</v>
      </c>
      <c r="J210" s="176">
        <v>50</v>
      </c>
      <c r="K210" s="161">
        <v>3.57</v>
      </c>
      <c r="L210" s="172" t="s">
        <v>1110</v>
      </c>
      <c r="M210" s="159"/>
      <c r="N210" s="159"/>
      <c r="O210" s="159"/>
      <c r="P210" s="159"/>
      <c r="Q210" s="159"/>
      <c r="R210" s="159"/>
      <c r="S210" s="159"/>
      <c r="T210" s="159"/>
      <c r="U210" s="159"/>
      <c r="V210" s="159"/>
      <c r="W210" s="159"/>
      <c r="X210" s="159"/>
      <c r="Y210" s="159"/>
      <c r="Z210" s="159"/>
    </row>
    <row r="211" spans="1:26" ht="25.2" customHeight="1">
      <c r="A211" s="178" t="s">
        <v>1090</v>
      </c>
      <c r="B211" s="203" t="s">
        <v>796</v>
      </c>
      <c r="C211" s="181" t="s">
        <v>456</v>
      </c>
      <c r="D211" s="181" t="s">
        <v>865</v>
      </c>
      <c r="E211" s="204" t="s">
        <v>866</v>
      </c>
      <c r="F211" s="172" t="s">
        <v>561</v>
      </c>
      <c r="G211" s="175">
        <v>14</v>
      </c>
      <c r="H211" s="175">
        <v>14</v>
      </c>
      <c r="I211" s="175">
        <v>14</v>
      </c>
      <c r="J211" s="176">
        <v>50</v>
      </c>
      <c r="K211" s="161">
        <v>3.57</v>
      </c>
      <c r="L211" s="172" t="s">
        <v>1110</v>
      </c>
      <c r="M211" s="159"/>
      <c r="N211" s="159"/>
      <c r="O211" s="159"/>
      <c r="P211" s="159"/>
      <c r="Q211" s="159"/>
      <c r="R211" s="159"/>
      <c r="S211" s="159"/>
      <c r="T211" s="159"/>
      <c r="U211" s="159"/>
      <c r="V211" s="159"/>
      <c r="W211" s="159"/>
      <c r="X211" s="159"/>
      <c r="Y211" s="159"/>
      <c r="Z211" s="159"/>
    </row>
    <row r="212" spans="1:26" ht="25.2" customHeight="1">
      <c r="A212" s="151" t="s">
        <v>1153</v>
      </c>
      <c r="B212" s="145" t="s">
        <v>1154</v>
      </c>
      <c r="C212" s="151" t="s">
        <v>456</v>
      </c>
      <c r="D212" s="151" t="s">
        <v>1155</v>
      </c>
      <c r="E212" s="151" t="s">
        <v>1156</v>
      </c>
      <c r="F212" s="151" t="s">
        <v>561</v>
      </c>
      <c r="G212" s="202">
        <v>9</v>
      </c>
      <c r="H212" s="202">
        <v>1</v>
      </c>
      <c r="I212" s="202">
        <v>9</v>
      </c>
      <c r="J212" s="171">
        <v>50</v>
      </c>
      <c r="K212" s="161">
        <v>5.55</v>
      </c>
      <c r="L212" s="146" t="s">
        <v>1402</v>
      </c>
      <c r="M212" s="214"/>
      <c r="N212" s="214"/>
      <c r="O212" s="214"/>
      <c r="P212" s="214"/>
      <c r="Q212" s="214"/>
      <c r="R212" s="214"/>
      <c r="S212" s="214"/>
      <c r="T212" s="214"/>
      <c r="U212" s="214"/>
      <c r="V212" s="214"/>
      <c r="W212" s="214"/>
      <c r="X212" s="214"/>
      <c r="Y212" s="214"/>
      <c r="Z212" s="214"/>
    </row>
    <row r="213" spans="1:26" ht="25.2" customHeight="1">
      <c r="A213" s="151" t="s">
        <v>1153</v>
      </c>
      <c r="B213" s="145" t="s">
        <v>1154</v>
      </c>
      <c r="C213" s="145" t="s">
        <v>456</v>
      </c>
      <c r="D213" s="151" t="s">
        <v>1157</v>
      </c>
      <c r="E213" s="151" t="s">
        <v>1158</v>
      </c>
      <c r="F213" s="148" t="s">
        <v>561</v>
      </c>
      <c r="G213" s="149">
        <v>9</v>
      </c>
      <c r="H213" s="149">
        <v>1</v>
      </c>
      <c r="I213" s="149">
        <v>9</v>
      </c>
      <c r="J213" s="150">
        <v>50</v>
      </c>
      <c r="K213" s="161">
        <v>5.55</v>
      </c>
      <c r="L213" s="146" t="s">
        <v>1402</v>
      </c>
      <c r="M213" s="214"/>
      <c r="N213" s="214"/>
      <c r="O213" s="214"/>
      <c r="P213" s="214"/>
      <c r="Q213" s="214"/>
      <c r="R213" s="214"/>
      <c r="S213" s="214"/>
      <c r="T213" s="214"/>
      <c r="U213" s="214"/>
      <c r="V213" s="214"/>
      <c r="W213" s="214"/>
      <c r="X213" s="214"/>
      <c r="Y213" s="214"/>
      <c r="Z213" s="214"/>
    </row>
    <row r="214" spans="1:26" ht="25.2" customHeight="1">
      <c r="A214" s="151" t="s">
        <v>1153</v>
      </c>
      <c r="B214" s="145" t="s">
        <v>1154</v>
      </c>
      <c r="C214" s="145" t="s">
        <v>456</v>
      </c>
      <c r="D214" s="151" t="s">
        <v>1159</v>
      </c>
      <c r="E214" s="151" t="s">
        <v>1160</v>
      </c>
      <c r="F214" s="148" t="s">
        <v>561</v>
      </c>
      <c r="G214" s="149">
        <v>9</v>
      </c>
      <c r="H214" s="149">
        <v>1</v>
      </c>
      <c r="I214" s="149">
        <v>9</v>
      </c>
      <c r="J214" s="150">
        <v>50</v>
      </c>
      <c r="K214" s="161">
        <v>5.55</v>
      </c>
      <c r="L214" s="146" t="s">
        <v>1402</v>
      </c>
      <c r="M214" s="214"/>
      <c r="N214" s="214"/>
      <c r="O214" s="214"/>
      <c r="P214" s="214"/>
      <c r="Q214" s="214"/>
      <c r="R214" s="214"/>
      <c r="S214" s="214"/>
      <c r="T214" s="214"/>
      <c r="U214" s="214"/>
      <c r="V214" s="214"/>
      <c r="W214" s="214"/>
      <c r="X214" s="214"/>
      <c r="Y214" s="214"/>
      <c r="Z214" s="214"/>
    </row>
    <row r="215" spans="1:26" ht="25.2" customHeight="1">
      <c r="A215" s="151" t="s">
        <v>1153</v>
      </c>
      <c r="B215" s="145" t="s">
        <v>1154</v>
      </c>
      <c r="C215" s="145" t="s">
        <v>456</v>
      </c>
      <c r="D215" s="151" t="s">
        <v>1161</v>
      </c>
      <c r="E215" s="151" t="s">
        <v>1162</v>
      </c>
      <c r="F215" s="148" t="s">
        <v>561</v>
      </c>
      <c r="G215" s="149">
        <v>9</v>
      </c>
      <c r="H215" s="149">
        <v>1</v>
      </c>
      <c r="I215" s="149">
        <v>9</v>
      </c>
      <c r="J215" s="150">
        <v>50</v>
      </c>
      <c r="K215" s="161">
        <v>5.55</v>
      </c>
      <c r="L215" s="146" t="s">
        <v>1402</v>
      </c>
      <c r="M215" s="214"/>
      <c r="N215" s="214"/>
      <c r="O215" s="214"/>
      <c r="P215" s="214"/>
      <c r="Q215" s="214"/>
      <c r="R215" s="214"/>
      <c r="S215" s="214"/>
      <c r="T215" s="214"/>
      <c r="U215" s="214"/>
      <c r="V215" s="214"/>
      <c r="W215" s="214"/>
      <c r="X215" s="214"/>
      <c r="Y215" s="214"/>
      <c r="Z215" s="214"/>
    </row>
    <row r="216" spans="1:26" ht="25.2" customHeight="1">
      <c r="A216" s="151" t="s">
        <v>1153</v>
      </c>
      <c r="B216" s="145" t="s">
        <v>1154</v>
      </c>
      <c r="C216" s="145" t="s">
        <v>456</v>
      </c>
      <c r="D216" s="151" t="s">
        <v>1163</v>
      </c>
      <c r="E216" s="151" t="s">
        <v>1164</v>
      </c>
      <c r="F216" s="148" t="s">
        <v>561</v>
      </c>
      <c r="G216" s="149">
        <v>9</v>
      </c>
      <c r="H216" s="149">
        <v>1</v>
      </c>
      <c r="I216" s="149">
        <v>9</v>
      </c>
      <c r="J216" s="150">
        <v>50</v>
      </c>
      <c r="K216" s="161">
        <v>5.55</v>
      </c>
      <c r="L216" s="146" t="s">
        <v>1402</v>
      </c>
      <c r="M216" s="214"/>
      <c r="N216" s="214"/>
      <c r="O216" s="214"/>
      <c r="P216" s="214"/>
      <c r="Q216" s="214"/>
      <c r="R216" s="214"/>
      <c r="S216" s="214"/>
      <c r="T216" s="214"/>
      <c r="U216" s="214"/>
      <c r="V216" s="214"/>
      <c r="W216" s="214"/>
      <c r="X216" s="214"/>
      <c r="Y216" s="214"/>
      <c r="Z216" s="214"/>
    </row>
    <row r="217" spans="1:26" ht="25.2" customHeight="1">
      <c r="A217" s="151" t="s">
        <v>1153</v>
      </c>
      <c r="B217" s="145" t="s">
        <v>1154</v>
      </c>
      <c r="C217" s="145" t="s">
        <v>456</v>
      </c>
      <c r="D217" s="151" t="s">
        <v>1165</v>
      </c>
      <c r="E217" s="151" t="s">
        <v>1166</v>
      </c>
      <c r="F217" s="148" t="s">
        <v>561</v>
      </c>
      <c r="G217" s="149">
        <v>9</v>
      </c>
      <c r="H217" s="149">
        <v>1</v>
      </c>
      <c r="I217" s="149">
        <v>9</v>
      </c>
      <c r="J217" s="150">
        <v>50</v>
      </c>
      <c r="K217" s="161">
        <v>5.55</v>
      </c>
      <c r="L217" s="146" t="s">
        <v>1402</v>
      </c>
      <c r="M217" s="214"/>
      <c r="N217" s="214"/>
      <c r="O217" s="214"/>
      <c r="P217" s="214"/>
      <c r="Q217" s="214"/>
      <c r="R217" s="214"/>
      <c r="S217" s="214"/>
      <c r="T217" s="214"/>
      <c r="U217" s="214"/>
      <c r="V217" s="214"/>
      <c r="W217" s="214"/>
      <c r="X217" s="214"/>
      <c r="Y217" s="214"/>
      <c r="Z217" s="214"/>
    </row>
    <row r="218" spans="1:26" ht="25.2" customHeight="1">
      <c r="A218" s="151" t="s">
        <v>1153</v>
      </c>
      <c r="B218" s="145" t="s">
        <v>1154</v>
      </c>
      <c r="C218" s="145" t="s">
        <v>456</v>
      </c>
      <c r="D218" s="151" t="s">
        <v>1167</v>
      </c>
      <c r="E218" s="151" t="s">
        <v>1168</v>
      </c>
      <c r="F218" s="148" t="s">
        <v>561</v>
      </c>
      <c r="G218" s="149">
        <v>9</v>
      </c>
      <c r="H218" s="149">
        <v>1</v>
      </c>
      <c r="I218" s="149">
        <v>9</v>
      </c>
      <c r="J218" s="150">
        <v>50</v>
      </c>
      <c r="K218" s="161">
        <v>5.55</v>
      </c>
      <c r="L218" s="146" t="s">
        <v>1402</v>
      </c>
      <c r="M218" s="214"/>
      <c r="N218" s="214"/>
      <c r="O218" s="214"/>
      <c r="P218" s="214"/>
      <c r="Q218" s="214"/>
      <c r="R218" s="214"/>
      <c r="S218" s="214"/>
      <c r="T218" s="214"/>
      <c r="U218" s="214"/>
      <c r="V218" s="214"/>
      <c r="W218" s="214"/>
      <c r="X218" s="214"/>
      <c r="Y218" s="214"/>
      <c r="Z218" s="214"/>
    </row>
    <row r="219" spans="1:26" ht="25.2" customHeight="1">
      <c r="A219" s="151" t="s">
        <v>1153</v>
      </c>
      <c r="B219" s="145" t="s">
        <v>1154</v>
      </c>
      <c r="C219" s="145" t="s">
        <v>456</v>
      </c>
      <c r="D219" s="151" t="s">
        <v>1169</v>
      </c>
      <c r="E219" s="151" t="s">
        <v>1170</v>
      </c>
      <c r="F219" s="148" t="s">
        <v>1171</v>
      </c>
      <c r="G219" s="149">
        <v>9</v>
      </c>
      <c r="H219" s="149">
        <v>1</v>
      </c>
      <c r="I219" s="149">
        <v>9</v>
      </c>
      <c r="J219" s="150">
        <v>50</v>
      </c>
      <c r="K219" s="161">
        <v>5.55</v>
      </c>
      <c r="L219" s="146" t="s">
        <v>1402</v>
      </c>
      <c r="M219" s="214"/>
      <c r="N219" s="214"/>
      <c r="O219" s="214"/>
      <c r="P219" s="214"/>
      <c r="Q219" s="214"/>
      <c r="R219" s="214"/>
      <c r="S219" s="214"/>
      <c r="T219" s="214"/>
      <c r="U219" s="214"/>
      <c r="V219" s="214"/>
      <c r="W219" s="214"/>
      <c r="X219" s="214"/>
      <c r="Y219" s="214"/>
      <c r="Z219" s="214"/>
    </row>
    <row r="220" spans="1:26" ht="25.2" customHeight="1">
      <c r="A220" s="151" t="s">
        <v>1153</v>
      </c>
      <c r="B220" s="145" t="s">
        <v>1154</v>
      </c>
      <c r="C220" s="145" t="s">
        <v>456</v>
      </c>
      <c r="D220" s="151" t="s">
        <v>1172</v>
      </c>
      <c r="E220" s="151" t="s">
        <v>1173</v>
      </c>
      <c r="F220" s="148" t="s">
        <v>1171</v>
      </c>
      <c r="G220" s="149">
        <v>9</v>
      </c>
      <c r="H220" s="149">
        <v>1</v>
      </c>
      <c r="I220" s="149">
        <v>9</v>
      </c>
      <c r="J220" s="150">
        <v>50</v>
      </c>
      <c r="K220" s="161">
        <v>5.55</v>
      </c>
      <c r="L220" s="146" t="s">
        <v>1402</v>
      </c>
      <c r="M220" s="214"/>
      <c r="N220" s="214"/>
      <c r="O220" s="214"/>
      <c r="P220" s="214"/>
      <c r="Q220" s="214"/>
      <c r="R220" s="214"/>
      <c r="S220" s="214"/>
      <c r="T220" s="214"/>
      <c r="U220" s="214"/>
      <c r="V220" s="214"/>
      <c r="W220" s="214"/>
      <c r="X220" s="214"/>
      <c r="Y220" s="214"/>
      <c r="Z220" s="214"/>
    </row>
    <row r="221" spans="1:26" ht="25.2" customHeight="1">
      <c r="A221" s="151" t="s">
        <v>1153</v>
      </c>
      <c r="B221" s="145" t="s">
        <v>1154</v>
      </c>
      <c r="C221" s="145" t="s">
        <v>456</v>
      </c>
      <c r="D221" s="151" t="s">
        <v>1174</v>
      </c>
      <c r="E221" s="151" t="s">
        <v>1175</v>
      </c>
      <c r="F221" s="148" t="s">
        <v>1171</v>
      </c>
      <c r="G221" s="149">
        <v>9</v>
      </c>
      <c r="H221" s="149">
        <v>1</v>
      </c>
      <c r="I221" s="149">
        <v>9</v>
      </c>
      <c r="J221" s="150">
        <v>50</v>
      </c>
      <c r="K221" s="161">
        <v>5.55</v>
      </c>
      <c r="L221" s="146" t="s">
        <v>1402</v>
      </c>
      <c r="M221" s="214"/>
      <c r="N221" s="214"/>
      <c r="O221" s="214"/>
      <c r="P221" s="214"/>
      <c r="Q221" s="214"/>
      <c r="R221" s="214"/>
      <c r="S221" s="214"/>
      <c r="T221" s="214"/>
      <c r="U221" s="214"/>
      <c r="V221" s="214"/>
      <c r="W221" s="214"/>
      <c r="X221" s="214"/>
      <c r="Y221" s="214"/>
      <c r="Z221" s="214"/>
    </row>
    <row r="222" spans="1:26" ht="25.2" customHeight="1">
      <c r="A222" s="151" t="s">
        <v>1153</v>
      </c>
      <c r="B222" s="145" t="s">
        <v>1154</v>
      </c>
      <c r="C222" s="145" t="s">
        <v>456</v>
      </c>
      <c r="D222" s="151" t="s">
        <v>1176</v>
      </c>
      <c r="E222" s="151" t="s">
        <v>1177</v>
      </c>
      <c r="F222" s="148" t="s">
        <v>1171</v>
      </c>
      <c r="G222" s="149">
        <v>9</v>
      </c>
      <c r="H222" s="149">
        <v>1</v>
      </c>
      <c r="I222" s="149">
        <v>9</v>
      </c>
      <c r="J222" s="150">
        <v>50</v>
      </c>
      <c r="K222" s="161">
        <v>5.55</v>
      </c>
      <c r="L222" s="146" t="s">
        <v>1402</v>
      </c>
      <c r="M222" s="214"/>
      <c r="N222" s="214"/>
      <c r="O222" s="214"/>
      <c r="P222" s="214"/>
      <c r="Q222" s="214"/>
      <c r="R222" s="214"/>
      <c r="S222" s="214"/>
      <c r="T222" s="214"/>
      <c r="U222" s="214"/>
      <c r="V222" s="214"/>
      <c r="W222" s="214"/>
      <c r="X222" s="214"/>
      <c r="Y222" s="214"/>
      <c r="Z222" s="214"/>
    </row>
    <row r="223" spans="1:26" ht="25.2" customHeight="1">
      <c r="A223" s="151" t="s">
        <v>1153</v>
      </c>
      <c r="B223" s="145" t="s">
        <v>1154</v>
      </c>
      <c r="C223" s="145" t="s">
        <v>456</v>
      </c>
      <c r="D223" s="151" t="s">
        <v>1178</v>
      </c>
      <c r="E223" s="151" t="s">
        <v>1179</v>
      </c>
      <c r="F223" s="148" t="s">
        <v>1171</v>
      </c>
      <c r="G223" s="149">
        <v>9</v>
      </c>
      <c r="H223" s="149">
        <v>1</v>
      </c>
      <c r="I223" s="149">
        <v>9</v>
      </c>
      <c r="J223" s="150">
        <v>50</v>
      </c>
      <c r="K223" s="161">
        <v>5.55</v>
      </c>
      <c r="L223" s="146" t="s">
        <v>1402</v>
      </c>
      <c r="M223" s="214"/>
      <c r="N223" s="214"/>
      <c r="O223" s="214"/>
      <c r="P223" s="214"/>
      <c r="Q223" s="214"/>
      <c r="R223" s="214"/>
      <c r="S223" s="214"/>
      <c r="T223" s="214"/>
      <c r="U223" s="214"/>
      <c r="V223" s="214"/>
      <c r="W223" s="214"/>
      <c r="X223" s="214"/>
      <c r="Y223" s="214"/>
      <c r="Z223" s="214"/>
    </row>
    <row r="224" spans="1:26" ht="25.2" customHeight="1">
      <c r="A224" s="151" t="s">
        <v>1153</v>
      </c>
      <c r="B224" s="145" t="s">
        <v>1154</v>
      </c>
      <c r="C224" s="145" t="s">
        <v>456</v>
      </c>
      <c r="D224" s="151" t="s">
        <v>1180</v>
      </c>
      <c r="E224" s="151" t="s">
        <v>1181</v>
      </c>
      <c r="F224" s="148" t="s">
        <v>1171</v>
      </c>
      <c r="G224" s="149">
        <v>9</v>
      </c>
      <c r="H224" s="149">
        <v>1</v>
      </c>
      <c r="I224" s="149">
        <v>9</v>
      </c>
      <c r="J224" s="150">
        <v>50</v>
      </c>
      <c r="K224" s="161">
        <v>5.55</v>
      </c>
      <c r="L224" s="146" t="s">
        <v>1402</v>
      </c>
      <c r="M224" s="214"/>
      <c r="N224" s="214"/>
      <c r="O224" s="214"/>
      <c r="P224" s="214"/>
      <c r="Q224" s="214"/>
      <c r="R224" s="214"/>
      <c r="S224" s="214"/>
      <c r="T224" s="214"/>
      <c r="U224" s="214"/>
      <c r="V224" s="214"/>
      <c r="W224" s="214"/>
      <c r="X224" s="214"/>
      <c r="Y224" s="214"/>
      <c r="Z224" s="214"/>
    </row>
    <row r="225" spans="1:12" ht="25.2" customHeight="1">
      <c r="A225" s="151" t="s">
        <v>1182</v>
      </c>
      <c r="B225" s="145" t="s">
        <v>1183</v>
      </c>
      <c r="C225" s="145" t="s">
        <v>456</v>
      </c>
      <c r="D225" s="151" t="s">
        <v>1184</v>
      </c>
      <c r="E225" s="151" t="s">
        <v>1185</v>
      </c>
      <c r="F225" s="148" t="s">
        <v>561</v>
      </c>
      <c r="G225" s="149">
        <v>8</v>
      </c>
      <c r="H225" s="149">
        <v>2</v>
      </c>
      <c r="I225" s="149">
        <v>9</v>
      </c>
      <c r="J225" s="150">
        <v>50</v>
      </c>
      <c r="K225" s="161">
        <v>6.25</v>
      </c>
      <c r="L225" s="146" t="s">
        <v>1402</v>
      </c>
    </row>
    <row r="226" spans="1:12" ht="25.2" customHeight="1">
      <c r="A226" s="151" t="s">
        <v>1182</v>
      </c>
      <c r="B226" s="145" t="s">
        <v>1183</v>
      </c>
      <c r="C226" s="145" t="s">
        <v>456</v>
      </c>
      <c r="D226" s="151" t="s">
        <v>1186</v>
      </c>
      <c r="E226" s="151" t="s">
        <v>1187</v>
      </c>
      <c r="F226" s="148" t="s">
        <v>561</v>
      </c>
      <c r="G226" s="149">
        <v>8</v>
      </c>
      <c r="H226" s="149">
        <v>2</v>
      </c>
      <c r="I226" s="149">
        <v>9</v>
      </c>
      <c r="J226" s="150">
        <v>50</v>
      </c>
      <c r="K226" s="161">
        <v>6.25</v>
      </c>
      <c r="L226" s="146" t="s">
        <v>1402</v>
      </c>
    </row>
    <row r="227" spans="1:12" ht="25.2" customHeight="1">
      <c r="A227" s="151" t="s">
        <v>1182</v>
      </c>
      <c r="B227" s="145" t="s">
        <v>1183</v>
      </c>
      <c r="C227" s="145" t="s">
        <v>456</v>
      </c>
      <c r="D227" s="151" t="s">
        <v>1188</v>
      </c>
      <c r="E227" s="151" t="s">
        <v>1189</v>
      </c>
      <c r="F227" s="148" t="s">
        <v>561</v>
      </c>
      <c r="G227" s="149">
        <v>8</v>
      </c>
      <c r="H227" s="149">
        <v>2</v>
      </c>
      <c r="I227" s="149">
        <v>9</v>
      </c>
      <c r="J227" s="150">
        <v>50</v>
      </c>
      <c r="K227" s="161">
        <v>6.25</v>
      </c>
      <c r="L227" s="146" t="s">
        <v>1402</v>
      </c>
    </row>
    <row r="228" spans="1:12" ht="25.2" customHeight="1">
      <c r="A228" s="151" t="s">
        <v>1182</v>
      </c>
      <c r="B228" s="145" t="s">
        <v>1183</v>
      </c>
      <c r="C228" s="145" t="s">
        <v>456</v>
      </c>
      <c r="D228" s="151" t="s">
        <v>1190</v>
      </c>
      <c r="E228" s="151" t="s">
        <v>1191</v>
      </c>
      <c r="F228" s="148" t="s">
        <v>561</v>
      </c>
      <c r="G228" s="149">
        <v>8</v>
      </c>
      <c r="H228" s="149">
        <v>2</v>
      </c>
      <c r="I228" s="149">
        <v>9</v>
      </c>
      <c r="J228" s="150">
        <v>50</v>
      </c>
      <c r="K228" s="161">
        <v>6.25</v>
      </c>
      <c r="L228" s="146" t="s">
        <v>1402</v>
      </c>
    </row>
    <row r="229" spans="1:12" ht="25.2" customHeight="1">
      <c r="A229" s="151" t="s">
        <v>1182</v>
      </c>
      <c r="B229" s="145" t="s">
        <v>1183</v>
      </c>
      <c r="C229" s="145" t="s">
        <v>456</v>
      </c>
      <c r="D229" s="151" t="s">
        <v>1192</v>
      </c>
      <c r="E229" s="151" t="s">
        <v>1193</v>
      </c>
      <c r="F229" s="148" t="s">
        <v>561</v>
      </c>
      <c r="G229" s="149">
        <v>8</v>
      </c>
      <c r="H229" s="149">
        <v>2</v>
      </c>
      <c r="I229" s="149">
        <v>9</v>
      </c>
      <c r="J229" s="150">
        <v>50</v>
      </c>
      <c r="K229" s="161">
        <v>6.25</v>
      </c>
      <c r="L229" s="146" t="s">
        <v>1402</v>
      </c>
    </row>
    <row r="230" spans="1:12" ht="25.2" customHeight="1">
      <c r="A230" s="151" t="s">
        <v>1182</v>
      </c>
      <c r="B230" s="145" t="s">
        <v>1183</v>
      </c>
      <c r="C230" s="145" t="s">
        <v>456</v>
      </c>
      <c r="D230" s="151" t="s">
        <v>1194</v>
      </c>
      <c r="E230" s="151" t="s">
        <v>1195</v>
      </c>
      <c r="F230" s="148" t="s">
        <v>561</v>
      </c>
      <c r="G230" s="149">
        <v>8</v>
      </c>
      <c r="H230" s="149">
        <v>2</v>
      </c>
      <c r="I230" s="149">
        <v>9</v>
      </c>
      <c r="J230" s="150">
        <v>50</v>
      </c>
      <c r="K230" s="161">
        <v>6.25</v>
      </c>
      <c r="L230" s="146" t="s">
        <v>1402</v>
      </c>
    </row>
    <row r="231" spans="1:12" ht="25.2" customHeight="1">
      <c r="A231" s="151" t="s">
        <v>1182</v>
      </c>
      <c r="B231" s="145" t="s">
        <v>1183</v>
      </c>
      <c r="C231" s="145" t="s">
        <v>456</v>
      </c>
      <c r="D231" s="151" t="s">
        <v>1196</v>
      </c>
      <c r="E231" s="151" t="s">
        <v>1197</v>
      </c>
      <c r="F231" s="148" t="s">
        <v>561</v>
      </c>
      <c r="G231" s="149">
        <v>8</v>
      </c>
      <c r="H231" s="149">
        <v>2</v>
      </c>
      <c r="I231" s="149">
        <v>9</v>
      </c>
      <c r="J231" s="150">
        <v>50</v>
      </c>
      <c r="K231" s="161">
        <v>6.25</v>
      </c>
      <c r="L231" s="146" t="s">
        <v>1402</v>
      </c>
    </row>
    <row r="232" spans="1:12" ht="25.2" customHeight="1">
      <c r="A232" s="151" t="s">
        <v>1182</v>
      </c>
      <c r="B232" s="145" t="s">
        <v>1183</v>
      </c>
      <c r="C232" s="145" t="s">
        <v>456</v>
      </c>
      <c r="D232" s="151" t="s">
        <v>1198</v>
      </c>
      <c r="E232" s="151" t="s">
        <v>1199</v>
      </c>
      <c r="F232" s="148" t="s">
        <v>561</v>
      </c>
      <c r="G232" s="149">
        <v>8</v>
      </c>
      <c r="H232" s="149">
        <v>2</v>
      </c>
      <c r="I232" s="149">
        <v>9</v>
      </c>
      <c r="J232" s="150">
        <v>50</v>
      </c>
      <c r="K232" s="161">
        <v>6.25</v>
      </c>
      <c r="L232" s="146" t="s">
        <v>1402</v>
      </c>
    </row>
    <row r="233" spans="1:12" ht="25.2" customHeight="1">
      <c r="A233" s="151" t="s">
        <v>1182</v>
      </c>
      <c r="B233" s="145" t="s">
        <v>1183</v>
      </c>
      <c r="C233" s="145" t="s">
        <v>456</v>
      </c>
      <c r="D233" s="151" t="s">
        <v>1200</v>
      </c>
      <c r="E233" s="151" t="s">
        <v>1201</v>
      </c>
      <c r="F233" s="148" t="s">
        <v>561</v>
      </c>
      <c r="G233" s="149">
        <v>8</v>
      </c>
      <c r="H233" s="149">
        <v>2</v>
      </c>
      <c r="I233" s="149">
        <v>9</v>
      </c>
      <c r="J233" s="150">
        <v>50</v>
      </c>
      <c r="K233" s="161">
        <v>6.25</v>
      </c>
      <c r="L233" s="146" t="s">
        <v>1402</v>
      </c>
    </row>
    <row r="234" spans="1:12" ht="25.2" customHeight="1">
      <c r="A234" s="151" t="s">
        <v>1182</v>
      </c>
      <c r="B234" s="145" t="s">
        <v>1183</v>
      </c>
      <c r="C234" s="145" t="s">
        <v>456</v>
      </c>
      <c r="D234" s="151" t="s">
        <v>1202</v>
      </c>
      <c r="E234" s="151" t="s">
        <v>1203</v>
      </c>
      <c r="F234" s="148" t="s">
        <v>561</v>
      </c>
      <c r="G234" s="149">
        <v>8</v>
      </c>
      <c r="H234" s="149">
        <v>2</v>
      </c>
      <c r="I234" s="149">
        <v>9</v>
      </c>
      <c r="J234" s="150">
        <v>50</v>
      </c>
      <c r="K234" s="161">
        <v>6.25</v>
      </c>
      <c r="L234" s="146" t="s">
        <v>1402</v>
      </c>
    </row>
    <row r="235" spans="1:12" ht="25.2" customHeight="1">
      <c r="A235" s="151" t="s">
        <v>1182</v>
      </c>
      <c r="B235" s="145" t="s">
        <v>1183</v>
      </c>
      <c r="C235" s="145" t="s">
        <v>456</v>
      </c>
      <c r="D235" s="151" t="s">
        <v>1204</v>
      </c>
      <c r="E235" s="151" t="s">
        <v>1205</v>
      </c>
      <c r="F235" s="148" t="s">
        <v>561</v>
      </c>
      <c r="G235" s="149">
        <v>8</v>
      </c>
      <c r="H235" s="149">
        <v>2</v>
      </c>
      <c r="I235" s="149">
        <v>9</v>
      </c>
      <c r="J235" s="150">
        <v>50</v>
      </c>
      <c r="K235" s="161">
        <v>6.25</v>
      </c>
      <c r="L235" s="146" t="s">
        <v>1402</v>
      </c>
    </row>
    <row r="236" spans="1:12" ht="25.2" customHeight="1">
      <c r="A236" s="151" t="s">
        <v>1182</v>
      </c>
      <c r="B236" s="145" t="s">
        <v>1183</v>
      </c>
      <c r="C236" s="145" t="s">
        <v>456</v>
      </c>
      <c r="D236" s="151" t="s">
        <v>1206</v>
      </c>
      <c r="E236" s="151" t="s">
        <v>1207</v>
      </c>
      <c r="F236" s="148" t="s">
        <v>561</v>
      </c>
      <c r="G236" s="149">
        <v>8</v>
      </c>
      <c r="H236" s="149">
        <v>2</v>
      </c>
      <c r="I236" s="149">
        <v>9</v>
      </c>
      <c r="J236" s="150">
        <v>50</v>
      </c>
      <c r="K236" s="161">
        <v>6.25</v>
      </c>
      <c r="L236" s="146" t="s">
        <v>1402</v>
      </c>
    </row>
    <row r="237" spans="1:12" ht="25.2" customHeight="1">
      <c r="A237" s="151" t="s">
        <v>1182</v>
      </c>
      <c r="B237" s="145" t="s">
        <v>1183</v>
      </c>
      <c r="C237" s="145" t="s">
        <v>456</v>
      </c>
      <c r="D237" s="151" t="s">
        <v>1208</v>
      </c>
      <c r="E237" s="151" t="s">
        <v>1209</v>
      </c>
      <c r="F237" s="148" t="s">
        <v>561</v>
      </c>
      <c r="G237" s="149">
        <v>8</v>
      </c>
      <c r="H237" s="149">
        <v>2</v>
      </c>
      <c r="I237" s="149">
        <v>9</v>
      </c>
      <c r="J237" s="150">
        <v>50</v>
      </c>
      <c r="K237" s="161">
        <v>6.25</v>
      </c>
      <c r="L237" s="146" t="s">
        <v>1402</v>
      </c>
    </row>
    <row r="238" spans="1:12" ht="25.2" customHeight="1">
      <c r="A238" s="151" t="s">
        <v>1182</v>
      </c>
      <c r="B238" s="145" t="s">
        <v>1183</v>
      </c>
      <c r="C238" s="145" t="s">
        <v>456</v>
      </c>
      <c r="D238" s="151" t="s">
        <v>1210</v>
      </c>
      <c r="E238" s="151" t="s">
        <v>1211</v>
      </c>
      <c r="F238" s="148" t="s">
        <v>561</v>
      </c>
      <c r="G238" s="149">
        <v>8</v>
      </c>
      <c r="H238" s="149">
        <v>2</v>
      </c>
      <c r="I238" s="149">
        <v>9</v>
      </c>
      <c r="J238" s="150">
        <v>50</v>
      </c>
      <c r="K238" s="161">
        <v>6.25</v>
      </c>
      <c r="L238" s="146" t="s">
        <v>1402</v>
      </c>
    </row>
    <row r="239" spans="1:12" ht="25.2" customHeight="1">
      <c r="A239" s="151" t="s">
        <v>1182</v>
      </c>
      <c r="B239" s="145" t="s">
        <v>1183</v>
      </c>
      <c r="C239" s="145" t="s">
        <v>456</v>
      </c>
      <c r="D239" s="151" t="s">
        <v>1212</v>
      </c>
      <c r="E239" s="151" t="s">
        <v>1213</v>
      </c>
      <c r="F239" s="148" t="s">
        <v>561</v>
      </c>
      <c r="G239" s="149">
        <v>8</v>
      </c>
      <c r="H239" s="149">
        <v>2</v>
      </c>
      <c r="I239" s="149">
        <v>9</v>
      </c>
      <c r="J239" s="150">
        <v>50</v>
      </c>
      <c r="K239" s="161">
        <v>6.25</v>
      </c>
      <c r="L239" s="146" t="s">
        <v>1402</v>
      </c>
    </row>
    <row r="240" spans="1:12" ht="25.2" customHeight="1">
      <c r="A240" s="151" t="s">
        <v>1182</v>
      </c>
      <c r="B240" s="145" t="s">
        <v>1183</v>
      </c>
      <c r="C240" s="145" t="s">
        <v>456</v>
      </c>
      <c r="D240" s="151" t="s">
        <v>1214</v>
      </c>
      <c r="E240" s="151" t="s">
        <v>1215</v>
      </c>
      <c r="F240" s="148" t="s">
        <v>561</v>
      </c>
      <c r="G240" s="149">
        <v>8</v>
      </c>
      <c r="H240" s="149">
        <v>2</v>
      </c>
      <c r="I240" s="149">
        <v>9</v>
      </c>
      <c r="J240" s="150">
        <v>50</v>
      </c>
      <c r="K240" s="161">
        <v>6.25</v>
      </c>
      <c r="L240" s="146" t="s">
        <v>1402</v>
      </c>
    </row>
    <row r="241" spans="1:12" ht="25.2" customHeight="1">
      <c r="A241" s="151" t="s">
        <v>1182</v>
      </c>
      <c r="B241" s="145" t="s">
        <v>1183</v>
      </c>
      <c r="C241" s="145" t="s">
        <v>456</v>
      </c>
      <c r="D241" s="151" t="s">
        <v>1216</v>
      </c>
      <c r="E241" s="151" t="s">
        <v>1217</v>
      </c>
      <c r="F241" s="148" t="s">
        <v>561</v>
      </c>
      <c r="G241" s="149">
        <v>8</v>
      </c>
      <c r="H241" s="149">
        <v>2</v>
      </c>
      <c r="I241" s="149">
        <v>9</v>
      </c>
      <c r="J241" s="150">
        <v>50</v>
      </c>
      <c r="K241" s="161">
        <v>6.25</v>
      </c>
      <c r="L241" s="146" t="s">
        <v>1402</v>
      </c>
    </row>
    <row r="242" spans="1:12" ht="25.2" customHeight="1">
      <c r="A242" s="151" t="s">
        <v>1182</v>
      </c>
      <c r="B242" s="145" t="s">
        <v>1183</v>
      </c>
      <c r="C242" s="145" t="s">
        <v>456</v>
      </c>
      <c r="D242" s="151" t="s">
        <v>1218</v>
      </c>
      <c r="E242" s="151" t="s">
        <v>1219</v>
      </c>
      <c r="F242" s="148" t="s">
        <v>561</v>
      </c>
      <c r="G242" s="149">
        <v>8</v>
      </c>
      <c r="H242" s="149">
        <v>2</v>
      </c>
      <c r="I242" s="149">
        <v>9</v>
      </c>
      <c r="J242" s="150">
        <v>50</v>
      </c>
      <c r="K242" s="161">
        <v>6.25</v>
      </c>
      <c r="L242" s="146" t="s">
        <v>1402</v>
      </c>
    </row>
    <row r="243" spans="1:12" ht="25.2" customHeight="1">
      <c r="A243" s="151" t="s">
        <v>1182</v>
      </c>
      <c r="B243" s="145" t="s">
        <v>1183</v>
      </c>
      <c r="C243" s="145" t="s">
        <v>456</v>
      </c>
      <c r="D243" s="151" t="s">
        <v>1220</v>
      </c>
      <c r="E243" s="151" t="s">
        <v>1221</v>
      </c>
      <c r="F243" s="148" t="s">
        <v>561</v>
      </c>
      <c r="G243" s="149">
        <v>8</v>
      </c>
      <c r="H243" s="149">
        <v>2</v>
      </c>
      <c r="I243" s="149">
        <v>9</v>
      </c>
      <c r="J243" s="150">
        <v>50</v>
      </c>
      <c r="K243" s="161">
        <v>6.25</v>
      </c>
      <c r="L243" s="146" t="s">
        <v>1402</v>
      </c>
    </row>
    <row r="244" spans="1:12" ht="25.2" customHeight="1">
      <c r="A244" s="151" t="s">
        <v>1182</v>
      </c>
      <c r="B244" s="145" t="s">
        <v>1183</v>
      </c>
      <c r="C244" s="145" t="s">
        <v>456</v>
      </c>
      <c r="D244" s="151" t="s">
        <v>1222</v>
      </c>
      <c r="E244" s="151" t="s">
        <v>1223</v>
      </c>
      <c r="F244" s="148" t="s">
        <v>561</v>
      </c>
      <c r="G244" s="149">
        <v>8</v>
      </c>
      <c r="H244" s="149">
        <v>2</v>
      </c>
      <c r="I244" s="149">
        <v>9</v>
      </c>
      <c r="J244" s="150">
        <v>50</v>
      </c>
      <c r="K244" s="161">
        <v>6.25</v>
      </c>
      <c r="L244" s="146" t="s">
        <v>1402</v>
      </c>
    </row>
    <row r="245" spans="1:12" ht="25.2" customHeight="1">
      <c r="A245" s="151" t="s">
        <v>1182</v>
      </c>
      <c r="B245" s="145" t="s">
        <v>1183</v>
      </c>
      <c r="C245" s="145" t="s">
        <v>456</v>
      </c>
      <c r="D245" s="151" t="s">
        <v>1224</v>
      </c>
      <c r="E245" s="151" t="s">
        <v>1225</v>
      </c>
      <c r="F245" s="148" t="s">
        <v>561</v>
      </c>
      <c r="G245" s="149">
        <v>8</v>
      </c>
      <c r="H245" s="149">
        <v>2</v>
      </c>
      <c r="I245" s="149">
        <v>9</v>
      </c>
      <c r="J245" s="150">
        <v>50</v>
      </c>
      <c r="K245" s="161">
        <v>6.25</v>
      </c>
      <c r="L245" s="146" t="s">
        <v>1402</v>
      </c>
    </row>
    <row r="246" spans="1:12" ht="25.2" customHeight="1">
      <c r="A246" s="151" t="s">
        <v>1182</v>
      </c>
      <c r="B246" s="145" t="s">
        <v>1183</v>
      </c>
      <c r="C246" s="145" t="s">
        <v>456</v>
      </c>
      <c r="D246" s="151" t="s">
        <v>1226</v>
      </c>
      <c r="E246" s="151" t="s">
        <v>1227</v>
      </c>
      <c r="F246" s="148" t="s">
        <v>561</v>
      </c>
      <c r="G246" s="149">
        <v>8</v>
      </c>
      <c r="H246" s="149">
        <v>2</v>
      </c>
      <c r="I246" s="149">
        <v>9</v>
      </c>
      <c r="J246" s="150">
        <v>50</v>
      </c>
      <c r="K246" s="161">
        <v>6.25</v>
      </c>
      <c r="L246" s="146" t="s">
        <v>1402</v>
      </c>
    </row>
    <row r="247" spans="1:12" ht="25.2" customHeight="1">
      <c r="A247" s="151" t="s">
        <v>1182</v>
      </c>
      <c r="B247" s="145" t="s">
        <v>1183</v>
      </c>
      <c r="C247" s="145" t="s">
        <v>456</v>
      </c>
      <c r="D247" s="151" t="s">
        <v>1228</v>
      </c>
      <c r="E247" s="151" t="s">
        <v>1229</v>
      </c>
      <c r="F247" s="148" t="s">
        <v>1171</v>
      </c>
      <c r="G247" s="149">
        <v>8</v>
      </c>
      <c r="H247" s="149">
        <v>2</v>
      </c>
      <c r="I247" s="149">
        <v>9</v>
      </c>
      <c r="J247" s="150">
        <v>50</v>
      </c>
      <c r="K247" s="161">
        <v>6.25</v>
      </c>
      <c r="L247" s="146" t="s">
        <v>1402</v>
      </c>
    </row>
    <row r="248" spans="1:12" ht="25.2" customHeight="1">
      <c r="A248" s="151" t="s">
        <v>1182</v>
      </c>
      <c r="B248" s="145" t="s">
        <v>1183</v>
      </c>
      <c r="C248" s="145" t="s">
        <v>456</v>
      </c>
      <c r="D248" s="151" t="s">
        <v>1230</v>
      </c>
      <c r="E248" s="151" t="s">
        <v>1231</v>
      </c>
      <c r="F248" s="148" t="s">
        <v>1171</v>
      </c>
      <c r="G248" s="149">
        <v>8</v>
      </c>
      <c r="H248" s="149">
        <v>2</v>
      </c>
      <c r="I248" s="149">
        <v>9</v>
      </c>
      <c r="J248" s="150">
        <v>50</v>
      </c>
      <c r="K248" s="161">
        <v>6.25</v>
      </c>
      <c r="L248" s="146" t="s">
        <v>1402</v>
      </c>
    </row>
    <row r="249" spans="1:12" ht="25.2" customHeight="1">
      <c r="A249" s="151" t="s">
        <v>1182</v>
      </c>
      <c r="B249" s="145" t="s">
        <v>1183</v>
      </c>
      <c r="C249" s="145" t="s">
        <v>456</v>
      </c>
      <c r="D249" s="151" t="s">
        <v>1206</v>
      </c>
      <c r="E249" s="151" t="s">
        <v>1207</v>
      </c>
      <c r="F249" s="148" t="s">
        <v>1171</v>
      </c>
      <c r="G249" s="149">
        <v>8</v>
      </c>
      <c r="H249" s="149">
        <v>2</v>
      </c>
      <c r="I249" s="149">
        <v>9</v>
      </c>
      <c r="J249" s="150">
        <v>50</v>
      </c>
      <c r="K249" s="161">
        <v>6.25</v>
      </c>
      <c r="L249" s="146" t="s">
        <v>1402</v>
      </c>
    </row>
    <row r="250" spans="1:12" ht="25.2" customHeight="1">
      <c r="A250" s="151" t="s">
        <v>1182</v>
      </c>
      <c r="B250" s="145" t="s">
        <v>1183</v>
      </c>
      <c r="C250" s="145" t="s">
        <v>456</v>
      </c>
      <c r="D250" s="151" t="s">
        <v>1232</v>
      </c>
      <c r="E250" s="151" t="s">
        <v>1233</v>
      </c>
      <c r="F250" s="148" t="s">
        <v>1171</v>
      </c>
      <c r="G250" s="149">
        <v>8</v>
      </c>
      <c r="H250" s="149">
        <v>2</v>
      </c>
      <c r="I250" s="149">
        <v>9</v>
      </c>
      <c r="J250" s="150">
        <v>50</v>
      </c>
      <c r="K250" s="161">
        <v>6.25</v>
      </c>
      <c r="L250" s="146" t="s">
        <v>1402</v>
      </c>
    </row>
    <row r="251" spans="1:12" ht="25.2" customHeight="1">
      <c r="A251" s="151" t="s">
        <v>1234</v>
      </c>
      <c r="B251" s="145" t="s">
        <v>1235</v>
      </c>
      <c r="C251" s="145" t="s">
        <v>456</v>
      </c>
      <c r="D251" s="151" t="s">
        <v>1163</v>
      </c>
      <c r="E251" s="151" t="s">
        <v>1164</v>
      </c>
      <c r="F251" s="148" t="s">
        <v>561</v>
      </c>
      <c r="G251" s="149">
        <v>5</v>
      </c>
      <c r="H251" s="149">
        <v>1</v>
      </c>
      <c r="I251" s="149">
        <v>5</v>
      </c>
      <c r="J251" s="150">
        <v>50</v>
      </c>
      <c r="K251" s="161">
        <v>10</v>
      </c>
      <c r="L251" s="146" t="s">
        <v>1402</v>
      </c>
    </row>
    <row r="252" spans="1:12" ht="25.2" customHeight="1">
      <c r="A252" s="151" t="s">
        <v>1234</v>
      </c>
      <c r="B252" s="145" t="s">
        <v>1235</v>
      </c>
      <c r="C252" s="145" t="s">
        <v>456</v>
      </c>
      <c r="D252" s="151" t="s">
        <v>1236</v>
      </c>
      <c r="E252" s="151" t="s">
        <v>1237</v>
      </c>
      <c r="F252" s="148" t="s">
        <v>561</v>
      </c>
      <c r="G252" s="149">
        <v>5</v>
      </c>
      <c r="H252" s="149">
        <v>1</v>
      </c>
      <c r="I252" s="149">
        <v>5</v>
      </c>
      <c r="J252" s="150">
        <v>50</v>
      </c>
      <c r="K252" s="161">
        <v>10</v>
      </c>
      <c r="L252" s="146" t="s">
        <v>1402</v>
      </c>
    </row>
    <row r="253" spans="1:12" ht="25.2" customHeight="1">
      <c r="A253" s="151" t="s">
        <v>1238</v>
      </c>
      <c r="B253" s="145" t="s">
        <v>1239</v>
      </c>
      <c r="C253" s="145" t="s">
        <v>456</v>
      </c>
      <c r="D253" s="151" t="s">
        <v>1240</v>
      </c>
      <c r="E253" s="151" t="s">
        <v>1193</v>
      </c>
      <c r="F253" s="148" t="s">
        <v>561</v>
      </c>
      <c r="G253" s="149">
        <v>7</v>
      </c>
      <c r="H253" s="149">
        <v>1</v>
      </c>
      <c r="I253" s="149">
        <v>7</v>
      </c>
      <c r="J253" s="150">
        <v>50</v>
      </c>
      <c r="K253" s="161">
        <v>7.14</v>
      </c>
      <c r="L253" s="146" t="s">
        <v>1402</v>
      </c>
    </row>
    <row r="254" spans="1:12" ht="25.2" customHeight="1">
      <c r="A254" s="151" t="s">
        <v>1238</v>
      </c>
      <c r="B254" s="145" t="s">
        <v>1239</v>
      </c>
      <c r="C254" s="145" t="s">
        <v>456</v>
      </c>
      <c r="D254" s="151" t="s">
        <v>1241</v>
      </c>
      <c r="E254" s="151" t="s">
        <v>1242</v>
      </c>
      <c r="F254" s="148" t="s">
        <v>561</v>
      </c>
      <c r="G254" s="149">
        <v>7</v>
      </c>
      <c r="H254" s="149">
        <v>1</v>
      </c>
      <c r="I254" s="149">
        <v>7</v>
      </c>
      <c r="J254" s="150">
        <v>50</v>
      </c>
      <c r="K254" s="161">
        <v>7.14</v>
      </c>
      <c r="L254" s="146" t="s">
        <v>1402</v>
      </c>
    </row>
    <row r="255" spans="1:12" ht="25.2" customHeight="1">
      <c r="A255" s="151" t="s">
        <v>1238</v>
      </c>
      <c r="B255" s="145" t="s">
        <v>1239</v>
      </c>
      <c r="C255" s="145" t="s">
        <v>456</v>
      </c>
      <c r="D255" s="151" t="s">
        <v>1243</v>
      </c>
      <c r="E255" s="151" t="s">
        <v>1244</v>
      </c>
      <c r="F255" s="148" t="s">
        <v>561</v>
      </c>
      <c r="G255" s="149">
        <v>7</v>
      </c>
      <c r="H255" s="149">
        <v>1</v>
      </c>
      <c r="I255" s="149">
        <v>7</v>
      </c>
      <c r="J255" s="150">
        <v>50</v>
      </c>
      <c r="K255" s="161">
        <v>7.14</v>
      </c>
      <c r="L255" s="146" t="s">
        <v>1402</v>
      </c>
    </row>
    <row r="256" spans="1:12" ht="25.2" customHeight="1">
      <c r="A256" s="151" t="s">
        <v>1238</v>
      </c>
      <c r="B256" s="145" t="s">
        <v>1239</v>
      </c>
      <c r="C256" s="145" t="s">
        <v>456</v>
      </c>
      <c r="D256" s="151" t="s">
        <v>1245</v>
      </c>
      <c r="E256" s="151" t="s">
        <v>1246</v>
      </c>
      <c r="F256" s="148" t="s">
        <v>561</v>
      </c>
      <c r="G256" s="149">
        <v>7</v>
      </c>
      <c r="H256" s="149">
        <v>1</v>
      </c>
      <c r="I256" s="149">
        <v>7</v>
      </c>
      <c r="J256" s="150">
        <v>50</v>
      </c>
      <c r="K256" s="161">
        <v>7.14</v>
      </c>
      <c r="L256" s="146" t="s">
        <v>1402</v>
      </c>
    </row>
    <row r="257" spans="1:12" ht="25.2" customHeight="1">
      <c r="A257" s="151" t="s">
        <v>1238</v>
      </c>
      <c r="B257" s="145" t="s">
        <v>1239</v>
      </c>
      <c r="C257" s="145" t="s">
        <v>456</v>
      </c>
      <c r="D257" s="151" t="s">
        <v>1216</v>
      </c>
      <c r="E257" s="151" t="s">
        <v>1217</v>
      </c>
      <c r="F257" s="148" t="s">
        <v>561</v>
      </c>
      <c r="G257" s="149">
        <v>7</v>
      </c>
      <c r="H257" s="149">
        <v>1</v>
      </c>
      <c r="I257" s="149">
        <v>7</v>
      </c>
      <c r="J257" s="150">
        <v>50</v>
      </c>
      <c r="K257" s="161">
        <v>7.14</v>
      </c>
      <c r="L257" s="146" t="s">
        <v>1402</v>
      </c>
    </row>
    <row r="258" spans="1:12" ht="25.2" customHeight="1">
      <c r="A258" s="151" t="s">
        <v>1247</v>
      </c>
      <c r="B258" s="145" t="s">
        <v>1248</v>
      </c>
      <c r="C258" s="145" t="s">
        <v>456</v>
      </c>
      <c r="D258" s="151" t="s">
        <v>1249</v>
      </c>
      <c r="E258" s="151" t="s">
        <v>1250</v>
      </c>
      <c r="F258" s="148" t="s">
        <v>561</v>
      </c>
      <c r="G258" s="149">
        <v>7</v>
      </c>
      <c r="H258" s="149">
        <v>1</v>
      </c>
      <c r="I258" s="149">
        <v>8</v>
      </c>
      <c r="J258" s="150">
        <v>50</v>
      </c>
      <c r="K258" s="161">
        <v>7.14</v>
      </c>
      <c r="L258" s="146" t="s">
        <v>1402</v>
      </c>
    </row>
    <row r="259" spans="1:12" ht="25.2" customHeight="1">
      <c r="A259" s="151" t="s">
        <v>1251</v>
      </c>
      <c r="B259" s="145" t="s">
        <v>1252</v>
      </c>
      <c r="C259" s="145" t="s">
        <v>456</v>
      </c>
      <c r="D259" s="151" t="s">
        <v>1253</v>
      </c>
      <c r="E259" s="151" t="s">
        <v>1254</v>
      </c>
      <c r="F259" s="148" t="s">
        <v>561</v>
      </c>
      <c r="G259" s="149">
        <v>1</v>
      </c>
      <c r="H259" s="149">
        <v>1</v>
      </c>
      <c r="I259" s="149">
        <v>7</v>
      </c>
      <c r="J259" s="150">
        <v>50</v>
      </c>
      <c r="K259" s="161">
        <v>50</v>
      </c>
      <c r="L259" s="146" t="s">
        <v>1402</v>
      </c>
    </row>
    <row r="260" spans="1:12" ht="25.2" customHeight="1">
      <c r="A260" s="151" t="s">
        <v>1255</v>
      </c>
      <c r="B260" s="145" t="s">
        <v>1256</v>
      </c>
      <c r="C260" s="145" t="s">
        <v>456</v>
      </c>
      <c r="D260" s="151" t="s">
        <v>1257</v>
      </c>
      <c r="E260" s="151" t="s">
        <v>1258</v>
      </c>
      <c r="F260" s="148" t="s">
        <v>561</v>
      </c>
      <c r="G260" s="149">
        <v>5</v>
      </c>
      <c r="H260" s="149">
        <v>1</v>
      </c>
      <c r="I260" s="149">
        <v>7</v>
      </c>
      <c r="J260" s="150">
        <v>50</v>
      </c>
      <c r="K260" s="161">
        <v>10</v>
      </c>
      <c r="L260" s="146" t="s">
        <v>1402</v>
      </c>
    </row>
    <row r="261" spans="1:12" ht="25.2" customHeight="1">
      <c r="A261" s="151" t="s">
        <v>1255</v>
      </c>
      <c r="B261" s="145" t="s">
        <v>1256</v>
      </c>
      <c r="C261" s="145" t="s">
        <v>456</v>
      </c>
      <c r="D261" s="151" t="s">
        <v>1259</v>
      </c>
      <c r="E261" s="151" t="s">
        <v>1260</v>
      </c>
      <c r="F261" s="148" t="s">
        <v>561</v>
      </c>
      <c r="G261" s="149">
        <v>5</v>
      </c>
      <c r="H261" s="149">
        <v>1</v>
      </c>
      <c r="I261" s="149">
        <v>7</v>
      </c>
      <c r="J261" s="150">
        <v>50</v>
      </c>
      <c r="K261" s="161">
        <v>10</v>
      </c>
      <c r="L261" s="146" t="s">
        <v>1402</v>
      </c>
    </row>
    <row r="262" spans="1:12" ht="25.2" customHeight="1">
      <c r="A262" s="151" t="s">
        <v>1255</v>
      </c>
      <c r="B262" s="145" t="s">
        <v>1256</v>
      </c>
      <c r="C262" s="145" t="s">
        <v>456</v>
      </c>
      <c r="D262" s="151" t="s">
        <v>1261</v>
      </c>
      <c r="E262" s="151" t="s">
        <v>1262</v>
      </c>
      <c r="F262" s="148" t="s">
        <v>1171</v>
      </c>
      <c r="G262" s="149">
        <v>5</v>
      </c>
      <c r="H262" s="149">
        <v>1</v>
      </c>
      <c r="I262" s="149">
        <v>7</v>
      </c>
      <c r="J262" s="150">
        <v>50</v>
      </c>
      <c r="K262" s="161">
        <v>10</v>
      </c>
      <c r="L262" s="146" t="s">
        <v>1402</v>
      </c>
    </row>
    <row r="263" spans="1:12" ht="25.2" customHeight="1">
      <c r="A263" s="151" t="s">
        <v>1263</v>
      </c>
      <c r="B263" s="145" t="s">
        <v>1264</v>
      </c>
      <c r="C263" s="145" t="s">
        <v>456</v>
      </c>
      <c r="D263" s="151" t="s">
        <v>1265</v>
      </c>
      <c r="E263" s="151" t="s">
        <v>1266</v>
      </c>
      <c r="F263" s="148" t="s">
        <v>561</v>
      </c>
      <c r="G263" s="149">
        <v>7</v>
      </c>
      <c r="H263" s="149">
        <v>1</v>
      </c>
      <c r="I263" s="149">
        <v>7</v>
      </c>
      <c r="J263" s="150">
        <v>50</v>
      </c>
      <c r="K263" s="161">
        <v>7.14</v>
      </c>
      <c r="L263" s="146" t="s">
        <v>1402</v>
      </c>
    </row>
    <row r="264" spans="1:12" ht="25.2" customHeight="1">
      <c r="A264" s="151" t="s">
        <v>1263</v>
      </c>
      <c r="B264" s="145" t="s">
        <v>1264</v>
      </c>
      <c r="C264" s="145" t="s">
        <v>456</v>
      </c>
      <c r="D264" s="151" t="s">
        <v>1267</v>
      </c>
      <c r="E264" s="151" t="s">
        <v>1268</v>
      </c>
      <c r="F264" s="148" t="s">
        <v>561</v>
      </c>
      <c r="G264" s="149">
        <v>7</v>
      </c>
      <c r="H264" s="149">
        <v>1</v>
      </c>
      <c r="I264" s="149">
        <v>7</v>
      </c>
      <c r="J264" s="150">
        <v>50</v>
      </c>
      <c r="K264" s="161">
        <v>7.14</v>
      </c>
      <c r="L264" s="146" t="s">
        <v>1402</v>
      </c>
    </row>
    <row r="265" spans="1:12" ht="25.2" customHeight="1">
      <c r="A265" s="151" t="s">
        <v>1269</v>
      </c>
      <c r="B265" s="145" t="s">
        <v>1270</v>
      </c>
      <c r="C265" s="145" t="s">
        <v>456</v>
      </c>
      <c r="D265" s="151" t="s">
        <v>1271</v>
      </c>
      <c r="E265" s="151" t="s">
        <v>1272</v>
      </c>
      <c r="F265" s="148" t="s">
        <v>561</v>
      </c>
      <c r="G265" s="149">
        <v>8</v>
      </c>
      <c r="H265" s="149">
        <v>1</v>
      </c>
      <c r="I265" s="149">
        <v>8</v>
      </c>
      <c r="J265" s="150">
        <v>50</v>
      </c>
      <c r="K265" s="161">
        <v>6.25</v>
      </c>
      <c r="L265" s="146" t="s">
        <v>1402</v>
      </c>
    </row>
    <row r="266" spans="1:12" ht="25.2" customHeight="1">
      <c r="A266" s="151" t="s">
        <v>1269</v>
      </c>
      <c r="B266" s="145" t="s">
        <v>1270</v>
      </c>
      <c r="C266" s="145" t="s">
        <v>456</v>
      </c>
      <c r="D266" s="151" t="s">
        <v>1273</v>
      </c>
      <c r="E266" s="151" t="s">
        <v>1189</v>
      </c>
      <c r="F266" s="148" t="s">
        <v>561</v>
      </c>
      <c r="G266" s="149">
        <v>8</v>
      </c>
      <c r="H266" s="149">
        <v>1</v>
      </c>
      <c r="I266" s="149">
        <v>8</v>
      </c>
      <c r="J266" s="150">
        <v>50</v>
      </c>
      <c r="K266" s="161">
        <v>6.25</v>
      </c>
      <c r="L266" s="146" t="s">
        <v>1402</v>
      </c>
    </row>
    <row r="267" spans="1:12" ht="25.2" customHeight="1">
      <c r="A267" s="151" t="s">
        <v>1269</v>
      </c>
      <c r="B267" s="145" t="s">
        <v>1270</v>
      </c>
      <c r="C267" s="145" t="s">
        <v>456</v>
      </c>
      <c r="D267" s="151" t="s">
        <v>1274</v>
      </c>
      <c r="E267" s="151" t="s">
        <v>1275</v>
      </c>
      <c r="F267" s="148" t="s">
        <v>561</v>
      </c>
      <c r="G267" s="149">
        <v>8</v>
      </c>
      <c r="H267" s="149">
        <v>1</v>
      </c>
      <c r="I267" s="149">
        <v>8</v>
      </c>
      <c r="J267" s="150">
        <v>50</v>
      </c>
      <c r="K267" s="161">
        <v>6.25</v>
      </c>
      <c r="L267" s="146" t="s">
        <v>1402</v>
      </c>
    </row>
    <row r="268" spans="1:12" ht="25.2" customHeight="1">
      <c r="A268" s="151" t="s">
        <v>1269</v>
      </c>
      <c r="B268" s="145" t="s">
        <v>1270</v>
      </c>
      <c r="C268" s="151" t="s">
        <v>456</v>
      </c>
      <c r="D268" s="151" t="s">
        <v>1276</v>
      </c>
      <c r="E268" s="151" t="s">
        <v>1277</v>
      </c>
      <c r="F268" s="148" t="s">
        <v>561</v>
      </c>
      <c r="G268" s="149">
        <v>8</v>
      </c>
      <c r="H268" s="149">
        <v>1</v>
      </c>
      <c r="I268" s="149">
        <v>8</v>
      </c>
      <c r="J268" s="150">
        <v>50</v>
      </c>
      <c r="K268" s="161">
        <v>6.25</v>
      </c>
      <c r="L268" s="146" t="s">
        <v>1402</v>
      </c>
    </row>
    <row r="269" spans="1:12" ht="25.2" customHeight="1">
      <c r="A269" s="151" t="s">
        <v>1269</v>
      </c>
      <c r="B269" s="145" t="s">
        <v>1270</v>
      </c>
      <c r="C269" s="151" t="s">
        <v>456</v>
      </c>
      <c r="D269" s="151" t="s">
        <v>1278</v>
      </c>
      <c r="E269" s="151" t="s">
        <v>1213</v>
      </c>
      <c r="F269" s="148" t="s">
        <v>561</v>
      </c>
      <c r="G269" s="149">
        <v>8</v>
      </c>
      <c r="H269" s="149">
        <v>1</v>
      </c>
      <c r="I269" s="149">
        <v>8</v>
      </c>
      <c r="J269" s="150">
        <v>50</v>
      </c>
      <c r="K269" s="161">
        <v>6.25</v>
      </c>
      <c r="L269" s="146" t="s">
        <v>1402</v>
      </c>
    </row>
    <row r="270" spans="1:12" ht="25.2" customHeight="1">
      <c r="A270" s="151" t="s">
        <v>1279</v>
      </c>
      <c r="B270" s="145" t="s">
        <v>1280</v>
      </c>
      <c r="C270" s="151" t="s">
        <v>456</v>
      </c>
      <c r="D270" s="151" t="s">
        <v>1281</v>
      </c>
      <c r="E270" s="151" t="s">
        <v>1282</v>
      </c>
      <c r="F270" s="148" t="s">
        <v>561</v>
      </c>
      <c r="G270" s="151">
        <v>6</v>
      </c>
      <c r="H270" s="151">
        <v>1</v>
      </c>
      <c r="I270" s="151">
        <v>7</v>
      </c>
      <c r="J270" s="150">
        <v>50</v>
      </c>
      <c r="K270" s="161">
        <v>8.33</v>
      </c>
      <c r="L270" s="146" t="s">
        <v>1402</v>
      </c>
    </row>
    <row r="271" spans="1:12" ht="25.2" customHeight="1">
      <c r="A271" s="151" t="s">
        <v>1283</v>
      </c>
      <c r="B271" s="145" t="s">
        <v>1284</v>
      </c>
      <c r="C271" s="151" t="s">
        <v>456</v>
      </c>
      <c r="D271" s="151" t="s">
        <v>1285</v>
      </c>
      <c r="E271" s="151" t="s">
        <v>1286</v>
      </c>
      <c r="F271" s="148" t="s">
        <v>561</v>
      </c>
      <c r="G271" s="151">
        <v>3</v>
      </c>
      <c r="H271" s="151">
        <v>1</v>
      </c>
      <c r="I271" s="151">
        <v>2</v>
      </c>
      <c r="J271" s="150">
        <v>50</v>
      </c>
      <c r="K271" s="161">
        <v>16.66</v>
      </c>
      <c r="L271" s="146" t="s">
        <v>1402</v>
      </c>
    </row>
    <row r="272" spans="1:12" ht="25.2" customHeight="1">
      <c r="A272" s="151" t="s">
        <v>1283</v>
      </c>
      <c r="B272" s="145" t="s">
        <v>1284</v>
      </c>
      <c r="C272" s="151" t="s">
        <v>456</v>
      </c>
      <c r="D272" s="151" t="s">
        <v>1287</v>
      </c>
      <c r="E272" s="151" t="s">
        <v>1288</v>
      </c>
      <c r="F272" s="148" t="s">
        <v>561</v>
      </c>
      <c r="G272" s="151">
        <v>3</v>
      </c>
      <c r="H272" s="151">
        <v>1</v>
      </c>
      <c r="I272" s="151">
        <v>2</v>
      </c>
      <c r="J272" s="150">
        <v>50</v>
      </c>
      <c r="K272" s="161">
        <v>16.66</v>
      </c>
      <c r="L272" s="146" t="s">
        <v>1402</v>
      </c>
    </row>
    <row r="273" spans="1:12" ht="25.2" customHeight="1">
      <c r="A273" s="151" t="s">
        <v>1283</v>
      </c>
      <c r="B273" s="145" t="s">
        <v>1284</v>
      </c>
      <c r="C273" s="151" t="s">
        <v>456</v>
      </c>
      <c r="D273" s="151" t="s">
        <v>1289</v>
      </c>
      <c r="E273" s="151" t="s">
        <v>1290</v>
      </c>
      <c r="F273" s="148" t="s">
        <v>561</v>
      </c>
      <c r="G273" s="151">
        <v>3</v>
      </c>
      <c r="H273" s="151">
        <v>1</v>
      </c>
      <c r="I273" s="151">
        <v>2</v>
      </c>
      <c r="J273" s="150">
        <v>50</v>
      </c>
      <c r="K273" s="161">
        <v>16.66</v>
      </c>
      <c r="L273" s="146" t="s">
        <v>1402</v>
      </c>
    </row>
    <row r="274" spans="1:12" ht="25.2" customHeight="1">
      <c r="A274" s="151" t="s">
        <v>1283</v>
      </c>
      <c r="B274" s="145" t="s">
        <v>1284</v>
      </c>
      <c r="C274" s="151" t="s">
        <v>456</v>
      </c>
      <c r="D274" s="151" t="s">
        <v>1291</v>
      </c>
      <c r="E274" s="151" t="s">
        <v>1292</v>
      </c>
      <c r="F274" s="148" t="s">
        <v>561</v>
      </c>
      <c r="G274" s="151">
        <v>3</v>
      </c>
      <c r="H274" s="151">
        <v>1</v>
      </c>
      <c r="I274" s="151">
        <v>2</v>
      </c>
      <c r="J274" s="150">
        <v>50</v>
      </c>
      <c r="K274" s="161">
        <v>16.66</v>
      </c>
      <c r="L274" s="146" t="s">
        <v>1402</v>
      </c>
    </row>
    <row r="275" spans="1:12" ht="25.2" customHeight="1">
      <c r="A275" s="151" t="s">
        <v>1283</v>
      </c>
      <c r="B275" s="145" t="s">
        <v>1284</v>
      </c>
      <c r="C275" s="151" t="s">
        <v>456</v>
      </c>
      <c r="D275" s="151" t="s">
        <v>1293</v>
      </c>
      <c r="E275" s="151" t="s">
        <v>1294</v>
      </c>
      <c r="F275" s="148" t="s">
        <v>1171</v>
      </c>
      <c r="G275" s="151">
        <v>3</v>
      </c>
      <c r="H275" s="151">
        <v>1</v>
      </c>
      <c r="I275" s="151">
        <v>2</v>
      </c>
      <c r="J275" s="150">
        <v>50</v>
      </c>
      <c r="K275" s="161">
        <v>16.66</v>
      </c>
      <c r="L275" s="146" t="s">
        <v>1402</v>
      </c>
    </row>
    <row r="276" spans="1:12" ht="25.2" customHeight="1">
      <c r="A276" s="151" t="s">
        <v>1283</v>
      </c>
      <c r="B276" s="145" t="s">
        <v>1284</v>
      </c>
      <c r="C276" s="151" t="s">
        <v>456</v>
      </c>
      <c r="D276" s="151" t="s">
        <v>1295</v>
      </c>
      <c r="E276" s="151" t="s">
        <v>1296</v>
      </c>
      <c r="F276" s="148" t="s">
        <v>1171</v>
      </c>
      <c r="G276" s="151">
        <v>3</v>
      </c>
      <c r="H276" s="151">
        <v>1</v>
      </c>
      <c r="I276" s="151">
        <v>2</v>
      </c>
      <c r="J276" s="150">
        <v>50</v>
      </c>
      <c r="K276" s="161">
        <v>16.66</v>
      </c>
      <c r="L276" s="146" t="s">
        <v>1402</v>
      </c>
    </row>
    <row r="277" spans="1:12" ht="25.2" customHeight="1">
      <c r="A277" s="151" t="s">
        <v>1283</v>
      </c>
      <c r="B277" s="145" t="s">
        <v>1284</v>
      </c>
      <c r="C277" s="151" t="s">
        <v>456</v>
      </c>
      <c r="D277" s="151" t="s">
        <v>1297</v>
      </c>
      <c r="E277" s="151" t="s">
        <v>1298</v>
      </c>
      <c r="F277" s="148" t="s">
        <v>1171</v>
      </c>
      <c r="G277" s="151">
        <v>3</v>
      </c>
      <c r="H277" s="151">
        <v>1</v>
      </c>
      <c r="I277" s="151">
        <v>2</v>
      </c>
      <c r="J277" s="150">
        <v>50</v>
      </c>
      <c r="K277" s="161">
        <v>16.66</v>
      </c>
      <c r="L277" s="146" t="s">
        <v>1402</v>
      </c>
    </row>
    <row r="278" spans="1:12" ht="25.2" customHeight="1">
      <c r="A278" s="151" t="s">
        <v>1283</v>
      </c>
      <c r="B278" s="145" t="s">
        <v>1284</v>
      </c>
      <c r="C278" s="151" t="s">
        <v>456</v>
      </c>
      <c r="D278" s="151" t="s">
        <v>1299</v>
      </c>
      <c r="E278" s="151" t="s">
        <v>1300</v>
      </c>
      <c r="F278" s="148" t="s">
        <v>1171</v>
      </c>
      <c r="G278" s="151">
        <v>3</v>
      </c>
      <c r="H278" s="151">
        <v>1</v>
      </c>
      <c r="I278" s="151">
        <v>2</v>
      </c>
      <c r="J278" s="150">
        <v>50</v>
      </c>
      <c r="K278" s="161">
        <v>16.66</v>
      </c>
      <c r="L278" s="146" t="s">
        <v>1402</v>
      </c>
    </row>
    <row r="279" spans="1:12" ht="25.2" customHeight="1">
      <c r="A279" s="151" t="s">
        <v>1283</v>
      </c>
      <c r="B279" s="145" t="s">
        <v>1284</v>
      </c>
      <c r="C279" s="151" t="s">
        <v>456</v>
      </c>
      <c r="D279" s="151" t="s">
        <v>1301</v>
      </c>
      <c r="E279" s="151" t="s">
        <v>1302</v>
      </c>
      <c r="F279" s="148" t="s">
        <v>1171</v>
      </c>
      <c r="G279" s="151">
        <v>3</v>
      </c>
      <c r="H279" s="151">
        <v>1</v>
      </c>
      <c r="I279" s="151">
        <v>2</v>
      </c>
      <c r="J279" s="150">
        <v>50</v>
      </c>
      <c r="K279" s="161">
        <v>16.66</v>
      </c>
      <c r="L279" s="146" t="s">
        <v>1402</v>
      </c>
    </row>
    <row r="280" spans="1:12" ht="25.2" customHeight="1">
      <c r="A280" s="151" t="s">
        <v>1283</v>
      </c>
      <c r="B280" s="145" t="s">
        <v>1284</v>
      </c>
      <c r="C280" s="151" t="s">
        <v>456</v>
      </c>
      <c r="D280" s="151" t="s">
        <v>1303</v>
      </c>
      <c r="E280" s="151" t="s">
        <v>1304</v>
      </c>
      <c r="F280" s="148" t="s">
        <v>1171</v>
      </c>
      <c r="G280" s="151">
        <v>3</v>
      </c>
      <c r="H280" s="151">
        <v>1</v>
      </c>
      <c r="I280" s="151">
        <v>2</v>
      </c>
      <c r="J280" s="150">
        <v>50</v>
      </c>
      <c r="K280" s="161">
        <v>16.66</v>
      </c>
      <c r="L280" s="146" t="s">
        <v>1402</v>
      </c>
    </row>
    <row r="281" spans="1:12" ht="25.2" customHeight="1">
      <c r="A281" s="151" t="s">
        <v>1305</v>
      </c>
      <c r="B281" s="145" t="s">
        <v>1306</v>
      </c>
      <c r="C281" s="151" t="s">
        <v>456</v>
      </c>
      <c r="D281" s="151" t="s">
        <v>1307</v>
      </c>
      <c r="E281" s="151" t="s">
        <v>1308</v>
      </c>
      <c r="F281" s="148" t="s">
        <v>561</v>
      </c>
      <c r="G281" s="151">
        <v>6</v>
      </c>
      <c r="H281" s="151">
        <v>1</v>
      </c>
      <c r="I281" s="151">
        <v>6</v>
      </c>
      <c r="J281" s="150">
        <v>50</v>
      </c>
      <c r="K281" s="161">
        <v>8.33</v>
      </c>
      <c r="L281" s="146" t="s">
        <v>1402</v>
      </c>
    </row>
    <row r="282" spans="1:12" ht="25.2" customHeight="1">
      <c r="A282" s="151" t="s">
        <v>1309</v>
      </c>
      <c r="B282" s="145" t="s">
        <v>1310</v>
      </c>
      <c r="C282" s="151" t="s">
        <v>456</v>
      </c>
      <c r="D282" s="151" t="s">
        <v>1311</v>
      </c>
      <c r="E282" s="151" t="s">
        <v>1312</v>
      </c>
      <c r="F282" s="148" t="s">
        <v>561</v>
      </c>
      <c r="G282" s="151">
        <v>5</v>
      </c>
      <c r="H282" s="151">
        <v>1</v>
      </c>
      <c r="I282" s="151">
        <v>5</v>
      </c>
      <c r="J282" s="150">
        <v>50</v>
      </c>
      <c r="K282" s="161">
        <v>10</v>
      </c>
      <c r="L282" s="146" t="s">
        <v>1402</v>
      </c>
    </row>
    <row r="283" spans="1:12" ht="25.2" customHeight="1">
      <c r="A283" s="151" t="s">
        <v>1313</v>
      </c>
      <c r="B283" s="145" t="s">
        <v>1314</v>
      </c>
      <c r="C283" s="151" t="s">
        <v>456</v>
      </c>
      <c r="D283" s="151" t="s">
        <v>1315</v>
      </c>
      <c r="E283" s="151" t="s">
        <v>1316</v>
      </c>
      <c r="F283" s="148" t="s">
        <v>561</v>
      </c>
      <c r="G283" s="151">
        <v>2</v>
      </c>
      <c r="H283" s="151">
        <v>1</v>
      </c>
      <c r="I283" s="151">
        <v>6</v>
      </c>
      <c r="J283" s="150">
        <v>50</v>
      </c>
      <c r="K283" s="161">
        <v>25</v>
      </c>
      <c r="L283" s="146" t="s">
        <v>1402</v>
      </c>
    </row>
    <row r="284" spans="1:12" ht="25.2" customHeight="1">
      <c r="A284" s="151" t="s">
        <v>1313</v>
      </c>
      <c r="B284" s="145" t="s">
        <v>1314</v>
      </c>
      <c r="C284" s="151" t="s">
        <v>456</v>
      </c>
      <c r="D284" s="151" t="s">
        <v>1317</v>
      </c>
      <c r="E284" s="151" t="s">
        <v>1318</v>
      </c>
      <c r="F284" s="148" t="s">
        <v>561</v>
      </c>
      <c r="G284" s="151">
        <v>2</v>
      </c>
      <c r="H284" s="151">
        <v>1</v>
      </c>
      <c r="I284" s="151">
        <v>6</v>
      </c>
      <c r="J284" s="150">
        <v>50</v>
      </c>
      <c r="K284" s="161">
        <v>25</v>
      </c>
      <c r="L284" s="146" t="s">
        <v>1402</v>
      </c>
    </row>
    <row r="285" spans="1:12" ht="25.2" customHeight="1">
      <c r="A285" s="151" t="s">
        <v>1319</v>
      </c>
      <c r="B285" s="145" t="s">
        <v>1320</v>
      </c>
      <c r="C285" s="151" t="s">
        <v>456</v>
      </c>
      <c r="D285" s="151" t="s">
        <v>1321</v>
      </c>
      <c r="E285" s="151" t="s">
        <v>1322</v>
      </c>
      <c r="F285" s="148" t="s">
        <v>561</v>
      </c>
      <c r="G285" s="151">
        <v>6</v>
      </c>
      <c r="H285" s="151">
        <v>1</v>
      </c>
      <c r="I285" s="151">
        <v>6</v>
      </c>
      <c r="J285" s="150">
        <v>50</v>
      </c>
      <c r="K285" s="161">
        <v>8.33</v>
      </c>
      <c r="L285" s="146" t="s">
        <v>1402</v>
      </c>
    </row>
    <row r="286" spans="1:12" ht="25.2" customHeight="1">
      <c r="A286" s="151" t="s">
        <v>1319</v>
      </c>
      <c r="B286" s="145" t="s">
        <v>1320</v>
      </c>
      <c r="C286" s="151" t="s">
        <v>456</v>
      </c>
      <c r="D286" s="151" t="s">
        <v>1323</v>
      </c>
      <c r="E286" s="151" t="s">
        <v>1324</v>
      </c>
      <c r="F286" s="148" t="s">
        <v>561</v>
      </c>
      <c r="G286" s="151">
        <v>6</v>
      </c>
      <c r="H286" s="151">
        <v>1</v>
      </c>
      <c r="I286" s="151">
        <v>6</v>
      </c>
      <c r="J286" s="150">
        <v>50</v>
      </c>
      <c r="K286" s="161">
        <v>8.33</v>
      </c>
      <c r="L286" s="146" t="s">
        <v>1402</v>
      </c>
    </row>
    <row r="287" spans="1:12" ht="25.2" customHeight="1">
      <c r="A287" s="151" t="s">
        <v>1325</v>
      </c>
      <c r="B287" s="145" t="s">
        <v>1326</v>
      </c>
      <c r="C287" s="151" t="s">
        <v>456</v>
      </c>
      <c r="D287" s="151" t="s">
        <v>1327</v>
      </c>
      <c r="E287" s="151" t="s">
        <v>1328</v>
      </c>
      <c r="F287" s="148" t="s">
        <v>561</v>
      </c>
      <c r="G287" s="151">
        <v>9</v>
      </c>
      <c r="H287" s="151">
        <v>1</v>
      </c>
      <c r="I287" s="151">
        <v>9</v>
      </c>
      <c r="J287" s="150">
        <v>50</v>
      </c>
      <c r="K287" s="161">
        <v>5.55</v>
      </c>
      <c r="L287" s="146" t="s">
        <v>1402</v>
      </c>
    </row>
    <row r="288" spans="1:12" ht="25.2" customHeight="1">
      <c r="A288" s="151" t="s">
        <v>1329</v>
      </c>
      <c r="B288" s="145" t="s">
        <v>1330</v>
      </c>
      <c r="C288" s="151" t="s">
        <v>456</v>
      </c>
      <c r="D288" s="151" t="s">
        <v>1331</v>
      </c>
      <c r="E288" s="151" t="s">
        <v>1332</v>
      </c>
      <c r="F288" s="148" t="s">
        <v>561</v>
      </c>
      <c r="G288" s="151">
        <v>5</v>
      </c>
      <c r="H288" s="151">
        <v>1</v>
      </c>
      <c r="I288" s="151">
        <v>5</v>
      </c>
      <c r="J288" s="150">
        <v>50</v>
      </c>
      <c r="K288" s="161">
        <v>10</v>
      </c>
      <c r="L288" s="146" t="s">
        <v>1402</v>
      </c>
    </row>
    <row r="289" spans="1:24" ht="25.2" customHeight="1">
      <c r="A289" s="151" t="s">
        <v>1333</v>
      </c>
      <c r="B289" s="145" t="s">
        <v>1334</v>
      </c>
      <c r="C289" s="151" t="s">
        <v>456</v>
      </c>
      <c r="D289" s="151" t="s">
        <v>1335</v>
      </c>
      <c r="E289" s="151" t="s">
        <v>1336</v>
      </c>
      <c r="F289" s="148" t="s">
        <v>561</v>
      </c>
      <c r="G289" s="151">
        <v>2</v>
      </c>
      <c r="H289" s="151">
        <v>1</v>
      </c>
      <c r="I289" s="151">
        <v>10</v>
      </c>
      <c r="J289" s="150">
        <v>50</v>
      </c>
      <c r="K289" s="161">
        <v>25</v>
      </c>
      <c r="L289" s="146" t="s">
        <v>1402</v>
      </c>
    </row>
    <row r="290" spans="1:24" ht="25.2" customHeight="1">
      <c r="A290" s="151" t="s">
        <v>1333</v>
      </c>
      <c r="B290" s="145" t="s">
        <v>1334</v>
      </c>
      <c r="C290" s="151" t="s">
        <v>456</v>
      </c>
      <c r="D290" s="151" t="s">
        <v>1337</v>
      </c>
      <c r="E290" s="151" t="s">
        <v>1338</v>
      </c>
      <c r="F290" s="148" t="s">
        <v>561</v>
      </c>
      <c r="G290" s="151">
        <v>2</v>
      </c>
      <c r="H290" s="151">
        <v>1</v>
      </c>
      <c r="I290" s="151">
        <v>10</v>
      </c>
      <c r="J290" s="150">
        <v>50</v>
      </c>
      <c r="K290" s="161">
        <v>25</v>
      </c>
      <c r="L290" s="146" t="s">
        <v>1402</v>
      </c>
    </row>
    <row r="291" spans="1:24" ht="25.2" customHeight="1">
      <c r="A291" s="151" t="s">
        <v>1339</v>
      </c>
      <c r="B291" s="151" t="s">
        <v>1139</v>
      </c>
      <c r="C291" s="151" t="s">
        <v>456</v>
      </c>
      <c r="D291" s="151" t="s">
        <v>1340</v>
      </c>
      <c r="E291" s="151" t="s">
        <v>1341</v>
      </c>
      <c r="F291" s="148" t="s">
        <v>561</v>
      </c>
      <c r="G291" s="151">
        <v>2</v>
      </c>
      <c r="H291" s="151">
        <v>2</v>
      </c>
      <c r="I291" s="151">
        <v>2</v>
      </c>
      <c r="J291" s="150">
        <v>50</v>
      </c>
      <c r="K291" s="161">
        <v>25</v>
      </c>
      <c r="L291" s="146" t="s">
        <v>1402</v>
      </c>
    </row>
    <row r="292" spans="1:24" ht="25.2" customHeight="1">
      <c r="A292" s="151" t="s">
        <v>1342</v>
      </c>
      <c r="B292" s="151" t="s">
        <v>1343</v>
      </c>
      <c r="C292" s="151" t="s">
        <v>456</v>
      </c>
      <c r="D292" s="151" t="s">
        <v>1344</v>
      </c>
      <c r="E292" s="151" t="s">
        <v>1345</v>
      </c>
      <c r="F292" s="148" t="s">
        <v>561</v>
      </c>
      <c r="G292" s="151">
        <v>9</v>
      </c>
      <c r="H292" s="151">
        <v>1</v>
      </c>
      <c r="I292" s="151">
        <v>9</v>
      </c>
      <c r="J292" s="150">
        <v>50</v>
      </c>
      <c r="K292" s="161">
        <v>5.55</v>
      </c>
      <c r="L292" s="146" t="s">
        <v>1402</v>
      </c>
    </row>
    <row r="293" spans="1:24" ht="25.2" customHeight="1">
      <c r="A293" s="151" t="s">
        <v>1346</v>
      </c>
      <c r="B293" s="151" t="s">
        <v>1347</v>
      </c>
      <c r="C293" s="151" t="s">
        <v>456</v>
      </c>
      <c r="D293" s="151" t="s">
        <v>1348</v>
      </c>
      <c r="E293" s="151" t="s">
        <v>1349</v>
      </c>
      <c r="F293" s="148" t="s">
        <v>561</v>
      </c>
      <c r="G293" s="151">
        <v>7</v>
      </c>
      <c r="H293" s="151">
        <v>1</v>
      </c>
      <c r="I293" s="151">
        <v>7</v>
      </c>
      <c r="J293" s="150">
        <v>50</v>
      </c>
      <c r="K293" s="161">
        <v>7.14</v>
      </c>
      <c r="L293" s="146" t="s">
        <v>1402</v>
      </c>
    </row>
    <row r="294" spans="1:24" ht="25.2" customHeight="1">
      <c r="A294" s="151" t="s">
        <v>1350</v>
      </c>
      <c r="B294" s="151" t="s">
        <v>1351</v>
      </c>
      <c r="C294" s="151" t="s">
        <v>456</v>
      </c>
      <c r="D294" s="151" t="s">
        <v>1278</v>
      </c>
      <c r="E294" s="151" t="s">
        <v>1213</v>
      </c>
      <c r="F294" s="148" t="s">
        <v>1171</v>
      </c>
      <c r="G294" s="151">
        <v>8</v>
      </c>
      <c r="H294" s="151">
        <v>1</v>
      </c>
      <c r="I294" s="151">
        <v>11</v>
      </c>
      <c r="J294" s="150">
        <v>50</v>
      </c>
      <c r="K294" s="161">
        <v>6.25</v>
      </c>
      <c r="L294" s="146" t="s">
        <v>1402</v>
      </c>
    </row>
    <row r="295" spans="1:24" ht="25.2" customHeight="1">
      <c r="A295" s="151" t="s">
        <v>1350</v>
      </c>
      <c r="B295" s="151" t="s">
        <v>1351</v>
      </c>
      <c r="C295" s="151" t="s">
        <v>456</v>
      </c>
      <c r="D295" s="151" t="s">
        <v>1352</v>
      </c>
      <c r="E295" s="151" t="s">
        <v>1353</v>
      </c>
      <c r="F295" s="148" t="s">
        <v>1171</v>
      </c>
      <c r="G295" s="151">
        <v>8</v>
      </c>
      <c r="H295" s="151">
        <v>1</v>
      </c>
      <c r="I295" s="151">
        <v>11</v>
      </c>
      <c r="J295" s="150">
        <v>50</v>
      </c>
      <c r="K295" s="161">
        <v>6.25</v>
      </c>
      <c r="L295" s="146" t="s">
        <v>1402</v>
      </c>
    </row>
    <row r="296" spans="1:24" ht="25.2" customHeight="1">
      <c r="A296" s="151" t="s">
        <v>1354</v>
      </c>
      <c r="B296" s="151" t="s">
        <v>1355</v>
      </c>
      <c r="C296" s="151" t="s">
        <v>456</v>
      </c>
      <c r="D296" s="151" t="s">
        <v>1243</v>
      </c>
      <c r="E296" s="151" t="s">
        <v>1244</v>
      </c>
      <c r="F296" s="148" t="s">
        <v>1171</v>
      </c>
      <c r="G296" s="151">
        <v>7</v>
      </c>
      <c r="H296" s="151">
        <v>1</v>
      </c>
      <c r="I296" s="151">
        <v>9</v>
      </c>
      <c r="J296" s="150">
        <v>50</v>
      </c>
      <c r="K296" s="161">
        <v>7.14</v>
      </c>
      <c r="L296" s="146" t="s">
        <v>1402</v>
      </c>
    </row>
    <row r="297" spans="1:24" ht="25.2" customHeight="1">
      <c r="A297" s="151" t="s">
        <v>1356</v>
      </c>
      <c r="B297" s="151" t="s">
        <v>1357</v>
      </c>
      <c r="C297" s="151" t="s">
        <v>456</v>
      </c>
      <c r="D297" s="151" t="s">
        <v>1358</v>
      </c>
      <c r="E297" s="151" t="s">
        <v>1359</v>
      </c>
      <c r="F297" s="148" t="s">
        <v>1171</v>
      </c>
      <c r="G297" s="151">
        <v>6</v>
      </c>
      <c r="H297" s="151">
        <v>1</v>
      </c>
      <c r="I297" s="151">
        <v>6</v>
      </c>
      <c r="J297" s="150">
        <v>50</v>
      </c>
      <c r="K297" s="161">
        <v>8.33</v>
      </c>
      <c r="L297" s="146" t="s">
        <v>1402</v>
      </c>
    </row>
    <row r="298" spans="1:24" ht="25.2" customHeight="1">
      <c r="A298" s="172" t="s">
        <v>795</v>
      </c>
      <c r="B298" s="173" t="s">
        <v>796</v>
      </c>
      <c r="C298" s="172" t="s">
        <v>456</v>
      </c>
      <c r="D298" s="172" t="s">
        <v>797</v>
      </c>
      <c r="E298" s="174" t="s">
        <v>798</v>
      </c>
      <c r="F298" s="172" t="s">
        <v>561</v>
      </c>
      <c r="G298" s="175">
        <v>14</v>
      </c>
      <c r="H298" s="175">
        <v>14</v>
      </c>
      <c r="I298" s="175">
        <v>14</v>
      </c>
      <c r="J298" s="176">
        <v>50</v>
      </c>
      <c r="K298" s="177">
        <v>3.57</v>
      </c>
      <c r="L298" s="146" t="s">
        <v>1469</v>
      </c>
      <c r="M298" s="152"/>
      <c r="N298" s="152"/>
      <c r="O298" s="152"/>
      <c r="P298" s="152"/>
      <c r="Q298" s="152"/>
      <c r="R298" s="152"/>
      <c r="S298" s="152"/>
      <c r="T298" s="152"/>
      <c r="U298" s="152"/>
      <c r="V298" s="152"/>
      <c r="W298" s="152"/>
      <c r="X298" s="152"/>
    </row>
    <row r="299" spans="1:24" ht="25.2" customHeight="1">
      <c r="A299" s="172" t="s">
        <v>795</v>
      </c>
      <c r="B299" s="173" t="s">
        <v>796</v>
      </c>
      <c r="C299" s="172" t="s">
        <v>456</v>
      </c>
      <c r="D299" s="172" t="s">
        <v>799</v>
      </c>
      <c r="E299" s="174" t="s">
        <v>800</v>
      </c>
      <c r="F299" s="172" t="s">
        <v>561</v>
      </c>
      <c r="G299" s="175">
        <v>14</v>
      </c>
      <c r="H299" s="175">
        <v>14</v>
      </c>
      <c r="I299" s="175">
        <v>14</v>
      </c>
      <c r="J299" s="176">
        <v>50</v>
      </c>
      <c r="K299" s="177">
        <v>3.57</v>
      </c>
      <c r="L299" s="146" t="s">
        <v>1469</v>
      </c>
    </row>
    <row r="300" spans="1:24" ht="25.2" customHeight="1">
      <c r="A300" s="172" t="s">
        <v>795</v>
      </c>
      <c r="B300" s="173" t="s">
        <v>796</v>
      </c>
      <c r="C300" s="172" t="s">
        <v>456</v>
      </c>
      <c r="D300" s="172" t="s">
        <v>801</v>
      </c>
      <c r="E300" s="174" t="s">
        <v>802</v>
      </c>
      <c r="F300" s="172" t="s">
        <v>561</v>
      </c>
      <c r="G300" s="175">
        <v>14</v>
      </c>
      <c r="H300" s="175">
        <v>14</v>
      </c>
      <c r="I300" s="175">
        <v>14</v>
      </c>
      <c r="J300" s="176">
        <v>50</v>
      </c>
      <c r="K300" s="177">
        <v>3.57</v>
      </c>
      <c r="L300" s="146" t="s">
        <v>1469</v>
      </c>
    </row>
    <row r="301" spans="1:24" ht="25.2" customHeight="1">
      <c r="A301" s="172" t="s">
        <v>795</v>
      </c>
      <c r="B301" s="173" t="s">
        <v>796</v>
      </c>
      <c r="C301" s="172" t="s">
        <v>456</v>
      </c>
      <c r="D301" s="172" t="s">
        <v>803</v>
      </c>
      <c r="E301" s="174" t="s">
        <v>804</v>
      </c>
      <c r="F301" s="172" t="s">
        <v>561</v>
      </c>
      <c r="G301" s="175">
        <v>14</v>
      </c>
      <c r="H301" s="175">
        <v>14</v>
      </c>
      <c r="I301" s="175">
        <v>14</v>
      </c>
      <c r="J301" s="176">
        <v>50</v>
      </c>
      <c r="K301" s="177">
        <v>3.57</v>
      </c>
      <c r="L301" s="146" t="s">
        <v>1469</v>
      </c>
    </row>
    <row r="302" spans="1:24" ht="25.2" customHeight="1">
      <c r="A302" s="172" t="s">
        <v>795</v>
      </c>
      <c r="B302" s="173" t="s">
        <v>796</v>
      </c>
      <c r="C302" s="172" t="s">
        <v>456</v>
      </c>
      <c r="D302" s="172" t="s">
        <v>805</v>
      </c>
      <c r="E302" s="174" t="s">
        <v>806</v>
      </c>
      <c r="F302" s="172" t="s">
        <v>561</v>
      </c>
      <c r="G302" s="175">
        <v>14</v>
      </c>
      <c r="H302" s="175">
        <v>14</v>
      </c>
      <c r="I302" s="175">
        <v>14</v>
      </c>
      <c r="J302" s="176">
        <v>50</v>
      </c>
      <c r="K302" s="177">
        <v>3.57</v>
      </c>
      <c r="L302" s="146" t="s">
        <v>1469</v>
      </c>
    </row>
    <row r="303" spans="1:24" ht="25.2" customHeight="1">
      <c r="A303" s="172" t="s">
        <v>795</v>
      </c>
      <c r="B303" s="173" t="s">
        <v>796</v>
      </c>
      <c r="C303" s="172" t="s">
        <v>456</v>
      </c>
      <c r="D303" s="172" t="s">
        <v>807</v>
      </c>
      <c r="E303" s="174" t="s">
        <v>808</v>
      </c>
      <c r="F303" s="172" t="s">
        <v>561</v>
      </c>
      <c r="G303" s="175">
        <v>14</v>
      </c>
      <c r="H303" s="175">
        <v>14</v>
      </c>
      <c r="I303" s="175">
        <v>14</v>
      </c>
      <c r="J303" s="176">
        <v>50</v>
      </c>
      <c r="K303" s="177">
        <v>3.57</v>
      </c>
      <c r="L303" s="146" t="s">
        <v>1469</v>
      </c>
    </row>
    <row r="304" spans="1:24" ht="25.2" customHeight="1">
      <c r="A304" s="172" t="s">
        <v>795</v>
      </c>
      <c r="B304" s="173" t="s">
        <v>796</v>
      </c>
      <c r="C304" s="172" t="s">
        <v>456</v>
      </c>
      <c r="D304" s="172" t="s">
        <v>809</v>
      </c>
      <c r="E304" s="174" t="s">
        <v>810</v>
      </c>
      <c r="F304" s="172" t="s">
        <v>561</v>
      </c>
      <c r="G304" s="175">
        <v>14</v>
      </c>
      <c r="H304" s="175">
        <v>14</v>
      </c>
      <c r="I304" s="175">
        <v>14</v>
      </c>
      <c r="J304" s="176">
        <v>50</v>
      </c>
      <c r="K304" s="177">
        <v>3.57</v>
      </c>
      <c r="L304" s="146" t="s">
        <v>1469</v>
      </c>
    </row>
    <row r="305" spans="1:12" ht="25.2" customHeight="1">
      <c r="A305" s="172" t="s">
        <v>795</v>
      </c>
      <c r="B305" s="173" t="s">
        <v>796</v>
      </c>
      <c r="C305" s="172" t="s">
        <v>456</v>
      </c>
      <c r="D305" s="172" t="s">
        <v>811</v>
      </c>
      <c r="E305" s="174" t="s">
        <v>812</v>
      </c>
      <c r="F305" s="172" t="s">
        <v>561</v>
      </c>
      <c r="G305" s="175">
        <v>14</v>
      </c>
      <c r="H305" s="175">
        <v>14</v>
      </c>
      <c r="I305" s="175">
        <v>14</v>
      </c>
      <c r="J305" s="176">
        <v>50</v>
      </c>
      <c r="K305" s="177">
        <v>3.57</v>
      </c>
      <c r="L305" s="146" t="s">
        <v>1469</v>
      </c>
    </row>
    <row r="306" spans="1:12" ht="25.2" customHeight="1">
      <c r="A306" s="172" t="s">
        <v>795</v>
      </c>
      <c r="B306" s="173" t="s">
        <v>796</v>
      </c>
      <c r="C306" s="172" t="s">
        <v>456</v>
      </c>
      <c r="D306" s="172" t="s">
        <v>813</v>
      </c>
      <c r="E306" s="174" t="s">
        <v>814</v>
      </c>
      <c r="F306" s="172" t="s">
        <v>561</v>
      </c>
      <c r="G306" s="175">
        <v>14</v>
      </c>
      <c r="H306" s="175">
        <v>14</v>
      </c>
      <c r="I306" s="175">
        <v>14</v>
      </c>
      <c r="J306" s="176">
        <v>50</v>
      </c>
      <c r="K306" s="177">
        <v>3.57</v>
      </c>
      <c r="L306" s="146" t="s">
        <v>1469</v>
      </c>
    </row>
    <row r="307" spans="1:12" ht="25.2" customHeight="1">
      <c r="A307" s="172" t="s">
        <v>795</v>
      </c>
      <c r="B307" s="173" t="s">
        <v>796</v>
      </c>
      <c r="C307" s="172" t="s">
        <v>456</v>
      </c>
      <c r="D307" s="215" t="s">
        <v>1408</v>
      </c>
      <c r="E307" s="174" t="s">
        <v>816</v>
      </c>
      <c r="F307" s="172" t="s">
        <v>561</v>
      </c>
      <c r="G307" s="175">
        <v>14</v>
      </c>
      <c r="H307" s="175">
        <v>14</v>
      </c>
      <c r="I307" s="175">
        <v>14</v>
      </c>
      <c r="J307" s="176">
        <v>50</v>
      </c>
      <c r="K307" s="177">
        <v>3.57</v>
      </c>
      <c r="L307" s="146" t="s">
        <v>1469</v>
      </c>
    </row>
    <row r="308" spans="1:12" ht="25.2" customHeight="1">
      <c r="A308" s="172" t="s">
        <v>795</v>
      </c>
      <c r="B308" s="173" t="s">
        <v>796</v>
      </c>
      <c r="C308" s="172" t="s">
        <v>456</v>
      </c>
      <c r="D308" s="172" t="s">
        <v>817</v>
      </c>
      <c r="E308" s="174" t="s">
        <v>818</v>
      </c>
      <c r="F308" s="172" t="s">
        <v>561</v>
      </c>
      <c r="G308" s="175">
        <v>14</v>
      </c>
      <c r="H308" s="175">
        <v>14</v>
      </c>
      <c r="I308" s="175">
        <v>14</v>
      </c>
      <c r="J308" s="176">
        <v>50</v>
      </c>
      <c r="K308" s="177">
        <v>3.57</v>
      </c>
      <c r="L308" s="146" t="s">
        <v>1469</v>
      </c>
    </row>
    <row r="309" spans="1:12" ht="25.2" customHeight="1">
      <c r="A309" s="172" t="s">
        <v>795</v>
      </c>
      <c r="B309" s="173" t="s">
        <v>796</v>
      </c>
      <c r="C309" s="172" t="s">
        <v>456</v>
      </c>
      <c r="D309" s="172" t="s">
        <v>819</v>
      </c>
      <c r="E309" s="174" t="s">
        <v>820</v>
      </c>
      <c r="F309" s="172" t="s">
        <v>561</v>
      </c>
      <c r="G309" s="175">
        <v>14</v>
      </c>
      <c r="H309" s="175">
        <v>14</v>
      </c>
      <c r="I309" s="175">
        <v>14</v>
      </c>
      <c r="J309" s="176">
        <v>50</v>
      </c>
      <c r="K309" s="177">
        <v>3.57</v>
      </c>
      <c r="L309" s="146" t="s">
        <v>1469</v>
      </c>
    </row>
    <row r="310" spans="1:12" ht="25.2" customHeight="1">
      <c r="A310" s="172" t="s">
        <v>795</v>
      </c>
      <c r="B310" s="173" t="s">
        <v>796</v>
      </c>
      <c r="C310" s="172" t="s">
        <v>456</v>
      </c>
      <c r="D310" s="172" t="s">
        <v>821</v>
      </c>
      <c r="E310" s="174" t="s">
        <v>822</v>
      </c>
      <c r="F310" s="172" t="s">
        <v>561</v>
      </c>
      <c r="G310" s="175">
        <v>14</v>
      </c>
      <c r="H310" s="175">
        <v>14</v>
      </c>
      <c r="I310" s="175">
        <v>14</v>
      </c>
      <c r="J310" s="176">
        <v>50</v>
      </c>
      <c r="K310" s="177">
        <v>3.57</v>
      </c>
      <c r="L310" s="146" t="s">
        <v>1469</v>
      </c>
    </row>
    <row r="311" spans="1:12" ht="25.2" customHeight="1">
      <c r="A311" s="172" t="s">
        <v>795</v>
      </c>
      <c r="B311" s="173" t="s">
        <v>796</v>
      </c>
      <c r="C311" s="172" t="s">
        <v>456</v>
      </c>
      <c r="D311" s="172" t="s">
        <v>823</v>
      </c>
      <c r="E311" s="174" t="s">
        <v>824</v>
      </c>
      <c r="F311" s="172" t="s">
        <v>561</v>
      </c>
      <c r="G311" s="175">
        <v>14</v>
      </c>
      <c r="H311" s="175">
        <v>14</v>
      </c>
      <c r="I311" s="175">
        <v>14</v>
      </c>
      <c r="J311" s="176">
        <v>50</v>
      </c>
      <c r="K311" s="177">
        <v>3.57</v>
      </c>
      <c r="L311" s="146" t="s">
        <v>1469</v>
      </c>
    </row>
    <row r="312" spans="1:12" ht="25.2" customHeight="1">
      <c r="A312" s="172" t="s">
        <v>795</v>
      </c>
      <c r="B312" s="173" t="s">
        <v>796</v>
      </c>
      <c r="C312" s="172" t="s">
        <v>456</v>
      </c>
      <c r="D312" s="172" t="s">
        <v>825</v>
      </c>
      <c r="E312" s="174" t="s">
        <v>826</v>
      </c>
      <c r="F312" s="172" t="s">
        <v>561</v>
      </c>
      <c r="G312" s="175">
        <v>14</v>
      </c>
      <c r="H312" s="175">
        <v>14</v>
      </c>
      <c r="I312" s="175">
        <v>14</v>
      </c>
      <c r="J312" s="176">
        <v>50</v>
      </c>
      <c r="K312" s="177">
        <v>3.57</v>
      </c>
      <c r="L312" s="146" t="s">
        <v>1469</v>
      </c>
    </row>
    <row r="313" spans="1:12" ht="25.2" customHeight="1">
      <c r="A313" s="172" t="s">
        <v>795</v>
      </c>
      <c r="B313" s="173" t="s">
        <v>796</v>
      </c>
      <c r="C313" s="172" t="s">
        <v>456</v>
      </c>
      <c r="D313" s="172" t="s">
        <v>827</v>
      </c>
      <c r="E313" s="174" t="s">
        <v>828</v>
      </c>
      <c r="F313" s="172" t="s">
        <v>561</v>
      </c>
      <c r="G313" s="175">
        <v>14</v>
      </c>
      <c r="H313" s="175">
        <v>14</v>
      </c>
      <c r="I313" s="175">
        <v>14</v>
      </c>
      <c r="J313" s="176">
        <v>50</v>
      </c>
      <c r="K313" s="177">
        <v>3.57</v>
      </c>
      <c r="L313" s="146" t="s">
        <v>1469</v>
      </c>
    </row>
    <row r="314" spans="1:12" ht="25.2" customHeight="1">
      <c r="A314" s="172" t="s">
        <v>795</v>
      </c>
      <c r="B314" s="173" t="s">
        <v>796</v>
      </c>
      <c r="C314" s="172" t="s">
        <v>456</v>
      </c>
      <c r="D314" s="172" t="s">
        <v>829</v>
      </c>
      <c r="E314" s="174" t="s">
        <v>830</v>
      </c>
      <c r="F314" s="172" t="s">
        <v>561</v>
      </c>
      <c r="G314" s="175">
        <v>14</v>
      </c>
      <c r="H314" s="175">
        <v>14</v>
      </c>
      <c r="I314" s="175">
        <v>14</v>
      </c>
      <c r="J314" s="176">
        <v>50</v>
      </c>
      <c r="K314" s="177">
        <v>3.57</v>
      </c>
      <c r="L314" s="146" t="s">
        <v>1469</v>
      </c>
    </row>
    <row r="315" spans="1:12" ht="25.2" customHeight="1">
      <c r="A315" s="172" t="s">
        <v>795</v>
      </c>
      <c r="B315" s="173" t="s">
        <v>796</v>
      </c>
      <c r="C315" s="172" t="s">
        <v>456</v>
      </c>
      <c r="D315" s="172" t="s">
        <v>831</v>
      </c>
      <c r="E315" s="174" t="s">
        <v>832</v>
      </c>
      <c r="F315" s="172" t="s">
        <v>561</v>
      </c>
      <c r="G315" s="175">
        <v>14</v>
      </c>
      <c r="H315" s="175">
        <v>14</v>
      </c>
      <c r="I315" s="175">
        <v>14</v>
      </c>
      <c r="J315" s="176">
        <v>50</v>
      </c>
      <c r="K315" s="177">
        <v>3.57</v>
      </c>
      <c r="L315" s="146" t="s">
        <v>1469</v>
      </c>
    </row>
    <row r="316" spans="1:12" ht="25.2" customHeight="1">
      <c r="A316" s="172" t="s">
        <v>795</v>
      </c>
      <c r="B316" s="173" t="s">
        <v>796</v>
      </c>
      <c r="C316" s="172" t="s">
        <v>456</v>
      </c>
      <c r="D316" s="172" t="s">
        <v>833</v>
      </c>
      <c r="E316" s="174" t="s">
        <v>834</v>
      </c>
      <c r="F316" s="172" t="s">
        <v>561</v>
      </c>
      <c r="G316" s="175">
        <v>14</v>
      </c>
      <c r="H316" s="175">
        <v>14</v>
      </c>
      <c r="I316" s="175">
        <v>14</v>
      </c>
      <c r="J316" s="176">
        <v>50</v>
      </c>
      <c r="K316" s="177">
        <v>3.57</v>
      </c>
      <c r="L316" s="146" t="s">
        <v>1469</v>
      </c>
    </row>
    <row r="317" spans="1:12" ht="25.2" customHeight="1">
      <c r="A317" s="172" t="s">
        <v>795</v>
      </c>
      <c r="B317" s="173" t="s">
        <v>796</v>
      </c>
      <c r="C317" s="172" t="s">
        <v>456</v>
      </c>
      <c r="D317" s="172" t="s">
        <v>835</v>
      </c>
      <c r="E317" s="174" t="s">
        <v>836</v>
      </c>
      <c r="F317" s="172" t="s">
        <v>561</v>
      </c>
      <c r="G317" s="175">
        <v>14</v>
      </c>
      <c r="H317" s="175">
        <v>14</v>
      </c>
      <c r="I317" s="175">
        <v>14</v>
      </c>
      <c r="J317" s="176">
        <v>50</v>
      </c>
      <c r="K317" s="177">
        <v>3.57</v>
      </c>
      <c r="L317" s="146" t="s">
        <v>1469</v>
      </c>
    </row>
    <row r="318" spans="1:12" ht="25.2" customHeight="1">
      <c r="A318" s="172" t="s">
        <v>795</v>
      </c>
      <c r="B318" s="173" t="s">
        <v>796</v>
      </c>
      <c r="C318" s="172" t="s">
        <v>456</v>
      </c>
      <c r="D318" s="172" t="s">
        <v>837</v>
      </c>
      <c r="E318" s="174" t="s">
        <v>838</v>
      </c>
      <c r="F318" s="172" t="s">
        <v>561</v>
      </c>
      <c r="G318" s="175">
        <v>14</v>
      </c>
      <c r="H318" s="175">
        <v>14</v>
      </c>
      <c r="I318" s="175">
        <v>14</v>
      </c>
      <c r="J318" s="176">
        <v>50</v>
      </c>
      <c r="K318" s="177">
        <v>3.57</v>
      </c>
      <c r="L318" s="146" t="s">
        <v>1469</v>
      </c>
    </row>
    <row r="319" spans="1:12" ht="25.2" customHeight="1">
      <c r="A319" s="172" t="s">
        <v>795</v>
      </c>
      <c r="B319" s="173" t="s">
        <v>796</v>
      </c>
      <c r="C319" s="172" t="s">
        <v>456</v>
      </c>
      <c r="D319" s="172" t="s">
        <v>839</v>
      </c>
      <c r="E319" s="174" t="s">
        <v>840</v>
      </c>
      <c r="F319" s="172" t="s">
        <v>561</v>
      </c>
      <c r="G319" s="175">
        <v>14</v>
      </c>
      <c r="H319" s="175">
        <v>14</v>
      </c>
      <c r="I319" s="175">
        <v>14</v>
      </c>
      <c r="J319" s="176">
        <v>50</v>
      </c>
      <c r="K319" s="177">
        <v>3.57</v>
      </c>
      <c r="L319" s="146" t="s">
        <v>1469</v>
      </c>
    </row>
    <row r="320" spans="1:12" ht="25.2" customHeight="1">
      <c r="A320" s="172" t="s">
        <v>795</v>
      </c>
      <c r="B320" s="173" t="s">
        <v>796</v>
      </c>
      <c r="C320" s="172" t="s">
        <v>456</v>
      </c>
      <c r="D320" s="172" t="s">
        <v>841</v>
      </c>
      <c r="E320" s="174" t="s">
        <v>842</v>
      </c>
      <c r="F320" s="172" t="s">
        <v>561</v>
      </c>
      <c r="G320" s="175">
        <v>14</v>
      </c>
      <c r="H320" s="175">
        <v>14</v>
      </c>
      <c r="I320" s="175">
        <v>14</v>
      </c>
      <c r="J320" s="176">
        <v>50</v>
      </c>
      <c r="K320" s="177">
        <v>3.57</v>
      </c>
      <c r="L320" s="146" t="s">
        <v>1469</v>
      </c>
    </row>
    <row r="321" spans="1:12" ht="25.2" customHeight="1">
      <c r="A321" s="172" t="s">
        <v>795</v>
      </c>
      <c r="B321" s="173" t="s">
        <v>796</v>
      </c>
      <c r="C321" s="172" t="s">
        <v>456</v>
      </c>
      <c r="D321" s="172" t="s">
        <v>843</v>
      </c>
      <c r="E321" s="174" t="s">
        <v>844</v>
      </c>
      <c r="F321" s="172" t="s">
        <v>561</v>
      </c>
      <c r="G321" s="175">
        <v>14</v>
      </c>
      <c r="H321" s="175">
        <v>14</v>
      </c>
      <c r="I321" s="175">
        <v>14</v>
      </c>
      <c r="J321" s="176">
        <v>50</v>
      </c>
      <c r="K321" s="177">
        <v>3.57</v>
      </c>
      <c r="L321" s="146" t="s">
        <v>1469</v>
      </c>
    </row>
    <row r="322" spans="1:12" ht="25.2" customHeight="1">
      <c r="A322" s="172" t="s">
        <v>795</v>
      </c>
      <c r="B322" s="173" t="s">
        <v>796</v>
      </c>
      <c r="C322" s="172" t="s">
        <v>456</v>
      </c>
      <c r="D322" s="172" t="s">
        <v>845</v>
      </c>
      <c r="E322" s="174" t="s">
        <v>846</v>
      </c>
      <c r="F322" s="172" t="s">
        <v>561</v>
      </c>
      <c r="G322" s="175">
        <v>14</v>
      </c>
      <c r="H322" s="175">
        <v>14</v>
      </c>
      <c r="I322" s="175">
        <v>14</v>
      </c>
      <c r="J322" s="176">
        <v>50</v>
      </c>
      <c r="K322" s="177">
        <v>3.57</v>
      </c>
      <c r="L322" s="146" t="s">
        <v>1469</v>
      </c>
    </row>
    <row r="323" spans="1:12" ht="25.2" customHeight="1">
      <c r="A323" s="172" t="s">
        <v>795</v>
      </c>
      <c r="B323" s="173" t="s">
        <v>796</v>
      </c>
      <c r="C323" s="172" t="s">
        <v>456</v>
      </c>
      <c r="D323" s="172" t="s">
        <v>847</v>
      </c>
      <c r="E323" s="174" t="s">
        <v>848</v>
      </c>
      <c r="F323" s="172" t="s">
        <v>561</v>
      </c>
      <c r="G323" s="175">
        <v>14</v>
      </c>
      <c r="H323" s="175">
        <v>14</v>
      </c>
      <c r="I323" s="175">
        <v>14</v>
      </c>
      <c r="J323" s="176">
        <v>50</v>
      </c>
      <c r="K323" s="177">
        <v>3.57</v>
      </c>
      <c r="L323" s="146" t="s">
        <v>1469</v>
      </c>
    </row>
    <row r="324" spans="1:12" ht="25.2" customHeight="1">
      <c r="A324" s="172" t="s">
        <v>795</v>
      </c>
      <c r="B324" s="173" t="s">
        <v>796</v>
      </c>
      <c r="C324" s="172" t="s">
        <v>456</v>
      </c>
      <c r="D324" s="172" t="s">
        <v>849</v>
      </c>
      <c r="E324" s="174" t="s">
        <v>850</v>
      </c>
      <c r="F324" s="172" t="s">
        <v>561</v>
      </c>
      <c r="G324" s="175">
        <v>14</v>
      </c>
      <c r="H324" s="175">
        <v>14</v>
      </c>
      <c r="I324" s="175">
        <v>14</v>
      </c>
      <c r="J324" s="176">
        <v>50</v>
      </c>
      <c r="K324" s="177">
        <v>3.57</v>
      </c>
      <c r="L324" s="146" t="s">
        <v>1469</v>
      </c>
    </row>
    <row r="325" spans="1:12" ht="25.2" customHeight="1">
      <c r="A325" s="172" t="s">
        <v>795</v>
      </c>
      <c r="B325" s="173" t="s">
        <v>796</v>
      </c>
      <c r="C325" s="172" t="s">
        <v>456</v>
      </c>
      <c r="D325" s="172" t="s">
        <v>851</v>
      </c>
      <c r="E325" s="174" t="s">
        <v>852</v>
      </c>
      <c r="F325" s="172" t="s">
        <v>561</v>
      </c>
      <c r="G325" s="175">
        <v>14</v>
      </c>
      <c r="H325" s="175">
        <v>14</v>
      </c>
      <c r="I325" s="175">
        <v>14</v>
      </c>
      <c r="J325" s="176">
        <v>50</v>
      </c>
      <c r="K325" s="177">
        <v>3.57</v>
      </c>
      <c r="L325" s="146" t="s">
        <v>1469</v>
      </c>
    </row>
    <row r="326" spans="1:12" ht="25.2" customHeight="1">
      <c r="A326" s="172" t="s">
        <v>795</v>
      </c>
      <c r="B326" s="173" t="s">
        <v>796</v>
      </c>
      <c r="C326" s="172" t="s">
        <v>456</v>
      </c>
      <c r="D326" s="172" t="s">
        <v>853</v>
      </c>
      <c r="E326" s="174" t="s">
        <v>854</v>
      </c>
      <c r="F326" s="172" t="s">
        <v>561</v>
      </c>
      <c r="G326" s="175">
        <v>14</v>
      </c>
      <c r="H326" s="175">
        <v>14</v>
      </c>
      <c r="I326" s="175">
        <v>14</v>
      </c>
      <c r="J326" s="176">
        <v>50</v>
      </c>
      <c r="K326" s="177">
        <v>3.57</v>
      </c>
      <c r="L326" s="146" t="s">
        <v>1469</v>
      </c>
    </row>
    <row r="327" spans="1:12" ht="25.2" customHeight="1">
      <c r="A327" s="172" t="s">
        <v>795</v>
      </c>
      <c r="B327" s="173" t="s">
        <v>796</v>
      </c>
      <c r="C327" s="172" t="s">
        <v>456</v>
      </c>
      <c r="D327" s="172" t="s">
        <v>855</v>
      </c>
      <c r="E327" s="174" t="s">
        <v>856</v>
      </c>
      <c r="F327" s="172" t="s">
        <v>561</v>
      </c>
      <c r="G327" s="175">
        <v>14</v>
      </c>
      <c r="H327" s="175">
        <v>14</v>
      </c>
      <c r="I327" s="175">
        <v>14</v>
      </c>
      <c r="J327" s="176">
        <v>50</v>
      </c>
      <c r="K327" s="177">
        <v>3.57</v>
      </c>
      <c r="L327" s="146" t="s">
        <v>1469</v>
      </c>
    </row>
    <row r="328" spans="1:12" ht="25.2" customHeight="1">
      <c r="A328" s="172" t="s">
        <v>795</v>
      </c>
      <c r="B328" s="173" t="s">
        <v>796</v>
      </c>
      <c r="C328" s="172" t="s">
        <v>456</v>
      </c>
      <c r="D328" s="172" t="s">
        <v>857</v>
      </c>
      <c r="E328" s="174" t="s">
        <v>858</v>
      </c>
      <c r="F328" s="172" t="s">
        <v>561</v>
      </c>
      <c r="G328" s="175">
        <v>14</v>
      </c>
      <c r="H328" s="175">
        <v>14</v>
      </c>
      <c r="I328" s="175">
        <v>14</v>
      </c>
      <c r="J328" s="176">
        <v>50</v>
      </c>
      <c r="K328" s="177">
        <v>3.57</v>
      </c>
      <c r="L328" s="146" t="s">
        <v>1469</v>
      </c>
    </row>
    <row r="329" spans="1:12" ht="25.2" customHeight="1">
      <c r="A329" s="172" t="s">
        <v>795</v>
      </c>
      <c r="B329" s="173" t="s">
        <v>796</v>
      </c>
      <c r="C329" s="172" t="s">
        <v>456</v>
      </c>
      <c r="D329" s="172" t="s">
        <v>859</v>
      </c>
      <c r="E329" s="216" t="s">
        <v>860</v>
      </c>
      <c r="F329" s="172" t="s">
        <v>561</v>
      </c>
      <c r="G329" s="175">
        <v>14</v>
      </c>
      <c r="H329" s="175">
        <v>14</v>
      </c>
      <c r="I329" s="175">
        <v>14</v>
      </c>
      <c r="J329" s="176">
        <v>50</v>
      </c>
      <c r="K329" s="177">
        <v>3.57</v>
      </c>
      <c r="L329" s="146" t="s">
        <v>1469</v>
      </c>
    </row>
    <row r="330" spans="1:12" ht="25.2" customHeight="1">
      <c r="A330" s="172" t="s">
        <v>795</v>
      </c>
      <c r="B330" s="173" t="s">
        <v>796</v>
      </c>
      <c r="C330" s="172" t="s">
        <v>456</v>
      </c>
      <c r="D330" s="172" t="s">
        <v>861</v>
      </c>
      <c r="E330" s="174" t="s">
        <v>862</v>
      </c>
      <c r="F330" s="172" t="s">
        <v>561</v>
      </c>
      <c r="G330" s="175">
        <v>14</v>
      </c>
      <c r="H330" s="175">
        <v>14</v>
      </c>
      <c r="I330" s="175">
        <v>14</v>
      </c>
      <c r="J330" s="176">
        <v>50</v>
      </c>
      <c r="K330" s="177">
        <v>3.57</v>
      </c>
      <c r="L330" s="146" t="s">
        <v>1469</v>
      </c>
    </row>
    <row r="331" spans="1:12" ht="25.2" customHeight="1">
      <c r="A331" s="172" t="s">
        <v>795</v>
      </c>
      <c r="B331" s="173" t="s">
        <v>796</v>
      </c>
      <c r="C331" s="172" t="s">
        <v>456</v>
      </c>
      <c r="D331" s="172" t="s">
        <v>863</v>
      </c>
      <c r="E331" s="174" t="s">
        <v>864</v>
      </c>
      <c r="F331" s="172" t="s">
        <v>561</v>
      </c>
      <c r="G331" s="175">
        <v>14</v>
      </c>
      <c r="H331" s="175">
        <v>14</v>
      </c>
      <c r="I331" s="175">
        <v>14</v>
      </c>
      <c r="J331" s="176">
        <v>50</v>
      </c>
      <c r="K331" s="177">
        <v>3.57</v>
      </c>
      <c r="L331" s="146" t="s">
        <v>1469</v>
      </c>
    </row>
    <row r="332" spans="1:12" ht="25.2" customHeight="1">
      <c r="A332" s="172" t="s">
        <v>795</v>
      </c>
      <c r="B332" s="173" t="s">
        <v>796</v>
      </c>
      <c r="C332" s="172" t="s">
        <v>456</v>
      </c>
      <c r="D332" s="217" t="s">
        <v>1409</v>
      </c>
      <c r="E332" s="174" t="s">
        <v>1410</v>
      </c>
      <c r="F332" s="172" t="s">
        <v>561</v>
      </c>
      <c r="G332" s="175">
        <v>14</v>
      </c>
      <c r="H332" s="175">
        <v>14</v>
      </c>
      <c r="I332" s="175">
        <v>14</v>
      </c>
      <c r="J332" s="176">
        <v>50</v>
      </c>
      <c r="K332" s="177">
        <v>3.57</v>
      </c>
      <c r="L332" s="146" t="s">
        <v>1469</v>
      </c>
    </row>
    <row r="333" spans="1:12" ht="25.2" customHeight="1">
      <c r="A333" s="172" t="s">
        <v>795</v>
      </c>
      <c r="B333" s="173" t="s">
        <v>796</v>
      </c>
      <c r="C333" s="172" t="s">
        <v>456</v>
      </c>
      <c r="D333" s="217" t="s">
        <v>1411</v>
      </c>
      <c r="E333" s="174" t="s">
        <v>1412</v>
      </c>
      <c r="F333" s="172" t="s">
        <v>561</v>
      </c>
      <c r="G333" s="175">
        <v>14</v>
      </c>
      <c r="H333" s="175">
        <v>14</v>
      </c>
      <c r="I333" s="175">
        <v>14</v>
      </c>
      <c r="J333" s="176"/>
      <c r="K333" s="177">
        <v>3.57</v>
      </c>
      <c r="L333" s="146" t="s">
        <v>1469</v>
      </c>
    </row>
    <row r="334" spans="1:12" ht="25.2" customHeight="1">
      <c r="A334" s="172" t="s">
        <v>795</v>
      </c>
      <c r="B334" s="173" t="s">
        <v>796</v>
      </c>
      <c r="C334" s="172" t="s">
        <v>456</v>
      </c>
      <c r="D334" s="217" t="s">
        <v>1413</v>
      </c>
      <c r="E334" s="174" t="s">
        <v>1414</v>
      </c>
      <c r="F334" s="172" t="s">
        <v>561</v>
      </c>
      <c r="G334" s="175">
        <v>14</v>
      </c>
      <c r="H334" s="175">
        <v>14</v>
      </c>
      <c r="I334" s="175">
        <v>14</v>
      </c>
      <c r="J334" s="176">
        <v>50</v>
      </c>
      <c r="K334" s="177">
        <v>3.57</v>
      </c>
      <c r="L334" s="146" t="s">
        <v>1469</v>
      </c>
    </row>
    <row r="335" spans="1:12" ht="25.2" customHeight="1">
      <c r="A335" s="172" t="s">
        <v>795</v>
      </c>
      <c r="B335" s="173" t="s">
        <v>796</v>
      </c>
      <c r="C335" s="172" t="s">
        <v>456</v>
      </c>
      <c r="D335" s="217" t="s">
        <v>1415</v>
      </c>
      <c r="E335" s="174" t="s">
        <v>709</v>
      </c>
      <c r="F335" s="172" t="s">
        <v>561</v>
      </c>
      <c r="G335" s="175">
        <v>14</v>
      </c>
      <c r="H335" s="175">
        <v>14</v>
      </c>
      <c r="I335" s="175">
        <v>14</v>
      </c>
      <c r="J335" s="176">
        <v>50</v>
      </c>
      <c r="K335" s="177">
        <v>3.57</v>
      </c>
      <c r="L335" s="146" t="s">
        <v>1469</v>
      </c>
    </row>
    <row r="336" spans="1:12" ht="25.2" customHeight="1">
      <c r="A336" s="172" t="s">
        <v>795</v>
      </c>
      <c r="B336" s="173" t="s">
        <v>796</v>
      </c>
      <c r="C336" s="172" t="s">
        <v>456</v>
      </c>
      <c r="D336" s="217" t="s">
        <v>1416</v>
      </c>
      <c r="E336" s="174" t="s">
        <v>1417</v>
      </c>
      <c r="F336" s="172" t="s">
        <v>561</v>
      </c>
      <c r="G336" s="175">
        <v>14</v>
      </c>
      <c r="H336" s="175">
        <v>14</v>
      </c>
      <c r="I336" s="175">
        <v>14</v>
      </c>
      <c r="J336" s="176">
        <v>50</v>
      </c>
      <c r="K336" s="177">
        <v>3.57</v>
      </c>
      <c r="L336" s="146" t="s">
        <v>1469</v>
      </c>
    </row>
    <row r="337" spans="1:12" ht="25.2" customHeight="1">
      <c r="A337" s="172" t="s">
        <v>795</v>
      </c>
      <c r="B337" s="173" t="s">
        <v>796</v>
      </c>
      <c r="C337" s="172" t="s">
        <v>456</v>
      </c>
      <c r="D337" s="217" t="s">
        <v>1418</v>
      </c>
      <c r="E337" s="174" t="s">
        <v>1419</v>
      </c>
      <c r="F337" s="172" t="s">
        <v>561</v>
      </c>
      <c r="G337" s="175">
        <v>14</v>
      </c>
      <c r="H337" s="175">
        <v>14</v>
      </c>
      <c r="I337" s="175">
        <v>14</v>
      </c>
      <c r="J337" s="176">
        <v>50</v>
      </c>
      <c r="K337" s="177">
        <v>3.57</v>
      </c>
      <c r="L337" s="146" t="s">
        <v>1469</v>
      </c>
    </row>
    <row r="338" spans="1:12" ht="25.2" customHeight="1">
      <c r="A338" s="172" t="s">
        <v>795</v>
      </c>
      <c r="B338" s="173" t="s">
        <v>796</v>
      </c>
      <c r="C338" s="172" t="s">
        <v>456</v>
      </c>
      <c r="D338" s="217" t="s">
        <v>1420</v>
      </c>
      <c r="E338" s="174"/>
      <c r="F338" s="172" t="s">
        <v>561</v>
      </c>
      <c r="G338" s="175">
        <v>14</v>
      </c>
      <c r="H338" s="175">
        <v>14</v>
      </c>
      <c r="I338" s="175">
        <v>14</v>
      </c>
      <c r="J338" s="176">
        <v>50</v>
      </c>
      <c r="K338" s="177">
        <v>3.57</v>
      </c>
      <c r="L338" s="146" t="s">
        <v>1469</v>
      </c>
    </row>
    <row r="339" spans="1:12" ht="25.2" customHeight="1">
      <c r="A339" s="172" t="s">
        <v>795</v>
      </c>
      <c r="B339" s="173" t="s">
        <v>796</v>
      </c>
      <c r="C339" s="172" t="s">
        <v>456</v>
      </c>
      <c r="D339" s="217" t="s">
        <v>1421</v>
      </c>
      <c r="E339" s="174" t="s">
        <v>1422</v>
      </c>
      <c r="F339" s="172" t="s">
        <v>561</v>
      </c>
      <c r="G339" s="175">
        <v>14</v>
      </c>
      <c r="H339" s="175">
        <v>14</v>
      </c>
      <c r="I339" s="175">
        <v>14</v>
      </c>
      <c r="J339" s="176">
        <v>50</v>
      </c>
      <c r="K339" s="177">
        <v>3.57</v>
      </c>
      <c r="L339" s="146" t="s">
        <v>1469</v>
      </c>
    </row>
    <row r="340" spans="1:12" ht="25.2" customHeight="1">
      <c r="A340" s="172" t="s">
        <v>795</v>
      </c>
      <c r="B340" s="173" t="s">
        <v>796</v>
      </c>
      <c r="C340" s="172" t="s">
        <v>456</v>
      </c>
      <c r="D340" s="217" t="s">
        <v>1423</v>
      </c>
      <c r="E340" s="174" t="s">
        <v>1424</v>
      </c>
      <c r="F340" s="172" t="s">
        <v>561</v>
      </c>
      <c r="G340" s="175">
        <v>14</v>
      </c>
      <c r="H340" s="175">
        <v>14</v>
      </c>
      <c r="I340" s="175">
        <v>14</v>
      </c>
      <c r="J340" s="176">
        <v>50</v>
      </c>
      <c r="K340" s="177">
        <v>3.57</v>
      </c>
      <c r="L340" s="146" t="s">
        <v>1469</v>
      </c>
    </row>
    <row r="341" spans="1:12" ht="25.2" customHeight="1">
      <c r="A341" s="172" t="s">
        <v>795</v>
      </c>
      <c r="B341" s="173" t="s">
        <v>796</v>
      </c>
      <c r="C341" s="172" t="s">
        <v>456</v>
      </c>
      <c r="D341" s="217" t="s">
        <v>1425</v>
      </c>
      <c r="E341" s="174" t="s">
        <v>1426</v>
      </c>
      <c r="F341" s="172" t="s">
        <v>561</v>
      </c>
      <c r="G341" s="175">
        <v>14</v>
      </c>
      <c r="H341" s="175">
        <v>14</v>
      </c>
      <c r="I341" s="175">
        <v>14</v>
      </c>
      <c r="J341" s="176">
        <v>50</v>
      </c>
      <c r="K341" s="177">
        <v>3.57</v>
      </c>
      <c r="L341" s="146" t="s">
        <v>1469</v>
      </c>
    </row>
    <row r="342" spans="1:12" ht="25.2" customHeight="1">
      <c r="A342" s="172" t="s">
        <v>795</v>
      </c>
      <c r="B342" s="173" t="s">
        <v>796</v>
      </c>
      <c r="C342" s="172" t="s">
        <v>456</v>
      </c>
      <c r="D342" s="217" t="s">
        <v>1427</v>
      </c>
      <c r="E342" s="174" t="s">
        <v>1428</v>
      </c>
      <c r="F342" s="172" t="s">
        <v>561</v>
      </c>
      <c r="G342" s="175">
        <v>14</v>
      </c>
      <c r="H342" s="175">
        <v>14</v>
      </c>
      <c r="I342" s="175">
        <v>14</v>
      </c>
      <c r="J342" s="176">
        <v>50</v>
      </c>
      <c r="K342" s="177">
        <v>3.57</v>
      </c>
      <c r="L342" s="146" t="s">
        <v>1469</v>
      </c>
    </row>
    <row r="343" spans="1:12" ht="25.2" customHeight="1">
      <c r="A343" s="172" t="s">
        <v>795</v>
      </c>
      <c r="B343" s="173" t="s">
        <v>796</v>
      </c>
      <c r="C343" s="172" t="s">
        <v>456</v>
      </c>
      <c r="D343" s="217" t="s">
        <v>1429</v>
      </c>
      <c r="E343" s="174" t="s">
        <v>1430</v>
      </c>
      <c r="F343" s="172" t="s">
        <v>561</v>
      </c>
      <c r="G343" s="175">
        <v>14</v>
      </c>
      <c r="H343" s="175">
        <v>14</v>
      </c>
      <c r="I343" s="175">
        <v>14</v>
      </c>
      <c r="J343" s="176">
        <v>50</v>
      </c>
      <c r="K343" s="177">
        <v>3.57</v>
      </c>
      <c r="L343" s="146" t="s">
        <v>1469</v>
      </c>
    </row>
    <row r="344" spans="1:12" ht="25.2" customHeight="1">
      <c r="A344" s="172" t="s">
        <v>795</v>
      </c>
      <c r="B344" s="173" t="s">
        <v>796</v>
      </c>
      <c r="C344" s="172" t="s">
        <v>456</v>
      </c>
      <c r="D344" s="217" t="s">
        <v>1431</v>
      </c>
      <c r="E344" s="174" t="s">
        <v>1432</v>
      </c>
      <c r="F344" s="172" t="s">
        <v>561</v>
      </c>
      <c r="G344" s="175">
        <v>14</v>
      </c>
      <c r="H344" s="175">
        <v>14</v>
      </c>
      <c r="I344" s="175">
        <v>14</v>
      </c>
      <c r="J344" s="176">
        <v>50</v>
      </c>
      <c r="K344" s="177">
        <v>3.57</v>
      </c>
      <c r="L344" s="146" t="s">
        <v>1469</v>
      </c>
    </row>
    <row r="345" spans="1:12" ht="25.2" customHeight="1">
      <c r="A345" s="172" t="s">
        <v>795</v>
      </c>
      <c r="B345" s="173" t="s">
        <v>796</v>
      </c>
      <c r="C345" s="172" t="s">
        <v>456</v>
      </c>
      <c r="D345" s="217" t="s">
        <v>1433</v>
      </c>
      <c r="E345" s="168" t="s">
        <v>1434</v>
      </c>
      <c r="F345" s="218" t="s">
        <v>561</v>
      </c>
      <c r="G345" s="175">
        <v>14</v>
      </c>
      <c r="H345" s="175">
        <v>14</v>
      </c>
      <c r="I345" s="175">
        <v>14</v>
      </c>
      <c r="J345" s="176">
        <v>50</v>
      </c>
      <c r="K345" s="177">
        <v>3.57</v>
      </c>
      <c r="L345" s="146" t="s">
        <v>1469</v>
      </c>
    </row>
    <row r="346" spans="1:12" ht="25.2" customHeight="1">
      <c r="A346" s="172" t="s">
        <v>795</v>
      </c>
      <c r="B346" s="173" t="s">
        <v>796</v>
      </c>
      <c r="C346" s="172" t="s">
        <v>456</v>
      </c>
      <c r="D346" s="217" t="s">
        <v>1435</v>
      </c>
      <c r="E346" s="174" t="s">
        <v>1436</v>
      </c>
      <c r="F346" s="172" t="s">
        <v>561</v>
      </c>
      <c r="G346" s="175">
        <v>14</v>
      </c>
      <c r="H346" s="175">
        <v>14</v>
      </c>
      <c r="I346" s="175">
        <v>14</v>
      </c>
      <c r="J346" s="176">
        <v>50</v>
      </c>
      <c r="K346" s="177">
        <v>3.57</v>
      </c>
      <c r="L346" s="146" t="s">
        <v>1469</v>
      </c>
    </row>
    <row r="347" spans="1:12" ht="25.2" customHeight="1">
      <c r="A347" s="172" t="s">
        <v>795</v>
      </c>
      <c r="B347" s="173" t="s">
        <v>796</v>
      </c>
      <c r="C347" s="172" t="s">
        <v>456</v>
      </c>
      <c r="D347" s="172" t="s">
        <v>865</v>
      </c>
      <c r="E347" s="174" t="s">
        <v>866</v>
      </c>
      <c r="F347" s="172" t="s">
        <v>561</v>
      </c>
      <c r="G347" s="175">
        <v>14</v>
      </c>
      <c r="H347" s="175">
        <v>14</v>
      </c>
      <c r="I347" s="175">
        <v>14</v>
      </c>
      <c r="J347" s="176">
        <v>50</v>
      </c>
      <c r="K347" s="177">
        <v>3.57</v>
      </c>
      <c r="L347" s="146" t="s">
        <v>1469</v>
      </c>
    </row>
    <row r="348" spans="1:12" ht="25.2" customHeight="1">
      <c r="A348" s="219" t="s">
        <v>1437</v>
      </c>
      <c r="B348" s="159" t="s">
        <v>1438</v>
      </c>
      <c r="C348" s="220" t="s">
        <v>456</v>
      </c>
      <c r="D348" s="221" t="s">
        <v>1439</v>
      </c>
      <c r="E348" s="215" t="s">
        <v>1440</v>
      </c>
      <c r="F348" s="222" t="s">
        <v>561</v>
      </c>
      <c r="G348" s="222">
        <v>1</v>
      </c>
      <c r="H348" s="222">
        <v>1</v>
      </c>
      <c r="I348" s="222">
        <v>3</v>
      </c>
      <c r="J348" s="223">
        <v>50</v>
      </c>
      <c r="K348" s="1392">
        <v>50</v>
      </c>
      <c r="L348" s="146" t="s">
        <v>1469</v>
      </c>
    </row>
    <row r="349" spans="1:12" ht="25.2" customHeight="1">
      <c r="A349" s="219" t="s">
        <v>1437</v>
      </c>
      <c r="B349" s="224" t="s">
        <v>1438</v>
      </c>
      <c r="C349" s="172" t="s">
        <v>456</v>
      </c>
      <c r="D349" s="221" t="s">
        <v>1441</v>
      </c>
      <c r="E349" s="225" t="s">
        <v>1442</v>
      </c>
      <c r="F349" s="222" t="s">
        <v>561</v>
      </c>
      <c r="G349" s="222">
        <v>1</v>
      </c>
      <c r="H349" s="222">
        <v>1</v>
      </c>
      <c r="I349" s="222">
        <v>3</v>
      </c>
      <c r="J349" s="223">
        <v>50</v>
      </c>
      <c r="K349" s="1392">
        <v>50</v>
      </c>
      <c r="L349" s="146" t="s">
        <v>1469</v>
      </c>
    </row>
    <row r="350" spans="1:12" ht="25.2" customHeight="1">
      <c r="A350" s="219" t="s">
        <v>1437</v>
      </c>
      <c r="B350" s="224" t="s">
        <v>1438</v>
      </c>
      <c r="C350" s="172" t="s">
        <v>456</v>
      </c>
      <c r="D350" s="226" t="s">
        <v>1443</v>
      </c>
      <c r="E350" s="225" t="s">
        <v>1444</v>
      </c>
      <c r="F350" s="222" t="s">
        <v>561</v>
      </c>
      <c r="G350" s="222">
        <v>1</v>
      </c>
      <c r="H350" s="222">
        <v>1</v>
      </c>
      <c r="I350" s="222">
        <v>3</v>
      </c>
      <c r="J350" s="223">
        <v>50</v>
      </c>
      <c r="K350" s="1392">
        <v>50</v>
      </c>
      <c r="L350" s="146" t="s">
        <v>1469</v>
      </c>
    </row>
    <row r="351" spans="1:12" ht="25.2" customHeight="1">
      <c r="A351" s="219" t="s">
        <v>1437</v>
      </c>
      <c r="B351" s="224" t="s">
        <v>1438</v>
      </c>
      <c r="C351" s="172" t="s">
        <v>456</v>
      </c>
      <c r="D351" s="227" t="s">
        <v>1445</v>
      </c>
      <c r="E351" s="215" t="s">
        <v>1446</v>
      </c>
      <c r="F351" s="222" t="s">
        <v>561</v>
      </c>
      <c r="G351" s="222">
        <v>1</v>
      </c>
      <c r="H351" s="222">
        <v>1</v>
      </c>
      <c r="I351" s="222">
        <v>3</v>
      </c>
      <c r="J351" s="223">
        <v>50</v>
      </c>
      <c r="K351" s="1392">
        <v>50</v>
      </c>
      <c r="L351" s="146" t="s">
        <v>1469</v>
      </c>
    </row>
    <row r="352" spans="1:12" ht="25.2" customHeight="1">
      <c r="A352" s="219" t="s">
        <v>1437</v>
      </c>
      <c r="B352" s="224" t="s">
        <v>1438</v>
      </c>
      <c r="C352" s="172" t="s">
        <v>456</v>
      </c>
      <c r="D352" s="221" t="s">
        <v>1447</v>
      </c>
      <c r="E352" s="215" t="s">
        <v>1448</v>
      </c>
      <c r="F352" s="222" t="s">
        <v>561</v>
      </c>
      <c r="G352" s="222">
        <v>1</v>
      </c>
      <c r="H352" s="222">
        <v>1</v>
      </c>
      <c r="I352" s="222">
        <v>3</v>
      </c>
      <c r="J352" s="223">
        <v>50</v>
      </c>
      <c r="K352" s="1392">
        <v>50</v>
      </c>
      <c r="L352" s="146" t="s">
        <v>1469</v>
      </c>
    </row>
    <row r="353" spans="1:26" ht="25.2" customHeight="1">
      <c r="A353" s="228" t="s">
        <v>1437</v>
      </c>
      <c r="B353" s="224" t="s">
        <v>1438</v>
      </c>
      <c r="C353" s="172" t="s">
        <v>456</v>
      </c>
      <c r="D353" s="221" t="s">
        <v>1449</v>
      </c>
      <c r="E353" s="225" t="s">
        <v>1450</v>
      </c>
      <c r="F353" s="222" t="s">
        <v>1171</v>
      </c>
      <c r="G353" s="222">
        <v>1</v>
      </c>
      <c r="H353" s="222">
        <v>1</v>
      </c>
      <c r="I353" s="222">
        <v>3</v>
      </c>
      <c r="J353" s="223">
        <v>50</v>
      </c>
      <c r="K353" s="1392">
        <v>50</v>
      </c>
      <c r="L353" s="146" t="s">
        <v>1469</v>
      </c>
    </row>
    <row r="354" spans="1:26" ht="25.2" customHeight="1">
      <c r="A354" s="219" t="s">
        <v>1437</v>
      </c>
      <c r="B354" s="159" t="s">
        <v>1438</v>
      </c>
      <c r="C354" s="172" t="s">
        <v>456</v>
      </c>
      <c r="D354" s="227" t="s">
        <v>1451</v>
      </c>
      <c r="E354" s="225" t="s">
        <v>1452</v>
      </c>
      <c r="F354" s="222" t="s">
        <v>561</v>
      </c>
      <c r="G354" s="222">
        <v>1</v>
      </c>
      <c r="H354" s="222">
        <v>1</v>
      </c>
      <c r="I354" s="222">
        <v>3</v>
      </c>
      <c r="J354" s="223">
        <v>50</v>
      </c>
      <c r="K354" s="1392">
        <v>50</v>
      </c>
      <c r="L354" s="146" t="s">
        <v>1469</v>
      </c>
    </row>
    <row r="355" spans="1:26" ht="25.2" customHeight="1">
      <c r="A355" s="219" t="s">
        <v>1437</v>
      </c>
      <c r="B355" s="229" t="s">
        <v>1438</v>
      </c>
      <c r="C355" s="172" t="s">
        <v>456</v>
      </c>
      <c r="D355" s="227" t="s">
        <v>1453</v>
      </c>
      <c r="E355" s="225" t="s">
        <v>1454</v>
      </c>
      <c r="F355" s="222" t="s">
        <v>561</v>
      </c>
      <c r="G355" s="222">
        <v>1</v>
      </c>
      <c r="H355" s="222">
        <v>1</v>
      </c>
      <c r="I355" s="222">
        <v>3</v>
      </c>
      <c r="J355" s="223">
        <v>50</v>
      </c>
      <c r="K355" s="1392">
        <v>50</v>
      </c>
      <c r="L355" s="146" t="s">
        <v>1469</v>
      </c>
    </row>
    <row r="356" spans="1:26" ht="25.2" customHeight="1">
      <c r="A356" s="219" t="s">
        <v>1437</v>
      </c>
      <c r="B356" s="159" t="s">
        <v>1438</v>
      </c>
      <c r="C356" s="172" t="s">
        <v>456</v>
      </c>
      <c r="D356" s="227" t="s">
        <v>1455</v>
      </c>
      <c r="E356" s="225" t="s">
        <v>1456</v>
      </c>
      <c r="F356" s="222" t="s">
        <v>561</v>
      </c>
      <c r="G356" s="222">
        <v>1</v>
      </c>
      <c r="H356" s="222">
        <v>1</v>
      </c>
      <c r="I356" s="222">
        <v>3</v>
      </c>
      <c r="J356" s="223">
        <v>50</v>
      </c>
      <c r="K356" s="1392">
        <v>50</v>
      </c>
      <c r="L356" s="146" t="s">
        <v>1469</v>
      </c>
    </row>
    <row r="357" spans="1:26" ht="25.2" customHeight="1">
      <c r="A357" s="219" t="s">
        <v>1457</v>
      </c>
      <c r="B357" s="225" t="s">
        <v>1458</v>
      </c>
      <c r="C357" s="172" t="s">
        <v>456</v>
      </c>
      <c r="D357" s="219" t="s">
        <v>1459</v>
      </c>
      <c r="E357" s="225" t="s">
        <v>1460</v>
      </c>
      <c r="F357" s="222" t="s">
        <v>561</v>
      </c>
      <c r="G357" s="222">
        <v>2</v>
      </c>
      <c r="H357" s="222">
        <v>1</v>
      </c>
      <c r="I357" s="222">
        <v>3</v>
      </c>
      <c r="J357" s="223">
        <v>50</v>
      </c>
      <c r="K357" s="1392">
        <v>25</v>
      </c>
      <c r="L357" s="146" t="s">
        <v>1469</v>
      </c>
    </row>
    <row r="358" spans="1:26" ht="25.2" customHeight="1">
      <c r="A358" s="219" t="s">
        <v>1457</v>
      </c>
      <c r="B358" s="225" t="s">
        <v>1458</v>
      </c>
      <c r="C358" s="172" t="s">
        <v>456</v>
      </c>
      <c r="D358" s="230" t="s">
        <v>1461</v>
      </c>
      <c r="E358" s="225" t="s">
        <v>1462</v>
      </c>
      <c r="F358" s="222" t="s">
        <v>561</v>
      </c>
      <c r="G358" s="222">
        <v>2</v>
      </c>
      <c r="H358" s="222">
        <v>1</v>
      </c>
      <c r="I358" s="222">
        <v>3</v>
      </c>
      <c r="J358" s="223">
        <v>50</v>
      </c>
      <c r="K358" s="1392">
        <v>25</v>
      </c>
      <c r="L358" s="146" t="s">
        <v>1469</v>
      </c>
    </row>
    <row r="359" spans="1:26" ht="25.2" customHeight="1">
      <c r="A359" s="159" t="s">
        <v>1463</v>
      </c>
      <c r="B359" s="159" t="s">
        <v>1464</v>
      </c>
      <c r="C359" s="172" t="s">
        <v>456</v>
      </c>
      <c r="D359" s="219" t="s">
        <v>1465</v>
      </c>
      <c r="E359" s="219" t="s">
        <v>1466</v>
      </c>
      <c r="F359" s="222" t="s">
        <v>561</v>
      </c>
      <c r="G359" s="222">
        <v>8</v>
      </c>
      <c r="H359" s="222">
        <v>6</v>
      </c>
      <c r="I359" s="222">
        <v>8</v>
      </c>
      <c r="J359" s="222">
        <v>50</v>
      </c>
      <c r="K359" s="1393">
        <v>6.25</v>
      </c>
      <c r="L359" s="146" t="s">
        <v>1469</v>
      </c>
    </row>
    <row r="360" spans="1:26" ht="25.2" customHeight="1">
      <c r="A360" s="12" t="s">
        <v>1504</v>
      </c>
      <c r="B360" s="12" t="s">
        <v>1077</v>
      </c>
      <c r="C360" s="21" t="s">
        <v>456</v>
      </c>
      <c r="D360" s="12" t="s">
        <v>1078</v>
      </c>
      <c r="E360" s="64" t="s">
        <v>1079</v>
      </c>
      <c r="F360" s="28" t="s">
        <v>738</v>
      </c>
      <c r="G360" s="21">
        <v>8</v>
      </c>
      <c r="H360" s="21">
        <v>8</v>
      </c>
      <c r="I360" s="21">
        <v>8</v>
      </c>
      <c r="J360" s="108">
        <v>50</v>
      </c>
      <c r="K360" s="56">
        <v>6.25</v>
      </c>
      <c r="L360" s="12" t="s">
        <v>437</v>
      </c>
      <c r="M360" s="234"/>
      <c r="N360" s="234"/>
      <c r="O360" s="234"/>
      <c r="P360" s="234"/>
      <c r="Q360" s="234"/>
      <c r="R360" s="234"/>
      <c r="S360" s="234"/>
      <c r="T360" s="234"/>
      <c r="U360" s="234"/>
      <c r="V360" s="234"/>
      <c r="W360" s="234"/>
      <c r="X360" s="234"/>
      <c r="Y360" s="234"/>
      <c r="Z360" s="234"/>
    </row>
    <row r="361" spans="1:26" ht="25.2" customHeight="1">
      <c r="A361" s="12" t="s">
        <v>1505</v>
      </c>
      <c r="B361" s="12" t="s">
        <v>1077</v>
      </c>
      <c r="C361" s="21" t="s">
        <v>456</v>
      </c>
      <c r="D361" s="12" t="s">
        <v>1081</v>
      </c>
      <c r="E361" s="64" t="s">
        <v>1082</v>
      </c>
      <c r="F361" s="28" t="s">
        <v>738</v>
      </c>
      <c r="G361" s="21">
        <v>8</v>
      </c>
      <c r="H361" s="21">
        <v>8</v>
      </c>
      <c r="I361" s="21">
        <v>8</v>
      </c>
      <c r="J361" s="108">
        <v>50</v>
      </c>
      <c r="K361" s="56">
        <v>6.25</v>
      </c>
      <c r="L361" s="12" t="s">
        <v>437</v>
      </c>
      <c r="M361" s="234"/>
      <c r="N361" s="234"/>
      <c r="O361" s="234"/>
      <c r="P361" s="234"/>
      <c r="Q361" s="234"/>
      <c r="R361" s="234"/>
      <c r="S361" s="234"/>
      <c r="T361" s="234"/>
      <c r="U361" s="234"/>
      <c r="V361" s="234"/>
      <c r="W361" s="234"/>
      <c r="X361" s="234"/>
      <c r="Y361" s="234"/>
      <c r="Z361" s="234"/>
    </row>
    <row r="362" spans="1:26" ht="25.2" customHeight="1">
      <c r="A362" s="12" t="s">
        <v>1506</v>
      </c>
      <c r="B362" s="12" t="s">
        <v>1077</v>
      </c>
      <c r="C362" s="21" t="s">
        <v>456</v>
      </c>
      <c r="D362" s="12" t="s">
        <v>1084</v>
      </c>
      <c r="E362" s="64" t="s">
        <v>1085</v>
      </c>
      <c r="F362" s="28" t="s">
        <v>738</v>
      </c>
      <c r="G362" s="21">
        <v>8</v>
      </c>
      <c r="H362" s="21">
        <v>8</v>
      </c>
      <c r="I362" s="21">
        <v>8</v>
      </c>
      <c r="J362" s="108">
        <v>50</v>
      </c>
      <c r="K362" s="56">
        <v>6.25</v>
      </c>
      <c r="L362" s="12" t="s">
        <v>437</v>
      </c>
      <c r="M362" s="234"/>
      <c r="N362" s="234"/>
      <c r="O362" s="234"/>
      <c r="P362" s="234"/>
      <c r="Q362" s="234"/>
      <c r="R362" s="234"/>
      <c r="S362" s="234"/>
      <c r="T362" s="234"/>
      <c r="U362" s="234"/>
      <c r="V362" s="234"/>
      <c r="W362" s="234"/>
      <c r="X362" s="234"/>
      <c r="Y362" s="234"/>
      <c r="Z362" s="234"/>
    </row>
    <row r="363" spans="1:26" ht="25.2" customHeight="1">
      <c r="A363" s="12" t="s">
        <v>1506</v>
      </c>
      <c r="B363" s="12" t="s">
        <v>1077</v>
      </c>
      <c r="C363" s="21" t="s">
        <v>456</v>
      </c>
      <c r="D363" s="12" t="s">
        <v>1086</v>
      </c>
      <c r="E363" s="64" t="s">
        <v>1087</v>
      </c>
      <c r="F363" s="28" t="s">
        <v>738</v>
      </c>
      <c r="G363" s="21">
        <v>8</v>
      </c>
      <c r="H363" s="21">
        <v>8</v>
      </c>
      <c r="I363" s="21">
        <v>8</v>
      </c>
      <c r="J363" s="108">
        <v>50</v>
      </c>
      <c r="K363" s="56">
        <v>6.25</v>
      </c>
      <c r="L363" s="12" t="s">
        <v>437</v>
      </c>
      <c r="M363" s="234"/>
      <c r="N363" s="234"/>
      <c r="O363" s="234"/>
      <c r="P363" s="234"/>
      <c r="Q363" s="234"/>
      <c r="R363" s="234"/>
      <c r="S363" s="234"/>
      <c r="T363" s="234"/>
      <c r="U363" s="234"/>
      <c r="V363" s="234"/>
      <c r="W363" s="234"/>
      <c r="X363" s="234"/>
      <c r="Y363" s="234"/>
      <c r="Z363" s="234"/>
    </row>
    <row r="364" spans="1:26" ht="25.2" customHeight="1">
      <c r="A364" s="12" t="s">
        <v>1507</v>
      </c>
      <c r="B364" s="12" t="s">
        <v>877</v>
      </c>
      <c r="C364" s="21" t="s">
        <v>456</v>
      </c>
      <c r="D364" s="12" t="s">
        <v>878</v>
      </c>
      <c r="E364" s="64" t="s">
        <v>879</v>
      </c>
      <c r="F364" s="28" t="s">
        <v>738</v>
      </c>
      <c r="G364" s="21">
        <v>10</v>
      </c>
      <c r="H364" s="21">
        <v>10</v>
      </c>
      <c r="I364" s="21">
        <v>10</v>
      </c>
      <c r="J364" s="108">
        <v>50</v>
      </c>
      <c r="K364" s="56">
        <v>5</v>
      </c>
      <c r="L364" s="12" t="s">
        <v>437</v>
      </c>
      <c r="M364" s="234"/>
      <c r="N364" s="234"/>
      <c r="O364" s="234"/>
      <c r="P364" s="234"/>
      <c r="Q364" s="234"/>
      <c r="R364" s="234"/>
      <c r="S364" s="234"/>
      <c r="T364" s="234"/>
      <c r="U364" s="234"/>
      <c r="V364" s="234"/>
      <c r="W364" s="234"/>
      <c r="X364" s="234"/>
      <c r="Y364" s="234"/>
      <c r="Z364" s="234"/>
    </row>
    <row r="365" spans="1:26" ht="25.2" customHeight="1">
      <c r="A365" s="235" t="s">
        <v>1508</v>
      </c>
      <c r="B365" s="12" t="s">
        <v>796</v>
      </c>
      <c r="C365" s="21" t="s">
        <v>456</v>
      </c>
      <c r="D365" s="12" t="s">
        <v>1017</v>
      </c>
      <c r="E365" s="64" t="s">
        <v>1018</v>
      </c>
      <c r="F365" s="28" t="s">
        <v>738</v>
      </c>
      <c r="G365" s="21">
        <v>14</v>
      </c>
      <c r="H365" s="21">
        <v>14</v>
      </c>
      <c r="I365" s="21">
        <v>14</v>
      </c>
      <c r="J365" s="108">
        <v>50</v>
      </c>
      <c r="K365" s="56">
        <v>3.57</v>
      </c>
      <c r="L365" s="12" t="s">
        <v>437</v>
      </c>
      <c r="M365" s="234"/>
      <c r="N365" s="234"/>
      <c r="O365" s="234"/>
      <c r="P365" s="234"/>
      <c r="Q365" s="234"/>
      <c r="R365" s="234"/>
      <c r="S365" s="234"/>
      <c r="T365" s="234"/>
      <c r="U365" s="234"/>
      <c r="V365" s="234"/>
      <c r="W365" s="234"/>
      <c r="X365" s="234"/>
      <c r="Y365" s="234"/>
      <c r="Z365" s="234"/>
    </row>
    <row r="366" spans="1:26" ht="25.2" customHeight="1">
      <c r="A366" s="235" t="s">
        <v>1508</v>
      </c>
      <c r="B366" s="12" t="s">
        <v>796</v>
      </c>
      <c r="C366" s="21" t="s">
        <v>456</v>
      </c>
      <c r="D366" s="12" t="s">
        <v>867</v>
      </c>
      <c r="E366" s="64" t="s">
        <v>868</v>
      </c>
      <c r="F366" s="28" t="s">
        <v>738</v>
      </c>
      <c r="G366" s="21">
        <v>14</v>
      </c>
      <c r="H366" s="21">
        <v>14</v>
      </c>
      <c r="I366" s="21">
        <v>14</v>
      </c>
      <c r="J366" s="108">
        <v>50</v>
      </c>
      <c r="K366" s="56">
        <v>3.57</v>
      </c>
      <c r="L366" s="12" t="s">
        <v>437</v>
      </c>
      <c r="M366" s="234"/>
      <c r="N366" s="234"/>
      <c r="O366" s="234"/>
      <c r="P366" s="234"/>
      <c r="Q366" s="234"/>
      <c r="R366" s="234"/>
      <c r="S366" s="234"/>
      <c r="T366" s="234"/>
      <c r="U366" s="234"/>
      <c r="V366" s="234"/>
      <c r="W366" s="234"/>
      <c r="X366" s="234"/>
      <c r="Y366" s="234"/>
      <c r="Z366" s="234"/>
    </row>
    <row r="367" spans="1:26" ht="25.2" customHeight="1">
      <c r="A367" s="235" t="s">
        <v>1508</v>
      </c>
      <c r="B367" s="12" t="s">
        <v>796</v>
      </c>
      <c r="C367" s="21" t="s">
        <v>456</v>
      </c>
      <c r="D367" s="12" t="s">
        <v>870</v>
      </c>
      <c r="E367" s="64" t="s">
        <v>871</v>
      </c>
      <c r="F367" s="28" t="s">
        <v>738</v>
      </c>
      <c r="G367" s="21">
        <v>14</v>
      </c>
      <c r="H367" s="21">
        <v>14</v>
      </c>
      <c r="I367" s="21">
        <v>14</v>
      </c>
      <c r="J367" s="108">
        <v>50</v>
      </c>
      <c r="K367" s="56">
        <v>3.57</v>
      </c>
      <c r="L367" s="12" t="s">
        <v>437</v>
      </c>
      <c r="M367" s="234"/>
      <c r="N367" s="234"/>
      <c r="O367" s="234"/>
      <c r="P367" s="234"/>
      <c r="Q367" s="234"/>
      <c r="R367" s="234"/>
      <c r="S367" s="234"/>
      <c r="T367" s="234"/>
      <c r="U367" s="234"/>
      <c r="V367" s="234"/>
      <c r="W367" s="234"/>
      <c r="X367" s="234"/>
      <c r="Y367" s="234"/>
      <c r="Z367" s="234"/>
    </row>
    <row r="368" spans="1:26" ht="25.2" customHeight="1">
      <c r="A368" s="235" t="s">
        <v>1508</v>
      </c>
      <c r="B368" s="12" t="s">
        <v>796</v>
      </c>
      <c r="C368" s="21" t="s">
        <v>456</v>
      </c>
      <c r="D368" s="12" t="s">
        <v>872</v>
      </c>
      <c r="E368" s="64" t="s">
        <v>873</v>
      </c>
      <c r="F368" s="28" t="s">
        <v>738</v>
      </c>
      <c r="G368" s="21">
        <v>14</v>
      </c>
      <c r="H368" s="21">
        <v>14</v>
      </c>
      <c r="I368" s="21">
        <v>14</v>
      </c>
      <c r="J368" s="108">
        <v>50</v>
      </c>
      <c r="K368" s="56">
        <v>3.57</v>
      </c>
      <c r="L368" s="12" t="s">
        <v>437</v>
      </c>
      <c r="M368" s="234"/>
      <c r="N368" s="234"/>
      <c r="O368" s="234"/>
      <c r="P368" s="234"/>
      <c r="Q368" s="234"/>
      <c r="R368" s="234"/>
      <c r="S368" s="234"/>
      <c r="T368" s="234"/>
      <c r="U368" s="234"/>
      <c r="V368" s="234"/>
      <c r="W368" s="234"/>
      <c r="X368" s="234"/>
      <c r="Y368" s="234"/>
      <c r="Z368" s="234"/>
    </row>
    <row r="369" spans="1:26" ht="25.2" customHeight="1">
      <c r="A369" s="235" t="s">
        <v>1508</v>
      </c>
      <c r="B369" s="12" t="s">
        <v>796</v>
      </c>
      <c r="C369" s="21" t="s">
        <v>456</v>
      </c>
      <c r="D369" s="12" t="s">
        <v>874</v>
      </c>
      <c r="E369" s="64" t="s">
        <v>875</v>
      </c>
      <c r="F369" s="28" t="s">
        <v>738</v>
      </c>
      <c r="G369" s="21">
        <v>14</v>
      </c>
      <c r="H369" s="21">
        <v>14</v>
      </c>
      <c r="I369" s="21">
        <v>14</v>
      </c>
      <c r="J369" s="108">
        <v>50</v>
      </c>
      <c r="K369" s="56">
        <v>3.57</v>
      </c>
      <c r="L369" s="12" t="s">
        <v>437</v>
      </c>
      <c r="M369" s="234"/>
      <c r="N369" s="234"/>
      <c r="O369" s="234"/>
      <c r="P369" s="234"/>
      <c r="Q369" s="234"/>
      <c r="R369" s="234"/>
      <c r="S369" s="234"/>
      <c r="T369" s="234"/>
      <c r="U369" s="234"/>
      <c r="V369" s="234"/>
      <c r="W369" s="234"/>
      <c r="X369" s="234"/>
      <c r="Y369" s="234"/>
      <c r="Z369" s="234"/>
    </row>
    <row r="370" spans="1:26" ht="25.2" customHeight="1">
      <c r="A370" s="235" t="s">
        <v>1508</v>
      </c>
      <c r="B370" s="236" t="s">
        <v>796</v>
      </c>
      <c r="C370" s="235" t="s">
        <v>456</v>
      </c>
      <c r="D370" s="235" t="s">
        <v>797</v>
      </c>
      <c r="E370" s="237" t="s">
        <v>798</v>
      </c>
      <c r="F370" s="238" t="s">
        <v>561</v>
      </c>
      <c r="G370" s="239">
        <v>14</v>
      </c>
      <c r="H370" s="239">
        <v>14</v>
      </c>
      <c r="I370" s="239">
        <v>14</v>
      </c>
      <c r="J370" s="240">
        <v>50</v>
      </c>
      <c r="K370" s="253">
        <v>3.57</v>
      </c>
      <c r="L370" s="12" t="s">
        <v>437</v>
      </c>
      <c r="M370" s="234"/>
      <c r="N370" s="234"/>
      <c r="O370" s="234"/>
      <c r="P370" s="234"/>
      <c r="Q370" s="234"/>
      <c r="R370" s="234"/>
      <c r="S370" s="234"/>
      <c r="T370" s="234"/>
      <c r="U370" s="234"/>
      <c r="V370" s="234"/>
      <c r="W370" s="234"/>
      <c r="X370" s="234"/>
      <c r="Y370" s="234"/>
      <c r="Z370" s="234"/>
    </row>
    <row r="371" spans="1:26" ht="25.2" customHeight="1">
      <c r="A371" s="235" t="s">
        <v>1508</v>
      </c>
      <c r="B371" s="241" t="s">
        <v>796</v>
      </c>
      <c r="C371" s="242" t="s">
        <v>456</v>
      </c>
      <c r="D371" s="242" t="s">
        <v>799</v>
      </c>
      <c r="E371" s="237" t="s">
        <v>800</v>
      </c>
      <c r="F371" s="238" t="s">
        <v>561</v>
      </c>
      <c r="G371" s="239">
        <v>14</v>
      </c>
      <c r="H371" s="239">
        <v>14</v>
      </c>
      <c r="I371" s="239">
        <v>14</v>
      </c>
      <c r="J371" s="240">
        <v>50</v>
      </c>
      <c r="K371" s="253">
        <v>3.57</v>
      </c>
      <c r="L371" s="12" t="s">
        <v>437</v>
      </c>
      <c r="M371" s="234"/>
      <c r="N371" s="234"/>
      <c r="O371" s="234"/>
      <c r="P371" s="234"/>
      <c r="Q371" s="234"/>
      <c r="R371" s="234"/>
      <c r="S371" s="234"/>
      <c r="T371" s="234"/>
      <c r="U371" s="234"/>
      <c r="V371" s="234"/>
      <c r="W371" s="234"/>
      <c r="X371" s="234"/>
      <c r="Y371" s="234"/>
      <c r="Z371" s="234"/>
    </row>
    <row r="372" spans="1:26" ht="25.2" customHeight="1">
      <c r="A372" s="235" t="s">
        <v>1508</v>
      </c>
      <c r="B372" s="241" t="s">
        <v>796</v>
      </c>
      <c r="C372" s="242" t="s">
        <v>456</v>
      </c>
      <c r="D372" s="242" t="s">
        <v>801</v>
      </c>
      <c r="E372" s="237" t="s">
        <v>802</v>
      </c>
      <c r="F372" s="238" t="s">
        <v>561</v>
      </c>
      <c r="G372" s="239">
        <v>14</v>
      </c>
      <c r="H372" s="239">
        <v>14</v>
      </c>
      <c r="I372" s="239">
        <v>14</v>
      </c>
      <c r="J372" s="240">
        <v>50</v>
      </c>
      <c r="K372" s="253">
        <v>3.57</v>
      </c>
      <c r="L372" s="12" t="s">
        <v>437</v>
      </c>
      <c r="M372" s="234"/>
      <c r="N372" s="234"/>
      <c r="O372" s="234"/>
      <c r="P372" s="234"/>
      <c r="Q372" s="234"/>
      <c r="R372" s="234"/>
      <c r="S372" s="234"/>
      <c r="T372" s="234"/>
      <c r="U372" s="234"/>
      <c r="V372" s="234"/>
      <c r="W372" s="234"/>
      <c r="X372" s="234"/>
      <c r="Y372" s="234"/>
      <c r="Z372" s="234"/>
    </row>
    <row r="373" spans="1:26" ht="25.2" customHeight="1">
      <c r="A373" s="235" t="s">
        <v>1508</v>
      </c>
      <c r="B373" s="241" t="s">
        <v>796</v>
      </c>
      <c r="C373" s="242" t="s">
        <v>456</v>
      </c>
      <c r="D373" s="242" t="s">
        <v>803</v>
      </c>
      <c r="E373" s="237" t="s">
        <v>804</v>
      </c>
      <c r="F373" s="238" t="s">
        <v>561</v>
      </c>
      <c r="G373" s="239">
        <v>14</v>
      </c>
      <c r="H373" s="239">
        <v>14</v>
      </c>
      <c r="I373" s="239">
        <v>14</v>
      </c>
      <c r="J373" s="240">
        <v>50</v>
      </c>
      <c r="K373" s="253">
        <v>3.57</v>
      </c>
      <c r="L373" s="12" t="s">
        <v>437</v>
      </c>
      <c r="M373" s="234"/>
      <c r="N373" s="234"/>
      <c r="O373" s="234"/>
      <c r="P373" s="234"/>
      <c r="Q373" s="234"/>
      <c r="R373" s="234"/>
      <c r="S373" s="234"/>
      <c r="T373" s="234"/>
      <c r="U373" s="234"/>
      <c r="V373" s="234"/>
      <c r="W373" s="234"/>
      <c r="X373" s="234"/>
      <c r="Y373" s="234"/>
      <c r="Z373" s="234"/>
    </row>
    <row r="374" spans="1:26" ht="25.2" customHeight="1">
      <c r="A374" s="235" t="s">
        <v>1508</v>
      </c>
      <c r="B374" s="241" t="s">
        <v>796</v>
      </c>
      <c r="C374" s="242" t="s">
        <v>456</v>
      </c>
      <c r="D374" s="242" t="s">
        <v>805</v>
      </c>
      <c r="E374" s="237" t="s">
        <v>806</v>
      </c>
      <c r="F374" s="238" t="s">
        <v>561</v>
      </c>
      <c r="G374" s="239">
        <v>14</v>
      </c>
      <c r="H374" s="239">
        <v>14</v>
      </c>
      <c r="I374" s="239">
        <v>14</v>
      </c>
      <c r="J374" s="240">
        <v>50</v>
      </c>
      <c r="K374" s="253">
        <v>3.57</v>
      </c>
      <c r="L374" s="12" t="s">
        <v>437</v>
      </c>
      <c r="M374" s="234"/>
      <c r="N374" s="234"/>
      <c r="O374" s="234"/>
      <c r="P374" s="234"/>
      <c r="Q374" s="234"/>
      <c r="R374" s="234"/>
      <c r="S374" s="234"/>
      <c r="T374" s="234"/>
      <c r="U374" s="234"/>
      <c r="V374" s="234"/>
      <c r="W374" s="234"/>
      <c r="X374" s="234"/>
      <c r="Y374" s="234"/>
      <c r="Z374" s="234"/>
    </row>
    <row r="375" spans="1:26" ht="25.2" customHeight="1">
      <c r="A375" s="235" t="s">
        <v>1508</v>
      </c>
      <c r="B375" s="241" t="s">
        <v>796</v>
      </c>
      <c r="C375" s="242" t="s">
        <v>456</v>
      </c>
      <c r="D375" s="242" t="s">
        <v>807</v>
      </c>
      <c r="E375" s="243" t="s">
        <v>808</v>
      </c>
      <c r="F375" s="238" t="s">
        <v>561</v>
      </c>
      <c r="G375" s="239">
        <v>14</v>
      </c>
      <c r="H375" s="239">
        <v>14</v>
      </c>
      <c r="I375" s="239">
        <v>14</v>
      </c>
      <c r="J375" s="240">
        <v>50</v>
      </c>
      <c r="K375" s="253">
        <v>3.57</v>
      </c>
      <c r="L375" s="12" t="s">
        <v>437</v>
      </c>
      <c r="M375" s="234"/>
      <c r="N375" s="234"/>
      <c r="O375" s="234"/>
      <c r="P375" s="234"/>
      <c r="Q375" s="234"/>
      <c r="R375" s="234"/>
      <c r="S375" s="234"/>
      <c r="T375" s="234"/>
      <c r="U375" s="234"/>
      <c r="V375" s="234"/>
      <c r="W375" s="234"/>
      <c r="X375" s="234"/>
      <c r="Y375" s="234"/>
      <c r="Z375" s="234"/>
    </row>
    <row r="376" spans="1:26" ht="25.2" customHeight="1">
      <c r="A376" s="235" t="s">
        <v>1508</v>
      </c>
      <c r="B376" s="241" t="s">
        <v>796</v>
      </c>
      <c r="C376" s="242" t="s">
        <v>456</v>
      </c>
      <c r="D376" s="242" t="s">
        <v>809</v>
      </c>
      <c r="E376" s="243" t="s">
        <v>810</v>
      </c>
      <c r="F376" s="238" t="s">
        <v>561</v>
      </c>
      <c r="G376" s="239">
        <v>14</v>
      </c>
      <c r="H376" s="239">
        <v>14</v>
      </c>
      <c r="I376" s="239">
        <v>14</v>
      </c>
      <c r="J376" s="240">
        <v>50</v>
      </c>
      <c r="K376" s="253">
        <v>3.57</v>
      </c>
      <c r="L376" s="12" t="s">
        <v>437</v>
      </c>
      <c r="M376" s="234"/>
      <c r="N376" s="234"/>
      <c r="O376" s="234"/>
      <c r="P376" s="234"/>
      <c r="Q376" s="234"/>
      <c r="R376" s="234"/>
      <c r="S376" s="234"/>
      <c r="T376" s="234"/>
      <c r="U376" s="234"/>
      <c r="V376" s="234"/>
      <c r="W376" s="234"/>
      <c r="X376" s="234"/>
      <c r="Y376" s="234"/>
      <c r="Z376" s="234"/>
    </row>
    <row r="377" spans="1:26" ht="25.2" customHeight="1">
      <c r="A377" s="235" t="s">
        <v>1508</v>
      </c>
      <c r="B377" s="241" t="s">
        <v>796</v>
      </c>
      <c r="C377" s="242" t="s">
        <v>456</v>
      </c>
      <c r="D377" s="242" t="s">
        <v>811</v>
      </c>
      <c r="E377" s="243" t="s">
        <v>812</v>
      </c>
      <c r="F377" s="238" t="s">
        <v>561</v>
      </c>
      <c r="G377" s="239">
        <v>14</v>
      </c>
      <c r="H377" s="239">
        <v>14</v>
      </c>
      <c r="I377" s="239">
        <v>14</v>
      </c>
      <c r="J377" s="240">
        <v>50</v>
      </c>
      <c r="K377" s="253">
        <v>3.57</v>
      </c>
      <c r="L377" s="12" t="s">
        <v>437</v>
      </c>
      <c r="M377" s="234"/>
      <c r="N377" s="234"/>
      <c r="O377" s="234"/>
      <c r="P377" s="234"/>
      <c r="Q377" s="234"/>
      <c r="R377" s="234"/>
      <c r="S377" s="234"/>
      <c r="T377" s="234"/>
      <c r="U377" s="234"/>
      <c r="V377" s="234"/>
      <c r="W377" s="234"/>
      <c r="X377" s="234"/>
      <c r="Y377" s="234"/>
      <c r="Z377" s="234"/>
    </row>
    <row r="378" spans="1:26" ht="25.2" customHeight="1">
      <c r="A378" s="235" t="s">
        <v>1508</v>
      </c>
      <c r="B378" s="241" t="s">
        <v>796</v>
      </c>
      <c r="C378" s="242" t="s">
        <v>456</v>
      </c>
      <c r="D378" s="242" t="s">
        <v>813</v>
      </c>
      <c r="E378" s="243" t="s">
        <v>814</v>
      </c>
      <c r="F378" s="238" t="s">
        <v>561</v>
      </c>
      <c r="G378" s="239">
        <v>14</v>
      </c>
      <c r="H378" s="239">
        <v>14</v>
      </c>
      <c r="I378" s="239">
        <v>14</v>
      </c>
      <c r="J378" s="240">
        <v>50</v>
      </c>
      <c r="K378" s="253">
        <v>3.57</v>
      </c>
      <c r="L378" s="12" t="s">
        <v>437</v>
      </c>
      <c r="M378" s="234"/>
      <c r="N378" s="234"/>
      <c r="O378" s="234"/>
      <c r="P378" s="234"/>
      <c r="Q378" s="234"/>
      <c r="R378" s="234"/>
      <c r="S378" s="234"/>
      <c r="T378" s="234"/>
      <c r="U378" s="234"/>
      <c r="V378" s="234"/>
      <c r="W378" s="234"/>
      <c r="X378" s="234"/>
      <c r="Y378" s="234"/>
      <c r="Z378" s="234"/>
    </row>
    <row r="379" spans="1:26" ht="25.2" customHeight="1">
      <c r="A379" s="235" t="s">
        <v>1508</v>
      </c>
      <c r="B379" s="241" t="s">
        <v>796</v>
      </c>
      <c r="C379" s="242" t="s">
        <v>456</v>
      </c>
      <c r="D379" s="242" t="s">
        <v>815</v>
      </c>
      <c r="E379" s="243" t="s">
        <v>816</v>
      </c>
      <c r="F379" s="238" t="s">
        <v>561</v>
      </c>
      <c r="G379" s="239">
        <v>14</v>
      </c>
      <c r="H379" s="239">
        <v>14</v>
      </c>
      <c r="I379" s="239">
        <v>14</v>
      </c>
      <c r="J379" s="240">
        <v>50</v>
      </c>
      <c r="K379" s="253">
        <v>3.57</v>
      </c>
      <c r="L379" s="12" t="s">
        <v>437</v>
      </c>
      <c r="M379" s="234"/>
      <c r="N379" s="234"/>
      <c r="O379" s="234"/>
      <c r="P379" s="234"/>
      <c r="Q379" s="234"/>
      <c r="R379" s="234"/>
      <c r="S379" s="234"/>
      <c r="T379" s="234"/>
      <c r="U379" s="234"/>
      <c r="V379" s="234"/>
      <c r="W379" s="234"/>
      <c r="X379" s="234"/>
      <c r="Y379" s="234"/>
      <c r="Z379" s="234"/>
    </row>
    <row r="380" spans="1:26" ht="25.2" customHeight="1">
      <c r="A380" s="235" t="s">
        <v>1508</v>
      </c>
      <c r="B380" s="241" t="s">
        <v>796</v>
      </c>
      <c r="C380" s="242" t="s">
        <v>456</v>
      </c>
      <c r="D380" s="242" t="s">
        <v>817</v>
      </c>
      <c r="E380" s="243" t="s">
        <v>818</v>
      </c>
      <c r="F380" s="238" t="s">
        <v>561</v>
      </c>
      <c r="G380" s="239">
        <v>14</v>
      </c>
      <c r="H380" s="239">
        <v>14</v>
      </c>
      <c r="I380" s="239">
        <v>14</v>
      </c>
      <c r="J380" s="240">
        <v>50</v>
      </c>
      <c r="K380" s="253">
        <v>3.57</v>
      </c>
      <c r="L380" s="12" t="s">
        <v>437</v>
      </c>
      <c r="M380" s="234"/>
      <c r="N380" s="234"/>
      <c r="O380" s="234"/>
      <c r="P380" s="234"/>
      <c r="Q380" s="234"/>
      <c r="R380" s="234"/>
      <c r="S380" s="234"/>
      <c r="T380" s="234"/>
      <c r="U380" s="234"/>
      <c r="V380" s="234"/>
      <c r="W380" s="234"/>
      <c r="X380" s="234"/>
      <c r="Y380" s="234"/>
      <c r="Z380" s="234"/>
    </row>
    <row r="381" spans="1:26" ht="25.2" customHeight="1">
      <c r="A381" s="235" t="s">
        <v>1508</v>
      </c>
      <c r="B381" s="241" t="s">
        <v>796</v>
      </c>
      <c r="C381" s="242" t="s">
        <v>456</v>
      </c>
      <c r="D381" s="242" t="s">
        <v>819</v>
      </c>
      <c r="E381" s="243" t="s">
        <v>820</v>
      </c>
      <c r="F381" s="238" t="s">
        <v>561</v>
      </c>
      <c r="G381" s="239">
        <v>14</v>
      </c>
      <c r="H381" s="239">
        <v>14</v>
      </c>
      <c r="I381" s="239">
        <v>14</v>
      </c>
      <c r="J381" s="240">
        <v>50</v>
      </c>
      <c r="K381" s="253">
        <v>3.57</v>
      </c>
      <c r="L381" s="12" t="s">
        <v>437</v>
      </c>
      <c r="M381" s="234"/>
      <c r="N381" s="234"/>
      <c r="O381" s="234"/>
      <c r="P381" s="234"/>
      <c r="Q381" s="234"/>
      <c r="R381" s="234"/>
      <c r="S381" s="234"/>
      <c r="T381" s="234"/>
      <c r="U381" s="234"/>
      <c r="V381" s="234"/>
      <c r="W381" s="234"/>
      <c r="X381" s="234"/>
      <c r="Y381" s="234"/>
      <c r="Z381" s="234"/>
    </row>
    <row r="382" spans="1:26" ht="25.2" customHeight="1">
      <c r="A382" s="235" t="s">
        <v>1508</v>
      </c>
      <c r="B382" s="241" t="s">
        <v>796</v>
      </c>
      <c r="C382" s="242" t="s">
        <v>456</v>
      </c>
      <c r="D382" s="242" t="s">
        <v>821</v>
      </c>
      <c r="E382" s="243" t="s">
        <v>822</v>
      </c>
      <c r="F382" s="238" t="s">
        <v>561</v>
      </c>
      <c r="G382" s="239">
        <v>14</v>
      </c>
      <c r="H382" s="239">
        <v>14</v>
      </c>
      <c r="I382" s="239">
        <v>14</v>
      </c>
      <c r="J382" s="240">
        <v>50</v>
      </c>
      <c r="K382" s="253">
        <v>3.57</v>
      </c>
      <c r="L382" s="12" t="s">
        <v>437</v>
      </c>
      <c r="M382" s="234"/>
      <c r="N382" s="234"/>
      <c r="O382" s="234"/>
      <c r="P382" s="234"/>
      <c r="Q382" s="234"/>
      <c r="R382" s="234"/>
      <c r="S382" s="234"/>
      <c r="T382" s="234"/>
      <c r="U382" s="234"/>
      <c r="V382" s="234"/>
      <c r="W382" s="234"/>
      <c r="X382" s="234"/>
      <c r="Y382" s="234"/>
      <c r="Z382" s="234"/>
    </row>
    <row r="383" spans="1:26" ht="25.2" customHeight="1">
      <c r="A383" s="235" t="s">
        <v>1508</v>
      </c>
      <c r="B383" s="241" t="s">
        <v>796</v>
      </c>
      <c r="C383" s="242" t="s">
        <v>456</v>
      </c>
      <c r="D383" s="242" t="s">
        <v>823</v>
      </c>
      <c r="E383" s="243" t="s">
        <v>824</v>
      </c>
      <c r="F383" s="238" t="s">
        <v>561</v>
      </c>
      <c r="G383" s="239">
        <v>14</v>
      </c>
      <c r="H383" s="239">
        <v>14</v>
      </c>
      <c r="I383" s="239">
        <v>14</v>
      </c>
      <c r="J383" s="240">
        <v>50</v>
      </c>
      <c r="K383" s="253">
        <v>3.57</v>
      </c>
      <c r="L383" s="12" t="s">
        <v>437</v>
      </c>
      <c r="M383" s="234"/>
      <c r="N383" s="234"/>
      <c r="O383" s="234"/>
      <c r="P383" s="234"/>
      <c r="Q383" s="234"/>
      <c r="R383" s="234"/>
      <c r="S383" s="234"/>
      <c r="T383" s="234"/>
      <c r="U383" s="234"/>
      <c r="V383" s="234"/>
      <c r="W383" s="234"/>
      <c r="X383" s="234"/>
      <c r="Y383" s="234"/>
      <c r="Z383" s="234"/>
    </row>
    <row r="384" spans="1:26" ht="25.2" customHeight="1">
      <c r="A384" s="235" t="s">
        <v>1508</v>
      </c>
      <c r="B384" s="241" t="s">
        <v>796</v>
      </c>
      <c r="C384" s="242" t="s">
        <v>456</v>
      </c>
      <c r="D384" s="242" t="s">
        <v>825</v>
      </c>
      <c r="E384" s="243" t="s">
        <v>826</v>
      </c>
      <c r="F384" s="238" t="s">
        <v>561</v>
      </c>
      <c r="G384" s="239">
        <v>14</v>
      </c>
      <c r="H384" s="239">
        <v>14</v>
      </c>
      <c r="I384" s="239">
        <v>14</v>
      </c>
      <c r="J384" s="240">
        <v>50</v>
      </c>
      <c r="K384" s="253">
        <v>3.57</v>
      </c>
      <c r="L384" s="12" t="s">
        <v>437</v>
      </c>
      <c r="M384" s="234"/>
      <c r="N384" s="234"/>
      <c r="O384" s="234"/>
      <c r="P384" s="234"/>
      <c r="Q384" s="234"/>
      <c r="R384" s="234"/>
      <c r="S384" s="234"/>
      <c r="T384" s="234"/>
      <c r="U384" s="234"/>
      <c r="V384" s="234"/>
      <c r="W384" s="234"/>
      <c r="X384" s="234"/>
      <c r="Y384" s="234"/>
      <c r="Z384" s="234"/>
    </row>
    <row r="385" spans="1:26" ht="25.2" customHeight="1">
      <c r="A385" s="235" t="s">
        <v>1508</v>
      </c>
      <c r="B385" s="241" t="s">
        <v>796</v>
      </c>
      <c r="C385" s="242" t="s">
        <v>456</v>
      </c>
      <c r="D385" s="242" t="s">
        <v>827</v>
      </c>
      <c r="E385" s="243" t="s">
        <v>828</v>
      </c>
      <c r="F385" s="238" t="s">
        <v>561</v>
      </c>
      <c r="G385" s="239">
        <v>14</v>
      </c>
      <c r="H385" s="239">
        <v>14</v>
      </c>
      <c r="I385" s="239">
        <v>14</v>
      </c>
      <c r="J385" s="240">
        <v>50</v>
      </c>
      <c r="K385" s="253">
        <v>3.57</v>
      </c>
      <c r="L385" s="12" t="s">
        <v>437</v>
      </c>
      <c r="M385" s="234"/>
      <c r="N385" s="234"/>
      <c r="O385" s="234"/>
      <c r="P385" s="234"/>
      <c r="Q385" s="234"/>
      <c r="R385" s="234"/>
      <c r="S385" s="234"/>
      <c r="T385" s="234"/>
      <c r="U385" s="234"/>
      <c r="V385" s="234"/>
      <c r="W385" s="234"/>
      <c r="X385" s="234"/>
      <c r="Y385" s="234"/>
      <c r="Z385" s="234"/>
    </row>
    <row r="386" spans="1:26" ht="25.2" customHeight="1">
      <c r="A386" s="235" t="s">
        <v>1508</v>
      </c>
      <c r="B386" s="241" t="s">
        <v>796</v>
      </c>
      <c r="C386" s="242" t="s">
        <v>456</v>
      </c>
      <c r="D386" s="242" t="s">
        <v>829</v>
      </c>
      <c r="E386" s="243" t="s">
        <v>830</v>
      </c>
      <c r="F386" s="238" t="s">
        <v>561</v>
      </c>
      <c r="G386" s="239">
        <v>14</v>
      </c>
      <c r="H386" s="239">
        <v>14</v>
      </c>
      <c r="I386" s="239">
        <v>14</v>
      </c>
      <c r="J386" s="240">
        <v>50</v>
      </c>
      <c r="K386" s="253">
        <v>3.57</v>
      </c>
      <c r="L386" s="12" t="s">
        <v>437</v>
      </c>
      <c r="M386" s="234"/>
      <c r="N386" s="234"/>
      <c r="O386" s="234"/>
      <c r="P386" s="234"/>
      <c r="Q386" s="234"/>
      <c r="R386" s="234"/>
      <c r="S386" s="234"/>
      <c r="T386" s="234"/>
      <c r="U386" s="234"/>
      <c r="V386" s="234"/>
      <c r="W386" s="234"/>
      <c r="X386" s="234"/>
      <c r="Y386" s="234"/>
      <c r="Z386" s="234"/>
    </row>
    <row r="387" spans="1:26" ht="25.2" customHeight="1">
      <c r="A387" s="235" t="s">
        <v>1508</v>
      </c>
      <c r="B387" s="241" t="s">
        <v>796</v>
      </c>
      <c r="C387" s="242" t="s">
        <v>456</v>
      </c>
      <c r="D387" s="242" t="s">
        <v>831</v>
      </c>
      <c r="E387" s="243" t="s">
        <v>832</v>
      </c>
      <c r="F387" s="238" t="s">
        <v>561</v>
      </c>
      <c r="G387" s="239">
        <v>14</v>
      </c>
      <c r="H387" s="239">
        <v>14</v>
      </c>
      <c r="I387" s="239">
        <v>14</v>
      </c>
      <c r="J387" s="240">
        <v>50</v>
      </c>
      <c r="K387" s="253">
        <v>3.57</v>
      </c>
      <c r="L387" s="12" t="s">
        <v>437</v>
      </c>
      <c r="M387" s="234"/>
      <c r="N387" s="234"/>
      <c r="O387" s="234"/>
      <c r="P387" s="234"/>
      <c r="Q387" s="234"/>
      <c r="R387" s="234"/>
      <c r="S387" s="234"/>
      <c r="T387" s="234"/>
      <c r="U387" s="234"/>
      <c r="V387" s="234"/>
      <c r="W387" s="234"/>
      <c r="X387" s="234"/>
      <c r="Y387" s="234"/>
      <c r="Z387" s="234"/>
    </row>
    <row r="388" spans="1:26" ht="25.2" customHeight="1">
      <c r="A388" s="235" t="s">
        <v>1508</v>
      </c>
      <c r="B388" s="241" t="s">
        <v>796</v>
      </c>
      <c r="C388" s="242" t="s">
        <v>456</v>
      </c>
      <c r="D388" s="242" t="s">
        <v>833</v>
      </c>
      <c r="E388" s="243" t="s">
        <v>834</v>
      </c>
      <c r="F388" s="238" t="s">
        <v>561</v>
      </c>
      <c r="G388" s="239">
        <v>14</v>
      </c>
      <c r="H388" s="239">
        <v>14</v>
      </c>
      <c r="I388" s="239">
        <v>14</v>
      </c>
      <c r="J388" s="240">
        <v>50</v>
      </c>
      <c r="K388" s="253">
        <v>3.57</v>
      </c>
      <c r="L388" s="12" t="s">
        <v>437</v>
      </c>
      <c r="M388" s="234"/>
      <c r="N388" s="234"/>
      <c r="O388" s="234"/>
      <c r="P388" s="234"/>
      <c r="Q388" s="234"/>
      <c r="R388" s="234"/>
      <c r="S388" s="234"/>
      <c r="T388" s="234"/>
      <c r="U388" s="234"/>
      <c r="V388" s="234"/>
      <c r="W388" s="234"/>
      <c r="X388" s="234"/>
      <c r="Y388" s="234"/>
      <c r="Z388" s="234"/>
    </row>
    <row r="389" spans="1:26" ht="25.2" customHeight="1">
      <c r="A389" s="235" t="s">
        <v>1508</v>
      </c>
      <c r="B389" s="241" t="s">
        <v>796</v>
      </c>
      <c r="C389" s="242" t="s">
        <v>456</v>
      </c>
      <c r="D389" s="242" t="s">
        <v>835</v>
      </c>
      <c r="E389" s="243" t="s">
        <v>836</v>
      </c>
      <c r="F389" s="238" t="s">
        <v>561</v>
      </c>
      <c r="G389" s="239">
        <v>14</v>
      </c>
      <c r="H389" s="239">
        <v>14</v>
      </c>
      <c r="I389" s="239">
        <v>14</v>
      </c>
      <c r="J389" s="240">
        <v>50</v>
      </c>
      <c r="K389" s="253">
        <v>3.57</v>
      </c>
      <c r="L389" s="12" t="s">
        <v>437</v>
      </c>
      <c r="M389" s="234"/>
      <c r="N389" s="234"/>
      <c r="O389" s="234"/>
      <c r="P389" s="234"/>
      <c r="Q389" s="234"/>
      <c r="R389" s="234"/>
      <c r="S389" s="234"/>
      <c r="T389" s="234"/>
      <c r="U389" s="234"/>
      <c r="V389" s="234"/>
      <c r="W389" s="234"/>
      <c r="X389" s="234"/>
      <c r="Y389" s="234"/>
      <c r="Z389" s="234"/>
    </row>
    <row r="390" spans="1:26" ht="25.2" customHeight="1">
      <c r="A390" s="235" t="s">
        <v>1508</v>
      </c>
      <c r="B390" s="241" t="s">
        <v>796</v>
      </c>
      <c r="C390" s="242" t="s">
        <v>456</v>
      </c>
      <c r="D390" s="242" t="s">
        <v>837</v>
      </c>
      <c r="E390" s="243" t="s">
        <v>838</v>
      </c>
      <c r="F390" s="238" t="s">
        <v>561</v>
      </c>
      <c r="G390" s="239">
        <v>14</v>
      </c>
      <c r="H390" s="239">
        <v>14</v>
      </c>
      <c r="I390" s="239">
        <v>14</v>
      </c>
      <c r="J390" s="240">
        <v>50</v>
      </c>
      <c r="K390" s="253">
        <v>3.57</v>
      </c>
      <c r="L390" s="12" t="s">
        <v>437</v>
      </c>
      <c r="M390" s="234"/>
      <c r="N390" s="234"/>
      <c r="O390" s="234"/>
      <c r="P390" s="234"/>
      <c r="Q390" s="234"/>
      <c r="R390" s="234"/>
      <c r="S390" s="234"/>
      <c r="T390" s="234"/>
      <c r="U390" s="234"/>
      <c r="V390" s="234"/>
      <c r="W390" s="234"/>
      <c r="X390" s="234"/>
      <c r="Y390" s="234"/>
      <c r="Z390" s="234"/>
    </row>
    <row r="391" spans="1:26" ht="25.2" customHeight="1">
      <c r="A391" s="235" t="s">
        <v>1508</v>
      </c>
      <c r="B391" s="241" t="s">
        <v>796</v>
      </c>
      <c r="C391" s="242" t="s">
        <v>456</v>
      </c>
      <c r="D391" s="242" t="s">
        <v>839</v>
      </c>
      <c r="E391" s="243" t="s">
        <v>840</v>
      </c>
      <c r="F391" s="238" t="s">
        <v>561</v>
      </c>
      <c r="G391" s="239">
        <v>14</v>
      </c>
      <c r="H391" s="239">
        <v>14</v>
      </c>
      <c r="I391" s="239">
        <v>14</v>
      </c>
      <c r="J391" s="240">
        <v>50</v>
      </c>
      <c r="K391" s="253">
        <v>3.57</v>
      </c>
      <c r="L391" s="12" t="s">
        <v>437</v>
      </c>
      <c r="M391" s="234"/>
      <c r="N391" s="234"/>
      <c r="O391" s="234"/>
      <c r="P391" s="234"/>
      <c r="Q391" s="234"/>
      <c r="R391" s="234"/>
      <c r="S391" s="234"/>
      <c r="T391" s="234"/>
      <c r="U391" s="234"/>
      <c r="V391" s="234"/>
      <c r="W391" s="234"/>
      <c r="X391" s="234"/>
      <c r="Y391" s="234"/>
      <c r="Z391" s="234"/>
    </row>
    <row r="392" spans="1:26" ht="25.2" customHeight="1">
      <c r="A392" s="235" t="s">
        <v>1508</v>
      </c>
      <c r="B392" s="241" t="s">
        <v>796</v>
      </c>
      <c r="C392" s="242" t="s">
        <v>456</v>
      </c>
      <c r="D392" s="242" t="s">
        <v>841</v>
      </c>
      <c r="E392" s="243" t="s">
        <v>842</v>
      </c>
      <c r="F392" s="238" t="s">
        <v>561</v>
      </c>
      <c r="G392" s="239">
        <v>14</v>
      </c>
      <c r="H392" s="239">
        <v>14</v>
      </c>
      <c r="I392" s="239">
        <v>14</v>
      </c>
      <c r="J392" s="240">
        <v>50</v>
      </c>
      <c r="K392" s="253">
        <v>3.57</v>
      </c>
      <c r="L392" s="12" t="s">
        <v>437</v>
      </c>
      <c r="M392" s="234"/>
      <c r="N392" s="234"/>
      <c r="O392" s="234"/>
      <c r="P392" s="234"/>
      <c r="Q392" s="234"/>
      <c r="R392" s="234"/>
      <c r="S392" s="234"/>
      <c r="T392" s="234"/>
      <c r="U392" s="234"/>
      <c r="V392" s="234"/>
      <c r="W392" s="234"/>
      <c r="X392" s="234"/>
      <c r="Y392" s="234"/>
      <c r="Z392" s="234"/>
    </row>
    <row r="393" spans="1:26" ht="25.2" customHeight="1">
      <c r="A393" s="235" t="s">
        <v>1508</v>
      </c>
      <c r="B393" s="241" t="s">
        <v>796</v>
      </c>
      <c r="C393" s="242" t="s">
        <v>456</v>
      </c>
      <c r="D393" s="242" t="s">
        <v>843</v>
      </c>
      <c r="E393" s="243" t="s">
        <v>844</v>
      </c>
      <c r="F393" s="238" t="s">
        <v>561</v>
      </c>
      <c r="G393" s="239">
        <v>14</v>
      </c>
      <c r="H393" s="239">
        <v>14</v>
      </c>
      <c r="I393" s="239">
        <v>14</v>
      </c>
      <c r="J393" s="240">
        <v>50</v>
      </c>
      <c r="K393" s="253">
        <v>3.57</v>
      </c>
      <c r="L393" s="12" t="s">
        <v>437</v>
      </c>
      <c r="M393" s="234"/>
      <c r="N393" s="234"/>
      <c r="O393" s="234"/>
      <c r="P393" s="234"/>
      <c r="Q393" s="234"/>
      <c r="R393" s="234"/>
      <c r="S393" s="234"/>
      <c r="T393" s="234"/>
      <c r="U393" s="234"/>
      <c r="V393" s="234"/>
      <c r="W393" s="234"/>
      <c r="X393" s="234"/>
      <c r="Y393" s="234"/>
      <c r="Z393" s="234"/>
    </row>
    <row r="394" spans="1:26" ht="25.2" customHeight="1">
      <c r="A394" s="235" t="s">
        <v>1508</v>
      </c>
      <c r="B394" s="241" t="s">
        <v>796</v>
      </c>
      <c r="C394" s="242" t="s">
        <v>456</v>
      </c>
      <c r="D394" s="242" t="s">
        <v>845</v>
      </c>
      <c r="E394" s="243" t="s">
        <v>846</v>
      </c>
      <c r="F394" s="238" t="s">
        <v>561</v>
      </c>
      <c r="G394" s="239">
        <v>14</v>
      </c>
      <c r="H394" s="239">
        <v>14</v>
      </c>
      <c r="I394" s="239">
        <v>14</v>
      </c>
      <c r="J394" s="240">
        <v>50</v>
      </c>
      <c r="K394" s="253">
        <v>3.57</v>
      </c>
      <c r="L394" s="12" t="s">
        <v>437</v>
      </c>
      <c r="M394" s="234"/>
      <c r="N394" s="234"/>
      <c r="O394" s="234"/>
      <c r="P394" s="234"/>
      <c r="Q394" s="234"/>
      <c r="R394" s="234"/>
      <c r="S394" s="234"/>
      <c r="T394" s="234"/>
      <c r="U394" s="234"/>
      <c r="V394" s="234"/>
      <c r="W394" s="234"/>
      <c r="X394" s="234"/>
      <c r="Y394" s="234"/>
      <c r="Z394" s="234"/>
    </row>
    <row r="395" spans="1:26" ht="25.2" customHeight="1">
      <c r="A395" s="235" t="s">
        <v>1508</v>
      </c>
      <c r="B395" s="241" t="s">
        <v>796</v>
      </c>
      <c r="C395" s="242" t="s">
        <v>456</v>
      </c>
      <c r="D395" s="242" t="s">
        <v>847</v>
      </c>
      <c r="E395" s="243" t="s">
        <v>848</v>
      </c>
      <c r="F395" s="238" t="s">
        <v>561</v>
      </c>
      <c r="G395" s="239">
        <v>14</v>
      </c>
      <c r="H395" s="239">
        <v>14</v>
      </c>
      <c r="I395" s="239">
        <v>14</v>
      </c>
      <c r="J395" s="240">
        <v>50</v>
      </c>
      <c r="K395" s="253">
        <v>3.57</v>
      </c>
      <c r="L395" s="12" t="s">
        <v>437</v>
      </c>
      <c r="M395" s="234"/>
      <c r="N395" s="234"/>
      <c r="O395" s="234"/>
      <c r="P395" s="234"/>
      <c r="Q395" s="234"/>
      <c r="R395" s="234"/>
      <c r="S395" s="234"/>
      <c r="T395" s="234"/>
      <c r="U395" s="234"/>
      <c r="V395" s="234"/>
      <c r="W395" s="234"/>
      <c r="X395" s="234"/>
      <c r="Y395" s="234"/>
      <c r="Z395" s="234"/>
    </row>
    <row r="396" spans="1:26" ht="25.2" customHeight="1">
      <c r="A396" s="235" t="s">
        <v>1508</v>
      </c>
      <c r="B396" s="241" t="s">
        <v>796</v>
      </c>
      <c r="C396" s="242" t="s">
        <v>456</v>
      </c>
      <c r="D396" s="242" t="s">
        <v>849</v>
      </c>
      <c r="E396" s="243" t="s">
        <v>850</v>
      </c>
      <c r="F396" s="238" t="s">
        <v>561</v>
      </c>
      <c r="G396" s="239">
        <v>14</v>
      </c>
      <c r="H396" s="239">
        <v>14</v>
      </c>
      <c r="I396" s="239">
        <v>14</v>
      </c>
      <c r="J396" s="240">
        <v>50</v>
      </c>
      <c r="K396" s="253">
        <v>3.57</v>
      </c>
      <c r="L396" s="12" t="s">
        <v>437</v>
      </c>
      <c r="M396" s="234"/>
      <c r="N396" s="234"/>
      <c r="O396" s="234"/>
      <c r="P396" s="234"/>
      <c r="Q396" s="234"/>
      <c r="R396" s="234"/>
      <c r="S396" s="234"/>
      <c r="T396" s="234"/>
      <c r="U396" s="234"/>
      <c r="V396" s="234"/>
      <c r="W396" s="234"/>
      <c r="X396" s="234"/>
      <c r="Y396" s="234"/>
      <c r="Z396" s="234"/>
    </row>
    <row r="397" spans="1:26" ht="25.2" customHeight="1">
      <c r="A397" s="235" t="s">
        <v>1508</v>
      </c>
      <c r="B397" s="241" t="s">
        <v>796</v>
      </c>
      <c r="C397" s="242" t="s">
        <v>456</v>
      </c>
      <c r="D397" s="242" t="s">
        <v>851</v>
      </c>
      <c r="E397" s="243" t="s">
        <v>852</v>
      </c>
      <c r="F397" s="238" t="s">
        <v>561</v>
      </c>
      <c r="G397" s="239">
        <v>14</v>
      </c>
      <c r="H397" s="239">
        <v>14</v>
      </c>
      <c r="I397" s="239">
        <v>14</v>
      </c>
      <c r="J397" s="240">
        <v>50</v>
      </c>
      <c r="K397" s="253">
        <v>3.57</v>
      </c>
      <c r="L397" s="12" t="s">
        <v>437</v>
      </c>
      <c r="M397" s="234"/>
      <c r="N397" s="234"/>
      <c r="O397" s="234"/>
      <c r="P397" s="234"/>
      <c r="Q397" s="234"/>
      <c r="R397" s="234"/>
      <c r="S397" s="234"/>
      <c r="T397" s="234"/>
      <c r="U397" s="234"/>
      <c r="V397" s="234"/>
      <c r="W397" s="234"/>
      <c r="X397" s="234"/>
      <c r="Y397" s="234"/>
      <c r="Z397" s="234"/>
    </row>
    <row r="398" spans="1:26" ht="25.2" customHeight="1">
      <c r="A398" s="235" t="s">
        <v>1508</v>
      </c>
      <c r="B398" s="236" t="s">
        <v>796</v>
      </c>
      <c r="C398" s="235" t="s">
        <v>456</v>
      </c>
      <c r="D398" s="235" t="s">
        <v>853</v>
      </c>
      <c r="E398" s="244" t="s">
        <v>854</v>
      </c>
      <c r="F398" s="238" t="s">
        <v>561</v>
      </c>
      <c r="G398" s="239">
        <v>14</v>
      </c>
      <c r="H398" s="239">
        <v>14</v>
      </c>
      <c r="I398" s="239">
        <v>14</v>
      </c>
      <c r="J398" s="240">
        <v>50</v>
      </c>
      <c r="K398" s="253">
        <v>3.57</v>
      </c>
      <c r="L398" s="12" t="s">
        <v>437</v>
      </c>
      <c r="M398" s="234"/>
      <c r="N398" s="234"/>
      <c r="O398" s="234"/>
      <c r="P398" s="234"/>
      <c r="Q398" s="234"/>
      <c r="R398" s="234"/>
      <c r="S398" s="234"/>
      <c r="T398" s="234"/>
      <c r="U398" s="234"/>
      <c r="V398" s="234"/>
      <c r="W398" s="234"/>
      <c r="X398" s="234"/>
      <c r="Y398" s="234"/>
      <c r="Z398" s="234"/>
    </row>
    <row r="399" spans="1:26" ht="25.2" customHeight="1">
      <c r="A399" s="235" t="s">
        <v>1508</v>
      </c>
      <c r="B399" s="241" t="s">
        <v>796</v>
      </c>
      <c r="C399" s="242" t="s">
        <v>456</v>
      </c>
      <c r="D399" s="242" t="s">
        <v>855</v>
      </c>
      <c r="E399" s="243" t="s">
        <v>856</v>
      </c>
      <c r="F399" s="238" t="s">
        <v>561</v>
      </c>
      <c r="G399" s="239">
        <v>14</v>
      </c>
      <c r="H399" s="239">
        <v>14</v>
      </c>
      <c r="I399" s="239">
        <v>14</v>
      </c>
      <c r="J399" s="240">
        <v>50</v>
      </c>
      <c r="K399" s="253">
        <v>3.57</v>
      </c>
      <c r="L399" s="12" t="s">
        <v>437</v>
      </c>
      <c r="M399" s="234"/>
      <c r="N399" s="234"/>
      <c r="O399" s="234"/>
      <c r="P399" s="234"/>
      <c r="Q399" s="234"/>
      <c r="R399" s="234"/>
      <c r="S399" s="234"/>
      <c r="T399" s="234"/>
      <c r="U399" s="234"/>
      <c r="V399" s="234"/>
      <c r="W399" s="234"/>
      <c r="X399" s="234"/>
      <c r="Y399" s="234"/>
      <c r="Z399" s="234"/>
    </row>
    <row r="400" spans="1:26" ht="25.2" customHeight="1">
      <c r="A400" s="235" t="s">
        <v>1508</v>
      </c>
      <c r="B400" s="241" t="s">
        <v>796</v>
      </c>
      <c r="C400" s="242" t="s">
        <v>456</v>
      </c>
      <c r="D400" s="242" t="s">
        <v>857</v>
      </c>
      <c r="E400" s="243" t="s">
        <v>858</v>
      </c>
      <c r="F400" s="238" t="s">
        <v>561</v>
      </c>
      <c r="G400" s="239">
        <v>14</v>
      </c>
      <c r="H400" s="239">
        <v>14</v>
      </c>
      <c r="I400" s="239">
        <v>14</v>
      </c>
      <c r="J400" s="240">
        <v>50</v>
      </c>
      <c r="K400" s="253">
        <v>3.57</v>
      </c>
      <c r="L400" s="12" t="s">
        <v>437</v>
      </c>
      <c r="M400" s="234"/>
      <c r="N400" s="234"/>
      <c r="O400" s="234"/>
      <c r="P400" s="234"/>
      <c r="Q400" s="234"/>
      <c r="R400" s="234"/>
      <c r="S400" s="234"/>
      <c r="T400" s="234"/>
      <c r="U400" s="234"/>
      <c r="V400" s="234"/>
      <c r="W400" s="234"/>
      <c r="X400" s="234"/>
      <c r="Y400" s="234"/>
      <c r="Z400" s="234"/>
    </row>
    <row r="401" spans="1:26" ht="25.2" customHeight="1">
      <c r="A401" s="235" t="s">
        <v>1508</v>
      </c>
      <c r="B401" s="241" t="s">
        <v>796</v>
      </c>
      <c r="C401" s="242" t="s">
        <v>456</v>
      </c>
      <c r="D401" s="242" t="s">
        <v>859</v>
      </c>
      <c r="E401" s="243" t="s">
        <v>860</v>
      </c>
      <c r="F401" s="238" t="s">
        <v>561</v>
      </c>
      <c r="G401" s="239">
        <v>14</v>
      </c>
      <c r="H401" s="239">
        <v>14</v>
      </c>
      <c r="I401" s="239">
        <v>14</v>
      </c>
      <c r="J401" s="240">
        <v>50</v>
      </c>
      <c r="K401" s="253">
        <v>3.57</v>
      </c>
      <c r="L401" s="12" t="s">
        <v>437</v>
      </c>
      <c r="M401" s="234"/>
      <c r="N401" s="234"/>
      <c r="O401" s="234"/>
      <c r="P401" s="234"/>
      <c r="Q401" s="234"/>
      <c r="R401" s="234"/>
      <c r="S401" s="234"/>
      <c r="T401" s="234"/>
      <c r="U401" s="234"/>
      <c r="V401" s="234"/>
      <c r="W401" s="234"/>
      <c r="X401" s="234"/>
      <c r="Y401" s="234"/>
      <c r="Z401" s="234"/>
    </row>
    <row r="402" spans="1:26" ht="25.2" customHeight="1">
      <c r="A402" s="235" t="s">
        <v>1508</v>
      </c>
      <c r="B402" s="241" t="s">
        <v>796</v>
      </c>
      <c r="C402" s="242" t="s">
        <v>456</v>
      </c>
      <c r="D402" s="242" t="s">
        <v>861</v>
      </c>
      <c r="E402" s="243" t="s">
        <v>862</v>
      </c>
      <c r="F402" s="238" t="s">
        <v>561</v>
      </c>
      <c r="G402" s="239">
        <v>14</v>
      </c>
      <c r="H402" s="239">
        <v>14</v>
      </c>
      <c r="I402" s="239">
        <v>14</v>
      </c>
      <c r="J402" s="240">
        <v>50</v>
      </c>
      <c r="K402" s="253">
        <v>3.57</v>
      </c>
      <c r="L402" s="12" t="s">
        <v>437</v>
      </c>
      <c r="M402" s="234"/>
      <c r="N402" s="234"/>
      <c r="O402" s="234"/>
      <c r="P402" s="234"/>
      <c r="Q402" s="234"/>
      <c r="R402" s="234"/>
      <c r="S402" s="234"/>
      <c r="T402" s="234"/>
      <c r="U402" s="234"/>
      <c r="V402" s="234"/>
      <c r="W402" s="234"/>
      <c r="X402" s="234"/>
      <c r="Y402" s="234"/>
      <c r="Z402" s="234"/>
    </row>
    <row r="403" spans="1:26" ht="25.2" customHeight="1">
      <c r="A403" s="235" t="s">
        <v>1508</v>
      </c>
      <c r="B403" s="241" t="s">
        <v>796</v>
      </c>
      <c r="C403" s="242" t="s">
        <v>456</v>
      </c>
      <c r="D403" s="242" t="s">
        <v>863</v>
      </c>
      <c r="E403" s="243" t="s">
        <v>864</v>
      </c>
      <c r="F403" s="238" t="s">
        <v>561</v>
      </c>
      <c r="G403" s="239">
        <v>14</v>
      </c>
      <c r="H403" s="239">
        <v>14</v>
      </c>
      <c r="I403" s="239">
        <v>14</v>
      </c>
      <c r="J403" s="240">
        <v>50</v>
      </c>
      <c r="K403" s="253">
        <v>3.57</v>
      </c>
      <c r="L403" s="12" t="s">
        <v>437</v>
      </c>
      <c r="M403" s="234"/>
      <c r="N403" s="234"/>
      <c r="O403" s="234"/>
      <c r="P403" s="234"/>
      <c r="Q403" s="234"/>
      <c r="R403" s="234"/>
      <c r="S403" s="234"/>
      <c r="T403" s="234"/>
      <c r="U403" s="234"/>
      <c r="V403" s="234"/>
      <c r="W403" s="234"/>
      <c r="X403" s="234"/>
      <c r="Y403" s="234"/>
      <c r="Z403" s="234"/>
    </row>
    <row r="404" spans="1:26" ht="25.2" customHeight="1">
      <c r="A404" s="235" t="s">
        <v>1508</v>
      </c>
      <c r="B404" s="241" t="s">
        <v>796</v>
      </c>
      <c r="C404" s="242" t="s">
        <v>456</v>
      </c>
      <c r="D404" s="242" t="s">
        <v>865</v>
      </c>
      <c r="E404" s="243" t="s">
        <v>866</v>
      </c>
      <c r="F404" s="238" t="s">
        <v>561</v>
      </c>
      <c r="G404" s="239">
        <v>14</v>
      </c>
      <c r="H404" s="239">
        <v>14</v>
      </c>
      <c r="I404" s="239">
        <v>14</v>
      </c>
      <c r="J404" s="240">
        <v>50</v>
      </c>
      <c r="K404" s="253">
        <v>3.57</v>
      </c>
      <c r="L404" s="12" t="s">
        <v>437</v>
      </c>
      <c r="M404" s="234"/>
      <c r="N404" s="234"/>
      <c r="O404" s="234"/>
      <c r="P404" s="234"/>
      <c r="Q404" s="234"/>
      <c r="R404" s="234"/>
      <c r="S404" s="234"/>
      <c r="T404" s="234"/>
      <c r="U404" s="234"/>
      <c r="V404" s="234"/>
      <c r="W404" s="234"/>
      <c r="X404" s="234"/>
      <c r="Y404" s="234"/>
      <c r="Z404" s="234"/>
    </row>
    <row r="405" spans="1:26" ht="25.2" customHeight="1">
      <c r="A405" s="235" t="s">
        <v>1509</v>
      </c>
      <c r="B405" s="241" t="s">
        <v>1510</v>
      </c>
      <c r="C405" s="242" t="s">
        <v>456</v>
      </c>
      <c r="D405" s="242" t="s">
        <v>1511</v>
      </c>
      <c r="E405" s="243" t="s">
        <v>1512</v>
      </c>
      <c r="F405" s="238" t="s">
        <v>738</v>
      </c>
      <c r="G405" s="239">
        <v>7</v>
      </c>
      <c r="H405" s="239">
        <v>6</v>
      </c>
      <c r="I405" s="239">
        <v>7</v>
      </c>
      <c r="J405" s="240">
        <v>50</v>
      </c>
      <c r="K405" s="253">
        <v>7.15</v>
      </c>
      <c r="L405" s="12" t="s">
        <v>437</v>
      </c>
      <c r="M405" s="234"/>
      <c r="N405" s="234"/>
      <c r="O405" s="234"/>
      <c r="P405" s="234"/>
      <c r="Q405" s="234"/>
      <c r="R405" s="234"/>
      <c r="S405" s="234"/>
      <c r="T405" s="234"/>
      <c r="U405" s="234"/>
      <c r="V405" s="234"/>
      <c r="W405" s="234"/>
      <c r="X405" s="234"/>
      <c r="Y405" s="234"/>
      <c r="Z405" s="234"/>
    </row>
    <row r="406" spans="1:26" ht="25.2" customHeight="1">
      <c r="A406" s="235" t="s">
        <v>1509</v>
      </c>
      <c r="B406" s="241" t="s">
        <v>1510</v>
      </c>
      <c r="C406" s="242" t="s">
        <v>456</v>
      </c>
      <c r="D406" s="242" t="s">
        <v>1513</v>
      </c>
      <c r="E406" s="243" t="s">
        <v>1514</v>
      </c>
      <c r="F406" s="238" t="s">
        <v>738</v>
      </c>
      <c r="G406" s="239">
        <v>7</v>
      </c>
      <c r="H406" s="239">
        <v>7</v>
      </c>
      <c r="I406" s="239">
        <v>7</v>
      </c>
      <c r="J406" s="240">
        <v>50</v>
      </c>
      <c r="K406" s="253">
        <v>7.15</v>
      </c>
      <c r="L406" s="12" t="s">
        <v>437</v>
      </c>
      <c r="M406" s="234"/>
      <c r="N406" s="234"/>
      <c r="O406" s="234"/>
      <c r="P406" s="234"/>
      <c r="Q406" s="234"/>
      <c r="R406" s="234"/>
      <c r="S406" s="234"/>
      <c r="T406" s="234"/>
      <c r="U406" s="234"/>
      <c r="V406" s="234"/>
      <c r="W406" s="234"/>
      <c r="X406" s="234"/>
      <c r="Y406" s="234"/>
      <c r="Z406" s="234"/>
    </row>
    <row r="407" spans="1:26" ht="25.2" customHeight="1">
      <c r="A407" s="26" t="s">
        <v>1515</v>
      </c>
      <c r="B407" s="26" t="s">
        <v>1516</v>
      </c>
      <c r="C407" s="232" t="s">
        <v>456</v>
      </c>
      <c r="D407" s="26" t="s">
        <v>1517</v>
      </c>
      <c r="E407" s="231" t="s">
        <v>1518</v>
      </c>
      <c r="F407" s="232" t="s">
        <v>738</v>
      </c>
      <c r="G407" s="232">
        <v>5</v>
      </c>
      <c r="H407" s="232">
        <v>5</v>
      </c>
      <c r="I407" s="232">
        <v>5</v>
      </c>
      <c r="J407" s="232">
        <v>50</v>
      </c>
      <c r="K407" s="1394">
        <f t="shared" ref="K407:K412" si="20">50/5</f>
        <v>10</v>
      </c>
      <c r="L407" s="12" t="s">
        <v>437</v>
      </c>
      <c r="M407" s="234"/>
      <c r="N407" s="234"/>
      <c r="O407" s="234"/>
      <c r="P407" s="234"/>
      <c r="Q407" s="234"/>
      <c r="R407" s="234"/>
      <c r="S407" s="234"/>
      <c r="T407" s="234"/>
      <c r="U407" s="234"/>
      <c r="V407" s="234"/>
      <c r="W407" s="234"/>
      <c r="X407" s="234"/>
      <c r="Y407" s="234"/>
      <c r="Z407" s="234"/>
    </row>
    <row r="408" spans="1:26" ht="25.2" customHeight="1">
      <c r="A408" s="26" t="s">
        <v>1515</v>
      </c>
      <c r="B408" s="26" t="s">
        <v>1516</v>
      </c>
      <c r="C408" s="232" t="s">
        <v>456</v>
      </c>
      <c r="D408" s="26" t="s">
        <v>1519</v>
      </c>
      <c r="E408" s="231" t="s">
        <v>1520</v>
      </c>
      <c r="F408" s="232" t="s">
        <v>738</v>
      </c>
      <c r="G408" s="232">
        <v>5</v>
      </c>
      <c r="H408" s="232">
        <v>5</v>
      </c>
      <c r="I408" s="232">
        <v>5</v>
      </c>
      <c r="J408" s="232">
        <v>50</v>
      </c>
      <c r="K408" s="1394">
        <f t="shared" si="20"/>
        <v>10</v>
      </c>
      <c r="L408" s="12" t="s">
        <v>437</v>
      </c>
      <c r="M408" s="234"/>
      <c r="N408" s="234"/>
      <c r="O408" s="234"/>
      <c r="P408" s="234"/>
      <c r="Q408" s="234"/>
      <c r="R408" s="234"/>
      <c r="S408" s="234"/>
      <c r="T408" s="234"/>
      <c r="U408" s="234"/>
      <c r="V408" s="234"/>
      <c r="W408" s="234"/>
      <c r="X408" s="234"/>
      <c r="Y408" s="234"/>
      <c r="Z408" s="234"/>
    </row>
    <row r="409" spans="1:26" ht="25.2" customHeight="1">
      <c r="A409" s="26" t="s">
        <v>1515</v>
      </c>
      <c r="B409" s="26" t="s">
        <v>1516</v>
      </c>
      <c r="C409" s="232" t="s">
        <v>456</v>
      </c>
      <c r="D409" s="26" t="s">
        <v>1521</v>
      </c>
      <c r="E409" s="231" t="s">
        <v>1522</v>
      </c>
      <c r="F409" s="232" t="s">
        <v>738</v>
      </c>
      <c r="G409" s="232">
        <v>5</v>
      </c>
      <c r="H409" s="232">
        <v>5</v>
      </c>
      <c r="I409" s="232">
        <v>5</v>
      </c>
      <c r="J409" s="232">
        <v>50</v>
      </c>
      <c r="K409" s="1394">
        <f t="shared" si="20"/>
        <v>10</v>
      </c>
      <c r="L409" s="12" t="s">
        <v>437</v>
      </c>
      <c r="M409" s="234"/>
      <c r="N409" s="234"/>
      <c r="O409" s="234"/>
      <c r="P409" s="234"/>
      <c r="Q409" s="234"/>
      <c r="R409" s="234"/>
      <c r="S409" s="234"/>
      <c r="T409" s="234"/>
      <c r="U409" s="234"/>
      <c r="V409" s="234"/>
      <c r="W409" s="234"/>
      <c r="X409" s="234"/>
      <c r="Y409" s="234"/>
      <c r="Z409" s="234"/>
    </row>
    <row r="410" spans="1:26" ht="25.2" customHeight="1">
      <c r="A410" s="26" t="s">
        <v>1515</v>
      </c>
      <c r="B410" s="26" t="s">
        <v>1516</v>
      </c>
      <c r="C410" s="232" t="s">
        <v>456</v>
      </c>
      <c r="D410" s="26" t="s">
        <v>1523</v>
      </c>
      <c r="E410" s="231" t="s">
        <v>1524</v>
      </c>
      <c r="F410" s="232" t="s">
        <v>738</v>
      </c>
      <c r="G410" s="232">
        <v>5</v>
      </c>
      <c r="H410" s="232">
        <v>5</v>
      </c>
      <c r="I410" s="232">
        <v>5</v>
      </c>
      <c r="J410" s="232">
        <v>50</v>
      </c>
      <c r="K410" s="1394">
        <f t="shared" si="20"/>
        <v>10</v>
      </c>
      <c r="L410" s="12" t="s">
        <v>437</v>
      </c>
      <c r="M410" s="234"/>
      <c r="N410" s="234"/>
      <c r="O410" s="234"/>
      <c r="P410" s="234"/>
      <c r="Q410" s="234"/>
      <c r="R410" s="234"/>
      <c r="S410" s="234"/>
      <c r="T410" s="234"/>
      <c r="U410" s="234"/>
      <c r="V410" s="234"/>
      <c r="W410" s="234"/>
      <c r="X410" s="234"/>
      <c r="Y410" s="234"/>
      <c r="Z410" s="234"/>
    </row>
    <row r="411" spans="1:26" ht="25.2" customHeight="1">
      <c r="A411" s="26" t="s">
        <v>1515</v>
      </c>
      <c r="B411" s="26" t="s">
        <v>1516</v>
      </c>
      <c r="C411" s="232" t="s">
        <v>456</v>
      </c>
      <c r="D411" s="26" t="s">
        <v>1525</v>
      </c>
      <c r="E411" s="231" t="s">
        <v>1526</v>
      </c>
      <c r="F411" s="232" t="s">
        <v>738</v>
      </c>
      <c r="G411" s="232">
        <v>5</v>
      </c>
      <c r="H411" s="232">
        <v>5</v>
      </c>
      <c r="I411" s="232">
        <v>5</v>
      </c>
      <c r="J411" s="232">
        <v>50</v>
      </c>
      <c r="K411" s="1394">
        <f t="shared" si="20"/>
        <v>10</v>
      </c>
      <c r="L411" s="12" t="s">
        <v>437</v>
      </c>
      <c r="M411" s="234"/>
      <c r="N411" s="234"/>
      <c r="O411" s="234"/>
      <c r="P411" s="234"/>
      <c r="Q411" s="234"/>
      <c r="R411" s="234"/>
      <c r="S411" s="234"/>
      <c r="T411" s="234"/>
      <c r="U411" s="234"/>
      <c r="V411" s="234"/>
      <c r="W411" s="234"/>
      <c r="X411" s="234"/>
      <c r="Y411" s="234"/>
      <c r="Z411" s="234"/>
    </row>
    <row r="412" spans="1:26" ht="25.2" customHeight="1">
      <c r="A412" s="26" t="s">
        <v>1515</v>
      </c>
      <c r="B412" s="26" t="s">
        <v>1516</v>
      </c>
      <c r="C412" s="232" t="s">
        <v>456</v>
      </c>
      <c r="D412" s="26" t="s">
        <v>1527</v>
      </c>
      <c r="E412" s="231" t="s">
        <v>1528</v>
      </c>
      <c r="F412" s="232" t="s">
        <v>1529</v>
      </c>
      <c r="G412" s="232">
        <v>5</v>
      </c>
      <c r="H412" s="232">
        <v>5</v>
      </c>
      <c r="I412" s="232">
        <v>5</v>
      </c>
      <c r="J412" s="232">
        <v>50</v>
      </c>
      <c r="K412" s="1394">
        <f t="shared" si="20"/>
        <v>10</v>
      </c>
      <c r="L412" s="12" t="s">
        <v>437</v>
      </c>
      <c r="M412" s="234"/>
      <c r="N412" s="234"/>
      <c r="O412" s="234"/>
      <c r="P412" s="234"/>
      <c r="Q412" s="234"/>
      <c r="R412" s="234"/>
      <c r="S412" s="234"/>
      <c r="T412" s="234"/>
      <c r="U412" s="234"/>
      <c r="V412" s="234"/>
      <c r="W412" s="234"/>
      <c r="X412" s="234"/>
      <c r="Y412" s="234"/>
      <c r="Z412" s="234"/>
    </row>
    <row r="413" spans="1:26" ht="25.2" customHeight="1">
      <c r="A413" s="26" t="s">
        <v>1530</v>
      </c>
      <c r="B413" s="26" t="s">
        <v>1531</v>
      </c>
      <c r="C413" s="21" t="s">
        <v>456</v>
      </c>
      <c r="D413" s="245" t="s">
        <v>1532</v>
      </c>
      <c r="E413" s="231" t="s">
        <v>1533</v>
      </c>
      <c r="F413" s="28" t="s">
        <v>738</v>
      </c>
      <c r="G413" s="232">
        <v>6</v>
      </c>
      <c r="H413" s="232">
        <v>5</v>
      </c>
      <c r="I413" s="232">
        <v>6</v>
      </c>
      <c r="J413" s="232">
        <v>50</v>
      </c>
      <c r="K413" s="1394">
        <v>8.33</v>
      </c>
      <c r="L413" s="12" t="s">
        <v>437</v>
      </c>
      <c r="M413" s="234"/>
      <c r="N413" s="234"/>
      <c r="O413" s="234"/>
      <c r="P413" s="234"/>
      <c r="Q413" s="234"/>
      <c r="R413" s="234"/>
      <c r="S413" s="234"/>
      <c r="T413" s="234"/>
      <c r="U413" s="234"/>
      <c r="V413" s="234"/>
      <c r="W413" s="234"/>
      <c r="X413" s="234"/>
      <c r="Y413" s="234"/>
      <c r="Z413" s="234"/>
    </row>
    <row r="414" spans="1:26" ht="25.2" customHeight="1">
      <c r="A414" s="59" t="s">
        <v>1627</v>
      </c>
      <c r="B414" s="25" t="s">
        <v>1596</v>
      </c>
      <c r="C414" s="99" t="s">
        <v>1628</v>
      </c>
      <c r="D414" s="265" t="s">
        <v>1629</v>
      </c>
      <c r="E414" s="64" t="s">
        <v>1630</v>
      </c>
      <c r="F414" s="28" t="s">
        <v>561</v>
      </c>
      <c r="G414" s="69">
        <v>8</v>
      </c>
      <c r="H414" s="69">
        <v>2</v>
      </c>
      <c r="I414" s="69">
        <v>9</v>
      </c>
      <c r="J414" s="108">
        <v>50</v>
      </c>
      <c r="K414" s="56">
        <v>6.25</v>
      </c>
      <c r="L414" t="s">
        <v>427</v>
      </c>
    </row>
    <row r="415" spans="1:26" ht="25.2" customHeight="1">
      <c r="A415" s="59" t="str">
        <f t="shared" ref="A415:C415" si="21">A414</f>
        <v>Robu, A ; Ciocoiu, R ; Antoniac, A ; Antoniac, I ; Raiciu, AD  ; Dura, H  ; Forna, N  ; Cristea, MB  ; Carstoc, ID </v>
      </c>
      <c r="B415" s="59" t="str">
        <f t="shared" si="21"/>
        <v>Bone Cements Used for Hip Prosthesis Fixation: The Influence of the Handling Procedures on Functional Properties Observed during In Vitro Study</v>
      </c>
      <c r="C415" s="99" t="str">
        <f t="shared" si="21"/>
        <v>FMED22</v>
      </c>
      <c r="D415" s="153" t="s">
        <v>1631</v>
      </c>
      <c r="E415" s="64" t="s">
        <v>1632</v>
      </c>
      <c r="F415" s="28" t="s">
        <v>561</v>
      </c>
      <c r="G415" s="21">
        <f t="shared" ref="G415:I415" si="22">G414</f>
        <v>8</v>
      </c>
      <c r="H415" s="21">
        <f t="shared" si="22"/>
        <v>2</v>
      </c>
      <c r="I415" s="21">
        <f t="shared" si="22"/>
        <v>9</v>
      </c>
      <c r="J415" s="108">
        <v>50</v>
      </c>
      <c r="K415" s="56">
        <v>6.25</v>
      </c>
      <c r="L415" t="s">
        <v>427</v>
      </c>
    </row>
    <row r="416" spans="1:26" ht="25.2" customHeight="1">
      <c r="A416" s="12" t="s">
        <v>1680</v>
      </c>
      <c r="B416" s="12" t="s">
        <v>1077</v>
      </c>
      <c r="C416" s="21" t="s">
        <v>456</v>
      </c>
      <c r="D416" s="12" t="s">
        <v>1078</v>
      </c>
      <c r="E416" s="64" t="s">
        <v>1079</v>
      </c>
      <c r="F416" s="28" t="s">
        <v>738</v>
      </c>
      <c r="G416" s="21">
        <v>8</v>
      </c>
      <c r="H416" s="21">
        <v>8</v>
      </c>
      <c r="I416" s="21">
        <v>8</v>
      </c>
      <c r="J416" s="267">
        <v>50</v>
      </c>
      <c r="K416" s="15">
        <v>6.25</v>
      </c>
      <c r="L416" s="12" t="s">
        <v>438</v>
      </c>
      <c r="M416" s="234"/>
      <c r="N416" s="234"/>
      <c r="O416" s="234"/>
      <c r="P416" s="234"/>
      <c r="Q416" s="234"/>
      <c r="R416" s="234"/>
      <c r="S416" s="234"/>
      <c r="T416" s="234"/>
      <c r="U416" s="234"/>
      <c r="V416" s="234"/>
      <c r="W416" s="234"/>
      <c r="X416" s="234"/>
      <c r="Y416" s="234"/>
      <c r="Z416" s="234"/>
    </row>
    <row r="417" spans="1:26" ht="25.2" customHeight="1">
      <c r="A417" s="12" t="s">
        <v>1680</v>
      </c>
      <c r="B417" s="12" t="s">
        <v>1077</v>
      </c>
      <c r="C417" s="21" t="s">
        <v>456</v>
      </c>
      <c r="D417" s="12" t="s">
        <v>1081</v>
      </c>
      <c r="E417" s="64" t="s">
        <v>1082</v>
      </c>
      <c r="F417" s="28" t="s">
        <v>738</v>
      </c>
      <c r="G417" s="21">
        <v>8</v>
      </c>
      <c r="H417" s="21">
        <v>8</v>
      </c>
      <c r="I417" s="21">
        <v>8</v>
      </c>
      <c r="J417" s="267">
        <v>50</v>
      </c>
      <c r="K417" s="15">
        <v>6.25</v>
      </c>
      <c r="L417" s="12" t="s">
        <v>438</v>
      </c>
      <c r="M417" s="234"/>
      <c r="N417" s="234"/>
      <c r="O417" s="234"/>
      <c r="P417" s="234"/>
      <c r="Q417" s="234"/>
      <c r="R417" s="234"/>
      <c r="S417" s="234"/>
      <c r="T417" s="234"/>
      <c r="U417" s="234"/>
      <c r="V417" s="234"/>
      <c r="W417" s="234"/>
      <c r="X417" s="234"/>
      <c r="Y417" s="234"/>
      <c r="Z417" s="234"/>
    </row>
    <row r="418" spans="1:26" ht="25.2" customHeight="1">
      <c r="A418" s="12" t="s">
        <v>1680</v>
      </c>
      <c r="B418" s="12" t="s">
        <v>1077</v>
      </c>
      <c r="C418" s="21" t="s">
        <v>456</v>
      </c>
      <c r="D418" s="12" t="s">
        <v>1084</v>
      </c>
      <c r="E418" s="64" t="s">
        <v>1085</v>
      </c>
      <c r="F418" s="28" t="s">
        <v>738</v>
      </c>
      <c r="G418" s="21">
        <v>8</v>
      </c>
      <c r="H418" s="21">
        <v>8</v>
      </c>
      <c r="I418" s="21">
        <v>8</v>
      </c>
      <c r="J418" s="267">
        <v>50</v>
      </c>
      <c r="K418" s="15">
        <v>6.25</v>
      </c>
      <c r="L418" s="12" t="s">
        <v>438</v>
      </c>
      <c r="M418" s="234"/>
      <c r="N418" s="234"/>
      <c r="O418" s="234"/>
      <c r="P418" s="234"/>
      <c r="Q418" s="234"/>
      <c r="R418" s="234"/>
      <c r="S418" s="234"/>
      <c r="T418" s="234"/>
      <c r="U418" s="234"/>
      <c r="V418" s="234"/>
      <c r="W418" s="234"/>
      <c r="X418" s="234"/>
      <c r="Y418" s="234"/>
      <c r="Z418" s="234"/>
    </row>
    <row r="419" spans="1:26" ht="25.2" customHeight="1">
      <c r="A419" s="12" t="s">
        <v>1680</v>
      </c>
      <c r="B419" s="12" t="s">
        <v>1077</v>
      </c>
      <c r="C419" s="21" t="s">
        <v>456</v>
      </c>
      <c r="D419" s="12" t="s">
        <v>1086</v>
      </c>
      <c r="E419" s="64" t="s">
        <v>1087</v>
      </c>
      <c r="F419" s="28" t="s">
        <v>738</v>
      </c>
      <c r="G419" s="21">
        <v>8</v>
      </c>
      <c r="H419" s="21">
        <v>8</v>
      </c>
      <c r="I419" s="21">
        <v>8</v>
      </c>
      <c r="J419" s="267">
        <v>50</v>
      </c>
      <c r="K419" s="15">
        <v>6.25</v>
      </c>
      <c r="L419" s="12" t="s">
        <v>438</v>
      </c>
      <c r="M419" s="234"/>
      <c r="N419" s="234"/>
      <c r="O419" s="234"/>
      <c r="P419" s="234"/>
      <c r="Q419" s="234"/>
      <c r="R419" s="234"/>
      <c r="S419" s="234"/>
      <c r="T419" s="234"/>
      <c r="U419" s="234"/>
      <c r="V419" s="234"/>
      <c r="W419" s="234"/>
      <c r="X419" s="234"/>
      <c r="Y419" s="234"/>
      <c r="Z419" s="234"/>
    </row>
    <row r="420" spans="1:26" ht="25.2" customHeight="1">
      <c r="A420" s="268" t="s">
        <v>876</v>
      </c>
      <c r="B420" s="268" t="s">
        <v>877</v>
      </c>
      <c r="C420" s="269" t="s">
        <v>456</v>
      </c>
      <c r="D420" s="268" t="s">
        <v>878</v>
      </c>
      <c r="E420" s="270" t="s">
        <v>879</v>
      </c>
      <c r="F420" s="28" t="s">
        <v>738</v>
      </c>
      <c r="G420" s="269">
        <v>10</v>
      </c>
      <c r="H420" s="269">
        <v>10</v>
      </c>
      <c r="I420" s="269">
        <v>10</v>
      </c>
      <c r="J420" s="271">
        <v>50</v>
      </c>
      <c r="K420" s="1220">
        <v>5</v>
      </c>
      <c r="L420" s="12" t="s">
        <v>438</v>
      </c>
      <c r="M420" s="234"/>
      <c r="N420" s="234"/>
      <c r="O420" s="234"/>
      <c r="P420" s="234"/>
      <c r="Q420" s="234"/>
      <c r="R420" s="234"/>
      <c r="S420" s="234"/>
      <c r="T420" s="234"/>
      <c r="U420" s="234"/>
      <c r="V420" s="234"/>
      <c r="W420" s="234"/>
      <c r="X420" s="234"/>
      <c r="Y420" s="234"/>
      <c r="Z420" s="234"/>
    </row>
    <row r="421" spans="1:26" ht="25.2" customHeight="1">
      <c r="A421" s="235" t="s">
        <v>795</v>
      </c>
      <c r="B421" s="12" t="s">
        <v>796</v>
      </c>
      <c r="C421" s="21" t="s">
        <v>456</v>
      </c>
      <c r="D421" s="12" t="s">
        <v>1017</v>
      </c>
      <c r="E421" s="64" t="s">
        <v>1018</v>
      </c>
      <c r="F421" s="28" t="s">
        <v>738</v>
      </c>
      <c r="G421" s="21">
        <v>14</v>
      </c>
      <c r="H421" s="21">
        <v>14</v>
      </c>
      <c r="I421" s="21">
        <v>14</v>
      </c>
      <c r="J421" s="267">
        <v>50</v>
      </c>
      <c r="K421" s="15">
        <v>3.57</v>
      </c>
      <c r="L421" s="12" t="s">
        <v>438</v>
      </c>
      <c r="M421" s="234"/>
      <c r="N421" s="234"/>
      <c r="O421" s="234"/>
      <c r="P421" s="234"/>
      <c r="Q421" s="234"/>
      <c r="R421" s="234"/>
      <c r="S421" s="234"/>
      <c r="T421" s="234"/>
      <c r="U421" s="234"/>
      <c r="V421" s="234"/>
      <c r="W421" s="234"/>
      <c r="X421" s="234"/>
      <c r="Y421" s="234"/>
      <c r="Z421" s="234"/>
    </row>
    <row r="422" spans="1:26" ht="25.2" customHeight="1">
      <c r="A422" s="235" t="s">
        <v>795</v>
      </c>
      <c r="B422" s="12" t="s">
        <v>796</v>
      </c>
      <c r="C422" s="21" t="s">
        <v>456</v>
      </c>
      <c r="D422" s="12" t="s">
        <v>867</v>
      </c>
      <c r="E422" s="64" t="s">
        <v>868</v>
      </c>
      <c r="F422" s="28" t="s">
        <v>738</v>
      </c>
      <c r="G422" s="21">
        <v>14</v>
      </c>
      <c r="H422" s="21">
        <v>14</v>
      </c>
      <c r="I422" s="21">
        <v>14</v>
      </c>
      <c r="J422" s="267">
        <v>50</v>
      </c>
      <c r="K422" s="15">
        <v>3.57</v>
      </c>
      <c r="L422" s="12" t="s">
        <v>438</v>
      </c>
      <c r="M422" s="234"/>
      <c r="N422" s="234"/>
      <c r="O422" s="234"/>
      <c r="P422" s="234"/>
      <c r="Q422" s="234"/>
      <c r="R422" s="234"/>
      <c r="S422" s="234"/>
      <c r="T422" s="234"/>
      <c r="U422" s="234"/>
      <c r="V422" s="234"/>
      <c r="W422" s="234"/>
      <c r="X422" s="234"/>
      <c r="Y422" s="234"/>
      <c r="Z422" s="234"/>
    </row>
    <row r="423" spans="1:26" ht="25.2" customHeight="1">
      <c r="A423" s="235" t="s">
        <v>795</v>
      </c>
      <c r="B423" s="12" t="s">
        <v>796</v>
      </c>
      <c r="C423" s="21" t="s">
        <v>456</v>
      </c>
      <c r="D423" s="12" t="s">
        <v>870</v>
      </c>
      <c r="E423" s="64" t="s">
        <v>871</v>
      </c>
      <c r="F423" s="28" t="s">
        <v>738</v>
      </c>
      <c r="G423" s="21">
        <v>14</v>
      </c>
      <c r="H423" s="21">
        <v>14</v>
      </c>
      <c r="I423" s="21">
        <v>14</v>
      </c>
      <c r="J423" s="267">
        <v>50</v>
      </c>
      <c r="K423" s="15">
        <v>3.57</v>
      </c>
      <c r="L423" s="12" t="s">
        <v>438</v>
      </c>
      <c r="M423" s="234"/>
      <c r="N423" s="234"/>
      <c r="O423" s="234"/>
      <c r="P423" s="234"/>
      <c r="Q423" s="234"/>
      <c r="R423" s="234"/>
      <c r="S423" s="234"/>
      <c r="T423" s="234"/>
      <c r="U423" s="234"/>
      <c r="V423" s="234"/>
      <c r="W423" s="234"/>
      <c r="X423" s="234"/>
      <c r="Y423" s="234"/>
      <c r="Z423" s="234"/>
    </row>
    <row r="424" spans="1:26" ht="25.2" customHeight="1">
      <c r="A424" s="235" t="s">
        <v>795</v>
      </c>
      <c r="B424" s="12" t="s">
        <v>796</v>
      </c>
      <c r="C424" s="21" t="s">
        <v>456</v>
      </c>
      <c r="D424" s="12" t="s">
        <v>872</v>
      </c>
      <c r="E424" s="64" t="s">
        <v>873</v>
      </c>
      <c r="F424" s="28" t="s">
        <v>738</v>
      </c>
      <c r="G424" s="21">
        <v>14</v>
      </c>
      <c r="H424" s="21">
        <v>14</v>
      </c>
      <c r="I424" s="21">
        <v>14</v>
      </c>
      <c r="J424" s="267">
        <v>50</v>
      </c>
      <c r="K424" s="15">
        <v>3.57</v>
      </c>
      <c r="L424" s="12" t="s">
        <v>438</v>
      </c>
      <c r="M424" s="234"/>
      <c r="N424" s="234"/>
      <c r="O424" s="234"/>
      <c r="P424" s="234"/>
      <c r="Q424" s="234"/>
      <c r="R424" s="234"/>
      <c r="S424" s="234"/>
      <c r="T424" s="234"/>
      <c r="U424" s="234"/>
      <c r="V424" s="234"/>
      <c r="W424" s="234"/>
      <c r="X424" s="234"/>
      <c r="Y424" s="234"/>
      <c r="Z424" s="234"/>
    </row>
    <row r="425" spans="1:26" ht="25.2" customHeight="1">
      <c r="A425" s="235" t="s">
        <v>795</v>
      </c>
      <c r="B425" s="12" t="s">
        <v>796</v>
      </c>
      <c r="C425" s="21" t="s">
        <v>456</v>
      </c>
      <c r="D425" s="12" t="s">
        <v>874</v>
      </c>
      <c r="E425" s="64" t="s">
        <v>875</v>
      </c>
      <c r="F425" s="28" t="s">
        <v>738</v>
      </c>
      <c r="G425" s="21">
        <v>14</v>
      </c>
      <c r="H425" s="21">
        <v>14</v>
      </c>
      <c r="I425" s="21">
        <v>14</v>
      </c>
      <c r="J425" s="267">
        <v>50</v>
      </c>
      <c r="K425" s="15">
        <v>3.57</v>
      </c>
      <c r="L425" s="12" t="s">
        <v>438</v>
      </c>
      <c r="M425" s="234"/>
      <c r="N425" s="234"/>
      <c r="O425" s="234"/>
      <c r="P425" s="234"/>
      <c r="Q425" s="234"/>
      <c r="R425" s="234"/>
      <c r="S425" s="234"/>
      <c r="T425" s="234"/>
      <c r="U425" s="234"/>
      <c r="V425" s="234"/>
      <c r="W425" s="234"/>
      <c r="X425" s="234"/>
      <c r="Y425" s="234"/>
      <c r="Z425" s="234"/>
    </row>
    <row r="426" spans="1:26" ht="25.2" customHeight="1">
      <c r="A426" s="235" t="s">
        <v>795</v>
      </c>
      <c r="B426" s="236" t="s">
        <v>796</v>
      </c>
      <c r="C426" s="235" t="s">
        <v>456</v>
      </c>
      <c r="D426" s="235" t="s">
        <v>797</v>
      </c>
      <c r="E426" s="237" t="s">
        <v>798</v>
      </c>
      <c r="F426" s="28" t="s">
        <v>738</v>
      </c>
      <c r="G426" s="272">
        <v>14</v>
      </c>
      <c r="H426" s="272">
        <v>14</v>
      </c>
      <c r="I426" s="272">
        <v>14</v>
      </c>
      <c r="J426" s="272">
        <v>50</v>
      </c>
      <c r="K426" s="15">
        <v>3.57</v>
      </c>
      <c r="L426" s="12" t="s">
        <v>438</v>
      </c>
      <c r="M426" s="234"/>
      <c r="N426" s="234"/>
      <c r="O426" s="234"/>
      <c r="P426" s="234"/>
      <c r="Q426" s="234"/>
      <c r="R426" s="234"/>
      <c r="S426" s="234"/>
      <c r="T426" s="234"/>
      <c r="U426" s="234"/>
      <c r="V426" s="234"/>
      <c r="W426" s="234"/>
      <c r="X426" s="234"/>
      <c r="Y426" s="234"/>
      <c r="Z426" s="234"/>
    </row>
    <row r="427" spans="1:26" ht="25.2" customHeight="1">
      <c r="A427" s="242" t="s">
        <v>795</v>
      </c>
      <c r="B427" s="241" t="s">
        <v>796</v>
      </c>
      <c r="C427" s="242" t="s">
        <v>456</v>
      </c>
      <c r="D427" s="242" t="s">
        <v>799</v>
      </c>
      <c r="E427" s="237" t="s">
        <v>800</v>
      </c>
      <c r="F427" s="28" t="s">
        <v>738</v>
      </c>
      <c r="G427" s="272">
        <v>14</v>
      </c>
      <c r="H427" s="272">
        <v>14</v>
      </c>
      <c r="I427" s="272">
        <v>14</v>
      </c>
      <c r="J427" s="272">
        <v>50</v>
      </c>
      <c r="K427" s="15">
        <v>3.57</v>
      </c>
      <c r="L427" s="12" t="s">
        <v>438</v>
      </c>
      <c r="M427" s="234"/>
      <c r="N427" s="234"/>
      <c r="O427" s="234"/>
      <c r="P427" s="234"/>
      <c r="Q427" s="234"/>
      <c r="R427" s="234"/>
      <c r="S427" s="234"/>
      <c r="T427" s="234"/>
      <c r="U427" s="234"/>
      <c r="V427" s="234"/>
      <c r="W427" s="234"/>
      <c r="X427" s="234"/>
      <c r="Y427" s="234"/>
      <c r="Z427" s="234"/>
    </row>
    <row r="428" spans="1:26" ht="25.2" customHeight="1">
      <c r="A428" s="242" t="s">
        <v>795</v>
      </c>
      <c r="B428" s="241" t="s">
        <v>796</v>
      </c>
      <c r="C428" s="242" t="s">
        <v>456</v>
      </c>
      <c r="D428" s="242" t="s">
        <v>801</v>
      </c>
      <c r="E428" s="237" t="s">
        <v>802</v>
      </c>
      <c r="F428" s="28" t="s">
        <v>738</v>
      </c>
      <c r="G428" s="272">
        <v>14</v>
      </c>
      <c r="H428" s="272">
        <v>14</v>
      </c>
      <c r="I428" s="272">
        <v>14</v>
      </c>
      <c r="J428" s="272">
        <v>50</v>
      </c>
      <c r="K428" s="15">
        <v>3.57</v>
      </c>
      <c r="L428" s="12" t="s">
        <v>438</v>
      </c>
      <c r="M428" s="234"/>
      <c r="N428" s="234"/>
      <c r="O428" s="234"/>
      <c r="P428" s="234"/>
      <c r="Q428" s="234"/>
      <c r="R428" s="234"/>
      <c r="S428" s="234"/>
      <c r="T428" s="234"/>
      <c r="U428" s="234"/>
      <c r="V428" s="234"/>
      <c r="W428" s="234"/>
      <c r="X428" s="234"/>
      <c r="Y428" s="234"/>
      <c r="Z428" s="234"/>
    </row>
    <row r="429" spans="1:26" ht="25.2" customHeight="1">
      <c r="A429" s="242" t="s">
        <v>795</v>
      </c>
      <c r="B429" s="241" t="s">
        <v>796</v>
      </c>
      <c r="C429" s="242" t="s">
        <v>456</v>
      </c>
      <c r="D429" s="242" t="s">
        <v>803</v>
      </c>
      <c r="E429" s="237" t="s">
        <v>804</v>
      </c>
      <c r="F429" s="28" t="s">
        <v>738</v>
      </c>
      <c r="G429" s="272">
        <v>14</v>
      </c>
      <c r="H429" s="272">
        <v>14</v>
      </c>
      <c r="I429" s="272">
        <v>14</v>
      </c>
      <c r="J429" s="272">
        <v>50</v>
      </c>
      <c r="K429" s="15">
        <v>3.57</v>
      </c>
      <c r="L429" s="12" t="s">
        <v>438</v>
      </c>
      <c r="M429" s="234"/>
      <c r="N429" s="234"/>
      <c r="O429" s="234"/>
      <c r="P429" s="234"/>
      <c r="Q429" s="234"/>
      <c r="R429" s="234"/>
      <c r="S429" s="234"/>
      <c r="T429" s="234"/>
      <c r="U429" s="234"/>
      <c r="V429" s="234"/>
      <c r="W429" s="234"/>
      <c r="X429" s="234"/>
      <c r="Y429" s="234"/>
      <c r="Z429" s="234"/>
    </row>
    <row r="430" spans="1:26" ht="25.2" customHeight="1">
      <c r="A430" s="242" t="s">
        <v>795</v>
      </c>
      <c r="B430" s="241" t="s">
        <v>796</v>
      </c>
      <c r="C430" s="242" t="s">
        <v>456</v>
      </c>
      <c r="D430" s="242" t="s">
        <v>805</v>
      </c>
      <c r="E430" s="237" t="s">
        <v>806</v>
      </c>
      <c r="F430" s="28" t="s">
        <v>738</v>
      </c>
      <c r="G430" s="272">
        <v>14</v>
      </c>
      <c r="H430" s="272">
        <v>14</v>
      </c>
      <c r="I430" s="272">
        <v>14</v>
      </c>
      <c r="J430" s="272">
        <v>50</v>
      </c>
      <c r="K430" s="15">
        <v>3.57</v>
      </c>
      <c r="L430" s="12" t="s">
        <v>438</v>
      </c>
      <c r="M430" s="234"/>
      <c r="N430" s="234"/>
      <c r="O430" s="234"/>
      <c r="P430" s="234"/>
      <c r="Q430" s="234"/>
      <c r="R430" s="234"/>
      <c r="S430" s="234"/>
      <c r="T430" s="234"/>
      <c r="U430" s="234"/>
      <c r="V430" s="234"/>
      <c r="W430" s="234"/>
      <c r="X430" s="234"/>
      <c r="Y430" s="234"/>
      <c r="Z430" s="234"/>
    </row>
    <row r="431" spans="1:26" ht="25.2" customHeight="1">
      <c r="A431" s="242" t="s">
        <v>795</v>
      </c>
      <c r="B431" s="241" t="s">
        <v>796</v>
      </c>
      <c r="C431" s="242" t="s">
        <v>456</v>
      </c>
      <c r="D431" s="242" t="s">
        <v>807</v>
      </c>
      <c r="E431" s="243" t="s">
        <v>808</v>
      </c>
      <c r="F431" s="28" t="s">
        <v>738</v>
      </c>
      <c r="G431" s="272">
        <v>14</v>
      </c>
      <c r="H431" s="272">
        <v>14</v>
      </c>
      <c r="I431" s="272">
        <v>14</v>
      </c>
      <c r="J431" s="272">
        <v>50</v>
      </c>
      <c r="K431" s="15">
        <v>3.57</v>
      </c>
      <c r="L431" s="12" t="s">
        <v>438</v>
      </c>
      <c r="M431" s="234"/>
      <c r="N431" s="234"/>
      <c r="O431" s="234"/>
      <c r="P431" s="234"/>
      <c r="Q431" s="234"/>
      <c r="R431" s="234"/>
      <c r="S431" s="234"/>
      <c r="T431" s="234"/>
      <c r="U431" s="234"/>
      <c r="V431" s="234"/>
      <c r="W431" s="234"/>
      <c r="X431" s="234"/>
      <c r="Y431" s="234"/>
      <c r="Z431" s="234"/>
    </row>
    <row r="432" spans="1:26" ht="25.2" customHeight="1">
      <c r="A432" s="242" t="s">
        <v>795</v>
      </c>
      <c r="B432" s="241" t="s">
        <v>796</v>
      </c>
      <c r="C432" s="242" t="s">
        <v>456</v>
      </c>
      <c r="D432" s="242" t="s">
        <v>809</v>
      </c>
      <c r="E432" s="243" t="s">
        <v>810</v>
      </c>
      <c r="F432" s="28" t="s">
        <v>738</v>
      </c>
      <c r="G432" s="272">
        <v>14</v>
      </c>
      <c r="H432" s="272">
        <v>14</v>
      </c>
      <c r="I432" s="272">
        <v>14</v>
      </c>
      <c r="J432" s="272">
        <v>50</v>
      </c>
      <c r="K432" s="15">
        <v>3.57</v>
      </c>
      <c r="L432" s="12" t="s">
        <v>438</v>
      </c>
      <c r="M432" s="234"/>
      <c r="N432" s="234"/>
      <c r="O432" s="234"/>
      <c r="P432" s="234"/>
      <c r="Q432" s="234"/>
      <c r="R432" s="234"/>
      <c r="S432" s="234"/>
      <c r="T432" s="234"/>
      <c r="U432" s="234"/>
      <c r="V432" s="234"/>
      <c r="W432" s="234"/>
      <c r="X432" s="234"/>
      <c r="Y432" s="234"/>
      <c r="Z432" s="234"/>
    </row>
    <row r="433" spans="1:26" ht="25.2" customHeight="1">
      <c r="A433" s="242" t="s">
        <v>795</v>
      </c>
      <c r="B433" s="241" t="s">
        <v>796</v>
      </c>
      <c r="C433" s="242" t="s">
        <v>456</v>
      </c>
      <c r="D433" s="242" t="s">
        <v>811</v>
      </c>
      <c r="E433" s="243" t="s">
        <v>812</v>
      </c>
      <c r="F433" s="28" t="s">
        <v>738</v>
      </c>
      <c r="G433" s="272">
        <v>14</v>
      </c>
      <c r="H433" s="272">
        <v>14</v>
      </c>
      <c r="I433" s="272">
        <v>14</v>
      </c>
      <c r="J433" s="272">
        <v>50</v>
      </c>
      <c r="K433" s="15">
        <v>3.57</v>
      </c>
      <c r="L433" s="12" t="s">
        <v>438</v>
      </c>
      <c r="M433" s="234"/>
      <c r="N433" s="234"/>
      <c r="O433" s="234"/>
      <c r="P433" s="234"/>
      <c r="Q433" s="234"/>
      <c r="R433" s="234"/>
      <c r="S433" s="234"/>
      <c r="T433" s="234"/>
      <c r="U433" s="234"/>
      <c r="V433" s="234"/>
      <c r="W433" s="234"/>
      <c r="X433" s="234"/>
      <c r="Y433" s="234"/>
      <c r="Z433" s="234"/>
    </row>
    <row r="434" spans="1:26" ht="25.2" customHeight="1">
      <c r="A434" s="242" t="s">
        <v>795</v>
      </c>
      <c r="B434" s="241" t="s">
        <v>796</v>
      </c>
      <c r="C434" s="242" t="s">
        <v>456</v>
      </c>
      <c r="D434" s="242" t="s">
        <v>813</v>
      </c>
      <c r="E434" s="243" t="s">
        <v>814</v>
      </c>
      <c r="F434" s="28" t="s">
        <v>738</v>
      </c>
      <c r="G434" s="272">
        <v>14</v>
      </c>
      <c r="H434" s="272">
        <v>14</v>
      </c>
      <c r="I434" s="272">
        <v>14</v>
      </c>
      <c r="J434" s="272">
        <v>50</v>
      </c>
      <c r="K434" s="15">
        <v>3.57</v>
      </c>
      <c r="L434" s="12" t="s">
        <v>438</v>
      </c>
      <c r="M434" s="234"/>
      <c r="N434" s="234"/>
      <c r="O434" s="234"/>
      <c r="P434" s="234"/>
      <c r="Q434" s="234"/>
      <c r="R434" s="234"/>
      <c r="S434" s="234"/>
      <c r="T434" s="234"/>
      <c r="U434" s="234"/>
      <c r="V434" s="234"/>
      <c r="W434" s="234"/>
      <c r="X434" s="234"/>
      <c r="Y434" s="234"/>
      <c r="Z434" s="234"/>
    </row>
    <row r="435" spans="1:26" ht="25.2" customHeight="1">
      <c r="A435" s="242" t="s">
        <v>795</v>
      </c>
      <c r="B435" s="241" t="s">
        <v>796</v>
      </c>
      <c r="C435" s="242" t="s">
        <v>456</v>
      </c>
      <c r="D435" s="242" t="s">
        <v>815</v>
      </c>
      <c r="E435" s="243" t="s">
        <v>816</v>
      </c>
      <c r="F435" s="28" t="s">
        <v>738</v>
      </c>
      <c r="G435" s="272">
        <v>14</v>
      </c>
      <c r="H435" s="272">
        <v>14</v>
      </c>
      <c r="I435" s="272">
        <v>14</v>
      </c>
      <c r="J435" s="272">
        <v>50</v>
      </c>
      <c r="K435" s="15">
        <v>3.57</v>
      </c>
      <c r="L435" s="12" t="s">
        <v>438</v>
      </c>
      <c r="M435" s="234"/>
      <c r="N435" s="234"/>
      <c r="O435" s="234"/>
      <c r="P435" s="234"/>
      <c r="Q435" s="234"/>
      <c r="R435" s="234"/>
      <c r="S435" s="234"/>
      <c r="T435" s="234"/>
      <c r="U435" s="234"/>
      <c r="V435" s="234"/>
      <c r="W435" s="234"/>
      <c r="X435" s="234"/>
      <c r="Y435" s="234"/>
      <c r="Z435" s="234"/>
    </row>
    <row r="436" spans="1:26" ht="25.2" customHeight="1">
      <c r="A436" s="242" t="s">
        <v>795</v>
      </c>
      <c r="B436" s="241" t="s">
        <v>796</v>
      </c>
      <c r="C436" s="242" t="s">
        <v>456</v>
      </c>
      <c r="D436" s="242" t="s">
        <v>817</v>
      </c>
      <c r="E436" s="243" t="s">
        <v>818</v>
      </c>
      <c r="F436" s="28" t="s">
        <v>738</v>
      </c>
      <c r="G436" s="272">
        <v>14</v>
      </c>
      <c r="H436" s="272">
        <v>14</v>
      </c>
      <c r="I436" s="272">
        <v>14</v>
      </c>
      <c r="J436" s="272">
        <v>50</v>
      </c>
      <c r="K436" s="15">
        <v>3.57</v>
      </c>
      <c r="L436" s="12" t="s">
        <v>438</v>
      </c>
      <c r="M436" s="234"/>
      <c r="N436" s="234"/>
      <c r="O436" s="234"/>
      <c r="P436" s="234"/>
      <c r="Q436" s="234"/>
      <c r="R436" s="234"/>
      <c r="S436" s="234"/>
      <c r="T436" s="234"/>
      <c r="U436" s="234"/>
      <c r="V436" s="234"/>
      <c r="W436" s="234"/>
      <c r="X436" s="234"/>
      <c r="Y436" s="234"/>
      <c r="Z436" s="234"/>
    </row>
    <row r="437" spans="1:26" ht="25.2" customHeight="1">
      <c r="A437" s="242" t="s">
        <v>795</v>
      </c>
      <c r="B437" s="241" t="s">
        <v>796</v>
      </c>
      <c r="C437" s="242" t="s">
        <v>456</v>
      </c>
      <c r="D437" s="242" t="s">
        <v>819</v>
      </c>
      <c r="E437" s="243" t="s">
        <v>820</v>
      </c>
      <c r="F437" s="28" t="s">
        <v>738</v>
      </c>
      <c r="G437" s="272">
        <v>14</v>
      </c>
      <c r="H437" s="272">
        <v>14</v>
      </c>
      <c r="I437" s="272">
        <v>14</v>
      </c>
      <c r="J437" s="272">
        <v>50</v>
      </c>
      <c r="K437" s="15">
        <v>3.57</v>
      </c>
      <c r="L437" s="12" t="s">
        <v>438</v>
      </c>
      <c r="M437" s="234"/>
      <c r="N437" s="234"/>
      <c r="O437" s="234"/>
      <c r="P437" s="234"/>
      <c r="Q437" s="234"/>
      <c r="R437" s="234"/>
      <c r="S437" s="234"/>
      <c r="T437" s="234"/>
      <c r="U437" s="234"/>
      <c r="V437" s="234"/>
      <c r="W437" s="234"/>
      <c r="X437" s="234"/>
      <c r="Y437" s="234"/>
      <c r="Z437" s="234"/>
    </row>
    <row r="438" spans="1:26" ht="25.2" customHeight="1">
      <c r="A438" s="242" t="s">
        <v>795</v>
      </c>
      <c r="B438" s="241" t="s">
        <v>796</v>
      </c>
      <c r="C438" s="242" t="s">
        <v>456</v>
      </c>
      <c r="D438" s="242" t="s">
        <v>821</v>
      </c>
      <c r="E438" s="243" t="s">
        <v>822</v>
      </c>
      <c r="F438" s="28" t="s">
        <v>738</v>
      </c>
      <c r="G438" s="272">
        <v>14</v>
      </c>
      <c r="H438" s="272">
        <v>14</v>
      </c>
      <c r="I438" s="272">
        <v>14</v>
      </c>
      <c r="J438" s="272">
        <v>50</v>
      </c>
      <c r="K438" s="15">
        <v>3.57</v>
      </c>
      <c r="L438" s="12" t="s">
        <v>438</v>
      </c>
      <c r="M438" s="234"/>
      <c r="N438" s="234"/>
      <c r="O438" s="234"/>
      <c r="P438" s="234"/>
      <c r="Q438" s="234"/>
      <c r="R438" s="234"/>
      <c r="S438" s="234"/>
      <c r="T438" s="234"/>
      <c r="U438" s="234"/>
      <c r="V438" s="234"/>
      <c r="W438" s="234"/>
      <c r="X438" s="234"/>
      <c r="Y438" s="234"/>
      <c r="Z438" s="234"/>
    </row>
    <row r="439" spans="1:26" ht="25.2" customHeight="1">
      <c r="A439" s="242" t="s">
        <v>795</v>
      </c>
      <c r="B439" s="241" t="s">
        <v>796</v>
      </c>
      <c r="C439" s="242" t="s">
        <v>456</v>
      </c>
      <c r="D439" s="242" t="s">
        <v>823</v>
      </c>
      <c r="E439" s="243" t="s">
        <v>824</v>
      </c>
      <c r="F439" s="28" t="s">
        <v>738</v>
      </c>
      <c r="G439" s="272">
        <v>14</v>
      </c>
      <c r="H439" s="272">
        <v>14</v>
      </c>
      <c r="I439" s="272">
        <v>14</v>
      </c>
      <c r="J439" s="272">
        <v>50</v>
      </c>
      <c r="K439" s="15">
        <v>3.57</v>
      </c>
      <c r="L439" s="12" t="s">
        <v>438</v>
      </c>
      <c r="M439" s="234"/>
      <c r="N439" s="234"/>
      <c r="O439" s="234"/>
      <c r="P439" s="234"/>
      <c r="Q439" s="234"/>
      <c r="R439" s="234"/>
      <c r="S439" s="234"/>
      <c r="T439" s="234"/>
      <c r="U439" s="234"/>
      <c r="V439" s="234"/>
      <c r="W439" s="234"/>
      <c r="X439" s="234"/>
      <c r="Y439" s="234"/>
      <c r="Z439" s="234"/>
    </row>
    <row r="440" spans="1:26" ht="25.2" customHeight="1">
      <c r="A440" s="242" t="s">
        <v>795</v>
      </c>
      <c r="B440" s="241" t="s">
        <v>796</v>
      </c>
      <c r="C440" s="242" t="s">
        <v>456</v>
      </c>
      <c r="D440" s="242" t="s">
        <v>825</v>
      </c>
      <c r="E440" s="243" t="s">
        <v>826</v>
      </c>
      <c r="F440" s="28" t="s">
        <v>738</v>
      </c>
      <c r="G440" s="272">
        <v>14</v>
      </c>
      <c r="H440" s="272">
        <v>14</v>
      </c>
      <c r="I440" s="272">
        <v>14</v>
      </c>
      <c r="J440" s="272">
        <v>50</v>
      </c>
      <c r="K440" s="15">
        <v>3.57</v>
      </c>
      <c r="L440" s="12" t="s">
        <v>438</v>
      </c>
      <c r="M440" s="234"/>
      <c r="N440" s="234"/>
      <c r="O440" s="234"/>
      <c r="P440" s="234"/>
      <c r="Q440" s="234"/>
      <c r="R440" s="234"/>
      <c r="S440" s="234"/>
      <c r="T440" s="234"/>
      <c r="U440" s="234"/>
      <c r="V440" s="234"/>
      <c r="W440" s="234"/>
      <c r="X440" s="234"/>
      <c r="Y440" s="234"/>
      <c r="Z440" s="234"/>
    </row>
    <row r="441" spans="1:26" ht="25.2" customHeight="1">
      <c r="A441" s="242" t="s">
        <v>795</v>
      </c>
      <c r="B441" s="241" t="s">
        <v>796</v>
      </c>
      <c r="C441" s="242" t="s">
        <v>456</v>
      </c>
      <c r="D441" s="242" t="s">
        <v>827</v>
      </c>
      <c r="E441" s="243" t="s">
        <v>828</v>
      </c>
      <c r="F441" s="28" t="s">
        <v>738</v>
      </c>
      <c r="G441" s="272">
        <v>14</v>
      </c>
      <c r="H441" s="272">
        <v>14</v>
      </c>
      <c r="I441" s="272">
        <v>14</v>
      </c>
      <c r="J441" s="272">
        <v>50</v>
      </c>
      <c r="K441" s="15">
        <v>3.57</v>
      </c>
      <c r="L441" s="12" t="s">
        <v>438</v>
      </c>
      <c r="M441" s="234"/>
      <c r="N441" s="234"/>
      <c r="O441" s="234"/>
      <c r="P441" s="234"/>
      <c r="Q441" s="234"/>
      <c r="R441" s="234"/>
      <c r="S441" s="234"/>
      <c r="T441" s="234"/>
      <c r="U441" s="234"/>
      <c r="V441" s="234"/>
      <c r="W441" s="234"/>
      <c r="X441" s="234"/>
      <c r="Y441" s="234"/>
      <c r="Z441" s="234"/>
    </row>
    <row r="442" spans="1:26" ht="25.2" customHeight="1">
      <c r="A442" s="242" t="s">
        <v>795</v>
      </c>
      <c r="B442" s="241" t="s">
        <v>796</v>
      </c>
      <c r="C442" s="242" t="s">
        <v>456</v>
      </c>
      <c r="D442" s="242" t="s">
        <v>829</v>
      </c>
      <c r="E442" s="243" t="s">
        <v>830</v>
      </c>
      <c r="F442" s="28" t="s">
        <v>738</v>
      </c>
      <c r="G442" s="272">
        <v>14</v>
      </c>
      <c r="H442" s="272">
        <v>14</v>
      </c>
      <c r="I442" s="272">
        <v>14</v>
      </c>
      <c r="J442" s="272">
        <v>50</v>
      </c>
      <c r="K442" s="15">
        <v>3.57</v>
      </c>
      <c r="L442" s="12" t="s">
        <v>438</v>
      </c>
      <c r="M442" s="234"/>
      <c r="N442" s="234"/>
      <c r="O442" s="234"/>
      <c r="P442" s="234"/>
      <c r="Q442" s="234"/>
      <c r="R442" s="234"/>
      <c r="S442" s="234"/>
      <c r="T442" s="234"/>
      <c r="U442" s="234"/>
      <c r="V442" s="234"/>
      <c r="W442" s="234"/>
      <c r="X442" s="234"/>
      <c r="Y442" s="234"/>
      <c r="Z442" s="234"/>
    </row>
    <row r="443" spans="1:26" ht="25.2" customHeight="1">
      <c r="A443" s="242" t="s">
        <v>795</v>
      </c>
      <c r="B443" s="241" t="s">
        <v>796</v>
      </c>
      <c r="C443" s="242" t="s">
        <v>456</v>
      </c>
      <c r="D443" s="242" t="s">
        <v>831</v>
      </c>
      <c r="E443" s="243" t="s">
        <v>832</v>
      </c>
      <c r="F443" s="28" t="s">
        <v>738</v>
      </c>
      <c r="G443" s="272">
        <v>14</v>
      </c>
      <c r="H443" s="272">
        <v>14</v>
      </c>
      <c r="I443" s="272">
        <v>14</v>
      </c>
      <c r="J443" s="272">
        <v>50</v>
      </c>
      <c r="K443" s="15">
        <v>3.57</v>
      </c>
      <c r="L443" s="12" t="s">
        <v>438</v>
      </c>
      <c r="M443" s="234"/>
      <c r="N443" s="234"/>
      <c r="O443" s="234"/>
      <c r="P443" s="234"/>
      <c r="Q443" s="234"/>
      <c r="R443" s="234"/>
      <c r="S443" s="234"/>
      <c r="T443" s="234"/>
      <c r="U443" s="234"/>
      <c r="V443" s="234"/>
      <c r="W443" s="234"/>
      <c r="X443" s="234"/>
      <c r="Y443" s="234"/>
      <c r="Z443" s="234"/>
    </row>
    <row r="444" spans="1:26" ht="25.2" customHeight="1">
      <c r="A444" s="242" t="s">
        <v>795</v>
      </c>
      <c r="B444" s="241" t="s">
        <v>796</v>
      </c>
      <c r="C444" s="242" t="s">
        <v>456</v>
      </c>
      <c r="D444" s="242" t="s">
        <v>833</v>
      </c>
      <c r="E444" s="243" t="s">
        <v>834</v>
      </c>
      <c r="F444" s="28" t="s">
        <v>738</v>
      </c>
      <c r="G444" s="272">
        <v>14</v>
      </c>
      <c r="H444" s="272">
        <v>14</v>
      </c>
      <c r="I444" s="272">
        <v>14</v>
      </c>
      <c r="J444" s="272">
        <v>50</v>
      </c>
      <c r="K444" s="15">
        <v>3.57</v>
      </c>
      <c r="L444" s="12" t="s">
        <v>438</v>
      </c>
      <c r="M444" s="234"/>
      <c r="N444" s="234"/>
      <c r="O444" s="234"/>
      <c r="P444" s="234"/>
      <c r="Q444" s="234"/>
      <c r="R444" s="234"/>
      <c r="S444" s="234"/>
      <c r="T444" s="234"/>
      <c r="U444" s="234"/>
      <c r="V444" s="234"/>
      <c r="W444" s="234"/>
      <c r="X444" s="234"/>
      <c r="Y444" s="234"/>
      <c r="Z444" s="234"/>
    </row>
    <row r="445" spans="1:26" ht="25.2" customHeight="1">
      <c r="A445" s="242" t="s">
        <v>795</v>
      </c>
      <c r="B445" s="241" t="s">
        <v>796</v>
      </c>
      <c r="C445" s="242" t="s">
        <v>456</v>
      </c>
      <c r="D445" s="242" t="s">
        <v>835</v>
      </c>
      <c r="E445" s="243" t="s">
        <v>836</v>
      </c>
      <c r="F445" s="28" t="s">
        <v>738</v>
      </c>
      <c r="G445" s="272">
        <v>14</v>
      </c>
      <c r="H445" s="272">
        <v>14</v>
      </c>
      <c r="I445" s="272">
        <v>14</v>
      </c>
      <c r="J445" s="272">
        <v>50</v>
      </c>
      <c r="K445" s="15">
        <v>3.57</v>
      </c>
      <c r="L445" s="12" t="s">
        <v>438</v>
      </c>
      <c r="M445" s="234"/>
      <c r="N445" s="234"/>
      <c r="O445" s="234"/>
      <c r="P445" s="234"/>
      <c r="Q445" s="234"/>
      <c r="R445" s="234"/>
      <c r="S445" s="234"/>
      <c r="T445" s="234"/>
      <c r="U445" s="234"/>
      <c r="V445" s="234"/>
      <c r="W445" s="234"/>
      <c r="X445" s="234"/>
      <c r="Y445" s="234"/>
      <c r="Z445" s="234"/>
    </row>
    <row r="446" spans="1:26" ht="25.2" customHeight="1">
      <c r="A446" s="242" t="s">
        <v>795</v>
      </c>
      <c r="B446" s="241" t="s">
        <v>796</v>
      </c>
      <c r="C446" s="242" t="s">
        <v>456</v>
      </c>
      <c r="D446" s="242" t="s">
        <v>837</v>
      </c>
      <c r="E446" s="243" t="s">
        <v>838</v>
      </c>
      <c r="F446" s="28" t="s">
        <v>738</v>
      </c>
      <c r="G446" s="272">
        <v>14</v>
      </c>
      <c r="H446" s="272">
        <v>14</v>
      </c>
      <c r="I446" s="272">
        <v>14</v>
      </c>
      <c r="J446" s="272">
        <v>50</v>
      </c>
      <c r="K446" s="15">
        <v>3.57</v>
      </c>
      <c r="L446" s="12" t="s">
        <v>438</v>
      </c>
      <c r="M446" s="234"/>
      <c r="N446" s="234"/>
      <c r="O446" s="234"/>
      <c r="P446" s="234"/>
      <c r="Q446" s="234"/>
      <c r="R446" s="234"/>
      <c r="S446" s="234"/>
      <c r="T446" s="234"/>
      <c r="U446" s="234"/>
      <c r="V446" s="234"/>
      <c r="W446" s="234"/>
      <c r="X446" s="234"/>
      <c r="Y446" s="234"/>
      <c r="Z446" s="234"/>
    </row>
    <row r="447" spans="1:26" ht="25.2" customHeight="1">
      <c r="A447" s="242" t="s">
        <v>795</v>
      </c>
      <c r="B447" s="241" t="s">
        <v>796</v>
      </c>
      <c r="C447" s="242" t="s">
        <v>456</v>
      </c>
      <c r="D447" s="242" t="s">
        <v>839</v>
      </c>
      <c r="E447" s="243" t="s">
        <v>840</v>
      </c>
      <c r="F447" s="28" t="s">
        <v>738</v>
      </c>
      <c r="G447" s="272">
        <v>14</v>
      </c>
      <c r="H447" s="272">
        <v>14</v>
      </c>
      <c r="I447" s="272">
        <v>14</v>
      </c>
      <c r="J447" s="272">
        <v>50</v>
      </c>
      <c r="K447" s="15">
        <v>3.57</v>
      </c>
      <c r="L447" s="12" t="s">
        <v>438</v>
      </c>
      <c r="M447" s="234"/>
      <c r="N447" s="234"/>
      <c r="O447" s="234"/>
      <c r="P447" s="234"/>
      <c r="Q447" s="234"/>
      <c r="R447" s="234"/>
      <c r="S447" s="234"/>
      <c r="T447" s="234"/>
      <c r="U447" s="234"/>
      <c r="V447" s="234"/>
      <c r="W447" s="234"/>
      <c r="X447" s="234"/>
      <c r="Y447" s="234"/>
      <c r="Z447" s="234"/>
    </row>
    <row r="448" spans="1:26" ht="25.2" customHeight="1">
      <c r="A448" s="242" t="s">
        <v>795</v>
      </c>
      <c r="B448" s="241" t="s">
        <v>796</v>
      </c>
      <c r="C448" s="242" t="s">
        <v>456</v>
      </c>
      <c r="D448" s="242" t="s">
        <v>841</v>
      </c>
      <c r="E448" s="243" t="s">
        <v>842</v>
      </c>
      <c r="F448" s="28" t="s">
        <v>738</v>
      </c>
      <c r="G448" s="272">
        <v>14</v>
      </c>
      <c r="H448" s="272">
        <v>14</v>
      </c>
      <c r="I448" s="272">
        <v>14</v>
      </c>
      <c r="J448" s="272">
        <v>50</v>
      </c>
      <c r="K448" s="15">
        <v>3.57</v>
      </c>
      <c r="L448" s="12" t="s">
        <v>438</v>
      </c>
      <c r="M448" s="234"/>
      <c r="N448" s="234"/>
      <c r="O448" s="234"/>
      <c r="P448" s="234"/>
      <c r="Q448" s="234"/>
      <c r="R448" s="234"/>
      <c r="S448" s="234"/>
      <c r="T448" s="234"/>
      <c r="U448" s="234"/>
      <c r="V448" s="234"/>
      <c r="W448" s="234"/>
      <c r="X448" s="234"/>
      <c r="Y448" s="234"/>
      <c r="Z448" s="234"/>
    </row>
    <row r="449" spans="1:26" ht="25.2" customHeight="1">
      <c r="A449" s="273" t="s">
        <v>795</v>
      </c>
      <c r="B449" s="274" t="s">
        <v>796</v>
      </c>
      <c r="C449" s="273" t="s">
        <v>456</v>
      </c>
      <c r="D449" s="273" t="s">
        <v>843</v>
      </c>
      <c r="E449" s="275" t="s">
        <v>844</v>
      </c>
      <c r="F449" s="28" t="s">
        <v>738</v>
      </c>
      <c r="G449" s="276">
        <v>14</v>
      </c>
      <c r="H449" s="276">
        <v>14</v>
      </c>
      <c r="I449" s="276">
        <v>14</v>
      </c>
      <c r="J449" s="276">
        <v>50</v>
      </c>
      <c r="K449" s="15">
        <v>3.57</v>
      </c>
      <c r="L449" s="12" t="s">
        <v>438</v>
      </c>
      <c r="M449" s="234"/>
      <c r="N449" s="234"/>
      <c r="O449" s="234"/>
      <c r="P449" s="234"/>
      <c r="Q449" s="234"/>
      <c r="R449" s="234"/>
      <c r="S449" s="234"/>
      <c r="T449" s="234"/>
      <c r="U449" s="234"/>
      <c r="V449" s="234"/>
      <c r="W449" s="234"/>
      <c r="X449" s="234"/>
      <c r="Y449" s="234"/>
      <c r="Z449" s="234"/>
    </row>
    <row r="450" spans="1:26" ht="25.2" customHeight="1">
      <c r="A450" s="242" t="s">
        <v>795</v>
      </c>
      <c r="B450" s="241" t="s">
        <v>796</v>
      </c>
      <c r="C450" s="242" t="s">
        <v>456</v>
      </c>
      <c r="D450" s="242" t="s">
        <v>845</v>
      </c>
      <c r="E450" s="243" t="s">
        <v>846</v>
      </c>
      <c r="F450" s="28" t="s">
        <v>738</v>
      </c>
      <c r="G450" s="272">
        <v>14</v>
      </c>
      <c r="H450" s="272">
        <v>14</v>
      </c>
      <c r="I450" s="272">
        <v>14</v>
      </c>
      <c r="J450" s="272">
        <v>50</v>
      </c>
      <c r="K450" s="15">
        <v>3.57</v>
      </c>
      <c r="L450" s="12" t="s">
        <v>438</v>
      </c>
      <c r="M450" s="234"/>
      <c r="N450" s="234"/>
      <c r="O450" s="234"/>
      <c r="P450" s="234"/>
      <c r="Q450" s="234"/>
      <c r="R450" s="234"/>
      <c r="S450" s="234"/>
      <c r="T450" s="234"/>
      <c r="U450" s="234"/>
      <c r="V450" s="234"/>
      <c r="W450" s="234"/>
      <c r="X450" s="234"/>
      <c r="Y450" s="234"/>
      <c r="Z450" s="234"/>
    </row>
    <row r="451" spans="1:26" ht="25.2" customHeight="1">
      <c r="A451" s="242" t="s">
        <v>795</v>
      </c>
      <c r="B451" s="241" t="s">
        <v>796</v>
      </c>
      <c r="C451" s="242" t="s">
        <v>456</v>
      </c>
      <c r="D451" s="242" t="s">
        <v>847</v>
      </c>
      <c r="E451" s="243" t="s">
        <v>848</v>
      </c>
      <c r="F451" s="28" t="s">
        <v>738</v>
      </c>
      <c r="G451" s="272">
        <v>14</v>
      </c>
      <c r="H451" s="272">
        <v>14</v>
      </c>
      <c r="I451" s="272">
        <v>14</v>
      </c>
      <c r="J451" s="272">
        <v>50</v>
      </c>
      <c r="K451" s="15">
        <v>3.57</v>
      </c>
      <c r="L451" s="12" t="s">
        <v>438</v>
      </c>
      <c r="M451" s="234"/>
      <c r="N451" s="234"/>
      <c r="O451" s="234"/>
      <c r="P451" s="234"/>
      <c r="Q451" s="234"/>
      <c r="R451" s="234"/>
      <c r="S451" s="234"/>
      <c r="T451" s="234"/>
      <c r="U451" s="234"/>
      <c r="V451" s="234"/>
      <c r="W451" s="234"/>
      <c r="X451" s="234"/>
      <c r="Y451" s="234"/>
      <c r="Z451" s="234"/>
    </row>
    <row r="452" spans="1:26" ht="25.2" customHeight="1">
      <c r="A452" s="242" t="s">
        <v>795</v>
      </c>
      <c r="B452" s="241" t="s">
        <v>796</v>
      </c>
      <c r="C452" s="242" t="s">
        <v>456</v>
      </c>
      <c r="D452" s="242" t="s">
        <v>849</v>
      </c>
      <c r="E452" s="243" t="s">
        <v>850</v>
      </c>
      <c r="F452" s="28" t="s">
        <v>738</v>
      </c>
      <c r="G452" s="272">
        <v>14</v>
      </c>
      <c r="H452" s="272">
        <v>14</v>
      </c>
      <c r="I452" s="272">
        <v>14</v>
      </c>
      <c r="J452" s="272">
        <v>50</v>
      </c>
      <c r="K452" s="15">
        <v>3.57</v>
      </c>
      <c r="L452" s="12" t="s">
        <v>438</v>
      </c>
      <c r="M452" s="234"/>
      <c r="N452" s="234"/>
      <c r="O452" s="234"/>
      <c r="P452" s="234"/>
      <c r="Q452" s="234"/>
      <c r="R452" s="234"/>
      <c r="S452" s="234"/>
      <c r="T452" s="234"/>
      <c r="U452" s="234"/>
      <c r="V452" s="234"/>
      <c r="W452" s="234"/>
      <c r="X452" s="234"/>
      <c r="Y452" s="234"/>
      <c r="Z452" s="234"/>
    </row>
    <row r="453" spans="1:26" ht="25.2" customHeight="1">
      <c r="A453" s="242" t="s">
        <v>795</v>
      </c>
      <c r="B453" s="241" t="s">
        <v>796</v>
      </c>
      <c r="C453" s="242" t="s">
        <v>456</v>
      </c>
      <c r="D453" s="242" t="s">
        <v>851</v>
      </c>
      <c r="E453" s="243" t="s">
        <v>852</v>
      </c>
      <c r="F453" s="28" t="s">
        <v>738</v>
      </c>
      <c r="G453" s="272">
        <v>14</v>
      </c>
      <c r="H453" s="272">
        <v>14</v>
      </c>
      <c r="I453" s="272">
        <v>14</v>
      </c>
      <c r="J453" s="272">
        <v>50</v>
      </c>
      <c r="K453" s="15">
        <v>3.57</v>
      </c>
      <c r="L453" s="12" t="s">
        <v>438</v>
      </c>
      <c r="M453" s="234"/>
      <c r="N453" s="234"/>
      <c r="O453" s="234"/>
      <c r="P453" s="234"/>
      <c r="Q453" s="234"/>
      <c r="R453" s="234"/>
      <c r="S453" s="234"/>
      <c r="T453" s="234"/>
      <c r="U453" s="234"/>
      <c r="V453" s="234"/>
      <c r="W453" s="234"/>
      <c r="X453" s="234"/>
      <c r="Y453" s="234"/>
      <c r="Z453" s="234"/>
    </row>
    <row r="454" spans="1:26" ht="25.2" customHeight="1">
      <c r="A454" s="235" t="s">
        <v>795</v>
      </c>
      <c r="B454" s="236" t="s">
        <v>796</v>
      </c>
      <c r="C454" s="235" t="s">
        <v>456</v>
      </c>
      <c r="D454" s="235" t="s">
        <v>853</v>
      </c>
      <c r="E454" s="244" t="s">
        <v>854</v>
      </c>
      <c r="F454" s="28" t="s">
        <v>738</v>
      </c>
      <c r="G454" s="272">
        <v>14</v>
      </c>
      <c r="H454" s="272">
        <v>14</v>
      </c>
      <c r="I454" s="272">
        <v>14</v>
      </c>
      <c r="J454" s="272">
        <v>50</v>
      </c>
      <c r="K454" s="15">
        <v>3.57</v>
      </c>
      <c r="L454" s="12" t="s">
        <v>438</v>
      </c>
      <c r="M454" s="234"/>
      <c r="N454" s="234"/>
      <c r="O454" s="234"/>
      <c r="P454" s="234"/>
      <c r="Q454" s="234"/>
      <c r="R454" s="234"/>
      <c r="S454" s="234"/>
      <c r="T454" s="234"/>
      <c r="U454" s="234"/>
      <c r="V454" s="234"/>
      <c r="W454" s="234"/>
      <c r="X454" s="234"/>
      <c r="Y454" s="234"/>
      <c r="Z454" s="234"/>
    </row>
    <row r="455" spans="1:26" ht="25.2" customHeight="1">
      <c r="A455" s="242" t="s">
        <v>795</v>
      </c>
      <c r="B455" s="241" t="s">
        <v>796</v>
      </c>
      <c r="C455" s="242" t="s">
        <v>456</v>
      </c>
      <c r="D455" s="242" t="s">
        <v>855</v>
      </c>
      <c r="E455" s="243" t="s">
        <v>856</v>
      </c>
      <c r="F455" s="28" t="s">
        <v>738</v>
      </c>
      <c r="G455" s="272">
        <v>14</v>
      </c>
      <c r="H455" s="272">
        <v>14</v>
      </c>
      <c r="I455" s="272">
        <v>14</v>
      </c>
      <c r="J455" s="272">
        <v>50</v>
      </c>
      <c r="K455" s="15">
        <v>3.57</v>
      </c>
      <c r="L455" s="12" t="s">
        <v>438</v>
      </c>
      <c r="M455" s="234"/>
      <c r="N455" s="234"/>
      <c r="O455" s="234"/>
      <c r="P455" s="234"/>
      <c r="Q455" s="234"/>
      <c r="R455" s="234"/>
      <c r="S455" s="234"/>
      <c r="T455" s="234"/>
      <c r="U455" s="234"/>
      <c r="V455" s="234"/>
      <c r="W455" s="234"/>
      <c r="X455" s="234"/>
      <c r="Y455" s="234"/>
      <c r="Z455" s="234"/>
    </row>
    <row r="456" spans="1:26" ht="25.2" customHeight="1">
      <c r="A456" s="242" t="s">
        <v>795</v>
      </c>
      <c r="B456" s="241" t="s">
        <v>796</v>
      </c>
      <c r="C456" s="242" t="s">
        <v>456</v>
      </c>
      <c r="D456" s="242" t="s">
        <v>857</v>
      </c>
      <c r="E456" s="243" t="s">
        <v>858</v>
      </c>
      <c r="F456" s="28" t="s">
        <v>738</v>
      </c>
      <c r="G456" s="272">
        <v>14</v>
      </c>
      <c r="H456" s="272">
        <v>14</v>
      </c>
      <c r="I456" s="272">
        <v>14</v>
      </c>
      <c r="J456" s="272">
        <v>50</v>
      </c>
      <c r="K456" s="15">
        <v>3.57</v>
      </c>
      <c r="L456" s="12" t="s">
        <v>438</v>
      </c>
      <c r="M456" s="234"/>
      <c r="N456" s="234"/>
      <c r="O456" s="234"/>
      <c r="P456" s="234"/>
      <c r="Q456" s="234"/>
      <c r="R456" s="234"/>
      <c r="S456" s="234"/>
      <c r="T456" s="234"/>
      <c r="U456" s="234"/>
      <c r="V456" s="234"/>
      <c r="W456" s="234"/>
      <c r="X456" s="234"/>
      <c r="Y456" s="234"/>
      <c r="Z456" s="234"/>
    </row>
    <row r="457" spans="1:26" ht="25.2" customHeight="1">
      <c r="A457" s="242" t="s">
        <v>795</v>
      </c>
      <c r="B457" s="241" t="s">
        <v>796</v>
      </c>
      <c r="C457" s="242" t="s">
        <v>456</v>
      </c>
      <c r="D457" s="242" t="s">
        <v>859</v>
      </c>
      <c r="E457" s="243" t="s">
        <v>860</v>
      </c>
      <c r="F457" s="28" t="s">
        <v>738</v>
      </c>
      <c r="G457" s="272">
        <v>14</v>
      </c>
      <c r="H457" s="272">
        <v>14</v>
      </c>
      <c r="I457" s="272">
        <v>14</v>
      </c>
      <c r="J457" s="272">
        <v>50</v>
      </c>
      <c r="K457" s="15">
        <v>3.57</v>
      </c>
      <c r="L457" s="12" t="s">
        <v>438</v>
      </c>
      <c r="M457" s="234"/>
      <c r="N457" s="234"/>
      <c r="O457" s="234"/>
      <c r="P457" s="234"/>
      <c r="Q457" s="234"/>
      <c r="R457" s="234"/>
      <c r="S457" s="234"/>
      <c r="T457" s="234"/>
      <c r="U457" s="234"/>
      <c r="V457" s="234"/>
      <c r="W457" s="234"/>
      <c r="X457" s="234"/>
      <c r="Y457" s="234"/>
      <c r="Z457" s="234"/>
    </row>
    <row r="458" spans="1:26" ht="25.2" customHeight="1">
      <c r="A458" s="242" t="s">
        <v>795</v>
      </c>
      <c r="B458" s="241" t="s">
        <v>796</v>
      </c>
      <c r="C458" s="242" t="s">
        <v>456</v>
      </c>
      <c r="D458" s="242" t="s">
        <v>861</v>
      </c>
      <c r="E458" s="243" t="s">
        <v>862</v>
      </c>
      <c r="F458" s="28" t="s">
        <v>738</v>
      </c>
      <c r="G458" s="272">
        <v>14</v>
      </c>
      <c r="H458" s="272">
        <v>14</v>
      </c>
      <c r="I458" s="272">
        <v>14</v>
      </c>
      <c r="J458" s="272">
        <v>50</v>
      </c>
      <c r="K458" s="15">
        <v>3.57</v>
      </c>
      <c r="L458" s="12" t="s">
        <v>438</v>
      </c>
      <c r="M458" s="234"/>
      <c r="N458" s="234"/>
      <c r="O458" s="234"/>
      <c r="P458" s="234"/>
      <c r="Q458" s="234"/>
      <c r="R458" s="234"/>
      <c r="S458" s="234"/>
      <c r="T458" s="234"/>
      <c r="U458" s="234"/>
      <c r="V458" s="234"/>
      <c r="W458" s="234"/>
      <c r="X458" s="234"/>
      <c r="Y458" s="234"/>
      <c r="Z458" s="234"/>
    </row>
    <row r="459" spans="1:26" ht="25.2" customHeight="1">
      <c r="A459" s="242" t="s">
        <v>795</v>
      </c>
      <c r="B459" s="241" t="s">
        <v>796</v>
      </c>
      <c r="C459" s="242" t="s">
        <v>456</v>
      </c>
      <c r="D459" s="242" t="s">
        <v>863</v>
      </c>
      <c r="E459" s="243" t="s">
        <v>864</v>
      </c>
      <c r="F459" s="28" t="s">
        <v>738</v>
      </c>
      <c r="G459" s="272">
        <v>14</v>
      </c>
      <c r="H459" s="272">
        <v>14</v>
      </c>
      <c r="I459" s="272">
        <v>14</v>
      </c>
      <c r="J459" s="272">
        <v>50</v>
      </c>
      <c r="K459" s="15">
        <v>3.57</v>
      </c>
      <c r="L459" s="12" t="s">
        <v>438</v>
      </c>
      <c r="M459" s="234"/>
      <c r="N459" s="234"/>
      <c r="O459" s="234"/>
      <c r="P459" s="234"/>
      <c r="Q459" s="234"/>
      <c r="R459" s="234"/>
      <c r="S459" s="234"/>
      <c r="T459" s="234"/>
      <c r="U459" s="234"/>
      <c r="V459" s="234"/>
      <c r="W459" s="234"/>
      <c r="X459" s="234"/>
      <c r="Y459" s="234"/>
      <c r="Z459" s="234"/>
    </row>
    <row r="460" spans="1:26" ht="25.2" customHeight="1">
      <c r="A460" s="242" t="s">
        <v>795</v>
      </c>
      <c r="B460" s="241" t="s">
        <v>796</v>
      </c>
      <c r="C460" s="242" t="s">
        <v>456</v>
      </c>
      <c r="D460" s="242" t="s">
        <v>865</v>
      </c>
      <c r="E460" s="243" t="s">
        <v>866</v>
      </c>
      <c r="F460" s="28" t="s">
        <v>738</v>
      </c>
      <c r="G460" s="272">
        <v>14</v>
      </c>
      <c r="H460" s="272">
        <v>14</v>
      </c>
      <c r="I460" s="272">
        <v>14</v>
      </c>
      <c r="J460" s="272">
        <v>50</v>
      </c>
      <c r="K460" s="15">
        <v>3.57</v>
      </c>
      <c r="L460" s="12" t="s">
        <v>438</v>
      </c>
      <c r="M460" s="234"/>
      <c r="N460" s="234"/>
      <c r="O460" s="234"/>
      <c r="P460" s="234"/>
      <c r="Q460" s="234"/>
      <c r="R460" s="234"/>
      <c r="S460" s="234"/>
      <c r="T460" s="234"/>
      <c r="U460" s="234"/>
      <c r="V460" s="234"/>
      <c r="W460" s="234"/>
      <c r="X460" s="234"/>
      <c r="Y460" s="234"/>
      <c r="Z460" s="234"/>
    </row>
    <row r="461" spans="1:26" ht="25.2" customHeight="1">
      <c r="A461" s="57" t="s">
        <v>1681</v>
      </c>
      <c r="B461" s="26" t="s">
        <v>1682</v>
      </c>
      <c r="C461" s="277" t="s">
        <v>456</v>
      </c>
      <c r="D461" s="26" t="s">
        <v>1683</v>
      </c>
      <c r="E461" s="231" t="s">
        <v>1684</v>
      </c>
      <c r="F461" s="28" t="s">
        <v>738</v>
      </c>
      <c r="G461" s="233">
        <v>8</v>
      </c>
      <c r="H461" s="233">
        <v>3</v>
      </c>
      <c r="I461" s="233">
        <v>12</v>
      </c>
      <c r="J461" s="233">
        <v>50</v>
      </c>
      <c r="K461" s="1394">
        <f t="shared" ref="K461:K469" si="23">50/8</f>
        <v>6.25</v>
      </c>
      <c r="L461" s="12" t="s">
        <v>438</v>
      </c>
    </row>
    <row r="462" spans="1:26" ht="25.2" customHeight="1">
      <c r="A462" s="57" t="s">
        <v>1681</v>
      </c>
      <c r="B462" s="26" t="s">
        <v>1682</v>
      </c>
      <c r="C462" s="254" t="s">
        <v>456</v>
      </c>
      <c r="D462" s="57" t="s">
        <v>1685</v>
      </c>
      <c r="E462" s="237" t="s">
        <v>1686</v>
      </c>
      <c r="F462" s="28" t="s">
        <v>738</v>
      </c>
      <c r="G462" s="233">
        <v>8</v>
      </c>
      <c r="H462" s="233">
        <v>3</v>
      </c>
      <c r="I462" s="233">
        <v>12</v>
      </c>
      <c r="J462" s="233">
        <v>50</v>
      </c>
      <c r="K462" s="1394">
        <f t="shared" si="23"/>
        <v>6.25</v>
      </c>
      <c r="L462" s="12" t="s">
        <v>438</v>
      </c>
    </row>
    <row r="463" spans="1:26" ht="25.2" customHeight="1">
      <c r="A463" s="57" t="s">
        <v>1681</v>
      </c>
      <c r="B463" s="26" t="s">
        <v>1682</v>
      </c>
      <c r="C463" s="254" t="s">
        <v>456</v>
      </c>
      <c r="D463" s="26" t="s">
        <v>1687</v>
      </c>
      <c r="E463" s="244" t="s">
        <v>1688</v>
      </c>
      <c r="F463" s="28" t="s">
        <v>738</v>
      </c>
      <c r="G463" s="233">
        <v>8</v>
      </c>
      <c r="H463" s="233">
        <v>3</v>
      </c>
      <c r="I463" s="233">
        <v>12</v>
      </c>
      <c r="J463" s="233">
        <v>50</v>
      </c>
      <c r="K463" s="1394">
        <f t="shared" si="23"/>
        <v>6.25</v>
      </c>
      <c r="L463" s="12" t="s">
        <v>438</v>
      </c>
    </row>
    <row r="464" spans="1:26" ht="25.2" customHeight="1">
      <c r="A464" s="57" t="s">
        <v>1681</v>
      </c>
      <c r="B464" s="26" t="s">
        <v>1682</v>
      </c>
      <c r="C464" s="254" t="s">
        <v>456</v>
      </c>
      <c r="D464" s="278" t="s">
        <v>1689</v>
      </c>
      <c r="E464" s="279" t="s">
        <v>1690</v>
      </c>
      <c r="F464" s="28" t="s">
        <v>738</v>
      </c>
      <c r="G464" s="233">
        <v>8</v>
      </c>
      <c r="H464" s="233">
        <v>3</v>
      </c>
      <c r="I464" s="233">
        <v>12</v>
      </c>
      <c r="J464" s="233">
        <v>50</v>
      </c>
      <c r="K464" s="1394">
        <f t="shared" si="23"/>
        <v>6.25</v>
      </c>
      <c r="L464" s="12" t="s">
        <v>438</v>
      </c>
    </row>
    <row r="465" spans="1:12" ht="25.2" customHeight="1">
      <c r="A465" s="57" t="s">
        <v>1681</v>
      </c>
      <c r="B465" s="26" t="s">
        <v>1682</v>
      </c>
      <c r="C465" s="254" t="s">
        <v>456</v>
      </c>
      <c r="D465" s="26" t="s">
        <v>1691</v>
      </c>
      <c r="E465" s="244" t="s">
        <v>1692</v>
      </c>
      <c r="F465" s="28" t="s">
        <v>738</v>
      </c>
      <c r="G465" s="233">
        <v>8</v>
      </c>
      <c r="H465" s="233">
        <v>3</v>
      </c>
      <c r="I465" s="233">
        <v>12</v>
      </c>
      <c r="J465" s="233">
        <v>50</v>
      </c>
      <c r="K465" s="1394">
        <f t="shared" si="23"/>
        <v>6.25</v>
      </c>
      <c r="L465" s="12" t="s">
        <v>438</v>
      </c>
    </row>
    <row r="466" spans="1:12" ht="25.2" customHeight="1">
      <c r="A466" s="57" t="s">
        <v>1681</v>
      </c>
      <c r="B466" s="26" t="s">
        <v>1682</v>
      </c>
      <c r="C466" s="254" t="s">
        <v>456</v>
      </c>
      <c r="D466" s="26" t="s">
        <v>1693</v>
      </c>
      <c r="E466" s="244" t="s">
        <v>1694</v>
      </c>
      <c r="F466" s="28" t="s">
        <v>738</v>
      </c>
      <c r="G466" s="233">
        <v>8</v>
      </c>
      <c r="H466" s="233">
        <v>3</v>
      </c>
      <c r="I466" s="233">
        <v>12</v>
      </c>
      <c r="J466" s="233">
        <v>50</v>
      </c>
      <c r="K466" s="1394">
        <f t="shared" si="23"/>
        <v>6.25</v>
      </c>
      <c r="L466" s="12" t="s">
        <v>438</v>
      </c>
    </row>
    <row r="467" spans="1:12" ht="25.2" customHeight="1">
      <c r="A467" s="57" t="s">
        <v>1681</v>
      </c>
      <c r="B467" s="26" t="s">
        <v>1682</v>
      </c>
      <c r="C467" s="254" t="s">
        <v>456</v>
      </c>
      <c r="D467" s="26" t="s">
        <v>1695</v>
      </c>
      <c r="E467" s="244" t="s">
        <v>1696</v>
      </c>
      <c r="F467" s="28" t="s">
        <v>738</v>
      </c>
      <c r="G467" s="233">
        <v>8</v>
      </c>
      <c r="H467" s="233">
        <v>3</v>
      </c>
      <c r="I467" s="233">
        <v>12</v>
      </c>
      <c r="J467" s="233">
        <v>50</v>
      </c>
      <c r="K467" s="1394">
        <f t="shared" si="23"/>
        <v>6.25</v>
      </c>
      <c r="L467" s="12" t="s">
        <v>438</v>
      </c>
    </row>
    <row r="468" spans="1:12" ht="25.2" customHeight="1">
      <c r="A468" s="36" t="s">
        <v>1681</v>
      </c>
      <c r="B468" s="26" t="s">
        <v>1682</v>
      </c>
      <c r="C468" s="254" t="s">
        <v>456</v>
      </c>
      <c r="D468" s="280" t="s">
        <v>1697</v>
      </c>
      <c r="E468" s="244" t="s">
        <v>1698</v>
      </c>
      <c r="F468" s="28" t="s">
        <v>738</v>
      </c>
      <c r="G468" s="233">
        <v>8</v>
      </c>
      <c r="H468" s="233">
        <v>3</v>
      </c>
      <c r="I468" s="233">
        <v>12</v>
      </c>
      <c r="J468" s="233">
        <v>50</v>
      </c>
      <c r="K468" s="1394">
        <f t="shared" si="23"/>
        <v>6.25</v>
      </c>
      <c r="L468" s="12" t="s">
        <v>438</v>
      </c>
    </row>
    <row r="469" spans="1:12" ht="25.2" customHeight="1">
      <c r="A469" s="36" t="s">
        <v>1681</v>
      </c>
      <c r="B469" s="26" t="s">
        <v>1682</v>
      </c>
      <c r="C469" s="254" t="s">
        <v>456</v>
      </c>
      <c r="D469" s="26" t="s">
        <v>1699</v>
      </c>
      <c r="E469" s="244" t="s">
        <v>1700</v>
      </c>
      <c r="F469" s="28" t="s">
        <v>738</v>
      </c>
      <c r="G469" s="233">
        <v>8</v>
      </c>
      <c r="H469" s="233">
        <v>3</v>
      </c>
      <c r="I469" s="233">
        <v>12</v>
      </c>
      <c r="J469" s="233">
        <v>50</v>
      </c>
      <c r="K469" s="1394">
        <f t="shared" si="23"/>
        <v>6.25</v>
      </c>
      <c r="L469" s="12" t="s">
        <v>438</v>
      </c>
    </row>
    <row r="470" spans="1:12" ht="25.2" customHeight="1">
      <c r="A470" s="26" t="s">
        <v>1701</v>
      </c>
      <c r="B470" s="26" t="s">
        <v>1702</v>
      </c>
      <c r="C470" s="254" t="s">
        <v>456</v>
      </c>
      <c r="D470" s="281" t="s">
        <v>1703</v>
      </c>
      <c r="E470" s="244" t="s">
        <v>1704</v>
      </c>
      <c r="F470" s="28" t="s">
        <v>738</v>
      </c>
      <c r="G470" s="232">
        <v>7</v>
      </c>
      <c r="H470" s="232">
        <v>7</v>
      </c>
      <c r="I470" s="232">
        <v>7</v>
      </c>
      <c r="J470" s="232">
        <v>50</v>
      </c>
      <c r="K470" s="1394">
        <v>7.14</v>
      </c>
      <c r="L470" s="12" t="s">
        <v>438</v>
      </c>
    </row>
    <row r="471" spans="1:12" ht="25.2" customHeight="1">
      <c r="A471" s="26" t="s">
        <v>1701</v>
      </c>
      <c r="B471" s="26" t="s">
        <v>1702</v>
      </c>
      <c r="C471" s="254" t="s">
        <v>456</v>
      </c>
      <c r="D471" s="57" t="s">
        <v>1513</v>
      </c>
      <c r="E471" s="237" t="s">
        <v>1514</v>
      </c>
      <c r="F471" s="28" t="s">
        <v>738</v>
      </c>
      <c r="G471" s="232">
        <v>7</v>
      </c>
      <c r="H471" s="232">
        <v>7</v>
      </c>
      <c r="I471" s="232">
        <v>7</v>
      </c>
      <c r="J471" s="232">
        <v>50</v>
      </c>
      <c r="K471" s="1394">
        <v>7.14</v>
      </c>
      <c r="L471" s="12" t="s">
        <v>438</v>
      </c>
    </row>
    <row r="472" spans="1:12" ht="25.2" customHeight="1">
      <c r="A472" s="26" t="s">
        <v>1705</v>
      </c>
      <c r="B472" s="26" t="s">
        <v>1531</v>
      </c>
      <c r="C472" s="21" t="s">
        <v>456</v>
      </c>
      <c r="D472" s="245" t="s">
        <v>1532</v>
      </c>
      <c r="E472" s="231" t="s">
        <v>1533</v>
      </c>
      <c r="F472" s="28" t="s">
        <v>738</v>
      </c>
      <c r="G472" s="232">
        <v>6</v>
      </c>
      <c r="H472" s="232">
        <v>5</v>
      </c>
      <c r="I472" s="232">
        <v>6</v>
      </c>
      <c r="J472" s="232">
        <v>50</v>
      </c>
      <c r="K472" s="1394">
        <v>8.33</v>
      </c>
      <c r="L472" s="12" t="s">
        <v>438</v>
      </c>
    </row>
    <row r="473" spans="1:12" ht="25.2" customHeight="1">
      <c r="A473" s="26" t="s">
        <v>1706</v>
      </c>
      <c r="B473" s="26" t="s">
        <v>1707</v>
      </c>
      <c r="C473" s="21" t="s">
        <v>456</v>
      </c>
      <c r="D473" s="26" t="s">
        <v>1708</v>
      </c>
      <c r="E473" s="231" t="s">
        <v>1709</v>
      </c>
      <c r="F473" s="232" t="s">
        <v>738</v>
      </c>
      <c r="G473" s="232">
        <v>13</v>
      </c>
      <c r="H473" s="232">
        <v>2</v>
      </c>
      <c r="I473" s="232">
        <v>13</v>
      </c>
      <c r="J473" s="232">
        <v>50</v>
      </c>
      <c r="K473" s="1394">
        <v>3.85</v>
      </c>
      <c r="L473" s="12" t="s">
        <v>438</v>
      </c>
    </row>
    <row r="474" spans="1:12" ht="25.2" customHeight="1">
      <c r="A474" s="26" t="s">
        <v>1706</v>
      </c>
      <c r="B474" s="26" t="s">
        <v>1707</v>
      </c>
      <c r="C474" s="21" t="s">
        <v>456</v>
      </c>
      <c r="D474" s="26" t="s">
        <v>1710</v>
      </c>
      <c r="E474" s="231" t="s">
        <v>1711</v>
      </c>
      <c r="F474" s="232" t="s">
        <v>738</v>
      </c>
      <c r="G474" s="232">
        <v>13</v>
      </c>
      <c r="H474" s="232">
        <v>2</v>
      </c>
      <c r="I474" s="232">
        <v>13</v>
      </c>
      <c r="J474" s="232">
        <v>50</v>
      </c>
      <c r="K474" s="1394">
        <v>3.85</v>
      </c>
      <c r="L474" s="12" t="s">
        <v>438</v>
      </c>
    </row>
    <row r="475" spans="1:12" ht="25.2" customHeight="1">
      <c r="A475" s="26" t="s">
        <v>1706</v>
      </c>
      <c r="B475" s="26" t="s">
        <v>1707</v>
      </c>
      <c r="C475" s="21" t="s">
        <v>456</v>
      </c>
      <c r="D475" s="26" t="s">
        <v>1712</v>
      </c>
      <c r="E475" s="231" t="s">
        <v>1713</v>
      </c>
      <c r="F475" s="232" t="s">
        <v>738</v>
      </c>
      <c r="G475" s="232">
        <v>13</v>
      </c>
      <c r="H475" s="232">
        <v>2</v>
      </c>
      <c r="I475" s="232">
        <v>13</v>
      </c>
      <c r="J475" s="232">
        <v>50</v>
      </c>
      <c r="K475" s="1394">
        <v>3.85</v>
      </c>
      <c r="L475" s="12" t="s">
        <v>438</v>
      </c>
    </row>
    <row r="476" spans="1:12" ht="25.2" customHeight="1">
      <c r="A476" s="26" t="s">
        <v>1674</v>
      </c>
      <c r="B476" s="26" t="s">
        <v>1673</v>
      </c>
      <c r="C476" s="21" t="s">
        <v>456</v>
      </c>
      <c r="D476" s="26" t="s">
        <v>1714</v>
      </c>
      <c r="E476" s="231" t="s">
        <v>1715</v>
      </c>
      <c r="F476" s="232" t="s">
        <v>738</v>
      </c>
      <c r="G476" s="232">
        <v>7</v>
      </c>
      <c r="H476" s="232">
        <v>5</v>
      </c>
      <c r="I476" s="232">
        <v>9</v>
      </c>
      <c r="J476" s="232">
        <v>50</v>
      </c>
      <c r="K476" s="1394">
        <v>7.14</v>
      </c>
      <c r="L476" s="12" t="s">
        <v>438</v>
      </c>
    </row>
    <row r="477" spans="1:12" ht="25.2" customHeight="1">
      <c r="A477" s="26" t="s">
        <v>1666</v>
      </c>
      <c r="B477" s="26" t="s">
        <v>1665</v>
      </c>
      <c r="C477" s="21" t="s">
        <v>456</v>
      </c>
      <c r="D477" s="26" t="s">
        <v>1716</v>
      </c>
      <c r="E477" s="231" t="s">
        <v>1191</v>
      </c>
      <c r="F477" s="232" t="s">
        <v>738</v>
      </c>
      <c r="G477" s="232">
        <v>7</v>
      </c>
      <c r="H477" s="232">
        <v>2</v>
      </c>
      <c r="I477" s="232">
        <v>18</v>
      </c>
      <c r="J477" s="232">
        <v>50</v>
      </c>
      <c r="K477" s="1394">
        <v>7.14</v>
      </c>
      <c r="L477" s="12" t="s">
        <v>438</v>
      </c>
    </row>
    <row r="478" spans="1:12" ht="25.2" customHeight="1">
      <c r="A478" s="26" t="s">
        <v>1717</v>
      </c>
      <c r="B478" s="26" t="s">
        <v>1718</v>
      </c>
      <c r="C478" s="232" t="s">
        <v>456</v>
      </c>
      <c r="D478" s="26" t="s">
        <v>1719</v>
      </c>
      <c r="E478" s="231" t="s">
        <v>1720</v>
      </c>
      <c r="F478" s="232" t="s">
        <v>738</v>
      </c>
      <c r="G478" s="232">
        <v>1</v>
      </c>
      <c r="H478" s="232">
        <v>1</v>
      </c>
      <c r="I478" s="232">
        <v>1</v>
      </c>
      <c r="J478" s="232">
        <v>50</v>
      </c>
      <c r="K478" s="1394">
        <f t="shared" ref="K478:K479" si="24">50/1</f>
        <v>50</v>
      </c>
      <c r="L478" s="12" t="s">
        <v>438</v>
      </c>
    </row>
    <row r="479" spans="1:12" ht="25.2" customHeight="1">
      <c r="A479" s="26" t="s">
        <v>1717</v>
      </c>
      <c r="B479" s="26" t="s">
        <v>1718</v>
      </c>
      <c r="C479" s="232" t="s">
        <v>456</v>
      </c>
      <c r="D479" s="57" t="s">
        <v>1721</v>
      </c>
      <c r="E479" s="231" t="s">
        <v>1722</v>
      </c>
      <c r="F479" s="232" t="s">
        <v>738</v>
      </c>
      <c r="G479" s="232">
        <v>1</v>
      </c>
      <c r="H479" s="232">
        <v>1</v>
      </c>
      <c r="I479" s="232">
        <v>1</v>
      </c>
      <c r="J479" s="232">
        <v>50</v>
      </c>
      <c r="K479" s="1394">
        <f t="shared" si="24"/>
        <v>50</v>
      </c>
      <c r="L479" s="12" t="s">
        <v>438</v>
      </c>
    </row>
    <row r="480" spans="1:12" ht="25.2" customHeight="1">
      <c r="A480" s="26" t="s">
        <v>1534</v>
      </c>
      <c r="B480" s="26" t="s">
        <v>1516</v>
      </c>
      <c r="C480" s="232" t="s">
        <v>456</v>
      </c>
      <c r="D480" s="26" t="s">
        <v>1517</v>
      </c>
      <c r="E480" s="231" t="s">
        <v>1518</v>
      </c>
      <c r="F480" s="232" t="s">
        <v>738</v>
      </c>
      <c r="G480" s="232">
        <v>5</v>
      </c>
      <c r="H480" s="232">
        <v>5</v>
      </c>
      <c r="I480" s="232">
        <v>5</v>
      </c>
      <c r="J480" s="232">
        <v>50</v>
      </c>
      <c r="K480" s="1394">
        <f t="shared" ref="K480:K486" si="25">50/5</f>
        <v>10</v>
      </c>
      <c r="L480" s="12" t="s">
        <v>438</v>
      </c>
    </row>
    <row r="481" spans="1:26" ht="25.2" customHeight="1">
      <c r="A481" s="26" t="s">
        <v>1534</v>
      </c>
      <c r="B481" s="26" t="s">
        <v>1516</v>
      </c>
      <c r="C481" s="232" t="s">
        <v>456</v>
      </c>
      <c r="D481" s="26" t="s">
        <v>1519</v>
      </c>
      <c r="E481" s="231" t="s">
        <v>1520</v>
      </c>
      <c r="F481" s="232" t="s">
        <v>738</v>
      </c>
      <c r="G481" s="232">
        <v>5</v>
      </c>
      <c r="H481" s="232">
        <v>5</v>
      </c>
      <c r="I481" s="232">
        <v>5</v>
      </c>
      <c r="J481" s="232">
        <v>50</v>
      </c>
      <c r="K481" s="1394">
        <f t="shared" si="25"/>
        <v>10</v>
      </c>
      <c r="L481" s="12" t="s">
        <v>438</v>
      </c>
      <c r="M481" s="282"/>
      <c r="N481" s="282"/>
      <c r="O481" s="282"/>
      <c r="P481" s="282"/>
      <c r="Q481" s="282"/>
      <c r="R481" s="282"/>
      <c r="S481" s="282"/>
      <c r="T481" s="282"/>
      <c r="U481" s="282"/>
      <c r="V481" s="282"/>
      <c r="W481" s="282"/>
      <c r="X481" s="282"/>
      <c r="Y481" s="282"/>
      <c r="Z481" s="282"/>
    </row>
    <row r="482" spans="1:26" ht="25.2" customHeight="1">
      <c r="A482" s="26" t="s">
        <v>1534</v>
      </c>
      <c r="B482" s="26" t="s">
        <v>1516</v>
      </c>
      <c r="C482" s="232" t="s">
        <v>456</v>
      </c>
      <c r="D482" s="26" t="s">
        <v>1521</v>
      </c>
      <c r="E482" s="231" t="s">
        <v>1522</v>
      </c>
      <c r="F482" s="232" t="s">
        <v>738</v>
      </c>
      <c r="G482" s="232">
        <v>5</v>
      </c>
      <c r="H482" s="232">
        <v>5</v>
      </c>
      <c r="I482" s="232">
        <v>5</v>
      </c>
      <c r="J482" s="232">
        <v>50</v>
      </c>
      <c r="K482" s="1394">
        <f t="shared" si="25"/>
        <v>10</v>
      </c>
      <c r="L482" s="12" t="s">
        <v>438</v>
      </c>
      <c r="M482" s="282"/>
      <c r="N482" s="282"/>
      <c r="O482" s="282"/>
      <c r="P482" s="282"/>
      <c r="Q482" s="282"/>
      <c r="R482" s="282"/>
      <c r="S482" s="282"/>
      <c r="T482" s="282"/>
      <c r="U482" s="282"/>
      <c r="V482" s="282"/>
      <c r="W482" s="282"/>
      <c r="X482" s="282"/>
      <c r="Y482" s="282"/>
      <c r="Z482" s="282"/>
    </row>
    <row r="483" spans="1:26" ht="25.2" customHeight="1">
      <c r="A483" s="26" t="s">
        <v>1534</v>
      </c>
      <c r="B483" s="26" t="s">
        <v>1516</v>
      </c>
      <c r="C483" s="232" t="s">
        <v>456</v>
      </c>
      <c r="D483" s="26" t="s">
        <v>1523</v>
      </c>
      <c r="E483" s="231" t="s">
        <v>1524</v>
      </c>
      <c r="F483" s="232" t="s">
        <v>738</v>
      </c>
      <c r="G483" s="232">
        <v>5</v>
      </c>
      <c r="H483" s="232">
        <v>5</v>
      </c>
      <c r="I483" s="232">
        <v>5</v>
      </c>
      <c r="J483" s="232">
        <v>50</v>
      </c>
      <c r="K483" s="1394">
        <f t="shared" si="25"/>
        <v>10</v>
      </c>
      <c r="L483" s="12" t="s">
        <v>438</v>
      </c>
      <c r="M483" s="282"/>
      <c r="N483" s="282"/>
      <c r="O483" s="282"/>
      <c r="P483" s="282"/>
      <c r="Q483" s="282"/>
      <c r="R483" s="282"/>
      <c r="S483" s="282"/>
      <c r="T483" s="282"/>
      <c r="U483" s="282"/>
      <c r="V483" s="282"/>
      <c r="W483" s="282"/>
      <c r="X483" s="282"/>
      <c r="Y483" s="282"/>
      <c r="Z483" s="282"/>
    </row>
    <row r="484" spans="1:26" ht="25.2" customHeight="1">
      <c r="A484" s="26" t="s">
        <v>1534</v>
      </c>
      <c r="B484" s="26" t="s">
        <v>1516</v>
      </c>
      <c r="C484" s="232" t="s">
        <v>456</v>
      </c>
      <c r="D484" s="26" t="s">
        <v>1525</v>
      </c>
      <c r="E484" s="231" t="s">
        <v>1526</v>
      </c>
      <c r="F484" s="232" t="s">
        <v>738</v>
      </c>
      <c r="G484" s="232">
        <v>5</v>
      </c>
      <c r="H484" s="232">
        <v>5</v>
      </c>
      <c r="I484" s="232">
        <v>5</v>
      </c>
      <c r="J484" s="232">
        <v>50</v>
      </c>
      <c r="K484" s="1394">
        <f t="shared" si="25"/>
        <v>10</v>
      </c>
      <c r="L484" s="12" t="s">
        <v>438</v>
      </c>
      <c r="M484" s="282"/>
      <c r="N484" s="282"/>
      <c r="O484" s="282"/>
      <c r="P484" s="282"/>
      <c r="Q484" s="282"/>
      <c r="R484" s="282"/>
      <c r="S484" s="282"/>
      <c r="T484" s="282"/>
      <c r="U484" s="282"/>
      <c r="V484" s="282"/>
      <c r="W484" s="282"/>
      <c r="X484" s="282"/>
      <c r="Y484" s="282"/>
      <c r="Z484" s="282"/>
    </row>
    <row r="485" spans="1:26" ht="25.2" customHeight="1">
      <c r="A485" s="26" t="s">
        <v>1534</v>
      </c>
      <c r="B485" s="26" t="s">
        <v>1516</v>
      </c>
      <c r="C485" s="232" t="s">
        <v>456</v>
      </c>
      <c r="D485" s="26" t="s">
        <v>1527</v>
      </c>
      <c r="E485" s="231" t="s">
        <v>1528</v>
      </c>
      <c r="F485" s="232" t="s">
        <v>1529</v>
      </c>
      <c r="G485" s="232">
        <v>5</v>
      </c>
      <c r="H485" s="232">
        <v>5</v>
      </c>
      <c r="I485" s="232">
        <v>5</v>
      </c>
      <c r="J485" s="232">
        <v>50</v>
      </c>
      <c r="K485" s="1394">
        <f t="shared" si="25"/>
        <v>10</v>
      </c>
      <c r="L485" s="12" t="s">
        <v>438</v>
      </c>
      <c r="M485" s="282"/>
      <c r="N485" s="282"/>
      <c r="O485" s="282"/>
      <c r="P485" s="282"/>
      <c r="Q485" s="282"/>
      <c r="R485" s="282"/>
      <c r="S485" s="282"/>
      <c r="T485" s="282"/>
      <c r="U485" s="282"/>
      <c r="V485" s="282"/>
      <c r="W485" s="282"/>
      <c r="X485" s="282"/>
      <c r="Y485" s="282"/>
      <c r="Z485" s="282"/>
    </row>
    <row r="486" spans="1:26" ht="25.2" customHeight="1">
      <c r="A486" s="26" t="s">
        <v>1723</v>
      </c>
      <c r="B486" s="26" t="s">
        <v>1724</v>
      </c>
      <c r="C486" s="232" t="s">
        <v>456</v>
      </c>
      <c r="D486" s="26" t="s">
        <v>1725</v>
      </c>
      <c r="E486" s="231" t="s">
        <v>1726</v>
      </c>
      <c r="F486" s="232" t="s">
        <v>559</v>
      </c>
      <c r="G486" s="232">
        <v>5</v>
      </c>
      <c r="H486" s="232">
        <v>5</v>
      </c>
      <c r="I486" s="232">
        <v>5</v>
      </c>
      <c r="J486" s="232">
        <v>50</v>
      </c>
      <c r="K486" s="1394">
        <f t="shared" si="25"/>
        <v>10</v>
      </c>
      <c r="L486" s="12" t="s">
        <v>438</v>
      </c>
      <c r="M486" s="282"/>
      <c r="N486" s="282"/>
      <c r="O486" s="282"/>
      <c r="P486" s="282"/>
      <c r="Q486" s="282"/>
      <c r="R486" s="282"/>
      <c r="S486" s="282"/>
      <c r="T486" s="282"/>
      <c r="U486" s="282"/>
      <c r="V486" s="282"/>
      <c r="W486" s="282"/>
      <c r="X486" s="282"/>
      <c r="Y486" s="282"/>
      <c r="Z486" s="282"/>
    </row>
    <row r="487" spans="1:26" ht="25.2" customHeight="1">
      <c r="A487" s="26" t="s">
        <v>1727</v>
      </c>
      <c r="B487" s="26" t="s">
        <v>1728</v>
      </c>
      <c r="C487" s="232" t="s">
        <v>456</v>
      </c>
      <c r="D487" s="26" t="s">
        <v>1729</v>
      </c>
      <c r="E487" s="231" t="s">
        <v>1730</v>
      </c>
      <c r="F487" s="232" t="s">
        <v>738</v>
      </c>
      <c r="G487" s="232">
        <v>4</v>
      </c>
      <c r="H487" s="232">
        <v>4</v>
      </c>
      <c r="I487" s="232">
        <v>5</v>
      </c>
      <c r="J487" s="232">
        <v>50</v>
      </c>
      <c r="K487" s="1394">
        <f>50/4</f>
        <v>12.5</v>
      </c>
      <c r="L487" s="12" t="s">
        <v>438</v>
      </c>
      <c r="M487" s="282"/>
      <c r="N487" s="282"/>
      <c r="O487" s="282"/>
      <c r="P487" s="282"/>
      <c r="Q487" s="282"/>
      <c r="R487" s="282"/>
      <c r="S487" s="282"/>
      <c r="T487" s="282"/>
      <c r="U487" s="282"/>
      <c r="V487" s="282"/>
      <c r="W487" s="282"/>
      <c r="X487" s="282"/>
      <c r="Y487" s="282"/>
      <c r="Z487" s="282"/>
    </row>
    <row r="488" spans="1:26" ht="25.2" customHeight="1">
      <c r="A488" s="12" t="s">
        <v>1771</v>
      </c>
      <c r="B488" s="59" t="s">
        <v>1772</v>
      </c>
      <c r="C488" s="12" t="s">
        <v>456</v>
      </c>
      <c r="D488" s="12" t="s">
        <v>1773</v>
      </c>
      <c r="E488" s="231" t="s">
        <v>1774</v>
      </c>
      <c r="F488" s="12" t="s">
        <v>738</v>
      </c>
      <c r="G488" s="272">
        <v>1</v>
      </c>
      <c r="H488" s="272">
        <v>1</v>
      </c>
      <c r="I488" s="272">
        <v>6</v>
      </c>
      <c r="J488" s="60">
        <v>50</v>
      </c>
      <c r="K488" s="15">
        <v>50</v>
      </c>
      <c r="L488" s="12" t="s">
        <v>2021</v>
      </c>
    </row>
    <row r="489" spans="1:26" ht="25.2" customHeight="1">
      <c r="A489" s="12" t="s">
        <v>1771</v>
      </c>
      <c r="B489" s="59" t="s">
        <v>1772</v>
      </c>
      <c r="C489" s="59" t="s">
        <v>456</v>
      </c>
      <c r="D489" s="12" t="s">
        <v>1775</v>
      </c>
      <c r="E489" s="231" t="s">
        <v>1776</v>
      </c>
      <c r="F489" s="12" t="s">
        <v>738</v>
      </c>
      <c r="G489" s="272">
        <v>1</v>
      </c>
      <c r="H489" s="272">
        <v>1</v>
      </c>
      <c r="I489" s="272">
        <v>6</v>
      </c>
      <c r="J489" s="60">
        <v>50</v>
      </c>
      <c r="K489" s="15">
        <v>50</v>
      </c>
      <c r="L489" s="12" t="s">
        <v>2021</v>
      </c>
    </row>
    <row r="490" spans="1:26" ht="25.2" customHeight="1">
      <c r="A490" s="12" t="s">
        <v>795</v>
      </c>
      <c r="B490" s="12" t="s">
        <v>796</v>
      </c>
      <c r="C490" s="12" t="s">
        <v>456</v>
      </c>
      <c r="D490" s="12" t="s">
        <v>1017</v>
      </c>
      <c r="E490" s="231" t="s">
        <v>1018</v>
      </c>
      <c r="F490" s="286" t="s">
        <v>738</v>
      </c>
      <c r="G490" s="21">
        <v>14</v>
      </c>
      <c r="H490" s="21">
        <v>14</v>
      </c>
      <c r="I490" s="21">
        <v>14</v>
      </c>
      <c r="J490" s="108">
        <v>50</v>
      </c>
      <c r="K490" s="15">
        <v>3.57</v>
      </c>
      <c r="L490" s="12" t="s">
        <v>2021</v>
      </c>
    </row>
    <row r="491" spans="1:26" ht="25.2" customHeight="1">
      <c r="A491" s="12" t="s">
        <v>795</v>
      </c>
      <c r="B491" s="12" t="s">
        <v>796</v>
      </c>
      <c r="C491" s="12" t="s">
        <v>456</v>
      </c>
      <c r="D491" s="12" t="s">
        <v>867</v>
      </c>
      <c r="E491" s="231" t="s">
        <v>868</v>
      </c>
      <c r="F491" s="286" t="s">
        <v>738</v>
      </c>
      <c r="G491" s="21">
        <v>14</v>
      </c>
      <c r="H491" s="21">
        <v>14</v>
      </c>
      <c r="I491" s="21">
        <v>14</v>
      </c>
      <c r="J491" s="108">
        <v>50</v>
      </c>
      <c r="K491" s="15">
        <v>3.57</v>
      </c>
      <c r="L491" s="12" t="s">
        <v>2021</v>
      </c>
    </row>
    <row r="492" spans="1:26" ht="25.2" customHeight="1">
      <c r="A492" s="12" t="s">
        <v>795</v>
      </c>
      <c r="B492" s="12" t="s">
        <v>796</v>
      </c>
      <c r="C492" s="12" t="s">
        <v>456</v>
      </c>
      <c r="D492" s="12" t="s">
        <v>870</v>
      </c>
      <c r="E492" s="231" t="s">
        <v>871</v>
      </c>
      <c r="F492" s="286" t="s">
        <v>738</v>
      </c>
      <c r="G492" s="21">
        <v>14</v>
      </c>
      <c r="H492" s="21">
        <v>14</v>
      </c>
      <c r="I492" s="21">
        <v>14</v>
      </c>
      <c r="J492" s="108">
        <v>50</v>
      </c>
      <c r="K492" s="15">
        <v>3.57</v>
      </c>
      <c r="L492" s="12" t="s">
        <v>2021</v>
      </c>
    </row>
    <row r="493" spans="1:26" ht="25.2" customHeight="1">
      <c r="A493" s="12" t="s">
        <v>795</v>
      </c>
      <c r="B493" s="12" t="s">
        <v>796</v>
      </c>
      <c r="C493" s="12" t="s">
        <v>456</v>
      </c>
      <c r="D493" s="12" t="s">
        <v>872</v>
      </c>
      <c r="E493" s="231" t="s">
        <v>873</v>
      </c>
      <c r="F493" s="286" t="s">
        <v>738</v>
      </c>
      <c r="G493" s="21">
        <v>14</v>
      </c>
      <c r="H493" s="21">
        <v>14</v>
      </c>
      <c r="I493" s="21">
        <v>14</v>
      </c>
      <c r="J493" s="108">
        <v>50</v>
      </c>
      <c r="K493" s="15">
        <v>3.57</v>
      </c>
      <c r="L493" s="12" t="s">
        <v>2021</v>
      </c>
    </row>
    <row r="494" spans="1:26" ht="25.2" customHeight="1">
      <c r="A494" s="12" t="s">
        <v>795</v>
      </c>
      <c r="B494" s="12" t="s">
        <v>796</v>
      </c>
      <c r="C494" s="12" t="s">
        <v>456</v>
      </c>
      <c r="D494" s="12" t="s">
        <v>874</v>
      </c>
      <c r="E494" s="231" t="s">
        <v>875</v>
      </c>
      <c r="F494" s="286" t="s">
        <v>738</v>
      </c>
      <c r="G494" s="21">
        <v>14</v>
      </c>
      <c r="H494" s="21">
        <v>14</v>
      </c>
      <c r="I494" s="21">
        <v>14</v>
      </c>
      <c r="J494" s="108">
        <v>50</v>
      </c>
      <c r="K494" s="15">
        <v>3.57</v>
      </c>
      <c r="L494" s="12" t="s">
        <v>2021</v>
      </c>
    </row>
    <row r="495" spans="1:26" ht="25.2" customHeight="1">
      <c r="A495" s="12" t="s">
        <v>795</v>
      </c>
      <c r="B495" s="59" t="s">
        <v>796</v>
      </c>
      <c r="C495" s="12" t="s">
        <v>456</v>
      </c>
      <c r="D495" s="12" t="s">
        <v>797</v>
      </c>
      <c r="E495" s="231" t="s">
        <v>798</v>
      </c>
      <c r="F495" s="286" t="s">
        <v>738</v>
      </c>
      <c r="G495" s="272">
        <v>14</v>
      </c>
      <c r="H495" s="272">
        <v>14</v>
      </c>
      <c r="I495" s="272">
        <v>14</v>
      </c>
      <c r="J495" s="60">
        <v>50</v>
      </c>
      <c r="K495" s="15">
        <v>3.57</v>
      </c>
      <c r="L495" s="12" t="s">
        <v>2021</v>
      </c>
    </row>
    <row r="496" spans="1:26" ht="25.2" customHeight="1">
      <c r="A496" s="12" t="s">
        <v>795</v>
      </c>
      <c r="B496" s="59" t="s">
        <v>796</v>
      </c>
      <c r="C496" s="12" t="s">
        <v>456</v>
      </c>
      <c r="D496" s="13" t="s">
        <v>799</v>
      </c>
      <c r="E496" s="231" t="s">
        <v>800</v>
      </c>
      <c r="F496" s="286" t="s">
        <v>738</v>
      </c>
      <c r="G496" s="272">
        <v>14</v>
      </c>
      <c r="H496" s="272">
        <v>14</v>
      </c>
      <c r="I496" s="272">
        <v>14</v>
      </c>
      <c r="J496" s="60">
        <v>50</v>
      </c>
      <c r="K496" s="15">
        <v>3.57</v>
      </c>
      <c r="L496" s="12" t="s">
        <v>2021</v>
      </c>
    </row>
    <row r="497" spans="1:12" ht="25.2" customHeight="1">
      <c r="A497" s="13" t="s">
        <v>795</v>
      </c>
      <c r="B497" s="59" t="s">
        <v>796</v>
      </c>
      <c r="C497" s="12" t="s">
        <v>456</v>
      </c>
      <c r="D497" s="13" t="s">
        <v>801</v>
      </c>
      <c r="E497" s="231" t="s">
        <v>802</v>
      </c>
      <c r="F497" s="286" t="s">
        <v>738</v>
      </c>
      <c r="G497" s="272">
        <v>14</v>
      </c>
      <c r="H497" s="272">
        <v>14</v>
      </c>
      <c r="I497" s="272">
        <v>14</v>
      </c>
      <c r="J497" s="60">
        <v>50</v>
      </c>
      <c r="K497" s="15">
        <v>3.57</v>
      </c>
      <c r="L497" s="12" t="s">
        <v>2021</v>
      </c>
    </row>
    <row r="498" spans="1:12" ht="25.2" customHeight="1">
      <c r="A498" s="13" t="s">
        <v>795</v>
      </c>
      <c r="B498" s="59" t="s">
        <v>796</v>
      </c>
      <c r="C498" s="12" t="s">
        <v>456</v>
      </c>
      <c r="D498" s="13" t="s">
        <v>803</v>
      </c>
      <c r="E498" s="231" t="s">
        <v>804</v>
      </c>
      <c r="F498" s="286" t="s">
        <v>738</v>
      </c>
      <c r="G498" s="272">
        <v>14</v>
      </c>
      <c r="H498" s="272">
        <v>14</v>
      </c>
      <c r="I498" s="272">
        <v>14</v>
      </c>
      <c r="J498" s="60">
        <v>50</v>
      </c>
      <c r="K498" s="15">
        <v>3.57</v>
      </c>
      <c r="L498" s="12" t="s">
        <v>2021</v>
      </c>
    </row>
    <row r="499" spans="1:12" ht="25.2" customHeight="1">
      <c r="A499" s="13" t="s">
        <v>795</v>
      </c>
      <c r="B499" s="59" t="s">
        <v>796</v>
      </c>
      <c r="C499" s="12" t="s">
        <v>456</v>
      </c>
      <c r="D499" s="13" t="s">
        <v>805</v>
      </c>
      <c r="E499" s="231" t="s">
        <v>806</v>
      </c>
      <c r="F499" s="286" t="s">
        <v>738</v>
      </c>
      <c r="G499" s="272">
        <v>14</v>
      </c>
      <c r="H499" s="272">
        <v>14</v>
      </c>
      <c r="I499" s="272">
        <v>14</v>
      </c>
      <c r="J499" s="60">
        <v>50</v>
      </c>
      <c r="K499" s="15">
        <v>3.57</v>
      </c>
      <c r="L499" s="12" t="s">
        <v>2021</v>
      </c>
    </row>
    <row r="500" spans="1:12" ht="25.2" customHeight="1">
      <c r="A500" s="13" t="s">
        <v>795</v>
      </c>
      <c r="B500" s="59" t="s">
        <v>796</v>
      </c>
      <c r="C500" s="12" t="s">
        <v>456</v>
      </c>
      <c r="D500" s="13" t="s">
        <v>807</v>
      </c>
      <c r="E500" s="231" t="s">
        <v>808</v>
      </c>
      <c r="F500" s="286" t="s">
        <v>738</v>
      </c>
      <c r="G500" s="272">
        <v>14</v>
      </c>
      <c r="H500" s="272">
        <v>14</v>
      </c>
      <c r="I500" s="272">
        <v>14</v>
      </c>
      <c r="J500" s="60">
        <v>50</v>
      </c>
      <c r="K500" s="15">
        <v>3.57</v>
      </c>
      <c r="L500" s="12" t="s">
        <v>2021</v>
      </c>
    </row>
    <row r="501" spans="1:12" ht="25.2" customHeight="1">
      <c r="A501" s="13" t="s">
        <v>795</v>
      </c>
      <c r="B501" s="59" t="s">
        <v>796</v>
      </c>
      <c r="C501" s="12" t="s">
        <v>456</v>
      </c>
      <c r="D501" s="13" t="s">
        <v>809</v>
      </c>
      <c r="E501" s="231" t="s">
        <v>810</v>
      </c>
      <c r="F501" s="286" t="s">
        <v>738</v>
      </c>
      <c r="G501" s="272">
        <v>14</v>
      </c>
      <c r="H501" s="272">
        <v>14</v>
      </c>
      <c r="I501" s="272">
        <v>14</v>
      </c>
      <c r="J501" s="60">
        <v>50</v>
      </c>
      <c r="K501" s="15">
        <v>3.57</v>
      </c>
      <c r="L501" s="12" t="s">
        <v>2021</v>
      </c>
    </row>
    <row r="502" spans="1:12" ht="25.2" customHeight="1">
      <c r="A502" s="13" t="s">
        <v>795</v>
      </c>
      <c r="B502" s="59" t="s">
        <v>796</v>
      </c>
      <c r="C502" s="12" t="s">
        <v>456</v>
      </c>
      <c r="D502" s="13" t="s">
        <v>811</v>
      </c>
      <c r="E502" s="231" t="s">
        <v>812</v>
      </c>
      <c r="F502" s="286" t="s">
        <v>738</v>
      </c>
      <c r="G502" s="272">
        <v>14</v>
      </c>
      <c r="H502" s="272">
        <v>14</v>
      </c>
      <c r="I502" s="272">
        <v>14</v>
      </c>
      <c r="J502" s="60">
        <v>50</v>
      </c>
      <c r="K502" s="15">
        <v>3.57</v>
      </c>
      <c r="L502" s="12" t="s">
        <v>2021</v>
      </c>
    </row>
    <row r="503" spans="1:12" ht="25.2" customHeight="1">
      <c r="A503" s="13" t="s">
        <v>795</v>
      </c>
      <c r="B503" s="59" t="s">
        <v>796</v>
      </c>
      <c r="C503" s="12" t="s">
        <v>456</v>
      </c>
      <c r="D503" s="13" t="s">
        <v>813</v>
      </c>
      <c r="E503" s="231" t="s">
        <v>814</v>
      </c>
      <c r="F503" s="286" t="s">
        <v>738</v>
      </c>
      <c r="G503" s="272">
        <v>14</v>
      </c>
      <c r="H503" s="272">
        <v>14</v>
      </c>
      <c r="I503" s="272">
        <v>14</v>
      </c>
      <c r="J503" s="60">
        <v>50</v>
      </c>
      <c r="K503" s="15">
        <v>3.57</v>
      </c>
      <c r="L503" s="12" t="s">
        <v>2021</v>
      </c>
    </row>
    <row r="504" spans="1:12" ht="25.2" customHeight="1">
      <c r="A504" s="13" t="s">
        <v>795</v>
      </c>
      <c r="B504" s="59" t="s">
        <v>796</v>
      </c>
      <c r="C504" s="12" t="s">
        <v>456</v>
      </c>
      <c r="D504" s="13" t="s">
        <v>815</v>
      </c>
      <c r="E504" s="231" t="s">
        <v>816</v>
      </c>
      <c r="F504" s="286" t="s">
        <v>738</v>
      </c>
      <c r="G504" s="272">
        <v>14</v>
      </c>
      <c r="H504" s="272">
        <v>14</v>
      </c>
      <c r="I504" s="272">
        <v>14</v>
      </c>
      <c r="J504" s="60">
        <v>50</v>
      </c>
      <c r="K504" s="15">
        <v>3.57</v>
      </c>
      <c r="L504" s="12" t="s">
        <v>2021</v>
      </c>
    </row>
    <row r="505" spans="1:12" ht="25.2" customHeight="1">
      <c r="A505" s="13" t="s">
        <v>795</v>
      </c>
      <c r="B505" s="59" t="s">
        <v>796</v>
      </c>
      <c r="C505" s="12" t="s">
        <v>456</v>
      </c>
      <c r="D505" s="13" t="s">
        <v>817</v>
      </c>
      <c r="E505" s="231" t="s">
        <v>818</v>
      </c>
      <c r="F505" s="286" t="s">
        <v>738</v>
      </c>
      <c r="G505" s="272">
        <v>14</v>
      </c>
      <c r="H505" s="272">
        <v>14</v>
      </c>
      <c r="I505" s="272">
        <v>14</v>
      </c>
      <c r="J505" s="60">
        <v>50</v>
      </c>
      <c r="K505" s="15">
        <v>3.57</v>
      </c>
      <c r="L505" s="12" t="s">
        <v>2021</v>
      </c>
    </row>
    <row r="506" spans="1:12" ht="25.2" customHeight="1">
      <c r="A506" s="13" t="s">
        <v>795</v>
      </c>
      <c r="B506" s="59" t="s">
        <v>796</v>
      </c>
      <c r="C506" s="12" t="s">
        <v>456</v>
      </c>
      <c r="D506" s="13" t="s">
        <v>819</v>
      </c>
      <c r="E506" s="231" t="s">
        <v>820</v>
      </c>
      <c r="F506" s="286" t="s">
        <v>738</v>
      </c>
      <c r="G506" s="272">
        <v>14</v>
      </c>
      <c r="H506" s="272">
        <v>14</v>
      </c>
      <c r="I506" s="272">
        <v>14</v>
      </c>
      <c r="J506" s="60">
        <v>50</v>
      </c>
      <c r="K506" s="15">
        <v>3.57</v>
      </c>
      <c r="L506" s="12" t="s">
        <v>2021</v>
      </c>
    </row>
    <row r="507" spans="1:12" ht="25.2" customHeight="1">
      <c r="A507" s="13" t="s">
        <v>795</v>
      </c>
      <c r="B507" s="59" t="s">
        <v>796</v>
      </c>
      <c r="C507" s="12" t="s">
        <v>456</v>
      </c>
      <c r="D507" s="13" t="s">
        <v>821</v>
      </c>
      <c r="E507" s="231" t="s">
        <v>822</v>
      </c>
      <c r="F507" s="286" t="s">
        <v>738</v>
      </c>
      <c r="G507" s="272">
        <v>14</v>
      </c>
      <c r="H507" s="272">
        <v>14</v>
      </c>
      <c r="I507" s="272">
        <v>14</v>
      </c>
      <c r="J507" s="60">
        <v>50</v>
      </c>
      <c r="K507" s="15">
        <v>3.57</v>
      </c>
      <c r="L507" s="12" t="s">
        <v>2021</v>
      </c>
    </row>
    <row r="508" spans="1:12" ht="25.2" customHeight="1">
      <c r="A508" s="13" t="s">
        <v>795</v>
      </c>
      <c r="B508" s="59" t="s">
        <v>796</v>
      </c>
      <c r="C508" s="12" t="s">
        <v>456</v>
      </c>
      <c r="D508" s="13" t="s">
        <v>823</v>
      </c>
      <c r="E508" s="231" t="s">
        <v>824</v>
      </c>
      <c r="F508" s="286" t="s">
        <v>738</v>
      </c>
      <c r="G508" s="272">
        <v>14</v>
      </c>
      <c r="H508" s="272">
        <v>14</v>
      </c>
      <c r="I508" s="272">
        <v>14</v>
      </c>
      <c r="J508" s="60">
        <v>50</v>
      </c>
      <c r="K508" s="15">
        <v>3.57</v>
      </c>
      <c r="L508" s="12" t="s">
        <v>2021</v>
      </c>
    </row>
    <row r="509" spans="1:12" ht="25.2" customHeight="1">
      <c r="A509" s="13" t="s">
        <v>795</v>
      </c>
      <c r="B509" s="59" t="s">
        <v>796</v>
      </c>
      <c r="C509" s="12" t="s">
        <v>456</v>
      </c>
      <c r="D509" s="13" t="s">
        <v>825</v>
      </c>
      <c r="E509" s="231" t="s">
        <v>826</v>
      </c>
      <c r="F509" s="286" t="s">
        <v>738</v>
      </c>
      <c r="G509" s="272">
        <v>14</v>
      </c>
      <c r="H509" s="272">
        <v>14</v>
      </c>
      <c r="I509" s="272">
        <v>14</v>
      </c>
      <c r="J509" s="60">
        <v>50</v>
      </c>
      <c r="K509" s="15">
        <v>3.57</v>
      </c>
      <c r="L509" s="12" t="s">
        <v>2021</v>
      </c>
    </row>
    <row r="510" spans="1:12" ht="25.2" customHeight="1">
      <c r="A510" s="13" t="s">
        <v>795</v>
      </c>
      <c r="B510" s="59" t="s">
        <v>796</v>
      </c>
      <c r="C510" s="12" t="s">
        <v>456</v>
      </c>
      <c r="D510" s="13" t="s">
        <v>827</v>
      </c>
      <c r="E510" s="231" t="s">
        <v>828</v>
      </c>
      <c r="F510" s="286" t="s">
        <v>738</v>
      </c>
      <c r="G510" s="272">
        <v>14</v>
      </c>
      <c r="H510" s="272">
        <v>14</v>
      </c>
      <c r="I510" s="272">
        <v>14</v>
      </c>
      <c r="J510" s="60">
        <v>50</v>
      </c>
      <c r="K510" s="15">
        <v>3.57</v>
      </c>
      <c r="L510" s="12" t="s">
        <v>2021</v>
      </c>
    </row>
    <row r="511" spans="1:12" ht="25.2" customHeight="1">
      <c r="A511" s="13" t="s">
        <v>795</v>
      </c>
      <c r="B511" s="59" t="s">
        <v>796</v>
      </c>
      <c r="C511" s="12" t="s">
        <v>456</v>
      </c>
      <c r="D511" s="13" t="s">
        <v>829</v>
      </c>
      <c r="E511" s="231" t="s">
        <v>830</v>
      </c>
      <c r="F511" s="286" t="s">
        <v>738</v>
      </c>
      <c r="G511" s="272">
        <v>14</v>
      </c>
      <c r="H511" s="272">
        <v>14</v>
      </c>
      <c r="I511" s="272">
        <v>14</v>
      </c>
      <c r="J511" s="60">
        <v>50</v>
      </c>
      <c r="K511" s="15">
        <v>3.57</v>
      </c>
      <c r="L511" s="12" t="s">
        <v>2021</v>
      </c>
    </row>
    <row r="512" spans="1:12" ht="25.2" customHeight="1">
      <c r="A512" s="13" t="s">
        <v>795</v>
      </c>
      <c r="B512" s="59" t="s">
        <v>796</v>
      </c>
      <c r="C512" s="12" t="s">
        <v>456</v>
      </c>
      <c r="D512" s="13" t="s">
        <v>831</v>
      </c>
      <c r="E512" s="231" t="s">
        <v>832</v>
      </c>
      <c r="F512" s="286" t="s">
        <v>738</v>
      </c>
      <c r="G512" s="272">
        <v>14</v>
      </c>
      <c r="H512" s="272">
        <v>14</v>
      </c>
      <c r="I512" s="272">
        <v>14</v>
      </c>
      <c r="J512" s="60">
        <v>50</v>
      </c>
      <c r="K512" s="15">
        <v>3.57</v>
      </c>
      <c r="L512" s="12" t="s">
        <v>2021</v>
      </c>
    </row>
    <row r="513" spans="1:12" ht="25.2" customHeight="1">
      <c r="A513" s="13" t="s">
        <v>795</v>
      </c>
      <c r="B513" s="59" t="s">
        <v>796</v>
      </c>
      <c r="C513" s="12" t="s">
        <v>456</v>
      </c>
      <c r="D513" s="13" t="s">
        <v>833</v>
      </c>
      <c r="E513" s="231" t="s">
        <v>834</v>
      </c>
      <c r="F513" s="286" t="s">
        <v>738</v>
      </c>
      <c r="G513" s="272">
        <v>14</v>
      </c>
      <c r="H513" s="272">
        <v>14</v>
      </c>
      <c r="I513" s="272">
        <v>14</v>
      </c>
      <c r="J513" s="60">
        <v>50</v>
      </c>
      <c r="K513" s="15">
        <v>3.57</v>
      </c>
      <c r="L513" s="12" t="s">
        <v>2021</v>
      </c>
    </row>
    <row r="514" spans="1:12" ht="25.2" customHeight="1">
      <c r="A514" s="13" t="s">
        <v>795</v>
      </c>
      <c r="B514" s="59" t="s">
        <v>796</v>
      </c>
      <c r="C514" s="12" t="s">
        <v>456</v>
      </c>
      <c r="D514" s="13" t="s">
        <v>835</v>
      </c>
      <c r="E514" s="231" t="s">
        <v>836</v>
      </c>
      <c r="F514" s="286" t="s">
        <v>738</v>
      </c>
      <c r="G514" s="272">
        <v>14</v>
      </c>
      <c r="H514" s="272">
        <v>14</v>
      </c>
      <c r="I514" s="272">
        <v>14</v>
      </c>
      <c r="J514" s="60">
        <v>50</v>
      </c>
      <c r="K514" s="15">
        <v>3.57</v>
      </c>
      <c r="L514" s="12" t="s">
        <v>2021</v>
      </c>
    </row>
    <row r="515" spans="1:12" ht="25.2" customHeight="1">
      <c r="A515" s="13" t="s">
        <v>795</v>
      </c>
      <c r="B515" s="59" t="s">
        <v>796</v>
      </c>
      <c r="C515" s="12" t="s">
        <v>456</v>
      </c>
      <c r="D515" s="13" t="s">
        <v>837</v>
      </c>
      <c r="E515" s="231" t="s">
        <v>838</v>
      </c>
      <c r="F515" s="286" t="s">
        <v>738</v>
      </c>
      <c r="G515" s="272">
        <v>14</v>
      </c>
      <c r="H515" s="272">
        <v>14</v>
      </c>
      <c r="I515" s="272">
        <v>14</v>
      </c>
      <c r="J515" s="60">
        <v>50</v>
      </c>
      <c r="K515" s="15">
        <v>3.57</v>
      </c>
      <c r="L515" s="12" t="s">
        <v>2021</v>
      </c>
    </row>
    <row r="516" spans="1:12" ht="25.2" customHeight="1">
      <c r="A516" s="13" t="s">
        <v>795</v>
      </c>
      <c r="B516" s="59" t="s">
        <v>796</v>
      </c>
      <c r="C516" s="12" t="s">
        <v>456</v>
      </c>
      <c r="D516" s="13" t="s">
        <v>839</v>
      </c>
      <c r="E516" s="231" t="s">
        <v>840</v>
      </c>
      <c r="F516" s="286" t="s">
        <v>738</v>
      </c>
      <c r="G516" s="272">
        <v>14</v>
      </c>
      <c r="H516" s="272">
        <v>14</v>
      </c>
      <c r="I516" s="272">
        <v>14</v>
      </c>
      <c r="J516" s="60">
        <v>50</v>
      </c>
      <c r="K516" s="15">
        <v>3.57</v>
      </c>
      <c r="L516" s="12" t="s">
        <v>2021</v>
      </c>
    </row>
    <row r="517" spans="1:12" ht="25.2" customHeight="1">
      <c r="A517" s="13" t="s">
        <v>795</v>
      </c>
      <c r="B517" s="59" t="s">
        <v>796</v>
      </c>
      <c r="C517" s="12" t="s">
        <v>456</v>
      </c>
      <c r="D517" s="13" t="s">
        <v>841</v>
      </c>
      <c r="E517" s="231" t="s">
        <v>842</v>
      </c>
      <c r="F517" s="286" t="s">
        <v>738</v>
      </c>
      <c r="G517" s="272">
        <v>14</v>
      </c>
      <c r="H517" s="272">
        <v>14</v>
      </c>
      <c r="I517" s="272">
        <v>14</v>
      </c>
      <c r="J517" s="60">
        <v>50</v>
      </c>
      <c r="K517" s="15">
        <v>3.57</v>
      </c>
      <c r="L517" s="12" t="s">
        <v>2021</v>
      </c>
    </row>
    <row r="518" spans="1:12" ht="25.2" customHeight="1">
      <c r="A518" s="287" t="s">
        <v>795</v>
      </c>
      <c r="B518" s="288" t="s">
        <v>796</v>
      </c>
      <c r="C518" s="25" t="s">
        <v>456</v>
      </c>
      <c r="D518" s="287" t="s">
        <v>843</v>
      </c>
      <c r="E518" s="266" t="s">
        <v>844</v>
      </c>
      <c r="F518" s="286" t="s">
        <v>738</v>
      </c>
      <c r="G518" s="276">
        <v>14</v>
      </c>
      <c r="H518" s="276">
        <v>14</v>
      </c>
      <c r="I518" s="276">
        <v>14</v>
      </c>
      <c r="J518" s="289">
        <v>50</v>
      </c>
      <c r="K518" s="15">
        <v>3.57</v>
      </c>
      <c r="L518" s="12" t="s">
        <v>2021</v>
      </c>
    </row>
    <row r="519" spans="1:12" ht="25.2" customHeight="1">
      <c r="A519" s="13" t="s">
        <v>795</v>
      </c>
      <c r="B519" s="59" t="s">
        <v>796</v>
      </c>
      <c r="C519" s="12" t="s">
        <v>456</v>
      </c>
      <c r="D519" s="13" t="s">
        <v>845</v>
      </c>
      <c r="E519" s="231" t="s">
        <v>846</v>
      </c>
      <c r="F519" s="286" t="s">
        <v>738</v>
      </c>
      <c r="G519" s="272">
        <v>14</v>
      </c>
      <c r="H519" s="272">
        <v>14</v>
      </c>
      <c r="I519" s="272">
        <v>14</v>
      </c>
      <c r="J519" s="60">
        <v>50</v>
      </c>
      <c r="K519" s="15">
        <v>3.57</v>
      </c>
      <c r="L519" s="12" t="s">
        <v>2021</v>
      </c>
    </row>
    <row r="520" spans="1:12" ht="25.2" customHeight="1">
      <c r="A520" s="13" t="s">
        <v>795</v>
      </c>
      <c r="B520" s="59" t="s">
        <v>796</v>
      </c>
      <c r="C520" s="12" t="s">
        <v>456</v>
      </c>
      <c r="D520" s="13" t="s">
        <v>847</v>
      </c>
      <c r="E520" s="231" t="s">
        <v>848</v>
      </c>
      <c r="F520" s="286" t="s">
        <v>738</v>
      </c>
      <c r="G520" s="272">
        <v>14</v>
      </c>
      <c r="H520" s="272">
        <v>14</v>
      </c>
      <c r="I520" s="272">
        <v>14</v>
      </c>
      <c r="J520" s="60">
        <v>50</v>
      </c>
      <c r="K520" s="15">
        <v>3.57</v>
      </c>
      <c r="L520" s="12" t="s">
        <v>2021</v>
      </c>
    </row>
    <row r="521" spans="1:12" ht="25.2" customHeight="1">
      <c r="A521" s="13" t="s">
        <v>795</v>
      </c>
      <c r="B521" s="59" t="s">
        <v>796</v>
      </c>
      <c r="C521" s="12" t="s">
        <v>456</v>
      </c>
      <c r="D521" s="13" t="s">
        <v>849</v>
      </c>
      <c r="E521" s="231" t="s">
        <v>850</v>
      </c>
      <c r="F521" s="286" t="s">
        <v>738</v>
      </c>
      <c r="G521" s="272">
        <v>14</v>
      </c>
      <c r="H521" s="272">
        <v>14</v>
      </c>
      <c r="I521" s="272">
        <v>14</v>
      </c>
      <c r="J521" s="60">
        <v>50</v>
      </c>
      <c r="K521" s="15">
        <v>3.57</v>
      </c>
      <c r="L521" s="12" t="s">
        <v>2021</v>
      </c>
    </row>
    <row r="522" spans="1:12" ht="25.2" customHeight="1">
      <c r="A522" s="13" t="s">
        <v>795</v>
      </c>
      <c r="B522" s="59" t="s">
        <v>796</v>
      </c>
      <c r="C522" s="12" t="s">
        <v>456</v>
      </c>
      <c r="D522" s="13" t="s">
        <v>851</v>
      </c>
      <c r="E522" s="231" t="s">
        <v>852</v>
      </c>
      <c r="F522" s="286" t="s">
        <v>738</v>
      </c>
      <c r="G522" s="272">
        <v>14</v>
      </c>
      <c r="H522" s="272">
        <v>14</v>
      </c>
      <c r="I522" s="272">
        <v>14</v>
      </c>
      <c r="J522" s="60">
        <v>50</v>
      </c>
      <c r="K522" s="15">
        <v>3.57</v>
      </c>
      <c r="L522" s="12" t="s">
        <v>2021</v>
      </c>
    </row>
    <row r="523" spans="1:12" ht="25.2" customHeight="1">
      <c r="A523" s="12" t="s">
        <v>795</v>
      </c>
      <c r="B523" s="59" t="s">
        <v>796</v>
      </c>
      <c r="C523" s="12" t="s">
        <v>456</v>
      </c>
      <c r="D523" s="12" t="s">
        <v>853</v>
      </c>
      <c r="E523" s="231" t="s">
        <v>854</v>
      </c>
      <c r="F523" s="286" t="s">
        <v>738</v>
      </c>
      <c r="G523" s="272">
        <v>14</v>
      </c>
      <c r="H523" s="272">
        <v>14</v>
      </c>
      <c r="I523" s="272">
        <v>14</v>
      </c>
      <c r="J523" s="60">
        <v>50</v>
      </c>
      <c r="K523" s="15">
        <v>3.57</v>
      </c>
      <c r="L523" s="12" t="s">
        <v>2021</v>
      </c>
    </row>
    <row r="524" spans="1:12" ht="25.2" customHeight="1">
      <c r="A524" s="13" t="s">
        <v>795</v>
      </c>
      <c r="B524" s="59" t="s">
        <v>796</v>
      </c>
      <c r="C524" s="12" t="s">
        <v>456</v>
      </c>
      <c r="D524" s="13" t="s">
        <v>855</v>
      </c>
      <c r="E524" s="231" t="s">
        <v>856</v>
      </c>
      <c r="F524" s="286" t="s">
        <v>738</v>
      </c>
      <c r="G524" s="272">
        <v>14</v>
      </c>
      <c r="H524" s="272">
        <v>14</v>
      </c>
      <c r="I524" s="272">
        <v>14</v>
      </c>
      <c r="J524" s="60">
        <v>50</v>
      </c>
      <c r="K524" s="15">
        <v>3.57</v>
      </c>
      <c r="L524" s="12" t="s">
        <v>2021</v>
      </c>
    </row>
    <row r="525" spans="1:12" ht="25.2" customHeight="1">
      <c r="A525" s="13" t="s">
        <v>795</v>
      </c>
      <c r="B525" s="59" t="s">
        <v>796</v>
      </c>
      <c r="C525" s="12" t="s">
        <v>456</v>
      </c>
      <c r="D525" s="13" t="s">
        <v>857</v>
      </c>
      <c r="E525" s="231" t="s">
        <v>858</v>
      </c>
      <c r="F525" s="286" t="s">
        <v>738</v>
      </c>
      <c r="G525" s="272">
        <v>14</v>
      </c>
      <c r="H525" s="272">
        <v>14</v>
      </c>
      <c r="I525" s="272">
        <v>14</v>
      </c>
      <c r="J525" s="60">
        <v>50</v>
      </c>
      <c r="K525" s="15">
        <v>3.57</v>
      </c>
      <c r="L525" s="12" t="s">
        <v>2021</v>
      </c>
    </row>
    <row r="526" spans="1:12" ht="25.2" customHeight="1">
      <c r="A526" s="13" t="s">
        <v>795</v>
      </c>
      <c r="B526" s="59" t="s">
        <v>796</v>
      </c>
      <c r="C526" s="12" t="s">
        <v>456</v>
      </c>
      <c r="D526" s="13" t="s">
        <v>859</v>
      </c>
      <c r="E526" s="231" t="s">
        <v>860</v>
      </c>
      <c r="F526" s="286" t="s">
        <v>738</v>
      </c>
      <c r="G526" s="272">
        <v>14</v>
      </c>
      <c r="H526" s="272">
        <v>14</v>
      </c>
      <c r="I526" s="272">
        <v>14</v>
      </c>
      <c r="J526" s="60">
        <v>50</v>
      </c>
      <c r="K526" s="15">
        <v>3.57</v>
      </c>
      <c r="L526" s="12" t="s">
        <v>2021</v>
      </c>
    </row>
    <row r="527" spans="1:12" ht="25.2" customHeight="1">
      <c r="A527" s="13" t="s">
        <v>795</v>
      </c>
      <c r="B527" s="59" t="s">
        <v>796</v>
      </c>
      <c r="C527" s="12" t="s">
        <v>456</v>
      </c>
      <c r="D527" s="13" t="s">
        <v>861</v>
      </c>
      <c r="E527" s="231" t="s">
        <v>862</v>
      </c>
      <c r="F527" s="286" t="s">
        <v>738</v>
      </c>
      <c r="G527" s="272">
        <v>14</v>
      </c>
      <c r="H527" s="272">
        <v>14</v>
      </c>
      <c r="I527" s="272">
        <v>14</v>
      </c>
      <c r="J527" s="60">
        <v>50</v>
      </c>
      <c r="K527" s="15">
        <v>3.57</v>
      </c>
      <c r="L527" s="12" t="s">
        <v>2021</v>
      </c>
    </row>
    <row r="528" spans="1:12" ht="25.2" customHeight="1">
      <c r="A528" s="13" t="s">
        <v>795</v>
      </c>
      <c r="B528" s="59" t="s">
        <v>796</v>
      </c>
      <c r="C528" s="12" t="s">
        <v>456</v>
      </c>
      <c r="D528" s="13" t="s">
        <v>863</v>
      </c>
      <c r="E528" s="231" t="s">
        <v>864</v>
      </c>
      <c r="F528" s="286" t="s">
        <v>738</v>
      </c>
      <c r="G528" s="272">
        <v>14</v>
      </c>
      <c r="H528" s="272">
        <v>14</v>
      </c>
      <c r="I528" s="272">
        <v>14</v>
      </c>
      <c r="J528" s="60">
        <v>50</v>
      </c>
      <c r="K528" s="15">
        <v>3.57</v>
      </c>
      <c r="L528" s="12" t="s">
        <v>2021</v>
      </c>
    </row>
    <row r="529" spans="1:12" ht="25.2" customHeight="1">
      <c r="A529" s="13" t="s">
        <v>795</v>
      </c>
      <c r="B529" s="59" t="s">
        <v>796</v>
      </c>
      <c r="C529" s="12" t="s">
        <v>456</v>
      </c>
      <c r="D529" s="13" t="s">
        <v>865</v>
      </c>
      <c r="E529" s="231" t="s">
        <v>866</v>
      </c>
      <c r="F529" s="286" t="s">
        <v>738</v>
      </c>
      <c r="G529" s="272">
        <v>14</v>
      </c>
      <c r="H529" s="272">
        <v>14</v>
      </c>
      <c r="I529" s="272">
        <v>14</v>
      </c>
      <c r="J529" s="60">
        <v>50</v>
      </c>
      <c r="K529" s="15">
        <v>3.57</v>
      </c>
      <c r="L529" s="12" t="s">
        <v>2021</v>
      </c>
    </row>
    <row r="530" spans="1:12" ht="25.2" customHeight="1">
      <c r="A530" s="13" t="s">
        <v>795</v>
      </c>
      <c r="B530" s="59" t="s">
        <v>796</v>
      </c>
      <c r="C530" s="12" t="s">
        <v>456</v>
      </c>
      <c r="D530" s="290" t="s">
        <v>1777</v>
      </c>
      <c r="E530" s="231" t="s">
        <v>1778</v>
      </c>
      <c r="F530" s="286" t="s">
        <v>738</v>
      </c>
      <c r="G530" s="272">
        <v>14</v>
      </c>
      <c r="H530" s="272">
        <v>14</v>
      </c>
      <c r="I530" s="272">
        <v>14</v>
      </c>
      <c r="J530" s="60">
        <v>50</v>
      </c>
      <c r="K530" s="15">
        <v>3.57</v>
      </c>
      <c r="L530" s="12" t="s">
        <v>2021</v>
      </c>
    </row>
    <row r="531" spans="1:12" ht="25.2" customHeight="1">
      <c r="A531" s="12" t="s">
        <v>1779</v>
      </c>
      <c r="B531" s="59" t="s">
        <v>1780</v>
      </c>
      <c r="C531" s="59" t="s">
        <v>456</v>
      </c>
      <c r="D531" s="12" t="s">
        <v>1781</v>
      </c>
      <c r="E531" s="291" t="s">
        <v>1782</v>
      </c>
      <c r="F531" s="286" t="s">
        <v>738</v>
      </c>
      <c r="G531" s="21">
        <v>14</v>
      </c>
      <c r="H531" s="21">
        <v>2</v>
      </c>
      <c r="I531" s="21">
        <v>14</v>
      </c>
      <c r="J531" s="108">
        <v>50</v>
      </c>
      <c r="K531" s="15">
        <v>3.57</v>
      </c>
      <c r="L531" s="12" t="s">
        <v>2021</v>
      </c>
    </row>
    <row r="532" spans="1:12" ht="25.2" customHeight="1">
      <c r="A532" s="12" t="s">
        <v>1779</v>
      </c>
      <c r="B532" s="59" t="s">
        <v>1780</v>
      </c>
      <c r="C532" s="12" t="s">
        <v>456</v>
      </c>
      <c r="D532" s="12" t="s">
        <v>1783</v>
      </c>
      <c r="E532" s="231" t="s">
        <v>1784</v>
      </c>
      <c r="F532" s="286" t="s">
        <v>738</v>
      </c>
      <c r="G532" s="21">
        <v>14</v>
      </c>
      <c r="H532" s="21">
        <v>2</v>
      </c>
      <c r="I532" s="21">
        <v>14</v>
      </c>
      <c r="J532" s="108">
        <v>50</v>
      </c>
      <c r="K532" s="15">
        <v>3.57</v>
      </c>
      <c r="L532" s="12" t="s">
        <v>2021</v>
      </c>
    </row>
    <row r="533" spans="1:12" ht="25.2" customHeight="1">
      <c r="A533" s="12" t="s">
        <v>1779</v>
      </c>
      <c r="B533" s="59" t="s">
        <v>1780</v>
      </c>
      <c r="C533" s="12" t="s">
        <v>456</v>
      </c>
      <c r="D533" s="12" t="s">
        <v>1785</v>
      </c>
      <c r="E533" s="231" t="s">
        <v>1786</v>
      </c>
      <c r="F533" s="286" t="s">
        <v>738</v>
      </c>
      <c r="G533" s="21">
        <v>14</v>
      </c>
      <c r="H533" s="21">
        <v>2</v>
      </c>
      <c r="I533" s="21">
        <v>14</v>
      </c>
      <c r="J533" s="108">
        <v>50</v>
      </c>
      <c r="K533" s="15">
        <v>3.57</v>
      </c>
      <c r="L533" s="12" t="s">
        <v>2021</v>
      </c>
    </row>
    <row r="534" spans="1:12" ht="25.2" customHeight="1">
      <c r="A534" s="12" t="s">
        <v>1779</v>
      </c>
      <c r="B534" s="59" t="s">
        <v>1780</v>
      </c>
      <c r="C534" s="12" t="s">
        <v>456</v>
      </c>
      <c r="D534" s="12" t="s">
        <v>1787</v>
      </c>
      <c r="E534" s="231" t="s">
        <v>1788</v>
      </c>
      <c r="F534" s="286" t="s">
        <v>738</v>
      </c>
      <c r="G534" s="21">
        <v>14</v>
      </c>
      <c r="H534" s="21">
        <v>2</v>
      </c>
      <c r="I534" s="21">
        <v>14</v>
      </c>
      <c r="J534" s="108">
        <v>50</v>
      </c>
      <c r="K534" s="15">
        <v>3.57</v>
      </c>
      <c r="L534" s="12" t="s">
        <v>2021</v>
      </c>
    </row>
    <row r="535" spans="1:12" ht="25.2" customHeight="1">
      <c r="A535" s="12" t="s">
        <v>1789</v>
      </c>
      <c r="B535" s="59" t="s">
        <v>1790</v>
      </c>
      <c r="C535" s="12" t="s">
        <v>456</v>
      </c>
      <c r="D535" s="12" t="s">
        <v>1791</v>
      </c>
      <c r="E535" s="231" t="s">
        <v>1792</v>
      </c>
      <c r="F535" s="286" t="s">
        <v>738</v>
      </c>
      <c r="G535" s="21">
        <v>10</v>
      </c>
      <c r="H535" s="21">
        <v>5</v>
      </c>
      <c r="I535" s="21">
        <v>10</v>
      </c>
      <c r="J535" s="108">
        <v>50</v>
      </c>
      <c r="K535" s="15">
        <v>5</v>
      </c>
      <c r="L535" s="12" t="s">
        <v>2021</v>
      </c>
    </row>
    <row r="536" spans="1:12" ht="25.2" customHeight="1">
      <c r="A536" s="12" t="s">
        <v>1789</v>
      </c>
      <c r="B536" s="59" t="s">
        <v>1790</v>
      </c>
      <c r="C536" s="12" t="s">
        <v>456</v>
      </c>
      <c r="D536" s="12" t="s">
        <v>1793</v>
      </c>
      <c r="E536" s="231" t="s">
        <v>1794</v>
      </c>
      <c r="F536" s="286" t="s">
        <v>738</v>
      </c>
      <c r="G536" s="21">
        <v>10</v>
      </c>
      <c r="H536" s="21">
        <v>5</v>
      </c>
      <c r="I536" s="21">
        <v>10</v>
      </c>
      <c r="J536" s="108">
        <v>50</v>
      </c>
      <c r="K536" s="15">
        <v>5</v>
      </c>
      <c r="L536" s="12" t="s">
        <v>2021</v>
      </c>
    </row>
    <row r="537" spans="1:12" ht="25.2" customHeight="1">
      <c r="A537" s="12" t="s">
        <v>1789</v>
      </c>
      <c r="B537" s="59" t="s">
        <v>1790</v>
      </c>
      <c r="C537" s="12" t="s">
        <v>456</v>
      </c>
      <c r="D537" s="12" t="s">
        <v>1795</v>
      </c>
      <c r="E537" s="231" t="s">
        <v>1796</v>
      </c>
      <c r="F537" s="286" t="s">
        <v>738</v>
      </c>
      <c r="G537" s="21">
        <v>10</v>
      </c>
      <c r="H537" s="21">
        <v>5</v>
      </c>
      <c r="I537" s="21">
        <v>10</v>
      </c>
      <c r="J537" s="108">
        <v>50</v>
      </c>
      <c r="K537" s="15">
        <v>5</v>
      </c>
      <c r="L537" s="12" t="s">
        <v>2021</v>
      </c>
    </row>
    <row r="538" spans="1:12" ht="25.2" customHeight="1">
      <c r="A538" s="12" t="s">
        <v>1789</v>
      </c>
      <c r="B538" s="59" t="s">
        <v>1790</v>
      </c>
      <c r="C538" s="12" t="s">
        <v>456</v>
      </c>
      <c r="D538" s="12" t="s">
        <v>1797</v>
      </c>
      <c r="E538" s="231" t="s">
        <v>1798</v>
      </c>
      <c r="F538" s="286" t="s">
        <v>738</v>
      </c>
      <c r="G538" s="21">
        <v>10</v>
      </c>
      <c r="H538" s="21">
        <v>5</v>
      </c>
      <c r="I538" s="21">
        <v>10</v>
      </c>
      <c r="J538" s="108">
        <v>50</v>
      </c>
      <c r="K538" s="15">
        <v>5</v>
      </c>
      <c r="L538" s="12" t="s">
        <v>2021</v>
      </c>
    </row>
    <row r="539" spans="1:12" ht="25.2" customHeight="1">
      <c r="A539" s="12" t="s">
        <v>1789</v>
      </c>
      <c r="B539" s="59" t="s">
        <v>1790</v>
      </c>
      <c r="C539" s="12" t="s">
        <v>456</v>
      </c>
      <c r="D539" s="12" t="s">
        <v>1799</v>
      </c>
      <c r="E539" s="231" t="s">
        <v>1800</v>
      </c>
      <c r="F539" s="286" t="s">
        <v>738</v>
      </c>
      <c r="G539" s="21">
        <v>10</v>
      </c>
      <c r="H539" s="21">
        <v>5</v>
      </c>
      <c r="I539" s="21">
        <v>10</v>
      </c>
      <c r="J539" s="108">
        <v>50</v>
      </c>
      <c r="K539" s="15">
        <v>5</v>
      </c>
      <c r="L539" s="12" t="s">
        <v>2021</v>
      </c>
    </row>
    <row r="540" spans="1:12" ht="25.2" customHeight="1">
      <c r="A540" s="26" t="s">
        <v>1801</v>
      </c>
      <c r="B540" s="26" t="s">
        <v>1531</v>
      </c>
      <c r="C540" s="12" t="s">
        <v>456</v>
      </c>
      <c r="D540" s="245" t="s">
        <v>1532</v>
      </c>
      <c r="E540" s="231" t="s">
        <v>1533</v>
      </c>
      <c r="F540" s="286" t="s">
        <v>738</v>
      </c>
      <c r="G540" s="233">
        <v>6</v>
      </c>
      <c r="H540" s="233">
        <v>5</v>
      </c>
      <c r="I540" s="233">
        <v>6</v>
      </c>
      <c r="J540" s="292">
        <v>50</v>
      </c>
      <c r="K540" s="1394">
        <v>8.33</v>
      </c>
      <c r="L540" s="12" t="s">
        <v>2021</v>
      </c>
    </row>
    <row r="541" spans="1:12" ht="25.2" customHeight="1">
      <c r="A541" s="26" t="s">
        <v>1802</v>
      </c>
      <c r="B541" s="26" t="s">
        <v>1803</v>
      </c>
      <c r="C541" s="12" t="s">
        <v>456</v>
      </c>
      <c r="D541" s="245" t="s">
        <v>1804</v>
      </c>
      <c r="E541" s="231" t="s">
        <v>1805</v>
      </c>
      <c r="F541" s="286" t="s">
        <v>738</v>
      </c>
      <c r="G541" s="272">
        <v>4</v>
      </c>
      <c r="H541" s="233">
        <v>4</v>
      </c>
      <c r="I541" s="233">
        <v>5</v>
      </c>
      <c r="J541" s="292">
        <v>50</v>
      </c>
      <c r="K541" s="1395">
        <v>12.5</v>
      </c>
      <c r="L541" s="12" t="s">
        <v>2021</v>
      </c>
    </row>
    <row r="542" spans="1:12" ht="25.2" customHeight="1">
      <c r="A542" s="26" t="s">
        <v>1806</v>
      </c>
      <c r="B542" s="26" t="s">
        <v>1807</v>
      </c>
      <c r="C542" s="12" t="s">
        <v>456</v>
      </c>
      <c r="D542" s="245" t="s">
        <v>1808</v>
      </c>
      <c r="E542" s="231" t="s">
        <v>1809</v>
      </c>
      <c r="F542" s="286" t="s">
        <v>738</v>
      </c>
      <c r="G542" s="233">
        <v>10</v>
      </c>
      <c r="H542" s="233">
        <v>7</v>
      </c>
      <c r="I542" s="233">
        <v>10</v>
      </c>
      <c r="J542" s="292">
        <v>50</v>
      </c>
      <c r="K542" s="1394">
        <v>5</v>
      </c>
      <c r="L542" s="12" t="s">
        <v>2021</v>
      </c>
    </row>
    <row r="543" spans="1:12" ht="25.2" customHeight="1">
      <c r="A543" s="26" t="s">
        <v>1806</v>
      </c>
      <c r="B543" s="26" t="s">
        <v>1807</v>
      </c>
      <c r="C543" s="12" t="s">
        <v>456</v>
      </c>
      <c r="D543" s="245" t="s">
        <v>1810</v>
      </c>
      <c r="E543" s="231" t="s">
        <v>1811</v>
      </c>
      <c r="F543" s="286" t="s">
        <v>738</v>
      </c>
      <c r="G543" s="233">
        <v>10</v>
      </c>
      <c r="H543" s="233">
        <v>7</v>
      </c>
      <c r="I543" s="233">
        <v>10</v>
      </c>
      <c r="J543" s="292">
        <v>50</v>
      </c>
      <c r="K543" s="1394">
        <v>5</v>
      </c>
      <c r="L543" s="12" t="s">
        <v>2021</v>
      </c>
    </row>
    <row r="544" spans="1:12" ht="25.2" customHeight="1">
      <c r="A544" s="26" t="s">
        <v>1806</v>
      </c>
      <c r="B544" s="26" t="s">
        <v>1807</v>
      </c>
      <c r="C544" s="12" t="s">
        <v>456</v>
      </c>
      <c r="D544" s="245" t="s">
        <v>1812</v>
      </c>
      <c r="E544" s="231" t="s">
        <v>1813</v>
      </c>
      <c r="F544" s="286" t="s">
        <v>738</v>
      </c>
      <c r="G544" s="233">
        <v>10</v>
      </c>
      <c r="H544" s="233">
        <v>7</v>
      </c>
      <c r="I544" s="233">
        <v>10</v>
      </c>
      <c r="J544" s="292">
        <v>50</v>
      </c>
      <c r="K544" s="1394">
        <v>5</v>
      </c>
      <c r="L544" s="12" t="s">
        <v>2021</v>
      </c>
    </row>
    <row r="545" spans="1:12" ht="25.2" customHeight="1">
      <c r="A545" s="26" t="s">
        <v>1814</v>
      </c>
      <c r="B545" s="26" t="s">
        <v>1815</v>
      </c>
      <c r="C545" s="12" t="s">
        <v>456</v>
      </c>
      <c r="D545" s="245" t="s">
        <v>1816</v>
      </c>
      <c r="E545" s="231" t="s">
        <v>1817</v>
      </c>
      <c r="F545" s="286" t="s">
        <v>738</v>
      </c>
      <c r="G545" s="233">
        <v>10</v>
      </c>
      <c r="H545" s="233">
        <v>2</v>
      </c>
      <c r="I545" s="233">
        <v>11</v>
      </c>
      <c r="J545" s="292">
        <v>50</v>
      </c>
      <c r="K545" s="1394">
        <v>5</v>
      </c>
      <c r="L545" s="12" t="s">
        <v>2021</v>
      </c>
    </row>
    <row r="546" spans="1:12" ht="25.2" customHeight="1">
      <c r="A546" s="26" t="s">
        <v>1818</v>
      </c>
      <c r="B546" s="26" t="s">
        <v>735</v>
      </c>
      <c r="C546" s="12" t="s">
        <v>456</v>
      </c>
      <c r="D546" s="245" t="s">
        <v>1819</v>
      </c>
      <c r="E546" s="231" t="s">
        <v>1820</v>
      </c>
      <c r="F546" s="286" t="s">
        <v>738</v>
      </c>
      <c r="G546" s="233">
        <v>10</v>
      </c>
      <c r="H546" s="233">
        <v>2</v>
      </c>
      <c r="I546" s="233">
        <v>10</v>
      </c>
      <c r="J546" s="292">
        <v>50</v>
      </c>
      <c r="K546" s="1394">
        <v>5</v>
      </c>
      <c r="L546" s="12" t="s">
        <v>2021</v>
      </c>
    </row>
    <row r="547" spans="1:12" ht="25.2" customHeight="1">
      <c r="A547" s="26" t="s">
        <v>1821</v>
      </c>
      <c r="B547" s="26" t="s">
        <v>1822</v>
      </c>
      <c r="C547" s="12" t="s">
        <v>456</v>
      </c>
      <c r="D547" s="245" t="s">
        <v>1823</v>
      </c>
      <c r="E547" s="231" t="s">
        <v>1824</v>
      </c>
      <c r="F547" s="286" t="s">
        <v>738</v>
      </c>
      <c r="G547" s="233">
        <v>4</v>
      </c>
      <c r="H547" s="233">
        <v>4</v>
      </c>
      <c r="I547" s="233">
        <v>6</v>
      </c>
      <c r="J547" s="292">
        <v>50</v>
      </c>
      <c r="K547" s="1395">
        <v>12.5</v>
      </c>
      <c r="L547" s="12" t="s">
        <v>2021</v>
      </c>
    </row>
    <row r="548" spans="1:12" ht="25.2" customHeight="1">
      <c r="A548" s="26" t="s">
        <v>1821</v>
      </c>
      <c r="B548" s="26" t="s">
        <v>1822</v>
      </c>
      <c r="C548" s="12" t="s">
        <v>456</v>
      </c>
      <c r="D548" s="245" t="s">
        <v>1825</v>
      </c>
      <c r="E548" s="231" t="s">
        <v>1826</v>
      </c>
      <c r="F548" s="286" t="s">
        <v>738</v>
      </c>
      <c r="G548" s="233">
        <v>4</v>
      </c>
      <c r="H548" s="233">
        <v>4</v>
      </c>
      <c r="I548" s="233">
        <v>6</v>
      </c>
      <c r="J548" s="292">
        <v>50</v>
      </c>
      <c r="K548" s="1395">
        <v>12.5</v>
      </c>
      <c r="L548" s="12" t="s">
        <v>2021</v>
      </c>
    </row>
    <row r="549" spans="1:12" ht="25.2" customHeight="1">
      <c r="A549" s="26" t="s">
        <v>1827</v>
      </c>
      <c r="B549" s="26" t="s">
        <v>535</v>
      </c>
      <c r="C549" s="12" t="s">
        <v>456</v>
      </c>
      <c r="D549" s="245" t="s">
        <v>1828</v>
      </c>
      <c r="E549" s="231" t="s">
        <v>1829</v>
      </c>
      <c r="F549" s="286" t="s">
        <v>738</v>
      </c>
      <c r="G549" s="233">
        <v>3</v>
      </c>
      <c r="H549" s="233">
        <v>3</v>
      </c>
      <c r="I549" s="233">
        <v>3</v>
      </c>
      <c r="J549" s="292">
        <v>50</v>
      </c>
      <c r="K549" s="1395">
        <v>16.670000000000002</v>
      </c>
      <c r="L549" s="12" t="s">
        <v>2021</v>
      </c>
    </row>
    <row r="550" spans="1:12" ht="25.2" customHeight="1">
      <c r="A550" s="26" t="s">
        <v>1827</v>
      </c>
      <c r="B550" s="26" t="s">
        <v>535</v>
      </c>
      <c r="C550" s="12" t="s">
        <v>456</v>
      </c>
      <c r="D550" s="245" t="s">
        <v>1830</v>
      </c>
      <c r="E550" s="231" t="s">
        <v>1831</v>
      </c>
      <c r="F550" s="286" t="s">
        <v>738</v>
      </c>
      <c r="G550" s="233">
        <v>3</v>
      </c>
      <c r="H550" s="233">
        <v>3</v>
      </c>
      <c r="I550" s="233">
        <v>3</v>
      </c>
      <c r="J550" s="292">
        <v>50</v>
      </c>
      <c r="K550" s="1395">
        <v>16.670000000000002</v>
      </c>
      <c r="L550" s="12" t="s">
        <v>2021</v>
      </c>
    </row>
    <row r="551" spans="1:12" ht="25.2" customHeight="1">
      <c r="A551" s="26" t="s">
        <v>1827</v>
      </c>
      <c r="B551" s="26" t="s">
        <v>535</v>
      </c>
      <c r="C551" s="12" t="s">
        <v>456</v>
      </c>
      <c r="D551" s="245" t="s">
        <v>1832</v>
      </c>
      <c r="E551" s="231" t="s">
        <v>529</v>
      </c>
      <c r="F551" s="286" t="s">
        <v>738</v>
      </c>
      <c r="G551" s="233">
        <v>3</v>
      </c>
      <c r="H551" s="233">
        <v>3</v>
      </c>
      <c r="I551" s="233">
        <v>3</v>
      </c>
      <c r="J551" s="292">
        <v>50</v>
      </c>
      <c r="K551" s="1395">
        <v>16.670000000000002</v>
      </c>
      <c r="L551" s="12" t="s">
        <v>2021</v>
      </c>
    </row>
    <row r="552" spans="1:12" ht="25.2" customHeight="1">
      <c r="A552" s="26" t="s">
        <v>1833</v>
      </c>
      <c r="B552" s="26" t="s">
        <v>1702</v>
      </c>
      <c r="C552" s="26" t="s">
        <v>456</v>
      </c>
      <c r="D552" s="293" t="s">
        <v>1703</v>
      </c>
      <c r="E552" s="231" t="s">
        <v>1704</v>
      </c>
      <c r="F552" s="286" t="s">
        <v>738</v>
      </c>
      <c r="G552" s="233">
        <v>7</v>
      </c>
      <c r="H552" s="233">
        <v>7</v>
      </c>
      <c r="I552" s="233">
        <v>7</v>
      </c>
      <c r="J552" s="292">
        <v>50</v>
      </c>
      <c r="K552" s="1394">
        <v>7.14</v>
      </c>
      <c r="L552" s="12" t="s">
        <v>2021</v>
      </c>
    </row>
    <row r="553" spans="1:12" ht="25.2" customHeight="1">
      <c r="A553" s="26" t="s">
        <v>1701</v>
      </c>
      <c r="B553" s="26" t="s">
        <v>1702</v>
      </c>
      <c r="C553" s="26" t="s">
        <v>456</v>
      </c>
      <c r="D553" s="26" t="s">
        <v>1513</v>
      </c>
      <c r="E553" s="231" t="s">
        <v>1514</v>
      </c>
      <c r="F553" s="286" t="s">
        <v>738</v>
      </c>
      <c r="G553" s="233">
        <v>7</v>
      </c>
      <c r="H553" s="233">
        <v>7</v>
      </c>
      <c r="I553" s="233">
        <v>7</v>
      </c>
      <c r="J553" s="292">
        <v>50</v>
      </c>
      <c r="K553" s="1394">
        <v>7.14</v>
      </c>
      <c r="L553" s="12" t="s">
        <v>2021</v>
      </c>
    </row>
    <row r="554" spans="1:12" ht="25.2" customHeight="1">
      <c r="A554" s="26" t="s">
        <v>1834</v>
      </c>
      <c r="B554" s="26" t="s">
        <v>1835</v>
      </c>
      <c r="C554" s="12" t="s">
        <v>456</v>
      </c>
      <c r="D554" s="245" t="s">
        <v>1836</v>
      </c>
      <c r="E554" s="231" t="s">
        <v>1837</v>
      </c>
      <c r="F554" s="286" t="s">
        <v>738</v>
      </c>
      <c r="G554" s="233">
        <v>6</v>
      </c>
      <c r="H554" s="233">
        <v>4</v>
      </c>
      <c r="I554" s="233">
        <v>7</v>
      </c>
      <c r="J554" s="292">
        <v>50</v>
      </c>
      <c r="K554" s="1395">
        <v>8.33</v>
      </c>
      <c r="L554" s="12" t="s">
        <v>2021</v>
      </c>
    </row>
    <row r="555" spans="1:12" ht="25.2" customHeight="1">
      <c r="A555" s="26" t="s">
        <v>1838</v>
      </c>
      <c r="B555" s="26" t="s">
        <v>1839</v>
      </c>
      <c r="C555" s="12" t="s">
        <v>456</v>
      </c>
      <c r="D555" s="245" t="s">
        <v>1840</v>
      </c>
      <c r="E555" s="231" t="s">
        <v>1841</v>
      </c>
      <c r="F555" s="286" t="s">
        <v>738</v>
      </c>
      <c r="G555" s="233">
        <v>7</v>
      </c>
      <c r="H555" s="233">
        <v>1</v>
      </c>
      <c r="I555" s="233">
        <v>7</v>
      </c>
      <c r="J555" s="292">
        <v>50</v>
      </c>
      <c r="K555" s="1394">
        <v>7.14</v>
      </c>
      <c r="L555" s="12" t="s">
        <v>2021</v>
      </c>
    </row>
    <row r="556" spans="1:12" ht="25.2" customHeight="1">
      <c r="A556" s="26" t="s">
        <v>1838</v>
      </c>
      <c r="B556" s="26" t="s">
        <v>1839</v>
      </c>
      <c r="C556" s="12" t="s">
        <v>456</v>
      </c>
      <c r="D556" s="245" t="s">
        <v>1842</v>
      </c>
      <c r="E556" s="231" t="s">
        <v>1843</v>
      </c>
      <c r="F556" s="286" t="s">
        <v>738</v>
      </c>
      <c r="G556" s="233">
        <v>7</v>
      </c>
      <c r="H556" s="233">
        <v>1</v>
      </c>
      <c r="I556" s="233">
        <v>7</v>
      </c>
      <c r="J556" s="292">
        <v>50</v>
      </c>
      <c r="K556" s="1394">
        <v>7.14</v>
      </c>
      <c r="L556" s="12" t="s">
        <v>2021</v>
      </c>
    </row>
    <row r="557" spans="1:12" ht="25.2" customHeight="1">
      <c r="A557" s="26" t="s">
        <v>1844</v>
      </c>
      <c r="B557" s="26" t="s">
        <v>1845</v>
      </c>
      <c r="C557" s="12" t="s">
        <v>456</v>
      </c>
      <c r="D557" s="245" t="s">
        <v>1846</v>
      </c>
      <c r="E557" s="231" t="s">
        <v>1847</v>
      </c>
      <c r="F557" s="286" t="s">
        <v>738</v>
      </c>
      <c r="G557" s="233">
        <v>3</v>
      </c>
      <c r="H557" s="233">
        <v>1</v>
      </c>
      <c r="I557" s="233">
        <v>5</v>
      </c>
      <c r="J557" s="292">
        <v>50</v>
      </c>
      <c r="K557" s="1395">
        <v>16.670000000000002</v>
      </c>
      <c r="L557" s="12" t="s">
        <v>2021</v>
      </c>
    </row>
    <row r="558" spans="1:12" ht="25.2" customHeight="1">
      <c r="A558" s="26" t="s">
        <v>1674</v>
      </c>
      <c r="B558" s="26" t="s">
        <v>1673</v>
      </c>
      <c r="C558" s="12" t="s">
        <v>456</v>
      </c>
      <c r="D558" s="26" t="s">
        <v>1714</v>
      </c>
      <c r="E558" s="231" t="s">
        <v>1715</v>
      </c>
      <c r="F558" s="232" t="s">
        <v>738</v>
      </c>
      <c r="G558" s="233">
        <v>7</v>
      </c>
      <c r="H558" s="233">
        <v>5</v>
      </c>
      <c r="I558" s="233">
        <v>9</v>
      </c>
      <c r="J558" s="292">
        <v>50</v>
      </c>
      <c r="K558" s="1394">
        <v>7.14</v>
      </c>
      <c r="L558" s="12" t="s">
        <v>2021</v>
      </c>
    </row>
    <row r="559" spans="1:12" ht="25.2" customHeight="1">
      <c r="A559" s="26" t="s">
        <v>1848</v>
      </c>
      <c r="B559" s="26" t="s">
        <v>704</v>
      </c>
      <c r="C559" s="12" t="s">
        <v>456</v>
      </c>
      <c r="D559" s="26" t="s">
        <v>1849</v>
      </c>
      <c r="E559" s="231" t="s">
        <v>1850</v>
      </c>
      <c r="F559" s="232" t="s">
        <v>738</v>
      </c>
      <c r="G559" s="233">
        <v>9</v>
      </c>
      <c r="H559" s="233">
        <v>9</v>
      </c>
      <c r="I559" s="233">
        <v>9</v>
      </c>
      <c r="J559" s="292">
        <v>50</v>
      </c>
      <c r="K559" s="1394">
        <v>5.56</v>
      </c>
      <c r="L559" s="12" t="s">
        <v>2021</v>
      </c>
    </row>
    <row r="560" spans="1:12" ht="25.2" customHeight="1">
      <c r="A560" s="26" t="s">
        <v>1848</v>
      </c>
      <c r="B560" s="26" t="s">
        <v>704</v>
      </c>
      <c r="C560" s="12" t="s">
        <v>456</v>
      </c>
      <c r="D560" s="26" t="s">
        <v>1851</v>
      </c>
      <c r="E560" s="231" t="s">
        <v>1852</v>
      </c>
      <c r="F560" s="232" t="s">
        <v>738</v>
      </c>
      <c r="G560" s="233">
        <v>9</v>
      </c>
      <c r="H560" s="233">
        <v>9</v>
      </c>
      <c r="I560" s="233">
        <v>9</v>
      </c>
      <c r="J560" s="292">
        <v>50</v>
      </c>
      <c r="K560" s="1394">
        <v>5.56</v>
      </c>
      <c r="L560" s="12" t="s">
        <v>2021</v>
      </c>
    </row>
    <row r="561" spans="1:12" ht="25.2" customHeight="1">
      <c r="A561" s="26" t="s">
        <v>1848</v>
      </c>
      <c r="B561" s="26" t="s">
        <v>704</v>
      </c>
      <c r="C561" s="12" t="s">
        <v>456</v>
      </c>
      <c r="D561" s="26" t="s">
        <v>1853</v>
      </c>
      <c r="E561" s="231" t="s">
        <v>1854</v>
      </c>
      <c r="F561" s="232" t="s">
        <v>738</v>
      </c>
      <c r="G561" s="233">
        <v>9</v>
      </c>
      <c r="H561" s="233">
        <v>9</v>
      </c>
      <c r="I561" s="233">
        <v>9</v>
      </c>
      <c r="J561" s="292">
        <v>50</v>
      </c>
      <c r="K561" s="1394">
        <v>5.56</v>
      </c>
      <c r="L561" s="12" t="s">
        <v>2021</v>
      </c>
    </row>
    <row r="562" spans="1:12" ht="25.2" customHeight="1">
      <c r="A562" s="26" t="s">
        <v>1666</v>
      </c>
      <c r="B562" s="26" t="s">
        <v>1665</v>
      </c>
      <c r="C562" s="12" t="s">
        <v>456</v>
      </c>
      <c r="D562" s="26" t="s">
        <v>1716</v>
      </c>
      <c r="E562" s="231" t="s">
        <v>1191</v>
      </c>
      <c r="F562" s="232" t="s">
        <v>738</v>
      </c>
      <c r="G562" s="233">
        <v>7</v>
      </c>
      <c r="H562" s="233">
        <v>2</v>
      </c>
      <c r="I562" s="233">
        <v>18</v>
      </c>
      <c r="J562" s="292">
        <v>50</v>
      </c>
      <c r="K562" s="1394">
        <v>7.14</v>
      </c>
      <c r="L562" s="12" t="s">
        <v>2021</v>
      </c>
    </row>
    <row r="563" spans="1:12" ht="25.2" customHeight="1">
      <c r="A563" s="268" t="s">
        <v>1855</v>
      </c>
      <c r="B563" s="268" t="s">
        <v>877</v>
      </c>
      <c r="C563" s="268" t="s">
        <v>456</v>
      </c>
      <c r="D563" s="268" t="s">
        <v>878</v>
      </c>
      <c r="E563" s="291" t="s">
        <v>879</v>
      </c>
      <c r="F563" s="286" t="s">
        <v>738</v>
      </c>
      <c r="G563" s="269">
        <v>10</v>
      </c>
      <c r="H563" s="269">
        <v>10</v>
      </c>
      <c r="I563" s="269">
        <v>10</v>
      </c>
      <c r="J563" s="294">
        <v>50</v>
      </c>
      <c r="K563" s="1220">
        <v>5</v>
      </c>
      <c r="L563" s="12" t="s">
        <v>2021</v>
      </c>
    </row>
    <row r="564" spans="1:12" ht="25.2" customHeight="1">
      <c r="A564" s="26" t="s">
        <v>1856</v>
      </c>
      <c r="B564" s="26" t="s">
        <v>1857</v>
      </c>
      <c r="C564" s="12" t="s">
        <v>456</v>
      </c>
      <c r="D564" s="26" t="s">
        <v>1858</v>
      </c>
      <c r="E564" s="231" t="s">
        <v>1859</v>
      </c>
      <c r="F564" s="232" t="s">
        <v>738</v>
      </c>
      <c r="G564" s="233">
        <v>13</v>
      </c>
      <c r="H564" s="233">
        <v>2</v>
      </c>
      <c r="I564" s="233">
        <v>13</v>
      </c>
      <c r="J564" s="292">
        <v>50</v>
      </c>
      <c r="K564" s="1394">
        <v>3.85</v>
      </c>
      <c r="L564" s="12" t="s">
        <v>2021</v>
      </c>
    </row>
    <row r="565" spans="1:12" ht="25.2" customHeight="1">
      <c r="A565" s="26" t="s">
        <v>1856</v>
      </c>
      <c r="B565" s="26" t="s">
        <v>1857</v>
      </c>
      <c r="C565" s="12" t="s">
        <v>456</v>
      </c>
      <c r="D565" s="26" t="s">
        <v>1860</v>
      </c>
      <c r="E565" s="231" t="s">
        <v>1861</v>
      </c>
      <c r="F565" s="232" t="s">
        <v>738</v>
      </c>
      <c r="G565" s="233">
        <v>13</v>
      </c>
      <c r="H565" s="233">
        <v>2</v>
      </c>
      <c r="I565" s="233">
        <v>13</v>
      </c>
      <c r="J565" s="292">
        <v>50</v>
      </c>
      <c r="K565" s="1394">
        <v>3.85</v>
      </c>
      <c r="L565" s="12" t="s">
        <v>2021</v>
      </c>
    </row>
    <row r="566" spans="1:12" ht="25.2" customHeight="1">
      <c r="A566" s="26" t="s">
        <v>1856</v>
      </c>
      <c r="B566" s="26" t="s">
        <v>1857</v>
      </c>
      <c r="C566" s="12" t="s">
        <v>456</v>
      </c>
      <c r="D566" s="26" t="s">
        <v>1862</v>
      </c>
      <c r="E566" s="231" t="s">
        <v>1863</v>
      </c>
      <c r="F566" s="232" t="s">
        <v>738</v>
      </c>
      <c r="G566" s="233">
        <v>13</v>
      </c>
      <c r="H566" s="233">
        <v>2</v>
      </c>
      <c r="I566" s="233">
        <v>13</v>
      </c>
      <c r="J566" s="292">
        <v>50</v>
      </c>
      <c r="K566" s="1394">
        <v>3.85</v>
      </c>
      <c r="L566" s="12" t="s">
        <v>2021</v>
      </c>
    </row>
    <row r="567" spans="1:12" ht="25.2" customHeight="1">
      <c r="A567" s="12" t="s">
        <v>1680</v>
      </c>
      <c r="B567" s="12" t="s">
        <v>1077</v>
      </c>
      <c r="C567" s="12" t="s">
        <v>456</v>
      </c>
      <c r="D567" s="12" t="s">
        <v>1078</v>
      </c>
      <c r="E567" s="231" t="s">
        <v>1079</v>
      </c>
      <c r="F567" s="286" t="s">
        <v>738</v>
      </c>
      <c r="G567" s="21">
        <v>8</v>
      </c>
      <c r="H567" s="21">
        <v>7</v>
      </c>
      <c r="I567" s="21">
        <v>8</v>
      </c>
      <c r="J567" s="108">
        <v>50</v>
      </c>
      <c r="K567" s="15">
        <v>6.25</v>
      </c>
      <c r="L567" s="12" t="s">
        <v>2021</v>
      </c>
    </row>
    <row r="568" spans="1:12" ht="25.2" customHeight="1">
      <c r="A568" s="12" t="s">
        <v>1680</v>
      </c>
      <c r="B568" s="12" t="s">
        <v>1077</v>
      </c>
      <c r="C568" s="12" t="s">
        <v>456</v>
      </c>
      <c r="D568" s="12" t="s">
        <v>1081</v>
      </c>
      <c r="E568" s="231" t="s">
        <v>1082</v>
      </c>
      <c r="F568" s="286" t="s">
        <v>738</v>
      </c>
      <c r="G568" s="21">
        <v>8</v>
      </c>
      <c r="H568" s="21">
        <v>7</v>
      </c>
      <c r="I568" s="21">
        <v>8</v>
      </c>
      <c r="J568" s="108">
        <v>50</v>
      </c>
      <c r="K568" s="15">
        <v>6.25</v>
      </c>
      <c r="L568" s="12" t="s">
        <v>2021</v>
      </c>
    </row>
    <row r="569" spans="1:12" ht="25.2" customHeight="1">
      <c r="A569" s="12" t="s">
        <v>1680</v>
      </c>
      <c r="B569" s="12" t="s">
        <v>1077</v>
      </c>
      <c r="C569" s="12" t="s">
        <v>456</v>
      </c>
      <c r="D569" s="12" t="s">
        <v>1084</v>
      </c>
      <c r="E569" s="231" t="s">
        <v>1085</v>
      </c>
      <c r="F569" s="286" t="s">
        <v>738</v>
      </c>
      <c r="G569" s="21">
        <v>8</v>
      </c>
      <c r="H569" s="21">
        <v>7</v>
      </c>
      <c r="I569" s="21">
        <v>8</v>
      </c>
      <c r="J569" s="108">
        <v>50</v>
      </c>
      <c r="K569" s="15">
        <v>6.25</v>
      </c>
      <c r="L569" s="12" t="s">
        <v>2021</v>
      </c>
    </row>
    <row r="570" spans="1:12" ht="25.2" customHeight="1">
      <c r="A570" s="12" t="s">
        <v>1680</v>
      </c>
      <c r="B570" s="12" t="s">
        <v>1077</v>
      </c>
      <c r="C570" s="12" t="s">
        <v>456</v>
      </c>
      <c r="D570" s="12" t="s">
        <v>1086</v>
      </c>
      <c r="E570" s="231" t="s">
        <v>1087</v>
      </c>
      <c r="F570" s="286" t="s">
        <v>738</v>
      </c>
      <c r="G570" s="21">
        <v>8</v>
      </c>
      <c r="H570" s="21">
        <v>8</v>
      </c>
      <c r="I570" s="21">
        <v>7</v>
      </c>
      <c r="J570" s="108">
        <v>50</v>
      </c>
      <c r="K570" s="15">
        <v>6.25</v>
      </c>
      <c r="L570" s="12" t="s">
        <v>2021</v>
      </c>
    </row>
    <row r="571" spans="1:12" ht="25.2" customHeight="1">
      <c r="A571" s="12" t="s">
        <v>1680</v>
      </c>
      <c r="B571" s="12" t="s">
        <v>1077</v>
      </c>
      <c r="C571" s="12" t="s">
        <v>456</v>
      </c>
      <c r="D571" s="26" t="s">
        <v>1864</v>
      </c>
      <c r="E571" s="231" t="s">
        <v>1865</v>
      </c>
      <c r="F571" s="286" t="s">
        <v>559</v>
      </c>
      <c r="G571" s="21">
        <v>8</v>
      </c>
      <c r="H571" s="21">
        <v>8</v>
      </c>
      <c r="I571" s="21">
        <v>8</v>
      </c>
      <c r="J571" s="108">
        <v>50</v>
      </c>
      <c r="K571" s="15">
        <v>6.25</v>
      </c>
      <c r="L571" s="12" t="s">
        <v>2021</v>
      </c>
    </row>
    <row r="572" spans="1:12" ht="25.2" customHeight="1">
      <c r="A572" s="26" t="s">
        <v>1534</v>
      </c>
      <c r="B572" s="26" t="s">
        <v>1516</v>
      </c>
      <c r="C572" s="232" t="s">
        <v>456</v>
      </c>
      <c r="D572" s="26" t="s">
        <v>1517</v>
      </c>
      <c r="E572" s="231" t="s">
        <v>1518</v>
      </c>
      <c r="F572" s="232" t="s">
        <v>738</v>
      </c>
      <c r="G572" s="233">
        <v>5</v>
      </c>
      <c r="H572" s="233">
        <v>5</v>
      </c>
      <c r="I572" s="233">
        <v>5</v>
      </c>
      <c r="J572" s="292">
        <v>50</v>
      </c>
      <c r="K572" s="1394">
        <v>10</v>
      </c>
      <c r="L572" s="12" t="s">
        <v>2021</v>
      </c>
    </row>
    <row r="573" spans="1:12" ht="25.2" customHeight="1">
      <c r="A573" s="26" t="s">
        <v>1534</v>
      </c>
      <c r="B573" s="26" t="s">
        <v>1516</v>
      </c>
      <c r="C573" s="232" t="s">
        <v>456</v>
      </c>
      <c r="D573" s="26" t="s">
        <v>1519</v>
      </c>
      <c r="E573" s="231" t="s">
        <v>1520</v>
      </c>
      <c r="F573" s="232" t="s">
        <v>738</v>
      </c>
      <c r="G573" s="233">
        <v>5</v>
      </c>
      <c r="H573" s="233">
        <v>5</v>
      </c>
      <c r="I573" s="233">
        <v>5</v>
      </c>
      <c r="J573" s="292">
        <v>50</v>
      </c>
      <c r="K573" s="1394">
        <v>10</v>
      </c>
      <c r="L573" s="12" t="s">
        <v>2021</v>
      </c>
    </row>
    <row r="574" spans="1:12" ht="25.2" customHeight="1">
      <c r="A574" s="26" t="s">
        <v>1534</v>
      </c>
      <c r="B574" s="26" t="s">
        <v>1516</v>
      </c>
      <c r="C574" s="232" t="s">
        <v>456</v>
      </c>
      <c r="D574" s="26" t="s">
        <v>1521</v>
      </c>
      <c r="E574" s="231" t="s">
        <v>1522</v>
      </c>
      <c r="F574" s="232" t="s">
        <v>738</v>
      </c>
      <c r="G574" s="233">
        <v>5</v>
      </c>
      <c r="H574" s="233">
        <v>5</v>
      </c>
      <c r="I574" s="233">
        <v>5</v>
      </c>
      <c r="J574" s="292">
        <v>50</v>
      </c>
      <c r="K574" s="1394">
        <v>10</v>
      </c>
      <c r="L574" s="12" t="s">
        <v>2021</v>
      </c>
    </row>
    <row r="575" spans="1:12" ht="25.2" customHeight="1">
      <c r="A575" s="26" t="s">
        <v>1534</v>
      </c>
      <c r="B575" s="26" t="s">
        <v>1516</v>
      </c>
      <c r="C575" s="232" t="s">
        <v>456</v>
      </c>
      <c r="D575" s="26" t="s">
        <v>1523</v>
      </c>
      <c r="E575" s="231" t="s">
        <v>1524</v>
      </c>
      <c r="F575" s="232" t="s">
        <v>738</v>
      </c>
      <c r="G575" s="233">
        <v>5</v>
      </c>
      <c r="H575" s="233">
        <v>5</v>
      </c>
      <c r="I575" s="233">
        <v>5</v>
      </c>
      <c r="J575" s="292">
        <v>50</v>
      </c>
      <c r="K575" s="1394">
        <v>10</v>
      </c>
      <c r="L575" s="12" t="s">
        <v>2021</v>
      </c>
    </row>
    <row r="576" spans="1:12" ht="25.2" customHeight="1">
      <c r="A576" s="26" t="s">
        <v>1534</v>
      </c>
      <c r="B576" s="26" t="s">
        <v>1516</v>
      </c>
      <c r="C576" s="232" t="s">
        <v>456</v>
      </c>
      <c r="D576" s="26" t="s">
        <v>1525</v>
      </c>
      <c r="E576" s="231" t="s">
        <v>1526</v>
      </c>
      <c r="F576" s="232" t="s">
        <v>738</v>
      </c>
      <c r="G576" s="233">
        <v>5</v>
      </c>
      <c r="H576" s="233">
        <v>5</v>
      </c>
      <c r="I576" s="233">
        <v>5</v>
      </c>
      <c r="J576" s="292">
        <v>50</v>
      </c>
      <c r="K576" s="1394">
        <v>10</v>
      </c>
      <c r="L576" s="12" t="s">
        <v>2021</v>
      </c>
    </row>
    <row r="577" spans="1:12" ht="25.2" customHeight="1">
      <c r="A577" s="26" t="s">
        <v>1866</v>
      </c>
      <c r="B577" s="26" t="s">
        <v>720</v>
      </c>
      <c r="C577" s="232" t="s">
        <v>456</v>
      </c>
      <c r="D577" s="26" t="s">
        <v>1867</v>
      </c>
      <c r="E577" s="231" t="s">
        <v>1868</v>
      </c>
      <c r="F577" s="232" t="s">
        <v>738</v>
      </c>
      <c r="G577" s="233">
        <v>10</v>
      </c>
      <c r="H577" s="233">
        <v>9</v>
      </c>
      <c r="I577" s="233">
        <v>10</v>
      </c>
      <c r="J577" s="292">
        <v>50</v>
      </c>
      <c r="K577" s="1394">
        <v>5</v>
      </c>
      <c r="L577" s="12" t="s">
        <v>2021</v>
      </c>
    </row>
    <row r="578" spans="1:12" ht="25.2" customHeight="1">
      <c r="A578" s="26" t="s">
        <v>1869</v>
      </c>
      <c r="B578" s="26" t="s">
        <v>1870</v>
      </c>
      <c r="C578" s="232" t="s">
        <v>456</v>
      </c>
      <c r="D578" s="26" t="s">
        <v>1871</v>
      </c>
      <c r="E578" s="231" t="s">
        <v>1872</v>
      </c>
      <c r="F578" s="232" t="s">
        <v>738</v>
      </c>
      <c r="G578" s="233">
        <v>6</v>
      </c>
      <c r="H578" s="233">
        <v>6</v>
      </c>
      <c r="I578" s="233">
        <v>6</v>
      </c>
      <c r="J578" s="292">
        <v>50</v>
      </c>
      <c r="K578" s="1394">
        <v>8.33</v>
      </c>
      <c r="L578" s="12" t="s">
        <v>2021</v>
      </c>
    </row>
    <row r="579" spans="1:12" ht="25.2" customHeight="1">
      <c r="A579" s="26" t="s">
        <v>1856</v>
      </c>
      <c r="B579" s="26" t="s">
        <v>1857</v>
      </c>
      <c r="C579" s="12" t="s">
        <v>456</v>
      </c>
      <c r="D579" s="26" t="s">
        <v>1873</v>
      </c>
      <c r="E579" s="231" t="s">
        <v>1874</v>
      </c>
      <c r="F579" s="286" t="s">
        <v>559</v>
      </c>
      <c r="G579" s="233">
        <v>13</v>
      </c>
      <c r="H579" s="233">
        <v>2</v>
      </c>
      <c r="I579" s="233">
        <v>13</v>
      </c>
      <c r="J579" s="292">
        <v>50</v>
      </c>
      <c r="K579" s="1394">
        <v>3.85</v>
      </c>
      <c r="L579" s="12" t="s">
        <v>2021</v>
      </c>
    </row>
    <row r="580" spans="1:12" ht="25.2" customHeight="1">
      <c r="A580" s="26" t="s">
        <v>1856</v>
      </c>
      <c r="B580" s="26" t="s">
        <v>1857</v>
      </c>
      <c r="C580" s="12" t="s">
        <v>456</v>
      </c>
      <c r="D580" s="26" t="s">
        <v>1875</v>
      </c>
      <c r="E580" s="231" t="s">
        <v>1876</v>
      </c>
      <c r="F580" s="286" t="s">
        <v>559</v>
      </c>
      <c r="G580" s="233">
        <v>13</v>
      </c>
      <c r="H580" s="233">
        <v>2</v>
      </c>
      <c r="I580" s="233">
        <v>13</v>
      </c>
      <c r="J580" s="292">
        <v>50</v>
      </c>
      <c r="K580" s="1394">
        <v>3.85</v>
      </c>
      <c r="L580" s="12" t="s">
        <v>2021</v>
      </c>
    </row>
    <row r="581" spans="1:12" ht="25.2" customHeight="1">
      <c r="A581" s="26" t="s">
        <v>1856</v>
      </c>
      <c r="B581" s="26" t="s">
        <v>1857</v>
      </c>
      <c r="C581" s="12" t="s">
        <v>456</v>
      </c>
      <c r="D581" s="26" t="s">
        <v>1877</v>
      </c>
      <c r="E581" s="231" t="s">
        <v>1878</v>
      </c>
      <c r="F581" s="286" t="s">
        <v>559</v>
      </c>
      <c r="G581" s="233">
        <v>13</v>
      </c>
      <c r="H581" s="233">
        <v>2</v>
      </c>
      <c r="I581" s="233">
        <v>13</v>
      </c>
      <c r="J581" s="292">
        <v>50</v>
      </c>
      <c r="K581" s="1394">
        <v>3.85</v>
      </c>
      <c r="L581" s="12" t="s">
        <v>2021</v>
      </c>
    </row>
    <row r="582" spans="1:12" ht="25.2" customHeight="1">
      <c r="A582" s="13" t="s">
        <v>795</v>
      </c>
      <c r="B582" s="288" t="s">
        <v>796</v>
      </c>
      <c r="C582" s="12" t="s">
        <v>456</v>
      </c>
      <c r="D582" s="26" t="s">
        <v>1879</v>
      </c>
      <c r="E582" s="231" t="s">
        <v>1880</v>
      </c>
      <c r="F582" s="286" t="s">
        <v>559</v>
      </c>
      <c r="G582" s="276">
        <v>14</v>
      </c>
      <c r="H582" s="276">
        <v>14</v>
      </c>
      <c r="I582" s="276">
        <v>14</v>
      </c>
      <c r="J582" s="289">
        <v>50</v>
      </c>
      <c r="K582" s="1197">
        <v>3.57</v>
      </c>
      <c r="L582" s="12" t="s">
        <v>2021</v>
      </c>
    </row>
    <row r="583" spans="1:12" ht="25.2" customHeight="1">
      <c r="A583" s="13" t="s">
        <v>795</v>
      </c>
      <c r="B583" s="288" t="s">
        <v>796</v>
      </c>
      <c r="C583" s="12" t="s">
        <v>456</v>
      </c>
      <c r="D583" s="26" t="s">
        <v>1881</v>
      </c>
      <c r="E583" s="231" t="s">
        <v>1882</v>
      </c>
      <c r="F583" s="286" t="s">
        <v>559</v>
      </c>
      <c r="G583" s="276">
        <v>14</v>
      </c>
      <c r="H583" s="276">
        <v>14</v>
      </c>
      <c r="I583" s="276">
        <v>14</v>
      </c>
      <c r="J583" s="289">
        <v>50</v>
      </c>
      <c r="K583" s="1197">
        <v>3.57</v>
      </c>
      <c r="L583" s="12" t="s">
        <v>2021</v>
      </c>
    </row>
    <row r="584" spans="1:12" ht="25.2" customHeight="1">
      <c r="A584" s="13" t="s">
        <v>795</v>
      </c>
      <c r="B584" s="288" t="s">
        <v>796</v>
      </c>
      <c r="C584" s="12" t="s">
        <v>456</v>
      </c>
      <c r="D584" s="26" t="s">
        <v>1883</v>
      </c>
      <c r="E584" s="231" t="s">
        <v>1884</v>
      </c>
      <c r="F584" s="286" t="s">
        <v>559</v>
      </c>
      <c r="G584" s="276">
        <v>14</v>
      </c>
      <c r="H584" s="276">
        <v>14</v>
      </c>
      <c r="I584" s="276">
        <v>14</v>
      </c>
      <c r="J584" s="289">
        <v>50</v>
      </c>
      <c r="K584" s="1197">
        <v>3.57</v>
      </c>
      <c r="L584" s="12" t="s">
        <v>2021</v>
      </c>
    </row>
    <row r="585" spans="1:12" ht="25.2" customHeight="1">
      <c r="A585" s="287" t="s">
        <v>795</v>
      </c>
      <c r="B585" s="288" t="s">
        <v>796</v>
      </c>
      <c r="C585" s="12" t="s">
        <v>456</v>
      </c>
      <c r="D585" s="12" t="s">
        <v>1885</v>
      </c>
      <c r="E585" s="231" t="s">
        <v>1886</v>
      </c>
      <c r="F585" s="286" t="s">
        <v>559</v>
      </c>
      <c r="G585" s="276">
        <v>14</v>
      </c>
      <c r="H585" s="276">
        <v>14</v>
      </c>
      <c r="I585" s="276">
        <v>14</v>
      </c>
      <c r="J585" s="289">
        <v>50</v>
      </c>
      <c r="K585" s="1197">
        <v>3.57</v>
      </c>
      <c r="L585" s="12" t="s">
        <v>2021</v>
      </c>
    </row>
    <row r="586" spans="1:12" ht="25.2" customHeight="1">
      <c r="A586" s="287" t="s">
        <v>795</v>
      </c>
      <c r="B586" s="288" t="s">
        <v>796</v>
      </c>
      <c r="C586" s="12" t="s">
        <v>456</v>
      </c>
      <c r="D586" s="12" t="s">
        <v>1887</v>
      </c>
      <c r="E586" s="231" t="s">
        <v>1888</v>
      </c>
      <c r="F586" s="286" t="s">
        <v>559</v>
      </c>
      <c r="G586" s="276">
        <v>14</v>
      </c>
      <c r="H586" s="276">
        <v>14</v>
      </c>
      <c r="I586" s="276">
        <v>14</v>
      </c>
      <c r="J586" s="289">
        <v>50</v>
      </c>
      <c r="K586" s="1197">
        <v>3.57</v>
      </c>
      <c r="L586" s="12" t="s">
        <v>2021</v>
      </c>
    </row>
    <row r="587" spans="1:12" ht="25.2" customHeight="1">
      <c r="A587" s="287" t="s">
        <v>795</v>
      </c>
      <c r="B587" s="288" t="s">
        <v>796</v>
      </c>
      <c r="C587" s="25" t="s">
        <v>456</v>
      </c>
      <c r="D587" s="25" t="s">
        <v>1889</v>
      </c>
      <c r="E587" s="266" t="s">
        <v>1890</v>
      </c>
      <c r="F587" s="95" t="s">
        <v>559</v>
      </c>
      <c r="G587" s="276">
        <v>14</v>
      </c>
      <c r="H587" s="276">
        <v>14</v>
      </c>
      <c r="I587" s="276">
        <v>14</v>
      </c>
      <c r="J587" s="289">
        <v>50</v>
      </c>
      <c r="K587" s="1197">
        <v>3.57</v>
      </c>
      <c r="L587" s="12" t="s">
        <v>2021</v>
      </c>
    </row>
    <row r="588" spans="1:12" ht="25.2" customHeight="1">
      <c r="A588" s="287" t="s">
        <v>795</v>
      </c>
      <c r="B588" s="288" t="s">
        <v>796</v>
      </c>
      <c r="C588" s="25" t="s">
        <v>456</v>
      </c>
      <c r="D588" s="12" t="s">
        <v>1891</v>
      </c>
      <c r="E588" s="231" t="s">
        <v>1892</v>
      </c>
      <c r="F588" s="95" t="s">
        <v>559</v>
      </c>
      <c r="G588" s="276">
        <v>14</v>
      </c>
      <c r="H588" s="276">
        <v>14</v>
      </c>
      <c r="I588" s="276">
        <v>14</v>
      </c>
      <c r="J588" s="289">
        <v>50</v>
      </c>
      <c r="K588" s="1197">
        <v>3.57</v>
      </c>
      <c r="L588" s="12" t="s">
        <v>2021</v>
      </c>
    </row>
    <row r="589" spans="1:12" ht="25.2" customHeight="1">
      <c r="A589" s="287" t="s">
        <v>795</v>
      </c>
      <c r="B589" s="288" t="s">
        <v>796</v>
      </c>
      <c r="C589" s="25" t="s">
        <v>456</v>
      </c>
      <c r="D589" s="25" t="s">
        <v>1893</v>
      </c>
      <c r="E589" s="266" t="s">
        <v>1894</v>
      </c>
      <c r="F589" s="95" t="s">
        <v>559</v>
      </c>
      <c r="G589" s="276">
        <v>14</v>
      </c>
      <c r="H589" s="276">
        <v>14</v>
      </c>
      <c r="I589" s="276">
        <v>14</v>
      </c>
      <c r="J589" s="289">
        <v>50</v>
      </c>
      <c r="K589" s="1197">
        <v>3.57</v>
      </c>
      <c r="L589" s="12" t="s">
        <v>2021</v>
      </c>
    </row>
    <row r="590" spans="1:12" ht="25.2" customHeight="1">
      <c r="A590" s="287" t="s">
        <v>795</v>
      </c>
      <c r="B590" s="288" t="s">
        <v>796</v>
      </c>
      <c r="C590" s="25" t="s">
        <v>456</v>
      </c>
      <c r="D590" s="12" t="s">
        <v>1895</v>
      </c>
      <c r="E590" s="231" t="s">
        <v>1896</v>
      </c>
      <c r="F590" s="95" t="s">
        <v>559</v>
      </c>
      <c r="G590" s="276">
        <v>14</v>
      </c>
      <c r="H590" s="276">
        <v>14</v>
      </c>
      <c r="I590" s="276">
        <v>14</v>
      </c>
      <c r="J590" s="289">
        <v>50</v>
      </c>
      <c r="K590" s="1197">
        <v>3.57</v>
      </c>
      <c r="L590" s="12" t="s">
        <v>2021</v>
      </c>
    </row>
    <row r="591" spans="1:12" ht="25.2" customHeight="1">
      <c r="A591" s="287" t="s">
        <v>795</v>
      </c>
      <c r="B591" s="288" t="s">
        <v>796</v>
      </c>
      <c r="C591" s="25" t="s">
        <v>456</v>
      </c>
      <c r="D591" s="12" t="s">
        <v>1897</v>
      </c>
      <c r="E591" s="231" t="s">
        <v>1898</v>
      </c>
      <c r="F591" s="95" t="s">
        <v>559</v>
      </c>
      <c r="G591" s="276">
        <v>14</v>
      </c>
      <c r="H591" s="276">
        <v>14</v>
      </c>
      <c r="I591" s="276">
        <v>14</v>
      </c>
      <c r="J591" s="289">
        <v>50</v>
      </c>
      <c r="K591" s="1197">
        <v>3.57</v>
      </c>
      <c r="L591" s="12" t="s">
        <v>2021</v>
      </c>
    </row>
    <row r="592" spans="1:12" ht="25.2" customHeight="1">
      <c r="A592" s="287" t="s">
        <v>795</v>
      </c>
      <c r="B592" s="288" t="s">
        <v>796</v>
      </c>
      <c r="C592" s="25" t="s">
        <v>456</v>
      </c>
      <c r="D592" s="25" t="s">
        <v>1899</v>
      </c>
      <c r="E592" s="266" t="s">
        <v>1900</v>
      </c>
      <c r="F592" s="95" t="s">
        <v>559</v>
      </c>
      <c r="G592" s="276">
        <v>14</v>
      </c>
      <c r="H592" s="276">
        <v>14</v>
      </c>
      <c r="I592" s="276">
        <v>14</v>
      </c>
      <c r="J592" s="289">
        <v>50</v>
      </c>
      <c r="K592" s="1197">
        <v>3.57</v>
      </c>
      <c r="L592" s="12" t="s">
        <v>2021</v>
      </c>
    </row>
    <row r="593" spans="1:12" ht="25.2" customHeight="1">
      <c r="A593" s="287" t="s">
        <v>795</v>
      </c>
      <c r="B593" s="288" t="s">
        <v>796</v>
      </c>
      <c r="C593" s="25" t="s">
        <v>456</v>
      </c>
      <c r="D593" s="25" t="s">
        <v>1901</v>
      </c>
      <c r="E593" s="266" t="s">
        <v>1902</v>
      </c>
      <c r="F593" s="95" t="s">
        <v>559</v>
      </c>
      <c r="G593" s="276">
        <v>14</v>
      </c>
      <c r="H593" s="276">
        <v>14</v>
      </c>
      <c r="I593" s="276">
        <v>14</v>
      </c>
      <c r="J593" s="289">
        <v>50</v>
      </c>
      <c r="K593" s="1197">
        <v>3.57</v>
      </c>
      <c r="L593" s="12" t="s">
        <v>2021</v>
      </c>
    </row>
    <row r="594" spans="1:12" ht="25.2" customHeight="1">
      <c r="A594" s="287" t="s">
        <v>795</v>
      </c>
      <c r="B594" s="288" t="s">
        <v>796</v>
      </c>
      <c r="C594" s="25" t="s">
        <v>456</v>
      </c>
      <c r="D594" s="25" t="s">
        <v>1903</v>
      </c>
      <c r="E594" s="266" t="s">
        <v>1904</v>
      </c>
      <c r="F594" s="95" t="s">
        <v>559</v>
      </c>
      <c r="G594" s="276">
        <v>14</v>
      </c>
      <c r="H594" s="276">
        <v>14</v>
      </c>
      <c r="I594" s="276">
        <v>14</v>
      </c>
      <c r="J594" s="289">
        <v>50</v>
      </c>
      <c r="K594" s="1197">
        <v>3.57</v>
      </c>
      <c r="L594" s="12" t="s">
        <v>2021</v>
      </c>
    </row>
    <row r="595" spans="1:12" ht="25.2" customHeight="1">
      <c r="A595" s="287" t="s">
        <v>795</v>
      </c>
      <c r="B595" s="288" t="s">
        <v>796</v>
      </c>
      <c r="C595" s="25" t="s">
        <v>456</v>
      </c>
      <c r="D595" s="25" t="s">
        <v>1905</v>
      </c>
      <c r="E595" s="266" t="s">
        <v>1906</v>
      </c>
      <c r="F595" s="95" t="s">
        <v>559</v>
      </c>
      <c r="G595" s="276">
        <v>14</v>
      </c>
      <c r="H595" s="276">
        <v>14</v>
      </c>
      <c r="I595" s="276">
        <v>14</v>
      </c>
      <c r="J595" s="289">
        <v>50</v>
      </c>
      <c r="K595" s="1197">
        <v>3.57</v>
      </c>
      <c r="L595" s="12" t="s">
        <v>2021</v>
      </c>
    </row>
    <row r="596" spans="1:12" ht="25.2" customHeight="1">
      <c r="A596" s="287" t="s">
        <v>795</v>
      </c>
      <c r="B596" s="288" t="s">
        <v>796</v>
      </c>
      <c r="C596" s="25" t="s">
        <v>456</v>
      </c>
      <c r="D596" s="25" t="s">
        <v>1907</v>
      </c>
      <c r="E596" s="266" t="s">
        <v>1908</v>
      </c>
      <c r="F596" s="95" t="s">
        <v>559</v>
      </c>
      <c r="G596" s="276">
        <v>14</v>
      </c>
      <c r="H596" s="276">
        <v>14</v>
      </c>
      <c r="I596" s="276">
        <v>14</v>
      </c>
      <c r="J596" s="289">
        <v>50</v>
      </c>
      <c r="K596" s="1197">
        <v>3.57</v>
      </c>
      <c r="L596" s="12" t="s">
        <v>2021</v>
      </c>
    </row>
    <row r="597" spans="1:12" ht="25.2" customHeight="1">
      <c r="A597" s="287" t="s">
        <v>795</v>
      </c>
      <c r="B597" s="288" t="s">
        <v>796</v>
      </c>
      <c r="C597" s="25" t="s">
        <v>456</v>
      </c>
      <c r="D597" s="25" t="s">
        <v>1909</v>
      </c>
      <c r="E597" s="266" t="s">
        <v>1910</v>
      </c>
      <c r="F597" s="95" t="s">
        <v>559</v>
      </c>
      <c r="G597" s="276">
        <v>14</v>
      </c>
      <c r="H597" s="276">
        <v>14</v>
      </c>
      <c r="I597" s="276">
        <v>14</v>
      </c>
      <c r="J597" s="289">
        <v>50</v>
      </c>
      <c r="K597" s="1197">
        <v>3.57</v>
      </c>
      <c r="L597" s="12" t="s">
        <v>2021</v>
      </c>
    </row>
    <row r="598" spans="1:12" ht="25.2" customHeight="1">
      <c r="A598" s="287" t="s">
        <v>795</v>
      </c>
      <c r="B598" s="288" t="s">
        <v>796</v>
      </c>
      <c r="C598" s="25" t="s">
        <v>456</v>
      </c>
      <c r="D598" s="25" t="s">
        <v>1911</v>
      </c>
      <c r="E598" s="266" t="s">
        <v>1912</v>
      </c>
      <c r="F598" s="95" t="s">
        <v>559</v>
      </c>
      <c r="G598" s="276">
        <v>14</v>
      </c>
      <c r="H598" s="276">
        <v>14</v>
      </c>
      <c r="I598" s="276">
        <v>14</v>
      </c>
      <c r="J598" s="289">
        <v>50</v>
      </c>
      <c r="K598" s="1197">
        <v>3.57</v>
      </c>
      <c r="L598" s="12" t="s">
        <v>2021</v>
      </c>
    </row>
    <row r="599" spans="1:12" ht="25.2" customHeight="1">
      <c r="A599" s="287" t="s">
        <v>795</v>
      </c>
      <c r="B599" s="288" t="s">
        <v>796</v>
      </c>
      <c r="C599" s="25" t="s">
        <v>456</v>
      </c>
      <c r="D599" s="25" t="s">
        <v>1913</v>
      </c>
      <c r="E599" s="266" t="s">
        <v>1914</v>
      </c>
      <c r="F599" s="95" t="s">
        <v>559</v>
      </c>
      <c r="G599" s="276">
        <v>14</v>
      </c>
      <c r="H599" s="276">
        <v>14</v>
      </c>
      <c r="I599" s="276">
        <v>14</v>
      </c>
      <c r="J599" s="289">
        <v>50</v>
      </c>
      <c r="K599" s="1197">
        <v>3.57</v>
      </c>
      <c r="L599" s="12" t="s">
        <v>2021</v>
      </c>
    </row>
    <row r="600" spans="1:12" ht="25.2" customHeight="1">
      <c r="A600" s="287" t="s">
        <v>795</v>
      </c>
      <c r="B600" s="288" t="s">
        <v>796</v>
      </c>
      <c r="C600" s="25" t="s">
        <v>456</v>
      </c>
      <c r="D600" s="25" t="s">
        <v>1915</v>
      </c>
      <c r="E600" s="266" t="s">
        <v>1916</v>
      </c>
      <c r="F600" s="95" t="s">
        <v>559</v>
      </c>
      <c r="G600" s="276">
        <v>14</v>
      </c>
      <c r="H600" s="276">
        <v>14</v>
      </c>
      <c r="I600" s="276">
        <v>14</v>
      </c>
      <c r="J600" s="289">
        <v>50</v>
      </c>
      <c r="K600" s="1197">
        <v>3.57</v>
      </c>
      <c r="L600" s="12" t="s">
        <v>2021</v>
      </c>
    </row>
    <row r="601" spans="1:12" ht="25.2" customHeight="1">
      <c r="A601" s="287" t="s">
        <v>795</v>
      </c>
      <c r="B601" s="288" t="s">
        <v>796</v>
      </c>
      <c r="C601" s="25" t="s">
        <v>456</v>
      </c>
      <c r="D601" s="12" t="s">
        <v>1917</v>
      </c>
      <c r="E601" s="231" t="s">
        <v>1918</v>
      </c>
      <c r="F601" s="95" t="s">
        <v>559</v>
      </c>
      <c r="G601" s="276">
        <v>14</v>
      </c>
      <c r="H601" s="276">
        <v>14</v>
      </c>
      <c r="I601" s="276">
        <v>14</v>
      </c>
      <c r="J601" s="289">
        <v>50</v>
      </c>
      <c r="K601" s="1197">
        <v>3.57</v>
      </c>
      <c r="L601" s="12" t="s">
        <v>2021</v>
      </c>
    </row>
    <row r="602" spans="1:12" ht="25.2" customHeight="1">
      <c r="A602" s="287" t="s">
        <v>795</v>
      </c>
      <c r="B602" s="288" t="s">
        <v>796</v>
      </c>
      <c r="C602" s="25" t="s">
        <v>456</v>
      </c>
      <c r="D602" s="12" t="s">
        <v>1919</v>
      </c>
      <c r="E602" s="231" t="s">
        <v>1920</v>
      </c>
      <c r="F602" s="95" t="s">
        <v>559</v>
      </c>
      <c r="G602" s="276">
        <v>14</v>
      </c>
      <c r="H602" s="276">
        <v>14</v>
      </c>
      <c r="I602" s="276">
        <v>14</v>
      </c>
      <c r="J602" s="289">
        <v>50</v>
      </c>
      <c r="K602" s="1197">
        <v>3.57</v>
      </c>
      <c r="L602" s="12" t="s">
        <v>2021</v>
      </c>
    </row>
    <row r="603" spans="1:12" ht="25.2" customHeight="1">
      <c r="A603" s="12" t="s">
        <v>1779</v>
      </c>
      <c r="B603" s="59" t="s">
        <v>1780</v>
      </c>
      <c r="C603" s="59" t="s">
        <v>456</v>
      </c>
      <c r="D603" s="12" t="s">
        <v>1921</v>
      </c>
      <c r="E603" s="231" t="s">
        <v>1922</v>
      </c>
      <c r="F603" s="286" t="s">
        <v>559</v>
      </c>
      <c r="G603" s="21">
        <v>14</v>
      </c>
      <c r="H603" s="21">
        <v>2</v>
      </c>
      <c r="I603" s="21">
        <v>14</v>
      </c>
      <c r="J603" s="108">
        <v>50</v>
      </c>
      <c r="K603" s="1197">
        <v>3.57</v>
      </c>
      <c r="L603" s="12" t="s">
        <v>2021</v>
      </c>
    </row>
    <row r="604" spans="1:12" ht="25.2" customHeight="1">
      <c r="A604" s="26" t="s">
        <v>1806</v>
      </c>
      <c r="B604" s="26" t="s">
        <v>1807</v>
      </c>
      <c r="C604" s="12" t="s">
        <v>456</v>
      </c>
      <c r="D604" s="12" t="s">
        <v>1923</v>
      </c>
      <c r="E604" s="231" t="s">
        <v>1924</v>
      </c>
      <c r="F604" s="286" t="s">
        <v>559</v>
      </c>
      <c r="G604" s="233">
        <v>10</v>
      </c>
      <c r="H604" s="233">
        <v>7</v>
      </c>
      <c r="I604" s="233">
        <v>10</v>
      </c>
      <c r="J604" s="292">
        <v>50</v>
      </c>
      <c r="K604" s="1394">
        <v>5</v>
      </c>
      <c r="L604" s="12" t="s">
        <v>2021</v>
      </c>
    </row>
    <row r="605" spans="1:12" ht="25.2" customHeight="1">
      <c r="A605" s="26" t="s">
        <v>1814</v>
      </c>
      <c r="B605" s="26" t="s">
        <v>1815</v>
      </c>
      <c r="C605" s="12" t="s">
        <v>456</v>
      </c>
      <c r="D605" s="12" t="s">
        <v>1925</v>
      </c>
      <c r="E605" s="231" t="s">
        <v>1926</v>
      </c>
      <c r="F605" s="286" t="s">
        <v>559</v>
      </c>
      <c r="G605" s="233">
        <v>10</v>
      </c>
      <c r="H605" s="233">
        <v>2</v>
      </c>
      <c r="I605" s="233">
        <v>11</v>
      </c>
      <c r="J605" s="292">
        <v>50</v>
      </c>
      <c r="K605" s="1394">
        <v>5</v>
      </c>
      <c r="L605" s="12" t="s">
        <v>2021</v>
      </c>
    </row>
    <row r="606" spans="1:12" ht="25.2" customHeight="1">
      <c r="A606" s="26" t="s">
        <v>1701</v>
      </c>
      <c r="B606" s="26" t="s">
        <v>1702</v>
      </c>
      <c r="C606" s="26" t="s">
        <v>456</v>
      </c>
      <c r="D606" s="12" t="s">
        <v>1927</v>
      </c>
      <c r="E606" s="231" t="s">
        <v>1928</v>
      </c>
      <c r="F606" s="286" t="s">
        <v>559</v>
      </c>
      <c r="G606" s="233">
        <v>7</v>
      </c>
      <c r="H606" s="233">
        <v>7</v>
      </c>
      <c r="I606" s="233">
        <v>7</v>
      </c>
      <c r="J606" s="292">
        <v>50</v>
      </c>
      <c r="K606" s="1394">
        <v>7.14</v>
      </c>
      <c r="L606" s="12" t="s">
        <v>2021</v>
      </c>
    </row>
    <row r="607" spans="1:12" ht="25.2" customHeight="1">
      <c r="A607" s="26" t="s">
        <v>1838</v>
      </c>
      <c r="B607" s="26" t="s">
        <v>1839</v>
      </c>
      <c r="C607" s="12" t="s">
        <v>456</v>
      </c>
      <c r="D607" s="12" t="s">
        <v>1929</v>
      </c>
      <c r="E607" s="231" t="s">
        <v>1930</v>
      </c>
      <c r="F607" s="286" t="s">
        <v>559</v>
      </c>
      <c r="G607" s="233">
        <v>7</v>
      </c>
      <c r="H607" s="233">
        <v>1</v>
      </c>
      <c r="I607" s="233">
        <v>7</v>
      </c>
      <c r="J607" s="292">
        <v>50</v>
      </c>
      <c r="K607" s="1394">
        <v>7.14</v>
      </c>
      <c r="L607" s="12" t="s">
        <v>2021</v>
      </c>
    </row>
    <row r="608" spans="1:12" ht="25.2" customHeight="1">
      <c r="A608" s="26" t="s">
        <v>1534</v>
      </c>
      <c r="B608" s="26" t="s">
        <v>1516</v>
      </c>
      <c r="C608" s="232" t="s">
        <v>456</v>
      </c>
      <c r="D608" s="12" t="s">
        <v>1931</v>
      </c>
      <c r="E608" s="231" t="s">
        <v>1932</v>
      </c>
      <c r="F608" s="286" t="s">
        <v>559</v>
      </c>
      <c r="G608" s="233">
        <v>5</v>
      </c>
      <c r="H608" s="233">
        <v>5</v>
      </c>
      <c r="I608" s="233">
        <v>5</v>
      </c>
      <c r="J608" s="292">
        <v>50</v>
      </c>
      <c r="K608" s="1394">
        <v>10</v>
      </c>
      <c r="L608" s="12" t="s">
        <v>2021</v>
      </c>
    </row>
    <row r="609" spans="1:12" ht="25.2" customHeight="1">
      <c r="A609" s="12" t="s">
        <v>1933</v>
      </c>
      <c r="B609" s="13" t="s">
        <v>1934</v>
      </c>
      <c r="C609" s="295" t="s">
        <v>1935</v>
      </c>
      <c r="D609" s="13" t="s">
        <v>1936</v>
      </c>
      <c r="E609" s="231" t="s">
        <v>1937</v>
      </c>
      <c r="F609" s="12" t="s">
        <v>738</v>
      </c>
      <c r="G609" s="21">
        <v>5</v>
      </c>
      <c r="H609" s="296">
        <v>5</v>
      </c>
      <c r="I609" s="21">
        <v>6</v>
      </c>
      <c r="J609" s="108">
        <v>50</v>
      </c>
      <c r="K609" s="15">
        <v>10</v>
      </c>
      <c r="L609" s="12" t="s">
        <v>2021</v>
      </c>
    </row>
    <row r="610" spans="1:12" ht="25.2" customHeight="1">
      <c r="A610" s="12" t="s">
        <v>2092</v>
      </c>
      <c r="B610" s="59" t="s">
        <v>2093</v>
      </c>
      <c r="C610" s="13" t="s">
        <v>456</v>
      </c>
      <c r="D610" s="12" t="s">
        <v>2094</v>
      </c>
      <c r="E610" s="306" t="s">
        <v>2095</v>
      </c>
      <c r="F610" s="307" t="s">
        <v>561</v>
      </c>
      <c r="G610" s="106">
        <v>9</v>
      </c>
      <c r="H610" s="106">
        <v>1</v>
      </c>
      <c r="I610" s="106">
        <v>12</v>
      </c>
      <c r="J610" s="106">
        <v>50</v>
      </c>
      <c r="K610" s="15">
        <v>5.55</v>
      </c>
      <c r="L610" s="48" t="s">
        <v>428</v>
      </c>
    </row>
    <row r="611" spans="1:12" ht="25.2" customHeight="1">
      <c r="A611" s="12" t="s">
        <v>2092</v>
      </c>
      <c r="B611" s="59" t="s">
        <v>2093</v>
      </c>
      <c r="C611" s="13" t="s">
        <v>456</v>
      </c>
      <c r="D611" s="308" t="s">
        <v>2096</v>
      </c>
      <c r="E611" s="309" t="s">
        <v>2097</v>
      </c>
      <c r="F611" s="28" t="s">
        <v>561</v>
      </c>
      <c r="G611" s="106">
        <v>9</v>
      </c>
      <c r="H611" s="21">
        <v>1</v>
      </c>
      <c r="I611" s="21">
        <v>12</v>
      </c>
      <c r="J611" s="108">
        <v>50</v>
      </c>
      <c r="K611" s="15">
        <v>5.55</v>
      </c>
      <c r="L611" s="48" t="s">
        <v>428</v>
      </c>
    </row>
    <row r="612" spans="1:12" ht="25.2" customHeight="1">
      <c r="A612" s="12" t="s">
        <v>2092</v>
      </c>
      <c r="B612" s="59" t="s">
        <v>2093</v>
      </c>
      <c r="C612" s="13" t="s">
        <v>456</v>
      </c>
      <c r="D612" s="308" t="s">
        <v>2098</v>
      </c>
      <c r="E612" s="309" t="s">
        <v>2099</v>
      </c>
      <c r="F612" s="28" t="s">
        <v>561</v>
      </c>
      <c r="G612" s="106">
        <v>9</v>
      </c>
      <c r="H612" s="21">
        <v>1</v>
      </c>
      <c r="I612" s="21">
        <v>12</v>
      </c>
      <c r="J612" s="108">
        <v>50</v>
      </c>
      <c r="K612" s="15">
        <v>5.55</v>
      </c>
      <c r="L612" s="48" t="s">
        <v>428</v>
      </c>
    </row>
    <row r="613" spans="1:12" ht="25.2" customHeight="1">
      <c r="A613" s="12" t="s">
        <v>2092</v>
      </c>
      <c r="B613" s="59" t="s">
        <v>2093</v>
      </c>
      <c r="C613" s="13" t="s">
        <v>456</v>
      </c>
      <c r="D613" s="308" t="s">
        <v>2100</v>
      </c>
      <c r="E613" s="309" t="s">
        <v>2101</v>
      </c>
      <c r="F613" s="28" t="s">
        <v>561</v>
      </c>
      <c r="G613" s="106">
        <v>9</v>
      </c>
      <c r="H613" s="21">
        <v>1</v>
      </c>
      <c r="I613" s="21">
        <v>12</v>
      </c>
      <c r="J613" s="108">
        <v>50</v>
      </c>
      <c r="K613" s="15">
        <v>5.55</v>
      </c>
      <c r="L613" s="48" t="s">
        <v>428</v>
      </c>
    </row>
    <row r="614" spans="1:12" ht="25.2" customHeight="1">
      <c r="A614" s="12" t="s">
        <v>2092</v>
      </c>
      <c r="B614" s="59" t="s">
        <v>2093</v>
      </c>
      <c r="C614" s="13" t="s">
        <v>456</v>
      </c>
      <c r="D614" s="308" t="s">
        <v>2102</v>
      </c>
      <c r="E614" s="21" t="s">
        <v>2103</v>
      </c>
      <c r="F614" s="28" t="s">
        <v>561</v>
      </c>
      <c r="G614" s="106">
        <v>9</v>
      </c>
      <c r="H614" s="21">
        <v>1</v>
      </c>
      <c r="I614" s="21">
        <v>12</v>
      </c>
      <c r="J614" s="108">
        <v>50</v>
      </c>
      <c r="K614" s="15">
        <v>5.55</v>
      </c>
      <c r="L614" s="48" t="s">
        <v>428</v>
      </c>
    </row>
    <row r="615" spans="1:12" ht="25.2" customHeight="1">
      <c r="A615" s="12" t="s">
        <v>2167</v>
      </c>
      <c r="B615" s="59" t="s">
        <v>2168</v>
      </c>
      <c r="C615" s="21" t="s">
        <v>456</v>
      </c>
      <c r="D615" s="12" t="s">
        <v>2190</v>
      </c>
      <c r="E615" s="231" t="s">
        <v>2191</v>
      </c>
      <c r="F615" s="21" t="s">
        <v>738</v>
      </c>
      <c r="G615" s="106">
        <v>6</v>
      </c>
      <c r="H615" s="106">
        <v>5</v>
      </c>
      <c r="I615" s="106">
        <v>7</v>
      </c>
      <c r="J615" s="60">
        <v>50</v>
      </c>
      <c r="K615" s="56">
        <v>8.33</v>
      </c>
      <c r="L615" s="12" t="s">
        <v>2134</v>
      </c>
    </row>
    <row r="616" spans="1:12" ht="25.2" customHeight="1">
      <c r="A616" s="12" t="s">
        <v>2167</v>
      </c>
      <c r="B616" s="25" t="s">
        <v>2168</v>
      </c>
      <c r="C616" s="99" t="s">
        <v>456</v>
      </c>
      <c r="D616" s="12" t="s">
        <v>2192</v>
      </c>
      <c r="E616" s="21" t="s">
        <v>2193</v>
      </c>
      <c r="F616" s="28" t="s">
        <v>738</v>
      </c>
      <c r="G616" s="69">
        <v>6</v>
      </c>
      <c r="H616" s="69">
        <v>5</v>
      </c>
      <c r="I616" s="69">
        <v>7</v>
      </c>
      <c r="J616" s="108">
        <v>50</v>
      </c>
      <c r="K616" s="56">
        <v>8.33</v>
      </c>
      <c r="L616" s="12" t="s">
        <v>2134</v>
      </c>
    </row>
    <row r="617" spans="1:12" ht="25.2" customHeight="1">
      <c r="A617" s="12" t="s">
        <v>2167</v>
      </c>
      <c r="B617" s="59" t="s">
        <v>2168</v>
      </c>
      <c r="C617" s="99" t="s">
        <v>456</v>
      </c>
      <c r="D617" s="12" t="s">
        <v>2194</v>
      </c>
      <c r="E617" s="64" t="s">
        <v>2195</v>
      </c>
      <c r="F617" s="28" t="s">
        <v>738</v>
      </c>
      <c r="G617" s="21">
        <v>6</v>
      </c>
      <c r="H617" s="21">
        <v>5</v>
      </c>
      <c r="I617" s="21">
        <v>7</v>
      </c>
      <c r="J617" s="108">
        <v>50</v>
      </c>
      <c r="K617" s="56">
        <v>8.33</v>
      </c>
      <c r="L617" s="12" t="s">
        <v>2134</v>
      </c>
    </row>
    <row r="618" spans="1:12" ht="25.2" customHeight="1">
      <c r="A618" s="12" t="s">
        <v>2167</v>
      </c>
      <c r="B618" s="12" t="s">
        <v>2168</v>
      </c>
      <c r="C618" s="21" t="s">
        <v>456</v>
      </c>
      <c r="D618" s="12" t="s">
        <v>2196</v>
      </c>
      <c r="E618" s="64" t="s">
        <v>2197</v>
      </c>
      <c r="F618" s="28" t="s">
        <v>738</v>
      </c>
      <c r="G618" s="21">
        <v>6</v>
      </c>
      <c r="H618" s="21">
        <v>5</v>
      </c>
      <c r="I618" s="21">
        <v>7</v>
      </c>
      <c r="J618" s="108">
        <v>50</v>
      </c>
      <c r="K618" s="56">
        <v>8.33</v>
      </c>
      <c r="L618" s="12" t="s">
        <v>2134</v>
      </c>
    </row>
    <row r="619" spans="1:12" ht="25.2" customHeight="1">
      <c r="A619" s="12" t="s">
        <v>2167</v>
      </c>
      <c r="B619" s="12" t="s">
        <v>2168</v>
      </c>
      <c r="C619" s="21" t="s">
        <v>456</v>
      </c>
      <c r="D619" s="12" t="s">
        <v>2198</v>
      </c>
      <c r="E619" s="64" t="s">
        <v>2199</v>
      </c>
      <c r="F619" s="28" t="s">
        <v>738</v>
      </c>
      <c r="G619" s="21">
        <v>6</v>
      </c>
      <c r="H619" s="21">
        <v>5</v>
      </c>
      <c r="I619" s="21">
        <v>7</v>
      </c>
      <c r="J619" s="108">
        <v>50</v>
      </c>
      <c r="K619" s="56">
        <v>8.33</v>
      </c>
      <c r="L619" s="12" t="s">
        <v>2134</v>
      </c>
    </row>
    <row r="620" spans="1:12" ht="25.2" customHeight="1">
      <c r="A620" s="12" t="s">
        <v>2167</v>
      </c>
      <c r="B620" s="12" t="s">
        <v>2168</v>
      </c>
      <c r="C620" s="21" t="s">
        <v>456</v>
      </c>
      <c r="D620" s="12" t="s">
        <v>2200</v>
      </c>
      <c r="E620" s="64" t="s">
        <v>2201</v>
      </c>
      <c r="F620" s="28" t="s">
        <v>738</v>
      </c>
      <c r="G620" s="21">
        <v>6</v>
      </c>
      <c r="H620" s="21">
        <v>5</v>
      </c>
      <c r="I620" s="21">
        <v>7</v>
      </c>
      <c r="J620" s="108">
        <v>50</v>
      </c>
      <c r="K620" s="56">
        <v>8.33</v>
      </c>
      <c r="L620" s="12" t="s">
        <v>2134</v>
      </c>
    </row>
    <row r="621" spans="1:12" ht="25.2" customHeight="1">
      <c r="A621" s="12" t="s">
        <v>2167</v>
      </c>
      <c r="B621" s="12" t="s">
        <v>2168</v>
      </c>
      <c r="C621" s="21" t="s">
        <v>456</v>
      </c>
      <c r="D621" s="12" t="s">
        <v>2202</v>
      </c>
      <c r="E621" s="64" t="s">
        <v>2203</v>
      </c>
      <c r="F621" s="28" t="s">
        <v>738</v>
      </c>
      <c r="G621" s="21">
        <v>6</v>
      </c>
      <c r="H621" s="21">
        <v>5</v>
      </c>
      <c r="I621" s="21">
        <v>7</v>
      </c>
      <c r="J621" s="108">
        <v>50</v>
      </c>
      <c r="K621" s="56">
        <v>8.33</v>
      </c>
      <c r="L621" s="12" t="s">
        <v>2134</v>
      </c>
    </row>
    <row r="622" spans="1:12" ht="25.2" customHeight="1">
      <c r="A622" s="12" t="s">
        <v>2167</v>
      </c>
      <c r="B622" s="12" t="s">
        <v>2168</v>
      </c>
      <c r="C622" s="21" t="s">
        <v>456</v>
      </c>
      <c r="D622" s="12" t="s">
        <v>2204</v>
      </c>
      <c r="E622" s="64" t="s">
        <v>2205</v>
      </c>
      <c r="F622" s="28" t="s">
        <v>738</v>
      </c>
      <c r="G622" s="21">
        <v>6</v>
      </c>
      <c r="H622" s="21">
        <v>5</v>
      </c>
      <c r="I622" s="21">
        <v>7</v>
      </c>
      <c r="J622" s="108">
        <v>50</v>
      </c>
      <c r="K622" s="56">
        <v>8.33</v>
      </c>
      <c r="L622" s="12" t="s">
        <v>2134</v>
      </c>
    </row>
    <row r="623" spans="1:12" ht="25.2" customHeight="1">
      <c r="A623" s="12" t="s">
        <v>2167</v>
      </c>
      <c r="B623" s="12" t="s">
        <v>2168</v>
      </c>
      <c r="C623" s="21" t="s">
        <v>456</v>
      </c>
      <c r="D623" s="12" t="s">
        <v>2206</v>
      </c>
      <c r="E623" s="64" t="s">
        <v>2207</v>
      </c>
      <c r="F623" s="28" t="s">
        <v>738</v>
      </c>
      <c r="G623" s="21">
        <v>6</v>
      </c>
      <c r="H623" s="21">
        <v>5</v>
      </c>
      <c r="I623" s="21">
        <v>7</v>
      </c>
      <c r="J623" s="108">
        <v>50</v>
      </c>
      <c r="K623" s="56">
        <v>8.33</v>
      </c>
      <c r="L623" s="12" t="s">
        <v>2134</v>
      </c>
    </row>
    <row r="624" spans="1:12" ht="25.2" customHeight="1">
      <c r="A624" s="12" t="s">
        <v>2167</v>
      </c>
      <c r="B624" s="12" t="s">
        <v>2168</v>
      </c>
      <c r="C624" s="21" t="s">
        <v>456</v>
      </c>
      <c r="D624" s="12" t="s">
        <v>2208</v>
      </c>
      <c r="E624" s="64" t="s">
        <v>2209</v>
      </c>
      <c r="F624" s="28" t="s">
        <v>738</v>
      </c>
      <c r="G624" s="21">
        <v>6</v>
      </c>
      <c r="H624" s="21">
        <v>5</v>
      </c>
      <c r="I624" s="21">
        <v>7</v>
      </c>
      <c r="J624" s="108">
        <v>50</v>
      </c>
      <c r="K624" s="56">
        <v>8.33</v>
      </c>
      <c r="L624" s="12" t="s">
        <v>2134</v>
      </c>
    </row>
    <row r="625" spans="1:12" ht="25.2" customHeight="1">
      <c r="A625" s="12" t="s">
        <v>2167</v>
      </c>
      <c r="B625" s="12" t="s">
        <v>2168</v>
      </c>
      <c r="C625" s="21" t="s">
        <v>456</v>
      </c>
      <c r="D625" s="12" t="s">
        <v>2210</v>
      </c>
      <c r="E625" s="64" t="s">
        <v>2211</v>
      </c>
      <c r="F625" s="28" t="s">
        <v>738</v>
      </c>
      <c r="G625" s="21">
        <v>6</v>
      </c>
      <c r="H625" s="21">
        <v>5</v>
      </c>
      <c r="I625" s="21">
        <v>7</v>
      </c>
      <c r="J625" s="108">
        <v>50</v>
      </c>
      <c r="K625" s="56">
        <v>8.33</v>
      </c>
      <c r="L625" s="12" t="s">
        <v>2134</v>
      </c>
    </row>
    <row r="626" spans="1:12" ht="25.2" customHeight="1">
      <c r="A626" s="12" t="s">
        <v>2167</v>
      </c>
      <c r="B626" s="12" t="s">
        <v>2168</v>
      </c>
      <c r="C626" s="21" t="s">
        <v>456</v>
      </c>
      <c r="D626" s="12" t="s">
        <v>2212</v>
      </c>
      <c r="E626" s="64" t="s">
        <v>2213</v>
      </c>
      <c r="F626" s="28" t="s">
        <v>738</v>
      </c>
      <c r="G626" s="21">
        <v>6</v>
      </c>
      <c r="H626" s="21">
        <v>5</v>
      </c>
      <c r="I626" s="21">
        <v>7</v>
      </c>
      <c r="J626" s="108">
        <v>50</v>
      </c>
      <c r="K626" s="56">
        <v>8.33</v>
      </c>
      <c r="L626" s="12" t="s">
        <v>2134</v>
      </c>
    </row>
    <row r="627" spans="1:12" ht="25.2" customHeight="1">
      <c r="A627" s="12" t="s">
        <v>2167</v>
      </c>
      <c r="B627" s="12" t="s">
        <v>2168</v>
      </c>
      <c r="C627" s="21" t="s">
        <v>456</v>
      </c>
      <c r="D627" s="12" t="s">
        <v>2214</v>
      </c>
      <c r="E627" s="64" t="s">
        <v>2215</v>
      </c>
      <c r="F627" s="28" t="s">
        <v>738</v>
      </c>
      <c r="G627" s="21">
        <v>6</v>
      </c>
      <c r="H627" s="21">
        <v>5</v>
      </c>
      <c r="I627" s="21">
        <v>7</v>
      </c>
      <c r="J627" s="108">
        <v>50</v>
      </c>
      <c r="K627" s="56">
        <v>8.33</v>
      </c>
      <c r="L627" s="12" t="s">
        <v>2134</v>
      </c>
    </row>
    <row r="628" spans="1:12" ht="25.2" customHeight="1">
      <c r="A628" s="12" t="s">
        <v>2167</v>
      </c>
      <c r="B628" s="12" t="s">
        <v>2168</v>
      </c>
      <c r="C628" s="21" t="s">
        <v>456</v>
      </c>
      <c r="D628" s="12" t="s">
        <v>2216</v>
      </c>
      <c r="E628" s="64" t="s">
        <v>2217</v>
      </c>
      <c r="F628" s="28" t="s">
        <v>738</v>
      </c>
      <c r="G628" s="21">
        <v>6</v>
      </c>
      <c r="H628" s="21">
        <v>5</v>
      </c>
      <c r="I628" s="21">
        <v>7</v>
      </c>
      <c r="J628" s="108">
        <v>50</v>
      </c>
      <c r="K628" s="56">
        <v>8.33</v>
      </c>
      <c r="L628" s="12" t="s">
        <v>2134</v>
      </c>
    </row>
    <row r="629" spans="1:12" ht="25.2" customHeight="1">
      <c r="A629" s="12" t="s">
        <v>2167</v>
      </c>
      <c r="B629" s="12" t="s">
        <v>2168</v>
      </c>
      <c r="C629" s="21" t="s">
        <v>456</v>
      </c>
      <c r="D629" s="12" t="s">
        <v>2218</v>
      </c>
      <c r="E629" s="64" t="s">
        <v>2219</v>
      </c>
      <c r="F629" s="28" t="s">
        <v>738</v>
      </c>
      <c r="G629" s="21">
        <v>6</v>
      </c>
      <c r="H629" s="21">
        <v>5</v>
      </c>
      <c r="I629" s="21">
        <v>7</v>
      </c>
      <c r="J629" s="108">
        <v>50</v>
      </c>
      <c r="K629" s="56">
        <v>8.33</v>
      </c>
      <c r="L629" s="12" t="s">
        <v>2134</v>
      </c>
    </row>
    <row r="630" spans="1:12" ht="25.2" customHeight="1">
      <c r="A630" s="12" t="s">
        <v>2167</v>
      </c>
      <c r="B630" s="12" t="s">
        <v>2168</v>
      </c>
      <c r="C630" s="21" t="s">
        <v>456</v>
      </c>
      <c r="D630" s="12" t="s">
        <v>2220</v>
      </c>
      <c r="E630" s="64" t="s">
        <v>2221</v>
      </c>
      <c r="F630" s="28" t="s">
        <v>738</v>
      </c>
      <c r="G630" s="21">
        <v>6</v>
      </c>
      <c r="H630" s="21">
        <v>5</v>
      </c>
      <c r="I630" s="21">
        <v>7</v>
      </c>
      <c r="J630" s="108">
        <v>50</v>
      </c>
      <c r="K630" s="56">
        <v>8.33</v>
      </c>
      <c r="L630" s="12" t="s">
        <v>2134</v>
      </c>
    </row>
    <row r="631" spans="1:12" ht="25.2" customHeight="1">
      <c r="A631" s="12" t="s">
        <v>2167</v>
      </c>
      <c r="B631" s="12" t="s">
        <v>2168</v>
      </c>
      <c r="C631" s="21" t="s">
        <v>456</v>
      </c>
      <c r="D631" s="12" t="s">
        <v>2222</v>
      </c>
      <c r="E631" s="64" t="s">
        <v>2223</v>
      </c>
      <c r="F631" s="28" t="s">
        <v>738</v>
      </c>
      <c r="G631" s="21">
        <v>6</v>
      </c>
      <c r="H631" s="21">
        <v>5</v>
      </c>
      <c r="I631" s="21">
        <v>7</v>
      </c>
      <c r="J631" s="108">
        <v>50</v>
      </c>
      <c r="K631" s="56">
        <v>8.33</v>
      </c>
      <c r="L631" s="12" t="s">
        <v>2134</v>
      </c>
    </row>
    <row r="632" spans="1:12" ht="25.2" customHeight="1">
      <c r="A632" s="12" t="s">
        <v>2167</v>
      </c>
      <c r="B632" s="12" t="s">
        <v>2168</v>
      </c>
      <c r="C632" s="21" t="s">
        <v>456</v>
      </c>
      <c r="D632" s="12" t="s">
        <v>2224</v>
      </c>
      <c r="E632" s="64" t="s">
        <v>2225</v>
      </c>
      <c r="F632" s="28" t="s">
        <v>738</v>
      </c>
      <c r="G632" s="21">
        <v>6</v>
      </c>
      <c r="H632" s="21">
        <v>5</v>
      </c>
      <c r="I632" s="21">
        <v>7</v>
      </c>
      <c r="J632" s="108">
        <v>50</v>
      </c>
      <c r="K632" s="56">
        <v>8.33</v>
      </c>
      <c r="L632" s="12" t="s">
        <v>2134</v>
      </c>
    </row>
    <row r="633" spans="1:12" ht="25.2" customHeight="1">
      <c r="A633" s="12" t="s">
        <v>2167</v>
      </c>
      <c r="B633" s="12" t="s">
        <v>2168</v>
      </c>
      <c r="C633" s="21" t="s">
        <v>456</v>
      </c>
      <c r="D633" s="12" t="s">
        <v>2226</v>
      </c>
      <c r="E633" s="64" t="s">
        <v>2227</v>
      </c>
      <c r="F633" s="28" t="s">
        <v>738</v>
      </c>
      <c r="G633" s="21">
        <v>6</v>
      </c>
      <c r="H633" s="21">
        <v>5</v>
      </c>
      <c r="I633" s="21">
        <v>7</v>
      </c>
      <c r="J633" s="108">
        <v>50</v>
      </c>
      <c r="K633" s="56">
        <v>8.33</v>
      </c>
      <c r="L633" s="12" t="s">
        <v>2134</v>
      </c>
    </row>
    <row r="634" spans="1:12" ht="25.2" customHeight="1">
      <c r="A634" s="12" t="s">
        <v>2167</v>
      </c>
      <c r="B634" s="12" t="s">
        <v>2168</v>
      </c>
      <c r="C634" s="21" t="s">
        <v>456</v>
      </c>
      <c r="D634" s="12" t="s">
        <v>2228</v>
      </c>
      <c r="E634" s="64" t="s">
        <v>2229</v>
      </c>
      <c r="F634" s="28" t="s">
        <v>738</v>
      </c>
      <c r="G634" s="21">
        <v>6</v>
      </c>
      <c r="H634" s="21">
        <v>5</v>
      </c>
      <c r="I634" s="21">
        <v>7</v>
      </c>
      <c r="J634" s="108">
        <v>50</v>
      </c>
      <c r="K634" s="56">
        <v>8.33</v>
      </c>
      <c r="L634" s="12" t="s">
        <v>2134</v>
      </c>
    </row>
    <row r="635" spans="1:12" ht="25.2" customHeight="1">
      <c r="A635" s="12" t="s">
        <v>2167</v>
      </c>
      <c r="B635" s="12" t="s">
        <v>2168</v>
      </c>
      <c r="C635" s="21" t="s">
        <v>456</v>
      </c>
      <c r="D635" s="12" t="s">
        <v>2230</v>
      </c>
      <c r="E635" s="64" t="s">
        <v>2231</v>
      </c>
      <c r="F635" s="28" t="s">
        <v>738</v>
      </c>
      <c r="G635" s="21">
        <v>6</v>
      </c>
      <c r="H635" s="21">
        <v>5</v>
      </c>
      <c r="I635" s="21">
        <v>7</v>
      </c>
      <c r="J635" s="108">
        <v>50</v>
      </c>
      <c r="K635" s="56">
        <v>8.33</v>
      </c>
      <c r="L635" s="12" t="s">
        <v>2134</v>
      </c>
    </row>
    <row r="636" spans="1:12" ht="25.2" customHeight="1">
      <c r="A636" s="12" t="s">
        <v>2167</v>
      </c>
      <c r="B636" s="12" t="s">
        <v>2168</v>
      </c>
      <c r="C636" s="21" t="s">
        <v>456</v>
      </c>
      <c r="D636" s="12" t="s">
        <v>2232</v>
      </c>
      <c r="E636" s="64" t="s">
        <v>2233</v>
      </c>
      <c r="F636" s="28" t="s">
        <v>738</v>
      </c>
      <c r="G636" s="21">
        <v>6</v>
      </c>
      <c r="H636" s="21">
        <v>5</v>
      </c>
      <c r="I636" s="21">
        <v>7</v>
      </c>
      <c r="J636" s="108">
        <v>50</v>
      </c>
      <c r="K636" s="56">
        <v>8.33</v>
      </c>
      <c r="L636" s="12" t="s">
        <v>2134</v>
      </c>
    </row>
    <row r="637" spans="1:12" ht="25.2" customHeight="1">
      <c r="A637" s="12" t="s">
        <v>2167</v>
      </c>
      <c r="B637" s="12" t="s">
        <v>2168</v>
      </c>
      <c r="C637" s="21" t="s">
        <v>456</v>
      </c>
      <c r="D637" s="12" t="s">
        <v>2234</v>
      </c>
      <c r="E637" s="64" t="s">
        <v>2235</v>
      </c>
      <c r="F637" s="28" t="s">
        <v>738</v>
      </c>
      <c r="G637" s="21">
        <v>6</v>
      </c>
      <c r="H637" s="21">
        <v>5</v>
      </c>
      <c r="I637" s="21">
        <v>7</v>
      </c>
      <c r="J637" s="108">
        <v>50</v>
      </c>
      <c r="K637" s="56">
        <v>8.33</v>
      </c>
      <c r="L637" s="12" t="s">
        <v>2134</v>
      </c>
    </row>
    <row r="638" spans="1:12" ht="25.2" customHeight="1">
      <c r="A638" s="12" t="s">
        <v>2167</v>
      </c>
      <c r="B638" s="12" t="s">
        <v>2168</v>
      </c>
      <c r="C638" s="21" t="s">
        <v>456</v>
      </c>
      <c r="D638" s="12" t="s">
        <v>2236</v>
      </c>
      <c r="E638" s="64" t="s">
        <v>2237</v>
      </c>
      <c r="F638" s="28" t="s">
        <v>559</v>
      </c>
      <c r="G638" s="21">
        <v>6</v>
      </c>
      <c r="H638" s="21">
        <v>5</v>
      </c>
      <c r="I638" s="21">
        <v>7</v>
      </c>
      <c r="J638" s="108">
        <v>50</v>
      </c>
      <c r="K638" s="56">
        <v>8.33</v>
      </c>
      <c r="L638" s="12" t="s">
        <v>2134</v>
      </c>
    </row>
    <row r="639" spans="1:12" ht="25.2" customHeight="1">
      <c r="A639" s="12" t="s">
        <v>2167</v>
      </c>
      <c r="B639" s="12" t="s">
        <v>2168</v>
      </c>
      <c r="C639" s="21" t="s">
        <v>456</v>
      </c>
      <c r="D639" s="12" t="s">
        <v>2238</v>
      </c>
      <c r="E639" s="64" t="s">
        <v>2239</v>
      </c>
      <c r="F639" s="28" t="s">
        <v>559</v>
      </c>
      <c r="G639" s="21">
        <v>6</v>
      </c>
      <c r="H639" s="21">
        <v>5</v>
      </c>
      <c r="I639" s="21">
        <v>7</v>
      </c>
      <c r="J639" s="108">
        <v>50</v>
      </c>
      <c r="K639" s="56">
        <v>8.33</v>
      </c>
      <c r="L639" s="12" t="s">
        <v>2134</v>
      </c>
    </row>
    <row r="640" spans="1:12" ht="25.2" customHeight="1">
      <c r="A640" s="12" t="s">
        <v>2167</v>
      </c>
      <c r="B640" s="12" t="s">
        <v>2168</v>
      </c>
      <c r="C640" s="21" t="s">
        <v>456</v>
      </c>
      <c r="D640" s="12" t="s">
        <v>2240</v>
      </c>
      <c r="E640" s="64" t="s">
        <v>2241</v>
      </c>
      <c r="F640" s="28" t="s">
        <v>559</v>
      </c>
      <c r="G640" s="21">
        <v>6</v>
      </c>
      <c r="H640" s="21">
        <v>5</v>
      </c>
      <c r="I640" s="21">
        <v>7</v>
      </c>
      <c r="J640" s="108">
        <v>50</v>
      </c>
      <c r="K640" s="56">
        <v>8.33</v>
      </c>
      <c r="L640" s="12" t="s">
        <v>2134</v>
      </c>
    </row>
    <row r="641" spans="1:12" ht="25.2" customHeight="1">
      <c r="A641" s="12" t="s">
        <v>2167</v>
      </c>
      <c r="B641" s="12" t="s">
        <v>2168</v>
      </c>
      <c r="C641" s="21" t="s">
        <v>456</v>
      </c>
      <c r="D641" s="12" t="s">
        <v>2242</v>
      </c>
      <c r="E641" s="64" t="s">
        <v>2243</v>
      </c>
      <c r="F641" s="28" t="s">
        <v>559</v>
      </c>
      <c r="G641" s="21">
        <v>6</v>
      </c>
      <c r="H641" s="21">
        <v>5</v>
      </c>
      <c r="I641" s="21">
        <v>7</v>
      </c>
      <c r="J641" s="108">
        <v>50</v>
      </c>
      <c r="K641" s="56">
        <v>8.33</v>
      </c>
      <c r="L641" s="12" t="s">
        <v>2134</v>
      </c>
    </row>
    <row r="642" spans="1:12" ht="25.2" customHeight="1">
      <c r="A642" s="12" t="s">
        <v>2167</v>
      </c>
      <c r="B642" s="12" t="s">
        <v>2168</v>
      </c>
      <c r="C642" s="21" t="s">
        <v>456</v>
      </c>
      <c r="D642" s="12" t="s">
        <v>2244</v>
      </c>
      <c r="E642" s="64" t="s">
        <v>2245</v>
      </c>
      <c r="F642" s="28" t="s">
        <v>559</v>
      </c>
      <c r="G642" s="21">
        <v>6</v>
      </c>
      <c r="H642" s="21">
        <v>5</v>
      </c>
      <c r="I642" s="21">
        <v>7</v>
      </c>
      <c r="J642" s="108">
        <v>50</v>
      </c>
      <c r="K642" s="56">
        <v>8.33</v>
      </c>
      <c r="L642" s="12" t="s">
        <v>2134</v>
      </c>
    </row>
    <row r="643" spans="1:12" ht="25.2" customHeight="1">
      <c r="A643" s="12" t="s">
        <v>2246</v>
      </c>
      <c r="B643" s="12" t="s">
        <v>1010</v>
      </c>
      <c r="C643" s="21" t="s">
        <v>456</v>
      </c>
      <c r="D643" s="12" t="s">
        <v>2247</v>
      </c>
      <c r="E643" s="64" t="s">
        <v>2248</v>
      </c>
      <c r="F643" s="28" t="s">
        <v>738</v>
      </c>
      <c r="G643" s="21">
        <v>10</v>
      </c>
      <c r="H643" s="21">
        <v>8</v>
      </c>
      <c r="I643" s="21">
        <v>10</v>
      </c>
      <c r="J643" s="108">
        <v>50</v>
      </c>
      <c r="K643" s="56">
        <v>10</v>
      </c>
      <c r="L643" s="12" t="s">
        <v>2134</v>
      </c>
    </row>
    <row r="644" spans="1:12" ht="25.2" customHeight="1">
      <c r="A644" s="12" t="s">
        <v>2246</v>
      </c>
      <c r="B644" s="12" t="s">
        <v>1010</v>
      </c>
      <c r="C644" s="21" t="s">
        <v>456</v>
      </c>
      <c r="D644" s="12" t="s">
        <v>2249</v>
      </c>
      <c r="E644" s="64" t="s">
        <v>2250</v>
      </c>
      <c r="F644" s="28" t="s">
        <v>738</v>
      </c>
      <c r="G644" s="21">
        <v>10</v>
      </c>
      <c r="H644" s="21">
        <v>8</v>
      </c>
      <c r="I644" s="21">
        <v>10</v>
      </c>
      <c r="J644" s="108">
        <v>50</v>
      </c>
      <c r="K644" s="56">
        <v>10</v>
      </c>
      <c r="L644" s="12" t="s">
        <v>2134</v>
      </c>
    </row>
    <row r="645" spans="1:12" ht="25.2" customHeight="1">
      <c r="A645" s="12" t="s">
        <v>2246</v>
      </c>
      <c r="B645" s="12" t="s">
        <v>1010</v>
      </c>
      <c r="C645" s="21" t="s">
        <v>456</v>
      </c>
      <c r="D645" s="12" t="s">
        <v>2251</v>
      </c>
      <c r="E645" s="64" t="s">
        <v>2252</v>
      </c>
      <c r="F645" s="28" t="s">
        <v>738</v>
      </c>
      <c r="G645" s="21">
        <v>10</v>
      </c>
      <c r="H645" s="21">
        <v>8</v>
      </c>
      <c r="I645" s="21">
        <v>10</v>
      </c>
      <c r="J645" s="108">
        <v>50</v>
      </c>
      <c r="K645" s="56">
        <v>10</v>
      </c>
      <c r="L645" s="12" t="s">
        <v>2134</v>
      </c>
    </row>
    <row r="646" spans="1:12" ht="25.2" customHeight="1">
      <c r="A646" s="12" t="s">
        <v>2246</v>
      </c>
      <c r="B646" s="12" t="s">
        <v>1010</v>
      </c>
      <c r="C646" s="21" t="s">
        <v>456</v>
      </c>
      <c r="D646" s="12" t="s">
        <v>2253</v>
      </c>
      <c r="E646" s="64" t="s">
        <v>2254</v>
      </c>
      <c r="F646" s="28" t="s">
        <v>559</v>
      </c>
      <c r="G646" s="21">
        <v>10</v>
      </c>
      <c r="H646" s="21">
        <v>8</v>
      </c>
      <c r="I646" s="21">
        <v>10</v>
      </c>
      <c r="J646" s="108">
        <v>50</v>
      </c>
      <c r="K646" s="56">
        <v>10</v>
      </c>
      <c r="L646" s="12" t="s">
        <v>2134</v>
      </c>
    </row>
    <row r="647" spans="1:12" ht="25.2" customHeight="1">
      <c r="A647" s="12" t="s">
        <v>1680</v>
      </c>
      <c r="B647" s="12" t="s">
        <v>1077</v>
      </c>
      <c r="C647" s="21" t="s">
        <v>456</v>
      </c>
      <c r="D647" s="12" t="s">
        <v>1078</v>
      </c>
      <c r="E647" s="64" t="s">
        <v>1079</v>
      </c>
      <c r="F647" s="28" t="s">
        <v>738</v>
      </c>
      <c r="G647" s="21">
        <v>8</v>
      </c>
      <c r="H647" s="21">
        <v>8</v>
      </c>
      <c r="I647" s="21">
        <v>8</v>
      </c>
      <c r="J647" s="108">
        <v>50</v>
      </c>
      <c r="K647" s="56">
        <v>6.25</v>
      </c>
      <c r="L647" s="12" t="s">
        <v>2134</v>
      </c>
    </row>
    <row r="648" spans="1:12" ht="25.2" customHeight="1">
      <c r="A648" s="12" t="s">
        <v>1680</v>
      </c>
      <c r="B648" s="12" t="s">
        <v>1077</v>
      </c>
      <c r="C648" s="21" t="s">
        <v>456</v>
      </c>
      <c r="D648" s="12" t="s">
        <v>1081</v>
      </c>
      <c r="E648" s="64" t="s">
        <v>1082</v>
      </c>
      <c r="F648" s="28" t="s">
        <v>738</v>
      </c>
      <c r="G648" s="21">
        <v>8</v>
      </c>
      <c r="H648" s="21">
        <v>8</v>
      </c>
      <c r="I648" s="21">
        <v>8</v>
      </c>
      <c r="J648" s="108">
        <v>50</v>
      </c>
      <c r="K648" s="56">
        <v>6.25</v>
      </c>
      <c r="L648" s="12" t="s">
        <v>2134</v>
      </c>
    </row>
    <row r="649" spans="1:12" ht="25.2" customHeight="1">
      <c r="A649" s="12" t="s">
        <v>1680</v>
      </c>
      <c r="B649" s="12" t="s">
        <v>1077</v>
      </c>
      <c r="C649" s="21" t="s">
        <v>456</v>
      </c>
      <c r="D649" s="12" t="s">
        <v>1084</v>
      </c>
      <c r="E649" s="64" t="s">
        <v>1085</v>
      </c>
      <c r="F649" s="28" t="s">
        <v>738</v>
      </c>
      <c r="G649" s="21">
        <v>8</v>
      </c>
      <c r="H649" s="21">
        <v>8</v>
      </c>
      <c r="I649" s="21">
        <v>8</v>
      </c>
      <c r="J649" s="108">
        <v>50</v>
      </c>
      <c r="K649" s="56">
        <v>6.25</v>
      </c>
      <c r="L649" s="12" t="s">
        <v>2134</v>
      </c>
    </row>
    <row r="650" spans="1:12" ht="25.2" customHeight="1">
      <c r="A650" s="12" t="s">
        <v>1680</v>
      </c>
      <c r="B650" s="12" t="s">
        <v>1077</v>
      </c>
      <c r="C650" s="21" t="s">
        <v>456</v>
      </c>
      <c r="D650" s="12" t="s">
        <v>1086</v>
      </c>
      <c r="E650" s="64" t="s">
        <v>1087</v>
      </c>
      <c r="F650" s="28" t="s">
        <v>738</v>
      </c>
      <c r="G650" s="21">
        <v>8</v>
      </c>
      <c r="H650" s="21">
        <v>8</v>
      </c>
      <c r="I650" s="21">
        <v>8</v>
      </c>
      <c r="J650" s="108">
        <v>50</v>
      </c>
      <c r="K650" s="56">
        <v>6.25</v>
      </c>
      <c r="L650" s="12" t="s">
        <v>2134</v>
      </c>
    </row>
    <row r="651" spans="1:12" ht="25.2" customHeight="1">
      <c r="A651" s="12" t="s">
        <v>2255</v>
      </c>
      <c r="B651" s="12" t="s">
        <v>1790</v>
      </c>
      <c r="C651" s="21" t="s">
        <v>456</v>
      </c>
      <c r="D651" s="12" t="s">
        <v>2256</v>
      </c>
      <c r="E651" s="64" t="s">
        <v>2257</v>
      </c>
      <c r="F651" s="28" t="s">
        <v>738</v>
      </c>
      <c r="G651" s="21">
        <v>10</v>
      </c>
      <c r="H651" s="21">
        <v>5</v>
      </c>
      <c r="I651" s="21">
        <v>10</v>
      </c>
      <c r="J651" s="108">
        <v>50</v>
      </c>
      <c r="K651" s="56">
        <v>5</v>
      </c>
      <c r="L651" s="12" t="s">
        <v>2134</v>
      </c>
    </row>
    <row r="652" spans="1:12" ht="25.2" customHeight="1">
      <c r="A652" s="12" t="s">
        <v>2255</v>
      </c>
      <c r="B652" s="12" t="s">
        <v>1790</v>
      </c>
      <c r="C652" s="21" t="s">
        <v>456</v>
      </c>
      <c r="D652" s="12" t="s">
        <v>2258</v>
      </c>
      <c r="E652" s="64" t="s">
        <v>2259</v>
      </c>
      <c r="F652" s="28" t="s">
        <v>738</v>
      </c>
      <c r="G652" s="21">
        <v>10</v>
      </c>
      <c r="H652" s="21">
        <v>5</v>
      </c>
      <c r="I652" s="21">
        <v>10</v>
      </c>
      <c r="J652" s="108">
        <v>50</v>
      </c>
      <c r="K652" s="56">
        <v>5</v>
      </c>
      <c r="L652" s="12" t="s">
        <v>2134</v>
      </c>
    </row>
    <row r="653" spans="1:12" ht="25.2" customHeight="1">
      <c r="A653" s="12" t="s">
        <v>2255</v>
      </c>
      <c r="B653" s="12" t="s">
        <v>1790</v>
      </c>
      <c r="C653" s="21" t="s">
        <v>456</v>
      </c>
      <c r="D653" s="12" t="s">
        <v>2260</v>
      </c>
      <c r="E653" s="64" t="s">
        <v>2261</v>
      </c>
      <c r="F653" s="28" t="s">
        <v>738</v>
      </c>
      <c r="G653" s="21">
        <v>10</v>
      </c>
      <c r="H653" s="21">
        <v>5</v>
      </c>
      <c r="I653" s="21">
        <v>10</v>
      </c>
      <c r="J653" s="108">
        <v>50</v>
      </c>
      <c r="K653" s="56">
        <v>5</v>
      </c>
      <c r="L653" s="12" t="s">
        <v>2134</v>
      </c>
    </row>
    <row r="654" spans="1:12" ht="25.2" customHeight="1">
      <c r="A654" s="12" t="s">
        <v>2255</v>
      </c>
      <c r="B654" s="12" t="s">
        <v>1790</v>
      </c>
      <c r="C654" s="21" t="s">
        <v>456</v>
      </c>
      <c r="D654" s="12" t="s">
        <v>2262</v>
      </c>
      <c r="E654" s="64" t="s">
        <v>2263</v>
      </c>
      <c r="F654" s="28" t="s">
        <v>738</v>
      </c>
      <c r="G654" s="21">
        <v>10</v>
      </c>
      <c r="H654" s="21">
        <v>5</v>
      </c>
      <c r="I654" s="21">
        <v>10</v>
      </c>
      <c r="J654" s="108">
        <v>50</v>
      </c>
      <c r="K654" s="56">
        <v>5</v>
      </c>
      <c r="L654" s="12" t="s">
        <v>2134</v>
      </c>
    </row>
    <row r="655" spans="1:12" ht="25.2" customHeight="1">
      <c r="A655" s="12" t="s">
        <v>2255</v>
      </c>
      <c r="B655" s="12" t="s">
        <v>1790</v>
      </c>
      <c r="C655" s="21" t="s">
        <v>456</v>
      </c>
      <c r="D655" s="12" t="s">
        <v>2264</v>
      </c>
      <c r="E655" s="64" t="s">
        <v>2265</v>
      </c>
      <c r="F655" s="28" t="s">
        <v>738</v>
      </c>
      <c r="G655" s="21">
        <v>10</v>
      </c>
      <c r="H655" s="21">
        <v>5</v>
      </c>
      <c r="I655" s="21">
        <v>10</v>
      </c>
      <c r="J655" s="108">
        <v>50</v>
      </c>
      <c r="K655" s="56">
        <v>5</v>
      </c>
      <c r="L655" s="12" t="s">
        <v>2134</v>
      </c>
    </row>
    <row r="656" spans="1:12" ht="25.2" customHeight="1">
      <c r="A656" s="12" t="s">
        <v>2185</v>
      </c>
      <c r="B656" s="12" t="s">
        <v>1803</v>
      </c>
      <c r="C656" s="21" t="s">
        <v>456</v>
      </c>
      <c r="D656" s="12" t="s">
        <v>2266</v>
      </c>
      <c r="E656" s="64" t="s">
        <v>2267</v>
      </c>
      <c r="F656" s="28" t="s">
        <v>738</v>
      </c>
      <c r="G656" s="21">
        <v>4</v>
      </c>
      <c r="H656" s="21">
        <v>4</v>
      </c>
      <c r="I656" s="21">
        <v>5</v>
      </c>
      <c r="J656" s="108">
        <v>50</v>
      </c>
      <c r="K656" s="56">
        <v>12.5</v>
      </c>
      <c r="L656" s="12" t="s">
        <v>2134</v>
      </c>
    </row>
    <row r="657" spans="1:12" ht="25.2" customHeight="1">
      <c r="A657" s="12" t="s">
        <v>2185</v>
      </c>
      <c r="B657" s="12" t="s">
        <v>1803</v>
      </c>
      <c r="C657" s="21" t="s">
        <v>456</v>
      </c>
      <c r="D657" s="12" t="s">
        <v>2268</v>
      </c>
      <c r="E657" s="64" t="s">
        <v>717</v>
      </c>
      <c r="F657" s="28" t="s">
        <v>738</v>
      </c>
      <c r="G657" s="21">
        <v>4</v>
      </c>
      <c r="H657" s="21">
        <v>4</v>
      </c>
      <c r="I657" s="21">
        <v>5</v>
      </c>
      <c r="J657" s="108">
        <v>50</v>
      </c>
      <c r="K657" s="56">
        <v>12.5</v>
      </c>
      <c r="L657" s="12" t="s">
        <v>2134</v>
      </c>
    </row>
    <row r="658" spans="1:12" ht="25.2" customHeight="1">
      <c r="A658" s="12" t="s">
        <v>2185</v>
      </c>
      <c r="B658" s="12" t="s">
        <v>1790</v>
      </c>
      <c r="C658" s="21" t="s">
        <v>456</v>
      </c>
      <c r="D658" s="12" t="s">
        <v>2269</v>
      </c>
      <c r="E658" s="64" t="s">
        <v>1676</v>
      </c>
      <c r="F658" s="28" t="s">
        <v>738</v>
      </c>
      <c r="G658" s="21">
        <v>4</v>
      </c>
      <c r="H658" s="21">
        <v>4</v>
      </c>
      <c r="I658" s="21">
        <v>5</v>
      </c>
      <c r="J658" s="108">
        <v>50</v>
      </c>
      <c r="K658" s="56">
        <v>12.5</v>
      </c>
      <c r="L658" s="12" t="s">
        <v>2134</v>
      </c>
    </row>
    <row r="659" spans="1:12" ht="25.2" customHeight="1">
      <c r="A659" s="12" t="s">
        <v>2270</v>
      </c>
      <c r="B659" s="12" t="s">
        <v>2271</v>
      </c>
      <c r="C659" s="21" t="s">
        <v>456</v>
      </c>
      <c r="D659" s="12" t="s">
        <v>2272</v>
      </c>
      <c r="E659" s="64" t="s">
        <v>2273</v>
      </c>
      <c r="F659" s="28" t="s">
        <v>738</v>
      </c>
      <c r="G659" s="21">
        <v>6</v>
      </c>
      <c r="H659" s="21">
        <v>3</v>
      </c>
      <c r="I659" s="21">
        <v>7</v>
      </c>
      <c r="J659" s="108">
        <v>50</v>
      </c>
      <c r="K659" s="56">
        <v>8.33</v>
      </c>
      <c r="L659" s="12" t="s">
        <v>2134</v>
      </c>
    </row>
    <row r="660" spans="1:12" ht="25.2" customHeight="1">
      <c r="A660" s="12" t="s">
        <v>2274</v>
      </c>
      <c r="B660" s="12" t="s">
        <v>2275</v>
      </c>
      <c r="C660" s="21" t="s">
        <v>456</v>
      </c>
      <c r="D660" s="12" t="s">
        <v>2276</v>
      </c>
      <c r="E660" s="64" t="s">
        <v>2277</v>
      </c>
      <c r="F660" s="28" t="s">
        <v>559</v>
      </c>
      <c r="G660" s="21">
        <v>3</v>
      </c>
      <c r="H660" s="21">
        <v>3</v>
      </c>
      <c r="I660" s="21">
        <v>3</v>
      </c>
      <c r="J660" s="108">
        <v>50</v>
      </c>
      <c r="K660" s="56">
        <v>16.66</v>
      </c>
      <c r="L660" s="12" t="s">
        <v>2134</v>
      </c>
    </row>
    <row r="661" spans="1:12" ht="25.2" customHeight="1">
      <c r="A661" s="12" t="s">
        <v>2274</v>
      </c>
      <c r="B661" s="12" t="s">
        <v>2275</v>
      </c>
      <c r="C661" s="21" t="s">
        <v>456</v>
      </c>
      <c r="D661" s="12" t="s">
        <v>2278</v>
      </c>
      <c r="E661" s="64" t="s">
        <v>2279</v>
      </c>
      <c r="F661" s="28" t="s">
        <v>559</v>
      </c>
      <c r="G661" s="21">
        <v>3</v>
      </c>
      <c r="H661" s="21">
        <v>3</v>
      </c>
      <c r="I661" s="21">
        <v>3</v>
      </c>
      <c r="J661" s="108">
        <v>50</v>
      </c>
      <c r="K661" s="56">
        <v>16.66</v>
      </c>
      <c r="L661" s="12" t="s">
        <v>2134</v>
      </c>
    </row>
    <row r="662" spans="1:12" ht="25.2" customHeight="1">
      <c r="A662" s="12" t="s">
        <v>2274</v>
      </c>
      <c r="B662" s="12" t="s">
        <v>2275</v>
      </c>
      <c r="C662" s="21" t="s">
        <v>456</v>
      </c>
      <c r="D662" s="12" t="s">
        <v>2280</v>
      </c>
      <c r="E662" s="64" t="s">
        <v>2281</v>
      </c>
      <c r="F662" s="28" t="s">
        <v>559</v>
      </c>
      <c r="G662" s="21">
        <v>3</v>
      </c>
      <c r="H662" s="21">
        <v>3</v>
      </c>
      <c r="I662" s="21">
        <v>3</v>
      </c>
      <c r="J662" s="108">
        <v>50</v>
      </c>
      <c r="K662" s="56">
        <v>16.66</v>
      </c>
      <c r="L662" s="12" t="s">
        <v>2134</v>
      </c>
    </row>
    <row r="663" spans="1:12" ht="25.2" customHeight="1">
      <c r="A663" s="12" t="s">
        <v>876</v>
      </c>
      <c r="B663" s="12" t="s">
        <v>877</v>
      </c>
      <c r="C663" s="21" t="s">
        <v>456</v>
      </c>
      <c r="D663" s="12" t="s">
        <v>878</v>
      </c>
      <c r="E663" s="64" t="s">
        <v>879</v>
      </c>
      <c r="F663" s="28" t="s">
        <v>738</v>
      </c>
      <c r="G663" s="21">
        <v>10</v>
      </c>
      <c r="H663" s="21">
        <v>10</v>
      </c>
      <c r="I663" s="21">
        <v>10</v>
      </c>
      <c r="J663" s="108">
        <v>50</v>
      </c>
      <c r="K663" s="56">
        <v>5</v>
      </c>
      <c r="L663" s="12" t="s">
        <v>2134</v>
      </c>
    </row>
    <row r="664" spans="1:12" ht="25.2" customHeight="1">
      <c r="A664" s="235" t="s">
        <v>795</v>
      </c>
      <c r="B664" s="12" t="s">
        <v>796</v>
      </c>
      <c r="C664" s="21" t="s">
        <v>456</v>
      </c>
      <c r="D664" s="12" t="s">
        <v>1017</v>
      </c>
      <c r="E664" s="64" t="s">
        <v>1018</v>
      </c>
      <c r="F664" s="28" t="s">
        <v>738</v>
      </c>
      <c r="G664" s="21">
        <v>14</v>
      </c>
      <c r="H664" s="21">
        <v>14</v>
      </c>
      <c r="I664" s="21">
        <v>14</v>
      </c>
      <c r="J664" s="108">
        <v>50</v>
      </c>
      <c r="K664" s="15">
        <v>3.57</v>
      </c>
      <c r="L664" s="12" t="s">
        <v>2134</v>
      </c>
    </row>
    <row r="665" spans="1:12" ht="25.2" customHeight="1">
      <c r="A665" s="235" t="s">
        <v>795</v>
      </c>
      <c r="B665" s="12" t="s">
        <v>796</v>
      </c>
      <c r="C665" s="21" t="s">
        <v>456</v>
      </c>
      <c r="D665" s="12" t="s">
        <v>867</v>
      </c>
      <c r="E665" s="64" t="s">
        <v>868</v>
      </c>
      <c r="F665" s="28" t="s">
        <v>738</v>
      </c>
      <c r="G665" s="21">
        <v>14</v>
      </c>
      <c r="H665" s="21">
        <v>14</v>
      </c>
      <c r="I665" s="21">
        <v>14</v>
      </c>
      <c r="J665" s="108">
        <v>50</v>
      </c>
      <c r="K665" s="15">
        <v>3.57</v>
      </c>
      <c r="L665" s="12" t="s">
        <v>2134</v>
      </c>
    </row>
    <row r="666" spans="1:12" ht="25.2" customHeight="1">
      <c r="A666" s="235" t="s">
        <v>795</v>
      </c>
      <c r="B666" s="12" t="s">
        <v>796</v>
      </c>
      <c r="C666" s="21" t="s">
        <v>456</v>
      </c>
      <c r="D666" s="12" t="s">
        <v>870</v>
      </c>
      <c r="E666" s="64" t="s">
        <v>871</v>
      </c>
      <c r="F666" s="28" t="s">
        <v>738</v>
      </c>
      <c r="G666" s="21">
        <v>14</v>
      </c>
      <c r="H666" s="21">
        <v>14</v>
      </c>
      <c r="I666" s="21">
        <v>14</v>
      </c>
      <c r="J666" s="108">
        <v>50</v>
      </c>
      <c r="K666" s="15">
        <v>3.57</v>
      </c>
      <c r="L666" s="12" t="s">
        <v>2134</v>
      </c>
    </row>
    <row r="667" spans="1:12" ht="25.2" customHeight="1">
      <c r="A667" s="235" t="s">
        <v>795</v>
      </c>
      <c r="B667" s="12" t="s">
        <v>796</v>
      </c>
      <c r="C667" s="21" t="s">
        <v>456</v>
      </c>
      <c r="D667" s="12" t="s">
        <v>872</v>
      </c>
      <c r="E667" s="64" t="s">
        <v>873</v>
      </c>
      <c r="F667" s="28" t="s">
        <v>738</v>
      </c>
      <c r="G667" s="21">
        <v>14</v>
      </c>
      <c r="H667" s="21">
        <v>14</v>
      </c>
      <c r="I667" s="21">
        <v>14</v>
      </c>
      <c r="J667" s="108">
        <v>50</v>
      </c>
      <c r="K667" s="15">
        <v>3.57</v>
      </c>
      <c r="L667" s="12" t="s">
        <v>2134</v>
      </c>
    </row>
    <row r="668" spans="1:12" ht="25.2" customHeight="1">
      <c r="A668" s="235" t="s">
        <v>795</v>
      </c>
      <c r="B668" s="12" t="s">
        <v>796</v>
      </c>
      <c r="C668" s="21" t="s">
        <v>456</v>
      </c>
      <c r="D668" s="12" t="s">
        <v>874</v>
      </c>
      <c r="E668" s="64" t="s">
        <v>875</v>
      </c>
      <c r="F668" s="28" t="s">
        <v>738</v>
      </c>
      <c r="G668" s="21">
        <v>14</v>
      </c>
      <c r="H668" s="21">
        <v>14</v>
      </c>
      <c r="I668" s="21">
        <v>14</v>
      </c>
      <c r="J668" s="108">
        <v>50</v>
      </c>
      <c r="K668" s="15">
        <v>3.57</v>
      </c>
      <c r="L668" s="12" t="s">
        <v>2134</v>
      </c>
    </row>
    <row r="669" spans="1:12" ht="25.2" customHeight="1">
      <c r="A669" s="235" t="s">
        <v>795</v>
      </c>
      <c r="B669" s="236" t="s">
        <v>796</v>
      </c>
      <c r="C669" s="235" t="s">
        <v>456</v>
      </c>
      <c r="D669" s="235" t="s">
        <v>797</v>
      </c>
      <c r="E669" s="237" t="s">
        <v>798</v>
      </c>
      <c r="F669" s="238" t="s">
        <v>561</v>
      </c>
      <c r="G669" s="239">
        <v>14</v>
      </c>
      <c r="H669" s="239">
        <v>14</v>
      </c>
      <c r="I669" s="239">
        <v>14</v>
      </c>
      <c r="J669" s="240">
        <v>50</v>
      </c>
      <c r="K669" s="251">
        <v>3.57</v>
      </c>
      <c r="L669" s="12" t="s">
        <v>2134</v>
      </c>
    </row>
    <row r="670" spans="1:12" ht="25.2" customHeight="1">
      <c r="A670" s="242" t="s">
        <v>795</v>
      </c>
      <c r="B670" s="241" t="s">
        <v>796</v>
      </c>
      <c r="C670" s="242" t="s">
        <v>456</v>
      </c>
      <c r="D670" s="242" t="s">
        <v>799</v>
      </c>
      <c r="E670" s="237" t="s">
        <v>800</v>
      </c>
      <c r="F670" s="238" t="s">
        <v>561</v>
      </c>
      <c r="G670" s="239">
        <v>14</v>
      </c>
      <c r="H670" s="239">
        <v>14</v>
      </c>
      <c r="I670" s="239">
        <v>14</v>
      </c>
      <c r="J670" s="240">
        <v>50</v>
      </c>
      <c r="K670" s="251">
        <v>3.57</v>
      </c>
      <c r="L670" s="12" t="s">
        <v>2134</v>
      </c>
    </row>
    <row r="671" spans="1:12" ht="25.2" customHeight="1">
      <c r="A671" s="242" t="s">
        <v>795</v>
      </c>
      <c r="B671" s="241" t="s">
        <v>796</v>
      </c>
      <c r="C671" s="242" t="s">
        <v>456</v>
      </c>
      <c r="D671" s="242" t="s">
        <v>801</v>
      </c>
      <c r="E671" s="237" t="s">
        <v>802</v>
      </c>
      <c r="F671" s="238" t="s">
        <v>561</v>
      </c>
      <c r="G671" s="239">
        <v>14</v>
      </c>
      <c r="H671" s="239">
        <v>14</v>
      </c>
      <c r="I671" s="239">
        <v>14</v>
      </c>
      <c r="J671" s="240">
        <v>50</v>
      </c>
      <c r="K671" s="251">
        <v>3.57</v>
      </c>
      <c r="L671" s="12" t="s">
        <v>2134</v>
      </c>
    </row>
    <row r="672" spans="1:12" ht="25.2" customHeight="1">
      <c r="A672" s="242" t="s">
        <v>795</v>
      </c>
      <c r="B672" s="241" t="s">
        <v>796</v>
      </c>
      <c r="C672" s="242" t="s">
        <v>456</v>
      </c>
      <c r="D672" s="242" t="s">
        <v>803</v>
      </c>
      <c r="E672" s="237" t="s">
        <v>804</v>
      </c>
      <c r="F672" s="238" t="s">
        <v>561</v>
      </c>
      <c r="G672" s="239">
        <v>14</v>
      </c>
      <c r="H672" s="239">
        <v>14</v>
      </c>
      <c r="I672" s="239">
        <v>14</v>
      </c>
      <c r="J672" s="240">
        <v>50</v>
      </c>
      <c r="K672" s="251">
        <v>3.57</v>
      </c>
      <c r="L672" s="12" t="s">
        <v>2134</v>
      </c>
    </row>
    <row r="673" spans="1:12" ht="25.2" customHeight="1">
      <c r="A673" s="242" t="s">
        <v>795</v>
      </c>
      <c r="B673" s="241" t="s">
        <v>796</v>
      </c>
      <c r="C673" s="242" t="s">
        <v>456</v>
      </c>
      <c r="D673" s="242" t="s">
        <v>805</v>
      </c>
      <c r="E673" s="237" t="s">
        <v>806</v>
      </c>
      <c r="F673" s="238" t="s">
        <v>561</v>
      </c>
      <c r="G673" s="239">
        <v>14</v>
      </c>
      <c r="H673" s="239">
        <v>14</v>
      </c>
      <c r="I673" s="239">
        <v>14</v>
      </c>
      <c r="J673" s="240">
        <v>50</v>
      </c>
      <c r="K673" s="251">
        <v>3.57</v>
      </c>
      <c r="L673" s="12" t="s">
        <v>2134</v>
      </c>
    </row>
    <row r="674" spans="1:12" ht="25.2" customHeight="1">
      <c r="A674" s="242" t="s">
        <v>795</v>
      </c>
      <c r="B674" s="241" t="s">
        <v>796</v>
      </c>
      <c r="C674" s="242" t="s">
        <v>456</v>
      </c>
      <c r="D674" s="242" t="s">
        <v>807</v>
      </c>
      <c r="E674" s="243" t="s">
        <v>808</v>
      </c>
      <c r="F674" s="238" t="s">
        <v>561</v>
      </c>
      <c r="G674" s="239">
        <v>14</v>
      </c>
      <c r="H674" s="239">
        <v>14</v>
      </c>
      <c r="I674" s="239">
        <v>14</v>
      </c>
      <c r="J674" s="240">
        <v>50</v>
      </c>
      <c r="K674" s="251">
        <v>3.57</v>
      </c>
      <c r="L674" s="12" t="s">
        <v>2134</v>
      </c>
    </row>
    <row r="675" spans="1:12" ht="25.2" customHeight="1">
      <c r="A675" s="242" t="s">
        <v>795</v>
      </c>
      <c r="B675" s="241" t="s">
        <v>796</v>
      </c>
      <c r="C675" s="242" t="s">
        <v>456</v>
      </c>
      <c r="D675" s="242" t="s">
        <v>809</v>
      </c>
      <c r="E675" s="243" t="s">
        <v>810</v>
      </c>
      <c r="F675" s="238" t="s">
        <v>561</v>
      </c>
      <c r="G675" s="239">
        <v>14</v>
      </c>
      <c r="H675" s="239">
        <v>14</v>
      </c>
      <c r="I675" s="239">
        <v>14</v>
      </c>
      <c r="J675" s="240">
        <v>50</v>
      </c>
      <c r="K675" s="251">
        <v>3.57</v>
      </c>
      <c r="L675" s="12" t="s">
        <v>2134</v>
      </c>
    </row>
    <row r="676" spans="1:12" ht="25.2" customHeight="1">
      <c r="A676" s="242" t="s">
        <v>795</v>
      </c>
      <c r="B676" s="241" t="s">
        <v>796</v>
      </c>
      <c r="C676" s="242" t="s">
        <v>456</v>
      </c>
      <c r="D676" s="242" t="s">
        <v>811</v>
      </c>
      <c r="E676" s="243" t="s">
        <v>812</v>
      </c>
      <c r="F676" s="238" t="s">
        <v>561</v>
      </c>
      <c r="G676" s="239">
        <v>14</v>
      </c>
      <c r="H676" s="239">
        <v>14</v>
      </c>
      <c r="I676" s="239">
        <v>14</v>
      </c>
      <c r="J676" s="240">
        <v>50</v>
      </c>
      <c r="K676" s="251">
        <v>3.57</v>
      </c>
      <c r="L676" s="12" t="s">
        <v>2134</v>
      </c>
    </row>
    <row r="677" spans="1:12" ht="25.2" customHeight="1">
      <c r="A677" s="242" t="s">
        <v>795</v>
      </c>
      <c r="B677" s="241" t="s">
        <v>796</v>
      </c>
      <c r="C677" s="242" t="s">
        <v>456</v>
      </c>
      <c r="D677" s="242" t="s">
        <v>813</v>
      </c>
      <c r="E677" s="243" t="s">
        <v>814</v>
      </c>
      <c r="F677" s="238" t="s">
        <v>561</v>
      </c>
      <c r="G677" s="239">
        <v>14</v>
      </c>
      <c r="H677" s="239">
        <v>14</v>
      </c>
      <c r="I677" s="239">
        <v>14</v>
      </c>
      <c r="J677" s="240">
        <v>50</v>
      </c>
      <c r="K677" s="251">
        <v>3.57</v>
      </c>
      <c r="L677" s="12" t="s">
        <v>2134</v>
      </c>
    </row>
    <row r="678" spans="1:12" ht="25.2" customHeight="1">
      <c r="A678" s="242" t="s">
        <v>795</v>
      </c>
      <c r="B678" s="241" t="s">
        <v>796</v>
      </c>
      <c r="C678" s="242" t="s">
        <v>456</v>
      </c>
      <c r="D678" s="242" t="s">
        <v>815</v>
      </c>
      <c r="E678" s="243" t="s">
        <v>816</v>
      </c>
      <c r="F678" s="238" t="s">
        <v>561</v>
      </c>
      <c r="G678" s="239">
        <v>14</v>
      </c>
      <c r="H678" s="239">
        <v>14</v>
      </c>
      <c r="I678" s="239">
        <v>14</v>
      </c>
      <c r="J678" s="240">
        <v>50</v>
      </c>
      <c r="K678" s="251">
        <v>3.57</v>
      </c>
      <c r="L678" s="12" t="s">
        <v>2134</v>
      </c>
    </row>
    <row r="679" spans="1:12" ht="25.2" customHeight="1">
      <c r="A679" s="242" t="s">
        <v>795</v>
      </c>
      <c r="B679" s="241" t="s">
        <v>796</v>
      </c>
      <c r="C679" s="242" t="s">
        <v>456</v>
      </c>
      <c r="D679" s="242" t="s">
        <v>817</v>
      </c>
      <c r="E679" s="243" t="s">
        <v>818</v>
      </c>
      <c r="F679" s="238" t="s">
        <v>561</v>
      </c>
      <c r="G679" s="239">
        <v>14</v>
      </c>
      <c r="H679" s="239">
        <v>14</v>
      </c>
      <c r="I679" s="239">
        <v>14</v>
      </c>
      <c r="J679" s="240">
        <v>50</v>
      </c>
      <c r="K679" s="251">
        <v>3.57</v>
      </c>
      <c r="L679" s="12" t="s">
        <v>2134</v>
      </c>
    </row>
    <row r="680" spans="1:12" ht="25.2" customHeight="1">
      <c r="A680" s="242" t="s">
        <v>795</v>
      </c>
      <c r="B680" s="241" t="s">
        <v>796</v>
      </c>
      <c r="C680" s="242" t="s">
        <v>456</v>
      </c>
      <c r="D680" s="242" t="s">
        <v>819</v>
      </c>
      <c r="E680" s="243" t="s">
        <v>820</v>
      </c>
      <c r="F680" s="238" t="s">
        <v>561</v>
      </c>
      <c r="G680" s="239">
        <v>14</v>
      </c>
      <c r="H680" s="239">
        <v>14</v>
      </c>
      <c r="I680" s="239">
        <v>14</v>
      </c>
      <c r="J680" s="240">
        <v>50</v>
      </c>
      <c r="K680" s="251">
        <v>3.57</v>
      </c>
      <c r="L680" s="12" t="s">
        <v>2134</v>
      </c>
    </row>
    <row r="681" spans="1:12" ht="25.2" customHeight="1">
      <c r="A681" s="242" t="s">
        <v>795</v>
      </c>
      <c r="B681" s="241" t="s">
        <v>796</v>
      </c>
      <c r="C681" s="242" t="s">
        <v>456</v>
      </c>
      <c r="D681" s="242" t="s">
        <v>821</v>
      </c>
      <c r="E681" s="243" t="s">
        <v>822</v>
      </c>
      <c r="F681" s="238" t="s">
        <v>561</v>
      </c>
      <c r="G681" s="239">
        <v>14</v>
      </c>
      <c r="H681" s="239">
        <v>14</v>
      </c>
      <c r="I681" s="239">
        <v>14</v>
      </c>
      <c r="J681" s="240">
        <v>50</v>
      </c>
      <c r="K681" s="251">
        <v>3.57</v>
      </c>
      <c r="L681" s="12" t="s">
        <v>2134</v>
      </c>
    </row>
    <row r="682" spans="1:12" ht="25.2" customHeight="1">
      <c r="A682" s="242" t="s">
        <v>795</v>
      </c>
      <c r="B682" s="241" t="s">
        <v>796</v>
      </c>
      <c r="C682" s="242" t="s">
        <v>456</v>
      </c>
      <c r="D682" s="242" t="s">
        <v>823</v>
      </c>
      <c r="E682" s="243" t="s">
        <v>824</v>
      </c>
      <c r="F682" s="238" t="s">
        <v>561</v>
      </c>
      <c r="G682" s="239">
        <v>14</v>
      </c>
      <c r="H682" s="239">
        <v>14</v>
      </c>
      <c r="I682" s="239">
        <v>14</v>
      </c>
      <c r="J682" s="240">
        <v>50</v>
      </c>
      <c r="K682" s="251">
        <v>3.57</v>
      </c>
      <c r="L682" s="12" t="s">
        <v>2134</v>
      </c>
    </row>
    <row r="683" spans="1:12" ht="25.2" customHeight="1">
      <c r="A683" s="242" t="s">
        <v>795</v>
      </c>
      <c r="B683" s="241" t="s">
        <v>796</v>
      </c>
      <c r="C683" s="242" t="s">
        <v>456</v>
      </c>
      <c r="D683" s="242" t="s">
        <v>825</v>
      </c>
      <c r="E683" s="243" t="s">
        <v>826</v>
      </c>
      <c r="F683" s="238" t="s">
        <v>561</v>
      </c>
      <c r="G683" s="239">
        <v>14</v>
      </c>
      <c r="H683" s="239">
        <v>14</v>
      </c>
      <c r="I683" s="239">
        <v>14</v>
      </c>
      <c r="J683" s="240">
        <v>50</v>
      </c>
      <c r="K683" s="251">
        <v>3.57</v>
      </c>
      <c r="L683" s="12" t="s">
        <v>2134</v>
      </c>
    </row>
    <row r="684" spans="1:12" ht="25.2" customHeight="1">
      <c r="A684" s="242" t="s">
        <v>795</v>
      </c>
      <c r="B684" s="241" t="s">
        <v>796</v>
      </c>
      <c r="C684" s="242" t="s">
        <v>456</v>
      </c>
      <c r="D684" s="242" t="s">
        <v>827</v>
      </c>
      <c r="E684" s="243" t="s">
        <v>828</v>
      </c>
      <c r="F684" s="238" t="s">
        <v>561</v>
      </c>
      <c r="G684" s="239">
        <v>14</v>
      </c>
      <c r="H684" s="239">
        <v>14</v>
      </c>
      <c r="I684" s="239">
        <v>14</v>
      </c>
      <c r="J684" s="240">
        <v>50</v>
      </c>
      <c r="K684" s="251">
        <v>3.57</v>
      </c>
      <c r="L684" s="12" t="s">
        <v>2134</v>
      </c>
    </row>
    <row r="685" spans="1:12" ht="25.2" customHeight="1">
      <c r="A685" s="242" t="s">
        <v>795</v>
      </c>
      <c r="B685" s="241" t="s">
        <v>796</v>
      </c>
      <c r="C685" s="242" t="s">
        <v>456</v>
      </c>
      <c r="D685" s="242" t="s">
        <v>829</v>
      </c>
      <c r="E685" s="243" t="s">
        <v>830</v>
      </c>
      <c r="F685" s="238" t="s">
        <v>561</v>
      </c>
      <c r="G685" s="239">
        <v>14</v>
      </c>
      <c r="H685" s="239">
        <v>14</v>
      </c>
      <c r="I685" s="239">
        <v>14</v>
      </c>
      <c r="J685" s="240">
        <v>50</v>
      </c>
      <c r="K685" s="251">
        <v>3.57</v>
      </c>
      <c r="L685" s="12" t="s">
        <v>2134</v>
      </c>
    </row>
    <row r="686" spans="1:12" ht="25.2" customHeight="1">
      <c r="A686" s="242" t="s">
        <v>795</v>
      </c>
      <c r="B686" s="241" t="s">
        <v>796</v>
      </c>
      <c r="C686" s="242" t="s">
        <v>456</v>
      </c>
      <c r="D686" s="242" t="s">
        <v>831</v>
      </c>
      <c r="E686" s="243" t="s">
        <v>832</v>
      </c>
      <c r="F686" s="238" t="s">
        <v>561</v>
      </c>
      <c r="G686" s="239">
        <v>14</v>
      </c>
      <c r="H686" s="239">
        <v>14</v>
      </c>
      <c r="I686" s="239">
        <v>14</v>
      </c>
      <c r="J686" s="240">
        <v>50</v>
      </c>
      <c r="K686" s="251">
        <v>3.57</v>
      </c>
      <c r="L686" s="12" t="s">
        <v>2134</v>
      </c>
    </row>
    <row r="687" spans="1:12" ht="25.2" customHeight="1">
      <c r="A687" s="242" t="s">
        <v>795</v>
      </c>
      <c r="B687" s="241" t="s">
        <v>796</v>
      </c>
      <c r="C687" s="242" t="s">
        <v>456</v>
      </c>
      <c r="D687" s="242" t="s">
        <v>833</v>
      </c>
      <c r="E687" s="243" t="s">
        <v>834</v>
      </c>
      <c r="F687" s="238" t="s">
        <v>561</v>
      </c>
      <c r="G687" s="239">
        <v>14</v>
      </c>
      <c r="H687" s="239">
        <v>14</v>
      </c>
      <c r="I687" s="239">
        <v>14</v>
      </c>
      <c r="J687" s="240">
        <v>50</v>
      </c>
      <c r="K687" s="251">
        <v>3.57</v>
      </c>
      <c r="L687" s="12" t="s">
        <v>2134</v>
      </c>
    </row>
    <row r="688" spans="1:12" ht="25.2" customHeight="1">
      <c r="A688" s="242" t="s">
        <v>795</v>
      </c>
      <c r="B688" s="241" t="s">
        <v>796</v>
      </c>
      <c r="C688" s="242" t="s">
        <v>456</v>
      </c>
      <c r="D688" s="242" t="s">
        <v>835</v>
      </c>
      <c r="E688" s="243" t="s">
        <v>836</v>
      </c>
      <c r="F688" s="238" t="s">
        <v>561</v>
      </c>
      <c r="G688" s="239">
        <v>14</v>
      </c>
      <c r="H688" s="239">
        <v>14</v>
      </c>
      <c r="I688" s="239">
        <v>14</v>
      </c>
      <c r="J688" s="240">
        <v>50</v>
      </c>
      <c r="K688" s="251">
        <v>3.57</v>
      </c>
      <c r="L688" s="12" t="s">
        <v>2134</v>
      </c>
    </row>
    <row r="689" spans="1:12" ht="25.2" customHeight="1">
      <c r="A689" s="242" t="s">
        <v>795</v>
      </c>
      <c r="B689" s="241" t="s">
        <v>796</v>
      </c>
      <c r="C689" s="242" t="s">
        <v>456</v>
      </c>
      <c r="D689" s="242" t="s">
        <v>837</v>
      </c>
      <c r="E689" s="243" t="s">
        <v>838</v>
      </c>
      <c r="F689" s="238" t="s">
        <v>561</v>
      </c>
      <c r="G689" s="239">
        <v>14</v>
      </c>
      <c r="H689" s="239">
        <v>14</v>
      </c>
      <c r="I689" s="239">
        <v>14</v>
      </c>
      <c r="J689" s="240">
        <v>50</v>
      </c>
      <c r="K689" s="251">
        <v>3.57</v>
      </c>
      <c r="L689" s="12" t="s">
        <v>2134</v>
      </c>
    </row>
    <row r="690" spans="1:12" ht="25.2" customHeight="1">
      <c r="A690" s="242" t="s">
        <v>795</v>
      </c>
      <c r="B690" s="241" t="s">
        <v>796</v>
      </c>
      <c r="C690" s="242" t="s">
        <v>456</v>
      </c>
      <c r="D690" s="242" t="s">
        <v>839</v>
      </c>
      <c r="E690" s="243" t="s">
        <v>840</v>
      </c>
      <c r="F690" s="238" t="s">
        <v>561</v>
      </c>
      <c r="G690" s="239">
        <v>14</v>
      </c>
      <c r="H690" s="239">
        <v>14</v>
      </c>
      <c r="I690" s="239">
        <v>14</v>
      </c>
      <c r="J690" s="240">
        <v>50</v>
      </c>
      <c r="K690" s="251">
        <v>3.57</v>
      </c>
      <c r="L690" s="12" t="s">
        <v>2134</v>
      </c>
    </row>
    <row r="691" spans="1:12" ht="25.2" customHeight="1">
      <c r="A691" s="242" t="s">
        <v>795</v>
      </c>
      <c r="B691" s="241" t="s">
        <v>796</v>
      </c>
      <c r="C691" s="242" t="s">
        <v>456</v>
      </c>
      <c r="D691" s="242" t="s">
        <v>841</v>
      </c>
      <c r="E691" s="243" t="s">
        <v>842</v>
      </c>
      <c r="F691" s="238" t="s">
        <v>561</v>
      </c>
      <c r="G691" s="239">
        <v>14</v>
      </c>
      <c r="H691" s="239">
        <v>14</v>
      </c>
      <c r="I691" s="239">
        <v>14</v>
      </c>
      <c r="J691" s="240">
        <v>50</v>
      </c>
      <c r="K691" s="251">
        <v>3.57</v>
      </c>
      <c r="L691" s="12" t="s">
        <v>2134</v>
      </c>
    </row>
    <row r="692" spans="1:12" ht="25.2" customHeight="1">
      <c r="A692" s="242" t="s">
        <v>795</v>
      </c>
      <c r="B692" s="241" t="s">
        <v>796</v>
      </c>
      <c r="C692" s="242" t="s">
        <v>456</v>
      </c>
      <c r="D692" s="242" t="s">
        <v>843</v>
      </c>
      <c r="E692" s="243" t="s">
        <v>844</v>
      </c>
      <c r="F692" s="238" t="s">
        <v>561</v>
      </c>
      <c r="G692" s="239">
        <v>14</v>
      </c>
      <c r="H692" s="239">
        <v>14</v>
      </c>
      <c r="I692" s="239">
        <v>14</v>
      </c>
      <c r="J692" s="240">
        <v>50</v>
      </c>
      <c r="K692" s="251">
        <v>3.57</v>
      </c>
      <c r="L692" s="12" t="s">
        <v>2134</v>
      </c>
    </row>
    <row r="693" spans="1:12" ht="25.2" customHeight="1">
      <c r="A693" s="242" t="s">
        <v>795</v>
      </c>
      <c r="B693" s="241" t="s">
        <v>796</v>
      </c>
      <c r="C693" s="242" t="s">
        <v>456</v>
      </c>
      <c r="D693" s="242" t="s">
        <v>845</v>
      </c>
      <c r="E693" s="243" t="s">
        <v>846</v>
      </c>
      <c r="F693" s="238" t="s">
        <v>561</v>
      </c>
      <c r="G693" s="239">
        <v>14</v>
      </c>
      <c r="H693" s="239">
        <v>14</v>
      </c>
      <c r="I693" s="239">
        <v>14</v>
      </c>
      <c r="J693" s="240">
        <v>50</v>
      </c>
      <c r="K693" s="251">
        <v>3.57</v>
      </c>
      <c r="L693" s="12" t="s">
        <v>2134</v>
      </c>
    </row>
    <row r="694" spans="1:12" ht="25.2" customHeight="1">
      <c r="A694" s="242" t="s">
        <v>795</v>
      </c>
      <c r="B694" s="241" t="s">
        <v>796</v>
      </c>
      <c r="C694" s="242" t="s">
        <v>456</v>
      </c>
      <c r="D694" s="242" t="s">
        <v>847</v>
      </c>
      <c r="E694" s="243" t="s">
        <v>848</v>
      </c>
      <c r="F694" s="238" t="s">
        <v>561</v>
      </c>
      <c r="G694" s="239">
        <v>14</v>
      </c>
      <c r="H694" s="239">
        <v>14</v>
      </c>
      <c r="I694" s="239">
        <v>14</v>
      </c>
      <c r="J694" s="240">
        <v>50</v>
      </c>
      <c r="K694" s="251">
        <v>3.57</v>
      </c>
      <c r="L694" s="12" t="s">
        <v>2134</v>
      </c>
    </row>
    <row r="695" spans="1:12" ht="25.2" customHeight="1">
      <c r="A695" s="242" t="s">
        <v>795</v>
      </c>
      <c r="B695" s="241" t="s">
        <v>796</v>
      </c>
      <c r="C695" s="242" t="s">
        <v>456</v>
      </c>
      <c r="D695" s="242" t="s">
        <v>849</v>
      </c>
      <c r="E695" s="243" t="s">
        <v>850</v>
      </c>
      <c r="F695" s="238" t="s">
        <v>561</v>
      </c>
      <c r="G695" s="239">
        <v>14</v>
      </c>
      <c r="H695" s="239">
        <v>14</v>
      </c>
      <c r="I695" s="239">
        <v>14</v>
      </c>
      <c r="J695" s="240">
        <v>50</v>
      </c>
      <c r="K695" s="251">
        <v>3.57</v>
      </c>
      <c r="L695" s="12" t="s">
        <v>2134</v>
      </c>
    </row>
    <row r="696" spans="1:12" ht="25.2" customHeight="1">
      <c r="A696" s="242" t="s">
        <v>795</v>
      </c>
      <c r="B696" s="241" t="s">
        <v>796</v>
      </c>
      <c r="C696" s="242" t="s">
        <v>456</v>
      </c>
      <c r="D696" s="242" t="s">
        <v>851</v>
      </c>
      <c r="E696" s="243" t="s">
        <v>852</v>
      </c>
      <c r="F696" s="238" t="s">
        <v>561</v>
      </c>
      <c r="G696" s="239">
        <v>14</v>
      </c>
      <c r="H696" s="239">
        <v>14</v>
      </c>
      <c r="I696" s="239">
        <v>14</v>
      </c>
      <c r="J696" s="240">
        <v>50</v>
      </c>
      <c r="K696" s="251">
        <v>3.57</v>
      </c>
      <c r="L696" s="12" t="s">
        <v>2134</v>
      </c>
    </row>
    <row r="697" spans="1:12" ht="25.2" customHeight="1">
      <c r="A697" s="235" t="s">
        <v>795</v>
      </c>
      <c r="B697" s="236" t="s">
        <v>796</v>
      </c>
      <c r="C697" s="235" t="s">
        <v>456</v>
      </c>
      <c r="D697" s="235" t="s">
        <v>853</v>
      </c>
      <c r="E697" s="244" t="s">
        <v>854</v>
      </c>
      <c r="F697" s="238" t="s">
        <v>561</v>
      </c>
      <c r="G697" s="239">
        <v>14</v>
      </c>
      <c r="H697" s="239">
        <v>14</v>
      </c>
      <c r="I697" s="239">
        <v>14</v>
      </c>
      <c r="J697" s="240">
        <v>50</v>
      </c>
      <c r="K697" s="251">
        <v>3.57</v>
      </c>
      <c r="L697" s="12" t="s">
        <v>2134</v>
      </c>
    </row>
    <row r="698" spans="1:12" ht="25.2" customHeight="1">
      <c r="A698" s="242" t="s">
        <v>795</v>
      </c>
      <c r="B698" s="241" t="s">
        <v>796</v>
      </c>
      <c r="C698" s="242" t="s">
        <v>456</v>
      </c>
      <c r="D698" s="242" t="s">
        <v>855</v>
      </c>
      <c r="E698" s="243" t="s">
        <v>856</v>
      </c>
      <c r="F698" s="238" t="s">
        <v>561</v>
      </c>
      <c r="G698" s="239">
        <v>14</v>
      </c>
      <c r="H698" s="239">
        <v>14</v>
      </c>
      <c r="I698" s="239">
        <v>14</v>
      </c>
      <c r="J698" s="240">
        <v>50</v>
      </c>
      <c r="K698" s="251">
        <v>3.57</v>
      </c>
      <c r="L698" s="12" t="s">
        <v>2134</v>
      </c>
    </row>
    <row r="699" spans="1:12" ht="25.2" customHeight="1">
      <c r="A699" s="242" t="s">
        <v>795</v>
      </c>
      <c r="B699" s="241" t="s">
        <v>796</v>
      </c>
      <c r="C699" s="242" t="s">
        <v>456</v>
      </c>
      <c r="D699" s="242" t="s">
        <v>857</v>
      </c>
      <c r="E699" s="243" t="s">
        <v>858</v>
      </c>
      <c r="F699" s="238" t="s">
        <v>561</v>
      </c>
      <c r="G699" s="239">
        <v>14</v>
      </c>
      <c r="H699" s="239">
        <v>14</v>
      </c>
      <c r="I699" s="239">
        <v>14</v>
      </c>
      <c r="J699" s="240">
        <v>50</v>
      </c>
      <c r="K699" s="251">
        <v>3.57</v>
      </c>
      <c r="L699" s="12" t="s">
        <v>2134</v>
      </c>
    </row>
    <row r="700" spans="1:12" ht="25.2" customHeight="1">
      <c r="A700" s="242" t="s">
        <v>795</v>
      </c>
      <c r="B700" s="241" t="s">
        <v>796</v>
      </c>
      <c r="C700" s="242" t="s">
        <v>456</v>
      </c>
      <c r="D700" s="242" t="s">
        <v>859</v>
      </c>
      <c r="E700" s="243" t="s">
        <v>860</v>
      </c>
      <c r="F700" s="238" t="s">
        <v>561</v>
      </c>
      <c r="G700" s="239">
        <v>14</v>
      </c>
      <c r="H700" s="239">
        <v>14</v>
      </c>
      <c r="I700" s="239">
        <v>14</v>
      </c>
      <c r="J700" s="240">
        <v>50</v>
      </c>
      <c r="K700" s="251">
        <v>3.57</v>
      </c>
      <c r="L700" s="12" t="s">
        <v>2134</v>
      </c>
    </row>
    <row r="701" spans="1:12" ht="25.2" customHeight="1">
      <c r="A701" s="242" t="s">
        <v>795</v>
      </c>
      <c r="B701" s="241" t="s">
        <v>796</v>
      </c>
      <c r="C701" s="242" t="s">
        <v>456</v>
      </c>
      <c r="D701" s="242" t="s">
        <v>861</v>
      </c>
      <c r="E701" s="243" t="s">
        <v>862</v>
      </c>
      <c r="F701" s="238" t="s">
        <v>561</v>
      </c>
      <c r="G701" s="239">
        <v>14</v>
      </c>
      <c r="H701" s="239">
        <v>14</v>
      </c>
      <c r="I701" s="239">
        <v>14</v>
      </c>
      <c r="J701" s="240">
        <v>50</v>
      </c>
      <c r="K701" s="251">
        <v>3.57</v>
      </c>
      <c r="L701" s="12" t="s">
        <v>2134</v>
      </c>
    </row>
    <row r="702" spans="1:12" ht="25.2" customHeight="1">
      <c r="A702" s="242" t="s">
        <v>795</v>
      </c>
      <c r="B702" s="241" t="s">
        <v>796</v>
      </c>
      <c r="C702" s="242" t="s">
        <v>456</v>
      </c>
      <c r="D702" s="242" t="s">
        <v>863</v>
      </c>
      <c r="E702" s="243" t="s">
        <v>864</v>
      </c>
      <c r="F702" s="238" t="s">
        <v>561</v>
      </c>
      <c r="G702" s="239">
        <v>14</v>
      </c>
      <c r="H702" s="239">
        <v>14</v>
      </c>
      <c r="I702" s="239">
        <v>14</v>
      </c>
      <c r="J702" s="240">
        <v>50</v>
      </c>
      <c r="K702" s="251">
        <v>3.57</v>
      </c>
      <c r="L702" s="12" t="s">
        <v>2134</v>
      </c>
    </row>
    <row r="703" spans="1:12" ht="25.2" customHeight="1">
      <c r="A703" s="242" t="s">
        <v>795</v>
      </c>
      <c r="B703" s="241" t="s">
        <v>796</v>
      </c>
      <c r="C703" s="242" t="s">
        <v>456</v>
      </c>
      <c r="D703" s="242" t="s">
        <v>865</v>
      </c>
      <c r="E703" s="243" t="s">
        <v>866</v>
      </c>
      <c r="F703" s="238" t="s">
        <v>561</v>
      </c>
      <c r="G703" s="239">
        <v>14</v>
      </c>
      <c r="H703" s="239">
        <v>14</v>
      </c>
      <c r="I703" s="239">
        <v>14</v>
      </c>
      <c r="J703" s="240">
        <v>50</v>
      </c>
      <c r="K703" s="251">
        <v>3.57</v>
      </c>
      <c r="L703" s="12" t="s">
        <v>2134</v>
      </c>
    </row>
    <row r="704" spans="1:12" ht="25.2" customHeight="1">
      <c r="A704" s="13"/>
      <c r="B704" s="37" t="s">
        <v>2341</v>
      </c>
      <c r="C704" s="37" t="s">
        <v>456</v>
      </c>
      <c r="D704" s="13" t="s">
        <v>2342</v>
      </c>
      <c r="E704" s="13"/>
      <c r="F704" s="324" t="s">
        <v>561</v>
      </c>
      <c r="G704" s="13"/>
      <c r="H704" s="13">
        <v>5</v>
      </c>
      <c r="I704" s="13">
        <v>7</v>
      </c>
      <c r="J704" s="325">
        <v>50</v>
      </c>
      <c r="K704" s="15">
        <v>10</v>
      </c>
      <c r="L704" s="12" t="s">
        <v>420</v>
      </c>
    </row>
    <row r="705" spans="1:12" ht="25.2" customHeight="1">
      <c r="A705" s="13" t="s">
        <v>2343</v>
      </c>
      <c r="B705" s="13" t="s">
        <v>2344</v>
      </c>
      <c r="C705" s="13" t="s">
        <v>456</v>
      </c>
      <c r="D705" s="13" t="s">
        <v>2345</v>
      </c>
      <c r="E705" s="13"/>
      <c r="F705" s="324" t="s">
        <v>561</v>
      </c>
      <c r="G705" s="13"/>
      <c r="H705" s="13">
        <v>4</v>
      </c>
      <c r="I705" s="13">
        <v>5</v>
      </c>
      <c r="J705" s="325">
        <v>50</v>
      </c>
      <c r="K705" s="15">
        <v>12.5</v>
      </c>
      <c r="L705" s="12" t="s">
        <v>420</v>
      </c>
    </row>
    <row r="706" spans="1:12" ht="25.2" customHeight="1">
      <c r="A706" s="13" t="s">
        <v>2343</v>
      </c>
      <c r="B706" s="13" t="s">
        <v>2344</v>
      </c>
      <c r="C706" s="13" t="s">
        <v>456</v>
      </c>
      <c r="D706" s="13" t="s">
        <v>2346</v>
      </c>
      <c r="E706" s="13"/>
      <c r="F706" s="324" t="s">
        <v>561</v>
      </c>
      <c r="G706" s="13"/>
      <c r="H706" s="13">
        <v>4</v>
      </c>
      <c r="I706" s="13">
        <v>5</v>
      </c>
      <c r="J706" s="325">
        <v>50</v>
      </c>
      <c r="K706" s="15">
        <v>12.5</v>
      </c>
      <c r="L706" s="12" t="s">
        <v>420</v>
      </c>
    </row>
    <row r="707" spans="1:12" ht="25.2" customHeight="1">
      <c r="A707" s="13" t="s">
        <v>2396</v>
      </c>
      <c r="B707" s="37" t="s">
        <v>2341</v>
      </c>
      <c r="C707" s="13" t="s">
        <v>456</v>
      </c>
      <c r="D707" s="13" t="s">
        <v>2397</v>
      </c>
      <c r="E707" s="13"/>
      <c r="F707" s="13" t="s">
        <v>561</v>
      </c>
      <c r="G707" s="330"/>
      <c r="H707" s="330">
        <v>5</v>
      </c>
      <c r="I707" s="330">
        <v>7</v>
      </c>
      <c r="J707" s="330">
        <v>50</v>
      </c>
      <c r="K707" s="15">
        <v>10</v>
      </c>
      <c r="L707" s="12" t="s">
        <v>421</v>
      </c>
    </row>
    <row r="708" spans="1:12" ht="25.2" customHeight="1">
      <c r="A708" s="37" t="s">
        <v>2396</v>
      </c>
      <c r="B708" s="287" t="s">
        <v>2341</v>
      </c>
      <c r="C708" s="37" t="s">
        <v>456</v>
      </c>
      <c r="D708" s="13" t="s">
        <v>2398</v>
      </c>
      <c r="E708" s="13"/>
      <c r="F708" s="324" t="s">
        <v>561</v>
      </c>
      <c r="G708" s="331"/>
      <c r="H708" s="331">
        <v>5</v>
      </c>
      <c r="I708" s="331">
        <v>7</v>
      </c>
      <c r="J708" s="325">
        <v>50</v>
      </c>
      <c r="K708" s="15">
        <v>10</v>
      </c>
      <c r="L708" s="12" t="s">
        <v>421</v>
      </c>
    </row>
    <row r="709" spans="1:12" ht="25.2" customHeight="1">
      <c r="A709" s="13" t="s">
        <v>2396</v>
      </c>
      <c r="B709" s="37" t="s">
        <v>2341</v>
      </c>
      <c r="C709" s="37" t="s">
        <v>456</v>
      </c>
      <c r="D709" s="13" t="s">
        <v>2342</v>
      </c>
      <c r="E709" s="13"/>
      <c r="F709" s="324" t="s">
        <v>561</v>
      </c>
      <c r="G709" s="13"/>
      <c r="H709" s="13">
        <v>5</v>
      </c>
      <c r="I709" s="13">
        <v>7</v>
      </c>
      <c r="J709" s="325">
        <v>50</v>
      </c>
      <c r="K709" s="15">
        <v>10</v>
      </c>
      <c r="L709" s="12" t="s">
        <v>421</v>
      </c>
    </row>
    <row r="710" spans="1:12" ht="25.2" customHeight="1">
      <c r="A710" s="13" t="s">
        <v>2396</v>
      </c>
      <c r="B710" s="13" t="s">
        <v>2341</v>
      </c>
      <c r="C710" s="13" t="s">
        <v>456</v>
      </c>
      <c r="D710" s="13" t="s">
        <v>2399</v>
      </c>
      <c r="E710" s="13"/>
      <c r="F710" s="324" t="s">
        <v>561</v>
      </c>
      <c r="G710" s="13"/>
      <c r="H710" s="13">
        <v>5</v>
      </c>
      <c r="I710" s="13">
        <v>7</v>
      </c>
      <c r="J710" s="325">
        <v>50</v>
      </c>
      <c r="K710" s="15">
        <v>10</v>
      </c>
      <c r="L710" s="12" t="s">
        <v>421</v>
      </c>
    </row>
    <row r="711" spans="1:12" ht="25.2" customHeight="1">
      <c r="A711" s="13" t="s">
        <v>2396</v>
      </c>
      <c r="B711" s="13" t="s">
        <v>2341</v>
      </c>
      <c r="C711" s="13" t="s">
        <v>456</v>
      </c>
      <c r="D711" s="13" t="s">
        <v>2400</v>
      </c>
      <c r="E711" s="13"/>
      <c r="F711" s="324" t="s">
        <v>561</v>
      </c>
      <c r="G711" s="13"/>
      <c r="H711" s="13">
        <v>5</v>
      </c>
      <c r="I711" s="13">
        <v>7</v>
      </c>
      <c r="J711" s="325">
        <v>50</v>
      </c>
      <c r="K711" s="15">
        <v>10</v>
      </c>
      <c r="L711" s="12" t="s">
        <v>421</v>
      </c>
    </row>
    <row r="712" spans="1:12" ht="25.2" customHeight="1">
      <c r="A712" s="13" t="s">
        <v>2343</v>
      </c>
      <c r="B712" s="13" t="s">
        <v>2344</v>
      </c>
      <c r="C712" s="13" t="s">
        <v>456</v>
      </c>
      <c r="D712" s="13" t="s">
        <v>2345</v>
      </c>
      <c r="E712" s="13"/>
      <c r="F712" s="324" t="s">
        <v>561</v>
      </c>
      <c r="G712" s="13"/>
      <c r="H712" s="13">
        <v>4</v>
      </c>
      <c r="I712" s="13">
        <v>5</v>
      </c>
      <c r="J712" s="325">
        <v>50</v>
      </c>
      <c r="K712" s="15">
        <v>12.5</v>
      </c>
      <c r="L712" s="12" t="s">
        <v>421</v>
      </c>
    </row>
    <row r="713" spans="1:12" ht="25.2" customHeight="1">
      <c r="A713" s="13" t="s">
        <v>2343</v>
      </c>
      <c r="B713" s="13" t="s">
        <v>2344</v>
      </c>
      <c r="C713" s="13" t="s">
        <v>456</v>
      </c>
      <c r="D713" s="13" t="s">
        <v>2346</v>
      </c>
      <c r="E713" s="13"/>
      <c r="F713" s="324" t="s">
        <v>561</v>
      </c>
      <c r="G713" s="13"/>
      <c r="H713" s="13">
        <v>4</v>
      </c>
      <c r="I713" s="13">
        <v>5</v>
      </c>
      <c r="J713" s="325">
        <v>50</v>
      </c>
      <c r="K713" s="15">
        <v>12.5</v>
      </c>
      <c r="L713" s="12" t="s">
        <v>421</v>
      </c>
    </row>
    <row r="714" spans="1:12" ht="25.2" customHeight="1">
      <c r="A714" s="13" t="s">
        <v>2401</v>
      </c>
      <c r="B714" s="13" t="s">
        <v>2402</v>
      </c>
      <c r="C714" s="13" t="s">
        <v>456</v>
      </c>
      <c r="D714" s="13" t="s">
        <v>2403</v>
      </c>
      <c r="E714" s="13"/>
      <c r="F714" s="324" t="s">
        <v>561</v>
      </c>
      <c r="G714" s="13"/>
      <c r="H714" s="13">
        <v>2</v>
      </c>
      <c r="I714" s="13">
        <v>3</v>
      </c>
      <c r="J714" s="325">
        <v>50</v>
      </c>
      <c r="K714" s="15">
        <v>25</v>
      </c>
      <c r="L714" s="12" t="s">
        <v>421</v>
      </c>
    </row>
    <row r="715" spans="1:12" ht="25.2" customHeight="1">
      <c r="A715" s="13" t="s">
        <v>2404</v>
      </c>
      <c r="B715" s="13" t="s">
        <v>2405</v>
      </c>
      <c r="C715" s="13" t="s">
        <v>456</v>
      </c>
      <c r="D715" s="13" t="s">
        <v>2406</v>
      </c>
      <c r="E715" s="13"/>
      <c r="F715" s="324" t="s">
        <v>561</v>
      </c>
      <c r="G715" s="13"/>
      <c r="H715" s="13">
        <v>4</v>
      </c>
      <c r="I715" s="13">
        <v>5</v>
      </c>
      <c r="J715" s="325">
        <v>50</v>
      </c>
      <c r="K715" s="15">
        <v>12.5</v>
      </c>
      <c r="L715" s="12" t="s">
        <v>421</v>
      </c>
    </row>
    <row r="716" spans="1:12" ht="25.2" customHeight="1">
      <c r="A716" s="13" t="s">
        <v>2407</v>
      </c>
      <c r="B716" s="13" t="s">
        <v>2408</v>
      </c>
      <c r="C716" s="13" t="s">
        <v>456</v>
      </c>
      <c r="D716" s="13" t="s">
        <v>2409</v>
      </c>
      <c r="E716" s="13"/>
      <c r="F716" s="324" t="s">
        <v>561</v>
      </c>
      <c r="G716" s="13"/>
      <c r="H716" s="13">
        <v>3</v>
      </c>
      <c r="I716" s="13">
        <v>4</v>
      </c>
      <c r="J716" s="325">
        <v>50</v>
      </c>
      <c r="K716" s="15">
        <v>16.66</v>
      </c>
      <c r="L716" s="12" t="s">
        <v>421</v>
      </c>
    </row>
    <row r="717" spans="1:12" ht="25.2" customHeight="1">
      <c r="A717" s="13" t="s">
        <v>2410</v>
      </c>
      <c r="B717" s="13" t="s">
        <v>2408</v>
      </c>
      <c r="C717" s="13" t="s">
        <v>456</v>
      </c>
      <c r="D717" s="13" t="s">
        <v>2411</v>
      </c>
      <c r="E717" s="13"/>
      <c r="F717" s="324" t="s">
        <v>561</v>
      </c>
      <c r="G717" s="13"/>
      <c r="H717" s="13">
        <v>3</v>
      </c>
      <c r="I717" s="13">
        <v>4</v>
      </c>
      <c r="J717" s="332">
        <v>50</v>
      </c>
      <c r="K717" s="15">
        <v>16.66</v>
      </c>
      <c r="L717" s="12" t="s">
        <v>421</v>
      </c>
    </row>
    <row r="718" spans="1:12" ht="25.2" customHeight="1">
      <c r="A718" s="12" t="s">
        <v>2500</v>
      </c>
      <c r="B718" s="59" t="s">
        <v>2501</v>
      </c>
      <c r="C718" s="13" t="s">
        <v>456</v>
      </c>
      <c r="D718" s="12" t="s">
        <v>2502</v>
      </c>
      <c r="E718" s="231" t="s">
        <v>2503</v>
      </c>
      <c r="F718" s="12" t="s">
        <v>2504</v>
      </c>
      <c r="G718" s="106">
        <v>4</v>
      </c>
      <c r="H718" s="106">
        <v>4</v>
      </c>
      <c r="I718" s="106">
        <v>5</v>
      </c>
      <c r="J718" s="60">
        <v>50</v>
      </c>
      <c r="K718" s="18">
        <v>12.5</v>
      </c>
      <c r="L718" s="12" t="s">
        <v>422</v>
      </c>
    </row>
    <row r="719" spans="1:12" ht="25.2" customHeight="1">
      <c r="A719" s="334" t="s">
        <v>2483</v>
      </c>
      <c r="B719" s="334" t="s">
        <v>2482</v>
      </c>
      <c r="C719" s="99" t="s">
        <v>456</v>
      </c>
      <c r="D719" s="290" t="s">
        <v>2505</v>
      </c>
      <c r="E719" s="64" t="s">
        <v>2506</v>
      </c>
      <c r="F719" s="28" t="s">
        <v>738</v>
      </c>
      <c r="G719" s="69">
        <v>3</v>
      </c>
      <c r="H719" s="69">
        <v>3</v>
      </c>
      <c r="I719" s="69">
        <v>3</v>
      </c>
      <c r="J719" s="108">
        <v>50</v>
      </c>
      <c r="K719" s="56">
        <v>16.66</v>
      </c>
      <c r="L719" s="12" t="s">
        <v>422</v>
      </c>
    </row>
    <row r="720" spans="1:12" ht="25.2" customHeight="1">
      <c r="A720" s="12" t="s">
        <v>2507</v>
      </c>
      <c r="B720" s="59" t="s">
        <v>2508</v>
      </c>
      <c r="C720" s="99" t="s">
        <v>456</v>
      </c>
      <c r="D720" s="12" t="s">
        <v>2509</v>
      </c>
      <c r="E720" s="64" t="s">
        <v>2510</v>
      </c>
      <c r="F720" s="28" t="s">
        <v>738</v>
      </c>
      <c r="G720" s="21">
        <v>3</v>
      </c>
      <c r="H720" s="21">
        <v>3</v>
      </c>
      <c r="I720" s="21">
        <v>3</v>
      </c>
      <c r="J720" s="108">
        <v>50</v>
      </c>
      <c r="K720" s="56">
        <v>16.66</v>
      </c>
      <c r="L720" s="12" t="s">
        <v>422</v>
      </c>
    </row>
    <row r="721" spans="1:26" ht="25.2" customHeight="1">
      <c r="A721" s="12" t="s">
        <v>2511</v>
      </c>
      <c r="B721" s="12" t="s">
        <v>2512</v>
      </c>
      <c r="C721" s="21" t="s">
        <v>456</v>
      </c>
      <c r="D721" s="12" t="s">
        <v>2513</v>
      </c>
      <c r="E721" s="64" t="s">
        <v>2514</v>
      </c>
      <c r="F721" s="28" t="s">
        <v>738</v>
      </c>
      <c r="G721" s="21">
        <v>4</v>
      </c>
      <c r="H721" s="21">
        <v>4</v>
      </c>
      <c r="I721" s="21">
        <v>5</v>
      </c>
      <c r="J721" s="108">
        <v>50</v>
      </c>
      <c r="K721" s="56">
        <v>12.5</v>
      </c>
      <c r="L721" s="12" t="s">
        <v>422</v>
      </c>
    </row>
    <row r="722" spans="1:26" ht="25.2" customHeight="1">
      <c r="A722" s="12" t="s">
        <v>2511</v>
      </c>
      <c r="B722" s="12" t="s">
        <v>2512</v>
      </c>
      <c r="C722" s="21" t="s">
        <v>456</v>
      </c>
      <c r="D722" s="12" t="s">
        <v>2515</v>
      </c>
      <c r="E722" s="64" t="s">
        <v>2516</v>
      </c>
      <c r="F722" s="28" t="s">
        <v>738</v>
      </c>
      <c r="G722" s="21">
        <v>4</v>
      </c>
      <c r="H722" s="21">
        <v>4</v>
      </c>
      <c r="I722" s="21">
        <v>5</v>
      </c>
      <c r="J722" s="108">
        <v>50</v>
      </c>
      <c r="K722" s="56">
        <v>12.5</v>
      </c>
      <c r="L722" s="12" t="s">
        <v>422</v>
      </c>
    </row>
    <row r="723" spans="1:26" ht="25.2" customHeight="1">
      <c r="A723" s="238" t="s">
        <v>2655</v>
      </c>
      <c r="B723" s="238" t="s">
        <v>2656</v>
      </c>
      <c r="C723" s="238" t="s">
        <v>456</v>
      </c>
      <c r="D723" s="238" t="s">
        <v>2657</v>
      </c>
      <c r="E723" s="238" t="s">
        <v>2658</v>
      </c>
      <c r="F723" s="238" t="s">
        <v>2659</v>
      </c>
      <c r="G723" s="238">
        <v>6</v>
      </c>
      <c r="H723" s="238">
        <v>1</v>
      </c>
      <c r="I723" s="238">
        <v>6</v>
      </c>
      <c r="J723" s="341">
        <v>50</v>
      </c>
      <c r="K723" s="253">
        <v>8.33</v>
      </c>
      <c r="L723" s="12" t="s">
        <v>441</v>
      </c>
      <c r="M723" s="234"/>
      <c r="N723" s="234"/>
      <c r="O723" s="234"/>
      <c r="P723" s="234"/>
      <c r="Q723" s="234"/>
      <c r="R723" s="234"/>
      <c r="S723" s="234"/>
      <c r="T723" s="234"/>
      <c r="U723" s="234"/>
      <c r="V723" s="234"/>
      <c r="W723" s="234"/>
      <c r="X723" s="234"/>
      <c r="Y723" s="234"/>
      <c r="Z723" s="234"/>
    </row>
    <row r="724" spans="1:26" ht="25.2" customHeight="1">
      <c r="A724" s="238" t="s">
        <v>2655</v>
      </c>
      <c r="B724" s="238" t="s">
        <v>2656</v>
      </c>
      <c r="C724" s="238" t="s">
        <v>456</v>
      </c>
      <c r="D724" s="238" t="s">
        <v>2660</v>
      </c>
      <c r="E724" s="238" t="s">
        <v>2658</v>
      </c>
      <c r="F724" s="238" t="s">
        <v>2659</v>
      </c>
      <c r="G724" s="238">
        <v>6</v>
      </c>
      <c r="H724" s="238">
        <v>1</v>
      </c>
      <c r="I724" s="238">
        <v>6</v>
      </c>
      <c r="J724" s="341">
        <v>50</v>
      </c>
      <c r="K724" s="253">
        <v>8.33</v>
      </c>
      <c r="L724" s="12" t="s">
        <v>441</v>
      </c>
      <c r="M724" s="234"/>
      <c r="N724" s="234"/>
      <c r="O724" s="234"/>
      <c r="P724" s="234"/>
      <c r="Q724" s="234"/>
      <c r="R724" s="234"/>
      <c r="S724" s="234"/>
      <c r="T724" s="234"/>
      <c r="U724" s="234"/>
      <c r="V724" s="234"/>
      <c r="W724" s="234"/>
      <c r="X724" s="234"/>
      <c r="Y724" s="234"/>
      <c r="Z724" s="234"/>
    </row>
    <row r="725" spans="1:26" ht="25.2" customHeight="1">
      <c r="A725" s="238" t="s">
        <v>2655</v>
      </c>
      <c r="B725" s="238" t="s">
        <v>2656</v>
      </c>
      <c r="C725" s="238" t="s">
        <v>456</v>
      </c>
      <c r="D725" s="238" t="s">
        <v>2661</v>
      </c>
      <c r="E725" s="238" t="s">
        <v>2658</v>
      </c>
      <c r="F725" s="238" t="s">
        <v>2659</v>
      </c>
      <c r="G725" s="238">
        <v>6</v>
      </c>
      <c r="H725" s="238">
        <v>1</v>
      </c>
      <c r="I725" s="238">
        <v>6</v>
      </c>
      <c r="J725" s="341">
        <v>50</v>
      </c>
      <c r="K725" s="253">
        <v>8.33</v>
      </c>
      <c r="L725" s="12" t="s">
        <v>441</v>
      </c>
      <c r="M725" s="234"/>
      <c r="N725" s="234"/>
      <c r="O725" s="234"/>
      <c r="P725" s="234"/>
      <c r="Q725" s="234"/>
      <c r="R725" s="234"/>
      <c r="S725" s="234"/>
      <c r="T725" s="234"/>
      <c r="U725" s="234"/>
      <c r="V725" s="234"/>
      <c r="W725" s="234"/>
      <c r="X725" s="234"/>
      <c r="Y725" s="234"/>
      <c r="Z725" s="234"/>
    </row>
    <row r="726" spans="1:26" ht="25.2" customHeight="1">
      <c r="A726" s="238" t="s">
        <v>2655</v>
      </c>
      <c r="B726" s="238" t="s">
        <v>2656</v>
      </c>
      <c r="C726" s="238" t="s">
        <v>456</v>
      </c>
      <c r="D726" s="238" t="s">
        <v>2662</v>
      </c>
      <c r="E726" s="238" t="s">
        <v>2658</v>
      </c>
      <c r="F726" s="238" t="s">
        <v>2659</v>
      </c>
      <c r="G726" s="238">
        <v>6</v>
      </c>
      <c r="H726" s="238">
        <v>1</v>
      </c>
      <c r="I726" s="238">
        <v>6</v>
      </c>
      <c r="J726" s="341">
        <v>50</v>
      </c>
      <c r="K726" s="253">
        <v>8.33</v>
      </c>
      <c r="L726" s="12" t="s">
        <v>441</v>
      </c>
      <c r="M726" s="234"/>
      <c r="N726" s="234"/>
      <c r="O726" s="234"/>
      <c r="P726" s="234"/>
      <c r="Q726" s="234"/>
      <c r="R726" s="234"/>
      <c r="S726" s="234"/>
      <c r="T726" s="234"/>
      <c r="U726" s="234"/>
      <c r="V726" s="234"/>
      <c r="W726" s="234"/>
      <c r="X726" s="234"/>
      <c r="Y726" s="234"/>
      <c r="Z726" s="234"/>
    </row>
    <row r="727" spans="1:26" ht="25.2" customHeight="1">
      <c r="A727" s="238" t="s">
        <v>2655</v>
      </c>
      <c r="B727" s="238" t="s">
        <v>2656</v>
      </c>
      <c r="C727" s="238" t="s">
        <v>456</v>
      </c>
      <c r="D727" s="238" t="s">
        <v>2663</v>
      </c>
      <c r="E727" s="238" t="s">
        <v>2658</v>
      </c>
      <c r="F727" s="238" t="s">
        <v>2659</v>
      </c>
      <c r="G727" s="238">
        <v>6</v>
      </c>
      <c r="H727" s="238">
        <v>1</v>
      </c>
      <c r="I727" s="238">
        <v>6</v>
      </c>
      <c r="J727" s="341">
        <v>50</v>
      </c>
      <c r="K727" s="253">
        <v>8.33</v>
      </c>
      <c r="L727" s="12" t="s">
        <v>441</v>
      </c>
      <c r="M727" s="234"/>
      <c r="N727" s="234"/>
      <c r="O727" s="234"/>
      <c r="P727" s="234"/>
      <c r="Q727" s="234"/>
      <c r="R727" s="234"/>
      <c r="S727" s="234"/>
      <c r="T727" s="234"/>
      <c r="U727" s="234"/>
      <c r="V727" s="234"/>
      <c r="W727" s="234"/>
      <c r="X727" s="234"/>
      <c r="Y727" s="234"/>
      <c r="Z727" s="234"/>
    </row>
    <row r="728" spans="1:26" ht="25.2" customHeight="1">
      <c r="A728" s="238" t="s">
        <v>2655</v>
      </c>
      <c r="B728" s="238" t="s">
        <v>2656</v>
      </c>
      <c r="C728" s="238" t="s">
        <v>456</v>
      </c>
      <c r="D728" s="238" t="s">
        <v>2664</v>
      </c>
      <c r="E728" s="238" t="s">
        <v>2658</v>
      </c>
      <c r="F728" s="238" t="s">
        <v>2659</v>
      </c>
      <c r="G728" s="238">
        <v>6</v>
      </c>
      <c r="H728" s="238">
        <v>1</v>
      </c>
      <c r="I728" s="238">
        <v>6</v>
      </c>
      <c r="J728" s="341">
        <v>50</v>
      </c>
      <c r="K728" s="253">
        <v>8.33</v>
      </c>
      <c r="L728" s="12" t="s">
        <v>441</v>
      </c>
      <c r="M728" s="234"/>
      <c r="N728" s="234"/>
      <c r="O728" s="234"/>
      <c r="P728" s="234"/>
      <c r="Q728" s="234"/>
      <c r="R728" s="234"/>
      <c r="S728" s="234"/>
      <c r="T728" s="234"/>
      <c r="U728" s="234"/>
      <c r="V728" s="234"/>
      <c r="W728" s="234"/>
      <c r="X728" s="234"/>
      <c r="Y728" s="234"/>
      <c r="Z728" s="234"/>
    </row>
    <row r="729" spans="1:26" ht="25.2" customHeight="1">
      <c r="A729" s="238" t="s">
        <v>2665</v>
      </c>
      <c r="B729" s="238" t="s">
        <v>2666</v>
      </c>
      <c r="C729" s="238" t="s">
        <v>456</v>
      </c>
      <c r="D729" s="238" t="s">
        <v>2667</v>
      </c>
      <c r="E729" s="238" t="s">
        <v>2668</v>
      </c>
      <c r="F729" s="238" t="s">
        <v>2659</v>
      </c>
      <c r="G729" s="238">
        <v>7</v>
      </c>
      <c r="H729" s="238">
        <v>1</v>
      </c>
      <c r="I729" s="238">
        <v>8</v>
      </c>
      <c r="J729" s="341">
        <v>50</v>
      </c>
      <c r="K729" s="253">
        <v>7.14</v>
      </c>
      <c r="L729" s="12" t="s">
        <v>441</v>
      </c>
      <c r="M729" s="234"/>
      <c r="N729" s="234"/>
      <c r="O729" s="234"/>
      <c r="P729" s="234"/>
      <c r="Q729" s="234"/>
      <c r="R729" s="234"/>
      <c r="S729" s="234"/>
      <c r="T729" s="234"/>
      <c r="U729" s="234"/>
      <c r="V729" s="234"/>
      <c r="W729" s="234"/>
      <c r="X729" s="234"/>
      <c r="Y729" s="234"/>
      <c r="Z729" s="234"/>
    </row>
    <row r="730" spans="1:26" ht="25.2" customHeight="1">
      <c r="A730" s="238" t="s">
        <v>2665</v>
      </c>
      <c r="B730" s="238" t="s">
        <v>2666</v>
      </c>
      <c r="C730" s="238" t="s">
        <v>456</v>
      </c>
      <c r="D730" s="238" t="s">
        <v>2669</v>
      </c>
      <c r="E730" s="238" t="s">
        <v>2668</v>
      </c>
      <c r="F730" s="238" t="s">
        <v>2659</v>
      </c>
      <c r="G730" s="238">
        <v>7</v>
      </c>
      <c r="H730" s="238">
        <v>1</v>
      </c>
      <c r="I730" s="238">
        <v>8</v>
      </c>
      <c r="J730" s="341">
        <v>50</v>
      </c>
      <c r="K730" s="253">
        <v>7.14</v>
      </c>
      <c r="L730" s="12" t="s">
        <v>441</v>
      </c>
      <c r="M730" s="234"/>
      <c r="N730" s="234"/>
      <c r="O730" s="234"/>
      <c r="P730" s="234"/>
      <c r="Q730" s="234"/>
      <c r="R730" s="234"/>
      <c r="S730" s="234"/>
      <c r="T730" s="234"/>
      <c r="U730" s="234"/>
      <c r="V730" s="234"/>
      <c r="W730" s="234"/>
      <c r="X730" s="234"/>
      <c r="Y730" s="234"/>
      <c r="Z730" s="234"/>
    </row>
    <row r="731" spans="1:26" ht="25.2" customHeight="1">
      <c r="A731" s="238" t="s">
        <v>2665</v>
      </c>
      <c r="B731" s="238" t="s">
        <v>2666</v>
      </c>
      <c r="C731" s="238" t="s">
        <v>456</v>
      </c>
      <c r="D731" s="238" t="s">
        <v>2670</v>
      </c>
      <c r="E731" s="238" t="s">
        <v>2668</v>
      </c>
      <c r="F731" s="238" t="s">
        <v>2659</v>
      </c>
      <c r="G731" s="238">
        <v>7</v>
      </c>
      <c r="H731" s="238">
        <v>1</v>
      </c>
      <c r="I731" s="238">
        <v>8</v>
      </c>
      <c r="J731" s="341">
        <v>50</v>
      </c>
      <c r="K731" s="253">
        <v>7.14</v>
      </c>
      <c r="L731" s="12" t="s">
        <v>441</v>
      </c>
      <c r="M731" s="234"/>
      <c r="N731" s="234"/>
      <c r="O731" s="234"/>
      <c r="P731" s="234"/>
      <c r="Q731" s="234"/>
      <c r="R731" s="234"/>
      <c r="S731" s="234"/>
      <c r="T731" s="234"/>
      <c r="U731" s="234"/>
      <c r="V731" s="234"/>
      <c r="W731" s="234"/>
      <c r="X731" s="234"/>
      <c r="Y731" s="234"/>
      <c r="Z731" s="234"/>
    </row>
    <row r="732" spans="1:26" ht="25.2" customHeight="1">
      <c r="A732" s="238" t="s">
        <v>2671</v>
      </c>
      <c r="B732" s="238" t="s">
        <v>2672</v>
      </c>
      <c r="C732" s="238" t="s">
        <v>456</v>
      </c>
      <c r="D732" s="238" t="s">
        <v>2673</v>
      </c>
      <c r="E732" s="238" t="s">
        <v>2674</v>
      </c>
      <c r="F732" s="238" t="s">
        <v>2659</v>
      </c>
      <c r="G732" s="238">
        <v>10</v>
      </c>
      <c r="H732" s="238">
        <v>1</v>
      </c>
      <c r="I732" s="238">
        <v>12</v>
      </c>
      <c r="J732" s="341">
        <v>50</v>
      </c>
      <c r="K732" s="253">
        <f t="shared" ref="K732:K736" si="26">J732/G732</f>
        <v>5</v>
      </c>
      <c r="L732" s="12" t="s">
        <v>441</v>
      </c>
      <c r="M732" s="234"/>
      <c r="N732" s="234"/>
      <c r="O732" s="234"/>
      <c r="P732" s="234"/>
      <c r="Q732" s="234"/>
      <c r="R732" s="234"/>
      <c r="S732" s="234"/>
      <c r="T732" s="234"/>
      <c r="U732" s="234"/>
      <c r="V732" s="234"/>
      <c r="W732" s="234"/>
      <c r="X732" s="234"/>
      <c r="Y732" s="234"/>
      <c r="Z732" s="234"/>
    </row>
    <row r="733" spans="1:26" ht="25.2" customHeight="1">
      <c r="A733" s="238" t="s">
        <v>2671</v>
      </c>
      <c r="B733" s="238" t="s">
        <v>2672</v>
      </c>
      <c r="C733" s="238" t="s">
        <v>456</v>
      </c>
      <c r="D733" s="238" t="s">
        <v>2675</v>
      </c>
      <c r="E733" s="238" t="s">
        <v>2674</v>
      </c>
      <c r="F733" s="238" t="s">
        <v>2659</v>
      </c>
      <c r="G733" s="238">
        <v>10</v>
      </c>
      <c r="H733" s="238">
        <v>1</v>
      </c>
      <c r="I733" s="238">
        <v>12</v>
      </c>
      <c r="J733" s="341">
        <v>50</v>
      </c>
      <c r="K733" s="253">
        <f t="shared" si="26"/>
        <v>5</v>
      </c>
      <c r="L733" s="12" t="s">
        <v>441</v>
      </c>
      <c r="M733" s="234"/>
      <c r="N733" s="234"/>
      <c r="O733" s="234"/>
      <c r="P733" s="234"/>
      <c r="Q733" s="234"/>
      <c r="R733" s="234"/>
      <c r="S733" s="234"/>
      <c r="T733" s="234"/>
      <c r="U733" s="234"/>
      <c r="V733" s="234"/>
      <c r="W733" s="234"/>
      <c r="X733" s="234"/>
      <c r="Y733" s="234"/>
      <c r="Z733" s="234"/>
    </row>
    <row r="734" spans="1:26" ht="25.2" customHeight="1">
      <c r="A734" s="238" t="s">
        <v>2671</v>
      </c>
      <c r="B734" s="238" t="s">
        <v>2672</v>
      </c>
      <c r="C734" s="238" t="s">
        <v>456</v>
      </c>
      <c r="D734" s="238" t="s">
        <v>2676</v>
      </c>
      <c r="E734" s="238" t="s">
        <v>2674</v>
      </c>
      <c r="F734" s="238" t="s">
        <v>2659</v>
      </c>
      <c r="G734" s="238">
        <v>10</v>
      </c>
      <c r="H734" s="238">
        <v>1</v>
      </c>
      <c r="I734" s="238">
        <v>12</v>
      </c>
      <c r="J734" s="341">
        <v>50</v>
      </c>
      <c r="K734" s="253">
        <f t="shared" si="26"/>
        <v>5</v>
      </c>
      <c r="L734" s="12" t="s">
        <v>441</v>
      </c>
      <c r="M734" s="234"/>
      <c r="N734" s="234"/>
      <c r="O734" s="234"/>
      <c r="P734" s="234"/>
      <c r="Q734" s="234"/>
      <c r="R734" s="234"/>
      <c r="S734" s="234"/>
      <c r="T734" s="234"/>
      <c r="U734" s="234"/>
      <c r="V734" s="234"/>
      <c r="W734" s="234"/>
      <c r="X734" s="234"/>
      <c r="Y734" s="234"/>
      <c r="Z734" s="234"/>
    </row>
    <row r="735" spans="1:26" ht="25.2" customHeight="1">
      <c r="A735" s="238" t="s">
        <v>2671</v>
      </c>
      <c r="B735" s="238" t="s">
        <v>2672</v>
      </c>
      <c r="C735" s="238" t="s">
        <v>456</v>
      </c>
      <c r="D735" s="238" t="s">
        <v>2677</v>
      </c>
      <c r="E735" s="238" t="s">
        <v>2674</v>
      </c>
      <c r="F735" s="238" t="s">
        <v>2659</v>
      </c>
      <c r="G735" s="238">
        <v>10</v>
      </c>
      <c r="H735" s="238">
        <v>1</v>
      </c>
      <c r="I735" s="238">
        <v>12</v>
      </c>
      <c r="J735" s="341">
        <v>50</v>
      </c>
      <c r="K735" s="253">
        <f t="shared" si="26"/>
        <v>5</v>
      </c>
      <c r="L735" s="12" t="s">
        <v>441</v>
      </c>
      <c r="M735" s="234"/>
      <c r="N735" s="234"/>
      <c r="O735" s="234"/>
      <c r="P735" s="234"/>
      <c r="Q735" s="234"/>
      <c r="R735" s="234"/>
      <c r="S735" s="234"/>
      <c r="T735" s="234"/>
      <c r="U735" s="234"/>
      <c r="V735" s="234"/>
      <c r="W735" s="234"/>
      <c r="X735" s="234"/>
      <c r="Y735" s="234"/>
      <c r="Z735" s="234"/>
    </row>
    <row r="736" spans="1:26" ht="25.2" customHeight="1">
      <c r="A736" s="238" t="s">
        <v>2671</v>
      </c>
      <c r="B736" s="238" t="s">
        <v>2672</v>
      </c>
      <c r="C736" s="238" t="s">
        <v>456</v>
      </c>
      <c r="D736" s="238" t="s">
        <v>2678</v>
      </c>
      <c r="E736" s="238" t="s">
        <v>2674</v>
      </c>
      <c r="F736" s="238" t="s">
        <v>2659</v>
      </c>
      <c r="G736" s="238">
        <v>10</v>
      </c>
      <c r="H736" s="238">
        <v>1</v>
      </c>
      <c r="I736" s="238">
        <v>12</v>
      </c>
      <c r="J736" s="341">
        <v>50</v>
      </c>
      <c r="K736" s="253">
        <f t="shared" si="26"/>
        <v>5</v>
      </c>
      <c r="L736" s="12" t="s">
        <v>441</v>
      </c>
      <c r="M736" s="234"/>
      <c r="N736" s="234"/>
      <c r="O736" s="234"/>
      <c r="P736" s="234"/>
      <c r="Q736" s="234"/>
      <c r="R736" s="234"/>
      <c r="S736" s="234"/>
      <c r="T736" s="234"/>
      <c r="U736" s="234"/>
      <c r="V736" s="234"/>
      <c r="W736" s="234"/>
      <c r="X736" s="234"/>
      <c r="Y736" s="234"/>
      <c r="Z736" s="234"/>
    </row>
    <row r="737" spans="1:26" ht="25.2" customHeight="1">
      <c r="A737" s="238" t="s">
        <v>2679</v>
      </c>
      <c r="B737" s="238" t="s">
        <v>2680</v>
      </c>
      <c r="C737" s="238" t="s">
        <v>456</v>
      </c>
      <c r="D737" s="238" t="s">
        <v>2681</v>
      </c>
      <c r="E737" s="238" t="s">
        <v>2682</v>
      </c>
      <c r="F737" s="238" t="s">
        <v>2659</v>
      </c>
      <c r="G737" s="238">
        <v>11</v>
      </c>
      <c r="H737" s="238">
        <v>1</v>
      </c>
      <c r="I737" s="238">
        <v>11</v>
      </c>
      <c r="J737" s="341">
        <v>50</v>
      </c>
      <c r="K737" s="253">
        <v>4.55</v>
      </c>
      <c r="L737" s="12" t="s">
        <v>441</v>
      </c>
      <c r="M737" s="234"/>
      <c r="N737" s="234"/>
      <c r="O737" s="234"/>
      <c r="P737" s="234"/>
      <c r="Q737" s="234"/>
      <c r="R737" s="234"/>
      <c r="S737" s="234"/>
      <c r="T737" s="234"/>
      <c r="U737" s="234"/>
      <c r="V737" s="234"/>
      <c r="W737" s="234"/>
      <c r="X737" s="234"/>
      <c r="Y737" s="234"/>
      <c r="Z737" s="234"/>
    </row>
    <row r="738" spans="1:26" ht="25.2" customHeight="1">
      <c r="A738" s="238" t="s">
        <v>2679</v>
      </c>
      <c r="B738" s="238" t="s">
        <v>2680</v>
      </c>
      <c r="C738" s="238" t="s">
        <v>456</v>
      </c>
      <c r="D738" s="238" t="s">
        <v>2683</v>
      </c>
      <c r="E738" s="238" t="s">
        <v>2682</v>
      </c>
      <c r="F738" s="238" t="s">
        <v>2659</v>
      </c>
      <c r="G738" s="238">
        <v>11</v>
      </c>
      <c r="H738" s="238">
        <v>1</v>
      </c>
      <c r="I738" s="238">
        <v>11</v>
      </c>
      <c r="J738" s="341">
        <v>50</v>
      </c>
      <c r="K738" s="253">
        <v>4.55</v>
      </c>
      <c r="L738" s="12" t="s">
        <v>441</v>
      </c>
      <c r="M738" s="234"/>
      <c r="N738" s="234"/>
      <c r="O738" s="234"/>
      <c r="P738" s="234"/>
      <c r="Q738" s="234"/>
      <c r="R738" s="234"/>
      <c r="S738" s="234"/>
      <c r="T738" s="234"/>
      <c r="U738" s="234"/>
      <c r="V738" s="234"/>
      <c r="W738" s="234"/>
      <c r="X738" s="234"/>
      <c r="Y738" s="234"/>
      <c r="Z738" s="234"/>
    </row>
    <row r="739" spans="1:26" ht="25.2" customHeight="1">
      <c r="A739" s="343" t="s">
        <v>2684</v>
      </c>
      <c r="B739" s="346" t="s">
        <v>2685</v>
      </c>
      <c r="C739" s="343" t="s">
        <v>456</v>
      </c>
      <c r="D739" s="343" t="s">
        <v>1673</v>
      </c>
      <c r="E739" s="343" t="s">
        <v>2686</v>
      </c>
      <c r="F739" s="343" t="s">
        <v>2659</v>
      </c>
      <c r="G739" s="347">
        <v>6</v>
      </c>
      <c r="H739" s="347">
        <v>1</v>
      </c>
      <c r="I739" s="347">
        <v>6</v>
      </c>
      <c r="J739" s="348">
        <v>50</v>
      </c>
      <c r="K739" s="345">
        <v>8.33</v>
      </c>
      <c r="L739" s="12" t="s">
        <v>441</v>
      </c>
      <c r="M739" s="234"/>
      <c r="N739" s="234"/>
      <c r="O739" s="234"/>
      <c r="P739" s="234"/>
      <c r="Q739" s="234"/>
      <c r="R739" s="234"/>
      <c r="S739" s="234"/>
      <c r="T739" s="234"/>
      <c r="U739" s="234"/>
      <c r="V739" s="234"/>
      <c r="W739" s="234"/>
      <c r="X739" s="234"/>
      <c r="Y739" s="234"/>
      <c r="Z739" s="234"/>
    </row>
    <row r="740" spans="1:26" ht="25.2" customHeight="1">
      <c r="A740" s="12" t="s">
        <v>2167</v>
      </c>
      <c r="B740" s="59" t="s">
        <v>2168</v>
      </c>
      <c r="C740" s="21" t="s">
        <v>456</v>
      </c>
      <c r="D740" s="12" t="s">
        <v>2190</v>
      </c>
      <c r="E740" s="231" t="s">
        <v>2191</v>
      </c>
      <c r="F740" s="21" t="s">
        <v>738</v>
      </c>
      <c r="G740" s="106">
        <v>6</v>
      </c>
      <c r="H740" s="106">
        <v>5</v>
      </c>
      <c r="I740" s="106">
        <v>7</v>
      </c>
      <c r="J740" s="60">
        <v>50</v>
      </c>
      <c r="K740" s="56">
        <v>8.33</v>
      </c>
      <c r="L740" s="12" t="s">
        <v>441</v>
      </c>
      <c r="M740" s="234"/>
      <c r="N740" s="234"/>
      <c r="O740" s="234"/>
      <c r="P740" s="234"/>
      <c r="Q740" s="234"/>
      <c r="R740" s="234"/>
      <c r="S740" s="234"/>
      <c r="T740" s="234"/>
      <c r="U740" s="234"/>
      <c r="V740" s="234"/>
      <c r="W740" s="234"/>
      <c r="X740" s="234"/>
      <c r="Y740" s="234"/>
      <c r="Z740" s="234"/>
    </row>
    <row r="741" spans="1:26" ht="25.2" customHeight="1">
      <c r="A741" s="12" t="s">
        <v>2167</v>
      </c>
      <c r="B741" s="25" t="s">
        <v>2168</v>
      </c>
      <c r="C741" s="99" t="s">
        <v>456</v>
      </c>
      <c r="D741" s="12" t="s">
        <v>2192</v>
      </c>
      <c r="E741" s="21" t="s">
        <v>2193</v>
      </c>
      <c r="F741" s="28" t="s">
        <v>738</v>
      </c>
      <c r="G741" s="69">
        <v>6</v>
      </c>
      <c r="H741" s="69">
        <v>5</v>
      </c>
      <c r="I741" s="69">
        <v>7</v>
      </c>
      <c r="J741" s="108">
        <v>50</v>
      </c>
      <c r="K741" s="56">
        <v>8.33</v>
      </c>
      <c r="L741" s="12" t="s">
        <v>441</v>
      </c>
      <c r="M741" s="234"/>
      <c r="N741" s="234"/>
      <c r="O741" s="234"/>
      <c r="P741" s="234"/>
      <c r="Q741" s="234"/>
      <c r="R741" s="234"/>
      <c r="S741" s="234"/>
      <c r="T741" s="234"/>
      <c r="U741" s="234"/>
      <c r="V741" s="234"/>
      <c r="W741" s="234"/>
      <c r="X741" s="234"/>
      <c r="Y741" s="234"/>
      <c r="Z741" s="234"/>
    </row>
    <row r="742" spans="1:26" ht="25.2" customHeight="1">
      <c r="A742" s="12" t="s">
        <v>2167</v>
      </c>
      <c r="B742" s="59" t="s">
        <v>2168</v>
      </c>
      <c r="C742" s="99" t="s">
        <v>456</v>
      </c>
      <c r="D742" s="12" t="s">
        <v>2194</v>
      </c>
      <c r="E742" s="64" t="s">
        <v>2195</v>
      </c>
      <c r="F742" s="28" t="s">
        <v>738</v>
      </c>
      <c r="G742" s="21">
        <v>6</v>
      </c>
      <c r="H742" s="21">
        <v>5</v>
      </c>
      <c r="I742" s="21">
        <v>7</v>
      </c>
      <c r="J742" s="108">
        <v>50</v>
      </c>
      <c r="K742" s="56">
        <v>8.33</v>
      </c>
      <c r="L742" s="12" t="s">
        <v>441</v>
      </c>
      <c r="M742" s="234"/>
      <c r="N742" s="234"/>
      <c r="O742" s="234"/>
      <c r="P742" s="234"/>
      <c r="Q742" s="234"/>
      <c r="R742" s="234"/>
      <c r="S742" s="234"/>
      <c r="T742" s="234"/>
      <c r="U742" s="234"/>
      <c r="V742" s="234"/>
      <c r="W742" s="234"/>
      <c r="X742" s="234"/>
      <c r="Y742" s="234"/>
      <c r="Z742" s="234"/>
    </row>
    <row r="743" spans="1:26" ht="25.2" customHeight="1">
      <c r="A743" s="12" t="s">
        <v>2167</v>
      </c>
      <c r="B743" s="12" t="s">
        <v>2168</v>
      </c>
      <c r="C743" s="21" t="s">
        <v>456</v>
      </c>
      <c r="D743" s="12" t="s">
        <v>2196</v>
      </c>
      <c r="E743" s="64" t="s">
        <v>2197</v>
      </c>
      <c r="F743" s="28" t="s">
        <v>738</v>
      </c>
      <c r="G743" s="21">
        <v>6</v>
      </c>
      <c r="H743" s="21">
        <v>5</v>
      </c>
      <c r="I743" s="21">
        <v>7</v>
      </c>
      <c r="J743" s="108">
        <v>50</v>
      </c>
      <c r="K743" s="56">
        <v>8.33</v>
      </c>
      <c r="L743" s="12" t="s">
        <v>441</v>
      </c>
      <c r="M743" s="234"/>
      <c r="N743" s="234"/>
      <c r="O743" s="234"/>
      <c r="P743" s="234"/>
      <c r="Q743" s="234"/>
      <c r="R743" s="234"/>
      <c r="S743" s="234"/>
      <c r="T743" s="234"/>
      <c r="U743" s="234"/>
      <c r="V743" s="234"/>
      <c r="W743" s="234"/>
      <c r="X743" s="234"/>
      <c r="Y743" s="234"/>
      <c r="Z743" s="234"/>
    </row>
    <row r="744" spans="1:26" ht="25.2" customHeight="1">
      <c r="A744" s="12" t="s">
        <v>2167</v>
      </c>
      <c r="B744" s="12" t="s">
        <v>2168</v>
      </c>
      <c r="C744" s="21" t="s">
        <v>456</v>
      </c>
      <c r="D744" s="12" t="s">
        <v>2198</v>
      </c>
      <c r="E744" s="64" t="s">
        <v>2199</v>
      </c>
      <c r="F744" s="28" t="s">
        <v>738</v>
      </c>
      <c r="G744" s="21">
        <v>6</v>
      </c>
      <c r="H744" s="21">
        <v>5</v>
      </c>
      <c r="I744" s="21">
        <v>7</v>
      </c>
      <c r="J744" s="108">
        <v>50</v>
      </c>
      <c r="K744" s="56">
        <v>8.33</v>
      </c>
      <c r="L744" s="12" t="s">
        <v>441</v>
      </c>
      <c r="M744" s="234"/>
      <c r="N744" s="234"/>
      <c r="O744" s="234"/>
      <c r="P744" s="234"/>
      <c r="Q744" s="234"/>
      <c r="R744" s="234"/>
      <c r="S744" s="234"/>
      <c r="T744" s="234"/>
      <c r="U744" s="234"/>
      <c r="V744" s="234"/>
      <c r="W744" s="234"/>
      <c r="X744" s="234"/>
      <c r="Y744" s="234"/>
      <c r="Z744" s="234"/>
    </row>
    <row r="745" spans="1:26" ht="25.2" customHeight="1">
      <c r="A745" s="12" t="s">
        <v>2167</v>
      </c>
      <c r="B745" s="12" t="s">
        <v>2168</v>
      </c>
      <c r="C745" s="21" t="s">
        <v>456</v>
      </c>
      <c r="D745" s="12" t="s">
        <v>2200</v>
      </c>
      <c r="E745" s="64" t="s">
        <v>2201</v>
      </c>
      <c r="F745" s="28" t="s">
        <v>738</v>
      </c>
      <c r="G745" s="21">
        <v>6</v>
      </c>
      <c r="H745" s="21">
        <v>5</v>
      </c>
      <c r="I745" s="21">
        <v>7</v>
      </c>
      <c r="J745" s="108">
        <v>50</v>
      </c>
      <c r="K745" s="56">
        <v>8.33</v>
      </c>
      <c r="L745" s="12" t="s">
        <v>441</v>
      </c>
      <c r="M745" s="234"/>
      <c r="N745" s="234"/>
      <c r="O745" s="234"/>
      <c r="P745" s="234"/>
      <c r="Q745" s="234"/>
      <c r="R745" s="234"/>
      <c r="S745" s="234"/>
      <c r="T745" s="234"/>
      <c r="U745" s="234"/>
      <c r="V745" s="234"/>
      <c r="W745" s="234"/>
      <c r="X745" s="234"/>
      <c r="Y745" s="234"/>
      <c r="Z745" s="234"/>
    </row>
    <row r="746" spans="1:26" ht="25.2" customHeight="1">
      <c r="A746" s="12" t="s">
        <v>2167</v>
      </c>
      <c r="B746" s="12" t="s">
        <v>2168</v>
      </c>
      <c r="C746" s="21" t="s">
        <v>456</v>
      </c>
      <c r="D746" s="12" t="s">
        <v>2202</v>
      </c>
      <c r="E746" s="64" t="s">
        <v>2203</v>
      </c>
      <c r="F746" s="28" t="s">
        <v>738</v>
      </c>
      <c r="G746" s="21">
        <v>6</v>
      </c>
      <c r="H746" s="21">
        <v>5</v>
      </c>
      <c r="I746" s="21">
        <v>7</v>
      </c>
      <c r="J746" s="108">
        <v>50</v>
      </c>
      <c r="K746" s="56">
        <v>8.33</v>
      </c>
      <c r="L746" s="12" t="s">
        <v>441</v>
      </c>
      <c r="M746" s="234"/>
      <c r="N746" s="234"/>
      <c r="O746" s="234"/>
      <c r="P746" s="234"/>
      <c r="Q746" s="234"/>
      <c r="R746" s="234"/>
      <c r="S746" s="234"/>
      <c r="T746" s="234"/>
      <c r="U746" s="234"/>
      <c r="V746" s="234"/>
      <c r="W746" s="234"/>
      <c r="X746" s="234"/>
      <c r="Y746" s="234"/>
      <c r="Z746" s="234"/>
    </row>
    <row r="747" spans="1:26" ht="25.2" customHeight="1">
      <c r="A747" s="12" t="s">
        <v>2167</v>
      </c>
      <c r="B747" s="12" t="s">
        <v>2168</v>
      </c>
      <c r="C747" s="21" t="s">
        <v>456</v>
      </c>
      <c r="D747" s="12" t="s">
        <v>2204</v>
      </c>
      <c r="E747" s="64" t="s">
        <v>2205</v>
      </c>
      <c r="F747" s="28" t="s">
        <v>738</v>
      </c>
      <c r="G747" s="21">
        <v>6</v>
      </c>
      <c r="H747" s="21">
        <v>5</v>
      </c>
      <c r="I747" s="21">
        <v>7</v>
      </c>
      <c r="J747" s="108">
        <v>50</v>
      </c>
      <c r="K747" s="56">
        <v>8.33</v>
      </c>
      <c r="L747" s="12" t="s">
        <v>441</v>
      </c>
      <c r="M747" s="234"/>
      <c r="N747" s="234"/>
      <c r="O747" s="234"/>
      <c r="P747" s="234"/>
      <c r="Q747" s="234"/>
      <c r="R747" s="234"/>
      <c r="S747" s="234"/>
      <c r="T747" s="234"/>
      <c r="U747" s="234"/>
      <c r="V747" s="234"/>
      <c r="W747" s="234"/>
      <c r="X747" s="234"/>
      <c r="Y747" s="234"/>
      <c r="Z747" s="234"/>
    </row>
    <row r="748" spans="1:26" ht="25.2" customHeight="1">
      <c r="A748" s="12" t="s">
        <v>2167</v>
      </c>
      <c r="B748" s="12" t="s">
        <v>2168</v>
      </c>
      <c r="C748" s="21" t="s">
        <v>456</v>
      </c>
      <c r="D748" s="12" t="s">
        <v>2206</v>
      </c>
      <c r="E748" s="64" t="s">
        <v>2207</v>
      </c>
      <c r="F748" s="28" t="s">
        <v>738</v>
      </c>
      <c r="G748" s="21">
        <v>6</v>
      </c>
      <c r="H748" s="21">
        <v>5</v>
      </c>
      <c r="I748" s="21">
        <v>7</v>
      </c>
      <c r="J748" s="108">
        <v>50</v>
      </c>
      <c r="K748" s="56">
        <v>8.33</v>
      </c>
      <c r="L748" s="12" t="s">
        <v>441</v>
      </c>
      <c r="M748" s="234"/>
      <c r="N748" s="234"/>
      <c r="O748" s="234"/>
      <c r="P748" s="234"/>
      <c r="Q748" s="234"/>
      <c r="R748" s="234"/>
      <c r="S748" s="234"/>
      <c r="T748" s="234"/>
      <c r="U748" s="234"/>
      <c r="V748" s="234"/>
      <c r="W748" s="234"/>
      <c r="X748" s="234"/>
      <c r="Y748" s="234"/>
      <c r="Z748" s="234"/>
    </row>
    <row r="749" spans="1:26" ht="25.2" customHeight="1">
      <c r="A749" s="12" t="s">
        <v>2167</v>
      </c>
      <c r="B749" s="12" t="s">
        <v>2168</v>
      </c>
      <c r="C749" s="21" t="s">
        <v>456</v>
      </c>
      <c r="D749" s="12" t="s">
        <v>2208</v>
      </c>
      <c r="E749" s="64" t="s">
        <v>2209</v>
      </c>
      <c r="F749" s="28" t="s">
        <v>738</v>
      </c>
      <c r="G749" s="21">
        <v>6</v>
      </c>
      <c r="H749" s="21">
        <v>5</v>
      </c>
      <c r="I749" s="21">
        <v>7</v>
      </c>
      <c r="J749" s="108">
        <v>50</v>
      </c>
      <c r="K749" s="56">
        <v>8.33</v>
      </c>
      <c r="L749" s="12" t="s">
        <v>441</v>
      </c>
      <c r="M749" s="234"/>
      <c r="N749" s="234"/>
      <c r="O749" s="234"/>
      <c r="P749" s="234"/>
      <c r="Q749" s="234"/>
      <c r="R749" s="234"/>
      <c r="S749" s="234"/>
      <c r="T749" s="234"/>
      <c r="U749" s="234"/>
      <c r="V749" s="234"/>
      <c r="W749" s="234"/>
      <c r="X749" s="234"/>
      <c r="Y749" s="234"/>
      <c r="Z749" s="234"/>
    </row>
    <row r="750" spans="1:26" ht="25.2" customHeight="1">
      <c r="A750" s="12" t="s">
        <v>2167</v>
      </c>
      <c r="B750" s="12" t="s">
        <v>2168</v>
      </c>
      <c r="C750" s="21" t="s">
        <v>456</v>
      </c>
      <c r="D750" s="12" t="s">
        <v>2210</v>
      </c>
      <c r="E750" s="64" t="s">
        <v>2211</v>
      </c>
      <c r="F750" s="28" t="s">
        <v>738</v>
      </c>
      <c r="G750" s="21">
        <v>6</v>
      </c>
      <c r="H750" s="21">
        <v>5</v>
      </c>
      <c r="I750" s="21">
        <v>7</v>
      </c>
      <c r="J750" s="108">
        <v>50</v>
      </c>
      <c r="K750" s="56">
        <v>8.33</v>
      </c>
      <c r="L750" s="12" t="s">
        <v>441</v>
      </c>
      <c r="M750" s="234"/>
      <c r="N750" s="234"/>
      <c r="O750" s="234"/>
      <c r="P750" s="234"/>
      <c r="Q750" s="234"/>
      <c r="R750" s="234"/>
      <c r="S750" s="234"/>
      <c r="T750" s="234"/>
      <c r="U750" s="234"/>
      <c r="V750" s="234"/>
      <c r="W750" s="234"/>
      <c r="X750" s="234"/>
      <c r="Y750" s="234"/>
      <c r="Z750" s="234"/>
    </row>
    <row r="751" spans="1:26" ht="25.2" customHeight="1">
      <c r="A751" s="12" t="s">
        <v>2167</v>
      </c>
      <c r="B751" s="12" t="s">
        <v>2168</v>
      </c>
      <c r="C751" s="21" t="s">
        <v>456</v>
      </c>
      <c r="D751" s="12" t="s">
        <v>2212</v>
      </c>
      <c r="E751" s="64" t="s">
        <v>2213</v>
      </c>
      <c r="F751" s="28" t="s">
        <v>738</v>
      </c>
      <c r="G751" s="21">
        <v>6</v>
      </c>
      <c r="H751" s="21">
        <v>5</v>
      </c>
      <c r="I751" s="21">
        <v>7</v>
      </c>
      <c r="J751" s="108">
        <v>50</v>
      </c>
      <c r="K751" s="56">
        <v>8.33</v>
      </c>
      <c r="L751" s="12" t="s">
        <v>441</v>
      </c>
      <c r="M751" s="234"/>
      <c r="N751" s="234"/>
      <c r="O751" s="234"/>
      <c r="P751" s="234"/>
      <c r="Q751" s="234"/>
      <c r="R751" s="234"/>
      <c r="S751" s="234"/>
      <c r="T751" s="234"/>
      <c r="U751" s="234"/>
      <c r="V751" s="234"/>
      <c r="W751" s="234"/>
      <c r="X751" s="234"/>
      <c r="Y751" s="234"/>
      <c r="Z751" s="234"/>
    </row>
    <row r="752" spans="1:26" ht="25.2" customHeight="1">
      <c r="A752" s="12" t="s">
        <v>2167</v>
      </c>
      <c r="B752" s="12" t="s">
        <v>2168</v>
      </c>
      <c r="C752" s="21" t="s">
        <v>456</v>
      </c>
      <c r="D752" s="12" t="s">
        <v>2214</v>
      </c>
      <c r="E752" s="64" t="s">
        <v>2215</v>
      </c>
      <c r="F752" s="28" t="s">
        <v>738</v>
      </c>
      <c r="G752" s="21">
        <v>6</v>
      </c>
      <c r="H752" s="21">
        <v>5</v>
      </c>
      <c r="I752" s="21">
        <v>7</v>
      </c>
      <c r="J752" s="108">
        <v>50</v>
      </c>
      <c r="K752" s="56">
        <v>8.33</v>
      </c>
      <c r="L752" s="12" t="s">
        <v>441</v>
      </c>
      <c r="M752" s="234"/>
      <c r="N752" s="234"/>
      <c r="O752" s="234"/>
      <c r="P752" s="234"/>
      <c r="Q752" s="234"/>
      <c r="R752" s="234"/>
      <c r="S752" s="234"/>
      <c r="T752" s="234"/>
      <c r="U752" s="234"/>
      <c r="V752" s="234"/>
      <c r="W752" s="234"/>
      <c r="X752" s="234"/>
      <c r="Y752" s="234"/>
      <c r="Z752" s="234"/>
    </row>
    <row r="753" spans="1:26" ht="25.2" customHeight="1">
      <c r="A753" s="12" t="s">
        <v>2167</v>
      </c>
      <c r="B753" s="12" t="s">
        <v>2168</v>
      </c>
      <c r="C753" s="21" t="s">
        <v>456</v>
      </c>
      <c r="D753" s="12" t="s">
        <v>2216</v>
      </c>
      <c r="E753" s="64" t="s">
        <v>2217</v>
      </c>
      <c r="F753" s="28" t="s">
        <v>738</v>
      </c>
      <c r="G753" s="21">
        <v>6</v>
      </c>
      <c r="H753" s="21">
        <v>5</v>
      </c>
      <c r="I753" s="21">
        <v>7</v>
      </c>
      <c r="J753" s="108">
        <v>50</v>
      </c>
      <c r="K753" s="56">
        <v>8.33</v>
      </c>
      <c r="L753" s="12" t="s">
        <v>441</v>
      </c>
      <c r="M753" s="234"/>
      <c r="N753" s="234"/>
      <c r="O753" s="234"/>
      <c r="P753" s="234"/>
      <c r="Q753" s="234"/>
      <c r="R753" s="234"/>
      <c r="S753" s="234"/>
      <c r="T753" s="234"/>
      <c r="U753" s="234"/>
      <c r="V753" s="234"/>
      <c r="W753" s="234"/>
      <c r="X753" s="234"/>
      <c r="Y753" s="234"/>
      <c r="Z753" s="234"/>
    </row>
    <row r="754" spans="1:26" ht="25.2" customHeight="1">
      <c r="A754" s="12" t="s">
        <v>2167</v>
      </c>
      <c r="B754" s="12" t="s">
        <v>2168</v>
      </c>
      <c r="C754" s="21" t="s">
        <v>456</v>
      </c>
      <c r="D754" s="12" t="s">
        <v>2218</v>
      </c>
      <c r="E754" s="64" t="s">
        <v>2219</v>
      </c>
      <c r="F754" s="28" t="s">
        <v>738</v>
      </c>
      <c r="G754" s="21">
        <v>6</v>
      </c>
      <c r="H754" s="21">
        <v>5</v>
      </c>
      <c r="I754" s="21">
        <v>7</v>
      </c>
      <c r="J754" s="108">
        <v>50</v>
      </c>
      <c r="K754" s="56">
        <v>8.33</v>
      </c>
      <c r="L754" s="12" t="s">
        <v>441</v>
      </c>
      <c r="M754" s="234"/>
      <c r="N754" s="234"/>
      <c r="O754" s="234"/>
      <c r="P754" s="234"/>
      <c r="Q754" s="234"/>
      <c r="R754" s="234"/>
      <c r="S754" s="234"/>
      <c r="T754" s="234"/>
      <c r="U754" s="234"/>
      <c r="V754" s="234"/>
      <c r="W754" s="234"/>
      <c r="X754" s="234"/>
      <c r="Y754" s="234"/>
      <c r="Z754" s="234"/>
    </row>
    <row r="755" spans="1:26" ht="25.2" customHeight="1">
      <c r="A755" s="12" t="s">
        <v>2167</v>
      </c>
      <c r="B755" s="12" t="s">
        <v>2168</v>
      </c>
      <c r="C755" s="21" t="s">
        <v>456</v>
      </c>
      <c r="D755" s="12" t="s">
        <v>2220</v>
      </c>
      <c r="E755" s="64" t="s">
        <v>2221</v>
      </c>
      <c r="F755" s="28" t="s">
        <v>738</v>
      </c>
      <c r="G755" s="21">
        <v>6</v>
      </c>
      <c r="H755" s="21">
        <v>5</v>
      </c>
      <c r="I755" s="21">
        <v>7</v>
      </c>
      <c r="J755" s="108">
        <v>50</v>
      </c>
      <c r="K755" s="56">
        <v>8.33</v>
      </c>
      <c r="L755" s="12" t="s">
        <v>441</v>
      </c>
      <c r="M755" s="234"/>
      <c r="N755" s="234"/>
      <c r="O755" s="234"/>
      <c r="P755" s="234"/>
      <c r="Q755" s="234"/>
      <c r="R755" s="234"/>
      <c r="S755" s="234"/>
      <c r="T755" s="234"/>
      <c r="U755" s="234"/>
      <c r="V755" s="234"/>
      <c r="W755" s="234"/>
      <c r="X755" s="234"/>
      <c r="Y755" s="234"/>
      <c r="Z755" s="234"/>
    </row>
    <row r="756" spans="1:26" ht="25.2" customHeight="1">
      <c r="A756" s="12" t="s">
        <v>2167</v>
      </c>
      <c r="B756" s="12" t="s">
        <v>2168</v>
      </c>
      <c r="C756" s="21" t="s">
        <v>456</v>
      </c>
      <c r="D756" s="12" t="s">
        <v>2222</v>
      </c>
      <c r="E756" s="64" t="s">
        <v>2223</v>
      </c>
      <c r="F756" s="28" t="s">
        <v>738</v>
      </c>
      <c r="G756" s="21">
        <v>6</v>
      </c>
      <c r="H756" s="21">
        <v>5</v>
      </c>
      <c r="I756" s="21">
        <v>7</v>
      </c>
      <c r="J756" s="108">
        <v>50</v>
      </c>
      <c r="K756" s="56">
        <v>8.33</v>
      </c>
      <c r="L756" s="12" t="s">
        <v>441</v>
      </c>
      <c r="M756" s="234"/>
      <c r="N756" s="234"/>
      <c r="O756" s="234"/>
      <c r="P756" s="234"/>
      <c r="Q756" s="234"/>
      <c r="R756" s="234"/>
      <c r="S756" s="234"/>
      <c r="T756" s="234"/>
      <c r="U756" s="234"/>
      <c r="V756" s="234"/>
      <c r="W756" s="234"/>
      <c r="X756" s="234"/>
      <c r="Y756" s="234"/>
      <c r="Z756" s="234"/>
    </row>
    <row r="757" spans="1:26" ht="25.2" customHeight="1">
      <c r="A757" s="12" t="s">
        <v>2167</v>
      </c>
      <c r="B757" s="12" t="s">
        <v>2168</v>
      </c>
      <c r="C757" s="21" t="s">
        <v>456</v>
      </c>
      <c r="D757" s="12" t="s">
        <v>2224</v>
      </c>
      <c r="E757" s="64" t="s">
        <v>2225</v>
      </c>
      <c r="F757" s="28" t="s">
        <v>738</v>
      </c>
      <c r="G757" s="21">
        <v>6</v>
      </c>
      <c r="H757" s="21">
        <v>5</v>
      </c>
      <c r="I757" s="21">
        <v>7</v>
      </c>
      <c r="J757" s="108">
        <v>50</v>
      </c>
      <c r="K757" s="56">
        <v>8.33</v>
      </c>
      <c r="L757" s="12" t="s">
        <v>441</v>
      </c>
      <c r="M757" s="234"/>
      <c r="N757" s="234"/>
      <c r="O757" s="234"/>
      <c r="P757" s="234"/>
      <c r="Q757" s="234"/>
      <c r="R757" s="234"/>
      <c r="S757" s="234"/>
      <c r="T757" s="234"/>
      <c r="U757" s="234"/>
      <c r="V757" s="234"/>
      <c r="W757" s="234"/>
      <c r="X757" s="234"/>
      <c r="Y757" s="234"/>
      <c r="Z757" s="234"/>
    </row>
    <row r="758" spans="1:26" ht="25.2" customHeight="1">
      <c r="A758" s="12" t="s">
        <v>2167</v>
      </c>
      <c r="B758" s="12" t="s">
        <v>2168</v>
      </c>
      <c r="C758" s="21" t="s">
        <v>456</v>
      </c>
      <c r="D758" s="12" t="s">
        <v>2226</v>
      </c>
      <c r="E758" s="64" t="s">
        <v>2227</v>
      </c>
      <c r="F758" s="28" t="s">
        <v>738</v>
      </c>
      <c r="G758" s="21">
        <v>6</v>
      </c>
      <c r="H758" s="21">
        <v>5</v>
      </c>
      <c r="I758" s="21">
        <v>7</v>
      </c>
      <c r="J758" s="108">
        <v>50</v>
      </c>
      <c r="K758" s="56">
        <v>8.33</v>
      </c>
      <c r="L758" s="12" t="s">
        <v>441</v>
      </c>
      <c r="M758" s="234"/>
      <c r="N758" s="234"/>
      <c r="O758" s="234"/>
      <c r="P758" s="234"/>
      <c r="Q758" s="234"/>
      <c r="R758" s="234"/>
      <c r="S758" s="234"/>
      <c r="T758" s="234"/>
      <c r="U758" s="234"/>
      <c r="V758" s="234"/>
      <c r="W758" s="234"/>
      <c r="X758" s="234"/>
      <c r="Y758" s="234"/>
      <c r="Z758" s="234"/>
    </row>
    <row r="759" spans="1:26" ht="25.2" customHeight="1">
      <c r="A759" s="12" t="s">
        <v>2167</v>
      </c>
      <c r="B759" s="12" t="s">
        <v>2168</v>
      </c>
      <c r="C759" s="21" t="s">
        <v>456</v>
      </c>
      <c r="D759" s="12" t="s">
        <v>2228</v>
      </c>
      <c r="E759" s="64" t="s">
        <v>2229</v>
      </c>
      <c r="F759" s="28" t="s">
        <v>738</v>
      </c>
      <c r="G759" s="21">
        <v>6</v>
      </c>
      <c r="H759" s="21">
        <v>5</v>
      </c>
      <c r="I759" s="21">
        <v>7</v>
      </c>
      <c r="J759" s="108">
        <v>50</v>
      </c>
      <c r="K759" s="56">
        <v>8.33</v>
      </c>
      <c r="L759" s="12" t="s">
        <v>441</v>
      </c>
      <c r="M759" s="234"/>
      <c r="N759" s="234"/>
      <c r="O759" s="234"/>
      <c r="P759" s="234"/>
      <c r="Q759" s="234"/>
      <c r="R759" s="234"/>
      <c r="S759" s="234"/>
      <c r="T759" s="234"/>
      <c r="U759" s="234"/>
      <c r="V759" s="234"/>
      <c r="W759" s="234"/>
      <c r="X759" s="234"/>
      <c r="Y759" s="234"/>
      <c r="Z759" s="234"/>
    </row>
    <row r="760" spans="1:26" ht="25.2" customHeight="1">
      <c r="A760" s="12" t="s">
        <v>2167</v>
      </c>
      <c r="B760" s="12" t="s">
        <v>2168</v>
      </c>
      <c r="C760" s="21" t="s">
        <v>456</v>
      </c>
      <c r="D760" s="12" t="s">
        <v>2230</v>
      </c>
      <c r="E760" s="64" t="s">
        <v>2231</v>
      </c>
      <c r="F760" s="28" t="s">
        <v>738</v>
      </c>
      <c r="G760" s="21">
        <v>6</v>
      </c>
      <c r="H760" s="21">
        <v>5</v>
      </c>
      <c r="I760" s="21">
        <v>7</v>
      </c>
      <c r="J760" s="108">
        <v>50</v>
      </c>
      <c r="K760" s="56">
        <v>8.33</v>
      </c>
      <c r="L760" s="12" t="s">
        <v>441</v>
      </c>
      <c r="M760" s="234"/>
      <c r="N760" s="234"/>
      <c r="O760" s="234"/>
      <c r="P760" s="234"/>
      <c r="Q760" s="234"/>
      <c r="R760" s="234"/>
      <c r="S760" s="234"/>
      <c r="T760" s="234"/>
      <c r="U760" s="234"/>
      <c r="V760" s="234"/>
      <c r="W760" s="234"/>
      <c r="X760" s="234"/>
      <c r="Y760" s="234"/>
      <c r="Z760" s="234"/>
    </row>
    <row r="761" spans="1:26" ht="25.2" customHeight="1">
      <c r="A761" s="12" t="s">
        <v>2167</v>
      </c>
      <c r="B761" s="12" t="s">
        <v>2168</v>
      </c>
      <c r="C761" s="21" t="s">
        <v>456</v>
      </c>
      <c r="D761" s="12" t="s">
        <v>2232</v>
      </c>
      <c r="E761" s="64" t="s">
        <v>2233</v>
      </c>
      <c r="F761" s="28" t="s">
        <v>738</v>
      </c>
      <c r="G761" s="21">
        <v>6</v>
      </c>
      <c r="H761" s="21">
        <v>5</v>
      </c>
      <c r="I761" s="21">
        <v>7</v>
      </c>
      <c r="J761" s="108">
        <v>50</v>
      </c>
      <c r="K761" s="56">
        <v>8.33</v>
      </c>
      <c r="L761" s="12" t="s">
        <v>441</v>
      </c>
      <c r="M761" s="234"/>
      <c r="N761" s="234"/>
      <c r="O761" s="234"/>
      <c r="P761" s="234"/>
      <c r="Q761" s="234"/>
      <c r="R761" s="234"/>
      <c r="S761" s="234"/>
      <c r="T761" s="234"/>
      <c r="U761" s="234"/>
      <c r="V761" s="234"/>
      <c r="W761" s="234"/>
      <c r="X761" s="234"/>
      <c r="Y761" s="234"/>
      <c r="Z761" s="234"/>
    </row>
    <row r="762" spans="1:26" ht="25.2" customHeight="1">
      <c r="A762" s="12" t="s">
        <v>2167</v>
      </c>
      <c r="B762" s="12" t="s">
        <v>2168</v>
      </c>
      <c r="C762" s="21" t="s">
        <v>456</v>
      </c>
      <c r="D762" s="12" t="s">
        <v>2234</v>
      </c>
      <c r="E762" s="64" t="s">
        <v>2235</v>
      </c>
      <c r="F762" s="28" t="s">
        <v>738</v>
      </c>
      <c r="G762" s="21">
        <v>6</v>
      </c>
      <c r="H762" s="21">
        <v>5</v>
      </c>
      <c r="I762" s="21">
        <v>7</v>
      </c>
      <c r="J762" s="108">
        <v>50</v>
      </c>
      <c r="K762" s="56">
        <v>8.33</v>
      </c>
      <c r="L762" s="12" t="s">
        <v>441</v>
      </c>
      <c r="M762" s="234"/>
      <c r="N762" s="234"/>
      <c r="O762" s="234"/>
      <c r="P762" s="234"/>
      <c r="Q762" s="234"/>
      <c r="R762" s="234"/>
      <c r="S762" s="234"/>
      <c r="T762" s="234"/>
      <c r="U762" s="234"/>
      <c r="V762" s="234"/>
      <c r="W762" s="234"/>
      <c r="X762" s="234"/>
      <c r="Y762" s="234"/>
      <c r="Z762" s="234"/>
    </row>
    <row r="763" spans="1:26" ht="25.2" customHeight="1">
      <c r="A763" s="12" t="s">
        <v>2167</v>
      </c>
      <c r="B763" s="12" t="s">
        <v>2168</v>
      </c>
      <c r="C763" s="21" t="s">
        <v>456</v>
      </c>
      <c r="D763" s="12" t="s">
        <v>2236</v>
      </c>
      <c r="E763" s="64" t="s">
        <v>2237</v>
      </c>
      <c r="F763" s="28" t="s">
        <v>559</v>
      </c>
      <c r="G763" s="21">
        <v>6</v>
      </c>
      <c r="H763" s="21">
        <v>5</v>
      </c>
      <c r="I763" s="21">
        <v>7</v>
      </c>
      <c r="J763" s="108">
        <v>50</v>
      </c>
      <c r="K763" s="56">
        <v>8.33</v>
      </c>
      <c r="L763" s="12" t="s">
        <v>441</v>
      </c>
      <c r="M763" s="234"/>
      <c r="N763" s="234"/>
      <c r="O763" s="234"/>
      <c r="P763" s="234"/>
      <c r="Q763" s="234"/>
      <c r="R763" s="234"/>
      <c r="S763" s="234"/>
      <c r="T763" s="234"/>
      <c r="U763" s="234"/>
      <c r="V763" s="234"/>
      <c r="W763" s="234"/>
      <c r="X763" s="234"/>
      <c r="Y763" s="234"/>
      <c r="Z763" s="234"/>
    </row>
    <row r="764" spans="1:26" ht="25.2" customHeight="1">
      <c r="A764" s="12" t="s">
        <v>2167</v>
      </c>
      <c r="B764" s="12" t="s">
        <v>2168</v>
      </c>
      <c r="C764" s="21" t="s">
        <v>456</v>
      </c>
      <c r="D764" s="12" t="s">
        <v>2238</v>
      </c>
      <c r="E764" s="64" t="s">
        <v>2239</v>
      </c>
      <c r="F764" s="28" t="s">
        <v>559</v>
      </c>
      <c r="G764" s="21">
        <v>6</v>
      </c>
      <c r="H764" s="21">
        <v>5</v>
      </c>
      <c r="I764" s="21">
        <v>7</v>
      </c>
      <c r="J764" s="108">
        <v>50</v>
      </c>
      <c r="K764" s="56">
        <v>8.33</v>
      </c>
      <c r="L764" s="12" t="s">
        <v>441</v>
      </c>
      <c r="M764" s="234"/>
      <c r="N764" s="234"/>
      <c r="O764" s="234"/>
      <c r="P764" s="234"/>
      <c r="Q764" s="234"/>
      <c r="R764" s="234"/>
      <c r="S764" s="234"/>
      <c r="T764" s="234"/>
      <c r="U764" s="234"/>
      <c r="V764" s="234"/>
      <c r="W764" s="234"/>
      <c r="X764" s="234"/>
      <c r="Y764" s="234"/>
      <c r="Z764" s="234"/>
    </row>
    <row r="765" spans="1:26" ht="25.2" customHeight="1">
      <c r="A765" s="12" t="s">
        <v>2167</v>
      </c>
      <c r="B765" s="12" t="s">
        <v>2168</v>
      </c>
      <c r="C765" s="21" t="s">
        <v>456</v>
      </c>
      <c r="D765" s="12" t="s">
        <v>2240</v>
      </c>
      <c r="E765" s="64" t="s">
        <v>2241</v>
      </c>
      <c r="F765" s="28" t="s">
        <v>559</v>
      </c>
      <c r="G765" s="21">
        <v>6</v>
      </c>
      <c r="H765" s="21">
        <v>5</v>
      </c>
      <c r="I765" s="21">
        <v>7</v>
      </c>
      <c r="J765" s="108">
        <v>50</v>
      </c>
      <c r="K765" s="56">
        <v>8.33</v>
      </c>
      <c r="L765" s="12" t="s">
        <v>441</v>
      </c>
      <c r="M765" s="234"/>
      <c r="N765" s="234"/>
      <c r="O765" s="234"/>
      <c r="P765" s="234"/>
      <c r="Q765" s="234"/>
      <c r="R765" s="234"/>
      <c r="S765" s="234"/>
      <c r="T765" s="234"/>
      <c r="U765" s="234"/>
      <c r="V765" s="234"/>
      <c r="W765" s="234"/>
      <c r="X765" s="234"/>
      <c r="Y765" s="234"/>
      <c r="Z765" s="234"/>
    </row>
    <row r="766" spans="1:26" ht="25.2" customHeight="1">
      <c r="A766" s="12" t="s">
        <v>2167</v>
      </c>
      <c r="B766" s="12" t="s">
        <v>2168</v>
      </c>
      <c r="C766" s="21" t="s">
        <v>456</v>
      </c>
      <c r="D766" s="12" t="s">
        <v>2242</v>
      </c>
      <c r="E766" s="64" t="s">
        <v>2243</v>
      </c>
      <c r="F766" s="28" t="s">
        <v>559</v>
      </c>
      <c r="G766" s="21">
        <v>6</v>
      </c>
      <c r="H766" s="21">
        <v>5</v>
      </c>
      <c r="I766" s="21">
        <v>7</v>
      </c>
      <c r="J766" s="108">
        <v>50</v>
      </c>
      <c r="K766" s="56">
        <v>8.33</v>
      </c>
      <c r="L766" s="12" t="s">
        <v>441</v>
      </c>
      <c r="M766" s="234"/>
      <c r="N766" s="234"/>
      <c r="O766" s="234"/>
      <c r="P766" s="234"/>
      <c r="Q766" s="234"/>
      <c r="R766" s="234"/>
      <c r="S766" s="234"/>
      <c r="T766" s="234"/>
      <c r="U766" s="234"/>
      <c r="V766" s="234"/>
      <c r="W766" s="234"/>
      <c r="X766" s="234"/>
      <c r="Y766" s="234"/>
      <c r="Z766" s="234"/>
    </row>
    <row r="767" spans="1:26" ht="25.2" customHeight="1">
      <c r="A767" s="12" t="s">
        <v>2167</v>
      </c>
      <c r="B767" s="12" t="s">
        <v>2168</v>
      </c>
      <c r="C767" s="21" t="s">
        <v>456</v>
      </c>
      <c r="D767" s="12" t="s">
        <v>2244</v>
      </c>
      <c r="E767" s="64" t="s">
        <v>2245</v>
      </c>
      <c r="F767" s="28" t="s">
        <v>559</v>
      </c>
      <c r="G767" s="21">
        <v>6</v>
      </c>
      <c r="H767" s="21">
        <v>5</v>
      </c>
      <c r="I767" s="21">
        <v>7</v>
      </c>
      <c r="J767" s="108">
        <v>50</v>
      </c>
      <c r="K767" s="56">
        <v>8.33</v>
      </c>
      <c r="L767" s="12" t="s">
        <v>441</v>
      </c>
      <c r="M767" s="234"/>
      <c r="N767" s="234"/>
      <c r="O767" s="234"/>
      <c r="P767" s="234"/>
      <c r="Q767" s="234"/>
      <c r="R767" s="234"/>
      <c r="S767" s="234"/>
      <c r="T767" s="234"/>
      <c r="U767" s="234"/>
      <c r="V767" s="234"/>
      <c r="W767" s="234"/>
      <c r="X767" s="234"/>
      <c r="Y767" s="234"/>
      <c r="Z767" s="234"/>
    </row>
    <row r="768" spans="1:26" ht="25.2" customHeight="1">
      <c r="A768" s="12" t="s">
        <v>2246</v>
      </c>
      <c r="B768" s="12" t="s">
        <v>1010</v>
      </c>
      <c r="C768" s="21" t="s">
        <v>456</v>
      </c>
      <c r="D768" s="12" t="s">
        <v>2247</v>
      </c>
      <c r="E768" s="64" t="s">
        <v>2248</v>
      </c>
      <c r="F768" s="28" t="s">
        <v>738</v>
      </c>
      <c r="G768" s="21">
        <v>10</v>
      </c>
      <c r="H768" s="21">
        <v>8</v>
      </c>
      <c r="I768" s="21">
        <v>10</v>
      </c>
      <c r="J768" s="108">
        <v>50</v>
      </c>
      <c r="K768" s="56">
        <v>10</v>
      </c>
      <c r="L768" s="12" t="s">
        <v>441</v>
      </c>
      <c r="M768" s="234"/>
      <c r="N768" s="234"/>
      <c r="O768" s="234"/>
      <c r="P768" s="234"/>
      <c r="Q768" s="234"/>
      <c r="R768" s="234"/>
      <c r="S768" s="234"/>
      <c r="T768" s="234"/>
      <c r="U768" s="234"/>
      <c r="V768" s="234"/>
      <c r="W768" s="234"/>
      <c r="X768" s="234"/>
      <c r="Y768" s="234"/>
      <c r="Z768" s="234"/>
    </row>
    <row r="769" spans="1:26" ht="25.2" customHeight="1">
      <c r="A769" s="12" t="s">
        <v>2246</v>
      </c>
      <c r="B769" s="12" t="s">
        <v>1010</v>
      </c>
      <c r="C769" s="21" t="s">
        <v>456</v>
      </c>
      <c r="D769" s="12" t="s">
        <v>2249</v>
      </c>
      <c r="E769" s="64" t="s">
        <v>2250</v>
      </c>
      <c r="F769" s="28" t="s">
        <v>738</v>
      </c>
      <c r="G769" s="21">
        <v>10</v>
      </c>
      <c r="H769" s="21">
        <v>8</v>
      </c>
      <c r="I769" s="21">
        <v>10</v>
      </c>
      <c r="J769" s="108">
        <v>50</v>
      </c>
      <c r="K769" s="56">
        <v>10</v>
      </c>
      <c r="L769" s="12" t="s">
        <v>441</v>
      </c>
      <c r="M769" s="234"/>
      <c r="N769" s="234"/>
      <c r="O769" s="234"/>
      <c r="P769" s="234"/>
      <c r="Q769" s="234"/>
      <c r="R769" s="234"/>
      <c r="S769" s="234"/>
      <c r="T769" s="234"/>
      <c r="U769" s="234"/>
      <c r="V769" s="234"/>
      <c r="W769" s="234"/>
      <c r="X769" s="234"/>
      <c r="Y769" s="234"/>
      <c r="Z769" s="234"/>
    </row>
    <row r="770" spans="1:26" ht="25.2" customHeight="1">
      <c r="A770" s="12" t="s">
        <v>2246</v>
      </c>
      <c r="B770" s="12" t="s">
        <v>1010</v>
      </c>
      <c r="C770" s="21" t="s">
        <v>456</v>
      </c>
      <c r="D770" s="12" t="s">
        <v>2251</v>
      </c>
      <c r="E770" s="64" t="s">
        <v>2252</v>
      </c>
      <c r="F770" s="28" t="s">
        <v>738</v>
      </c>
      <c r="G770" s="21">
        <v>10</v>
      </c>
      <c r="H770" s="21">
        <v>8</v>
      </c>
      <c r="I770" s="21">
        <v>10</v>
      </c>
      <c r="J770" s="108">
        <v>50</v>
      </c>
      <c r="K770" s="56">
        <v>10</v>
      </c>
      <c r="L770" s="12" t="s">
        <v>441</v>
      </c>
      <c r="M770" s="234"/>
      <c r="N770" s="234"/>
      <c r="O770" s="234"/>
      <c r="P770" s="234"/>
      <c r="Q770" s="234"/>
      <c r="R770" s="234"/>
      <c r="S770" s="234"/>
      <c r="T770" s="234"/>
      <c r="U770" s="234"/>
      <c r="V770" s="234"/>
      <c r="W770" s="234"/>
      <c r="X770" s="234"/>
      <c r="Y770" s="234"/>
      <c r="Z770" s="234"/>
    </row>
    <row r="771" spans="1:26" ht="25.2" customHeight="1">
      <c r="A771" s="12" t="s">
        <v>2246</v>
      </c>
      <c r="B771" s="12" t="s">
        <v>1010</v>
      </c>
      <c r="C771" s="21" t="s">
        <v>456</v>
      </c>
      <c r="D771" s="12" t="s">
        <v>2253</v>
      </c>
      <c r="E771" s="64" t="s">
        <v>2254</v>
      </c>
      <c r="F771" s="28" t="s">
        <v>559</v>
      </c>
      <c r="G771" s="21">
        <v>10</v>
      </c>
      <c r="H771" s="21">
        <v>8</v>
      </c>
      <c r="I771" s="21">
        <v>10</v>
      </c>
      <c r="J771" s="108">
        <v>50</v>
      </c>
      <c r="K771" s="56">
        <v>10</v>
      </c>
      <c r="L771" s="12" t="s">
        <v>441</v>
      </c>
      <c r="M771" s="234"/>
      <c r="N771" s="234"/>
      <c r="O771" s="234"/>
      <c r="P771" s="234"/>
      <c r="Q771" s="234"/>
      <c r="R771" s="234"/>
      <c r="S771" s="234"/>
      <c r="T771" s="234"/>
      <c r="U771" s="234"/>
      <c r="V771" s="234"/>
      <c r="W771" s="234"/>
      <c r="X771" s="234"/>
      <c r="Y771" s="234"/>
      <c r="Z771" s="234"/>
    </row>
    <row r="772" spans="1:26" ht="25.2" customHeight="1">
      <c r="A772" s="12" t="s">
        <v>1680</v>
      </c>
      <c r="B772" s="12" t="s">
        <v>1077</v>
      </c>
      <c r="C772" s="21" t="s">
        <v>456</v>
      </c>
      <c r="D772" s="12" t="s">
        <v>1078</v>
      </c>
      <c r="E772" s="64" t="s">
        <v>1079</v>
      </c>
      <c r="F772" s="28" t="s">
        <v>738</v>
      </c>
      <c r="G772" s="21">
        <v>8</v>
      </c>
      <c r="H772" s="21">
        <v>8</v>
      </c>
      <c r="I772" s="21">
        <v>8</v>
      </c>
      <c r="J772" s="108">
        <v>50</v>
      </c>
      <c r="K772" s="56">
        <v>6.25</v>
      </c>
      <c r="L772" s="12" t="s">
        <v>441</v>
      </c>
      <c r="M772" s="234"/>
      <c r="N772" s="234"/>
      <c r="O772" s="234"/>
      <c r="P772" s="234"/>
      <c r="Q772" s="234"/>
      <c r="R772" s="234"/>
      <c r="S772" s="234"/>
      <c r="T772" s="234"/>
      <c r="U772" s="234"/>
      <c r="V772" s="234"/>
      <c r="W772" s="234"/>
      <c r="X772" s="234"/>
      <c r="Y772" s="234"/>
      <c r="Z772" s="234"/>
    </row>
    <row r="773" spans="1:26" ht="25.2" customHeight="1">
      <c r="A773" s="12" t="s">
        <v>1680</v>
      </c>
      <c r="B773" s="12" t="s">
        <v>1077</v>
      </c>
      <c r="C773" s="21" t="s">
        <v>456</v>
      </c>
      <c r="D773" s="12" t="s">
        <v>1081</v>
      </c>
      <c r="E773" s="64" t="s">
        <v>1082</v>
      </c>
      <c r="F773" s="28" t="s">
        <v>738</v>
      </c>
      <c r="G773" s="21">
        <v>8</v>
      </c>
      <c r="H773" s="21">
        <v>8</v>
      </c>
      <c r="I773" s="21">
        <v>8</v>
      </c>
      <c r="J773" s="108">
        <v>50</v>
      </c>
      <c r="K773" s="56">
        <v>6.25</v>
      </c>
      <c r="L773" s="12" t="s">
        <v>441</v>
      </c>
      <c r="M773" s="234"/>
      <c r="N773" s="234"/>
      <c r="O773" s="234"/>
      <c r="P773" s="234"/>
      <c r="Q773" s="234"/>
      <c r="R773" s="234"/>
      <c r="S773" s="234"/>
      <c r="T773" s="234"/>
      <c r="U773" s="234"/>
      <c r="V773" s="234"/>
      <c r="W773" s="234"/>
      <c r="X773" s="234"/>
      <c r="Y773" s="234"/>
      <c r="Z773" s="234"/>
    </row>
    <row r="774" spans="1:26" ht="25.2" customHeight="1">
      <c r="A774" s="12" t="s">
        <v>1680</v>
      </c>
      <c r="B774" s="12" t="s">
        <v>1077</v>
      </c>
      <c r="C774" s="21" t="s">
        <v>456</v>
      </c>
      <c r="D774" s="12" t="s">
        <v>1084</v>
      </c>
      <c r="E774" s="64" t="s">
        <v>1085</v>
      </c>
      <c r="F774" s="28" t="s">
        <v>738</v>
      </c>
      <c r="G774" s="21">
        <v>8</v>
      </c>
      <c r="H774" s="21">
        <v>8</v>
      </c>
      <c r="I774" s="21">
        <v>8</v>
      </c>
      <c r="J774" s="108">
        <v>50</v>
      </c>
      <c r="K774" s="56">
        <v>6.25</v>
      </c>
      <c r="L774" s="12" t="s">
        <v>441</v>
      </c>
      <c r="M774" s="234"/>
      <c r="N774" s="234"/>
      <c r="O774" s="234"/>
      <c r="P774" s="234"/>
      <c r="Q774" s="234"/>
      <c r="R774" s="234"/>
      <c r="S774" s="234"/>
      <c r="T774" s="234"/>
      <c r="U774" s="234"/>
      <c r="V774" s="234"/>
      <c r="W774" s="234"/>
      <c r="X774" s="234"/>
      <c r="Y774" s="234"/>
      <c r="Z774" s="234"/>
    </row>
    <row r="775" spans="1:26" ht="25.2" customHeight="1">
      <c r="A775" s="12" t="s">
        <v>1680</v>
      </c>
      <c r="B775" s="12" t="s">
        <v>1077</v>
      </c>
      <c r="C775" s="21" t="s">
        <v>456</v>
      </c>
      <c r="D775" s="12" t="s">
        <v>1086</v>
      </c>
      <c r="E775" s="64" t="s">
        <v>1087</v>
      </c>
      <c r="F775" s="28" t="s">
        <v>738</v>
      </c>
      <c r="G775" s="21">
        <v>8</v>
      </c>
      <c r="H775" s="21">
        <v>8</v>
      </c>
      <c r="I775" s="21">
        <v>8</v>
      </c>
      <c r="J775" s="108">
        <v>50</v>
      </c>
      <c r="K775" s="56">
        <v>6.25</v>
      </c>
      <c r="L775" s="12" t="s">
        <v>441</v>
      </c>
      <c r="M775" s="234"/>
      <c r="N775" s="234"/>
      <c r="O775" s="234"/>
      <c r="P775" s="234"/>
      <c r="Q775" s="234"/>
      <c r="R775" s="234"/>
      <c r="S775" s="234"/>
      <c r="T775" s="234"/>
      <c r="U775" s="234"/>
      <c r="V775" s="234"/>
      <c r="W775" s="234"/>
      <c r="X775" s="234"/>
      <c r="Y775" s="234"/>
      <c r="Z775" s="234"/>
    </row>
    <row r="776" spans="1:26" ht="25.2" customHeight="1">
      <c r="A776" s="12" t="s">
        <v>2255</v>
      </c>
      <c r="B776" s="12" t="s">
        <v>1790</v>
      </c>
      <c r="C776" s="21" t="s">
        <v>456</v>
      </c>
      <c r="D776" s="12" t="s">
        <v>2256</v>
      </c>
      <c r="E776" s="64" t="s">
        <v>2257</v>
      </c>
      <c r="F776" s="28" t="s">
        <v>738</v>
      </c>
      <c r="G776" s="21">
        <v>10</v>
      </c>
      <c r="H776" s="21">
        <v>5</v>
      </c>
      <c r="I776" s="21">
        <v>10</v>
      </c>
      <c r="J776" s="108">
        <v>50</v>
      </c>
      <c r="K776" s="56">
        <v>5</v>
      </c>
      <c r="L776" s="12" t="s">
        <v>441</v>
      </c>
      <c r="M776" s="234"/>
      <c r="N776" s="234"/>
      <c r="O776" s="234"/>
      <c r="P776" s="234"/>
      <c r="Q776" s="234"/>
      <c r="R776" s="234"/>
      <c r="S776" s="234"/>
      <c r="T776" s="234"/>
      <c r="U776" s="234"/>
      <c r="V776" s="234"/>
      <c r="W776" s="234"/>
      <c r="X776" s="234"/>
      <c r="Y776" s="234"/>
      <c r="Z776" s="234"/>
    </row>
    <row r="777" spans="1:26" ht="25.2" customHeight="1">
      <c r="A777" s="12" t="s">
        <v>2255</v>
      </c>
      <c r="B777" s="12" t="s">
        <v>1790</v>
      </c>
      <c r="C777" s="21" t="s">
        <v>456</v>
      </c>
      <c r="D777" s="12" t="s">
        <v>2258</v>
      </c>
      <c r="E777" s="64" t="s">
        <v>2259</v>
      </c>
      <c r="F777" s="28" t="s">
        <v>738</v>
      </c>
      <c r="G777" s="21">
        <v>10</v>
      </c>
      <c r="H777" s="21">
        <v>5</v>
      </c>
      <c r="I777" s="21">
        <v>10</v>
      </c>
      <c r="J777" s="108">
        <v>50</v>
      </c>
      <c r="K777" s="56">
        <v>5</v>
      </c>
      <c r="L777" s="12" t="s">
        <v>441</v>
      </c>
      <c r="M777" s="234"/>
      <c r="N777" s="234"/>
      <c r="O777" s="234"/>
      <c r="P777" s="234"/>
      <c r="Q777" s="234"/>
      <c r="R777" s="234"/>
      <c r="S777" s="234"/>
      <c r="T777" s="234"/>
      <c r="U777" s="234"/>
      <c r="V777" s="234"/>
      <c r="W777" s="234"/>
      <c r="X777" s="234"/>
      <c r="Y777" s="234"/>
      <c r="Z777" s="234"/>
    </row>
    <row r="778" spans="1:26" ht="25.2" customHeight="1">
      <c r="A778" s="12" t="s">
        <v>2255</v>
      </c>
      <c r="B778" s="12" t="s">
        <v>1790</v>
      </c>
      <c r="C778" s="21" t="s">
        <v>456</v>
      </c>
      <c r="D778" s="12" t="s">
        <v>2260</v>
      </c>
      <c r="E778" s="64" t="s">
        <v>2261</v>
      </c>
      <c r="F778" s="28" t="s">
        <v>738</v>
      </c>
      <c r="G778" s="21">
        <v>10</v>
      </c>
      <c r="H778" s="21">
        <v>5</v>
      </c>
      <c r="I778" s="21">
        <v>10</v>
      </c>
      <c r="J778" s="108">
        <v>50</v>
      </c>
      <c r="K778" s="56">
        <v>5</v>
      </c>
      <c r="L778" s="12" t="s">
        <v>441</v>
      </c>
      <c r="M778" s="234"/>
      <c r="N778" s="234"/>
      <c r="O778" s="234"/>
      <c r="P778" s="234"/>
      <c r="Q778" s="234"/>
      <c r="R778" s="234"/>
      <c r="S778" s="234"/>
      <c r="T778" s="234"/>
      <c r="U778" s="234"/>
      <c r="V778" s="234"/>
      <c r="W778" s="234"/>
      <c r="X778" s="234"/>
      <c r="Y778" s="234"/>
      <c r="Z778" s="234"/>
    </row>
    <row r="779" spans="1:26" ht="25.2" customHeight="1">
      <c r="A779" s="12" t="s">
        <v>2255</v>
      </c>
      <c r="B779" s="12" t="s">
        <v>1790</v>
      </c>
      <c r="C779" s="21" t="s">
        <v>456</v>
      </c>
      <c r="D779" s="12" t="s">
        <v>2262</v>
      </c>
      <c r="E779" s="64" t="s">
        <v>2263</v>
      </c>
      <c r="F779" s="28" t="s">
        <v>738</v>
      </c>
      <c r="G779" s="21">
        <v>10</v>
      </c>
      <c r="H779" s="21">
        <v>5</v>
      </c>
      <c r="I779" s="21">
        <v>10</v>
      </c>
      <c r="J779" s="108">
        <v>50</v>
      </c>
      <c r="K779" s="56">
        <v>5</v>
      </c>
      <c r="L779" s="12" t="s">
        <v>441</v>
      </c>
      <c r="M779" s="234"/>
      <c r="N779" s="234"/>
      <c r="O779" s="234"/>
      <c r="P779" s="234"/>
      <c r="Q779" s="234"/>
      <c r="R779" s="234"/>
      <c r="S779" s="234"/>
      <c r="T779" s="234"/>
      <c r="U779" s="234"/>
      <c r="V779" s="234"/>
      <c r="W779" s="234"/>
      <c r="X779" s="234"/>
      <c r="Y779" s="234"/>
      <c r="Z779" s="234"/>
    </row>
    <row r="780" spans="1:26" ht="25.2" customHeight="1">
      <c r="A780" s="12" t="s">
        <v>2255</v>
      </c>
      <c r="B780" s="12" t="s">
        <v>1790</v>
      </c>
      <c r="C780" s="21" t="s">
        <v>456</v>
      </c>
      <c r="D780" s="12" t="s">
        <v>2264</v>
      </c>
      <c r="E780" s="64" t="s">
        <v>2265</v>
      </c>
      <c r="F780" s="28" t="s">
        <v>738</v>
      </c>
      <c r="G780" s="21">
        <v>10</v>
      </c>
      <c r="H780" s="21">
        <v>5</v>
      </c>
      <c r="I780" s="21">
        <v>10</v>
      </c>
      <c r="J780" s="108">
        <v>50</v>
      </c>
      <c r="K780" s="56">
        <v>5</v>
      </c>
      <c r="L780" s="12" t="s">
        <v>441</v>
      </c>
      <c r="M780" s="234"/>
      <c r="N780" s="234"/>
      <c r="O780" s="234"/>
      <c r="P780" s="234"/>
      <c r="Q780" s="234"/>
      <c r="R780" s="234"/>
      <c r="S780" s="234"/>
      <c r="T780" s="234"/>
      <c r="U780" s="234"/>
      <c r="V780" s="234"/>
      <c r="W780" s="234"/>
      <c r="X780" s="234"/>
      <c r="Y780" s="234"/>
      <c r="Z780" s="234"/>
    </row>
    <row r="781" spans="1:26" ht="25.2" customHeight="1">
      <c r="A781" s="12" t="s">
        <v>2185</v>
      </c>
      <c r="B781" s="12" t="s">
        <v>1790</v>
      </c>
      <c r="C781" s="21" t="s">
        <v>456</v>
      </c>
      <c r="D781" s="12" t="s">
        <v>2269</v>
      </c>
      <c r="E781" s="64" t="s">
        <v>1676</v>
      </c>
      <c r="F781" s="28" t="s">
        <v>738</v>
      </c>
      <c r="G781" s="21">
        <v>4</v>
      </c>
      <c r="H781" s="21">
        <v>4</v>
      </c>
      <c r="I781" s="21">
        <v>5</v>
      </c>
      <c r="J781" s="108">
        <v>50</v>
      </c>
      <c r="K781" s="56">
        <v>12.5</v>
      </c>
      <c r="L781" s="12" t="s">
        <v>441</v>
      </c>
      <c r="M781" s="234"/>
      <c r="N781" s="234"/>
      <c r="O781" s="234"/>
      <c r="P781" s="234"/>
      <c r="Q781" s="234"/>
      <c r="R781" s="234"/>
      <c r="S781" s="234"/>
      <c r="T781" s="234"/>
      <c r="U781" s="234"/>
      <c r="V781" s="234"/>
      <c r="W781" s="234"/>
      <c r="X781" s="234"/>
      <c r="Y781" s="234"/>
      <c r="Z781" s="234"/>
    </row>
    <row r="782" spans="1:26" ht="25.2" customHeight="1">
      <c r="A782" s="12" t="s">
        <v>2274</v>
      </c>
      <c r="B782" s="12" t="s">
        <v>2275</v>
      </c>
      <c r="C782" s="21" t="s">
        <v>456</v>
      </c>
      <c r="D782" s="12" t="s">
        <v>2276</v>
      </c>
      <c r="E782" s="64" t="s">
        <v>2277</v>
      </c>
      <c r="F782" s="28" t="s">
        <v>559</v>
      </c>
      <c r="G782" s="21">
        <v>3</v>
      </c>
      <c r="H782" s="21">
        <v>3</v>
      </c>
      <c r="I782" s="21">
        <v>3</v>
      </c>
      <c r="J782" s="108">
        <v>50</v>
      </c>
      <c r="K782" s="56">
        <v>16.66</v>
      </c>
      <c r="L782" s="12" t="s">
        <v>441</v>
      </c>
      <c r="M782" s="234"/>
      <c r="N782" s="234"/>
      <c r="O782" s="234"/>
      <c r="P782" s="234"/>
      <c r="Q782" s="234"/>
      <c r="R782" s="234"/>
      <c r="S782" s="234"/>
      <c r="T782" s="234"/>
      <c r="U782" s="234"/>
      <c r="V782" s="234"/>
      <c r="W782" s="234"/>
      <c r="X782" s="234"/>
      <c r="Y782" s="234"/>
      <c r="Z782" s="234"/>
    </row>
    <row r="783" spans="1:26" ht="25.2" customHeight="1">
      <c r="A783" s="12" t="s">
        <v>2274</v>
      </c>
      <c r="B783" s="12" t="s">
        <v>2275</v>
      </c>
      <c r="C783" s="21" t="s">
        <v>456</v>
      </c>
      <c r="D783" s="12" t="s">
        <v>2278</v>
      </c>
      <c r="E783" s="64" t="s">
        <v>2279</v>
      </c>
      <c r="F783" s="28" t="s">
        <v>559</v>
      </c>
      <c r="G783" s="21">
        <v>3</v>
      </c>
      <c r="H783" s="21">
        <v>3</v>
      </c>
      <c r="I783" s="21">
        <v>3</v>
      </c>
      <c r="J783" s="108">
        <v>50</v>
      </c>
      <c r="K783" s="56">
        <v>16.66</v>
      </c>
      <c r="L783" s="12" t="s">
        <v>441</v>
      </c>
      <c r="M783" s="234"/>
      <c r="N783" s="234"/>
      <c r="O783" s="234"/>
      <c r="P783" s="234"/>
      <c r="Q783" s="234"/>
      <c r="R783" s="234"/>
      <c r="S783" s="234"/>
      <c r="T783" s="234"/>
      <c r="U783" s="234"/>
      <c r="V783" s="234"/>
      <c r="W783" s="234"/>
      <c r="X783" s="234"/>
      <c r="Y783" s="234"/>
      <c r="Z783" s="234"/>
    </row>
    <row r="784" spans="1:26" ht="25.2" customHeight="1">
      <c r="A784" s="12" t="s">
        <v>2274</v>
      </c>
      <c r="B784" s="12" t="s">
        <v>2275</v>
      </c>
      <c r="C784" s="21" t="s">
        <v>456</v>
      </c>
      <c r="D784" s="12" t="s">
        <v>2280</v>
      </c>
      <c r="E784" s="64" t="s">
        <v>2281</v>
      </c>
      <c r="F784" s="28" t="s">
        <v>559</v>
      </c>
      <c r="G784" s="21">
        <v>3</v>
      </c>
      <c r="H784" s="21">
        <v>3</v>
      </c>
      <c r="I784" s="21">
        <v>3</v>
      </c>
      <c r="J784" s="108">
        <v>50</v>
      </c>
      <c r="K784" s="56">
        <v>16.66</v>
      </c>
      <c r="L784" s="12" t="s">
        <v>441</v>
      </c>
      <c r="M784" s="234"/>
      <c r="N784" s="234"/>
      <c r="O784" s="234"/>
      <c r="P784" s="234"/>
      <c r="Q784" s="234"/>
      <c r="R784" s="234"/>
      <c r="S784" s="234"/>
      <c r="T784" s="234"/>
      <c r="U784" s="234"/>
      <c r="V784" s="234"/>
      <c r="W784" s="234"/>
      <c r="X784" s="234"/>
      <c r="Y784" s="234"/>
      <c r="Z784" s="234"/>
    </row>
    <row r="785" spans="1:26" ht="25.2" customHeight="1">
      <c r="A785" s="12" t="s">
        <v>876</v>
      </c>
      <c r="B785" s="12" t="s">
        <v>877</v>
      </c>
      <c r="C785" s="21" t="s">
        <v>456</v>
      </c>
      <c r="D785" s="12" t="s">
        <v>878</v>
      </c>
      <c r="E785" s="64" t="s">
        <v>879</v>
      </c>
      <c r="F785" s="28" t="s">
        <v>738</v>
      </c>
      <c r="G785" s="21">
        <v>10</v>
      </c>
      <c r="H785" s="21">
        <v>10</v>
      </c>
      <c r="I785" s="21">
        <v>10</v>
      </c>
      <c r="J785" s="108">
        <v>50</v>
      </c>
      <c r="K785" s="56">
        <v>5</v>
      </c>
      <c r="L785" s="12" t="s">
        <v>441</v>
      </c>
      <c r="M785" s="234"/>
      <c r="N785" s="234"/>
      <c r="O785" s="234"/>
      <c r="P785" s="234"/>
      <c r="Q785" s="234"/>
      <c r="R785" s="234"/>
      <c r="S785" s="234"/>
      <c r="T785" s="234"/>
      <c r="U785" s="234"/>
      <c r="V785" s="234"/>
      <c r="W785" s="234"/>
      <c r="X785" s="234"/>
      <c r="Y785" s="234"/>
      <c r="Z785" s="234"/>
    </row>
    <row r="786" spans="1:26" ht="25.2" customHeight="1">
      <c r="A786" s="235" t="s">
        <v>795</v>
      </c>
      <c r="B786" s="12" t="s">
        <v>796</v>
      </c>
      <c r="C786" s="21" t="s">
        <v>456</v>
      </c>
      <c r="D786" s="12" t="s">
        <v>1017</v>
      </c>
      <c r="E786" s="64" t="s">
        <v>1018</v>
      </c>
      <c r="F786" s="28" t="s">
        <v>738</v>
      </c>
      <c r="G786" s="21">
        <v>14</v>
      </c>
      <c r="H786" s="21">
        <v>14</v>
      </c>
      <c r="I786" s="21">
        <v>14</v>
      </c>
      <c r="J786" s="108">
        <v>50</v>
      </c>
      <c r="K786" s="56">
        <v>3.57</v>
      </c>
      <c r="L786" s="12" t="s">
        <v>441</v>
      </c>
      <c r="M786" s="234"/>
      <c r="N786" s="234"/>
      <c r="O786" s="234"/>
      <c r="P786" s="234"/>
      <c r="Q786" s="234"/>
      <c r="R786" s="234"/>
      <c r="S786" s="234"/>
      <c r="T786" s="234"/>
      <c r="U786" s="234"/>
      <c r="V786" s="234"/>
      <c r="W786" s="234"/>
      <c r="X786" s="234"/>
      <c r="Y786" s="234"/>
      <c r="Z786" s="234"/>
    </row>
    <row r="787" spans="1:26" ht="25.2" customHeight="1">
      <c r="A787" s="235" t="s">
        <v>795</v>
      </c>
      <c r="B787" s="12" t="s">
        <v>796</v>
      </c>
      <c r="C787" s="21" t="s">
        <v>456</v>
      </c>
      <c r="D787" s="12" t="s">
        <v>867</v>
      </c>
      <c r="E787" s="64" t="s">
        <v>868</v>
      </c>
      <c r="F787" s="28" t="s">
        <v>738</v>
      </c>
      <c r="G787" s="21">
        <v>14</v>
      </c>
      <c r="H787" s="21">
        <v>14</v>
      </c>
      <c r="I787" s="21">
        <v>14</v>
      </c>
      <c r="J787" s="108">
        <v>50</v>
      </c>
      <c r="K787" s="56">
        <v>3.57</v>
      </c>
      <c r="L787" s="12" t="s">
        <v>441</v>
      </c>
      <c r="M787" s="234"/>
      <c r="N787" s="234"/>
      <c r="O787" s="234"/>
      <c r="P787" s="234"/>
      <c r="Q787" s="234"/>
      <c r="R787" s="234"/>
      <c r="S787" s="234"/>
      <c r="T787" s="234"/>
      <c r="U787" s="234"/>
      <c r="V787" s="234"/>
      <c r="W787" s="234"/>
      <c r="X787" s="234"/>
      <c r="Y787" s="234"/>
      <c r="Z787" s="234"/>
    </row>
    <row r="788" spans="1:26" ht="25.2" customHeight="1">
      <c r="A788" s="235" t="s">
        <v>795</v>
      </c>
      <c r="B788" s="12" t="s">
        <v>796</v>
      </c>
      <c r="C788" s="21" t="s">
        <v>456</v>
      </c>
      <c r="D788" s="12" t="s">
        <v>870</v>
      </c>
      <c r="E788" s="64" t="s">
        <v>871</v>
      </c>
      <c r="F788" s="28" t="s">
        <v>738</v>
      </c>
      <c r="G788" s="21">
        <v>14</v>
      </c>
      <c r="H788" s="21">
        <v>14</v>
      </c>
      <c r="I788" s="21">
        <v>14</v>
      </c>
      <c r="J788" s="108">
        <v>50</v>
      </c>
      <c r="K788" s="56">
        <v>3.57</v>
      </c>
      <c r="L788" s="12" t="s">
        <v>441</v>
      </c>
      <c r="M788" s="234"/>
      <c r="N788" s="234"/>
      <c r="O788" s="234"/>
      <c r="P788" s="234"/>
      <c r="Q788" s="234"/>
      <c r="R788" s="234"/>
      <c r="S788" s="234"/>
      <c r="T788" s="234"/>
      <c r="U788" s="234"/>
      <c r="V788" s="234"/>
      <c r="W788" s="234"/>
      <c r="X788" s="234"/>
      <c r="Y788" s="234"/>
      <c r="Z788" s="234"/>
    </row>
    <row r="789" spans="1:26" ht="25.2" customHeight="1">
      <c r="A789" s="235" t="s">
        <v>795</v>
      </c>
      <c r="B789" s="12" t="s">
        <v>796</v>
      </c>
      <c r="C789" s="21" t="s">
        <v>456</v>
      </c>
      <c r="D789" s="12" t="s">
        <v>872</v>
      </c>
      <c r="E789" s="64" t="s">
        <v>873</v>
      </c>
      <c r="F789" s="28" t="s">
        <v>738</v>
      </c>
      <c r="G789" s="21">
        <v>14</v>
      </c>
      <c r="H789" s="21">
        <v>14</v>
      </c>
      <c r="I789" s="21">
        <v>14</v>
      </c>
      <c r="J789" s="108">
        <v>50</v>
      </c>
      <c r="K789" s="56">
        <v>3.57</v>
      </c>
      <c r="L789" s="12" t="s">
        <v>441</v>
      </c>
      <c r="M789" s="234"/>
      <c r="N789" s="234"/>
      <c r="O789" s="234"/>
      <c r="P789" s="234"/>
      <c r="Q789" s="234"/>
      <c r="R789" s="234"/>
      <c r="S789" s="234"/>
      <c r="T789" s="234"/>
      <c r="U789" s="234"/>
      <c r="V789" s="234"/>
      <c r="W789" s="234"/>
      <c r="X789" s="234"/>
      <c r="Y789" s="234"/>
      <c r="Z789" s="234"/>
    </row>
    <row r="790" spans="1:26" ht="25.2" customHeight="1">
      <c r="A790" s="235" t="s">
        <v>795</v>
      </c>
      <c r="B790" s="12" t="s">
        <v>796</v>
      </c>
      <c r="C790" s="21" t="s">
        <v>456</v>
      </c>
      <c r="D790" s="12" t="s">
        <v>874</v>
      </c>
      <c r="E790" s="64" t="s">
        <v>875</v>
      </c>
      <c r="F790" s="28" t="s">
        <v>738</v>
      </c>
      <c r="G790" s="21">
        <v>14</v>
      </c>
      <c r="H790" s="21">
        <v>14</v>
      </c>
      <c r="I790" s="21">
        <v>14</v>
      </c>
      <c r="J790" s="108">
        <v>50</v>
      </c>
      <c r="K790" s="56">
        <v>3.57</v>
      </c>
      <c r="L790" s="12" t="s">
        <v>441</v>
      </c>
      <c r="M790" s="234"/>
      <c r="N790" s="234"/>
      <c r="O790" s="234"/>
      <c r="P790" s="234"/>
      <c r="Q790" s="234"/>
      <c r="R790" s="234"/>
      <c r="S790" s="234"/>
      <c r="T790" s="234"/>
      <c r="U790" s="234"/>
      <c r="V790" s="234"/>
      <c r="W790" s="234"/>
      <c r="X790" s="234"/>
      <c r="Y790" s="234"/>
      <c r="Z790" s="234"/>
    </row>
    <row r="791" spans="1:26" ht="25.2" customHeight="1">
      <c r="A791" s="235" t="s">
        <v>795</v>
      </c>
      <c r="B791" s="236" t="s">
        <v>796</v>
      </c>
      <c r="C791" s="235" t="s">
        <v>456</v>
      </c>
      <c r="D791" s="235" t="s">
        <v>797</v>
      </c>
      <c r="E791" s="237" t="s">
        <v>798</v>
      </c>
      <c r="F791" s="238" t="s">
        <v>561</v>
      </c>
      <c r="G791" s="239">
        <v>14</v>
      </c>
      <c r="H791" s="239">
        <v>14</v>
      </c>
      <c r="I791" s="239">
        <v>14</v>
      </c>
      <c r="J791" s="240">
        <v>50</v>
      </c>
      <c r="K791" s="253">
        <v>3.57</v>
      </c>
      <c r="L791" s="12" t="s">
        <v>441</v>
      </c>
      <c r="M791" s="234"/>
      <c r="N791" s="234"/>
      <c r="O791" s="234"/>
      <c r="P791" s="234"/>
      <c r="Q791" s="234"/>
      <c r="R791" s="234"/>
      <c r="S791" s="234"/>
      <c r="T791" s="234"/>
      <c r="U791" s="234"/>
      <c r="V791" s="234"/>
      <c r="W791" s="234"/>
      <c r="X791" s="234"/>
      <c r="Y791" s="234"/>
      <c r="Z791" s="234"/>
    </row>
    <row r="792" spans="1:26" ht="25.2" customHeight="1">
      <c r="A792" s="242" t="s">
        <v>795</v>
      </c>
      <c r="B792" s="241" t="s">
        <v>796</v>
      </c>
      <c r="C792" s="242" t="s">
        <v>456</v>
      </c>
      <c r="D792" s="242" t="s">
        <v>799</v>
      </c>
      <c r="E792" s="237" t="s">
        <v>800</v>
      </c>
      <c r="F792" s="238" t="s">
        <v>561</v>
      </c>
      <c r="G792" s="239">
        <v>14</v>
      </c>
      <c r="H792" s="239">
        <v>14</v>
      </c>
      <c r="I792" s="239">
        <v>14</v>
      </c>
      <c r="J792" s="240">
        <v>50</v>
      </c>
      <c r="K792" s="253">
        <v>3.57</v>
      </c>
      <c r="L792" s="12" t="s">
        <v>441</v>
      </c>
      <c r="M792" s="234"/>
      <c r="N792" s="234"/>
      <c r="O792" s="234"/>
      <c r="P792" s="234"/>
      <c r="Q792" s="234"/>
      <c r="R792" s="234"/>
      <c r="S792" s="234"/>
      <c r="T792" s="234"/>
      <c r="U792" s="234"/>
      <c r="V792" s="234"/>
      <c r="W792" s="234"/>
      <c r="X792" s="234"/>
      <c r="Y792" s="234"/>
      <c r="Z792" s="234"/>
    </row>
    <row r="793" spans="1:26" ht="25.2" customHeight="1">
      <c r="A793" s="242" t="s">
        <v>795</v>
      </c>
      <c r="B793" s="241" t="s">
        <v>796</v>
      </c>
      <c r="C793" s="242" t="s">
        <v>456</v>
      </c>
      <c r="D793" s="242" t="s">
        <v>801</v>
      </c>
      <c r="E793" s="237" t="s">
        <v>802</v>
      </c>
      <c r="F793" s="238" t="s">
        <v>561</v>
      </c>
      <c r="G793" s="239">
        <v>14</v>
      </c>
      <c r="H793" s="239">
        <v>14</v>
      </c>
      <c r="I793" s="239">
        <v>14</v>
      </c>
      <c r="J793" s="240">
        <v>50</v>
      </c>
      <c r="K793" s="253">
        <v>3.57</v>
      </c>
      <c r="L793" s="12" t="s">
        <v>441</v>
      </c>
      <c r="M793" s="234"/>
      <c r="N793" s="234"/>
      <c r="O793" s="234"/>
      <c r="P793" s="234"/>
      <c r="Q793" s="234"/>
      <c r="R793" s="234"/>
      <c r="S793" s="234"/>
      <c r="T793" s="234"/>
      <c r="U793" s="234"/>
      <c r="V793" s="234"/>
      <c r="W793" s="234"/>
      <c r="X793" s="234"/>
      <c r="Y793" s="234"/>
      <c r="Z793" s="234"/>
    </row>
    <row r="794" spans="1:26" ht="25.2" customHeight="1">
      <c r="A794" s="242" t="s">
        <v>795</v>
      </c>
      <c r="B794" s="241" t="s">
        <v>796</v>
      </c>
      <c r="C794" s="242" t="s">
        <v>456</v>
      </c>
      <c r="D794" s="242" t="s">
        <v>803</v>
      </c>
      <c r="E794" s="237" t="s">
        <v>804</v>
      </c>
      <c r="F794" s="238" t="s">
        <v>561</v>
      </c>
      <c r="G794" s="239">
        <v>14</v>
      </c>
      <c r="H794" s="239">
        <v>14</v>
      </c>
      <c r="I794" s="239">
        <v>14</v>
      </c>
      <c r="J794" s="240">
        <v>50</v>
      </c>
      <c r="K794" s="253">
        <v>3.57</v>
      </c>
      <c r="L794" s="12" t="s">
        <v>441</v>
      </c>
      <c r="M794" s="234"/>
      <c r="N794" s="234"/>
      <c r="O794" s="234"/>
      <c r="P794" s="234"/>
      <c r="Q794" s="234"/>
      <c r="R794" s="234"/>
      <c r="S794" s="234"/>
      <c r="T794" s="234"/>
      <c r="U794" s="234"/>
      <c r="V794" s="234"/>
      <c r="W794" s="234"/>
      <c r="X794" s="234"/>
      <c r="Y794" s="234"/>
      <c r="Z794" s="234"/>
    </row>
    <row r="795" spans="1:26" ht="25.2" customHeight="1">
      <c r="A795" s="242" t="s">
        <v>795</v>
      </c>
      <c r="B795" s="241" t="s">
        <v>796</v>
      </c>
      <c r="C795" s="242" t="s">
        <v>456</v>
      </c>
      <c r="D795" s="242" t="s">
        <v>805</v>
      </c>
      <c r="E795" s="237" t="s">
        <v>806</v>
      </c>
      <c r="F795" s="238" t="s">
        <v>561</v>
      </c>
      <c r="G795" s="239">
        <v>14</v>
      </c>
      <c r="H795" s="239">
        <v>14</v>
      </c>
      <c r="I795" s="239">
        <v>14</v>
      </c>
      <c r="J795" s="240">
        <v>50</v>
      </c>
      <c r="K795" s="253">
        <v>3.57</v>
      </c>
      <c r="L795" s="12" t="s">
        <v>441</v>
      </c>
      <c r="M795" s="234"/>
      <c r="N795" s="234"/>
      <c r="O795" s="234"/>
      <c r="P795" s="234"/>
      <c r="Q795" s="234"/>
      <c r="R795" s="234"/>
      <c r="S795" s="234"/>
      <c r="T795" s="234"/>
      <c r="U795" s="234"/>
      <c r="V795" s="234"/>
      <c r="W795" s="234"/>
      <c r="X795" s="234"/>
      <c r="Y795" s="234"/>
      <c r="Z795" s="234"/>
    </row>
    <row r="796" spans="1:26" ht="25.2" customHeight="1">
      <c r="A796" s="242" t="s">
        <v>795</v>
      </c>
      <c r="B796" s="241" t="s">
        <v>796</v>
      </c>
      <c r="C796" s="242" t="s">
        <v>456</v>
      </c>
      <c r="D796" s="242" t="s">
        <v>807</v>
      </c>
      <c r="E796" s="243" t="s">
        <v>808</v>
      </c>
      <c r="F796" s="238" t="s">
        <v>561</v>
      </c>
      <c r="G796" s="239">
        <v>14</v>
      </c>
      <c r="H796" s="239">
        <v>14</v>
      </c>
      <c r="I796" s="239">
        <v>14</v>
      </c>
      <c r="J796" s="240">
        <v>50</v>
      </c>
      <c r="K796" s="253">
        <v>3.57</v>
      </c>
      <c r="L796" s="12" t="s">
        <v>441</v>
      </c>
      <c r="M796" s="234"/>
      <c r="N796" s="234"/>
      <c r="O796" s="234"/>
      <c r="P796" s="234"/>
      <c r="Q796" s="234"/>
      <c r="R796" s="234"/>
      <c r="S796" s="234"/>
      <c r="T796" s="234"/>
      <c r="U796" s="234"/>
      <c r="V796" s="234"/>
      <c r="W796" s="234"/>
      <c r="X796" s="234"/>
      <c r="Y796" s="234"/>
      <c r="Z796" s="234"/>
    </row>
    <row r="797" spans="1:26" ht="25.2" customHeight="1">
      <c r="A797" s="242" t="s">
        <v>795</v>
      </c>
      <c r="B797" s="241" t="s">
        <v>796</v>
      </c>
      <c r="C797" s="242" t="s">
        <v>456</v>
      </c>
      <c r="D797" s="242" t="s">
        <v>809</v>
      </c>
      <c r="E797" s="243" t="s">
        <v>810</v>
      </c>
      <c r="F797" s="238" t="s">
        <v>561</v>
      </c>
      <c r="G797" s="239">
        <v>14</v>
      </c>
      <c r="H797" s="239">
        <v>14</v>
      </c>
      <c r="I797" s="239">
        <v>14</v>
      </c>
      <c r="J797" s="240">
        <v>50</v>
      </c>
      <c r="K797" s="253">
        <v>3.57</v>
      </c>
      <c r="L797" s="12" t="s">
        <v>441</v>
      </c>
      <c r="M797" s="234"/>
      <c r="N797" s="234"/>
      <c r="O797" s="234"/>
      <c r="P797" s="234"/>
      <c r="Q797" s="234"/>
      <c r="R797" s="234"/>
      <c r="S797" s="234"/>
      <c r="T797" s="234"/>
      <c r="U797" s="234"/>
      <c r="V797" s="234"/>
      <c r="W797" s="234"/>
      <c r="X797" s="234"/>
      <c r="Y797" s="234"/>
      <c r="Z797" s="234"/>
    </row>
    <row r="798" spans="1:26" ht="25.2" customHeight="1">
      <c r="A798" s="242" t="s">
        <v>795</v>
      </c>
      <c r="B798" s="241" t="s">
        <v>796</v>
      </c>
      <c r="C798" s="242" t="s">
        <v>456</v>
      </c>
      <c r="D798" s="242" t="s">
        <v>811</v>
      </c>
      <c r="E798" s="243" t="s">
        <v>812</v>
      </c>
      <c r="F798" s="238" t="s">
        <v>561</v>
      </c>
      <c r="G798" s="239">
        <v>14</v>
      </c>
      <c r="H798" s="239">
        <v>14</v>
      </c>
      <c r="I798" s="239">
        <v>14</v>
      </c>
      <c r="J798" s="240">
        <v>50</v>
      </c>
      <c r="K798" s="253">
        <v>3.57</v>
      </c>
      <c r="L798" s="12" t="s">
        <v>441</v>
      </c>
      <c r="M798" s="234"/>
      <c r="N798" s="234"/>
      <c r="O798" s="234"/>
      <c r="P798" s="234"/>
      <c r="Q798" s="234"/>
      <c r="R798" s="234"/>
      <c r="S798" s="234"/>
      <c r="T798" s="234"/>
      <c r="U798" s="234"/>
      <c r="V798" s="234"/>
      <c r="W798" s="234"/>
      <c r="X798" s="234"/>
      <c r="Y798" s="234"/>
      <c r="Z798" s="234"/>
    </row>
    <row r="799" spans="1:26" ht="25.2" customHeight="1">
      <c r="A799" s="242" t="s">
        <v>795</v>
      </c>
      <c r="B799" s="241" t="s">
        <v>796</v>
      </c>
      <c r="C799" s="242" t="s">
        <v>456</v>
      </c>
      <c r="D799" s="242" t="s">
        <v>813</v>
      </c>
      <c r="E799" s="243" t="s">
        <v>814</v>
      </c>
      <c r="F799" s="238" t="s">
        <v>561</v>
      </c>
      <c r="G799" s="239">
        <v>14</v>
      </c>
      <c r="H799" s="239">
        <v>14</v>
      </c>
      <c r="I799" s="239">
        <v>14</v>
      </c>
      <c r="J799" s="240">
        <v>50</v>
      </c>
      <c r="K799" s="253">
        <v>3.57</v>
      </c>
      <c r="L799" s="12" t="s">
        <v>441</v>
      </c>
      <c r="M799" s="234"/>
      <c r="N799" s="234"/>
      <c r="O799" s="234"/>
      <c r="P799" s="234"/>
      <c r="Q799" s="234"/>
      <c r="R799" s="234"/>
      <c r="S799" s="234"/>
      <c r="T799" s="234"/>
      <c r="U799" s="234"/>
      <c r="V799" s="234"/>
      <c r="W799" s="234"/>
      <c r="X799" s="234"/>
      <c r="Y799" s="234"/>
      <c r="Z799" s="234"/>
    </row>
    <row r="800" spans="1:26" ht="25.2" customHeight="1">
      <c r="A800" s="242" t="s">
        <v>795</v>
      </c>
      <c r="B800" s="241" t="s">
        <v>796</v>
      </c>
      <c r="C800" s="242" t="s">
        <v>456</v>
      </c>
      <c r="D800" s="242" t="s">
        <v>815</v>
      </c>
      <c r="E800" s="243" t="s">
        <v>816</v>
      </c>
      <c r="F800" s="238" t="s">
        <v>561</v>
      </c>
      <c r="G800" s="239">
        <v>14</v>
      </c>
      <c r="H800" s="239">
        <v>14</v>
      </c>
      <c r="I800" s="239">
        <v>14</v>
      </c>
      <c r="J800" s="240">
        <v>50</v>
      </c>
      <c r="K800" s="253">
        <v>3.57</v>
      </c>
      <c r="L800" s="12" t="s">
        <v>441</v>
      </c>
      <c r="M800" s="234"/>
      <c r="N800" s="234"/>
      <c r="O800" s="234"/>
      <c r="P800" s="234"/>
      <c r="Q800" s="234"/>
      <c r="R800" s="234"/>
      <c r="S800" s="234"/>
      <c r="T800" s="234"/>
      <c r="U800" s="234"/>
      <c r="V800" s="234"/>
      <c r="W800" s="234"/>
      <c r="X800" s="234"/>
      <c r="Y800" s="234"/>
      <c r="Z800" s="234"/>
    </row>
    <row r="801" spans="1:26" ht="25.2" customHeight="1">
      <c r="A801" s="242" t="s">
        <v>795</v>
      </c>
      <c r="B801" s="241" t="s">
        <v>796</v>
      </c>
      <c r="C801" s="242" t="s">
        <v>456</v>
      </c>
      <c r="D801" s="242" t="s">
        <v>817</v>
      </c>
      <c r="E801" s="243" t="s">
        <v>818</v>
      </c>
      <c r="F801" s="238" t="s">
        <v>561</v>
      </c>
      <c r="G801" s="239">
        <v>14</v>
      </c>
      <c r="H801" s="239">
        <v>14</v>
      </c>
      <c r="I801" s="239">
        <v>14</v>
      </c>
      <c r="J801" s="240">
        <v>50</v>
      </c>
      <c r="K801" s="253">
        <v>3.57</v>
      </c>
      <c r="L801" s="12" t="s">
        <v>441</v>
      </c>
      <c r="M801" s="234"/>
      <c r="N801" s="234"/>
      <c r="O801" s="234"/>
      <c r="P801" s="234"/>
      <c r="Q801" s="234"/>
      <c r="R801" s="234"/>
      <c r="S801" s="234"/>
      <c r="T801" s="234"/>
      <c r="U801" s="234"/>
      <c r="V801" s="234"/>
      <c r="W801" s="234"/>
      <c r="X801" s="234"/>
      <c r="Y801" s="234"/>
      <c r="Z801" s="234"/>
    </row>
    <row r="802" spans="1:26" ht="25.2" customHeight="1">
      <c r="A802" s="242" t="s">
        <v>795</v>
      </c>
      <c r="B802" s="241" t="s">
        <v>796</v>
      </c>
      <c r="C802" s="242" t="s">
        <v>456</v>
      </c>
      <c r="D802" s="242" t="s">
        <v>819</v>
      </c>
      <c r="E802" s="243" t="s">
        <v>820</v>
      </c>
      <c r="F802" s="238" t="s">
        <v>561</v>
      </c>
      <c r="G802" s="239">
        <v>14</v>
      </c>
      <c r="H802" s="239">
        <v>14</v>
      </c>
      <c r="I802" s="239">
        <v>14</v>
      </c>
      <c r="J802" s="240">
        <v>50</v>
      </c>
      <c r="K802" s="253">
        <v>3.57</v>
      </c>
      <c r="L802" s="12" t="s">
        <v>441</v>
      </c>
      <c r="M802" s="234"/>
      <c r="N802" s="234"/>
      <c r="O802" s="234"/>
      <c r="P802" s="234"/>
      <c r="Q802" s="234"/>
      <c r="R802" s="234"/>
      <c r="S802" s="234"/>
      <c r="T802" s="234"/>
      <c r="U802" s="234"/>
      <c r="V802" s="234"/>
      <c r="W802" s="234"/>
      <c r="X802" s="234"/>
      <c r="Y802" s="234"/>
      <c r="Z802" s="234"/>
    </row>
    <row r="803" spans="1:26" ht="25.2" customHeight="1">
      <c r="A803" s="242" t="s">
        <v>795</v>
      </c>
      <c r="B803" s="241" t="s">
        <v>796</v>
      </c>
      <c r="C803" s="242" t="s">
        <v>456</v>
      </c>
      <c r="D803" s="242" t="s">
        <v>821</v>
      </c>
      <c r="E803" s="243" t="s">
        <v>822</v>
      </c>
      <c r="F803" s="238" t="s">
        <v>561</v>
      </c>
      <c r="G803" s="239">
        <v>14</v>
      </c>
      <c r="H803" s="239">
        <v>14</v>
      </c>
      <c r="I803" s="239">
        <v>14</v>
      </c>
      <c r="J803" s="240">
        <v>50</v>
      </c>
      <c r="K803" s="253">
        <v>3.57</v>
      </c>
      <c r="L803" s="12" t="s">
        <v>441</v>
      </c>
      <c r="M803" s="234"/>
      <c r="N803" s="234"/>
      <c r="O803" s="234"/>
      <c r="P803" s="234"/>
      <c r="Q803" s="234"/>
      <c r="R803" s="234"/>
      <c r="S803" s="234"/>
      <c r="T803" s="234"/>
      <c r="U803" s="234"/>
      <c r="V803" s="234"/>
      <c r="W803" s="234"/>
      <c r="X803" s="234"/>
      <c r="Y803" s="234"/>
      <c r="Z803" s="234"/>
    </row>
    <row r="804" spans="1:26" ht="25.2" customHeight="1">
      <c r="A804" s="242" t="s">
        <v>795</v>
      </c>
      <c r="B804" s="241" t="s">
        <v>796</v>
      </c>
      <c r="C804" s="242" t="s">
        <v>456</v>
      </c>
      <c r="D804" s="242" t="s">
        <v>823</v>
      </c>
      <c r="E804" s="243" t="s">
        <v>824</v>
      </c>
      <c r="F804" s="238" t="s">
        <v>561</v>
      </c>
      <c r="G804" s="239">
        <v>14</v>
      </c>
      <c r="H804" s="239">
        <v>14</v>
      </c>
      <c r="I804" s="239">
        <v>14</v>
      </c>
      <c r="J804" s="240">
        <v>50</v>
      </c>
      <c r="K804" s="253">
        <v>3.57</v>
      </c>
      <c r="L804" s="12" t="s">
        <v>441</v>
      </c>
      <c r="M804" s="234"/>
      <c r="N804" s="234"/>
      <c r="O804" s="234"/>
      <c r="P804" s="234"/>
      <c r="Q804" s="234"/>
      <c r="R804" s="234"/>
      <c r="S804" s="234"/>
      <c r="T804" s="234"/>
      <c r="U804" s="234"/>
      <c r="V804" s="234"/>
      <c r="W804" s="234"/>
      <c r="X804" s="234"/>
      <c r="Y804" s="234"/>
      <c r="Z804" s="234"/>
    </row>
    <row r="805" spans="1:26" ht="25.2" customHeight="1">
      <c r="A805" s="242" t="s">
        <v>795</v>
      </c>
      <c r="B805" s="241" t="s">
        <v>796</v>
      </c>
      <c r="C805" s="242" t="s">
        <v>456</v>
      </c>
      <c r="D805" s="242" t="s">
        <v>825</v>
      </c>
      <c r="E805" s="243" t="s">
        <v>826</v>
      </c>
      <c r="F805" s="238" t="s">
        <v>561</v>
      </c>
      <c r="G805" s="239">
        <v>14</v>
      </c>
      <c r="H805" s="239">
        <v>14</v>
      </c>
      <c r="I805" s="239">
        <v>14</v>
      </c>
      <c r="J805" s="240">
        <v>50</v>
      </c>
      <c r="K805" s="253">
        <v>3.57</v>
      </c>
      <c r="L805" s="12" t="s">
        <v>441</v>
      </c>
      <c r="M805" s="234"/>
      <c r="N805" s="234"/>
      <c r="O805" s="234"/>
      <c r="P805" s="234"/>
      <c r="Q805" s="234"/>
      <c r="R805" s="234"/>
      <c r="S805" s="234"/>
      <c r="T805" s="234"/>
      <c r="U805" s="234"/>
      <c r="V805" s="234"/>
      <c r="W805" s="234"/>
      <c r="X805" s="234"/>
      <c r="Y805" s="234"/>
      <c r="Z805" s="234"/>
    </row>
    <row r="806" spans="1:26" ht="25.2" customHeight="1">
      <c r="A806" s="242" t="s">
        <v>795</v>
      </c>
      <c r="B806" s="241" t="s">
        <v>796</v>
      </c>
      <c r="C806" s="242" t="s">
        <v>456</v>
      </c>
      <c r="D806" s="242" t="s">
        <v>827</v>
      </c>
      <c r="E806" s="243" t="s">
        <v>828</v>
      </c>
      <c r="F806" s="238" t="s">
        <v>561</v>
      </c>
      <c r="G806" s="239">
        <v>14</v>
      </c>
      <c r="H806" s="239">
        <v>14</v>
      </c>
      <c r="I806" s="239">
        <v>14</v>
      </c>
      <c r="J806" s="240">
        <v>50</v>
      </c>
      <c r="K806" s="253">
        <v>3.57</v>
      </c>
      <c r="L806" s="12" t="s">
        <v>441</v>
      </c>
      <c r="M806" s="234"/>
      <c r="N806" s="234"/>
      <c r="O806" s="234"/>
      <c r="P806" s="234"/>
      <c r="Q806" s="234"/>
      <c r="R806" s="234"/>
      <c r="S806" s="234"/>
      <c r="T806" s="234"/>
      <c r="U806" s="234"/>
      <c r="V806" s="234"/>
      <c r="W806" s="234"/>
      <c r="X806" s="234"/>
      <c r="Y806" s="234"/>
      <c r="Z806" s="234"/>
    </row>
    <row r="807" spans="1:26" ht="25.2" customHeight="1">
      <c r="A807" s="242" t="s">
        <v>795</v>
      </c>
      <c r="B807" s="241" t="s">
        <v>796</v>
      </c>
      <c r="C807" s="242" t="s">
        <v>456</v>
      </c>
      <c r="D807" s="242" t="s">
        <v>829</v>
      </c>
      <c r="E807" s="243" t="s">
        <v>830</v>
      </c>
      <c r="F807" s="238" t="s">
        <v>561</v>
      </c>
      <c r="G807" s="239">
        <v>14</v>
      </c>
      <c r="H807" s="239">
        <v>14</v>
      </c>
      <c r="I807" s="239">
        <v>14</v>
      </c>
      <c r="J807" s="240">
        <v>50</v>
      </c>
      <c r="K807" s="253">
        <v>3.57</v>
      </c>
      <c r="L807" s="12" t="s">
        <v>441</v>
      </c>
      <c r="M807" s="234"/>
      <c r="N807" s="234"/>
      <c r="O807" s="234"/>
      <c r="P807" s="234"/>
      <c r="Q807" s="234"/>
      <c r="R807" s="234"/>
      <c r="S807" s="234"/>
      <c r="T807" s="234"/>
      <c r="U807" s="234"/>
      <c r="V807" s="234"/>
      <c r="W807" s="234"/>
      <c r="X807" s="234"/>
      <c r="Y807" s="234"/>
      <c r="Z807" s="234"/>
    </row>
    <row r="808" spans="1:26" ht="25.2" customHeight="1">
      <c r="A808" s="242" t="s">
        <v>795</v>
      </c>
      <c r="B808" s="241" t="s">
        <v>796</v>
      </c>
      <c r="C808" s="242" t="s">
        <v>456</v>
      </c>
      <c r="D808" s="242" t="s">
        <v>831</v>
      </c>
      <c r="E808" s="243" t="s">
        <v>832</v>
      </c>
      <c r="F808" s="238" t="s">
        <v>561</v>
      </c>
      <c r="G808" s="239">
        <v>14</v>
      </c>
      <c r="H808" s="239">
        <v>14</v>
      </c>
      <c r="I808" s="239">
        <v>14</v>
      </c>
      <c r="J808" s="240">
        <v>50</v>
      </c>
      <c r="K808" s="253">
        <v>3.57</v>
      </c>
      <c r="L808" s="12" t="s">
        <v>441</v>
      </c>
      <c r="M808" s="234"/>
      <c r="N808" s="234"/>
      <c r="O808" s="234"/>
      <c r="P808" s="234"/>
      <c r="Q808" s="234"/>
      <c r="R808" s="234"/>
      <c r="S808" s="234"/>
      <c r="T808" s="234"/>
      <c r="U808" s="234"/>
      <c r="V808" s="234"/>
      <c r="W808" s="234"/>
      <c r="X808" s="234"/>
      <c r="Y808" s="234"/>
      <c r="Z808" s="234"/>
    </row>
    <row r="809" spans="1:26" ht="25.2" customHeight="1">
      <c r="A809" s="242" t="s">
        <v>795</v>
      </c>
      <c r="B809" s="241" t="s">
        <v>796</v>
      </c>
      <c r="C809" s="242" t="s">
        <v>456</v>
      </c>
      <c r="D809" s="242" t="s">
        <v>833</v>
      </c>
      <c r="E809" s="243" t="s">
        <v>834</v>
      </c>
      <c r="F809" s="238" t="s">
        <v>561</v>
      </c>
      <c r="G809" s="239">
        <v>14</v>
      </c>
      <c r="H809" s="239">
        <v>14</v>
      </c>
      <c r="I809" s="239">
        <v>14</v>
      </c>
      <c r="J809" s="240">
        <v>50</v>
      </c>
      <c r="K809" s="253">
        <v>3.57</v>
      </c>
      <c r="L809" s="12" t="s">
        <v>441</v>
      </c>
      <c r="M809" s="234"/>
      <c r="N809" s="234"/>
      <c r="O809" s="234"/>
      <c r="P809" s="234"/>
      <c r="Q809" s="234"/>
      <c r="R809" s="234"/>
      <c r="S809" s="234"/>
      <c r="T809" s="234"/>
      <c r="U809" s="234"/>
      <c r="V809" s="234"/>
      <c r="W809" s="234"/>
      <c r="X809" s="234"/>
      <c r="Y809" s="234"/>
      <c r="Z809" s="234"/>
    </row>
    <row r="810" spans="1:26" ht="25.2" customHeight="1">
      <c r="A810" s="242" t="s">
        <v>795</v>
      </c>
      <c r="B810" s="241" t="s">
        <v>796</v>
      </c>
      <c r="C810" s="242" t="s">
        <v>456</v>
      </c>
      <c r="D810" s="242" t="s">
        <v>835</v>
      </c>
      <c r="E810" s="243" t="s">
        <v>836</v>
      </c>
      <c r="F810" s="238" t="s">
        <v>561</v>
      </c>
      <c r="G810" s="239">
        <v>14</v>
      </c>
      <c r="H810" s="239">
        <v>14</v>
      </c>
      <c r="I810" s="239">
        <v>14</v>
      </c>
      <c r="J810" s="240">
        <v>50</v>
      </c>
      <c r="K810" s="253">
        <v>3.57</v>
      </c>
      <c r="L810" s="12" t="s">
        <v>441</v>
      </c>
      <c r="M810" s="234"/>
      <c r="N810" s="234"/>
      <c r="O810" s="234"/>
      <c r="P810" s="234"/>
      <c r="Q810" s="234"/>
      <c r="R810" s="234"/>
      <c r="S810" s="234"/>
      <c r="T810" s="234"/>
      <c r="U810" s="234"/>
      <c r="V810" s="234"/>
      <c r="W810" s="234"/>
      <c r="X810" s="234"/>
      <c r="Y810" s="234"/>
      <c r="Z810" s="234"/>
    </row>
    <row r="811" spans="1:26" ht="25.2" customHeight="1">
      <c r="A811" s="242" t="s">
        <v>795</v>
      </c>
      <c r="B811" s="241" t="s">
        <v>796</v>
      </c>
      <c r="C811" s="242" t="s">
        <v>456</v>
      </c>
      <c r="D811" s="242" t="s">
        <v>837</v>
      </c>
      <c r="E811" s="243" t="s">
        <v>838</v>
      </c>
      <c r="F811" s="238" t="s">
        <v>561</v>
      </c>
      <c r="G811" s="239">
        <v>14</v>
      </c>
      <c r="H811" s="239">
        <v>14</v>
      </c>
      <c r="I811" s="239">
        <v>14</v>
      </c>
      <c r="J811" s="240">
        <v>50</v>
      </c>
      <c r="K811" s="253">
        <v>3.57</v>
      </c>
      <c r="L811" s="12" t="s">
        <v>441</v>
      </c>
      <c r="M811" s="234"/>
      <c r="N811" s="234"/>
      <c r="O811" s="234"/>
      <c r="P811" s="234"/>
      <c r="Q811" s="234"/>
      <c r="R811" s="234"/>
      <c r="S811" s="234"/>
      <c r="T811" s="234"/>
      <c r="U811" s="234"/>
      <c r="V811" s="234"/>
      <c r="W811" s="234"/>
      <c r="X811" s="234"/>
      <c r="Y811" s="234"/>
      <c r="Z811" s="234"/>
    </row>
    <row r="812" spans="1:26" ht="25.2" customHeight="1">
      <c r="A812" s="242" t="s">
        <v>795</v>
      </c>
      <c r="B812" s="241" t="s">
        <v>796</v>
      </c>
      <c r="C812" s="242" t="s">
        <v>456</v>
      </c>
      <c r="D812" s="242" t="s">
        <v>839</v>
      </c>
      <c r="E812" s="243" t="s">
        <v>840</v>
      </c>
      <c r="F812" s="238" t="s">
        <v>561</v>
      </c>
      <c r="G812" s="239">
        <v>14</v>
      </c>
      <c r="H812" s="239">
        <v>14</v>
      </c>
      <c r="I812" s="239">
        <v>14</v>
      </c>
      <c r="J812" s="240">
        <v>50</v>
      </c>
      <c r="K812" s="253">
        <v>3.57</v>
      </c>
      <c r="L812" s="12" t="s">
        <v>441</v>
      </c>
      <c r="M812" s="234"/>
      <c r="N812" s="234"/>
      <c r="O812" s="234"/>
      <c r="P812" s="234"/>
      <c r="Q812" s="234"/>
      <c r="R812" s="234"/>
      <c r="S812" s="234"/>
      <c r="T812" s="234"/>
      <c r="U812" s="234"/>
      <c r="V812" s="234"/>
      <c r="W812" s="234"/>
      <c r="X812" s="234"/>
      <c r="Y812" s="234"/>
      <c r="Z812" s="234"/>
    </row>
    <row r="813" spans="1:26" ht="25.2" customHeight="1">
      <c r="A813" s="242" t="s">
        <v>795</v>
      </c>
      <c r="B813" s="241" t="s">
        <v>796</v>
      </c>
      <c r="C813" s="242" t="s">
        <v>456</v>
      </c>
      <c r="D813" s="242" t="s">
        <v>841</v>
      </c>
      <c r="E813" s="243" t="s">
        <v>842</v>
      </c>
      <c r="F813" s="238" t="s">
        <v>561</v>
      </c>
      <c r="G813" s="239">
        <v>14</v>
      </c>
      <c r="H813" s="239">
        <v>14</v>
      </c>
      <c r="I813" s="239">
        <v>14</v>
      </c>
      <c r="J813" s="240">
        <v>50</v>
      </c>
      <c r="K813" s="253">
        <v>3.57</v>
      </c>
      <c r="L813" s="12" t="s">
        <v>441</v>
      </c>
      <c r="M813" s="234"/>
      <c r="N813" s="234"/>
      <c r="O813" s="234"/>
      <c r="P813" s="234"/>
      <c r="Q813" s="234"/>
      <c r="R813" s="234"/>
      <c r="S813" s="234"/>
      <c r="T813" s="234"/>
      <c r="U813" s="234"/>
      <c r="V813" s="234"/>
      <c r="W813" s="234"/>
      <c r="X813" s="234"/>
      <c r="Y813" s="234"/>
      <c r="Z813" s="234"/>
    </row>
    <row r="814" spans="1:26" ht="25.2" customHeight="1">
      <c r="A814" s="242" t="s">
        <v>795</v>
      </c>
      <c r="B814" s="241" t="s">
        <v>796</v>
      </c>
      <c r="C814" s="242" t="s">
        <v>456</v>
      </c>
      <c r="D814" s="242" t="s">
        <v>843</v>
      </c>
      <c r="E814" s="243" t="s">
        <v>844</v>
      </c>
      <c r="F814" s="238" t="s">
        <v>561</v>
      </c>
      <c r="G814" s="239">
        <v>14</v>
      </c>
      <c r="H814" s="239">
        <v>14</v>
      </c>
      <c r="I814" s="239">
        <v>14</v>
      </c>
      <c r="J814" s="240">
        <v>50</v>
      </c>
      <c r="K814" s="253">
        <v>3.57</v>
      </c>
      <c r="L814" s="12" t="s">
        <v>441</v>
      </c>
      <c r="M814" s="234"/>
      <c r="N814" s="234"/>
      <c r="O814" s="234"/>
      <c r="P814" s="234"/>
      <c r="Q814" s="234"/>
      <c r="R814" s="234"/>
      <c r="S814" s="234"/>
      <c r="T814" s="234"/>
      <c r="U814" s="234"/>
      <c r="V814" s="234"/>
      <c r="W814" s="234"/>
      <c r="X814" s="234"/>
      <c r="Y814" s="234"/>
      <c r="Z814" s="234"/>
    </row>
    <row r="815" spans="1:26" ht="25.2" customHeight="1">
      <c r="A815" s="242" t="s">
        <v>795</v>
      </c>
      <c r="B815" s="241" t="s">
        <v>796</v>
      </c>
      <c r="C815" s="242" t="s">
        <v>456</v>
      </c>
      <c r="D815" s="242" t="s">
        <v>845</v>
      </c>
      <c r="E815" s="243" t="s">
        <v>846</v>
      </c>
      <c r="F815" s="238" t="s">
        <v>561</v>
      </c>
      <c r="G815" s="239">
        <v>14</v>
      </c>
      <c r="H815" s="239">
        <v>14</v>
      </c>
      <c r="I815" s="239">
        <v>14</v>
      </c>
      <c r="J815" s="240">
        <v>50</v>
      </c>
      <c r="K815" s="253">
        <v>3.57</v>
      </c>
      <c r="L815" s="12" t="s">
        <v>441</v>
      </c>
      <c r="M815" s="234"/>
      <c r="N815" s="234"/>
      <c r="O815" s="234"/>
      <c r="P815" s="234"/>
      <c r="Q815" s="234"/>
      <c r="R815" s="234"/>
      <c r="S815" s="234"/>
      <c r="T815" s="234"/>
      <c r="U815" s="234"/>
      <c r="V815" s="234"/>
      <c r="W815" s="234"/>
      <c r="X815" s="234"/>
      <c r="Y815" s="234"/>
      <c r="Z815" s="234"/>
    </row>
    <row r="816" spans="1:26" ht="25.2" customHeight="1">
      <c r="A816" s="242" t="s">
        <v>795</v>
      </c>
      <c r="B816" s="241" t="s">
        <v>796</v>
      </c>
      <c r="C816" s="242" t="s">
        <v>456</v>
      </c>
      <c r="D816" s="242" t="s">
        <v>847</v>
      </c>
      <c r="E816" s="243" t="s">
        <v>848</v>
      </c>
      <c r="F816" s="238" t="s">
        <v>561</v>
      </c>
      <c r="G816" s="239">
        <v>14</v>
      </c>
      <c r="H816" s="239">
        <v>14</v>
      </c>
      <c r="I816" s="239">
        <v>14</v>
      </c>
      <c r="J816" s="240">
        <v>50</v>
      </c>
      <c r="K816" s="253">
        <v>3.57</v>
      </c>
      <c r="L816" s="12" t="s">
        <v>441</v>
      </c>
      <c r="M816" s="234"/>
      <c r="N816" s="234"/>
      <c r="O816" s="234"/>
      <c r="P816" s="234"/>
      <c r="Q816" s="234"/>
      <c r="R816" s="234"/>
      <c r="S816" s="234"/>
      <c r="T816" s="234"/>
      <c r="U816" s="234"/>
      <c r="V816" s="234"/>
      <c r="W816" s="234"/>
      <c r="X816" s="234"/>
      <c r="Y816" s="234"/>
      <c r="Z816" s="234"/>
    </row>
    <row r="817" spans="1:26" ht="25.2" customHeight="1">
      <c r="A817" s="242" t="s">
        <v>795</v>
      </c>
      <c r="B817" s="241" t="s">
        <v>796</v>
      </c>
      <c r="C817" s="242" t="s">
        <v>456</v>
      </c>
      <c r="D817" s="242" t="s">
        <v>849</v>
      </c>
      <c r="E817" s="243" t="s">
        <v>850</v>
      </c>
      <c r="F817" s="238" t="s">
        <v>561</v>
      </c>
      <c r="G817" s="239">
        <v>14</v>
      </c>
      <c r="H817" s="239">
        <v>14</v>
      </c>
      <c r="I817" s="239">
        <v>14</v>
      </c>
      <c r="J817" s="240">
        <v>50</v>
      </c>
      <c r="K817" s="253">
        <v>3.57</v>
      </c>
      <c r="L817" s="12" t="s">
        <v>441</v>
      </c>
      <c r="M817" s="234"/>
      <c r="N817" s="234"/>
      <c r="O817" s="234"/>
      <c r="P817" s="234"/>
      <c r="Q817" s="234"/>
      <c r="R817" s="234"/>
      <c r="S817" s="234"/>
      <c r="T817" s="234"/>
      <c r="U817" s="234"/>
      <c r="V817" s="234"/>
      <c r="W817" s="234"/>
      <c r="X817" s="234"/>
      <c r="Y817" s="234"/>
      <c r="Z817" s="234"/>
    </row>
    <row r="818" spans="1:26" ht="25.2" customHeight="1">
      <c r="A818" s="242" t="s">
        <v>795</v>
      </c>
      <c r="B818" s="241" t="s">
        <v>796</v>
      </c>
      <c r="C818" s="242" t="s">
        <v>456</v>
      </c>
      <c r="D818" s="242" t="s">
        <v>851</v>
      </c>
      <c r="E818" s="243" t="s">
        <v>852</v>
      </c>
      <c r="F818" s="238" t="s">
        <v>561</v>
      </c>
      <c r="G818" s="239">
        <v>14</v>
      </c>
      <c r="H818" s="239">
        <v>14</v>
      </c>
      <c r="I818" s="239">
        <v>14</v>
      </c>
      <c r="J818" s="240">
        <v>50</v>
      </c>
      <c r="K818" s="253">
        <v>3.57</v>
      </c>
      <c r="L818" s="12" t="s">
        <v>441</v>
      </c>
      <c r="M818" s="234"/>
      <c r="N818" s="234"/>
      <c r="O818" s="234"/>
      <c r="P818" s="234"/>
      <c r="Q818" s="234"/>
      <c r="R818" s="234"/>
      <c r="S818" s="234"/>
      <c r="T818" s="234"/>
      <c r="U818" s="234"/>
      <c r="V818" s="234"/>
      <c r="W818" s="234"/>
      <c r="X818" s="234"/>
      <c r="Y818" s="234"/>
      <c r="Z818" s="234"/>
    </row>
    <row r="819" spans="1:26" ht="25.2" customHeight="1">
      <c r="A819" s="235" t="s">
        <v>795</v>
      </c>
      <c r="B819" s="236" t="s">
        <v>796</v>
      </c>
      <c r="C819" s="235" t="s">
        <v>456</v>
      </c>
      <c r="D819" s="235" t="s">
        <v>853</v>
      </c>
      <c r="E819" s="244" t="s">
        <v>854</v>
      </c>
      <c r="F819" s="238" t="s">
        <v>561</v>
      </c>
      <c r="G819" s="239">
        <v>14</v>
      </c>
      <c r="H819" s="239">
        <v>14</v>
      </c>
      <c r="I819" s="239">
        <v>14</v>
      </c>
      <c r="J819" s="240">
        <v>50</v>
      </c>
      <c r="K819" s="253">
        <v>3.57</v>
      </c>
      <c r="L819" s="12" t="s">
        <v>441</v>
      </c>
      <c r="M819" s="234"/>
      <c r="N819" s="234"/>
      <c r="O819" s="234"/>
      <c r="P819" s="234"/>
      <c r="Q819" s="234"/>
      <c r="R819" s="234"/>
      <c r="S819" s="234"/>
      <c r="T819" s="234"/>
      <c r="U819" s="234"/>
      <c r="V819" s="234"/>
      <c r="W819" s="234"/>
      <c r="X819" s="234"/>
      <c r="Y819" s="234"/>
      <c r="Z819" s="234"/>
    </row>
    <row r="820" spans="1:26" ht="25.2" customHeight="1">
      <c r="A820" s="242" t="s">
        <v>795</v>
      </c>
      <c r="B820" s="241" t="s">
        <v>796</v>
      </c>
      <c r="C820" s="242" t="s">
        <v>456</v>
      </c>
      <c r="D820" s="242" t="s">
        <v>855</v>
      </c>
      <c r="E820" s="243" t="s">
        <v>856</v>
      </c>
      <c r="F820" s="238" t="s">
        <v>561</v>
      </c>
      <c r="G820" s="239">
        <v>14</v>
      </c>
      <c r="H820" s="239">
        <v>14</v>
      </c>
      <c r="I820" s="239">
        <v>14</v>
      </c>
      <c r="J820" s="240">
        <v>50</v>
      </c>
      <c r="K820" s="253">
        <v>3.57</v>
      </c>
      <c r="L820" s="12" t="s">
        <v>441</v>
      </c>
      <c r="M820" s="234"/>
      <c r="N820" s="234"/>
      <c r="O820" s="234"/>
      <c r="P820" s="234"/>
      <c r="Q820" s="234"/>
      <c r="R820" s="234"/>
      <c r="S820" s="234"/>
      <c r="T820" s="234"/>
      <c r="U820" s="234"/>
      <c r="V820" s="234"/>
      <c r="W820" s="234"/>
      <c r="X820" s="234"/>
      <c r="Y820" s="234"/>
      <c r="Z820" s="234"/>
    </row>
    <row r="821" spans="1:26" ht="25.2" customHeight="1">
      <c r="A821" s="242" t="s">
        <v>795</v>
      </c>
      <c r="B821" s="241" t="s">
        <v>796</v>
      </c>
      <c r="C821" s="242" t="s">
        <v>456</v>
      </c>
      <c r="D821" s="242" t="s">
        <v>857</v>
      </c>
      <c r="E821" s="243" t="s">
        <v>858</v>
      </c>
      <c r="F821" s="238" t="s">
        <v>561</v>
      </c>
      <c r="G821" s="239">
        <v>14</v>
      </c>
      <c r="H821" s="239">
        <v>14</v>
      </c>
      <c r="I821" s="239">
        <v>14</v>
      </c>
      <c r="J821" s="240">
        <v>50</v>
      </c>
      <c r="K821" s="253">
        <v>3.57</v>
      </c>
      <c r="L821" s="12" t="s">
        <v>441</v>
      </c>
      <c r="M821" s="234"/>
      <c r="N821" s="234"/>
      <c r="O821" s="234"/>
      <c r="P821" s="234"/>
      <c r="Q821" s="234"/>
      <c r="R821" s="234"/>
      <c r="S821" s="234"/>
      <c r="T821" s="234"/>
      <c r="U821" s="234"/>
      <c r="V821" s="234"/>
      <c r="W821" s="234"/>
      <c r="X821" s="234"/>
      <c r="Y821" s="234"/>
      <c r="Z821" s="234"/>
    </row>
    <row r="822" spans="1:26" ht="25.2" customHeight="1">
      <c r="A822" s="242" t="s">
        <v>795</v>
      </c>
      <c r="B822" s="241" t="s">
        <v>796</v>
      </c>
      <c r="C822" s="242" t="s">
        <v>456</v>
      </c>
      <c r="D822" s="242" t="s">
        <v>859</v>
      </c>
      <c r="E822" s="243" t="s">
        <v>860</v>
      </c>
      <c r="F822" s="238" t="s">
        <v>561</v>
      </c>
      <c r="G822" s="239">
        <v>14</v>
      </c>
      <c r="H822" s="239">
        <v>14</v>
      </c>
      <c r="I822" s="239">
        <v>14</v>
      </c>
      <c r="J822" s="240">
        <v>50</v>
      </c>
      <c r="K822" s="253">
        <v>3.57</v>
      </c>
      <c r="L822" s="12" t="s">
        <v>441</v>
      </c>
      <c r="M822" s="234"/>
      <c r="N822" s="234"/>
      <c r="O822" s="234"/>
      <c r="P822" s="234"/>
      <c r="Q822" s="234"/>
      <c r="R822" s="234"/>
      <c r="S822" s="234"/>
      <c r="T822" s="234"/>
      <c r="U822" s="234"/>
      <c r="V822" s="234"/>
      <c r="W822" s="234"/>
      <c r="X822" s="234"/>
      <c r="Y822" s="234"/>
      <c r="Z822" s="234"/>
    </row>
    <row r="823" spans="1:26" ht="25.2" customHeight="1">
      <c r="A823" s="242" t="s">
        <v>795</v>
      </c>
      <c r="B823" s="241" t="s">
        <v>796</v>
      </c>
      <c r="C823" s="242" t="s">
        <v>456</v>
      </c>
      <c r="D823" s="242" t="s">
        <v>861</v>
      </c>
      <c r="E823" s="243" t="s">
        <v>862</v>
      </c>
      <c r="F823" s="238" t="s">
        <v>561</v>
      </c>
      <c r="G823" s="239">
        <v>14</v>
      </c>
      <c r="H823" s="239">
        <v>14</v>
      </c>
      <c r="I823" s="239">
        <v>14</v>
      </c>
      <c r="J823" s="240">
        <v>50</v>
      </c>
      <c r="K823" s="253">
        <v>3.57</v>
      </c>
      <c r="L823" s="12" t="s">
        <v>441</v>
      </c>
      <c r="M823" s="234"/>
      <c r="N823" s="234"/>
      <c r="O823" s="234"/>
      <c r="P823" s="234"/>
      <c r="Q823" s="234"/>
      <c r="R823" s="234"/>
      <c r="S823" s="234"/>
      <c r="T823" s="234"/>
      <c r="U823" s="234"/>
      <c r="V823" s="234"/>
      <c r="W823" s="234"/>
      <c r="X823" s="234"/>
      <c r="Y823" s="234"/>
      <c r="Z823" s="234"/>
    </row>
    <row r="824" spans="1:26" ht="25.2" customHeight="1">
      <c r="A824" s="242" t="s">
        <v>795</v>
      </c>
      <c r="B824" s="241" t="s">
        <v>796</v>
      </c>
      <c r="C824" s="242" t="s">
        <v>456</v>
      </c>
      <c r="D824" s="242" t="s">
        <v>863</v>
      </c>
      <c r="E824" s="243" t="s">
        <v>864</v>
      </c>
      <c r="F824" s="238" t="s">
        <v>561</v>
      </c>
      <c r="G824" s="239">
        <v>14</v>
      </c>
      <c r="H824" s="239">
        <v>14</v>
      </c>
      <c r="I824" s="239">
        <v>14</v>
      </c>
      <c r="J824" s="240">
        <v>50</v>
      </c>
      <c r="K824" s="253">
        <v>3.57</v>
      </c>
      <c r="L824" s="12" t="s">
        <v>441</v>
      </c>
      <c r="M824" s="234"/>
      <c r="N824" s="234"/>
      <c r="O824" s="234"/>
      <c r="P824" s="234"/>
      <c r="Q824" s="234"/>
      <c r="R824" s="234"/>
      <c r="S824" s="234"/>
      <c r="T824" s="234"/>
      <c r="U824" s="234"/>
      <c r="V824" s="234"/>
      <c r="W824" s="234"/>
      <c r="X824" s="234"/>
      <c r="Y824" s="234"/>
      <c r="Z824" s="234"/>
    </row>
    <row r="825" spans="1:26" ht="25.2" customHeight="1">
      <c r="A825" s="242" t="s">
        <v>795</v>
      </c>
      <c r="B825" s="241" t="s">
        <v>796</v>
      </c>
      <c r="C825" s="242" t="s">
        <v>456</v>
      </c>
      <c r="D825" s="242" t="s">
        <v>865</v>
      </c>
      <c r="E825" s="243" t="s">
        <v>866</v>
      </c>
      <c r="F825" s="238" t="s">
        <v>561</v>
      </c>
      <c r="G825" s="239">
        <v>14</v>
      </c>
      <c r="H825" s="239">
        <v>14</v>
      </c>
      <c r="I825" s="239">
        <v>14</v>
      </c>
      <c r="J825" s="240">
        <v>50</v>
      </c>
      <c r="K825" s="253">
        <v>3.57</v>
      </c>
      <c r="L825" s="12" t="s">
        <v>441</v>
      </c>
      <c r="M825" s="234"/>
      <c r="N825" s="234"/>
      <c r="O825" s="234"/>
      <c r="P825" s="234"/>
      <c r="Q825" s="234"/>
      <c r="R825" s="234"/>
      <c r="S825" s="234"/>
      <c r="T825" s="234"/>
      <c r="U825" s="234"/>
      <c r="V825" s="234"/>
      <c r="W825" s="234"/>
      <c r="X825" s="234"/>
      <c r="Y825" s="234"/>
      <c r="Z825" s="234"/>
    </row>
    <row r="826" spans="1:26" ht="25.2" customHeight="1">
      <c r="A826" s="238" t="s">
        <v>795</v>
      </c>
      <c r="B826" s="247" t="s">
        <v>796</v>
      </c>
      <c r="C826" s="238" t="s">
        <v>456</v>
      </c>
      <c r="D826" s="238" t="s">
        <v>797</v>
      </c>
      <c r="E826" s="237" t="s">
        <v>798</v>
      </c>
      <c r="F826" s="238" t="s">
        <v>561</v>
      </c>
      <c r="G826" s="239">
        <v>14</v>
      </c>
      <c r="H826" s="239">
        <v>14</v>
      </c>
      <c r="I826" s="239">
        <v>14</v>
      </c>
      <c r="J826" s="240">
        <v>50</v>
      </c>
      <c r="K826" s="251">
        <v>3.57</v>
      </c>
      <c r="L826" s="12" t="s">
        <v>2703</v>
      </c>
    </row>
    <row r="827" spans="1:26" ht="25.2" customHeight="1">
      <c r="A827" s="238" t="s">
        <v>795</v>
      </c>
      <c r="B827" s="247" t="s">
        <v>796</v>
      </c>
      <c r="C827" s="238" t="s">
        <v>456</v>
      </c>
      <c r="D827" s="238" t="s">
        <v>799</v>
      </c>
      <c r="E827" s="237" t="s">
        <v>800</v>
      </c>
      <c r="F827" s="238" t="s">
        <v>561</v>
      </c>
      <c r="G827" s="239">
        <v>14</v>
      </c>
      <c r="H827" s="239">
        <v>14</v>
      </c>
      <c r="I827" s="239">
        <v>14</v>
      </c>
      <c r="J827" s="240">
        <v>50</v>
      </c>
      <c r="K827" s="251">
        <v>3.57</v>
      </c>
      <c r="L827" s="12" t="s">
        <v>2703</v>
      </c>
    </row>
    <row r="828" spans="1:26" ht="25.2" customHeight="1">
      <c r="A828" s="238" t="s">
        <v>795</v>
      </c>
      <c r="B828" s="247" t="s">
        <v>796</v>
      </c>
      <c r="C828" s="238" t="s">
        <v>456</v>
      </c>
      <c r="D828" s="238" t="s">
        <v>801</v>
      </c>
      <c r="E828" s="237" t="s">
        <v>802</v>
      </c>
      <c r="F828" s="238" t="s">
        <v>561</v>
      </c>
      <c r="G828" s="239">
        <v>14</v>
      </c>
      <c r="H828" s="239">
        <v>14</v>
      </c>
      <c r="I828" s="239">
        <v>14</v>
      </c>
      <c r="J828" s="240">
        <v>50</v>
      </c>
      <c r="K828" s="251">
        <v>3.57</v>
      </c>
      <c r="L828" s="12" t="s">
        <v>2703</v>
      </c>
    </row>
    <row r="829" spans="1:26" ht="25.2" customHeight="1">
      <c r="A829" s="238" t="s">
        <v>795</v>
      </c>
      <c r="B829" s="247" t="s">
        <v>796</v>
      </c>
      <c r="C829" s="238" t="s">
        <v>456</v>
      </c>
      <c r="D829" s="238" t="s">
        <v>803</v>
      </c>
      <c r="E829" s="237" t="s">
        <v>804</v>
      </c>
      <c r="F829" s="238" t="s">
        <v>561</v>
      </c>
      <c r="G829" s="239">
        <v>14</v>
      </c>
      <c r="H829" s="239">
        <v>14</v>
      </c>
      <c r="I829" s="239">
        <v>14</v>
      </c>
      <c r="J829" s="240">
        <v>50</v>
      </c>
      <c r="K829" s="251">
        <v>3.57</v>
      </c>
      <c r="L829" s="12" t="s">
        <v>2703</v>
      </c>
    </row>
    <row r="830" spans="1:26" ht="25.2" customHeight="1">
      <c r="A830" s="238" t="s">
        <v>795</v>
      </c>
      <c r="B830" s="247" t="s">
        <v>796</v>
      </c>
      <c r="C830" s="238" t="s">
        <v>456</v>
      </c>
      <c r="D830" s="238" t="s">
        <v>805</v>
      </c>
      <c r="E830" s="237" t="s">
        <v>806</v>
      </c>
      <c r="F830" s="238" t="s">
        <v>561</v>
      </c>
      <c r="G830" s="239">
        <v>14</v>
      </c>
      <c r="H830" s="239">
        <v>14</v>
      </c>
      <c r="I830" s="239">
        <v>14</v>
      </c>
      <c r="J830" s="240">
        <v>50</v>
      </c>
      <c r="K830" s="251">
        <v>3.57</v>
      </c>
      <c r="L830" s="12" t="s">
        <v>2703</v>
      </c>
    </row>
    <row r="831" spans="1:26" ht="25.2" customHeight="1">
      <c r="A831" s="238" t="s">
        <v>795</v>
      </c>
      <c r="B831" s="247" t="s">
        <v>796</v>
      </c>
      <c r="C831" s="238" t="s">
        <v>456</v>
      </c>
      <c r="D831" s="238" t="s">
        <v>807</v>
      </c>
      <c r="E831" s="237" t="s">
        <v>808</v>
      </c>
      <c r="F831" s="238" t="s">
        <v>561</v>
      </c>
      <c r="G831" s="239">
        <v>14</v>
      </c>
      <c r="H831" s="239">
        <v>14</v>
      </c>
      <c r="I831" s="239">
        <v>14</v>
      </c>
      <c r="J831" s="240">
        <v>50</v>
      </c>
      <c r="K831" s="251">
        <v>3.57</v>
      </c>
      <c r="L831" s="12" t="s">
        <v>2703</v>
      </c>
    </row>
    <row r="832" spans="1:26" ht="25.2" customHeight="1">
      <c r="A832" s="238" t="s">
        <v>795</v>
      </c>
      <c r="B832" s="247" t="s">
        <v>796</v>
      </c>
      <c r="C832" s="238" t="s">
        <v>456</v>
      </c>
      <c r="D832" s="238" t="s">
        <v>809</v>
      </c>
      <c r="E832" s="237" t="s">
        <v>810</v>
      </c>
      <c r="F832" s="238" t="s">
        <v>561</v>
      </c>
      <c r="G832" s="239">
        <v>14</v>
      </c>
      <c r="H832" s="239">
        <v>14</v>
      </c>
      <c r="I832" s="239">
        <v>14</v>
      </c>
      <c r="J832" s="240">
        <v>50</v>
      </c>
      <c r="K832" s="251">
        <v>3.57</v>
      </c>
      <c r="L832" s="12" t="s">
        <v>2703</v>
      </c>
    </row>
    <row r="833" spans="1:12" ht="25.2" customHeight="1">
      <c r="A833" s="238" t="s">
        <v>795</v>
      </c>
      <c r="B833" s="247" t="s">
        <v>796</v>
      </c>
      <c r="C833" s="238" t="s">
        <v>456</v>
      </c>
      <c r="D833" s="238" t="s">
        <v>811</v>
      </c>
      <c r="E833" s="237" t="s">
        <v>812</v>
      </c>
      <c r="F833" s="238" t="s">
        <v>561</v>
      </c>
      <c r="G833" s="239">
        <v>14</v>
      </c>
      <c r="H833" s="239">
        <v>14</v>
      </c>
      <c r="I833" s="239">
        <v>14</v>
      </c>
      <c r="J833" s="240">
        <v>50</v>
      </c>
      <c r="K833" s="251">
        <v>3.57</v>
      </c>
      <c r="L833" s="12" t="s">
        <v>2703</v>
      </c>
    </row>
    <row r="834" spans="1:12" ht="25.2" customHeight="1">
      <c r="A834" s="238" t="s">
        <v>795</v>
      </c>
      <c r="B834" s="247" t="s">
        <v>796</v>
      </c>
      <c r="C834" s="238" t="s">
        <v>456</v>
      </c>
      <c r="D834" s="238" t="s">
        <v>813</v>
      </c>
      <c r="E834" s="237" t="s">
        <v>814</v>
      </c>
      <c r="F834" s="238" t="s">
        <v>561</v>
      </c>
      <c r="G834" s="239">
        <v>14</v>
      </c>
      <c r="H834" s="239">
        <v>14</v>
      </c>
      <c r="I834" s="239">
        <v>14</v>
      </c>
      <c r="J834" s="240">
        <v>50</v>
      </c>
      <c r="K834" s="251">
        <v>3.57</v>
      </c>
      <c r="L834" s="12" t="s">
        <v>2703</v>
      </c>
    </row>
    <row r="835" spans="1:12" ht="25.2" customHeight="1">
      <c r="A835" s="238" t="s">
        <v>795</v>
      </c>
      <c r="B835" s="247" t="s">
        <v>796</v>
      </c>
      <c r="C835" s="238" t="s">
        <v>456</v>
      </c>
      <c r="D835" s="238" t="s">
        <v>815</v>
      </c>
      <c r="E835" s="237" t="s">
        <v>816</v>
      </c>
      <c r="F835" s="238" t="s">
        <v>561</v>
      </c>
      <c r="G835" s="239">
        <v>14</v>
      </c>
      <c r="H835" s="239">
        <v>14</v>
      </c>
      <c r="I835" s="239">
        <v>14</v>
      </c>
      <c r="J835" s="240">
        <v>50</v>
      </c>
      <c r="K835" s="251">
        <v>3.57</v>
      </c>
      <c r="L835" s="12" t="s">
        <v>2703</v>
      </c>
    </row>
    <row r="836" spans="1:12" ht="25.2" customHeight="1">
      <c r="A836" s="238" t="s">
        <v>795</v>
      </c>
      <c r="B836" s="247" t="s">
        <v>796</v>
      </c>
      <c r="C836" s="238" t="s">
        <v>456</v>
      </c>
      <c r="D836" s="238" t="s">
        <v>817</v>
      </c>
      <c r="E836" s="237" t="s">
        <v>818</v>
      </c>
      <c r="F836" s="238" t="s">
        <v>561</v>
      </c>
      <c r="G836" s="239">
        <v>14</v>
      </c>
      <c r="H836" s="239">
        <v>14</v>
      </c>
      <c r="I836" s="239">
        <v>14</v>
      </c>
      <c r="J836" s="240">
        <v>50</v>
      </c>
      <c r="K836" s="251">
        <v>3.57</v>
      </c>
      <c r="L836" s="12" t="s">
        <v>2703</v>
      </c>
    </row>
    <row r="837" spans="1:12" ht="25.2" customHeight="1">
      <c r="A837" s="238" t="s">
        <v>795</v>
      </c>
      <c r="B837" s="247" t="s">
        <v>796</v>
      </c>
      <c r="C837" s="238" t="s">
        <v>456</v>
      </c>
      <c r="D837" s="238" t="s">
        <v>819</v>
      </c>
      <c r="E837" s="237" t="s">
        <v>820</v>
      </c>
      <c r="F837" s="238" t="s">
        <v>561</v>
      </c>
      <c r="G837" s="239">
        <v>14</v>
      </c>
      <c r="H837" s="239">
        <v>14</v>
      </c>
      <c r="I837" s="239">
        <v>14</v>
      </c>
      <c r="J837" s="240">
        <v>50</v>
      </c>
      <c r="K837" s="251">
        <v>3.57</v>
      </c>
      <c r="L837" s="12" t="s">
        <v>2703</v>
      </c>
    </row>
    <row r="838" spans="1:12" ht="25.2" customHeight="1">
      <c r="A838" s="238" t="s">
        <v>795</v>
      </c>
      <c r="B838" s="247" t="s">
        <v>796</v>
      </c>
      <c r="C838" s="238" t="s">
        <v>456</v>
      </c>
      <c r="D838" s="238" t="s">
        <v>821</v>
      </c>
      <c r="E838" s="237" t="s">
        <v>822</v>
      </c>
      <c r="F838" s="238" t="s">
        <v>561</v>
      </c>
      <c r="G838" s="239">
        <v>14</v>
      </c>
      <c r="H838" s="239">
        <v>14</v>
      </c>
      <c r="I838" s="239">
        <v>14</v>
      </c>
      <c r="J838" s="240">
        <v>50</v>
      </c>
      <c r="K838" s="251">
        <v>3.57</v>
      </c>
      <c r="L838" s="12" t="s">
        <v>2703</v>
      </c>
    </row>
    <row r="839" spans="1:12" ht="25.2" customHeight="1">
      <c r="A839" s="238" t="s">
        <v>795</v>
      </c>
      <c r="B839" s="247" t="s">
        <v>796</v>
      </c>
      <c r="C839" s="238" t="s">
        <v>456</v>
      </c>
      <c r="D839" s="238" t="s">
        <v>823</v>
      </c>
      <c r="E839" s="237" t="s">
        <v>824</v>
      </c>
      <c r="F839" s="238" t="s">
        <v>561</v>
      </c>
      <c r="G839" s="239">
        <v>14</v>
      </c>
      <c r="H839" s="239">
        <v>14</v>
      </c>
      <c r="I839" s="239">
        <v>14</v>
      </c>
      <c r="J839" s="240">
        <v>50</v>
      </c>
      <c r="K839" s="251">
        <v>3.57</v>
      </c>
      <c r="L839" s="12" t="s">
        <v>2703</v>
      </c>
    </row>
    <row r="840" spans="1:12" ht="25.2" customHeight="1">
      <c r="A840" s="238" t="s">
        <v>795</v>
      </c>
      <c r="B840" s="247" t="s">
        <v>796</v>
      </c>
      <c r="C840" s="238" t="s">
        <v>456</v>
      </c>
      <c r="D840" s="238" t="s">
        <v>825</v>
      </c>
      <c r="E840" s="237" t="s">
        <v>826</v>
      </c>
      <c r="F840" s="238" t="s">
        <v>561</v>
      </c>
      <c r="G840" s="239">
        <v>14</v>
      </c>
      <c r="H840" s="239">
        <v>14</v>
      </c>
      <c r="I840" s="239">
        <v>14</v>
      </c>
      <c r="J840" s="240">
        <v>50</v>
      </c>
      <c r="K840" s="251">
        <v>3.57</v>
      </c>
      <c r="L840" s="12" t="s">
        <v>2703</v>
      </c>
    </row>
    <row r="841" spans="1:12" ht="25.2" customHeight="1">
      <c r="A841" s="238" t="s">
        <v>795</v>
      </c>
      <c r="B841" s="247" t="s">
        <v>796</v>
      </c>
      <c r="C841" s="238" t="s">
        <v>456</v>
      </c>
      <c r="D841" s="238" t="s">
        <v>827</v>
      </c>
      <c r="E841" s="237" t="s">
        <v>828</v>
      </c>
      <c r="F841" s="238" t="s">
        <v>561</v>
      </c>
      <c r="G841" s="239">
        <v>14</v>
      </c>
      <c r="H841" s="239">
        <v>14</v>
      </c>
      <c r="I841" s="239">
        <v>14</v>
      </c>
      <c r="J841" s="240">
        <v>50</v>
      </c>
      <c r="K841" s="251">
        <v>3.57</v>
      </c>
      <c r="L841" s="12" t="s">
        <v>2703</v>
      </c>
    </row>
    <row r="842" spans="1:12" ht="25.2" customHeight="1">
      <c r="A842" s="238" t="s">
        <v>795</v>
      </c>
      <c r="B842" s="247" t="s">
        <v>796</v>
      </c>
      <c r="C842" s="238" t="s">
        <v>456</v>
      </c>
      <c r="D842" s="238" t="s">
        <v>829</v>
      </c>
      <c r="E842" s="237" t="s">
        <v>830</v>
      </c>
      <c r="F842" s="238" t="s">
        <v>561</v>
      </c>
      <c r="G842" s="239">
        <v>14</v>
      </c>
      <c r="H842" s="239">
        <v>14</v>
      </c>
      <c r="I842" s="239">
        <v>14</v>
      </c>
      <c r="J842" s="240">
        <v>50</v>
      </c>
      <c r="K842" s="251">
        <v>3.57</v>
      </c>
      <c r="L842" s="12" t="s">
        <v>2703</v>
      </c>
    </row>
    <row r="843" spans="1:12" ht="25.2" customHeight="1">
      <c r="A843" s="238" t="s">
        <v>795</v>
      </c>
      <c r="B843" s="247" t="s">
        <v>796</v>
      </c>
      <c r="C843" s="238" t="s">
        <v>456</v>
      </c>
      <c r="D843" s="238" t="s">
        <v>831</v>
      </c>
      <c r="E843" s="237" t="s">
        <v>832</v>
      </c>
      <c r="F843" s="238" t="s">
        <v>561</v>
      </c>
      <c r="G843" s="239">
        <v>14</v>
      </c>
      <c r="H843" s="239">
        <v>14</v>
      </c>
      <c r="I843" s="239">
        <v>14</v>
      </c>
      <c r="J843" s="240">
        <v>50</v>
      </c>
      <c r="K843" s="251">
        <v>3.57</v>
      </c>
      <c r="L843" s="12" t="s">
        <v>2703</v>
      </c>
    </row>
    <row r="844" spans="1:12" ht="25.2" customHeight="1">
      <c r="A844" s="238" t="s">
        <v>795</v>
      </c>
      <c r="B844" s="247" t="s">
        <v>796</v>
      </c>
      <c r="C844" s="238" t="s">
        <v>456</v>
      </c>
      <c r="D844" s="238" t="s">
        <v>833</v>
      </c>
      <c r="E844" s="237" t="s">
        <v>834</v>
      </c>
      <c r="F844" s="238" t="s">
        <v>561</v>
      </c>
      <c r="G844" s="239">
        <v>14</v>
      </c>
      <c r="H844" s="239">
        <v>14</v>
      </c>
      <c r="I844" s="239">
        <v>14</v>
      </c>
      <c r="J844" s="240">
        <v>50</v>
      </c>
      <c r="K844" s="251">
        <v>3.57</v>
      </c>
      <c r="L844" s="12" t="s">
        <v>2703</v>
      </c>
    </row>
    <row r="845" spans="1:12" ht="25.2" customHeight="1">
      <c r="A845" s="238" t="s">
        <v>795</v>
      </c>
      <c r="B845" s="247" t="s">
        <v>796</v>
      </c>
      <c r="C845" s="238" t="s">
        <v>456</v>
      </c>
      <c r="D845" s="238" t="s">
        <v>835</v>
      </c>
      <c r="E845" s="237" t="s">
        <v>836</v>
      </c>
      <c r="F845" s="238" t="s">
        <v>561</v>
      </c>
      <c r="G845" s="239">
        <v>14</v>
      </c>
      <c r="H845" s="239">
        <v>14</v>
      </c>
      <c r="I845" s="239">
        <v>14</v>
      </c>
      <c r="J845" s="240">
        <v>50</v>
      </c>
      <c r="K845" s="251">
        <v>3.57</v>
      </c>
      <c r="L845" s="12" t="s">
        <v>2703</v>
      </c>
    </row>
    <row r="846" spans="1:12" ht="25.2" customHeight="1">
      <c r="A846" s="238" t="s">
        <v>795</v>
      </c>
      <c r="B846" s="247" t="s">
        <v>796</v>
      </c>
      <c r="C846" s="238" t="s">
        <v>456</v>
      </c>
      <c r="D846" s="238" t="s">
        <v>837</v>
      </c>
      <c r="E846" s="237" t="s">
        <v>838</v>
      </c>
      <c r="F846" s="238" t="s">
        <v>561</v>
      </c>
      <c r="G846" s="239">
        <v>14</v>
      </c>
      <c r="H846" s="239">
        <v>14</v>
      </c>
      <c r="I846" s="239">
        <v>14</v>
      </c>
      <c r="J846" s="240">
        <v>50</v>
      </c>
      <c r="K846" s="251">
        <v>3.57</v>
      </c>
      <c r="L846" s="12" t="s">
        <v>2703</v>
      </c>
    </row>
    <row r="847" spans="1:12" ht="25.2" customHeight="1">
      <c r="A847" s="238" t="s">
        <v>795</v>
      </c>
      <c r="B847" s="247" t="s">
        <v>796</v>
      </c>
      <c r="C847" s="238" t="s">
        <v>456</v>
      </c>
      <c r="D847" s="238" t="s">
        <v>839</v>
      </c>
      <c r="E847" s="237" t="s">
        <v>840</v>
      </c>
      <c r="F847" s="238" t="s">
        <v>561</v>
      </c>
      <c r="G847" s="239">
        <v>14</v>
      </c>
      <c r="H847" s="239">
        <v>14</v>
      </c>
      <c r="I847" s="239">
        <v>14</v>
      </c>
      <c r="J847" s="240">
        <v>50</v>
      </c>
      <c r="K847" s="251">
        <v>3.57</v>
      </c>
      <c r="L847" s="12" t="s">
        <v>2703</v>
      </c>
    </row>
    <row r="848" spans="1:12" ht="25.2" customHeight="1">
      <c r="A848" s="238" t="s">
        <v>795</v>
      </c>
      <c r="B848" s="247" t="s">
        <v>796</v>
      </c>
      <c r="C848" s="238" t="s">
        <v>456</v>
      </c>
      <c r="D848" s="238" t="s">
        <v>841</v>
      </c>
      <c r="E848" s="237" t="s">
        <v>842</v>
      </c>
      <c r="F848" s="238" t="s">
        <v>561</v>
      </c>
      <c r="G848" s="239">
        <v>14</v>
      </c>
      <c r="H848" s="239">
        <v>14</v>
      </c>
      <c r="I848" s="239">
        <v>14</v>
      </c>
      <c r="J848" s="240">
        <v>50</v>
      </c>
      <c r="K848" s="251">
        <v>3.57</v>
      </c>
      <c r="L848" s="12" t="s">
        <v>2703</v>
      </c>
    </row>
    <row r="849" spans="1:12" ht="25.2" customHeight="1">
      <c r="A849" s="238" t="s">
        <v>795</v>
      </c>
      <c r="B849" s="247" t="s">
        <v>796</v>
      </c>
      <c r="C849" s="238" t="s">
        <v>456</v>
      </c>
      <c r="D849" s="238" t="s">
        <v>843</v>
      </c>
      <c r="E849" s="237" t="s">
        <v>844</v>
      </c>
      <c r="F849" s="238" t="s">
        <v>561</v>
      </c>
      <c r="G849" s="239">
        <v>14</v>
      </c>
      <c r="H849" s="239">
        <v>14</v>
      </c>
      <c r="I849" s="239">
        <v>14</v>
      </c>
      <c r="J849" s="240">
        <v>50</v>
      </c>
      <c r="K849" s="251">
        <v>3.57</v>
      </c>
      <c r="L849" s="12" t="s">
        <v>2703</v>
      </c>
    </row>
    <row r="850" spans="1:12" ht="25.2" customHeight="1">
      <c r="A850" s="238" t="s">
        <v>795</v>
      </c>
      <c r="B850" s="247" t="s">
        <v>796</v>
      </c>
      <c r="C850" s="238" t="s">
        <v>456</v>
      </c>
      <c r="D850" s="238" t="s">
        <v>845</v>
      </c>
      <c r="E850" s="237" t="s">
        <v>846</v>
      </c>
      <c r="F850" s="238" t="s">
        <v>561</v>
      </c>
      <c r="G850" s="239">
        <v>14</v>
      </c>
      <c r="H850" s="239">
        <v>14</v>
      </c>
      <c r="I850" s="239">
        <v>14</v>
      </c>
      <c r="J850" s="240">
        <v>50</v>
      </c>
      <c r="K850" s="251">
        <v>3.57</v>
      </c>
      <c r="L850" s="12" t="s">
        <v>2703</v>
      </c>
    </row>
    <row r="851" spans="1:12" ht="25.2" customHeight="1">
      <c r="A851" s="238" t="s">
        <v>795</v>
      </c>
      <c r="B851" s="247" t="s">
        <v>796</v>
      </c>
      <c r="C851" s="238" t="s">
        <v>456</v>
      </c>
      <c r="D851" s="238" t="s">
        <v>847</v>
      </c>
      <c r="E851" s="237" t="s">
        <v>848</v>
      </c>
      <c r="F851" s="238" t="s">
        <v>561</v>
      </c>
      <c r="G851" s="239">
        <v>14</v>
      </c>
      <c r="H851" s="239">
        <v>14</v>
      </c>
      <c r="I851" s="239">
        <v>14</v>
      </c>
      <c r="J851" s="240">
        <v>50</v>
      </c>
      <c r="K851" s="251">
        <v>3.57</v>
      </c>
      <c r="L851" s="12" t="s">
        <v>2703</v>
      </c>
    </row>
    <row r="852" spans="1:12" ht="25.2" customHeight="1">
      <c r="A852" s="238" t="s">
        <v>795</v>
      </c>
      <c r="B852" s="247" t="s">
        <v>796</v>
      </c>
      <c r="C852" s="238" t="s">
        <v>456</v>
      </c>
      <c r="D852" s="238" t="s">
        <v>849</v>
      </c>
      <c r="E852" s="237" t="s">
        <v>850</v>
      </c>
      <c r="F852" s="238" t="s">
        <v>561</v>
      </c>
      <c r="G852" s="239">
        <v>14</v>
      </c>
      <c r="H852" s="239">
        <v>14</v>
      </c>
      <c r="I852" s="239">
        <v>14</v>
      </c>
      <c r="J852" s="240">
        <v>50</v>
      </c>
      <c r="K852" s="251">
        <v>3.57</v>
      </c>
      <c r="L852" s="12" t="s">
        <v>2703</v>
      </c>
    </row>
    <row r="853" spans="1:12" ht="25.2" customHeight="1">
      <c r="A853" s="238" t="s">
        <v>795</v>
      </c>
      <c r="B853" s="247" t="s">
        <v>796</v>
      </c>
      <c r="C853" s="238" t="s">
        <v>456</v>
      </c>
      <c r="D853" s="238" t="s">
        <v>851</v>
      </c>
      <c r="E853" s="237" t="s">
        <v>852</v>
      </c>
      <c r="F853" s="238" t="s">
        <v>561</v>
      </c>
      <c r="G853" s="239">
        <v>14</v>
      </c>
      <c r="H853" s="239">
        <v>14</v>
      </c>
      <c r="I853" s="239">
        <v>14</v>
      </c>
      <c r="J853" s="240">
        <v>50</v>
      </c>
      <c r="K853" s="251">
        <v>3.57</v>
      </c>
      <c r="L853" s="12" t="s">
        <v>2703</v>
      </c>
    </row>
    <row r="854" spans="1:12" ht="25.2" customHeight="1">
      <c r="A854" s="238" t="s">
        <v>795</v>
      </c>
      <c r="B854" s="247" t="s">
        <v>796</v>
      </c>
      <c r="C854" s="238" t="s">
        <v>456</v>
      </c>
      <c r="D854" s="238" t="s">
        <v>853</v>
      </c>
      <c r="E854" s="237" t="s">
        <v>854</v>
      </c>
      <c r="F854" s="238" t="s">
        <v>561</v>
      </c>
      <c r="G854" s="239">
        <v>14</v>
      </c>
      <c r="H854" s="239">
        <v>14</v>
      </c>
      <c r="I854" s="239">
        <v>14</v>
      </c>
      <c r="J854" s="240">
        <v>50</v>
      </c>
      <c r="K854" s="251">
        <v>3.57</v>
      </c>
      <c r="L854" s="12" t="s">
        <v>2703</v>
      </c>
    </row>
    <row r="855" spans="1:12" ht="25.2" customHeight="1">
      <c r="A855" s="238" t="s">
        <v>795</v>
      </c>
      <c r="B855" s="247" t="s">
        <v>796</v>
      </c>
      <c r="C855" s="238" t="s">
        <v>456</v>
      </c>
      <c r="D855" s="238" t="s">
        <v>855</v>
      </c>
      <c r="E855" s="237" t="s">
        <v>856</v>
      </c>
      <c r="F855" s="238" t="s">
        <v>561</v>
      </c>
      <c r="G855" s="239">
        <v>14</v>
      </c>
      <c r="H855" s="239">
        <v>14</v>
      </c>
      <c r="I855" s="239">
        <v>14</v>
      </c>
      <c r="J855" s="240">
        <v>50</v>
      </c>
      <c r="K855" s="251">
        <v>3.57</v>
      </c>
      <c r="L855" s="12" t="s">
        <v>2703</v>
      </c>
    </row>
    <row r="856" spans="1:12" ht="25.2" customHeight="1">
      <c r="A856" s="238" t="s">
        <v>795</v>
      </c>
      <c r="B856" s="247" t="s">
        <v>796</v>
      </c>
      <c r="C856" s="238" t="s">
        <v>456</v>
      </c>
      <c r="D856" s="238" t="s">
        <v>857</v>
      </c>
      <c r="E856" s="237" t="s">
        <v>858</v>
      </c>
      <c r="F856" s="238" t="s">
        <v>561</v>
      </c>
      <c r="G856" s="239">
        <v>14</v>
      </c>
      <c r="H856" s="239">
        <v>14</v>
      </c>
      <c r="I856" s="239">
        <v>14</v>
      </c>
      <c r="J856" s="240">
        <v>50</v>
      </c>
      <c r="K856" s="251">
        <v>3.57</v>
      </c>
      <c r="L856" s="12" t="s">
        <v>2703</v>
      </c>
    </row>
    <row r="857" spans="1:12" ht="25.2" customHeight="1">
      <c r="A857" s="238" t="s">
        <v>795</v>
      </c>
      <c r="B857" s="247" t="s">
        <v>796</v>
      </c>
      <c r="C857" s="238" t="s">
        <v>456</v>
      </c>
      <c r="D857" s="238" t="s">
        <v>859</v>
      </c>
      <c r="E857" s="237" t="s">
        <v>860</v>
      </c>
      <c r="F857" s="238" t="s">
        <v>561</v>
      </c>
      <c r="G857" s="239">
        <v>14</v>
      </c>
      <c r="H857" s="239">
        <v>14</v>
      </c>
      <c r="I857" s="239">
        <v>14</v>
      </c>
      <c r="J857" s="240">
        <v>50</v>
      </c>
      <c r="K857" s="251">
        <v>3.57</v>
      </c>
      <c r="L857" s="12" t="s">
        <v>2703</v>
      </c>
    </row>
    <row r="858" spans="1:12" ht="25.2" customHeight="1">
      <c r="A858" s="238" t="s">
        <v>795</v>
      </c>
      <c r="B858" s="247" t="s">
        <v>796</v>
      </c>
      <c r="C858" s="238" t="s">
        <v>456</v>
      </c>
      <c r="D858" s="238" t="s">
        <v>861</v>
      </c>
      <c r="E858" s="237" t="s">
        <v>862</v>
      </c>
      <c r="F858" s="238" t="s">
        <v>561</v>
      </c>
      <c r="G858" s="239">
        <v>14</v>
      </c>
      <c r="H858" s="239">
        <v>14</v>
      </c>
      <c r="I858" s="239">
        <v>14</v>
      </c>
      <c r="J858" s="240">
        <v>50</v>
      </c>
      <c r="K858" s="251">
        <v>3.57</v>
      </c>
      <c r="L858" s="12" t="s">
        <v>2703</v>
      </c>
    </row>
    <row r="859" spans="1:12" ht="25.2" customHeight="1">
      <c r="A859" s="238" t="s">
        <v>795</v>
      </c>
      <c r="B859" s="247" t="s">
        <v>796</v>
      </c>
      <c r="C859" s="238" t="s">
        <v>456</v>
      </c>
      <c r="D859" s="238" t="s">
        <v>863</v>
      </c>
      <c r="E859" s="237" t="s">
        <v>864</v>
      </c>
      <c r="F859" s="238" t="s">
        <v>561</v>
      </c>
      <c r="G859" s="239">
        <v>14</v>
      </c>
      <c r="H859" s="239">
        <v>14</v>
      </c>
      <c r="I859" s="239">
        <v>14</v>
      </c>
      <c r="J859" s="240">
        <v>50</v>
      </c>
      <c r="K859" s="251">
        <v>3.57</v>
      </c>
      <c r="L859" s="12" t="s">
        <v>2703</v>
      </c>
    </row>
    <row r="860" spans="1:12" ht="25.2" customHeight="1">
      <c r="A860" s="238" t="s">
        <v>795</v>
      </c>
      <c r="B860" s="247" t="s">
        <v>796</v>
      </c>
      <c r="C860" s="238" t="s">
        <v>456</v>
      </c>
      <c r="D860" s="238" t="s">
        <v>865</v>
      </c>
      <c r="E860" s="237" t="s">
        <v>866</v>
      </c>
      <c r="F860" s="238" t="s">
        <v>561</v>
      </c>
      <c r="G860" s="239">
        <v>14</v>
      </c>
      <c r="H860" s="239">
        <v>14</v>
      </c>
      <c r="I860" s="239">
        <v>14</v>
      </c>
      <c r="J860" s="240">
        <v>50</v>
      </c>
      <c r="K860" s="251">
        <v>3.57</v>
      </c>
      <c r="L860" s="12" t="s">
        <v>2703</v>
      </c>
    </row>
    <row r="861" spans="1:12" ht="25.2" customHeight="1">
      <c r="A861" s="238" t="s">
        <v>2691</v>
      </c>
      <c r="B861" s="238" t="s">
        <v>2692</v>
      </c>
      <c r="C861" s="238" t="s">
        <v>456</v>
      </c>
      <c r="D861" s="238" t="s">
        <v>2693</v>
      </c>
      <c r="E861" s="237" t="s">
        <v>2694</v>
      </c>
      <c r="F861" s="238" t="s">
        <v>561</v>
      </c>
      <c r="G861" s="239">
        <v>5</v>
      </c>
      <c r="H861" s="239">
        <v>4</v>
      </c>
      <c r="I861" s="239">
        <v>5</v>
      </c>
      <c r="J861" s="240">
        <v>50</v>
      </c>
      <c r="K861" s="251">
        <f t="shared" ref="K861:K863" si="27">50/5</f>
        <v>10</v>
      </c>
      <c r="L861" s="12" t="s">
        <v>2703</v>
      </c>
    </row>
    <row r="862" spans="1:12" ht="25.2" customHeight="1">
      <c r="A862" s="238" t="s">
        <v>2691</v>
      </c>
      <c r="B862" s="238" t="s">
        <v>2692</v>
      </c>
      <c r="C862" s="238" t="s">
        <v>456</v>
      </c>
      <c r="D862" s="238" t="s">
        <v>2695</v>
      </c>
      <c r="E862" s="237" t="s">
        <v>2696</v>
      </c>
      <c r="F862" s="238" t="s">
        <v>561</v>
      </c>
      <c r="G862" s="239">
        <v>5</v>
      </c>
      <c r="H862" s="239">
        <v>4</v>
      </c>
      <c r="I862" s="239">
        <v>5</v>
      </c>
      <c r="J862" s="240">
        <v>50</v>
      </c>
      <c r="K862" s="251">
        <f t="shared" si="27"/>
        <v>10</v>
      </c>
      <c r="L862" s="12" t="s">
        <v>2703</v>
      </c>
    </row>
    <row r="863" spans="1:12" ht="25.2" customHeight="1">
      <c r="A863" s="238" t="s">
        <v>2691</v>
      </c>
      <c r="B863" s="238" t="s">
        <v>2692</v>
      </c>
      <c r="C863" s="238" t="s">
        <v>456</v>
      </c>
      <c r="D863" s="238" t="s">
        <v>2697</v>
      </c>
      <c r="E863" s="237" t="s">
        <v>2698</v>
      </c>
      <c r="F863" s="238" t="s">
        <v>561</v>
      </c>
      <c r="G863" s="239">
        <v>5</v>
      </c>
      <c r="H863" s="239">
        <v>4</v>
      </c>
      <c r="I863" s="239">
        <v>5</v>
      </c>
      <c r="J863" s="240">
        <v>50</v>
      </c>
      <c r="K863" s="251">
        <f t="shared" si="27"/>
        <v>10</v>
      </c>
      <c r="L863" s="12" t="s">
        <v>2703</v>
      </c>
    </row>
    <row r="864" spans="1:12" ht="25.2" customHeight="1">
      <c r="A864" s="238" t="s">
        <v>1009</v>
      </c>
      <c r="B864" s="238" t="s">
        <v>1010</v>
      </c>
      <c r="C864" s="238" t="s">
        <v>456</v>
      </c>
      <c r="D864" s="238" t="s">
        <v>1011</v>
      </c>
      <c r="E864" s="237" t="s">
        <v>1012</v>
      </c>
      <c r="F864" s="238" t="s">
        <v>561</v>
      </c>
      <c r="G864" s="239">
        <v>10</v>
      </c>
      <c r="H864" s="239">
        <v>7</v>
      </c>
      <c r="I864" s="239">
        <v>10</v>
      </c>
      <c r="J864" s="240">
        <v>50</v>
      </c>
      <c r="K864" s="251">
        <v>5</v>
      </c>
      <c r="L864" s="12" t="s">
        <v>2703</v>
      </c>
    </row>
    <row r="865" spans="1:12" ht="25.2" customHeight="1">
      <c r="A865" s="238" t="s">
        <v>1009</v>
      </c>
      <c r="B865" s="238" t="s">
        <v>1010</v>
      </c>
      <c r="C865" s="238" t="s">
        <v>456</v>
      </c>
      <c r="D865" s="238" t="s">
        <v>1013</v>
      </c>
      <c r="E865" s="237" t="s">
        <v>1014</v>
      </c>
      <c r="F865" s="238" t="s">
        <v>561</v>
      </c>
      <c r="G865" s="239">
        <v>10</v>
      </c>
      <c r="H865" s="239">
        <v>7</v>
      </c>
      <c r="I865" s="239">
        <v>10</v>
      </c>
      <c r="J865" s="240">
        <v>50</v>
      </c>
      <c r="K865" s="251">
        <v>5</v>
      </c>
      <c r="L865" s="12" t="s">
        <v>2703</v>
      </c>
    </row>
    <row r="866" spans="1:12" ht="25.2" customHeight="1">
      <c r="A866" s="238" t="s">
        <v>1009</v>
      </c>
      <c r="B866" s="238" t="s">
        <v>1010</v>
      </c>
      <c r="C866" s="238" t="s">
        <v>456</v>
      </c>
      <c r="D866" s="238" t="s">
        <v>1015</v>
      </c>
      <c r="E866" s="237" t="s">
        <v>1016</v>
      </c>
      <c r="F866" s="238" t="s">
        <v>561</v>
      </c>
      <c r="G866" s="239">
        <v>10</v>
      </c>
      <c r="H866" s="239">
        <v>7</v>
      </c>
      <c r="I866" s="239">
        <v>10</v>
      </c>
      <c r="J866" s="240">
        <v>50</v>
      </c>
      <c r="K866" s="251">
        <v>5</v>
      </c>
      <c r="L866" s="12" t="s">
        <v>2703</v>
      </c>
    </row>
    <row r="867" spans="1:12" ht="25.2" customHeight="1">
      <c r="A867" s="238" t="s">
        <v>2699</v>
      </c>
      <c r="B867" s="238" t="s">
        <v>2700</v>
      </c>
      <c r="C867" s="238" t="s">
        <v>456</v>
      </c>
      <c r="D867" s="238" t="s">
        <v>2701</v>
      </c>
      <c r="E867" s="237" t="s">
        <v>2702</v>
      </c>
      <c r="F867" s="238" t="s">
        <v>561</v>
      </c>
      <c r="G867" s="239">
        <v>7</v>
      </c>
      <c r="H867" s="239">
        <v>2</v>
      </c>
      <c r="I867" s="239">
        <v>7</v>
      </c>
      <c r="J867" s="240">
        <v>50</v>
      </c>
      <c r="K867" s="251">
        <v>7.14</v>
      </c>
      <c r="L867" s="12" t="s">
        <v>2703</v>
      </c>
    </row>
    <row r="868" spans="1:12" ht="25.2" customHeight="1">
      <c r="A868" s="356" t="s">
        <v>2749</v>
      </c>
      <c r="B868" s="326" t="s">
        <v>2750</v>
      </c>
      <c r="C868" s="327" t="s">
        <v>456</v>
      </c>
      <c r="D868" s="326" t="s">
        <v>2751</v>
      </c>
      <c r="E868" s="357" t="s">
        <v>2752</v>
      </c>
      <c r="F868" s="358" t="s">
        <v>561</v>
      </c>
      <c r="G868" s="357">
        <v>6</v>
      </c>
      <c r="H868" s="357">
        <v>1</v>
      </c>
      <c r="I868" s="357">
        <v>6</v>
      </c>
      <c r="J868" s="359">
        <v>50</v>
      </c>
      <c r="K868" s="760">
        <v>8.33</v>
      </c>
      <c r="L868" s="141" t="s">
        <v>442</v>
      </c>
    </row>
    <row r="869" spans="1:12" ht="25.2" customHeight="1">
      <c r="A869" s="356" t="s">
        <v>2749</v>
      </c>
      <c r="B869" s="326" t="s">
        <v>2750</v>
      </c>
      <c r="C869" s="327" t="s">
        <v>456</v>
      </c>
      <c r="D869" s="326" t="s">
        <v>2753</v>
      </c>
      <c r="E869" s="357" t="s">
        <v>2754</v>
      </c>
      <c r="F869" s="358" t="s">
        <v>561</v>
      </c>
      <c r="G869" s="357">
        <v>6</v>
      </c>
      <c r="H869" s="357">
        <v>1</v>
      </c>
      <c r="I869" s="357">
        <v>6</v>
      </c>
      <c r="J869" s="359">
        <v>50</v>
      </c>
      <c r="K869" s="760">
        <v>8.33</v>
      </c>
      <c r="L869" s="141" t="s">
        <v>442</v>
      </c>
    </row>
    <row r="870" spans="1:12" ht="25.2" customHeight="1">
      <c r="A870" s="326" t="s">
        <v>2755</v>
      </c>
      <c r="B870" s="326" t="s">
        <v>2756</v>
      </c>
      <c r="C870" s="357" t="s">
        <v>456</v>
      </c>
      <c r="D870" s="326" t="s">
        <v>2757</v>
      </c>
      <c r="E870" s="357" t="s">
        <v>2758</v>
      </c>
      <c r="F870" s="358" t="s">
        <v>561</v>
      </c>
      <c r="G870" s="357">
        <v>7</v>
      </c>
      <c r="H870" s="357">
        <v>1</v>
      </c>
      <c r="I870" s="357">
        <v>7</v>
      </c>
      <c r="J870" s="360">
        <v>50</v>
      </c>
      <c r="K870" s="760">
        <v>7.14</v>
      </c>
      <c r="L870" s="141" t="s">
        <v>442</v>
      </c>
    </row>
    <row r="871" spans="1:12" ht="25.2" customHeight="1">
      <c r="A871" s="326" t="s">
        <v>2759</v>
      </c>
      <c r="B871" s="326" t="s">
        <v>2760</v>
      </c>
      <c r="C871" s="357" t="s">
        <v>456</v>
      </c>
      <c r="D871" s="326" t="s">
        <v>2761</v>
      </c>
      <c r="E871" s="357" t="s">
        <v>2762</v>
      </c>
      <c r="F871" s="358" t="s">
        <v>561</v>
      </c>
      <c r="G871" s="357">
        <v>9</v>
      </c>
      <c r="H871" s="357">
        <v>9</v>
      </c>
      <c r="I871" s="357">
        <v>9</v>
      </c>
      <c r="J871" s="360">
        <v>50</v>
      </c>
      <c r="K871" s="760">
        <v>5.55</v>
      </c>
      <c r="L871" s="141" t="s">
        <v>442</v>
      </c>
    </row>
    <row r="872" spans="1:12" ht="25.2" customHeight="1">
      <c r="A872" s="326" t="s">
        <v>2759</v>
      </c>
      <c r="B872" s="326" t="s">
        <v>2760</v>
      </c>
      <c r="C872" s="357" t="s">
        <v>456</v>
      </c>
      <c r="D872" s="326" t="s">
        <v>2763</v>
      </c>
      <c r="E872" s="357" t="s">
        <v>2764</v>
      </c>
      <c r="F872" s="358" t="s">
        <v>561</v>
      </c>
      <c r="G872" s="357">
        <v>9</v>
      </c>
      <c r="H872" s="357">
        <v>9</v>
      </c>
      <c r="I872" s="357">
        <v>9</v>
      </c>
      <c r="J872" s="360">
        <v>50</v>
      </c>
      <c r="K872" s="760">
        <v>5.55</v>
      </c>
      <c r="L872" s="141" t="s">
        <v>442</v>
      </c>
    </row>
    <row r="873" spans="1:12" ht="25.2" customHeight="1">
      <c r="A873" s="326" t="s">
        <v>2759</v>
      </c>
      <c r="B873" s="326" t="s">
        <v>2760</v>
      </c>
      <c r="C873" s="357" t="s">
        <v>456</v>
      </c>
      <c r="D873" s="326" t="s">
        <v>2765</v>
      </c>
      <c r="E873" s="357" t="s">
        <v>2766</v>
      </c>
      <c r="F873" s="358" t="s">
        <v>561</v>
      </c>
      <c r="G873" s="357">
        <v>9</v>
      </c>
      <c r="H873" s="357">
        <v>9</v>
      </c>
      <c r="I873" s="357">
        <v>9</v>
      </c>
      <c r="J873" s="360">
        <v>50</v>
      </c>
      <c r="K873" s="760">
        <v>5.55</v>
      </c>
      <c r="L873" s="141" t="s">
        <v>442</v>
      </c>
    </row>
    <row r="874" spans="1:12" ht="25.2" customHeight="1">
      <c r="A874" s="326" t="s">
        <v>2759</v>
      </c>
      <c r="B874" s="326" t="s">
        <v>2760</v>
      </c>
      <c r="C874" s="357" t="s">
        <v>456</v>
      </c>
      <c r="D874" s="326" t="s">
        <v>2767</v>
      </c>
      <c r="E874" s="357" t="s">
        <v>2768</v>
      </c>
      <c r="F874" s="358" t="s">
        <v>561</v>
      </c>
      <c r="G874" s="357">
        <v>9</v>
      </c>
      <c r="H874" s="357">
        <v>9</v>
      </c>
      <c r="I874" s="357">
        <v>9</v>
      </c>
      <c r="J874" s="360">
        <v>50</v>
      </c>
      <c r="K874" s="760">
        <v>5.55</v>
      </c>
      <c r="L874" s="141" t="s">
        <v>442</v>
      </c>
    </row>
    <row r="875" spans="1:12" ht="25.2" customHeight="1">
      <c r="A875" s="326" t="s">
        <v>2769</v>
      </c>
      <c r="B875" s="326" t="s">
        <v>2770</v>
      </c>
      <c r="C875" s="357" t="s">
        <v>456</v>
      </c>
      <c r="D875" s="326" t="s">
        <v>2757</v>
      </c>
      <c r="E875" s="357" t="s">
        <v>2758</v>
      </c>
      <c r="F875" s="358" t="s">
        <v>561</v>
      </c>
      <c r="G875" s="357">
        <v>1</v>
      </c>
      <c r="H875" s="357">
        <v>1</v>
      </c>
      <c r="I875" s="357">
        <v>1</v>
      </c>
      <c r="J875" s="360">
        <v>50</v>
      </c>
      <c r="K875" s="760">
        <v>50</v>
      </c>
      <c r="L875" s="141" t="s">
        <v>442</v>
      </c>
    </row>
    <row r="876" spans="1:12" ht="25.2" customHeight="1">
      <c r="A876" s="238" t="s">
        <v>2771</v>
      </c>
      <c r="B876" s="247" t="s">
        <v>796</v>
      </c>
      <c r="C876" s="238" t="s">
        <v>456</v>
      </c>
      <c r="D876" s="238" t="s">
        <v>2772</v>
      </c>
      <c r="E876" s="361" t="s">
        <v>798</v>
      </c>
      <c r="F876" s="238" t="s">
        <v>561</v>
      </c>
      <c r="G876" s="239">
        <v>14</v>
      </c>
      <c r="H876" s="239">
        <v>14</v>
      </c>
      <c r="I876" s="239">
        <v>14</v>
      </c>
      <c r="J876" s="240">
        <v>50</v>
      </c>
      <c r="K876" s="251">
        <v>3.57</v>
      </c>
      <c r="L876" s="141" t="s">
        <v>442</v>
      </c>
    </row>
    <row r="877" spans="1:12" ht="25.2" customHeight="1">
      <c r="A877" s="238" t="s">
        <v>2771</v>
      </c>
      <c r="B877" s="247" t="s">
        <v>796</v>
      </c>
      <c r="C877" s="238" t="s">
        <v>456</v>
      </c>
      <c r="D877" s="238" t="s">
        <v>799</v>
      </c>
      <c r="E877" s="361" t="s">
        <v>800</v>
      </c>
      <c r="F877" s="238" t="s">
        <v>561</v>
      </c>
      <c r="G877" s="239">
        <v>14</v>
      </c>
      <c r="H877" s="239">
        <v>14</v>
      </c>
      <c r="I877" s="239">
        <v>14</v>
      </c>
      <c r="J877" s="240">
        <v>50</v>
      </c>
      <c r="K877" s="251">
        <v>3.57</v>
      </c>
      <c r="L877" s="141" t="s">
        <v>442</v>
      </c>
    </row>
    <row r="878" spans="1:12" ht="25.2" customHeight="1">
      <c r="A878" s="238" t="s">
        <v>2771</v>
      </c>
      <c r="B878" s="247" t="s">
        <v>796</v>
      </c>
      <c r="C878" s="238" t="s">
        <v>456</v>
      </c>
      <c r="D878" s="238" t="s">
        <v>801</v>
      </c>
      <c r="E878" s="361" t="s">
        <v>802</v>
      </c>
      <c r="F878" s="238" t="s">
        <v>561</v>
      </c>
      <c r="G878" s="239">
        <v>14</v>
      </c>
      <c r="H878" s="239">
        <v>14</v>
      </c>
      <c r="I878" s="239">
        <v>14</v>
      </c>
      <c r="J878" s="240">
        <v>50</v>
      </c>
      <c r="K878" s="251">
        <v>3.57</v>
      </c>
      <c r="L878" s="141" t="s">
        <v>442</v>
      </c>
    </row>
    <row r="879" spans="1:12" ht="25.2" customHeight="1">
      <c r="A879" s="238" t="s">
        <v>2771</v>
      </c>
      <c r="B879" s="247" t="s">
        <v>796</v>
      </c>
      <c r="C879" s="238" t="s">
        <v>456</v>
      </c>
      <c r="D879" s="238" t="s">
        <v>803</v>
      </c>
      <c r="E879" s="361" t="s">
        <v>804</v>
      </c>
      <c r="F879" s="238" t="s">
        <v>561</v>
      </c>
      <c r="G879" s="239">
        <v>14</v>
      </c>
      <c r="H879" s="239">
        <v>14</v>
      </c>
      <c r="I879" s="239">
        <v>14</v>
      </c>
      <c r="J879" s="240">
        <v>50</v>
      </c>
      <c r="K879" s="251">
        <v>3.57</v>
      </c>
      <c r="L879" s="141" t="s">
        <v>442</v>
      </c>
    </row>
    <row r="880" spans="1:12" ht="25.2" customHeight="1">
      <c r="A880" s="238" t="s">
        <v>2771</v>
      </c>
      <c r="B880" s="247" t="s">
        <v>796</v>
      </c>
      <c r="C880" s="238" t="s">
        <v>456</v>
      </c>
      <c r="D880" s="238" t="s">
        <v>805</v>
      </c>
      <c r="E880" s="361" t="s">
        <v>806</v>
      </c>
      <c r="F880" s="238" t="s">
        <v>561</v>
      </c>
      <c r="G880" s="239">
        <v>14</v>
      </c>
      <c r="H880" s="239">
        <v>14</v>
      </c>
      <c r="I880" s="239">
        <v>14</v>
      </c>
      <c r="J880" s="240">
        <v>50</v>
      </c>
      <c r="K880" s="251">
        <v>3.57</v>
      </c>
      <c r="L880" s="141" t="s">
        <v>442</v>
      </c>
    </row>
    <row r="881" spans="1:12" ht="25.2" customHeight="1">
      <c r="A881" s="238" t="s">
        <v>2771</v>
      </c>
      <c r="B881" s="247" t="s">
        <v>796</v>
      </c>
      <c r="C881" s="238" t="s">
        <v>456</v>
      </c>
      <c r="D881" s="238" t="s">
        <v>807</v>
      </c>
      <c r="E881" s="361" t="s">
        <v>808</v>
      </c>
      <c r="F881" s="238" t="s">
        <v>561</v>
      </c>
      <c r="G881" s="239">
        <v>14</v>
      </c>
      <c r="H881" s="239">
        <v>14</v>
      </c>
      <c r="I881" s="239">
        <v>14</v>
      </c>
      <c r="J881" s="240">
        <v>50</v>
      </c>
      <c r="K881" s="251">
        <v>3.57</v>
      </c>
      <c r="L881" s="141" t="s">
        <v>442</v>
      </c>
    </row>
    <row r="882" spans="1:12" ht="25.2" customHeight="1">
      <c r="A882" s="238" t="s">
        <v>2771</v>
      </c>
      <c r="B882" s="247" t="s">
        <v>796</v>
      </c>
      <c r="C882" s="238" t="s">
        <v>456</v>
      </c>
      <c r="D882" s="238" t="s">
        <v>809</v>
      </c>
      <c r="E882" s="361" t="s">
        <v>810</v>
      </c>
      <c r="F882" s="238" t="s">
        <v>561</v>
      </c>
      <c r="G882" s="239">
        <v>14</v>
      </c>
      <c r="H882" s="239">
        <v>14</v>
      </c>
      <c r="I882" s="239">
        <v>14</v>
      </c>
      <c r="J882" s="240">
        <v>50</v>
      </c>
      <c r="K882" s="251">
        <v>3.57</v>
      </c>
      <c r="L882" s="141" t="s">
        <v>442</v>
      </c>
    </row>
    <row r="883" spans="1:12" ht="25.2" customHeight="1">
      <c r="A883" s="238" t="s">
        <v>2771</v>
      </c>
      <c r="B883" s="247" t="s">
        <v>796</v>
      </c>
      <c r="C883" s="238" t="s">
        <v>456</v>
      </c>
      <c r="D883" s="238" t="s">
        <v>811</v>
      </c>
      <c r="E883" s="361" t="s">
        <v>812</v>
      </c>
      <c r="F883" s="238" t="s">
        <v>561</v>
      </c>
      <c r="G883" s="239">
        <v>14</v>
      </c>
      <c r="H883" s="239">
        <v>14</v>
      </c>
      <c r="I883" s="239">
        <v>14</v>
      </c>
      <c r="J883" s="240">
        <v>50</v>
      </c>
      <c r="K883" s="251">
        <v>3.57</v>
      </c>
      <c r="L883" s="141" t="s">
        <v>442</v>
      </c>
    </row>
    <row r="884" spans="1:12" ht="25.2" customHeight="1">
      <c r="A884" s="238" t="s">
        <v>2771</v>
      </c>
      <c r="B884" s="247" t="s">
        <v>796</v>
      </c>
      <c r="C884" s="238" t="s">
        <v>456</v>
      </c>
      <c r="D884" s="238" t="s">
        <v>813</v>
      </c>
      <c r="E884" s="361" t="s">
        <v>814</v>
      </c>
      <c r="F884" s="238" t="s">
        <v>561</v>
      </c>
      <c r="G884" s="239">
        <v>14</v>
      </c>
      <c r="H884" s="239">
        <v>14</v>
      </c>
      <c r="I884" s="239">
        <v>14</v>
      </c>
      <c r="J884" s="240">
        <v>50</v>
      </c>
      <c r="K884" s="251">
        <v>3.57</v>
      </c>
      <c r="L884" s="141" t="s">
        <v>442</v>
      </c>
    </row>
    <row r="885" spans="1:12" ht="25.2" customHeight="1">
      <c r="A885" s="238" t="s">
        <v>2771</v>
      </c>
      <c r="B885" s="247" t="s">
        <v>796</v>
      </c>
      <c r="C885" s="238" t="s">
        <v>456</v>
      </c>
      <c r="D885" s="238" t="s">
        <v>815</v>
      </c>
      <c r="E885" s="361" t="s">
        <v>816</v>
      </c>
      <c r="F885" s="238" t="s">
        <v>561</v>
      </c>
      <c r="G885" s="239">
        <v>14</v>
      </c>
      <c r="H885" s="239">
        <v>14</v>
      </c>
      <c r="I885" s="239">
        <v>14</v>
      </c>
      <c r="J885" s="240">
        <v>50</v>
      </c>
      <c r="K885" s="251">
        <v>3.57</v>
      </c>
      <c r="L885" s="141" t="s">
        <v>442</v>
      </c>
    </row>
    <row r="886" spans="1:12" ht="25.2" customHeight="1">
      <c r="A886" s="238" t="s">
        <v>2771</v>
      </c>
      <c r="B886" s="247" t="s">
        <v>796</v>
      </c>
      <c r="C886" s="238" t="s">
        <v>456</v>
      </c>
      <c r="D886" s="238" t="s">
        <v>817</v>
      </c>
      <c r="E886" s="361" t="s">
        <v>818</v>
      </c>
      <c r="F886" s="238" t="s">
        <v>561</v>
      </c>
      <c r="G886" s="239">
        <v>14</v>
      </c>
      <c r="H886" s="239">
        <v>14</v>
      </c>
      <c r="I886" s="239">
        <v>14</v>
      </c>
      <c r="J886" s="240">
        <v>50</v>
      </c>
      <c r="K886" s="251">
        <v>3.57</v>
      </c>
      <c r="L886" s="141" t="s">
        <v>442</v>
      </c>
    </row>
    <row r="887" spans="1:12" ht="25.2" customHeight="1">
      <c r="A887" s="238" t="s">
        <v>2771</v>
      </c>
      <c r="B887" s="247" t="s">
        <v>796</v>
      </c>
      <c r="C887" s="238" t="s">
        <v>456</v>
      </c>
      <c r="D887" s="238" t="s">
        <v>819</v>
      </c>
      <c r="E887" s="361" t="s">
        <v>820</v>
      </c>
      <c r="F887" s="238" t="s">
        <v>561</v>
      </c>
      <c r="G887" s="239">
        <v>14</v>
      </c>
      <c r="H887" s="239">
        <v>14</v>
      </c>
      <c r="I887" s="239">
        <v>14</v>
      </c>
      <c r="J887" s="240">
        <v>50</v>
      </c>
      <c r="K887" s="251">
        <v>3.57</v>
      </c>
      <c r="L887" s="141" t="s">
        <v>442</v>
      </c>
    </row>
    <row r="888" spans="1:12" ht="25.2" customHeight="1">
      <c r="A888" s="238" t="s">
        <v>2771</v>
      </c>
      <c r="B888" s="247" t="s">
        <v>796</v>
      </c>
      <c r="C888" s="238" t="s">
        <v>456</v>
      </c>
      <c r="D888" s="238" t="s">
        <v>821</v>
      </c>
      <c r="E888" s="361" t="s">
        <v>822</v>
      </c>
      <c r="F888" s="238" t="s">
        <v>561</v>
      </c>
      <c r="G888" s="239">
        <v>14</v>
      </c>
      <c r="H888" s="239">
        <v>14</v>
      </c>
      <c r="I888" s="239">
        <v>14</v>
      </c>
      <c r="J888" s="240">
        <v>50</v>
      </c>
      <c r="K888" s="251">
        <v>3.57</v>
      </c>
      <c r="L888" s="141" t="s">
        <v>442</v>
      </c>
    </row>
    <row r="889" spans="1:12" ht="25.2" customHeight="1">
      <c r="A889" s="238" t="s">
        <v>2771</v>
      </c>
      <c r="B889" s="247" t="s">
        <v>796</v>
      </c>
      <c r="C889" s="238" t="s">
        <v>456</v>
      </c>
      <c r="D889" s="238" t="s">
        <v>823</v>
      </c>
      <c r="E889" s="361" t="s">
        <v>824</v>
      </c>
      <c r="F889" s="238" t="s">
        <v>561</v>
      </c>
      <c r="G889" s="239">
        <v>14</v>
      </c>
      <c r="H889" s="239">
        <v>14</v>
      </c>
      <c r="I889" s="239">
        <v>14</v>
      </c>
      <c r="J889" s="240">
        <v>50</v>
      </c>
      <c r="K889" s="251">
        <v>3.57</v>
      </c>
      <c r="L889" s="141" t="s">
        <v>442</v>
      </c>
    </row>
    <row r="890" spans="1:12" ht="25.2" customHeight="1">
      <c r="A890" s="238" t="s">
        <v>2771</v>
      </c>
      <c r="B890" s="247" t="s">
        <v>796</v>
      </c>
      <c r="C890" s="238" t="s">
        <v>456</v>
      </c>
      <c r="D890" s="238" t="s">
        <v>825</v>
      </c>
      <c r="E890" s="361" t="s">
        <v>826</v>
      </c>
      <c r="F890" s="238" t="s">
        <v>561</v>
      </c>
      <c r="G890" s="239">
        <v>14</v>
      </c>
      <c r="H890" s="239">
        <v>14</v>
      </c>
      <c r="I890" s="239">
        <v>14</v>
      </c>
      <c r="J890" s="240">
        <v>50</v>
      </c>
      <c r="K890" s="251">
        <v>3.57</v>
      </c>
      <c r="L890" s="141" t="s">
        <v>442</v>
      </c>
    </row>
    <row r="891" spans="1:12" ht="25.2" customHeight="1">
      <c r="A891" s="238" t="s">
        <v>2771</v>
      </c>
      <c r="B891" s="247" t="s">
        <v>796</v>
      </c>
      <c r="C891" s="238" t="s">
        <v>456</v>
      </c>
      <c r="D891" s="238" t="s">
        <v>827</v>
      </c>
      <c r="E891" s="361" t="s">
        <v>828</v>
      </c>
      <c r="F891" s="238" t="s">
        <v>561</v>
      </c>
      <c r="G891" s="239">
        <v>14</v>
      </c>
      <c r="H891" s="239">
        <v>14</v>
      </c>
      <c r="I891" s="239">
        <v>14</v>
      </c>
      <c r="J891" s="240">
        <v>50</v>
      </c>
      <c r="K891" s="251">
        <v>3.57</v>
      </c>
      <c r="L891" s="141" t="s">
        <v>442</v>
      </c>
    </row>
    <row r="892" spans="1:12" ht="25.2" customHeight="1">
      <c r="A892" s="238" t="s">
        <v>2771</v>
      </c>
      <c r="B892" s="247" t="s">
        <v>796</v>
      </c>
      <c r="C892" s="238" t="s">
        <v>456</v>
      </c>
      <c r="D892" s="238" t="s">
        <v>829</v>
      </c>
      <c r="E892" s="361" t="s">
        <v>830</v>
      </c>
      <c r="F892" s="238" t="s">
        <v>561</v>
      </c>
      <c r="G892" s="239">
        <v>14</v>
      </c>
      <c r="H892" s="239">
        <v>14</v>
      </c>
      <c r="I892" s="239">
        <v>14</v>
      </c>
      <c r="J892" s="240">
        <v>50</v>
      </c>
      <c r="K892" s="251">
        <v>3.57</v>
      </c>
      <c r="L892" s="141" t="s">
        <v>442</v>
      </c>
    </row>
    <row r="893" spans="1:12" ht="25.2" customHeight="1">
      <c r="A893" s="238" t="s">
        <v>2771</v>
      </c>
      <c r="B893" s="247" t="s">
        <v>796</v>
      </c>
      <c r="C893" s="238" t="s">
        <v>456</v>
      </c>
      <c r="D893" s="238" t="s">
        <v>831</v>
      </c>
      <c r="E893" s="361" t="s">
        <v>832</v>
      </c>
      <c r="F893" s="238" t="s">
        <v>561</v>
      </c>
      <c r="G893" s="239">
        <v>14</v>
      </c>
      <c r="H893" s="239">
        <v>14</v>
      </c>
      <c r="I893" s="239">
        <v>14</v>
      </c>
      <c r="J893" s="240">
        <v>50</v>
      </c>
      <c r="K893" s="251">
        <v>3.57</v>
      </c>
      <c r="L893" s="141" t="s">
        <v>442</v>
      </c>
    </row>
    <row r="894" spans="1:12" ht="25.2" customHeight="1">
      <c r="A894" s="238" t="s">
        <v>2771</v>
      </c>
      <c r="B894" s="247" t="s">
        <v>796</v>
      </c>
      <c r="C894" s="238" t="s">
        <v>456</v>
      </c>
      <c r="D894" s="238" t="s">
        <v>833</v>
      </c>
      <c r="E894" s="361" t="s">
        <v>834</v>
      </c>
      <c r="F894" s="238" t="s">
        <v>561</v>
      </c>
      <c r="G894" s="239">
        <v>14</v>
      </c>
      <c r="H894" s="239">
        <v>14</v>
      </c>
      <c r="I894" s="239">
        <v>14</v>
      </c>
      <c r="J894" s="240">
        <v>50</v>
      </c>
      <c r="K894" s="251">
        <v>3.57</v>
      </c>
      <c r="L894" s="141" t="s">
        <v>442</v>
      </c>
    </row>
    <row r="895" spans="1:12" ht="25.2" customHeight="1">
      <c r="A895" s="238" t="s">
        <v>2771</v>
      </c>
      <c r="B895" s="247" t="s">
        <v>796</v>
      </c>
      <c r="C895" s="238" t="s">
        <v>456</v>
      </c>
      <c r="D895" s="238" t="s">
        <v>835</v>
      </c>
      <c r="E895" s="361" t="s">
        <v>836</v>
      </c>
      <c r="F895" s="238" t="s">
        <v>561</v>
      </c>
      <c r="G895" s="239">
        <v>14</v>
      </c>
      <c r="H895" s="239">
        <v>14</v>
      </c>
      <c r="I895" s="239">
        <v>14</v>
      </c>
      <c r="J895" s="240">
        <v>50</v>
      </c>
      <c r="K895" s="251">
        <v>3.57</v>
      </c>
      <c r="L895" s="141" t="s">
        <v>442</v>
      </c>
    </row>
    <row r="896" spans="1:12" ht="25.2" customHeight="1">
      <c r="A896" s="238" t="s">
        <v>2771</v>
      </c>
      <c r="B896" s="247" t="s">
        <v>796</v>
      </c>
      <c r="C896" s="238" t="s">
        <v>456</v>
      </c>
      <c r="D896" s="238" t="s">
        <v>837</v>
      </c>
      <c r="E896" s="361" t="s">
        <v>838</v>
      </c>
      <c r="F896" s="238" t="s">
        <v>561</v>
      </c>
      <c r="G896" s="239">
        <v>14</v>
      </c>
      <c r="H896" s="239">
        <v>14</v>
      </c>
      <c r="I896" s="239">
        <v>14</v>
      </c>
      <c r="J896" s="240">
        <v>50</v>
      </c>
      <c r="K896" s="251">
        <v>3.57</v>
      </c>
      <c r="L896" s="141" t="s">
        <v>442</v>
      </c>
    </row>
    <row r="897" spans="1:12" ht="25.2" customHeight="1">
      <c r="A897" s="238" t="s">
        <v>2771</v>
      </c>
      <c r="B897" s="247" t="s">
        <v>796</v>
      </c>
      <c r="C897" s="238" t="s">
        <v>456</v>
      </c>
      <c r="D897" s="238" t="s">
        <v>839</v>
      </c>
      <c r="E897" s="361" t="s">
        <v>840</v>
      </c>
      <c r="F897" s="238" t="s">
        <v>561</v>
      </c>
      <c r="G897" s="239">
        <v>14</v>
      </c>
      <c r="H897" s="239">
        <v>14</v>
      </c>
      <c r="I897" s="239">
        <v>14</v>
      </c>
      <c r="J897" s="240">
        <v>50</v>
      </c>
      <c r="K897" s="251">
        <v>3.57</v>
      </c>
      <c r="L897" s="141" t="s">
        <v>442</v>
      </c>
    </row>
    <row r="898" spans="1:12" ht="25.2" customHeight="1">
      <c r="A898" s="238" t="s">
        <v>2771</v>
      </c>
      <c r="B898" s="247" t="s">
        <v>796</v>
      </c>
      <c r="C898" s="238" t="s">
        <v>456</v>
      </c>
      <c r="D898" s="238" t="s">
        <v>841</v>
      </c>
      <c r="E898" s="361" t="s">
        <v>842</v>
      </c>
      <c r="F898" s="238" t="s">
        <v>561</v>
      </c>
      <c r="G898" s="239">
        <v>14</v>
      </c>
      <c r="H898" s="239">
        <v>14</v>
      </c>
      <c r="I898" s="239">
        <v>14</v>
      </c>
      <c r="J898" s="240">
        <v>50</v>
      </c>
      <c r="K898" s="251">
        <v>3.57</v>
      </c>
      <c r="L898" s="141" t="s">
        <v>442</v>
      </c>
    </row>
    <row r="899" spans="1:12" ht="25.2" customHeight="1">
      <c r="A899" s="238" t="s">
        <v>2771</v>
      </c>
      <c r="B899" s="247" t="s">
        <v>796</v>
      </c>
      <c r="C899" s="238" t="s">
        <v>456</v>
      </c>
      <c r="D899" s="238" t="s">
        <v>843</v>
      </c>
      <c r="E899" s="361" t="s">
        <v>844</v>
      </c>
      <c r="F899" s="238" t="s">
        <v>561</v>
      </c>
      <c r="G899" s="239">
        <v>14</v>
      </c>
      <c r="H899" s="239">
        <v>14</v>
      </c>
      <c r="I899" s="239">
        <v>14</v>
      </c>
      <c r="J899" s="240">
        <v>50</v>
      </c>
      <c r="K899" s="251">
        <v>3.57</v>
      </c>
      <c r="L899" s="141" t="s">
        <v>442</v>
      </c>
    </row>
    <row r="900" spans="1:12" ht="25.2" customHeight="1">
      <c r="A900" s="238" t="s">
        <v>2771</v>
      </c>
      <c r="B900" s="247" t="s">
        <v>796</v>
      </c>
      <c r="C900" s="238" t="s">
        <v>456</v>
      </c>
      <c r="D900" s="238" t="s">
        <v>845</v>
      </c>
      <c r="E900" s="361" t="s">
        <v>846</v>
      </c>
      <c r="F900" s="238" t="s">
        <v>561</v>
      </c>
      <c r="G900" s="239">
        <v>14</v>
      </c>
      <c r="H900" s="239">
        <v>14</v>
      </c>
      <c r="I900" s="239">
        <v>14</v>
      </c>
      <c r="J900" s="240">
        <v>50</v>
      </c>
      <c r="K900" s="251">
        <v>3.57</v>
      </c>
      <c r="L900" s="141" t="s">
        <v>442</v>
      </c>
    </row>
    <row r="901" spans="1:12" ht="25.2" customHeight="1">
      <c r="A901" s="238" t="s">
        <v>2771</v>
      </c>
      <c r="B901" s="247" t="s">
        <v>796</v>
      </c>
      <c r="C901" s="238" t="s">
        <v>456</v>
      </c>
      <c r="D901" s="238" t="s">
        <v>847</v>
      </c>
      <c r="E901" s="361" t="s">
        <v>848</v>
      </c>
      <c r="F901" s="238" t="s">
        <v>561</v>
      </c>
      <c r="G901" s="239">
        <v>14</v>
      </c>
      <c r="H901" s="239">
        <v>14</v>
      </c>
      <c r="I901" s="239">
        <v>14</v>
      </c>
      <c r="J901" s="240">
        <v>50</v>
      </c>
      <c r="K901" s="251">
        <v>3.57</v>
      </c>
      <c r="L901" s="141" t="s">
        <v>442</v>
      </c>
    </row>
    <row r="902" spans="1:12" ht="25.2" customHeight="1">
      <c r="A902" s="238" t="s">
        <v>2771</v>
      </c>
      <c r="B902" s="247" t="s">
        <v>796</v>
      </c>
      <c r="C902" s="238" t="s">
        <v>456</v>
      </c>
      <c r="D902" s="238" t="s">
        <v>849</v>
      </c>
      <c r="E902" s="361" t="s">
        <v>850</v>
      </c>
      <c r="F902" s="238" t="s">
        <v>561</v>
      </c>
      <c r="G902" s="239">
        <v>14</v>
      </c>
      <c r="H902" s="239">
        <v>14</v>
      </c>
      <c r="I902" s="239">
        <v>14</v>
      </c>
      <c r="J902" s="240">
        <v>50</v>
      </c>
      <c r="K902" s="251">
        <v>3.57</v>
      </c>
      <c r="L902" s="141" t="s">
        <v>442</v>
      </c>
    </row>
    <row r="903" spans="1:12" ht="25.2" customHeight="1">
      <c r="A903" s="238" t="s">
        <v>2771</v>
      </c>
      <c r="B903" s="247" t="s">
        <v>796</v>
      </c>
      <c r="C903" s="238" t="s">
        <v>456</v>
      </c>
      <c r="D903" s="238" t="s">
        <v>851</v>
      </c>
      <c r="E903" s="361" t="s">
        <v>852</v>
      </c>
      <c r="F903" s="238" t="s">
        <v>561</v>
      </c>
      <c r="G903" s="239">
        <v>14</v>
      </c>
      <c r="H903" s="239">
        <v>14</v>
      </c>
      <c r="I903" s="239">
        <v>14</v>
      </c>
      <c r="J903" s="240">
        <v>50</v>
      </c>
      <c r="K903" s="251">
        <v>3.57</v>
      </c>
      <c r="L903" s="141" t="s">
        <v>442</v>
      </c>
    </row>
    <row r="904" spans="1:12" ht="25.2" customHeight="1">
      <c r="A904" s="238" t="s">
        <v>2771</v>
      </c>
      <c r="B904" s="247" t="s">
        <v>796</v>
      </c>
      <c r="C904" s="238" t="s">
        <v>456</v>
      </c>
      <c r="D904" s="238" t="s">
        <v>853</v>
      </c>
      <c r="E904" s="361" t="s">
        <v>854</v>
      </c>
      <c r="F904" s="238" t="s">
        <v>561</v>
      </c>
      <c r="G904" s="239">
        <v>14</v>
      </c>
      <c r="H904" s="239">
        <v>14</v>
      </c>
      <c r="I904" s="239">
        <v>14</v>
      </c>
      <c r="J904" s="240">
        <v>50</v>
      </c>
      <c r="K904" s="251">
        <v>3.57</v>
      </c>
      <c r="L904" s="141" t="s">
        <v>442</v>
      </c>
    </row>
    <row r="905" spans="1:12" ht="25.2" customHeight="1">
      <c r="A905" s="238" t="s">
        <v>2771</v>
      </c>
      <c r="B905" s="247" t="s">
        <v>796</v>
      </c>
      <c r="C905" s="238" t="s">
        <v>456</v>
      </c>
      <c r="D905" s="238" t="s">
        <v>855</v>
      </c>
      <c r="E905" s="361" t="s">
        <v>856</v>
      </c>
      <c r="F905" s="238" t="s">
        <v>561</v>
      </c>
      <c r="G905" s="239">
        <v>14</v>
      </c>
      <c r="H905" s="239">
        <v>14</v>
      </c>
      <c r="I905" s="239">
        <v>14</v>
      </c>
      <c r="J905" s="240">
        <v>50</v>
      </c>
      <c r="K905" s="251">
        <v>3.57</v>
      </c>
      <c r="L905" s="141" t="s">
        <v>442</v>
      </c>
    </row>
    <row r="906" spans="1:12" ht="25.2" customHeight="1">
      <c r="A906" s="238" t="s">
        <v>2771</v>
      </c>
      <c r="B906" s="247" t="s">
        <v>796</v>
      </c>
      <c r="C906" s="238" t="s">
        <v>456</v>
      </c>
      <c r="D906" s="238" t="s">
        <v>857</v>
      </c>
      <c r="E906" s="361" t="s">
        <v>858</v>
      </c>
      <c r="F906" s="238" t="s">
        <v>561</v>
      </c>
      <c r="G906" s="239">
        <v>14</v>
      </c>
      <c r="H906" s="239">
        <v>14</v>
      </c>
      <c r="I906" s="239">
        <v>14</v>
      </c>
      <c r="J906" s="240">
        <v>50</v>
      </c>
      <c r="K906" s="251">
        <v>3.57</v>
      </c>
      <c r="L906" s="141" t="s">
        <v>442</v>
      </c>
    </row>
    <row r="907" spans="1:12" ht="25.2" customHeight="1">
      <c r="A907" s="238" t="s">
        <v>2771</v>
      </c>
      <c r="B907" s="247" t="s">
        <v>796</v>
      </c>
      <c r="C907" s="238" t="s">
        <v>456</v>
      </c>
      <c r="D907" s="238" t="s">
        <v>859</v>
      </c>
      <c r="E907" s="361" t="s">
        <v>860</v>
      </c>
      <c r="F907" s="238" t="s">
        <v>561</v>
      </c>
      <c r="G907" s="239">
        <v>14</v>
      </c>
      <c r="H907" s="239">
        <v>14</v>
      </c>
      <c r="I907" s="239">
        <v>14</v>
      </c>
      <c r="J907" s="240">
        <v>50</v>
      </c>
      <c r="K907" s="251">
        <v>3.57</v>
      </c>
      <c r="L907" s="141" t="s">
        <v>442</v>
      </c>
    </row>
    <row r="908" spans="1:12" ht="25.2" customHeight="1">
      <c r="A908" s="238" t="s">
        <v>2771</v>
      </c>
      <c r="B908" s="247" t="s">
        <v>796</v>
      </c>
      <c r="C908" s="238" t="s">
        <v>456</v>
      </c>
      <c r="D908" s="238" t="s">
        <v>861</v>
      </c>
      <c r="E908" s="361" t="s">
        <v>862</v>
      </c>
      <c r="F908" s="238" t="s">
        <v>561</v>
      </c>
      <c r="G908" s="239">
        <v>14</v>
      </c>
      <c r="H908" s="239">
        <v>14</v>
      </c>
      <c r="I908" s="239">
        <v>14</v>
      </c>
      <c r="J908" s="240">
        <v>50</v>
      </c>
      <c r="K908" s="251">
        <v>3.57</v>
      </c>
      <c r="L908" s="141" t="s">
        <v>442</v>
      </c>
    </row>
    <row r="909" spans="1:12" ht="25.2" customHeight="1">
      <c r="A909" s="238" t="s">
        <v>2771</v>
      </c>
      <c r="B909" s="247" t="s">
        <v>796</v>
      </c>
      <c r="C909" s="238" t="s">
        <v>456</v>
      </c>
      <c r="D909" s="238" t="s">
        <v>863</v>
      </c>
      <c r="E909" s="361" t="s">
        <v>864</v>
      </c>
      <c r="F909" s="238" t="s">
        <v>561</v>
      </c>
      <c r="G909" s="239">
        <v>14</v>
      </c>
      <c r="H909" s="239">
        <v>14</v>
      </c>
      <c r="I909" s="239">
        <v>14</v>
      </c>
      <c r="J909" s="240">
        <v>50</v>
      </c>
      <c r="K909" s="251">
        <v>3.57</v>
      </c>
      <c r="L909" s="141" t="s">
        <v>442</v>
      </c>
    </row>
    <row r="910" spans="1:12" ht="25.2" customHeight="1">
      <c r="A910" s="235" t="s">
        <v>795</v>
      </c>
      <c r="B910" s="12" t="s">
        <v>796</v>
      </c>
      <c r="C910" s="21" t="s">
        <v>456</v>
      </c>
      <c r="D910" s="12" t="s">
        <v>867</v>
      </c>
      <c r="E910" s="362" t="s">
        <v>868</v>
      </c>
      <c r="F910" s="358" t="s">
        <v>738</v>
      </c>
      <c r="G910" s="21">
        <v>14</v>
      </c>
      <c r="H910" s="21">
        <v>14</v>
      </c>
      <c r="I910" s="21">
        <v>14</v>
      </c>
      <c r="J910" s="267">
        <v>50</v>
      </c>
      <c r="K910" s="15">
        <v>3.57</v>
      </c>
      <c r="L910" s="141" t="s">
        <v>442</v>
      </c>
    </row>
    <row r="911" spans="1:12" ht="25.2" customHeight="1">
      <c r="A911" s="235" t="s">
        <v>795</v>
      </c>
      <c r="B911" s="12" t="s">
        <v>796</v>
      </c>
      <c r="C911" s="21" t="s">
        <v>456</v>
      </c>
      <c r="D911" s="12" t="s">
        <v>872</v>
      </c>
      <c r="E911" s="362" t="s">
        <v>873</v>
      </c>
      <c r="F911" s="358" t="s">
        <v>738</v>
      </c>
      <c r="G911" s="21">
        <v>14</v>
      </c>
      <c r="H911" s="21">
        <v>14</v>
      </c>
      <c r="I911" s="21">
        <v>14</v>
      </c>
      <c r="J911" s="267">
        <v>50</v>
      </c>
      <c r="K911" s="15">
        <v>3.57</v>
      </c>
      <c r="L911" s="141" t="s">
        <v>442</v>
      </c>
    </row>
    <row r="912" spans="1:12" ht="25.2" customHeight="1">
      <c r="A912" s="235" t="s">
        <v>795</v>
      </c>
      <c r="B912" s="12" t="s">
        <v>796</v>
      </c>
      <c r="C912" s="21" t="s">
        <v>456</v>
      </c>
      <c r="D912" s="12" t="s">
        <v>874</v>
      </c>
      <c r="E912" s="362" t="s">
        <v>875</v>
      </c>
      <c r="F912" s="358" t="s">
        <v>738</v>
      </c>
      <c r="G912" s="21">
        <v>14</v>
      </c>
      <c r="H912" s="21">
        <v>14</v>
      </c>
      <c r="I912" s="21">
        <v>14</v>
      </c>
      <c r="J912" s="267">
        <v>50</v>
      </c>
      <c r="K912" s="15">
        <v>3.57</v>
      </c>
      <c r="L912" s="141" t="s">
        <v>442</v>
      </c>
    </row>
    <row r="913" spans="1:12" ht="25.2" customHeight="1">
      <c r="A913" s="238" t="s">
        <v>2771</v>
      </c>
      <c r="B913" s="247" t="s">
        <v>796</v>
      </c>
      <c r="C913" s="238" t="s">
        <v>456</v>
      </c>
      <c r="D913" s="238" t="s">
        <v>865</v>
      </c>
      <c r="E913" s="361" t="s">
        <v>866</v>
      </c>
      <c r="F913" s="238" t="s">
        <v>561</v>
      </c>
      <c r="G913" s="239">
        <v>14</v>
      </c>
      <c r="H913" s="239">
        <v>14</v>
      </c>
      <c r="I913" s="239">
        <v>14</v>
      </c>
      <c r="J913" s="240">
        <v>50</v>
      </c>
      <c r="K913" s="251">
        <v>3.57</v>
      </c>
      <c r="L913" s="141" t="s">
        <v>442</v>
      </c>
    </row>
    <row r="914" spans="1:12" ht="25.2" customHeight="1">
      <c r="A914" s="12" t="s">
        <v>2792</v>
      </c>
      <c r="B914" s="59" t="s">
        <v>2793</v>
      </c>
      <c r="C914" s="13" t="s">
        <v>456</v>
      </c>
      <c r="D914" s="12" t="s">
        <v>2794</v>
      </c>
      <c r="E914" s="231" t="s">
        <v>2795</v>
      </c>
      <c r="F914" s="12" t="s">
        <v>738</v>
      </c>
      <c r="G914" s="106">
        <v>2</v>
      </c>
      <c r="H914" s="106">
        <v>2</v>
      </c>
      <c r="I914" s="106">
        <v>2</v>
      </c>
      <c r="J914" s="60">
        <v>50</v>
      </c>
      <c r="K914" s="15">
        <v>25</v>
      </c>
      <c r="L914" s="12" t="s">
        <v>2825</v>
      </c>
    </row>
    <row r="915" spans="1:12" ht="25.2" customHeight="1">
      <c r="A915" s="12" t="s">
        <v>2792</v>
      </c>
      <c r="B915" s="59" t="s">
        <v>2793</v>
      </c>
      <c r="C915" s="13" t="s">
        <v>456</v>
      </c>
      <c r="D915" s="12" t="s">
        <v>2796</v>
      </c>
      <c r="E915" s="64" t="s">
        <v>2797</v>
      </c>
      <c r="F915" s="12" t="s">
        <v>738</v>
      </c>
      <c r="G915" s="106">
        <v>2</v>
      </c>
      <c r="H915" s="106">
        <v>2</v>
      </c>
      <c r="I915" s="106">
        <v>2</v>
      </c>
      <c r="J915" s="60">
        <v>50</v>
      </c>
      <c r="K915" s="15">
        <v>25</v>
      </c>
      <c r="L915" s="12" t="s">
        <v>2825</v>
      </c>
    </row>
    <row r="916" spans="1:12" ht="25.2" customHeight="1">
      <c r="A916" s="12" t="s">
        <v>2792</v>
      </c>
      <c r="B916" s="59" t="s">
        <v>2793</v>
      </c>
      <c r="C916" s="13" t="s">
        <v>456</v>
      </c>
      <c r="D916" s="12" t="s">
        <v>2798</v>
      </c>
      <c r="E916" s="21" t="s">
        <v>2799</v>
      </c>
      <c r="F916" s="12" t="s">
        <v>738</v>
      </c>
      <c r="G916" s="106">
        <v>2</v>
      </c>
      <c r="H916" s="106">
        <v>2</v>
      </c>
      <c r="I916" s="106">
        <v>2</v>
      </c>
      <c r="J916" s="60">
        <v>50</v>
      </c>
      <c r="K916" s="15">
        <v>25</v>
      </c>
      <c r="L916" s="12" t="s">
        <v>2825</v>
      </c>
    </row>
    <row r="917" spans="1:12" ht="25.2" customHeight="1">
      <c r="A917" s="12" t="s">
        <v>2792</v>
      </c>
      <c r="B917" s="59" t="s">
        <v>2793</v>
      </c>
      <c r="C917" s="13" t="s">
        <v>456</v>
      </c>
      <c r="D917" s="12" t="s">
        <v>2800</v>
      </c>
      <c r="E917" s="64" t="s">
        <v>2801</v>
      </c>
      <c r="F917" s="12" t="s">
        <v>738</v>
      </c>
      <c r="G917" s="106">
        <v>2</v>
      </c>
      <c r="H917" s="106">
        <v>2</v>
      </c>
      <c r="I917" s="106">
        <v>2</v>
      </c>
      <c r="J917" s="60">
        <v>50</v>
      </c>
      <c r="K917" s="15">
        <v>25</v>
      </c>
      <c r="L917" s="12" t="s">
        <v>2825</v>
      </c>
    </row>
    <row r="918" spans="1:12" ht="25.2" customHeight="1">
      <c r="A918" s="12" t="s">
        <v>2792</v>
      </c>
      <c r="B918" s="59" t="s">
        <v>2793</v>
      </c>
      <c r="C918" s="13" t="s">
        <v>456</v>
      </c>
      <c r="D918" s="12" t="s">
        <v>2802</v>
      </c>
      <c r="E918" s="64" t="s">
        <v>2803</v>
      </c>
      <c r="F918" s="12" t="s">
        <v>738</v>
      </c>
      <c r="G918" s="106">
        <v>2</v>
      </c>
      <c r="H918" s="106">
        <v>2</v>
      </c>
      <c r="I918" s="106">
        <v>2</v>
      </c>
      <c r="J918" s="60">
        <v>50</v>
      </c>
      <c r="K918" s="15">
        <v>25</v>
      </c>
      <c r="L918" s="12" t="s">
        <v>2825</v>
      </c>
    </row>
    <row r="919" spans="1:12" ht="25.2" customHeight="1">
      <c r="A919" s="12" t="s">
        <v>2792</v>
      </c>
      <c r="B919" s="59" t="s">
        <v>2793</v>
      </c>
      <c r="C919" s="13" t="s">
        <v>456</v>
      </c>
      <c r="D919" s="12" t="s">
        <v>2804</v>
      </c>
      <c r="E919" s="64" t="s">
        <v>2805</v>
      </c>
      <c r="F919" s="12" t="s">
        <v>738</v>
      </c>
      <c r="G919" s="106">
        <v>2</v>
      </c>
      <c r="H919" s="106">
        <v>2</v>
      </c>
      <c r="I919" s="106">
        <v>2</v>
      </c>
      <c r="J919" s="60">
        <v>50</v>
      </c>
      <c r="K919" s="15">
        <v>25</v>
      </c>
      <c r="L919" s="12" t="s">
        <v>2825</v>
      </c>
    </row>
    <row r="920" spans="1:12" ht="25.2" customHeight="1">
      <c r="A920" s="12" t="s">
        <v>2792</v>
      </c>
      <c r="B920" s="59" t="s">
        <v>2793</v>
      </c>
      <c r="C920" s="13" t="s">
        <v>456</v>
      </c>
      <c r="D920" s="12" t="s">
        <v>2806</v>
      </c>
      <c r="E920" s="64" t="s">
        <v>2807</v>
      </c>
      <c r="F920" s="12" t="s">
        <v>738</v>
      </c>
      <c r="G920" s="106">
        <v>2</v>
      </c>
      <c r="H920" s="106">
        <v>2</v>
      </c>
      <c r="I920" s="106">
        <v>2</v>
      </c>
      <c r="J920" s="60">
        <v>50</v>
      </c>
      <c r="K920" s="15">
        <v>25</v>
      </c>
      <c r="L920" s="12" t="s">
        <v>2825</v>
      </c>
    </row>
    <row r="921" spans="1:12" ht="25.2" customHeight="1">
      <c r="A921" s="12" t="s">
        <v>2792</v>
      </c>
      <c r="B921" s="59" t="s">
        <v>2793</v>
      </c>
      <c r="C921" s="13" t="s">
        <v>456</v>
      </c>
      <c r="D921" s="12" t="s">
        <v>2808</v>
      </c>
      <c r="E921" s="64" t="s">
        <v>2809</v>
      </c>
      <c r="F921" s="12" t="s">
        <v>738</v>
      </c>
      <c r="G921" s="106">
        <v>2</v>
      </c>
      <c r="H921" s="106">
        <v>2</v>
      </c>
      <c r="I921" s="106">
        <v>2</v>
      </c>
      <c r="J921" s="60">
        <v>50</v>
      </c>
      <c r="K921" s="15">
        <v>25</v>
      </c>
      <c r="L921" s="12" t="s">
        <v>2825</v>
      </c>
    </row>
    <row r="922" spans="1:12" ht="25.2" customHeight="1">
      <c r="A922" s="12" t="s">
        <v>2792</v>
      </c>
      <c r="B922" s="59" t="s">
        <v>2793</v>
      </c>
      <c r="C922" s="13" t="s">
        <v>456</v>
      </c>
      <c r="D922" s="12" t="s">
        <v>2810</v>
      </c>
      <c r="E922" s="64" t="s">
        <v>2811</v>
      </c>
      <c r="F922" s="12" t="s">
        <v>559</v>
      </c>
      <c r="G922" s="106">
        <v>2</v>
      </c>
      <c r="H922" s="106">
        <v>2</v>
      </c>
      <c r="I922" s="106">
        <v>2</v>
      </c>
      <c r="J922" s="60">
        <v>50</v>
      </c>
      <c r="K922" s="15">
        <v>25</v>
      </c>
      <c r="L922" s="12" t="s">
        <v>2825</v>
      </c>
    </row>
    <row r="923" spans="1:12" ht="25.2" customHeight="1">
      <c r="A923" s="12" t="s">
        <v>2812</v>
      </c>
      <c r="B923" s="59" t="s">
        <v>2813</v>
      </c>
      <c r="C923" s="13" t="s">
        <v>456</v>
      </c>
      <c r="D923" s="12" t="s">
        <v>2814</v>
      </c>
      <c r="E923" s="64" t="s">
        <v>2815</v>
      </c>
      <c r="F923" s="12" t="s">
        <v>2816</v>
      </c>
      <c r="G923" s="106">
        <v>7</v>
      </c>
      <c r="H923" s="106">
        <v>5</v>
      </c>
      <c r="I923" s="106">
        <v>7</v>
      </c>
      <c r="J923" s="60">
        <v>50</v>
      </c>
      <c r="K923" s="251">
        <v>7</v>
      </c>
      <c r="L923" s="12" t="s">
        <v>2825</v>
      </c>
    </row>
    <row r="924" spans="1:12" ht="25.2" customHeight="1">
      <c r="A924" s="12" t="s">
        <v>2812</v>
      </c>
      <c r="B924" s="59" t="s">
        <v>2813</v>
      </c>
      <c r="C924" s="13" t="s">
        <v>456</v>
      </c>
      <c r="D924" s="12" t="s">
        <v>2817</v>
      </c>
      <c r="E924" s="64" t="s">
        <v>2818</v>
      </c>
      <c r="F924" s="12" t="s">
        <v>2816</v>
      </c>
      <c r="G924" s="106">
        <v>7</v>
      </c>
      <c r="H924" s="106">
        <v>5</v>
      </c>
      <c r="I924" s="106">
        <v>7</v>
      </c>
      <c r="J924" s="60">
        <v>50</v>
      </c>
      <c r="K924" s="15">
        <v>7</v>
      </c>
      <c r="L924" s="12" t="s">
        <v>2825</v>
      </c>
    </row>
    <row r="925" spans="1:12" ht="25.2" customHeight="1">
      <c r="A925" s="12" t="s">
        <v>2812</v>
      </c>
      <c r="B925" s="59" t="s">
        <v>2813</v>
      </c>
      <c r="C925" s="13" t="s">
        <v>456</v>
      </c>
      <c r="D925" s="12" t="s">
        <v>2819</v>
      </c>
      <c r="E925" s="64" t="s">
        <v>2820</v>
      </c>
      <c r="F925" s="12" t="s">
        <v>2816</v>
      </c>
      <c r="G925" s="106">
        <v>7</v>
      </c>
      <c r="H925" s="106">
        <v>5</v>
      </c>
      <c r="I925" s="106">
        <v>7</v>
      </c>
      <c r="J925" s="60">
        <v>50</v>
      </c>
      <c r="K925" s="15">
        <v>7</v>
      </c>
      <c r="L925" s="12" t="s">
        <v>2825</v>
      </c>
    </row>
    <row r="926" spans="1:12" ht="25.2" customHeight="1">
      <c r="A926" s="12" t="s">
        <v>2812</v>
      </c>
      <c r="B926" s="59" t="s">
        <v>2813</v>
      </c>
      <c r="C926" s="13" t="s">
        <v>456</v>
      </c>
      <c r="D926" s="12" t="s">
        <v>2821</v>
      </c>
      <c r="E926" s="64" t="s">
        <v>2822</v>
      </c>
      <c r="F926" s="12" t="s">
        <v>2816</v>
      </c>
      <c r="G926" s="106">
        <v>7</v>
      </c>
      <c r="H926" s="106">
        <v>5</v>
      </c>
      <c r="I926" s="106">
        <v>7</v>
      </c>
      <c r="J926" s="60">
        <v>50</v>
      </c>
      <c r="K926" s="15">
        <v>7</v>
      </c>
      <c r="L926" s="12" t="s">
        <v>2825</v>
      </c>
    </row>
    <row r="927" spans="1:12" ht="25.2" customHeight="1">
      <c r="A927" s="12" t="s">
        <v>2812</v>
      </c>
      <c r="B927" s="59" t="s">
        <v>2813</v>
      </c>
      <c r="C927" s="13" t="s">
        <v>456</v>
      </c>
      <c r="D927" s="12" t="s">
        <v>2823</v>
      </c>
      <c r="E927" s="64" t="s">
        <v>2824</v>
      </c>
      <c r="F927" s="12" t="s">
        <v>2816</v>
      </c>
      <c r="G927" s="106">
        <v>7</v>
      </c>
      <c r="H927" s="106">
        <v>5</v>
      </c>
      <c r="I927" s="106">
        <v>7</v>
      </c>
      <c r="J927" s="60">
        <v>50</v>
      </c>
      <c r="K927" s="15">
        <v>7</v>
      </c>
      <c r="L927" s="12" t="s">
        <v>2825</v>
      </c>
    </row>
    <row r="928" spans="1:12" ht="25.2" customHeight="1">
      <c r="A928" s="12" t="s">
        <v>795</v>
      </c>
      <c r="B928" s="59" t="s">
        <v>796</v>
      </c>
      <c r="C928" s="13" t="s">
        <v>456</v>
      </c>
      <c r="D928" s="12" t="s">
        <v>1017</v>
      </c>
      <c r="E928" s="12" t="s">
        <v>1018</v>
      </c>
      <c r="F928" s="12" t="s">
        <v>738</v>
      </c>
      <c r="G928" s="106">
        <v>14</v>
      </c>
      <c r="H928" s="106">
        <v>14</v>
      </c>
      <c r="I928" s="106">
        <v>14</v>
      </c>
      <c r="J928" s="60">
        <v>50</v>
      </c>
      <c r="K928" s="56">
        <v>3.57</v>
      </c>
      <c r="L928" s="12" t="s">
        <v>2838</v>
      </c>
    </row>
    <row r="929" spans="1:12" ht="25.2" customHeight="1">
      <c r="A929" s="59" t="s">
        <v>795</v>
      </c>
      <c r="B929" s="25" t="s">
        <v>796</v>
      </c>
      <c r="C929" s="99" t="s">
        <v>456</v>
      </c>
      <c r="D929" s="12" t="s">
        <v>867</v>
      </c>
      <c r="E929" s="21" t="s">
        <v>868</v>
      </c>
      <c r="F929" s="28" t="s">
        <v>738</v>
      </c>
      <c r="G929" s="69">
        <v>14</v>
      </c>
      <c r="H929" s="69">
        <v>14</v>
      </c>
      <c r="I929" s="69">
        <v>14</v>
      </c>
      <c r="J929" s="108">
        <v>50</v>
      </c>
      <c r="K929" s="56">
        <v>3.57</v>
      </c>
      <c r="L929" s="12" t="s">
        <v>2838</v>
      </c>
    </row>
    <row r="930" spans="1:12" ht="25.2" customHeight="1">
      <c r="A930" s="59" t="s">
        <v>795</v>
      </c>
      <c r="B930" s="25" t="s">
        <v>796</v>
      </c>
      <c r="C930" s="99" t="s">
        <v>456</v>
      </c>
      <c r="D930" s="12" t="s">
        <v>870</v>
      </c>
      <c r="E930" s="21" t="s">
        <v>871</v>
      </c>
      <c r="F930" s="28" t="s">
        <v>738</v>
      </c>
      <c r="G930" s="69">
        <v>14</v>
      </c>
      <c r="H930" s="69">
        <v>14</v>
      </c>
      <c r="I930" s="69">
        <v>14</v>
      </c>
      <c r="J930" s="108">
        <v>50</v>
      </c>
      <c r="K930" s="56">
        <v>3.57</v>
      </c>
      <c r="L930" s="12" t="s">
        <v>2838</v>
      </c>
    </row>
    <row r="931" spans="1:12" ht="25.2" customHeight="1">
      <c r="A931" s="59" t="s">
        <v>795</v>
      </c>
      <c r="B931" s="25" t="s">
        <v>796</v>
      </c>
      <c r="C931" s="99" t="s">
        <v>456</v>
      </c>
      <c r="D931" s="12" t="s">
        <v>872</v>
      </c>
      <c r="E931" s="21" t="s">
        <v>873</v>
      </c>
      <c r="F931" s="28" t="s">
        <v>738</v>
      </c>
      <c r="G931" s="69">
        <v>14</v>
      </c>
      <c r="H931" s="69">
        <v>14</v>
      </c>
      <c r="I931" s="69">
        <v>14</v>
      </c>
      <c r="J931" s="108">
        <v>50</v>
      </c>
      <c r="K931" s="56">
        <v>3.57</v>
      </c>
      <c r="L931" s="12" t="s">
        <v>2838</v>
      </c>
    </row>
    <row r="932" spans="1:12" ht="25.2" customHeight="1">
      <c r="A932" s="59" t="s">
        <v>795</v>
      </c>
      <c r="B932" s="25" t="s">
        <v>796</v>
      </c>
      <c r="C932" s="99" t="s">
        <v>456</v>
      </c>
      <c r="D932" s="12" t="s">
        <v>874</v>
      </c>
      <c r="E932" s="21" t="s">
        <v>875</v>
      </c>
      <c r="F932" s="28" t="s">
        <v>738</v>
      </c>
      <c r="G932" s="69">
        <v>14</v>
      </c>
      <c r="H932" s="69">
        <v>14</v>
      </c>
      <c r="I932" s="69">
        <v>14</v>
      </c>
      <c r="J932" s="108">
        <v>50</v>
      </c>
      <c r="K932" s="56">
        <v>3.57</v>
      </c>
      <c r="L932" s="12" t="s">
        <v>2838</v>
      </c>
    </row>
    <row r="933" spans="1:12" ht="25.2" customHeight="1">
      <c r="A933" s="59" t="s">
        <v>795</v>
      </c>
      <c r="B933" s="25" t="s">
        <v>796</v>
      </c>
      <c r="C933" s="99" t="s">
        <v>456</v>
      </c>
      <c r="D933" s="12" t="s">
        <v>2837</v>
      </c>
      <c r="E933" s="21" t="s">
        <v>798</v>
      </c>
      <c r="F933" s="28" t="s">
        <v>738</v>
      </c>
      <c r="G933" s="69">
        <v>14</v>
      </c>
      <c r="H933" s="69">
        <v>14</v>
      </c>
      <c r="I933" s="69">
        <v>14</v>
      </c>
      <c r="J933" s="108">
        <v>50</v>
      </c>
      <c r="K933" s="56">
        <v>3.57</v>
      </c>
      <c r="L933" s="12" t="s">
        <v>2838</v>
      </c>
    </row>
    <row r="934" spans="1:12" ht="25.2" customHeight="1">
      <c r="A934" s="59" t="s">
        <v>795</v>
      </c>
      <c r="B934" s="25" t="s">
        <v>796</v>
      </c>
      <c r="C934" s="99" t="s">
        <v>456</v>
      </c>
      <c r="D934" s="12" t="s">
        <v>799</v>
      </c>
      <c r="E934" s="21" t="s">
        <v>800</v>
      </c>
      <c r="F934" s="28" t="s">
        <v>738</v>
      </c>
      <c r="G934" s="69">
        <v>14</v>
      </c>
      <c r="H934" s="69">
        <v>14</v>
      </c>
      <c r="I934" s="69">
        <v>14</v>
      </c>
      <c r="J934" s="108">
        <v>50</v>
      </c>
      <c r="K934" s="56">
        <v>3.57</v>
      </c>
      <c r="L934" s="12" t="s">
        <v>2838</v>
      </c>
    </row>
    <row r="935" spans="1:12" ht="25.2" customHeight="1">
      <c r="A935" s="59" t="s">
        <v>795</v>
      </c>
      <c r="B935" s="25" t="s">
        <v>796</v>
      </c>
      <c r="C935" s="99" t="s">
        <v>456</v>
      </c>
      <c r="D935" s="12" t="s">
        <v>801</v>
      </c>
      <c r="E935" s="21" t="s">
        <v>802</v>
      </c>
      <c r="F935" s="28" t="s">
        <v>738</v>
      </c>
      <c r="G935" s="69">
        <v>14</v>
      </c>
      <c r="H935" s="69">
        <v>14</v>
      </c>
      <c r="I935" s="69">
        <v>14</v>
      </c>
      <c r="J935" s="108">
        <v>50</v>
      </c>
      <c r="K935" s="56">
        <v>3.57</v>
      </c>
      <c r="L935" s="12" t="s">
        <v>2838</v>
      </c>
    </row>
    <row r="936" spans="1:12" ht="25.2" customHeight="1">
      <c r="A936" s="59" t="s">
        <v>795</v>
      </c>
      <c r="B936" s="25" t="s">
        <v>796</v>
      </c>
      <c r="C936" s="99" t="s">
        <v>456</v>
      </c>
      <c r="D936" s="12" t="s">
        <v>803</v>
      </c>
      <c r="E936" s="21" t="s">
        <v>804</v>
      </c>
      <c r="F936" s="28" t="s">
        <v>738</v>
      </c>
      <c r="G936" s="69">
        <v>14</v>
      </c>
      <c r="H936" s="69">
        <v>14</v>
      </c>
      <c r="I936" s="69">
        <v>14</v>
      </c>
      <c r="J936" s="108">
        <v>50</v>
      </c>
      <c r="K936" s="56">
        <v>3.57</v>
      </c>
      <c r="L936" s="12" t="s">
        <v>2838</v>
      </c>
    </row>
    <row r="937" spans="1:12" ht="25.2" customHeight="1">
      <c r="A937" s="59" t="s">
        <v>795</v>
      </c>
      <c r="B937" s="25" t="s">
        <v>796</v>
      </c>
      <c r="C937" s="99" t="s">
        <v>456</v>
      </c>
      <c r="D937" s="12" t="s">
        <v>805</v>
      </c>
      <c r="E937" s="21" t="s">
        <v>806</v>
      </c>
      <c r="F937" s="28" t="s">
        <v>738</v>
      </c>
      <c r="G937" s="69">
        <v>14</v>
      </c>
      <c r="H937" s="69">
        <v>14</v>
      </c>
      <c r="I937" s="69">
        <v>14</v>
      </c>
      <c r="J937" s="108">
        <v>50</v>
      </c>
      <c r="K937" s="56">
        <v>3.57</v>
      </c>
      <c r="L937" s="12" t="s">
        <v>2838</v>
      </c>
    </row>
    <row r="938" spans="1:12" ht="25.2" customHeight="1">
      <c r="A938" s="59" t="s">
        <v>795</v>
      </c>
      <c r="B938" s="25" t="s">
        <v>796</v>
      </c>
      <c r="C938" s="99" t="s">
        <v>456</v>
      </c>
      <c r="D938" s="12" t="s">
        <v>807</v>
      </c>
      <c r="E938" s="21" t="s">
        <v>808</v>
      </c>
      <c r="F938" s="28" t="s">
        <v>738</v>
      </c>
      <c r="G938" s="69">
        <v>14</v>
      </c>
      <c r="H938" s="69">
        <v>14</v>
      </c>
      <c r="I938" s="69">
        <v>14</v>
      </c>
      <c r="J938" s="108">
        <v>50</v>
      </c>
      <c r="K938" s="56">
        <v>3.57</v>
      </c>
      <c r="L938" s="12" t="s">
        <v>2838</v>
      </c>
    </row>
    <row r="939" spans="1:12" ht="25.2" customHeight="1">
      <c r="A939" s="59" t="s">
        <v>795</v>
      </c>
      <c r="B939" s="25" t="s">
        <v>796</v>
      </c>
      <c r="C939" s="99" t="s">
        <v>456</v>
      </c>
      <c r="D939" s="12" t="s">
        <v>809</v>
      </c>
      <c r="E939" s="21" t="s">
        <v>810</v>
      </c>
      <c r="F939" s="28" t="s">
        <v>738</v>
      </c>
      <c r="G939" s="69">
        <v>14</v>
      </c>
      <c r="H939" s="69">
        <v>14</v>
      </c>
      <c r="I939" s="69">
        <v>14</v>
      </c>
      <c r="J939" s="108">
        <v>50</v>
      </c>
      <c r="K939" s="56">
        <v>3.57</v>
      </c>
      <c r="L939" s="12" t="s">
        <v>2838</v>
      </c>
    </row>
    <row r="940" spans="1:12" ht="25.2" customHeight="1">
      <c r="A940" s="59" t="s">
        <v>795</v>
      </c>
      <c r="B940" s="25" t="s">
        <v>796</v>
      </c>
      <c r="C940" s="99" t="s">
        <v>456</v>
      </c>
      <c r="D940" s="12" t="s">
        <v>811</v>
      </c>
      <c r="E940" s="21" t="s">
        <v>812</v>
      </c>
      <c r="F940" s="28" t="s">
        <v>738</v>
      </c>
      <c r="G940" s="69">
        <v>14</v>
      </c>
      <c r="H940" s="69">
        <v>14</v>
      </c>
      <c r="I940" s="69">
        <v>14</v>
      </c>
      <c r="J940" s="108">
        <v>50</v>
      </c>
      <c r="K940" s="56">
        <v>3.57</v>
      </c>
      <c r="L940" s="12" t="s">
        <v>2838</v>
      </c>
    </row>
    <row r="941" spans="1:12" ht="25.2" customHeight="1">
      <c r="A941" s="59" t="s">
        <v>795</v>
      </c>
      <c r="B941" s="25" t="s">
        <v>796</v>
      </c>
      <c r="C941" s="99" t="s">
        <v>456</v>
      </c>
      <c r="D941" s="12" t="s">
        <v>813</v>
      </c>
      <c r="E941" s="21" t="s">
        <v>814</v>
      </c>
      <c r="F941" s="28" t="s">
        <v>738</v>
      </c>
      <c r="G941" s="69">
        <v>14</v>
      </c>
      <c r="H941" s="69">
        <v>14</v>
      </c>
      <c r="I941" s="69">
        <v>14</v>
      </c>
      <c r="J941" s="108">
        <v>50</v>
      </c>
      <c r="K941" s="56">
        <v>3.57</v>
      </c>
      <c r="L941" s="12" t="s">
        <v>2838</v>
      </c>
    </row>
    <row r="942" spans="1:12" ht="25.2" customHeight="1">
      <c r="A942" s="59" t="s">
        <v>795</v>
      </c>
      <c r="B942" s="25" t="s">
        <v>796</v>
      </c>
      <c r="C942" s="99" t="s">
        <v>456</v>
      </c>
      <c r="D942" s="12" t="s">
        <v>815</v>
      </c>
      <c r="E942" s="21" t="s">
        <v>816</v>
      </c>
      <c r="F942" s="28" t="s">
        <v>738</v>
      </c>
      <c r="G942" s="69">
        <v>14</v>
      </c>
      <c r="H942" s="69">
        <v>14</v>
      </c>
      <c r="I942" s="69">
        <v>14</v>
      </c>
      <c r="J942" s="108">
        <v>50</v>
      </c>
      <c r="K942" s="56">
        <v>3.57</v>
      </c>
      <c r="L942" s="12" t="s">
        <v>2838</v>
      </c>
    </row>
    <row r="943" spans="1:12" ht="25.2" customHeight="1">
      <c r="A943" s="59" t="s">
        <v>795</v>
      </c>
      <c r="B943" s="25" t="s">
        <v>796</v>
      </c>
      <c r="C943" s="99" t="s">
        <v>456</v>
      </c>
      <c r="D943" s="12" t="s">
        <v>817</v>
      </c>
      <c r="E943" s="21" t="s">
        <v>818</v>
      </c>
      <c r="F943" s="28" t="s">
        <v>738</v>
      </c>
      <c r="G943" s="69">
        <v>14</v>
      </c>
      <c r="H943" s="69">
        <v>14</v>
      </c>
      <c r="I943" s="69">
        <v>14</v>
      </c>
      <c r="J943" s="108">
        <v>50</v>
      </c>
      <c r="K943" s="56">
        <v>3.57</v>
      </c>
      <c r="L943" s="12" t="s">
        <v>2838</v>
      </c>
    </row>
    <row r="944" spans="1:12" ht="25.2" customHeight="1">
      <c r="A944" s="59" t="s">
        <v>795</v>
      </c>
      <c r="B944" s="25" t="s">
        <v>796</v>
      </c>
      <c r="C944" s="99" t="s">
        <v>456</v>
      </c>
      <c r="D944" s="12" t="s">
        <v>819</v>
      </c>
      <c r="E944" s="21" t="s">
        <v>820</v>
      </c>
      <c r="F944" s="28" t="s">
        <v>738</v>
      </c>
      <c r="G944" s="69">
        <v>14</v>
      </c>
      <c r="H944" s="69">
        <v>14</v>
      </c>
      <c r="I944" s="69">
        <v>14</v>
      </c>
      <c r="J944" s="108">
        <v>50</v>
      </c>
      <c r="K944" s="56">
        <v>3.57</v>
      </c>
      <c r="L944" s="12" t="s">
        <v>2838</v>
      </c>
    </row>
    <row r="945" spans="1:12" ht="25.2" customHeight="1">
      <c r="A945" s="59" t="s">
        <v>795</v>
      </c>
      <c r="B945" s="25" t="s">
        <v>796</v>
      </c>
      <c r="C945" s="99" t="s">
        <v>456</v>
      </c>
      <c r="D945" s="12" t="s">
        <v>821</v>
      </c>
      <c r="E945" s="21" t="s">
        <v>822</v>
      </c>
      <c r="F945" s="28" t="s">
        <v>738</v>
      </c>
      <c r="G945" s="69">
        <v>14</v>
      </c>
      <c r="H945" s="69">
        <v>14</v>
      </c>
      <c r="I945" s="69">
        <v>14</v>
      </c>
      <c r="J945" s="108">
        <v>50</v>
      </c>
      <c r="K945" s="56">
        <v>3.57</v>
      </c>
      <c r="L945" s="12" t="s">
        <v>2838</v>
      </c>
    </row>
    <row r="946" spans="1:12" ht="25.2" customHeight="1">
      <c r="A946" s="59" t="s">
        <v>795</v>
      </c>
      <c r="B946" s="25" t="s">
        <v>796</v>
      </c>
      <c r="C946" s="99" t="s">
        <v>456</v>
      </c>
      <c r="D946" s="12" t="s">
        <v>823</v>
      </c>
      <c r="E946" s="21" t="s">
        <v>824</v>
      </c>
      <c r="F946" s="28" t="s">
        <v>738</v>
      </c>
      <c r="G946" s="69">
        <v>14</v>
      </c>
      <c r="H946" s="69">
        <v>14</v>
      </c>
      <c r="I946" s="69">
        <v>14</v>
      </c>
      <c r="J946" s="108">
        <v>50</v>
      </c>
      <c r="K946" s="56">
        <v>3.57</v>
      </c>
      <c r="L946" s="12" t="s">
        <v>2838</v>
      </c>
    </row>
    <row r="947" spans="1:12" ht="25.2" customHeight="1">
      <c r="A947" s="59" t="s">
        <v>795</v>
      </c>
      <c r="B947" s="25" t="s">
        <v>796</v>
      </c>
      <c r="C947" s="99" t="s">
        <v>456</v>
      </c>
      <c r="D947" s="12" t="s">
        <v>825</v>
      </c>
      <c r="E947" s="21" t="s">
        <v>826</v>
      </c>
      <c r="F947" s="28" t="s">
        <v>738</v>
      </c>
      <c r="G947" s="69">
        <v>14</v>
      </c>
      <c r="H947" s="69">
        <v>14</v>
      </c>
      <c r="I947" s="69">
        <v>14</v>
      </c>
      <c r="J947" s="108">
        <v>50</v>
      </c>
      <c r="K947" s="56">
        <v>3.57</v>
      </c>
      <c r="L947" s="12" t="s">
        <v>2838</v>
      </c>
    </row>
    <row r="948" spans="1:12" ht="25.2" customHeight="1">
      <c r="A948" s="59" t="s">
        <v>795</v>
      </c>
      <c r="B948" s="25" t="s">
        <v>796</v>
      </c>
      <c r="C948" s="99" t="s">
        <v>456</v>
      </c>
      <c r="D948" s="12" t="s">
        <v>827</v>
      </c>
      <c r="E948" s="21" t="s">
        <v>828</v>
      </c>
      <c r="F948" s="28" t="s">
        <v>738</v>
      </c>
      <c r="G948" s="69">
        <v>14</v>
      </c>
      <c r="H948" s="69">
        <v>14</v>
      </c>
      <c r="I948" s="69">
        <v>14</v>
      </c>
      <c r="J948" s="108">
        <v>50</v>
      </c>
      <c r="K948" s="56">
        <v>3.57</v>
      </c>
      <c r="L948" s="12" t="s">
        <v>2838</v>
      </c>
    </row>
    <row r="949" spans="1:12" ht="25.2" customHeight="1">
      <c r="A949" s="59" t="s">
        <v>795</v>
      </c>
      <c r="B949" s="25" t="s">
        <v>796</v>
      </c>
      <c r="C949" s="99" t="s">
        <v>456</v>
      </c>
      <c r="D949" s="12" t="s">
        <v>829</v>
      </c>
      <c r="E949" s="21" t="s">
        <v>830</v>
      </c>
      <c r="F949" s="28" t="s">
        <v>738</v>
      </c>
      <c r="G949" s="69">
        <v>14</v>
      </c>
      <c r="H949" s="69">
        <v>14</v>
      </c>
      <c r="I949" s="69">
        <v>14</v>
      </c>
      <c r="J949" s="108">
        <v>50</v>
      </c>
      <c r="K949" s="56">
        <v>3.57</v>
      </c>
      <c r="L949" s="12" t="s">
        <v>2838</v>
      </c>
    </row>
    <row r="950" spans="1:12" ht="25.2" customHeight="1">
      <c r="A950" s="59" t="s">
        <v>795</v>
      </c>
      <c r="B950" s="25" t="s">
        <v>796</v>
      </c>
      <c r="C950" s="99" t="s">
        <v>456</v>
      </c>
      <c r="D950" s="12" t="s">
        <v>831</v>
      </c>
      <c r="E950" s="21" t="s">
        <v>832</v>
      </c>
      <c r="F950" s="28" t="s">
        <v>738</v>
      </c>
      <c r="G950" s="69">
        <v>14</v>
      </c>
      <c r="H950" s="69">
        <v>14</v>
      </c>
      <c r="I950" s="69">
        <v>14</v>
      </c>
      <c r="J950" s="108">
        <v>50</v>
      </c>
      <c r="K950" s="56">
        <v>3.57</v>
      </c>
      <c r="L950" s="12" t="s">
        <v>2838</v>
      </c>
    </row>
    <row r="951" spans="1:12" ht="25.2" customHeight="1">
      <c r="A951" s="59" t="s">
        <v>795</v>
      </c>
      <c r="B951" s="25" t="s">
        <v>796</v>
      </c>
      <c r="C951" s="99" t="s">
        <v>456</v>
      </c>
      <c r="D951" s="12" t="s">
        <v>833</v>
      </c>
      <c r="E951" s="21" t="s">
        <v>834</v>
      </c>
      <c r="F951" s="28" t="s">
        <v>738</v>
      </c>
      <c r="G951" s="69">
        <v>14</v>
      </c>
      <c r="H951" s="69">
        <v>14</v>
      </c>
      <c r="I951" s="69">
        <v>14</v>
      </c>
      <c r="J951" s="108">
        <v>50</v>
      </c>
      <c r="K951" s="56">
        <v>3.57</v>
      </c>
      <c r="L951" s="12" t="s">
        <v>2838</v>
      </c>
    </row>
    <row r="952" spans="1:12" ht="25.2" customHeight="1">
      <c r="A952" s="59" t="s">
        <v>795</v>
      </c>
      <c r="B952" s="25" t="s">
        <v>796</v>
      </c>
      <c r="C952" s="99" t="s">
        <v>456</v>
      </c>
      <c r="D952" s="12" t="s">
        <v>835</v>
      </c>
      <c r="E952" s="21" t="s">
        <v>836</v>
      </c>
      <c r="F952" s="28" t="s">
        <v>738</v>
      </c>
      <c r="G952" s="69">
        <v>14</v>
      </c>
      <c r="H952" s="69">
        <v>14</v>
      </c>
      <c r="I952" s="69">
        <v>14</v>
      </c>
      <c r="J952" s="108">
        <v>50</v>
      </c>
      <c r="K952" s="56">
        <v>3.57</v>
      </c>
      <c r="L952" s="12" t="s">
        <v>2838</v>
      </c>
    </row>
    <row r="953" spans="1:12" ht="25.2" customHeight="1">
      <c r="A953" s="59" t="s">
        <v>795</v>
      </c>
      <c r="B953" s="25" t="s">
        <v>796</v>
      </c>
      <c r="C953" s="99" t="s">
        <v>456</v>
      </c>
      <c r="D953" s="12" t="s">
        <v>837</v>
      </c>
      <c r="E953" s="21" t="s">
        <v>838</v>
      </c>
      <c r="F953" s="28" t="s">
        <v>738</v>
      </c>
      <c r="G953" s="69">
        <v>14</v>
      </c>
      <c r="H953" s="69">
        <v>14</v>
      </c>
      <c r="I953" s="69">
        <v>14</v>
      </c>
      <c r="J953" s="108">
        <v>50</v>
      </c>
      <c r="K953" s="56">
        <v>3.57</v>
      </c>
      <c r="L953" s="12" t="s">
        <v>2838</v>
      </c>
    </row>
    <row r="954" spans="1:12" ht="25.2" customHeight="1">
      <c r="A954" s="59" t="s">
        <v>795</v>
      </c>
      <c r="B954" s="25" t="s">
        <v>796</v>
      </c>
      <c r="C954" s="99" t="s">
        <v>456</v>
      </c>
      <c r="D954" s="12" t="s">
        <v>839</v>
      </c>
      <c r="E954" s="21" t="s">
        <v>840</v>
      </c>
      <c r="F954" s="28" t="s">
        <v>738</v>
      </c>
      <c r="G954" s="69">
        <v>14</v>
      </c>
      <c r="H954" s="69">
        <v>14</v>
      </c>
      <c r="I954" s="69">
        <v>14</v>
      </c>
      <c r="J954" s="108">
        <v>50</v>
      </c>
      <c r="K954" s="56">
        <v>3.57</v>
      </c>
      <c r="L954" s="12" t="s">
        <v>2838</v>
      </c>
    </row>
    <row r="955" spans="1:12" ht="25.2" customHeight="1">
      <c r="A955" s="59" t="s">
        <v>795</v>
      </c>
      <c r="B955" s="25" t="s">
        <v>796</v>
      </c>
      <c r="C955" s="99" t="s">
        <v>456</v>
      </c>
      <c r="D955" s="12" t="s">
        <v>841</v>
      </c>
      <c r="E955" s="21" t="s">
        <v>842</v>
      </c>
      <c r="F955" s="28" t="s">
        <v>738</v>
      </c>
      <c r="G955" s="69">
        <v>14</v>
      </c>
      <c r="H955" s="69">
        <v>14</v>
      </c>
      <c r="I955" s="69">
        <v>14</v>
      </c>
      <c r="J955" s="108">
        <v>50</v>
      </c>
      <c r="K955" s="56">
        <v>3.57</v>
      </c>
      <c r="L955" s="12" t="s">
        <v>2838</v>
      </c>
    </row>
    <row r="956" spans="1:12" ht="25.2" customHeight="1">
      <c r="A956" s="59" t="s">
        <v>795</v>
      </c>
      <c r="B956" s="25" t="s">
        <v>796</v>
      </c>
      <c r="C956" s="99" t="s">
        <v>456</v>
      </c>
      <c r="D956" s="12" t="s">
        <v>843</v>
      </c>
      <c r="E956" s="21" t="s">
        <v>844</v>
      </c>
      <c r="F956" s="28" t="s">
        <v>738</v>
      </c>
      <c r="G956" s="69">
        <v>14</v>
      </c>
      <c r="H956" s="69">
        <v>14</v>
      </c>
      <c r="I956" s="69">
        <v>14</v>
      </c>
      <c r="J956" s="108">
        <v>50</v>
      </c>
      <c r="K956" s="56">
        <v>3.57</v>
      </c>
      <c r="L956" s="12" t="s">
        <v>2838</v>
      </c>
    </row>
    <row r="957" spans="1:12" ht="25.2" customHeight="1">
      <c r="A957" s="59" t="s">
        <v>795</v>
      </c>
      <c r="B957" s="25" t="s">
        <v>796</v>
      </c>
      <c r="C957" s="99" t="s">
        <v>456</v>
      </c>
      <c r="D957" s="12" t="s">
        <v>845</v>
      </c>
      <c r="E957" s="21" t="s">
        <v>846</v>
      </c>
      <c r="F957" s="28" t="s">
        <v>738</v>
      </c>
      <c r="G957" s="69">
        <v>14</v>
      </c>
      <c r="H957" s="69">
        <v>14</v>
      </c>
      <c r="I957" s="69">
        <v>14</v>
      </c>
      <c r="J957" s="108">
        <v>50</v>
      </c>
      <c r="K957" s="56">
        <v>3.57</v>
      </c>
      <c r="L957" s="12" t="s">
        <v>2838</v>
      </c>
    </row>
    <row r="958" spans="1:12" ht="25.2" customHeight="1">
      <c r="A958" s="59" t="s">
        <v>795</v>
      </c>
      <c r="B958" s="25" t="s">
        <v>796</v>
      </c>
      <c r="C958" s="99" t="s">
        <v>456</v>
      </c>
      <c r="D958" s="12" t="s">
        <v>847</v>
      </c>
      <c r="E958" s="21" t="s">
        <v>848</v>
      </c>
      <c r="F958" s="28" t="s">
        <v>738</v>
      </c>
      <c r="G958" s="69">
        <v>14</v>
      </c>
      <c r="H958" s="69">
        <v>14</v>
      </c>
      <c r="I958" s="69">
        <v>14</v>
      </c>
      <c r="J958" s="108">
        <v>50</v>
      </c>
      <c r="K958" s="56">
        <v>3.57</v>
      </c>
      <c r="L958" s="12" t="s">
        <v>2838</v>
      </c>
    </row>
    <row r="959" spans="1:12" ht="25.2" customHeight="1">
      <c r="A959" s="59" t="s">
        <v>795</v>
      </c>
      <c r="B959" s="25" t="s">
        <v>796</v>
      </c>
      <c r="C959" s="99" t="s">
        <v>456</v>
      </c>
      <c r="D959" s="12" t="s">
        <v>849</v>
      </c>
      <c r="E959" s="21" t="s">
        <v>850</v>
      </c>
      <c r="F959" s="28" t="s">
        <v>738</v>
      </c>
      <c r="G959" s="69">
        <v>14</v>
      </c>
      <c r="H959" s="69">
        <v>14</v>
      </c>
      <c r="I959" s="69">
        <v>14</v>
      </c>
      <c r="J959" s="108">
        <v>50</v>
      </c>
      <c r="K959" s="56">
        <v>3.57</v>
      </c>
      <c r="L959" s="12" t="s">
        <v>2838</v>
      </c>
    </row>
    <row r="960" spans="1:12" ht="25.2" customHeight="1">
      <c r="A960" s="59" t="s">
        <v>795</v>
      </c>
      <c r="B960" s="25" t="s">
        <v>796</v>
      </c>
      <c r="C960" s="99" t="s">
        <v>456</v>
      </c>
      <c r="D960" s="12" t="s">
        <v>851</v>
      </c>
      <c r="E960" s="21" t="s">
        <v>852</v>
      </c>
      <c r="F960" s="28" t="s">
        <v>738</v>
      </c>
      <c r="G960" s="69">
        <v>14</v>
      </c>
      <c r="H960" s="69">
        <v>14</v>
      </c>
      <c r="I960" s="69">
        <v>14</v>
      </c>
      <c r="J960" s="108">
        <v>50</v>
      </c>
      <c r="K960" s="56">
        <v>3.57</v>
      </c>
      <c r="L960" s="12" t="s">
        <v>2838</v>
      </c>
    </row>
    <row r="961" spans="1:12" ht="25.2" customHeight="1">
      <c r="A961" s="59" t="s">
        <v>795</v>
      </c>
      <c r="B961" s="25" t="s">
        <v>796</v>
      </c>
      <c r="C961" s="99" t="s">
        <v>456</v>
      </c>
      <c r="D961" s="12" t="s">
        <v>853</v>
      </c>
      <c r="E961" s="21" t="s">
        <v>854</v>
      </c>
      <c r="F961" s="28" t="s">
        <v>738</v>
      </c>
      <c r="G961" s="69">
        <v>14</v>
      </c>
      <c r="H961" s="69">
        <v>14</v>
      </c>
      <c r="I961" s="69">
        <v>14</v>
      </c>
      <c r="J961" s="108">
        <v>50</v>
      </c>
      <c r="K961" s="56">
        <v>3.57</v>
      </c>
      <c r="L961" s="12" t="s">
        <v>2838</v>
      </c>
    </row>
    <row r="962" spans="1:12" ht="25.2" customHeight="1">
      <c r="A962" s="59" t="s">
        <v>795</v>
      </c>
      <c r="B962" s="25" t="s">
        <v>796</v>
      </c>
      <c r="C962" s="99" t="s">
        <v>456</v>
      </c>
      <c r="D962" s="12" t="s">
        <v>855</v>
      </c>
      <c r="E962" s="21" t="s">
        <v>856</v>
      </c>
      <c r="F962" s="28" t="s">
        <v>738</v>
      </c>
      <c r="G962" s="69">
        <v>14</v>
      </c>
      <c r="H962" s="69">
        <v>14</v>
      </c>
      <c r="I962" s="69">
        <v>14</v>
      </c>
      <c r="J962" s="108">
        <v>50</v>
      </c>
      <c r="K962" s="56">
        <v>3.57</v>
      </c>
      <c r="L962" s="12" t="s">
        <v>2838</v>
      </c>
    </row>
    <row r="963" spans="1:12" ht="25.2" customHeight="1">
      <c r="A963" s="59" t="s">
        <v>795</v>
      </c>
      <c r="B963" s="25" t="s">
        <v>796</v>
      </c>
      <c r="C963" s="99" t="s">
        <v>456</v>
      </c>
      <c r="D963" s="12" t="s">
        <v>857</v>
      </c>
      <c r="E963" s="21" t="s">
        <v>858</v>
      </c>
      <c r="F963" s="28" t="s">
        <v>738</v>
      </c>
      <c r="G963" s="69">
        <v>14</v>
      </c>
      <c r="H963" s="69">
        <v>14</v>
      </c>
      <c r="I963" s="69">
        <v>14</v>
      </c>
      <c r="J963" s="108">
        <v>50</v>
      </c>
      <c r="K963" s="56">
        <v>3.57</v>
      </c>
      <c r="L963" s="12" t="s">
        <v>2838</v>
      </c>
    </row>
    <row r="964" spans="1:12" ht="25.2" customHeight="1">
      <c r="A964" s="59" t="s">
        <v>795</v>
      </c>
      <c r="B964" s="25" t="s">
        <v>796</v>
      </c>
      <c r="C964" s="99" t="s">
        <v>456</v>
      </c>
      <c r="D964" s="12" t="s">
        <v>859</v>
      </c>
      <c r="E964" s="21" t="s">
        <v>860</v>
      </c>
      <c r="F964" s="28" t="s">
        <v>738</v>
      </c>
      <c r="G964" s="69">
        <v>14</v>
      </c>
      <c r="H964" s="69">
        <v>14</v>
      </c>
      <c r="I964" s="69">
        <v>14</v>
      </c>
      <c r="J964" s="108">
        <v>50</v>
      </c>
      <c r="K964" s="56">
        <v>3.57</v>
      </c>
      <c r="L964" s="12" t="s">
        <v>2838</v>
      </c>
    </row>
    <row r="965" spans="1:12" ht="25.2" customHeight="1">
      <c r="A965" s="59" t="s">
        <v>795</v>
      </c>
      <c r="B965" s="25" t="s">
        <v>796</v>
      </c>
      <c r="C965" s="99" t="s">
        <v>456</v>
      </c>
      <c r="D965" s="12" t="s">
        <v>861</v>
      </c>
      <c r="E965" s="21" t="s">
        <v>862</v>
      </c>
      <c r="F965" s="28" t="s">
        <v>738</v>
      </c>
      <c r="G965" s="69">
        <v>14</v>
      </c>
      <c r="H965" s="69">
        <v>14</v>
      </c>
      <c r="I965" s="69">
        <v>14</v>
      </c>
      <c r="J965" s="108">
        <v>50</v>
      </c>
      <c r="K965" s="56">
        <v>3.57</v>
      </c>
      <c r="L965" s="12" t="s">
        <v>2838</v>
      </c>
    </row>
    <row r="966" spans="1:12" ht="25.2" customHeight="1">
      <c r="A966" s="59" t="s">
        <v>795</v>
      </c>
      <c r="B966" s="25" t="s">
        <v>796</v>
      </c>
      <c r="C966" s="99" t="s">
        <v>456</v>
      </c>
      <c r="D966" s="12" t="s">
        <v>863</v>
      </c>
      <c r="E966" s="21" t="s">
        <v>864</v>
      </c>
      <c r="F966" s="28" t="s">
        <v>738</v>
      </c>
      <c r="G966" s="69">
        <v>14</v>
      </c>
      <c r="H966" s="69">
        <v>14</v>
      </c>
      <c r="I966" s="69">
        <v>14</v>
      </c>
      <c r="J966" s="108">
        <v>50</v>
      </c>
      <c r="K966" s="56">
        <v>3.57</v>
      </c>
      <c r="L966" s="12" t="s">
        <v>2838</v>
      </c>
    </row>
    <row r="967" spans="1:12" ht="25.2" customHeight="1">
      <c r="A967" s="59" t="s">
        <v>795</v>
      </c>
      <c r="B967" s="25" t="s">
        <v>796</v>
      </c>
      <c r="C967" s="99" t="s">
        <v>456</v>
      </c>
      <c r="D967" s="12" t="s">
        <v>865</v>
      </c>
      <c r="E967" s="21" t="s">
        <v>866</v>
      </c>
      <c r="F967" s="28" t="s">
        <v>738</v>
      </c>
      <c r="G967" s="69">
        <v>14</v>
      </c>
      <c r="H967" s="69">
        <v>14</v>
      </c>
      <c r="I967" s="69">
        <v>14</v>
      </c>
      <c r="J967" s="108">
        <v>50</v>
      </c>
      <c r="K967" s="56">
        <v>3.57</v>
      </c>
      <c r="L967" s="12" t="s">
        <v>2838</v>
      </c>
    </row>
    <row r="968" spans="1:12" ht="25.2" customHeight="1">
      <c r="A968" s="59" t="s">
        <v>876</v>
      </c>
      <c r="B968" s="25" t="s">
        <v>877</v>
      </c>
      <c r="C968" s="99" t="s">
        <v>456</v>
      </c>
      <c r="D968" s="12" t="s">
        <v>878</v>
      </c>
      <c r="E968" s="21" t="s">
        <v>879</v>
      </c>
      <c r="F968" s="28" t="s">
        <v>738</v>
      </c>
      <c r="G968" s="69">
        <v>10</v>
      </c>
      <c r="H968" s="69">
        <v>10</v>
      </c>
      <c r="I968" s="69">
        <v>10</v>
      </c>
      <c r="J968" s="108">
        <v>50</v>
      </c>
      <c r="K968" s="56">
        <v>5</v>
      </c>
      <c r="L968" s="12" t="s">
        <v>2838</v>
      </c>
    </row>
    <row r="969" spans="1:12" ht="25.2" customHeight="1">
      <c r="A969" s="59" t="s">
        <v>1680</v>
      </c>
      <c r="B969" s="25" t="s">
        <v>1077</v>
      </c>
      <c r="C969" s="99" t="s">
        <v>456</v>
      </c>
      <c r="D969" s="12" t="s">
        <v>1078</v>
      </c>
      <c r="E969" s="21" t="s">
        <v>1079</v>
      </c>
      <c r="F969" s="28" t="s">
        <v>738</v>
      </c>
      <c r="G969" s="69">
        <v>8</v>
      </c>
      <c r="H969" s="69">
        <v>8</v>
      </c>
      <c r="I969" s="69">
        <v>8</v>
      </c>
      <c r="J969" s="108">
        <v>50</v>
      </c>
      <c r="K969" s="56">
        <v>6.25</v>
      </c>
      <c r="L969" s="12" t="s">
        <v>2838</v>
      </c>
    </row>
    <row r="970" spans="1:12" ht="25.2" customHeight="1">
      <c r="A970" s="59" t="s">
        <v>1680</v>
      </c>
      <c r="B970" s="25" t="s">
        <v>1077</v>
      </c>
      <c r="C970" s="99" t="s">
        <v>456</v>
      </c>
      <c r="D970" s="12" t="s">
        <v>1081</v>
      </c>
      <c r="E970" s="21" t="s">
        <v>1082</v>
      </c>
      <c r="F970" s="28" t="s">
        <v>738</v>
      </c>
      <c r="G970" s="69">
        <v>8</v>
      </c>
      <c r="H970" s="69">
        <v>8</v>
      </c>
      <c r="I970" s="69">
        <v>8</v>
      </c>
      <c r="J970" s="108">
        <v>50</v>
      </c>
      <c r="K970" s="56">
        <v>6.25</v>
      </c>
      <c r="L970" s="12" t="s">
        <v>2838</v>
      </c>
    </row>
    <row r="971" spans="1:12" ht="25.2" customHeight="1">
      <c r="A971" s="59" t="s">
        <v>1680</v>
      </c>
      <c r="B971" s="25" t="s">
        <v>1077</v>
      </c>
      <c r="C971" s="99" t="s">
        <v>456</v>
      </c>
      <c r="D971" s="12" t="s">
        <v>1084</v>
      </c>
      <c r="E971" s="21" t="s">
        <v>1085</v>
      </c>
      <c r="F971" s="28" t="s">
        <v>738</v>
      </c>
      <c r="G971" s="69">
        <v>8</v>
      </c>
      <c r="H971" s="69">
        <v>8</v>
      </c>
      <c r="I971" s="69">
        <v>8</v>
      </c>
      <c r="J971" s="108">
        <v>50</v>
      </c>
      <c r="K971" s="56">
        <v>6.25</v>
      </c>
      <c r="L971" s="12" t="s">
        <v>2838</v>
      </c>
    </row>
    <row r="972" spans="1:12" ht="25.2" customHeight="1">
      <c r="A972" s="59" t="s">
        <v>1680</v>
      </c>
      <c r="B972" s="25" t="s">
        <v>1077</v>
      </c>
      <c r="C972" s="99" t="s">
        <v>456</v>
      </c>
      <c r="D972" s="12" t="s">
        <v>1086</v>
      </c>
      <c r="E972" s="21" t="s">
        <v>1087</v>
      </c>
      <c r="F972" s="28" t="s">
        <v>738</v>
      </c>
      <c r="G972" s="69">
        <v>8</v>
      </c>
      <c r="H972" s="69">
        <v>8</v>
      </c>
      <c r="I972" s="69">
        <v>8</v>
      </c>
      <c r="J972" s="108">
        <v>50</v>
      </c>
      <c r="K972" s="56">
        <v>6.25</v>
      </c>
      <c r="L972" s="12" t="s">
        <v>2838</v>
      </c>
    </row>
    <row r="973" spans="1:12" ht="25.2" customHeight="1">
      <c r="A973" s="59" t="s">
        <v>2185</v>
      </c>
      <c r="B973" s="25" t="s">
        <v>1803</v>
      </c>
      <c r="C973" s="99" t="s">
        <v>456</v>
      </c>
      <c r="D973" s="12" t="s">
        <v>2266</v>
      </c>
      <c r="E973" s="21" t="s">
        <v>2267</v>
      </c>
      <c r="F973" s="28" t="s">
        <v>738</v>
      </c>
      <c r="G973" s="69">
        <v>4</v>
      </c>
      <c r="H973" s="69">
        <v>4</v>
      </c>
      <c r="I973" s="69">
        <v>5</v>
      </c>
      <c r="J973" s="108">
        <v>50</v>
      </c>
      <c r="K973" s="56">
        <v>12.5</v>
      </c>
      <c r="L973" s="12" t="s">
        <v>2838</v>
      </c>
    </row>
    <row r="974" spans="1:12" ht="25.2" customHeight="1">
      <c r="A974" s="59" t="s">
        <v>2167</v>
      </c>
      <c r="B974" s="25" t="s">
        <v>2168</v>
      </c>
      <c r="C974" s="99" t="s">
        <v>456</v>
      </c>
      <c r="D974" s="12" t="s">
        <v>2190</v>
      </c>
      <c r="E974" s="21" t="s">
        <v>2191</v>
      </c>
      <c r="F974" s="28" t="s">
        <v>738</v>
      </c>
      <c r="G974" s="69">
        <v>6</v>
      </c>
      <c r="H974" s="69">
        <v>5</v>
      </c>
      <c r="I974" s="69">
        <v>7</v>
      </c>
      <c r="J974" s="108">
        <v>50</v>
      </c>
      <c r="K974" s="56">
        <v>8.33</v>
      </c>
      <c r="L974" s="12" t="s">
        <v>2838</v>
      </c>
    </row>
    <row r="975" spans="1:12" ht="25.2" customHeight="1">
      <c r="A975" s="59" t="s">
        <v>2167</v>
      </c>
      <c r="B975" s="25" t="s">
        <v>2168</v>
      </c>
      <c r="C975" s="99" t="s">
        <v>456</v>
      </c>
      <c r="D975" s="12" t="s">
        <v>2192</v>
      </c>
      <c r="E975" s="21" t="s">
        <v>2193</v>
      </c>
      <c r="F975" s="28" t="s">
        <v>738</v>
      </c>
      <c r="G975" s="69">
        <v>6</v>
      </c>
      <c r="H975" s="69">
        <v>5</v>
      </c>
      <c r="I975" s="69">
        <v>7</v>
      </c>
      <c r="J975" s="108">
        <v>50</v>
      </c>
      <c r="K975" s="56">
        <v>8.33</v>
      </c>
      <c r="L975" s="12" t="s">
        <v>2838</v>
      </c>
    </row>
    <row r="976" spans="1:12" ht="25.2" customHeight="1">
      <c r="A976" s="59" t="s">
        <v>2167</v>
      </c>
      <c r="B976" s="25" t="s">
        <v>2168</v>
      </c>
      <c r="C976" s="99" t="s">
        <v>456</v>
      </c>
      <c r="D976" s="12" t="s">
        <v>2194</v>
      </c>
      <c r="E976" s="21" t="s">
        <v>2195</v>
      </c>
      <c r="F976" s="28" t="s">
        <v>738</v>
      </c>
      <c r="G976" s="69">
        <v>6</v>
      </c>
      <c r="H976" s="69">
        <v>5</v>
      </c>
      <c r="I976" s="69">
        <v>7</v>
      </c>
      <c r="J976" s="108">
        <v>50</v>
      </c>
      <c r="K976" s="56">
        <v>8.33</v>
      </c>
      <c r="L976" s="12" t="s">
        <v>2838</v>
      </c>
    </row>
    <row r="977" spans="1:12" ht="25.2" customHeight="1">
      <c r="A977" s="59" t="s">
        <v>2167</v>
      </c>
      <c r="B977" s="25" t="s">
        <v>2168</v>
      </c>
      <c r="C977" s="99" t="s">
        <v>456</v>
      </c>
      <c r="D977" s="12" t="s">
        <v>2196</v>
      </c>
      <c r="E977" s="21" t="s">
        <v>2197</v>
      </c>
      <c r="F977" s="28" t="s">
        <v>738</v>
      </c>
      <c r="G977" s="69">
        <v>6</v>
      </c>
      <c r="H977" s="69">
        <v>5</v>
      </c>
      <c r="I977" s="69">
        <v>7</v>
      </c>
      <c r="J977" s="108">
        <v>50</v>
      </c>
      <c r="K977" s="56">
        <v>8.33</v>
      </c>
      <c r="L977" s="12" t="s">
        <v>2838</v>
      </c>
    </row>
    <row r="978" spans="1:12" ht="25.2" customHeight="1">
      <c r="A978" s="59" t="s">
        <v>2167</v>
      </c>
      <c r="B978" s="25" t="s">
        <v>2168</v>
      </c>
      <c r="C978" s="99" t="s">
        <v>456</v>
      </c>
      <c r="D978" s="12" t="s">
        <v>2198</v>
      </c>
      <c r="E978" s="21" t="s">
        <v>2199</v>
      </c>
      <c r="F978" s="28" t="s">
        <v>738</v>
      </c>
      <c r="G978" s="69">
        <v>6</v>
      </c>
      <c r="H978" s="69">
        <v>5</v>
      </c>
      <c r="I978" s="69">
        <v>7</v>
      </c>
      <c r="J978" s="108">
        <v>50</v>
      </c>
      <c r="K978" s="56">
        <v>8.33</v>
      </c>
      <c r="L978" s="12" t="s">
        <v>2838</v>
      </c>
    </row>
    <row r="979" spans="1:12" ht="25.2" customHeight="1">
      <c r="A979" s="59" t="s">
        <v>2167</v>
      </c>
      <c r="B979" s="25" t="s">
        <v>2168</v>
      </c>
      <c r="C979" s="99" t="s">
        <v>456</v>
      </c>
      <c r="D979" s="12" t="s">
        <v>2200</v>
      </c>
      <c r="E979" s="21" t="s">
        <v>2201</v>
      </c>
      <c r="F979" s="28" t="s">
        <v>738</v>
      </c>
      <c r="G979" s="69">
        <v>6</v>
      </c>
      <c r="H979" s="69">
        <v>5</v>
      </c>
      <c r="I979" s="69">
        <v>7</v>
      </c>
      <c r="J979" s="108">
        <v>50</v>
      </c>
      <c r="K979" s="56">
        <v>8.33</v>
      </c>
      <c r="L979" s="12" t="s">
        <v>2838</v>
      </c>
    </row>
    <row r="980" spans="1:12" ht="25.2" customHeight="1">
      <c r="A980" s="59" t="s">
        <v>2167</v>
      </c>
      <c r="B980" s="25" t="s">
        <v>2168</v>
      </c>
      <c r="C980" s="99" t="s">
        <v>456</v>
      </c>
      <c r="D980" s="12" t="s">
        <v>2202</v>
      </c>
      <c r="E980" s="21" t="s">
        <v>2203</v>
      </c>
      <c r="F980" s="28" t="s">
        <v>738</v>
      </c>
      <c r="G980" s="69">
        <v>6</v>
      </c>
      <c r="H980" s="69">
        <v>5</v>
      </c>
      <c r="I980" s="69">
        <v>7</v>
      </c>
      <c r="J980" s="108">
        <v>50</v>
      </c>
      <c r="K980" s="56">
        <v>8.33</v>
      </c>
      <c r="L980" s="12" t="s">
        <v>2838</v>
      </c>
    </row>
    <row r="981" spans="1:12" ht="25.2" customHeight="1">
      <c r="A981" s="59" t="s">
        <v>2167</v>
      </c>
      <c r="B981" s="25" t="s">
        <v>2168</v>
      </c>
      <c r="C981" s="99" t="s">
        <v>456</v>
      </c>
      <c r="D981" s="12" t="s">
        <v>2204</v>
      </c>
      <c r="E981" s="21" t="s">
        <v>2205</v>
      </c>
      <c r="F981" s="28" t="s">
        <v>738</v>
      </c>
      <c r="G981" s="69">
        <v>6</v>
      </c>
      <c r="H981" s="69">
        <v>5</v>
      </c>
      <c r="I981" s="69">
        <v>7</v>
      </c>
      <c r="J981" s="108">
        <v>50</v>
      </c>
      <c r="K981" s="56">
        <v>8.33</v>
      </c>
      <c r="L981" s="12" t="s">
        <v>2838</v>
      </c>
    </row>
    <row r="982" spans="1:12" ht="25.2" customHeight="1">
      <c r="A982" s="59" t="s">
        <v>2167</v>
      </c>
      <c r="B982" s="25" t="s">
        <v>2168</v>
      </c>
      <c r="C982" s="99" t="s">
        <v>456</v>
      </c>
      <c r="D982" s="12" t="s">
        <v>2206</v>
      </c>
      <c r="E982" s="21" t="s">
        <v>2207</v>
      </c>
      <c r="F982" s="28" t="s">
        <v>738</v>
      </c>
      <c r="G982" s="69">
        <v>6</v>
      </c>
      <c r="H982" s="69">
        <v>5</v>
      </c>
      <c r="I982" s="69">
        <v>7</v>
      </c>
      <c r="J982" s="108">
        <v>50</v>
      </c>
      <c r="K982" s="56">
        <v>8.33</v>
      </c>
      <c r="L982" s="12" t="s">
        <v>2838</v>
      </c>
    </row>
    <row r="983" spans="1:12" ht="25.2" customHeight="1">
      <c r="A983" s="59" t="s">
        <v>2167</v>
      </c>
      <c r="B983" s="25" t="s">
        <v>2168</v>
      </c>
      <c r="C983" s="99" t="s">
        <v>456</v>
      </c>
      <c r="D983" s="12" t="s">
        <v>2208</v>
      </c>
      <c r="E983" s="21" t="s">
        <v>2209</v>
      </c>
      <c r="F983" s="28" t="s">
        <v>738</v>
      </c>
      <c r="G983" s="69">
        <v>6</v>
      </c>
      <c r="H983" s="69">
        <v>5</v>
      </c>
      <c r="I983" s="69">
        <v>7</v>
      </c>
      <c r="J983" s="108">
        <v>50</v>
      </c>
      <c r="K983" s="56">
        <v>8.33</v>
      </c>
      <c r="L983" s="12" t="s">
        <v>2838</v>
      </c>
    </row>
    <row r="984" spans="1:12" ht="25.2" customHeight="1">
      <c r="A984" s="59" t="s">
        <v>2167</v>
      </c>
      <c r="B984" s="25" t="s">
        <v>2168</v>
      </c>
      <c r="C984" s="99" t="s">
        <v>456</v>
      </c>
      <c r="D984" s="12" t="s">
        <v>2210</v>
      </c>
      <c r="E984" s="21" t="s">
        <v>2211</v>
      </c>
      <c r="F984" s="28" t="s">
        <v>738</v>
      </c>
      <c r="G984" s="69">
        <v>6</v>
      </c>
      <c r="H984" s="69">
        <v>5</v>
      </c>
      <c r="I984" s="69">
        <v>7</v>
      </c>
      <c r="J984" s="108">
        <v>50</v>
      </c>
      <c r="K984" s="56">
        <v>8.33</v>
      </c>
      <c r="L984" s="12" t="s">
        <v>2838</v>
      </c>
    </row>
    <row r="985" spans="1:12" ht="25.2" customHeight="1">
      <c r="A985" s="59" t="s">
        <v>2167</v>
      </c>
      <c r="B985" s="25" t="s">
        <v>2168</v>
      </c>
      <c r="C985" s="99" t="s">
        <v>456</v>
      </c>
      <c r="D985" s="12" t="s">
        <v>2212</v>
      </c>
      <c r="E985" s="21" t="s">
        <v>2213</v>
      </c>
      <c r="F985" s="28" t="s">
        <v>738</v>
      </c>
      <c r="G985" s="69">
        <v>6</v>
      </c>
      <c r="H985" s="69">
        <v>5</v>
      </c>
      <c r="I985" s="69">
        <v>7</v>
      </c>
      <c r="J985" s="108">
        <v>50</v>
      </c>
      <c r="K985" s="56">
        <v>8.33</v>
      </c>
      <c r="L985" s="12" t="s">
        <v>2838</v>
      </c>
    </row>
    <row r="986" spans="1:12" ht="25.2" customHeight="1">
      <c r="A986" s="59" t="s">
        <v>2167</v>
      </c>
      <c r="B986" s="25" t="s">
        <v>2168</v>
      </c>
      <c r="C986" s="99" t="s">
        <v>456</v>
      </c>
      <c r="D986" s="12" t="s">
        <v>2214</v>
      </c>
      <c r="E986" s="21" t="s">
        <v>2215</v>
      </c>
      <c r="F986" s="28" t="s">
        <v>738</v>
      </c>
      <c r="G986" s="69">
        <v>6</v>
      </c>
      <c r="H986" s="69">
        <v>5</v>
      </c>
      <c r="I986" s="69">
        <v>7</v>
      </c>
      <c r="J986" s="108">
        <v>50</v>
      </c>
      <c r="K986" s="56">
        <v>8.33</v>
      </c>
      <c r="L986" s="12" t="s">
        <v>2838</v>
      </c>
    </row>
    <row r="987" spans="1:12" ht="25.2" customHeight="1">
      <c r="A987" s="59" t="s">
        <v>2167</v>
      </c>
      <c r="B987" s="25" t="s">
        <v>2168</v>
      </c>
      <c r="C987" s="99" t="s">
        <v>456</v>
      </c>
      <c r="D987" s="12" t="s">
        <v>2216</v>
      </c>
      <c r="E987" s="21" t="s">
        <v>2217</v>
      </c>
      <c r="F987" s="28" t="s">
        <v>738</v>
      </c>
      <c r="G987" s="69">
        <v>6</v>
      </c>
      <c r="H987" s="69">
        <v>5</v>
      </c>
      <c r="I987" s="69">
        <v>7</v>
      </c>
      <c r="J987" s="108">
        <v>50</v>
      </c>
      <c r="K987" s="56">
        <v>8.33</v>
      </c>
      <c r="L987" s="12" t="s">
        <v>2838</v>
      </c>
    </row>
    <row r="988" spans="1:12" ht="25.2" customHeight="1">
      <c r="A988" s="59" t="s">
        <v>2167</v>
      </c>
      <c r="B988" s="25" t="s">
        <v>2168</v>
      </c>
      <c r="C988" s="99" t="s">
        <v>456</v>
      </c>
      <c r="D988" s="12" t="s">
        <v>2218</v>
      </c>
      <c r="E988" s="21" t="s">
        <v>2219</v>
      </c>
      <c r="F988" s="28" t="s">
        <v>738</v>
      </c>
      <c r="G988" s="69">
        <v>6</v>
      </c>
      <c r="H988" s="69">
        <v>5</v>
      </c>
      <c r="I988" s="69">
        <v>7</v>
      </c>
      <c r="J988" s="108">
        <v>50</v>
      </c>
      <c r="K988" s="56">
        <v>8.33</v>
      </c>
      <c r="L988" s="12" t="s">
        <v>2838</v>
      </c>
    </row>
    <row r="989" spans="1:12" ht="25.2" customHeight="1">
      <c r="A989" s="59" t="s">
        <v>2167</v>
      </c>
      <c r="B989" s="25" t="s">
        <v>2168</v>
      </c>
      <c r="C989" s="99" t="s">
        <v>456</v>
      </c>
      <c r="D989" s="12" t="s">
        <v>2220</v>
      </c>
      <c r="E989" s="21" t="s">
        <v>2221</v>
      </c>
      <c r="F989" s="28" t="s">
        <v>738</v>
      </c>
      <c r="G989" s="69">
        <v>6</v>
      </c>
      <c r="H989" s="69">
        <v>5</v>
      </c>
      <c r="I989" s="69">
        <v>7</v>
      </c>
      <c r="J989" s="108">
        <v>50</v>
      </c>
      <c r="K989" s="56">
        <v>8.33</v>
      </c>
      <c r="L989" s="12" t="s">
        <v>2838</v>
      </c>
    </row>
    <row r="990" spans="1:12" ht="25.2" customHeight="1">
      <c r="A990" s="59" t="s">
        <v>2167</v>
      </c>
      <c r="B990" s="25" t="s">
        <v>2168</v>
      </c>
      <c r="C990" s="99" t="s">
        <v>456</v>
      </c>
      <c r="D990" s="12" t="s">
        <v>2222</v>
      </c>
      <c r="E990" s="21" t="s">
        <v>2223</v>
      </c>
      <c r="F990" s="28" t="s">
        <v>738</v>
      </c>
      <c r="G990" s="69">
        <v>6</v>
      </c>
      <c r="H990" s="69">
        <v>5</v>
      </c>
      <c r="I990" s="69">
        <v>7</v>
      </c>
      <c r="J990" s="108">
        <v>50</v>
      </c>
      <c r="K990" s="56">
        <v>8.33</v>
      </c>
      <c r="L990" s="12" t="s">
        <v>2838</v>
      </c>
    </row>
    <row r="991" spans="1:12" ht="25.2" customHeight="1">
      <c r="A991" s="59" t="s">
        <v>2167</v>
      </c>
      <c r="B991" s="25" t="s">
        <v>2168</v>
      </c>
      <c r="C991" s="99" t="s">
        <v>456</v>
      </c>
      <c r="D991" s="12" t="s">
        <v>2224</v>
      </c>
      <c r="E991" s="21" t="s">
        <v>2225</v>
      </c>
      <c r="F991" s="28" t="s">
        <v>738</v>
      </c>
      <c r="G991" s="69">
        <v>6</v>
      </c>
      <c r="H991" s="69">
        <v>5</v>
      </c>
      <c r="I991" s="69">
        <v>7</v>
      </c>
      <c r="J991" s="108">
        <v>50</v>
      </c>
      <c r="K991" s="56">
        <v>8.33</v>
      </c>
      <c r="L991" s="12" t="s">
        <v>2838</v>
      </c>
    </row>
    <row r="992" spans="1:12" ht="25.2" customHeight="1">
      <c r="A992" s="59" t="s">
        <v>2167</v>
      </c>
      <c r="B992" s="25" t="s">
        <v>2168</v>
      </c>
      <c r="C992" s="99" t="s">
        <v>456</v>
      </c>
      <c r="D992" s="12" t="s">
        <v>2226</v>
      </c>
      <c r="E992" s="21" t="s">
        <v>2227</v>
      </c>
      <c r="F992" s="28" t="s">
        <v>738</v>
      </c>
      <c r="G992" s="69">
        <v>6</v>
      </c>
      <c r="H992" s="69">
        <v>5</v>
      </c>
      <c r="I992" s="69">
        <v>7</v>
      </c>
      <c r="J992" s="108">
        <v>50</v>
      </c>
      <c r="K992" s="56">
        <v>8.33</v>
      </c>
      <c r="L992" s="12" t="s">
        <v>2838</v>
      </c>
    </row>
    <row r="993" spans="1:12" ht="25.2" customHeight="1">
      <c r="A993" s="59" t="s">
        <v>2167</v>
      </c>
      <c r="B993" s="25" t="s">
        <v>2168</v>
      </c>
      <c r="C993" s="99" t="s">
        <v>456</v>
      </c>
      <c r="D993" s="12" t="s">
        <v>2228</v>
      </c>
      <c r="E993" s="21" t="s">
        <v>2229</v>
      </c>
      <c r="F993" s="28" t="s">
        <v>738</v>
      </c>
      <c r="G993" s="69">
        <v>6</v>
      </c>
      <c r="H993" s="69">
        <v>5</v>
      </c>
      <c r="I993" s="69">
        <v>7</v>
      </c>
      <c r="J993" s="108">
        <v>50</v>
      </c>
      <c r="K993" s="56">
        <v>8.33</v>
      </c>
      <c r="L993" s="12" t="s">
        <v>2838</v>
      </c>
    </row>
    <row r="994" spans="1:12" ht="25.2" customHeight="1">
      <c r="A994" s="59" t="s">
        <v>2167</v>
      </c>
      <c r="B994" s="25" t="s">
        <v>2168</v>
      </c>
      <c r="C994" s="99" t="s">
        <v>456</v>
      </c>
      <c r="D994" s="12" t="s">
        <v>2230</v>
      </c>
      <c r="E994" s="21" t="s">
        <v>2231</v>
      </c>
      <c r="F994" s="28" t="s">
        <v>738</v>
      </c>
      <c r="G994" s="69">
        <v>6</v>
      </c>
      <c r="H994" s="69">
        <v>5</v>
      </c>
      <c r="I994" s="69">
        <v>7</v>
      </c>
      <c r="J994" s="108">
        <v>50</v>
      </c>
      <c r="K994" s="56">
        <v>8.33</v>
      </c>
      <c r="L994" s="12" t="s">
        <v>2838</v>
      </c>
    </row>
    <row r="995" spans="1:12" ht="25.2" customHeight="1">
      <c r="A995" s="59" t="s">
        <v>2167</v>
      </c>
      <c r="B995" s="25" t="s">
        <v>2168</v>
      </c>
      <c r="C995" s="99" t="s">
        <v>456</v>
      </c>
      <c r="D995" s="12" t="s">
        <v>2232</v>
      </c>
      <c r="E995" s="21" t="s">
        <v>2233</v>
      </c>
      <c r="F995" s="28" t="s">
        <v>738</v>
      </c>
      <c r="G995" s="69">
        <v>6</v>
      </c>
      <c r="H995" s="69">
        <v>5</v>
      </c>
      <c r="I995" s="69">
        <v>7</v>
      </c>
      <c r="J995" s="108">
        <v>50</v>
      </c>
      <c r="K995" s="56">
        <v>8.33</v>
      </c>
      <c r="L995" s="12" t="s">
        <v>2838</v>
      </c>
    </row>
    <row r="996" spans="1:12" ht="25.2" customHeight="1">
      <c r="A996" s="59" t="s">
        <v>2167</v>
      </c>
      <c r="B996" s="25" t="s">
        <v>2168</v>
      </c>
      <c r="C996" s="99" t="s">
        <v>456</v>
      </c>
      <c r="D996" s="12" t="s">
        <v>2234</v>
      </c>
      <c r="E996" s="21" t="s">
        <v>2235</v>
      </c>
      <c r="F996" s="28" t="s">
        <v>738</v>
      </c>
      <c r="G996" s="69">
        <v>6</v>
      </c>
      <c r="H996" s="69">
        <v>5</v>
      </c>
      <c r="I996" s="69">
        <v>7</v>
      </c>
      <c r="J996" s="108">
        <v>50</v>
      </c>
      <c r="K996" s="56">
        <v>8.33</v>
      </c>
      <c r="L996" s="12" t="s">
        <v>2838</v>
      </c>
    </row>
    <row r="997" spans="1:12" ht="25.2" customHeight="1">
      <c r="A997" s="59" t="s">
        <v>2167</v>
      </c>
      <c r="B997" s="25" t="s">
        <v>2168</v>
      </c>
      <c r="C997" s="99" t="s">
        <v>456</v>
      </c>
      <c r="D997" s="12" t="s">
        <v>2236</v>
      </c>
      <c r="E997" s="21" t="s">
        <v>2237</v>
      </c>
      <c r="F997" s="28" t="s">
        <v>559</v>
      </c>
      <c r="G997" s="69">
        <v>6</v>
      </c>
      <c r="H997" s="69">
        <v>5</v>
      </c>
      <c r="I997" s="69">
        <v>7</v>
      </c>
      <c r="J997" s="108">
        <v>50</v>
      </c>
      <c r="K997" s="56">
        <v>8.33</v>
      </c>
      <c r="L997" s="12" t="s">
        <v>2838</v>
      </c>
    </row>
    <row r="998" spans="1:12" ht="25.2" customHeight="1">
      <c r="A998" s="59" t="s">
        <v>2167</v>
      </c>
      <c r="B998" s="25" t="s">
        <v>2168</v>
      </c>
      <c r="C998" s="99" t="s">
        <v>456</v>
      </c>
      <c r="D998" s="12" t="s">
        <v>2238</v>
      </c>
      <c r="E998" s="21" t="s">
        <v>2239</v>
      </c>
      <c r="F998" s="28" t="s">
        <v>559</v>
      </c>
      <c r="G998" s="69">
        <v>6</v>
      </c>
      <c r="H998" s="69">
        <v>5</v>
      </c>
      <c r="I998" s="69">
        <v>7</v>
      </c>
      <c r="J998" s="108">
        <v>50</v>
      </c>
      <c r="K998" s="56">
        <v>8.33</v>
      </c>
      <c r="L998" s="12" t="s">
        <v>2838</v>
      </c>
    </row>
    <row r="999" spans="1:12" ht="25.2" customHeight="1">
      <c r="A999" s="59" t="s">
        <v>2167</v>
      </c>
      <c r="B999" s="25" t="s">
        <v>2168</v>
      </c>
      <c r="C999" s="99" t="s">
        <v>456</v>
      </c>
      <c r="D999" s="12" t="s">
        <v>2240</v>
      </c>
      <c r="E999" s="21" t="s">
        <v>2241</v>
      </c>
      <c r="F999" s="28" t="s">
        <v>559</v>
      </c>
      <c r="G999" s="69">
        <v>6</v>
      </c>
      <c r="H999" s="69">
        <v>5</v>
      </c>
      <c r="I999" s="69">
        <v>7</v>
      </c>
      <c r="J999" s="108">
        <v>50</v>
      </c>
      <c r="K999" s="56">
        <v>8.33</v>
      </c>
      <c r="L999" s="12" t="s">
        <v>2838</v>
      </c>
    </row>
    <row r="1000" spans="1:12" ht="25.2" customHeight="1">
      <c r="A1000" s="59" t="s">
        <v>2167</v>
      </c>
      <c r="B1000" s="25" t="s">
        <v>2168</v>
      </c>
      <c r="C1000" s="99" t="s">
        <v>456</v>
      </c>
      <c r="D1000" s="12" t="s">
        <v>2242</v>
      </c>
      <c r="E1000" s="21" t="s">
        <v>2243</v>
      </c>
      <c r="F1000" s="28" t="s">
        <v>559</v>
      </c>
      <c r="G1000" s="69">
        <v>6</v>
      </c>
      <c r="H1000" s="69">
        <v>5</v>
      </c>
      <c r="I1000" s="69">
        <v>7</v>
      </c>
      <c r="J1000" s="108">
        <v>50</v>
      </c>
      <c r="K1000" s="56">
        <v>8.33</v>
      </c>
      <c r="L1000" s="12" t="s">
        <v>2838</v>
      </c>
    </row>
    <row r="1001" spans="1:12" ht="25.2" customHeight="1">
      <c r="A1001" s="59" t="s">
        <v>2167</v>
      </c>
      <c r="B1001" s="25" t="s">
        <v>2168</v>
      </c>
      <c r="C1001" s="99" t="s">
        <v>456</v>
      </c>
      <c r="D1001" s="12" t="s">
        <v>2244</v>
      </c>
      <c r="E1001" s="21" t="s">
        <v>2245</v>
      </c>
      <c r="F1001" s="28" t="s">
        <v>559</v>
      </c>
      <c r="G1001" s="69">
        <v>6</v>
      </c>
      <c r="H1001" s="69">
        <v>5</v>
      </c>
      <c r="I1001" s="69">
        <v>7</v>
      </c>
      <c r="J1001" s="108">
        <v>50</v>
      </c>
      <c r="K1001" s="56">
        <v>8.33</v>
      </c>
      <c r="L1001" s="12" t="s">
        <v>2838</v>
      </c>
    </row>
    <row r="1002" spans="1:12" ht="25.2" customHeight="1">
      <c r="A1002" s="59" t="s">
        <v>2270</v>
      </c>
      <c r="B1002" s="25" t="s">
        <v>2271</v>
      </c>
      <c r="C1002" s="99" t="s">
        <v>456</v>
      </c>
      <c r="D1002" s="12" t="s">
        <v>2272</v>
      </c>
      <c r="E1002" s="21" t="s">
        <v>2273</v>
      </c>
      <c r="F1002" s="28" t="s">
        <v>738</v>
      </c>
      <c r="G1002" s="69">
        <v>6</v>
      </c>
      <c r="H1002" s="69">
        <v>3</v>
      </c>
      <c r="I1002" s="69">
        <v>7</v>
      </c>
      <c r="J1002" s="108">
        <v>50</v>
      </c>
      <c r="K1002" s="56">
        <v>8.33</v>
      </c>
      <c r="L1002" s="12" t="s">
        <v>2838</v>
      </c>
    </row>
    <row r="1003" spans="1:12" ht="25.2" customHeight="1">
      <c r="A1003" s="59" t="s">
        <v>2246</v>
      </c>
      <c r="B1003" s="25" t="s">
        <v>1010</v>
      </c>
      <c r="C1003" s="99" t="s">
        <v>456</v>
      </c>
      <c r="D1003" s="12" t="s">
        <v>2247</v>
      </c>
      <c r="E1003" s="21" t="s">
        <v>2248</v>
      </c>
      <c r="F1003" s="28" t="s">
        <v>738</v>
      </c>
      <c r="G1003" s="69">
        <v>10</v>
      </c>
      <c r="H1003" s="69">
        <v>8</v>
      </c>
      <c r="I1003" s="69">
        <v>10</v>
      </c>
      <c r="J1003" s="108">
        <v>50</v>
      </c>
      <c r="K1003" s="56">
        <v>10</v>
      </c>
      <c r="L1003" s="12" t="s">
        <v>2838</v>
      </c>
    </row>
    <row r="1004" spans="1:12" ht="25.2" customHeight="1">
      <c r="A1004" s="59" t="s">
        <v>2246</v>
      </c>
      <c r="B1004" s="25" t="s">
        <v>1010</v>
      </c>
      <c r="C1004" s="99" t="s">
        <v>456</v>
      </c>
      <c r="D1004" s="12" t="s">
        <v>2249</v>
      </c>
      <c r="E1004" s="21" t="s">
        <v>2250</v>
      </c>
      <c r="F1004" s="28" t="s">
        <v>738</v>
      </c>
      <c r="G1004" s="69">
        <v>10</v>
      </c>
      <c r="H1004" s="69">
        <v>8</v>
      </c>
      <c r="I1004" s="69">
        <v>10</v>
      </c>
      <c r="J1004" s="108">
        <v>50</v>
      </c>
      <c r="K1004" s="56">
        <v>10</v>
      </c>
      <c r="L1004" s="12" t="s">
        <v>2838</v>
      </c>
    </row>
    <row r="1005" spans="1:12" ht="25.2" customHeight="1">
      <c r="A1005" s="59" t="s">
        <v>2246</v>
      </c>
      <c r="B1005" s="25" t="s">
        <v>1010</v>
      </c>
      <c r="C1005" s="99" t="s">
        <v>456</v>
      </c>
      <c r="D1005" s="12" t="s">
        <v>2251</v>
      </c>
      <c r="E1005" s="21" t="s">
        <v>2252</v>
      </c>
      <c r="F1005" s="28" t="s">
        <v>738</v>
      </c>
      <c r="G1005" s="69">
        <v>10</v>
      </c>
      <c r="H1005" s="69">
        <v>8</v>
      </c>
      <c r="I1005" s="69">
        <v>10</v>
      </c>
      <c r="J1005" s="108">
        <v>50</v>
      </c>
      <c r="K1005" s="56">
        <v>10</v>
      </c>
      <c r="L1005" s="12" t="s">
        <v>2838</v>
      </c>
    </row>
    <row r="1006" spans="1:12" ht="25.2" customHeight="1">
      <c r="A1006" s="59" t="s">
        <v>2246</v>
      </c>
      <c r="B1006" s="25" t="s">
        <v>1010</v>
      </c>
      <c r="C1006" s="99" t="s">
        <v>456</v>
      </c>
      <c r="D1006" s="12" t="s">
        <v>2253</v>
      </c>
      <c r="E1006" s="21" t="s">
        <v>2254</v>
      </c>
      <c r="F1006" s="28" t="s">
        <v>559</v>
      </c>
      <c r="G1006" s="69">
        <v>10</v>
      </c>
      <c r="H1006" s="69">
        <v>8</v>
      </c>
      <c r="I1006" s="69">
        <v>10</v>
      </c>
      <c r="J1006" s="108">
        <v>50</v>
      </c>
      <c r="K1006" s="56">
        <v>10</v>
      </c>
      <c r="L1006" s="12" t="s">
        <v>2838</v>
      </c>
    </row>
    <row r="1007" spans="1:12" ht="25.2" customHeight="1">
      <c r="A1007" s="59" t="s">
        <v>2274</v>
      </c>
      <c r="B1007" s="25" t="s">
        <v>2275</v>
      </c>
      <c r="C1007" s="99" t="s">
        <v>456</v>
      </c>
      <c r="D1007" s="12" t="s">
        <v>2276</v>
      </c>
      <c r="E1007" s="21" t="s">
        <v>2277</v>
      </c>
      <c r="F1007" s="28" t="s">
        <v>559</v>
      </c>
      <c r="G1007" s="69">
        <v>3</v>
      </c>
      <c r="H1007" s="69">
        <v>3</v>
      </c>
      <c r="I1007" s="69">
        <v>3</v>
      </c>
      <c r="J1007" s="108">
        <v>50</v>
      </c>
      <c r="K1007" s="56">
        <v>16.66</v>
      </c>
      <c r="L1007" s="12" t="s">
        <v>2838</v>
      </c>
    </row>
    <row r="1008" spans="1:12" ht="25.2" customHeight="1">
      <c r="A1008" s="59" t="s">
        <v>2274</v>
      </c>
      <c r="B1008" s="25" t="s">
        <v>2275</v>
      </c>
      <c r="C1008" s="99" t="s">
        <v>456</v>
      </c>
      <c r="D1008" s="12" t="s">
        <v>2278</v>
      </c>
      <c r="E1008" s="21" t="s">
        <v>2279</v>
      </c>
      <c r="F1008" s="28" t="s">
        <v>559</v>
      </c>
      <c r="G1008" s="69">
        <v>3</v>
      </c>
      <c r="H1008" s="69">
        <v>3</v>
      </c>
      <c r="I1008" s="69">
        <v>3</v>
      </c>
      <c r="J1008" s="108">
        <v>50</v>
      </c>
      <c r="K1008" s="56">
        <v>16.66</v>
      </c>
      <c r="L1008" s="12" t="s">
        <v>2838</v>
      </c>
    </row>
    <row r="1009" spans="1:12" ht="25.2" customHeight="1">
      <c r="A1009" s="59" t="s">
        <v>2274</v>
      </c>
      <c r="B1009" s="25" t="s">
        <v>2275</v>
      </c>
      <c r="C1009" s="99" t="s">
        <v>456</v>
      </c>
      <c r="D1009" s="12" t="s">
        <v>2280</v>
      </c>
      <c r="E1009" s="21" t="s">
        <v>2281</v>
      </c>
      <c r="F1009" s="28" t="s">
        <v>559</v>
      </c>
      <c r="G1009" s="69">
        <v>3</v>
      </c>
      <c r="H1009" s="69">
        <v>3</v>
      </c>
      <c r="I1009" s="69">
        <v>3</v>
      </c>
      <c r="J1009" s="108">
        <v>50</v>
      </c>
      <c r="K1009" s="56">
        <v>16.66</v>
      </c>
      <c r="L1009" s="12" t="s">
        <v>2838</v>
      </c>
    </row>
    <row r="1010" spans="1:12" ht="25.2" customHeight="1">
      <c r="A1010" s="59" t="s">
        <v>2691</v>
      </c>
      <c r="B1010" s="25" t="s">
        <v>2692</v>
      </c>
      <c r="C1010" s="99" t="s">
        <v>456</v>
      </c>
      <c r="D1010" s="12" t="s">
        <v>2693</v>
      </c>
      <c r="E1010" s="21" t="s">
        <v>2694</v>
      </c>
      <c r="F1010" s="28" t="s">
        <v>561</v>
      </c>
      <c r="G1010" s="69">
        <v>5</v>
      </c>
      <c r="H1010" s="69">
        <v>4</v>
      </c>
      <c r="I1010" s="69">
        <v>5</v>
      </c>
      <c r="J1010" s="108">
        <v>50</v>
      </c>
      <c r="K1010" s="56">
        <f t="shared" ref="K1010:K1012" si="28">50/5</f>
        <v>10</v>
      </c>
      <c r="L1010" s="12" t="s">
        <v>2838</v>
      </c>
    </row>
    <row r="1011" spans="1:12" ht="25.2" customHeight="1">
      <c r="A1011" s="59" t="s">
        <v>2691</v>
      </c>
      <c r="B1011" s="25" t="s">
        <v>2692</v>
      </c>
      <c r="C1011" s="99" t="s">
        <v>456</v>
      </c>
      <c r="D1011" s="12" t="s">
        <v>2695</v>
      </c>
      <c r="E1011" s="21" t="s">
        <v>2696</v>
      </c>
      <c r="F1011" s="28" t="s">
        <v>561</v>
      </c>
      <c r="G1011" s="69">
        <v>5</v>
      </c>
      <c r="H1011" s="69">
        <v>4</v>
      </c>
      <c r="I1011" s="69">
        <v>5</v>
      </c>
      <c r="J1011" s="108">
        <v>50</v>
      </c>
      <c r="K1011" s="56">
        <f t="shared" si="28"/>
        <v>10</v>
      </c>
      <c r="L1011" s="12" t="s">
        <v>2838</v>
      </c>
    </row>
    <row r="1012" spans="1:12" ht="25.2" customHeight="1">
      <c r="A1012" s="59" t="s">
        <v>2691</v>
      </c>
      <c r="B1012" s="25" t="s">
        <v>2692</v>
      </c>
      <c r="C1012" s="99" t="s">
        <v>456</v>
      </c>
      <c r="D1012" s="12" t="s">
        <v>2697</v>
      </c>
      <c r="E1012" s="21" t="s">
        <v>2698</v>
      </c>
      <c r="F1012" s="28" t="s">
        <v>561</v>
      </c>
      <c r="G1012" s="69">
        <v>5</v>
      </c>
      <c r="H1012" s="69">
        <v>4</v>
      </c>
      <c r="I1012" s="69">
        <v>5</v>
      </c>
      <c r="J1012" s="108">
        <v>50</v>
      </c>
      <c r="K1012" s="56">
        <f t="shared" si="28"/>
        <v>10</v>
      </c>
      <c r="L1012" s="12" t="s">
        <v>2838</v>
      </c>
    </row>
    <row r="1013" spans="1:12" ht="25.2" customHeight="1">
      <c r="A1013" s="59" t="s">
        <v>2699</v>
      </c>
      <c r="B1013" s="25" t="s">
        <v>2700</v>
      </c>
      <c r="C1013" s="99" t="s">
        <v>456</v>
      </c>
      <c r="D1013" s="12" t="s">
        <v>2701</v>
      </c>
      <c r="E1013" s="21" t="s">
        <v>2702</v>
      </c>
      <c r="F1013" s="28" t="s">
        <v>561</v>
      </c>
      <c r="G1013" s="69">
        <v>7</v>
      </c>
      <c r="H1013" s="69">
        <v>2</v>
      </c>
      <c r="I1013" s="69">
        <v>7</v>
      </c>
      <c r="J1013" s="108">
        <v>50</v>
      </c>
      <c r="K1013" s="56">
        <v>7.14</v>
      </c>
      <c r="L1013" s="12" t="s">
        <v>2838</v>
      </c>
    </row>
    <row r="1014" spans="1:12" ht="25.2" customHeight="1">
      <c r="A1014" s="381" t="s">
        <v>876</v>
      </c>
      <c r="B1014" s="382" t="s">
        <v>877</v>
      </c>
      <c r="C1014" s="383" t="s">
        <v>456</v>
      </c>
      <c r="D1014" s="382" t="s">
        <v>878</v>
      </c>
      <c r="E1014" s="384" t="s">
        <v>879</v>
      </c>
      <c r="F1014" s="385" t="s">
        <v>738</v>
      </c>
      <c r="G1014" s="383">
        <v>10</v>
      </c>
      <c r="H1014" s="383">
        <v>10</v>
      </c>
      <c r="I1014" s="383">
        <v>10</v>
      </c>
      <c r="J1014" s="383">
        <v>50</v>
      </c>
      <c r="K1014" s="386">
        <v>5</v>
      </c>
      <c r="L1014" s="443" t="s">
        <v>3066</v>
      </c>
    </row>
    <row r="1015" spans="1:12" ht="25.2" customHeight="1">
      <c r="A1015" s="387" t="s">
        <v>2966</v>
      </c>
      <c r="B1015" s="388" t="s">
        <v>796</v>
      </c>
      <c r="C1015" s="385" t="s">
        <v>456</v>
      </c>
      <c r="D1015" s="388" t="s">
        <v>1017</v>
      </c>
      <c r="E1015" s="389" t="s">
        <v>1018</v>
      </c>
      <c r="F1015" s="390" t="s">
        <v>738</v>
      </c>
      <c r="G1015" s="385">
        <v>14</v>
      </c>
      <c r="H1015" s="385">
        <v>14</v>
      </c>
      <c r="I1015" s="385">
        <v>14</v>
      </c>
      <c r="J1015" s="391">
        <v>50</v>
      </c>
      <c r="K1015" s="392">
        <v>3.57</v>
      </c>
      <c r="L1015" s="443" t="s">
        <v>3066</v>
      </c>
    </row>
    <row r="1016" spans="1:12" ht="25.2" customHeight="1">
      <c r="A1016" s="393" t="s">
        <v>2966</v>
      </c>
      <c r="B1016" s="382" t="s">
        <v>796</v>
      </c>
      <c r="C1016" s="383" t="s">
        <v>456</v>
      </c>
      <c r="D1016" s="382" t="s">
        <v>2967</v>
      </c>
      <c r="E1016" s="384" t="s">
        <v>868</v>
      </c>
      <c r="F1016" s="394" t="s">
        <v>738</v>
      </c>
      <c r="G1016" s="383">
        <v>14</v>
      </c>
      <c r="H1016" s="383">
        <v>14</v>
      </c>
      <c r="I1016" s="383">
        <v>14</v>
      </c>
      <c r="J1016" s="395">
        <v>50</v>
      </c>
      <c r="K1016" s="386">
        <v>3.57</v>
      </c>
      <c r="L1016" s="443" t="s">
        <v>3066</v>
      </c>
    </row>
    <row r="1017" spans="1:12" ht="25.2" customHeight="1">
      <c r="A1017" s="393" t="s">
        <v>2966</v>
      </c>
      <c r="B1017" s="382" t="s">
        <v>796</v>
      </c>
      <c r="C1017" s="383" t="s">
        <v>456</v>
      </c>
      <c r="D1017" s="382" t="s">
        <v>870</v>
      </c>
      <c r="E1017" s="384" t="s">
        <v>871</v>
      </c>
      <c r="F1017" s="394" t="s">
        <v>738</v>
      </c>
      <c r="G1017" s="383">
        <v>14</v>
      </c>
      <c r="H1017" s="383">
        <v>14</v>
      </c>
      <c r="I1017" s="383">
        <v>14</v>
      </c>
      <c r="J1017" s="395">
        <v>50</v>
      </c>
      <c r="K1017" s="386">
        <v>3.57</v>
      </c>
      <c r="L1017" s="443" t="s">
        <v>3066</v>
      </c>
    </row>
    <row r="1018" spans="1:12" ht="25.2" customHeight="1">
      <c r="A1018" s="387" t="s">
        <v>2966</v>
      </c>
      <c r="B1018" s="388" t="s">
        <v>796</v>
      </c>
      <c r="C1018" s="385" t="s">
        <v>456</v>
      </c>
      <c r="D1018" s="388" t="s">
        <v>2968</v>
      </c>
      <c r="E1018" s="389" t="s">
        <v>873</v>
      </c>
      <c r="F1018" s="390" t="s">
        <v>738</v>
      </c>
      <c r="G1018" s="385">
        <v>14</v>
      </c>
      <c r="H1018" s="385">
        <v>14</v>
      </c>
      <c r="I1018" s="385">
        <v>14</v>
      </c>
      <c r="J1018" s="391">
        <v>50</v>
      </c>
      <c r="K1018" s="392">
        <v>3.57</v>
      </c>
      <c r="L1018" s="443" t="s">
        <v>3066</v>
      </c>
    </row>
    <row r="1019" spans="1:12" ht="25.2" customHeight="1">
      <c r="A1019" s="393" t="s">
        <v>2966</v>
      </c>
      <c r="B1019" s="382" t="s">
        <v>796</v>
      </c>
      <c r="C1019" s="383" t="s">
        <v>456</v>
      </c>
      <c r="D1019" s="382" t="s">
        <v>2969</v>
      </c>
      <c r="E1019" s="384" t="s">
        <v>875</v>
      </c>
      <c r="F1019" s="394" t="s">
        <v>738</v>
      </c>
      <c r="G1019" s="383">
        <v>14</v>
      </c>
      <c r="H1019" s="383">
        <v>14</v>
      </c>
      <c r="I1019" s="383">
        <v>14</v>
      </c>
      <c r="J1019" s="395">
        <v>50</v>
      </c>
      <c r="K1019" s="386">
        <v>3.57</v>
      </c>
      <c r="L1019" s="443" t="s">
        <v>3066</v>
      </c>
    </row>
    <row r="1020" spans="1:12" ht="25.2" customHeight="1">
      <c r="A1020" s="393" t="s">
        <v>2966</v>
      </c>
      <c r="B1020" s="396" t="s">
        <v>796</v>
      </c>
      <c r="C1020" s="397" t="s">
        <v>456</v>
      </c>
      <c r="D1020" s="397" t="s">
        <v>2837</v>
      </c>
      <c r="E1020" s="398" t="s">
        <v>798</v>
      </c>
      <c r="F1020" s="394" t="s">
        <v>738</v>
      </c>
      <c r="G1020" s="383">
        <v>14</v>
      </c>
      <c r="H1020" s="383">
        <v>14</v>
      </c>
      <c r="I1020" s="383">
        <v>14</v>
      </c>
      <c r="J1020" s="395">
        <v>50</v>
      </c>
      <c r="K1020" s="386">
        <v>3.57</v>
      </c>
      <c r="L1020" s="443" t="s">
        <v>3066</v>
      </c>
    </row>
    <row r="1021" spans="1:12" ht="25.2" customHeight="1">
      <c r="A1021" s="399" t="s">
        <v>2966</v>
      </c>
      <c r="B1021" s="400" t="s">
        <v>796</v>
      </c>
      <c r="C1021" s="401" t="s">
        <v>456</v>
      </c>
      <c r="D1021" s="401" t="s">
        <v>799</v>
      </c>
      <c r="E1021" s="402" t="s">
        <v>2970</v>
      </c>
      <c r="F1021" s="390" t="s">
        <v>738</v>
      </c>
      <c r="G1021" s="385">
        <v>14</v>
      </c>
      <c r="H1021" s="385">
        <v>14</v>
      </c>
      <c r="I1021" s="385">
        <v>14</v>
      </c>
      <c r="J1021" s="391">
        <v>50</v>
      </c>
      <c r="K1021" s="392">
        <v>3.57</v>
      </c>
      <c r="L1021" s="443" t="s">
        <v>3066</v>
      </c>
    </row>
    <row r="1022" spans="1:12" ht="25.2" customHeight="1">
      <c r="A1022" s="403" t="s">
        <v>2966</v>
      </c>
      <c r="B1022" s="404" t="s">
        <v>796</v>
      </c>
      <c r="C1022" s="405" t="s">
        <v>456</v>
      </c>
      <c r="D1022" s="405" t="s">
        <v>801</v>
      </c>
      <c r="E1022" s="398" t="s">
        <v>802</v>
      </c>
      <c r="F1022" s="394" t="s">
        <v>738</v>
      </c>
      <c r="G1022" s="383">
        <v>14</v>
      </c>
      <c r="H1022" s="383">
        <v>14</v>
      </c>
      <c r="I1022" s="383">
        <v>14</v>
      </c>
      <c r="J1022" s="395">
        <v>50</v>
      </c>
      <c r="K1022" s="386">
        <v>3.57</v>
      </c>
      <c r="L1022" s="443" t="s">
        <v>3066</v>
      </c>
    </row>
    <row r="1023" spans="1:12" ht="25.2" customHeight="1">
      <c r="A1023" s="403" t="s">
        <v>2966</v>
      </c>
      <c r="B1023" s="404" t="s">
        <v>796</v>
      </c>
      <c r="C1023" s="405" t="s">
        <v>456</v>
      </c>
      <c r="D1023" s="405" t="s">
        <v>803</v>
      </c>
      <c r="E1023" s="398" t="s">
        <v>804</v>
      </c>
      <c r="F1023" s="394" t="s">
        <v>738</v>
      </c>
      <c r="G1023" s="383">
        <v>14</v>
      </c>
      <c r="H1023" s="383">
        <v>14</v>
      </c>
      <c r="I1023" s="383">
        <v>14</v>
      </c>
      <c r="J1023" s="395">
        <v>50</v>
      </c>
      <c r="K1023" s="386">
        <v>3.57</v>
      </c>
      <c r="L1023" s="443" t="s">
        <v>3066</v>
      </c>
    </row>
    <row r="1024" spans="1:12" ht="25.2" customHeight="1">
      <c r="A1024" s="399" t="s">
        <v>2966</v>
      </c>
      <c r="B1024" s="400" t="s">
        <v>796</v>
      </c>
      <c r="C1024" s="401" t="s">
        <v>456</v>
      </c>
      <c r="D1024" s="401" t="s">
        <v>805</v>
      </c>
      <c r="E1024" s="402" t="s">
        <v>806</v>
      </c>
      <c r="F1024" s="390" t="s">
        <v>738</v>
      </c>
      <c r="G1024" s="385">
        <v>14</v>
      </c>
      <c r="H1024" s="385">
        <v>14</v>
      </c>
      <c r="I1024" s="385">
        <v>14</v>
      </c>
      <c r="J1024" s="391">
        <v>50</v>
      </c>
      <c r="K1024" s="392">
        <v>3.57</v>
      </c>
      <c r="L1024" s="443" t="s">
        <v>3066</v>
      </c>
    </row>
    <row r="1025" spans="1:12" ht="25.2" customHeight="1">
      <c r="A1025" s="403" t="s">
        <v>2966</v>
      </c>
      <c r="B1025" s="404" t="s">
        <v>796</v>
      </c>
      <c r="C1025" s="405" t="s">
        <v>456</v>
      </c>
      <c r="D1025" s="405" t="s">
        <v>807</v>
      </c>
      <c r="E1025" s="406" t="s">
        <v>808</v>
      </c>
      <c r="F1025" s="394" t="s">
        <v>738</v>
      </c>
      <c r="G1025" s="383">
        <v>14</v>
      </c>
      <c r="H1025" s="383">
        <v>14</v>
      </c>
      <c r="I1025" s="383">
        <v>14</v>
      </c>
      <c r="J1025" s="395">
        <v>50</v>
      </c>
      <c r="K1025" s="386">
        <v>3.57</v>
      </c>
      <c r="L1025" s="443" t="s">
        <v>3066</v>
      </c>
    </row>
    <row r="1026" spans="1:12" ht="25.2" customHeight="1">
      <c r="A1026" s="403" t="s">
        <v>2966</v>
      </c>
      <c r="B1026" s="404" t="s">
        <v>796</v>
      </c>
      <c r="C1026" s="405" t="s">
        <v>456</v>
      </c>
      <c r="D1026" s="405" t="s">
        <v>2971</v>
      </c>
      <c r="E1026" s="406" t="s">
        <v>810</v>
      </c>
      <c r="F1026" s="394" t="s">
        <v>738</v>
      </c>
      <c r="G1026" s="383">
        <v>14</v>
      </c>
      <c r="H1026" s="383">
        <v>14</v>
      </c>
      <c r="I1026" s="383">
        <v>14</v>
      </c>
      <c r="J1026" s="395">
        <v>50</v>
      </c>
      <c r="K1026" s="386">
        <v>3.57</v>
      </c>
      <c r="L1026" s="443" t="s">
        <v>3066</v>
      </c>
    </row>
    <row r="1027" spans="1:12" ht="25.2" customHeight="1">
      <c r="A1027" s="399" t="s">
        <v>2966</v>
      </c>
      <c r="B1027" s="400" t="s">
        <v>796</v>
      </c>
      <c r="C1027" s="401" t="s">
        <v>456</v>
      </c>
      <c r="D1027" s="401" t="s">
        <v>2972</v>
      </c>
      <c r="E1027" s="407" t="s">
        <v>812</v>
      </c>
      <c r="F1027" s="390" t="s">
        <v>738</v>
      </c>
      <c r="G1027" s="385">
        <v>14</v>
      </c>
      <c r="H1027" s="385">
        <v>14</v>
      </c>
      <c r="I1027" s="385">
        <v>14</v>
      </c>
      <c r="J1027" s="391">
        <v>50</v>
      </c>
      <c r="K1027" s="392">
        <v>3.57</v>
      </c>
      <c r="L1027" s="443" t="s">
        <v>3066</v>
      </c>
    </row>
    <row r="1028" spans="1:12" ht="25.2" customHeight="1">
      <c r="A1028" s="403" t="s">
        <v>2966</v>
      </c>
      <c r="B1028" s="404" t="s">
        <v>796</v>
      </c>
      <c r="C1028" s="405" t="s">
        <v>456</v>
      </c>
      <c r="D1028" s="405" t="s">
        <v>2973</v>
      </c>
      <c r="E1028" s="406" t="s">
        <v>814</v>
      </c>
      <c r="F1028" s="394" t="s">
        <v>738</v>
      </c>
      <c r="G1028" s="383">
        <v>14</v>
      </c>
      <c r="H1028" s="383">
        <v>14</v>
      </c>
      <c r="I1028" s="383">
        <v>14</v>
      </c>
      <c r="J1028" s="395">
        <v>50</v>
      </c>
      <c r="K1028" s="386">
        <v>3.57</v>
      </c>
      <c r="L1028" s="443" t="s">
        <v>3066</v>
      </c>
    </row>
    <row r="1029" spans="1:12" ht="25.2" customHeight="1">
      <c r="A1029" s="403" t="s">
        <v>2966</v>
      </c>
      <c r="B1029" s="404" t="s">
        <v>796</v>
      </c>
      <c r="C1029" s="405" t="s">
        <v>456</v>
      </c>
      <c r="D1029" s="405" t="s">
        <v>2974</v>
      </c>
      <c r="E1029" s="406" t="s">
        <v>816</v>
      </c>
      <c r="F1029" s="394" t="s">
        <v>738</v>
      </c>
      <c r="G1029" s="383">
        <v>14</v>
      </c>
      <c r="H1029" s="383">
        <v>14</v>
      </c>
      <c r="I1029" s="383">
        <v>14</v>
      </c>
      <c r="J1029" s="395">
        <v>50</v>
      </c>
      <c r="K1029" s="386">
        <v>3.57</v>
      </c>
      <c r="L1029" s="443" t="s">
        <v>3066</v>
      </c>
    </row>
    <row r="1030" spans="1:12" ht="25.2" customHeight="1">
      <c r="A1030" s="399" t="s">
        <v>2966</v>
      </c>
      <c r="B1030" s="400" t="s">
        <v>796</v>
      </c>
      <c r="C1030" s="401" t="s">
        <v>456</v>
      </c>
      <c r="D1030" s="401" t="s">
        <v>817</v>
      </c>
      <c r="E1030" s="407" t="s">
        <v>818</v>
      </c>
      <c r="F1030" s="390" t="s">
        <v>738</v>
      </c>
      <c r="G1030" s="385">
        <v>14</v>
      </c>
      <c r="H1030" s="385">
        <v>14</v>
      </c>
      <c r="I1030" s="385">
        <v>14</v>
      </c>
      <c r="J1030" s="391">
        <v>50</v>
      </c>
      <c r="K1030" s="392">
        <v>3.57</v>
      </c>
      <c r="L1030" s="443" t="s">
        <v>3066</v>
      </c>
    </row>
    <row r="1031" spans="1:12" ht="25.2" customHeight="1">
      <c r="A1031" s="403" t="s">
        <v>2966</v>
      </c>
      <c r="B1031" s="404" t="s">
        <v>796</v>
      </c>
      <c r="C1031" s="405" t="s">
        <v>456</v>
      </c>
      <c r="D1031" s="405" t="s">
        <v>819</v>
      </c>
      <c r="E1031" s="406" t="s">
        <v>820</v>
      </c>
      <c r="F1031" s="394" t="s">
        <v>738</v>
      </c>
      <c r="G1031" s="383">
        <v>14</v>
      </c>
      <c r="H1031" s="383">
        <v>14</v>
      </c>
      <c r="I1031" s="383">
        <v>14</v>
      </c>
      <c r="J1031" s="395">
        <v>50</v>
      </c>
      <c r="K1031" s="386">
        <v>3.57</v>
      </c>
      <c r="L1031" s="443" t="s">
        <v>3066</v>
      </c>
    </row>
    <row r="1032" spans="1:12" ht="25.2" customHeight="1">
      <c r="A1032" s="403" t="s">
        <v>2966</v>
      </c>
      <c r="B1032" s="404" t="s">
        <v>796</v>
      </c>
      <c r="C1032" s="405" t="s">
        <v>456</v>
      </c>
      <c r="D1032" s="405" t="s">
        <v>821</v>
      </c>
      <c r="E1032" s="406" t="s">
        <v>822</v>
      </c>
      <c r="F1032" s="394" t="s">
        <v>738</v>
      </c>
      <c r="G1032" s="383">
        <v>14</v>
      </c>
      <c r="H1032" s="383">
        <v>14</v>
      </c>
      <c r="I1032" s="383">
        <v>14</v>
      </c>
      <c r="J1032" s="395">
        <v>50</v>
      </c>
      <c r="K1032" s="386">
        <v>3.57</v>
      </c>
      <c r="L1032" s="443" t="s">
        <v>3066</v>
      </c>
    </row>
    <row r="1033" spans="1:12" ht="25.2" customHeight="1">
      <c r="A1033" s="399" t="s">
        <v>2966</v>
      </c>
      <c r="B1033" s="400" t="s">
        <v>796</v>
      </c>
      <c r="C1033" s="401" t="s">
        <v>456</v>
      </c>
      <c r="D1033" s="401" t="s">
        <v>823</v>
      </c>
      <c r="E1033" s="407" t="s">
        <v>824</v>
      </c>
      <c r="F1033" s="390" t="s">
        <v>738</v>
      </c>
      <c r="G1033" s="385">
        <v>14</v>
      </c>
      <c r="H1033" s="385">
        <v>14</v>
      </c>
      <c r="I1033" s="385">
        <v>14</v>
      </c>
      <c r="J1033" s="391">
        <v>50</v>
      </c>
      <c r="K1033" s="392">
        <v>3.57</v>
      </c>
      <c r="L1033" s="443" t="s">
        <v>3066</v>
      </c>
    </row>
    <row r="1034" spans="1:12" ht="25.2" customHeight="1">
      <c r="A1034" s="403" t="s">
        <v>2966</v>
      </c>
      <c r="B1034" s="404" t="s">
        <v>796</v>
      </c>
      <c r="C1034" s="405" t="s">
        <v>456</v>
      </c>
      <c r="D1034" s="405" t="s">
        <v>825</v>
      </c>
      <c r="E1034" s="406" t="s">
        <v>826</v>
      </c>
      <c r="F1034" s="394" t="s">
        <v>738</v>
      </c>
      <c r="G1034" s="383">
        <v>14</v>
      </c>
      <c r="H1034" s="383">
        <v>14</v>
      </c>
      <c r="I1034" s="383">
        <v>14</v>
      </c>
      <c r="J1034" s="395">
        <v>50</v>
      </c>
      <c r="K1034" s="386">
        <v>3.57</v>
      </c>
      <c r="L1034" s="443" t="s">
        <v>3066</v>
      </c>
    </row>
    <row r="1035" spans="1:12" ht="25.2" customHeight="1">
      <c r="A1035" s="403" t="s">
        <v>2966</v>
      </c>
      <c r="B1035" s="404" t="s">
        <v>796</v>
      </c>
      <c r="C1035" s="405" t="s">
        <v>456</v>
      </c>
      <c r="D1035" s="405" t="s">
        <v>827</v>
      </c>
      <c r="E1035" s="406" t="s">
        <v>828</v>
      </c>
      <c r="F1035" s="394" t="s">
        <v>738</v>
      </c>
      <c r="G1035" s="383">
        <v>14</v>
      </c>
      <c r="H1035" s="383">
        <v>14</v>
      </c>
      <c r="I1035" s="383">
        <v>14</v>
      </c>
      <c r="J1035" s="395">
        <v>50</v>
      </c>
      <c r="K1035" s="386">
        <v>3.57</v>
      </c>
      <c r="L1035" s="443" t="s">
        <v>3066</v>
      </c>
    </row>
    <row r="1036" spans="1:12" ht="25.2" customHeight="1">
      <c r="A1036" s="399" t="s">
        <v>2966</v>
      </c>
      <c r="B1036" s="400" t="s">
        <v>796</v>
      </c>
      <c r="C1036" s="401" t="s">
        <v>456</v>
      </c>
      <c r="D1036" s="401" t="s">
        <v>829</v>
      </c>
      <c r="E1036" s="407" t="s">
        <v>830</v>
      </c>
      <c r="F1036" s="390" t="s">
        <v>738</v>
      </c>
      <c r="G1036" s="385">
        <v>14</v>
      </c>
      <c r="H1036" s="385">
        <v>14</v>
      </c>
      <c r="I1036" s="385">
        <v>14</v>
      </c>
      <c r="J1036" s="391">
        <v>50</v>
      </c>
      <c r="K1036" s="392">
        <v>3.57</v>
      </c>
      <c r="L1036" s="443" t="s">
        <v>3066</v>
      </c>
    </row>
    <row r="1037" spans="1:12" ht="25.2" customHeight="1">
      <c r="A1037" s="403" t="s">
        <v>2966</v>
      </c>
      <c r="B1037" s="404" t="s">
        <v>796</v>
      </c>
      <c r="C1037" s="405" t="s">
        <v>456</v>
      </c>
      <c r="D1037" s="405" t="s">
        <v>831</v>
      </c>
      <c r="E1037" s="406" t="s">
        <v>832</v>
      </c>
      <c r="F1037" s="394" t="s">
        <v>738</v>
      </c>
      <c r="G1037" s="383">
        <v>14</v>
      </c>
      <c r="H1037" s="383">
        <v>14</v>
      </c>
      <c r="I1037" s="383">
        <v>14</v>
      </c>
      <c r="J1037" s="395">
        <v>50</v>
      </c>
      <c r="K1037" s="386">
        <v>3.57</v>
      </c>
      <c r="L1037" s="443" t="s">
        <v>3066</v>
      </c>
    </row>
    <row r="1038" spans="1:12" ht="25.2" customHeight="1">
      <c r="A1038" s="403" t="s">
        <v>2966</v>
      </c>
      <c r="B1038" s="404" t="s">
        <v>796</v>
      </c>
      <c r="C1038" s="405" t="s">
        <v>456</v>
      </c>
      <c r="D1038" s="405" t="s">
        <v>833</v>
      </c>
      <c r="E1038" s="406" t="s">
        <v>834</v>
      </c>
      <c r="F1038" s="394" t="s">
        <v>738</v>
      </c>
      <c r="G1038" s="383">
        <v>14</v>
      </c>
      <c r="H1038" s="383">
        <v>14</v>
      </c>
      <c r="I1038" s="383">
        <v>14</v>
      </c>
      <c r="J1038" s="395">
        <v>50</v>
      </c>
      <c r="K1038" s="386">
        <v>3.57</v>
      </c>
      <c r="L1038" s="443" t="s">
        <v>3066</v>
      </c>
    </row>
    <row r="1039" spans="1:12" ht="25.2" customHeight="1">
      <c r="A1039" s="399" t="s">
        <v>2966</v>
      </c>
      <c r="B1039" s="400" t="s">
        <v>796</v>
      </c>
      <c r="C1039" s="401" t="s">
        <v>456</v>
      </c>
      <c r="D1039" s="401" t="s">
        <v>835</v>
      </c>
      <c r="E1039" s="407" t="s">
        <v>836</v>
      </c>
      <c r="F1039" s="390" t="s">
        <v>738</v>
      </c>
      <c r="G1039" s="385">
        <v>14</v>
      </c>
      <c r="H1039" s="385">
        <v>14</v>
      </c>
      <c r="I1039" s="385">
        <v>14</v>
      </c>
      <c r="J1039" s="391">
        <v>50</v>
      </c>
      <c r="K1039" s="392">
        <v>3.57</v>
      </c>
      <c r="L1039" s="443" t="s">
        <v>3066</v>
      </c>
    </row>
    <row r="1040" spans="1:12" ht="25.2" customHeight="1">
      <c r="A1040" s="403" t="s">
        <v>2966</v>
      </c>
      <c r="B1040" s="404" t="s">
        <v>796</v>
      </c>
      <c r="C1040" s="405" t="s">
        <v>456</v>
      </c>
      <c r="D1040" s="405" t="s">
        <v>837</v>
      </c>
      <c r="E1040" s="406" t="s">
        <v>838</v>
      </c>
      <c r="F1040" s="394" t="s">
        <v>738</v>
      </c>
      <c r="G1040" s="383">
        <v>14</v>
      </c>
      <c r="H1040" s="383">
        <v>14</v>
      </c>
      <c r="I1040" s="383">
        <v>14</v>
      </c>
      <c r="J1040" s="395">
        <v>50</v>
      </c>
      <c r="K1040" s="386">
        <v>3.57</v>
      </c>
      <c r="L1040" s="443" t="s">
        <v>3066</v>
      </c>
    </row>
    <row r="1041" spans="1:12" ht="25.2" customHeight="1">
      <c r="A1041" s="403" t="s">
        <v>2966</v>
      </c>
      <c r="B1041" s="404" t="s">
        <v>796</v>
      </c>
      <c r="C1041" s="405" t="s">
        <v>456</v>
      </c>
      <c r="D1041" s="405" t="s">
        <v>839</v>
      </c>
      <c r="E1041" s="406" t="s">
        <v>840</v>
      </c>
      <c r="F1041" s="394" t="s">
        <v>738</v>
      </c>
      <c r="G1041" s="383">
        <v>14</v>
      </c>
      <c r="H1041" s="383">
        <v>14</v>
      </c>
      <c r="I1041" s="383">
        <v>14</v>
      </c>
      <c r="J1041" s="395">
        <v>50</v>
      </c>
      <c r="K1041" s="386">
        <v>3.57</v>
      </c>
      <c r="L1041" s="443" t="s">
        <v>3066</v>
      </c>
    </row>
    <row r="1042" spans="1:12" ht="25.2" customHeight="1">
      <c r="A1042" s="399" t="s">
        <v>2966</v>
      </c>
      <c r="B1042" s="400" t="s">
        <v>796</v>
      </c>
      <c r="C1042" s="401" t="s">
        <v>456</v>
      </c>
      <c r="D1042" s="401" t="s">
        <v>841</v>
      </c>
      <c r="E1042" s="407" t="s">
        <v>842</v>
      </c>
      <c r="F1042" s="390" t="s">
        <v>738</v>
      </c>
      <c r="G1042" s="385">
        <v>14</v>
      </c>
      <c r="H1042" s="385">
        <v>14</v>
      </c>
      <c r="I1042" s="385">
        <v>14</v>
      </c>
      <c r="J1042" s="391">
        <v>50</v>
      </c>
      <c r="K1042" s="392">
        <v>3.57</v>
      </c>
      <c r="L1042" s="443" t="s">
        <v>3066</v>
      </c>
    </row>
    <row r="1043" spans="1:12" ht="25.2" customHeight="1">
      <c r="A1043" s="408" t="s">
        <v>2966</v>
      </c>
      <c r="B1043" s="409" t="s">
        <v>796</v>
      </c>
      <c r="C1043" s="410" t="s">
        <v>456</v>
      </c>
      <c r="D1043" s="410" t="s">
        <v>2975</v>
      </c>
      <c r="E1043" s="411" t="s">
        <v>2976</v>
      </c>
      <c r="F1043" s="394" t="s">
        <v>738</v>
      </c>
      <c r="G1043" s="412">
        <v>14</v>
      </c>
      <c r="H1043" s="412">
        <v>14</v>
      </c>
      <c r="I1043" s="412">
        <v>14</v>
      </c>
      <c r="J1043" s="413">
        <v>50</v>
      </c>
      <c r="K1043" s="386">
        <v>3.57</v>
      </c>
      <c r="L1043" s="443" t="s">
        <v>3066</v>
      </c>
    </row>
    <row r="1044" spans="1:12" ht="25.2" customHeight="1">
      <c r="A1044" s="399" t="s">
        <v>2966</v>
      </c>
      <c r="B1044" s="400" t="s">
        <v>796</v>
      </c>
      <c r="C1044" s="401" t="s">
        <v>456</v>
      </c>
      <c r="D1044" s="401" t="s">
        <v>845</v>
      </c>
      <c r="E1044" s="407" t="s">
        <v>2977</v>
      </c>
      <c r="F1044" s="394" t="s">
        <v>738</v>
      </c>
      <c r="G1044" s="385">
        <v>14</v>
      </c>
      <c r="H1044" s="385">
        <v>14</v>
      </c>
      <c r="I1044" s="385">
        <v>14</v>
      </c>
      <c r="J1044" s="391">
        <v>50</v>
      </c>
      <c r="K1044" s="386">
        <v>3.57</v>
      </c>
      <c r="L1044" s="443" t="s">
        <v>3066</v>
      </c>
    </row>
    <row r="1045" spans="1:12" ht="25.2" customHeight="1">
      <c r="A1045" s="399" t="s">
        <v>2966</v>
      </c>
      <c r="B1045" s="400" t="s">
        <v>796</v>
      </c>
      <c r="C1045" s="401" t="s">
        <v>456</v>
      </c>
      <c r="D1045" s="401" t="s">
        <v>2978</v>
      </c>
      <c r="E1045" s="407" t="s">
        <v>2979</v>
      </c>
      <c r="F1045" s="390" t="s">
        <v>738</v>
      </c>
      <c r="G1045" s="385">
        <v>14</v>
      </c>
      <c r="H1045" s="385">
        <v>14</v>
      </c>
      <c r="I1045" s="385">
        <v>14</v>
      </c>
      <c r="J1045" s="391">
        <v>50</v>
      </c>
      <c r="K1045" s="392">
        <v>3.57</v>
      </c>
      <c r="L1045" s="443" t="s">
        <v>3066</v>
      </c>
    </row>
    <row r="1046" spans="1:12" ht="25.2" customHeight="1">
      <c r="A1046" s="403" t="s">
        <v>2966</v>
      </c>
      <c r="B1046" s="404" t="s">
        <v>796</v>
      </c>
      <c r="C1046" s="405" t="s">
        <v>456</v>
      </c>
      <c r="D1046" s="405" t="s">
        <v>849</v>
      </c>
      <c r="E1046" s="406" t="s">
        <v>2980</v>
      </c>
      <c r="F1046" s="394" t="s">
        <v>738</v>
      </c>
      <c r="G1046" s="383">
        <v>14</v>
      </c>
      <c r="H1046" s="383">
        <v>14</v>
      </c>
      <c r="I1046" s="383">
        <v>14</v>
      </c>
      <c r="J1046" s="395">
        <v>50</v>
      </c>
      <c r="K1046" s="386">
        <v>3.57</v>
      </c>
      <c r="L1046" s="443" t="s">
        <v>3066</v>
      </c>
    </row>
    <row r="1047" spans="1:12" ht="25.2" customHeight="1">
      <c r="A1047" s="403" t="s">
        <v>2966</v>
      </c>
      <c r="B1047" s="404" t="s">
        <v>796</v>
      </c>
      <c r="C1047" s="405" t="s">
        <v>456</v>
      </c>
      <c r="D1047" s="405" t="s">
        <v>851</v>
      </c>
      <c r="E1047" s="406" t="s">
        <v>2981</v>
      </c>
      <c r="F1047" s="394" t="s">
        <v>738</v>
      </c>
      <c r="G1047" s="383">
        <v>14</v>
      </c>
      <c r="H1047" s="383">
        <v>14</v>
      </c>
      <c r="I1047" s="383">
        <v>14</v>
      </c>
      <c r="J1047" s="395">
        <v>50</v>
      </c>
      <c r="K1047" s="386">
        <v>3.57</v>
      </c>
      <c r="L1047" s="443" t="s">
        <v>3066</v>
      </c>
    </row>
    <row r="1048" spans="1:12" ht="25.2" customHeight="1">
      <c r="A1048" s="387" t="s">
        <v>2966</v>
      </c>
      <c r="B1048" s="414" t="s">
        <v>796</v>
      </c>
      <c r="C1048" s="415" t="s">
        <v>456</v>
      </c>
      <c r="D1048" s="415" t="s">
        <v>853</v>
      </c>
      <c r="E1048" s="416" t="s">
        <v>2982</v>
      </c>
      <c r="F1048" s="390" t="s">
        <v>738</v>
      </c>
      <c r="G1048" s="385">
        <v>14</v>
      </c>
      <c r="H1048" s="385">
        <v>14</v>
      </c>
      <c r="I1048" s="385">
        <v>14</v>
      </c>
      <c r="J1048" s="391">
        <v>50</v>
      </c>
      <c r="K1048" s="392">
        <v>3.57</v>
      </c>
      <c r="L1048" s="443" t="s">
        <v>3066</v>
      </c>
    </row>
    <row r="1049" spans="1:12" ht="25.2" customHeight="1">
      <c r="A1049" s="403" t="s">
        <v>2966</v>
      </c>
      <c r="B1049" s="404" t="s">
        <v>796</v>
      </c>
      <c r="C1049" s="405" t="s">
        <v>456</v>
      </c>
      <c r="D1049" s="405" t="s">
        <v>855</v>
      </c>
      <c r="E1049" s="406" t="s">
        <v>2983</v>
      </c>
      <c r="F1049" s="394" t="s">
        <v>738</v>
      </c>
      <c r="G1049" s="383">
        <v>14</v>
      </c>
      <c r="H1049" s="383">
        <v>14</v>
      </c>
      <c r="I1049" s="383">
        <v>14</v>
      </c>
      <c r="J1049" s="395">
        <v>50</v>
      </c>
      <c r="K1049" s="386">
        <v>3.57</v>
      </c>
      <c r="L1049" s="443" t="s">
        <v>3066</v>
      </c>
    </row>
    <row r="1050" spans="1:12" ht="25.2" customHeight="1">
      <c r="A1050" s="399" t="s">
        <v>2966</v>
      </c>
      <c r="B1050" s="400" t="s">
        <v>796</v>
      </c>
      <c r="C1050" s="401" t="s">
        <v>456</v>
      </c>
      <c r="D1050" s="401" t="s">
        <v>857</v>
      </c>
      <c r="E1050" s="407" t="s">
        <v>2984</v>
      </c>
      <c r="F1050" s="390" t="s">
        <v>738</v>
      </c>
      <c r="G1050" s="385">
        <v>14</v>
      </c>
      <c r="H1050" s="385">
        <v>14</v>
      </c>
      <c r="I1050" s="385">
        <v>14</v>
      </c>
      <c r="J1050" s="391">
        <v>50</v>
      </c>
      <c r="K1050" s="386">
        <v>3.57</v>
      </c>
      <c r="L1050" s="443" t="s">
        <v>3066</v>
      </c>
    </row>
    <row r="1051" spans="1:12" ht="25.2" customHeight="1">
      <c r="A1051" s="403" t="s">
        <v>2966</v>
      </c>
      <c r="B1051" s="404" t="s">
        <v>796</v>
      </c>
      <c r="C1051" s="405" t="s">
        <v>456</v>
      </c>
      <c r="D1051" s="405" t="s">
        <v>2985</v>
      </c>
      <c r="E1051" s="406" t="s">
        <v>2986</v>
      </c>
      <c r="F1051" s="394" t="s">
        <v>738</v>
      </c>
      <c r="G1051" s="383">
        <v>14</v>
      </c>
      <c r="H1051" s="383">
        <v>14</v>
      </c>
      <c r="I1051" s="383">
        <v>14</v>
      </c>
      <c r="J1051" s="395">
        <v>50</v>
      </c>
      <c r="K1051" s="392">
        <v>3.57</v>
      </c>
      <c r="L1051" s="443" t="s">
        <v>3066</v>
      </c>
    </row>
    <row r="1052" spans="1:12" ht="25.2" customHeight="1">
      <c r="A1052" s="399" t="s">
        <v>2966</v>
      </c>
      <c r="B1052" s="400" t="s">
        <v>796</v>
      </c>
      <c r="C1052" s="401" t="s">
        <v>456</v>
      </c>
      <c r="D1052" s="401" t="s">
        <v>861</v>
      </c>
      <c r="E1052" s="407" t="s">
        <v>2987</v>
      </c>
      <c r="F1052" s="390" t="s">
        <v>738</v>
      </c>
      <c r="G1052" s="385">
        <v>14</v>
      </c>
      <c r="H1052" s="385">
        <v>14</v>
      </c>
      <c r="I1052" s="385">
        <v>14</v>
      </c>
      <c r="J1052" s="391">
        <v>50</v>
      </c>
      <c r="K1052" s="386">
        <v>3.57</v>
      </c>
      <c r="L1052" s="443" t="s">
        <v>3066</v>
      </c>
    </row>
    <row r="1053" spans="1:12" ht="25.2" customHeight="1">
      <c r="A1053" s="403" t="s">
        <v>2966</v>
      </c>
      <c r="B1053" s="404" t="s">
        <v>796</v>
      </c>
      <c r="C1053" s="405" t="s">
        <v>456</v>
      </c>
      <c r="D1053" s="405" t="s">
        <v>863</v>
      </c>
      <c r="E1053" s="406" t="s">
        <v>2988</v>
      </c>
      <c r="F1053" s="394" t="s">
        <v>738</v>
      </c>
      <c r="G1053" s="383">
        <v>14</v>
      </c>
      <c r="H1053" s="383">
        <v>14</v>
      </c>
      <c r="I1053" s="383">
        <v>14</v>
      </c>
      <c r="J1053" s="395">
        <v>50</v>
      </c>
      <c r="K1053" s="386">
        <v>3.57</v>
      </c>
      <c r="L1053" s="443" t="s">
        <v>3066</v>
      </c>
    </row>
    <row r="1054" spans="1:12" ht="25.2" customHeight="1">
      <c r="A1054" s="399" t="s">
        <v>2966</v>
      </c>
      <c r="B1054" s="400" t="s">
        <v>796</v>
      </c>
      <c r="C1054" s="401" t="s">
        <v>456</v>
      </c>
      <c r="D1054" s="401" t="s">
        <v>865</v>
      </c>
      <c r="E1054" s="407" t="s">
        <v>2989</v>
      </c>
      <c r="F1054" s="390" t="s">
        <v>738</v>
      </c>
      <c r="G1054" s="385">
        <v>14</v>
      </c>
      <c r="H1054" s="385">
        <v>14</v>
      </c>
      <c r="I1054" s="385">
        <v>14</v>
      </c>
      <c r="J1054" s="391">
        <v>50</v>
      </c>
      <c r="K1054" s="392">
        <v>3.57</v>
      </c>
      <c r="L1054" s="443" t="s">
        <v>3066</v>
      </c>
    </row>
    <row r="1055" spans="1:12" ht="25.2" customHeight="1">
      <c r="A1055" s="399" t="s">
        <v>2966</v>
      </c>
      <c r="B1055" s="400" t="s">
        <v>796</v>
      </c>
      <c r="C1055" s="401" t="s">
        <v>456</v>
      </c>
      <c r="D1055" s="12" t="s">
        <v>2990</v>
      </c>
      <c r="E1055" s="407" t="s">
        <v>2991</v>
      </c>
      <c r="F1055" s="28" t="s">
        <v>738</v>
      </c>
      <c r="G1055" s="21">
        <v>14</v>
      </c>
      <c r="H1055" s="21">
        <v>14</v>
      </c>
      <c r="I1055" s="21">
        <v>14</v>
      </c>
      <c r="J1055" s="63">
        <v>50</v>
      </c>
      <c r="K1055" s="15">
        <v>3.57</v>
      </c>
      <c r="L1055" s="443" t="s">
        <v>3066</v>
      </c>
    </row>
    <row r="1056" spans="1:12" ht="25.2" customHeight="1">
      <c r="A1056" s="399" t="s">
        <v>2966</v>
      </c>
      <c r="B1056" s="400" t="s">
        <v>796</v>
      </c>
      <c r="C1056" s="401" t="s">
        <v>456</v>
      </c>
      <c r="D1056" s="12" t="s">
        <v>2992</v>
      </c>
      <c r="E1056" s="407" t="s">
        <v>2993</v>
      </c>
      <c r="F1056" s="28" t="s">
        <v>738</v>
      </c>
      <c r="G1056" s="21">
        <v>14</v>
      </c>
      <c r="H1056" s="21">
        <v>14</v>
      </c>
      <c r="I1056" s="21">
        <v>14</v>
      </c>
      <c r="J1056" s="63">
        <v>50</v>
      </c>
      <c r="K1056" s="15">
        <v>3.57</v>
      </c>
      <c r="L1056" s="443" t="s">
        <v>3066</v>
      </c>
    </row>
    <row r="1057" spans="1:12" ht="25.2" customHeight="1">
      <c r="A1057" s="417" t="s">
        <v>2994</v>
      </c>
      <c r="B1057" s="418" t="s">
        <v>482</v>
      </c>
      <c r="C1057" s="419" t="s">
        <v>456</v>
      </c>
      <c r="D1057" s="418" t="s">
        <v>2995</v>
      </c>
      <c r="E1057" s="389" t="s">
        <v>484</v>
      </c>
      <c r="F1057" s="420" t="s">
        <v>478</v>
      </c>
      <c r="G1057" s="419">
        <v>7</v>
      </c>
      <c r="H1057" s="419">
        <v>6</v>
      </c>
      <c r="I1057" s="419">
        <v>7</v>
      </c>
      <c r="J1057" s="421">
        <v>50</v>
      </c>
      <c r="K1057" s="422">
        <v>7.15</v>
      </c>
      <c r="L1057" s="443" t="s">
        <v>3066</v>
      </c>
    </row>
    <row r="1058" spans="1:12" ht="25.2" customHeight="1">
      <c r="A1058" s="423" t="s">
        <v>2994</v>
      </c>
      <c r="B1058" s="424" t="s">
        <v>482</v>
      </c>
      <c r="C1058" s="425" t="s">
        <v>456</v>
      </c>
      <c r="D1058" s="424" t="s">
        <v>2996</v>
      </c>
      <c r="E1058" s="384" t="s">
        <v>486</v>
      </c>
      <c r="F1058" s="426" t="s">
        <v>478</v>
      </c>
      <c r="G1058" s="425">
        <v>7</v>
      </c>
      <c r="H1058" s="425">
        <v>6</v>
      </c>
      <c r="I1058" s="425">
        <v>7</v>
      </c>
      <c r="J1058" s="427">
        <v>50</v>
      </c>
      <c r="K1058" s="428">
        <v>7.15</v>
      </c>
      <c r="L1058" s="443" t="s">
        <v>3066</v>
      </c>
    </row>
    <row r="1059" spans="1:12" ht="25.2" customHeight="1">
      <c r="A1059" s="429" t="s">
        <v>1705</v>
      </c>
      <c r="B1059" s="388" t="s">
        <v>1531</v>
      </c>
      <c r="C1059" s="385" t="s">
        <v>456</v>
      </c>
      <c r="D1059" s="430" t="s">
        <v>1532</v>
      </c>
      <c r="E1059" s="431" t="s">
        <v>1533</v>
      </c>
      <c r="F1059" s="390" t="s">
        <v>738</v>
      </c>
      <c r="G1059" s="385">
        <v>6</v>
      </c>
      <c r="H1059" s="385">
        <v>5</v>
      </c>
      <c r="I1059" s="385">
        <v>6</v>
      </c>
      <c r="J1059" s="391">
        <v>50</v>
      </c>
      <c r="K1059" s="392">
        <v>8.33</v>
      </c>
      <c r="L1059" s="443" t="s">
        <v>3066</v>
      </c>
    </row>
    <row r="1060" spans="1:12" ht="25.2" customHeight="1">
      <c r="A1060" s="12" t="s">
        <v>2997</v>
      </c>
      <c r="B1060" s="12" t="s">
        <v>546</v>
      </c>
      <c r="C1060" s="21" t="s">
        <v>456</v>
      </c>
      <c r="D1060" s="12" t="s">
        <v>2998</v>
      </c>
      <c r="E1060" s="431" t="s">
        <v>529</v>
      </c>
      <c r="F1060" s="28" t="s">
        <v>738</v>
      </c>
      <c r="G1060" s="21">
        <v>8</v>
      </c>
      <c r="H1060" s="21">
        <v>6</v>
      </c>
      <c r="I1060" s="21">
        <v>8</v>
      </c>
      <c r="J1060" s="63">
        <v>50</v>
      </c>
      <c r="K1060" s="15">
        <v>6.25</v>
      </c>
      <c r="L1060" s="443" t="s">
        <v>3066</v>
      </c>
    </row>
    <row r="1061" spans="1:12" ht="25.2" customHeight="1">
      <c r="A1061" s="12" t="s">
        <v>2999</v>
      </c>
      <c r="B1061" s="12" t="s">
        <v>542</v>
      </c>
      <c r="C1061" s="21" t="s">
        <v>456</v>
      </c>
      <c r="D1061" s="12" t="s">
        <v>3000</v>
      </c>
      <c r="E1061" s="431" t="s">
        <v>3001</v>
      </c>
      <c r="F1061" s="28" t="s">
        <v>738</v>
      </c>
      <c r="G1061" s="21">
        <v>9</v>
      </c>
      <c r="H1061" s="21">
        <v>7</v>
      </c>
      <c r="I1061" s="21">
        <v>9</v>
      </c>
      <c r="J1061" s="63">
        <v>50</v>
      </c>
      <c r="K1061" s="15">
        <v>5.55</v>
      </c>
      <c r="L1061" s="443" t="s">
        <v>3066</v>
      </c>
    </row>
    <row r="1062" spans="1:12" ht="25.2" customHeight="1">
      <c r="A1062" s="12" t="s">
        <v>3002</v>
      </c>
      <c r="B1062" s="12" t="s">
        <v>520</v>
      </c>
      <c r="C1062" s="21" t="s">
        <v>456</v>
      </c>
      <c r="D1062" s="12" t="s">
        <v>3003</v>
      </c>
      <c r="E1062" s="431" t="s">
        <v>3004</v>
      </c>
      <c r="F1062" s="28" t="s">
        <v>738</v>
      </c>
      <c r="G1062" s="21">
        <v>8</v>
      </c>
      <c r="H1062" s="21">
        <v>7</v>
      </c>
      <c r="I1062" s="21">
        <v>8</v>
      </c>
      <c r="J1062" s="63">
        <v>50</v>
      </c>
      <c r="K1062" s="15">
        <v>6.25</v>
      </c>
      <c r="L1062" s="443" t="s">
        <v>3066</v>
      </c>
    </row>
    <row r="1063" spans="1:12" ht="25.2" customHeight="1">
      <c r="A1063" s="12" t="s">
        <v>3002</v>
      </c>
      <c r="B1063" s="12" t="s">
        <v>520</v>
      </c>
      <c r="C1063" s="21" t="s">
        <v>456</v>
      </c>
      <c r="D1063" s="12" t="s">
        <v>3005</v>
      </c>
      <c r="E1063" s="431" t="s">
        <v>480</v>
      </c>
      <c r="F1063" s="28" t="s">
        <v>738</v>
      </c>
      <c r="G1063" s="21">
        <v>8</v>
      </c>
      <c r="H1063" s="21">
        <v>7</v>
      </c>
      <c r="I1063" s="21">
        <v>8</v>
      </c>
      <c r="J1063" s="63">
        <v>50</v>
      </c>
      <c r="K1063" s="15">
        <v>6.25</v>
      </c>
      <c r="L1063" s="443" t="s">
        <v>3066</v>
      </c>
    </row>
    <row r="1064" spans="1:12" ht="25.2" customHeight="1">
      <c r="A1064" s="12" t="s">
        <v>3002</v>
      </c>
      <c r="B1064" s="12" t="s">
        <v>520</v>
      </c>
      <c r="C1064" s="21" t="s">
        <v>456</v>
      </c>
      <c r="D1064" s="12" t="s">
        <v>3006</v>
      </c>
      <c r="E1064" s="431" t="s">
        <v>477</v>
      </c>
      <c r="F1064" s="28" t="s">
        <v>738</v>
      </c>
      <c r="G1064" s="21">
        <v>8</v>
      </c>
      <c r="H1064" s="21">
        <v>7</v>
      </c>
      <c r="I1064" s="21">
        <v>8</v>
      </c>
      <c r="J1064" s="63">
        <v>50</v>
      </c>
      <c r="K1064" s="15">
        <v>6.25</v>
      </c>
      <c r="L1064" s="443" t="s">
        <v>3066</v>
      </c>
    </row>
    <row r="1065" spans="1:12" ht="25.2" customHeight="1">
      <c r="A1065" s="12" t="s">
        <v>523</v>
      </c>
      <c r="B1065" s="12" t="s">
        <v>3007</v>
      </c>
      <c r="C1065" s="21" t="s">
        <v>456</v>
      </c>
      <c r="D1065" s="12" t="s">
        <v>3005</v>
      </c>
      <c r="E1065" s="431" t="s">
        <v>477</v>
      </c>
      <c r="F1065" s="28" t="s">
        <v>738</v>
      </c>
      <c r="G1065" s="21">
        <v>3</v>
      </c>
      <c r="H1065" s="21">
        <v>2</v>
      </c>
      <c r="I1065" s="21">
        <v>3</v>
      </c>
      <c r="J1065" s="63">
        <v>50</v>
      </c>
      <c r="K1065" s="15">
        <v>16.66</v>
      </c>
      <c r="L1065" s="443" t="s">
        <v>3066</v>
      </c>
    </row>
    <row r="1066" spans="1:12" ht="25.2" customHeight="1">
      <c r="A1066" s="12" t="s">
        <v>523</v>
      </c>
      <c r="B1066" s="12" t="s">
        <v>3007</v>
      </c>
      <c r="C1066" s="21" t="s">
        <v>456</v>
      </c>
      <c r="D1066" s="12" t="s">
        <v>3008</v>
      </c>
      <c r="E1066" s="431" t="s">
        <v>497</v>
      </c>
      <c r="F1066" s="28" t="s">
        <v>738</v>
      </c>
      <c r="G1066" s="21">
        <v>3</v>
      </c>
      <c r="H1066" s="21">
        <v>2</v>
      </c>
      <c r="I1066" s="21">
        <v>3</v>
      </c>
      <c r="J1066" s="63">
        <v>50</v>
      </c>
      <c r="K1066" s="15">
        <v>16.66</v>
      </c>
      <c r="L1066" s="443" t="s">
        <v>3066</v>
      </c>
    </row>
    <row r="1067" spans="1:12" ht="25.2" customHeight="1">
      <c r="A1067" s="12" t="s">
        <v>523</v>
      </c>
      <c r="B1067" s="12" t="s">
        <v>3007</v>
      </c>
      <c r="C1067" s="21" t="s">
        <v>456</v>
      </c>
      <c r="D1067" s="12" t="s">
        <v>3009</v>
      </c>
      <c r="E1067" s="431" t="s">
        <v>490</v>
      </c>
      <c r="F1067" s="28" t="s">
        <v>738</v>
      </c>
      <c r="G1067" s="21">
        <v>3</v>
      </c>
      <c r="H1067" s="21">
        <v>2</v>
      </c>
      <c r="I1067" s="21">
        <v>3</v>
      </c>
      <c r="J1067" s="63">
        <v>50</v>
      </c>
      <c r="K1067" s="15">
        <v>16.66</v>
      </c>
      <c r="L1067" s="443" t="s">
        <v>3066</v>
      </c>
    </row>
    <row r="1068" spans="1:12" ht="25.2" customHeight="1">
      <c r="A1068" s="12" t="s">
        <v>523</v>
      </c>
      <c r="B1068" s="12" t="s">
        <v>3007</v>
      </c>
      <c r="C1068" s="21" t="s">
        <v>456</v>
      </c>
      <c r="D1068" s="12" t="s">
        <v>3010</v>
      </c>
      <c r="E1068" s="431" t="s">
        <v>477</v>
      </c>
      <c r="F1068" s="28" t="s">
        <v>738</v>
      </c>
      <c r="G1068" s="21">
        <v>3</v>
      </c>
      <c r="H1068" s="21">
        <v>2</v>
      </c>
      <c r="I1068" s="21">
        <v>3</v>
      </c>
      <c r="J1068" s="63">
        <v>50</v>
      </c>
      <c r="K1068" s="15">
        <v>16.66</v>
      </c>
      <c r="L1068" s="443" t="s">
        <v>3066</v>
      </c>
    </row>
    <row r="1069" spans="1:12" ht="25.2" customHeight="1">
      <c r="A1069" s="12" t="s">
        <v>3011</v>
      </c>
      <c r="B1069" s="12" t="s">
        <v>527</v>
      </c>
      <c r="C1069" s="21" t="s">
        <v>456</v>
      </c>
      <c r="D1069" s="12" t="s">
        <v>3012</v>
      </c>
      <c r="E1069" s="431" t="s">
        <v>529</v>
      </c>
      <c r="F1069" s="28" t="s">
        <v>738</v>
      </c>
      <c r="G1069" s="21">
        <v>12</v>
      </c>
      <c r="H1069" s="21">
        <v>7</v>
      </c>
      <c r="I1069" s="21">
        <v>12</v>
      </c>
      <c r="J1069" s="63">
        <v>50</v>
      </c>
      <c r="K1069" s="15">
        <v>4.16</v>
      </c>
      <c r="L1069" s="443" t="s">
        <v>3066</v>
      </c>
    </row>
    <row r="1070" spans="1:12" ht="25.2" customHeight="1">
      <c r="A1070" s="12" t="s">
        <v>534</v>
      </c>
      <c r="B1070" s="12" t="s">
        <v>1845</v>
      </c>
      <c r="C1070" s="21" t="s">
        <v>456</v>
      </c>
      <c r="D1070" s="12" t="s">
        <v>3013</v>
      </c>
      <c r="E1070" s="431" t="s">
        <v>3014</v>
      </c>
      <c r="F1070" s="28" t="s">
        <v>738</v>
      </c>
      <c r="G1070" s="21">
        <v>5</v>
      </c>
      <c r="H1070" s="21">
        <v>3</v>
      </c>
      <c r="I1070" s="21">
        <v>5</v>
      </c>
      <c r="J1070" s="63">
        <v>50</v>
      </c>
      <c r="K1070" s="15">
        <v>16.66</v>
      </c>
      <c r="L1070" s="443" t="s">
        <v>3066</v>
      </c>
    </row>
    <row r="1071" spans="1:12" ht="25.2" customHeight="1">
      <c r="A1071" s="12" t="s">
        <v>3015</v>
      </c>
      <c r="B1071" s="12" t="s">
        <v>535</v>
      </c>
      <c r="C1071" s="21" t="s">
        <v>456</v>
      </c>
      <c r="D1071" s="12" t="s">
        <v>3016</v>
      </c>
      <c r="E1071" s="431" t="s">
        <v>3017</v>
      </c>
      <c r="F1071" s="28" t="s">
        <v>738</v>
      </c>
      <c r="G1071" s="21">
        <v>3</v>
      </c>
      <c r="H1071" s="21">
        <v>3</v>
      </c>
      <c r="I1071" s="21">
        <v>3</v>
      </c>
      <c r="J1071" s="63">
        <v>50</v>
      </c>
      <c r="K1071" s="15">
        <v>16.66</v>
      </c>
      <c r="L1071" s="443" t="s">
        <v>3066</v>
      </c>
    </row>
    <row r="1072" spans="1:12" ht="25.2" customHeight="1">
      <c r="A1072" s="12" t="s">
        <v>3015</v>
      </c>
      <c r="B1072" s="12" t="s">
        <v>535</v>
      </c>
      <c r="C1072" s="21" t="s">
        <v>456</v>
      </c>
      <c r="D1072" s="12" t="s">
        <v>3018</v>
      </c>
      <c r="E1072" s="431" t="s">
        <v>3019</v>
      </c>
      <c r="F1072" s="28" t="s">
        <v>738</v>
      </c>
      <c r="G1072" s="21">
        <v>3</v>
      </c>
      <c r="H1072" s="21">
        <v>3</v>
      </c>
      <c r="I1072" s="21">
        <v>3</v>
      </c>
      <c r="J1072" s="63">
        <v>50</v>
      </c>
      <c r="K1072" s="15">
        <v>16.66</v>
      </c>
      <c r="L1072" s="443" t="s">
        <v>3066</v>
      </c>
    </row>
    <row r="1073" spans="1:12" ht="25.2" customHeight="1">
      <c r="A1073" s="12" t="s">
        <v>3020</v>
      </c>
      <c r="B1073" s="12" t="s">
        <v>3021</v>
      </c>
      <c r="C1073" s="21" t="s">
        <v>456</v>
      </c>
      <c r="D1073" s="12" t="s">
        <v>3022</v>
      </c>
      <c r="E1073" s="431" t="s">
        <v>3023</v>
      </c>
      <c r="F1073" s="28" t="s">
        <v>738</v>
      </c>
      <c r="G1073" s="21">
        <v>9</v>
      </c>
      <c r="H1073" s="21">
        <v>9</v>
      </c>
      <c r="I1073" s="21">
        <v>9</v>
      </c>
      <c r="J1073" s="63">
        <v>50</v>
      </c>
      <c r="K1073" s="15">
        <v>5.55</v>
      </c>
      <c r="L1073" s="443" t="s">
        <v>3066</v>
      </c>
    </row>
    <row r="1074" spans="1:12" ht="25.2" customHeight="1">
      <c r="A1074" s="12" t="s">
        <v>3024</v>
      </c>
      <c r="B1074" s="12" t="s">
        <v>1835</v>
      </c>
      <c r="C1074" s="21" t="s">
        <v>456</v>
      </c>
      <c r="D1074" s="12" t="s">
        <v>3025</v>
      </c>
      <c r="E1074" s="431" t="s">
        <v>3026</v>
      </c>
      <c r="F1074" s="28" t="s">
        <v>738</v>
      </c>
      <c r="G1074" s="21">
        <v>7</v>
      </c>
      <c r="H1074" s="21">
        <v>5</v>
      </c>
      <c r="I1074" s="21">
        <v>7</v>
      </c>
      <c r="J1074" s="63">
        <v>50</v>
      </c>
      <c r="K1074" s="15">
        <v>7.14</v>
      </c>
      <c r="L1074" s="443" t="s">
        <v>3066</v>
      </c>
    </row>
    <row r="1075" spans="1:12" ht="25.2" customHeight="1">
      <c r="A1075" s="12" t="s">
        <v>3027</v>
      </c>
      <c r="B1075" s="12" t="s">
        <v>877</v>
      </c>
      <c r="C1075" s="21" t="s">
        <v>456</v>
      </c>
      <c r="D1075" s="12" t="s">
        <v>3028</v>
      </c>
      <c r="E1075" s="431" t="s">
        <v>3029</v>
      </c>
      <c r="F1075" s="28" t="s">
        <v>738</v>
      </c>
      <c r="G1075" s="21">
        <v>10</v>
      </c>
      <c r="H1075" s="21">
        <v>10</v>
      </c>
      <c r="I1075" s="21">
        <v>10</v>
      </c>
      <c r="J1075" s="63">
        <v>50</v>
      </c>
      <c r="K1075" s="15">
        <v>5</v>
      </c>
      <c r="L1075" s="443" t="s">
        <v>3066</v>
      </c>
    </row>
    <row r="1076" spans="1:12" ht="25.2" customHeight="1">
      <c r="A1076" s="12" t="s">
        <v>3030</v>
      </c>
      <c r="B1076" s="12" t="s">
        <v>495</v>
      </c>
      <c r="C1076" s="21" t="s">
        <v>456</v>
      </c>
      <c r="D1076" s="12" t="s">
        <v>3031</v>
      </c>
      <c r="E1076" s="431" t="s">
        <v>497</v>
      </c>
      <c r="F1076" s="28" t="s">
        <v>738</v>
      </c>
      <c r="G1076" s="21">
        <v>3</v>
      </c>
      <c r="H1076" s="21">
        <v>3</v>
      </c>
      <c r="I1076" s="21">
        <v>3</v>
      </c>
      <c r="J1076" s="63">
        <v>50</v>
      </c>
      <c r="K1076" s="15">
        <v>16.66</v>
      </c>
      <c r="L1076" s="443" t="s">
        <v>3066</v>
      </c>
    </row>
    <row r="1077" spans="1:12" ht="25.2" customHeight="1">
      <c r="A1077" s="12" t="s">
        <v>3030</v>
      </c>
      <c r="B1077" s="12" t="s">
        <v>495</v>
      </c>
      <c r="C1077" s="21" t="s">
        <v>456</v>
      </c>
      <c r="D1077" s="12" t="s">
        <v>3032</v>
      </c>
      <c r="E1077" s="431" t="s">
        <v>490</v>
      </c>
      <c r="F1077" s="28" t="s">
        <v>738</v>
      </c>
      <c r="G1077" s="21">
        <v>3</v>
      </c>
      <c r="H1077" s="21">
        <v>3</v>
      </c>
      <c r="I1077" s="21">
        <v>3</v>
      </c>
      <c r="J1077" s="63">
        <v>50</v>
      </c>
      <c r="K1077" s="15">
        <v>16.66</v>
      </c>
      <c r="L1077" s="443" t="s">
        <v>3066</v>
      </c>
    </row>
    <row r="1078" spans="1:12" ht="25.2" customHeight="1">
      <c r="A1078" s="12" t="s">
        <v>3033</v>
      </c>
      <c r="B1078" s="12" t="s">
        <v>499</v>
      </c>
      <c r="C1078" s="21" t="s">
        <v>456</v>
      </c>
      <c r="D1078" s="12" t="s">
        <v>3034</v>
      </c>
      <c r="E1078" s="431" t="s">
        <v>494</v>
      </c>
      <c r="F1078" s="28" t="s">
        <v>738</v>
      </c>
      <c r="G1078" s="21">
        <v>5</v>
      </c>
      <c r="H1078" s="21">
        <v>3</v>
      </c>
      <c r="I1078" s="21">
        <v>5</v>
      </c>
      <c r="J1078" s="63">
        <v>50</v>
      </c>
      <c r="K1078" s="15">
        <v>10</v>
      </c>
      <c r="L1078" s="443" t="s">
        <v>3066</v>
      </c>
    </row>
    <row r="1079" spans="1:12" ht="25.2" customHeight="1">
      <c r="A1079" s="12" t="s">
        <v>507</v>
      </c>
      <c r="B1079" s="12" t="s">
        <v>508</v>
      </c>
      <c r="C1079" s="21" t="s">
        <v>456</v>
      </c>
      <c r="D1079" s="12" t="s">
        <v>3035</v>
      </c>
      <c r="E1079" s="431" t="s">
        <v>497</v>
      </c>
      <c r="F1079" s="28" t="s">
        <v>738</v>
      </c>
      <c r="G1079" s="21">
        <v>3</v>
      </c>
      <c r="H1079" s="21">
        <v>2</v>
      </c>
      <c r="I1079" s="21">
        <v>3</v>
      </c>
      <c r="J1079" s="63">
        <v>50</v>
      </c>
      <c r="K1079" s="15">
        <v>16.66</v>
      </c>
      <c r="L1079" s="443" t="s">
        <v>3066</v>
      </c>
    </row>
    <row r="1080" spans="1:12" ht="25.2" customHeight="1">
      <c r="A1080" s="12" t="s">
        <v>507</v>
      </c>
      <c r="B1080" s="12" t="s">
        <v>508</v>
      </c>
      <c r="C1080" s="21" t="s">
        <v>456</v>
      </c>
      <c r="D1080" s="12" t="s">
        <v>3036</v>
      </c>
      <c r="E1080" s="431" t="s">
        <v>490</v>
      </c>
      <c r="F1080" s="28" t="s">
        <v>738</v>
      </c>
      <c r="G1080" s="21">
        <v>3</v>
      </c>
      <c r="H1080" s="21">
        <v>2</v>
      </c>
      <c r="I1080" s="21">
        <v>3</v>
      </c>
      <c r="J1080" s="63">
        <v>50</v>
      </c>
      <c r="K1080" s="15">
        <v>16.66</v>
      </c>
      <c r="L1080" s="443" t="s">
        <v>3066</v>
      </c>
    </row>
    <row r="1081" spans="1:12" ht="25.2" customHeight="1">
      <c r="A1081" s="12" t="s">
        <v>487</v>
      </c>
      <c r="B1081" s="12" t="s">
        <v>3037</v>
      </c>
      <c r="C1081" s="21" t="s">
        <v>456</v>
      </c>
      <c r="D1081" s="12" t="s">
        <v>3009</v>
      </c>
      <c r="E1081" s="431" t="s">
        <v>490</v>
      </c>
      <c r="F1081" s="28" t="s">
        <v>738</v>
      </c>
      <c r="G1081" s="21">
        <v>3</v>
      </c>
      <c r="H1081" s="21">
        <v>2</v>
      </c>
      <c r="I1081" s="21">
        <v>3</v>
      </c>
      <c r="J1081" s="63">
        <v>50</v>
      </c>
      <c r="K1081" s="15">
        <v>16.66</v>
      </c>
      <c r="L1081" s="443" t="s">
        <v>3066</v>
      </c>
    </row>
    <row r="1082" spans="1:12" ht="25.2" customHeight="1">
      <c r="A1082" s="432" t="s">
        <v>473</v>
      </c>
      <c r="B1082" s="433" t="s">
        <v>474</v>
      </c>
      <c r="C1082" s="434" t="s">
        <v>475</v>
      </c>
      <c r="D1082" s="418" t="s">
        <v>476</v>
      </c>
      <c r="E1082" s="389" t="s">
        <v>477</v>
      </c>
      <c r="F1082" s="420" t="s">
        <v>478</v>
      </c>
      <c r="G1082" s="435">
        <v>8</v>
      </c>
      <c r="H1082" s="435">
        <v>6</v>
      </c>
      <c r="I1082" s="435">
        <v>8</v>
      </c>
      <c r="J1082" s="421">
        <v>50</v>
      </c>
      <c r="K1082" s="422">
        <v>6.25</v>
      </c>
      <c r="L1082" s="443" t="s">
        <v>3066</v>
      </c>
    </row>
    <row r="1083" spans="1:12" ht="25.2" customHeight="1">
      <c r="A1083" s="436" t="s">
        <v>473</v>
      </c>
      <c r="B1083" s="437" t="s">
        <v>474</v>
      </c>
      <c r="C1083" s="438" t="s">
        <v>475</v>
      </c>
      <c r="D1083" s="424" t="s">
        <v>3038</v>
      </c>
      <c r="E1083" s="384" t="s">
        <v>480</v>
      </c>
      <c r="F1083" s="426" t="s">
        <v>478</v>
      </c>
      <c r="G1083" s="419">
        <v>8</v>
      </c>
      <c r="H1083" s="419">
        <v>6</v>
      </c>
      <c r="I1083" s="419">
        <v>8</v>
      </c>
      <c r="J1083" s="427">
        <v>50</v>
      </c>
      <c r="K1083" s="428">
        <v>6.25</v>
      </c>
      <c r="L1083" s="443" t="s">
        <v>3066</v>
      </c>
    </row>
    <row r="1084" spans="1:12" ht="25.2" customHeight="1">
      <c r="A1084" s="12" t="s">
        <v>795</v>
      </c>
      <c r="B1084" s="12" t="s">
        <v>796</v>
      </c>
      <c r="C1084" s="21" t="s">
        <v>456</v>
      </c>
      <c r="D1084" s="12" t="s">
        <v>1879</v>
      </c>
      <c r="E1084" s="384" t="s">
        <v>1880</v>
      </c>
      <c r="F1084" s="28" t="s">
        <v>559</v>
      </c>
      <c r="G1084" s="21">
        <v>14</v>
      </c>
      <c r="H1084" s="21">
        <v>14</v>
      </c>
      <c r="I1084" s="21">
        <v>14</v>
      </c>
      <c r="J1084" s="63">
        <v>50</v>
      </c>
      <c r="K1084" s="15">
        <v>3.57</v>
      </c>
      <c r="L1084" s="443" t="s">
        <v>3066</v>
      </c>
    </row>
    <row r="1085" spans="1:12" ht="25.2" customHeight="1">
      <c r="A1085" s="12" t="s">
        <v>795</v>
      </c>
      <c r="B1085" s="12" t="s">
        <v>796</v>
      </c>
      <c r="C1085" s="21" t="s">
        <v>456</v>
      </c>
      <c r="D1085" s="12" t="s">
        <v>1881</v>
      </c>
      <c r="E1085" s="384" t="s">
        <v>1882</v>
      </c>
      <c r="F1085" s="28" t="s">
        <v>559</v>
      </c>
      <c r="G1085" s="21">
        <v>14</v>
      </c>
      <c r="H1085" s="21">
        <v>14</v>
      </c>
      <c r="I1085" s="21">
        <v>14</v>
      </c>
      <c r="J1085" s="63">
        <v>50</v>
      </c>
      <c r="K1085" s="15">
        <v>3.57</v>
      </c>
      <c r="L1085" s="443" t="s">
        <v>3066</v>
      </c>
    </row>
    <row r="1086" spans="1:12" ht="25.2" customHeight="1">
      <c r="A1086" s="12" t="s">
        <v>795</v>
      </c>
      <c r="B1086" s="12" t="s">
        <v>796</v>
      </c>
      <c r="C1086" s="21" t="s">
        <v>456</v>
      </c>
      <c r="D1086" s="12" t="s">
        <v>1883</v>
      </c>
      <c r="E1086" s="384" t="s">
        <v>1884</v>
      </c>
      <c r="F1086" s="28" t="s">
        <v>559</v>
      </c>
      <c r="G1086" s="21">
        <v>14</v>
      </c>
      <c r="H1086" s="21">
        <v>14</v>
      </c>
      <c r="I1086" s="21">
        <v>14</v>
      </c>
      <c r="J1086" s="63">
        <v>50</v>
      </c>
      <c r="K1086" s="15">
        <v>3.57</v>
      </c>
      <c r="L1086" s="443" t="s">
        <v>3066</v>
      </c>
    </row>
    <row r="1087" spans="1:12" ht="25.2" customHeight="1">
      <c r="A1087" s="12" t="s">
        <v>795</v>
      </c>
      <c r="B1087" s="12" t="s">
        <v>796</v>
      </c>
      <c r="C1087" s="21" t="s">
        <v>456</v>
      </c>
      <c r="D1087" s="12" t="s">
        <v>1885</v>
      </c>
      <c r="E1087" s="384" t="s">
        <v>1886</v>
      </c>
      <c r="F1087" s="28" t="s">
        <v>559</v>
      </c>
      <c r="G1087" s="21">
        <v>14</v>
      </c>
      <c r="H1087" s="21">
        <v>14</v>
      </c>
      <c r="I1087" s="21">
        <v>14</v>
      </c>
      <c r="J1087" s="63">
        <v>50</v>
      </c>
      <c r="K1087" s="15">
        <v>3.57</v>
      </c>
      <c r="L1087" s="443" t="s">
        <v>3066</v>
      </c>
    </row>
    <row r="1088" spans="1:12" ht="25.2" customHeight="1">
      <c r="A1088" s="12" t="s">
        <v>795</v>
      </c>
      <c r="B1088" s="12" t="s">
        <v>796</v>
      </c>
      <c r="C1088" s="21" t="s">
        <v>456</v>
      </c>
      <c r="D1088" s="12" t="s">
        <v>1887</v>
      </c>
      <c r="E1088" s="384" t="s">
        <v>1888</v>
      </c>
      <c r="F1088" s="28" t="s">
        <v>559</v>
      </c>
      <c r="G1088" s="21">
        <v>14</v>
      </c>
      <c r="H1088" s="21">
        <v>14</v>
      </c>
      <c r="I1088" s="21">
        <v>14</v>
      </c>
      <c r="J1088" s="63">
        <v>50</v>
      </c>
      <c r="K1088" s="15">
        <v>3.57</v>
      </c>
      <c r="L1088" s="443" t="s">
        <v>3066</v>
      </c>
    </row>
    <row r="1089" spans="1:12" ht="25.2" customHeight="1">
      <c r="A1089" s="12" t="s">
        <v>795</v>
      </c>
      <c r="B1089" s="12" t="s">
        <v>796</v>
      </c>
      <c r="C1089" s="21" t="s">
        <v>456</v>
      </c>
      <c r="D1089" s="12" t="s">
        <v>1889</v>
      </c>
      <c r="E1089" s="384" t="s">
        <v>1890</v>
      </c>
      <c r="F1089" s="28" t="s">
        <v>559</v>
      </c>
      <c r="G1089" s="21">
        <v>14</v>
      </c>
      <c r="H1089" s="21">
        <v>14</v>
      </c>
      <c r="I1089" s="21">
        <v>14</v>
      </c>
      <c r="J1089" s="63">
        <v>50</v>
      </c>
      <c r="K1089" s="15">
        <v>3.57</v>
      </c>
      <c r="L1089" s="443" t="s">
        <v>3066</v>
      </c>
    </row>
    <row r="1090" spans="1:12" ht="25.2" customHeight="1">
      <c r="A1090" s="12" t="s">
        <v>795</v>
      </c>
      <c r="B1090" s="12" t="s">
        <v>796</v>
      </c>
      <c r="C1090" s="21" t="s">
        <v>456</v>
      </c>
      <c r="D1090" s="12" t="s">
        <v>1891</v>
      </c>
      <c r="E1090" s="384" t="s">
        <v>1892</v>
      </c>
      <c r="F1090" s="28" t="s">
        <v>559</v>
      </c>
      <c r="G1090" s="21">
        <v>14</v>
      </c>
      <c r="H1090" s="21">
        <v>14</v>
      </c>
      <c r="I1090" s="21">
        <v>14</v>
      </c>
      <c r="J1090" s="63">
        <v>50</v>
      </c>
      <c r="K1090" s="15">
        <v>3.57</v>
      </c>
      <c r="L1090" s="443" t="s">
        <v>3066</v>
      </c>
    </row>
    <row r="1091" spans="1:12" ht="25.2" customHeight="1">
      <c r="A1091" s="12" t="s">
        <v>795</v>
      </c>
      <c r="B1091" s="12" t="s">
        <v>796</v>
      </c>
      <c r="C1091" s="21" t="s">
        <v>456</v>
      </c>
      <c r="D1091" s="12" t="s">
        <v>1893</v>
      </c>
      <c r="E1091" s="384" t="s">
        <v>3039</v>
      </c>
      <c r="F1091" s="28" t="s">
        <v>559</v>
      </c>
      <c r="G1091" s="21">
        <v>14</v>
      </c>
      <c r="H1091" s="21">
        <v>14</v>
      </c>
      <c r="I1091" s="21">
        <v>14</v>
      </c>
      <c r="J1091" s="63">
        <v>50</v>
      </c>
      <c r="K1091" s="15">
        <v>3.57</v>
      </c>
      <c r="L1091" s="443" t="s">
        <v>3066</v>
      </c>
    </row>
    <row r="1092" spans="1:12" ht="25.2" customHeight="1">
      <c r="A1092" s="12" t="s">
        <v>795</v>
      </c>
      <c r="B1092" s="12" t="s">
        <v>796</v>
      </c>
      <c r="C1092" s="21" t="s">
        <v>456</v>
      </c>
      <c r="D1092" s="12" t="s">
        <v>1895</v>
      </c>
      <c r="E1092" s="384" t="s">
        <v>1896</v>
      </c>
      <c r="F1092" s="28" t="s">
        <v>559</v>
      </c>
      <c r="G1092" s="21">
        <v>14</v>
      </c>
      <c r="H1092" s="21">
        <v>14</v>
      </c>
      <c r="I1092" s="21">
        <v>14</v>
      </c>
      <c r="J1092" s="63">
        <v>50</v>
      </c>
      <c r="K1092" s="15">
        <v>3.57</v>
      </c>
      <c r="L1092" s="443" t="s">
        <v>3066</v>
      </c>
    </row>
    <row r="1093" spans="1:12" ht="25.2" customHeight="1">
      <c r="A1093" s="12" t="s">
        <v>795</v>
      </c>
      <c r="B1093" s="12" t="s">
        <v>796</v>
      </c>
      <c r="C1093" s="21" t="s">
        <v>456</v>
      </c>
      <c r="D1093" s="12" t="s">
        <v>1897</v>
      </c>
      <c r="E1093" s="384" t="s">
        <v>1898</v>
      </c>
      <c r="F1093" s="28" t="s">
        <v>559</v>
      </c>
      <c r="G1093" s="21">
        <v>14</v>
      </c>
      <c r="H1093" s="21">
        <v>14</v>
      </c>
      <c r="I1093" s="21">
        <v>14</v>
      </c>
      <c r="J1093" s="63">
        <v>50</v>
      </c>
      <c r="K1093" s="15">
        <v>3.57</v>
      </c>
      <c r="L1093" s="443" t="s">
        <v>3066</v>
      </c>
    </row>
    <row r="1094" spans="1:12" ht="25.2" customHeight="1">
      <c r="A1094" s="12" t="s">
        <v>795</v>
      </c>
      <c r="B1094" s="12" t="s">
        <v>796</v>
      </c>
      <c r="C1094" s="21" t="s">
        <v>456</v>
      </c>
      <c r="D1094" s="12" t="s">
        <v>1899</v>
      </c>
      <c r="E1094" s="384" t="s">
        <v>1900</v>
      </c>
      <c r="F1094" s="28" t="s">
        <v>559</v>
      </c>
      <c r="G1094" s="21">
        <v>14</v>
      </c>
      <c r="H1094" s="21">
        <v>14</v>
      </c>
      <c r="I1094" s="21">
        <v>14</v>
      </c>
      <c r="J1094" s="63">
        <v>50</v>
      </c>
      <c r="K1094" s="15">
        <v>3.57</v>
      </c>
      <c r="L1094" s="443" t="s">
        <v>3066</v>
      </c>
    </row>
    <row r="1095" spans="1:12" ht="25.2" customHeight="1">
      <c r="A1095" s="12" t="s">
        <v>795</v>
      </c>
      <c r="B1095" s="12" t="s">
        <v>796</v>
      </c>
      <c r="C1095" s="21" t="s">
        <v>456</v>
      </c>
      <c r="D1095" s="12" t="s">
        <v>1901</v>
      </c>
      <c r="E1095" s="384" t="s">
        <v>1902</v>
      </c>
      <c r="F1095" s="28" t="s">
        <v>559</v>
      </c>
      <c r="G1095" s="21">
        <v>14</v>
      </c>
      <c r="H1095" s="21">
        <v>14</v>
      </c>
      <c r="I1095" s="21">
        <v>14</v>
      </c>
      <c r="J1095" s="63">
        <v>50</v>
      </c>
      <c r="K1095" s="15">
        <v>3.57</v>
      </c>
      <c r="L1095" s="443" t="s">
        <v>3066</v>
      </c>
    </row>
    <row r="1096" spans="1:12" ht="25.2" customHeight="1">
      <c r="A1096" s="12" t="s">
        <v>795</v>
      </c>
      <c r="B1096" s="12" t="s">
        <v>796</v>
      </c>
      <c r="C1096" s="21" t="s">
        <v>456</v>
      </c>
      <c r="D1096" s="12" t="s">
        <v>1903</v>
      </c>
      <c r="E1096" s="384" t="s">
        <v>1904</v>
      </c>
      <c r="F1096" s="28" t="s">
        <v>559</v>
      </c>
      <c r="G1096" s="21">
        <v>14</v>
      </c>
      <c r="H1096" s="21">
        <v>14</v>
      </c>
      <c r="I1096" s="21">
        <v>14</v>
      </c>
      <c r="J1096" s="63">
        <v>50</v>
      </c>
      <c r="K1096" s="15">
        <v>3.57</v>
      </c>
      <c r="L1096" s="443" t="s">
        <v>3066</v>
      </c>
    </row>
    <row r="1097" spans="1:12" ht="25.2" customHeight="1">
      <c r="A1097" s="12" t="s">
        <v>795</v>
      </c>
      <c r="B1097" s="12" t="s">
        <v>796</v>
      </c>
      <c r="C1097" s="21" t="s">
        <v>456</v>
      </c>
      <c r="D1097" s="12" t="s">
        <v>1905</v>
      </c>
      <c r="E1097" s="384" t="s">
        <v>1906</v>
      </c>
      <c r="F1097" s="28" t="s">
        <v>559</v>
      </c>
      <c r="G1097" s="21">
        <v>14</v>
      </c>
      <c r="H1097" s="21">
        <v>14</v>
      </c>
      <c r="I1097" s="21">
        <v>14</v>
      </c>
      <c r="J1097" s="63">
        <v>50</v>
      </c>
      <c r="K1097" s="15">
        <v>3.57</v>
      </c>
      <c r="L1097" s="443" t="s">
        <v>3066</v>
      </c>
    </row>
    <row r="1098" spans="1:12" ht="25.2" customHeight="1">
      <c r="A1098" s="12" t="s">
        <v>795</v>
      </c>
      <c r="B1098" s="12" t="s">
        <v>796</v>
      </c>
      <c r="C1098" s="21" t="s">
        <v>456</v>
      </c>
      <c r="D1098" s="12" t="s">
        <v>1907</v>
      </c>
      <c r="E1098" s="384" t="s">
        <v>1908</v>
      </c>
      <c r="F1098" s="28" t="s">
        <v>559</v>
      </c>
      <c r="G1098" s="21">
        <v>14</v>
      </c>
      <c r="H1098" s="21">
        <v>14</v>
      </c>
      <c r="I1098" s="21">
        <v>14</v>
      </c>
      <c r="J1098" s="63">
        <v>50</v>
      </c>
      <c r="K1098" s="15">
        <v>3.57</v>
      </c>
      <c r="L1098" s="443" t="s">
        <v>3066</v>
      </c>
    </row>
    <row r="1099" spans="1:12" ht="25.2" customHeight="1">
      <c r="A1099" s="12" t="s">
        <v>795</v>
      </c>
      <c r="B1099" s="12" t="s">
        <v>796</v>
      </c>
      <c r="C1099" s="21" t="s">
        <v>456</v>
      </c>
      <c r="D1099" s="12" t="s">
        <v>1909</v>
      </c>
      <c r="E1099" s="384" t="s">
        <v>1910</v>
      </c>
      <c r="F1099" s="28" t="s">
        <v>559</v>
      </c>
      <c r="G1099" s="21">
        <v>14</v>
      </c>
      <c r="H1099" s="21">
        <v>14</v>
      </c>
      <c r="I1099" s="21">
        <v>14</v>
      </c>
      <c r="J1099" s="63">
        <v>50</v>
      </c>
      <c r="K1099" s="15">
        <v>3.57</v>
      </c>
      <c r="L1099" s="443" t="s">
        <v>3066</v>
      </c>
    </row>
    <row r="1100" spans="1:12" ht="25.2" customHeight="1">
      <c r="A1100" s="12" t="s">
        <v>795</v>
      </c>
      <c r="B1100" s="12" t="s">
        <v>796</v>
      </c>
      <c r="C1100" s="21" t="s">
        <v>456</v>
      </c>
      <c r="D1100" s="12" t="s">
        <v>1911</v>
      </c>
      <c r="E1100" s="384" t="s">
        <v>1912</v>
      </c>
      <c r="F1100" s="28" t="s">
        <v>559</v>
      </c>
      <c r="G1100" s="21">
        <v>14</v>
      </c>
      <c r="H1100" s="21">
        <v>14</v>
      </c>
      <c r="I1100" s="21">
        <v>14</v>
      </c>
      <c r="J1100" s="63">
        <v>50</v>
      </c>
      <c r="K1100" s="15">
        <v>3.57</v>
      </c>
      <c r="L1100" s="443" t="s">
        <v>3066</v>
      </c>
    </row>
    <row r="1101" spans="1:12" ht="25.2" customHeight="1">
      <c r="A1101" s="12" t="s">
        <v>795</v>
      </c>
      <c r="B1101" s="12" t="s">
        <v>796</v>
      </c>
      <c r="C1101" s="21" t="s">
        <v>456</v>
      </c>
      <c r="D1101" s="12" t="s">
        <v>1913</v>
      </c>
      <c r="E1101" s="384" t="s">
        <v>1914</v>
      </c>
      <c r="F1101" s="28" t="s">
        <v>559</v>
      </c>
      <c r="G1101" s="21">
        <v>14</v>
      </c>
      <c r="H1101" s="21">
        <v>14</v>
      </c>
      <c r="I1101" s="21">
        <v>14</v>
      </c>
      <c r="J1101" s="63">
        <v>50</v>
      </c>
      <c r="K1101" s="15">
        <v>3.57</v>
      </c>
      <c r="L1101" s="443" t="s">
        <v>3066</v>
      </c>
    </row>
    <row r="1102" spans="1:12" ht="25.2" customHeight="1">
      <c r="A1102" s="12" t="s">
        <v>795</v>
      </c>
      <c r="B1102" s="12" t="s">
        <v>796</v>
      </c>
      <c r="C1102" s="21" t="s">
        <v>456</v>
      </c>
      <c r="D1102" s="12" t="s">
        <v>1915</v>
      </c>
      <c r="E1102" s="384" t="s">
        <v>1916</v>
      </c>
      <c r="F1102" s="28" t="s">
        <v>559</v>
      </c>
      <c r="G1102" s="21">
        <v>14</v>
      </c>
      <c r="H1102" s="21">
        <v>14</v>
      </c>
      <c r="I1102" s="21">
        <v>14</v>
      </c>
      <c r="J1102" s="63">
        <v>50</v>
      </c>
      <c r="K1102" s="15">
        <v>3.57</v>
      </c>
      <c r="L1102" s="443" t="s">
        <v>3066</v>
      </c>
    </row>
    <row r="1103" spans="1:12" ht="25.2" customHeight="1">
      <c r="A1103" s="12" t="s">
        <v>795</v>
      </c>
      <c r="B1103" s="12" t="s">
        <v>796</v>
      </c>
      <c r="C1103" s="21" t="s">
        <v>456</v>
      </c>
      <c r="D1103" s="12" t="s">
        <v>1917</v>
      </c>
      <c r="E1103" s="384" t="s">
        <v>1918</v>
      </c>
      <c r="F1103" s="28" t="s">
        <v>559</v>
      </c>
      <c r="G1103" s="21">
        <v>14</v>
      </c>
      <c r="H1103" s="21">
        <v>14</v>
      </c>
      <c r="I1103" s="21">
        <v>14</v>
      </c>
      <c r="J1103" s="63">
        <v>50</v>
      </c>
      <c r="K1103" s="15">
        <v>3.57</v>
      </c>
      <c r="L1103" s="443" t="s">
        <v>3066</v>
      </c>
    </row>
    <row r="1104" spans="1:12" ht="25.2" customHeight="1">
      <c r="A1104" s="12" t="s">
        <v>795</v>
      </c>
      <c r="B1104" s="12" t="s">
        <v>796</v>
      </c>
      <c r="C1104" s="21" t="s">
        <v>456</v>
      </c>
      <c r="D1104" s="12" t="s">
        <v>1919</v>
      </c>
      <c r="E1104" s="384" t="s">
        <v>1920</v>
      </c>
      <c r="F1104" s="28" t="s">
        <v>559</v>
      </c>
      <c r="G1104" s="21">
        <v>14</v>
      </c>
      <c r="H1104" s="21">
        <v>14</v>
      </c>
      <c r="I1104" s="21">
        <v>14</v>
      </c>
      <c r="J1104" s="63">
        <v>50</v>
      </c>
      <c r="K1104" s="15">
        <v>3.57</v>
      </c>
      <c r="L1104" s="443" t="s">
        <v>3066</v>
      </c>
    </row>
    <row r="1105" spans="1:12" ht="25.2" customHeight="1">
      <c r="A1105" s="12" t="s">
        <v>1779</v>
      </c>
      <c r="B1105" s="12" t="s">
        <v>1780</v>
      </c>
      <c r="C1105" s="21" t="s">
        <v>456</v>
      </c>
      <c r="D1105" s="439" t="s">
        <v>1921</v>
      </c>
      <c r="E1105" s="384" t="s">
        <v>1922</v>
      </c>
      <c r="F1105" s="28" t="s">
        <v>559</v>
      </c>
      <c r="G1105" s="21">
        <v>14</v>
      </c>
      <c r="H1105" s="21">
        <v>2</v>
      </c>
      <c r="I1105" s="21">
        <v>14</v>
      </c>
      <c r="J1105" s="63">
        <v>50</v>
      </c>
      <c r="K1105" s="15">
        <v>3.57</v>
      </c>
      <c r="L1105" s="443" t="s">
        <v>3066</v>
      </c>
    </row>
    <row r="1106" spans="1:12" ht="25.2" customHeight="1">
      <c r="A1106" s="12" t="s">
        <v>560</v>
      </c>
      <c r="B1106" s="12" t="s">
        <v>575</v>
      </c>
      <c r="C1106" s="21" t="s">
        <v>456</v>
      </c>
      <c r="D1106" s="439" t="s">
        <v>3040</v>
      </c>
      <c r="E1106" s="384" t="s">
        <v>3041</v>
      </c>
      <c r="F1106" s="28" t="s">
        <v>559</v>
      </c>
      <c r="G1106" s="21">
        <v>5</v>
      </c>
      <c r="H1106" s="21">
        <v>4</v>
      </c>
      <c r="I1106" s="21">
        <v>5</v>
      </c>
      <c r="J1106" s="63">
        <v>50</v>
      </c>
      <c r="K1106" s="15">
        <v>12.5</v>
      </c>
      <c r="L1106" s="443" t="s">
        <v>3066</v>
      </c>
    </row>
    <row r="1107" spans="1:12" ht="25.2" customHeight="1">
      <c r="A1107" s="12" t="s">
        <v>556</v>
      </c>
      <c r="B1107" s="12" t="s">
        <v>499</v>
      </c>
      <c r="C1107" s="21" t="s">
        <v>456</v>
      </c>
      <c r="D1107" s="12" t="s">
        <v>3042</v>
      </c>
      <c r="E1107" s="384" t="s">
        <v>558</v>
      </c>
      <c r="F1107" s="28" t="s">
        <v>559</v>
      </c>
      <c r="G1107" s="21">
        <v>5</v>
      </c>
      <c r="H1107" s="21">
        <v>4</v>
      </c>
      <c r="I1107" s="21">
        <v>5</v>
      </c>
      <c r="J1107" s="63">
        <v>50</v>
      </c>
      <c r="K1107" s="15">
        <v>12.5</v>
      </c>
      <c r="L1107" s="443" t="s">
        <v>3066</v>
      </c>
    </row>
    <row r="1108" spans="1:12" ht="25.2" customHeight="1">
      <c r="A1108" s="12" t="s">
        <v>3219</v>
      </c>
      <c r="B1108" s="59" t="s">
        <v>704</v>
      </c>
      <c r="C1108" s="13" t="s">
        <v>456</v>
      </c>
      <c r="D1108" s="12" t="s">
        <v>3222</v>
      </c>
      <c r="E1108" s="446" t="s">
        <v>2766</v>
      </c>
      <c r="F1108" s="12" t="s">
        <v>738</v>
      </c>
      <c r="G1108" s="106">
        <v>9</v>
      </c>
      <c r="H1108" s="106">
        <v>9</v>
      </c>
      <c r="I1108" s="106">
        <v>9</v>
      </c>
      <c r="J1108" s="60">
        <v>50</v>
      </c>
      <c r="K1108" s="15">
        <v>5.56</v>
      </c>
      <c r="L1108" s="12" t="s">
        <v>3354</v>
      </c>
    </row>
    <row r="1109" spans="1:12" ht="25.2" customHeight="1">
      <c r="A1109" s="12" t="s">
        <v>3219</v>
      </c>
      <c r="B1109" s="59" t="s">
        <v>704</v>
      </c>
      <c r="C1109" s="13" t="s">
        <v>456</v>
      </c>
      <c r="D1109" s="12" t="s">
        <v>3223</v>
      </c>
      <c r="E1109" s="447" t="s">
        <v>2764</v>
      </c>
      <c r="F1109" s="12" t="s">
        <v>738</v>
      </c>
      <c r="G1109" s="106">
        <v>9</v>
      </c>
      <c r="H1109" s="106">
        <v>9</v>
      </c>
      <c r="I1109" s="106">
        <v>9</v>
      </c>
      <c r="J1109" s="60">
        <v>50</v>
      </c>
      <c r="K1109" s="15">
        <v>5.56</v>
      </c>
      <c r="L1109" s="12" t="s">
        <v>3354</v>
      </c>
    </row>
    <row r="1110" spans="1:12" ht="25.2" customHeight="1">
      <c r="A1110" s="12" t="s">
        <v>3219</v>
      </c>
      <c r="B1110" s="59" t="s">
        <v>704</v>
      </c>
      <c r="C1110" s="13" t="s">
        <v>456</v>
      </c>
      <c r="D1110" s="12" t="s">
        <v>3224</v>
      </c>
      <c r="E1110" s="447" t="s">
        <v>2762</v>
      </c>
      <c r="F1110" s="12" t="s">
        <v>738</v>
      </c>
      <c r="G1110" s="106">
        <v>9</v>
      </c>
      <c r="H1110" s="106">
        <v>9</v>
      </c>
      <c r="I1110" s="106">
        <v>9</v>
      </c>
      <c r="J1110" s="60">
        <v>50</v>
      </c>
      <c r="K1110" s="15">
        <v>5.56</v>
      </c>
      <c r="L1110" s="12" t="s">
        <v>3354</v>
      </c>
    </row>
    <row r="1111" spans="1:12" ht="25.2" customHeight="1">
      <c r="A1111" s="12" t="s">
        <v>3225</v>
      </c>
      <c r="B1111" s="363" t="s">
        <v>2168</v>
      </c>
      <c r="C1111" s="13" t="s">
        <v>456</v>
      </c>
      <c r="D1111" s="12" t="s">
        <v>3226</v>
      </c>
      <c r="E1111" s="447" t="s">
        <v>2235</v>
      </c>
      <c r="F1111" s="12" t="s">
        <v>738</v>
      </c>
      <c r="G1111" s="21">
        <v>6</v>
      </c>
      <c r="H1111" s="21">
        <v>5</v>
      </c>
      <c r="I1111" s="21">
        <v>7</v>
      </c>
      <c r="J1111" s="108">
        <v>50</v>
      </c>
      <c r="K1111" s="15">
        <v>8.33</v>
      </c>
      <c r="L1111" s="12" t="s">
        <v>3354</v>
      </c>
    </row>
    <row r="1112" spans="1:12" ht="25.2" customHeight="1">
      <c r="A1112" s="12" t="s">
        <v>3225</v>
      </c>
      <c r="B1112" s="363" t="s">
        <v>2168</v>
      </c>
      <c r="C1112" s="13" t="s">
        <v>456</v>
      </c>
      <c r="D1112" s="12" t="s">
        <v>3227</v>
      </c>
      <c r="E1112" s="447" t="s">
        <v>2233</v>
      </c>
      <c r="F1112" s="12" t="s">
        <v>738</v>
      </c>
      <c r="G1112" s="21">
        <v>6</v>
      </c>
      <c r="H1112" s="21">
        <v>5</v>
      </c>
      <c r="I1112" s="21">
        <v>7</v>
      </c>
      <c r="J1112" s="108">
        <v>50</v>
      </c>
      <c r="K1112" s="15">
        <v>8.33</v>
      </c>
      <c r="L1112" s="12" t="s">
        <v>3354</v>
      </c>
    </row>
    <row r="1113" spans="1:12" ht="25.2" customHeight="1">
      <c r="A1113" s="12" t="s">
        <v>3225</v>
      </c>
      <c r="B1113" s="363" t="s">
        <v>2168</v>
      </c>
      <c r="C1113" s="13" t="s">
        <v>456</v>
      </c>
      <c r="D1113" s="12" t="s">
        <v>3228</v>
      </c>
      <c r="E1113" s="447" t="s">
        <v>2231</v>
      </c>
      <c r="F1113" s="12" t="s">
        <v>738</v>
      </c>
      <c r="G1113" s="21">
        <v>6</v>
      </c>
      <c r="H1113" s="21">
        <v>5</v>
      </c>
      <c r="I1113" s="21">
        <v>7</v>
      </c>
      <c r="J1113" s="108">
        <v>50</v>
      </c>
      <c r="K1113" s="15">
        <v>8.33</v>
      </c>
      <c r="L1113" s="12" t="s">
        <v>3354</v>
      </c>
    </row>
    <row r="1114" spans="1:12" ht="25.2" customHeight="1">
      <c r="A1114" s="12" t="s">
        <v>3225</v>
      </c>
      <c r="B1114" s="363" t="s">
        <v>2168</v>
      </c>
      <c r="C1114" s="13" t="s">
        <v>456</v>
      </c>
      <c r="D1114" s="12" t="s">
        <v>3229</v>
      </c>
      <c r="E1114" s="447" t="s">
        <v>2229</v>
      </c>
      <c r="F1114" s="12" t="s">
        <v>738</v>
      </c>
      <c r="G1114" s="21">
        <v>6</v>
      </c>
      <c r="H1114" s="21">
        <v>5</v>
      </c>
      <c r="I1114" s="21">
        <v>7</v>
      </c>
      <c r="J1114" s="108">
        <v>50</v>
      </c>
      <c r="K1114" s="15">
        <v>8.33</v>
      </c>
      <c r="L1114" s="12" t="s">
        <v>3354</v>
      </c>
    </row>
    <row r="1115" spans="1:12" ht="25.2" customHeight="1">
      <c r="A1115" s="12" t="s">
        <v>3225</v>
      </c>
      <c r="B1115" s="363" t="s">
        <v>2168</v>
      </c>
      <c r="C1115" s="13" t="s">
        <v>456</v>
      </c>
      <c r="D1115" s="12" t="s">
        <v>3230</v>
      </c>
      <c r="E1115" s="447" t="s">
        <v>2227</v>
      </c>
      <c r="F1115" s="12" t="s">
        <v>738</v>
      </c>
      <c r="G1115" s="21">
        <v>6</v>
      </c>
      <c r="H1115" s="21">
        <v>5</v>
      </c>
      <c r="I1115" s="21">
        <v>7</v>
      </c>
      <c r="J1115" s="108">
        <v>50</v>
      </c>
      <c r="K1115" s="15">
        <v>8.33</v>
      </c>
      <c r="L1115" s="12" t="s">
        <v>3354</v>
      </c>
    </row>
    <row r="1116" spans="1:12" ht="25.2" customHeight="1">
      <c r="A1116" s="12" t="s">
        <v>3225</v>
      </c>
      <c r="B1116" s="363" t="s">
        <v>2168</v>
      </c>
      <c r="C1116" s="13" t="s">
        <v>456</v>
      </c>
      <c r="D1116" s="12" t="s">
        <v>3231</v>
      </c>
      <c r="E1116" s="447" t="s">
        <v>2225</v>
      </c>
      <c r="F1116" s="12" t="s">
        <v>738</v>
      </c>
      <c r="G1116" s="21">
        <v>6</v>
      </c>
      <c r="H1116" s="21">
        <v>5</v>
      </c>
      <c r="I1116" s="21">
        <v>7</v>
      </c>
      <c r="J1116" s="108">
        <v>50</v>
      </c>
      <c r="K1116" s="15">
        <v>8.33</v>
      </c>
      <c r="L1116" s="12" t="s">
        <v>3354</v>
      </c>
    </row>
    <row r="1117" spans="1:12" ht="25.2" customHeight="1">
      <c r="A1117" s="12" t="s">
        <v>3225</v>
      </c>
      <c r="B1117" s="363" t="s">
        <v>2168</v>
      </c>
      <c r="C1117" s="13" t="s">
        <v>456</v>
      </c>
      <c r="D1117" s="12" t="s">
        <v>3232</v>
      </c>
      <c r="E1117" s="447" t="s">
        <v>2223</v>
      </c>
      <c r="F1117" s="12" t="s">
        <v>738</v>
      </c>
      <c r="G1117" s="21">
        <v>6</v>
      </c>
      <c r="H1117" s="21">
        <v>5</v>
      </c>
      <c r="I1117" s="21">
        <v>7</v>
      </c>
      <c r="J1117" s="108">
        <v>50</v>
      </c>
      <c r="K1117" s="15">
        <v>8.33</v>
      </c>
      <c r="L1117" s="12" t="s">
        <v>3354</v>
      </c>
    </row>
    <row r="1118" spans="1:12" ht="25.2" customHeight="1">
      <c r="A1118" s="12" t="s">
        <v>3225</v>
      </c>
      <c r="B1118" s="363" t="s">
        <v>2168</v>
      </c>
      <c r="C1118" s="13" t="s">
        <v>456</v>
      </c>
      <c r="D1118" s="12" t="s">
        <v>3233</v>
      </c>
      <c r="E1118" s="447" t="s">
        <v>2221</v>
      </c>
      <c r="F1118" s="12" t="s">
        <v>738</v>
      </c>
      <c r="G1118" s="21">
        <v>6</v>
      </c>
      <c r="H1118" s="21">
        <v>5</v>
      </c>
      <c r="I1118" s="21">
        <v>7</v>
      </c>
      <c r="J1118" s="108">
        <v>50</v>
      </c>
      <c r="K1118" s="15">
        <v>8.33</v>
      </c>
      <c r="L1118" s="12" t="s">
        <v>3354</v>
      </c>
    </row>
    <row r="1119" spans="1:12" ht="25.2" customHeight="1">
      <c r="A1119" s="12" t="s">
        <v>3225</v>
      </c>
      <c r="B1119" s="363" t="s">
        <v>2168</v>
      </c>
      <c r="C1119" s="13" t="s">
        <v>456</v>
      </c>
      <c r="D1119" s="12" t="s">
        <v>3234</v>
      </c>
      <c r="E1119" s="447" t="s">
        <v>2217</v>
      </c>
      <c r="F1119" s="12" t="s">
        <v>738</v>
      </c>
      <c r="G1119" s="21">
        <v>6</v>
      </c>
      <c r="H1119" s="21">
        <v>5</v>
      </c>
      <c r="I1119" s="21">
        <v>7</v>
      </c>
      <c r="J1119" s="108">
        <v>50</v>
      </c>
      <c r="K1119" s="15">
        <v>8.33</v>
      </c>
      <c r="L1119" s="12" t="s">
        <v>3354</v>
      </c>
    </row>
    <row r="1120" spans="1:12" ht="25.2" customHeight="1">
      <c r="A1120" s="12" t="s">
        <v>3225</v>
      </c>
      <c r="B1120" s="363" t="s">
        <v>2168</v>
      </c>
      <c r="C1120" s="13" t="s">
        <v>456</v>
      </c>
      <c r="D1120" s="12" t="s">
        <v>3235</v>
      </c>
      <c r="E1120" s="447" t="s">
        <v>2219</v>
      </c>
      <c r="F1120" s="12" t="s">
        <v>738</v>
      </c>
      <c r="G1120" s="21">
        <v>6</v>
      </c>
      <c r="H1120" s="21">
        <v>5</v>
      </c>
      <c r="I1120" s="21">
        <v>7</v>
      </c>
      <c r="J1120" s="108">
        <v>50</v>
      </c>
      <c r="K1120" s="15">
        <v>8.33</v>
      </c>
      <c r="L1120" s="12" t="s">
        <v>3354</v>
      </c>
    </row>
    <row r="1121" spans="1:12" ht="25.2" customHeight="1">
      <c r="A1121" s="12" t="s">
        <v>3225</v>
      </c>
      <c r="B1121" s="363" t="s">
        <v>2168</v>
      </c>
      <c r="C1121" s="13" t="s">
        <v>456</v>
      </c>
      <c r="D1121" s="12" t="s">
        <v>3236</v>
      </c>
      <c r="E1121" s="447" t="s">
        <v>2215</v>
      </c>
      <c r="F1121" s="12" t="s">
        <v>738</v>
      </c>
      <c r="G1121" s="21">
        <v>6</v>
      </c>
      <c r="H1121" s="21">
        <v>5</v>
      </c>
      <c r="I1121" s="21">
        <v>7</v>
      </c>
      <c r="J1121" s="108">
        <v>50</v>
      </c>
      <c r="K1121" s="15">
        <v>8.33</v>
      </c>
      <c r="L1121" s="12" t="s">
        <v>3354</v>
      </c>
    </row>
    <row r="1122" spans="1:12" ht="25.2" customHeight="1">
      <c r="A1122" s="12" t="s">
        <v>3225</v>
      </c>
      <c r="B1122" s="363" t="s">
        <v>2168</v>
      </c>
      <c r="C1122" s="13" t="s">
        <v>456</v>
      </c>
      <c r="D1122" s="12" t="s">
        <v>3237</v>
      </c>
      <c r="E1122" s="447" t="s">
        <v>3238</v>
      </c>
      <c r="F1122" s="12" t="s">
        <v>738</v>
      </c>
      <c r="G1122" s="21">
        <v>6</v>
      </c>
      <c r="H1122" s="21">
        <v>5</v>
      </c>
      <c r="I1122" s="21">
        <v>7</v>
      </c>
      <c r="J1122" s="108">
        <v>50</v>
      </c>
      <c r="K1122" s="15">
        <v>8.33</v>
      </c>
      <c r="L1122" s="12" t="s">
        <v>3354</v>
      </c>
    </row>
    <row r="1123" spans="1:12" ht="25.2" customHeight="1">
      <c r="A1123" s="12" t="s">
        <v>3225</v>
      </c>
      <c r="B1123" s="363" t="s">
        <v>2168</v>
      </c>
      <c r="C1123" s="13" t="s">
        <v>456</v>
      </c>
      <c r="D1123" s="12" t="s">
        <v>3239</v>
      </c>
      <c r="E1123" s="447" t="s">
        <v>2211</v>
      </c>
      <c r="F1123" s="12" t="s">
        <v>738</v>
      </c>
      <c r="G1123" s="21">
        <v>6</v>
      </c>
      <c r="H1123" s="21">
        <v>5</v>
      </c>
      <c r="I1123" s="21">
        <v>7</v>
      </c>
      <c r="J1123" s="108">
        <v>50</v>
      </c>
      <c r="K1123" s="15">
        <v>8.33</v>
      </c>
      <c r="L1123" s="12" t="s">
        <v>3354</v>
      </c>
    </row>
    <row r="1124" spans="1:12" ht="25.2" customHeight="1">
      <c r="A1124" s="12" t="s">
        <v>3225</v>
      </c>
      <c r="B1124" s="363" t="s">
        <v>2168</v>
      </c>
      <c r="C1124" s="13" t="s">
        <v>456</v>
      </c>
      <c r="D1124" s="12" t="s">
        <v>3240</v>
      </c>
      <c r="E1124" s="447" t="s">
        <v>2209</v>
      </c>
      <c r="F1124" s="12" t="s">
        <v>738</v>
      </c>
      <c r="G1124" s="21">
        <v>6</v>
      </c>
      <c r="H1124" s="21">
        <v>5</v>
      </c>
      <c r="I1124" s="21">
        <v>7</v>
      </c>
      <c r="J1124" s="108">
        <v>50</v>
      </c>
      <c r="K1124" s="15">
        <v>8.33</v>
      </c>
      <c r="L1124" s="12" t="s">
        <v>3354</v>
      </c>
    </row>
    <row r="1125" spans="1:12" ht="25.2" customHeight="1">
      <c r="A1125" s="12" t="s">
        <v>3225</v>
      </c>
      <c r="B1125" s="363" t="s">
        <v>2168</v>
      </c>
      <c r="C1125" s="13" t="s">
        <v>456</v>
      </c>
      <c r="D1125" s="12" t="s">
        <v>3241</v>
      </c>
      <c r="E1125" s="447" t="s">
        <v>2207</v>
      </c>
      <c r="F1125" s="12" t="s">
        <v>738</v>
      </c>
      <c r="G1125" s="21">
        <v>6</v>
      </c>
      <c r="H1125" s="21">
        <v>5</v>
      </c>
      <c r="I1125" s="21">
        <v>7</v>
      </c>
      <c r="J1125" s="108">
        <v>50</v>
      </c>
      <c r="K1125" s="15">
        <v>8.33</v>
      </c>
      <c r="L1125" s="12" t="s">
        <v>3354</v>
      </c>
    </row>
    <row r="1126" spans="1:12" ht="25.2" customHeight="1">
      <c r="A1126" s="12" t="s">
        <v>3225</v>
      </c>
      <c r="B1126" s="363" t="s">
        <v>2168</v>
      </c>
      <c r="C1126" s="13" t="s">
        <v>456</v>
      </c>
      <c r="D1126" s="12" t="s">
        <v>3242</v>
      </c>
      <c r="E1126" s="447" t="s">
        <v>2205</v>
      </c>
      <c r="F1126" s="12" t="s">
        <v>738</v>
      </c>
      <c r="G1126" s="21">
        <v>6</v>
      </c>
      <c r="H1126" s="21">
        <v>5</v>
      </c>
      <c r="I1126" s="21">
        <v>7</v>
      </c>
      <c r="J1126" s="108">
        <v>50</v>
      </c>
      <c r="K1126" s="15">
        <v>8.33</v>
      </c>
      <c r="L1126" s="12" t="s">
        <v>3354</v>
      </c>
    </row>
    <row r="1127" spans="1:12" ht="25.2" customHeight="1">
      <c r="A1127" s="12" t="s">
        <v>3225</v>
      </c>
      <c r="B1127" s="363" t="s">
        <v>2168</v>
      </c>
      <c r="C1127" s="13" t="s">
        <v>456</v>
      </c>
      <c r="D1127" s="12" t="s">
        <v>3243</v>
      </c>
      <c r="E1127" s="447" t="s">
        <v>2203</v>
      </c>
      <c r="F1127" s="12" t="s">
        <v>738</v>
      </c>
      <c r="G1127" s="21">
        <v>6</v>
      </c>
      <c r="H1127" s="21">
        <v>5</v>
      </c>
      <c r="I1127" s="21">
        <v>7</v>
      </c>
      <c r="J1127" s="108">
        <v>50</v>
      </c>
      <c r="K1127" s="15">
        <v>8.33</v>
      </c>
      <c r="L1127" s="12" t="s">
        <v>3354</v>
      </c>
    </row>
    <row r="1128" spans="1:12" ht="25.2" customHeight="1">
      <c r="A1128" s="12" t="s">
        <v>3225</v>
      </c>
      <c r="B1128" s="363" t="s">
        <v>2168</v>
      </c>
      <c r="C1128" s="13" t="s">
        <v>456</v>
      </c>
      <c r="D1128" s="12" t="s">
        <v>3244</v>
      </c>
      <c r="E1128" s="447" t="s">
        <v>2201</v>
      </c>
      <c r="F1128" s="12" t="s">
        <v>738</v>
      </c>
      <c r="G1128" s="21">
        <v>6</v>
      </c>
      <c r="H1128" s="21">
        <v>5</v>
      </c>
      <c r="I1128" s="21">
        <v>7</v>
      </c>
      <c r="J1128" s="108">
        <v>50</v>
      </c>
      <c r="K1128" s="15">
        <v>8.33</v>
      </c>
      <c r="L1128" s="12" t="s">
        <v>3354</v>
      </c>
    </row>
    <row r="1129" spans="1:12" ht="25.2" customHeight="1">
      <c r="A1129" s="12" t="s">
        <v>3225</v>
      </c>
      <c r="B1129" s="363" t="s">
        <v>2168</v>
      </c>
      <c r="C1129" s="13" t="s">
        <v>456</v>
      </c>
      <c r="D1129" s="12" t="s">
        <v>3245</v>
      </c>
      <c r="E1129" s="447" t="s">
        <v>2199</v>
      </c>
      <c r="F1129" s="12" t="s">
        <v>738</v>
      </c>
      <c r="G1129" s="21">
        <v>6</v>
      </c>
      <c r="H1129" s="21">
        <v>5</v>
      </c>
      <c r="I1129" s="21">
        <v>7</v>
      </c>
      <c r="J1129" s="108">
        <v>50</v>
      </c>
      <c r="K1129" s="15">
        <v>8.33</v>
      </c>
      <c r="L1129" s="12" t="s">
        <v>3354</v>
      </c>
    </row>
    <row r="1130" spans="1:12" ht="25.2" customHeight="1">
      <c r="A1130" s="12" t="s">
        <v>3225</v>
      </c>
      <c r="B1130" s="363" t="s">
        <v>2168</v>
      </c>
      <c r="C1130" s="13" t="s">
        <v>456</v>
      </c>
      <c r="D1130" s="12" t="s">
        <v>3246</v>
      </c>
      <c r="E1130" s="447" t="s">
        <v>2197</v>
      </c>
      <c r="F1130" s="12" t="s">
        <v>738</v>
      </c>
      <c r="G1130" s="21">
        <v>6</v>
      </c>
      <c r="H1130" s="21">
        <v>5</v>
      </c>
      <c r="I1130" s="21">
        <v>7</v>
      </c>
      <c r="J1130" s="108">
        <v>50</v>
      </c>
      <c r="K1130" s="15">
        <v>8.33</v>
      </c>
      <c r="L1130" s="12" t="s">
        <v>3354</v>
      </c>
    </row>
    <row r="1131" spans="1:12" ht="25.2" customHeight="1">
      <c r="A1131" s="12" t="s">
        <v>3225</v>
      </c>
      <c r="B1131" s="363" t="s">
        <v>2168</v>
      </c>
      <c r="C1131" s="13" t="s">
        <v>456</v>
      </c>
      <c r="D1131" s="12" t="s">
        <v>3247</v>
      </c>
      <c r="E1131" s="447" t="s">
        <v>2195</v>
      </c>
      <c r="F1131" s="12" t="s">
        <v>738</v>
      </c>
      <c r="G1131" s="21">
        <v>6</v>
      </c>
      <c r="H1131" s="21">
        <v>5</v>
      </c>
      <c r="I1131" s="21">
        <v>7</v>
      </c>
      <c r="J1131" s="108">
        <v>50</v>
      </c>
      <c r="K1131" s="15">
        <v>8.33</v>
      </c>
      <c r="L1131" s="12" t="s">
        <v>3354</v>
      </c>
    </row>
    <row r="1132" spans="1:12" ht="25.2" customHeight="1">
      <c r="A1132" s="12" t="s">
        <v>3225</v>
      </c>
      <c r="B1132" s="363" t="s">
        <v>2168</v>
      </c>
      <c r="C1132" s="13" t="s">
        <v>456</v>
      </c>
      <c r="D1132" s="12" t="s">
        <v>3248</v>
      </c>
      <c r="E1132" s="447" t="s">
        <v>3249</v>
      </c>
      <c r="F1132" s="12" t="s">
        <v>559</v>
      </c>
      <c r="G1132" s="21">
        <v>6</v>
      </c>
      <c r="H1132" s="21">
        <v>5</v>
      </c>
      <c r="I1132" s="21">
        <v>7</v>
      </c>
      <c r="J1132" s="108">
        <v>50</v>
      </c>
      <c r="K1132" s="15">
        <v>8.33</v>
      </c>
      <c r="L1132" s="12" t="s">
        <v>3354</v>
      </c>
    </row>
    <row r="1133" spans="1:12" ht="25.2" customHeight="1">
      <c r="A1133" s="12" t="s">
        <v>3225</v>
      </c>
      <c r="B1133" s="363" t="s">
        <v>2168</v>
      </c>
      <c r="C1133" s="13" t="s">
        <v>456</v>
      </c>
      <c r="D1133" s="12" t="s">
        <v>3250</v>
      </c>
      <c r="E1133" s="447" t="s">
        <v>3251</v>
      </c>
      <c r="F1133" s="12" t="s">
        <v>559</v>
      </c>
      <c r="G1133" s="21">
        <v>6</v>
      </c>
      <c r="H1133" s="21">
        <v>5</v>
      </c>
      <c r="I1133" s="21">
        <v>7</v>
      </c>
      <c r="J1133" s="108">
        <v>50</v>
      </c>
      <c r="K1133" s="15">
        <v>8.33</v>
      </c>
      <c r="L1133" s="12" t="s">
        <v>3354</v>
      </c>
    </row>
    <row r="1134" spans="1:12" ht="25.2" customHeight="1">
      <c r="A1134" s="12" t="s">
        <v>3225</v>
      </c>
      <c r="B1134" s="363" t="s">
        <v>2168</v>
      </c>
      <c r="C1134" s="13" t="s">
        <v>456</v>
      </c>
      <c r="D1134" s="12" t="s">
        <v>3252</v>
      </c>
      <c r="E1134" s="447" t="s">
        <v>3253</v>
      </c>
      <c r="F1134" s="12" t="s">
        <v>559</v>
      </c>
      <c r="G1134" s="21">
        <v>6</v>
      </c>
      <c r="H1134" s="21">
        <v>5</v>
      </c>
      <c r="I1134" s="21">
        <v>7</v>
      </c>
      <c r="J1134" s="108">
        <v>50</v>
      </c>
      <c r="K1134" s="15">
        <v>8.33</v>
      </c>
      <c r="L1134" s="12" t="s">
        <v>3354</v>
      </c>
    </row>
    <row r="1135" spans="1:12" ht="25.2" customHeight="1">
      <c r="A1135" s="12" t="s">
        <v>3225</v>
      </c>
      <c r="B1135" s="363" t="s">
        <v>2168</v>
      </c>
      <c r="C1135" s="13" t="s">
        <v>456</v>
      </c>
      <c r="D1135" s="12" t="s">
        <v>3254</v>
      </c>
      <c r="E1135" s="447" t="s">
        <v>3255</v>
      </c>
      <c r="F1135" s="12" t="s">
        <v>559</v>
      </c>
      <c r="G1135" s="21">
        <v>6</v>
      </c>
      <c r="H1135" s="21">
        <v>5</v>
      </c>
      <c r="I1135" s="21">
        <v>7</v>
      </c>
      <c r="J1135" s="108">
        <v>50</v>
      </c>
      <c r="K1135" s="15">
        <v>8.33</v>
      </c>
      <c r="L1135" s="12" t="s">
        <v>3354</v>
      </c>
    </row>
    <row r="1136" spans="1:12" ht="25.2" customHeight="1">
      <c r="A1136" s="12" t="s">
        <v>3225</v>
      </c>
      <c r="B1136" s="363" t="s">
        <v>2168</v>
      </c>
      <c r="C1136" s="13" t="s">
        <v>456</v>
      </c>
      <c r="D1136" s="12" t="s">
        <v>3256</v>
      </c>
      <c r="E1136" s="447" t="s">
        <v>2193</v>
      </c>
      <c r="F1136" s="12" t="s">
        <v>738</v>
      </c>
      <c r="G1136" s="21">
        <v>6</v>
      </c>
      <c r="H1136" s="21">
        <v>5</v>
      </c>
      <c r="I1136" s="21">
        <v>7</v>
      </c>
      <c r="J1136" s="108">
        <v>50</v>
      </c>
      <c r="K1136" s="15">
        <v>8.33</v>
      </c>
      <c r="L1136" s="12" t="s">
        <v>3354</v>
      </c>
    </row>
    <row r="1137" spans="1:12" ht="25.2" customHeight="1">
      <c r="A1137" s="12" t="s">
        <v>3225</v>
      </c>
      <c r="B1137" s="363" t="s">
        <v>2168</v>
      </c>
      <c r="C1137" s="13" t="s">
        <v>456</v>
      </c>
      <c r="D1137" s="12" t="s">
        <v>3257</v>
      </c>
      <c r="E1137" s="447" t="s">
        <v>2191</v>
      </c>
      <c r="F1137" s="12" t="s">
        <v>738</v>
      </c>
      <c r="G1137" s="21">
        <v>6</v>
      </c>
      <c r="H1137" s="21">
        <v>5</v>
      </c>
      <c r="I1137" s="21">
        <v>7</v>
      </c>
      <c r="J1137" s="108">
        <v>50</v>
      </c>
      <c r="K1137" s="15">
        <v>8.33</v>
      </c>
      <c r="L1137" s="12" t="s">
        <v>3354</v>
      </c>
    </row>
    <row r="1138" spans="1:12" ht="25.2" customHeight="1">
      <c r="A1138" s="12" t="s">
        <v>3258</v>
      </c>
      <c r="B1138" s="363" t="s">
        <v>2692</v>
      </c>
      <c r="C1138" s="13" t="s">
        <v>456</v>
      </c>
      <c r="D1138" s="12" t="s">
        <v>3259</v>
      </c>
      <c r="E1138" s="447" t="s">
        <v>3260</v>
      </c>
      <c r="F1138" s="12" t="s">
        <v>738</v>
      </c>
      <c r="G1138" s="21">
        <v>4</v>
      </c>
      <c r="H1138" s="21">
        <v>3</v>
      </c>
      <c r="I1138" s="21">
        <v>5</v>
      </c>
      <c r="J1138" s="108">
        <v>50</v>
      </c>
      <c r="K1138" s="15">
        <f t="shared" ref="K1138:K1151" si="29">J1138/G1138</f>
        <v>12.5</v>
      </c>
      <c r="L1138" s="12" t="s">
        <v>3354</v>
      </c>
    </row>
    <row r="1139" spans="1:12" ht="25.2" customHeight="1">
      <c r="A1139" s="12" t="s">
        <v>3258</v>
      </c>
      <c r="B1139" s="363" t="s">
        <v>2692</v>
      </c>
      <c r="C1139" s="13" t="s">
        <v>456</v>
      </c>
      <c r="D1139" s="12" t="s">
        <v>2695</v>
      </c>
      <c r="E1139" s="447" t="s">
        <v>3261</v>
      </c>
      <c r="F1139" s="12" t="s">
        <v>738</v>
      </c>
      <c r="G1139" s="21">
        <v>4</v>
      </c>
      <c r="H1139" s="21">
        <v>3</v>
      </c>
      <c r="I1139" s="21">
        <v>5</v>
      </c>
      <c r="J1139" s="108">
        <v>50</v>
      </c>
      <c r="K1139" s="15">
        <f t="shared" si="29"/>
        <v>12.5</v>
      </c>
      <c r="L1139" s="12" t="s">
        <v>3354</v>
      </c>
    </row>
    <row r="1140" spans="1:12" ht="25.2" customHeight="1">
      <c r="A1140" s="12" t="s">
        <v>3258</v>
      </c>
      <c r="B1140" s="363" t="s">
        <v>2692</v>
      </c>
      <c r="C1140" s="13" t="s">
        <v>456</v>
      </c>
      <c r="D1140" s="12" t="s">
        <v>2697</v>
      </c>
      <c r="E1140" s="447" t="s">
        <v>3262</v>
      </c>
      <c r="F1140" s="12" t="s">
        <v>738</v>
      </c>
      <c r="G1140" s="21">
        <v>4</v>
      </c>
      <c r="H1140" s="21">
        <v>3</v>
      </c>
      <c r="I1140" s="21">
        <v>5</v>
      </c>
      <c r="J1140" s="108">
        <v>50</v>
      </c>
      <c r="K1140" s="15">
        <f t="shared" si="29"/>
        <v>12.5</v>
      </c>
      <c r="L1140" s="12" t="s">
        <v>3354</v>
      </c>
    </row>
    <row r="1141" spans="1:12" ht="25.2" customHeight="1">
      <c r="A1141" s="12" t="s">
        <v>3263</v>
      </c>
      <c r="B1141" s="12" t="s">
        <v>3264</v>
      </c>
      <c r="C1141" s="13" t="s">
        <v>456</v>
      </c>
      <c r="D1141" s="12" t="s">
        <v>3265</v>
      </c>
      <c r="E1141" s="447" t="s">
        <v>3266</v>
      </c>
      <c r="F1141" s="12" t="s">
        <v>738</v>
      </c>
      <c r="G1141" s="21">
        <v>6</v>
      </c>
      <c r="H1141" s="21">
        <v>1</v>
      </c>
      <c r="I1141" s="21">
        <v>6</v>
      </c>
      <c r="J1141" s="108">
        <v>50</v>
      </c>
      <c r="K1141" s="15">
        <v>8.33</v>
      </c>
      <c r="L1141" s="12" t="s">
        <v>3354</v>
      </c>
    </row>
    <row r="1142" spans="1:12" ht="25.2" customHeight="1">
      <c r="A1142" s="12" t="s">
        <v>3263</v>
      </c>
      <c r="B1142" s="12" t="s">
        <v>3264</v>
      </c>
      <c r="C1142" s="13" t="s">
        <v>456</v>
      </c>
      <c r="D1142" s="12" t="s">
        <v>3267</v>
      </c>
      <c r="E1142" s="447" t="s">
        <v>3268</v>
      </c>
      <c r="F1142" s="12" t="s">
        <v>559</v>
      </c>
      <c r="G1142" s="21">
        <v>6</v>
      </c>
      <c r="H1142" s="21">
        <v>1</v>
      </c>
      <c r="I1142" s="21">
        <v>6</v>
      </c>
      <c r="J1142" s="108">
        <v>50</v>
      </c>
      <c r="K1142" s="15">
        <v>8.33</v>
      </c>
      <c r="L1142" s="12" t="s">
        <v>3354</v>
      </c>
    </row>
    <row r="1143" spans="1:12" ht="25.2" customHeight="1">
      <c r="A1143" s="12" t="s">
        <v>1009</v>
      </c>
      <c r="B1143" s="12" t="s">
        <v>3269</v>
      </c>
      <c r="C1143" s="13" t="s">
        <v>456</v>
      </c>
      <c r="D1143" s="12" t="s">
        <v>1011</v>
      </c>
      <c r="E1143" s="447" t="s">
        <v>2248</v>
      </c>
      <c r="F1143" s="12" t="s">
        <v>738</v>
      </c>
      <c r="G1143" s="21">
        <v>10</v>
      </c>
      <c r="H1143" s="21">
        <v>7</v>
      </c>
      <c r="I1143" s="21">
        <v>10</v>
      </c>
      <c r="J1143" s="108">
        <v>50</v>
      </c>
      <c r="K1143" s="15">
        <f t="shared" si="29"/>
        <v>5</v>
      </c>
      <c r="L1143" s="12" t="s">
        <v>3354</v>
      </c>
    </row>
    <row r="1144" spans="1:12" ht="25.2" customHeight="1">
      <c r="A1144" s="12" t="s">
        <v>1009</v>
      </c>
      <c r="B1144" s="12" t="s">
        <v>3269</v>
      </c>
      <c r="C1144" s="13" t="s">
        <v>456</v>
      </c>
      <c r="D1144" s="12" t="s">
        <v>1013</v>
      </c>
      <c r="E1144" s="447" t="s">
        <v>2250</v>
      </c>
      <c r="F1144" s="12" t="s">
        <v>738</v>
      </c>
      <c r="G1144" s="21">
        <v>10</v>
      </c>
      <c r="H1144" s="21">
        <v>7</v>
      </c>
      <c r="I1144" s="21">
        <v>10</v>
      </c>
      <c r="J1144" s="108">
        <v>50</v>
      </c>
      <c r="K1144" s="15">
        <f t="shared" si="29"/>
        <v>5</v>
      </c>
      <c r="L1144" s="12" t="s">
        <v>3354</v>
      </c>
    </row>
    <row r="1145" spans="1:12" ht="25.2" customHeight="1">
      <c r="A1145" s="12" t="s">
        <v>1009</v>
      </c>
      <c r="B1145" s="12" t="s">
        <v>3269</v>
      </c>
      <c r="C1145" s="13" t="s">
        <v>456</v>
      </c>
      <c r="D1145" s="12" t="s">
        <v>1015</v>
      </c>
      <c r="E1145" s="447" t="s">
        <v>2252</v>
      </c>
      <c r="F1145" s="12" t="s">
        <v>738</v>
      </c>
      <c r="G1145" s="21">
        <v>10</v>
      </c>
      <c r="H1145" s="21">
        <v>7</v>
      </c>
      <c r="I1145" s="21">
        <v>10</v>
      </c>
      <c r="J1145" s="108">
        <v>50</v>
      </c>
      <c r="K1145" s="15">
        <f t="shared" si="29"/>
        <v>5</v>
      </c>
      <c r="L1145" s="12" t="s">
        <v>3354</v>
      </c>
    </row>
    <row r="1146" spans="1:12" ht="25.2" customHeight="1">
      <c r="A1146" s="12" t="s">
        <v>1009</v>
      </c>
      <c r="B1146" s="12" t="s">
        <v>3269</v>
      </c>
      <c r="C1146" s="13" t="s">
        <v>456</v>
      </c>
      <c r="D1146" s="12" t="s">
        <v>3270</v>
      </c>
      <c r="E1146" s="447" t="s">
        <v>3271</v>
      </c>
      <c r="F1146" s="12" t="s">
        <v>559</v>
      </c>
      <c r="G1146" s="21">
        <v>10</v>
      </c>
      <c r="H1146" s="21">
        <v>7</v>
      </c>
      <c r="I1146" s="21">
        <v>10</v>
      </c>
      <c r="J1146" s="108">
        <v>50</v>
      </c>
      <c r="K1146" s="15">
        <f t="shared" si="29"/>
        <v>5</v>
      </c>
      <c r="L1146" s="12" t="s">
        <v>3354</v>
      </c>
    </row>
    <row r="1147" spans="1:12" ht="25.2" customHeight="1">
      <c r="A1147" s="12" t="s">
        <v>1009</v>
      </c>
      <c r="B1147" s="12" t="s">
        <v>3269</v>
      </c>
      <c r="C1147" s="13" t="s">
        <v>456</v>
      </c>
      <c r="D1147" s="12" t="s">
        <v>3272</v>
      </c>
      <c r="E1147" s="447" t="s">
        <v>3273</v>
      </c>
      <c r="F1147" s="12" t="s">
        <v>559</v>
      </c>
      <c r="G1147" s="21">
        <v>10</v>
      </c>
      <c r="H1147" s="21">
        <v>7</v>
      </c>
      <c r="I1147" s="21">
        <v>10</v>
      </c>
      <c r="J1147" s="108">
        <v>50</v>
      </c>
      <c r="K1147" s="15">
        <f t="shared" si="29"/>
        <v>5</v>
      </c>
      <c r="L1147" s="12" t="s">
        <v>3354</v>
      </c>
    </row>
    <row r="1148" spans="1:12" ht="25.2" customHeight="1">
      <c r="A1148" s="12" t="s">
        <v>3274</v>
      </c>
      <c r="B1148" s="12" t="s">
        <v>3275</v>
      </c>
      <c r="C1148" s="13" t="s">
        <v>456</v>
      </c>
      <c r="D1148" s="12" t="s">
        <v>3276</v>
      </c>
      <c r="E1148" s="447" t="s">
        <v>3277</v>
      </c>
      <c r="F1148" s="12" t="s">
        <v>738</v>
      </c>
      <c r="G1148" s="21">
        <v>4</v>
      </c>
      <c r="H1148" s="21">
        <v>1</v>
      </c>
      <c r="I1148" s="21">
        <v>6</v>
      </c>
      <c r="J1148" s="108">
        <v>50</v>
      </c>
      <c r="K1148" s="15">
        <f t="shared" si="29"/>
        <v>12.5</v>
      </c>
      <c r="L1148" s="12" t="s">
        <v>3354</v>
      </c>
    </row>
    <row r="1149" spans="1:12" ht="25.2" customHeight="1">
      <c r="A1149" s="12" t="s">
        <v>3274</v>
      </c>
      <c r="B1149" s="12" t="s">
        <v>3275</v>
      </c>
      <c r="C1149" s="13" t="s">
        <v>456</v>
      </c>
      <c r="D1149" s="12" t="s">
        <v>3278</v>
      </c>
      <c r="E1149" s="447" t="s">
        <v>3279</v>
      </c>
      <c r="F1149" s="12" t="s">
        <v>738</v>
      </c>
      <c r="G1149" s="21">
        <v>4</v>
      </c>
      <c r="H1149" s="21">
        <v>1</v>
      </c>
      <c r="I1149" s="21">
        <v>6</v>
      </c>
      <c r="J1149" s="108">
        <v>50</v>
      </c>
      <c r="K1149" s="15">
        <f t="shared" si="29"/>
        <v>12.5</v>
      </c>
      <c r="L1149" s="12" t="s">
        <v>3354</v>
      </c>
    </row>
    <row r="1150" spans="1:12" ht="25.2" customHeight="1">
      <c r="A1150" s="12" t="s">
        <v>3274</v>
      </c>
      <c r="B1150" s="12" t="s">
        <v>3275</v>
      </c>
      <c r="C1150" s="13" t="s">
        <v>456</v>
      </c>
      <c r="D1150" s="12" t="s">
        <v>3280</v>
      </c>
      <c r="E1150" s="447" t="s">
        <v>3281</v>
      </c>
      <c r="F1150" s="12" t="s">
        <v>559</v>
      </c>
      <c r="G1150" s="21">
        <v>4</v>
      </c>
      <c r="H1150" s="21">
        <v>1</v>
      </c>
      <c r="I1150" s="21">
        <v>6</v>
      </c>
      <c r="J1150" s="108">
        <v>50</v>
      </c>
      <c r="K1150" s="15">
        <f t="shared" si="29"/>
        <v>12.5</v>
      </c>
      <c r="L1150" s="12" t="s">
        <v>3354</v>
      </c>
    </row>
    <row r="1151" spans="1:12" ht="25.2" customHeight="1">
      <c r="A1151" s="12" t="s">
        <v>3282</v>
      </c>
      <c r="B1151" s="12" t="s">
        <v>3283</v>
      </c>
      <c r="C1151" s="13" t="s">
        <v>456</v>
      </c>
      <c r="D1151" s="12" t="s">
        <v>3284</v>
      </c>
      <c r="E1151" s="447" t="s">
        <v>3285</v>
      </c>
      <c r="F1151" s="12" t="s">
        <v>738</v>
      </c>
      <c r="G1151" s="21">
        <v>4</v>
      </c>
      <c r="H1151" s="21">
        <v>1</v>
      </c>
      <c r="I1151" s="21">
        <v>4</v>
      </c>
      <c r="J1151" s="108">
        <v>50</v>
      </c>
      <c r="K1151" s="15">
        <f t="shared" si="29"/>
        <v>12.5</v>
      </c>
      <c r="L1151" s="12" t="s">
        <v>3354</v>
      </c>
    </row>
    <row r="1152" spans="1:12" ht="25.2" customHeight="1">
      <c r="A1152" s="12" t="s">
        <v>795</v>
      </c>
      <c r="B1152" s="12" t="s">
        <v>796</v>
      </c>
      <c r="C1152" s="13" t="s">
        <v>456</v>
      </c>
      <c r="D1152" s="12" t="s">
        <v>3286</v>
      </c>
      <c r="E1152" s="447" t="s">
        <v>1018</v>
      </c>
      <c r="F1152" s="12" t="s">
        <v>738</v>
      </c>
      <c r="G1152" s="21">
        <v>14</v>
      </c>
      <c r="H1152" s="21">
        <v>14</v>
      </c>
      <c r="I1152" s="21">
        <v>14</v>
      </c>
      <c r="J1152" s="108">
        <v>50</v>
      </c>
      <c r="K1152" s="15">
        <v>3.57</v>
      </c>
      <c r="L1152" s="12" t="s">
        <v>3354</v>
      </c>
    </row>
    <row r="1153" spans="1:12" ht="25.2" customHeight="1">
      <c r="A1153" s="12" t="s">
        <v>795</v>
      </c>
      <c r="B1153" s="12" t="s">
        <v>796</v>
      </c>
      <c r="C1153" s="13" t="s">
        <v>456</v>
      </c>
      <c r="D1153" s="12" t="s">
        <v>3287</v>
      </c>
      <c r="E1153" s="447" t="s">
        <v>868</v>
      </c>
      <c r="F1153" s="12" t="s">
        <v>738</v>
      </c>
      <c r="G1153" s="21">
        <v>14</v>
      </c>
      <c r="H1153" s="21">
        <v>14</v>
      </c>
      <c r="I1153" s="21">
        <v>14</v>
      </c>
      <c r="J1153" s="108">
        <v>50</v>
      </c>
      <c r="K1153" s="15">
        <v>3.57</v>
      </c>
      <c r="L1153" s="12" t="s">
        <v>3354</v>
      </c>
    </row>
    <row r="1154" spans="1:12" ht="25.2" customHeight="1">
      <c r="A1154" s="12" t="s">
        <v>795</v>
      </c>
      <c r="B1154" s="12" t="s">
        <v>796</v>
      </c>
      <c r="C1154" s="13" t="s">
        <v>456</v>
      </c>
      <c r="D1154" s="12" t="s">
        <v>3288</v>
      </c>
      <c r="E1154" s="447" t="s">
        <v>871</v>
      </c>
      <c r="F1154" s="12" t="s">
        <v>738</v>
      </c>
      <c r="G1154" s="21">
        <v>14</v>
      </c>
      <c r="H1154" s="21">
        <v>14</v>
      </c>
      <c r="I1154" s="21">
        <v>14</v>
      </c>
      <c r="J1154" s="108">
        <v>50</v>
      </c>
      <c r="K1154" s="15">
        <v>3.57</v>
      </c>
      <c r="L1154" s="12" t="s">
        <v>3354</v>
      </c>
    </row>
    <row r="1155" spans="1:12" ht="25.2" customHeight="1">
      <c r="A1155" s="12" t="s">
        <v>795</v>
      </c>
      <c r="B1155" s="12" t="s">
        <v>796</v>
      </c>
      <c r="C1155" s="13" t="s">
        <v>456</v>
      </c>
      <c r="D1155" s="12" t="s">
        <v>3289</v>
      </c>
      <c r="E1155" s="447" t="s">
        <v>873</v>
      </c>
      <c r="F1155" s="12" t="s">
        <v>738</v>
      </c>
      <c r="G1155" s="21">
        <v>14</v>
      </c>
      <c r="H1155" s="21">
        <v>14</v>
      </c>
      <c r="I1155" s="21">
        <v>14</v>
      </c>
      <c r="J1155" s="108">
        <v>50</v>
      </c>
      <c r="K1155" s="15">
        <v>3.57</v>
      </c>
      <c r="L1155" s="12" t="s">
        <v>3354</v>
      </c>
    </row>
    <row r="1156" spans="1:12" ht="25.2" customHeight="1">
      <c r="A1156" s="12" t="s">
        <v>795</v>
      </c>
      <c r="B1156" s="12" t="s">
        <v>796</v>
      </c>
      <c r="C1156" s="13" t="s">
        <v>456</v>
      </c>
      <c r="D1156" s="12" t="s">
        <v>2837</v>
      </c>
      <c r="E1156" s="447" t="s">
        <v>798</v>
      </c>
      <c r="F1156" s="12" t="s">
        <v>738</v>
      </c>
      <c r="G1156" s="21">
        <v>14</v>
      </c>
      <c r="H1156" s="21">
        <v>14</v>
      </c>
      <c r="I1156" s="21">
        <v>14</v>
      </c>
      <c r="J1156" s="108">
        <v>50</v>
      </c>
      <c r="K1156" s="15">
        <v>3.57</v>
      </c>
      <c r="L1156" s="12" t="s">
        <v>3354</v>
      </c>
    </row>
    <row r="1157" spans="1:12" ht="25.2" customHeight="1">
      <c r="A1157" s="12" t="s">
        <v>795</v>
      </c>
      <c r="B1157" s="12" t="s">
        <v>796</v>
      </c>
      <c r="C1157" s="13" t="s">
        <v>456</v>
      </c>
      <c r="D1157" s="12" t="s">
        <v>3290</v>
      </c>
      <c r="E1157" s="447" t="s">
        <v>3291</v>
      </c>
      <c r="F1157" s="12" t="s">
        <v>738</v>
      </c>
      <c r="G1157" s="21">
        <v>14</v>
      </c>
      <c r="H1157" s="21">
        <v>14</v>
      </c>
      <c r="I1157" s="21">
        <v>14</v>
      </c>
      <c r="J1157" s="108">
        <v>50</v>
      </c>
      <c r="K1157" s="15">
        <v>3.57</v>
      </c>
      <c r="L1157" s="12" t="s">
        <v>3354</v>
      </c>
    </row>
    <row r="1158" spans="1:12" ht="25.2" customHeight="1">
      <c r="A1158" s="12" t="s">
        <v>795</v>
      </c>
      <c r="B1158" s="12" t="s">
        <v>796</v>
      </c>
      <c r="C1158" s="13" t="s">
        <v>456</v>
      </c>
      <c r="D1158" s="12" t="s">
        <v>3292</v>
      </c>
      <c r="E1158" s="447" t="s">
        <v>802</v>
      </c>
      <c r="F1158" s="12" t="s">
        <v>738</v>
      </c>
      <c r="G1158" s="21">
        <v>14</v>
      </c>
      <c r="H1158" s="21">
        <v>14</v>
      </c>
      <c r="I1158" s="21">
        <v>14</v>
      </c>
      <c r="J1158" s="108">
        <v>50</v>
      </c>
      <c r="K1158" s="15">
        <v>3.57</v>
      </c>
      <c r="L1158" s="12" t="s">
        <v>3354</v>
      </c>
    </row>
    <row r="1159" spans="1:12" ht="25.2" customHeight="1">
      <c r="A1159" s="12" t="s">
        <v>795</v>
      </c>
      <c r="B1159" s="12" t="s">
        <v>796</v>
      </c>
      <c r="C1159" s="13" t="s">
        <v>456</v>
      </c>
      <c r="D1159" s="12" t="s">
        <v>3293</v>
      </c>
      <c r="E1159" s="447" t="s">
        <v>3294</v>
      </c>
      <c r="F1159" s="12" t="s">
        <v>738</v>
      </c>
      <c r="G1159" s="21">
        <v>14</v>
      </c>
      <c r="H1159" s="21">
        <v>14</v>
      </c>
      <c r="I1159" s="21">
        <v>14</v>
      </c>
      <c r="J1159" s="108">
        <v>50</v>
      </c>
      <c r="K1159" s="15">
        <v>3.57</v>
      </c>
      <c r="L1159" s="12" t="s">
        <v>3354</v>
      </c>
    </row>
    <row r="1160" spans="1:12" ht="25.2" customHeight="1">
      <c r="A1160" s="12" t="s">
        <v>795</v>
      </c>
      <c r="B1160" s="12" t="s">
        <v>796</v>
      </c>
      <c r="C1160" s="13" t="s">
        <v>456</v>
      </c>
      <c r="D1160" s="12" t="s">
        <v>805</v>
      </c>
      <c r="E1160" s="447" t="s">
        <v>806</v>
      </c>
      <c r="F1160" s="12" t="s">
        <v>738</v>
      </c>
      <c r="G1160" s="21">
        <v>14</v>
      </c>
      <c r="H1160" s="21">
        <v>14</v>
      </c>
      <c r="I1160" s="21">
        <v>14</v>
      </c>
      <c r="J1160" s="108">
        <v>50</v>
      </c>
      <c r="K1160" s="15">
        <v>3.57</v>
      </c>
      <c r="L1160" s="12" t="s">
        <v>3354</v>
      </c>
    </row>
    <row r="1161" spans="1:12" ht="25.2" customHeight="1">
      <c r="A1161" s="12" t="s">
        <v>795</v>
      </c>
      <c r="B1161" s="12" t="s">
        <v>796</v>
      </c>
      <c r="C1161" s="13" t="s">
        <v>456</v>
      </c>
      <c r="D1161" s="12" t="s">
        <v>807</v>
      </c>
      <c r="E1161" s="447" t="s">
        <v>3295</v>
      </c>
      <c r="F1161" s="12" t="s">
        <v>738</v>
      </c>
      <c r="G1161" s="21">
        <v>14</v>
      </c>
      <c r="H1161" s="21">
        <v>14</v>
      </c>
      <c r="I1161" s="21">
        <v>14</v>
      </c>
      <c r="J1161" s="108">
        <v>50</v>
      </c>
      <c r="K1161" s="15">
        <v>3.57</v>
      </c>
      <c r="L1161" s="12" t="s">
        <v>3354</v>
      </c>
    </row>
    <row r="1162" spans="1:12" ht="25.2" customHeight="1">
      <c r="A1162" s="12" t="s">
        <v>795</v>
      </c>
      <c r="B1162" s="12" t="s">
        <v>796</v>
      </c>
      <c r="C1162" s="13" t="s">
        <v>456</v>
      </c>
      <c r="D1162" s="12" t="s">
        <v>3296</v>
      </c>
      <c r="E1162" s="447" t="s">
        <v>3297</v>
      </c>
      <c r="F1162" s="12" t="s">
        <v>738</v>
      </c>
      <c r="G1162" s="21">
        <v>14</v>
      </c>
      <c r="H1162" s="21">
        <v>14</v>
      </c>
      <c r="I1162" s="21">
        <v>14</v>
      </c>
      <c r="J1162" s="108">
        <v>50</v>
      </c>
      <c r="K1162" s="15">
        <v>3.57</v>
      </c>
      <c r="L1162" s="12" t="s">
        <v>3354</v>
      </c>
    </row>
    <row r="1163" spans="1:12" ht="25.2" customHeight="1">
      <c r="A1163" s="12" t="s">
        <v>795</v>
      </c>
      <c r="B1163" s="12" t="s">
        <v>796</v>
      </c>
      <c r="C1163" s="13" t="s">
        <v>456</v>
      </c>
      <c r="D1163" s="12" t="s">
        <v>809</v>
      </c>
      <c r="E1163" s="447" t="s">
        <v>810</v>
      </c>
      <c r="F1163" s="12" t="s">
        <v>738</v>
      </c>
      <c r="G1163" s="21">
        <v>14</v>
      </c>
      <c r="H1163" s="21">
        <v>14</v>
      </c>
      <c r="I1163" s="21">
        <v>14</v>
      </c>
      <c r="J1163" s="108">
        <v>50</v>
      </c>
      <c r="K1163" s="15">
        <v>3.57</v>
      </c>
      <c r="L1163" s="12" t="s">
        <v>3354</v>
      </c>
    </row>
    <row r="1164" spans="1:12" ht="25.2" customHeight="1">
      <c r="A1164" s="12" t="s">
        <v>795</v>
      </c>
      <c r="B1164" s="12" t="s">
        <v>796</v>
      </c>
      <c r="C1164" s="13" t="s">
        <v>456</v>
      </c>
      <c r="D1164" s="12" t="s">
        <v>813</v>
      </c>
      <c r="E1164" s="447" t="s">
        <v>814</v>
      </c>
      <c r="F1164" s="12" t="s">
        <v>738</v>
      </c>
      <c r="G1164" s="21">
        <v>14</v>
      </c>
      <c r="H1164" s="21">
        <v>14</v>
      </c>
      <c r="I1164" s="21">
        <v>14</v>
      </c>
      <c r="J1164" s="108">
        <v>50</v>
      </c>
      <c r="K1164" s="15">
        <v>3.57</v>
      </c>
      <c r="L1164" s="12" t="s">
        <v>3354</v>
      </c>
    </row>
    <row r="1165" spans="1:12" ht="25.2" customHeight="1">
      <c r="A1165" s="12" t="s">
        <v>795</v>
      </c>
      <c r="B1165" s="12" t="s">
        <v>796</v>
      </c>
      <c r="C1165" s="13" t="s">
        <v>456</v>
      </c>
      <c r="D1165" s="12" t="s">
        <v>811</v>
      </c>
      <c r="E1165" s="447" t="s">
        <v>812</v>
      </c>
      <c r="F1165" s="12" t="s">
        <v>738</v>
      </c>
      <c r="G1165" s="21">
        <v>14</v>
      </c>
      <c r="H1165" s="21">
        <v>14</v>
      </c>
      <c r="I1165" s="21">
        <v>14</v>
      </c>
      <c r="J1165" s="108">
        <v>50</v>
      </c>
      <c r="K1165" s="15">
        <v>3.57</v>
      </c>
      <c r="L1165" s="12" t="s">
        <v>3354</v>
      </c>
    </row>
    <row r="1166" spans="1:12" ht="25.2" customHeight="1">
      <c r="A1166" s="12" t="s">
        <v>795</v>
      </c>
      <c r="B1166" s="12" t="s">
        <v>796</v>
      </c>
      <c r="C1166" s="13" t="s">
        <v>456</v>
      </c>
      <c r="D1166" s="12" t="s">
        <v>803</v>
      </c>
      <c r="E1166" s="447" t="s">
        <v>804</v>
      </c>
      <c r="F1166" s="12" t="s">
        <v>738</v>
      </c>
      <c r="G1166" s="21">
        <v>14</v>
      </c>
      <c r="H1166" s="21">
        <v>14</v>
      </c>
      <c r="I1166" s="21">
        <v>14</v>
      </c>
      <c r="J1166" s="108">
        <v>50</v>
      </c>
      <c r="K1166" s="15">
        <v>3.57</v>
      </c>
      <c r="L1166" s="12" t="s">
        <v>3354</v>
      </c>
    </row>
    <row r="1167" spans="1:12" ht="25.2" customHeight="1">
      <c r="A1167" s="12" t="s">
        <v>795</v>
      </c>
      <c r="B1167" s="12" t="s">
        <v>796</v>
      </c>
      <c r="C1167" s="13" t="s">
        <v>456</v>
      </c>
      <c r="D1167" s="12" t="s">
        <v>819</v>
      </c>
      <c r="E1167" s="447" t="s">
        <v>820</v>
      </c>
      <c r="F1167" s="12" t="s">
        <v>738</v>
      </c>
      <c r="G1167" s="21">
        <v>14</v>
      </c>
      <c r="H1167" s="21">
        <v>14</v>
      </c>
      <c r="I1167" s="21">
        <v>14</v>
      </c>
      <c r="J1167" s="108">
        <v>50</v>
      </c>
      <c r="K1167" s="15">
        <v>3.57</v>
      </c>
      <c r="L1167" s="12" t="s">
        <v>3354</v>
      </c>
    </row>
    <row r="1168" spans="1:12" ht="25.2" customHeight="1">
      <c r="A1168" s="12" t="s">
        <v>795</v>
      </c>
      <c r="B1168" s="12" t="s">
        <v>796</v>
      </c>
      <c r="C1168" s="13" t="s">
        <v>456</v>
      </c>
      <c r="D1168" s="12" t="s">
        <v>815</v>
      </c>
      <c r="E1168" s="447" t="s">
        <v>816</v>
      </c>
      <c r="F1168" s="12" t="s">
        <v>738</v>
      </c>
      <c r="G1168" s="21">
        <v>14</v>
      </c>
      <c r="H1168" s="21">
        <v>14</v>
      </c>
      <c r="I1168" s="21">
        <v>14</v>
      </c>
      <c r="J1168" s="108">
        <v>50</v>
      </c>
      <c r="K1168" s="15">
        <v>3.57</v>
      </c>
      <c r="L1168" s="12" t="s">
        <v>3354</v>
      </c>
    </row>
    <row r="1169" spans="1:12" ht="25.2" customHeight="1">
      <c r="A1169" s="12" t="s">
        <v>795</v>
      </c>
      <c r="B1169" s="12" t="s">
        <v>796</v>
      </c>
      <c r="C1169" s="13" t="s">
        <v>456</v>
      </c>
      <c r="D1169" s="12" t="s">
        <v>821</v>
      </c>
      <c r="E1169" s="447" t="s">
        <v>3298</v>
      </c>
      <c r="F1169" s="12" t="s">
        <v>738</v>
      </c>
      <c r="G1169" s="21">
        <v>14</v>
      </c>
      <c r="H1169" s="21">
        <v>14</v>
      </c>
      <c r="I1169" s="21">
        <v>14</v>
      </c>
      <c r="J1169" s="108">
        <v>50</v>
      </c>
      <c r="K1169" s="15">
        <v>3.57</v>
      </c>
      <c r="L1169" s="12" t="s">
        <v>3354</v>
      </c>
    </row>
    <row r="1170" spans="1:12" ht="25.2" customHeight="1">
      <c r="A1170" s="12" t="s">
        <v>795</v>
      </c>
      <c r="B1170" s="12" t="s">
        <v>796</v>
      </c>
      <c r="C1170" s="13" t="s">
        <v>456</v>
      </c>
      <c r="D1170" s="12" t="s">
        <v>823</v>
      </c>
      <c r="E1170" s="447" t="s">
        <v>824</v>
      </c>
      <c r="F1170" s="12" t="s">
        <v>738</v>
      </c>
      <c r="G1170" s="21">
        <v>14</v>
      </c>
      <c r="H1170" s="21">
        <v>14</v>
      </c>
      <c r="I1170" s="21">
        <v>14</v>
      </c>
      <c r="J1170" s="108">
        <v>50</v>
      </c>
      <c r="K1170" s="15">
        <v>3.57</v>
      </c>
      <c r="L1170" s="12" t="s">
        <v>3354</v>
      </c>
    </row>
    <row r="1171" spans="1:12" ht="25.2" customHeight="1">
      <c r="A1171" s="12" t="s">
        <v>795</v>
      </c>
      <c r="B1171" s="12" t="s">
        <v>796</v>
      </c>
      <c r="C1171" s="13" t="s">
        <v>456</v>
      </c>
      <c r="D1171" s="12" t="s">
        <v>827</v>
      </c>
      <c r="E1171" s="447" t="s">
        <v>828</v>
      </c>
      <c r="F1171" s="12" t="s">
        <v>738</v>
      </c>
      <c r="G1171" s="21">
        <v>14</v>
      </c>
      <c r="H1171" s="21">
        <v>14</v>
      </c>
      <c r="I1171" s="21">
        <v>14</v>
      </c>
      <c r="J1171" s="108">
        <v>50</v>
      </c>
      <c r="K1171" s="15">
        <v>3.57</v>
      </c>
      <c r="L1171" s="12" t="s">
        <v>3354</v>
      </c>
    </row>
    <row r="1172" spans="1:12" ht="25.2" customHeight="1">
      <c r="A1172" s="12" t="s">
        <v>795</v>
      </c>
      <c r="B1172" s="12" t="s">
        <v>796</v>
      </c>
      <c r="C1172" s="13" t="s">
        <v>456</v>
      </c>
      <c r="D1172" s="12" t="s">
        <v>817</v>
      </c>
      <c r="E1172" s="447" t="s">
        <v>818</v>
      </c>
      <c r="F1172" s="12" t="s">
        <v>738</v>
      </c>
      <c r="G1172" s="21">
        <v>14</v>
      </c>
      <c r="H1172" s="21">
        <v>14</v>
      </c>
      <c r="I1172" s="21">
        <v>14</v>
      </c>
      <c r="J1172" s="108">
        <v>50</v>
      </c>
      <c r="K1172" s="15">
        <v>3.57</v>
      </c>
      <c r="L1172" s="12" t="s">
        <v>3354</v>
      </c>
    </row>
    <row r="1173" spans="1:12" ht="25.2" customHeight="1">
      <c r="A1173" s="12" t="s">
        <v>795</v>
      </c>
      <c r="B1173" s="12" t="s">
        <v>796</v>
      </c>
      <c r="C1173" s="13" t="s">
        <v>456</v>
      </c>
      <c r="D1173" s="12" t="s">
        <v>799</v>
      </c>
      <c r="E1173" s="447" t="s">
        <v>2970</v>
      </c>
      <c r="F1173" s="12" t="s">
        <v>738</v>
      </c>
      <c r="G1173" s="21">
        <v>14</v>
      </c>
      <c r="H1173" s="21">
        <v>14</v>
      </c>
      <c r="I1173" s="21">
        <v>14</v>
      </c>
      <c r="J1173" s="108">
        <v>50</v>
      </c>
      <c r="K1173" s="15">
        <v>3.57</v>
      </c>
      <c r="L1173" s="12" t="s">
        <v>3354</v>
      </c>
    </row>
    <row r="1174" spans="1:12" ht="25.2" customHeight="1">
      <c r="A1174" s="12" t="s">
        <v>795</v>
      </c>
      <c r="B1174" s="12" t="s">
        <v>796</v>
      </c>
      <c r="C1174" s="13" t="s">
        <v>456</v>
      </c>
      <c r="D1174" s="12" t="s">
        <v>831</v>
      </c>
      <c r="E1174" s="447" t="s">
        <v>832</v>
      </c>
      <c r="F1174" s="12" t="s">
        <v>738</v>
      </c>
      <c r="G1174" s="21">
        <v>14</v>
      </c>
      <c r="H1174" s="21">
        <v>14</v>
      </c>
      <c r="I1174" s="21">
        <v>14</v>
      </c>
      <c r="J1174" s="108">
        <v>50</v>
      </c>
      <c r="K1174" s="15">
        <v>3.57</v>
      </c>
      <c r="L1174" s="12" t="s">
        <v>3354</v>
      </c>
    </row>
    <row r="1175" spans="1:12" ht="25.2" customHeight="1">
      <c r="A1175" s="12" t="s">
        <v>795</v>
      </c>
      <c r="B1175" s="12" t="s">
        <v>796</v>
      </c>
      <c r="C1175" s="13" t="s">
        <v>456</v>
      </c>
      <c r="D1175" s="12" t="s">
        <v>829</v>
      </c>
      <c r="E1175" s="447" t="s">
        <v>830</v>
      </c>
      <c r="F1175" s="12" t="s">
        <v>738</v>
      </c>
      <c r="G1175" s="21">
        <v>14</v>
      </c>
      <c r="H1175" s="21">
        <v>14</v>
      </c>
      <c r="I1175" s="21">
        <v>14</v>
      </c>
      <c r="J1175" s="108">
        <v>50</v>
      </c>
      <c r="K1175" s="15">
        <v>3.57</v>
      </c>
      <c r="L1175" s="12" t="s">
        <v>3354</v>
      </c>
    </row>
    <row r="1176" spans="1:12" ht="25.2" customHeight="1">
      <c r="A1176" s="12" t="s">
        <v>795</v>
      </c>
      <c r="B1176" s="12" t="s">
        <v>796</v>
      </c>
      <c r="C1176" s="13" t="s">
        <v>456</v>
      </c>
      <c r="D1176" s="12" t="s">
        <v>825</v>
      </c>
      <c r="E1176" s="447" t="s">
        <v>826</v>
      </c>
      <c r="F1176" s="12" t="s">
        <v>738</v>
      </c>
      <c r="G1176" s="21">
        <v>14</v>
      </c>
      <c r="H1176" s="21">
        <v>14</v>
      </c>
      <c r="I1176" s="21">
        <v>14</v>
      </c>
      <c r="J1176" s="108">
        <v>50</v>
      </c>
      <c r="K1176" s="15">
        <v>3.57</v>
      </c>
      <c r="L1176" s="12" t="s">
        <v>3354</v>
      </c>
    </row>
    <row r="1177" spans="1:12" ht="25.2" customHeight="1">
      <c r="A1177" s="12" t="s">
        <v>795</v>
      </c>
      <c r="B1177" s="12" t="s">
        <v>796</v>
      </c>
      <c r="C1177" s="13" t="s">
        <v>456</v>
      </c>
      <c r="D1177" s="12" t="s">
        <v>835</v>
      </c>
      <c r="E1177" s="447" t="s">
        <v>836</v>
      </c>
      <c r="F1177" s="12" t="s">
        <v>738</v>
      </c>
      <c r="G1177" s="21">
        <v>14</v>
      </c>
      <c r="H1177" s="21">
        <v>14</v>
      </c>
      <c r="I1177" s="21">
        <v>14</v>
      </c>
      <c r="J1177" s="108">
        <v>50</v>
      </c>
      <c r="K1177" s="15">
        <v>3.57</v>
      </c>
      <c r="L1177" s="12" t="s">
        <v>3354</v>
      </c>
    </row>
    <row r="1178" spans="1:12" ht="25.2" customHeight="1">
      <c r="A1178" s="12" t="s">
        <v>795</v>
      </c>
      <c r="B1178" s="12" t="s">
        <v>796</v>
      </c>
      <c r="C1178" s="13" t="s">
        <v>456</v>
      </c>
      <c r="D1178" s="12" t="s">
        <v>833</v>
      </c>
      <c r="E1178" s="447" t="s">
        <v>834</v>
      </c>
      <c r="F1178" s="12" t="s">
        <v>738</v>
      </c>
      <c r="G1178" s="21">
        <v>14</v>
      </c>
      <c r="H1178" s="21">
        <v>14</v>
      </c>
      <c r="I1178" s="21">
        <v>14</v>
      </c>
      <c r="J1178" s="108">
        <v>50</v>
      </c>
      <c r="K1178" s="15">
        <v>3.57</v>
      </c>
      <c r="L1178" s="12" t="s">
        <v>3354</v>
      </c>
    </row>
    <row r="1179" spans="1:12" ht="25.2" customHeight="1">
      <c r="A1179" s="12" t="s">
        <v>795</v>
      </c>
      <c r="B1179" s="12" t="s">
        <v>796</v>
      </c>
      <c r="C1179" s="13" t="s">
        <v>456</v>
      </c>
      <c r="D1179" s="12" t="s">
        <v>837</v>
      </c>
      <c r="E1179" s="447" t="s">
        <v>838</v>
      </c>
      <c r="F1179" s="12" t="s">
        <v>738</v>
      </c>
      <c r="G1179" s="21">
        <v>14</v>
      </c>
      <c r="H1179" s="21">
        <v>14</v>
      </c>
      <c r="I1179" s="21">
        <v>14</v>
      </c>
      <c r="J1179" s="108">
        <v>50</v>
      </c>
      <c r="K1179" s="15">
        <v>3.57</v>
      </c>
      <c r="L1179" s="12" t="s">
        <v>3354</v>
      </c>
    </row>
    <row r="1180" spans="1:12" ht="25.2" customHeight="1">
      <c r="A1180" s="12" t="s">
        <v>795</v>
      </c>
      <c r="B1180" s="12" t="s">
        <v>796</v>
      </c>
      <c r="C1180" s="13" t="s">
        <v>456</v>
      </c>
      <c r="D1180" s="12" t="s">
        <v>841</v>
      </c>
      <c r="E1180" s="447" t="s">
        <v>842</v>
      </c>
      <c r="F1180" s="12" t="s">
        <v>738</v>
      </c>
      <c r="G1180" s="21">
        <v>14</v>
      </c>
      <c r="H1180" s="21">
        <v>14</v>
      </c>
      <c r="I1180" s="21">
        <v>14</v>
      </c>
      <c r="J1180" s="108">
        <v>50</v>
      </c>
      <c r="K1180" s="15">
        <v>3.57</v>
      </c>
      <c r="L1180" s="12" t="s">
        <v>3354</v>
      </c>
    </row>
    <row r="1181" spans="1:12" ht="25.2" customHeight="1">
      <c r="A1181" s="12" t="s">
        <v>795</v>
      </c>
      <c r="B1181" s="12" t="s">
        <v>796</v>
      </c>
      <c r="C1181" s="13" t="s">
        <v>456</v>
      </c>
      <c r="D1181" s="12" t="s">
        <v>839</v>
      </c>
      <c r="E1181" s="447" t="s">
        <v>840</v>
      </c>
      <c r="F1181" s="12" t="s">
        <v>738</v>
      </c>
      <c r="G1181" s="21">
        <v>14</v>
      </c>
      <c r="H1181" s="21">
        <v>14</v>
      </c>
      <c r="I1181" s="21">
        <v>14</v>
      </c>
      <c r="J1181" s="108">
        <v>50</v>
      </c>
      <c r="K1181" s="15">
        <v>3.57</v>
      </c>
      <c r="L1181" s="12" t="s">
        <v>3354</v>
      </c>
    </row>
    <row r="1182" spans="1:12" ht="25.2" customHeight="1">
      <c r="A1182" s="12" t="s">
        <v>795</v>
      </c>
      <c r="B1182" s="12" t="s">
        <v>796</v>
      </c>
      <c r="C1182" s="13" t="s">
        <v>456</v>
      </c>
      <c r="D1182" s="12" t="s">
        <v>843</v>
      </c>
      <c r="E1182" s="447" t="s">
        <v>2976</v>
      </c>
      <c r="F1182" s="12" t="s">
        <v>738</v>
      </c>
      <c r="G1182" s="21">
        <v>14</v>
      </c>
      <c r="H1182" s="21">
        <v>14</v>
      </c>
      <c r="I1182" s="21">
        <v>14</v>
      </c>
      <c r="J1182" s="108">
        <v>50</v>
      </c>
      <c r="K1182" s="15">
        <v>3.57</v>
      </c>
      <c r="L1182" s="12" t="s">
        <v>3354</v>
      </c>
    </row>
    <row r="1183" spans="1:12" ht="25.2" customHeight="1">
      <c r="A1183" s="12" t="s">
        <v>795</v>
      </c>
      <c r="B1183" s="12" t="s">
        <v>796</v>
      </c>
      <c r="C1183" s="13" t="s">
        <v>456</v>
      </c>
      <c r="D1183" s="12" t="s">
        <v>847</v>
      </c>
      <c r="E1183" s="447" t="s">
        <v>2979</v>
      </c>
      <c r="F1183" s="12" t="s">
        <v>738</v>
      </c>
      <c r="G1183" s="21">
        <v>14</v>
      </c>
      <c r="H1183" s="21">
        <v>14</v>
      </c>
      <c r="I1183" s="21">
        <v>14</v>
      </c>
      <c r="J1183" s="108">
        <v>50</v>
      </c>
      <c r="K1183" s="15">
        <v>3.57</v>
      </c>
      <c r="L1183" s="12" t="s">
        <v>3354</v>
      </c>
    </row>
    <row r="1184" spans="1:12" ht="25.2" customHeight="1">
      <c r="A1184" s="12" t="s">
        <v>795</v>
      </c>
      <c r="B1184" s="12" t="s">
        <v>796</v>
      </c>
      <c r="C1184" s="13" t="s">
        <v>456</v>
      </c>
      <c r="D1184" s="12" t="s">
        <v>845</v>
      </c>
      <c r="E1184" s="447" t="s">
        <v>2977</v>
      </c>
      <c r="F1184" s="12" t="s">
        <v>738</v>
      </c>
      <c r="G1184" s="21">
        <v>14</v>
      </c>
      <c r="H1184" s="21">
        <v>14</v>
      </c>
      <c r="I1184" s="21">
        <v>14</v>
      </c>
      <c r="J1184" s="108">
        <v>50</v>
      </c>
      <c r="K1184" s="15">
        <v>3.57</v>
      </c>
      <c r="L1184" s="12" t="s">
        <v>3354</v>
      </c>
    </row>
    <row r="1185" spans="1:12" ht="25.2" customHeight="1">
      <c r="A1185" s="12" t="s">
        <v>795</v>
      </c>
      <c r="B1185" s="12" t="s">
        <v>796</v>
      </c>
      <c r="C1185" s="13" t="s">
        <v>456</v>
      </c>
      <c r="D1185" s="12" t="s">
        <v>851</v>
      </c>
      <c r="E1185" s="447" t="s">
        <v>2981</v>
      </c>
      <c r="F1185" s="12" t="s">
        <v>738</v>
      </c>
      <c r="G1185" s="21">
        <v>14</v>
      </c>
      <c r="H1185" s="21">
        <v>14</v>
      </c>
      <c r="I1185" s="21">
        <v>14</v>
      </c>
      <c r="J1185" s="108">
        <v>50</v>
      </c>
      <c r="K1185" s="15">
        <v>3.57</v>
      </c>
      <c r="L1185" s="12" t="s">
        <v>3354</v>
      </c>
    </row>
    <row r="1186" spans="1:12" ht="25.2" customHeight="1">
      <c r="A1186" s="12" t="s">
        <v>795</v>
      </c>
      <c r="B1186" s="12" t="s">
        <v>796</v>
      </c>
      <c r="C1186" s="13" t="s">
        <v>456</v>
      </c>
      <c r="D1186" s="12" t="s">
        <v>849</v>
      </c>
      <c r="E1186" s="447" t="s">
        <v>2980</v>
      </c>
      <c r="F1186" s="12" t="s">
        <v>738</v>
      </c>
      <c r="G1186" s="21">
        <v>14</v>
      </c>
      <c r="H1186" s="21">
        <v>14</v>
      </c>
      <c r="I1186" s="21">
        <v>14</v>
      </c>
      <c r="J1186" s="108">
        <v>50</v>
      </c>
      <c r="K1186" s="15">
        <v>3.57</v>
      </c>
      <c r="L1186" s="12" t="s">
        <v>3354</v>
      </c>
    </row>
    <row r="1187" spans="1:12" ht="25.2" customHeight="1">
      <c r="A1187" s="12" t="s">
        <v>795</v>
      </c>
      <c r="B1187" s="12" t="s">
        <v>796</v>
      </c>
      <c r="C1187" s="13" t="s">
        <v>456</v>
      </c>
      <c r="D1187" s="12" t="s">
        <v>853</v>
      </c>
      <c r="E1187" s="447" t="s">
        <v>2982</v>
      </c>
      <c r="F1187" s="12" t="s">
        <v>738</v>
      </c>
      <c r="G1187" s="21">
        <v>14</v>
      </c>
      <c r="H1187" s="21">
        <v>14</v>
      </c>
      <c r="I1187" s="21">
        <v>14</v>
      </c>
      <c r="J1187" s="108">
        <v>50</v>
      </c>
      <c r="K1187" s="15">
        <v>3.57</v>
      </c>
      <c r="L1187" s="12" t="s">
        <v>3354</v>
      </c>
    </row>
    <row r="1188" spans="1:12" ht="25.2" customHeight="1">
      <c r="A1188" s="12" t="s">
        <v>795</v>
      </c>
      <c r="B1188" s="12" t="s">
        <v>796</v>
      </c>
      <c r="C1188" s="13" t="s">
        <v>456</v>
      </c>
      <c r="D1188" s="12" t="s">
        <v>857</v>
      </c>
      <c r="E1188" s="447" t="s">
        <v>2984</v>
      </c>
      <c r="F1188" s="12" t="s">
        <v>738</v>
      </c>
      <c r="G1188" s="21">
        <v>14</v>
      </c>
      <c r="H1188" s="21">
        <v>14</v>
      </c>
      <c r="I1188" s="21">
        <v>14</v>
      </c>
      <c r="J1188" s="108">
        <v>50</v>
      </c>
      <c r="K1188" s="15">
        <v>3.57</v>
      </c>
      <c r="L1188" s="12" t="s">
        <v>3354</v>
      </c>
    </row>
    <row r="1189" spans="1:12" ht="25.2" customHeight="1">
      <c r="A1189" s="12" t="s">
        <v>795</v>
      </c>
      <c r="B1189" s="12" t="s">
        <v>796</v>
      </c>
      <c r="C1189" s="13" t="s">
        <v>456</v>
      </c>
      <c r="D1189" s="12" t="s">
        <v>855</v>
      </c>
      <c r="E1189" s="447" t="s">
        <v>2983</v>
      </c>
      <c r="F1189" s="12" t="s">
        <v>738</v>
      </c>
      <c r="G1189" s="21">
        <v>14</v>
      </c>
      <c r="H1189" s="21">
        <v>14</v>
      </c>
      <c r="I1189" s="21">
        <v>14</v>
      </c>
      <c r="J1189" s="108">
        <v>50</v>
      </c>
      <c r="K1189" s="15">
        <v>3.57</v>
      </c>
      <c r="L1189" s="12" t="s">
        <v>3354</v>
      </c>
    </row>
    <row r="1190" spans="1:12" ht="25.2" customHeight="1">
      <c r="A1190" s="12" t="s">
        <v>795</v>
      </c>
      <c r="B1190" s="12" t="s">
        <v>796</v>
      </c>
      <c r="C1190" s="13" t="s">
        <v>456</v>
      </c>
      <c r="D1190" s="12" t="s">
        <v>859</v>
      </c>
      <c r="E1190" s="447" t="s">
        <v>2986</v>
      </c>
      <c r="F1190" s="12" t="s">
        <v>738</v>
      </c>
      <c r="G1190" s="21">
        <v>14</v>
      </c>
      <c r="H1190" s="21">
        <v>14</v>
      </c>
      <c r="I1190" s="21">
        <v>14</v>
      </c>
      <c r="J1190" s="108">
        <v>50</v>
      </c>
      <c r="K1190" s="15">
        <v>3.57</v>
      </c>
      <c r="L1190" s="12" t="s">
        <v>3354</v>
      </c>
    </row>
    <row r="1191" spans="1:12" ht="25.2" customHeight="1">
      <c r="A1191" s="12" t="s">
        <v>795</v>
      </c>
      <c r="B1191" s="12" t="s">
        <v>796</v>
      </c>
      <c r="C1191" s="13" t="s">
        <v>456</v>
      </c>
      <c r="D1191" s="12" t="s">
        <v>3299</v>
      </c>
      <c r="E1191" s="447" t="s">
        <v>1888</v>
      </c>
      <c r="F1191" s="12" t="s">
        <v>738</v>
      </c>
      <c r="G1191" s="21">
        <v>14</v>
      </c>
      <c r="H1191" s="21">
        <v>14</v>
      </c>
      <c r="I1191" s="21">
        <v>14</v>
      </c>
      <c r="J1191" s="108">
        <v>50</v>
      </c>
      <c r="K1191" s="15">
        <v>3.57</v>
      </c>
      <c r="L1191" s="12" t="s">
        <v>3354</v>
      </c>
    </row>
    <row r="1192" spans="1:12" ht="25.2" customHeight="1">
      <c r="A1192" s="12" t="s">
        <v>795</v>
      </c>
      <c r="B1192" s="12" t="s">
        <v>796</v>
      </c>
      <c r="C1192" s="13" t="s">
        <v>456</v>
      </c>
      <c r="D1192" s="12" t="s">
        <v>861</v>
      </c>
      <c r="E1192" s="447" t="s">
        <v>2987</v>
      </c>
      <c r="F1192" s="12" t="s">
        <v>738</v>
      </c>
      <c r="G1192" s="21">
        <v>14</v>
      </c>
      <c r="H1192" s="21">
        <v>14</v>
      </c>
      <c r="I1192" s="21">
        <v>14</v>
      </c>
      <c r="J1192" s="108">
        <v>50</v>
      </c>
      <c r="K1192" s="15">
        <v>3.57</v>
      </c>
      <c r="L1192" s="12" t="s">
        <v>3354</v>
      </c>
    </row>
    <row r="1193" spans="1:12" ht="25.2" customHeight="1">
      <c r="A1193" s="12" t="s">
        <v>795</v>
      </c>
      <c r="B1193" s="12" t="s">
        <v>796</v>
      </c>
      <c r="C1193" s="13" t="s">
        <v>456</v>
      </c>
      <c r="D1193" s="12" t="s">
        <v>863</v>
      </c>
      <c r="E1193" s="447" t="s">
        <v>2988</v>
      </c>
      <c r="F1193" s="12" t="s">
        <v>738</v>
      </c>
      <c r="G1193" s="21">
        <v>14</v>
      </c>
      <c r="H1193" s="21">
        <v>14</v>
      </c>
      <c r="I1193" s="21">
        <v>14</v>
      </c>
      <c r="J1193" s="108">
        <v>50</v>
      </c>
      <c r="K1193" s="15">
        <v>3.57</v>
      </c>
      <c r="L1193" s="12" t="s">
        <v>3354</v>
      </c>
    </row>
    <row r="1194" spans="1:12" ht="25.2" customHeight="1">
      <c r="A1194" s="12" t="s">
        <v>795</v>
      </c>
      <c r="B1194" s="12" t="s">
        <v>796</v>
      </c>
      <c r="C1194" s="13" t="s">
        <v>456</v>
      </c>
      <c r="D1194" s="12" t="s">
        <v>865</v>
      </c>
      <c r="E1194" s="447" t="s">
        <v>3300</v>
      </c>
      <c r="F1194" s="12" t="s">
        <v>738</v>
      </c>
      <c r="G1194" s="21">
        <v>14</v>
      </c>
      <c r="H1194" s="21">
        <v>14</v>
      </c>
      <c r="I1194" s="21">
        <v>14</v>
      </c>
      <c r="J1194" s="108">
        <v>50</v>
      </c>
      <c r="K1194" s="15">
        <v>3.57</v>
      </c>
      <c r="L1194" s="12" t="s">
        <v>3354</v>
      </c>
    </row>
    <row r="1195" spans="1:12" ht="25.2" customHeight="1">
      <c r="A1195" s="12" t="s">
        <v>795</v>
      </c>
      <c r="B1195" s="12" t="s">
        <v>796</v>
      </c>
      <c r="C1195" s="13" t="s">
        <v>456</v>
      </c>
      <c r="D1195" s="12" t="s">
        <v>3301</v>
      </c>
      <c r="E1195" s="447" t="s">
        <v>3302</v>
      </c>
      <c r="F1195" s="12" t="s">
        <v>559</v>
      </c>
      <c r="G1195" s="21">
        <v>14</v>
      </c>
      <c r="H1195" s="21">
        <v>14</v>
      </c>
      <c r="I1195" s="21">
        <v>14</v>
      </c>
      <c r="J1195" s="108">
        <v>50</v>
      </c>
      <c r="K1195" s="15">
        <v>3.57</v>
      </c>
      <c r="L1195" s="12" t="s">
        <v>3354</v>
      </c>
    </row>
    <row r="1196" spans="1:12" ht="25.2" customHeight="1">
      <c r="A1196" s="12" t="s">
        <v>795</v>
      </c>
      <c r="B1196" s="12" t="s">
        <v>796</v>
      </c>
      <c r="C1196" s="13" t="s">
        <v>456</v>
      </c>
      <c r="D1196" s="12" t="s">
        <v>3303</v>
      </c>
      <c r="E1196" s="447" t="s">
        <v>3304</v>
      </c>
      <c r="F1196" s="12" t="s">
        <v>559</v>
      </c>
      <c r="G1196" s="21">
        <v>14</v>
      </c>
      <c r="H1196" s="21">
        <v>14</v>
      </c>
      <c r="I1196" s="21">
        <v>14</v>
      </c>
      <c r="J1196" s="108">
        <v>50</v>
      </c>
      <c r="K1196" s="15">
        <v>3.57</v>
      </c>
      <c r="L1196" s="12" t="s">
        <v>3354</v>
      </c>
    </row>
    <row r="1197" spans="1:12" ht="25.2" customHeight="1">
      <c r="A1197" s="12" t="s">
        <v>795</v>
      </c>
      <c r="B1197" s="12" t="s">
        <v>796</v>
      </c>
      <c r="C1197" s="13" t="s">
        <v>456</v>
      </c>
      <c r="D1197" s="12" t="s">
        <v>3305</v>
      </c>
      <c r="E1197" s="447" t="s">
        <v>3306</v>
      </c>
      <c r="F1197" s="12" t="s">
        <v>559</v>
      </c>
      <c r="G1197" s="21">
        <v>14</v>
      </c>
      <c r="H1197" s="21">
        <v>14</v>
      </c>
      <c r="I1197" s="21">
        <v>14</v>
      </c>
      <c r="J1197" s="108">
        <v>50</v>
      </c>
      <c r="K1197" s="15">
        <v>3.57</v>
      </c>
      <c r="L1197" s="12" t="s">
        <v>3354</v>
      </c>
    </row>
    <row r="1198" spans="1:12" ht="25.2" customHeight="1">
      <c r="A1198" s="12" t="s">
        <v>795</v>
      </c>
      <c r="B1198" s="12" t="s">
        <v>796</v>
      </c>
      <c r="C1198" s="13" t="s">
        <v>456</v>
      </c>
      <c r="D1198" s="12" t="s">
        <v>3307</v>
      </c>
      <c r="E1198" s="447" t="s">
        <v>3308</v>
      </c>
      <c r="F1198" s="12" t="s">
        <v>559</v>
      </c>
      <c r="G1198" s="21">
        <v>14</v>
      </c>
      <c r="H1198" s="21">
        <v>14</v>
      </c>
      <c r="I1198" s="21">
        <v>14</v>
      </c>
      <c r="J1198" s="108">
        <v>50</v>
      </c>
      <c r="K1198" s="15">
        <v>3.57</v>
      </c>
      <c r="L1198" s="12" t="s">
        <v>3354</v>
      </c>
    </row>
    <row r="1199" spans="1:12" ht="25.2" customHeight="1">
      <c r="A1199" s="12" t="s">
        <v>795</v>
      </c>
      <c r="B1199" s="12" t="s">
        <v>796</v>
      </c>
      <c r="C1199" s="13" t="s">
        <v>456</v>
      </c>
      <c r="D1199" s="12" t="s">
        <v>3309</v>
      </c>
      <c r="E1199" s="447" t="s">
        <v>3310</v>
      </c>
      <c r="F1199" s="12" t="s">
        <v>559</v>
      </c>
      <c r="G1199" s="21">
        <v>14</v>
      </c>
      <c r="H1199" s="21">
        <v>14</v>
      </c>
      <c r="I1199" s="21">
        <v>14</v>
      </c>
      <c r="J1199" s="108">
        <v>50</v>
      </c>
      <c r="K1199" s="15">
        <v>3.57</v>
      </c>
      <c r="L1199" s="12" t="s">
        <v>3354</v>
      </c>
    </row>
    <row r="1200" spans="1:12" ht="25.2" customHeight="1">
      <c r="A1200" s="12" t="s">
        <v>795</v>
      </c>
      <c r="B1200" s="12" t="s">
        <v>796</v>
      </c>
      <c r="C1200" s="13" t="s">
        <v>456</v>
      </c>
      <c r="D1200" s="12" t="s">
        <v>3311</v>
      </c>
      <c r="E1200" s="447" t="s">
        <v>3312</v>
      </c>
      <c r="F1200" s="12" t="s">
        <v>559</v>
      </c>
      <c r="G1200" s="21">
        <v>14</v>
      </c>
      <c r="H1200" s="21">
        <v>14</v>
      </c>
      <c r="I1200" s="21">
        <v>14</v>
      </c>
      <c r="J1200" s="108">
        <v>50</v>
      </c>
      <c r="K1200" s="15">
        <v>3.57</v>
      </c>
      <c r="L1200" s="12" t="s">
        <v>3354</v>
      </c>
    </row>
    <row r="1201" spans="1:12" ht="25.2" customHeight="1">
      <c r="A1201" s="12" t="s">
        <v>795</v>
      </c>
      <c r="B1201" s="12" t="s">
        <v>796</v>
      </c>
      <c r="C1201" s="13" t="s">
        <v>456</v>
      </c>
      <c r="D1201" s="12" t="s">
        <v>3313</v>
      </c>
      <c r="E1201" s="447" t="s">
        <v>3314</v>
      </c>
      <c r="F1201" s="12" t="s">
        <v>559</v>
      </c>
      <c r="G1201" s="21">
        <v>14</v>
      </c>
      <c r="H1201" s="21">
        <v>14</v>
      </c>
      <c r="I1201" s="21">
        <v>14</v>
      </c>
      <c r="J1201" s="108">
        <v>50</v>
      </c>
      <c r="K1201" s="15">
        <v>3.57</v>
      </c>
      <c r="L1201" s="12" t="s">
        <v>3354</v>
      </c>
    </row>
    <row r="1202" spans="1:12" ht="25.2" customHeight="1">
      <c r="A1202" s="12" t="s">
        <v>795</v>
      </c>
      <c r="B1202" s="12" t="s">
        <v>796</v>
      </c>
      <c r="C1202" s="13" t="s">
        <v>456</v>
      </c>
      <c r="D1202" s="12" t="s">
        <v>3315</v>
      </c>
      <c r="E1202" s="447" t="s">
        <v>3316</v>
      </c>
      <c r="F1202" s="12" t="s">
        <v>559</v>
      </c>
      <c r="G1202" s="21">
        <v>14</v>
      </c>
      <c r="H1202" s="21">
        <v>14</v>
      </c>
      <c r="I1202" s="21">
        <v>14</v>
      </c>
      <c r="J1202" s="108">
        <v>50</v>
      </c>
      <c r="K1202" s="15">
        <v>3.57</v>
      </c>
      <c r="L1202" s="12" t="s">
        <v>3354</v>
      </c>
    </row>
    <row r="1203" spans="1:12" ht="25.2" customHeight="1">
      <c r="A1203" s="12" t="s">
        <v>795</v>
      </c>
      <c r="B1203" s="12" t="s">
        <v>796</v>
      </c>
      <c r="C1203" s="13" t="s">
        <v>456</v>
      </c>
      <c r="D1203" s="12" t="s">
        <v>3317</v>
      </c>
      <c r="E1203" s="447" t="s">
        <v>3318</v>
      </c>
      <c r="F1203" s="12" t="s">
        <v>559</v>
      </c>
      <c r="G1203" s="21">
        <v>14</v>
      </c>
      <c r="H1203" s="21">
        <v>14</v>
      </c>
      <c r="I1203" s="21">
        <v>14</v>
      </c>
      <c r="J1203" s="108">
        <v>50</v>
      </c>
      <c r="K1203" s="15">
        <v>3.57</v>
      </c>
      <c r="L1203" s="12" t="s">
        <v>3354</v>
      </c>
    </row>
    <row r="1204" spans="1:12" ht="25.2" customHeight="1">
      <c r="A1204" s="12" t="s">
        <v>795</v>
      </c>
      <c r="B1204" s="12" t="s">
        <v>796</v>
      </c>
      <c r="C1204" s="13" t="s">
        <v>456</v>
      </c>
      <c r="D1204" s="12" t="s">
        <v>3319</v>
      </c>
      <c r="E1204" s="447" t="s">
        <v>3320</v>
      </c>
      <c r="F1204" s="12" t="s">
        <v>559</v>
      </c>
      <c r="G1204" s="21">
        <v>14</v>
      </c>
      <c r="H1204" s="21">
        <v>14</v>
      </c>
      <c r="I1204" s="21">
        <v>14</v>
      </c>
      <c r="J1204" s="108">
        <v>50</v>
      </c>
      <c r="K1204" s="15">
        <v>3.57</v>
      </c>
      <c r="L1204" s="12" t="s">
        <v>3354</v>
      </c>
    </row>
    <row r="1205" spans="1:12" ht="25.2" customHeight="1">
      <c r="A1205" s="12" t="s">
        <v>795</v>
      </c>
      <c r="B1205" s="12" t="s">
        <v>796</v>
      </c>
      <c r="C1205" s="13" t="s">
        <v>456</v>
      </c>
      <c r="D1205" s="12" t="s">
        <v>3321</v>
      </c>
      <c r="E1205" s="447" t="s">
        <v>3322</v>
      </c>
      <c r="F1205" s="12" t="s">
        <v>559</v>
      </c>
      <c r="G1205" s="21">
        <v>14</v>
      </c>
      <c r="H1205" s="21">
        <v>14</v>
      </c>
      <c r="I1205" s="21">
        <v>14</v>
      </c>
      <c r="J1205" s="108">
        <v>50</v>
      </c>
      <c r="K1205" s="15">
        <v>3.57</v>
      </c>
      <c r="L1205" s="12" t="s">
        <v>3354</v>
      </c>
    </row>
    <row r="1206" spans="1:12" ht="25.2" customHeight="1">
      <c r="A1206" s="12" t="s">
        <v>795</v>
      </c>
      <c r="B1206" s="12" t="s">
        <v>796</v>
      </c>
      <c r="C1206" s="13" t="s">
        <v>456</v>
      </c>
      <c r="D1206" s="12" t="s">
        <v>3323</v>
      </c>
      <c r="E1206" s="447" t="s">
        <v>3324</v>
      </c>
      <c r="F1206" s="12" t="s">
        <v>559</v>
      </c>
      <c r="G1206" s="21">
        <v>14</v>
      </c>
      <c r="H1206" s="21">
        <v>14</v>
      </c>
      <c r="I1206" s="21">
        <v>14</v>
      </c>
      <c r="J1206" s="108">
        <v>50</v>
      </c>
      <c r="K1206" s="15">
        <v>3.57</v>
      </c>
      <c r="L1206" s="12" t="s">
        <v>3354</v>
      </c>
    </row>
    <row r="1207" spans="1:12" ht="25.2" customHeight="1">
      <c r="A1207" s="12" t="s">
        <v>795</v>
      </c>
      <c r="B1207" s="12" t="s">
        <v>796</v>
      </c>
      <c r="C1207" s="13" t="s">
        <v>456</v>
      </c>
      <c r="D1207" s="12" t="s">
        <v>3325</v>
      </c>
      <c r="E1207" s="447" t="s">
        <v>1902</v>
      </c>
      <c r="F1207" s="12" t="s">
        <v>559</v>
      </c>
      <c r="G1207" s="21">
        <v>14</v>
      </c>
      <c r="H1207" s="21">
        <v>14</v>
      </c>
      <c r="I1207" s="21">
        <v>14</v>
      </c>
      <c r="J1207" s="108">
        <v>50</v>
      </c>
      <c r="K1207" s="15">
        <v>3.57</v>
      </c>
      <c r="L1207" s="12" t="s">
        <v>3354</v>
      </c>
    </row>
    <row r="1208" spans="1:12" ht="25.2" customHeight="1">
      <c r="A1208" s="12" t="s">
        <v>795</v>
      </c>
      <c r="B1208" s="12" t="s">
        <v>796</v>
      </c>
      <c r="C1208" s="13" t="s">
        <v>456</v>
      </c>
      <c r="D1208" s="12" t="s">
        <v>3326</v>
      </c>
      <c r="E1208" s="447" t="s">
        <v>3327</v>
      </c>
      <c r="F1208" s="12" t="s">
        <v>559</v>
      </c>
      <c r="G1208" s="21">
        <v>14</v>
      </c>
      <c r="H1208" s="21">
        <v>14</v>
      </c>
      <c r="I1208" s="21">
        <v>14</v>
      </c>
      <c r="J1208" s="108">
        <v>50</v>
      </c>
      <c r="K1208" s="15">
        <v>3.57</v>
      </c>
      <c r="L1208" s="12" t="s">
        <v>3354</v>
      </c>
    </row>
    <row r="1209" spans="1:12" ht="25.2" customHeight="1">
      <c r="A1209" s="12" t="s">
        <v>795</v>
      </c>
      <c r="B1209" s="12" t="s">
        <v>796</v>
      </c>
      <c r="C1209" s="13" t="s">
        <v>456</v>
      </c>
      <c r="D1209" s="12" t="s">
        <v>3328</v>
      </c>
      <c r="E1209" s="447" t="s">
        <v>3329</v>
      </c>
      <c r="F1209" s="12" t="s">
        <v>559</v>
      </c>
      <c r="G1209" s="21">
        <v>14</v>
      </c>
      <c r="H1209" s="21">
        <v>14</v>
      </c>
      <c r="I1209" s="21">
        <v>14</v>
      </c>
      <c r="J1209" s="108">
        <v>50</v>
      </c>
      <c r="K1209" s="15">
        <v>3.57</v>
      </c>
      <c r="L1209" s="12" t="s">
        <v>3354</v>
      </c>
    </row>
    <row r="1210" spans="1:12" ht="25.2" customHeight="1">
      <c r="A1210" s="12" t="s">
        <v>795</v>
      </c>
      <c r="B1210" s="12" t="s">
        <v>796</v>
      </c>
      <c r="C1210" s="13" t="s">
        <v>456</v>
      </c>
      <c r="D1210" s="12" t="s">
        <v>3330</v>
      </c>
      <c r="E1210" s="447" t="s">
        <v>3331</v>
      </c>
      <c r="F1210" s="12" t="s">
        <v>559</v>
      </c>
      <c r="G1210" s="21">
        <v>14</v>
      </c>
      <c r="H1210" s="21">
        <v>14</v>
      </c>
      <c r="I1210" s="21">
        <v>14</v>
      </c>
      <c r="J1210" s="108">
        <v>50</v>
      </c>
      <c r="K1210" s="15">
        <v>3.57</v>
      </c>
      <c r="L1210" s="12" t="s">
        <v>3354</v>
      </c>
    </row>
    <row r="1211" spans="1:12" ht="25.2" customHeight="1">
      <c r="A1211" s="12" t="s">
        <v>795</v>
      </c>
      <c r="B1211" s="12" t="s">
        <v>796</v>
      </c>
      <c r="C1211" s="13" t="s">
        <v>456</v>
      </c>
      <c r="D1211" s="12" t="s">
        <v>3332</v>
      </c>
      <c r="E1211" s="447" t="s">
        <v>3333</v>
      </c>
      <c r="F1211" s="12" t="s">
        <v>559</v>
      </c>
      <c r="G1211" s="21">
        <v>14</v>
      </c>
      <c r="H1211" s="21">
        <v>14</v>
      </c>
      <c r="I1211" s="21">
        <v>14</v>
      </c>
      <c r="J1211" s="108">
        <v>50</v>
      </c>
      <c r="K1211" s="15">
        <v>3.57</v>
      </c>
      <c r="L1211" s="12" t="s">
        <v>3354</v>
      </c>
    </row>
    <row r="1212" spans="1:12" ht="25.2" customHeight="1">
      <c r="A1212" s="12" t="s">
        <v>795</v>
      </c>
      <c r="B1212" s="12" t="s">
        <v>796</v>
      </c>
      <c r="C1212" s="13" t="s">
        <v>456</v>
      </c>
      <c r="D1212" s="12" t="s">
        <v>3334</v>
      </c>
      <c r="E1212" s="447" t="s">
        <v>3335</v>
      </c>
      <c r="F1212" s="12" t="s">
        <v>559</v>
      </c>
      <c r="G1212" s="21">
        <v>14</v>
      </c>
      <c r="H1212" s="21">
        <v>14</v>
      </c>
      <c r="I1212" s="21">
        <v>14</v>
      </c>
      <c r="J1212" s="108">
        <v>50</v>
      </c>
      <c r="K1212" s="15">
        <v>3.57</v>
      </c>
      <c r="L1212" s="12" t="s">
        <v>3354</v>
      </c>
    </row>
    <row r="1213" spans="1:12" ht="25.2" customHeight="1">
      <c r="A1213" s="12" t="s">
        <v>795</v>
      </c>
      <c r="B1213" s="12" t="s">
        <v>796</v>
      </c>
      <c r="C1213" s="13" t="s">
        <v>456</v>
      </c>
      <c r="D1213" s="12" t="s">
        <v>3336</v>
      </c>
      <c r="E1213" s="447" t="s">
        <v>3337</v>
      </c>
      <c r="F1213" s="12" t="s">
        <v>559</v>
      </c>
      <c r="G1213" s="21">
        <v>14</v>
      </c>
      <c r="H1213" s="21">
        <v>14</v>
      </c>
      <c r="I1213" s="21">
        <v>14</v>
      </c>
      <c r="J1213" s="108">
        <v>50</v>
      </c>
      <c r="K1213" s="15">
        <v>3.57</v>
      </c>
      <c r="L1213" s="12" t="s">
        <v>3354</v>
      </c>
    </row>
    <row r="1214" spans="1:12" ht="25.2" customHeight="1">
      <c r="A1214" s="12" t="s">
        <v>795</v>
      </c>
      <c r="B1214" s="12" t="s">
        <v>796</v>
      </c>
      <c r="C1214" s="13" t="s">
        <v>456</v>
      </c>
      <c r="D1214" s="12" t="s">
        <v>3338</v>
      </c>
      <c r="E1214" s="447" t="s">
        <v>3339</v>
      </c>
      <c r="F1214" s="12" t="s">
        <v>559</v>
      </c>
      <c r="G1214" s="21">
        <v>14</v>
      </c>
      <c r="H1214" s="21">
        <v>14</v>
      </c>
      <c r="I1214" s="21">
        <v>14</v>
      </c>
      <c r="J1214" s="108">
        <v>50</v>
      </c>
      <c r="K1214" s="15">
        <v>3.57</v>
      </c>
      <c r="L1214" s="12" t="s">
        <v>3354</v>
      </c>
    </row>
    <row r="1215" spans="1:12" ht="25.2" customHeight="1">
      <c r="A1215" s="12" t="s">
        <v>2507</v>
      </c>
      <c r="B1215" s="59" t="s">
        <v>2508</v>
      </c>
      <c r="C1215" s="99" t="s">
        <v>456</v>
      </c>
      <c r="D1215" s="12" t="s">
        <v>2509</v>
      </c>
      <c r="E1215" s="447" t="s">
        <v>2510</v>
      </c>
      <c r="F1215" s="28" t="s">
        <v>738</v>
      </c>
      <c r="G1215" s="450">
        <v>3</v>
      </c>
      <c r="H1215" s="450">
        <v>3</v>
      </c>
      <c r="I1215" s="450">
        <v>3</v>
      </c>
      <c r="J1215" s="452">
        <v>50</v>
      </c>
      <c r="K1215" s="712">
        <v>16.66</v>
      </c>
      <c r="L1215" s="12" t="s">
        <v>436</v>
      </c>
    </row>
    <row r="1216" spans="1:12" s="648" customFormat="1" ht="25.2" customHeight="1">
      <c r="A1216" s="645" t="s">
        <v>3442</v>
      </c>
      <c r="B1216" s="646" t="s">
        <v>3441</v>
      </c>
      <c r="C1216" s="645" t="s">
        <v>1041</v>
      </c>
      <c r="D1216" s="645" t="s">
        <v>3769</v>
      </c>
      <c r="E1216" s="645" t="s">
        <v>3770</v>
      </c>
      <c r="F1216" s="645" t="s">
        <v>738</v>
      </c>
      <c r="G1216" s="645">
        <v>6</v>
      </c>
      <c r="H1216" s="645">
        <v>3</v>
      </c>
      <c r="I1216" s="645">
        <v>6</v>
      </c>
      <c r="J1216" s="645">
        <v>50</v>
      </c>
      <c r="K1216" s="1412">
        <v>8.33</v>
      </c>
      <c r="L1216" s="647" t="s">
        <v>3440</v>
      </c>
    </row>
    <row r="1217" spans="1:12" s="648" customFormat="1" ht="25.2" customHeight="1">
      <c r="A1217" s="646" t="s">
        <v>3771</v>
      </c>
      <c r="B1217" s="649" t="s">
        <v>3772</v>
      </c>
      <c r="C1217" s="646" t="s">
        <v>1041</v>
      </c>
      <c r="D1217" s="645" t="s">
        <v>3773</v>
      </c>
      <c r="E1217" s="650" t="s">
        <v>3774</v>
      </c>
      <c r="F1217" s="651" t="s">
        <v>738</v>
      </c>
      <c r="G1217" s="652">
        <v>25</v>
      </c>
      <c r="H1217" s="652">
        <v>1</v>
      </c>
      <c r="I1217" s="652">
        <v>25</v>
      </c>
      <c r="J1217" s="653">
        <v>50</v>
      </c>
      <c r="K1217" s="1413">
        <v>2</v>
      </c>
      <c r="L1217" s="647" t="s">
        <v>3440</v>
      </c>
    </row>
    <row r="1218" spans="1:12" s="648" customFormat="1" ht="25.2" customHeight="1">
      <c r="A1218" s="646" t="s">
        <v>3771</v>
      </c>
      <c r="B1218" s="649" t="s">
        <v>3772</v>
      </c>
      <c r="C1218" s="646" t="s">
        <v>1041</v>
      </c>
      <c r="D1218" s="645" t="s">
        <v>3775</v>
      </c>
      <c r="E1218" s="645" t="s">
        <v>3776</v>
      </c>
      <c r="F1218" s="651" t="s">
        <v>738</v>
      </c>
      <c r="G1218" s="645">
        <v>25</v>
      </c>
      <c r="H1218" s="645">
        <v>1</v>
      </c>
      <c r="I1218" s="645">
        <v>25</v>
      </c>
      <c r="J1218" s="653">
        <v>50</v>
      </c>
      <c r="K1218" s="1413">
        <v>2</v>
      </c>
      <c r="L1218" s="647" t="s">
        <v>3440</v>
      </c>
    </row>
    <row r="1219" spans="1:12" s="648" customFormat="1" ht="25.2" customHeight="1">
      <c r="A1219" s="646" t="s">
        <v>3771</v>
      </c>
      <c r="B1219" s="649" t="s">
        <v>3772</v>
      </c>
      <c r="C1219" s="645" t="s">
        <v>3777</v>
      </c>
      <c r="D1219" s="645" t="s">
        <v>3778</v>
      </c>
      <c r="E1219" s="645" t="s">
        <v>3779</v>
      </c>
      <c r="F1219" s="651" t="s">
        <v>738</v>
      </c>
      <c r="G1219" s="645">
        <v>25</v>
      </c>
      <c r="H1219" s="645">
        <v>1</v>
      </c>
      <c r="I1219" s="645">
        <v>25</v>
      </c>
      <c r="J1219" s="653">
        <v>50</v>
      </c>
      <c r="K1219" s="1413">
        <v>2</v>
      </c>
      <c r="L1219" s="647" t="s">
        <v>3440</v>
      </c>
    </row>
    <row r="1220" spans="1:12" s="648" customFormat="1" ht="25.2" customHeight="1">
      <c r="A1220" s="646" t="s">
        <v>3771</v>
      </c>
      <c r="B1220" s="649" t="s">
        <v>3772</v>
      </c>
      <c r="C1220" s="645" t="s">
        <v>1041</v>
      </c>
      <c r="D1220" s="645" t="s">
        <v>3780</v>
      </c>
      <c r="E1220" s="645" t="s">
        <v>3781</v>
      </c>
      <c r="F1220" s="651" t="s">
        <v>738</v>
      </c>
      <c r="G1220" s="645">
        <v>25</v>
      </c>
      <c r="H1220" s="645">
        <v>1</v>
      </c>
      <c r="I1220" s="645">
        <v>25</v>
      </c>
      <c r="J1220" s="653">
        <v>50</v>
      </c>
      <c r="K1220" s="1413">
        <v>2</v>
      </c>
      <c r="L1220" s="647" t="s">
        <v>3440</v>
      </c>
    </row>
    <row r="1221" spans="1:12" s="648" customFormat="1" ht="25.2" customHeight="1">
      <c r="A1221" s="654" t="s">
        <v>3782</v>
      </c>
      <c r="B1221" s="645" t="s">
        <v>3783</v>
      </c>
      <c r="C1221" s="645" t="s">
        <v>1041</v>
      </c>
      <c r="D1221" s="645" t="s">
        <v>3784</v>
      </c>
      <c r="E1221" s="650" t="s">
        <v>3785</v>
      </c>
      <c r="F1221" s="651" t="s">
        <v>738</v>
      </c>
      <c r="G1221" s="645">
        <v>30</v>
      </c>
      <c r="H1221" s="645">
        <v>1</v>
      </c>
      <c r="I1221" s="645">
        <v>31</v>
      </c>
      <c r="J1221" s="653">
        <v>50</v>
      </c>
      <c r="K1221" s="1413">
        <v>0.6</v>
      </c>
      <c r="L1221" s="647" t="s">
        <v>3440</v>
      </c>
    </row>
    <row r="1222" spans="1:12" s="648" customFormat="1" ht="25.2" customHeight="1">
      <c r="A1222" s="645" t="s">
        <v>3782</v>
      </c>
      <c r="B1222" s="645" t="s">
        <v>3783</v>
      </c>
      <c r="C1222" s="645" t="s">
        <v>1041</v>
      </c>
      <c r="D1222" s="645" t="s">
        <v>3786</v>
      </c>
      <c r="E1222" s="645" t="s">
        <v>3787</v>
      </c>
      <c r="F1222" s="651" t="s">
        <v>738</v>
      </c>
      <c r="G1222" s="645">
        <v>30</v>
      </c>
      <c r="H1222" s="645">
        <v>1</v>
      </c>
      <c r="I1222" s="645">
        <v>31</v>
      </c>
      <c r="J1222" s="653">
        <v>50</v>
      </c>
      <c r="K1222" s="1413">
        <v>0.6</v>
      </c>
      <c r="L1222" s="647" t="s">
        <v>3440</v>
      </c>
    </row>
    <row r="1223" spans="1:12" s="648" customFormat="1" ht="25.2" customHeight="1">
      <c r="A1223" s="645" t="s">
        <v>3782</v>
      </c>
      <c r="B1223" s="645" t="s">
        <v>3783</v>
      </c>
      <c r="C1223" s="645" t="s">
        <v>1041</v>
      </c>
      <c r="D1223" s="645" t="s">
        <v>3788</v>
      </c>
      <c r="E1223" s="650" t="s">
        <v>3789</v>
      </c>
      <c r="F1223" s="651" t="s">
        <v>738</v>
      </c>
      <c r="G1223" s="645">
        <v>30</v>
      </c>
      <c r="H1223" s="645">
        <v>1</v>
      </c>
      <c r="I1223" s="645">
        <v>31</v>
      </c>
      <c r="J1223" s="653">
        <v>50</v>
      </c>
      <c r="K1223" s="1413">
        <v>0.6</v>
      </c>
      <c r="L1223" s="647" t="s">
        <v>3440</v>
      </c>
    </row>
    <row r="1224" spans="1:12" s="648" customFormat="1" ht="25.2" customHeight="1">
      <c r="A1224" s="645" t="s">
        <v>3782</v>
      </c>
      <c r="B1224" s="645" t="s">
        <v>3783</v>
      </c>
      <c r="C1224" s="645" t="s">
        <v>1041</v>
      </c>
      <c r="D1224" s="645" t="s">
        <v>3790</v>
      </c>
      <c r="E1224" s="650" t="s">
        <v>3791</v>
      </c>
      <c r="F1224" s="651" t="s">
        <v>738</v>
      </c>
      <c r="G1224" s="645">
        <v>30</v>
      </c>
      <c r="H1224" s="645">
        <v>1</v>
      </c>
      <c r="I1224" s="645">
        <v>31</v>
      </c>
      <c r="J1224" s="653">
        <v>50</v>
      </c>
      <c r="K1224" s="1413">
        <v>0.6</v>
      </c>
      <c r="L1224" s="647" t="s">
        <v>3440</v>
      </c>
    </row>
    <row r="1225" spans="1:12" s="648" customFormat="1" ht="25.2" customHeight="1">
      <c r="A1225" s="645" t="s">
        <v>3782</v>
      </c>
      <c r="B1225" s="645" t="s">
        <v>3783</v>
      </c>
      <c r="C1225" s="645" t="s">
        <v>1041</v>
      </c>
      <c r="D1225" s="645" t="s">
        <v>3792</v>
      </c>
      <c r="E1225" s="650" t="s">
        <v>3793</v>
      </c>
      <c r="F1225" s="651" t="s">
        <v>738</v>
      </c>
      <c r="G1225" s="645">
        <v>30</v>
      </c>
      <c r="H1225" s="645">
        <v>1</v>
      </c>
      <c r="I1225" s="645">
        <v>31</v>
      </c>
      <c r="J1225" s="653">
        <v>50</v>
      </c>
      <c r="K1225" s="1413">
        <v>0.6</v>
      </c>
      <c r="L1225" s="647" t="s">
        <v>3440</v>
      </c>
    </row>
    <row r="1226" spans="1:12" s="648" customFormat="1" ht="25.2" customHeight="1">
      <c r="A1226" s="649" t="s">
        <v>3782</v>
      </c>
      <c r="B1226" s="649" t="s">
        <v>3783</v>
      </c>
      <c r="C1226" s="649" t="s">
        <v>1041</v>
      </c>
      <c r="D1226" s="649" t="s">
        <v>3794</v>
      </c>
      <c r="E1226" s="655" t="s">
        <v>3781</v>
      </c>
      <c r="F1226" s="656" t="s">
        <v>738</v>
      </c>
      <c r="G1226" s="649">
        <v>30</v>
      </c>
      <c r="H1226" s="649">
        <v>1</v>
      </c>
      <c r="I1226" s="649">
        <v>31</v>
      </c>
      <c r="J1226" s="657">
        <v>50</v>
      </c>
      <c r="K1226" s="1414">
        <v>0.6</v>
      </c>
      <c r="L1226" s="647" t="s">
        <v>3440</v>
      </c>
    </row>
    <row r="1227" spans="1:12" s="648" customFormat="1" ht="25.2" customHeight="1">
      <c r="A1227" s="658" t="s">
        <v>3795</v>
      </c>
      <c r="B1227" s="658" t="s">
        <v>3796</v>
      </c>
      <c r="C1227" s="658" t="s">
        <v>1041</v>
      </c>
      <c r="D1227" s="658" t="s">
        <v>3797</v>
      </c>
      <c r="E1227" s="659" t="s">
        <v>3798</v>
      </c>
      <c r="F1227" s="660" t="s">
        <v>738</v>
      </c>
      <c r="G1227" s="658">
        <v>6</v>
      </c>
      <c r="H1227" s="658">
        <v>2</v>
      </c>
      <c r="I1227" s="658">
        <v>6</v>
      </c>
      <c r="J1227" s="661">
        <v>50</v>
      </c>
      <c r="K1227" s="1412">
        <v>8.33</v>
      </c>
      <c r="L1227" s="647" t="s">
        <v>3440</v>
      </c>
    </row>
    <row r="1228" spans="1:12" s="648" customFormat="1" ht="25.2" customHeight="1">
      <c r="A1228" s="658" t="s">
        <v>3799</v>
      </c>
      <c r="B1228" s="658" t="s">
        <v>3800</v>
      </c>
      <c r="C1228" s="658" t="s">
        <v>1041</v>
      </c>
      <c r="D1228" s="658" t="s">
        <v>3801</v>
      </c>
      <c r="E1228" s="659" t="s">
        <v>3802</v>
      </c>
      <c r="F1228" s="660" t="s">
        <v>738</v>
      </c>
      <c r="G1228" s="658">
        <v>1</v>
      </c>
      <c r="H1228" s="658">
        <v>1</v>
      </c>
      <c r="I1228" s="658">
        <v>1</v>
      </c>
      <c r="J1228" s="661">
        <v>50</v>
      </c>
      <c r="K1228" s="1412">
        <v>50</v>
      </c>
      <c r="L1228" s="647" t="s">
        <v>3440</v>
      </c>
    </row>
    <row r="1229" spans="1:12" s="648" customFormat="1" ht="25.2" customHeight="1">
      <c r="A1229" s="658" t="s">
        <v>3799</v>
      </c>
      <c r="B1229" s="658" t="s">
        <v>3800</v>
      </c>
      <c r="C1229" s="658" t="s">
        <v>1041</v>
      </c>
      <c r="D1229" s="658" t="s">
        <v>3803</v>
      </c>
      <c r="E1229" s="659" t="s">
        <v>3804</v>
      </c>
      <c r="F1229" s="660" t="s">
        <v>738</v>
      </c>
      <c r="G1229" s="658">
        <v>1</v>
      </c>
      <c r="H1229" s="658">
        <v>1</v>
      </c>
      <c r="I1229" s="658">
        <v>1</v>
      </c>
      <c r="J1229" s="661">
        <v>50</v>
      </c>
      <c r="K1229" s="1412">
        <v>50</v>
      </c>
      <c r="L1229" s="647" t="s">
        <v>3440</v>
      </c>
    </row>
    <row r="1230" spans="1:12" s="648" customFormat="1" ht="25.2" customHeight="1">
      <c r="A1230" s="658" t="s">
        <v>3805</v>
      </c>
      <c r="B1230" s="658" t="s">
        <v>3806</v>
      </c>
      <c r="C1230" s="658" t="s">
        <v>1041</v>
      </c>
      <c r="D1230" s="658" t="s">
        <v>3807</v>
      </c>
      <c r="E1230" s="659" t="s">
        <v>1466</v>
      </c>
      <c r="F1230" s="660" t="s">
        <v>738</v>
      </c>
      <c r="G1230" s="658">
        <v>6</v>
      </c>
      <c r="H1230" s="658">
        <v>3</v>
      </c>
      <c r="I1230" s="658">
        <v>6</v>
      </c>
      <c r="J1230" s="661">
        <v>50</v>
      </c>
      <c r="K1230" s="1412">
        <v>8.33</v>
      </c>
      <c r="L1230" s="647" t="s">
        <v>3440</v>
      </c>
    </row>
    <row r="1231" spans="1:12" s="648" customFormat="1" ht="25.2" customHeight="1">
      <c r="A1231" s="658" t="s">
        <v>3805</v>
      </c>
      <c r="B1231" s="658" t="s">
        <v>3806</v>
      </c>
      <c r="C1231" s="658" t="s">
        <v>1041</v>
      </c>
      <c r="D1231" s="658" t="s">
        <v>3808</v>
      </c>
      <c r="E1231" s="659" t="s">
        <v>3809</v>
      </c>
      <c r="F1231" s="660" t="s">
        <v>738</v>
      </c>
      <c r="G1231" s="658">
        <v>6</v>
      </c>
      <c r="H1231" s="658">
        <v>3</v>
      </c>
      <c r="I1231" s="658">
        <v>6</v>
      </c>
      <c r="J1231" s="661">
        <v>50</v>
      </c>
      <c r="K1231" s="1412">
        <v>8.33</v>
      </c>
      <c r="L1231" s="647" t="s">
        <v>3440</v>
      </c>
    </row>
    <row r="1232" spans="1:12" s="648" customFormat="1" ht="25.2" customHeight="1">
      <c r="A1232" s="658" t="s">
        <v>3805</v>
      </c>
      <c r="B1232" s="658" t="s">
        <v>3806</v>
      </c>
      <c r="C1232" s="658" t="s">
        <v>1041</v>
      </c>
      <c r="D1232" s="658" t="s">
        <v>3810</v>
      </c>
      <c r="E1232" s="659" t="s">
        <v>3811</v>
      </c>
      <c r="F1232" s="660" t="s">
        <v>738</v>
      </c>
      <c r="G1232" s="658">
        <v>6</v>
      </c>
      <c r="H1232" s="658">
        <v>3</v>
      </c>
      <c r="I1232" s="658">
        <v>6</v>
      </c>
      <c r="J1232" s="661">
        <v>50</v>
      </c>
      <c r="K1232" s="1412">
        <v>8.33</v>
      </c>
      <c r="L1232" s="647" t="s">
        <v>3440</v>
      </c>
    </row>
    <row r="1233" spans="1:12" s="648" customFormat="1" ht="25.2" customHeight="1">
      <c r="A1233" s="658" t="s">
        <v>3805</v>
      </c>
      <c r="B1233" s="658" t="s">
        <v>3806</v>
      </c>
      <c r="C1233" s="658" t="s">
        <v>1041</v>
      </c>
      <c r="D1233" s="658" t="s">
        <v>3812</v>
      </c>
      <c r="E1233" s="659" t="s">
        <v>3813</v>
      </c>
      <c r="F1233" s="660" t="s">
        <v>738</v>
      </c>
      <c r="G1233" s="658">
        <v>6</v>
      </c>
      <c r="H1233" s="658">
        <v>3</v>
      </c>
      <c r="I1233" s="658">
        <v>6</v>
      </c>
      <c r="J1233" s="661">
        <v>50</v>
      </c>
      <c r="K1233" s="1412">
        <v>8.33</v>
      </c>
      <c r="L1233" s="647" t="s">
        <v>3440</v>
      </c>
    </row>
    <row r="1234" spans="1:12" s="648" customFormat="1" ht="25.2" customHeight="1">
      <c r="A1234" s="658" t="s">
        <v>3814</v>
      </c>
      <c r="B1234" s="658" t="s">
        <v>3815</v>
      </c>
      <c r="C1234" s="658" t="s">
        <v>1041</v>
      </c>
      <c r="D1234" s="658" t="s">
        <v>3816</v>
      </c>
      <c r="E1234" s="659" t="s">
        <v>3817</v>
      </c>
      <c r="F1234" s="660" t="s">
        <v>738</v>
      </c>
      <c r="G1234" s="658">
        <v>3</v>
      </c>
      <c r="H1234" s="658">
        <v>3</v>
      </c>
      <c r="I1234" s="658">
        <v>3</v>
      </c>
      <c r="J1234" s="661">
        <v>50</v>
      </c>
      <c r="K1234" s="1412">
        <v>16.329999999999998</v>
      </c>
      <c r="L1234" s="647" t="s">
        <v>3440</v>
      </c>
    </row>
    <row r="1235" spans="1:12" s="648" customFormat="1" ht="25.2" customHeight="1">
      <c r="A1235" s="658" t="s">
        <v>3818</v>
      </c>
      <c r="B1235" s="658" t="s">
        <v>3819</v>
      </c>
      <c r="C1235" s="658" t="s">
        <v>1041</v>
      </c>
      <c r="D1235" s="658" t="s">
        <v>3820</v>
      </c>
      <c r="E1235" s="659" t="s">
        <v>3821</v>
      </c>
      <c r="F1235" s="660" t="s">
        <v>738</v>
      </c>
      <c r="G1235" s="658">
        <v>2</v>
      </c>
      <c r="H1235" s="658">
        <v>2</v>
      </c>
      <c r="I1235" s="658">
        <v>2</v>
      </c>
      <c r="J1235" s="661">
        <v>50</v>
      </c>
      <c r="K1235" s="1412">
        <v>25</v>
      </c>
      <c r="L1235" s="647" t="s">
        <v>3440</v>
      </c>
    </row>
    <row r="1236" spans="1:12" s="648" customFormat="1" ht="25.2" customHeight="1">
      <c r="A1236" s="658" t="s">
        <v>3799</v>
      </c>
      <c r="B1236" s="658" t="s">
        <v>3822</v>
      </c>
      <c r="C1236" s="658" t="s">
        <v>1041</v>
      </c>
      <c r="D1236" s="658" t="s">
        <v>3823</v>
      </c>
      <c r="E1236" s="659" t="s">
        <v>3824</v>
      </c>
      <c r="F1236" s="660" t="s">
        <v>738</v>
      </c>
      <c r="G1236" s="658">
        <v>1</v>
      </c>
      <c r="H1236" s="658">
        <v>1</v>
      </c>
      <c r="I1236" s="658">
        <v>1</v>
      </c>
      <c r="J1236" s="661">
        <v>50</v>
      </c>
      <c r="K1236" s="1412">
        <v>50</v>
      </c>
      <c r="L1236" s="647" t="s">
        <v>3440</v>
      </c>
    </row>
    <row r="1237" spans="1:12" s="648" customFormat="1" ht="25.2" customHeight="1">
      <c r="A1237" s="658" t="s">
        <v>3799</v>
      </c>
      <c r="B1237" s="658" t="s">
        <v>3822</v>
      </c>
      <c r="C1237" s="658" t="s">
        <v>1041</v>
      </c>
      <c r="D1237" s="658" t="s">
        <v>3825</v>
      </c>
      <c r="E1237" s="659" t="s">
        <v>3826</v>
      </c>
      <c r="F1237" s="660" t="s">
        <v>738</v>
      </c>
      <c r="G1237" s="658">
        <v>1</v>
      </c>
      <c r="H1237" s="658">
        <v>1</v>
      </c>
      <c r="I1237" s="658">
        <v>1</v>
      </c>
      <c r="J1237" s="661">
        <v>50</v>
      </c>
      <c r="K1237" s="1412">
        <v>50</v>
      </c>
      <c r="L1237" s="647" t="s">
        <v>3440</v>
      </c>
    </row>
    <row r="1238" spans="1:12" s="648" customFormat="1" ht="25.2" customHeight="1">
      <c r="A1238" s="658" t="s">
        <v>3799</v>
      </c>
      <c r="B1238" s="658" t="s">
        <v>3822</v>
      </c>
      <c r="C1238" s="658" t="s">
        <v>1041</v>
      </c>
      <c r="D1238" s="658" t="s">
        <v>3827</v>
      </c>
      <c r="E1238" s="659" t="s">
        <v>3828</v>
      </c>
      <c r="F1238" s="660" t="s">
        <v>738</v>
      </c>
      <c r="G1238" s="658">
        <v>1</v>
      </c>
      <c r="H1238" s="658">
        <v>1</v>
      </c>
      <c r="I1238" s="658">
        <v>1</v>
      </c>
      <c r="J1238" s="661">
        <v>50</v>
      </c>
      <c r="K1238" s="1412">
        <v>50</v>
      </c>
      <c r="L1238" s="647" t="s">
        <v>3440</v>
      </c>
    </row>
    <row r="1239" spans="1:12" s="648" customFormat="1" ht="25.2" customHeight="1">
      <c r="A1239" s="658" t="s">
        <v>3829</v>
      </c>
      <c r="B1239" s="658" t="s">
        <v>3441</v>
      </c>
      <c r="C1239" s="658" t="s">
        <v>1041</v>
      </c>
      <c r="D1239" s="658" t="s">
        <v>3830</v>
      </c>
      <c r="E1239" s="659" t="s">
        <v>3770</v>
      </c>
      <c r="F1239" s="660" t="s">
        <v>738</v>
      </c>
      <c r="G1239" s="658">
        <v>6</v>
      </c>
      <c r="H1239" s="658">
        <v>3</v>
      </c>
      <c r="I1239" s="658">
        <v>6</v>
      </c>
      <c r="J1239" s="661">
        <v>50</v>
      </c>
      <c r="K1239" s="1412">
        <v>8.33</v>
      </c>
      <c r="L1239" s="647" t="s">
        <v>3440</v>
      </c>
    </row>
    <row r="1240" spans="1:12" s="648" customFormat="1" ht="25.2" customHeight="1">
      <c r="A1240" s="658" t="s">
        <v>3799</v>
      </c>
      <c r="B1240" s="658" t="s">
        <v>3831</v>
      </c>
      <c r="C1240" s="658" t="s">
        <v>1041</v>
      </c>
      <c r="D1240" s="658" t="s">
        <v>3832</v>
      </c>
      <c r="E1240" s="659" t="s">
        <v>3833</v>
      </c>
      <c r="F1240" s="660" t="s">
        <v>738</v>
      </c>
      <c r="G1240" s="658">
        <v>1</v>
      </c>
      <c r="H1240" s="658">
        <v>1</v>
      </c>
      <c r="I1240" s="658">
        <v>1</v>
      </c>
      <c r="J1240" s="661">
        <v>50</v>
      </c>
      <c r="K1240" s="1412">
        <v>50</v>
      </c>
      <c r="L1240" s="647" t="s">
        <v>3440</v>
      </c>
    </row>
    <row r="1241" spans="1:12" s="648" customFormat="1" ht="25.2" customHeight="1">
      <c r="A1241" s="658" t="s">
        <v>3799</v>
      </c>
      <c r="B1241" s="658" t="s">
        <v>3834</v>
      </c>
      <c r="C1241" s="658" t="s">
        <v>1041</v>
      </c>
      <c r="D1241" s="658" t="s">
        <v>3835</v>
      </c>
      <c r="E1241" s="659" t="s">
        <v>3836</v>
      </c>
      <c r="F1241" s="660" t="s">
        <v>738</v>
      </c>
      <c r="G1241" s="658">
        <v>1</v>
      </c>
      <c r="H1241" s="658">
        <v>1</v>
      </c>
      <c r="I1241" s="658">
        <v>1</v>
      </c>
      <c r="J1241" s="661">
        <v>50</v>
      </c>
      <c r="K1241" s="1412">
        <v>50</v>
      </c>
      <c r="L1241" s="647" t="s">
        <v>3440</v>
      </c>
    </row>
    <row r="1242" spans="1:12" s="648" customFormat="1" ht="25.2" customHeight="1">
      <c r="A1242" s="658" t="s">
        <v>3799</v>
      </c>
      <c r="B1242" s="658" t="s">
        <v>3834</v>
      </c>
      <c r="C1242" s="658" t="s">
        <v>1041</v>
      </c>
      <c r="D1242" s="658" t="s">
        <v>3837</v>
      </c>
      <c r="E1242" s="659" t="s">
        <v>3838</v>
      </c>
      <c r="F1242" s="660" t="s">
        <v>738</v>
      </c>
      <c r="G1242" s="658">
        <v>1</v>
      </c>
      <c r="H1242" s="658">
        <v>1</v>
      </c>
      <c r="I1242" s="658">
        <v>1</v>
      </c>
      <c r="J1242" s="661">
        <v>50</v>
      </c>
      <c r="K1242" s="1412">
        <v>50</v>
      </c>
      <c r="L1242" s="647" t="s">
        <v>3440</v>
      </c>
    </row>
    <row r="1243" spans="1:12" s="648" customFormat="1" ht="25.2" customHeight="1">
      <c r="A1243" s="658" t="s">
        <v>3839</v>
      </c>
      <c r="B1243" s="658" t="s">
        <v>3840</v>
      </c>
      <c r="C1243" s="658" t="s">
        <v>1041</v>
      </c>
      <c r="D1243" s="658" t="s">
        <v>3841</v>
      </c>
      <c r="E1243" s="659" t="s">
        <v>3842</v>
      </c>
      <c r="F1243" s="660" t="s">
        <v>738</v>
      </c>
      <c r="G1243" s="658">
        <v>6</v>
      </c>
      <c r="H1243" s="658">
        <v>5</v>
      </c>
      <c r="I1243" s="658">
        <v>6</v>
      </c>
      <c r="J1243" s="661">
        <v>50</v>
      </c>
      <c r="K1243" s="1412">
        <v>8.33</v>
      </c>
      <c r="L1243" s="647" t="s">
        <v>3440</v>
      </c>
    </row>
    <row r="1244" spans="1:12" s="648" customFormat="1" ht="25.2" customHeight="1">
      <c r="A1244" s="658" t="s">
        <v>3843</v>
      </c>
      <c r="B1244" s="658" t="s">
        <v>3844</v>
      </c>
      <c r="C1244" s="658" t="s">
        <v>1041</v>
      </c>
      <c r="D1244" s="658" t="s">
        <v>3845</v>
      </c>
      <c r="E1244" s="659" t="s">
        <v>3846</v>
      </c>
      <c r="F1244" s="660" t="s">
        <v>738</v>
      </c>
      <c r="G1244" s="658">
        <v>3</v>
      </c>
      <c r="H1244" s="658">
        <v>3</v>
      </c>
      <c r="I1244" s="658">
        <v>3</v>
      </c>
      <c r="J1244" s="661">
        <v>50</v>
      </c>
      <c r="K1244" s="1412">
        <v>16.329999999999998</v>
      </c>
      <c r="L1244" s="647" t="s">
        <v>3440</v>
      </c>
    </row>
    <row r="1245" spans="1:12" s="648" customFormat="1" ht="25.2" customHeight="1">
      <c r="A1245" s="658" t="s">
        <v>3799</v>
      </c>
      <c r="B1245" s="658" t="s">
        <v>3847</v>
      </c>
      <c r="C1245" s="658" t="s">
        <v>1041</v>
      </c>
      <c r="D1245" s="658" t="s">
        <v>3848</v>
      </c>
      <c r="E1245" s="659" t="s">
        <v>3849</v>
      </c>
      <c r="F1245" s="660" t="s">
        <v>738</v>
      </c>
      <c r="G1245" s="658">
        <v>1</v>
      </c>
      <c r="H1245" s="658">
        <v>1</v>
      </c>
      <c r="I1245" s="658">
        <v>1</v>
      </c>
      <c r="J1245" s="661">
        <v>50</v>
      </c>
      <c r="K1245" s="1412">
        <v>50</v>
      </c>
      <c r="L1245" s="647" t="s">
        <v>3440</v>
      </c>
    </row>
    <row r="1246" spans="1:12" s="648" customFormat="1" ht="25.2" customHeight="1">
      <c r="A1246" s="658" t="s">
        <v>3799</v>
      </c>
      <c r="B1246" s="658" t="s">
        <v>3850</v>
      </c>
      <c r="C1246" s="658" t="s">
        <v>1041</v>
      </c>
      <c r="D1246" s="658" t="s">
        <v>3851</v>
      </c>
      <c r="E1246" s="659" t="s">
        <v>3852</v>
      </c>
      <c r="F1246" s="660" t="s">
        <v>738</v>
      </c>
      <c r="G1246" s="658">
        <v>1</v>
      </c>
      <c r="H1246" s="658">
        <v>1</v>
      </c>
      <c r="I1246" s="658">
        <v>1</v>
      </c>
      <c r="J1246" s="661">
        <v>50</v>
      </c>
      <c r="K1246" s="1412">
        <v>50</v>
      </c>
      <c r="L1246" s="647" t="s">
        <v>3440</v>
      </c>
    </row>
    <row r="1247" spans="1:12" s="648" customFormat="1" ht="25.2" customHeight="1">
      <c r="A1247" s="645" t="s">
        <v>3853</v>
      </c>
      <c r="B1247" s="645" t="s">
        <v>3854</v>
      </c>
      <c r="C1247" s="645" t="s">
        <v>1041</v>
      </c>
      <c r="D1247" s="645" t="s">
        <v>3855</v>
      </c>
      <c r="E1247" s="662" t="s">
        <v>3856</v>
      </c>
      <c r="F1247" s="651" t="s">
        <v>738</v>
      </c>
      <c r="G1247" s="645">
        <v>7</v>
      </c>
      <c r="H1247" s="645">
        <v>4</v>
      </c>
      <c r="I1247" s="645">
        <v>7</v>
      </c>
      <c r="J1247" s="653">
        <v>50</v>
      </c>
      <c r="K1247" s="1413">
        <v>12.5</v>
      </c>
      <c r="L1247" s="658" t="s">
        <v>3396</v>
      </c>
    </row>
    <row r="1248" spans="1:12" s="648" customFormat="1" ht="25.2" customHeight="1">
      <c r="A1248" s="645" t="s">
        <v>3853</v>
      </c>
      <c r="B1248" s="645" t="s">
        <v>3854</v>
      </c>
      <c r="C1248" s="645" t="s">
        <v>1041</v>
      </c>
      <c r="D1248" s="645" t="s">
        <v>3857</v>
      </c>
      <c r="E1248" s="662" t="s">
        <v>3858</v>
      </c>
      <c r="F1248" s="651" t="s">
        <v>738</v>
      </c>
      <c r="G1248" s="645">
        <v>7</v>
      </c>
      <c r="H1248" s="645">
        <v>4</v>
      </c>
      <c r="I1248" s="645">
        <v>7</v>
      </c>
      <c r="J1248" s="653">
        <v>50</v>
      </c>
      <c r="K1248" s="1413">
        <v>12.5</v>
      </c>
      <c r="L1248" s="658" t="s">
        <v>3396</v>
      </c>
    </row>
    <row r="1249" spans="1:12" s="648" customFormat="1" ht="25.2" customHeight="1">
      <c r="A1249" s="645" t="s">
        <v>3853</v>
      </c>
      <c r="B1249" s="645" t="s">
        <v>3854</v>
      </c>
      <c r="C1249" s="645" t="s">
        <v>1041</v>
      </c>
      <c r="D1249" s="645" t="s">
        <v>3859</v>
      </c>
      <c r="E1249" s="662" t="s">
        <v>3860</v>
      </c>
      <c r="F1249" s="651" t="s">
        <v>738</v>
      </c>
      <c r="G1249" s="645">
        <v>7</v>
      </c>
      <c r="H1249" s="645">
        <v>4</v>
      </c>
      <c r="I1249" s="645">
        <v>7</v>
      </c>
      <c r="J1249" s="653">
        <v>50</v>
      </c>
      <c r="K1249" s="1413">
        <v>12.5</v>
      </c>
      <c r="L1249" s="658" t="s">
        <v>3396</v>
      </c>
    </row>
    <row r="1250" spans="1:12" s="648" customFormat="1" ht="25.2" customHeight="1">
      <c r="A1250" s="645" t="s">
        <v>3853</v>
      </c>
      <c r="B1250" s="645" t="s">
        <v>3854</v>
      </c>
      <c r="C1250" s="645" t="s">
        <v>1041</v>
      </c>
      <c r="D1250" s="645" t="s">
        <v>3861</v>
      </c>
      <c r="E1250" s="662" t="s">
        <v>3862</v>
      </c>
      <c r="F1250" s="651" t="s">
        <v>738</v>
      </c>
      <c r="G1250" s="645">
        <v>7</v>
      </c>
      <c r="H1250" s="645">
        <v>4</v>
      </c>
      <c r="I1250" s="645">
        <v>7</v>
      </c>
      <c r="J1250" s="653">
        <v>50</v>
      </c>
      <c r="K1250" s="1413">
        <v>12.2</v>
      </c>
      <c r="L1250" s="658" t="s">
        <v>3396</v>
      </c>
    </row>
    <row r="1251" spans="1:12" s="648" customFormat="1" ht="25.2" customHeight="1">
      <c r="A1251" s="645" t="s">
        <v>3853</v>
      </c>
      <c r="B1251" s="645" t="s">
        <v>3854</v>
      </c>
      <c r="C1251" s="645" t="s">
        <v>1041</v>
      </c>
      <c r="D1251" s="645" t="s">
        <v>3863</v>
      </c>
      <c r="E1251" s="662" t="s">
        <v>3864</v>
      </c>
      <c r="F1251" s="651" t="s">
        <v>738</v>
      </c>
      <c r="G1251" s="645">
        <v>7</v>
      </c>
      <c r="H1251" s="645">
        <v>4</v>
      </c>
      <c r="I1251" s="645">
        <v>7</v>
      </c>
      <c r="J1251" s="653">
        <v>50</v>
      </c>
      <c r="K1251" s="1413">
        <v>12.5</v>
      </c>
      <c r="L1251" s="658" t="s">
        <v>3396</v>
      </c>
    </row>
    <row r="1252" spans="1:12" s="648" customFormat="1" ht="25.2" customHeight="1">
      <c r="A1252" s="645" t="s">
        <v>3865</v>
      </c>
      <c r="B1252" s="645" t="s">
        <v>3866</v>
      </c>
      <c r="C1252" s="645" t="s">
        <v>1041</v>
      </c>
      <c r="D1252" s="645" t="s">
        <v>3867</v>
      </c>
      <c r="E1252" s="662" t="s">
        <v>3868</v>
      </c>
      <c r="F1252" s="651" t="s">
        <v>738</v>
      </c>
      <c r="G1252" s="645">
        <v>7</v>
      </c>
      <c r="H1252" s="645">
        <v>6</v>
      </c>
      <c r="I1252" s="645">
        <v>7</v>
      </c>
      <c r="J1252" s="653">
        <v>50</v>
      </c>
      <c r="K1252" s="1413">
        <v>8.33</v>
      </c>
      <c r="L1252" s="658" t="s">
        <v>3396</v>
      </c>
    </row>
    <row r="1253" spans="1:12" s="648" customFormat="1" ht="25.2" customHeight="1">
      <c r="A1253" s="645" t="s">
        <v>3865</v>
      </c>
      <c r="B1253" s="645" t="s">
        <v>3866</v>
      </c>
      <c r="C1253" s="645" t="s">
        <v>1041</v>
      </c>
      <c r="D1253" s="645" t="s">
        <v>3869</v>
      </c>
      <c r="E1253" s="662" t="s">
        <v>3870</v>
      </c>
      <c r="F1253" s="651" t="s">
        <v>3871</v>
      </c>
      <c r="G1253" s="645">
        <v>7</v>
      </c>
      <c r="H1253" s="645">
        <v>6</v>
      </c>
      <c r="I1253" s="645">
        <v>7</v>
      </c>
      <c r="J1253" s="653">
        <v>15</v>
      </c>
      <c r="K1253" s="1413">
        <v>2.5</v>
      </c>
      <c r="L1253" s="658" t="s">
        <v>3396</v>
      </c>
    </row>
    <row r="1254" spans="1:12" s="648" customFormat="1" ht="25.2" customHeight="1">
      <c r="A1254" s="645" t="s">
        <v>3872</v>
      </c>
      <c r="B1254" s="645" t="s">
        <v>3873</v>
      </c>
      <c r="C1254" s="663" t="s">
        <v>1041</v>
      </c>
      <c r="D1254" s="658" t="s">
        <v>3874</v>
      </c>
      <c r="E1254" s="664" t="s">
        <v>3875</v>
      </c>
      <c r="F1254" s="665" t="s">
        <v>1171</v>
      </c>
      <c r="G1254" s="645">
        <v>3</v>
      </c>
      <c r="H1254" s="645">
        <v>3</v>
      </c>
      <c r="I1254" s="645">
        <v>3</v>
      </c>
      <c r="J1254" s="653">
        <v>50</v>
      </c>
      <c r="K1254" s="1413">
        <v>16.670000000000002</v>
      </c>
      <c r="L1254" s="658" t="s">
        <v>3396</v>
      </c>
    </row>
    <row r="1255" spans="1:12" s="648" customFormat="1" ht="25.2" customHeight="1">
      <c r="A1255" s="645" t="s">
        <v>3876</v>
      </c>
      <c r="B1255" s="645" t="s">
        <v>3468</v>
      </c>
      <c r="C1255" s="663" t="s">
        <v>1041</v>
      </c>
      <c r="D1255" s="666" t="s">
        <v>3877</v>
      </c>
      <c r="E1255" s="667" t="s">
        <v>3878</v>
      </c>
      <c r="F1255" s="651" t="s">
        <v>1171</v>
      </c>
      <c r="G1255" s="645">
        <v>4</v>
      </c>
      <c r="H1255" s="645">
        <v>4</v>
      </c>
      <c r="I1255" s="645">
        <v>4</v>
      </c>
      <c r="J1255" s="653">
        <v>50</v>
      </c>
      <c r="K1255" s="1413">
        <v>12.5</v>
      </c>
      <c r="L1255" s="658" t="s">
        <v>3396</v>
      </c>
    </row>
    <row r="1256" spans="1:12" s="648" customFormat="1" ht="25.2" customHeight="1">
      <c r="A1256" s="645" t="s">
        <v>3879</v>
      </c>
      <c r="B1256" s="646" t="s">
        <v>3880</v>
      </c>
      <c r="C1256" s="646" t="s">
        <v>1041</v>
      </c>
      <c r="D1256" s="645" t="s">
        <v>3881</v>
      </c>
      <c r="E1256" s="662" t="s">
        <v>3882</v>
      </c>
      <c r="F1256" s="651" t="s">
        <v>738</v>
      </c>
      <c r="G1256" s="652">
        <v>2</v>
      </c>
      <c r="H1256" s="652">
        <v>2</v>
      </c>
      <c r="I1256" s="652">
        <v>3</v>
      </c>
      <c r="J1256" s="653">
        <v>50</v>
      </c>
      <c r="K1256" s="1413">
        <v>25</v>
      </c>
      <c r="L1256" s="647" t="s">
        <v>3483</v>
      </c>
    </row>
    <row r="1257" spans="1:12" s="648" customFormat="1" ht="25.2" customHeight="1">
      <c r="A1257" s="645" t="s">
        <v>3879</v>
      </c>
      <c r="B1257" s="646" t="s">
        <v>3880</v>
      </c>
      <c r="C1257" s="646" t="s">
        <v>1041</v>
      </c>
      <c r="D1257" s="645" t="s">
        <v>3883</v>
      </c>
      <c r="E1257" s="662" t="s">
        <v>3486</v>
      </c>
      <c r="F1257" s="651" t="s">
        <v>738</v>
      </c>
      <c r="G1257" s="645">
        <v>2</v>
      </c>
      <c r="H1257" s="645">
        <v>2</v>
      </c>
      <c r="I1257" s="645">
        <v>3</v>
      </c>
      <c r="J1257" s="653">
        <v>50</v>
      </c>
      <c r="K1257" s="1413">
        <v>25</v>
      </c>
      <c r="L1257" s="647" t="s">
        <v>3483</v>
      </c>
    </row>
    <row r="1258" spans="1:12" s="648" customFormat="1" ht="25.2" customHeight="1">
      <c r="A1258" s="645" t="s">
        <v>3879</v>
      </c>
      <c r="B1258" s="646" t="s">
        <v>3880</v>
      </c>
      <c r="C1258" s="645" t="s">
        <v>1041</v>
      </c>
      <c r="D1258" s="645" t="s">
        <v>3884</v>
      </c>
      <c r="E1258" s="645" t="s">
        <v>3885</v>
      </c>
      <c r="F1258" s="651" t="s">
        <v>738</v>
      </c>
      <c r="G1258" s="645">
        <v>2</v>
      </c>
      <c r="H1258" s="645">
        <v>2</v>
      </c>
      <c r="I1258" s="645">
        <v>3</v>
      </c>
      <c r="J1258" s="653">
        <v>50</v>
      </c>
      <c r="K1258" s="1413">
        <v>25</v>
      </c>
      <c r="L1258" s="647" t="s">
        <v>3483</v>
      </c>
    </row>
    <row r="1259" spans="1:12" s="648" customFormat="1" ht="25.2" customHeight="1">
      <c r="A1259" s="645" t="s">
        <v>3879</v>
      </c>
      <c r="B1259" s="646" t="s">
        <v>3880</v>
      </c>
      <c r="C1259" s="645" t="s">
        <v>1041</v>
      </c>
      <c r="D1259" s="645" t="s">
        <v>3886</v>
      </c>
      <c r="E1259" s="662" t="s">
        <v>3887</v>
      </c>
      <c r="F1259" s="651" t="s">
        <v>738</v>
      </c>
      <c r="G1259" s="645">
        <v>2</v>
      </c>
      <c r="H1259" s="645">
        <v>2</v>
      </c>
      <c r="I1259" s="645">
        <v>3</v>
      </c>
      <c r="J1259" s="653">
        <v>50</v>
      </c>
      <c r="K1259" s="1413">
        <v>25</v>
      </c>
      <c r="L1259" s="647" t="s">
        <v>3483</v>
      </c>
    </row>
    <row r="1260" spans="1:12" s="648" customFormat="1" ht="25.2" customHeight="1">
      <c r="A1260" s="645" t="s">
        <v>3879</v>
      </c>
      <c r="B1260" s="646" t="s">
        <v>3880</v>
      </c>
      <c r="C1260" s="645" t="s">
        <v>1041</v>
      </c>
      <c r="D1260" s="645" t="s">
        <v>3888</v>
      </c>
      <c r="E1260" s="662" t="s">
        <v>3889</v>
      </c>
      <c r="F1260" s="651" t="s">
        <v>738</v>
      </c>
      <c r="G1260" s="645">
        <v>2</v>
      </c>
      <c r="H1260" s="645">
        <v>2</v>
      </c>
      <c r="I1260" s="645">
        <v>3</v>
      </c>
      <c r="J1260" s="653">
        <v>50</v>
      </c>
      <c r="K1260" s="1413">
        <v>25</v>
      </c>
      <c r="L1260" s="647" t="s">
        <v>3483</v>
      </c>
    </row>
    <row r="1261" spans="1:12" s="648" customFormat="1" ht="25.2" customHeight="1">
      <c r="A1261" s="645" t="s">
        <v>3879</v>
      </c>
      <c r="B1261" s="646" t="s">
        <v>3880</v>
      </c>
      <c r="C1261" s="645" t="s">
        <v>1041</v>
      </c>
      <c r="D1261" s="645" t="s">
        <v>3890</v>
      </c>
      <c r="E1261" s="662" t="s">
        <v>3891</v>
      </c>
      <c r="F1261" s="651" t="s">
        <v>738</v>
      </c>
      <c r="G1261" s="645">
        <v>2</v>
      </c>
      <c r="H1261" s="645">
        <v>2</v>
      </c>
      <c r="I1261" s="645">
        <v>3</v>
      </c>
      <c r="J1261" s="653">
        <v>50</v>
      </c>
      <c r="K1261" s="1413">
        <v>25</v>
      </c>
      <c r="L1261" s="647" t="s">
        <v>3483</v>
      </c>
    </row>
    <row r="1262" spans="1:12" s="648" customFormat="1" ht="25.2" customHeight="1">
      <c r="A1262" s="645" t="s">
        <v>3853</v>
      </c>
      <c r="B1262" s="645" t="s">
        <v>3854</v>
      </c>
      <c r="C1262" s="645" t="s">
        <v>1041</v>
      </c>
      <c r="D1262" s="645" t="s">
        <v>3855</v>
      </c>
      <c r="E1262" s="662" t="s">
        <v>3856</v>
      </c>
      <c r="F1262" s="651" t="s">
        <v>738</v>
      </c>
      <c r="G1262" s="645">
        <v>7</v>
      </c>
      <c r="H1262" s="645">
        <v>4</v>
      </c>
      <c r="I1262" s="645">
        <v>7</v>
      </c>
      <c r="J1262" s="653">
        <v>50</v>
      </c>
      <c r="K1262" s="1413">
        <v>12.5</v>
      </c>
      <c r="L1262" s="647" t="s">
        <v>3483</v>
      </c>
    </row>
    <row r="1263" spans="1:12" s="648" customFormat="1" ht="25.2" customHeight="1">
      <c r="A1263" s="645" t="s">
        <v>3853</v>
      </c>
      <c r="B1263" s="645" t="s">
        <v>3854</v>
      </c>
      <c r="C1263" s="645" t="s">
        <v>1041</v>
      </c>
      <c r="D1263" s="645" t="s">
        <v>3857</v>
      </c>
      <c r="E1263" s="662" t="s">
        <v>3858</v>
      </c>
      <c r="F1263" s="651" t="s">
        <v>738</v>
      </c>
      <c r="G1263" s="645">
        <v>7</v>
      </c>
      <c r="H1263" s="645">
        <v>4</v>
      </c>
      <c r="I1263" s="645">
        <v>7</v>
      </c>
      <c r="J1263" s="653">
        <v>50</v>
      </c>
      <c r="K1263" s="1413">
        <v>12.5</v>
      </c>
      <c r="L1263" s="647" t="s">
        <v>3483</v>
      </c>
    </row>
    <row r="1264" spans="1:12" s="648" customFormat="1" ht="25.2" customHeight="1">
      <c r="A1264" s="645" t="s">
        <v>3853</v>
      </c>
      <c r="B1264" s="645" t="s">
        <v>3854</v>
      </c>
      <c r="C1264" s="645" t="s">
        <v>1041</v>
      </c>
      <c r="D1264" s="645" t="s">
        <v>3859</v>
      </c>
      <c r="E1264" s="662" t="s">
        <v>3860</v>
      </c>
      <c r="F1264" s="651" t="s">
        <v>738</v>
      </c>
      <c r="G1264" s="645">
        <v>7</v>
      </c>
      <c r="H1264" s="645">
        <v>4</v>
      </c>
      <c r="I1264" s="645">
        <v>7</v>
      </c>
      <c r="J1264" s="653">
        <v>50</v>
      </c>
      <c r="K1264" s="1413">
        <v>12.5</v>
      </c>
      <c r="L1264" s="647" t="s">
        <v>3483</v>
      </c>
    </row>
    <row r="1265" spans="1:12" s="648" customFormat="1" ht="25.2" customHeight="1">
      <c r="A1265" s="645" t="s">
        <v>3853</v>
      </c>
      <c r="B1265" s="645" t="s">
        <v>3854</v>
      </c>
      <c r="C1265" s="645" t="s">
        <v>1041</v>
      </c>
      <c r="D1265" s="645" t="s">
        <v>3861</v>
      </c>
      <c r="E1265" s="662" t="s">
        <v>3862</v>
      </c>
      <c r="F1265" s="651" t="s">
        <v>738</v>
      </c>
      <c r="G1265" s="645">
        <v>7</v>
      </c>
      <c r="H1265" s="645">
        <v>4</v>
      </c>
      <c r="I1265" s="645">
        <v>7</v>
      </c>
      <c r="J1265" s="653">
        <v>50</v>
      </c>
      <c r="K1265" s="1413">
        <v>12.2</v>
      </c>
      <c r="L1265" s="647" t="s">
        <v>3483</v>
      </c>
    </row>
    <row r="1266" spans="1:12" s="648" customFormat="1" ht="25.2" customHeight="1">
      <c r="A1266" s="645" t="s">
        <v>3853</v>
      </c>
      <c r="B1266" s="645" t="s">
        <v>3854</v>
      </c>
      <c r="C1266" s="645" t="s">
        <v>1041</v>
      </c>
      <c r="D1266" s="645" t="s">
        <v>3863</v>
      </c>
      <c r="E1266" s="662" t="s">
        <v>3864</v>
      </c>
      <c r="F1266" s="651" t="s">
        <v>738</v>
      </c>
      <c r="G1266" s="645">
        <v>7</v>
      </c>
      <c r="H1266" s="645">
        <v>4</v>
      </c>
      <c r="I1266" s="645">
        <v>7</v>
      </c>
      <c r="J1266" s="653">
        <v>50</v>
      </c>
      <c r="K1266" s="1413">
        <v>12.5</v>
      </c>
      <c r="L1266" s="647" t="s">
        <v>3483</v>
      </c>
    </row>
    <row r="1267" spans="1:12" s="648" customFormat="1" ht="25.2" customHeight="1">
      <c r="A1267" s="645" t="s">
        <v>3892</v>
      </c>
      <c r="B1267" s="645" t="s">
        <v>3893</v>
      </c>
      <c r="C1267" s="645" t="s">
        <v>1041</v>
      </c>
      <c r="D1267" s="645" t="s">
        <v>3855</v>
      </c>
      <c r="E1267" s="662" t="s">
        <v>3856</v>
      </c>
      <c r="F1267" s="651" t="s">
        <v>738</v>
      </c>
      <c r="G1267" s="645">
        <v>3</v>
      </c>
      <c r="H1267" s="645">
        <v>3</v>
      </c>
      <c r="I1267" s="645">
        <v>3</v>
      </c>
      <c r="J1267" s="653">
        <v>50</v>
      </c>
      <c r="K1267" s="1413">
        <v>16.670000000000002</v>
      </c>
      <c r="L1267" s="647" t="s">
        <v>3483</v>
      </c>
    </row>
    <row r="1268" spans="1:12" s="648" customFormat="1" ht="25.2" customHeight="1">
      <c r="A1268" s="645" t="s">
        <v>3892</v>
      </c>
      <c r="B1268" s="645" t="s">
        <v>3893</v>
      </c>
      <c r="C1268" s="645" t="s">
        <v>1041</v>
      </c>
      <c r="D1268" s="645" t="s">
        <v>3857</v>
      </c>
      <c r="E1268" s="662" t="s">
        <v>3858</v>
      </c>
      <c r="F1268" s="651" t="s">
        <v>738</v>
      </c>
      <c r="G1268" s="645">
        <v>3</v>
      </c>
      <c r="H1268" s="645">
        <v>3</v>
      </c>
      <c r="I1268" s="645">
        <v>3</v>
      </c>
      <c r="J1268" s="653">
        <v>50</v>
      </c>
      <c r="K1268" s="1413">
        <v>16.670000000000002</v>
      </c>
      <c r="L1268" s="647" t="s">
        <v>3483</v>
      </c>
    </row>
    <row r="1269" spans="1:12" s="648" customFormat="1" ht="25.2" customHeight="1">
      <c r="A1269" s="645" t="s">
        <v>3892</v>
      </c>
      <c r="B1269" s="645" t="s">
        <v>3893</v>
      </c>
      <c r="C1269" s="645" t="s">
        <v>1041</v>
      </c>
      <c r="D1269" s="645" t="s">
        <v>3881</v>
      </c>
      <c r="E1269" s="668" t="s">
        <v>3882</v>
      </c>
      <c r="F1269" s="651" t="s">
        <v>738</v>
      </c>
      <c r="G1269" s="645">
        <v>3</v>
      </c>
      <c r="H1269" s="645">
        <v>3</v>
      </c>
      <c r="I1269" s="645">
        <v>3</v>
      </c>
      <c r="J1269" s="653">
        <v>50</v>
      </c>
      <c r="K1269" s="1413">
        <v>16.670000000000002</v>
      </c>
      <c r="L1269" s="647" t="s">
        <v>3483</v>
      </c>
    </row>
    <row r="1270" spans="1:12" s="648" customFormat="1" ht="25.2" customHeight="1">
      <c r="A1270" s="645" t="s">
        <v>3892</v>
      </c>
      <c r="B1270" s="645" t="s">
        <v>3893</v>
      </c>
      <c r="C1270" s="645" t="s">
        <v>1041</v>
      </c>
      <c r="D1270" s="645" t="s">
        <v>3894</v>
      </c>
      <c r="E1270" s="662" t="s">
        <v>3895</v>
      </c>
      <c r="F1270" s="651" t="s">
        <v>738</v>
      </c>
      <c r="G1270" s="645">
        <v>3</v>
      </c>
      <c r="H1270" s="645">
        <v>3</v>
      </c>
      <c r="I1270" s="645">
        <v>3</v>
      </c>
      <c r="J1270" s="653">
        <v>50</v>
      </c>
      <c r="K1270" s="1413">
        <v>16.670000000000002</v>
      </c>
      <c r="L1270" s="647" t="s">
        <v>3483</v>
      </c>
    </row>
    <row r="1271" spans="1:12" s="648" customFormat="1" ht="25.2" customHeight="1">
      <c r="A1271" s="645" t="s">
        <v>3896</v>
      </c>
      <c r="B1271" s="646" t="s">
        <v>3897</v>
      </c>
      <c r="C1271" s="645" t="s">
        <v>1041</v>
      </c>
      <c r="D1271" s="645" t="s">
        <v>3898</v>
      </c>
      <c r="E1271" s="662" t="s">
        <v>3899</v>
      </c>
      <c r="F1271" s="645" t="s">
        <v>738</v>
      </c>
      <c r="G1271" s="645">
        <v>1</v>
      </c>
      <c r="H1271" s="645">
        <v>1</v>
      </c>
      <c r="I1271" s="645">
        <v>7</v>
      </c>
      <c r="J1271" s="645">
        <v>50</v>
      </c>
      <c r="K1271" s="1413">
        <v>50</v>
      </c>
      <c r="L1271" s="647" t="s">
        <v>3483</v>
      </c>
    </row>
    <row r="1272" spans="1:12" s="648" customFormat="1" ht="25.2" customHeight="1">
      <c r="A1272" s="645" t="s">
        <v>3896</v>
      </c>
      <c r="B1272" s="646" t="s">
        <v>3897</v>
      </c>
      <c r="C1272" s="646" t="s">
        <v>1041</v>
      </c>
      <c r="D1272" s="645" t="s">
        <v>3900</v>
      </c>
      <c r="E1272" s="662" t="s">
        <v>3901</v>
      </c>
      <c r="F1272" s="651" t="s">
        <v>738</v>
      </c>
      <c r="G1272" s="652">
        <v>1</v>
      </c>
      <c r="H1272" s="652">
        <v>1</v>
      </c>
      <c r="I1272" s="652">
        <v>7</v>
      </c>
      <c r="J1272" s="653">
        <v>50</v>
      </c>
      <c r="K1272" s="1413">
        <v>50</v>
      </c>
      <c r="L1272" s="647" t="s">
        <v>3483</v>
      </c>
    </row>
    <row r="1273" spans="1:12" s="648" customFormat="1" ht="25.2" customHeight="1">
      <c r="A1273" s="645" t="s">
        <v>3896</v>
      </c>
      <c r="B1273" s="646" t="s">
        <v>3897</v>
      </c>
      <c r="C1273" s="646" t="s">
        <v>1041</v>
      </c>
      <c r="D1273" s="645" t="s">
        <v>3902</v>
      </c>
      <c r="E1273" s="662" t="s">
        <v>3903</v>
      </c>
      <c r="F1273" s="651" t="s">
        <v>738</v>
      </c>
      <c r="G1273" s="645">
        <v>1</v>
      </c>
      <c r="H1273" s="645">
        <v>1</v>
      </c>
      <c r="I1273" s="645">
        <v>7</v>
      </c>
      <c r="J1273" s="653">
        <v>50</v>
      </c>
      <c r="K1273" s="1413">
        <v>50</v>
      </c>
      <c r="L1273" s="647" t="s">
        <v>3483</v>
      </c>
    </row>
    <row r="1274" spans="1:12" s="648" customFormat="1" ht="25.2" customHeight="1">
      <c r="A1274" s="645" t="s">
        <v>3896</v>
      </c>
      <c r="B1274" s="646" t="s">
        <v>3897</v>
      </c>
      <c r="C1274" s="645" t="s">
        <v>1041</v>
      </c>
      <c r="D1274" s="645" t="s">
        <v>3904</v>
      </c>
      <c r="E1274" s="662" t="s">
        <v>3905</v>
      </c>
      <c r="F1274" s="651" t="s">
        <v>738</v>
      </c>
      <c r="G1274" s="645">
        <v>1</v>
      </c>
      <c r="H1274" s="645">
        <v>1</v>
      </c>
      <c r="I1274" s="645">
        <v>7</v>
      </c>
      <c r="J1274" s="653">
        <v>50</v>
      </c>
      <c r="K1274" s="1413">
        <v>50</v>
      </c>
      <c r="L1274" s="647" t="s">
        <v>3483</v>
      </c>
    </row>
    <row r="1275" spans="1:12" s="648" customFormat="1" ht="25.2" customHeight="1">
      <c r="A1275" s="645" t="s">
        <v>3906</v>
      </c>
      <c r="B1275" s="645" t="s">
        <v>2341</v>
      </c>
      <c r="C1275" s="645" t="s">
        <v>1041</v>
      </c>
      <c r="D1275" s="645" t="s">
        <v>3907</v>
      </c>
      <c r="E1275" s="662" t="s">
        <v>3908</v>
      </c>
      <c r="F1275" s="651" t="s">
        <v>738</v>
      </c>
      <c r="G1275" s="645">
        <v>5</v>
      </c>
      <c r="H1275" s="645">
        <v>5</v>
      </c>
      <c r="I1275" s="645">
        <v>7</v>
      </c>
      <c r="J1275" s="653">
        <v>50</v>
      </c>
      <c r="K1275" s="1413">
        <v>10</v>
      </c>
      <c r="L1275" s="647" t="s">
        <v>3483</v>
      </c>
    </row>
    <row r="1276" spans="1:12" s="648" customFormat="1" ht="25.2" customHeight="1">
      <c r="A1276" s="645" t="s">
        <v>3906</v>
      </c>
      <c r="B1276" s="645" t="s">
        <v>2341</v>
      </c>
      <c r="C1276" s="645" t="s">
        <v>1041</v>
      </c>
      <c r="D1276" s="645" t="s">
        <v>3909</v>
      </c>
      <c r="E1276" s="662" t="s">
        <v>3910</v>
      </c>
      <c r="F1276" s="651" t="s">
        <v>738</v>
      </c>
      <c r="G1276" s="645">
        <v>5</v>
      </c>
      <c r="H1276" s="645">
        <v>5</v>
      </c>
      <c r="I1276" s="645">
        <v>7</v>
      </c>
      <c r="J1276" s="653">
        <v>50</v>
      </c>
      <c r="K1276" s="1413">
        <v>10</v>
      </c>
      <c r="L1276" s="647" t="s">
        <v>3483</v>
      </c>
    </row>
    <row r="1277" spans="1:12" s="648" customFormat="1" ht="25.2" customHeight="1">
      <c r="A1277" s="645" t="s">
        <v>3906</v>
      </c>
      <c r="B1277" s="645" t="s">
        <v>2341</v>
      </c>
      <c r="C1277" s="645" t="s">
        <v>1041</v>
      </c>
      <c r="D1277" s="645" t="s">
        <v>3911</v>
      </c>
      <c r="E1277" s="662" t="s">
        <v>3912</v>
      </c>
      <c r="F1277" s="651" t="s">
        <v>738</v>
      </c>
      <c r="G1277" s="645">
        <v>5</v>
      </c>
      <c r="H1277" s="645">
        <v>5</v>
      </c>
      <c r="I1277" s="645">
        <v>7</v>
      </c>
      <c r="J1277" s="653">
        <v>50</v>
      </c>
      <c r="K1277" s="1413">
        <v>10</v>
      </c>
      <c r="L1277" s="647" t="s">
        <v>3483</v>
      </c>
    </row>
    <row r="1278" spans="1:12" s="648" customFormat="1" ht="25.2" customHeight="1">
      <c r="A1278" s="645" t="s">
        <v>3906</v>
      </c>
      <c r="B1278" s="645" t="s">
        <v>2341</v>
      </c>
      <c r="C1278" s="645" t="s">
        <v>1041</v>
      </c>
      <c r="D1278" s="645" t="s">
        <v>3913</v>
      </c>
      <c r="E1278" s="662" t="s">
        <v>3914</v>
      </c>
      <c r="F1278" s="651" t="s">
        <v>738</v>
      </c>
      <c r="G1278" s="645">
        <v>5</v>
      </c>
      <c r="H1278" s="645">
        <v>5</v>
      </c>
      <c r="I1278" s="645">
        <v>7</v>
      </c>
      <c r="J1278" s="653">
        <v>50</v>
      </c>
      <c r="K1278" s="1413">
        <v>10</v>
      </c>
      <c r="L1278" s="647" t="s">
        <v>3483</v>
      </c>
    </row>
    <row r="1279" spans="1:12" s="648" customFormat="1" ht="25.2" customHeight="1">
      <c r="A1279" s="645" t="s">
        <v>3915</v>
      </c>
      <c r="B1279" s="645" t="s">
        <v>3916</v>
      </c>
      <c r="C1279" s="645" t="s">
        <v>1041</v>
      </c>
      <c r="D1279" s="645" t="s">
        <v>3917</v>
      </c>
      <c r="E1279" s="662" t="s">
        <v>494</v>
      </c>
      <c r="F1279" s="651" t="s">
        <v>1171</v>
      </c>
      <c r="G1279" s="645">
        <v>10</v>
      </c>
      <c r="H1279" s="645">
        <v>10</v>
      </c>
      <c r="I1279" s="645">
        <v>10</v>
      </c>
      <c r="J1279" s="653">
        <v>50</v>
      </c>
      <c r="K1279" s="1413">
        <v>5</v>
      </c>
      <c r="L1279" s="647" t="s">
        <v>3483</v>
      </c>
    </row>
    <row r="1280" spans="1:12" s="648" customFormat="1" ht="25.2" customHeight="1">
      <c r="A1280" s="645" t="s">
        <v>3915</v>
      </c>
      <c r="B1280" s="645" t="s">
        <v>3916</v>
      </c>
      <c r="C1280" s="645" t="s">
        <v>1041</v>
      </c>
      <c r="D1280" s="645" t="s">
        <v>3918</v>
      </c>
      <c r="E1280" s="662" t="s">
        <v>490</v>
      </c>
      <c r="F1280" s="651" t="s">
        <v>1171</v>
      </c>
      <c r="G1280" s="645">
        <v>10</v>
      </c>
      <c r="H1280" s="645">
        <v>10</v>
      </c>
      <c r="I1280" s="645">
        <v>10</v>
      </c>
      <c r="J1280" s="653">
        <v>50</v>
      </c>
      <c r="K1280" s="1413">
        <v>5</v>
      </c>
      <c r="L1280" s="647" t="s">
        <v>3483</v>
      </c>
    </row>
    <row r="1281" spans="1:12" s="648" customFormat="1" ht="25.2" customHeight="1">
      <c r="A1281" s="645" t="s">
        <v>3919</v>
      </c>
      <c r="B1281" s="645" t="s">
        <v>3920</v>
      </c>
      <c r="C1281" s="645" t="s">
        <v>1041</v>
      </c>
      <c r="D1281" s="645" t="s">
        <v>3921</v>
      </c>
      <c r="E1281" s="662" t="s">
        <v>3922</v>
      </c>
      <c r="F1281" s="651" t="s">
        <v>738</v>
      </c>
      <c r="G1281" s="645">
        <v>1</v>
      </c>
      <c r="H1281" s="645">
        <v>1</v>
      </c>
      <c r="I1281" s="645">
        <v>2</v>
      </c>
      <c r="J1281" s="653">
        <v>50</v>
      </c>
      <c r="K1281" s="1413">
        <v>50</v>
      </c>
      <c r="L1281" s="647" t="s">
        <v>3483</v>
      </c>
    </row>
    <row r="1282" spans="1:12" s="648" customFormat="1" ht="25.2" customHeight="1">
      <c r="A1282" s="645" t="s">
        <v>3923</v>
      </c>
      <c r="B1282" s="645" t="s">
        <v>3924</v>
      </c>
      <c r="C1282" s="645" t="s">
        <v>1041</v>
      </c>
      <c r="D1282" s="645" t="s">
        <v>3925</v>
      </c>
      <c r="E1282" s="662" t="s">
        <v>3926</v>
      </c>
      <c r="F1282" s="651" t="s">
        <v>738</v>
      </c>
      <c r="G1282" s="645">
        <v>2</v>
      </c>
      <c r="H1282" s="645">
        <v>2</v>
      </c>
      <c r="I1282" s="645">
        <v>3</v>
      </c>
      <c r="J1282" s="653">
        <v>50</v>
      </c>
      <c r="K1282" s="1413">
        <v>25</v>
      </c>
      <c r="L1282" s="647" t="s">
        <v>3483</v>
      </c>
    </row>
    <row r="1283" spans="1:12" s="648" customFormat="1" ht="25.2" customHeight="1">
      <c r="A1283" s="645" t="s">
        <v>3927</v>
      </c>
      <c r="B1283" s="645" t="s">
        <v>3928</v>
      </c>
      <c r="C1283" s="645" t="s">
        <v>1041</v>
      </c>
      <c r="D1283" s="645" t="s">
        <v>3929</v>
      </c>
      <c r="E1283" s="662" t="s">
        <v>3930</v>
      </c>
      <c r="F1283" s="651" t="s">
        <v>738</v>
      </c>
      <c r="G1283" s="645">
        <v>8</v>
      </c>
      <c r="H1283" s="645">
        <v>8</v>
      </c>
      <c r="I1283" s="645">
        <v>8</v>
      </c>
      <c r="J1283" s="653">
        <v>50</v>
      </c>
      <c r="K1283" s="1413">
        <v>6.25</v>
      </c>
      <c r="L1283" s="647" t="s">
        <v>3483</v>
      </c>
    </row>
    <row r="1284" spans="1:12" s="648" customFormat="1" ht="25.2" customHeight="1">
      <c r="A1284" s="645" t="s">
        <v>3927</v>
      </c>
      <c r="B1284" s="645" t="s">
        <v>3928</v>
      </c>
      <c r="C1284" s="645" t="s">
        <v>1041</v>
      </c>
      <c r="D1284" s="645" t="s">
        <v>3931</v>
      </c>
      <c r="E1284" s="662" t="s">
        <v>2467</v>
      </c>
      <c r="F1284" s="651" t="s">
        <v>738</v>
      </c>
      <c r="G1284" s="645">
        <v>8</v>
      </c>
      <c r="H1284" s="645">
        <v>8</v>
      </c>
      <c r="I1284" s="645">
        <v>8</v>
      </c>
      <c r="J1284" s="653">
        <v>50</v>
      </c>
      <c r="K1284" s="1413">
        <v>6.25</v>
      </c>
      <c r="L1284" s="647" t="s">
        <v>3483</v>
      </c>
    </row>
    <row r="1285" spans="1:12" s="648" customFormat="1" ht="25.2" customHeight="1">
      <c r="A1285" s="645" t="s">
        <v>3927</v>
      </c>
      <c r="B1285" s="645" t="s">
        <v>3928</v>
      </c>
      <c r="C1285" s="645" t="s">
        <v>1041</v>
      </c>
      <c r="D1285" s="645" t="s">
        <v>3932</v>
      </c>
      <c r="E1285" s="662" t="s">
        <v>3933</v>
      </c>
      <c r="F1285" s="651" t="s">
        <v>738</v>
      </c>
      <c r="G1285" s="645">
        <v>8</v>
      </c>
      <c r="H1285" s="645">
        <v>8</v>
      </c>
      <c r="I1285" s="645">
        <v>8</v>
      </c>
      <c r="J1285" s="653">
        <v>50</v>
      </c>
      <c r="K1285" s="1413">
        <v>6.25</v>
      </c>
      <c r="L1285" s="647" t="s">
        <v>3483</v>
      </c>
    </row>
    <row r="1286" spans="1:12" s="648" customFormat="1" ht="25.2" customHeight="1">
      <c r="A1286" s="645" t="s">
        <v>3927</v>
      </c>
      <c r="B1286" s="645" t="s">
        <v>3928</v>
      </c>
      <c r="C1286" s="645" t="s">
        <v>1041</v>
      </c>
      <c r="D1286" s="645" t="s">
        <v>3934</v>
      </c>
      <c r="E1286" s="662" t="s">
        <v>3724</v>
      </c>
      <c r="F1286" s="651" t="s">
        <v>738</v>
      </c>
      <c r="G1286" s="645">
        <v>8</v>
      </c>
      <c r="H1286" s="645">
        <v>8</v>
      </c>
      <c r="I1286" s="645">
        <v>8</v>
      </c>
      <c r="J1286" s="653">
        <v>50</v>
      </c>
      <c r="K1286" s="1413">
        <v>6.25</v>
      </c>
      <c r="L1286" s="647" t="s">
        <v>3483</v>
      </c>
    </row>
    <row r="1287" spans="1:12" s="648" customFormat="1" ht="25.2" customHeight="1">
      <c r="A1287" s="645" t="s">
        <v>3927</v>
      </c>
      <c r="B1287" s="645" t="s">
        <v>3928</v>
      </c>
      <c r="C1287" s="645" t="s">
        <v>1041</v>
      </c>
      <c r="D1287" s="645" t="s">
        <v>3935</v>
      </c>
      <c r="E1287" s="662" t="s">
        <v>3936</v>
      </c>
      <c r="F1287" s="651" t="s">
        <v>738</v>
      </c>
      <c r="G1287" s="645">
        <v>8</v>
      </c>
      <c r="H1287" s="645">
        <v>8</v>
      </c>
      <c r="I1287" s="645">
        <v>8</v>
      </c>
      <c r="J1287" s="653">
        <v>50</v>
      </c>
      <c r="K1287" s="1413">
        <v>6.25</v>
      </c>
      <c r="L1287" s="647" t="s">
        <v>3483</v>
      </c>
    </row>
    <row r="1288" spans="1:12" s="648" customFormat="1" ht="25.2" customHeight="1">
      <c r="A1288" s="645" t="s">
        <v>3937</v>
      </c>
      <c r="B1288" s="645" t="s">
        <v>2344</v>
      </c>
      <c r="C1288" s="645" t="s">
        <v>1041</v>
      </c>
      <c r="D1288" s="645" t="s">
        <v>3938</v>
      </c>
      <c r="E1288" s="662" t="s">
        <v>3939</v>
      </c>
      <c r="F1288" s="651" t="s">
        <v>738</v>
      </c>
      <c r="G1288" s="645">
        <v>2</v>
      </c>
      <c r="H1288" s="645">
        <v>2</v>
      </c>
      <c r="I1288" s="645">
        <v>4</v>
      </c>
      <c r="J1288" s="653">
        <v>50</v>
      </c>
      <c r="K1288" s="1413">
        <v>25</v>
      </c>
      <c r="L1288" s="647" t="s">
        <v>3483</v>
      </c>
    </row>
    <row r="1289" spans="1:12" s="648" customFormat="1" ht="25.2" customHeight="1">
      <c r="A1289" s="645" t="s">
        <v>3940</v>
      </c>
      <c r="B1289" s="645" t="s">
        <v>2408</v>
      </c>
      <c r="C1289" s="645" t="s">
        <v>1041</v>
      </c>
      <c r="D1289" s="645" t="s">
        <v>3941</v>
      </c>
      <c r="E1289" s="662" t="s">
        <v>3942</v>
      </c>
      <c r="F1289" s="651" t="s">
        <v>738</v>
      </c>
      <c r="G1289" s="645">
        <v>2</v>
      </c>
      <c r="H1289" s="645">
        <v>2</v>
      </c>
      <c r="I1289" s="645">
        <v>4</v>
      </c>
      <c r="J1289" s="653">
        <v>50</v>
      </c>
      <c r="K1289" s="1413">
        <v>25</v>
      </c>
      <c r="L1289" s="647" t="s">
        <v>3483</v>
      </c>
    </row>
    <row r="1290" spans="1:12" s="648" customFormat="1" ht="25.2" customHeight="1">
      <c r="A1290" s="645" t="s">
        <v>3943</v>
      </c>
      <c r="B1290" s="645" t="s">
        <v>3944</v>
      </c>
      <c r="C1290" s="645" t="s">
        <v>1041</v>
      </c>
      <c r="D1290" s="645" t="s">
        <v>3945</v>
      </c>
      <c r="E1290" s="662" t="s">
        <v>3946</v>
      </c>
      <c r="F1290" s="651" t="s">
        <v>738</v>
      </c>
      <c r="G1290" s="645">
        <v>2</v>
      </c>
      <c r="H1290" s="645">
        <v>2</v>
      </c>
      <c r="I1290" s="645">
        <v>3</v>
      </c>
      <c r="J1290" s="653">
        <v>50</v>
      </c>
      <c r="K1290" s="1413">
        <v>25</v>
      </c>
      <c r="L1290" s="647" t="s">
        <v>3483</v>
      </c>
    </row>
    <row r="1291" spans="1:12" s="648" customFormat="1" ht="25.2" customHeight="1">
      <c r="A1291" s="645" t="s">
        <v>3943</v>
      </c>
      <c r="B1291" s="645" t="s">
        <v>3944</v>
      </c>
      <c r="C1291" s="645" t="s">
        <v>1041</v>
      </c>
      <c r="D1291" s="645" t="s">
        <v>3947</v>
      </c>
      <c r="E1291" s="662" t="s">
        <v>3948</v>
      </c>
      <c r="F1291" s="651" t="s">
        <v>738</v>
      </c>
      <c r="G1291" s="645">
        <v>2</v>
      </c>
      <c r="H1291" s="645">
        <v>2</v>
      </c>
      <c r="I1291" s="645">
        <v>3</v>
      </c>
      <c r="J1291" s="653">
        <v>50</v>
      </c>
      <c r="K1291" s="1413">
        <v>25</v>
      </c>
      <c r="L1291" s="647" t="s">
        <v>3483</v>
      </c>
    </row>
    <row r="1292" spans="1:12" s="671" customFormat="1" ht="25.2" customHeight="1">
      <c r="A1292" s="669" t="s">
        <v>3949</v>
      </c>
      <c r="B1292" s="669" t="s">
        <v>3950</v>
      </c>
      <c r="C1292" s="669" t="s">
        <v>1041</v>
      </c>
      <c r="D1292" s="669" t="s">
        <v>3951</v>
      </c>
      <c r="E1292" s="670" t="s">
        <v>3952</v>
      </c>
      <c r="F1292" s="669" t="s">
        <v>561</v>
      </c>
      <c r="G1292" s="669">
        <v>3</v>
      </c>
      <c r="H1292" s="669">
        <v>3</v>
      </c>
      <c r="I1292" s="669">
        <v>3</v>
      </c>
      <c r="J1292" s="669">
        <v>50</v>
      </c>
      <c r="K1292" s="506">
        <v>16.670000000000002</v>
      </c>
      <c r="L1292" s="669" t="s">
        <v>3540</v>
      </c>
    </row>
    <row r="1293" spans="1:12" s="648" customFormat="1" ht="25.2" customHeight="1">
      <c r="A1293" s="669" t="s">
        <v>3949</v>
      </c>
      <c r="B1293" s="669" t="s">
        <v>3950</v>
      </c>
      <c r="C1293" s="669" t="s">
        <v>1041</v>
      </c>
      <c r="D1293" s="669" t="s">
        <v>3953</v>
      </c>
      <c r="E1293" s="670" t="s">
        <v>3954</v>
      </c>
      <c r="F1293" s="672" t="s">
        <v>561</v>
      </c>
      <c r="G1293" s="669">
        <v>3</v>
      </c>
      <c r="H1293" s="669">
        <v>3</v>
      </c>
      <c r="I1293" s="669">
        <v>3</v>
      </c>
      <c r="J1293" s="673">
        <v>50</v>
      </c>
      <c r="K1293" s="506">
        <v>16.670000000000002</v>
      </c>
      <c r="L1293" s="669" t="s">
        <v>3540</v>
      </c>
    </row>
    <row r="1294" spans="1:12" s="648" customFormat="1" ht="25.2" customHeight="1">
      <c r="A1294" s="669" t="s">
        <v>3949</v>
      </c>
      <c r="B1294" s="669" t="s">
        <v>3950</v>
      </c>
      <c r="C1294" s="669" t="s">
        <v>1041</v>
      </c>
      <c r="D1294" s="669" t="s">
        <v>3955</v>
      </c>
      <c r="E1294" s="670" t="s">
        <v>3956</v>
      </c>
      <c r="F1294" s="672" t="s">
        <v>561</v>
      </c>
      <c r="G1294" s="669">
        <v>3</v>
      </c>
      <c r="H1294" s="669">
        <v>3</v>
      </c>
      <c r="I1294" s="669">
        <v>3</v>
      </c>
      <c r="J1294" s="673">
        <v>50</v>
      </c>
      <c r="K1294" s="506">
        <v>16.670000000000002</v>
      </c>
      <c r="L1294" s="669" t="s">
        <v>3540</v>
      </c>
    </row>
    <row r="1295" spans="1:12" s="648" customFormat="1" ht="25.2" customHeight="1">
      <c r="A1295" s="669" t="s">
        <v>3949</v>
      </c>
      <c r="B1295" s="669" t="s">
        <v>3950</v>
      </c>
      <c r="C1295" s="669" t="s">
        <v>1041</v>
      </c>
      <c r="D1295" s="669" t="s">
        <v>3957</v>
      </c>
      <c r="E1295" s="670" t="s">
        <v>3958</v>
      </c>
      <c r="F1295" s="672" t="s">
        <v>561</v>
      </c>
      <c r="G1295" s="669">
        <v>3</v>
      </c>
      <c r="H1295" s="669">
        <v>3</v>
      </c>
      <c r="I1295" s="669">
        <v>3</v>
      </c>
      <c r="J1295" s="673">
        <v>50</v>
      </c>
      <c r="K1295" s="506">
        <v>16.670000000000002</v>
      </c>
      <c r="L1295" s="669" t="s">
        <v>3540</v>
      </c>
    </row>
    <row r="1296" spans="1:12" s="648" customFormat="1" ht="25.2" customHeight="1">
      <c r="A1296" s="669" t="s">
        <v>3949</v>
      </c>
      <c r="B1296" s="669" t="s">
        <v>3950</v>
      </c>
      <c r="C1296" s="669" t="s">
        <v>1041</v>
      </c>
      <c r="D1296" s="669" t="s">
        <v>3959</v>
      </c>
      <c r="E1296" s="670" t="s">
        <v>3960</v>
      </c>
      <c r="F1296" s="672" t="s">
        <v>559</v>
      </c>
      <c r="G1296" s="669">
        <v>3</v>
      </c>
      <c r="H1296" s="669">
        <v>3</v>
      </c>
      <c r="I1296" s="669">
        <v>3</v>
      </c>
      <c r="J1296" s="673">
        <v>50</v>
      </c>
      <c r="K1296" s="506">
        <v>16.670000000000002</v>
      </c>
      <c r="L1296" s="669" t="s">
        <v>3540</v>
      </c>
    </row>
    <row r="1297" spans="1:12" s="648" customFormat="1" ht="25.2" customHeight="1">
      <c r="A1297" s="669" t="s">
        <v>3961</v>
      </c>
      <c r="B1297" s="669" t="s">
        <v>3551</v>
      </c>
      <c r="C1297" s="669" t="s">
        <v>1041</v>
      </c>
      <c r="D1297" s="669" t="s">
        <v>3962</v>
      </c>
      <c r="E1297" s="670" t="s">
        <v>3963</v>
      </c>
      <c r="F1297" s="672" t="s">
        <v>561</v>
      </c>
      <c r="G1297" s="669">
        <v>6</v>
      </c>
      <c r="H1297" s="669">
        <v>1</v>
      </c>
      <c r="I1297" s="669">
        <v>10</v>
      </c>
      <c r="J1297" s="673">
        <v>50</v>
      </c>
      <c r="K1297" s="506">
        <v>8.33</v>
      </c>
      <c r="L1297" s="669" t="s">
        <v>3540</v>
      </c>
    </row>
    <row r="1298" spans="1:12" s="648" customFormat="1" ht="25.2" customHeight="1">
      <c r="A1298" s="669" t="s">
        <v>3961</v>
      </c>
      <c r="B1298" s="669" t="s">
        <v>3551</v>
      </c>
      <c r="C1298" s="669" t="s">
        <v>1041</v>
      </c>
      <c r="D1298" s="669" t="s">
        <v>3964</v>
      </c>
      <c r="E1298" s="670" t="s">
        <v>3965</v>
      </c>
      <c r="F1298" s="672" t="s">
        <v>561</v>
      </c>
      <c r="G1298" s="669">
        <v>6</v>
      </c>
      <c r="H1298" s="669">
        <v>1</v>
      </c>
      <c r="I1298" s="669">
        <v>10</v>
      </c>
      <c r="J1298" s="673">
        <v>50</v>
      </c>
      <c r="K1298" s="506">
        <v>8.33</v>
      </c>
      <c r="L1298" s="669" t="s">
        <v>3540</v>
      </c>
    </row>
    <row r="1299" spans="1:12" s="648" customFormat="1" ht="25.2" customHeight="1">
      <c r="A1299" s="669" t="s">
        <v>3966</v>
      </c>
      <c r="B1299" s="669" t="s">
        <v>3541</v>
      </c>
      <c r="C1299" s="669" t="s">
        <v>1041</v>
      </c>
      <c r="D1299" s="669" t="s">
        <v>3967</v>
      </c>
      <c r="E1299" s="670" t="s">
        <v>3968</v>
      </c>
      <c r="F1299" s="672" t="s">
        <v>561</v>
      </c>
      <c r="G1299" s="669">
        <v>5</v>
      </c>
      <c r="H1299" s="669">
        <v>1</v>
      </c>
      <c r="I1299" s="669">
        <v>9</v>
      </c>
      <c r="J1299" s="673">
        <v>50</v>
      </c>
      <c r="K1299" s="506">
        <f t="shared" ref="K1299:K1338" si="30">J1299/G1299</f>
        <v>10</v>
      </c>
      <c r="L1299" s="669" t="s">
        <v>3540</v>
      </c>
    </row>
    <row r="1300" spans="1:12" s="648" customFormat="1" ht="25.2" customHeight="1">
      <c r="A1300" s="669" t="s">
        <v>3966</v>
      </c>
      <c r="B1300" s="669" t="s">
        <v>3541</v>
      </c>
      <c r="C1300" s="669" t="s">
        <v>1041</v>
      </c>
      <c r="D1300" s="669" t="s">
        <v>3969</v>
      </c>
      <c r="E1300" s="670" t="s">
        <v>3970</v>
      </c>
      <c r="F1300" s="672" t="s">
        <v>561</v>
      </c>
      <c r="G1300" s="669">
        <v>5</v>
      </c>
      <c r="H1300" s="669">
        <v>1</v>
      </c>
      <c r="I1300" s="669">
        <v>9</v>
      </c>
      <c r="J1300" s="673">
        <v>50</v>
      </c>
      <c r="K1300" s="506">
        <f t="shared" si="30"/>
        <v>10</v>
      </c>
      <c r="L1300" s="669" t="s">
        <v>3540</v>
      </c>
    </row>
    <row r="1301" spans="1:12" s="648" customFormat="1" ht="25.2" customHeight="1">
      <c r="A1301" s="669" t="s">
        <v>3966</v>
      </c>
      <c r="B1301" s="669" t="s">
        <v>3541</v>
      </c>
      <c r="C1301" s="669" t="s">
        <v>1041</v>
      </c>
      <c r="D1301" s="669" t="s">
        <v>3971</v>
      </c>
      <c r="E1301" s="670" t="s">
        <v>3972</v>
      </c>
      <c r="F1301" s="672" t="s">
        <v>561</v>
      </c>
      <c r="G1301" s="669">
        <v>5</v>
      </c>
      <c r="H1301" s="669">
        <v>1</v>
      </c>
      <c r="I1301" s="669">
        <v>9</v>
      </c>
      <c r="J1301" s="673">
        <v>50</v>
      </c>
      <c r="K1301" s="506">
        <f t="shared" si="30"/>
        <v>10</v>
      </c>
      <c r="L1301" s="669" t="s">
        <v>3540</v>
      </c>
    </row>
    <row r="1302" spans="1:12" s="648" customFormat="1" ht="25.2" customHeight="1">
      <c r="A1302" s="669" t="s">
        <v>3973</v>
      </c>
      <c r="B1302" s="669" t="s">
        <v>3974</v>
      </c>
      <c r="C1302" s="669" t="s">
        <v>1041</v>
      </c>
      <c r="D1302" s="669" t="s">
        <v>3975</v>
      </c>
      <c r="E1302" s="670" t="s">
        <v>3976</v>
      </c>
      <c r="F1302" s="672" t="s">
        <v>561</v>
      </c>
      <c r="G1302" s="669">
        <v>3</v>
      </c>
      <c r="H1302" s="669">
        <v>3</v>
      </c>
      <c r="I1302" s="669">
        <v>4</v>
      </c>
      <c r="J1302" s="673">
        <v>50</v>
      </c>
      <c r="K1302" s="506">
        <v>16.670000000000002</v>
      </c>
      <c r="L1302" s="669" t="s">
        <v>3540</v>
      </c>
    </row>
    <row r="1303" spans="1:12" s="648" customFormat="1" ht="25.2" customHeight="1">
      <c r="A1303" s="669" t="s">
        <v>3973</v>
      </c>
      <c r="B1303" s="669" t="s">
        <v>3974</v>
      </c>
      <c r="C1303" s="669" t="s">
        <v>1041</v>
      </c>
      <c r="D1303" s="669" t="s">
        <v>3977</v>
      </c>
      <c r="E1303" s="670" t="s">
        <v>3978</v>
      </c>
      <c r="F1303" s="672" t="s">
        <v>561</v>
      </c>
      <c r="G1303" s="669">
        <v>3</v>
      </c>
      <c r="H1303" s="669">
        <v>3</v>
      </c>
      <c r="I1303" s="669">
        <v>4</v>
      </c>
      <c r="J1303" s="673">
        <v>50</v>
      </c>
      <c r="K1303" s="506">
        <v>16.670000000000002</v>
      </c>
      <c r="L1303" s="669" t="s">
        <v>3540</v>
      </c>
    </row>
    <row r="1304" spans="1:12" s="648" customFormat="1" ht="25.2" customHeight="1">
      <c r="A1304" s="669" t="s">
        <v>3973</v>
      </c>
      <c r="B1304" s="669" t="s">
        <v>3974</v>
      </c>
      <c r="C1304" s="669" t="s">
        <v>1041</v>
      </c>
      <c r="D1304" s="669" t="s">
        <v>3979</v>
      </c>
      <c r="E1304" s="670" t="s">
        <v>3980</v>
      </c>
      <c r="F1304" s="672" t="s">
        <v>561</v>
      </c>
      <c r="G1304" s="669">
        <v>3</v>
      </c>
      <c r="H1304" s="669">
        <v>3</v>
      </c>
      <c r="I1304" s="669">
        <v>4</v>
      </c>
      <c r="J1304" s="673">
        <v>50</v>
      </c>
      <c r="K1304" s="506">
        <v>16.670000000000002</v>
      </c>
      <c r="L1304" s="669" t="s">
        <v>3540</v>
      </c>
    </row>
    <row r="1305" spans="1:12" s="648" customFormat="1" ht="25.2" customHeight="1">
      <c r="A1305" s="669" t="s">
        <v>3981</v>
      </c>
      <c r="B1305" s="669" t="s">
        <v>3982</v>
      </c>
      <c r="C1305" s="669" t="s">
        <v>1041</v>
      </c>
      <c r="D1305" s="669" t="s">
        <v>3983</v>
      </c>
      <c r="E1305" s="670" t="s">
        <v>3984</v>
      </c>
      <c r="F1305" s="672" t="s">
        <v>561</v>
      </c>
      <c r="G1305" s="669">
        <v>3</v>
      </c>
      <c r="H1305" s="669">
        <v>3</v>
      </c>
      <c r="I1305" s="669">
        <v>3</v>
      </c>
      <c r="J1305" s="673">
        <v>50</v>
      </c>
      <c r="K1305" s="506">
        <v>16.670000000000002</v>
      </c>
      <c r="L1305" s="669" t="s">
        <v>3540</v>
      </c>
    </row>
    <row r="1306" spans="1:12" s="648" customFormat="1" ht="25.2" customHeight="1">
      <c r="A1306" s="669" t="s">
        <v>3981</v>
      </c>
      <c r="B1306" s="669" t="s">
        <v>3982</v>
      </c>
      <c r="C1306" s="669" t="s">
        <v>1041</v>
      </c>
      <c r="D1306" s="669" t="s">
        <v>3985</v>
      </c>
      <c r="E1306" s="670" t="s">
        <v>3486</v>
      </c>
      <c r="F1306" s="672" t="s">
        <v>561</v>
      </c>
      <c r="G1306" s="669">
        <v>3</v>
      </c>
      <c r="H1306" s="669">
        <v>3</v>
      </c>
      <c r="I1306" s="669">
        <v>3</v>
      </c>
      <c r="J1306" s="673">
        <v>50</v>
      </c>
      <c r="K1306" s="506">
        <v>16.670000000000002</v>
      </c>
      <c r="L1306" s="669" t="s">
        <v>3540</v>
      </c>
    </row>
    <row r="1307" spans="1:12" s="648" customFormat="1" ht="25.2" customHeight="1">
      <c r="A1307" s="669" t="s">
        <v>3981</v>
      </c>
      <c r="B1307" s="669" t="s">
        <v>3982</v>
      </c>
      <c r="C1307" s="669" t="s">
        <v>1041</v>
      </c>
      <c r="D1307" s="669" t="s">
        <v>3986</v>
      </c>
      <c r="E1307" s="670" t="s">
        <v>3987</v>
      </c>
      <c r="F1307" s="672" t="s">
        <v>561</v>
      </c>
      <c r="G1307" s="669">
        <v>3</v>
      </c>
      <c r="H1307" s="669">
        <v>3</v>
      </c>
      <c r="I1307" s="669">
        <v>3</v>
      </c>
      <c r="J1307" s="673">
        <v>50</v>
      </c>
      <c r="K1307" s="506">
        <v>16.670000000000002</v>
      </c>
      <c r="L1307" s="669" t="s">
        <v>3540</v>
      </c>
    </row>
    <row r="1308" spans="1:12" s="648" customFormat="1" ht="25.2" customHeight="1">
      <c r="A1308" s="669" t="s">
        <v>3981</v>
      </c>
      <c r="B1308" s="669" t="s">
        <v>3982</v>
      </c>
      <c r="C1308" s="669" t="s">
        <v>1041</v>
      </c>
      <c r="D1308" s="669" t="s">
        <v>3988</v>
      </c>
      <c r="E1308" s="670" t="s">
        <v>3989</v>
      </c>
      <c r="F1308" s="672" t="s">
        <v>3990</v>
      </c>
      <c r="G1308" s="669">
        <v>3</v>
      </c>
      <c r="H1308" s="669">
        <v>3</v>
      </c>
      <c r="I1308" s="669">
        <v>3</v>
      </c>
      <c r="J1308" s="673">
        <v>50</v>
      </c>
      <c r="K1308" s="506">
        <v>16.66</v>
      </c>
      <c r="L1308" s="669" t="s">
        <v>3540</v>
      </c>
    </row>
    <row r="1309" spans="1:12" s="648" customFormat="1" ht="25.2" customHeight="1">
      <c r="A1309" s="669" t="s">
        <v>3981</v>
      </c>
      <c r="B1309" s="669" t="s">
        <v>3982</v>
      </c>
      <c r="C1309" s="669" t="s">
        <v>1041</v>
      </c>
      <c r="D1309" s="671" t="s">
        <v>3991</v>
      </c>
      <c r="E1309" s="670" t="s">
        <v>3992</v>
      </c>
      <c r="F1309" s="672" t="s">
        <v>3990</v>
      </c>
      <c r="G1309" s="669">
        <v>3</v>
      </c>
      <c r="H1309" s="669">
        <v>3</v>
      </c>
      <c r="I1309" s="669">
        <v>3</v>
      </c>
      <c r="J1309" s="673">
        <v>50</v>
      </c>
      <c r="K1309" s="506">
        <v>16.66</v>
      </c>
      <c r="L1309" s="669" t="s">
        <v>3540</v>
      </c>
    </row>
    <row r="1310" spans="1:12" s="648" customFormat="1" ht="25.2" customHeight="1">
      <c r="A1310" s="669" t="s">
        <v>3993</v>
      </c>
      <c r="B1310" s="669" t="s">
        <v>3994</v>
      </c>
      <c r="C1310" s="669" t="s">
        <v>1041</v>
      </c>
      <c r="D1310" s="669" t="s">
        <v>3979</v>
      </c>
      <c r="E1310" s="670" t="s">
        <v>3980</v>
      </c>
      <c r="F1310" s="672" t="s">
        <v>561</v>
      </c>
      <c r="G1310" s="669">
        <v>3</v>
      </c>
      <c r="H1310" s="669">
        <v>1</v>
      </c>
      <c r="I1310" s="669">
        <v>7</v>
      </c>
      <c r="J1310" s="673">
        <v>50</v>
      </c>
      <c r="K1310" s="506">
        <v>16.66</v>
      </c>
      <c r="L1310" s="669" t="s">
        <v>3540</v>
      </c>
    </row>
    <row r="1311" spans="1:12" s="648" customFormat="1" ht="25.2" customHeight="1">
      <c r="A1311" s="669" t="s">
        <v>3993</v>
      </c>
      <c r="B1311" s="669" t="s">
        <v>3994</v>
      </c>
      <c r="C1311" s="669" t="s">
        <v>1041</v>
      </c>
      <c r="D1311" s="669" t="s">
        <v>3995</v>
      </c>
      <c r="E1311" s="670" t="s">
        <v>3996</v>
      </c>
      <c r="F1311" s="672" t="s">
        <v>561</v>
      </c>
      <c r="G1311" s="669">
        <v>3</v>
      </c>
      <c r="H1311" s="669">
        <v>1</v>
      </c>
      <c r="I1311" s="669">
        <v>7</v>
      </c>
      <c r="J1311" s="673">
        <v>50</v>
      </c>
      <c r="K1311" s="506">
        <v>16.66</v>
      </c>
      <c r="L1311" s="669" t="s">
        <v>3540</v>
      </c>
    </row>
    <row r="1312" spans="1:12" s="648" customFormat="1" ht="25.2" customHeight="1">
      <c r="A1312" s="669" t="s">
        <v>3997</v>
      </c>
      <c r="B1312" s="669" t="s">
        <v>3998</v>
      </c>
      <c r="C1312" s="669" t="s">
        <v>1041</v>
      </c>
      <c r="D1312" s="669" t="s">
        <v>3999</v>
      </c>
      <c r="E1312" s="670" t="s">
        <v>4000</v>
      </c>
      <c r="F1312" s="672" t="s">
        <v>561</v>
      </c>
      <c r="G1312" s="669">
        <v>8</v>
      </c>
      <c r="H1312" s="669">
        <v>1</v>
      </c>
      <c r="I1312" s="669">
        <v>8</v>
      </c>
      <c r="J1312" s="673">
        <v>50</v>
      </c>
      <c r="K1312" s="506">
        <f t="shared" si="30"/>
        <v>6.25</v>
      </c>
      <c r="L1312" s="669" t="s">
        <v>3540</v>
      </c>
    </row>
    <row r="1313" spans="1:12" s="648" customFormat="1" ht="25.2" customHeight="1">
      <c r="A1313" s="669" t="s">
        <v>3997</v>
      </c>
      <c r="B1313" s="669" t="s">
        <v>3998</v>
      </c>
      <c r="C1313" s="669" t="s">
        <v>1041</v>
      </c>
      <c r="D1313" s="669" t="s">
        <v>4001</v>
      </c>
      <c r="E1313" s="670" t="s">
        <v>4002</v>
      </c>
      <c r="F1313" s="672" t="s">
        <v>561</v>
      </c>
      <c r="G1313" s="669">
        <v>8</v>
      </c>
      <c r="H1313" s="669">
        <v>1</v>
      </c>
      <c r="I1313" s="669">
        <v>8</v>
      </c>
      <c r="J1313" s="673">
        <v>50</v>
      </c>
      <c r="K1313" s="506">
        <f t="shared" si="30"/>
        <v>6.25</v>
      </c>
      <c r="L1313" s="669" t="s">
        <v>3540</v>
      </c>
    </row>
    <row r="1314" spans="1:12" s="648" customFormat="1" ht="25.2" customHeight="1">
      <c r="A1314" s="669" t="s">
        <v>3997</v>
      </c>
      <c r="B1314" s="669" t="s">
        <v>3998</v>
      </c>
      <c r="C1314" s="669" t="s">
        <v>1041</v>
      </c>
      <c r="D1314" s="669" t="s">
        <v>4003</v>
      </c>
      <c r="E1314" s="670" t="s">
        <v>4004</v>
      </c>
      <c r="F1314" s="672" t="s">
        <v>561</v>
      </c>
      <c r="G1314" s="669">
        <v>8</v>
      </c>
      <c r="H1314" s="669">
        <v>1</v>
      </c>
      <c r="I1314" s="669">
        <v>8</v>
      </c>
      <c r="J1314" s="673">
        <v>50</v>
      </c>
      <c r="K1314" s="506">
        <f t="shared" si="30"/>
        <v>6.25</v>
      </c>
      <c r="L1314" s="669" t="s">
        <v>3540</v>
      </c>
    </row>
    <row r="1315" spans="1:12" s="648" customFormat="1" ht="25.2" customHeight="1">
      <c r="A1315" s="669" t="s">
        <v>3997</v>
      </c>
      <c r="B1315" s="669" t="s">
        <v>3998</v>
      </c>
      <c r="C1315" s="669" t="s">
        <v>1041</v>
      </c>
      <c r="D1315" s="669" t="s">
        <v>4005</v>
      </c>
      <c r="E1315" s="670" t="s">
        <v>4006</v>
      </c>
      <c r="F1315" s="672" t="s">
        <v>561</v>
      </c>
      <c r="G1315" s="669">
        <v>8</v>
      </c>
      <c r="H1315" s="669">
        <v>1</v>
      </c>
      <c r="I1315" s="669">
        <v>8</v>
      </c>
      <c r="J1315" s="673">
        <v>50</v>
      </c>
      <c r="K1315" s="506">
        <f t="shared" si="30"/>
        <v>6.25</v>
      </c>
      <c r="L1315" s="669" t="s">
        <v>3540</v>
      </c>
    </row>
    <row r="1316" spans="1:12" s="648" customFormat="1" ht="25.2" customHeight="1">
      <c r="A1316" s="669" t="s">
        <v>3997</v>
      </c>
      <c r="B1316" s="669" t="s">
        <v>3998</v>
      </c>
      <c r="C1316" s="669" t="s">
        <v>1041</v>
      </c>
      <c r="D1316" s="669" t="s">
        <v>4007</v>
      </c>
      <c r="E1316" s="670" t="s">
        <v>4008</v>
      </c>
      <c r="F1316" s="672" t="s">
        <v>561</v>
      </c>
      <c r="G1316" s="669">
        <v>8</v>
      </c>
      <c r="H1316" s="669">
        <v>1</v>
      </c>
      <c r="I1316" s="669">
        <v>8</v>
      </c>
      <c r="J1316" s="673">
        <v>50</v>
      </c>
      <c r="K1316" s="506">
        <f t="shared" si="30"/>
        <v>6.25</v>
      </c>
      <c r="L1316" s="669" t="s">
        <v>3540</v>
      </c>
    </row>
    <row r="1317" spans="1:12" s="648" customFormat="1" ht="25.2" customHeight="1">
      <c r="A1317" s="669" t="s">
        <v>3997</v>
      </c>
      <c r="B1317" s="669" t="s">
        <v>3998</v>
      </c>
      <c r="C1317" s="669" t="s">
        <v>1041</v>
      </c>
      <c r="D1317" s="669" t="s">
        <v>4009</v>
      </c>
      <c r="E1317" s="670" t="s">
        <v>4010</v>
      </c>
      <c r="F1317" s="672" t="s">
        <v>561</v>
      </c>
      <c r="G1317" s="669">
        <v>8</v>
      </c>
      <c r="H1317" s="669">
        <v>1</v>
      </c>
      <c r="I1317" s="669">
        <v>8</v>
      </c>
      <c r="J1317" s="673">
        <v>50</v>
      </c>
      <c r="K1317" s="506">
        <f t="shared" si="30"/>
        <v>6.25</v>
      </c>
      <c r="L1317" s="669" t="s">
        <v>3540</v>
      </c>
    </row>
    <row r="1318" spans="1:12" s="648" customFormat="1" ht="25.2" customHeight="1">
      <c r="A1318" s="669" t="s">
        <v>3997</v>
      </c>
      <c r="B1318" s="669" t="s">
        <v>3998</v>
      </c>
      <c r="C1318" s="669" t="s">
        <v>1041</v>
      </c>
      <c r="D1318" s="669" t="s">
        <v>4011</v>
      </c>
      <c r="E1318" s="670" t="s">
        <v>4012</v>
      </c>
      <c r="F1318" s="672" t="s">
        <v>561</v>
      </c>
      <c r="G1318" s="669">
        <v>8</v>
      </c>
      <c r="H1318" s="669">
        <v>1</v>
      </c>
      <c r="I1318" s="669">
        <v>8</v>
      </c>
      <c r="J1318" s="673">
        <v>50</v>
      </c>
      <c r="K1318" s="506">
        <f t="shared" si="30"/>
        <v>6.25</v>
      </c>
      <c r="L1318" s="669" t="s">
        <v>3540</v>
      </c>
    </row>
    <row r="1319" spans="1:12" s="648" customFormat="1" ht="25.2" customHeight="1">
      <c r="A1319" s="669" t="s">
        <v>3997</v>
      </c>
      <c r="B1319" s="669" t="s">
        <v>3998</v>
      </c>
      <c r="C1319" s="669" t="s">
        <v>1041</v>
      </c>
      <c r="D1319" s="669" t="s">
        <v>4013</v>
      </c>
      <c r="E1319" s="670" t="s">
        <v>4014</v>
      </c>
      <c r="F1319" s="672" t="s">
        <v>561</v>
      </c>
      <c r="G1319" s="669">
        <v>8</v>
      </c>
      <c r="H1319" s="669">
        <v>1</v>
      </c>
      <c r="I1319" s="669">
        <v>8</v>
      </c>
      <c r="J1319" s="673">
        <v>50</v>
      </c>
      <c r="K1319" s="506">
        <f t="shared" si="30"/>
        <v>6.25</v>
      </c>
      <c r="L1319" s="669" t="s">
        <v>3540</v>
      </c>
    </row>
    <row r="1320" spans="1:12" s="648" customFormat="1" ht="25.2" customHeight="1">
      <c r="A1320" s="669" t="s">
        <v>3997</v>
      </c>
      <c r="B1320" s="669" t="s">
        <v>3998</v>
      </c>
      <c r="C1320" s="669" t="s">
        <v>1041</v>
      </c>
      <c r="D1320" s="669" t="s">
        <v>4015</v>
      </c>
      <c r="E1320" s="670" t="s">
        <v>4016</v>
      </c>
      <c r="F1320" s="672" t="s">
        <v>561</v>
      </c>
      <c r="G1320" s="669">
        <v>8</v>
      </c>
      <c r="H1320" s="669">
        <v>1</v>
      </c>
      <c r="I1320" s="669">
        <v>8</v>
      </c>
      <c r="J1320" s="673">
        <v>50</v>
      </c>
      <c r="K1320" s="506">
        <f t="shared" si="30"/>
        <v>6.25</v>
      </c>
      <c r="L1320" s="669" t="s">
        <v>3540</v>
      </c>
    </row>
    <row r="1321" spans="1:12" s="648" customFormat="1" ht="25.2" customHeight="1">
      <c r="A1321" s="669" t="s">
        <v>3997</v>
      </c>
      <c r="B1321" s="669" t="s">
        <v>3998</v>
      </c>
      <c r="C1321" s="669" t="s">
        <v>1041</v>
      </c>
      <c r="D1321" s="669" t="s">
        <v>4017</v>
      </c>
      <c r="E1321" s="670" t="s">
        <v>4018</v>
      </c>
      <c r="F1321" s="672" t="s">
        <v>561</v>
      </c>
      <c r="G1321" s="669">
        <v>8</v>
      </c>
      <c r="H1321" s="669">
        <v>1</v>
      </c>
      <c r="I1321" s="669">
        <v>8</v>
      </c>
      <c r="J1321" s="673">
        <v>50</v>
      </c>
      <c r="K1321" s="506">
        <f t="shared" si="30"/>
        <v>6.25</v>
      </c>
      <c r="L1321" s="669" t="s">
        <v>3540</v>
      </c>
    </row>
    <row r="1322" spans="1:12" s="648" customFormat="1" ht="25.2" customHeight="1">
      <c r="A1322" s="669" t="s">
        <v>3997</v>
      </c>
      <c r="B1322" s="669" t="s">
        <v>3998</v>
      </c>
      <c r="C1322" s="669" t="s">
        <v>1041</v>
      </c>
      <c r="D1322" s="669" t="s">
        <v>4019</v>
      </c>
      <c r="E1322" s="670" t="s">
        <v>4020</v>
      </c>
      <c r="F1322" s="672" t="s">
        <v>561</v>
      </c>
      <c r="G1322" s="669">
        <v>8</v>
      </c>
      <c r="H1322" s="669">
        <v>1</v>
      </c>
      <c r="I1322" s="669">
        <v>8</v>
      </c>
      <c r="J1322" s="673">
        <v>50</v>
      </c>
      <c r="K1322" s="506">
        <f t="shared" si="30"/>
        <v>6.25</v>
      </c>
      <c r="L1322" s="669" t="s">
        <v>3540</v>
      </c>
    </row>
    <row r="1323" spans="1:12" s="648" customFormat="1" ht="25.2" customHeight="1">
      <c r="A1323" s="669" t="s">
        <v>3997</v>
      </c>
      <c r="B1323" s="669" t="s">
        <v>3998</v>
      </c>
      <c r="C1323" s="669" t="s">
        <v>1041</v>
      </c>
      <c r="D1323" s="669" t="s">
        <v>4021</v>
      </c>
      <c r="E1323" s="670" t="s">
        <v>4022</v>
      </c>
      <c r="F1323" s="672" t="s">
        <v>561</v>
      </c>
      <c r="G1323" s="669">
        <v>8</v>
      </c>
      <c r="H1323" s="669">
        <v>1</v>
      </c>
      <c r="I1323" s="669">
        <v>8</v>
      </c>
      <c r="J1323" s="673">
        <v>50</v>
      </c>
      <c r="K1323" s="506">
        <f t="shared" si="30"/>
        <v>6.25</v>
      </c>
      <c r="L1323" s="669" t="s">
        <v>3540</v>
      </c>
    </row>
    <row r="1324" spans="1:12" s="648" customFormat="1" ht="25.2" customHeight="1">
      <c r="A1324" s="669" t="s">
        <v>3997</v>
      </c>
      <c r="B1324" s="669" t="s">
        <v>3998</v>
      </c>
      <c r="C1324" s="669" t="s">
        <v>1041</v>
      </c>
      <c r="D1324" s="669" t="s">
        <v>4023</v>
      </c>
      <c r="E1324" s="670" t="s">
        <v>4024</v>
      </c>
      <c r="F1324" s="669" t="s">
        <v>4025</v>
      </c>
      <c r="G1324" s="669">
        <v>8</v>
      </c>
      <c r="H1324" s="669">
        <v>1</v>
      </c>
      <c r="I1324" s="669">
        <v>8</v>
      </c>
      <c r="J1324" s="673">
        <v>50</v>
      </c>
      <c r="K1324" s="506">
        <f t="shared" si="30"/>
        <v>6.25</v>
      </c>
      <c r="L1324" s="669" t="s">
        <v>3540</v>
      </c>
    </row>
    <row r="1325" spans="1:12" s="648" customFormat="1" ht="25.2" customHeight="1">
      <c r="A1325" s="669" t="s">
        <v>3997</v>
      </c>
      <c r="B1325" s="669" t="s">
        <v>3998</v>
      </c>
      <c r="C1325" s="669" t="s">
        <v>1041</v>
      </c>
      <c r="D1325" s="669" t="s">
        <v>4026</v>
      </c>
      <c r="E1325" s="670" t="s">
        <v>4027</v>
      </c>
      <c r="F1325" s="672" t="s">
        <v>561</v>
      </c>
      <c r="G1325" s="669">
        <v>8</v>
      </c>
      <c r="H1325" s="669">
        <v>1</v>
      </c>
      <c r="I1325" s="669">
        <v>8</v>
      </c>
      <c r="J1325" s="673">
        <v>50</v>
      </c>
      <c r="K1325" s="506">
        <f t="shared" si="30"/>
        <v>6.25</v>
      </c>
      <c r="L1325" s="669" t="s">
        <v>3540</v>
      </c>
    </row>
    <row r="1326" spans="1:12" s="648" customFormat="1" ht="25.2" customHeight="1">
      <c r="A1326" s="669" t="s">
        <v>3997</v>
      </c>
      <c r="B1326" s="669" t="s">
        <v>3998</v>
      </c>
      <c r="C1326" s="669" t="s">
        <v>1041</v>
      </c>
      <c r="D1326" s="669" t="s">
        <v>4028</v>
      </c>
      <c r="E1326" s="670" t="s">
        <v>4029</v>
      </c>
      <c r="F1326" s="672" t="s">
        <v>561</v>
      </c>
      <c r="G1326" s="669">
        <v>8</v>
      </c>
      <c r="H1326" s="669">
        <v>1</v>
      </c>
      <c r="I1326" s="669">
        <v>8</v>
      </c>
      <c r="J1326" s="673">
        <v>50</v>
      </c>
      <c r="K1326" s="506">
        <f t="shared" si="30"/>
        <v>6.25</v>
      </c>
      <c r="L1326" s="669" t="s">
        <v>3540</v>
      </c>
    </row>
    <row r="1327" spans="1:12" s="648" customFormat="1" ht="25.2" customHeight="1">
      <c r="A1327" s="669" t="s">
        <v>3997</v>
      </c>
      <c r="B1327" s="669" t="s">
        <v>3998</v>
      </c>
      <c r="C1327" s="669" t="s">
        <v>1041</v>
      </c>
      <c r="D1327" s="669" t="s">
        <v>4030</v>
      </c>
      <c r="E1327" s="670" t="s">
        <v>4031</v>
      </c>
      <c r="F1327" s="672" t="s">
        <v>561</v>
      </c>
      <c r="G1327" s="669">
        <v>8</v>
      </c>
      <c r="H1327" s="669">
        <v>1</v>
      </c>
      <c r="I1327" s="669">
        <v>8</v>
      </c>
      <c r="J1327" s="673">
        <v>50</v>
      </c>
      <c r="K1327" s="506">
        <f t="shared" si="30"/>
        <v>6.25</v>
      </c>
      <c r="L1327" s="669" t="s">
        <v>3540</v>
      </c>
    </row>
    <row r="1328" spans="1:12" s="648" customFormat="1" ht="25.2" customHeight="1">
      <c r="A1328" s="669" t="s">
        <v>3997</v>
      </c>
      <c r="B1328" s="669" t="s">
        <v>3998</v>
      </c>
      <c r="C1328" s="669" t="s">
        <v>1041</v>
      </c>
      <c r="D1328" s="669" t="s">
        <v>4032</v>
      </c>
      <c r="E1328" s="670" t="s">
        <v>4033</v>
      </c>
      <c r="F1328" s="672" t="s">
        <v>561</v>
      </c>
      <c r="G1328" s="669">
        <v>8</v>
      </c>
      <c r="H1328" s="669">
        <v>1</v>
      </c>
      <c r="I1328" s="669">
        <v>8</v>
      </c>
      <c r="J1328" s="673">
        <v>50</v>
      </c>
      <c r="K1328" s="506">
        <f t="shared" si="30"/>
        <v>6.25</v>
      </c>
      <c r="L1328" s="669" t="s">
        <v>3540</v>
      </c>
    </row>
    <row r="1329" spans="1:12" s="648" customFormat="1" ht="25.2" customHeight="1">
      <c r="A1329" s="669" t="s">
        <v>3997</v>
      </c>
      <c r="B1329" s="669" t="s">
        <v>3998</v>
      </c>
      <c r="C1329" s="669" t="s">
        <v>1041</v>
      </c>
      <c r="D1329" s="669" t="s">
        <v>4034</v>
      </c>
      <c r="E1329" s="670" t="s">
        <v>4035</v>
      </c>
      <c r="F1329" s="672" t="s">
        <v>561</v>
      </c>
      <c r="G1329" s="669">
        <v>8</v>
      </c>
      <c r="H1329" s="669">
        <v>1</v>
      </c>
      <c r="I1329" s="669">
        <v>8</v>
      </c>
      <c r="J1329" s="673">
        <v>50</v>
      </c>
      <c r="K1329" s="506">
        <f t="shared" si="30"/>
        <v>6.25</v>
      </c>
      <c r="L1329" s="669" t="s">
        <v>3540</v>
      </c>
    </row>
    <row r="1330" spans="1:12" s="648" customFormat="1" ht="25.2" customHeight="1">
      <c r="A1330" s="669" t="s">
        <v>3997</v>
      </c>
      <c r="B1330" s="669" t="s">
        <v>3998</v>
      </c>
      <c r="C1330" s="674" t="s">
        <v>1041</v>
      </c>
      <c r="D1330" s="671" t="s">
        <v>4036</v>
      </c>
      <c r="E1330" s="675" t="s">
        <v>4037</v>
      </c>
      <c r="F1330" s="674" t="s">
        <v>559</v>
      </c>
      <c r="G1330" s="674">
        <v>8</v>
      </c>
      <c r="H1330" s="674">
        <v>1</v>
      </c>
      <c r="I1330" s="674">
        <v>8</v>
      </c>
      <c r="J1330" s="674">
        <v>50</v>
      </c>
      <c r="K1330" s="1415">
        <f t="shared" si="30"/>
        <v>6.25</v>
      </c>
      <c r="L1330" s="669" t="s">
        <v>3540</v>
      </c>
    </row>
    <row r="1331" spans="1:12" s="648" customFormat="1" ht="25.2" customHeight="1">
      <c r="A1331" s="669" t="s">
        <v>4038</v>
      </c>
      <c r="B1331" s="669" t="s">
        <v>4039</v>
      </c>
      <c r="C1331" s="669" t="s">
        <v>1041</v>
      </c>
      <c r="D1331" s="669" t="s">
        <v>4040</v>
      </c>
      <c r="E1331" s="670" t="s">
        <v>4041</v>
      </c>
      <c r="F1331" s="672" t="s">
        <v>561</v>
      </c>
      <c r="G1331" s="669">
        <v>2</v>
      </c>
      <c r="H1331" s="669">
        <v>2</v>
      </c>
      <c r="I1331" s="669">
        <v>2</v>
      </c>
      <c r="J1331" s="673">
        <v>50</v>
      </c>
      <c r="K1331" s="506">
        <f t="shared" si="30"/>
        <v>25</v>
      </c>
      <c r="L1331" s="669" t="s">
        <v>3540</v>
      </c>
    </row>
    <row r="1332" spans="1:12" s="648" customFormat="1" ht="25.2" customHeight="1">
      <c r="A1332" s="669" t="s">
        <v>4042</v>
      </c>
      <c r="B1332" s="669" t="s">
        <v>4043</v>
      </c>
      <c r="C1332" s="669" t="s">
        <v>1041</v>
      </c>
      <c r="D1332" s="669" t="s">
        <v>4044</v>
      </c>
      <c r="E1332" s="670" t="s">
        <v>4045</v>
      </c>
      <c r="F1332" s="672" t="s">
        <v>561</v>
      </c>
      <c r="G1332" s="669">
        <v>3</v>
      </c>
      <c r="H1332" s="669">
        <v>3</v>
      </c>
      <c r="I1332" s="669">
        <v>3</v>
      </c>
      <c r="J1332" s="673">
        <v>50</v>
      </c>
      <c r="K1332" s="506">
        <v>16.66</v>
      </c>
      <c r="L1332" s="669" t="s">
        <v>3540</v>
      </c>
    </row>
    <row r="1333" spans="1:12" s="648" customFormat="1" ht="25.2" customHeight="1">
      <c r="A1333" s="669" t="s">
        <v>4046</v>
      </c>
      <c r="B1333" s="669" t="s">
        <v>4047</v>
      </c>
      <c r="C1333" s="669" t="s">
        <v>1041</v>
      </c>
      <c r="D1333" s="669" t="s">
        <v>3979</v>
      </c>
      <c r="E1333" s="670" t="s">
        <v>3980</v>
      </c>
      <c r="F1333" s="669" t="s">
        <v>561</v>
      </c>
      <c r="G1333" s="669" t="s">
        <v>4048</v>
      </c>
      <c r="H1333" s="669">
        <v>4</v>
      </c>
      <c r="I1333" s="669">
        <v>4</v>
      </c>
      <c r="J1333" s="673">
        <v>50</v>
      </c>
      <c r="K1333" s="506">
        <f t="shared" si="30"/>
        <v>12.5</v>
      </c>
      <c r="L1333" s="669" t="s">
        <v>3540</v>
      </c>
    </row>
    <row r="1334" spans="1:12" s="648" customFormat="1" ht="25.2" customHeight="1">
      <c r="A1334" s="669" t="s">
        <v>4049</v>
      </c>
      <c r="B1334" s="669" t="s">
        <v>4050</v>
      </c>
      <c r="C1334" s="669" t="s">
        <v>1041</v>
      </c>
      <c r="D1334" s="669" t="s">
        <v>3979</v>
      </c>
      <c r="E1334" s="670" t="s">
        <v>3980</v>
      </c>
      <c r="F1334" s="669" t="s">
        <v>561</v>
      </c>
      <c r="G1334" s="669">
        <v>3</v>
      </c>
      <c r="H1334" s="669">
        <v>3</v>
      </c>
      <c r="I1334" s="669">
        <v>3</v>
      </c>
      <c r="J1334" s="673">
        <v>50</v>
      </c>
      <c r="K1334" s="506">
        <v>16.670000000000002</v>
      </c>
      <c r="L1334" s="669" t="s">
        <v>3540</v>
      </c>
    </row>
    <row r="1335" spans="1:12" s="648" customFormat="1" ht="25.2" customHeight="1">
      <c r="A1335" s="669" t="s">
        <v>4051</v>
      </c>
      <c r="B1335" s="669" t="s">
        <v>4052</v>
      </c>
      <c r="C1335" s="669" t="s">
        <v>1041</v>
      </c>
      <c r="D1335" s="669" t="s">
        <v>4053</v>
      </c>
      <c r="E1335" s="670" t="s">
        <v>4054</v>
      </c>
      <c r="F1335" s="669" t="s">
        <v>561</v>
      </c>
      <c r="G1335" s="669">
        <v>1</v>
      </c>
      <c r="H1335" s="669">
        <v>1</v>
      </c>
      <c r="I1335" s="669">
        <v>6</v>
      </c>
      <c r="J1335" s="673">
        <v>50</v>
      </c>
      <c r="K1335" s="506">
        <f t="shared" si="30"/>
        <v>50</v>
      </c>
      <c r="L1335" s="669" t="s">
        <v>3540</v>
      </c>
    </row>
    <row r="1336" spans="1:12" s="648" customFormat="1" ht="25.2" customHeight="1">
      <c r="A1336" s="669" t="s">
        <v>4051</v>
      </c>
      <c r="B1336" s="669" t="s">
        <v>4052</v>
      </c>
      <c r="C1336" s="669" t="s">
        <v>1041</v>
      </c>
      <c r="D1336" s="669" t="s">
        <v>4055</v>
      </c>
      <c r="E1336" s="670" t="s">
        <v>4056</v>
      </c>
      <c r="F1336" s="669" t="s">
        <v>561</v>
      </c>
      <c r="G1336" s="669" t="s">
        <v>4057</v>
      </c>
      <c r="H1336" s="669">
        <v>1</v>
      </c>
      <c r="I1336" s="669">
        <v>6</v>
      </c>
      <c r="J1336" s="673">
        <v>50</v>
      </c>
      <c r="K1336" s="506">
        <f t="shared" si="30"/>
        <v>50</v>
      </c>
      <c r="L1336" s="669" t="s">
        <v>3540</v>
      </c>
    </row>
    <row r="1337" spans="1:12" s="648" customFormat="1" ht="25.2" customHeight="1">
      <c r="A1337" s="669" t="s">
        <v>4038</v>
      </c>
      <c r="B1337" s="669" t="s">
        <v>4058</v>
      </c>
      <c r="C1337" s="669" t="s">
        <v>1041</v>
      </c>
      <c r="D1337" s="669" t="s">
        <v>3979</v>
      </c>
      <c r="E1337" s="670" t="s">
        <v>3980</v>
      </c>
      <c r="F1337" s="669" t="s">
        <v>561</v>
      </c>
      <c r="G1337" s="669">
        <v>2</v>
      </c>
      <c r="H1337" s="669">
        <v>2</v>
      </c>
      <c r="I1337" s="669">
        <v>2</v>
      </c>
      <c r="J1337" s="673">
        <v>50</v>
      </c>
      <c r="K1337" s="506">
        <f t="shared" si="30"/>
        <v>25</v>
      </c>
      <c r="L1337" s="669" t="s">
        <v>3540</v>
      </c>
    </row>
    <row r="1338" spans="1:12" s="648" customFormat="1" ht="25.2" customHeight="1">
      <c r="A1338" s="669" t="s">
        <v>4038</v>
      </c>
      <c r="B1338" s="669" t="s">
        <v>4059</v>
      </c>
      <c r="C1338" s="669" t="s">
        <v>1041</v>
      </c>
      <c r="D1338" s="669" t="s">
        <v>4060</v>
      </c>
      <c r="E1338" s="670" t="s">
        <v>4061</v>
      </c>
      <c r="F1338" s="672" t="s">
        <v>561</v>
      </c>
      <c r="G1338" s="669">
        <v>2</v>
      </c>
      <c r="H1338" s="669">
        <v>2</v>
      </c>
      <c r="I1338" s="669">
        <v>2</v>
      </c>
      <c r="J1338" s="673">
        <v>50</v>
      </c>
      <c r="K1338" s="506">
        <f t="shared" si="30"/>
        <v>25</v>
      </c>
      <c r="L1338" s="669" t="s">
        <v>3540</v>
      </c>
    </row>
    <row r="1339" spans="1:12" s="648" customFormat="1" ht="25.2" customHeight="1">
      <c r="A1339" s="645" t="s">
        <v>3876</v>
      </c>
      <c r="B1339" s="645" t="s">
        <v>3468</v>
      </c>
      <c r="C1339" s="663" t="s">
        <v>1041</v>
      </c>
      <c r="D1339" s="666" t="s">
        <v>3877</v>
      </c>
      <c r="E1339" s="667" t="s">
        <v>3878</v>
      </c>
      <c r="F1339" s="651" t="s">
        <v>1171</v>
      </c>
      <c r="G1339" s="645">
        <v>4</v>
      </c>
      <c r="H1339" s="645">
        <v>4</v>
      </c>
      <c r="I1339" s="645">
        <v>4</v>
      </c>
      <c r="J1339" s="653">
        <v>50</v>
      </c>
      <c r="K1339" s="1413">
        <v>12.5</v>
      </c>
      <c r="L1339" s="647" t="s">
        <v>3569</v>
      </c>
    </row>
    <row r="1340" spans="1:12" s="648" customFormat="1" ht="25.2" customHeight="1">
      <c r="A1340" s="645" t="s">
        <v>4062</v>
      </c>
      <c r="B1340" s="645" t="s">
        <v>4063</v>
      </c>
      <c r="C1340" s="645" t="s">
        <v>1041</v>
      </c>
      <c r="D1340" s="645" t="s">
        <v>4064</v>
      </c>
      <c r="E1340" s="662" t="s">
        <v>4065</v>
      </c>
      <c r="F1340" s="651" t="s">
        <v>738</v>
      </c>
      <c r="G1340" s="645">
        <v>6</v>
      </c>
      <c r="H1340" s="645">
        <v>4</v>
      </c>
      <c r="I1340" s="645">
        <v>6</v>
      </c>
      <c r="J1340" s="653">
        <v>50</v>
      </c>
      <c r="K1340" s="1413">
        <v>8.33</v>
      </c>
      <c r="L1340" s="647" t="s">
        <v>3569</v>
      </c>
    </row>
    <row r="1341" spans="1:12" s="648" customFormat="1" ht="25.2" customHeight="1">
      <c r="A1341" s="645" t="s">
        <v>4066</v>
      </c>
      <c r="B1341" s="645" t="s">
        <v>3688</v>
      </c>
      <c r="C1341" s="645" t="s">
        <v>1041</v>
      </c>
      <c r="D1341" s="645" t="s">
        <v>4067</v>
      </c>
      <c r="E1341" s="662" t="s">
        <v>4068</v>
      </c>
      <c r="F1341" s="651" t="s">
        <v>738</v>
      </c>
      <c r="G1341" s="645">
        <v>11</v>
      </c>
      <c r="H1341" s="645">
        <v>5</v>
      </c>
      <c r="I1341" s="645">
        <v>11</v>
      </c>
      <c r="J1341" s="653">
        <v>50</v>
      </c>
      <c r="K1341" s="1413">
        <v>4.55</v>
      </c>
      <c r="L1341" s="647" t="s">
        <v>3569</v>
      </c>
    </row>
    <row r="1342" spans="1:12" s="648" customFormat="1" ht="25.2" customHeight="1">
      <c r="A1342" s="645" t="s">
        <v>4069</v>
      </c>
      <c r="B1342" s="645" t="s">
        <v>4070</v>
      </c>
      <c r="C1342" s="645" t="s">
        <v>1041</v>
      </c>
      <c r="D1342" s="645" t="s">
        <v>4071</v>
      </c>
      <c r="E1342" s="662" t="s">
        <v>4072</v>
      </c>
      <c r="F1342" s="651" t="s">
        <v>738</v>
      </c>
      <c r="G1342" s="645">
        <v>9</v>
      </c>
      <c r="H1342" s="645">
        <v>7</v>
      </c>
      <c r="I1342" s="645">
        <v>13</v>
      </c>
      <c r="J1342" s="653">
        <v>50</v>
      </c>
      <c r="K1342" s="1413">
        <v>5.56</v>
      </c>
      <c r="L1342" s="647" t="s">
        <v>3569</v>
      </c>
    </row>
    <row r="1343" spans="1:12" s="648" customFormat="1" ht="25.2" customHeight="1">
      <c r="A1343" s="676" t="s">
        <v>4073</v>
      </c>
      <c r="B1343" s="658" t="s">
        <v>520</v>
      </c>
      <c r="C1343" s="676" t="s">
        <v>1041</v>
      </c>
      <c r="D1343" s="658" t="s">
        <v>4074</v>
      </c>
      <c r="E1343" s="677" t="s">
        <v>4075</v>
      </c>
      <c r="F1343" s="660" t="s">
        <v>561</v>
      </c>
      <c r="G1343" s="658">
        <v>8</v>
      </c>
      <c r="H1343" s="661">
        <v>7</v>
      </c>
      <c r="I1343" s="661">
        <v>8</v>
      </c>
      <c r="J1343" s="661">
        <v>50</v>
      </c>
      <c r="K1343" s="1396">
        <v>6.25</v>
      </c>
      <c r="L1343" s="647" t="s">
        <v>3588</v>
      </c>
    </row>
    <row r="1344" spans="1:12" s="648" customFormat="1" ht="25.2" customHeight="1">
      <c r="A1344" s="658" t="s">
        <v>4073</v>
      </c>
      <c r="B1344" s="658" t="s">
        <v>520</v>
      </c>
      <c r="C1344" s="676" t="s">
        <v>1041</v>
      </c>
      <c r="D1344" s="658" t="s">
        <v>4076</v>
      </c>
      <c r="E1344" s="677" t="s">
        <v>4077</v>
      </c>
      <c r="F1344" s="660" t="s">
        <v>561</v>
      </c>
      <c r="G1344" s="658">
        <v>8</v>
      </c>
      <c r="H1344" s="661">
        <v>7</v>
      </c>
      <c r="I1344" s="661">
        <v>8</v>
      </c>
      <c r="J1344" s="661">
        <v>50</v>
      </c>
      <c r="K1344" s="1396">
        <v>6.25</v>
      </c>
      <c r="L1344" s="647" t="s">
        <v>3588</v>
      </c>
    </row>
    <row r="1345" spans="1:12" s="648" customFormat="1" ht="25.2" customHeight="1">
      <c r="A1345" s="658" t="s">
        <v>4078</v>
      </c>
      <c r="B1345" s="658" t="s">
        <v>4079</v>
      </c>
      <c r="C1345" s="676" t="s">
        <v>1041</v>
      </c>
      <c r="D1345" s="658" t="s">
        <v>4080</v>
      </c>
      <c r="E1345" s="677" t="s">
        <v>4081</v>
      </c>
      <c r="F1345" s="660" t="s">
        <v>1171</v>
      </c>
      <c r="G1345" s="658">
        <v>3</v>
      </c>
      <c r="H1345" s="661">
        <v>1</v>
      </c>
      <c r="I1345" s="661">
        <v>7</v>
      </c>
      <c r="J1345" s="661">
        <v>50</v>
      </c>
      <c r="K1345" s="1396">
        <v>16.670000000000002</v>
      </c>
      <c r="L1345" s="647" t="s">
        <v>3588</v>
      </c>
    </row>
    <row r="1346" spans="1:12" s="648" customFormat="1" ht="25.2" customHeight="1">
      <c r="A1346" s="658" t="s">
        <v>4078</v>
      </c>
      <c r="B1346" s="658" t="s">
        <v>4079</v>
      </c>
      <c r="C1346" s="676" t="s">
        <v>1041</v>
      </c>
      <c r="D1346" s="658" t="s">
        <v>4082</v>
      </c>
      <c r="E1346" s="677" t="s">
        <v>4083</v>
      </c>
      <c r="F1346" s="660" t="s">
        <v>561</v>
      </c>
      <c r="G1346" s="658">
        <v>3</v>
      </c>
      <c r="H1346" s="661">
        <v>1</v>
      </c>
      <c r="I1346" s="661">
        <v>7</v>
      </c>
      <c r="J1346" s="661">
        <v>50</v>
      </c>
      <c r="K1346" s="1396">
        <v>16.670000000000002</v>
      </c>
      <c r="L1346" s="647" t="s">
        <v>3588</v>
      </c>
    </row>
    <row r="1347" spans="1:12" s="648" customFormat="1" ht="25.2" customHeight="1">
      <c r="A1347" s="658" t="s">
        <v>4078</v>
      </c>
      <c r="B1347" s="658" t="s">
        <v>4079</v>
      </c>
      <c r="C1347" s="676" t="s">
        <v>1041</v>
      </c>
      <c r="D1347" s="658" t="s">
        <v>4084</v>
      </c>
      <c r="E1347" s="677" t="s">
        <v>4085</v>
      </c>
      <c r="F1347" s="660" t="s">
        <v>1171</v>
      </c>
      <c r="G1347" s="658">
        <v>3</v>
      </c>
      <c r="H1347" s="661">
        <v>1</v>
      </c>
      <c r="I1347" s="661">
        <v>7</v>
      </c>
      <c r="J1347" s="661">
        <v>50</v>
      </c>
      <c r="K1347" s="1396">
        <v>16.670000000000002</v>
      </c>
      <c r="L1347" s="647" t="s">
        <v>3588</v>
      </c>
    </row>
    <row r="1348" spans="1:12" s="648" customFormat="1" ht="25.2" customHeight="1">
      <c r="A1348" s="658" t="s">
        <v>4078</v>
      </c>
      <c r="B1348" s="658" t="s">
        <v>4079</v>
      </c>
      <c r="C1348" s="676" t="s">
        <v>1041</v>
      </c>
      <c r="D1348" s="658" t="s">
        <v>4086</v>
      </c>
      <c r="E1348" s="677" t="s">
        <v>4087</v>
      </c>
      <c r="F1348" s="660" t="s">
        <v>561</v>
      </c>
      <c r="G1348" s="658">
        <v>3</v>
      </c>
      <c r="H1348" s="661">
        <v>1</v>
      </c>
      <c r="I1348" s="661">
        <v>7</v>
      </c>
      <c r="J1348" s="661">
        <v>50</v>
      </c>
      <c r="K1348" s="1396">
        <v>16.670000000000002</v>
      </c>
      <c r="L1348" s="647" t="s">
        <v>3588</v>
      </c>
    </row>
    <row r="1349" spans="1:12" s="648" customFormat="1" ht="25.2" customHeight="1">
      <c r="A1349" s="658" t="s">
        <v>4088</v>
      </c>
      <c r="B1349" s="658" t="s">
        <v>4089</v>
      </c>
      <c r="C1349" s="676" t="s">
        <v>1041</v>
      </c>
      <c r="D1349" s="658" t="s">
        <v>4090</v>
      </c>
      <c r="E1349" s="677" t="s">
        <v>4091</v>
      </c>
      <c r="F1349" s="660" t="s">
        <v>1171</v>
      </c>
      <c r="G1349" s="658">
        <v>12</v>
      </c>
      <c r="H1349" s="661">
        <v>9</v>
      </c>
      <c r="I1349" s="661">
        <v>13</v>
      </c>
      <c r="J1349" s="661">
        <v>50</v>
      </c>
      <c r="K1349" s="1396">
        <v>4.17</v>
      </c>
      <c r="L1349" s="647" t="s">
        <v>3588</v>
      </c>
    </row>
    <row r="1350" spans="1:12" s="648" customFormat="1" ht="25.2" customHeight="1">
      <c r="A1350" s="658" t="s">
        <v>4092</v>
      </c>
      <c r="B1350" s="658" t="s">
        <v>4093</v>
      </c>
      <c r="C1350" s="676" t="s">
        <v>1041</v>
      </c>
      <c r="D1350" s="658" t="s">
        <v>4094</v>
      </c>
      <c r="E1350" s="677" t="s">
        <v>4095</v>
      </c>
      <c r="F1350" s="660" t="s">
        <v>561</v>
      </c>
      <c r="G1350" s="658">
        <v>3</v>
      </c>
      <c r="H1350" s="661">
        <v>1</v>
      </c>
      <c r="I1350" s="661">
        <v>7</v>
      </c>
      <c r="J1350" s="661">
        <v>50</v>
      </c>
      <c r="K1350" s="1396">
        <v>16.670000000000002</v>
      </c>
      <c r="L1350" s="647" t="s">
        <v>3588</v>
      </c>
    </row>
    <row r="1351" spans="1:12" s="648" customFormat="1" ht="25.2" customHeight="1">
      <c r="A1351" s="658" t="s">
        <v>4092</v>
      </c>
      <c r="B1351" s="658" t="s">
        <v>4093</v>
      </c>
      <c r="C1351" s="676" t="s">
        <v>1041</v>
      </c>
      <c r="D1351" s="658" t="s">
        <v>4096</v>
      </c>
      <c r="E1351" s="677" t="s">
        <v>4097</v>
      </c>
      <c r="F1351" s="660" t="s">
        <v>1171</v>
      </c>
      <c r="G1351" s="658">
        <v>3</v>
      </c>
      <c r="H1351" s="661">
        <v>1</v>
      </c>
      <c r="I1351" s="661">
        <v>7</v>
      </c>
      <c r="J1351" s="661">
        <v>50</v>
      </c>
      <c r="K1351" s="1396">
        <v>16.670000000000002</v>
      </c>
      <c r="L1351" s="647" t="s">
        <v>3588</v>
      </c>
    </row>
    <row r="1352" spans="1:12" s="648" customFormat="1" ht="25.2" customHeight="1">
      <c r="A1352" s="658" t="s">
        <v>4092</v>
      </c>
      <c r="B1352" s="658" t="s">
        <v>4093</v>
      </c>
      <c r="C1352" s="676" t="s">
        <v>1041</v>
      </c>
      <c r="D1352" s="658" t="s">
        <v>4098</v>
      </c>
      <c r="E1352" s="677" t="s">
        <v>4099</v>
      </c>
      <c r="F1352" s="660" t="s">
        <v>1171</v>
      </c>
      <c r="G1352" s="658">
        <v>3</v>
      </c>
      <c r="H1352" s="661">
        <v>1</v>
      </c>
      <c r="I1352" s="661">
        <v>7</v>
      </c>
      <c r="J1352" s="661">
        <v>50</v>
      </c>
      <c r="K1352" s="1396">
        <v>16.670000000000002</v>
      </c>
      <c r="L1352" s="647" t="s">
        <v>3588</v>
      </c>
    </row>
    <row r="1353" spans="1:12" s="648" customFormat="1" ht="25.2" customHeight="1">
      <c r="A1353" s="658" t="s">
        <v>4092</v>
      </c>
      <c r="B1353" s="658" t="s">
        <v>4093</v>
      </c>
      <c r="C1353" s="676" t="s">
        <v>1041</v>
      </c>
      <c r="D1353" s="658" t="s">
        <v>4100</v>
      </c>
      <c r="E1353" s="677" t="s">
        <v>4101</v>
      </c>
      <c r="F1353" s="660" t="s">
        <v>561</v>
      </c>
      <c r="G1353" s="658">
        <v>3</v>
      </c>
      <c r="H1353" s="661">
        <v>1</v>
      </c>
      <c r="I1353" s="661">
        <v>7</v>
      </c>
      <c r="J1353" s="661">
        <v>50</v>
      </c>
      <c r="K1353" s="1396">
        <v>16.670000000000002</v>
      </c>
      <c r="L1353" s="647" t="s">
        <v>3588</v>
      </c>
    </row>
    <row r="1354" spans="1:12" s="648" customFormat="1" ht="25.2" customHeight="1">
      <c r="A1354" s="658" t="s">
        <v>4102</v>
      </c>
      <c r="B1354" s="658" t="s">
        <v>4103</v>
      </c>
      <c r="C1354" s="676" t="s">
        <v>1041</v>
      </c>
      <c r="D1354" s="658" t="s">
        <v>4104</v>
      </c>
      <c r="E1354" s="677" t="s">
        <v>4105</v>
      </c>
      <c r="F1354" s="660" t="s">
        <v>561</v>
      </c>
      <c r="G1354" s="658">
        <v>6</v>
      </c>
      <c r="H1354" s="661">
        <v>1</v>
      </c>
      <c r="I1354" s="661">
        <v>7</v>
      </c>
      <c r="J1354" s="661">
        <v>50</v>
      </c>
      <c r="K1354" s="1396">
        <v>8.33</v>
      </c>
      <c r="L1354" s="647" t="s">
        <v>3588</v>
      </c>
    </row>
    <row r="1355" spans="1:12" s="648" customFormat="1" ht="25.2" customHeight="1">
      <c r="A1355" s="658" t="s">
        <v>4106</v>
      </c>
      <c r="B1355" s="658" t="s">
        <v>4107</v>
      </c>
      <c r="C1355" s="676" t="s">
        <v>1041</v>
      </c>
      <c r="D1355" s="658" t="s">
        <v>4108</v>
      </c>
      <c r="E1355" s="677" t="s">
        <v>4109</v>
      </c>
      <c r="F1355" s="660" t="s">
        <v>1171</v>
      </c>
      <c r="G1355" s="658">
        <v>3</v>
      </c>
      <c r="H1355" s="661">
        <v>1</v>
      </c>
      <c r="I1355" s="661">
        <v>3</v>
      </c>
      <c r="J1355" s="661">
        <v>50</v>
      </c>
      <c r="K1355" s="1396">
        <v>16.670000000000002</v>
      </c>
      <c r="L1355" s="647" t="s">
        <v>3588</v>
      </c>
    </row>
    <row r="1356" spans="1:12" s="648" customFormat="1" ht="25.2" customHeight="1">
      <c r="A1356" s="658" t="s">
        <v>4110</v>
      </c>
      <c r="B1356" s="658" t="s">
        <v>457</v>
      </c>
      <c r="C1356" s="676" t="s">
        <v>1041</v>
      </c>
      <c r="D1356" s="658" t="s">
        <v>4111</v>
      </c>
      <c r="E1356" s="677" t="s">
        <v>4112</v>
      </c>
      <c r="F1356" s="660" t="s">
        <v>1171</v>
      </c>
      <c r="G1356" s="658">
        <v>6</v>
      </c>
      <c r="H1356" s="661">
        <v>4</v>
      </c>
      <c r="I1356" s="661">
        <v>6</v>
      </c>
      <c r="J1356" s="661">
        <v>50</v>
      </c>
      <c r="K1356" s="1396">
        <v>8.33</v>
      </c>
      <c r="L1356" s="647" t="s">
        <v>3588</v>
      </c>
    </row>
    <row r="1357" spans="1:12" s="648" customFormat="1" ht="25.2" customHeight="1">
      <c r="A1357" s="658" t="s">
        <v>4110</v>
      </c>
      <c r="B1357" s="658" t="s">
        <v>457</v>
      </c>
      <c r="C1357" s="676" t="s">
        <v>1041</v>
      </c>
      <c r="D1357" s="658" t="s">
        <v>4113</v>
      </c>
      <c r="E1357" s="677" t="s">
        <v>4114</v>
      </c>
      <c r="F1357" s="660" t="s">
        <v>1171</v>
      </c>
      <c r="G1357" s="658">
        <v>6</v>
      </c>
      <c r="H1357" s="661">
        <v>4</v>
      </c>
      <c r="I1357" s="661">
        <v>6</v>
      </c>
      <c r="J1357" s="661">
        <v>50</v>
      </c>
      <c r="K1357" s="1396">
        <v>8.33</v>
      </c>
      <c r="L1357" s="647" t="s">
        <v>3588</v>
      </c>
    </row>
    <row r="1358" spans="1:12" s="648" customFormat="1" ht="25.2" customHeight="1">
      <c r="A1358" s="658" t="s">
        <v>4115</v>
      </c>
      <c r="B1358" s="658" t="s">
        <v>4116</v>
      </c>
      <c r="C1358" s="676" t="s">
        <v>1041</v>
      </c>
      <c r="D1358" s="669" t="s">
        <v>4117</v>
      </c>
      <c r="E1358" s="677" t="s">
        <v>4118</v>
      </c>
      <c r="F1358" s="660" t="s">
        <v>561</v>
      </c>
      <c r="G1358" s="658">
        <v>2</v>
      </c>
      <c r="H1358" s="661">
        <v>1</v>
      </c>
      <c r="I1358" s="661">
        <v>34</v>
      </c>
      <c r="J1358" s="661">
        <v>50</v>
      </c>
      <c r="K1358" s="1396">
        <v>25</v>
      </c>
      <c r="L1358" s="647" t="s">
        <v>3588</v>
      </c>
    </row>
    <row r="1359" spans="1:12" s="648" customFormat="1" ht="25.2" customHeight="1">
      <c r="A1359" s="658" t="s">
        <v>4119</v>
      </c>
      <c r="B1359" s="658" t="s">
        <v>4116</v>
      </c>
      <c r="C1359" s="676" t="s">
        <v>1041</v>
      </c>
      <c r="D1359" s="658" t="s">
        <v>4120</v>
      </c>
      <c r="E1359" s="677" t="s">
        <v>4118</v>
      </c>
      <c r="F1359" s="660" t="s">
        <v>1171</v>
      </c>
      <c r="G1359" s="658">
        <v>2</v>
      </c>
      <c r="H1359" s="661">
        <v>1</v>
      </c>
      <c r="I1359" s="661">
        <v>34</v>
      </c>
      <c r="J1359" s="661">
        <v>50</v>
      </c>
      <c r="K1359" s="1396">
        <v>25</v>
      </c>
      <c r="L1359" s="647" t="s">
        <v>3588</v>
      </c>
    </row>
    <row r="1360" spans="1:12" s="648" customFormat="1" ht="25.2" customHeight="1">
      <c r="A1360" s="658" t="s">
        <v>4119</v>
      </c>
      <c r="B1360" s="658" t="s">
        <v>4116</v>
      </c>
      <c r="C1360" s="676" t="s">
        <v>1041</v>
      </c>
      <c r="D1360" s="658" t="s">
        <v>4121</v>
      </c>
      <c r="E1360" s="677" t="s">
        <v>4122</v>
      </c>
      <c r="F1360" s="660" t="s">
        <v>561</v>
      </c>
      <c r="G1360" s="658">
        <v>2</v>
      </c>
      <c r="H1360" s="661">
        <v>1</v>
      </c>
      <c r="I1360" s="661">
        <v>34</v>
      </c>
      <c r="J1360" s="661">
        <v>50</v>
      </c>
      <c r="K1360" s="1396">
        <v>25</v>
      </c>
      <c r="L1360" s="647" t="s">
        <v>3588</v>
      </c>
    </row>
    <row r="1361" spans="1:12" s="648" customFormat="1" ht="25.2" customHeight="1">
      <c r="A1361" s="658" t="s">
        <v>4123</v>
      </c>
      <c r="B1361" s="658" t="s">
        <v>4124</v>
      </c>
      <c r="C1361" s="676" t="s">
        <v>1041</v>
      </c>
      <c r="D1361" s="658" t="s">
        <v>4125</v>
      </c>
      <c r="E1361" s="677" t="s">
        <v>4087</v>
      </c>
      <c r="F1361" s="660" t="s">
        <v>561</v>
      </c>
      <c r="G1361" s="658">
        <v>5</v>
      </c>
      <c r="H1361" s="661">
        <v>3</v>
      </c>
      <c r="I1361" s="661">
        <v>5</v>
      </c>
      <c r="J1361" s="661">
        <v>50</v>
      </c>
      <c r="K1361" s="1396">
        <v>10</v>
      </c>
      <c r="L1361" s="647" t="s">
        <v>3588</v>
      </c>
    </row>
    <row r="1362" spans="1:12" s="648" customFormat="1" ht="25.2" customHeight="1">
      <c r="A1362" s="658" t="s">
        <v>4123</v>
      </c>
      <c r="B1362" s="658" t="s">
        <v>4124</v>
      </c>
      <c r="C1362" s="676" t="s">
        <v>1041</v>
      </c>
      <c r="D1362" s="658" t="s">
        <v>4126</v>
      </c>
      <c r="E1362" s="677" t="s">
        <v>4127</v>
      </c>
      <c r="F1362" s="660" t="s">
        <v>1171</v>
      </c>
      <c r="G1362" s="658">
        <v>5</v>
      </c>
      <c r="H1362" s="661">
        <v>3</v>
      </c>
      <c r="I1362" s="661">
        <v>5</v>
      </c>
      <c r="J1362" s="661">
        <v>50</v>
      </c>
      <c r="K1362" s="1396">
        <v>10</v>
      </c>
      <c r="L1362" s="647" t="s">
        <v>3588</v>
      </c>
    </row>
    <row r="1363" spans="1:12" s="648" customFormat="1" ht="25.2" customHeight="1">
      <c r="A1363" s="658" t="s">
        <v>4128</v>
      </c>
      <c r="B1363" s="658" t="s">
        <v>4129</v>
      </c>
      <c r="C1363" s="676" t="s">
        <v>1041</v>
      </c>
      <c r="D1363" s="658" t="s">
        <v>4130</v>
      </c>
      <c r="E1363" s="677" t="s">
        <v>4131</v>
      </c>
      <c r="F1363" s="660" t="s">
        <v>561</v>
      </c>
      <c r="G1363" s="658">
        <v>1</v>
      </c>
      <c r="H1363" s="661">
        <v>1</v>
      </c>
      <c r="I1363" s="661">
        <v>6</v>
      </c>
      <c r="J1363" s="661">
        <v>50</v>
      </c>
      <c r="K1363" s="1396">
        <v>50</v>
      </c>
      <c r="L1363" s="647" t="s">
        <v>3588</v>
      </c>
    </row>
    <row r="1364" spans="1:12" s="648" customFormat="1" ht="25.2" customHeight="1">
      <c r="A1364" s="658" t="s">
        <v>4132</v>
      </c>
      <c r="B1364" s="658" t="s">
        <v>4133</v>
      </c>
      <c r="C1364" s="676" t="s">
        <v>1041</v>
      </c>
      <c r="D1364" s="658" t="s">
        <v>4104</v>
      </c>
      <c r="E1364" s="677" t="s">
        <v>4105</v>
      </c>
      <c r="F1364" s="660" t="s">
        <v>561</v>
      </c>
      <c r="G1364" s="658">
        <v>1</v>
      </c>
      <c r="H1364" s="661">
        <v>1</v>
      </c>
      <c r="I1364" s="661">
        <v>1</v>
      </c>
      <c r="J1364" s="661">
        <v>50</v>
      </c>
      <c r="K1364" s="1396">
        <v>50</v>
      </c>
      <c r="L1364" s="647" t="s">
        <v>3588</v>
      </c>
    </row>
    <row r="1365" spans="1:12" s="648" customFormat="1" ht="25.2" customHeight="1">
      <c r="A1365" s="658" t="s">
        <v>4134</v>
      </c>
      <c r="B1365" s="658" t="s">
        <v>4135</v>
      </c>
      <c r="C1365" s="676" t="s">
        <v>1041</v>
      </c>
      <c r="D1365" s="658" t="s">
        <v>4136</v>
      </c>
      <c r="E1365" s="677" t="s">
        <v>4137</v>
      </c>
      <c r="F1365" s="658" t="s">
        <v>561</v>
      </c>
      <c r="G1365" s="678">
        <v>4</v>
      </c>
      <c r="H1365" s="661">
        <v>1</v>
      </c>
      <c r="I1365" s="661">
        <v>6</v>
      </c>
      <c r="J1365" s="661">
        <v>50</v>
      </c>
      <c r="K1365" s="1396">
        <v>12.5</v>
      </c>
      <c r="L1365" s="647" t="s">
        <v>3588</v>
      </c>
    </row>
    <row r="1366" spans="1:12" s="648" customFormat="1" ht="25.2" customHeight="1">
      <c r="A1366" s="658" t="s">
        <v>4138</v>
      </c>
      <c r="B1366" s="658" t="s">
        <v>500</v>
      </c>
      <c r="C1366" s="676" t="s">
        <v>1041</v>
      </c>
      <c r="D1366" s="658" t="s">
        <v>4086</v>
      </c>
      <c r="E1366" s="677" t="s">
        <v>4087</v>
      </c>
      <c r="F1366" s="658" t="s">
        <v>561</v>
      </c>
      <c r="G1366" s="678">
        <v>3</v>
      </c>
      <c r="H1366" s="661">
        <v>2</v>
      </c>
      <c r="I1366" s="661">
        <v>3</v>
      </c>
      <c r="J1366" s="661">
        <v>50</v>
      </c>
      <c r="K1366" s="1396">
        <v>16.66</v>
      </c>
      <c r="L1366" s="647" t="s">
        <v>3588</v>
      </c>
    </row>
    <row r="1367" spans="1:12" s="648" customFormat="1" ht="25.2" customHeight="1">
      <c r="A1367" s="658" t="s">
        <v>4138</v>
      </c>
      <c r="B1367" s="658" t="s">
        <v>500</v>
      </c>
      <c r="C1367" s="676" t="s">
        <v>1041</v>
      </c>
      <c r="D1367" s="658" t="s">
        <v>4139</v>
      </c>
      <c r="E1367" s="677" t="s">
        <v>4105</v>
      </c>
      <c r="F1367" s="658" t="s">
        <v>561</v>
      </c>
      <c r="G1367" s="678">
        <v>3</v>
      </c>
      <c r="H1367" s="661">
        <v>2</v>
      </c>
      <c r="I1367" s="661">
        <v>3</v>
      </c>
      <c r="J1367" s="661">
        <v>50</v>
      </c>
      <c r="K1367" s="1396">
        <v>16.66</v>
      </c>
      <c r="L1367" s="647" t="s">
        <v>3588</v>
      </c>
    </row>
    <row r="1368" spans="1:12" s="648" customFormat="1" ht="25.2" customHeight="1">
      <c r="A1368" s="658" t="s">
        <v>4140</v>
      </c>
      <c r="B1368" s="658" t="s">
        <v>4141</v>
      </c>
      <c r="C1368" s="676" t="s">
        <v>1041</v>
      </c>
      <c r="D1368" s="658" t="s">
        <v>4142</v>
      </c>
      <c r="E1368" s="677" t="s">
        <v>2942</v>
      </c>
      <c r="F1368" s="658" t="s">
        <v>561</v>
      </c>
      <c r="G1368" s="678">
        <v>7</v>
      </c>
      <c r="H1368" s="661">
        <v>6</v>
      </c>
      <c r="I1368" s="661">
        <v>7</v>
      </c>
      <c r="J1368" s="661">
        <v>50</v>
      </c>
      <c r="K1368" s="1396">
        <v>7.14</v>
      </c>
      <c r="L1368" s="647" t="s">
        <v>3588</v>
      </c>
    </row>
    <row r="1369" spans="1:12" s="648" customFormat="1" ht="25.2" customHeight="1">
      <c r="A1369" s="658" t="s">
        <v>4140</v>
      </c>
      <c r="B1369" s="658" t="s">
        <v>4141</v>
      </c>
      <c r="C1369" s="676" t="s">
        <v>1041</v>
      </c>
      <c r="D1369" s="658" t="s">
        <v>4143</v>
      </c>
      <c r="E1369" s="677" t="s">
        <v>4144</v>
      </c>
      <c r="F1369" s="658" t="s">
        <v>1171</v>
      </c>
      <c r="G1369" s="678">
        <v>7</v>
      </c>
      <c r="H1369" s="661">
        <v>6</v>
      </c>
      <c r="I1369" s="661">
        <v>7</v>
      </c>
      <c r="J1369" s="661">
        <v>50</v>
      </c>
      <c r="K1369" s="1396">
        <v>7.14</v>
      </c>
      <c r="L1369" s="647" t="s">
        <v>3588</v>
      </c>
    </row>
    <row r="1370" spans="1:12" s="648" customFormat="1" ht="25.2" customHeight="1">
      <c r="A1370" s="658" t="s">
        <v>4145</v>
      </c>
      <c r="B1370" s="658" t="s">
        <v>4146</v>
      </c>
      <c r="C1370" s="676" t="s">
        <v>1041</v>
      </c>
      <c r="D1370" s="658" t="s">
        <v>4147</v>
      </c>
      <c r="E1370" s="677" t="s">
        <v>4148</v>
      </c>
      <c r="F1370" s="658" t="s">
        <v>1171</v>
      </c>
      <c r="G1370" s="678">
        <v>3</v>
      </c>
      <c r="H1370" s="661">
        <v>2</v>
      </c>
      <c r="I1370" s="661">
        <v>3</v>
      </c>
      <c r="J1370" s="661">
        <v>50</v>
      </c>
      <c r="K1370" s="1396">
        <v>16.66</v>
      </c>
      <c r="L1370" s="647" t="s">
        <v>3588</v>
      </c>
    </row>
    <row r="1371" spans="1:12" s="648" customFormat="1" ht="25.2" customHeight="1">
      <c r="A1371" s="645" t="s">
        <v>4149</v>
      </c>
      <c r="B1371" s="646" t="s">
        <v>4150</v>
      </c>
      <c r="C1371" s="645" t="s">
        <v>1041</v>
      </c>
      <c r="D1371" s="645" t="s">
        <v>4151</v>
      </c>
      <c r="E1371" s="662" t="s">
        <v>4152</v>
      </c>
      <c r="F1371" s="645" t="s">
        <v>4153</v>
      </c>
      <c r="G1371" s="645">
        <v>5</v>
      </c>
      <c r="H1371" s="645">
        <v>2</v>
      </c>
      <c r="I1371" s="645">
        <v>5</v>
      </c>
      <c r="J1371" s="645">
        <v>50</v>
      </c>
      <c r="K1371" s="1413">
        <v>12.5</v>
      </c>
      <c r="L1371" s="647" t="s">
        <v>3599</v>
      </c>
    </row>
    <row r="1372" spans="1:12" s="648" customFormat="1" ht="25.2" customHeight="1">
      <c r="A1372" s="646" t="s">
        <v>4154</v>
      </c>
      <c r="B1372" s="649" t="s">
        <v>4155</v>
      </c>
      <c r="C1372" s="646" t="s">
        <v>1041</v>
      </c>
      <c r="D1372" s="645" t="s">
        <v>4156</v>
      </c>
      <c r="E1372" s="662" t="s">
        <v>4157</v>
      </c>
      <c r="F1372" s="651" t="s">
        <v>4158</v>
      </c>
      <c r="G1372" s="652">
        <v>3</v>
      </c>
      <c r="H1372" s="652">
        <v>3</v>
      </c>
      <c r="I1372" s="652">
        <v>3</v>
      </c>
      <c r="J1372" s="653">
        <v>50</v>
      </c>
      <c r="K1372" s="1413">
        <v>16.66</v>
      </c>
      <c r="L1372" s="647" t="s">
        <v>3599</v>
      </c>
    </row>
    <row r="1373" spans="1:12" s="648" customFormat="1" ht="25.2" customHeight="1">
      <c r="A1373" s="645" t="s">
        <v>4159</v>
      </c>
      <c r="B1373" s="646" t="s">
        <v>4160</v>
      </c>
      <c r="C1373" s="646" t="s">
        <v>1041</v>
      </c>
      <c r="D1373" s="645" t="s">
        <v>4161</v>
      </c>
      <c r="E1373" s="662" t="s">
        <v>4162</v>
      </c>
      <c r="F1373" s="651" t="s">
        <v>4163</v>
      </c>
      <c r="G1373" s="645">
        <v>3</v>
      </c>
      <c r="H1373" s="645">
        <v>3</v>
      </c>
      <c r="I1373" s="645">
        <v>4</v>
      </c>
      <c r="J1373" s="653">
        <v>50</v>
      </c>
      <c r="K1373" s="1413">
        <v>25</v>
      </c>
      <c r="L1373" s="647" t="s">
        <v>3599</v>
      </c>
    </row>
    <row r="1374" spans="1:12" s="648" customFormat="1" ht="25.2" customHeight="1">
      <c r="A1374" s="645" t="s">
        <v>4164</v>
      </c>
      <c r="B1374" s="645" t="s">
        <v>4165</v>
      </c>
      <c r="C1374" s="645" t="s">
        <v>1041</v>
      </c>
      <c r="D1374" s="645" t="s">
        <v>4166</v>
      </c>
      <c r="E1374" s="662" t="s">
        <v>4167</v>
      </c>
      <c r="F1374" s="651" t="s">
        <v>4168</v>
      </c>
      <c r="G1374" s="645">
        <v>4</v>
      </c>
      <c r="H1374" s="645">
        <v>2</v>
      </c>
      <c r="I1374" s="645">
        <v>5</v>
      </c>
      <c r="J1374" s="653">
        <v>50</v>
      </c>
      <c r="K1374" s="1413">
        <v>12.5</v>
      </c>
      <c r="L1374" s="647" t="s">
        <v>3599</v>
      </c>
    </row>
    <row r="1375" spans="1:12" s="648" customFormat="1" ht="25.2" customHeight="1">
      <c r="A1375" s="646" t="s">
        <v>4169</v>
      </c>
      <c r="B1375" s="649" t="s">
        <v>4170</v>
      </c>
      <c r="C1375" s="646" t="s">
        <v>1041</v>
      </c>
      <c r="D1375" s="645" t="s">
        <v>4171</v>
      </c>
      <c r="E1375" s="662" t="s">
        <v>4172</v>
      </c>
      <c r="F1375" s="651" t="s">
        <v>738</v>
      </c>
      <c r="G1375" s="652">
        <v>5</v>
      </c>
      <c r="H1375" s="652">
        <v>4</v>
      </c>
      <c r="I1375" s="652">
        <v>5</v>
      </c>
      <c r="J1375" s="653">
        <v>50</v>
      </c>
      <c r="K1375" s="1413">
        <v>12.5</v>
      </c>
      <c r="L1375" s="647" t="s">
        <v>3406</v>
      </c>
    </row>
    <row r="1376" spans="1:12" s="648" customFormat="1" ht="25.2" customHeight="1">
      <c r="A1376" s="646" t="s">
        <v>4173</v>
      </c>
      <c r="B1376" s="649" t="s">
        <v>4174</v>
      </c>
      <c r="C1376" s="646" t="s">
        <v>1041</v>
      </c>
      <c r="D1376" s="645" t="s">
        <v>4175</v>
      </c>
      <c r="E1376" s="662" t="s">
        <v>4176</v>
      </c>
      <c r="F1376" s="651" t="s">
        <v>4177</v>
      </c>
      <c r="G1376" s="652">
        <v>3</v>
      </c>
      <c r="H1376" s="652">
        <v>1</v>
      </c>
      <c r="I1376" s="652">
        <v>8</v>
      </c>
      <c r="J1376" s="653">
        <v>50</v>
      </c>
      <c r="K1376" s="1413">
        <v>16.66</v>
      </c>
      <c r="L1376" s="647" t="s">
        <v>3406</v>
      </c>
    </row>
    <row r="1377" spans="1:12" s="648" customFormat="1" ht="25.2" customHeight="1">
      <c r="A1377" s="645" t="s">
        <v>4178</v>
      </c>
      <c r="B1377" s="646" t="s">
        <v>4179</v>
      </c>
      <c r="C1377" s="646"/>
      <c r="D1377" s="645" t="s">
        <v>4180</v>
      </c>
      <c r="E1377" s="662" t="s">
        <v>4181</v>
      </c>
      <c r="F1377" s="651" t="s">
        <v>4177</v>
      </c>
      <c r="G1377" s="645">
        <v>4</v>
      </c>
      <c r="H1377" s="645">
        <v>4</v>
      </c>
      <c r="I1377" s="645">
        <v>5</v>
      </c>
      <c r="J1377" s="653">
        <v>50</v>
      </c>
      <c r="K1377" s="1413">
        <v>12.5</v>
      </c>
      <c r="L1377" s="647" t="s">
        <v>3406</v>
      </c>
    </row>
    <row r="1378" spans="1:12" s="648" customFormat="1" ht="25.2" customHeight="1">
      <c r="A1378" s="645" t="s">
        <v>4182</v>
      </c>
      <c r="B1378" s="645" t="s">
        <v>4183</v>
      </c>
      <c r="C1378" s="645"/>
      <c r="D1378" s="645" t="s">
        <v>4184</v>
      </c>
      <c r="E1378" s="662" t="s">
        <v>4185</v>
      </c>
      <c r="F1378" s="651" t="s">
        <v>561</v>
      </c>
      <c r="G1378" s="645">
        <v>3</v>
      </c>
      <c r="H1378" s="645">
        <v>2</v>
      </c>
      <c r="I1378" s="645">
        <v>5</v>
      </c>
      <c r="J1378" s="653">
        <v>50</v>
      </c>
      <c r="K1378" s="1413">
        <v>16.66</v>
      </c>
      <c r="L1378" s="647" t="s">
        <v>3406</v>
      </c>
    </row>
    <row r="1379" spans="1:12" s="648" customFormat="1" ht="25.2" customHeight="1">
      <c r="A1379" s="645" t="s">
        <v>4186</v>
      </c>
      <c r="B1379" s="645" t="s">
        <v>4187</v>
      </c>
      <c r="C1379" s="645"/>
      <c r="D1379" s="645" t="s">
        <v>4188</v>
      </c>
      <c r="E1379" s="662" t="s">
        <v>4189</v>
      </c>
      <c r="F1379" s="651" t="s">
        <v>4190</v>
      </c>
      <c r="G1379" s="645">
        <v>3</v>
      </c>
      <c r="H1379" s="645">
        <v>2</v>
      </c>
      <c r="I1379" s="645">
        <v>3</v>
      </c>
      <c r="J1379" s="653">
        <v>50</v>
      </c>
      <c r="K1379" s="1413">
        <v>13.33</v>
      </c>
      <c r="L1379" s="647" t="s">
        <v>3406</v>
      </c>
    </row>
    <row r="1380" spans="1:12" s="648" customFormat="1" ht="25.2" customHeight="1">
      <c r="A1380" s="645" t="s">
        <v>4159</v>
      </c>
      <c r="B1380" s="646" t="s">
        <v>4160</v>
      </c>
      <c r="C1380" s="646" t="s">
        <v>1041</v>
      </c>
      <c r="D1380" s="645" t="s">
        <v>4161</v>
      </c>
      <c r="E1380" s="662" t="s">
        <v>4162</v>
      </c>
      <c r="F1380" s="651" t="s">
        <v>4163</v>
      </c>
      <c r="G1380" s="645">
        <v>3</v>
      </c>
      <c r="H1380" s="645">
        <v>3</v>
      </c>
      <c r="I1380" s="645">
        <v>4</v>
      </c>
      <c r="J1380" s="653">
        <v>50</v>
      </c>
      <c r="K1380" s="1413">
        <v>25</v>
      </c>
      <c r="L1380" s="647" t="s">
        <v>3406</v>
      </c>
    </row>
    <row r="1381" spans="1:12" s="648" customFormat="1" ht="25.2" customHeight="1">
      <c r="A1381" s="645" t="s">
        <v>4191</v>
      </c>
      <c r="B1381" s="679" t="s">
        <v>4192</v>
      </c>
      <c r="C1381" s="645" t="s">
        <v>4193</v>
      </c>
      <c r="D1381" s="645" t="s">
        <v>4194</v>
      </c>
      <c r="E1381" s="662" t="s">
        <v>4195</v>
      </c>
      <c r="F1381" s="645" t="s">
        <v>1171</v>
      </c>
      <c r="G1381" s="645">
        <v>7</v>
      </c>
      <c r="H1381" s="645">
        <v>1</v>
      </c>
      <c r="I1381" s="645">
        <v>7</v>
      </c>
      <c r="J1381" s="645">
        <v>50</v>
      </c>
      <c r="K1381" s="1413">
        <v>7.14</v>
      </c>
      <c r="L1381" s="647" t="s">
        <v>3407</v>
      </c>
    </row>
    <row r="1382" spans="1:12" s="648" customFormat="1" ht="25.2" customHeight="1">
      <c r="A1382" s="646" t="s">
        <v>4196</v>
      </c>
      <c r="B1382" s="649" t="s">
        <v>4192</v>
      </c>
      <c r="C1382" s="646" t="s">
        <v>4193</v>
      </c>
      <c r="D1382" s="648" t="s">
        <v>4197</v>
      </c>
      <c r="E1382" s="662" t="s">
        <v>4198</v>
      </c>
      <c r="F1382" s="651" t="s">
        <v>1171</v>
      </c>
      <c r="G1382" s="652">
        <v>7</v>
      </c>
      <c r="H1382" s="652">
        <v>1</v>
      </c>
      <c r="I1382" s="652">
        <v>7</v>
      </c>
      <c r="J1382" s="653">
        <v>50</v>
      </c>
      <c r="K1382" s="1413">
        <v>7.14</v>
      </c>
      <c r="L1382" s="647" t="s">
        <v>3407</v>
      </c>
    </row>
    <row r="1383" spans="1:12" s="648" customFormat="1" ht="25.2" customHeight="1">
      <c r="A1383" s="645" t="s">
        <v>4196</v>
      </c>
      <c r="B1383" s="646" t="s">
        <v>4192</v>
      </c>
      <c r="C1383" s="646" t="s">
        <v>4193</v>
      </c>
      <c r="D1383" s="648" t="s">
        <v>4199</v>
      </c>
      <c r="E1383" s="645"/>
      <c r="F1383" s="651" t="s">
        <v>1171</v>
      </c>
      <c r="G1383" s="645">
        <v>7</v>
      </c>
      <c r="H1383" s="645">
        <v>1</v>
      </c>
      <c r="I1383" s="645">
        <v>7</v>
      </c>
      <c r="J1383" s="653">
        <v>50</v>
      </c>
      <c r="K1383" s="1413">
        <v>7.14</v>
      </c>
      <c r="L1383" s="647" t="s">
        <v>3407</v>
      </c>
    </row>
    <row r="1384" spans="1:12" s="648" customFormat="1" ht="25.2" customHeight="1">
      <c r="A1384" s="645" t="s">
        <v>4196</v>
      </c>
      <c r="B1384" s="645" t="s">
        <v>4192</v>
      </c>
      <c r="C1384" s="645" t="s">
        <v>4193</v>
      </c>
      <c r="D1384" s="645" t="s">
        <v>4200</v>
      </c>
      <c r="E1384" s="662" t="s">
        <v>4201</v>
      </c>
      <c r="F1384" s="651" t="s">
        <v>1171</v>
      </c>
      <c r="G1384" s="645">
        <v>7</v>
      </c>
      <c r="H1384" s="645">
        <v>1</v>
      </c>
      <c r="I1384" s="645">
        <v>7</v>
      </c>
      <c r="J1384" s="653">
        <v>50</v>
      </c>
      <c r="K1384" s="1413">
        <v>7.14</v>
      </c>
      <c r="L1384" s="647" t="s">
        <v>3407</v>
      </c>
    </row>
    <row r="1385" spans="1:12" s="648" customFormat="1" ht="25.2" customHeight="1">
      <c r="A1385" s="645" t="s">
        <v>4196</v>
      </c>
      <c r="B1385" s="645" t="s">
        <v>4192</v>
      </c>
      <c r="C1385" s="645" t="s">
        <v>4193</v>
      </c>
      <c r="D1385" s="645" t="s">
        <v>4202</v>
      </c>
      <c r="E1385" s="662" t="s">
        <v>4203</v>
      </c>
      <c r="F1385" s="651" t="s">
        <v>1171</v>
      </c>
      <c r="G1385" s="645">
        <v>7</v>
      </c>
      <c r="H1385" s="645">
        <v>1</v>
      </c>
      <c r="I1385" s="645">
        <v>7</v>
      </c>
      <c r="J1385" s="653">
        <v>50</v>
      </c>
      <c r="K1385" s="1413">
        <v>7.14</v>
      </c>
      <c r="L1385" s="647" t="s">
        <v>3407</v>
      </c>
    </row>
    <row r="1386" spans="1:12" s="648" customFormat="1" ht="25.2" customHeight="1">
      <c r="A1386" s="645" t="s">
        <v>4204</v>
      </c>
      <c r="B1386" s="645" t="s">
        <v>4205</v>
      </c>
      <c r="C1386" s="645" t="s">
        <v>4193</v>
      </c>
      <c r="D1386" s="645" t="s">
        <v>4206</v>
      </c>
      <c r="E1386" s="645" t="s">
        <v>4207</v>
      </c>
      <c r="F1386" s="651" t="s">
        <v>1171</v>
      </c>
      <c r="G1386" s="645">
        <v>12</v>
      </c>
      <c r="H1386" s="645">
        <v>7</v>
      </c>
      <c r="I1386" s="645">
        <v>12</v>
      </c>
      <c r="J1386" s="653">
        <v>50</v>
      </c>
      <c r="K1386" s="1413">
        <v>4.16</v>
      </c>
      <c r="L1386" s="647" t="s">
        <v>3407</v>
      </c>
    </row>
    <row r="1387" spans="1:12" s="648" customFormat="1" ht="25.2" customHeight="1">
      <c r="A1387" s="645" t="s">
        <v>4196</v>
      </c>
      <c r="B1387" s="671" t="s">
        <v>4192</v>
      </c>
      <c r="C1387" s="645" t="s">
        <v>4193</v>
      </c>
      <c r="D1387" s="645" t="s">
        <v>4208</v>
      </c>
      <c r="E1387" s="645" t="s">
        <v>4209</v>
      </c>
      <c r="F1387" s="651" t="s">
        <v>4210</v>
      </c>
      <c r="G1387" s="645">
        <v>7</v>
      </c>
      <c r="H1387" s="645">
        <v>1</v>
      </c>
      <c r="I1387" s="645">
        <v>7</v>
      </c>
      <c r="J1387" s="653">
        <v>50</v>
      </c>
      <c r="K1387" s="1413">
        <v>7.14</v>
      </c>
      <c r="L1387" s="647" t="s">
        <v>3407</v>
      </c>
    </row>
    <row r="1388" spans="1:12" s="648" customFormat="1" ht="25.2" customHeight="1">
      <c r="A1388" s="645" t="s">
        <v>4196</v>
      </c>
      <c r="B1388" s="671" t="s">
        <v>4192</v>
      </c>
      <c r="C1388" s="645" t="s">
        <v>4193</v>
      </c>
      <c r="D1388" s="645" t="s">
        <v>4211</v>
      </c>
      <c r="E1388" s="662" t="s">
        <v>4212</v>
      </c>
      <c r="F1388" s="651" t="s">
        <v>4210</v>
      </c>
      <c r="G1388" s="645">
        <v>7</v>
      </c>
      <c r="H1388" s="645">
        <v>1</v>
      </c>
      <c r="I1388" s="645">
        <v>7</v>
      </c>
      <c r="J1388" s="653">
        <v>50</v>
      </c>
      <c r="K1388" s="1413">
        <v>7.14</v>
      </c>
      <c r="L1388" s="647" t="s">
        <v>3407</v>
      </c>
    </row>
    <row r="1389" spans="1:12" s="648" customFormat="1" ht="25.2" customHeight="1">
      <c r="A1389" s="645" t="s">
        <v>4196</v>
      </c>
      <c r="B1389" s="671" t="s">
        <v>4192</v>
      </c>
      <c r="C1389" s="645" t="s">
        <v>4193</v>
      </c>
      <c r="D1389" s="645" t="s">
        <v>4213</v>
      </c>
      <c r="E1389" s="645" t="s">
        <v>4214</v>
      </c>
      <c r="F1389" s="651" t="s">
        <v>4210</v>
      </c>
      <c r="G1389" s="645">
        <v>7</v>
      </c>
      <c r="H1389" s="645">
        <v>1</v>
      </c>
      <c r="I1389" s="645">
        <v>7</v>
      </c>
      <c r="J1389" s="653">
        <v>50</v>
      </c>
      <c r="K1389" s="1413">
        <v>7.14</v>
      </c>
      <c r="L1389" s="647" t="s">
        <v>3407</v>
      </c>
    </row>
    <row r="1390" spans="1:12" s="648" customFormat="1" ht="25.2" customHeight="1">
      <c r="A1390" s="645" t="s">
        <v>4196</v>
      </c>
      <c r="B1390" s="671" t="s">
        <v>4192</v>
      </c>
      <c r="C1390" s="645" t="s">
        <v>4193</v>
      </c>
      <c r="D1390" s="645" t="s">
        <v>4215</v>
      </c>
      <c r="E1390" s="662" t="s">
        <v>4216</v>
      </c>
      <c r="F1390" s="651" t="s">
        <v>4210</v>
      </c>
      <c r="G1390" s="645">
        <v>7</v>
      </c>
      <c r="H1390" s="645">
        <v>1</v>
      </c>
      <c r="I1390" s="645">
        <v>7</v>
      </c>
      <c r="J1390" s="653">
        <v>50</v>
      </c>
      <c r="K1390" s="1413">
        <v>7.14</v>
      </c>
      <c r="L1390" s="647" t="s">
        <v>3407</v>
      </c>
    </row>
    <row r="1391" spans="1:12" s="648" customFormat="1" ht="25.2" customHeight="1">
      <c r="A1391" s="645" t="s">
        <v>4204</v>
      </c>
      <c r="B1391" s="645" t="s">
        <v>4205</v>
      </c>
      <c r="C1391" s="645" t="s">
        <v>4193</v>
      </c>
      <c r="D1391" s="671" t="s">
        <v>4217</v>
      </c>
      <c r="E1391" s="662" t="s">
        <v>4218</v>
      </c>
      <c r="F1391" s="651" t="s">
        <v>4210</v>
      </c>
      <c r="G1391" s="645">
        <v>12</v>
      </c>
      <c r="H1391" s="645">
        <v>7</v>
      </c>
      <c r="I1391" s="645">
        <v>12</v>
      </c>
      <c r="J1391" s="653">
        <v>50</v>
      </c>
      <c r="K1391" s="1413">
        <v>4.16</v>
      </c>
      <c r="L1391" s="647" t="s">
        <v>3407</v>
      </c>
    </row>
    <row r="1392" spans="1:12" s="648" customFormat="1" ht="25.2" customHeight="1">
      <c r="A1392" s="645" t="s">
        <v>4204</v>
      </c>
      <c r="B1392" s="645" t="s">
        <v>4205</v>
      </c>
      <c r="C1392" s="645" t="s">
        <v>4193</v>
      </c>
      <c r="D1392" s="671" t="s">
        <v>4219</v>
      </c>
      <c r="E1392" s="662" t="s">
        <v>4218</v>
      </c>
      <c r="F1392" s="651" t="s">
        <v>4210</v>
      </c>
      <c r="G1392" s="645">
        <v>12</v>
      </c>
      <c r="H1392" s="645">
        <v>7</v>
      </c>
      <c r="I1392" s="645">
        <v>12</v>
      </c>
      <c r="J1392" s="653">
        <v>50</v>
      </c>
      <c r="K1392" s="1413">
        <v>4.16</v>
      </c>
      <c r="L1392" s="647" t="s">
        <v>3407</v>
      </c>
    </row>
    <row r="1393" spans="1:12" s="648" customFormat="1" ht="25.2" customHeight="1">
      <c r="A1393" s="645" t="s">
        <v>4220</v>
      </c>
      <c r="B1393" s="645" t="s">
        <v>4221</v>
      </c>
      <c r="C1393" s="645" t="s">
        <v>1041</v>
      </c>
      <c r="D1393" s="645" t="s">
        <v>4222</v>
      </c>
      <c r="E1393" s="662" t="s">
        <v>4223</v>
      </c>
      <c r="F1393" s="645" t="s">
        <v>738</v>
      </c>
      <c r="G1393" s="645">
        <v>1</v>
      </c>
      <c r="H1393" s="663">
        <v>3</v>
      </c>
      <c r="I1393" s="654">
        <v>4</v>
      </c>
      <c r="J1393" s="654">
        <v>50</v>
      </c>
      <c r="K1393" s="1416">
        <v>12.5</v>
      </c>
      <c r="L1393" s="647" t="s">
        <v>4224</v>
      </c>
    </row>
    <row r="1394" spans="1:12" s="648" customFormat="1" ht="25.2" customHeight="1">
      <c r="A1394" s="645" t="s">
        <v>4220</v>
      </c>
      <c r="B1394" s="645" t="s">
        <v>4221</v>
      </c>
      <c r="C1394" s="645" t="s">
        <v>1041</v>
      </c>
      <c r="D1394" s="646" t="s">
        <v>4225</v>
      </c>
      <c r="E1394" s="646" t="s">
        <v>4226</v>
      </c>
      <c r="F1394" s="646" t="s">
        <v>738</v>
      </c>
      <c r="G1394" s="680">
        <v>1</v>
      </c>
      <c r="H1394" s="663">
        <v>3</v>
      </c>
      <c r="I1394" s="654">
        <v>4</v>
      </c>
      <c r="J1394" s="654">
        <v>50</v>
      </c>
      <c r="K1394" s="1416">
        <v>12.5</v>
      </c>
      <c r="L1394" s="647" t="s">
        <v>4224</v>
      </c>
    </row>
    <row r="1395" spans="1:12" s="648" customFormat="1" ht="25.2" customHeight="1">
      <c r="A1395" s="645" t="s">
        <v>4227</v>
      </c>
      <c r="B1395" s="645" t="s">
        <v>4070</v>
      </c>
      <c r="C1395" s="645" t="s">
        <v>1041</v>
      </c>
      <c r="D1395" s="645" t="s">
        <v>4228</v>
      </c>
      <c r="E1395" s="645" t="s">
        <v>4072</v>
      </c>
      <c r="F1395" s="645" t="s">
        <v>738</v>
      </c>
      <c r="G1395" s="681">
        <v>9</v>
      </c>
      <c r="H1395" s="652">
        <v>9</v>
      </c>
      <c r="I1395" s="654">
        <v>13</v>
      </c>
      <c r="J1395" s="654">
        <v>50</v>
      </c>
      <c r="K1395" s="1416">
        <v>5.55</v>
      </c>
      <c r="L1395" s="647" t="s">
        <v>4224</v>
      </c>
    </row>
    <row r="1396" spans="1:12" s="648" customFormat="1" ht="25.2" customHeight="1">
      <c r="A1396" s="645" t="s">
        <v>4227</v>
      </c>
      <c r="B1396" s="645" t="s">
        <v>4070</v>
      </c>
      <c r="C1396" s="645" t="s">
        <v>1041</v>
      </c>
      <c r="D1396" s="645" t="s">
        <v>4229</v>
      </c>
      <c r="E1396" s="645" t="s">
        <v>4230</v>
      </c>
      <c r="F1396" s="645" t="s">
        <v>738</v>
      </c>
      <c r="G1396" s="681">
        <v>9</v>
      </c>
      <c r="H1396" s="652">
        <v>9</v>
      </c>
      <c r="I1396" s="654">
        <v>13</v>
      </c>
      <c r="J1396" s="654">
        <v>50</v>
      </c>
      <c r="K1396" s="1416">
        <v>5.55</v>
      </c>
      <c r="L1396" s="647" t="s">
        <v>4224</v>
      </c>
    </row>
    <row r="1397" spans="1:12" s="648" customFormat="1" ht="25.2" customHeight="1">
      <c r="A1397" s="645" t="s">
        <v>4231</v>
      </c>
      <c r="B1397" s="646" t="s">
        <v>4232</v>
      </c>
      <c r="C1397" s="645" t="s">
        <v>1041</v>
      </c>
      <c r="D1397" s="645" t="s">
        <v>4233</v>
      </c>
      <c r="E1397" s="662" t="s">
        <v>1191</v>
      </c>
      <c r="F1397" s="645" t="s">
        <v>738</v>
      </c>
      <c r="G1397" s="645">
        <v>8</v>
      </c>
      <c r="H1397" s="645">
        <v>1</v>
      </c>
      <c r="I1397" s="645">
        <v>8</v>
      </c>
      <c r="J1397" s="645">
        <v>50</v>
      </c>
      <c r="K1397" s="1413">
        <v>6.25</v>
      </c>
      <c r="L1397" s="647" t="s">
        <v>3671</v>
      </c>
    </row>
    <row r="1398" spans="1:12" s="648" customFormat="1" ht="25.2" customHeight="1">
      <c r="A1398" s="646" t="s">
        <v>4234</v>
      </c>
      <c r="B1398" s="649" t="s">
        <v>4235</v>
      </c>
      <c r="C1398" s="646" t="s">
        <v>1041</v>
      </c>
      <c r="D1398" s="645" t="s">
        <v>4236</v>
      </c>
      <c r="E1398" s="662" t="s">
        <v>4237</v>
      </c>
      <c r="F1398" s="651" t="s">
        <v>738</v>
      </c>
      <c r="G1398" s="652">
        <v>8</v>
      </c>
      <c r="H1398" s="652">
        <v>1</v>
      </c>
      <c r="I1398" s="652">
        <v>10</v>
      </c>
      <c r="J1398" s="653">
        <v>50</v>
      </c>
      <c r="K1398" s="1413">
        <v>6.25</v>
      </c>
      <c r="L1398" s="647" t="s">
        <v>3671</v>
      </c>
    </row>
    <row r="1399" spans="1:12" s="648" customFormat="1" ht="25.2" customHeight="1">
      <c r="A1399" s="645" t="s">
        <v>3879</v>
      </c>
      <c r="B1399" s="646" t="s">
        <v>3880</v>
      </c>
      <c r="C1399" s="646" t="s">
        <v>1041</v>
      </c>
      <c r="D1399" s="645" t="s">
        <v>3881</v>
      </c>
      <c r="E1399" s="662" t="s">
        <v>3882</v>
      </c>
      <c r="F1399" s="651" t="s">
        <v>738</v>
      </c>
      <c r="G1399" s="652">
        <v>2</v>
      </c>
      <c r="H1399" s="652">
        <v>2</v>
      </c>
      <c r="I1399" s="652">
        <v>3</v>
      </c>
      <c r="J1399" s="653">
        <v>50</v>
      </c>
      <c r="K1399" s="1413">
        <v>25</v>
      </c>
      <c r="L1399" s="647" t="s">
        <v>3671</v>
      </c>
    </row>
    <row r="1400" spans="1:12" s="648" customFormat="1" ht="25.2" customHeight="1">
      <c r="A1400" s="645" t="s">
        <v>3879</v>
      </c>
      <c r="B1400" s="646" t="s">
        <v>3880</v>
      </c>
      <c r="C1400" s="646" t="s">
        <v>1041</v>
      </c>
      <c r="D1400" s="645" t="s">
        <v>3883</v>
      </c>
      <c r="E1400" s="662" t="s">
        <v>3486</v>
      </c>
      <c r="F1400" s="651" t="s">
        <v>738</v>
      </c>
      <c r="G1400" s="645">
        <v>2</v>
      </c>
      <c r="H1400" s="645">
        <v>2</v>
      </c>
      <c r="I1400" s="645">
        <v>3</v>
      </c>
      <c r="J1400" s="653">
        <v>50</v>
      </c>
      <c r="K1400" s="1413">
        <v>25</v>
      </c>
      <c r="L1400" s="647" t="s">
        <v>3671</v>
      </c>
    </row>
    <row r="1401" spans="1:12" s="648" customFormat="1" ht="25.2" customHeight="1">
      <c r="A1401" s="645" t="s">
        <v>3879</v>
      </c>
      <c r="B1401" s="646" t="s">
        <v>3880</v>
      </c>
      <c r="C1401" s="645" t="s">
        <v>1041</v>
      </c>
      <c r="D1401" s="645" t="s">
        <v>3884</v>
      </c>
      <c r="E1401" s="645" t="s">
        <v>3885</v>
      </c>
      <c r="F1401" s="651" t="s">
        <v>738</v>
      </c>
      <c r="G1401" s="645">
        <v>2</v>
      </c>
      <c r="H1401" s="645">
        <v>2</v>
      </c>
      <c r="I1401" s="645">
        <v>3</v>
      </c>
      <c r="J1401" s="653">
        <v>50</v>
      </c>
      <c r="K1401" s="1413">
        <v>25</v>
      </c>
      <c r="L1401" s="647" t="s">
        <v>3671</v>
      </c>
    </row>
    <row r="1402" spans="1:12" s="648" customFormat="1" ht="25.2" customHeight="1">
      <c r="A1402" s="645" t="s">
        <v>3879</v>
      </c>
      <c r="B1402" s="646" t="s">
        <v>3880</v>
      </c>
      <c r="C1402" s="645" t="s">
        <v>1041</v>
      </c>
      <c r="D1402" s="645" t="s">
        <v>3886</v>
      </c>
      <c r="E1402" s="662" t="s">
        <v>3887</v>
      </c>
      <c r="F1402" s="651" t="s">
        <v>738</v>
      </c>
      <c r="G1402" s="645">
        <v>2</v>
      </c>
      <c r="H1402" s="645">
        <v>2</v>
      </c>
      <c r="I1402" s="645">
        <v>3</v>
      </c>
      <c r="J1402" s="653">
        <v>50</v>
      </c>
      <c r="K1402" s="1413">
        <v>25</v>
      </c>
      <c r="L1402" s="647" t="s">
        <v>3671</v>
      </c>
    </row>
    <row r="1403" spans="1:12" s="648" customFormat="1" ht="25.2" customHeight="1">
      <c r="A1403" s="645" t="s">
        <v>3879</v>
      </c>
      <c r="B1403" s="646" t="s">
        <v>3880</v>
      </c>
      <c r="C1403" s="645" t="s">
        <v>1041</v>
      </c>
      <c r="D1403" s="645" t="s">
        <v>3888</v>
      </c>
      <c r="E1403" s="662" t="s">
        <v>3889</v>
      </c>
      <c r="F1403" s="651" t="s">
        <v>738</v>
      </c>
      <c r="G1403" s="645">
        <v>2</v>
      </c>
      <c r="H1403" s="645">
        <v>2</v>
      </c>
      <c r="I1403" s="645">
        <v>3</v>
      </c>
      <c r="J1403" s="653">
        <v>50</v>
      </c>
      <c r="K1403" s="1413">
        <v>25</v>
      </c>
      <c r="L1403" s="647" t="s">
        <v>3671</v>
      </c>
    </row>
    <row r="1404" spans="1:12" s="648" customFormat="1" ht="25.2" customHeight="1">
      <c r="A1404" s="645" t="s">
        <v>3879</v>
      </c>
      <c r="B1404" s="646" t="s">
        <v>3880</v>
      </c>
      <c r="C1404" s="645" t="s">
        <v>1041</v>
      </c>
      <c r="D1404" s="645" t="s">
        <v>3890</v>
      </c>
      <c r="E1404" s="662" t="s">
        <v>3891</v>
      </c>
      <c r="F1404" s="651" t="s">
        <v>738</v>
      </c>
      <c r="G1404" s="645">
        <v>2</v>
      </c>
      <c r="H1404" s="645">
        <v>2</v>
      </c>
      <c r="I1404" s="645">
        <v>3</v>
      </c>
      <c r="J1404" s="653">
        <v>50</v>
      </c>
      <c r="K1404" s="1413">
        <v>25</v>
      </c>
      <c r="L1404" s="647" t="s">
        <v>3671</v>
      </c>
    </row>
    <row r="1405" spans="1:12" s="648" customFormat="1" ht="25.2" customHeight="1">
      <c r="A1405" s="645" t="s">
        <v>3853</v>
      </c>
      <c r="B1405" s="645" t="s">
        <v>3854</v>
      </c>
      <c r="C1405" s="645" t="s">
        <v>1041</v>
      </c>
      <c r="D1405" s="645" t="s">
        <v>3855</v>
      </c>
      <c r="E1405" s="662" t="s">
        <v>3856</v>
      </c>
      <c r="F1405" s="651" t="s">
        <v>738</v>
      </c>
      <c r="G1405" s="645">
        <v>7</v>
      </c>
      <c r="H1405" s="645">
        <v>4</v>
      </c>
      <c r="I1405" s="645">
        <v>7</v>
      </c>
      <c r="J1405" s="653">
        <v>50</v>
      </c>
      <c r="K1405" s="1413">
        <v>12.5</v>
      </c>
      <c r="L1405" s="647" t="s">
        <v>3671</v>
      </c>
    </row>
    <row r="1406" spans="1:12" s="648" customFormat="1" ht="25.2" customHeight="1">
      <c r="A1406" s="645" t="s">
        <v>3853</v>
      </c>
      <c r="B1406" s="645" t="s">
        <v>3854</v>
      </c>
      <c r="C1406" s="645" t="s">
        <v>1041</v>
      </c>
      <c r="D1406" s="645" t="s">
        <v>3857</v>
      </c>
      <c r="E1406" s="662" t="s">
        <v>3858</v>
      </c>
      <c r="F1406" s="651" t="s">
        <v>738</v>
      </c>
      <c r="G1406" s="645">
        <v>7</v>
      </c>
      <c r="H1406" s="645">
        <v>4</v>
      </c>
      <c r="I1406" s="645">
        <v>7</v>
      </c>
      <c r="J1406" s="653">
        <v>50</v>
      </c>
      <c r="K1406" s="1413">
        <v>12.5</v>
      </c>
      <c r="L1406" s="647" t="s">
        <v>3671</v>
      </c>
    </row>
    <row r="1407" spans="1:12" s="648" customFormat="1" ht="25.2" customHeight="1">
      <c r="A1407" s="645" t="s">
        <v>3853</v>
      </c>
      <c r="B1407" s="645" t="s">
        <v>3854</v>
      </c>
      <c r="C1407" s="645" t="s">
        <v>1041</v>
      </c>
      <c r="D1407" s="645" t="s">
        <v>3859</v>
      </c>
      <c r="E1407" s="662" t="s">
        <v>3860</v>
      </c>
      <c r="F1407" s="651" t="s">
        <v>738</v>
      </c>
      <c r="G1407" s="645">
        <v>7</v>
      </c>
      <c r="H1407" s="645">
        <v>4</v>
      </c>
      <c r="I1407" s="645">
        <v>7</v>
      </c>
      <c r="J1407" s="653">
        <v>50</v>
      </c>
      <c r="K1407" s="1413">
        <v>12.5</v>
      </c>
      <c r="L1407" s="647" t="s">
        <v>3671</v>
      </c>
    </row>
    <row r="1408" spans="1:12" s="648" customFormat="1" ht="25.2" customHeight="1">
      <c r="A1408" s="645" t="s">
        <v>3853</v>
      </c>
      <c r="B1408" s="645" t="s">
        <v>3854</v>
      </c>
      <c r="C1408" s="645" t="s">
        <v>1041</v>
      </c>
      <c r="D1408" s="645" t="s">
        <v>3861</v>
      </c>
      <c r="E1408" s="662" t="s">
        <v>3862</v>
      </c>
      <c r="F1408" s="651" t="s">
        <v>738</v>
      </c>
      <c r="G1408" s="645">
        <v>7</v>
      </c>
      <c r="H1408" s="645">
        <v>4</v>
      </c>
      <c r="I1408" s="645">
        <v>7</v>
      </c>
      <c r="J1408" s="653">
        <v>50</v>
      </c>
      <c r="K1408" s="1413">
        <v>12.2</v>
      </c>
      <c r="L1408" s="647" t="s">
        <v>3671</v>
      </c>
    </row>
    <row r="1409" spans="1:12" s="648" customFormat="1" ht="25.2" customHeight="1">
      <c r="A1409" s="645" t="s">
        <v>3853</v>
      </c>
      <c r="B1409" s="645" t="s">
        <v>3854</v>
      </c>
      <c r="C1409" s="645" t="s">
        <v>1041</v>
      </c>
      <c r="D1409" s="645" t="s">
        <v>3863</v>
      </c>
      <c r="E1409" s="662" t="s">
        <v>3864</v>
      </c>
      <c r="F1409" s="651" t="s">
        <v>738</v>
      </c>
      <c r="G1409" s="645">
        <v>7</v>
      </c>
      <c r="H1409" s="645">
        <v>4</v>
      </c>
      <c r="I1409" s="645">
        <v>7</v>
      </c>
      <c r="J1409" s="653">
        <v>50</v>
      </c>
      <c r="K1409" s="1413">
        <v>12.5</v>
      </c>
      <c r="L1409" s="647" t="s">
        <v>3671</v>
      </c>
    </row>
    <row r="1410" spans="1:12" s="648" customFormat="1" ht="25.2" customHeight="1">
      <c r="A1410" s="645" t="s">
        <v>3892</v>
      </c>
      <c r="B1410" s="645" t="s">
        <v>3893</v>
      </c>
      <c r="C1410" s="645" t="s">
        <v>1041</v>
      </c>
      <c r="D1410" s="645" t="s">
        <v>3855</v>
      </c>
      <c r="E1410" s="662" t="s">
        <v>3856</v>
      </c>
      <c r="F1410" s="651" t="s">
        <v>738</v>
      </c>
      <c r="G1410" s="645">
        <v>3</v>
      </c>
      <c r="H1410" s="645">
        <v>3</v>
      </c>
      <c r="I1410" s="645">
        <v>3</v>
      </c>
      <c r="J1410" s="653">
        <v>50</v>
      </c>
      <c r="K1410" s="1413">
        <v>16.670000000000002</v>
      </c>
      <c r="L1410" s="647" t="s">
        <v>3671</v>
      </c>
    </row>
    <row r="1411" spans="1:12" s="648" customFormat="1" ht="25.2" customHeight="1">
      <c r="A1411" s="645" t="s">
        <v>3892</v>
      </c>
      <c r="B1411" s="645" t="s">
        <v>3893</v>
      </c>
      <c r="C1411" s="645" t="s">
        <v>1041</v>
      </c>
      <c r="D1411" s="645" t="s">
        <v>3857</v>
      </c>
      <c r="E1411" s="662" t="s">
        <v>3858</v>
      </c>
      <c r="F1411" s="651" t="s">
        <v>738</v>
      </c>
      <c r="G1411" s="645">
        <v>3</v>
      </c>
      <c r="H1411" s="645">
        <v>3</v>
      </c>
      <c r="I1411" s="645">
        <v>3</v>
      </c>
      <c r="J1411" s="653">
        <v>50</v>
      </c>
      <c r="K1411" s="1413">
        <v>16.670000000000002</v>
      </c>
      <c r="L1411" s="647" t="s">
        <v>3671</v>
      </c>
    </row>
    <row r="1412" spans="1:12" s="648" customFormat="1" ht="25.2" customHeight="1">
      <c r="A1412" s="645" t="s">
        <v>3892</v>
      </c>
      <c r="B1412" s="645" t="s">
        <v>3893</v>
      </c>
      <c r="C1412" s="645" t="s">
        <v>1041</v>
      </c>
      <c r="D1412" s="645" t="s">
        <v>3881</v>
      </c>
      <c r="E1412" s="668" t="s">
        <v>3882</v>
      </c>
      <c r="F1412" s="651" t="s">
        <v>738</v>
      </c>
      <c r="G1412" s="645">
        <v>3</v>
      </c>
      <c r="H1412" s="645">
        <v>3</v>
      </c>
      <c r="I1412" s="645">
        <v>3</v>
      </c>
      <c r="J1412" s="653">
        <v>50</v>
      </c>
      <c r="K1412" s="1413">
        <v>16.670000000000002</v>
      </c>
      <c r="L1412" s="647" t="s">
        <v>3671</v>
      </c>
    </row>
    <row r="1413" spans="1:12" s="648" customFormat="1" ht="25.2" customHeight="1">
      <c r="A1413" s="645" t="s">
        <v>3892</v>
      </c>
      <c r="B1413" s="645" t="s">
        <v>3893</v>
      </c>
      <c r="C1413" s="645" t="s">
        <v>1041</v>
      </c>
      <c r="D1413" s="645" t="s">
        <v>3894</v>
      </c>
      <c r="E1413" s="662" t="s">
        <v>3895</v>
      </c>
      <c r="F1413" s="651" t="s">
        <v>738</v>
      </c>
      <c r="G1413" s="645">
        <v>3</v>
      </c>
      <c r="H1413" s="645">
        <v>3</v>
      </c>
      <c r="I1413" s="645">
        <v>3</v>
      </c>
      <c r="J1413" s="653">
        <v>50</v>
      </c>
      <c r="K1413" s="1413">
        <v>16.670000000000002</v>
      </c>
      <c r="L1413" s="647" t="s">
        <v>3671</v>
      </c>
    </row>
    <row r="1414" spans="1:12" s="648" customFormat="1" ht="25.2" customHeight="1">
      <c r="A1414" s="645" t="s">
        <v>3865</v>
      </c>
      <c r="B1414" s="645" t="s">
        <v>3866</v>
      </c>
      <c r="C1414" s="645" t="s">
        <v>1041</v>
      </c>
      <c r="D1414" s="645" t="s">
        <v>3867</v>
      </c>
      <c r="E1414" s="662" t="s">
        <v>3868</v>
      </c>
      <c r="F1414" s="651" t="s">
        <v>738</v>
      </c>
      <c r="G1414" s="645">
        <v>7</v>
      </c>
      <c r="H1414" s="645">
        <v>6</v>
      </c>
      <c r="I1414" s="645">
        <v>7</v>
      </c>
      <c r="J1414" s="653">
        <v>50</v>
      </c>
      <c r="K1414" s="1413">
        <v>8.33</v>
      </c>
      <c r="L1414" s="647" t="s">
        <v>3671</v>
      </c>
    </row>
    <row r="1415" spans="1:12" s="648" customFormat="1" ht="25.2" customHeight="1">
      <c r="A1415" s="645" t="s">
        <v>4238</v>
      </c>
      <c r="B1415" s="645" t="s">
        <v>4239</v>
      </c>
      <c r="C1415" s="645" t="s">
        <v>1041</v>
      </c>
      <c r="D1415" s="645" t="s">
        <v>4240</v>
      </c>
      <c r="E1415" s="662" t="s">
        <v>4241</v>
      </c>
      <c r="F1415" s="651" t="s">
        <v>738</v>
      </c>
      <c r="G1415" s="645">
        <v>6</v>
      </c>
      <c r="H1415" s="645">
        <v>6</v>
      </c>
      <c r="I1415" s="645">
        <v>6</v>
      </c>
      <c r="J1415" s="653">
        <v>50</v>
      </c>
      <c r="K1415" s="1413">
        <v>8.33</v>
      </c>
      <c r="L1415" s="647" t="s">
        <v>3671</v>
      </c>
    </row>
    <row r="1416" spans="1:12" s="648" customFormat="1" ht="25.2" customHeight="1">
      <c r="A1416" s="645" t="s">
        <v>4238</v>
      </c>
      <c r="B1416" s="645" t="s">
        <v>4239</v>
      </c>
      <c r="C1416" s="645" t="s">
        <v>1041</v>
      </c>
      <c r="D1416" s="645" t="s">
        <v>4242</v>
      </c>
      <c r="E1416" s="662" t="s">
        <v>4243</v>
      </c>
      <c r="F1416" s="651" t="s">
        <v>738</v>
      </c>
      <c r="G1416" s="645">
        <v>6</v>
      </c>
      <c r="H1416" s="645">
        <v>6</v>
      </c>
      <c r="I1416" s="645">
        <v>6</v>
      </c>
      <c r="J1416" s="653">
        <v>50</v>
      </c>
      <c r="K1416" s="1413">
        <v>8.33</v>
      </c>
      <c r="L1416" s="647" t="s">
        <v>3671</v>
      </c>
    </row>
    <row r="1417" spans="1:12" s="648" customFormat="1" ht="25.2" customHeight="1">
      <c r="A1417" s="645" t="s">
        <v>4238</v>
      </c>
      <c r="B1417" s="645" t="s">
        <v>4239</v>
      </c>
      <c r="C1417" s="645" t="s">
        <v>1041</v>
      </c>
      <c r="D1417" s="645" t="s">
        <v>4244</v>
      </c>
      <c r="E1417" s="662" t="s">
        <v>4245</v>
      </c>
      <c r="F1417" s="651" t="s">
        <v>738</v>
      </c>
      <c r="G1417" s="645">
        <v>6</v>
      </c>
      <c r="H1417" s="645">
        <v>6</v>
      </c>
      <c r="I1417" s="645">
        <v>6</v>
      </c>
      <c r="J1417" s="653">
        <v>50</v>
      </c>
      <c r="K1417" s="1413">
        <v>8.33</v>
      </c>
      <c r="L1417" s="647" t="s">
        <v>3671</v>
      </c>
    </row>
    <row r="1418" spans="1:12" s="648" customFormat="1" ht="25.2" customHeight="1">
      <c r="A1418" s="645" t="s">
        <v>4238</v>
      </c>
      <c r="B1418" s="645" t="s">
        <v>4239</v>
      </c>
      <c r="C1418" s="645" t="s">
        <v>1041</v>
      </c>
      <c r="D1418" s="645" t="s">
        <v>4246</v>
      </c>
      <c r="E1418" s="662" t="s">
        <v>4247</v>
      </c>
      <c r="F1418" s="651" t="s">
        <v>738</v>
      </c>
      <c r="G1418" s="645">
        <v>6</v>
      </c>
      <c r="H1418" s="645">
        <v>6</v>
      </c>
      <c r="I1418" s="645">
        <v>6</v>
      </c>
      <c r="J1418" s="653">
        <v>50</v>
      </c>
      <c r="K1418" s="1413">
        <v>8.33</v>
      </c>
      <c r="L1418" s="647" t="s">
        <v>3671</v>
      </c>
    </row>
    <row r="1419" spans="1:12" s="648" customFormat="1" ht="25.2" customHeight="1">
      <c r="A1419" s="645" t="s">
        <v>4238</v>
      </c>
      <c r="B1419" s="645" t="s">
        <v>4239</v>
      </c>
      <c r="C1419" s="645" t="s">
        <v>1041</v>
      </c>
      <c r="D1419" s="645" t="s">
        <v>4248</v>
      </c>
      <c r="E1419" s="662" t="s">
        <v>4249</v>
      </c>
      <c r="F1419" s="651" t="s">
        <v>738</v>
      </c>
      <c r="G1419" s="645">
        <v>6</v>
      </c>
      <c r="H1419" s="645">
        <v>6</v>
      </c>
      <c r="I1419" s="645">
        <v>6</v>
      </c>
      <c r="J1419" s="653">
        <v>50</v>
      </c>
      <c r="K1419" s="1413">
        <v>8.33</v>
      </c>
      <c r="L1419" s="647" t="s">
        <v>3671</v>
      </c>
    </row>
    <row r="1420" spans="1:12" s="648" customFormat="1" ht="25.2" customHeight="1">
      <c r="A1420" s="645" t="s">
        <v>4238</v>
      </c>
      <c r="B1420" s="645" t="s">
        <v>4239</v>
      </c>
      <c r="C1420" s="645" t="s">
        <v>1041</v>
      </c>
      <c r="D1420" s="645" t="s">
        <v>4250</v>
      </c>
      <c r="E1420" s="662" t="s">
        <v>4251</v>
      </c>
      <c r="F1420" s="651" t="s">
        <v>738</v>
      </c>
      <c r="G1420" s="645">
        <v>6</v>
      </c>
      <c r="H1420" s="645">
        <v>6</v>
      </c>
      <c r="I1420" s="645">
        <v>6</v>
      </c>
      <c r="J1420" s="653">
        <v>50</v>
      </c>
      <c r="K1420" s="1413">
        <v>8.33</v>
      </c>
      <c r="L1420" s="647" t="s">
        <v>3671</v>
      </c>
    </row>
    <row r="1421" spans="1:12" s="648" customFormat="1" ht="25.2" customHeight="1">
      <c r="A1421" s="645" t="s">
        <v>4238</v>
      </c>
      <c r="B1421" s="645" t="s">
        <v>4239</v>
      </c>
      <c r="C1421" s="645" t="s">
        <v>1041</v>
      </c>
      <c r="D1421" s="645" t="s">
        <v>4252</v>
      </c>
      <c r="E1421" s="662" t="s">
        <v>4253</v>
      </c>
      <c r="F1421" s="651" t="s">
        <v>738</v>
      </c>
      <c r="G1421" s="645">
        <v>6</v>
      </c>
      <c r="H1421" s="645">
        <v>6</v>
      </c>
      <c r="I1421" s="645">
        <v>6</v>
      </c>
      <c r="J1421" s="653">
        <v>50</v>
      </c>
      <c r="K1421" s="1413">
        <v>8.33</v>
      </c>
      <c r="L1421" s="647" t="s">
        <v>3671</v>
      </c>
    </row>
    <row r="1422" spans="1:12" s="648" customFormat="1" ht="25.2" customHeight="1">
      <c r="A1422" s="645" t="s">
        <v>4238</v>
      </c>
      <c r="B1422" s="645" t="s">
        <v>4239</v>
      </c>
      <c r="C1422" s="645" t="s">
        <v>1041</v>
      </c>
      <c r="D1422" s="645" t="s">
        <v>4254</v>
      </c>
      <c r="E1422" s="662" t="s">
        <v>4255</v>
      </c>
      <c r="F1422" s="651" t="s">
        <v>738</v>
      </c>
      <c r="G1422" s="645">
        <v>6</v>
      </c>
      <c r="H1422" s="645">
        <v>6</v>
      </c>
      <c r="I1422" s="645">
        <v>6</v>
      </c>
      <c r="J1422" s="653">
        <v>50</v>
      </c>
      <c r="K1422" s="1413">
        <v>8.33</v>
      </c>
      <c r="L1422" s="647" t="s">
        <v>3671</v>
      </c>
    </row>
    <row r="1423" spans="1:12" s="648" customFormat="1" ht="25.2" customHeight="1">
      <c r="A1423" s="645" t="s">
        <v>4238</v>
      </c>
      <c r="B1423" s="645" t="s">
        <v>4239</v>
      </c>
      <c r="C1423" s="645" t="s">
        <v>1041</v>
      </c>
      <c r="D1423" s="645" t="s">
        <v>4256</v>
      </c>
      <c r="E1423" s="662" t="s">
        <v>4257</v>
      </c>
      <c r="F1423" s="651" t="s">
        <v>738</v>
      </c>
      <c r="G1423" s="645">
        <v>6</v>
      </c>
      <c r="H1423" s="645">
        <v>6</v>
      </c>
      <c r="I1423" s="645">
        <v>6</v>
      </c>
      <c r="J1423" s="653">
        <v>50</v>
      </c>
      <c r="K1423" s="1413">
        <v>8.33</v>
      </c>
      <c r="L1423" s="647" t="s">
        <v>3671</v>
      </c>
    </row>
    <row r="1424" spans="1:12" s="648" customFormat="1" ht="25.2" customHeight="1">
      <c r="A1424" s="645" t="s">
        <v>4238</v>
      </c>
      <c r="B1424" s="645" t="s">
        <v>4239</v>
      </c>
      <c r="C1424" s="645" t="s">
        <v>1041</v>
      </c>
      <c r="D1424" s="645" t="s">
        <v>4258</v>
      </c>
      <c r="E1424" s="662" t="s">
        <v>4259</v>
      </c>
      <c r="F1424" s="651" t="s">
        <v>738</v>
      </c>
      <c r="G1424" s="645">
        <v>6</v>
      </c>
      <c r="H1424" s="645">
        <v>6</v>
      </c>
      <c r="I1424" s="645">
        <v>6</v>
      </c>
      <c r="J1424" s="653">
        <v>50</v>
      </c>
      <c r="K1424" s="1413">
        <v>8.33</v>
      </c>
      <c r="L1424" s="647" t="s">
        <v>3671</v>
      </c>
    </row>
    <row r="1425" spans="1:12" s="648" customFormat="1" ht="25.2" customHeight="1">
      <c r="A1425" s="645" t="s">
        <v>4238</v>
      </c>
      <c r="B1425" s="645" t="s">
        <v>4239</v>
      </c>
      <c r="C1425" s="645" t="s">
        <v>1041</v>
      </c>
      <c r="D1425" s="645" t="s">
        <v>4260</v>
      </c>
      <c r="E1425" s="662" t="s">
        <v>4261</v>
      </c>
      <c r="F1425" s="651" t="s">
        <v>738</v>
      </c>
      <c r="G1425" s="645">
        <v>6</v>
      </c>
      <c r="H1425" s="645">
        <v>6</v>
      </c>
      <c r="I1425" s="645">
        <v>6</v>
      </c>
      <c r="J1425" s="653">
        <v>50</v>
      </c>
      <c r="K1425" s="1413">
        <v>8.33</v>
      </c>
      <c r="L1425" s="647" t="s">
        <v>3671</v>
      </c>
    </row>
    <row r="1426" spans="1:12" s="648" customFormat="1" ht="25.2" customHeight="1">
      <c r="A1426" s="645" t="s">
        <v>4238</v>
      </c>
      <c r="B1426" s="645" t="s">
        <v>4239</v>
      </c>
      <c r="C1426" s="645" t="s">
        <v>1041</v>
      </c>
      <c r="D1426" s="645" t="s">
        <v>4262</v>
      </c>
      <c r="E1426" s="662" t="s">
        <v>4263</v>
      </c>
      <c r="F1426" s="651" t="s">
        <v>738</v>
      </c>
      <c r="G1426" s="645">
        <v>6</v>
      </c>
      <c r="H1426" s="645">
        <v>6</v>
      </c>
      <c r="I1426" s="645">
        <v>6</v>
      </c>
      <c r="J1426" s="653">
        <v>50</v>
      </c>
      <c r="K1426" s="1413">
        <v>8.33</v>
      </c>
      <c r="L1426" s="647" t="s">
        <v>3671</v>
      </c>
    </row>
    <row r="1427" spans="1:12" s="648" customFormat="1" ht="25.2" customHeight="1">
      <c r="A1427" s="645" t="s">
        <v>4238</v>
      </c>
      <c r="B1427" s="645" t="s">
        <v>4239</v>
      </c>
      <c r="C1427" s="645" t="s">
        <v>1041</v>
      </c>
      <c r="D1427" s="645" t="s">
        <v>4264</v>
      </c>
      <c r="E1427" s="662" t="s">
        <v>4265</v>
      </c>
      <c r="F1427" s="651" t="s">
        <v>738</v>
      </c>
      <c r="G1427" s="645">
        <v>6</v>
      </c>
      <c r="H1427" s="645">
        <v>6</v>
      </c>
      <c r="I1427" s="645">
        <v>6</v>
      </c>
      <c r="J1427" s="653">
        <v>50</v>
      </c>
      <c r="K1427" s="1413">
        <v>8.33</v>
      </c>
      <c r="L1427" s="647" t="s">
        <v>3671</v>
      </c>
    </row>
    <row r="1428" spans="1:12" s="648" customFormat="1" ht="25.2" customHeight="1">
      <c r="A1428" s="645" t="s">
        <v>4238</v>
      </c>
      <c r="B1428" s="645" t="s">
        <v>4239</v>
      </c>
      <c r="C1428" s="645" t="s">
        <v>1041</v>
      </c>
      <c r="D1428" s="645" t="s">
        <v>4266</v>
      </c>
      <c r="E1428" s="662" t="s">
        <v>4267</v>
      </c>
      <c r="F1428" s="651" t="s">
        <v>738</v>
      </c>
      <c r="G1428" s="645">
        <v>6</v>
      </c>
      <c r="H1428" s="645">
        <v>6</v>
      </c>
      <c r="I1428" s="645">
        <v>6</v>
      </c>
      <c r="J1428" s="653">
        <v>50</v>
      </c>
      <c r="K1428" s="1413">
        <v>8.33</v>
      </c>
      <c r="L1428" s="647" t="s">
        <v>3671</v>
      </c>
    </row>
    <row r="1429" spans="1:12" s="648" customFormat="1" ht="25.2" customHeight="1">
      <c r="A1429" s="645" t="s">
        <v>4238</v>
      </c>
      <c r="B1429" s="645" t="s">
        <v>4239</v>
      </c>
      <c r="C1429" s="645" t="s">
        <v>1041</v>
      </c>
      <c r="D1429" s="645" t="s">
        <v>4268</v>
      </c>
      <c r="E1429" s="662" t="s">
        <v>4269</v>
      </c>
      <c r="F1429" s="651" t="s">
        <v>738</v>
      </c>
      <c r="G1429" s="645">
        <v>6</v>
      </c>
      <c r="H1429" s="645">
        <v>6</v>
      </c>
      <c r="I1429" s="645">
        <v>6</v>
      </c>
      <c r="J1429" s="653">
        <v>50</v>
      </c>
      <c r="K1429" s="1413">
        <v>8.33</v>
      </c>
      <c r="L1429" s="647" t="s">
        <v>3671</v>
      </c>
    </row>
    <row r="1430" spans="1:12" s="648" customFormat="1" ht="25.2" customHeight="1">
      <c r="A1430" s="645" t="s">
        <v>4238</v>
      </c>
      <c r="B1430" s="645" t="s">
        <v>4239</v>
      </c>
      <c r="C1430" s="645" t="s">
        <v>1041</v>
      </c>
      <c r="D1430" s="645" t="s">
        <v>4270</v>
      </c>
      <c r="E1430" s="662" t="s">
        <v>4271</v>
      </c>
      <c r="F1430" s="651" t="s">
        <v>738</v>
      </c>
      <c r="G1430" s="645">
        <v>6</v>
      </c>
      <c r="H1430" s="645">
        <v>6</v>
      </c>
      <c r="I1430" s="645">
        <v>6</v>
      </c>
      <c r="J1430" s="653">
        <v>50</v>
      </c>
      <c r="K1430" s="1413">
        <v>8.33</v>
      </c>
      <c r="L1430" s="647" t="s">
        <v>3671</v>
      </c>
    </row>
    <row r="1431" spans="1:12" s="648" customFormat="1" ht="25.2" customHeight="1">
      <c r="A1431" s="645" t="s">
        <v>4238</v>
      </c>
      <c r="B1431" s="645" t="s">
        <v>4239</v>
      </c>
      <c r="C1431" s="645" t="s">
        <v>1041</v>
      </c>
      <c r="D1431" s="645" t="s">
        <v>4272</v>
      </c>
      <c r="E1431" s="662" t="s">
        <v>3683</v>
      </c>
      <c r="F1431" s="651" t="s">
        <v>738</v>
      </c>
      <c r="G1431" s="645">
        <v>6</v>
      </c>
      <c r="H1431" s="645">
        <v>6</v>
      </c>
      <c r="I1431" s="645">
        <v>6</v>
      </c>
      <c r="J1431" s="653">
        <v>50</v>
      </c>
      <c r="K1431" s="1413">
        <v>8.33</v>
      </c>
      <c r="L1431" s="647" t="s">
        <v>3671</v>
      </c>
    </row>
    <row r="1432" spans="1:12" s="648" customFormat="1" ht="25.2" customHeight="1">
      <c r="A1432" s="645" t="s">
        <v>4238</v>
      </c>
      <c r="B1432" s="645" t="s">
        <v>4239</v>
      </c>
      <c r="C1432" s="645" t="s">
        <v>1041</v>
      </c>
      <c r="D1432" s="645" t="s">
        <v>4273</v>
      </c>
      <c r="E1432" s="662" t="s">
        <v>4274</v>
      </c>
      <c r="F1432" s="651" t="s">
        <v>738</v>
      </c>
      <c r="G1432" s="645">
        <v>6</v>
      </c>
      <c r="H1432" s="645">
        <v>6</v>
      </c>
      <c r="I1432" s="645">
        <v>6</v>
      </c>
      <c r="J1432" s="653">
        <v>50</v>
      </c>
      <c r="K1432" s="1413">
        <v>8.33</v>
      </c>
      <c r="L1432" s="647" t="s">
        <v>3671</v>
      </c>
    </row>
    <row r="1433" spans="1:12" s="648" customFormat="1" ht="25.2" customHeight="1">
      <c r="A1433" s="645" t="s">
        <v>4238</v>
      </c>
      <c r="B1433" s="645" t="s">
        <v>4239</v>
      </c>
      <c r="C1433" s="645" t="s">
        <v>1041</v>
      </c>
      <c r="D1433" s="645" t="s">
        <v>4275</v>
      </c>
      <c r="E1433" s="662" t="s">
        <v>4276</v>
      </c>
      <c r="F1433" s="651" t="s">
        <v>738</v>
      </c>
      <c r="G1433" s="645">
        <v>6</v>
      </c>
      <c r="H1433" s="645">
        <v>6</v>
      </c>
      <c r="I1433" s="645">
        <v>6</v>
      </c>
      <c r="J1433" s="653">
        <v>50</v>
      </c>
      <c r="K1433" s="1413">
        <v>8.33</v>
      </c>
      <c r="L1433" s="647" t="s">
        <v>3671</v>
      </c>
    </row>
    <row r="1434" spans="1:12" s="648" customFormat="1" ht="25.2" customHeight="1">
      <c r="A1434" s="645" t="s">
        <v>4238</v>
      </c>
      <c r="B1434" s="645" t="s">
        <v>4239</v>
      </c>
      <c r="C1434" s="645" t="s">
        <v>1041</v>
      </c>
      <c r="D1434" s="645" t="s">
        <v>4277</v>
      </c>
      <c r="E1434" s="662" t="s">
        <v>4278</v>
      </c>
      <c r="F1434" s="651" t="s">
        <v>738</v>
      </c>
      <c r="G1434" s="645">
        <v>6</v>
      </c>
      <c r="H1434" s="645">
        <v>6</v>
      </c>
      <c r="I1434" s="645">
        <v>6</v>
      </c>
      <c r="J1434" s="653">
        <v>50</v>
      </c>
      <c r="K1434" s="1413">
        <v>8.33</v>
      </c>
      <c r="L1434" s="647" t="s">
        <v>3671</v>
      </c>
    </row>
    <row r="1435" spans="1:12" s="648" customFormat="1" ht="25.2" customHeight="1">
      <c r="A1435" s="645" t="s">
        <v>4238</v>
      </c>
      <c r="B1435" s="645" t="s">
        <v>4239</v>
      </c>
      <c r="C1435" s="645" t="s">
        <v>1041</v>
      </c>
      <c r="D1435" s="645" t="s">
        <v>4279</v>
      </c>
      <c r="E1435" s="662" t="s">
        <v>4280</v>
      </c>
      <c r="F1435" s="651" t="s">
        <v>738</v>
      </c>
      <c r="G1435" s="645">
        <v>6</v>
      </c>
      <c r="H1435" s="645">
        <v>6</v>
      </c>
      <c r="I1435" s="645">
        <v>6</v>
      </c>
      <c r="J1435" s="653">
        <v>50</v>
      </c>
      <c r="K1435" s="1413">
        <v>8.33</v>
      </c>
      <c r="L1435" s="647" t="s">
        <v>3671</v>
      </c>
    </row>
    <row r="1436" spans="1:12" s="648" customFormat="1" ht="25.2" customHeight="1">
      <c r="A1436" s="645" t="s">
        <v>4238</v>
      </c>
      <c r="B1436" s="645" t="s">
        <v>4239</v>
      </c>
      <c r="C1436" s="645" t="s">
        <v>1041</v>
      </c>
      <c r="D1436" s="645" t="s">
        <v>4281</v>
      </c>
      <c r="E1436" s="662" t="s">
        <v>4282</v>
      </c>
      <c r="F1436" s="651" t="s">
        <v>738</v>
      </c>
      <c r="G1436" s="645">
        <v>6</v>
      </c>
      <c r="H1436" s="645">
        <v>6</v>
      </c>
      <c r="I1436" s="645">
        <v>6</v>
      </c>
      <c r="J1436" s="653">
        <v>50</v>
      </c>
      <c r="K1436" s="1413">
        <v>8.33</v>
      </c>
      <c r="L1436" s="647" t="s">
        <v>3671</v>
      </c>
    </row>
    <row r="1437" spans="1:12" s="648" customFormat="1" ht="25.2" customHeight="1">
      <c r="A1437" s="645" t="s">
        <v>4238</v>
      </c>
      <c r="B1437" s="645" t="s">
        <v>4239</v>
      </c>
      <c r="C1437" s="645" t="s">
        <v>1041</v>
      </c>
      <c r="D1437" s="645" t="s">
        <v>4283</v>
      </c>
      <c r="E1437" s="662" t="s">
        <v>4284</v>
      </c>
      <c r="F1437" s="651" t="s">
        <v>1171</v>
      </c>
      <c r="G1437" s="645">
        <v>6</v>
      </c>
      <c r="H1437" s="645">
        <v>6</v>
      </c>
      <c r="I1437" s="645">
        <v>6</v>
      </c>
      <c r="J1437" s="653">
        <v>50</v>
      </c>
      <c r="K1437" s="1413">
        <v>8.33</v>
      </c>
      <c r="L1437" s="647" t="s">
        <v>3671</v>
      </c>
    </row>
    <row r="1438" spans="1:12" s="648" customFormat="1" ht="25.2" customHeight="1">
      <c r="A1438" s="645" t="s">
        <v>4238</v>
      </c>
      <c r="B1438" s="645" t="s">
        <v>4239</v>
      </c>
      <c r="C1438" s="645" t="s">
        <v>1041</v>
      </c>
      <c r="D1438" s="645" t="s">
        <v>4285</v>
      </c>
      <c r="E1438" s="662" t="s">
        <v>4286</v>
      </c>
      <c r="F1438" s="651" t="s">
        <v>738</v>
      </c>
      <c r="G1438" s="645">
        <v>6</v>
      </c>
      <c r="H1438" s="645">
        <v>6</v>
      </c>
      <c r="I1438" s="645">
        <v>6</v>
      </c>
      <c r="J1438" s="653">
        <v>50</v>
      </c>
      <c r="K1438" s="1413">
        <v>8.33</v>
      </c>
      <c r="L1438" s="647" t="s">
        <v>3671</v>
      </c>
    </row>
    <row r="1439" spans="1:12" s="648" customFormat="1" ht="25.2" customHeight="1">
      <c r="A1439" s="645" t="s">
        <v>4238</v>
      </c>
      <c r="B1439" s="645" t="s">
        <v>4239</v>
      </c>
      <c r="C1439" s="645" t="s">
        <v>1041</v>
      </c>
      <c r="D1439" s="645" t="s">
        <v>4287</v>
      </c>
      <c r="E1439" s="662" t="s">
        <v>4288</v>
      </c>
      <c r="F1439" s="651" t="s">
        <v>1171</v>
      </c>
      <c r="G1439" s="645">
        <v>6</v>
      </c>
      <c r="H1439" s="645">
        <v>6</v>
      </c>
      <c r="I1439" s="645">
        <v>6</v>
      </c>
      <c r="J1439" s="653">
        <v>50</v>
      </c>
      <c r="K1439" s="1413">
        <v>8.33</v>
      </c>
      <c r="L1439" s="647" t="s">
        <v>3671</v>
      </c>
    </row>
    <row r="1440" spans="1:12" s="648" customFormat="1" ht="25.2" customHeight="1">
      <c r="A1440" s="645" t="s">
        <v>4238</v>
      </c>
      <c r="B1440" s="645" t="s">
        <v>4239</v>
      </c>
      <c r="C1440" s="645" t="s">
        <v>1041</v>
      </c>
      <c r="D1440" s="649" t="s">
        <v>4289</v>
      </c>
      <c r="E1440" s="668" t="s">
        <v>4290</v>
      </c>
      <c r="F1440" s="645" t="s">
        <v>738</v>
      </c>
      <c r="G1440" s="652">
        <v>6</v>
      </c>
      <c r="H1440" s="652">
        <v>6</v>
      </c>
      <c r="I1440" s="652">
        <v>6</v>
      </c>
      <c r="J1440" s="645">
        <v>50</v>
      </c>
      <c r="K1440" s="1413">
        <v>8.33</v>
      </c>
      <c r="L1440" s="647" t="s">
        <v>3671</v>
      </c>
    </row>
    <row r="1441" spans="1:12" s="648" customFormat="1" ht="25.2" customHeight="1">
      <c r="A1441" s="645" t="s">
        <v>3872</v>
      </c>
      <c r="B1441" s="645" t="s">
        <v>3873</v>
      </c>
      <c r="C1441" s="663" t="s">
        <v>1041</v>
      </c>
      <c r="D1441" s="658" t="s">
        <v>3874</v>
      </c>
      <c r="E1441" s="664" t="s">
        <v>3875</v>
      </c>
      <c r="F1441" s="665" t="s">
        <v>1171</v>
      </c>
      <c r="G1441" s="645">
        <v>3</v>
      </c>
      <c r="H1441" s="645">
        <v>3</v>
      </c>
      <c r="I1441" s="645">
        <v>3</v>
      </c>
      <c r="J1441" s="653">
        <v>50</v>
      </c>
      <c r="K1441" s="1413">
        <v>16.670000000000002</v>
      </c>
      <c r="L1441" s="647" t="s">
        <v>3671</v>
      </c>
    </row>
    <row r="1442" spans="1:12" s="648" customFormat="1" ht="25.2" customHeight="1">
      <c r="A1442" s="645" t="s">
        <v>3876</v>
      </c>
      <c r="B1442" s="645" t="s">
        <v>3468</v>
      </c>
      <c r="C1442" s="663" t="s">
        <v>1041</v>
      </c>
      <c r="D1442" s="666" t="s">
        <v>3877</v>
      </c>
      <c r="E1442" s="667" t="s">
        <v>3878</v>
      </c>
      <c r="F1442" s="651" t="s">
        <v>1171</v>
      </c>
      <c r="G1442" s="645">
        <v>4</v>
      </c>
      <c r="H1442" s="645">
        <v>4</v>
      </c>
      <c r="I1442" s="645">
        <v>4</v>
      </c>
      <c r="J1442" s="653">
        <v>50</v>
      </c>
      <c r="K1442" s="1413">
        <v>12.5</v>
      </c>
      <c r="L1442" s="647" t="s">
        <v>3671</v>
      </c>
    </row>
    <row r="1443" spans="1:12" s="648" customFormat="1" ht="25.2" customHeight="1">
      <c r="A1443" s="645" t="s">
        <v>4291</v>
      </c>
      <c r="B1443" s="646" t="s">
        <v>3679</v>
      </c>
      <c r="C1443" s="645" t="s">
        <v>1041</v>
      </c>
      <c r="D1443" s="645" t="s">
        <v>4292</v>
      </c>
      <c r="E1443" s="662" t="s">
        <v>4293</v>
      </c>
      <c r="F1443" s="645" t="s">
        <v>4294</v>
      </c>
      <c r="G1443" s="645">
        <v>7</v>
      </c>
      <c r="H1443" s="645">
        <v>4</v>
      </c>
      <c r="I1443" s="645">
        <v>7</v>
      </c>
      <c r="J1443" s="645">
        <v>50</v>
      </c>
      <c r="K1443" s="1413">
        <v>3.57</v>
      </c>
      <c r="L1443" s="647" t="s">
        <v>3687</v>
      </c>
    </row>
    <row r="1444" spans="1:12" s="648" customFormat="1" ht="25.2" customHeight="1">
      <c r="A1444" s="646" t="s">
        <v>4291</v>
      </c>
      <c r="B1444" s="649" t="s">
        <v>3679</v>
      </c>
      <c r="C1444" s="646" t="s">
        <v>1041</v>
      </c>
      <c r="D1444" s="645" t="s">
        <v>4295</v>
      </c>
      <c r="E1444" s="662" t="s">
        <v>4293</v>
      </c>
      <c r="F1444" s="651" t="s">
        <v>4296</v>
      </c>
      <c r="G1444" s="652">
        <v>7</v>
      </c>
      <c r="H1444" s="652">
        <v>4</v>
      </c>
      <c r="I1444" s="652">
        <v>7</v>
      </c>
      <c r="J1444" s="653">
        <v>50</v>
      </c>
      <c r="K1444" s="1413">
        <v>3.57</v>
      </c>
      <c r="L1444" s="647" t="s">
        <v>3687</v>
      </c>
    </row>
    <row r="1445" spans="1:12" s="648" customFormat="1" ht="25.2" customHeight="1">
      <c r="A1445" s="645" t="s">
        <v>3689</v>
      </c>
      <c r="B1445" s="646" t="s">
        <v>3688</v>
      </c>
      <c r="C1445" s="646" t="s">
        <v>1041</v>
      </c>
      <c r="D1445" s="645" t="s">
        <v>4067</v>
      </c>
      <c r="E1445" s="662" t="s">
        <v>4297</v>
      </c>
      <c r="F1445" s="651" t="s">
        <v>4298</v>
      </c>
      <c r="G1445" s="652">
        <v>11</v>
      </c>
      <c r="H1445" s="652">
        <v>5</v>
      </c>
      <c r="I1445" s="652">
        <v>11</v>
      </c>
      <c r="J1445" s="653">
        <v>50</v>
      </c>
      <c r="K1445" s="1413">
        <v>4.57</v>
      </c>
      <c r="L1445" s="647" t="s">
        <v>3687</v>
      </c>
    </row>
    <row r="1446" spans="1:12" s="648" customFormat="1" ht="25.2" customHeight="1">
      <c r="A1446" s="645" t="s">
        <v>4299</v>
      </c>
      <c r="B1446" s="646" t="s">
        <v>4300</v>
      </c>
      <c r="C1446" s="646" t="s">
        <v>1041</v>
      </c>
      <c r="D1446" s="645" t="s">
        <v>4301</v>
      </c>
      <c r="E1446" s="662" t="s">
        <v>1592</v>
      </c>
      <c r="F1446" s="651" t="s">
        <v>738</v>
      </c>
      <c r="G1446" s="645">
        <v>7</v>
      </c>
      <c r="H1446" s="645">
        <v>7</v>
      </c>
      <c r="I1446" s="645">
        <v>7</v>
      </c>
      <c r="J1446" s="653">
        <v>50</v>
      </c>
      <c r="K1446" s="1413">
        <v>7.14</v>
      </c>
      <c r="L1446" s="647" t="s">
        <v>3687</v>
      </c>
    </row>
    <row r="1447" spans="1:12" s="648" customFormat="1" ht="25.2" customHeight="1">
      <c r="A1447" s="645" t="s">
        <v>4299</v>
      </c>
      <c r="B1447" s="646" t="s">
        <v>4300</v>
      </c>
      <c r="C1447" s="645" t="s">
        <v>1041</v>
      </c>
      <c r="D1447" s="645" t="s">
        <v>4302</v>
      </c>
      <c r="E1447" s="662" t="s">
        <v>2496</v>
      </c>
      <c r="F1447" s="651" t="s">
        <v>738</v>
      </c>
      <c r="G1447" s="645">
        <v>7</v>
      </c>
      <c r="H1447" s="645">
        <v>7</v>
      </c>
      <c r="I1447" s="645">
        <v>7</v>
      </c>
      <c r="J1447" s="653">
        <v>50</v>
      </c>
      <c r="K1447" s="1413">
        <v>7.14</v>
      </c>
      <c r="L1447" s="647" t="s">
        <v>3687</v>
      </c>
    </row>
    <row r="1448" spans="1:12" s="648" customFormat="1" ht="25.2" customHeight="1">
      <c r="A1448" s="645" t="s">
        <v>4303</v>
      </c>
      <c r="B1448" s="646" t="s">
        <v>4239</v>
      </c>
      <c r="C1448" s="645" t="s">
        <v>1041</v>
      </c>
      <c r="D1448" s="645" t="s">
        <v>4285</v>
      </c>
      <c r="E1448" s="662" t="s">
        <v>4286</v>
      </c>
      <c r="F1448" s="651" t="s">
        <v>738</v>
      </c>
      <c r="G1448" s="645">
        <v>5</v>
      </c>
      <c r="H1448" s="645">
        <v>3</v>
      </c>
      <c r="I1448" s="645">
        <v>5</v>
      </c>
      <c r="J1448" s="653">
        <v>50</v>
      </c>
      <c r="K1448" s="1413">
        <v>10</v>
      </c>
      <c r="L1448" s="647" t="s">
        <v>3687</v>
      </c>
    </row>
    <row r="1449" spans="1:12" s="648" customFormat="1" ht="25.2" customHeight="1">
      <c r="A1449" s="645" t="s">
        <v>4303</v>
      </c>
      <c r="B1449" s="646" t="s">
        <v>4239</v>
      </c>
      <c r="C1449" s="645" t="s">
        <v>1041</v>
      </c>
      <c r="D1449" s="645" t="s">
        <v>4304</v>
      </c>
      <c r="E1449" s="662" t="s">
        <v>4305</v>
      </c>
      <c r="F1449" s="651" t="s">
        <v>561</v>
      </c>
      <c r="G1449" s="645">
        <v>5</v>
      </c>
      <c r="H1449" s="645">
        <v>3</v>
      </c>
      <c r="I1449" s="645">
        <v>5</v>
      </c>
      <c r="J1449" s="653">
        <v>50</v>
      </c>
      <c r="K1449" s="1413">
        <v>10</v>
      </c>
      <c r="L1449" s="647" t="s">
        <v>3687</v>
      </c>
    </row>
    <row r="1450" spans="1:12" s="648" customFormat="1" ht="25.2" customHeight="1">
      <c r="A1450" s="645" t="s">
        <v>4303</v>
      </c>
      <c r="B1450" s="646" t="s">
        <v>4239</v>
      </c>
      <c r="C1450" s="645" t="s">
        <v>1041</v>
      </c>
      <c r="D1450" s="645" t="s">
        <v>4306</v>
      </c>
      <c r="E1450" s="662" t="s">
        <v>4280</v>
      </c>
      <c r="F1450" s="651" t="s">
        <v>561</v>
      </c>
      <c r="G1450" s="645">
        <v>5</v>
      </c>
      <c r="H1450" s="645">
        <v>3</v>
      </c>
      <c r="I1450" s="645">
        <v>5</v>
      </c>
      <c r="J1450" s="653">
        <v>50</v>
      </c>
      <c r="K1450" s="1413">
        <v>10</v>
      </c>
      <c r="L1450" s="647" t="s">
        <v>3687</v>
      </c>
    </row>
    <row r="1451" spans="1:12" s="648" customFormat="1" ht="25.2" customHeight="1">
      <c r="A1451" s="645" t="s">
        <v>4303</v>
      </c>
      <c r="B1451" s="645" t="s">
        <v>4239</v>
      </c>
      <c r="C1451" s="645" t="s">
        <v>1041</v>
      </c>
      <c r="D1451" s="645" t="s">
        <v>4277</v>
      </c>
      <c r="E1451" s="662" t="s">
        <v>4278</v>
      </c>
      <c r="F1451" s="651" t="s">
        <v>561</v>
      </c>
      <c r="G1451" s="645">
        <v>5</v>
      </c>
      <c r="H1451" s="645">
        <v>3</v>
      </c>
      <c r="I1451" s="645">
        <v>5</v>
      </c>
      <c r="J1451" s="653">
        <v>50</v>
      </c>
      <c r="K1451" s="1413">
        <v>10</v>
      </c>
      <c r="L1451" s="647" t="s">
        <v>3687</v>
      </c>
    </row>
    <row r="1452" spans="1:12" s="648" customFormat="1" ht="25.2" customHeight="1">
      <c r="A1452" s="645" t="s">
        <v>4303</v>
      </c>
      <c r="B1452" s="645" t="s">
        <v>4239</v>
      </c>
      <c r="C1452" s="645" t="s">
        <v>1041</v>
      </c>
      <c r="D1452" s="645" t="s">
        <v>4275</v>
      </c>
      <c r="E1452" s="662" t="s">
        <v>4307</v>
      </c>
      <c r="F1452" s="651" t="s">
        <v>561</v>
      </c>
      <c r="G1452" s="645">
        <v>5</v>
      </c>
      <c r="H1452" s="645">
        <v>3</v>
      </c>
      <c r="I1452" s="645">
        <v>5</v>
      </c>
      <c r="J1452" s="653">
        <v>50</v>
      </c>
      <c r="K1452" s="1413">
        <v>10</v>
      </c>
      <c r="L1452" s="647" t="s">
        <v>3687</v>
      </c>
    </row>
    <row r="1453" spans="1:12" s="648" customFormat="1" ht="25.2" customHeight="1">
      <c r="A1453" s="645" t="s">
        <v>4303</v>
      </c>
      <c r="B1453" s="645" t="s">
        <v>4239</v>
      </c>
      <c r="C1453" s="645" t="s">
        <v>1041</v>
      </c>
      <c r="D1453" s="645" t="s">
        <v>4273</v>
      </c>
      <c r="E1453" s="662" t="s">
        <v>4274</v>
      </c>
      <c r="F1453" s="651" t="s">
        <v>561</v>
      </c>
      <c r="G1453" s="645">
        <v>5</v>
      </c>
      <c r="H1453" s="645">
        <v>3</v>
      </c>
      <c r="I1453" s="645">
        <v>5</v>
      </c>
      <c r="J1453" s="653">
        <v>50</v>
      </c>
      <c r="K1453" s="1413">
        <v>10</v>
      </c>
      <c r="L1453" s="647" t="s">
        <v>3687</v>
      </c>
    </row>
    <row r="1454" spans="1:12" s="648" customFormat="1" ht="25.2" customHeight="1">
      <c r="A1454" s="645" t="s">
        <v>4303</v>
      </c>
      <c r="B1454" s="645" t="s">
        <v>4239</v>
      </c>
      <c r="C1454" s="645" t="s">
        <v>1041</v>
      </c>
      <c r="D1454" s="645" t="s">
        <v>4270</v>
      </c>
      <c r="E1454" s="662" t="s">
        <v>4271</v>
      </c>
      <c r="F1454" s="651" t="s">
        <v>561</v>
      </c>
      <c r="G1454" s="645">
        <v>5</v>
      </c>
      <c r="H1454" s="645">
        <v>3</v>
      </c>
      <c r="I1454" s="645">
        <v>5</v>
      </c>
      <c r="J1454" s="653">
        <v>50</v>
      </c>
      <c r="K1454" s="1413">
        <v>10</v>
      </c>
      <c r="L1454" s="647" t="s">
        <v>3687</v>
      </c>
    </row>
    <row r="1455" spans="1:12" s="648" customFormat="1" ht="25.2" customHeight="1">
      <c r="A1455" s="645" t="s">
        <v>4303</v>
      </c>
      <c r="B1455" s="645" t="s">
        <v>4239</v>
      </c>
      <c r="C1455" s="645" t="s">
        <v>1041</v>
      </c>
      <c r="D1455" s="645" t="s">
        <v>4308</v>
      </c>
      <c r="E1455" s="662" t="s">
        <v>4309</v>
      </c>
      <c r="F1455" s="651" t="s">
        <v>561</v>
      </c>
      <c r="G1455" s="645">
        <v>5</v>
      </c>
      <c r="H1455" s="645">
        <v>3</v>
      </c>
      <c r="I1455" s="645">
        <v>5</v>
      </c>
      <c r="J1455" s="653">
        <v>50</v>
      </c>
      <c r="K1455" s="1413">
        <v>10</v>
      </c>
      <c r="L1455" s="647" t="s">
        <v>3687</v>
      </c>
    </row>
    <row r="1456" spans="1:12" s="648" customFormat="1" ht="25.2" customHeight="1">
      <c r="A1456" s="645" t="s">
        <v>4303</v>
      </c>
      <c r="B1456" s="645" t="s">
        <v>4239</v>
      </c>
      <c r="C1456" s="645" t="s">
        <v>1041</v>
      </c>
      <c r="D1456" s="645" t="s">
        <v>4310</v>
      </c>
      <c r="E1456" s="662" t="s">
        <v>1332</v>
      </c>
      <c r="F1456" s="651" t="s">
        <v>561</v>
      </c>
      <c r="G1456" s="645">
        <v>5</v>
      </c>
      <c r="H1456" s="645">
        <v>3</v>
      </c>
      <c r="I1456" s="645">
        <v>5</v>
      </c>
      <c r="J1456" s="653">
        <v>50</v>
      </c>
      <c r="K1456" s="1413">
        <v>10</v>
      </c>
      <c r="L1456" s="647" t="s">
        <v>3687</v>
      </c>
    </row>
    <row r="1457" spans="1:12" s="648" customFormat="1" ht="25.2" customHeight="1">
      <c r="A1457" s="645" t="s">
        <v>4303</v>
      </c>
      <c r="B1457" s="645" t="s">
        <v>4239</v>
      </c>
      <c r="C1457" s="645" t="s">
        <v>1041</v>
      </c>
      <c r="D1457" s="645" t="s">
        <v>4311</v>
      </c>
      <c r="E1457" s="662" t="s">
        <v>4312</v>
      </c>
      <c r="F1457" s="651" t="s">
        <v>561</v>
      </c>
      <c r="G1457" s="645">
        <v>5</v>
      </c>
      <c r="H1457" s="645">
        <v>3</v>
      </c>
      <c r="I1457" s="645">
        <v>5</v>
      </c>
      <c r="J1457" s="653">
        <v>50</v>
      </c>
      <c r="K1457" s="1413">
        <v>10</v>
      </c>
      <c r="L1457" s="647" t="s">
        <v>3687</v>
      </c>
    </row>
    <row r="1458" spans="1:12" s="648" customFormat="1" ht="25.2" customHeight="1">
      <c r="A1458" s="645" t="s">
        <v>4303</v>
      </c>
      <c r="B1458" s="645" t="s">
        <v>4239</v>
      </c>
      <c r="C1458" s="645" t="s">
        <v>1041</v>
      </c>
      <c r="D1458" s="645" t="s">
        <v>4313</v>
      </c>
      <c r="E1458" s="668" t="s">
        <v>4314</v>
      </c>
      <c r="F1458" s="651" t="s">
        <v>561</v>
      </c>
      <c r="G1458" s="645">
        <v>5</v>
      </c>
      <c r="H1458" s="645">
        <v>3</v>
      </c>
      <c r="I1458" s="645">
        <v>5</v>
      </c>
      <c r="J1458" s="653">
        <v>50</v>
      </c>
      <c r="K1458" s="1413">
        <v>10</v>
      </c>
      <c r="L1458" s="647" t="s">
        <v>3687</v>
      </c>
    </row>
    <row r="1459" spans="1:12" s="648" customFormat="1" ht="25.2" customHeight="1">
      <c r="A1459" s="645" t="s">
        <v>4303</v>
      </c>
      <c r="B1459" s="645" t="s">
        <v>4239</v>
      </c>
      <c r="C1459" s="645" t="s">
        <v>1041</v>
      </c>
      <c r="D1459" s="645" t="s">
        <v>4315</v>
      </c>
      <c r="E1459" s="662" t="s">
        <v>4316</v>
      </c>
      <c r="F1459" s="651" t="s">
        <v>561</v>
      </c>
      <c r="G1459" s="645">
        <v>5</v>
      </c>
      <c r="H1459" s="645">
        <v>3</v>
      </c>
      <c r="I1459" s="645">
        <v>5</v>
      </c>
      <c r="J1459" s="653">
        <v>50</v>
      </c>
      <c r="K1459" s="1413">
        <v>10</v>
      </c>
      <c r="L1459" s="647" t="s">
        <v>3687</v>
      </c>
    </row>
    <row r="1460" spans="1:12" s="648" customFormat="1" ht="25.2" customHeight="1">
      <c r="A1460" s="645" t="s">
        <v>4303</v>
      </c>
      <c r="B1460" s="645" t="s">
        <v>4239</v>
      </c>
      <c r="C1460" s="645" t="s">
        <v>1041</v>
      </c>
      <c r="D1460" s="645" t="s">
        <v>4260</v>
      </c>
      <c r="E1460" s="662" t="s">
        <v>4261</v>
      </c>
      <c r="F1460" s="651" t="s">
        <v>561</v>
      </c>
      <c r="G1460" s="645">
        <v>5</v>
      </c>
      <c r="H1460" s="645">
        <v>3</v>
      </c>
      <c r="I1460" s="645">
        <v>5</v>
      </c>
      <c r="J1460" s="653">
        <v>50</v>
      </c>
      <c r="K1460" s="1413">
        <v>10</v>
      </c>
      <c r="L1460" s="647" t="s">
        <v>3687</v>
      </c>
    </row>
    <row r="1461" spans="1:12" s="648" customFormat="1" ht="25.2" customHeight="1">
      <c r="A1461" s="645" t="s">
        <v>4303</v>
      </c>
      <c r="B1461" s="645" t="s">
        <v>4239</v>
      </c>
      <c r="C1461" s="645" t="s">
        <v>1041</v>
      </c>
      <c r="D1461" s="645" t="s">
        <v>4317</v>
      </c>
      <c r="E1461" s="662" t="s">
        <v>4318</v>
      </c>
      <c r="F1461" s="651" t="s">
        <v>561</v>
      </c>
      <c r="G1461" s="645">
        <v>5</v>
      </c>
      <c r="H1461" s="645">
        <v>3</v>
      </c>
      <c r="I1461" s="645">
        <v>5</v>
      </c>
      <c r="J1461" s="653">
        <v>50</v>
      </c>
      <c r="K1461" s="1413">
        <v>10</v>
      </c>
      <c r="L1461" s="647" t="s">
        <v>3687</v>
      </c>
    </row>
    <row r="1462" spans="1:12" s="648" customFormat="1" ht="25.2" customHeight="1">
      <c r="A1462" s="645" t="s">
        <v>4303</v>
      </c>
      <c r="B1462" s="645" t="s">
        <v>4239</v>
      </c>
      <c r="C1462" s="645" t="s">
        <v>1041</v>
      </c>
      <c r="D1462" s="645" t="s">
        <v>4256</v>
      </c>
      <c r="E1462" s="662" t="s">
        <v>4257</v>
      </c>
      <c r="F1462" s="651" t="s">
        <v>561</v>
      </c>
      <c r="G1462" s="645">
        <v>5</v>
      </c>
      <c r="H1462" s="645">
        <v>3</v>
      </c>
      <c r="I1462" s="645">
        <v>5</v>
      </c>
      <c r="J1462" s="653">
        <v>50</v>
      </c>
      <c r="K1462" s="1413">
        <v>10</v>
      </c>
      <c r="L1462" s="647" t="s">
        <v>3687</v>
      </c>
    </row>
    <row r="1463" spans="1:12" s="648" customFormat="1" ht="25.2" customHeight="1">
      <c r="A1463" s="645" t="s">
        <v>4303</v>
      </c>
      <c r="B1463" s="645" t="s">
        <v>4239</v>
      </c>
      <c r="C1463" s="645" t="s">
        <v>1041</v>
      </c>
      <c r="D1463" s="645" t="s">
        <v>4254</v>
      </c>
      <c r="E1463" s="662" t="s">
        <v>4255</v>
      </c>
      <c r="F1463" s="651" t="s">
        <v>561</v>
      </c>
      <c r="G1463" s="645">
        <v>5</v>
      </c>
      <c r="H1463" s="645">
        <v>3</v>
      </c>
      <c r="I1463" s="645">
        <v>5</v>
      </c>
      <c r="J1463" s="653">
        <v>50</v>
      </c>
      <c r="K1463" s="1413">
        <v>10</v>
      </c>
      <c r="L1463" s="647" t="s">
        <v>3687</v>
      </c>
    </row>
    <row r="1464" spans="1:12" s="648" customFormat="1" ht="25.2" customHeight="1">
      <c r="A1464" s="645" t="s">
        <v>4303</v>
      </c>
      <c r="B1464" s="645" t="s">
        <v>4239</v>
      </c>
      <c r="C1464" s="645" t="s">
        <v>1041</v>
      </c>
      <c r="D1464" s="645" t="s">
        <v>4319</v>
      </c>
      <c r="E1464" s="662" t="s">
        <v>4253</v>
      </c>
      <c r="F1464" s="651" t="s">
        <v>561</v>
      </c>
      <c r="G1464" s="645">
        <v>5</v>
      </c>
      <c r="H1464" s="645">
        <v>3</v>
      </c>
      <c r="I1464" s="645">
        <v>5</v>
      </c>
      <c r="J1464" s="653">
        <v>50</v>
      </c>
      <c r="K1464" s="1413">
        <v>10</v>
      </c>
      <c r="L1464" s="647" t="s">
        <v>3687</v>
      </c>
    </row>
    <row r="1465" spans="1:12" s="648" customFormat="1" ht="25.2" customHeight="1">
      <c r="A1465" s="645" t="s">
        <v>4303</v>
      </c>
      <c r="B1465" s="645" t="s">
        <v>4239</v>
      </c>
      <c r="C1465" s="645" t="s">
        <v>1041</v>
      </c>
      <c r="D1465" s="648" t="s">
        <v>4320</v>
      </c>
      <c r="E1465" s="662" t="s">
        <v>4321</v>
      </c>
      <c r="F1465" s="651" t="s">
        <v>561</v>
      </c>
      <c r="G1465" s="645">
        <v>5</v>
      </c>
      <c r="H1465" s="645">
        <v>3</v>
      </c>
      <c r="I1465" s="645">
        <v>5</v>
      </c>
      <c r="J1465" s="653">
        <v>50</v>
      </c>
      <c r="K1465" s="1413">
        <v>10</v>
      </c>
      <c r="L1465" s="647" t="s">
        <v>3687</v>
      </c>
    </row>
    <row r="1466" spans="1:12" s="648" customFormat="1" ht="25.2" customHeight="1">
      <c r="A1466" s="645" t="s">
        <v>4303</v>
      </c>
      <c r="B1466" s="645" t="s">
        <v>4239</v>
      </c>
      <c r="C1466" s="645" t="s">
        <v>1041</v>
      </c>
      <c r="D1466" s="645" t="s">
        <v>4248</v>
      </c>
      <c r="E1466" s="662" t="s">
        <v>4322</v>
      </c>
      <c r="F1466" s="651" t="s">
        <v>561</v>
      </c>
      <c r="G1466" s="645">
        <v>5</v>
      </c>
      <c r="H1466" s="645">
        <v>3</v>
      </c>
      <c r="I1466" s="645">
        <v>5</v>
      </c>
      <c r="J1466" s="653">
        <v>50</v>
      </c>
      <c r="K1466" s="1413">
        <v>10</v>
      </c>
      <c r="L1466" s="647" t="s">
        <v>3687</v>
      </c>
    </row>
    <row r="1467" spans="1:12" s="648" customFormat="1" ht="25.2" customHeight="1">
      <c r="A1467" s="645" t="s">
        <v>4303</v>
      </c>
      <c r="B1467" s="645" t="s">
        <v>4239</v>
      </c>
      <c r="C1467" s="645" t="s">
        <v>1041</v>
      </c>
      <c r="D1467" s="645" t="s">
        <v>4246</v>
      </c>
      <c r="E1467" s="662" t="s">
        <v>4247</v>
      </c>
      <c r="F1467" s="651" t="s">
        <v>561</v>
      </c>
      <c r="G1467" s="645">
        <v>5</v>
      </c>
      <c r="H1467" s="645">
        <v>3</v>
      </c>
      <c r="I1467" s="645">
        <v>5</v>
      </c>
      <c r="J1467" s="653">
        <v>50</v>
      </c>
      <c r="K1467" s="1413">
        <v>10</v>
      </c>
      <c r="L1467" s="647" t="s">
        <v>3687</v>
      </c>
    </row>
    <row r="1468" spans="1:12" s="648" customFormat="1" ht="25.2" customHeight="1">
      <c r="A1468" s="645" t="s">
        <v>4303</v>
      </c>
      <c r="B1468" s="645" t="s">
        <v>4239</v>
      </c>
      <c r="C1468" s="645" t="s">
        <v>1041</v>
      </c>
      <c r="D1468" s="645" t="s">
        <v>4246</v>
      </c>
      <c r="E1468" s="662" t="s">
        <v>4247</v>
      </c>
      <c r="F1468" s="651" t="s">
        <v>561</v>
      </c>
      <c r="G1468" s="645">
        <v>5</v>
      </c>
      <c r="H1468" s="645">
        <v>3</v>
      </c>
      <c r="I1468" s="645">
        <v>5</v>
      </c>
      <c r="J1468" s="653">
        <v>50</v>
      </c>
      <c r="K1468" s="1413">
        <v>10</v>
      </c>
      <c r="L1468" s="647" t="s">
        <v>3687</v>
      </c>
    </row>
    <row r="1469" spans="1:12" s="648" customFormat="1" ht="25.2" customHeight="1">
      <c r="A1469" s="645" t="s">
        <v>4303</v>
      </c>
      <c r="B1469" s="645" t="s">
        <v>4239</v>
      </c>
      <c r="C1469" s="645" t="s">
        <v>1041</v>
      </c>
      <c r="D1469" s="645" t="s">
        <v>4323</v>
      </c>
      <c r="E1469" s="662" t="s">
        <v>4324</v>
      </c>
      <c r="F1469" s="651" t="s">
        <v>561</v>
      </c>
      <c r="G1469" s="645">
        <v>5</v>
      </c>
      <c r="H1469" s="645">
        <v>3</v>
      </c>
      <c r="I1469" s="645">
        <v>5</v>
      </c>
      <c r="J1469" s="653">
        <v>50</v>
      </c>
      <c r="K1469" s="1413">
        <v>10</v>
      </c>
      <c r="L1469" s="647" t="s">
        <v>3687</v>
      </c>
    </row>
    <row r="1470" spans="1:12" s="648" customFormat="1" ht="25.2" customHeight="1">
      <c r="A1470" s="645" t="s">
        <v>4303</v>
      </c>
      <c r="B1470" s="645" t="s">
        <v>4239</v>
      </c>
      <c r="C1470" s="645" t="s">
        <v>1041</v>
      </c>
      <c r="D1470" s="645" t="s">
        <v>4325</v>
      </c>
      <c r="E1470" s="662" t="s">
        <v>4326</v>
      </c>
      <c r="F1470" s="651" t="s">
        <v>561</v>
      </c>
      <c r="G1470" s="645">
        <v>5</v>
      </c>
      <c r="H1470" s="645">
        <v>3</v>
      </c>
      <c r="I1470" s="645">
        <v>5</v>
      </c>
      <c r="J1470" s="653">
        <v>50</v>
      </c>
      <c r="K1470" s="1413">
        <v>10</v>
      </c>
      <c r="L1470" s="647" t="s">
        <v>3687</v>
      </c>
    </row>
    <row r="1471" spans="1:12" s="648" customFormat="1" ht="25.2" customHeight="1">
      <c r="A1471" s="645" t="s">
        <v>4303</v>
      </c>
      <c r="B1471" s="645" t="s">
        <v>4239</v>
      </c>
      <c r="C1471" s="645" t="s">
        <v>1041</v>
      </c>
      <c r="D1471" s="645" t="s">
        <v>4327</v>
      </c>
      <c r="E1471" s="662" t="s">
        <v>4328</v>
      </c>
      <c r="F1471" s="651" t="s">
        <v>561</v>
      </c>
      <c r="G1471" s="645">
        <v>5</v>
      </c>
      <c r="H1471" s="645">
        <v>3</v>
      </c>
      <c r="I1471" s="645">
        <v>5</v>
      </c>
      <c r="J1471" s="653">
        <v>50</v>
      </c>
      <c r="K1471" s="1413">
        <v>10</v>
      </c>
      <c r="L1471" s="647" t="s">
        <v>3687</v>
      </c>
    </row>
    <row r="1472" spans="1:12" s="648" customFormat="1" ht="25.2" customHeight="1">
      <c r="A1472" s="645" t="s">
        <v>4329</v>
      </c>
      <c r="B1472" s="645" t="s">
        <v>4330</v>
      </c>
      <c r="C1472" s="645" t="s">
        <v>1041</v>
      </c>
      <c r="D1472" s="645" t="s">
        <v>4331</v>
      </c>
      <c r="E1472" s="662" t="s">
        <v>4072</v>
      </c>
      <c r="F1472" s="651" t="s">
        <v>561</v>
      </c>
      <c r="G1472" s="645">
        <v>10</v>
      </c>
      <c r="H1472" s="645">
        <v>7</v>
      </c>
      <c r="I1472" s="645">
        <v>13</v>
      </c>
      <c r="J1472" s="653">
        <v>50</v>
      </c>
      <c r="K1472" s="1413">
        <v>5</v>
      </c>
      <c r="L1472" s="647" t="s">
        <v>3687</v>
      </c>
    </row>
    <row r="1473" spans="1:12" s="648" customFormat="1" ht="25.2" customHeight="1">
      <c r="A1473" s="645" t="s">
        <v>4332</v>
      </c>
      <c r="B1473" s="645" t="s">
        <v>4333</v>
      </c>
      <c r="C1473" s="645" t="s">
        <v>1041</v>
      </c>
      <c r="D1473" s="645" t="s">
        <v>4334</v>
      </c>
      <c r="E1473" s="662" t="s">
        <v>484</v>
      </c>
      <c r="F1473" s="651" t="s">
        <v>561</v>
      </c>
      <c r="G1473" s="645">
        <v>4</v>
      </c>
      <c r="H1473" s="645">
        <v>4</v>
      </c>
      <c r="I1473" s="645">
        <v>4</v>
      </c>
      <c r="J1473" s="653">
        <v>50</v>
      </c>
      <c r="K1473" s="1413">
        <v>12.5</v>
      </c>
      <c r="L1473" s="647" t="s">
        <v>3687</v>
      </c>
    </row>
    <row r="1474" spans="1:12" s="648" customFormat="1" ht="25.2" customHeight="1">
      <c r="A1474" s="645" t="s">
        <v>4332</v>
      </c>
      <c r="B1474" s="645" t="s">
        <v>4333</v>
      </c>
      <c r="C1474" s="645" t="s">
        <v>1041</v>
      </c>
      <c r="D1474" s="645" t="s">
        <v>4335</v>
      </c>
      <c r="E1474" s="662" t="s">
        <v>4336</v>
      </c>
      <c r="F1474" s="651" t="s">
        <v>561</v>
      </c>
      <c r="G1474" s="645">
        <v>4</v>
      </c>
      <c r="H1474" s="645">
        <v>4</v>
      </c>
      <c r="I1474" s="645">
        <v>4</v>
      </c>
      <c r="J1474" s="653">
        <v>50</v>
      </c>
      <c r="K1474" s="1413">
        <v>12.5</v>
      </c>
      <c r="L1474" s="647" t="s">
        <v>3687</v>
      </c>
    </row>
    <row r="1475" spans="1:12" s="648" customFormat="1" ht="25.2" customHeight="1">
      <c r="A1475" s="645" t="s">
        <v>4337</v>
      </c>
      <c r="B1475" s="645" t="s">
        <v>4338</v>
      </c>
      <c r="C1475" s="645" t="s">
        <v>1041</v>
      </c>
      <c r="D1475" s="645" t="s">
        <v>4339</v>
      </c>
      <c r="E1475" s="662" t="s">
        <v>4340</v>
      </c>
      <c r="F1475" s="651" t="s">
        <v>561</v>
      </c>
      <c r="G1475" s="645">
        <v>11</v>
      </c>
      <c r="H1475" s="645">
        <v>8</v>
      </c>
      <c r="I1475" s="645">
        <v>14</v>
      </c>
      <c r="J1475" s="653">
        <v>50</v>
      </c>
      <c r="K1475" s="1413">
        <v>4.54</v>
      </c>
      <c r="L1475" s="647" t="s">
        <v>3687</v>
      </c>
    </row>
    <row r="1476" spans="1:12" s="648" customFormat="1" ht="25.2" customHeight="1">
      <c r="A1476" s="645" t="s">
        <v>4337</v>
      </c>
      <c r="B1476" s="645" t="s">
        <v>4338</v>
      </c>
      <c r="C1476" s="645" t="s">
        <v>1041</v>
      </c>
      <c r="D1476" s="645" t="s">
        <v>4341</v>
      </c>
      <c r="E1476" s="662" t="s">
        <v>4342</v>
      </c>
      <c r="F1476" s="651" t="s">
        <v>561</v>
      </c>
      <c r="G1476" s="645">
        <v>11</v>
      </c>
      <c r="H1476" s="645">
        <v>8</v>
      </c>
      <c r="I1476" s="645">
        <v>14</v>
      </c>
      <c r="J1476" s="653">
        <v>50</v>
      </c>
      <c r="K1476" s="1413">
        <v>4.54</v>
      </c>
      <c r="L1476" s="647" t="s">
        <v>3687</v>
      </c>
    </row>
    <row r="1477" spans="1:12" s="648" customFormat="1" ht="25.2" customHeight="1">
      <c r="A1477" s="645" t="s">
        <v>4337</v>
      </c>
      <c r="B1477" s="645" t="s">
        <v>4338</v>
      </c>
      <c r="C1477" s="645" t="s">
        <v>1041</v>
      </c>
      <c r="D1477" s="645" t="s">
        <v>4343</v>
      </c>
      <c r="E1477" s="662" t="s">
        <v>4344</v>
      </c>
      <c r="F1477" s="651" t="s">
        <v>561</v>
      </c>
      <c r="G1477" s="645">
        <v>11</v>
      </c>
      <c r="H1477" s="645">
        <v>8</v>
      </c>
      <c r="I1477" s="645">
        <v>14</v>
      </c>
      <c r="J1477" s="653">
        <v>50</v>
      </c>
      <c r="K1477" s="1413">
        <v>4.54</v>
      </c>
      <c r="L1477" s="647" t="s">
        <v>3687</v>
      </c>
    </row>
    <row r="1478" spans="1:12" s="648" customFormat="1" ht="25.2" customHeight="1">
      <c r="A1478" s="645" t="s">
        <v>4337</v>
      </c>
      <c r="B1478" s="645" t="s">
        <v>4338</v>
      </c>
      <c r="C1478" s="645" t="s">
        <v>1041</v>
      </c>
      <c r="D1478" s="645" t="s">
        <v>4345</v>
      </c>
      <c r="E1478" s="662" t="s">
        <v>4346</v>
      </c>
      <c r="F1478" s="651" t="s">
        <v>561</v>
      </c>
      <c r="G1478" s="645">
        <v>11</v>
      </c>
      <c r="H1478" s="645">
        <v>8</v>
      </c>
      <c r="I1478" s="645">
        <v>14</v>
      </c>
      <c r="J1478" s="653">
        <v>50</v>
      </c>
      <c r="K1478" s="1413">
        <v>4.54</v>
      </c>
      <c r="L1478" s="647" t="s">
        <v>3687</v>
      </c>
    </row>
    <row r="1479" spans="1:12" s="648" customFormat="1" ht="25.2" customHeight="1">
      <c r="A1479" s="645" t="s">
        <v>4337</v>
      </c>
      <c r="B1479" s="645" t="s">
        <v>4338</v>
      </c>
      <c r="C1479" s="645" t="s">
        <v>1041</v>
      </c>
      <c r="D1479" s="645" t="s">
        <v>4347</v>
      </c>
      <c r="E1479" s="662" t="s">
        <v>4348</v>
      </c>
      <c r="F1479" s="651" t="s">
        <v>561</v>
      </c>
      <c r="G1479" s="645">
        <v>11</v>
      </c>
      <c r="H1479" s="645">
        <v>8</v>
      </c>
      <c r="I1479" s="645">
        <v>14</v>
      </c>
      <c r="J1479" s="653">
        <v>50</v>
      </c>
      <c r="K1479" s="1413">
        <v>4.54</v>
      </c>
      <c r="L1479" s="647" t="s">
        <v>3687</v>
      </c>
    </row>
    <row r="1480" spans="1:12" s="648" customFormat="1" ht="25.2" customHeight="1">
      <c r="A1480" s="645" t="s">
        <v>4349</v>
      </c>
      <c r="B1480" s="645" t="s">
        <v>4350</v>
      </c>
      <c r="C1480" s="645" t="s">
        <v>1041</v>
      </c>
      <c r="D1480" s="645" t="s">
        <v>4351</v>
      </c>
      <c r="E1480" s="662" t="s">
        <v>4352</v>
      </c>
      <c r="F1480" s="651" t="s">
        <v>561</v>
      </c>
      <c r="G1480" s="645">
        <v>2</v>
      </c>
      <c r="H1480" s="645">
        <v>2</v>
      </c>
      <c r="I1480" s="645">
        <v>11</v>
      </c>
      <c r="J1480" s="653">
        <v>50</v>
      </c>
      <c r="K1480" s="1413">
        <v>25</v>
      </c>
      <c r="L1480" s="647" t="s">
        <v>3687</v>
      </c>
    </row>
    <row r="1481" spans="1:12" s="648" customFormat="1" ht="25.2" customHeight="1">
      <c r="A1481" s="645" t="s">
        <v>4349</v>
      </c>
      <c r="B1481" s="645" t="s">
        <v>4350</v>
      </c>
      <c r="C1481" s="645" t="s">
        <v>1041</v>
      </c>
      <c r="D1481" s="645" t="s">
        <v>4353</v>
      </c>
      <c r="E1481" s="662" t="s">
        <v>4354</v>
      </c>
      <c r="F1481" s="651" t="s">
        <v>561</v>
      </c>
      <c r="G1481" s="645">
        <v>2</v>
      </c>
      <c r="H1481" s="645">
        <v>2</v>
      </c>
      <c r="I1481" s="645">
        <v>11</v>
      </c>
      <c r="J1481" s="653">
        <v>50</v>
      </c>
      <c r="K1481" s="1413">
        <v>25</v>
      </c>
      <c r="L1481" s="647" t="s">
        <v>3687</v>
      </c>
    </row>
    <row r="1482" spans="1:12" s="648" customFormat="1" ht="25.2" customHeight="1">
      <c r="A1482" s="645" t="s">
        <v>4349</v>
      </c>
      <c r="B1482" s="645" t="s">
        <v>4350</v>
      </c>
      <c r="C1482" s="645" t="s">
        <v>1041</v>
      </c>
      <c r="D1482" s="645" t="s">
        <v>4355</v>
      </c>
      <c r="E1482" s="662" t="s">
        <v>4356</v>
      </c>
      <c r="F1482" s="651" t="s">
        <v>561</v>
      </c>
      <c r="G1482" s="645">
        <v>2</v>
      </c>
      <c r="H1482" s="645">
        <v>2</v>
      </c>
      <c r="I1482" s="645">
        <v>11</v>
      </c>
      <c r="J1482" s="653">
        <v>50</v>
      </c>
      <c r="K1482" s="1413">
        <v>25</v>
      </c>
      <c r="L1482" s="647" t="s">
        <v>3687</v>
      </c>
    </row>
    <row r="1483" spans="1:12" s="648" customFormat="1" ht="25.2" customHeight="1">
      <c r="A1483" s="645" t="s">
        <v>4349</v>
      </c>
      <c r="B1483" s="645" t="s">
        <v>4350</v>
      </c>
      <c r="C1483" s="645" t="s">
        <v>1041</v>
      </c>
      <c r="D1483" s="645" t="s">
        <v>4357</v>
      </c>
      <c r="E1483" s="662" t="s">
        <v>4358</v>
      </c>
      <c r="F1483" s="651" t="s">
        <v>561</v>
      </c>
      <c r="G1483" s="645">
        <v>2</v>
      </c>
      <c r="H1483" s="645">
        <v>2</v>
      </c>
      <c r="I1483" s="645">
        <v>11</v>
      </c>
      <c r="J1483" s="653">
        <v>50</v>
      </c>
      <c r="K1483" s="1413">
        <v>25</v>
      </c>
      <c r="L1483" s="647" t="s">
        <v>3687</v>
      </c>
    </row>
    <row r="1484" spans="1:12" s="648" customFormat="1" ht="25.2" customHeight="1">
      <c r="A1484" s="645" t="s">
        <v>4349</v>
      </c>
      <c r="B1484" s="645" t="s">
        <v>4350</v>
      </c>
      <c r="C1484" s="645" t="s">
        <v>1041</v>
      </c>
      <c r="D1484" s="645" t="s">
        <v>4359</v>
      </c>
      <c r="E1484" s="662" t="s">
        <v>4360</v>
      </c>
      <c r="F1484" s="651" t="s">
        <v>561</v>
      </c>
      <c r="G1484" s="645">
        <v>2</v>
      </c>
      <c r="H1484" s="645">
        <v>2</v>
      </c>
      <c r="I1484" s="645">
        <v>11</v>
      </c>
      <c r="J1484" s="653">
        <v>50</v>
      </c>
      <c r="K1484" s="1413">
        <v>25</v>
      </c>
      <c r="L1484" s="647" t="s">
        <v>3687</v>
      </c>
    </row>
    <row r="1485" spans="1:12" s="648" customFormat="1" ht="25.2" customHeight="1">
      <c r="A1485" s="645" t="s">
        <v>4349</v>
      </c>
      <c r="B1485" s="645" t="s">
        <v>4350</v>
      </c>
      <c r="C1485" s="645" t="s">
        <v>1041</v>
      </c>
      <c r="D1485" s="645" t="s">
        <v>4361</v>
      </c>
      <c r="E1485" s="662" t="s">
        <v>4362</v>
      </c>
      <c r="F1485" s="651" t="s">
        <v>561</v>
      </c>
      <c r="G1485" s="645">
        <v>2</v>
      </c>
      <c r="H1485" s="645">
        <v>2</v>
      </c>
      <c r="I1485" s="645">
        <v>11</v>
      </c>
      <c r="J1485" s="653">
        <v>50</v>
      </c>
      <c r="K1485" s="1413">
        <v>25</v>
      </c>
      <c r="L1485" s="647" t="s">
        <v>3687</v>
      </c>
    </row>
    <row r="1486" spans="1:12" s="648" customFormat="1" ht="25.2" customHeight="1">
      <c r="A1486" s="645" t="s">
        <v>4363</v>
      </c>
      <c r="B1486" s="645" t="s">
        <v>4364</v>
      </c>
      <c r="C1486" s="645" t="s">
        <v>1041</v>
      </c>
      <c r="D1486" s="649" t="s">
        <v>4365</v>
      </c>
      <c r="E1486" s="682" t="s">
        <v>4366</v>
      </c>
      <c r="F1486" s="645" t="s">
        <v>561</v>
      </c>
      <c r="G1486" s="652">
        <v>3</v>
      </c>
      <c r="H1486" s="652">
        <v>3</v>
      </c>
      <c r="I1486" s="652">
        <v>6</v>
      </c>
      <c r="J1486" s="645">
        <v>50</v>
      </c>
      <c r="K1486" s="1413">
        <v>16.66</v>
      </c>
      <c r="L1486" s="647" t="s">
        <v>3687</v>
      </c>
    </row>
    <row r="1487" spans="1:12" s="648" customFormat="1" ht="25.2" customHeight="1">
      <c r="A1487" s="645" t="s">
        <v>4363</v>
      </c>
      <c r="B1487" s="645" t="s">
        <v>4364</v>
      </c>
      <c r="C1487" s="663" t="s">
        <v>1041</v>
      </c>
      <c r="D1487" s="658" t="s">
        <v>4367</v>
      </c>
      <c r="E1487" s="677" t="s">
        <v>4368</v>
      </c>
      <c r="F1487" s="665" t="s">
        <v>561</v>
      </c>
      <c r="G1487" s="645">
        <v>3</v>
      </c>
      <c r="H1487" s="645">
        <v>3</v>
      </c>
      <c r="I1487" s="645">
        <v>6</v>
      </c>
      <c r="J1487" s="653">
        <v>50</v>
      </c>
      <c r="K1487" s="1413">
        <v>16.66</v>
      </c>
      <c r="L1487" s="647" t="s">
        <v>3687</v>
      </c>
    </row>
    <row r="1488" spans="1:12" s="648" customFormat="1" ht="25.2" customHeight="1">
      <c r="A1488" s="645" t="s">
        <v>4363</v>
      </c>
      <c r="B1488" s="645" t="s">
        <v>4364</v>
      </c>
      <c r="C1488" s="663" t="s">
        <v>1041</v>
      </c>
      <c r="D1488" s="666" t="s">
        <v>4353</v>
      </c>
      <c r="E1488" s="667" t="s">
        <v>4354</v>
      </c>
      <c r="F1488" s="651" t="s">
        <v>561</v>
      </c>
      <c r="G1488" s="645">
        <v>3</v>
      </c>
      <c r="H1488" s="645">
        <v>3</v>
      </c>
      <c r="I1488" s="645">
        <v>6</v>
      </c>
      <c r="J1488" s="653">
        <v>50</v>
      </c>
      <c r="K1488" s="1413">
        <v>16.66</v>
      </c>
      <c r="L1488" s="647" t="s">
        <v>3687</v>
      </c>
    </row>
    <row r="1489" spans="1:12" s="648" customFormat="1" ht="25.2" customHeight="1">
      <c r="A1489" s="645" t="s">
        <v>4363</v>
      </c>
      <c r="B1489" s="645" t="s">
        <v>4364</v>
      </c>
      <c r="C1489" s="663" t="s">
        <v>1041</v>
      </c>
      <c r="D1489" s="666" t="s">
        <v>4369</v>
      </c>
      <c r="E1489" s="667" t="s">
        <v>4370</v>
      </c>
      <c r="F1489" s="651" t="s">
        <v>561</v>
      </c>
      <c r="G1489" s="645">
        <v>3</v>
      </c>
      <c r="H1489" s="645">
        <v>3</v>
      </c>
      <c r="I1489" s="645">
        <v>6</v>
      </c>
      <c r="J1489" s="653">
        <v>50</v>
      </c>
      <c r="K1489" s="1413">
        <v>16.66</v>
      </c>
      <c r="L1489" s="647" t="s">
        <v>3687</v>
      </c>
    </row>
    <row r="1490" spans="1:12" s="648" customFormat="1" ht="25.2" customHeight="1">
      <c r="A1490" s="645" t="s">
        <v>4363</v>
      </c>
      <c r="B1490" s="645" t="s">
        <v>4364</v>
      </c>
      <c r="C1490" s="663" t="s">
        <v>1041</v>
      </c>
      <c r="D1490" s="666" t="s">
        <v>4371</v>
      </c>
      <c r="E1490" s="667" t="s">
        <v>4372</v>
      </c>
      <c r="F1490" s="651" t="s">
        <v>561</v>
      </c>
      <c r="G1490" s="645">
        <v>3</v>
      </c>
      <c r="H1490" s="645">
        <v>3</v>
      </c>
      <c r="I1490" s="645">
        <v>6</v>
      </c>
      <c r="J1490" s="653">
        <v>50</v>
      </c>
      <c r="K1490" s="1413">
        <v>16.66</v>
      </c>
      <c r="L1490" s="647" t="s">
        <v>3687</v>
      </c>
    </row>
    <row r="1491" spans="1:12" s="648" customFormat="1" ht="25.2" customHeight="1">
      <c r="A1491" s="645" t="s">
        <v>4363</v>
      </c>
      <c r="B1491" s="645" t="s">
        <v>4364</v>
      </c>
      <c r="C1491" s="663" t="s">
        <v>1041</v>
      </c>
      <c r="D1491" s="666" t="s">
        <v>4373</v>
      </c>
      <c r="E1491" s="667" t="s">
        <v>4374</v>
      </c>
      <c r="F1491" s="651" t="s">
        <v>561</v>
      </c>
      <c r="G1491" s="645">
        <v>3</v>
      </c>
      <c r="H1491" s="645">
        <v>3</v>
      </c>
      <c r="I1491" s="645">
        <v>6</v>
      </c>
      <c r="J1491" s="653">
        <v>50</v>
      </c>
      <c r="K1491" s="1413">
        <v>16.66</v>
      </c>
      <c r="L1491" s="647" t="s">
        <v>3687</v>
      </c>
    </row>
    <row r="1492" spans="1:12" s="648" customFormat="1" ht="25.2" customHeight="1">
      <c r="A1492" s="645" t="s">
        <v>4375</v>
      </c>
      <c r="B1492" s="645" t="s">
        <v>4376</v>
      </c>
      <c r="C1492" s="663" t="s">
        <v>1041</v>
      </c>
      <c r="D1492" s="658" t="s">
        <v>4377</v>
      </c>
      <c r="E1492" s="683" t="s">
        <v>4378</v>
      </c>
      <c r="F1492" s="651" t="s">
        <v>561</v>
      </c>
      <c r="G1492" s="645">
        <v>4</v>
      </c>
      <c r="H1492" s="645">
        <v>1</v>
      </c>
      <c r="I1492" s="645">
        <v>4</v>
      </c>
      <c r="J1492" s="653">
        <v>50</v>
      </c>
      <c r="K1492" s="1413">
        <v>12.5</v>
      </c>
      <c r="L1492" s="647" t="s">
        <v>3687</v>
      </c>
    </row>
    <row r="1493" spans="1:12" s="648" customFormat="1" ht="25.2" customHeight="1">
      <c r="A1493" s="645" t="s">
        <v>4375</v>
      </c>
      <c r="B1493" s="645" t="s">
        <v>4376</v>
      </c>
      <c r="C1493" s="663" t="s">
        <v>1041</v>
      </c>
      <c r="D1493" s="658" t="s">
        <v>4260</v>
      </c>
      <c r="E1493" s="683" t="s">
        <v>4261</v>
      </c>
      <c r="F1493" s="651" t="s">
        <v>561</v>
      </c>
      <c r="G1493" s="645">
        <v>4</v>
      </c>
      <c r="H1493" s="645">
        <v>1</v>
      </c>
      <c r="I1493" s="645">
        <v>4</v>
      </c>
      <c r="J1493" s="653">
        <v>50</v>
      </c>
      <c r="K1493" s="1413">
        <v>12.5</v>
      </c>
      <c r="L1493" s="647" t="s">
        <v>3687</v>
      </c>
    </row>
    <row r="1494" spans="1:12" s="648" customFormat="1" ht="25.2" customHeight="1">
      <c r="A1494" s="645" t="s">
        <v>4375</v>
      </c>
      <c r="B1494" s="645" t="s">
        <v>4376</v>
      </c>
      <c r="C1494" s="663" t="s">
        <v>1041</v>
      </c>
      <c r="D1494" s="658" t="s">
        <v>4256</v>
      </c>
      <c r="E1494" s="683" t="s">
        <v>4257</v>
      </c>
      <c r="F1494" s="651" t="s">
        <v>561</v>
      </c>
      <c r="G1494" s="645">
        <v>4</v>
      </c>
      <c r="H1494" s="645">
        <v>1</v>
      </c>
      <c r="I1494" s="645">
        <v>4</v>
      </c>
      <c r="J1494" s="653">
        <v>50</v>
      </c>
      <c r="K1494" s="1413">
        <v>12.5</v>
      </c>
      <c r="L1494" s="647" t="s">
        <v>3687</v>
      </c>
    </row>
    <row r="1495" spans="1:12" s="648" customFormat="1" ht="25.2" customHeight="1">
      <c r="A1495" s="645" t="s">
        <v>4375</v>
      </c>
      <c r="B1495" s="645" t="s">
        <v>4376</v>
      </c>
      <c r="C1495" s="663" t="s">
        <v>1041</v>
      </c>
      <c r="D1495" s="658" t="s">
        <v>4319</v>
      </c>
      <c r="E1495" s="683" t="s">
        <v>4253</v>
      </c>
      <c r="F1495" s="651" t="s">
        <v>561</v>
      </c>
      <c r="G1495" s="645">
        <v>4</v>
      </c>
      <c r="H1495" s="645">
        <v>1</v>
      </c>
      <c r="I1495" s="645">
        <v>4</v>
      </c>
      <c r="J1495" s="653">
        <v>50</v>
      </c>
      <c r="K1495" s="1413">
        <v>12.5</v>
      </c>
      <c r="L1495" s="647" t="s">
        <v>3687</v>
      </c>
    </row>
    <row r="1496" spans="1:12" s="648" customFormat="1" ht="25.2" customHeight="1">
      <c r="A1496" s="645" t="s">
        <v>4379</v>
      </c>
      <c r="B1496" s="645" t="s">
        <v>4221</v>
      </c>
      <c r="C1496" s="663" t="s">
        <v>1041</v>
      </c>
      <c r="D1496" s="658" t="s">
        <v>4380</v>
      </c>
      <c r="E1496" s="683" t="s">
        <v>4223</v>
      </c>
      <c r="F1496" s="651" t="s">
        <v>561</v>
      </c>
      <c r="G1496" s="645">
        <v>4</v>
      </c>
      <c r="H1496" s="645">
        <v>4</v>
      </c>
      <c r="I1496" s="645">
        <v>4</v>
      </c>
      <c r="J1496" s="653">
        <v>50</v>
      </c>
      <c r="K1496" s="1413">
        <v>12.5</v>
      </c>
      <c r="L1496" s="647" t="s">
        <v>3687</v>
      </c>
    </row>
    <row r="1497" spans="1:12" s="648" customFormat="1" ht="25.2" customHeight="1">
      <c r="A1497" s="645" t="s">
        <v>4379</v>
      </c>
      <c r="B1497" s="645" t="s">
        <v>4221</v>
      </c>
      <c r="C1497" s="663" t="s">
        <v>1041</v>
      </c>
      <c r="D1497" s="658" t="s">
        <v>4381</v>
      </c>
      <c r="E1497" s="683" t="s">
        <v>4226</v>
      </c>
      <c r="F1497" s="651" t="s">
        <v>561</v>
      </c>
      <c r="G1497" s="645">
        <v>4</v>
      </c>
      <c r="H1497" s="645">
        <v>4</v>
      </c>
      <c r="I1497" s="645">
        <v>4</v>
      </c>
      <c r="J1497" s="653">
        <v>50</v>
      </c>
      <c r="K1497" s="1413">
        <v>12.5</v>
      </c>
      <c r="L1497" s="647" t="s">
        <v>3687</v>
      </c>
    </row>
    <row r="1498" spans="1:12" s="648" customFormat="1" ht="25.2" customHeight="1">
      <c r="A1498" s="645" t="s">
        <v>4382</v>
      </c>
      <c r="B1498" s="645" t="s">
        <v>4383</v>
      </c>
      <c r="C1498" s="663" t="s">
        <v>1041</v>
      </c>
      <c r="D1498" s="658" t="s">
        <v>4384</v>
      </c>
      <c r="E1498" s="683" t="s">
        <v>4385</v>
      </c>
      <c r="F1498" s="651" t="s">
        <v>561</v>
      </c>
      <c r="G1498" s="645">
        <v>5</v>
      </c>
      <c r="H1498" s="645">
        <v>4</v>
      </c>
      <c r="I1498" s="645">
        <v>5</v>
      </c>
      <c r="J1498" s="653">
        <v>50</v>
      </c>
      <c r="K1498" s="1413">
        <v>10</v>
      </c>
      <c r="L1498" s="647" t="s">
        <v>3687</v>
      </c>
    </row>
    <row r="1499" spans="1:12" s="648" customFormat="1" ht="25.2" customHeight="1">
      <c r="A1499" s="645" t="s">
        <v>4382</v>
      </c>
      <c r="B1499" s="645" t="s">
        <v>4383</v>
      </c>
      <c r="C1499" s="663" t="s">
        <v>1041</v>
      </c>
      <c r="D1499" s="658" t="s">
        <v>4386</v>
      </c>
      <c r="E1499" s="683" t="s">
        <v>4387</v>
      </c>
      <c r="F1499" s="651" t="s">
        <v>561</v>
      </c>
      <c r="G1499" s="645">
        <v>5</v>
      </c>
      <c r="H1499" s="645">
        <v>4</v>
      </c>
      <c r="I1499" s="645">
        <v>5</v>
      </c>
      <c r="J1499" s="653">
        <v>50</v>
      </c>
      <c r="K1499" s="1413">
        <v>10</v>
      </c>
      <c r="L1499" s="647" t="s">
        <v>3687</v>
      </c>
    </row>
    <row r="1500" spans="1:12" s="648" customFormat="1" ht="25.2" customHeight="1">
      <c r="A1500" s="645" t="s">
        <v>4382</v>
      </c>
      <c r="B1500" s="645" t="s">
        <v>4383</v>
      </c>
      <c r="C1500" s="663" t="s">
        <v>1041</v>
      </c>
      <c r="D1500" s="658" t="s">
        <v>4388</v>
      </c>
      <c r="E1500" s="683" t="s">
        <v>4389</v>
      </c>
      <c r="F1500" s="651" t="s">
        <v>561</v>
      </c>
      <c r="G1500" s="645">
        <v>5</v>
      </c>
      <c r="H1500" s="645">
        <v>4</v>
      </c>
      <c r="I1500" s="645">
        <v>5</v>
      </c>
      <c r="J1500" s="653">
        <v>50</v>
      </c>
      <c r="K1500" s="1413">
        <v>10</v>
      </c>
      <c r="L1500" s="647" t="s">
        <v>3687</v>
      </c>
    </row>
    <row r="1501" spans="1:12" s="648" customFormat="1" ht="25.2" customHeight="1">
      <c r="A1501" s="645" t="s">
        <v>4382</v>
      </c>
      <c r="B1501" s="645" t="s">
        <v>4383</v>
      </c>
      <c r="C1501" s="663" t="s">
        <v>1041</v>
      </c>
      <c r="D1501" s="658" t="s">
        <v>4390</v>
      </c>
      <c r="E1501" s="683" t="s">
        <v>4391</v>
      </c>
      <c r="F1501" s="651" t="s">
        <v>561</v>
      </c>
      <c r="G1501" s="645">
        <v>5</v>
      </c>
      <c r="H1501" s="645">
        <v>4</v>
      </c>
      <c r="I1501" s="645">
        <v>5</v>
      </c>
      <c r="J1501" s="653">
        <v>50</v>
      </c>
      <c r="K1501" s="1413">
        <v>10</v>
      </c>
      <c r="L1501" s="647" t="s">
        <v>3687</v>
      </c>
    </row>
    <row r="1502" spans="1:12" s="648" customFormat="1" ht="25.2" customHeight="1">
      <c r="A1502" s="645" t="s">
        <v>4382</v>
      </c>
      <c r="B1502" s="645" t="s">
        <v>4383</v>
      </c>
      <c r="C1502" s="663" t="s">
        <v>1041</v>
      </c>
      <c r="D1502" s="658" t="s">
        <v>4392</v>
      </c>
      <c r="E1502" s="683" t="s">
        <v>4393</v>
      </c>
      <c r="F1502" s="651" t="s">
        <v>561</v>
      </c>
      <c r="G1502" s="645">
        <v>5</v>
      </c>
      <c r="H1502" s="645">
        <v>4</v>
      </c>
      <c r="I1502" s="645">
        <v>5</v>
      </c>
      <c r="J1502" s="653">
        <v>50</v>
      </c>
      <c r="K1502" s="1413">
        <v>10</v>
      </c>
      <c r="L1502" s="647" t="s">
        <v>3687</v>
      </c>
    </row>
    <row r="1503" spans="1:12" s="648" customFormat="1" ht="25.2" customHeight="1">
      <c r="A1503" s="645" t="s">
        <v>4382</v>
      </c>
      <c r="B1503" s="645" t="s">
        <v>4383</v>
      </c>
      <c r="C1503" s="663" t="s">
        <v>1041</v>
      </c>
      <c r="D1503" s="658" t="s">
        <v>4394</v>
      </c>
      <c r="E1503" s="683" t="s">
        <v>4395</v>
      </c>
      <c r="F1503" s="651" t="s">
        <v>561</v>
      </c>
      <c r="G1503" s="645">
        <v>5</v>
      </c>
      <c r="H1503" s="645">
        <v>4</v>
      </c>
      <c r="I1503" s="645">
        <v>5</v>
      </c>
      <c r="J1503" s="653">
        <v>50</v>
      </c>
      <c r="K1503" s="1413">
        <v>10</v>
      </c>
      <c r="L1503" s="647" t="s">
        <v>3687</v>
      </c>
    </row>
    <row r="1504" spans="1:12" s="648" customFormat="1" ht="25.2" customHeight="1">
      <c r="A1504" s="645" t="s">
        <v>4396</v>
      </c>
      <c r="B1504" s="645" t="s">
        <v>4397</v>
      </c>
      <c r="C1504" s="663" t="s">
        <v>1041</v>
      </c>
      <c r="D1504" s="658" t="s">
        <v>4398</v>
      </c>
      <c r="E1504" s="683" t="s">
        <v>4399</v>
      </c>
      <c r="F1504" s="651" t="s">
        <v>561</v>
      </c>
      <c r="G1504" s="645">
        <v>6</v>
      </c>
      <c r="H1504" s="645">
        <v>4</v>
      </c>
      <c r="I1504" s="645">
        <v>6</v>
      </c>
      <c r="J1504" s="653">
        <v>50</v>
      </c>
      <c r="K1504" s="1413">
        <v>8.33</v>
      </c>
      <c r="L1504" s="647" t="s">
        <v>3687</v>
      </c>
    </row>
    <row r="1505" spans="1:12" s="648" customFormat="1" ht="25.2" customHeight="1">
      <c r="A1505" s="645" t="s">
        <v>4400</v>
      </c>
      <c r="B1505" s="645" t="s">
        <v>4401</v>
      </c>
      <c r="C1505" s="663" t="s">
        <v>1041</v>
      </c>
      <c r="D1505" s="658" t="s">
        <v>4402</v>
      </c>
      <c r="E1505" s="683" t="s">
        <v>3566</v>
      </c>
      <c r="F1505" s="651" t="s">
        <v>561</v>
      </c>
      <c r="G1505" s="645">
        <v>4</v>
      </c>
      <c r="H1505" s="645">
        <v>4</v>
      </c>
      <c r="I1505" s="645">
        <v>4</v>
      </c>
      <c r="J1505" s="653">
        <v>50</v>
      </c>
      <c r="K1505" s="1413">
        <v>12.5</v>
      </c>
      <c r="L1505" s="647" t="s">
        <v>3687</v>
      </c>
    </row>
    <row r="1506" spans="1:12" s="648" customFormat="1" ht="25.2" customHeight="1">
      <c r="A1506" s="645" t="s">
        <v>4400</v>
      </c>
      <c r="B1506" s="645" t="s">
        <v>4401</v>
      </c>
      <c r="C1506" s="663" t="s">
        <v>1041</v>
      </c>
      <c r="D1506" s="658" t="s">
        <v>4403</v>
      </c>
      <c r="E1506" s="683" t="s">
        <v>3980</v>
      </c>
      <c r="F1506" s="651" t="s">
        <v>561</v>
      </c>
      <c r="G1506" s="645">
        <v>4</v>
      </c>
      <c r="H1506" s="645">
        <v>4</v>
      </c>
      <c r="I1506" s="645">
        <v>4</v>
      </c>
      <c r="J1506" s="653">
        <v>50</v>
      </c>
      <c r="K1506" s="1413">
        <v>12.5</v>
      </c>
      <c r="L1506" s="647" t="s">
        <v>3687</v>
      </c>
    </row>
    <row r="1507" spans="1:12" s="648" customFormat="1" ht="25.2" customHeight="1">
      <c r="A1507" s="645" t="s">
        <v>4404</v>
      </c>
      <c r="B1507" s="645" t="s">
        <v>4405</v>
      </c>
      <c r="C1507" s="663" t="s">
        <v>1041</v>
      </c>
      <c r="D1507" s="658" t="s">
        <v>4406</v>
      </c>
      <c r="E1507" s="684" t="s">
        <v>4407</v>
      </c>
      <c r="F1507" s="651" t="s">
        <v>561</v>
      </c>
      <c r="G1507" s="645">
        <v>8</v>
      </c>
      <c r="H1507" s="645">
        <v>8</v>
      </c>
      <c r="I1507" s="645">
        <v>8</v>
      </c>
      <c r="J1507" s="653">
        <v>50</v>
      </c>
      <c r="K1507" s="1413">
        <v>6.25</v>
      </c>
      <c r="L1507" s="647" t="s">
        <v>3687</v>
      </c>
    </row>
    <row r="1508" spans="1:12" s="648" customFormat="1" ht="25.2" customHeight="1">
      <c r="A1508" s="645" t="s">
        <v>4408</v>
      </c>
      <c r="B1508" s="645" t="s">
        <v>4409</v>
      </c>
      <c r="C1508" s="663" t="s">
        <v>1041</v>
      </c>
      <c r="D1508" s="658" t="s">
        <v>4410</v>
      </c>
      <c r="E1508" s="683" t="s">
        <v>4411</v>
      </c>
      <c r="F1508" s="651" t="s">
        <v>561</v>
      </c>
      <c r="G1508" s="645">
        <v>4</v>
      </c>
      <c r="H1508" s="645">
        <v>4</v>
      </c>
      <c r="I1508" s="645">
        <v>4</v>
      </c>
      <c r="J1508" s="653">
        <v>50</v>
      </c>
      <c r="K1508" s="1413">
        <v>12.5</v>
      </c>
      <c r="L1508" s="647" t="s">
        <v>3687</v>
      </c>
    </row>
    <row r="1509" spans="1:12" s="648" customFormat="1" ht="25.2" customHeight="1">
      <c r="A1509" s="645" t="s">
        <v>4408</v>
      </c>
      <c r="B1509" s="645" t="s">
        <v>4409</v>
      </c>
      <c r="C1509" s="663" t="s">
        <v>1041</v>
      </c>
      <c r="D1509" s="658" t="s">
        <v>4412</v>
      </c>
      <c r="E1509" s="683" t="s">
        <v>4413</v>
      </c>
      <c r="F1509" s="651" t="s">
        <v>561</v>
      </c>
      <c r="G1509" s="645">
        <v>4</v>
      </c>
      <c r="H1509" s="645">
        <v>4</v>
      </c>
      <c r="I1509" s="645">
        <v>4</v>
      </c>
      <c r="J1509" s="653">
        <v>50</v>
      </c>
      <c r="K1509" s="1413">
        <v>12.5</v>
      </c>
      <c r="L1509" s="647" t="s">
        <v>3687</v>
      </c>
    </row>
    <row r="1510" spans="1:12" s="648" customFormat="1" ht="25.2" customHeight="1">
      <c r="A1510" s="645" t="s">
        <v>3729</v>
      </c>
      <c r="B1510" s="646" t="s">
        <v>4414</v>
      </c>
      <c r="C1510" s="646" t="s">
        <v>1041</v>
      </c>
      <c r="D1510" s="645" t="s">
        <v>4415</v>
      </c>
      <c r="E1510" s="662" t="s">
        <v>4416</v>
      </c>
      <c r="F1510" s="645" t="s">
        <v>4417</v>
      </c>
      <c r="G1510" s="645">
        <v>1</v>
      </c>
      <c r="H1510" s="645">
        <v>1</v>
      </c>
      <c r="I1510" s="645">
        <v>4</v>
      </c>
      <c r="J1510" s="645">
        <v>50</v>
      </c>
      <c r="K1510" s="1413">
        <v>50</v>
      </c>
      <c r="L1510" s="658" t="s">
        <v>3705</v>
      </c>
    </row>
    <row r="1511" spans="1:12" s="648" customFormat="1" ht="25.2" customHeight="1">
      <c r="A1511" s="645" t="s">
        <v>3729</v>
      </c>
      <c r="B1511" s="646" t="s">
        <v>4414</v>
      </c>
      <c r="C1511" s="646" t="s">
        <v>1041</v>
      </c>
      <c r="D1511" s="645" t="s">
        <v>4418</v>
      </c>
      <c r="E1511" s="662" t="s">
        <v>4419</v>
      </c>
      <c r="F1511" s="645" t="s">
        <v>4417</v>
      </c>
      <c r="G1511" s="645">
        <v>1</v>
      </c>
      <c r="H1511" s="645">
        <v>1</v>
      </c>
      <c r="I1511" s="645">
        <v>4</v>
      </c>
      <c r="J1511" s="645">
        <v>50</v>
      </c>
      <c r="K1511" s="1413">
        <v>50</v>
      </c>
      <c r="L1511" s="658" t="s">
        <v>3705</v>
      </c>
    </row>
    <row r="1512" spans="1:12" s="648" customFormat="1" ht="25.2" customHeight="1">
      <c r="A1512" s="645" t="s">
        <v>3729</v>
      </c>
      <c r="B1512" s="646" t="s">
        <v>4414</v>
      </c>
      <c r="C1512" s="646" t="s">
        <v>1041</v>
      </c>
      <c r="D1512" s="645" t="s">
        <v>4420</v>
      </c>
      <c r="E1512" s="662" t="s">
        <v>4421</v>
      </c>
      <c r="F1512" s="645" t="s">
        <v>4417</v>
      </c>
      <c r="G1512" s="645">
        <v>1</v>
      </c>
      <c r="H1512" s="645">
        <v>1</v>
      </c>
      <c r="I1512" s="645">
        <v>4</v>
      </c>
      <c r="J1512" s="645">
        <v>50</v>
      </c>
      <c r="K1512" s="1413">
        <v>50</v>
      </c>
      <c r="L1512" s="658" t="s">
        <v>3705</v>
      </c>
    </row>
    <row r="1513" spans="1:12" s="648" customFormat="1" ht="25.2" customHeight="1">
      <c r="A1513" s="645" t="s">
        <v>3729</v>
      </c>
      <c r="B1513" s="646" t="s">
        <v>4414</v>
      </c>
      <c r="C1513" s="646" t="s">
        <v>1041</v>
      </c>
      <c r="D1513" s="645" t="s">
        <v>4422</v>
      </c>
      <c r="E1513" s="662" t="s">
        <v>4423</v>
      </c>
      <c r="F1513" s="645" t="s">
        <v>4417</v>
      </c>
      <c r="G1513" s="645">
        <v>1</v>
      </c>
      <c r="H1513" s="645">
        <v>1</v>
      </c>
      <c r="I1513" s="645">
        <v>4</v>
      </c>
      <c r="J1513" s="645">
        <v>50</v>
      </c>
      <c r="K1513" s="1413">
        <v>50</v>
      </c>
      <c r="L1513" s="658" t="s">
        <v>3705</v>
      </c>
    </row>
    <row r="1514" spans="1:12" s="648" customFormat="1" ht="25.2" customHeight="1">
      <c r="A1514" s="645" t="s">
        <v>3729</v>
      </c>
      <c r="B1514" s="646" t="s">
        <v>4414</v>
      </c>
      <c r="C1514" s="646" t="s">
        <v>1041</v>
      </c>
      <c r="D1514" s="645" t="s">
        <v>4424</v>
      </c>
      <c r="E1514" s="662" t="s">
        <v>4425</v>
      </c>
      <c r="F1514" s="645" t="s">
        <v>4417</v>
      </c>
      <c r="G1514" s="645">
        <v>1</v>
      </c>
      <c r="H1514" s="645">
        <v>1</v>
      </c>
      <c r="I1514" s="645">
        <v>4</v>
      </c>
      <c r="J1514" s="645">
        <v>50</v>
      </c>
      <c r="K1514" s="1413">
        <v>50</v>
      </c>
      <c r="L1514" s="658" t="s">
        <v>3705</v>
      </c>
    </row>
    <row r="1515" spans="1:12" s="648" customFormat="1" ht="25.2" customHeight="1">
      <c r="A1515" s="645" t="s">
        <v>3729</v>
      </c>
      <c r="B1515" s="646" t="s">
        <v>4414</v>
      </c>
      <c r="C1515" s="646" t="s">
        <v>1041</v>
      </c>
      <c r="D1515" s="645" t="s">
        <v>4426</v>
      </c>
      <c r="E1515" s="662" t="s">
        <v>4427</v>
      </c>
      <c r="F1515" s="645" t="s">
        <v>4417</v>
      </c>
      <c r="G1515" s="645">
        <v>1</v>
      </c>
      <c r="H1515" s="645">
        <v>1</v>
      </c>
      <c r="I1515" s="645">
        <v>4</v>
      </c>
      <c r="J1515" s="645">
        <v>50</v>
      </c>
      <c r="K1515" s="1413">
        <v>50</v>
      </c>
      <c r="L1515" s="658" t="s">
        <v>3705</v>
      </c>
    </row>
    <row r="1516" spans="1:12" s="648" customFormat="1" ht="25.2" customHeight="1">
      <c r="A1516" s="645" t="s">
        <v>3729</v>
      </c>
      <c r="B1516" s="646" t="s">
        <v>4414</v>
      </c>
      <c r="C1516" s="646" t="s">
        <v>1041</v>
      </c>
      <c r="D1516" s="645" t="s">
        <v>4428</v>
      </c>
      <c r="E1516" s="662" t="s">
        <v>4429</v>
      </c>
      <c r="F1516" s="645" t="s">
        <v>4417</v>
      </c>
      <c r="G1516" s="645">
        <v>1</v>
      </c>
      <c r="H1516" s="645">
        <v>1</v>
      </c>
      <c r="I1516" s="645">
        <v>4</v>
      </c>
      <c r="J1516" s="645">
        <v>50</v>
      </c>
      <c r="K1516" s="1413">
        <v>50</v>
      </c>
      <c r="L1516" s="658" t="s">
        <v>3705</v>
      </c>
    </row>
    <row r="1517" spans="1:12" s="648" customFormat="1" ht="25.2" customHeight="1">
      <c r="A1517" s="645" t="s">
        <v>3729</v>
      </c>
      <c r="B1517" s="646" t="s">
        <v>4414</v>
      </c>
      <c r="C1517" s="646" t="s">
        <v>1041</v>
      </c>
      <c r="D1517" s="645" t="s">
        <v>4430</v>
      </c>
      <c r="E1517" s="662" t="s">
        <v>4431</v>
      </c>
      <c r="F1517" s="645" t="s">
        <v>4417</v>
      </c>
      <c r="G1517" s="645">
        <v>1</v>
      </c>
      <c r="H1517" s="645">
        <v>1</v>
      </c>
      <c r="I1517" s="645">
        <v>4</v>
      </c>
      <c r="J1517" s="645">
        <v>50</v>
      </c>
      <c r="K1517" s="1413">
        <v>50</v>
      </c>
      <c r="L1517" s="658" t="s">
        <v>3705</v>
      </c>
    </row>
    <row r="1518" spans="1:12" s="648" customFormat="1" ht="25.2" customHeight="1">
      <c r="A1518" s="645" t="s">
        <v>3729</v>
      </c>
      <c r="B1518" s="646" t="s">
        <v>4414</v>
      </c>
      <c r="C1518" s="646" t="s">
        <v>1041</v>
      </c>
      <c r="D1518" s="645" t="s">
        <v>4432</v>
      </c>
      <c r="E1518" s="662" t="s">
        <v>4433</v>
      </c>
      <c r="F1518" s="645" t="s">
        <v>4417</v>
      </c>
      <c r="G1518" s="645">
        <v>1</v>
      </c>
      <c r="H1518" s="645">
        <v>1</v>
      </c>
      <c r="I1518" s="645">
        <v>4</v>
      </c>
      <c r="J1518" s="645">
        <v>50</v>
      </c>
      <c r="K1518" s="1413">
        <v>50</v>
      </c>
      <c r="L1518" s="658" t="s">
        <v>3705</v>
      </c>
    </row>
    <row r="1519" spans="1:12" s="648" customFormat="1" ht="25.2" customHeight="1">
      <c r="A1519" s="645" t="s">
        <v>3729</v>
      </c>
      <c r="B1519" s="646" t="s">
        <v>4414</v>
      </c>
      <c r="C1519" s="646" t="s">
        <v>1041</v>
      </c>
      <c r="D1519" s="645" t="s">
        <v>4434</v>
      </c>
      <c r="E1519" s="662" t="s">
        <v>4435</v>
      </c>
      <c r="F1519" s="645" t="s">
        <v>4417</v>
      </c>
      <c r="G1519" s="645">
        <v>1</v>
      </c>
      <c r="H1519" s="645">
        <v>1</v>
      </c>
      <c r="I1519" s="645">
        <v>4</v>
      </c>
      <c r="J1519" s="645">
        <v>50</v>
      </c>
      <c r="K1519" s="1413">
        <v>50</v>
      </c>
      <c r="L1519" s="658" t="s">
        <v>3705</v>
      </c>
    </row>
    <row r="1520" spans="1:12" s="648" customFormat="1" ht="25.2" customHeight="1">
      <c r="A1520" s="645" t="s">
        <v>3729</v>
      </c>
      <c r="B1520" s="646" t="s">
        <v>4414</v>
      </c>
      <c r="C1520" s="646" t="s">
        <v>1041</v>
      </c>
      <c r="D1520" s="645" t="s">
        <v>4436</v>
      </c>
      <c r="E1520" s="662" t="s">
        <v>4437</v>
      </c>
      <c r="F1520" s="645" t="s">
        <v>4417</v>
      </c>
      <c r="G1520" s="645">
        <v>1</v>
      </c>
      <c r="H1520" s="645">
        <v>1</v>
      </c>
      <c r="I1520" s="645">
        <v>4</v>
      </c>
      <c r="J1520" s="645">
        <v>50</v>
      </c>
      <c r="K1520" s="1413">
        <v>50</v>
      </c>
      <c r="L1520" s="658" t="s">
        <v>3705</v>
      </c>
    </row>
    <row r="1521" spans="1:12" s="648" customFormat="1" ht="25.2" customHeight="1">
      <c r="A1521" s="645" t="s">
        <v>3722</v>
      </c>
      <c r="B1521" s="646" t="s">
        <v>4438</v>
      </c>
      <c r="C1521" s="646" t="s">
        <v>1041</v>
      </c>
      <c r="D1521" s="645" t="s">
        <v>4439</v>
      </c>
      <c r="E1521" s="662" t="s">
        <v>4440</v>
      </c>
      <c r="F1521" s="645" t="s">
        <v>4417</v>
      </c>
      <c r="G1521" s="645">
        <v>11</v>
      </c>
      <c r="H1521" s="645">
        <v>1</v>
      </c>
      <c r="I1521" s="645">
        <v>11</v>
      </c>
      <c r="J1521" s="645">
        <v>50</v>
      </c>
      <c r="K1521" s="1413">
        <v>5</v>
      </c>
      <c r="L1521" s="658" t="s">
        <v>3705</v>
      </c>
    </row>
    <row r="1522" spans="1:12" s="648" customFormat="1" ht="25.2" customHeight="1">
      <c r="A1522" s="645" t="s">
        <v>3722</v>
      </c>
      <c r="B1522" s="646" t="s">
        <v>4438</v>
      </c>
      <c r="C1522" s="646" t="s">
        <v>1041</v>
      </c>
      <c r="D1522" s="645" t="s">
        <v>4441</v>
      </c>
      <c r="E1522" s="662" t="s">
        <v>4442</v>
      </c>
      <c r="F1522" s="645" t="s">
        <v>4417</v>
      </c>
      <c r="G1522" s="645">
        <v>11</v>
      </c>
      <c r="H1522" s="645">
        <v>1</v>
      </c>
      <c r="I1522" s="645">
        <v>11</v>
      </c>
      <c r="J1522" s="645">
        <v>50</v>
      </c>
      <c r="K1522" s="1413">
        <v>5</v>
      </c>
      <c r="L1522" s="658" t="s">
        <v>3705</v>
      </c>
    </row>
    <row r="1523" spans="1:12" s="648" customFormat="1" ht="25.2" customHeight="1">
      <c r="A1523" s="645" t="s">
        <v>3722</v>
      </c>
      <c r="B1523" s="646" t="s">
        <v>4438</v>
      </c>
      <c r="C1523" s="646" t="s">
        <v>1041</v>
      </c>
      <c r="D1523" s="645" t="s">
        <v>4443</v>
      </c>
      <c r="E1523" s="662" t="s">
        <v>4444</v>
      </c>
      <c r="F1523" s="645" t="s">
        <v>4417</v>
      </c>
      <c r="G1523" s="645">
        <v>11</v>
      </c>
      <c r="H1523" s="645">
        <v>1</v>
      </c>
      <c r="I1523" s="645">
        <v>11</v>
      </c>
      <c r="J1523" s="645">
        <v>50</v>
      </c>
      <c r="K1523" s="1413">
        <v>5</v>
      </c>
      <c r="L1523" s="658" t="s">
        <v>3705</v>
      </c>
    </row>
    <row r="1524" spans="1:12" s="648" customFormat="1" ht="25.2" customHeight="1">
      <c r="A1524" s="645" t="s">
        <v>3722</v>
      </c>
      <c r="B1524" s="646" t="s">
        <v>4438</v>
      </c>
      <c r="C1524" s="646" t="s">
        <v>1041</v>
      </c>
      <c r="D1524" s="645" t="s">
        <v>4445</v>
      </c>
      <c r="E1524" s="662" t="s">
        <v>1616</v>
      </c>
      <c r="F1524" s="645" t="s">
        <v>4417</v>
      </c>
      <c r="G1524" s="645">
        <v>11</v>
      </c>
      <c r="H1524" s="645">
        <v>1</v>
      </c>
      <c r="I1524" s="645">
        <v>11</v>
      </c>
      <c r="J1524" s="645">
        <v>50</v>
      </c>
      <c r="K1524" s="1413">
        <v>5</v>
      </c>
      <c r="L1524" s="658" t="s">
        <v>3705</v>
      </c>
    </row>
    <row r="1525" spans="1:12" s="648" customFormat="1" ht="25.2" customHeight="1">
      <c r="A1525" s="645" t="s">
        <v>3715</v>
      </c>
      <c r="B1525" s="645" t="s">
        <v>3714</v>
      </c>
      <c r="C1525" s="646" t="s">
        <v>1041</v>
      </c>
      <c r="D1525" s="645" t="s">
        <v>4446</v>
      </c>
      <c r="E1525" s="662" t="s">
        <v>4447</v>
      </c>
      <c r="F1525" s="645" t="s">
        <v>4417</v>
      </c>
      <c r="G1525" s="645">
        <v>1</v>
      </c>
      <c r="H1525" s="645">
        <v>1</v>
      </c>
      <c r="I1525" s="645">
        <v>11</v>
      </c>
      <c r="J1525" s="645">
        <v>50</v>
      </c>
      <c r="K1525" s="1413">
        <v>50</v>
      </c>
      <c r="L1525" s="658" t="s">
        <v>3705</v>
      </c>
    </row>
    <row r="1526" spans="1:12" s="648" customFormat="1" ht="25.2" customHeight="1">
      <c r="A1526" s="645" t="s">
        <v>4448</v>
      </c>
      <c r="B1526" s="646" t="s">
        <v>3751</v>
      </c>
      <c r="C1526" s="645" t="s">
        <v>1041</v>
      </c>
      <c r="D1526" s="645" t="s">
        <v>4449</v>
      </c>
      <c r="E1526" s="662" t="s">
        <v>4450</v>
      </c>
      <c r="F1526" s="645" t="s">
        <v>738</v>
      </c>
      <c r="G1526" s="645">
        <v>7</v>
      </c>
      <c r="H1526" s="645">
        <v>7</v>
      </c>
      <c r="I1526" s="645">
        <v>7</v>
      </c>
      <c r="J1526" s="645">
        <v>50</v>
      </c>
      <c r="K1526" s="1413">
        <v>7.14</v>
      </c>
      <c r="L1526" s="658" t="s">
        <v>3758</v>
      </c>
    </row>
    <row r="1527" spans="1:12" s="648" customFormat="1" ht="25.2" customHeight="1">
      <c r="A1527" s="646" t="s">
        <v>4169</v>
      </c>
      <c r="B1527" s="649" t="s">
        <v>4170</v>
      </c>
      <c r="C1527" s="646" t="s">
        <v>1041</v>
      </c>
      <c r="D1527" s="645" t="s">
        <v>4171</v>
      </c>
      <c r="E1527" s="662" t="s">
        <v>4172</v>
      </c>
      <c r="F1527" s="651" t="s">
        <v>738</v>
      </c>
      <c r="G1527" s="652">
        <v>5</v>
      </c>
      <c r="H1527" s="652">
        <v>5</v>
      </c>
      <c r="I1527" s="652">
        <v>5</v>
      </c>
      <c r="J1527" s="653">
        <v>50</v>
      </c>
      <c r="K1527" s="1413">
        <v>10</v>
      </c>
      <c r="L1527" s="658" t="s">
        <v>3758</v>
      </c>
    </row>
    <row r="1528" spans="1:12" s="686" customFormat="1" ht="25.2" customHeight="1">
      <c r="A1528" s="330" t="s">
        <v>4451</v>
      </c>
      <c r="B1528" s="554" t="s">
        <v>4452</v>
      </c>
      <c r="C1528" s="330" t="s">
        <v>1041</v>
      </c>
      <c r="D1528" s="330" t="s">
        <v>4453</v>
      </c>
      <c r="E1528" s="685" t="s">
        <v>4454</v>
      </c>
      <c r="F1528" s="330" t="s">
        <v>559</v>
      </c>
      <c r="G1528" s="330">
        <v>1</v>
      </c>
      <c r="H1528" s="330">
        <v>1</v>
      </c>
      <c r="I1528" s="330">
        <v>1</v>
      </c>
      <c r="J1528" s="330">
        <v>50</v>
      </c>
      <c r="K1528" s="1395">
        <v>50</v>
      </c>
      <c r="L1528" s="648" t="s">
        <v>4455</v>
      </c>
    </row>
    <row r="1529" spans="1:12" ht="25.2" customHeight="1">
      <c r="A1529" s="453" t="s">
        <v>4456</v>
      </c>
      <c r="B1529" s="687" t="s">
        <v>4457</v>
      </c>
      <c r="C1529" s="458" t="s">
        <v>1041</v>
      </c>
      <c r="D1529" s="453" t="s">
        <v>4458</v>
      </c>
      <c r="E1529" s="446" t="s">
        <v>4459</v>
      </c>
      <c r="F1529" s="12" t="s">
        <v>561</v>
      </c>
      <c r="G1529" s="688">
        <v>5</v>
      </c>
      <c r="H1529" s="688">
        <v>1</v>
      </c>
      <c r="I1529" s="688">
        <v>6</v>
      </c>
      <c r="J1529" s="689">
        <v>50</v>
      </c>
      <c r="K1529" s="462">
        <v>10</v>
      </c>
      <c r="L1529" s="12" t="s">
        <v>3750</v>
      </c>
    </row>
    <row r="1530" spans="1:12" ht="25.2" customHeight="1">
      <c r="A1530" s="622" t="s">
        <v>4460</v>
      </c>
      <c r="B1530" s="690" t="s">
        <v>4457</v>
      </c>
      <c r="C1530" s="623" t="s">
        <v>1041</v>
      </c>
      <c r="D1530" s="453" t="s">
        <v>4461</v>
      </c>
      <c r="E1530" s="447" t="s">
        <v>4462</v>
      </c>
      <c r="F1530" s="28" t="s">
        <v>561</v>
      </c>
      <c r="G1530" s="625">
        <v>5</v>
      </c>
      <c r="H1530" s="625">
        <v>1</v>
      </c>
      <c r="I1530" s="625">
        <v>6</v>
      </c>
      <c r="J1530" s="452">
        <v>50</v>
      </c>
      <c r="K1530" s="712">
        <v>10</v>
      </c>
      <c r="L1530" s="12" t="s">
        <v>3750</v>
      </c>
    </row>
    <row r="1531" spans="1:12" ht="25.2" customHeight="1">
      <c r="A1531" s="453" t="s">
        <v>4460</v>
      </c>
      <c r="B1531" s="622" t="s">
        <v>4457</v>
      </c>
      <c r="C1531" s="623" t="s">
        <v>1041</v>
      </c>
      <c r="D1531" s="453" t="s">
        <v>4463</v>
      </c>
      <c r="E1531" s="447" t="s">
        <v>4464</v>
      </c>
      <c r="F1531" s="28" t="s">
        <v>561</v>
      </c>
      <c r="G1531" s="450">
        <v>5</v>
      </c>
      <c r="H1531" s="450">
        <v>1</v>
      </c>
      <c r="I1531" s="450">
        <v>6</v>
      </c>
      <c r="J1531" s="452">
        <v>50</v>
      </c>
      <c r="K1531" s="712">
        <v>10</v>
      </c>
      <c r="L1531" s="12" t="s">
        <v>3750</v>
      </c>
    </row>
    <row r="1532" spans="1:12" ht="25.2" customHeight="1">
      <c r="A1532" s="453" t="s">
        <v>4460</v>
      </c>
      <c r="B1532" s="453" t="s">
        <v>4457</v>
      </c>
      <c r="C1532" s="450" t="s">
        <v>1041</v>
      </c>
      <c r="D1532" s="453" t="s">
        <v>4465</v>
      </c>
      <c r="E1532" s="447" t="s">
        <v>4466</v>
      </c>
      <c r="F1532" s="636" t="s">
        <v>561</v>
      </c>
      <c r="G1532" s="450">
        <v>5</v>
      </c>
      <c r="H1532" s="450">
        <v>1</v>
      </c>
      <c r="I1532" s="450">
        <v>6</v>
      </c>
      <c r="J1532" s="452">
        <v>50</v>
      </c>
      <c r="K1532" s="712">
        <v>10</v>
      </c>
      <c r="L1532" s="12" t="s">
        <v>3750</v>
      </c>
    </row>
    <row r="1533" spans="1:12" ht="25.2" customHeight="1">
      <c r="A1533" s="453" t="s">
        <v>4467</v>
      </c>
      <c r="B1533" s="453" t="s">
        <v>4457</v>
      </c>
      <c r="C1533" s="450" t="s">
        <v>1041</v>
      </c>
      <c r="D1533" s="453" t="s">
        <v>4468</v>
      </c>
      <c r="E1533" s="447" t="s">
        <v>4469</v>
      </c>
      <c r="F1533" s="636" t="s">
        <v>561</v>
      </c>
      <c r="G1533" s="450">
        <v>5</v>
      </c>
      <c r="H1533" s="450">
        <v>1</v>
      </c>
      <c r="I1533" s="450">
        <v>6</v>
      </c>
      <c r="J1533" s="452">
        <v>50</v>
      </c>
      <c r="K1533" s="712">
        <v>10</v>
      </c>
      <c r="L1533" s="12" t="s">
        <v>3750</v>
      </c>
    </row>
    <row r="1534" spans="1:12" ht="25.2" customHeight="1">
      <c r="A1534" s="453" t="s">
        <v>4467</v>
      </c>
      <c r="B1534" s="453" t="s">
        <v>4457</v>
      </c>
      <c r="C1534" s="450" t="s">
        <v>1041</v>
      </c>
      <c r="D1534" s="453" t="s">
        <v>4470</v>
      </c>
      <c r="E1534" s="447" t="s">
        <v>4471</v>
      </c>
      <c r="F1534" s="28" t="s">
        <v>561</v>
      </c>
      <c r="G1534" s="450">
        <v>5</v>
      </c>
      <c r="H1534" s="450">
        <v>1</v>
      </c>
      <c r="I1534" s="450">
        <v>6</v>
      </c>
      <c r="J1534" s="452">
        <v>50</v>
      </c>
      <c r="K1534" s="712">
        <v>10</v>
      </c>
      <c r="L1534" s="12" t="s">
        <v>3750</v>
      </c>
    </row>
    <row r="1535" spans="1:12" ht="25.2" customHeight="1">
      <c r="A1535" s="453" t="s">
        <v>4467</v>
      </c>
      <c r="B1535" s="453" t="s">
        <v>4457</v>
      </c>
      <c r="C1535" s="450" t="s">
        <v>1041</v>
      </c>
      <c r="D1535" s="453" t="s">
        <v>4472</v>
      </c>
      <c r="E1535" s="447" t="s">
        <v>4473</v>
      </c>
      <c r="F1535" s="28" t="s">
        <v>561</v>
      </c>
      <c r="G1535" s="450">
        <v>5</v>
      </c>
      <c r="H1535" s="450">
        <v>1</v>
      </c>
      <c r="I1535" s="450">
        <v>6</v>
      </c>
      <c r="J1535" s="452">
        <v>50</v>
      </c>
      <c r="K1535" s="712">
        <v>10</v>
      </c>
      <c r="L1535" s="12" t="s">
        <v>3750</v>
      </c>
    </row>
    <row r="1536" spans="1:12" ht="25.2" customHeight="1">
      <c r="A1536" s="453" t="s">
        <v>4467</v>
      </c>
      <c r="B1536" s="453" t="s">
        <v>4457</v>
      </c>
      <c r="C1536" s="450" t="s">
        <v>1041</v>
      </c>
      <c r="D1536" s="453" t="s">
        <v>4474</v>
      </c>
      <c r="E1536" s="447" t="s">
        <v>4475</v>
      </c>
      <c r="F1536" s="28" t="s">
        <v>561</v>
      </c>
      <c r="G1536" s="450">
        <v>5</v>
      </c>
      <c r="H1536" s="450">
        <v>1</v>
      </c>
      <c r="I1536" s="450">
        <v>6</v>
      </c>
      <c r="J1536" s="691">
        <v>50</v>
      </c>
      <c r="K1536" s="712">
        <v>10</v>
      </c>
      <c r="L1536" s="12" t="s">
        <v>3750</v>
      </c>
    </row>
    <row r="1537" spans="1:12" ht="25.2" customHeight="1">
      <c r="A1537" s="457" t="s">
        <v>4467</v>
      </c>
      <c r="B1537" s="457" t="s">
        <v>4457</v>
      </c>
      <c r="C1537" s="692" t="s">
        <v>1041</v>
      </c>
      <c r="D1537" s="457" t="s">
        <v>4476</v>
      </c>
      <c r="E1537" s="456" t="s">
        <v>4477</v>
      </c>
      <c r="F1537" s="212" t="s">
        <v>561</v>
      </c>
      <c r="G1537" s="692">
        <v>5</v>
      </c>
      <c r="H1537" s="692">
        <v>1</v>
      </c>
      <c r="I1537" s="692">
        <v>6</v>
      </c>
      <c r="J1537" s="693">
        <v>50</v>
      </c>
      <c r="K1537" s="713">
        <v>10</v>
      </c>
      <c r="L1537" s="12" t="s">
        <v>3750</v>
      </c>
    </row>
    <row r="1538" spans="1:12" ht="25.2" customHeight="1">
      <c r="A1538" s="457" t="s">
        <v>4467</v>
      </c>
      <c r="B1538" s="457" t="s">
        <v>4457</v>
      </c>
      <c r="C1538" s="692" t="s">
        <v>1041</v>
      </c>
      <c r="D1538" s="457" t="s">
        <v>4478</v>
      </c>
      <c r="E1538" s="456" t="s">
        <v>4479</v>
      </c>
      <c r="F1538" s="212" t="s">
        <v>561</v>
      </c>
      <c r="G1538" s="692">
        <v>5</v>
      </c>
      <c r="H1538" s="692">
        <v>1</v>
      </c>
      <c r="I1538" s="692">
        <v>6</v>
      </c>
      <c r="J1538" s="693">
        <v>50</v>
      </c>
      <c r="K1538" s="713">
        <v>10</v>
      </c>
      <c r="L1538" s="12" t="s">
        <v>3750</v>
      </c>
    </row>
    <row r="1539" spans="1:12" ht="25.2" customHeight="1">
      <c r="A1539" s="457" t="s">
        <v>4467</v>
      </c>
      <c r="B1539" s="457" t="s">
        <v>4457</v>
      </c>
      <c r="C1539" s="692" t="s">
        <v>1041</v>
      </c>
      <c r="D1539" s="457" t="s">
        <v>4480</v>
      </c>
      <c r="E1539" s="456" t="s">
        <v>4481</v>
      </c>
      <c r="F1539" s="212" t="s">
        <v>561</v>
      </c>
      <c r="G1539" s="692">
        <v>5</v>
      </c>
      <c r="H1539" s="692">
        <v>1</v>
      </c>
      <c r="I1539" s="692">
        <v>6</v>
      </c>
      <c r="J1539" s="693">
        <v>50</v>
      </c>
      <c r="K1539" s="713">
        <v>10</v>
      </c>
      <c r="L1539" s="12" t="s">
        <v>3750</v>
      </c>
    </row>
    <row r="1540" spans="1:12" ht="25.2" customHeight="1">
      <c r="A1540" s="457" t="s">
        <v>4467</v>
      </c>
      <c r="B1540" s="457" t="s">
        <v>4457</v>
      </c>
      <c r="C1540" s="692" t="s">
        <v>1041</v>
      </c>
      <c r="D1540" s="457" t="s">
        <v>4482</v>
      </c>
      <c r="E1540" s="456" t="s">
        <v>4483</v>
      </c>
      <c r="F1540" s="212" t="s">
        <v>561</v>
      </c>
      <c r="G1540" s="692">
        <v>5</v>
      </c>
      <c r="H1540" s="692">
        <v>1</v>
      </c>
      <c r="I1540" s="692">
        <v>6</v>
      </c>
      <c r="J1540" s="693">
        <v>50</v>
      </c>
      <c r="K1540" s="713">
        <v>10</v>
      </c>
      <c r="L1540" s="12" t="s">
        <v>3750</v>
      </c>
    </row>
    <row r="1541" spans="1:12" ht="25.2" customHeight="1">
      <c r="A1541" s="457" t="s">
        <v>4467</v>
      </c>
      <c r="B1541" s="457" t="s">
        <v>4457</v>
      </c>
      <c r="C1541" s="692" t="s">
        <v>1041</v>
      </c>
      <c r="D1541" s="457" t="s">
        <v>4484</v>
      </c>
      <c r="E1541" s="456" t="s">
        <v>4485</v>
      </c>
      <c r="F1541" s="212" t="s">
        <v>561</v>
      </c>
      <c r="G1541" s="692">
        <v>5</v>
      </c>
      <c r="H1541" s="692">
        <v>1</v>
      </c>
      <c r="I1541" s="692">
        <v>6</v>
      </c>
      <c r="J1541" s="693">
        <v>50</v>
      </c>
      <c r="K1541" s="713">
        <v>10</v>
      </c>
      <c r="L1541" s="12" t="s">
        <v>3750</v>
      </c>
    </row>
    <row r="1542" spans="1:12" ht="25.2" customHeight="1">
      <c r="A1542" s="457" t="s">
        <v>4467</v>
      </c>
      <c r="B1542" s="457" t="s">
        <v>4457</v>
      </c>
      <c r="C1542" s="692" t="s">
        <v>1041</v>
      </c>
      <c r="D1542" s="457" t="s">
        <v>4486</v>
      </c>
      <c r="E1542" s="456" t="s">
        <v>4487</v>
      </c>
      <c r="F1542" s="212" t="s">
        <v>561</v>
      </c>
      <c r="G1542" s="692">
        <v>5</v>
      </c>
      <c r="H1542" s="692">
        <v>1</v>
      </c>
      <c r="I1542" s="692">
        <v>6</v>
      </c>
      <c r="J1542" s="693">
        <v>50</v>
      </c>
      <c r="K1542" s="713">
        <v>10</v>
      </c>
      <c r="L1542" s="12" t="s">
        <v>3750</v>
      </c>
    </row>
    <row r="1543" spans="1:12" ht="25.2" customHeight="1">
      <c r="A1543" s="457" t="s">
        <v>4467</v>
      </c>
      <c r="B1543" s="457" t="s">
        <v>4457</v>
      </c>
      <c r="C1543" s="692" t="s">
        <v>1041</v>
      </c>
      <c r="D1543" s="457" t="s">
        <v>4488</v>
      </c>
      <c r="E1543" s="456" t="s">
        <v>4489</v>
      </c>
      <c r="F1543" s="212" t="s">
        <v>561</v>
      </c>
      <c r="G1543" s="692">
        <v>5</v>
      </c>
      <c r="H1543" s="692">
        <v>1</v>
      </c>
      <c r="I1543" s="692">
        <v>6</v>
      </c>
      <c r="J1543" s="693">
        <v>50</v>
      </c>
      <c r="K1543" s="713">
        <v>10</v>
      </c>
      <c r="L1543" s="12" t="s">
        <v>3750</v>
      </c>
    </row>
    <row r="1544" spans="1:12" ht="25.2" customHeight="1">
      <c r="A1544" s="457" t="s">
        <v>4467</v>
      </c>
      <c r="B1544" s="457" t="s">
        <v>4457</v>
      </c>
      <c r="C1544" s="692" t="s">
        <v>1041</v>
      </c>
      <c r="D1544" s="457" t="s">
        <v>4490</v>
      </c>
      <c r="E1544" s="456" t="s">
        <v>4491</v>
      </c>
      <c r="F1544" s="212" t="s">
        <v>561</v>
      </c>
      <c r="G1544" s="692">
        <v>5</v>
      </c>
      <c r="H1544" s="692">
        <v>1</v>
      </c>
      <c r="I1544" s="692">
        <v>6</v>
      </c>
      <c r="J1544" s="693">
        <v>50</v>
      </c>
      <c r="K1544" s="713">
        <v>10</v>
      </c>
      <c r="L1544" s="12" t="s">
        <v>3750</v>
      </c>
    </row>
    <row r="1545" spans="1:12" ht="25.2" customHeight="1">
      <c r="A1545" s="80" t="s">
        <v>4492</v>
      </c>
      <c r="B1545" s="457" t="s">
        <v>4493</v>
      </c>
      <c r="C1545" s="692" t="s">
        <v>1041</v>
      </c>
      <c r="D1545" s="457" t="s">
        <v>4494</v>
      </c>
      <c r="E1545" s="456" t="s">
        <v>4495</v>
      </c>
      <c r="F1545" s="694" t="s">
        <v>561</v>
      </c>
      <c r="G1545" s="692">
        <v>1</v>
      </c>
      <c r="H1545" s="692">
        <v>1</v>
      </c>
      <c r="I1545" s="692">
        <v>3</v>
      </c>
      <c r="J1545" s="693">
        <v>50</v>
      </c>
      <c r="K1545" s="713">
        <v>50</v>
      </c>
      <c r="L1545" s="12" t="s">
        <v>3750</v>
      </c>
    </row>
    <row r="1546" spans="1:12" ht="25.2" customHeight="1">
      <c r="A1546" s="457" t="s">
        <v>4492</v>
      </c>
      <c r="B1546" s="457" t="s">
        <v>4493</v>
      </c>
      <c r="C1546" s="692" t="s">
        <v>1041</v>
      </c>
      <c r="D1546" s="457" t="s">
        <v>4496</v>
      </c>
      <c r="E1546" s="456" t="s">
        <v>4497</v>
      </c>
      <c r="F1546" s="694" t="s">
        <v>561</v>
      </c>
      <c r="G1546" s="692">
        <v>1</v>
      </c>
      <c r="H1546" s="692">
        <v>1</v>
      </c>
      <c r="I1546" s="692">
        <v>3</v>
      </c>
      <c r="J1546" s="693">
        <v>50</v>
      </c>
      <c r="K1546" s="713">
        <v>50</v>
      </c>
      <c r="L1546" s="12" t="s">
        <v>3750</v>
      </c>
    </row>
    <row r="1547" spans="1:12" ht="25.2" customHeight="1">
      <c r="A1547" s="457" t="s">
        <v>4498</v>
      </c>
      <c r="B1547" s="457" t="s">
        <v>520</v>
      </c>
      <c r="C1547" s="692" t="s">
        <v>1041</v>
      </c>
      <c r="D1547" s="457" t="s">
        <v>4499</v>
      </c>
      <c r="E1547" s="456" t="s">
        <v>4500</v>
      </c>
      <c r="F1547" s="694" t="s">
        <v>561</v>
      </c>
      <c r="G1547" s="692">
        <v>7</v>
      </c>
      <c r="H1547" s="692">
        <v>7</v>
      </c>
      <c r="I1547" s="692">
        <v>8</v>
      </c>
      <c r="J1547" s="693">
        <v>50</v>
      </c>
      <c r="K1547" s="713">
        <v>7.14</v>
      </c>
      <c r="L1547" s="12" t="s">
        <v>3750</v>
      </c>
    </row>
    <row r="1548" spans="1:12" ht="25.2" customHeight="1">
      <c r="A1548" s="457" t="s">
        <v>4501</v>
      </c>
      <c r="B1548" s="457" t="s">
        <v>1531</v>
      </c>
      <c r="C1548" s="692" t="s">
        <v>1041</v>
      </c>
      <c r="D1548" s="457" t="s">
        <v>4502</v>
      </c>
      <c r="E1548" s="456" t="s">
        <v>1533</v>
      </c>
      <c r="F1548" s="694" t="s">
        <v>561</v>
      </c>
      <c r="G1548" s="692">
        <v>6</v>
      </c>
      <c r="H1548" s="692">
        <v>5</v>
      </c>
      <c r="I1548" s="692">
        <v>6</v>
      </c>
      <c r="J1548" s="693">
        <v>50</v>
      </c>
      <c r="K1548" s="713">
        <v>8.3000000000000007</v>
      </c>
      <c r="L1548" s="12" t="s">
        <v>3750</v>
      </c>
    </row>
    <row r="1549" spans="1:12" ht="25.2" customHeight="1">
      <c r="A1549" s="457" t="s">
        <v>4501</v>
      </c>
      <c r="B1549" s="457" t="s">
        <v>1531</v>
      </c>
      <c r="C1549" s="692" t="s">
        <v>1041</v>
      </c>
      <c r="D1549" s="457" t="s">
        <v>4503</v>
      </c>
      <c r="E1549" s="456" t="s">
        <v>1676</v>
      </c>
      <c r="F1549" s="694" t="s">
        <v>561</v>
      </c>
      <c r="G1549" s="692">
        <v>6</v>
      </c>
      <c r="H1549" s="692">
        <v>5</v>
      </c>
      <c r="I1549" s="692">
        <v>6</v>
      </c>
      <c r="J1549" s="693">
        <v>50</v>
      </c>
      <c r="K1549" s="713">
        <v>8.3000000000000007</v>
      </c>
      <c r="L1549" s="12" t="s">
        <v>3750</v>
      </c>
    </row>
    <row r="1550" spans="1:12" ht="25.2" customHeight="1">
      <c r="A1550" s="457" t="s">
        <v>4501</v>
      </c>
      <c r="B1550" s="457" t="s">
        <v>1531</v>
      </c>
      <c r="C1550" s="692" t="s">
        <v>1041</v>
      </c>
      <c r="D1550" t="s">
        <v>4504</v>
      </c>
      <c r="E1550" s="456" t="s">
        <v>1070</v>
      </c>
      <c r="F1550" s="694" t="s">
        <v>561</v>
      </c>
      <c r="G1550" s="692">
        <v>6</v>
      </c>
      <c r="H1550" s="692">
        <v>5</v>
      </c>
      <c r="I1550" s="692">
        <v>6</v>
      </c>
      <c r="J1550" s="693">
        <v>50</v>
      </c>
      <c r="K1550" s="713">
        <v>8.3000000000000007</v>
      </c>
      <c r="L1550" s="12" t="s">
        <v>3750</v>
      </c>
    </row>
    <row r="1551" spans="1:12" ht="25.2" customHeight="1">
      <c r="A1551" s="457" t="s">
        <v>4501</v>
      </c>
      <c r="B1551" s="457" t="s">
        <v>1531</v>
      </c>
      <c r="C1551" s="692" t="s">
        <v>1041</v>
      </c>
      <c r="D1551" s="457" t="s">
        <v>4505</v>
      </c>
      <c r="E1551" s="456" t="s">
        <v>717</v>
      </c>
      <c r="F1551" s="694" t="s">
        <v>561</v>
      </c>
      <c r="G1551" s="692">
        <v>6</v>
      </c>
      <c r="H1551" s="692">
        <v>5</v>
      </c>
      <c r="I1551" s="692">
        <v>6</v>
      </c>
      <c r="J1551" s="693">
        <v>50</v>
      </c>
      <c r="K1551" s="713">
        <v>8.3000000000000007</v>
      </c>
      <c r="L1551" s="12" t="s">
        <v>3750</v>
      </c>
    </row>
    <row r="1552" spans="1:12" ht="25.2" customHeight="1">
      <c r="A1552" s="457" t="s">
        <v>4501</v>
      </c>
      <c r="B1552" s="457" t="s">
        <v>1531</v>
      </c>
      <c r="C1552" s="692" t="s">
        <v>1041</v>
      </c>
      <c r="D1552" s="457" t="s">
        <v>4506</v>
      </c>
      <c r="E1552" s="456" t="s">
        <v>1992</v>
      </c>
      <c r="F1552" s="694" t="s">
        <v>561</v>
      </c>
      <c r="G1552" s="692">
        <v>6</v>
      </c>
      <c r="H1552" s="692">
        <v>5</v>
      </c>
      <c r="I1552" s="692">
        <v>6</v>
      </c>
      <c r="J1552" s="693">
        <v>50</v>
      </c>
      <c r="K1552" s="713">
        <v>8.3000000000000007</v>
      </c>
      <c r="L1552" s="12" t="s">
        <v>3750</v>
      </c>
    </row>
    <row r="1553" spans="1:12" ht="25.2" customHeight="1">
      <c r="A1553" s="457" t="s">
        <v>4507</v>
      </c>
      <c r="B1553" s="457" t="s">
        <v>533</v>
      </c>
      <c r="C1553" s="692" t="s">
        <v>1041</v>
      </c>
      <c r="D1553" s="457" t="s">
        <v>4508</v>
      </c>
      <c r="E1553" s="456" t="s">
        <v>4509</v>
      </c>
      <c r="F1553" s="694" t="s">
        <v>561</v>
      </c>
      <c r="G1553" s="692">
        <v>10</v>
      </c>
      <c r="H1553" s="692">
        <v>6</v>
      </c>
      <c r="I1553" s="692">
        <v>10</v>
      </c>
      <c r="J1553" s="693">
        <v>50</v>
      </c>
      <c r="K1553" s="713">
        <v>5</v>
      </c>
      <c r="L1553" s="12" t="s">
        <v>3750</v>
      </c>
    </row>
    <row r="1554" spans="1:12" ht="25.2" customHeight="1">
      <c r="A1554" s="457" t="s">
        <v>4510</v>
      </c>
      <c r="B1554" s="457" t="s">
        <v>4511</v>
      </c>
      <c r="C1554" s="692" t="s">
        <v>1041</v>
      </c>
      <c r="D1554" s="457" t="s">
        <v>4512</v>
      </c>
      <c r="E1554" s="456" t="s">
        <v>494</v>
      </c>
      <c r="F1554" s="694" t="s">
        <v>561</v>
      </c>
      <c r="G1554" s="692">
        <v>10</v>
      </c>
      <c r="H1554" s="692">
        <v>6</v>
      </c>
      <c r="I1554" s="692">
        <v>10</v>
      </c>
      <c r="J1554" s="693">
        <v>50</v>
      </c>
      <c r="K1554" s="713">
        <v>5</v>
      </c>
      <c r="L1554" s="12" t="s">
        <v>3750</v>
      </c>
    </row>
    <row r="1555" spans="1:12" ht="25.2" customHeight="1">
      <c r="A1555" s="457" t="s">
        <v>4513</v>
      </c>
      <c r="B1555" s="457" t="s">
        <v>4514</v>
      </c>
      <c r="C1555" s="692" t="s">
        <v>1041</v>
      </c>
      <c r="D1555" s="457" t="s">
        <v>4515</v>
      </c>
      <c r="E1555" s="456" t="s">
        <v>4516</v>
      </c>
      <c r="F1555" s="694" t="s">
        <v>561</v>
      </c>
      <c r="G1555" s="692">
        <v>4</v>
      </c>
      <c r="H1555" s="692">
        <v>2</v>
      </c>
      <c r="I1555" s="692">
        <v>8</v>
      </c>
      <c r="J1555" s="693">
        <v>50</v>
      </c>
      <c r="K1555" s="713">
        <v>12.5</v>
      </c>
      <c r="L1555" s="12" t="s">
        <v>3750</v>
      </c>
    </row>
    <row r="1556" spans="1:12" ht="25.2" customHeight="1">
      <c r="A1556" s="457" t="s">
        <v>4517</v>
      </c>
      <c r="B1556" s="457" t="s">
        <v>4518</v>
      </c>
      <c r="C1556" s="692" t="s">
        <v>1041</v>
      </c>
      <c r="D1556" s="457" t="s">
        <v>4519</v>
      </c>
      <c r="E1556" s="456" t="s">
        <v>4520</v>
      </c>
      <c r="F1556" s="694" t="s">
        <v>561</v>
      </c>
      <c r="G1556" s="692">
        <v>3</v>
      </c>
      <c r="H1556" s="692">
        <v>3</v>
      </c>
      <c r="I1556" s="692">
        <v>3</v>
      </c>
      <c r="J1556" s="693">
        <v>50</v>
      </c>
      <c r="K1556" s="713">
        <v>16.600000000000001</v>
      </c>
      <c r="L1556" s="12" t="s">
        <v>3750</v>
      </c>
    </row>
    <row r="1557" spans="1:12" ht="25.2" customHeight="1">
      <c r="A1557" s="457" t="s">
        <v>4521</v>
      </c>
      <c r="B1557" s="457" t="s">
        <v>542</v>
      </c>
      <c r="C1557" s="692" t="s">
        <v>1041</v>
      </c>
      <c r="D1557" s="457" t="s">
        <v>4522</v>
      </c>
      <c r="E1557" s="456" t="s">
        <v>544</v>
      </c>
      <c r="F1557" s="694" t="s">
        <v>561</v>
      </c>
      <c r="G1557" s="692">
        <v>9</v>
      </c>
      <c r="H1557" s="692">
        <v>7</v>
      </c>
      <c r="I1557" s="692">
        <v>9</v>
      </c>
      <c r="J1557" s="693">
        <v>50</v>
      </c>
      <c r="K1557" s="713">
        <v>5.5</v>
      </c>
      <c r="L1557" s="12" t="s">
        <v>3750</v>
      </c>
    </row>
    <row r="1558" spans="1:12" ht="25.2" customHeight="1">
      <c r="A1558" s="457" t="s">
        <v>4523</v>
      </c>
      <c r="B1558" s="457" t="s">
        <v>542</v>
      </c>
      <c r="C1558" s="692" t="s">
        <v>1041</v>
      </c>
      <c r="D1558" s="457" t="s">
        <v>4524</v>
      </c>
      <c r="E1558" s="456" t="s">
        <v>4525</v>
      </c>
      <c r="F1558" s="694" t="s">
        <v>561</v>
      </c>
      <c r="G1558" s="692">
        <v>9</v>
      </c>
      <c r="H1558" s="692">
        <v>7</v>
      </c>
      <c r="I1558" s="692">
        <v>9</v>
      </c>
      <c r="J1558" s="693">
        <v>50</v>
      </c>
      <c r="K1558" s="713">
        <v>5.5</v>
      </c>
      <c r="L1558" s="12" t="s">
        <v>3750</v>
      </c>
    </row>
    <row r="1559" spans="1:12" ht="25.2" customHeight="1">
      <c r="A1559" s="457" t="s">
        <v>4523</v>
      </c>
      <c r="B1559" s="457" t="s">
        <v>542</v>
      </c>
      <c r="C1559" s="692" t="s">
        <v>1041</v>
      </c>
      <c r="D1559" s="457" t="s">
        <v>4526</v>
      </c>
      <c r="E1559" s="456" t="s">
        <v>4527</v>
      </c>
      <c r="F1559" s="694" t="s">
        <v>561</v>
      </c>
      <c r="G1559" s="692">
        <v>9</v>
      </c>
      <c r="H1559" s="692">
        <v>7</v>
      </c>
      <c r="I1559" s="692">
        <v>9</v>
      </c>
      <c r="J1559" s="693">
        <v>50</v>
      </c>
      <c r="K1559" s="713">
        <v>5.5</v>
      </c>
      <c r="L1559" s="12" t="s">
        <v>3750</v>
      </c>
    </row>
    <row r="1560" spans="1:12" ht="25.2" customHeight="1">
      <c r="A1560" s="457" t="s">
        <v>4528</v>
      </c>
      <c r="B1560" s="457" t="s">
        <v>4529</v>
      </c>
      <c r="C1560" s="692" t="s">
        <v>1041</v>
      </c>
      <c r="D1560" s="457" t="s">
        <v>4530</v>
      </c>
      <c r="E1560" s="456" t="s">
        <v>1824</v>
      </c>
      <c r="F1560" s="694" t="s">
        <v>561</v>
      </c>
      <c r="G1560" s="692">
        <v>4</v>
      </c>
      <c r="H1560" s="692">
        <v>4</v>
      </c>
      <c r="I1560" s="692">
        <v>6</v>
      </c>
      <c r="J1560" s="693">
        <v>50</v>
      </c>
      <c r="K1560" s="713">
        <v>12.5</v>
      </c>
      <c r="L1560" s="12" t="s">
        <v>3750</v>
      </c>
    </row>
    <row r="1561" spans="1:12" ht="25.2" customHeight="1">
      <c r="A1561" s="457" t="s">
        <v>4528</v>
      </c>
      <c r="B1561" s="457" t="s">
        <v>4529</v>
      </c>
      <c r="C1561" s="692" t="s">
        <v>1041</v>
      </c>
      <c r="D1561" s="457" t="s">
        <v>4531</v>
      </c>
      <c r="E1561" s="456" t="s">
        <v>4532</v>
      </c>
      <c r="F1561" s="694" t="s">
        <v>561</v>
      </c>
      <c r="G1561" s="692">
        <v>4</v>
      </c>
      <c r="H1561" s="692">
        <v>4</v>
      </c>
      <c r="I1561" s="692">
        <v>6</v>
      </c>
      <c r="J1561" s="693">
        <v>50</v>
      </c>
      <c r="K1561" s="713">
        <v>12.5</v>
      </c>
      <c r="L1561" s="12" t="s">
        <v>3750</v>
      </c>
    </row>
    <row r="1562" spans="1:12" ht="25.2" customHeight="1">
      <c r="A1562" s="457" t="s">
        <v>4533</v>
      </c>
      <c r="B1562" s="457" t="s">
        <v>4534</v>
      </c>
      <c r="C1562" s="692" t="s">
        <v>1041</v>
      </c>
      <c r="D1562" s="457" t="s">
        <v>4535</v>
      </c>
      <c r="E1562" s="456" t="s">
        <v>4536</v>
      </c>
      <c r="F1562" s="694" t="s">
        <v>561</v>
      </c>
      <c r="G1562" s="692">
        <v>3</v>
      </c>
      <c r="H1562" s="692">
        <v>3</v>
      </c>
      <c r="I1562" s="692">
        <v>7</v>
      </c>
      <c r="J1562" s="693">
        <v>50</v>
      </c>
      <c r="K1562" s="713">
        <v>16.600000000000001</v>
      </c>
      <c r="L1562" s="12" t="s">
        <v>3750</v>
      </c>
    </row>
    <row r="1563" spans="1:12" ht="25.2" customHeight="1">
      <c r="A1563" s="457" t="s">
        <v>4533</v>
      </c>
      <c r="B1563" s="457" t="s">
        <v>4534</v>
      </c>
      <c r="C1563" s="692" t="s">
        <v>1041</v>
      </c>
      <c r="D1563" s="457" t="s">
        <v>4537</v>
      </c>
      <c r="E1563" s="456" t="s">
        <v>4538</v>
      </c>
      <c r="F1563" s="694" t="s">
        <v>561</v>
      </c>
      <c r="G1563" s="692">
        <v>3</v>
      </c>
      <c r="H1563" s="692">
        <v>3</v>
      </c>
      <c r="I1563" s="692">
        <v>7</v>
      </c>
      <c r="J1563" s="693">
        <v>50</v>
      </c>
      <c r="K1563" s="713">
        <v>16.600000000000001</v>
      </c>
      <c r="L1563" s="12" t="s">
        <v>3750</v>
      </c>
    </row>
    <row r="1564" spans="1:12" ht="25.2" customHeight="1">
      <c r="A1564" s="457" t="s">
        <v>4539</v>
      </c>
      <c r="B1564" s="457" t="s">
        <v>4540</v>
      </c>
      <c r="C1564" s="692" t="s">
        <v>1041</v>
      </c>
      <c r="D1564" s="457" t="s">
        <v>4541</v>
      </c>
      <c r="E1564" s="456" t="s">
        <v>4542</v>
      </c>
      <c r="F1564" s="694" t="s">
        <v>561</v>
      </c>
      <c r="G1564" s="692">
        <v>2</v>
      </c>
      <c r="H1564" s="692">
        <v>2</v>
      </c>
      <c r="I1564" s="692">
        <v>3</v>
      </c>
      <c r="J1564" s="693">
        <v>50</v>
      </c>
      <c r="K1564" s="713">
        <v>25</v>
      </c>
      <c r="L1564" s="12" t="s">
        <v>3750</v>
      </c>
    </row>
    <row r="1565" spans="1:12" ht="25.2" customHeight="1">
      <c r="A1565" s="457" t="s">
        <v>4543</v>
      </c>
      <c r="B1565" s="457" t="s">
        <v>4544</v>
      </c>
      <c r="C1565" s="692" t="s">
        <v>1041</v>
      </c>
      <c r="D1565" s="457" t="s">
        <v>4504</v>
      </c>
      <c r="E1565" s="456" t="s">
        <v>1070</v>
      </c>
      <c r="F1565" s="694" t="s">
        <v>561</v>
      </c>
      <c r="G1565" s="692">
        <v>6</v>
      </c>
      <c r="H1565" s="692">
        <v>3</v>
      </c>
      <c r="I1565" s="692">
        <v>7</v>
      </c>
      <c r="J1565" s="693">
        <v>50</v>
      </c>
      <c r="K1565" s="713">
        <v>8.3000000000000007</v>
      </c>
      <c r="L1565" s="12" t="s">
        <v>3750</v>
      </c>
    </row>
    <row r="1566" spans="1:12" ht="25.2" customHeight="1">
      <c r="A1566" s="457" t="s">
        <v>4543</v>
      </c>
      <c r="B1566" s="457" t="s">
        <v>4544</v>
      </c>
      <c r="C1566" s="692" t="s">
        <v>1041</v>
      </c>
      <c r="D1566" s="457" t="s">
        <v>4545</v>
      </c>
      <c r="E1566" s="456" t="s">
        <v>4546</v>
      </c>
      <c r="F1566" s="694" t="s">
        <v>561</v>
      </c>
      <c r="G1566" s="692">
        <v>6</v>
      </c>
      <c r="H1566" s="692">
        <v>3</v>
      </c>
      <c r="I1566" s="692">
        <v>7</v>
      </c>
      <c r="J1566" s="693">
        <v>50</v>
      </c>
      <c r="K1566" s="713">
        <v>8.3000000000000007</v>
      </c>
      <c r="L1566" s="12" t="s">
        <v>3750</v>
      </c>
    </row>
    <row r="1567" spans="1:12" ht="25.2" customHeight="1">
      <c r="A1567" s="457" t="s">
        <v>4547</v>
      </c>
      <c r="B1567" s="457" t="s">
        <v>581</v>
      </c>
      <c r="C1567" s="692" t="s">
        <v>1041</v>
      </c>
      <c r="D1567" s="457" t="s">
        <v>4548</v>
      </c>
      <c r="E1567" s="456" t="s">
        <v>4549</v>
      </c>
      <c r="F1567" s="694" t="s">
        <v>561</v>
      </c>
      <c r="G1567" s="692">
        <v>4</v>
      </c>
      <c r="H1567" s="692">
        <v>4</v>
      </c>
      <c r="I1567" s="692">
        <v>5</v>
      </c>
      <c r="J1567" s="693">
        <v>50</v>
      </c>
      <c r="K1567" s="713">
        <v>12.5</v>
      </c>
      <c r="L1567" s="12" t="s">
        <v>3750</v>
      </c>
    </row>
    <row r="1568" spans="1:12" ht="25.2" customHeight="1">
      <c r="A1568" s="457" t="s">
        <v>4547</v>
      </c>
      <c r="B1568" s="457" t="s">
        <v>581</v>
      </c>
      <c r="C1568" s="692" t="s">
        <v>1041</v>
      </c>
      <c r="D1568" s="457" t="s">
        <v>4550</v>
      </c>
      <c r="E1568" s="456" t="s">
        <v>4527</v>
      </c>
      <c r="F1568" s="694" t="s">
        <v>561</v>
      </c>
      <c r="G1568" s="692">
        <v>4</v>
      </c>
      <c r="H1568" s="692">
        <v>4</v>
      </c>
      <c r="I1568" s="692">
        <v>5</v>
      </c>
      <c r="J1568" s="693">
        <v>50</v>
      </c>
      <c r="K1568" s="713">
        <v>12.5</v>
      </c>
      <c r="L1568" s="12" t="s">
        <v>3750</v>
      </c>
    </row>
    <row r="1569" spans="1:12" ht="25.2" customHeight="1">
      <c r="A1569" s="457" t="s">
        <v>4551</v>
      </c>
      <c r="B1569" s="457" t="s">
        <v>4552</v>
      </c>
      <c r="C1569" s="692" t="s">
        <v>1041</v>
      </c>
      <c r="D1569" s="457" t="s">
        <v>4553</v>
      </c>
      <c r="E1569" s="456" t="s">
        <v>4554</v>
      </c>
      <c r="F1569" s="694" t="s">
        <v>561</v>
      </c>
      <c r="G1569" s="692">
        <v>2</v>
      </c>
      <c r="H1569" s="692">
        <v>2</v>
      </c>
      <c r="I1569" s="692">
        <v>4</v>
      </c>
      <c r="J1569" s="693">
        <v>50</v>
      </c>
      <c r="K1569" s="713">
        <v>25</v>
      </c>
      <c r="L1569" s="12" t="s">
        <v>3750</v>
      </c>
    </row>
    <row r="1570" spans="1:12" ht="25.2" customHeight="1">
      <c r="A1570" s="12" t="s">
        <v>6023</v>
      </c>
      <c r="B1570" s="847" t="s">
        <v>6024</v>
      </c>
      <c r="C1570" s="13" t="s">
        <v>475</v>
      </c>
      <c r="D1570" s="847" t="s">
        <v>6025</v>
      </c>
      <c r="E1570" s="12" t="s">
        <v>6026</v>
      </c>
      <c r="F1570" s="12" t="s">
        <v>6027</v>
      </c>
      <c r="G1570" s="272">
        <v>2</v>
      </c>
      <c r="H1570" s="272">
        <v>1</v>
      </c>
      <c r="I1570" s="272">
        <v>3</v>
      </c>
      <c r="J1570" s="60">
        <v>50</v>
      </c>
      <c r="K1570" s="15">
        <v>25</v>
      </c>
      <c r="L1570" s="848" t="s">
        <v>5637</v>
      </c>
    </row>
    <row r="1571" spans="1:12" ht="25.2" customHeight="1">
      <c r="A1571" s="59" t="s">
        <v>6028</v>
      </c>
      <c r="B1571" s="847" t="s">
        <v>6029</v>
      </c>
      <c r="C1571" s="99" t="s">
        <v>475</v>
      </c>
      <c r="D1571" s="847" t="s">
        <v>6030</v>
      </c>
      <c r="E1571" s="21" t="s">
        <v>6031</v>
      </c>
      <c r="F1571" s="28" t="s">
        <v>6032</v>
      </c>
      <c r="G1571" s="69">
        <v>2</v>
      </c>
      <c r="H1571" s="69">
        <v>1</v>
      </c>
      <c r="I1571" s="69">
        <v>4</v>
      </c>
      <c r="J1571" s="108">
        <v>50</v>
      </c>
      <c r="K1571" s="56">
        <v>25</v>
      </c>
      <c r="L1571" s="848" t="s">
        <v>5637</v>
      </c>
    </row>
    <row r="1572" spans="1:12" ht="25.2" customHeight="1">
      <c r="A1572" s="59" t="s">
        <v>6028</v>
      </c>
      <c r="B1572" s="847" t="s">
        <v>6029</v>
      </c>
      <c r="C1572" s="99" t="s">
        <v>475</v>
      </c>
      <c r="D1572" s="847" t="s">
        <v>6033</v>
      </c>
      <c r="E1572" s="21" t="s">
        <v>6034</v>
      </c>
      <c r="F1572" s="28" t="s">
        <v>6035</v>
      </c>
      <c r="G1572" s="69">
        <v>2</v>
      </c>
      <c r="H1572" s="69">
        <v>1</v>
      </c>
      <c r="I1572" s="69">
        <v>4</v>
      </c>
      <c r="J1572" s="108">
        <v>50</v>
      </c>
      <c r="K1572" s="56">
        <v>25</v>
      </c>
      <c r="L1572" s="848" t="s">
        <v>5637</v>
      </c>
    </row>
    <row r="1573" spans="1:12" ht="25.2" customHeight="1">
      <c r="A1573" s="59" t="s">
        <v>6028</v>
      </c>
      <c r="B1573" s="847" t="s">
        <v>6029</v>
      </c>
      <c r="C1573" s="99" t="s">
        <v>475</v>
      </c>
      <c r="D1573" s="847" t="s">
        <v>6036</v>
      </c>
      <c r="E1573" s="21" t="s">
        <v>6037</v>
      </c>
      <c r="F1573" s="28" t="s">
        <v>6038</v>
      </c>
      <c r="G1573" s="69">
        <v>2</v>
      </c>
      <c r="H1573" s="69">
        <v>1</v>
      </c>
      <c r="I1573" s="69">
        <v>4</v>
      </c>
      <c r="J1573" s="108">
        <v>50</v>
      </c>
      <c r="K1573" s="56">
        <v>25</v>
      </c>
      <c r="L1573" s="848" t="s">
        <v>5637</v>
      </c>
    </row>
    <row r="1574" spans="1:12" ht="25.2" customHeight="1">
      <c r="A1574" s="59" t="s">
        <v>6028</v>
      </c>
      <c r="B1574" s="847" t="s">
        <v>6029</v>
      </c>
      <c r="C1574" s="99" t="s">
        <v>475</v>
      </c>
      <c r="D1574" s="847" t="s">
        <v>6039</v>
      </c>
      <c r="E1574" s="21" t="s">
        <v>6040</v>
      </c>
      <c r="F1574" s="28" t="s">
        <v>6041</v>
      </c>
      <c r="G1574" s="69">
        <v>2</v>
      </c>
      <c r="H1574" s="69">
        <v>1</v>
      </c>
      <c r="I1574" s="69">
        <v>4</v>
      </c>
      <c r="J1574" s="108">
        <v>50</v>
      </c>
      <c r="K1574" s="56">
        <v>25</v>
      </c>
      <c r="L1574" s="848" t="s">
        <v>5637</v>
      </c>
    </row>
    <row r="1575" spans="1:12" ht="25.2" customHeight="1">
      <c r="A1575" s="59" t="s">
        <v>6028</v>
      </c>
      <c r="B1575" s="847" t="s">
        <v>6029</v>
      </c>
      <c r="C1575" s="99" t="s">
        <v>475</v>
      </c>
      <c r="D1575" s="847" t="s">
        <v>6042</v>
      </c>
      <c r="E1575" s="21" t="s">
        <v>6043</v>
      </c>
      <c r="F1575" s="28" t="s">
        <v>6044</v>
      </c>
      <c r="G1575" s="69">
        <v>2</v>
      </c>
      <c r="H1575" s="69">
        <v>1</v>
      </c>
      <c r="I1575" s="69">
        <v>4</v>
      </c>
      <c r="J1575" s="108">
        <v>50</v>
      </c>
      <c r="K1575" s="56">
        <v>25</v>
      </c>
      <c r="L1575" s="848" t="s">
        <v>5637</v>
      </c>
    </row>
    <row r="1576" spans="1:12" ht="25.2" customHeight="1" thickBot="1">
      <c r="A1576" s="12" t="s">
        <v>6045</v>
      </c>
      <c r="B1576" s="847" t="s">
        <v>6046</v>
      </c>
      <c r="C1576" s="21" t="s">
        <v>475</v>
      </c>
      <c r="D1576" s="847" t="s">
        <v>6047</v>
      </c>
      <c r="E1576" s="21" t="s">
        <v>6048</v>
      </c>
      <c r="F1576" s="28" t="s">
        <v>6049</v>
      </c>
      <c r="G1576" s="21">
        <v>6</v>
      </c>
      <c r="H1576" s="21">
        <v>2</v>
      </c>
      <c r="I1576" s="21">
        <v>6</v>
      </c>
      <c r="J1576" s="108">
        <v>50</v>
      </c>
      <c r="K1576" s="56">
        <v>8</v>
      </c>
      <c r="L1576" s="848" t="s">
        <v>5637</v>
      </c>
    </row>
    <row r="1577" spans="1:12" ht="25.2" customHeight="1" thickBot="1">
      <c r="A1577" s="12" t="s">
        <v>6050</v>
      </c>
      <c r="B1577" s="849" t="s">
        <v>6051</v>
      </c>
      <c r="C1577" s="21" t="s">
        <v>475</v>
      </c>
      <c r="D1577" s="850" t="s">
        <v>6052</v>
      </c>
      <c r="E1577" s="21" t="s">
        <v>6053</v>
      </c>
      <c r="F1577" s="28" t="s">
        <v>6054</v>
      </c>
      <c r="G1577" s="21">
        <v>4</v>
      </c>
      <c r="H1577" s="21">
        <v>4</v>
      </c>
      <c r="I1577" s="21">
        <v>4</v>
      </c>
      <c r="J1577" s="108">
        <v>50</v>
      </c>
      <c r="K1577" s="56">
        <v>13</v>
      </c>
      <c r="L1577" s="848" t="s">
        <v>5637</v>
      </c>
    </row>
    <row r="1578" spans="1:12" ht="25.2" customHeight="1" thickBot="1">
      <c r="A1578" s="12" t="s">
        <v>6050</v>
      </c>
      <c r="B1578" s="849" t="s">
        <v>6051</v>
      </c>
      <c r="C1578" s="21" t="s">
        <v>475</v>
      </c>
      <c r="D1578" s="734" t="s">
        <v>6055</v>
      </c>
      <c r="E1578" s="21" t="s">
        <v>6056</v>
      </c>
      <c r="F1578" s="28" t="s">
        <v>6057</v>
      </c>
      <c r="G1578" s="21">
        <v>4</v>
      </c>
      <c r="H1578" s="21">
        <v>4</v>
      </c>
      <c r="I1578" s="21">
        <v>4</v>
      </c>
      <c r="J1578" s="108">
        <v>50</v>
      </c>
      <c r="K1578" s="56">
        <v>13</v>
      </c>
      <c r="L1578" s="848" t="s">
        <v>5637</v>
      </c>
    </row>
    <row r="1579" spans="1:12" ht="25.2" customHeight="1">
      <c r="A1579" s="12" t="s">
        <v>6058</v>
      </c>
      <c r="B1579" s="847" t="s">
        <v>6059</v>
      </c>
      <c r="C1579" s="21" t="s">
        <v>475</v>
      </c>
      <c r="D1579" s="734" t="s">
        <v>6060</v>
      </c>
      <c r="E1579" s="21" t="s">
        <v>6061</v>
      </c>
      <c r="F1579" s="28" t="s">
        <v>6062</v>
      </c>
      <c r="G1579" s="21">
        <v>5</v>
      </c>
      <c r="H1579" s="21">
        <v>1</v>
      </c>
      <c r="I1579" s="21">
        <v>5</v>
      </c>
      <c r="J1579" s="108">
        <v>50</v>
      </c>
      <c r="K1579" s="56">
        <v>10</v>
      </c>
      <c r="L1579" s="848" t="s">
        <v>5637</v>
      </c>
    </row>
    <row r="1580" spans="1:12" ht="25.2" customHeight="1">
      <c r="A1580" s="12" t="s">
        <v>6058</v>
      </c>
      <c r="B1580" s="847" t="s">
        <v>6059</v>
      </c>
      <c r="C1580" s="21" t="s">
        <v>475</v>
      </c>
      <c r="D1580" s="734" t="s">
        <v>6063</v>
      </c>
      <c r="E1580" s="21" t="s">
        <v>6064</v>
      </c>
      <c r="F1580" s="28" t="s">
        <v>6065</v>
      </c>
      <c r="G1580" s="21">
        <v>5</v>
      </c>
      <c r="H1580" s="21">
        <v>1</v>
      </c>
      <c r="I1580" s="21">
        <v>5</v>
      </c>
      <c r="J1580" s="108">
        <v>50</v>
      </c>
      <c r="K1580" s="56">
        <v>10</v>
      </c>
      <c r="L1580" s="848" t="s">
        <v>5637</v>
      </c>
    </row>
    <row r="1581" spans="1:12" ht="25.2" customHeight="1">
      <c r="A1581" s="12" t="s">
        <v>6058</v>
      </c>
      <c r="B1581" s="847" t="s">
        <v>6059</v>
      </c>
      <c r="C1581" s="21" t="s">
        <v>475</v>
      </c>
      <c r="D1581" s="734" t="s">
        <v>6066</v>
      </c>
      <c r="E1581" s="21" t="s">
        <v>6067</v>
      </c>
      <c r="F1581" s="28" t="s">
        <v>6068</v>
      </c>
      <c r="G1581" s="21">
        <v>5</v>
      </c>
      <c r="H1581" s="21">
        <v>1</v>
      </c>
      <c r="I1581" s="21">
        <v>5</v>
      </c>
      <c r="J1581" s="108">
        <v>50</v>
      </c>
      <c r="K1581" s="56">
        <v>10</v>
      </c>
      <c r="L1581" s="848" t="s">
        <v>5637</v>
      </c>
    </row>
    <row r="1582" spans="1:12" ht="25.2" customHeight="1">
      <c r="A1582" s="12" t="s">
        <v>6058</v>
      </c>
      <c r="B1582" s="847" t="s">
        <v>6059</v>
      </c>
      <c r="C1582" s="21" t="s">
        <v>475</v>
      </c>
      <c r="D1582" s="734" t="s">
        <v>6069</v>
      </c>
      <c r="E1582" s="21" t="s">
        <v>6070</v>
      </c>
      <c r="F1582" s="28" t="s">
        <v>6071</v>
      </c>
      <c r="G1582" s="21">
        <v>5</v>
      </c>
      <c r="H1582" s="21">
        <v>1</v>
      </c>
      <c r="I1582" s="21">
        <v>5</v>
      </c>
      <c r="J1582" s="108">
        <v>50</v>
      </c>
      <c r="K1582" s="56">
        <v>10</v>
      </c>
      <c r="L1582" s="848" t="s">
        <v>5637</v>
      </c>
    </row>
    <row r="1583" spans="1:12" ht="25.2" customHeight="1">
      <c r="A1583" s="12" t="s">
        <v>6058</v>
      </c>
      <c r="B1583" s="847" t="s">
        <v>6059</v>
      </c>
      <c r="C1583" s="21" t="s">
        <v>475</v>
      </c>
      <c r="D1583" s="734" t="s">
        <v>6072</v>
      </c>
      <c r="E1583" s="21" t="s">
        <v>6073</v>
      </c>
      <c r="F1583" s="28" t="s">
        <v>6074</v>
      </c>
      <c r="G1583" s="21">
        <v>5</v>
      </c>
      <c r="H1583" s="21">
        <v>1</v>
      </c>
      <c r="I1583" s="21">
        <v>5</v>
      </c>
      <c r="J1583" s="108">
        <v>50</v>
      </c>
      <c r="K1583" s="56">
        <v>10</v>
      </c>
      <c r="L1583" s="848" t="s">
        <v>5637</v>
      </c>
    </row>
    <row r="1584" spans="1:12" ht="25.2" customHeight="1">
      <c r="A1584" s="12" t="s">
        <v>6058</v>
      </c>
      <c r="B1584" s="847" t="s">
        <v>6059</v>
      </c>
      <c r="C1584" s="21" t="s">
        <v>475</v>
      </c>
      <c r="D1584" s="734" t="s">
        <v>6075</v>
      </c>
      <c r="E1584" s="21" t="s">
        <v>6076</v>
      </c>
      <c r="F1584" s="28" t="s">
        <v>6077</v>
      </c>
      <c r="G1584" s="21">
        <v>5</v>
      </c>
      <c r="H1584" s="21">
        <v>1</v>
      </c>
      <c r="I1584" s="21">
        <v>5</v>
      </c>
      <c r="J1584" s="108">
        <v>50</v>
      </c>
      <c r="K1584" s="56">
        <v>10</v>
      </c>
      <c r="L1584" s="848" t="s">
        <v>5637</v>
      </c>
    </row>
    <row r="1585" spans="1:12" ht="25.2" customHeight="1">
      <c r="A1585" s="12" t="s">
        <v>6078</v>
      </c>
      <c r="B1585" s="847" t="s">
        <v>6079</v>
      </c>
      <c r="C1585" s="21" t="s">
        <v>475</v>
      </c>
      <c r="D1585" s="734" t="s">
        <v>6080</v>
      </c>
      <c r="E1585" s="21" t="s">
        <v>6081</v>
      </c>
      <c r="F1585" s="28" t="s">
        <v>6082</v>
      </c>
      <c r="G1585" s="21">
        <v>4</v>
      </c>
      <c r="H1585" s="21">
        <v>1</v>
      </c>
      <c r="I1585" s="21">
        <v>4</v>
      </c>
      <c r="J1585" s="108">
        <v>50</v>
      </c>
      <c r="K1585" s="56">
        <v>13</v>
      </c>
      <c r="L1585" s="848" t="s">
        <v>5637</v>
      </c>
    </row>
    <row r="1586" spans="1:12" ht="25.2" customHeight="1">
      <c r="A1586" s="12" t="s">
        <v>6078</v>
      </c>
      <c r="B1586" s="847" t="s">
        <v>6079</v>
      </c>
      <c r="C1586" s="21" t="s">
        <v>475</v>
      </c>
      <c r="D1586" s="734" t="s">
        <v>6083</v>
      </c>
      <c r="E1586" s="21" t="s">
        <v>6084</v>
      </c>
      <c r="F1586" s="28" t="s">
        <v>6084</v>
      </c>
      <c r="G1586" s="21">
        <v>4</v>
      </c>
      <c r="H1586" s="21">
        <v>1</v>
      </c>
      <c r="I1586" s="21">
        <v>4</v>
      </c>
      <c r="J1586" s="108">
        <v>50</v>
      </c>
      <c r="K1586" s="56">
        <v>13</v>
      </c>
      <c r="L1586" s="848" t="s">
        <v>5637</v>
      </c>
    </row>
    <row r="1587" spans="1:12" ht="25.2" customHeight="1">
      <c r="A1587" s="12" t="s">
        <v>6078</v>
      </c>
      <c r="B1587" s="847" t="s">
        <v>6079</v>
      </c>
      <c r="C1587" s="21" t="s">
        <v>475</v>
      </c>
      <c r="D1587" s="734" t="s">
        <v>6085</v>
      </c>
      <c r="E1587" s="21" t="s">
        <v>6086</v>
      </c>
      <c r="F1587" s="28" t="s">
        <v>6087</v>
      </c>
      <c r="G1587" s="21">
        <v>4</v>
      </c>
      <c r="H1587" s="21">
        <v>1</v>
      </c>
      <c r="I1587" s="21">
        <v>4</v>
      </c>
      <c r="J1587" s="108">
        <v>50</v>
      </c>
      <c r="K1587" s="56">
        <v>13</v>
      </c>
      <c r="L1587" s="848" t="s">
        <v>5637</v>
      </c>
    </row>
    <row r="1588" spans="1:12" ht="25.2" customHeight="1">
      <c r="A1588" s="12" t="s">
        <v>6078</v>
      </c>
      <c r="B1588" s="847" t="s">
        <v>6079</v>
      </c>
      <c r="C1588" s="21" t="s">
        <v>475</v>
      </c>
      <c r="D1588" s="734" t="s">
        <v>6088</v>
      </c>
      <c r="E1588" s="21" t="s">
        <v>6089</v>
      </c>
      <c r="F1588" s="28" t="s">
        <v>6090</v>
      </c>
      <c r="G1588" s="21">
        <v>4</v>
      </c>
      <c r="H1588" s="21">
        <v>1</v>
      </c>
      <c r="I1588" s="21">
        <v>4</v>
      </c>
      <c r="J1588" s="108">
        <v>50</v>
      </c>
      <c r="K1588" s="56">
        <v>13</v>
      </c>
      <c r="L1588" s="848" t="s">
        <v>5637</v>
      </c>
    </row>
    <row r="1589" spans="1:12" ht="25.2" customHeight="1">
      <c r="A1589" s="12" t="s">
        <v>6078</v>
      </c>
      <c r="B1589" s="847" t="s">
        <v>6079</v>
      </c>
      <c r="C1589" s="21" t="s">
        <v>475</v>
      </c>
      <c r="D1589" s="734" t="s">
        <v>6091</v>
      </c>
      <c r="E1589" s="21" t="s">
        <v>6092</v>
      </c>
      <c r="F1589" s="28" t="s">
        <v>6093</v>
      </c>
      <c r="G1589" s="21">
        <v>4</v>
      </c>
      <c r="H1589" s="21">
        <v>1</v>
      </c>
      <c r="I1589" s="21">
        <v>4</v>
      </c>
      <c r="J1589" s="108">
        <v>50</v>
      </c>
      <c r="K1589" s="56">
        <v>13</v>
      </c>
      <c r="L1589" s="848" t="s">
        <v>5637</v>
      </c>
    </row>
    <row r="1590" spans="1:12" ht="25.2" customHeight="1">
      <c r="A1590" s="12" t="s">
        <v>6078</v>
      </c>
      <c r="B1590" s="847" t="s">
        <v>6079</v>
      </c>
      <c r="C1590" s="21" t="s">
        <v>475</v>
      </c>
      <c r="D1590" s="734" t="s">
        <v>6094</v>
      </c>
      <c r="E1590" s="21" t="s">
        <v>6095</v>
      </c>
      <c r="F1590" s="28" t="s">
        <v>6096</v>
      </c>
      <c r="G1590" s="21">
        <v>4</v>
      </c>
      <c r="H1590" s="21">
        <v>1</v>
      </c>
      <c r="I1590" s="21">
        <v>4</v>
      </c>
      <c r="J1590" s="108">
        <v>50</v>
      </c>
      <c r="K1590" s="56">
        <v>13</v>
      </c>
      <c r="L1590" s="848" t="s">
        <v>5637</v>
      </c>
    </row>
    <row r="1591" spans="1:12" ht="25.2" customHeight="1">
      <c r="A1591" s="12" t="s">
        <v>6097</v>
      </c>
      <c r="B1591" s="847" t="s">
        <v>6098</v>
      </c>
      <c r="C1591" s="21" t="s">
        <v>475</v>
      </c>
      <c r="D1591" s="847" t="s">
        <v>6099</v>
      </c>
      <c r="E1591" s="21" t="s">
        <v>6100</v>
      </c>
      <c r="F1591" s="28" t="s">
        <v>6101</v>
      </c>
      <c r="G1591" s="21">
        <v>8</v>
      </c>
      <c r="H1591" s="21">
        <v>8</v>
      </c>
      <c r="I1591" s="21">
        <v>9</v>
      </c>
      <c r="J1591" s="108">
        <v>50</v>
      </c>
      <c r="K1591" s="56">
        <v>6</v>
      </c>
      <c r="L1591" s="848" t="s">
        <v>5637</v>
      </c>
    </row>
    <row r="1592" spans="1:12" ht="25.2" customHeight="1">
      <c r="A1592" s="12" t="s">
        <v>6102</v>
      </c>
      <c r="B1592" s="847" t="s">
        <v>6103</v>
      </c>
      <c r="C1592" s="21" t="s">
        <v>475</v>
      </c>
      <c r="D1592" s="847" t="s">
        <v>6104</v>
      </c>
      <c r="E1592" s="21" t="s">
        <v>6105</v>
      </c>
      <c r="F1592" s="28" t="s">
        <v>6106</v>
      </c>
      <c r="G1592" s="21">
        <v>8</v>
      </c>
      <c r="H1592" s="21">
        <v>1</v>
      </c>
      <c r="I1592" s="21">
        <v>8</v>
      </c>
      <c r="J1592" s="108">
        <v>50</v>
      </c>
      <c r="K1592" s="56">
        <v>6</v>
      </c>
      <c r="L1592" s="848" t="s">
        <v>5637</v>
      </c>
    </row>
    <row r="1593" spans="1:12" ht="25.2" customHeight="1">
      <c r="A1593" s="12" t="s">
        <v>6107</v>
      </c>
      <c r="B1593" s="847" t="s">
        <v>6108</v>
      </c>
      <c r="C1593" s="21" t="s">
        <v>475</v>
      </c>
      <c r="D1593" s="734" t="s">
        <v>6109</v>
      </c>
      <c r="E1593" s="447" t="s">
        <v>6110</v>
      </c>
      <c r="F1593" s="28" t="s">
        <v>6111</v>
      </c>
      <c r="G1593" s="21">
        <v>6</v>
      </c>
      <c r="H1593" s="21">
        <v>1</v>
      </c>
      <c r="I1593" s="21">
        <v>6</v>
      </c>
      <c r="J1593" s="108">
        <v>50</v>
      </c>
      <c r="K1593" s="56">
        <v>8</v>
      </c>
      <c r="L1593" s="848" t="s">
        <v>5637</v>
      </c>
    </row>
    <row r="1594" spans="1:12" ht="25.2" customHeight="1">
      <c r="A1594" s="12" t="s">
        <v>6107</v>
      </c>
      <c r="B1594" s="847" t="s">
        <v>6108</v>
      </c>
      <c r="C1594" s="21" t="s">
        <v>475</v>
      </c>
      <c r="D1594" s="734" t="s">
        <v>6112</v>
      </c>
      <c r="E1594" s="447" t="s">
        <v>6113</v>
      </c>
      <c r="F1594" s="28" t="s">
        <v>6114</v>
      </c>
      <c r="G1594" s="21">
        <v>6</v>
      </c>
      <c r="H1594" s="21">
        <v>1</v>
      </c>
      <c r="I1594" s="21">
        <v>6</v>
      </c>
      <c r="J1594" s="108">
        <v>50</v>
      </c>
      <c r="K1594" s="56">
        <v>8</v>
      </c>
      <c r="L1594" s="848" t="s">
        <v>5637</v>
      </c>
    </row>
    <row r="1595" spans="1:12" ht="25.2" customHeight="1">
      <c r="A1595" s="847" t="s">
        <v>6115</v>
      </c>
      <c r="B1595" s="847" t="s">
        <v>6116</v>
      </c>
      <c r="C1595" s="21" t="s">
        <v>475</v>
      </c>
      <c r="D1595" s="847" t="s">
        <v>6117</v>
      </c>
      <c r="E1595" s="21" t="s">
        <v>6053</v>
      </c>
      <c r="F1595" s="28" t="s">
        <v>6118</v>
      </c>
      <c r="G1595" s="21">
        <v>3</v>
      </c>
      <c r="H1595" s="21">
        <v>3</v>
      </c>
      <c r="I1595" s="21">
        <v>3</v>
      </c>
      <c r="J1595" s="108">
        <v>50</v>
      </c>
      <c r="K1595" s="56">
        <v>17</v>
      </c>
      <c r="L1595" s="848" t="s">
        <v>5637</v>
      </c>
    </row>
    <row r="1596" spans="1:12" ht="25.2" customHeight="1">
      <c r="A1596" s="847" t="s">
        <v>5705</v>
      </c>
      <c r="B1596" s="847" t="s">
        <v>6119</v>
      </c>
      <c r="C1596" s="21" t="s">
        <v>475</v>
      </c>
      <c r="D1596" s="847" t="s">
        <v>6120</v>
      </c>
      <c r="E1596" s="447" t="s">
        <v>5718</v>
      </c>
      <c r="F1596" s="28" t="s">
        <v>6121</v>
      </c>
      <c r="G1596" s="21">
        <v>8</v>
      </c>
      <c r="H1596" s="21">
        <v>3</v>
      </c>
      <c r="I1596" s="21">
        <v>8</v>
      </c>
      <c r="J1596" s="108">
        <v>50</v>
      </c>
      <c r="K1596" s="56">
        <v>6</v>
      </c>
      <c r="L1596" s="848" t="s">
        <v>5637</v>
      </c>
    </row>
    <row r="1597" spans="1:12" ht="25.2" customHeight="1">
      <c r="A1597" s="12" t="s">
        <v>6122</v>
      </c>
      <c r="B1597" s="847" t="s">
        <v>6123</v>
      </c>
      <c r="C1597" s="21" t="s">
        <v>475</v>
      </c>
      <c r="D1597" s="847" t="s">
        <v>6124</v>
      </c>
      <c r="E1597" s="21" t="s">
        <v>6125</v>
      </c>
      <c r="F1597" s="28" t="s">
        <v>6126</v>
      </c>
      <c r="G1597" s="21">
        <v>3</v>
      </c>
      <c r="H1597" s="21">
        <v>3</v>
      </c>
      <c r="I1597" s="21">
        <v>3</v>
      </c>
      <c r="J1597" s="108">
        <v>50</v>
      </c>
      <c r="K1597" s="56">
        <v>17</v>
      </c>
      <c r="L1597" s="848" t="s">
        <v>5637</v>
      </c>
    </row>
    <row r="1598" spans="1:12" ht="25.2" customHeight="1">
      <c r="A1598" s="12" t="s">
        <v>6127</v>
      </c>
      <c r="B1598" s="59" t="s">
        <v>6128</v>
      </c>
      <c r="C1598" s="13" t="s">
        <v>475</v>
      </c>
      <c r="D1598" s="12" t="s">
        <v>6129</v>
      </c>
      <c r="E1598" s="12" t="s">
        <v>6130</v>
      </c>
      <c r="F1598" s="12" t="s">
        <v>6131</v>
      </c>
      <c r="G1598" s="106">
        <v>8</v>
      </c>
      <c r="H1598" s="106">
        <v>6</v>
      </c>
      <c r="I1598" s="106">
        <v>13</v>
      </c>
      <c r="J1598" s="60">
        <v>50</v>
      </c>
      <c r="K1598" s="15">
        <v>6.25</v>
      </c>
      <c r="L1598" s="851" t="s">
        <v>5635</v>
      </c>
    </row>
    <row r="1599" spans="1:12" ht="25.2" customHeight="1">
      <c r="A1599" s="12" t="s">
        <v>6132</v>
      </c>
      <c r="B1599" s="59" t="s">
        <v>6133</v>
      </c>
      <c r="C1599" s="13" t="s">
        <v>5716</v>
      </c>
      <c r="D1599" s="12" t="s">
        <v>6134</v>
      </c>
      <c r="E1599" s="12" t="s">
        <v>6135</v>
      </c>
      <c r="F1599" s="12" t="s">
        <v>6136</v>
      </c>
      <c r="G1599" s="272">
        <v>6</v>
      </c>
      <c r="H1599" s="272">
        <v>6</v>
      </c>
      <c r="I1599" s="272">
        <v>6</v>
      </c>
      <c r="J1599" s="60">
        <v>50</v>
      </c>
      <c r="K1599" s="56">
        <v>7.14</v>
      </c>
      <c r="L1599" s="852" t="s">
        <v>5720</v>
      </c>
    </row>
    <row r="1600" spans="1:12" ht="25.2" customHeight="1">
      <c r="A1600" s="59" t="s">
        <v>6137</v>
      </c>
      <c r="B1600" s="25" t="s">
        <v>6138</v>
      </c>
      <c r="C1600" s="13" t="s">
        <v>5716</v>
      </c>
      <c r="D1600" s="12" t="s">
        <v>6139</v>
      </c>
      <c r="E1600" s="21" t="s">
        <v>6140</v>
      </c>
      <c r="F1600" s="324" t="s">
        <v>6141</v>
      </c>
      <c r="G1600" s="69">
        <v>6</v>
      </c>
      <c r="H1600" s="69">
        <v>3</v>
      </c>
      <c r="I1600" s="69">
        <v>6</v>
      </c>
      <c r="J1600" s="108">
        <v>50</v>
      </c>
      <c r="K1600" s="56">
        <v>7.14</v>
      </c>
      <c r="L1600" s="758" t="s">
        <v>5720</v>
      </c>
    </row>
    <row r="1601" spans="1:12" ht="25.2" customHeight="1">
      <c r="A1601" s="12" t="s">
        <v>6142</v>
      </c>
      <c r="B1601" s="59" t="s">
        <v>6143</v>
      </c>
      <c r="C1601" s="13" t="s">
        <v>5716</v>
      </c>
      <c r="D1601" s="12" t="s">
        <v>6144</v>
      </c>
      <c r="E1601" s="21" t="s">
        <v>6145</v>
      </c>
      <c r="F1601" s="324" t="s">
        <v>4668</v>
      </c>
      <c r="G1601" s="21">
        <v>6</v>
      </c>
      <c r="H1601" s="21">
        <v>4</v>
      </c>
      <c r="I1601" s="21">
        <v>6</v>
      </c>
      <c r="J1601" s="108">
        <v>50</v>
      </c>
      <c r="K1601" s="56">
        <v>7.14</v>
      </c>
      <c r="L1601" s="758" t="s">
        <v>5720</v>
      </c>
    </row>
    <row r="1602" spans="1:12" ht="25.2" customHeight="1">
      <c r="A1602" s="12" t="s">
        <v>6142</v>
      </c>
      <c r="B1602" s="12" t="s">
        <v>6143</v>
      </c>
      <c r="C1602" s="21" t="s">
        <v>5716</v>
      </c>
      <c r="D1602" s="12" t="s">
        <v>6146</v>
      </c>
      <c r="E1602" s="21" t="s">
        <v>6147</v>
      </c>
      <c r="F1602" s="324" t="s">
        <v>6148</v>
      </c>
      <c r="G1602" s="21">
        <v>6</v>
      </c>
      <c r="H1602" s="21">
        <v>4</v>
      </c>
      <c r="I1602" s="21">
        <v>6</v>
      </c>
      <c r="J1602" s="108">
        <v>50</v>
      </c>
      <c r="K1602" s="56">
        <v>7.14</v>
      </c>
      <c r="L1602" s="758" t="s">
        <v>5720</v>
      </c>
    </row>
    <row r="1603" spans="1:12" ht="25.2" customHeight="1">
      <c r="A1603" s="12" t="s">
        <v>6142</v>
      </c>
      <c r="B1603" s="12" t="s">
        <v>6149</v>
      </c>
      <c r="C1603" s="21" t="s">
        <v>5716</v>
      </c>
      <c r="D1603" s="12" t="s">
        <v>6150</v>
      </c>
      <c r="E1603" s="447" t="s">
        <v>3933</v>
      </c>
      <c r="F1603" s="28" t="s">
        <v>6151</v>
      </c>
      <c r="G1603" s="21">
        <v>6</v>
      </c>
      <c r="H1603" s="21">
        <v>4</v>
      </c>
      <c r="I1603" s="21">
        <v>6</v>
      </c>
      <c r="J1603" s="108">
        <v>50</v>
      </c>
      <c r="K1603" s="56">
        <v>7.14</v>
      </c>
      <c r="L1603" s="758" t="s">
        <v>5720</v>
      </c>
    </row>
    <row r="1604" spans="1:12" ht="25.2" customHeight="1">
      <c r="A1604" s="12" t="s">
        <v>6152</v>
      </c>
      <c r="B1604" s="12" t="s">
        <v>6153</v>
      </c>
      <c r="C1604" s="21" t="s">
        <v>5716</v>
      </c>
      <c r="D1604" s="12" t="s">
        <v>6154</v>
      </c>
      <c r="E1604" s="447" t="s">
        <v>6155</v>
      </c>
      <c r="F1604" s="28" t="s">
        <v>6156</v>
      </c>
      <c r="G1604" s="21">
        <v>4</v>
      </c>
      <c r="H1604" s="21">
        <v>3</v>
      </c>
      <c r="I1604" s="21">
        <v>4</v>
      </c>
      <c r="J1604" s="108">
        <v>50</v>
      </c>
      <c r="K1604" s="56">
        <v>12.5</v>
      </c>
      <c r="L1604" s="758" t="s">
        <v>5720</v>
      </c>
    </row>
    <row r="1605" spans="1:12" ht="25.2" customHeight="1">
      <c r="A1605" s="25" t="s">
        <v>6157</v>
      </c>
      <c r="B1605" s="25" t="s">
        <v>6158</v>
      </c>
      <c r="C1605" s="298" t="s">
        <v>5716</v>
      </c>
      <c r="D1605" s="25" t="s">
        <v>6159</v>
      </c>
      <c r="E1605" s="853" t="s">
        <v>6160</v>
      </c>
      <c r="F1605" s="854" t="s">
        <v>6161</v>
      </c>
      <c r="G1605" s="298">
        <v>6</v>
      </c>
      <c r="H1605" s="298">
        <v>4</v>
      </c>
      <c r="I1605" s="298">
        <v>6</v>
      </c>
      <c r="J1605" s="855">
        <v>50</v>
      </c>
      <c r="K1605" s="856">
        <v>7.14</v>
      </c>
      <c r="L1605" s="758" t="s">
        <v>5720</v>
      </c>
    </row>
    <row r="1606" spans="1:12" ht="25.2" customHeight="1">
      <c r="A1606" s="326" t="s">
        <v>6162</v>
      </c>
      <c r="B1606" s="326" t="s">
        <v>6163</v>
      </c>
      <c r="C1606" s="357" t="s">
        <v>5716</v>
      </c>
      <c r="D1606" s="326" t="s">
        <v>6164</v>
      </c>
      <c r="E1606" s="857" t="s">
        <v>6165</v>
      </c>
      <c r="F1606" s="358" t="s">
        <v>6161</v>
      </c>
      <c r="G1606" s="357">
        <v>6</v>
      </c>
      <c r="H1606" s="357">
        <v>4</v>
      </c>
      <c r="I1606" s="357">
        <v>6</v>
      </c>
      <c r="J1606" s="360">
        <v>50</v>
      </c>
      <c r="K1606" s="760">
        <v>7.14</v>
      </c>
      <c r="L1606" s="758" t="s">
        <v>5720</v>
      </c>
    </row>
    <row r="1607" spans="1:12" ht="25.2" customHeight="1">
      <c r="A1607" s="326" t="s">
        <v>6162</v>
      </c>
      <c r="B1607" s="326" t="s">
        <v>6163</v>
      </c>
      <c r="C1607" s="357" t="s">
        <v>5716</v>
      </c>
      <c r="D1607" s="326" t="s">
        <v>6166</v>
      </c>
      <c r="E1607" s="857" t="s">
        <v>6167</v>
      </c>
      <c r="F1607" s="358" t="s">
        <v>6168</v>
      </c>
      <c r="G1607" s="357">
        <v>6</v>
      </c>
      <c r="H1607" s="357">
        <v>4</v>
      </c>
      <c r="I1607" s="357">
        <v>6</v>
      </c>
      <c r="J1607" s="360">
        <v>50</v>
      </c>
      <c r="K1607" s="760">
        <v>7.14</v>
      </c>
      <c r="L1607" s="758" t="s">
        <v>5720</v>
      </c>
    </row>
    <row r="1608" spans="1:12" ht="25.2" customHeight="1">
      <c r="A1608" s="326" t="s">
        <v>6162</v>
      </c>
      <c r="B1608" s="326" t="s">
        <v>6163</v>
      </c>
      <c r="C1608" s="357" t="s">
        <v>5716</v>
      </c>
      <c r="D1608" s="326" t="s">
        <v>6169</v>
      </c>
      <c r="E1608" s="857" t="s">
        <v>6170</v>
      </c>
      <c r="F1608" s="358" t="s">
        <v>6171</v>
      </c>
      <c r="G1608" s="357">
        <v>6</v>
      </c>
      <c r="H1608" s="357">
        <v>4</v>
      </c>
      <c r="I1608" s="357">
        <v>6</v>
      </c>
      <c r="J1608" s="360">
        <v>50</v>
      </c>
      <c r="K1608" s="760">
        <v>7.14</v>
      </c>
      <c r="L1608" s="758" t="s">
        <v>5720</v>
      </c>
    </row>
    <row r="1609" spans="1:12" ht="25.2" customHeight="1">
      <c r="A1609" s="326" t="s">
        <v>6172</v>
      </c>
      <c r="B1609" s="326" t="s">
        <v>3928</v>
      </c>
      <c r="C1609" s="357" t="s">
        <v>5716</v>
      </c>
      <c r="D1609" s="326" t="s">
        <v>6173</v>
      </c>
      <c r="E1609" s="857" t="s">
        <v>2467</v>
      </c>
      <c r="F1609" s="358" t="s">
        <v>6174</v>
      </c>
      <c r="G1609" s="357">
        <v>6</v>
      </c>
      <c r="H1609" s="357">
        <v>6</v>
      </c>
      <c r="I1609" s="357">
        <v>8</v>
      </c>
      <c r="J1609" s="360">
        <v>50</v>
      </c>
      <c r="K1609" s="760">
        <v>6.25</v>
      </c>
      <c r="L1609" s="758" t="s">
        <v>5720</v>
      </c>
    </row>
    <row r="1610" spans="1:12" ht="25.2" customHeight="1">
      <c r="A1610" s="326" t="s">
        <v>6172</v>
      </c>
      <c r="B1610" s="326" t="s">
        <v>3928</v>
      </c>
      <c r="C1610" s="357" t="s">
        <v>5716</v>
      </c>
      <c r="D1610" s="326" t="s">
        <v>6175</v>
      </c>
      <c r="E1610" s="857" t="s">
        <v>3724</v>
      </c>
      <c r="F1610" s="358" t="s">
        <v>6176</v>
      </c>
      <c r="G1610" s="357">
        <v>6</v>
      </c>
      <c r="H1610" s="357">
        <v>6</v>
      </c>
      <c r="I1610" s="357">
        <v>8</v>
      </c>
      <c r="J1610" s="360">
        <v>50</v>
      </c>
      <c r="K1610" s="760">
        <v>6.25</v>
      </c>
      <c r="L1610" s="758" t="s">
        <v>5720</v>
      </c>
    </row>
    <row r="1611" spans="1:12" ht="25.2" customHeight="1">
      <c r="A1611" s="326" t="s">
        <v>6172</v>
      </c>
      <c r="B1611" s="326" t="s">
        <v>3928</v>
      </c>
      <c r="C1611" s="357" t="s">
        <v>5716</v>
      </c>
      <c r="D1611" s="326" t="s">
        <v>6177</v>
      </c>
      <c r="E1611" s="857" t="s">
        <v>6178</v>
      </c>
      <c r="F1611" s="358" t="s">
        <v>6179</v>
      </c>
      <c r="G1611" s="357">
        <v>6</v>
      </c>
      <c r="H1611" s="357">
        <v>6</v>
      </c>
      <c r="I1611" s="357">
        <v>8</v>
      </c>
      <c r="J1611" s="360">
        <v>50</v>
      </c>
      <c r="K1611" s="760">
        <v>6.25</v>
      </c>
      <c r="L1611" s="758" t="s">
        <v>5720</v>
      </c>
    </row>
    <row r="1612" spans="1:12" ht="25.2" customHeight="1">
      <c r="A1612" s="326" t="s">
        <v>6172</v>
      </c>
      <c r="B1612" s="326" t="s">
        <v>3928</v>
      </c>
      <c r="C1612" s="357" t="s">
        <v>5716</v>
      </c>
      <c r="D1612" s="326" t="s">
        <v>6180</v>
      </c>
      <c r="E1612" s="857" t="s">
        <v>3933</v>
      </c>
      <c r="F1612" s="358" t="s">
        <v>6151</v>
      </c>
      <c r="G1612" s="357">
        <v>6</v>
      </c>
      <c r="H1612" s="357">
        <v>6</v>
      </c>
      <c r="I1612" s="357">
        <v>8</v>
      </c>
      <c r="J1612" s="360">
        <v>50</v>
      </c>
      <c r="K1612" s="760">
        <v>6.25</v>
      </c>
      <c r="L1612" s="758" t="s">
        <v>5720</v>
      </c>
    </row>
    <row r="1613" spans="1:12" ht="25.2" customHeight="1">
      <c r="A1613" s="326" t="s">
        <v>6181</v>
      </c>
      <c r="B1613" s="326" t="s">
        <v>6182</v>
      </c>
      <c r="C1613" s="357" t="s">
        <v>5716</v>
      </c>
      <c r="D1613" s="326" t="s">
        <v>6183</v>
      </c>
      <c r="E1613" s="857" t="s">
        <v>1592</v>
      </c>
      <c r="F1613" s="358" t="s">
        <v>6184</v>
      </c>
      <c r="G1613" s="357">
        <v>3</v>
      </c>
      <c r="H1613" s="357">
        <v>3</v>
      </c>
      <c r="I1613" s="357">
        <v>3</v>
      </c>
      <c r="J1613" s="360">
        <v>50</v>
      </c>
      <c r="K1613" s="760">
        <v>16.600000000000001</v>
      </c>
      <c r="L1613" s="758" t="s">
        <v>5720</v>
      </c>
    </row>
    <row r="1614" spans="1:12" ht="25.2" customHeight="1">
      <c r="A1614" s="326" t="s">
        <v>6185</v>
      </c>
      <c r="B1614" s="326" t="s">
        <v>3021</v>
      </c>
      <c r="C1614" s="357" t="s">
        <v>5716</v>
      </c>
      <c r="D1614" s="326" t="s">
        <v>6186</v>
      </c>
      <c r="E1614" s="857" t="s">
        <v>6187</v>
      </c>
      <c r="F1614" s="358" t="s">
        <v>6141</v>
      </c>
      <c r="G1614" s="357">
        <v>7</v>
      </c>
      <c r="H1614" s="357">
        <v>7</v>
      </c>
      <c r="I1614" s="357">
        <v>9</v>
      </c>
      <c r="J1614" s="360">
        <v>50</v>
      </c>
      <c r="K1614" s="760">
        <v>5.55</v>
      </c>
      <c r="L1614" s="758" t="s">
        <v>5720</v>
      </c>
    </row>
    <row r="1615" spans="1:12" ht="25.2" customHeight="1">
      <c r="A1615" s="802" t="s">
        <v>6188</v>
      </c>
      <c r="B1615" s="59" t="s">
        <v>6189</v>
      </c>
      <c r="C1615" s="21" t="s">
        <v>475</v>
      </c>
      <c r="D1615" s="12" t="s">
        <v>528</v>
      </c>
      <c r="E1615" s="12" t="s">
        <v>529</v>
      </c>
      <c r="F1615" s="12" t="s">
        <v>2459</v>
      </c>
      <c r="G1615" s="272">
        <v>4</v>
      </c>
      <c r="H1615" s="106">
        <v>2</v>
      </c>
      <c r="I1615" s="106">
        <v>4</v>
      </c>
      <c r="J1615" s="60">
        <v>50</v>
      </c>
      <c r="K1615" s="56">
        <v>25</v>
      </c>
      <c r="L1615" s="643" t="s">
        <v>5651</v>
      </c>
    </row>
    <row r="1616" spans="1:12" ht="25.2" customHeight="1">
      <c r="A1616" s="59" t="s">
        <v>6190</v>
      </c>
      <c r="B1616" s="25" t="s">
        <v>474</v>
      </c>
      <c r="C1616" s="99" t="s">
        <v>475</v>
      </c>
      <c r="D1616" s="12" t="s">
        <v>476</v>
      </c>
      <c r="E1616" s="21" t="s">
        <v>477</v>
      </c>
      <c r="F1616" s="28" t="s">
        <v>478</v>
      </c>
      <c r="G1616" s="69">
        <v>8</v>
      </c>
      <c r="H1616" s="69">
        <v>6</v>
      </c>
      <c r="I1616" s="69">
        <v>8</v>
      </c>
      <c r="J1616" s="108">
        <v>50</v>
      </c>
      <c r="K1616" s="56">
        <v>8.33</v>
      </c>
      <c r="L1616" s="643" t="s">
        <v>5651</v>
      </c>
    </row>
    <row r="1617" spans="1:12" ht="25.2" customHeight="1">
      <c r="A1617" s="12" t="s">
        <v>6190</v>
      </c>
      <c r="B1617" s="59" t="s">
        <v>474</v>
      </c>
      <c r="C1617" s="99" t="s">
        <v>475</v>
      </c>
      <c r="D1617" s="12" t="s">
        <v>479</v>
      </c>
      <c r="E1617" s="21" t="s">
        <v>480</v>
      </c>
      <c r="F1617" s="28" t="s">
        <v>478</v>
      </c>
      <c r="G1617" s="21">
        <v>8</v>
      </c>
      <c r="H1617" s="21">
        <v>6</v>
      </c>
      <c r="I1617" s="21">
        <v>8</v>
      </c>
      <c r="J1617" s="108">
        <v>50</v>
      </c>
      <c r="K1617" s="56">
        <v>8.33</v>
      </c>
      <c r="L1617" s="643" t="s">
        <v>5651</v>
      </c>
    </row>
    <row r="1618" spans="1:12" ht="25.2" customHeight="1">
      <c r="A1618" s="12" t="s">
        <v>6132</v>
      </c>
      <c r="B1618" s="59" t="s">
        <v>6133</v>
      </c>
      <c r="C1618" s="21" t="s">
        <v>5716</v>
      </c>
      <c r="D1618" s="12" t="s">
        <v>6134</v>
      </c>
      <c r="E1618" s="12" t="s">
        <v>6135</v>
      </c>
      <c r="F1618" s="12" t="s">
        <v>6136</v>
      </c>
      <c r="G1618" s="272">
        <v>6</v>
      </c>
      <c r="H1618" s="272">
        <v>6</v>
      </c>
      <c r="I1618" s="272">
        <v>6</v>
      </c>
      <c r="J1618" s="60">
        <v>50</v>
      </c>
      <c r="K1618" s="56">
        <v>7.14</v>
      </c>
      <c r="L1618" s="643" t="s">
        <v>5888</v>
      </c>
    </row>
    <row r="1619" spans="1:12" ht="25.2" customHeight="1">
      <c r="A1619" s="59" t="s">
        <v>6137</v>
      </c>
      <c r="B1619" s="25" t="s">
        <v>6138</v>
      </c>
      <c r="C1619" s="21" t="s">
        <v>5716</v>
      </c>
      <c r="D1619" s="12" t="s">
        <v>6139</v>
      </c>
      <c r="E1619" s="21" t="s">
        <v>6140</v>
      </c>
      <c r="F1619" s="324" t="s">
        <v>6141</v>
      </c>
      <c r="G1619" s="69">
        <v>6</v>
      </c>
      <c r="H1619" s="69">
        <v>3</v>
      </c>
      <c r="I1619" s="69">
        <v>6</v>
      </c>
      <c r="J1619" s="108">
        <v>50</v>
      </c>
      <c r="K1619" s="56">
        <v>7.14</v>
      </c>
      <c r="L1619" s="643" t="s">
        <v>5888</v>
      </c>
    </row>
    <row r="1620" spans="1:12" ht="25.2" customHeight="1">
      <c r="A1620" s="12" t="s">
        <v>6142</v>
      </c>
      <c r="B1620" s="59" t="s">
        <v>6143</v>
      </c>
      <c r="C1620" s="21" t="s">
        <v>5716</v>
      </c>
      <c r="D1620" s="12" t="s">
        <v>6144</v>
      </c>
      <c r="E1620" s="21" t="s">
        <v>6145</v>
      </c>
      <c r="F1620" s="324" t="s">
        <v>4668</v>
      </c>
      <c r="G1620" s="21">
        <v>6</v>
      </c>
      <c r="H1620" s="21">
        <v>4</v>
      </c>
      <c r="I1620" s="21">
        <v>6</v>
      </c>
      <c r="J1620" s="108">
        <v>50</v>
      </c>
      <c r="K1620" s="56">
        <v>7.14</v>
      </c>
      <c r="L1620" s="643" t="s">
        <v>5888</v>
      </c>
    </row>
    <row r="1621" spans="1:12" ht="25.2" customHeight="1">
      <c r="A1621" s="12" t="s">
        <v>6142</v>
      </c>
      <c r="B1621" s="12" t="s">
        <v>6143</v>
      </c>
      <c r="C1621" s="21" t="s">
        <v>5716</v>
      </c>
      <c r="D1621" s="12" t="s">
        <v>6146</v>
      </c>
      <c r="E1621" s="21" t="s">
        <v>6147</v>
      </c>
      <c r="F1621" s="324" t="s">
        <v>6148</v>
      </c>
      <c r="G1621" s="21">
        <v>6</v>
      </c>
      <c r="H1621" s="21">
        <v>4</v>
      </c>
      <c r="I1621" s="21">
        <v>6</v>
      </c>
      <c r="J1621" s="108">
        <v>50</v>
      </c>
      <c r="K1621" s="56">
        <v>7.14</v>
      </c>
      <c r="L1621" s="643" t="s">
        <v>5888</v>
      </c>
    </row>
    <row r="1622" spans="1:12" ht="25.2" customHeight="1">
      <c r="A1622" s="12" t="s">
        <v>6142</v>
      </c>
      <c r="B1622" s="12" t="s">
        <v>6149</v>
      </c>
      <c r="C1622" s="21" t="s">
        <v>5716</v>
      </c>
      <c r="D1622" s="12" t="s">
        <v>6150</v>
      </c>
      <c r="E1622" s="447" t="s">
        <v>3933</v>
      </c>
      <c r="F1622" s="28" t="s">
        <v>6151</v>
      </c>
      <c r="G1622" s="21">
        <v>6</v>
      </c>
      <c r="H1622" s="21">
        <v>4</v>
      </c>
      <c r="I1622" s="21">
        <v>6</v>
      </c>
      <c r="J1622" s="108">
        <v>50</v>
      </c>
      <c r="K1622" s="56">
        <v>7.14</v>
      </c>
      <c r="L1622" s="643" t="s">
        <v>5888</v>
      </c>
    </row>
    <row r="1623" spans="1:12" ht="25.2" customHeight="1">
      <c r="A1623" s="12" t="s">
        <v>6152</v>
      </c>
      <c r="B1623" s="12" t="s">
        <v>6153</v>
      </c>
      <c r="C1623" s="21" t="s">
        <v>5716</v>
      </c>
      <c r="D1623" s="12" t="s">
        <v>6154</v>
      </c>
      <c r="E1623" s="447" t="s">
        <v>6155</v>
      </c>
      <c r="F1623" s="28" t="s">
        <v>6156</v>
      </c>
      <c r="G1623" s="21">
        <v>4</v>
      </c>
      <c r="H1623" s="21">
        <v>3</v>
      </c>
      <c r="I1623" s="21">
        <v>4</v>
      </c>
      <c r="J1623" s="108">
        <v>50</v>
      </c>
      <c r="K1623" s="56">
        <v>12.5</v>
      </c>
      <c r="L1623" s="643" t="s">
        <v>5888</v>
      </c>
    </row>
    <row r="1624" spans="1:12" ht="25.2" customHeight="1">
      <c r="A1624" s="25" t="s">
        <v>6157</v>
      </c>
      <c r="B1624" s="25" t="s">
        <v>6158</v>
      </c>
      <c r="C1624" s="298" t="s">
        <v>5716</v>
      </c>
      <c r="D1624" s="25" t="s">
        <v>6159</v>
      </c>
      <c r="E1624" s="853" t="s">
        <v>6160</v>
      </c>
      <c r="F1624" s="854" t="s">
        <v>6161</v>
      </c>
      <c r="G1624" s="298">
        <v>6</v>
      </c>
      <c r="H1624" s="298">
        <v>4</v>
      </c>
      <c r="I1624" s="298">
        <v>6</v>
      </c>
      <c r="J1624" s="855">
        <v>50</v>
      </c>
      <c r="K1624" s="856">
        <v>7.14</v>
      </c>
      <c r="L1624" s="643" t="s">
        <v>5888</v>
      </c>
    </row>
    <row r="1625" spans="1:12" ht="25.2" customHeight="1">
      <c r="A1625" s="445" t="s">
        <v>5898</v>
      </c>
      <c r="B1625" s="445" t="s">
        <v>5897</v>
      </c>
      <c r="C1625" s="858" t="s">
        <v>475</v>
      </c>
      <c r="D1625" s="445" t="s">
        <v>6191</v>
      </c>
      <c r="E1625" s="794" t="s">
        <v>6192</v>
      </c>
      <c r="F1625" s="794" t="s">
        <v>6193</v>
      </c>
      <c r="G1625" s="859">
        <v>2</v>
      </c>
      <c r="H1625" s="859">
        <v>1</v>
      </c>
      <c r="I1625" s="859">
        <v>7</v>
      </c>
      <c r="J1625" s="860">
        <v>50</v>
      </c>
      <c r="K1625" s="861">
        <v>7.14</v>
      </c>
      <c r="L1625" s="848" t="s">
        <v>5659</v>
      </c>
    </row>
    <row r="1626" spans="1:12" ht="25.2" customHeight="1">
      <c r="A1626" s="12" t="s">
        <v>6194</v>
      </c>
      <c r="B1626" s="59" t="s">
        <v>6195</v>
      </c>
      <c r="C1626" s="21" t="s">
        <v>475</v>
      </c>
      <c r="D1626" s="12" t="s">
        <v>6196</v>
      </c>
      <c r="E1626" s="446" t="s">
        <v>6197</v>
      </c>
      <c r="F1626" s="238" t="s">
        <v>561</v>
      </c>
      <c r="G1626" s="106">
        <v>2</v>
      </c>
      <c r="H1626" s="106">
        <v>2</v>
      </c>
      <c r="I1626" s="106">
        <v>3</v>
      </c>
      <c r="J1626" s="60">
        <v>50</v>
      </c>
      <c r="K1626" s="56">
        <v>25</v>
      </c>
      <c r="L1626" s="643" t="s">
        <v>5661</v>
      </c>
    </row>
    <row r="1627" spans="1:12" ht="25.2" customHeight="1">
      <c r="A1627" s="59" t="s">
        <v>6198</v>
      </c>
      <c r="B1627" s="25" t="s">
        <v>6199</v>
      </c>
      <c r="C1627" s="99" t="s">
        <v>475</v>
      </c>
      <c r="D1627" s="12" t="s">
        <v>6200</v>
      </c>
      <c r="E1627" s="447" t="s">
        <v>6201</v>
      </c>
      <c r="F1627" s="28" t="s">
        <v>561</v>
      </c>
      <c r="G1627" s="69">
        <v>2</v>
      </c>
      <c r="H1627" s="69">
        <v>2</v>
      </c>
      <c r="I1627" s="69">
        <v>50</v>
      </c>
      <c r="J1627" s="108">
        <v>50</v>
      </c>
      <c r="K1627" s="56">
        <v>25</v>
      </c>
      <c r="L1627" s="643" t="s">
        <v>5661</v>
      </c>
    </row>
    <row r="1628" spans="1:12" ht="25.2" customHeight="1">
      <c r="A1628" s="12" t="s">
        <v>6202</v>
      </c>
      <c r="B1628" s="59" t="s">
        <v>6199</v>
      </c>
      <c r="C1628" s="99" t="s">
        <v>475</v>
      </c>
      <c r="D1628" s="12" t="s">
        <v>6203</v>
      </c>
      <c r="E1628" s="447" t="s">
        <v>6204</v>
      </c>
      <c r="F1628" s="28" t="s">
        <v>561</v>
      </c>
      <c r="G1628" s="21">
        <v>2</v>
      </c>
      <c r="H1628" s="21">
        <v>2</v>
      </c>
      <c r="I1628" s="21">
        <v>50</v>
      </c>
      <c r="J1628" s="108">
        <v>50</v>
      </c>
      <c r="K1628" s="56">
        <v>25</v>
      </c>
      <c r="L1628" s="643" t="s">
        <v>5661</v>
      </c>
    </row>
    <row r="1629" spans="1:12" ht="25.2" customHeight="1">
      <c r="A1629" s="12" t="s">
        <v>6202</v>
      </c>
      <c r="B1629" s="12" t="s">
        <v>6199</v>
      </c>
      <c r="C1629" s="21" t="s">
        <v>475</v>
      </c>
      <c r="D1629" s="12" t="s">
        <v>6205</v>
      </c>
      <c r="E1629" s="447" t="s">
        <v>6206</v>
      </c>
      <c r="F1629" s="28" t="s">
        <v>561</v>
      </c>
      <c r="G1629" s="21">
        <v>2</v>
      </c>
      <c r="H1629" s="21">
        <v>2</v>
      </c>
      <c r="I1629" s="21">
        <v>50</v>
      </c>
      <c r="J1629" s="108">
        <v>50</v>
      </c>
      <c r="K1629" s="56">
        <v>25</v>
      </c>
      <c r="L1629" s="643" t="s">
        <v>5661</v>
      </c>
    </row>
    <row r="1630" spans="1:12" ht="25.2" customHeight="1">
      <c r="A1630" s="12" t="s">
        <v>6207</v>
      </c>
      <c r="B1630" s="12" t="s">
        <v>3468</v>
      </c>
      <c r="C1630" s="21" t="s">
        <v>475</v>
      </c>
      <c r="D1630" s="12" t="s">
        <v>6208</v>
      </c>
      <c r="E1630" s="447" t="s">
        <v>6209</v>
      </c>
      <c r="F1630" s="28" t="s">
        <v>561</v>
      </c>
      <c r="G1630" s="21">
        <v>4</v>
      </c>
      <c r="H1630" s="21">
        <v>4</v>
      </c>
      <c r="I1630" s="21">
        <v>4</v>
      </c>
      <c r="J1630" s="108">
        <v>50</v>
      </c>
      <c r="K1630" s="56">
        <v>12.5</v>
      </c>
      <c r="L1630" s="643" t="s">
        <v>5661</v>
      </c>
    </row>
    <row r="1631" spans="1:12" ht="25.2" customHeight="1">
      <c r="A1631" s="483" t="s">
        <v>5739</v>
      </c>
      <c r="B1631" s="746" t="s">
        <v>5755</v>
      </c>
      <c r="C1631" s="717" t="s">
        <v>475</v>
      </c>
      <c r="D1631" s="483" t="s">
        <v>6210</v>
      </c>
      <c r="E1631" s="483" t="s">
        <v>6211</v>
      </c>
      <c r="F1631" s="483" t="s">
        <v>738</v>
      </c>
      <c r="G1631" s="476">
        <v>13</v>
      </c>
      <c r="H1631" s="476">
        <v>2</v>
      </c>
      <c r="I1631" s="476">
        <v>15</v>
      </c>
      <c r="J1631" s="862">
        <v>50</v>
      </c>
      <c r="K1631" s="863">
        <v>3.84</v>
      </c>
      <c r="L1631" s="643" t="s">
        <v>6212</v>
      </c>
    </row>
    <row r="1632" spans="1:12" ht="25.2" customHeight="1">
      <c r="A1632" s="746" t="s">
        <v>5739</v>
      </c>
      <c r="B1632" s="864" t="s">
        <v>5755</v>
      </c>
      <c r="C1632" s="865" t="s">
        <v>475</v>
      </c>
      <c r="D1632" s="866" t="s">
        <v>6213</v>
      </c>
      <c r="E1632" s="867" t="s">
        <v>6214</v>
      </c>
      <c r="F1632" s="868" t="s">
        <v>738</v>
      </c>
      <c r="G1632" s="869">
        <v>13</v>
      </c>
      <c r="H1632" s="869">
        <v>2</v>
      </c>
      <c r="I1632" s="869">
        <v>15</v>
      </c>
      <c r="J1632" s="870">
        <v>50</v>
      </c>
      <c r="K1632" s="871">
        <v>3.84</v>
      </c>
      <c r="L1632" s="643" t="s">
        <v>6212</v>
      </c>
    </row>
    <row r="1633" spans="1:12" ht="25.2" customHeight="1">
      <c r="A1633" s="866" t="s">
        <v>5739</v>
      </c>
      <c r="B1633" s="872" t="s">
        <v>5755</v>
      </c>
      <c r="C1633" s="865" t="s">
        <v>475</v>
      </c>
      <c r="D1633" s="866" t="s">
        <v>6215</v>
      </c>
      <c r="E1633" s="867" t="s">
        <v>6216</v>
      </c>
      <c r="F1633" s="868" t="s">
        <v>738</v>
      </c>
      <c r="G1633" s="867">
        <v>13</v>
      </c>
      <c r="H1633" s="867">
        <v>2</v>
      </c>
      <c r="I1633" s="867">
        <v>15</v>
      </c>
      <c r="J1633" s="870">
        <v>50</v>
      </c>
      <c r="K1633" s="871">
        <v>3.84</v>
      </c>
      <c r="L1633" s="643" t="s">
        <v>6212</v>
      </c>
    </row>
    <row r="1634" spans="1:12" ht="25.2" customHeight="1">
      <c r="A1634" s="866" t="s">
        <v>5739</v>
      </c>
      <c r="B1634" s="866" t="s">
        <v>5755</v>
      </c>
      <c r="C1634" s="867" t="s">
        <v>475</v>
      </c>
      <c r="D1634" s="866" t="s">
        <v>6217</v>
      </c>
      <c r="E1634" s="867" t="s">
        <v>6218</v>
      </c>
      <c r="F1634" s="868" t="s">
        <v>738</v>
      </c>
      <c r="G1634" s="867">
        <v>13</v>
      </c>
      <c r="H1634" s="867">
        <v>2</v>
      </c>
      <c r="I1634" s="867">
        <v>15</v>
      </c>
      <c r="J1634" s="870">
        <v>50</v>
      </c>
      <c r="K1634" s="871">
        <v>3.84</v>
      </c>
      <c r="L1634" s="643" t="s">
        <v>6212</v>
      </c>
    </row>
    <row r="1635" spans="1:12" ht="25.2" customHeight="1">
      <c r="A1635" s="866" t="s">
        <v>5739</v>
      </c>
      <c r="B1635" s="866" t="s">
        <v>6219</v>
      </c>
      <c r="C1635" s="867" t="s">
        <v>475</v>
      </c>
      <c r="D1635" s="866" t="s">
        <v>6220</v>
      </c>
      <c r="E1635" s="867" t="s">
        <v>6221</v>
      </c>
      <c r="F1635" s="868" t="s">
        <v>738</v>
      </c>
      <c r="G1635" s="867">
        <v>11</v>
      </c>
      <c r="H1635" s="867">
        <v>8</v>
      </c>
      <c r="I1635" s="867">
        <v>11</v>
      </c>
      <c r="J1635" s="870">
        <v>50</v>
      </c>
      <c r="K1635" s="871">
        <v>4.54</v>
      </c>
      <c r="L1635" s="643" t="s">
        <v>6212</v>
      </c>
    </row>
    <row r="1636" spans="1:12" ht="25.2" customHeight="1">
      <c r="A1636" s="866" t="s">
        <v>5739</v>
      </c>
      <c r="B1636" s="866" t="s">
        <v>6219</v>
      </c>
      <c r="C1636" s="867" t="s">
        <v>475</v>
      </c>
      <c r="D1636" s="866" t="s">
        <v>6222</v>
      </c>
      <c r="E1636" s="867" t="s">
        <v>6223</v>
      </c>
      <c r="F1636" s="868" t="s">
        <v>738</v>
      </c>
      <c r="G1636" s="867">
        <v>11</v>
      </c>
      <c r="H1636" s="867">
        <v>8</v>
      </c>
      <c r="I1636" s="867">
        <v>11</v>
      </c>
      <c r="J1636" s="870">
        <v>50</v>
      </c>
      <c r="K1636" s="871">
        <v>4.54</v>
      </c>
      <c r="L1636" s="643" t="s">
        <v>6212</v>
      </c>
    </row>
    <row r="1637" spans="1:12" ht="25.2" customHeight="1">
      <c r="A1637" s="866" t="s">
        <v>5739</v>
      </c>
      <c r="B1637" s="866" t="s">
        <v>6219</v>
      </c>
      <c r="C1637" s="867" t="s">
        <v>475</v>
      </c>
      <c r="D1637" s="866" t="s">
        <v>6224</v>
      </c>
      <c r="E1637" s="867" t="s">
        <v>6225</v>
      </c>
      <c r="F1637" s="868" t="s">
        <v>738</v>
      </c>
      <c r="G1637" s="867">
        <v>11</v>
      </c>
      <c r="H1637" s="867">
        <v>8</v>
      </c>
      <c r="I1637" s="867">
        <v>11</v>
      </c>
      <c r="J1637" s="870">
        <v>50</v>
      </c>
      <c r="K1637" s="871">
        <v>4.54</v>
      </c>
      <c r="L1637" s="643" t="s">
        <v>6212</v>
      </c>
    </row>
    <row r="1638" spans="1:12" ht="25.2" customHeight="1">
      <c r="A1638" s="866" t="s">
        <v>5739</v>
      </c>
      <c r="B1638" s="866" t="s">
        <v>6219</v>
      </c>
      <c r="C1638" s="867" t="s">
        <v>475</v>
      </c>
      <c r="D1638" s="866" t="s">
        <v>6226</v>
      </c>
      <c r="E1638" s="867" t="s">
        <v>6227</v>
      </c>
      <c r="F1638" s="868" t="s">
        <v>738</v>
      </c>
      <c r="G1638" s="867">
        <v>11</v>
      </c>
      <c r="H1638" s="867">
        <v>8</v>
      </c>
      <c r="I1638" s="867">
        <v>11</v>
      </c>
      <c r="J1638" s="873">
        <v>50</v>
      </c>
      <c r="K1638" s="871">
        <v>4.54</v>
      </c>
      <c r="L1638" s="643" t="s">
        <v>6212</v>
      </c>
    </row>
    <row r="1639" spans="1:12" ht="25.2" customHeight="1">
      <c r="A1639" s="29" t="s">
        <v>5739</v>
      </c>
      <c r="B1639" s="2" t="s">
        <v>6219</v>
      </c>
      <c r="C1639" s="3" t="s">
        <v>475</v>
      </c>
      <c r="D1639" s="1" t="s">
        <v>6228</v>
      </c>
      <c r="E1639" s="3" t="s">
        <v>6229</v>
      </c>
      <c r="F1639" s="3" t="s">
        <v>738</v>
      </c>
      <c r="G1639" s="3">
        <v>11</v>
      </c>
      <c r="H1639" s="3">
        <v>8</v>
      </c>
      <c r="I1639" s="3">
        <v>11</v>
      </c>
      <c r="J1639" s="31">
        <v>50</v>
      </c>
      <c r="K1639" s="874">
        <v>4.54</v>
      </c>
      <c r="L1639" s="643" t="s">
        <v>6212</v>
      </c>
    </row>
    <row r="1640" spans="1:12" ht="25.2" customHeight="1">
      <c r="A1640" s="29" t="s">
        <v>5739</v>
      </c>
      <c r="B1640" s="2" t="s">
        <v>6219</v>
      </c>
      <c r="C1640" s="3" t="s">
        <v>475</v>
      </c>
      <c r="D1640" s="1" t="s">
        <v>6230</v>
      </c>
      <c r="E1640" s="3" t="s">
        <v>6231</v>
      </c>
      <c r="F1640" s="3" t="s">
        <v>738</v>
      </c>
      <c r="G1640" s="3">
        <v>11</v>
      </c>
      <c r="H1640" s="3">
        <v>8</v>
      </c>
      <c r="I1640" s="3">
        <v>11</v>
      </c>
      <c r="J1640" s="3">
        <v>50</v>
      </c>
      <c r="K1640" s="874">
        <v>4.54</v>
      </c>
      <c r="L1640" s="643" t="s">
        <v>6212</v>
      </c>
    </row>
    <row r="1641" spans="1:12" ht="25.2" customHeight="1">
      <c r="A1641" s="1" t="s">
        <v>5739</v>
      </c>
      <c r="B1641" s="2" t="s">
        <v>6219</v>
      </c>
      <c r="C1641" s="3" t="s">
        <v>475</v>
      </c>
      <c r="D1641" s="1" t="s">
        <v>6232</v>
      </c>
      <c r="E1641" s="3" t="s">
        <v>6233</v>
      </c>
      <c r="F1641" s="3" t="s">
        <v>738</v>
      </c>
      <c r="G1641" s="3">
        <v>11</v>
      </c>
      <c r="H1641" s="3">
        <v>8</v>
      </c>
      <c r="I1641" s="3">
        <v>11</v>
      </c>
      <c r="J1641" s="3">
        <v>50</v>
      </c>
      <c r="K1641" s="1417">
        <v>4.54</v>
      </c>
      <c r="L1641" s="643" t="s">
        <v>6212</v>
      </c>
    </row>
    <row r="1642" spans="1:12" ht="25.2" customHeight="1">
      <c r="A1642" s="1" t="s">
        <v>5739</v>
      </c>
      <c r="B1642" s="2" t="s">
        <v>6219</v>
      </c>
      <c r="C1642" s="3" t="s">
        <v>475</v>
      </c>
      <c r="D1642" s="1" t="s">
        <v>6234</v>
      </c>
      <c r="E1642" s="3" t="s">
        <v>6235</v>
      </c>
      <c r="F1642" s="3" t="s">
        <v>738</v>
      </c>
      <c r="G1642" s="3">
        <v>11</v>
      </c>
      <c r="H1642" s="3">
        <v>8</v>
      </c>
      <c r="I1642" s="3">
        <v>11</v>
      </c>
      <c r="J1642" s="3">
        <v>50</v>
      </c>
      <c r="K1642" s="1417">
        <v>4.54</v>
      </c>
      <c r="L1642" s="643" t="s">
        <v>6212</v>
      </c>
    </row>
    <row r="1643" spans="1:12" ht="25.2" customHeight="1">
      <c r="A1643" s="1" t="s">
        <v>5739</v>
      </c>
      <c r="B1643" s="2" t="s">
        <v>6219</v>
      </c>
      <c r="C1643" s="3" t="s">
        <v>475</v>
      </c>
      <c r="D1643" s="1" t="s">
        <v>6236</v>
      </c>
      <c r="E1643" s="3" t="s">
        <v>6237</v>
      </c>
      <c r="F1643" s="3" t="s">
        <v>738</v>
      </c>
      <c r="G1643" s="3">
        <v>11</v>
      </c>
      <c r="H1643" s="3">
        <v>8</v>
      </c>
      <c r="I1643" s="3">
        <v>11</v>
      </c>
      <c r="J1643" s="3">
        <v>50</v>
      </c>
      <c r="K1643" s="504">
        <v>4.54</v>
      </c>
      <c r="L1643" s="643" t="s">
        <v>6212</v>
      </c>
    </row>
    <row r="1644" spans="1:12" ht="25.2" customHeight="1">
      <c r="A1644" s="107" t="s">
        <v>5739</v>
      </c>
      <c r="B1644" s="2" t="s">
        <v>6238</v>
      </c>
      <c r="C1644" s="3" t="s">
        <v>475</v>
      </c>
      <c r="D1644" s="1" t="s">
        <v>6239</v>
      </c>
      <c r="E1644" s="3" t="s">
        <v>6240</v>
      </c>
      <c r="F1644" s="3" t="s">
        <v>738</v>
      </c>
      <c r="G1644" s="3">
        <v>9</v>
      </c>
      <c r="H1644" s="3">
        <v>2</v>
      </c>
      <c r="I1644" s="3">
        <v>9</v>
      </c>
      <c r="J1644" s="3">
        <v>50</v>
      </c>
      <c r="K1644" s="504">
        <v>5.55</v>
      </c>
      <c r="L1644" s="643" t="s">
        <v>6212</v>
      </c>
    </row>
    <row r="1645" spans="1:12" ht="25.2" customHeight="1">
      <c r="A1645" s="1" t="s">
        <v>5739</v>
      </c>
      <c r="B1645" s="2" t="s">
        <v>6238</v>
      </c>
      <c r="C1645" s="3" t="s">
        <v>475</v>
      </c>
      <c r="D1645" s="1" t="s">
        <v>6241</v>
      </c>
      <c r="E1645" s="3" t="s">
        <v>6242</v>
      </c>
      <c r="F1645" s="3" t="s">
        <v>738</v>
      </c>
      <c r="G1645" s="3">
        <v>9</v>
      </c>
      <c r="H1645" s="3">
        <v>2</v>
      </c>
      <c r="I1645" s="3">
        <v>9</v>
      </c>
      <c r="J1645" s="3">
        <v>50</v>
      </c>
      <c r="K1645" s="504">
        <v>5.55</v>
      </c>
      <c r="L1645" s="643" t="s">
        <v>6212</v>
      </c>
    </row>
    <row r="1646" spans="1:12" ht="25.2" customHeight="1">
      <c r="A1646" s="1" t="s">
        <v>5739</v>
      </c>
      <c r="B1646" s="2" t="s">
        <v>6238</v>
      </c>
      <c r="C1646" s="3" t="s">
        <v>475</v>
      </c>
      <c r="D1646" s="1" t="s">
        <v>6243</v>
      </c>
      <c r="E1646" s="3" t="s">
        <v>6244</v>
      </c>
      <c r="F1646" s="3" t="s">
        <v>738</v>
      </c>
      <c r="G1646" s="3">
        <v>9</v>
      </c>
      <c r="H1646" s="3">
        <v>2</v>
      </c>
      <c r="I1646" s="3">
        <v>9</v>
      </c>
      <c r="J1646" s="3">
        <v>50</v>
      </c>
      <c r="K1646" s="504">
        <v>5.55</v>
      </c>
      <c r="L1646" s="643" t="s">
        <v>6212</v>
      </c>
    </row>
    <row r="1647" spans="1:12" ht="25.2" customHeight="1">
      <c r="A1647" s="1" t="s">
        <v>5739</v>
      </c>
      <c r="B1647" s="2" t="s">
        <v>6238</v>
      </c>
      <c r="C1647" s="3" t="s">
        <v>475</v>
      </c>
      <c r="D1647" s="1" t="s">
        <v>6245</v>
      </c>
      <c r="E1647" s="3" t="s">
        <v>6246</v>
      </c>
      <c r="F1647" s="3" t="s">
        <v>738</v>
      </c>
      <c r="G1647" s="3">
        <v>9</v>
      </c>
      <c r="H1647" s="3">
        <v>2</v>
      </c>
      <c r="I1647" s="3">
        <v>9</v>
      </c>
      <c r="J1647" s="3">
        <v>50</v>
      </c>
      <c r="K1647" s="504">
        <v>5.55</v>
      </c>
      <c r="L1647" s="643" t="s">
        <v>6212</v>
      </c>
    </row>
    <row r="1648" spans="1:12" ht="25.2" customHeight="1">
      <c r="A1648" s="1" t="s">
        <v>5739</v>
      </c>
      <c r="B1648" s="2" t="s">
        <v>6238</v>
      </c>
      <c r="C1648" s="3" t="s">
        <v>475</v>
      </c>
      <c r="D1648" s="1" t="s">
        <v>6228</v>
      </c>
      <c r="E1648" s="3" t="s">
        <v>6229</v>
      </c>
      <c r="F1648" s="3" t="s">
        <v>738</v>
      </c>
      <c r="G1648" s="3">
        <v>9</v>
      </c>
      <c r="H1648" s="3">
        <v>2</v>
      </c>
      <c r="I1648" s="3">
        <v>9</v>
      </c>
      <c r="J1648" s="3">
        <v>50</v>
      </c>
      <c r="K1648" s="504" t="s">
        <v>6247</v>
      </c>
      <c r="L1648" s="643" t="s">
        <v>6212</v>
      </c>
    </row>
    <row r="1649" spans="1:12" ht="25.2" customHeight="1">
      <c r="A1649" s="1" t="s">
        <v>5739</v>
      </c>
      <c r="B1649" s="2" t="s">
        <v>6238</v>
      </c>
      <c r="C1649" s="3" t="s">
        <v>475</v>
      </c>
      <c r="D1649" s="1" t="s">
        <v>6248</v>
      </c>
      <c r="E1649" s="3" t="s">
        <v>6249</v>
      </c>
      <c r="F1649" s="3" t="s">
        <v>738</v>
      </c>
      <c r="G1649" s="3">
        <v>9</v>
      </c>
      <c r="H1649" s="3">
        <v>2</v>
      </c>
      <c r="I1649" s="3">
        <v>9</v>
      </c>
      <c r="J1649" s="3">
        <v>50</v>
      </c>
      <c r="K1649" s="504">
        <v>5.55</v>
      </c>
      <c r="L1649" s="643" t="s">
        <v>6212</v>
      </c>
    </row>
    <row r="1650" spans="1:12" ht="25.2" customHeight="1">
      <c r="A1650" s="1" t="s">
        <v>5739</v>
      </c>
      <c r="B1650" s="2" t="s">
        <v>6238</v>
      </c>
      <c r="C1650" s="3" t="s">
        <v>475</v>
      </c>
      <c r="D1650" s="1" t="s">
        <v>6250</v>
      </c>
      <c r="E1650" s="3" t="s">
        <v>6251</v>
      </c>
      <c r="F1650" s="3" t="s">
        <v>738</v>
      </c>
      <c r="G1650" s="3">
        <v>9</v>
      </c>
      <c r="H1650" s="3">
        <v>2</v>
      </c>
      <c r="I1650" s="3">
        <v>9</v>
      </c>
      <c r="J1650" s="3">
        <v>50</v>
      </c>
      <c r="K1650" s="504">
        <v>5.55</v>
      </c>
      <c r="L1650" s="643" t="s">
        <v>6212</v>
      </c>
    </row>
    <row r="1651" spans="1:12" ht="25.2" customHeight="1">
      <c r="A1651" s="1" t="s">
        <v>5739</v>
      </c>
      <c r="B1651" s="2" t="s">
        <v>6238</v>
      </c>
      <c r="C1651" s="3" t="s">
        <v>475</v>
      </c>
      <c r="D1651" s="1" t="s">
        <v>6252</v>
      </c>
      <c r="E1651" s="3" t="s">
        <v>6253</v>
      </c>
      <c r="F1651" s="3" t="s">
        <v>738</v>
      </c>
      <c r="G1651" s="3">
        <v>9</v>
      </c>
      <c r="H1651" s="3">
        <v>2</v>
      </c>
      <c r="I1651" s="3">
        <v>9</v>
      </c>
      <c r="J1651" s="3">
        <v>50</v>
      </c>
      <c r="K1651" s="504">
        <v>5.55</v>
      </c>
      <c r="L1651" s="643" t="s">
        <v>6212</v>
      </c>
    </row>
    <row r="1652" spans="1:12" ht="25.2" customHeight="1">
      <c r="A1652" s="1" t="s">
        <v>5739</v>
      </c>
      <c r="B1652" s="2" t="s">
        <v>6254</v>
      </c>
      <c r="C1652" s="3" t="s">
        <v>475</v>
      </c>
      <c r="D1652" s="1" t="s">
        <v>6255</v>
      </c>
      <c r="E1652" s="3" t="s">
        <v>6256</v>
      </c>
      <c r="F1652" s="3" t="s">
        <v>738</v>
      </c>
      <c r="G1652" s="3">
        <v>11</v>
      </c>
      <c r="H1652" s="3">
        <v>1</v>
      </c>
      <c r="I1652" s="3">
        <v>11</v>
      </c>
      <c r="J1652" s="3">
        <v>50</v>
      </c>
      <c r="K1652" s="504">
        <v>4.54</v>
      </c>
      <c r="L1652" s="643" t="s">
        <v>6212</v>
      </c>
    </row>
    <row r="1653" spans="1:12" ht="25.2" customHeight="1">
      <c r="A1653" s="1" t="s">
        <v>5739</v>
      </c>
      <c r="B1653" s="2" t="s">
        <v>6254</v>
      </c>
      <c r="C1653" s="3" t="s">
        <v>475</v>
      </c>
      <c r="D1653" s="1" t="s">
        <v>6257</v>
      </c>
      <c r="E1653" s="3" t="s">
        <v>6258</v>
      </c>
      <c r="F1653" s="3" t="s">
        <v>738</v>
      </c>
      <c r="G1653" s="3">
        <v>11</v>
      </c>
      <c r="H1653" s="3">
        <v>1</v>
      </c>
      <c r="I1653" s="3">
        <v>11</v>
      </c>
      <c r="J1653" s="3">
        <v>50</v>
      </c>
      <c r="K1653" s="504">
        <v>4.54</v>
      </c>
      <c r="L1653" s="643" t="s">
        <v>6212</v>
      </c>
    </row>
    <row r="1654" spans="1:12" ht="25.2" customHeight="1">
      <c r="A1654" s="1" t="s">
        <v>5739</v>
      </c>
      <c r="B1654" s="2" t="s">
        <v>6254</v>
      </c>
      <c r="C1654" s="3" t="s">
        <v>475</v>
      </c>
      <c r="D1654" s="1" t="s">
        <v>6259</v>
      </c>
      <c r="E1654" s="3" t="s">
        <v>6260</v>
      </c>
      <c r="F1654" s="3" t="s">
        <v>738</v>
      </c>
      <c r="G1654" s="3">
        <v>11</v>
      </c>
      <c r="H1654" s="3">
        <v>1</v>
      </c>
      <c r="I1654" s="3">
        <v>11</v>
      </c>
      <c r="J1654" s="3">
        <v>50</v>
      </c>
      <c r="K1654" s="504">
        <v>4.54</v>
      </c>
      <c r="L1654" s="643" t="s">
        <v>6212</v>
      </c>
    </row>
    <row r="1655" spans="1:12" ht="25.2" customHeight="1">
      <c r="A1655" s="1" t="s">
        <v>5739</v>
      </c>
      <c r="B1655" s="2" t="s">
        <v>6254</v>
      </c>
      <c r="C1655" s="3" t="s">
        <v>475</v>
      </c>
      <c r="D1655" s="1" t="s">
        <v>6261</v>
      </c>
      <c r="E1655" s="3" t="s">
        <v>6262</v>
      </c>
      <c r="F1655" s="3" t="s">
        <v>738</v>
      </c>
      <c r="G1655" s="3">
        <v>11</v>
      </c>
      <c r="H1655" s="3">
        <v>1</v>
      </c>
      <c r="I1655" s="3">
        <v>11</v>
      </c>
      <c r="J1655" s="3">
        <v>50</v>
      </c>
      <c r="K1655" s="504">
        <v>4.54</v>
      </c>
      <c r="L1655" s="643" t="s">
        <v>6212</v>
      </c>
    </row>
    <row r="1656" spans="1:12" ht="25.2" customHeight="1">
      <c r="A1656" s="1" t="s">
        <v>5739</v>
      </c>
      <c r="B1656" s="2" t="s">
        <v>6254</v>
      </c>
      <c r="C1656" s="3" t="s">
        <v>475</v>
      </c>
      <c r="D1656" s="1" t="s">
        <v>6263</v>
      </c>
      <c r="E1656" s="3" t="s">
        <v>6264</v>
      </c>
      <c r="F1656" s="3" t="s">
        <v>738</v>
      </c>
      <c r="G1656" s="3">
        <v>11</v>
      </c>
      <c r="H1656" s="3">
        <v>1</v>
      </c>
      <c r="I1656" s="3">
        <v>11</v>
      </c>
      <c r="J1656" s="3">
        <v>50</v>
      </c>
      <c r="K1656" s="504">
        <v>4.54</v>
      </c>
      <c r="L1656" s="643" t="s">
        <v>6212</v>
      </c>
    </row>
    <row r="1657" spans="1:12" ht="25.2" customHeight="1">
      <c r="A1657" s="1" t="s">
        <v>5739</v>
      </c>
      <c r="B1657" s="2" t="s">
        <v>6254</v>
      </c>
      <c r="C1657" s="3" t="s">
        <v>475</v>
      </c>
      <c r="D1657" s="1" t="s">
        <v>6265</v>
      </c>
      <c r="E1657" s="3" t="s">
        <v>6266</v>
      </c>
      <c r="F1657" s="3" t="s">
        <v>738</v>
      </c>
      <c r="G1657" s="3">
        <v>11</v>
      </c>
      <c r="H1657" s="3">
        <v>1</v>
      </c>
      <c r="I1657" s="3">
        <v>11</v>
      </c>
      <c r="J1657" s="3">
        <v>50</v>
      </c>
      <c r="K1657" s="504">
        <v>4.54</v>
      </c>
      <c r="L1657" s="643" t="s">
        <v>6212</v>
      </c>
    </row>
    <row r="1658" spans="1:12" ht="25.2" customHeight="1">
      <c r="A1658" s="1" t="s">
        <v>5739</v>
      </c>
      <c r="B1658" s="2" t="s">
        <v>6254</v>
      </c>
      <c r="C1658" s="3" t="s">
        <v>475</v>
      </c>
      <c r="D1658" s="1" t="s">
        <v>6267</v>
      </c>
      <c r="E1658" s="3" t="s">
        <v>6268</v>
      </c>
      <c r="F1658" s="3" t="s">
        <v>738</v>
      </c>
      <c r="G1658" s="3">
        <v>11</v>
      </c>
      <c r="H1658" s="3">
        <v>1</v>
      </c>
      <c r="I1658" s="3">
        <v>11</v>
      </c>
      <c r="J1658" s="3">
        <v>50</v>
      </c>
      <c r="K1658" s="504">
        <v>4.54</v>
      </c>
      <c r="L1658" s="643" t="s">
        <v>6212</v>
      </c>
    </row>
    <row r="1659" spans="1:12" ht="25.2" customHeight="1">
      <c r="A1659" s="1" t="s">
        <v>5739</v>
      </c>
      <c r="B1659" s="2" t="s">
        <v>6254</v>
      </c>
      <c r="C1659" s="3" t="s">
        <v>475</v>
      </c>
      <c r="D1659" s="1" t="s">
        <v>6269</v>
      </c>
      <c r="E1659" s="3" t="s">
        <v>6270</v>
      </c>
      <c r="F1659" s="3" t="s">
        <v>738</v>
      </c>
      <c r="G1659" s="3">
        <v>11</v>
      </c>
      <c r="H1659" s="3">
        <v>1</v>
      </c>
      <c r="I1659" s="3">
        <v>11</v>
      </c>
      <c r="J1659" s="3">
        <v>50</v>
      </c>
      <c r="K1659" s="504">
        <v>4.54</v>
      </c>
      <c r="L1659" s="643" t="s">
        <v>6212</v>
      </c>
    </row>
    <row r="1660" spans="1:12" ht="25.2" customHeight="1">
      <c r="A1660" s="1" t="s">
        <v>5739</v>
      </c>
      <c r="B1660" s="2" t="s">
        <v>6254</v>
      </c>
      <c r="C1660" s="3" t="s">
        <v>475</v>
      </c>
      <c r="D1660" s="1" t="s">
        <v>6271</v>
      </c>
      <c r="E1660" s="3" t="s">
        <v>6272</v>
      </c>
      <c r="F1660" s="3" t="s">
        <v>738</v>
      </c>
      <c r="G1660" s="3">
        <v>11</v>
      </c>
      <c r="H1660" s="3">
        <v>1</v>
      </c>
      <c r="I1660" s="3">
        <v>11</v>
      </c>
      <c r="J1660" s="3">
        <v>50</v>
      </c>
      <c r="K1660" s="504">
        <v>4.54</v>
      </c>
      <c r="L1660" s="643" t="s">
        <v>6212</v>
      </c>
    </row>
    <row r="1661" spans="1:12" ht="25.2" customHeight="1">
      <c r="A1661" s="1" t="s">
        <v>5739</v>
      </c>
      <c r="B1661" s="2" t="s">
        <v>6254</v>
      </c>
      <c r="C1661" s="3" t="s">
        <v>475</v>
      </c>
      <c r="D1661" s="1" t="s">
        <v>6273</v>
      </c>
      <c r="E1661" s="3" t="s">
        <v>6274</v>
      </c>
      <c r="F1661" s="3" t="s">
        <v>738</v>
      </c>
      <c r="G1661" s="3">
        <v>11</v>
      </c>
      <c r="H1661" s="3">
        <v>1</v>
      </c>
      <c r="I1661" s="3">
        <v>11</v>
      </c>
      <c r="J1661" s="3">
        <v>50</v>
      </c>
      <c r="K1661" s="504">
        <v>4.54</v>
      </c>
      <c r="L1661" s="643" t="s">
        <v>6212</v>
      </c>
    </row>
    <row r="1662" spans="1:12" ht="25.2" customHeight="1">
      <c r="A1662" s="1" t="s">
        <v>5739</v>
      </c>
      <c r="B1662" s="2" t="s">
        <v>6254</v>
      </c>
      <c r="C1662" s="3" t="s">
        <v>475</v>
      </c>
      <c r="D1662" s="1" t="s">
        <v>6275</v>
      </c>
      <c r="E1662" s="3" t="s">
        <v>6276</v>
      </c>
      <c r="F1662" s="3" t="s">
        <v>738</v>
      </c>
      <c r="G1662" s="3">
        <v>11</v>
      </c>
      <c r="H1662" s="3">
        <v>1</v>
      </c>
      <c r="I1662" s="3">
        <v>11</v>
      </c>
      <c r="J1662" s="3">
        <v>50</v>
      </c>
      <c r="K1662" s="504">
        <v>4.54</v>
      </c>
      <c r="L1662" s="643" t="s">
        <v>6212</v>
      </c>
    </row>
    <row r="1663" spans="1:12" ht="25.2" customHeight="1">
      <c r="A1663" s="1" t="s">
        <v>5739</v>
      </c>
      <c r="B1663" s="2" t="s">
        <v>6254</v>
      </c>
      <c r="C1663" s="3" t="s">
        <v>475</v>
      </c>
      <c r="D1663" s="1" t="s">
        <v>6277</v>
      </c>
      <c r="E1663" s="3" t="s">
        <v>6278</v>
      </c>
      <c r="F1663" s="3" t="s">
        <v>738</v>
      </c>
      <c r="G1663" s="3">
        <v>11</v>
      </c>
      <c r="H1663" s="3">
        <v>1</v>
      </c>
      <c r="I1663" s="3">
        <v>11</v>
      </c>
      <c r="J1663" s="3">
        <v>50</v>
      </c>
      <c r="K1663" s="504">
        <v>4.54</v>
      </c>
      <c r="L1663" s="643" t="s">
        <v>6212</v>
      </c>
    </row>
    <row r="1664" spans="1:12" ht="25.2" customHeight="1">
      <c r="A1664" s="1" t="s">
        <v>5739</v>
      </c>
      <c r="B1664" s="2" t="s">
        <v>6254</v>
      </c>
      <c r="C1664" s="3" t="s">
        <v>475</v>
      </c>
      <c r="D1664" s="1" t="s">
        <v>6250</v>
      </c>
      <c r="E1664" s="3" t="s">
        <v>6251</v>
      </c>
      <c r="F1664" s="3" t="s">
        <v>738</v>
      </c>
      <c r="G1664" s="3">
        <v>11</v>
      </c>
      <c r="H1664" s="3">
        <v>1</v>
      </c>
      <c r="I1664" s="3">
        <v>11</v>
      </c>
      <c r="J1664" s="3">
        <v>50</v>
      </c>
      <c r="K1664" s="504">
        <v>4.54</v>
      </c>
      <c r="L1664" s="643" t="s">
        <v>6212</v>
      </c>
    </row>
    <row r="1665" spans="1:12" ht="25.2" customHeight="1">
      <c r="A1665" s="1" t="s">
        <v>5739</v>
      </c>
      <c r="B1665" s="2" t="s">
        <v>6254</v>
      </c>
      <c r="C1665" s="3" t="s">
        <v>475</v>
      </c>
      <c r="D1665" s="1" t="s">
        <v>6279</v>
      </c>
      <c r="E1665" s="3" t="s">
        <v>6280</v>
      </c>
      <c r="F1665" s="3" t="s">
        <v>738</v>
      </c>
      <c r="G1665" s="3">
        <v>11</v>
      </c>
      <c r="H1665" s="3">
        <v>1</v>
      </c>
      <c r="I1665" s="3">
        <v>11</v>
      </c>
      <c r="J1665" s="3">
        <v>50</v>
      </c>
      <c r="K1665" s="504">
        <v>4.54</v>
      </c>
      <c r="L1665" s="643" t="s">
        <v>6212</v>
      </c>
    </row>
    <row r="1666" spans="1:12" ht="25.2" customHeight="1">
      <c r="A1666" s="1" t="s">
        <v>5739</v>
      </c>
      <c r="B1666" s="2" t="s">
        <v>6254</v>
      </c>
      <c r="C1666" s="3" t="s">
        <v>475</v>
      </c>
      <c r="D1666" s="1" t="s">
        <v>6281</v>
      </c>
      <c r="E1666" s="3" t="s">
        <v>6235</v>
      </c>
      <c r="F1666" s="3" t="s">
        <v>738</v>
      </c>
      <c r="G1666" s="3">
        <v>11</v>
      </c>
      <c r="H1666" s="3">
        <v>1</v>
      </c>
      <c r="I1666" s="3">
        <v>11</v>
      </c>
      <c r="J1666" s="3">
        <v>50</v>
      </c>
      <c r="K1666" s="504">
        <v>4.54</v>
      </c>
      <c r="L1666" s="643" t="s">
        <v>6212</v>
      </c>
    </row>
    <row r="1667" spans="1:12" ht="25.2" customHeight="1">
      <c r="A1667" s="1" t="s">
        <v>5739</v>
      </c>
      <c r="B1667" s="2" t="s">
        <v>6254</v>
      </c>
      <c r="C1667" s="3" t="s">
        <v>475</v>
      </c>
      <c r="D1667" s="1" t="s">
        <v>6282</v>
      </c>
      <c r="E1667" s="3" t="s">
        <v>6283</v>
      </c>
      <c r="F1667" s="3" t="s">
        <v>738</v>
      </c>
      <c r="G1667" s="3">
        <v>11</v>
      </c>
      <c r="H1667" s="3">
        <v>1</v>
      </c>
      <c r="I1667" s="3">
        <v>11</v>
      </c>
      <c r="J1667" s="3">
        <v>50</v>
      </c>
      <c r="K1667" s="504">
        <v>4.54</v>
      </c>
      <c r="L1667" s="643" t="s">
        <v>6212</v>
      </c>
    </row>
    <row r="1668" spans="1:12" ht="25.2" customHeight="1">
      <c r="A1668" s="1" t="s">
        <v>5739</v>
      </c>
      <c r="B1668" s="2" t="s">
        <v>6284</v>
      </c>
      <c r="C1668" s="3" t="s">
        <v>475</v>
      </c>
      <c r="D1668" s="1" t="s">
        <v>6285</v>
      </c>
      <c r="E1668" s="3" t="s">
        <v>6286</v>
      </c>
      <c r="F1668" s="3" t="s">
        <v>738</v>
      </c>
      <c r="G1668" s="3">
        <v>10</v>
      </c>
      <c r="H1668" s="3">
        <v>1</v>
      </c>
      <c r="I1668" s="3">
        <v>10</v>
      </c>
      <c r="J1668" s="3">
        <v>50</v>
      </c>
      <c r="K1668" s="504">
        <v>5</v>
      </c>
      <c r="L1668" s="643" t="s">
        <v>6212</v>
      </c>
    </row>
    <row r="1669" spans="1:12" ht="25.2" customHeight="1">
      <c r="A1669" s="1" t="s">
        <v>5739</v>
      </c>
      <c r="B1669" s="2" t="s">
        <v>6284</v>
      </c>
      <c r="C1669" s="3" t="s">
        <v>475</v>
      </c>
      <c r="D1669" s="1" t="s">
        <v>6287</v>
      </c>
      <c r="E1669" s="3" t="s">
        <v>6229</v>
      </c>
      <c r="F1669" s="3" t="s">
        <v>738</v>
      </c>
      <c r="G1669" s="3">
        <v>10</v>
      </c>
      <c r="H1669" s="3">
        <v>1</v>
      </c>
      <c r="I1669" s="3">
        <v>10</v>
      </c>
      <c r="J1669" s="3">
        <v>50</v>
      </c>
      <c r="K1669" s="504">
        <v>5</v>
      </c>
      <c r="L1669" s="643" t="s">
        <v>6212</v>
      </c>
    </row>
    <row r="1670" spans="1:12" ht="25.2" customHeight="1">
      <c r="A1670" s="1" t="s">
        <v>5739</v>
      </c>
      <c r="B1670" s="2" t="s">
        <v>6284</v>
      </c>
      <c r="C1670" s="3" t="s">
        <v>475</v>
      </c>
      <c r="D1670" s="1" t="s">
        <v>6288</v>
      </c>
      <c r="E1670" s="3" t="s">
        <v>6289</v>
      </c>
      <c r="F1670" s="3" t="s">
        <v>738</v>
      </c>
      <c r="G1670" s="3">
        <v>10</v>
      </c>
      <c r="H1670" s="3">
        <v>1</v>
      </c>
      <c r="I1670" s="3">
        <v>10</v>
      </c>
      <c r="J1670" s="3">
        <v>50</v>
      </c>
      <c r="K1670" s="504">
        <v>5</v>
      </c>
      <c r="L1670" s="643" t="s">
        <v>6212</v>
      </c>
    </row>
    <row r="1671" spans="1:12" ht="25.2" customHeight="1">
      <c r="A1671" s="1" t="s">
        <v>5739</v>
      </c>
      <c r="B1671" s="2" t="s">
        <v>6284</v>
      </c>
      <c r="C1671" s="3" t="s">
        <v>475</v>
      </c>
      <c r="D1671" s="1" t="s">
        <v>6290</v>
      </c>
      <c r="E1671" s="3" t="s">
        <v>6276</v>
      </c>
      <c r="F1671" s="3" t="s">
        <v>738</v>
      </c>
      <c r="G1671" s="3">
        <v>10</v>
      </c>
      <c r="H1671" s="3">
        <v>1</v>
      </c>
      <c r="I1671" s="3">
        <v>10</v>
      </c>
      <c r="J1671" s="3">
        <v>50</v>
      </c>
      <c r="K1671" s="504">
        <v>5</v>
      </c>
      <c r="L1671" s="643" t="s">
        <v>6212</v>
      </c>
    </row>
    <row r="1672" spans="1:12" ht="25.2" customHeight="1">
      <c r="A1672" s="1" t="s">
        <v>5739</v>
      </c>
      <c r="B1672" s="2" t="s">
        <v>6284</v>
      </c>
      <c r="C1672" s="3" t="s">
        <v>475</v>
      </c>
      <c r="D1672" s="1" t="s">
        <v>6291</v>
      </c>
      <c r="E1672" s="3" t="s">
        <v>6278</v>
      </c>
      <c r="F1672" s="3" t="s">
        <v>738</v>
      </c>
      <c r="G1672" s="3">
        <v>10</v>
      </c>
      <c r="H1672" s="3">
        <v>1</v>
      </c>
      <c r="I1672" s="3">
        <v>10</v>
      </c>
      <c r="J1672" s="3">
        <v>50</v>
      </c>
      <c r="K1672" s="504">
        <v>5</v>
      </c>
      <c r="L1672" s="643" t="s">
        <v>6212</v>
      </c>
    </row>
    <row r="1673" spans="1:12" ht="25.2" customHeight="1">
      <c r="A1673" s="1" t="s">
        <v>5739</v>
      </c>
      <c r="B1673" s="2" t="s">
        <v>6284</v>
      </c>
      <c r="C1673" s="3" t="s">
        <v>475</v>
      </c>
      <c r="D1673" s="1" t="s">
        <v>6292</v>
      </c>
      <c r="E1673" s="3" t="s">
        <v>6233</v>
      </c>
      <c r="F1673" s="3" t="s">
        <v>738</v>
      </c>
      <c r="G1673" s="3">
        <v>10</v>
      </c>
      <c r="H1673" s="3">
        <v>1</v>
      </c>
      <c r="I1673" s="3">
        <v>10</v>
      </c>
      <c r="J1673" s="3">
        <v>50</v>
      </c>
      <c r="K1673" s="504">
        <v>5</v>
      </c>
      <c r="L1673" s="643" t="s">
        <v>6212</v>
      </c>
    </row>
    <row r="1674" spans="1:12" ht="25.2" customHeight="1">
      <c r="A1674" s="1" t="s">
        <v>5739</v>
      </c>
      <c r="B1674" s="2" t="s">
        <v>6284</v>
      </c>
      <c r="C1674" s="3" t="s">
        <v>475</v>
      </c>
      <c r="D1674" s="1" t="s">
        <v>6279</v>
      </c>
      <c r="E1674" s="3" t="s">
        <v>6280</v>
      </c>
      <c r="F1674" s="3" t="s">
        <v>738</v>
      </c>
      <c r="G1674" s="3">
        <v>10</v>
      </c>
      <c r="H1674" s="3">
        <v>1</v>
      </c>
      <c r="I1674" s="3">
        <v>10</v>
      </c>
      <c r="J1674" s="3">
        <v>50</v>
      </c>
      <c r="K1674" s="504">
        <v>5</v>
      </c>
      <c r="L1674" s="643" t="s">
        <v>6212</v>
      </c>
    </row>
    <row r="1675" spans="1:12" ht="25.2" customHeight="1">
      <c r="A1675" s="1" t="s">
        <v>5739</v>
      </c>
      <c r="B1675" s="2" t="s">
        <v>6284</v>
      </c>
      <c r="C1675" s="3" t="s">
        <v>475</v>
      </c>
      <c r="D1675" s="1" t="s">
        <v>6293</v>
      </c>
      <c r="E1675" s="3" t="s">
        <v>6237</v>
      </c>
      <c r="F1675" s="3" t="s">
        <v>738</v>
      </c>
      <c r="G1675" s="3">
        <v>10</v>
      </c>
      <c r="H1675" s="3">
        <v>1</v>
      </c>
      <c r="I1675" s="3">
        <v>10</v>
      </c>
      <c r="J1675" s="3">
        <v>50</v>
      </c>
      <c r="K1675" s="504">
        <v>5</v>
      </c>
      <c r="L1675" s="643" t="s">
        <v>6212</v>
      </c>
    </row>
    <row r="1676" spans="1:12" ht="25.2" customHeight="1">
      <c r="A1676" s="1" t="s">
        <v>5739</v>
      </c>
      <c r="B1676" s="2" t="s">
        <v>6284</v>
      </c>
      <c r="C1676" s="3" t="s">
        <v>475</v>
      </c>
      <c r="D1676" s="1" t="s">
        <v>6294</v>
      </c>
      <c r="E1676" s="3" t="s">
        <v>6295</v>
      </c>
      <c r="F1676" s="3" t="s">
        <v>738</v>
      </c>
      <c r="G1676" s="3">
        <v>10</v>
      </c>
      <c r="H1676" s="3">
        <v>1</v>
      </c>
      <c r="I1676" s="3">
        <v>10</v>
      </c>
      <c r="J1676" s="3">
        <v>50</v>
      </c>
      <c r="K1676" s="504">
        <v>5</v>
      </c>
      <c r="L1676" s="643" t="s">
        <v>6212</v>
      </c>
    </row>
    <row r="1677" spans="1:12" ht="25.2" customHeight="1">
      <c r="A1677" s="1" t="s">
        <v>5739</v>
      </c>
      <c r="B1677" s="2" t="s">
        <v>5787</v>
      </c>
      <c r="C1677" s="3" t="s">
        <v>475</v>
      </c>
      <c r="D1677" s="1" t="s">
        <v>6296</v>
      </c>
      <c r="E1677" s="3" t="s">
        <v>6297</v>
      </c>
      <c r="F1677" s="3" t="s">
        <v>738</v>
      </c>
      <c r="G1677" s="3">
        <v>13</v>
      </c>
      <c r="H1677" s="3">
        <v>1</v>
      </c>
      <c r="I1677" s="3">
        <v>13</v>
      </c>
      <c r="J1677" s="3">
        <v>50</v>
      </c>
      <c r="K1677" s="504">
        <v>3.85</v>
      </c>
      <c r="L1677" s="643" t="s">
        <v>6212</v>
      </c>
    </row>
    <row r="1678" spans="1:12" ht="25.2" customHeight="1">
      <c r="A1678" s="1" t="s">
        <v>5739</v>
      </c>
      <c r="B1678" s="2" t="s">
        <v>5787</v>
      </c>
      <c r="C1678" s="3" t="s">
        <v>475</v>
      </c>
      <c r="D1678" s="1" t="s">
        <v>6298</v>
      </c>
      <c r="E1678" s="3" t="s">
        <v>6256</v>
      </c>
      <c r="F1678" s="3" t="s">
        <v>738</v>
      </c>
      <c r="G1678" s="3">
        <v>13</v>
      </c>
      <c r="H1678" s="3">
        <v>1</v>
      </c>
      <c r="I1678" s="3">
        <v>13</v>
      </c>
      <c r="J1678" s="3">
        <v>50</v>
      </c>
      <c r="K1678" s="504">
        <v>3.85</v>
      </c>
      <c r="L1678" s="643" t="s">
        <v>6212</v>
      </c>
    </row>
    <row r="1679" spans="1:12" ht="25.2" customHeight="1">
      <c r="A1679" s="1" t="s">
        <v>5739</v>
      </c>
      <c r="B1679" s="2" t="s">
        <v>5787</v>
      </c>
      <c r="C1679" s="3" t="s">
        <v>475</v>
      </c>
      <c r="D1679" s="1" t="s">
        <v>6299</v>
      </c>
      <c r="E1679" s="3" t="s">
        <v>6300</v>
      </c>
      <c r="F1679" s="3" t="s">
        <v>738</v>
      </c>
      <c r="G1679" s="3">
        <v>13</v>
      </c>
      <c r="H1679" s="3">
        <v>1</v>
      </c>
      <c r="I1679" s="3">
        <v>13</v>
      </c>
      <c r="J1679" s="3">
        <v>50</v>
      </c>
      <c r="K1679" s="504">
        <v>3.85</v>
      </c>
      <c r="L1679" s="643" t="s">
        <v>6212</v>
      </c>
    </row>
    <row r="1680" spans="1:12" ht="25.2" customHeight="1">
      <c r="A1680" s="1" t="s">
        <v>5739</v>
      </c>
      <c r="B1680" s="2" t="s">
        <v>5787</v>
      </c>
      <c r="C1680" s="3" t="s">
        <v>475</v>
      </c>
      <c r="D1680" s="1" t="s">
        <v>6301</v>
      </c>
      <c r="E1680" s="3" t="s">
        <v>6302</v>
      </c>
      <c r="F1680" s="3" t="s">
        <v>738</v>
      </c>
      <c r="G1680" s="3">
        <v>13</v>
      </c>
      <c r="H1680" s="3">
        <v>1</v>
      </c>
      <c r="I1680" s="3">
        <v>13</v>
      </c>
      <c r="J1680" s="3">
        <v>50</v>
      </c>
      <c r="K1680" s="504">
        <v>3.85</v>
      </c>
      <c r="L1680" s="643" t="s">
        <v>6212</v>
      </c>
    </row>
    <row r="1681" spans="1:12" ht="25.2" customHeight="1">
      <c r="A1681" s="1" t="s">
        <v>5739</v>
      </c>
      <c r="B1681" s="2" t="s">
        <v>5787</v>
      </c>
      <c r="C1681" s="3" t="s">
        <v>475</v>
      </c>
      <c r="D1681" s="1" t="s">
        <v>6303</v>
      </c>
      <c r="E1681" s="3" t="s">
        <v>6304</v>
      </c>
      <c r="F1681" s="3" t="s">
        <v>738</v>
      </c>
      <c r="G1681" s="3">
        <v>13</v>
      </c>
      <c r="H1681" s="3">
        <v>1</v>
      </c>
      <c r="I1681" s="3">
        <v>13</v>
      </c>
      <c r="J1681" s="3">
        <v>50</v>
      </c>
      <c r="K1681" s="504">
        <v>3.85</v>
      </c>
      <c r="L1681" s="643" t="s">
        <v>6212</v>
      </c>
    </row>
    <row r="1682" spans="1:12" ht="25.2" customHeight="1">
      <c r="A1682" s="1" t="s">
        <v>5739</v>
      </c>
      <c r="B1682" s="2" t="s">
        <v>5787</v>
      </c>
      <c r="C1682" s="3" t="s">
        <v>475</v>
      </c>
      <c r="D1682" s="1" t="s">
        <v>6305</v>
      </c>
      <c r="E1682" s="3" t="s">
        <v>6306</v>
      </c>
      <c r="F1682" s="3" t="s">
        <v>738</v>
      </c>
      <c r="G1682" s="3">
        <v>13</v>
      </c>
      <c r="H1682" s="3">
        <v>1</v>
      </c>
      <c r="I1682" s="3">
        <v>13</v>
      </c>
      <c r="J1682" s="3">
        <v>50</v>
      </c>
      <c r="K1682" s="504">
        <v>3.85</v>
      </c>
      <c r="L1682" s="643" t="s">
        <v>6212</v>
      </c>
    </row>
    <row r="1683" spans="1:12" ht="25.2" customHeight="1">
      <c r="A1683" s="1" t="s">
        <v>5739</v>
      </c>
      <c r="B1683" s="2" t="s">
        <v>5787</v>
      </c>
      <c r="C1683" s="3" t="s">
        <v>475</v>
      </c>
      <c r="D1683" s="1" t="s">
        <v>6307</v>
      </c>
      <c r="E1683" s="3" t="s">
        <v>6308</v>
      </c>
      <c r="F1683" s="3" t="s">
        <v>738</v>
      </c>
      <c r="G1683" s="3">
        <v>13</v>
      </c>
      <c r="H1683" s="3">
        <v>1</v>
      </c>
      <c r="I1683" s="3">
        <v>13</v>
      </c>
      <c r="J1683" s="3">
        <v>50</v>
      </c>
      <c r="K1683" s="504">
        <v>3.85</v>
      </c>
      <c r="L1683" s="643" t="s">
        <v>6212</v>
      </c>
    </row>
    <row r="1684" spans="1:12" ht="25.2" customHeight="1">
      <c r="A1684" s="1" t="s">
        <v>5739</v>
      </c>
      <c r="B1684" s="2" t="s">
        <v>5787</v>
      </c>
      <c r="C1684" s="3" t="s">
        <v>475</v>
      </c>
      <c r="D1684" s="1" t="s">
        <v>6309</v>
      </c>
      <c r="E1684" s="3" t="s">
        <v>6310</v>
      </c>
      <c r="F1684" s="3" t="s">
        <v>738</v>
      </c>
      <c r="G1684" s="3">
        <v>13</v>
      </c>
      <c r="H1684" s="3">
        <v>1</v>
      </c>
      <c r="I1684" s="3">
        <v>13</v>
      </c>
      <c r="J1684" s="3">
        <v>50</v>
      </c>
      <c r="K1684" s="504">
        <v>3.85</v>
      </c>
      <c r="L1684" s="643" t="s">
        <v>6212</v>
      </c>
    </row>
    <row r="1685" spans="1:12" ht="25.2" customHeight="1">
      <c r="A1685" s="1" t="s">
        <v>5739</v>
      </c>
      <c r="B1685" s="2" t="s">
        <v>5787</v>
      </c>
      <c r="C1685" s="3" t="s">
        <v>475</v>
      </c>
      <c r="D1685" s="1" t="s">
        <v>6311</v>
      </c>
      <c r="E1685" s="3" t="s">
        <v>6312</v>
      </c>
      <c r="F1685" s="3" t="s">
        <v>738</v>
      </c>
      <c r="G1685" s="3">
        <v>13</v>
      </c>
      <c r="H1685" s="3">
        <v>1</v>
      </c>
      <c r="I1685" s="3">
        <v>13</v>
      </c>
      <c r="J1685" s="3">
        <v>50</v>
      </c>
      <c r="K1685" s="504">
        <v>3.85</v>
      </c>
      <c r="L1685" s="643" t="s">
        <v>6212</v>
      </c>
    </row>
    <row r="1686" spans="1:12" ht="25.2" customHeight="1">
      <c r="A1686" s="1" t="s">
        <v>5739</v>
      </c>
      <c r="B1686" s="2" t="s">
        <v>5787</v>
      </c>
      <c r="C1686" s="3" t="s">
        <v>475</v>
      </c>
      <c r="D1686" s="1" t="s">
        <v>6313</v>
      </c>
      <c r="E1686" s="3" t="s">
        <v>6314</v>
      </c>
      <c r="F1686" s="3" t="s">
        <v>738</v>
      </c>
      <c r="G1686" s="3">
        <v>13</v>
      </c>
      <c r="H1686" s="3">
        <v>1</v>
      </c>
      <c r="I1686" s="3">
        <v>13</v>
      </c>
      <c r="J1686" s="3">
        <v>50</v>
      </c>
      <c r="K1686" s="504">
        <v>3.85</v>
      </c>
      <c r="L1686" s="643" t="s">
        <v>6212</v>
      </c>
    </row>
    <row r="1687" spans="1:12" ht="25.2" customHeight="1">
      <c r="A1687" s="1" t="s">
        <v>5739</v>
      </c>
      <c r="B1687" s="2" t="s">
        <v>5787</v>
      </c>
      <c r="C1687" s="3" t="s">
        <v>475</v>
      </c>
      <c r="D1687" s="1" t="s">
        <v>6290</v>
      </c>
      <c r="E1687" s="3" t="s">
        <v>6276</v>
      </c>
      <c r="F1687" s="3" t="s">
        <v>738</v>
      </c>
      <c r="G1687" s="3">
        <v>13</v>
      </c>
      <c r="H1687" s="3">
        <v>1</v>
      </c>
      <c r="I1687" s="3">
        <v>13</v>
      </c>
      <c r="J1687" s="3">
        <v>50</v>
      </c>
      <c r="K1687" s="504">
        <v>3.85</v>
      </c>
      <c r="L1687" s="643" t="s">
        <v>6212</v>
      </c>
    </row>
    <row r="1688" spans="1:12" ht="25.2" customHeight="1">
      <c r="A1688" s="1" t="s">
        <v>5739</v>
      </c>
      <c r="B1688" s="2" t="s">
        <v>6315</v>
      </c>
      <c r="C1688" s="3" t="s">
        <v>475</v>
      </c>
      <c r="D1688" s="1" t="s">
        <v>6316</v>
      </c>
      <c r="E1688" s="3" t="s">
        <v>6317</v>
      </c>
      <c r="F1688" s="3" t="s">
        <v>738</v>
      </c>
      <c r="G1688" s="3">
        <v>10</v>
      </c>
      <c r="H1688" s="3">
        <v>1</v>
      </c>
      <c r="I1688" s="3">
        <v>10</v>
      </c>
      <c r="J1688" s="3">
        <v>50</v>
      </c>
      <c r="K1688" s="504">
        <v>5</v>
      </c>
      <c r="L1688" s="643" t="s">
        <v>6212</v>
      </c>
    </row>
    <row r="1689" spans="1:12" ht="25.2" customHeight="1">
      <c r="A1689" s="1" t="s">
        <v>5739</v>
      </c>
      <c r="B1689" s="2" t="s">
        <v>6315</v>
      </c>
      <c r="C1689" s="3" t="s">
        <v>475</v>
      </c>
      <c r="D1689" s="1" t="s">
        <v>6318</v>
      </c>
      <c r="E1689" s="3" t="s">
        <v>6319</v>
      </c>
      <c r="F1689" s="3" t="s">
        <v>738</v>
      </c>
      <c r="G1689" s="3">
        <v>10</v>
      </c>
      <c r="H1689" s="3">
        <v>1</v>
      </c>
      <c r="I1689" s="3">
        <v>10</v>
      </c>
      <c r="J1689" s="3">
        <v>50</v>
      </c>
      <c r="K1689" s="504">
        <v>5</v>
      </c>
      <c r="L1689" s="643" t="s">
        <v>6212</v>
      </c>
    </row>
    <row r="1690" spans="1:12" ht="25.2" customHeight="1">
      <c r="A1690" s="1" t="s">
        <v>5739</v>
      </c>
      <c r="B1690" s="2" t="s">
        <v>6315</v>
      </c>
      <c r="C1690" s="3" t="s">
        <v>475</v>
      </c>
      <c r="D1690" s="1" t="s">
        <v>6320</v>
      </c>
      <c r="E1690" s="3" t="s">
        <v>6321</v>
      </c>
      <c r="F1690" s="3" t="s">
        <v>738</v>
      </c>
      <c r="G1690" s="3">
        <v>10</v>
      </c>
      <c r="H1690" s="3">
        <v>1</v>
      </c>
      <c r="I1690" s="3">
        <v>10</v>
      </c>
      <c r="J1690" s="3">
        <v>50</v>
      </c>
      <c r="K1690" s="504">
        <v>5</v>
      </c>
      <c r="L1690" s="643" t="s">
        <v>6212</v>
      </c>
    </row>
    <row r="1691" spans="1:12" ht="25.2" customHeight="1">
      <c r="A1691" s="1" t="s">
        <v>5739</v>
      </c>
      <c r="B1691" s="2" t="s">
        <v>6315</v>
      </c>
      <c r="C1691" s="3" t="s">
        <v>475</v>
      </c>
      <c r="D1691" s="1" t="s">
        <v>6322</v>
      </c>
      <c r="E1691" s="3" t="s">
        <v>6323</v>
      </c>
      <c r="F1691" s="3" t="s">
        <v>738</v>
      </c>
      <c r="G1691" s="3">
        <v>10</v>
      </c>
      <c r="H1691" s="3">
        <v>1</v>
      </c>
      <c r="I1691" s="3">
        <v>10</v>
      </c>
      <c r="J1691" s="3">
        <v>50</v>
      </c>
      <c r="K1691" s="504">
        <v>5</v>
      </c>
      <c r="L1691" s="643" t="s">
        <v>6212</v>
      </c>
    </row>
    <row r="1692" spans="1:12" ht="25.2" customHeight="1">
      <c r="A1692" s="1" t="s">
        <v>5739</v>
      </c>
      <c r="B1692" s="2" t="s">
        <v>6324</v>
      </c>
      <c r="C1692" s="3" t="s">
        <v>475</v>
      </c>
      <c r="D1692" s="1" t="s">
        <v>6325</v>
      </c>
      <c r="E1692" s="3" t="s">
        <v>6326</v>
      </c>
      <c r="F1692" s="3" t="s">
        <v>738</v>
      </c>
      <c r="G1692" s="3">
        <v>4</v>
      </c>
      <c r="H1692" s="3">
        <v>1</v>
      </c>
      <c r="I1692" s="3">
        <v>4</v>
      </c>
      <c r="J1692" s="3">
        <v>50</v>
      </c>
      <c r="K1692" s="504">
        <v>13</v>
      </c>
      <c r="L1692" s="643" t="s">
        <v>6212</v>
      </c>
    </row>
    <row r="1693" spans="1:12" ht="25.2" customHeight="1">
      <c r="A1693" s="1" t="s">
        <v>5739</v>
      </c>
      <c r="B1693" s="2" t="s">
        <v>6324</v>
      </c>
      <c r="C1693" s="3" t="s">
        <v>475</v>
      </c>
      <c r="D1693" s="1" t="s">
        <v>6228</v>
      </c>
      <c r="E1693" s="3" t="s">
        <v>6229</v>
      </c>
      <c r="F1693" s="3" t="s">
        <v>738</v>
      </c>
      <c r="G1693" s="3">
        <v>4</v>
      </c>
      <c r="H1693" s="3">
        <v>1</v>
      </c>
      <c r="I1693" s="3">
        <v>4</v>
      </c>
      <c r="J1693" s="3">
        <v>50</v>
      </c>
      <c r="K1693" s="504">
        <v>13</v>
      </c>
      <c r="L1693" s="643" t="s">
        <v>6212</v>
      </c>
    </row>
    <row r="1694" spans="1:12" ht="25.2" customHeight="1">
      <c r="A1694" s="1" t="s">
        <v>5739</v>
      </c>
      <c r="B1694" s="2" t="s">
        <v>6324</v>
      </c>
      <c r="C1694" s="3" t="s">
        <v>475</v>
      </c>
      <c r="D1694" s="1" t="s">
        <v>6327</v>
      </c>
      <c r="E1694" s="3" t="s">
        <v>6233</v>
      </c>
      <c r="F1694" s="3" t="s">
        <v>738</v>
      </c>
      <c r="G1694" s="3">
        <v>4</v>
      </c>
      <c r="H1694" s="3">
        <v>1</v>
      </c>
      <c r="I1694" s="3">
        <v>4</v>
      </c>
      <c r="J1694" s="3">
        <v>50</v>
      </c>
      <c r="K1694" s="504">
        <v>13</v>
      </c>
      <c r="L1694" s="643" t="s">
        <v>6212</v>
      </c>
    </row>
    <row r="1695" spans="1:12" ht="25.2" customHeight="1">
      <c r="A1695" s="1" t="s">
        <v>5739</v>
      </c>
      <c r="B1695" s="2" t="s">
        <v>6324</v>
      </c>
      <c r="C1695" s="3" t="s">
        <v>475</v>
      </c>
      <c r="D1695" s="1" t="s">
        <v>6281</v>
      </c>
      <c r="E1695" s="3" t="s">
        <v>6235</v>
      </c>
      <c r="F1695" s="3" t="s">
        <v>738</v>
      </c>
      <c r="G1695" s="3">
        <v>4</v>
      </c>
      <c r="H1695" s="3">
        <v>1</v>
      </c>
      <c r="I1695" s="3">
        <v>4</v>
      </c>
      <c r="J1695" s="3">
        <v>50</v>
      </c>
      <c r="K1695" s="504">
        <v>13</v>
      </c>
      <c r="L1695" s="643" t="s">
        <v>6212</v>
      </c>
    </row>
    <row r="1696" spans="1:12" ht="25.2" customHeight="1">
      <c r="A1696" s="1" t="s">
        <v>5739</v>
      </c>
      <c r="B1696" s="2" t="s">
        <v>6328</v>
      </c>
      <c r="C1696" s="3" t="s">
        <v>475</v>
      </c>
      <c r="D1696" s="1" t="s">
        <v>6228</v>
      </c>
      <c r="E1696" s="3" t="s">
        <v>6229</v>
      </c>
      <c r="F1696" s="3" t="s">
        <v>738</v>
      </c>
      <c r="G1696" s="3">
        <v>3</v>
      </c>
      <c r="H1696" s="3">
        <v>1</v>
      </c>
      <c r="I1696" s="3">
        <v>3</v>
      </c>
      <c r="J1696" s="3">
        <v>50</v>
      </c>
      <c r="K1696" s="504">
        <v>17</v>
      </c>
      <c r="L1696" s="643" t="s">
        <v>6212</v>
      </c>
    </row>
    <row r="1697" spans="1:12" ht="25.2" customHeight="1">
      <c r="A1697" s="1" t="s">
        <v>5739</v>
      </c>
      <c r="B1697" s="2" t="s">
        <v>6328</v>
      </c>
      <c r="C1697" s="3" t="s">
        <v>475</v>
      </c>
      <c r="D1697" s="1" t="s">
        <v>6329</v>
      </c>
      <c r="E1697" s="3" t="s">
        <v>6233</v>
      </c>
      <c r="F1697" s="3" t="s">
        <v>738</v>
      </c>
      <c r="G1697" s="3">
        <v>3</v>
      </c>
      <c r="H1697" s="3">
        <v>1</v>
      </c>
      <c r="I1697" s="3">
        <v>3</v>
      </c>
      <c r="J1697" s="3">
        <v>50</v>
      </c>
      <c r="K1697" s="504">
        <v>17</v>
      </c>
      <c r="L1697" s="643" t="s">
        <v>6212</v>
      </c>
    </row>
    <row r="1698" spans="1:12" ht="25.2" customHeight="1">
      <c r="A1698" s="1" t="s">
        <v>5739</v>
      </c>
      <c r="B1698" s="2" t="s">
        <v>6330</v>
      </c>
      <c r="C1698" s="3" t="s">
        <v>475</v>
      </c>
      <c r="D1698" s="1" t="s">
        <v>6331</v>
      </c>
      <c r="E1698" s="3" t="s">
        <v>6233</v>
      </c>
      <c r="F1698" s="3" t="s">
        <v>738</v>
      </c>
      <c r="G1698" s="3">
        <v>5</v>
      </c>
      <c r="H1698" s="3">
        <v>1</v>
      </c>
      <c r="I1698" s="3">
        <v>5</v>
      </c>
      <c r="J1698" s="3">
        <v>50</v>
      </c>
      <c r="K1698" s="504">
        <v>10</v>
      </c>
      <c r="L1698" s="643" t="s">
        <v>6212</v>
      </c>
    </row>
    <row r="1699" spans="1:12" ht="25.2" customHeight="1">
      <c r="A1699" s="1" t="s">
        <v>5739</v>
      </c>
      <c r="B1699" s="2" t="s">
        <v>6330</v>
      </c>
      <c r="C1699" s="3" t="s">
        <v>475</v>
      </c>
      <c r="D1699" s="1" t="s">
        <v>6281</v>
      </c>
      <c r="E1699" s="3" t="s">
        <v>6235</v>
      </c>
      <c r="F1699" s="3" t="s">
        <v>738</v>
      </c>
      <c r="G1699" s="3">
        <v>5</v>
      </c>
      <c r="H1699" s="3">
        <v>1</v>
      </c>
      <c r="I1699" s="3">
        <v>5</v>
      </c>
      <c r="J1699" s="3">
        <v>50</v>
      </c>
      <c r="K1699" s="504">
        <v>10</v>
      </c>
      <c r="L1699" s="643" t="s">
        <v>6212</v>
      </c>
    </row>
    <row r="1700" spans="1:12" ht="25.2" customHeight="1">
      <c r="A1700" s="1" t="s">
        <v>5739</v>
      </c>
      <c r="B1700" s="2" t="s">
        <v>6332</v>
      </c>
      <c r="C1700" s="3" t="s">
        <v>475</v>
      </c>
      <c r="D1700" s="1" t="s">
        <v>6333</v>
      </c>
      <c r="E1700" s="3" t="s">
        <v>6334</v>
      </c>
      <c r="F1700" s="3" t="s">
        <v>738</v>
      </c>
      <c r="G1700" s="3">
        <v>13</v>
      </c>
      <c r="H1700" s="3">
        <v>10</v>
      </c>
      <c r="I1700" s="3">
        <v>13</v>
      </c>
      <c r="J1700" s="3">
        <v>50</v>
      </c>
      <c r="K1700" s="504">
        <v>3.85</v>
      </c>
      <c r="L1700" s="643" t="s">
        <v>6212</v>
      </c>
    </row>
    <row r="1701" spans="1:12" ht="25.2" customHeight="1">
      <c r="A1701" s="1" t="s">
        <v>5739</v>
      </c>
      <c r="B1701" s="2" t="s">
        <v>6335</v>
      </c>
      <c r="C1701" s="3" t="s">
        <v>475</v>
      </c>
      <c r="D1701" s="1" t="s">
        <v>6336</v>
      </c>
      <c r="E1701" s="3" t="s">
        <v>6337</v>
      </c>
      <c r="F1701" s="3" t="s">
        <v>738</v>
      </c>
      <c r="G1701" s="3">
        <v>9</v>
      </c>
      <c r="H1701" s="3">
        <v>9</v>
      </c>
      <c r="I1701" s="3">
        <v>9</v>
      </c>
      <c r="J1701" s="3">
        <v>50</v>
      </c>
      <c r="K1701" s="504">
        <v>5.55</v>
      </c>
      <c r="L1701" s="643" t="s">
        <v>6212</v>
      </c>
    </row>
    <row r="1702" spans="1:12" ht="25.2" customHeight="1">
      <c r="A1702" s="1" t="s">
        <v>5739</v>
      </c>
      <c r="B1702" s="2" t="s">
        <v>6338</v>
      </c>
      <c r="C1702" s="3" t="s">
        <v>475</v>
      </c>
      <c r="D1702" s="1" t="s">
        <v>6339</v>
      </c>
      <c r="E1702" s="3" t="s">
        <v>6340</v>
      </c>
      <c r="F1702" s="3" t="s">
        <v>738</v>
      </c>
      <c r="G1702" s="3">
        <v>5</v>
      </c>
      <c r="H1702" s="3">
        <v>5</v>
      </c>
      <c r="I1702" s="3">
        <v>5</v>
      </c>
      <c r="J1702" s="3">
        <v>50</v>
      </c>
      <c r="K1702" s="504">
        <v>10</v>
      </c>
      <c r="L1702" s="643" t="s">
        <v>6212</v>
      </c>
    </row>
    <row r="1703" spans="1:12" ht="25.2" customHeight="1">
      <c r="A1703" s="1" t="s">
        <v>5739</v>
      </c>
      <c r="B1703" s="2" t="s">
        <v>6338</v>
      </c>
      <c r="C1703" s="3" t="s">
        <v>475</v>
      </c>
      <c r="D1703" s="1" t="s">
        <v>6341</v>
      </c>
      <c r="E1703" s="3" t="s">
        <v>6342</v>
      </c>
      <c r="F1703" s="3" t="s">
        <v>738</v>
      </c>
      <c r="G1703" s="3">
        <v>5</v>
      </c>
      <c r="H1703" s="3">
        <v>5</v>
      </c>
      <c r="I1703" s="3">
        <v>5</v>
      </c>
      <c r="J1703" s="3">
        <v>50</v>
      </c>
      <c r="K1703" s="504">
        <v>10</v>
      </c>
      <c r="L1703" s="643" t="s">
        <v>6212</v>
      </c>
    </row>
    <row r="1704" spans="1:12" ht="25.2" customHeight="1">
      <c r="A1704" s="1" t="s">
        <v>5739</v>
      </c>
      <c r="B1704" s="2" t="s">
        <v>5854</v>
      </c>
      <c r="C1704" s="3" t="s">
        <v>475</v>
      </c>
      <c r="D1704" s="1" t="s">
        <v>6343</v>
      </c>
      <c r="E1704" s="3" t="s">
        <v>6344</v>
      </c>
      <c r="F1704" s="3" t="s">
        <v>738</v>
      </c>
      <c r="G1704" s="3">
        <v>13</v>
      </c>
      <c r="H1704" s="3">
        <v>1</v>
      </c>
      <c r="I1704" s="3">
        <v>13</v>
      </c>
      <c r="J1704" s="3">
        <v>50</v>
      </c>
      <c r="K1704" s="504">
        <v>3.85</v>
      </c>
      <c r="L1704" s="643" t="s">
        <v>6212</v>
      </c>
    </row>
    <row r="1705" spans="1:12" ht="25.2" customHeight="1">
      <c r="A1705" s="1" t="s">
        <v>5739</v>
      </c>
      <c r="B1705" s="2" t="s">
        <v>5854</v>
      </c>
      <c r="C1705" s="3" t="s">
        <v>475</v>
      </c>
      <c r="D1705" s="1" t="s">
        <v>6345</v>
      </c>
      <c r="E1705" s="3" t="s">
        <v>6346</v>
      </c>
      <c r="F1705" s="3" t="s">
        <v>738</v>
      </c>
      <c r="G1705" s="3">
        <v>13</v>
      </c>
      <c r="H1705" s="3">
        <v>1</v>
      </c>
      <c r="I1705" s="3">
        <v>13</v>
      </c>
      <c r="J1705" s="3">
        <v>50</v>
      </c>
      <c r="K1705" s="504">
        <v>3.85</v>
      </c>
      <c r="L1705" s="643" t="s">
        <v>6212</v>
      </c>
    </row>
    <row r="1706" spans="1:12" ht="25.2" customHeight="1">
      <c r="A1706" s="1" t="s">
        <v>5739</v>
      </c>
      <c r="B1706" s="2" t="s">
        <v>5854</v>
      </c>
      <c r="C1706" s="3" t="s">
        <v>475</v>
      </c>
      <c r="D1706" s="1" t="s">
        <v>6243</v>
      </c>
      <c r="E1706" s="3" t="s">
        <v>6244</v>
      </c>
      <c r="F1706" s="3" t="s">
        <v>738</v>
      </c>
      <c r="G1706" s="3">
        <v>13</v>
      </c>
      <c r="H1706" s="3">
        <v>1</v>
      </c>
      <c r="I1706" s="3">
        <v>13</v>
      </c>
      <c r="J1706" s="3">
        <v>50</v>
      </c>
      <c r="K1706" s="504">
        <v>3.85</v>
      </c>
      <c r="L1706" s="643" t="s">
        <v>6212</v>
      </c>
    </row>
    <row r="1707" spans="1:12" ht="25.2" customHeight="1">
      <c r="A1707" s="1" t="s">
        <v>5739</v>
      </c>
      <c r="B1707" s="2" t="s">
        <v>5854</v>
      </c>
      <c r="C1707" s="3" t="s">
        <v>475</v>
      </c>
      <c r="D1707" s="1" t="s">
        <v>6347</v>
      </c>
      <c r="E1707" s="3" t="s">
        <v>6348</v>
      </c>
      <c r="F1707" s="3" t="s">
        <v>738</v>
      </c>
      <c r="G1707" s="3">
        <v>13</v>
      </c>
      <c r="H1707" s="3">
        <v>1</v>
      </c>
      <c r="I1707" s="3">
        <v>13</v>
      </c>
      <c r="J1707" s="3">
        <v>50</v>
      </c>
      <c r="K1707" s="504">
        <v>3.85</v>
      </c>
      <c r="L1707" s="643" t="s">
        <v>6212</v>
      </c>
    </row>
    <row r="1708" spans="1:12" ht="25.2" customHeight="1">
      <c r="A1708" s="1" t="s">
        <v>5739</v>
      </c>
      <c r="B1708" s="2" t="s">
        <v>5854</v>
      </c>
      <c r="C1708" s="3" t="s">
        <v>475</v>
      </c>
      <c r="D1708" s="1" t="s">
        <v>6349</v>
      </c>
      <c r="E1708" s="3" t="s">
        <v>6350</v>
      </c>
      <c r="F1708" s="3" t="s">
        <v>738</v>
      </c>
      <c r="G1708" s="3">
        <v>13</v>
      </c>
      <c r="H1708" s="3">
        <v>1</v>
      </c>
      <c r="I1708" s="3">
        <v>13</v>
      </c>
      <c r="J1708" s="3">
        <v>50</v>
      </c>
      <c r="K1708" s="504">
        <v>3.85</v>
      </c>
      <c r="L1708" s="643" t="s">
        <v>6212</v>
      </c>
    </row>
    <row r="1709" spans="1:12" ht="25.2" customHeight="1">
      <c r="A1709" s="1" t="s">
        <v>5739</v>
      </c>
      <c r="B1709" s="2" t="s">
        <v>5854</v>
      </c>
      <c r="C1709" s="3" t="s">
        <v>475</v>
      </c>
      <c r="D1709" s="1" t="s">
        <v>6351</v>
      </c>
      <c r="E1709" s="3" t="s">
        <v>6352</v>
      </c>
      <c r="F1709" s="3" t="s">
        <v>738</v>
      </c>
      <c r="G1709" s="3">
        <v>13</v>
      </c>
      <c r="H1709" s="3">
        <v>1</v>
      </c>
      <c r="I1709" s="3">
        <v>13</v>
      </c>
      <c r="J1709" s="3">
        <v>50</v>
      </c>
      <c r="K1709" s="504">
        <v>3.85</v>
      </c>
      <c r="L1709" s="643" t="s">
        <v>6212</v>
      </c>
    </row>
    <row r="1710" spans="1:12" ht="25.2" customHeight="1">
      <c r="A1710" s="1" t="s">
        <v>5739</v>
      </c>
      <c r="B1710" s="2" t="s">
        <v>6353</v>
      </c>
      <c r="C1710" s="3" t="s">
        <v>475</v>
      </c>
      <c r="D1710" s="1" t="s">
        <v>6354</v>
      </c>
      <c r="E1710" s="3" t="s">
        <v>6233</v>
      </c>
      <c r="F1710" s="3" t="s">
        <v>738</v>
      </c>
      <c r="G1710" s="3">
        <v>3</v>
      </c>
      <c r="H1710" s="3">
        <v>3</v>
      </c>
      <c r="I1710" s="3">
        <v>3</v>
      </c>
      <c r="J1710" s="3">
        <v>50</v>
      </c>
      <c r="K1710" s="504">
        <v>17</v>
      </c>
      <c r="L1710" s="643" t="s">
        <v>6212</v>
      </c>
    </row>
    <row r="1711" spans="1:12" ht="25.2" customHeight="1">
      <c r="A1711" s="1" t="s">
        <v>5739</v>
      </c>
      <c r="B1711" s="2" t="s">
        <v>6355</v>
      </c>
      <c r="C1711" s="3" t="s">
        <v>475</v>
      </c>
      <c r="D1711" s="1" t="s">
        <v>6356</v>
      </c>
      <c r="E1711" s="3" t="s">
        <v>6357</v>
      </c>
      <c r="F1711" s="3" t="s">
        <v>738</v>
      </c>
      <c r="G1711" s="3">
        <v>6</v>
      </c>
      <c r="H1711" s="3">
        <v>4</v>
      </c>
      <c r="I1711" s="3">
        <v>6</v>
      </c>
      <c r="J1711" s="3">
        <v>50</v>
      </c>
      <c r="K1711" s="504">
        <v>8</v>
      </c>
      <c r="L1711" s="643" t="s">
        <v>6212</v>
      </c>
    </row>
    <row r="1712" spans="1:12" ht="25.2" customHeight="1">
      <c r="A1712" s="1" t="s">
        <v>5739</v>
      </c>
      <c r="B1712" s="2" t="s">
        <v>6355</v>
      </c>
      <c r="C1712" s="3" t="s">
        <v>475</v>
      </c>
      <c r="D1712" s="1" t="s">
        <v>6331</v>
      </c>
      <c r="E1712" s="3" t="s">
        <v>6233</v>
      </c>
      <c r="F1712" s="3" t="s">
        <v>738</v>
      </c>
      <c r="G1712" s="3">
        <v>6</v>
      </c>
      <c r="H1712" s="3">
        <v>4</v>
      </c>
      <c r="I1712" s="3">
        <v>6</v>
      </c>
      <c r="J1712" s="3">
        <v>50</v>
      </c>
      <c r="K1712" s="504">
        <v>8</v>
      </c>
      <c r="L1712" s="643" t="s">
        <v>6212</v>
      </c>
    </row>
    <row r="1713" spans="1:12" ht="25.2" customHeight="1">
      <c r="A1713" s="1" t="s">
        <v>5739</v>
      </c>
      <c r="B1713" s="2" t="s">
        <v>6358</v>
      </c>
      <c r="C1713" s="3" t="s">
        <v>475</v>
      </c>
      <c r="D1713" s="1" t="s">
        <v>6359</v>
      </c>
      <c r="E1713" s="3" t="s">
        <v>6360</v>
      </c>
      <c r="F1713" s="3" t="s">
        <v>738</v>
      </c>
      <c r="G1713" s="3">
        <v>5</v>
      </c>
      <c r="H1713" s="3">
        <v>1</v>
      </c>
      <c r="I1713" s="3">
        <v>5</v>
      </c>
      <c r="J1713" s="3">
        <v>50</v>
      </c>
      <c r="K1713" s="504">
        <v>10</v>
      </c>
      <c r="L1713" s="643" t="s">
        <v>6212</v>
      </c>
    </row>
    <row r="1714" spans="1:12" ht="25.2" customHeight="1">
      <c r="A1714" s="1" t="s">
        <v>5739</v>
      </c>
      <c r="B1714" s="2" t="s">
        <v>6361</v>
      </c>
      <c r="C1714" s="3" t="s">
        <v>475</v>
      </c>
      <c r="D1714" s="3" t="s">
        <v>6362</v>
      </c>
      <c r="E1714" s="875" t="s">
        <v>6363</v>
      </c>
      <c r="F1714" s="875" t="s">
        <v>738</v>
      </c>
      <c r="G1714" s="875">
        <v>4</v>
      </c>
      <c r="H1714" s="875">
        <v>1</v>
      </c>
      <c r="I1714" s="875">
        <v>4</v>
      </c>
      <c r="J1714" s="875">
        <v>50</v>
      </c>
      <c r="K1714" s="1418">
        <v>13</v>
      </c>
      <c r="L1714" s="643" t="s">
        <v>6212</v>
      </c>
    </row>
    <row r="1715" spans="1:12" ht="25.2" customHeight="1">
      <c r="A1715" s="1" t="s">
        <v>5739</v>
      </c>
      <c r="B1715" s="2" t="s">
        <v>6364</v>
      </c>
      <c r="C1715" s="3" t="s">
        <v>475</v>
      </c>
      <c r="D1715" s="1" t="s">
        <v>6365</v>
      </c>
      <c r="E1715" s="875" t="s">
        <v>6360</v>
      </c>
      <c r="F1715" s="875" t="s">
        <v>738</v>
      </c>
      <c r="G1715" s="875">
        <v>5</v>
      </c>
      <c r="H1715" s="875">
        <v>1</v>
      </c>
      <c r="I1715" s="875">
        <v>5</v>
      </c>
      <c r="J1715" s="875">
        <v>50</v>
      </c>
      <c r="K1715" s="1418">
        <v>10</v>
      </c>
      <c r="L1715" s="643" t="s">
        <v>6212</v>
      </c>
    </row>
    <row r="1716" spans="1:12" ht="25.2" customHeight="1">
      <c r="A1716" s="1" t="s">
        <v>5739</v>
      </c>
      <c r="B1716" s="2" t="s">
        <v>5768</v>
      </c>
      <c r="C1716" s="3" t="s">
        <v>475</v>
      </c>
      <c r="D1716" s="877" t="s">
        <v>6366</v>
      </c>
      <c r="E1716" s="875" t="s">
        <v>6367</v>
      </c>
      <c r="F1716" s="875" t="s">
        <v>738</v>
      </c>
      <c r="G1716" s="876">
        <v>10</v>
      </c>
      <c r="H1716" s="876">
        <v>1</v>
      </c>
      <c r="I1716" s="876">
        <v>10</v>
      </c>
      <c r="J1716" s="876">
        <v>50</v>
      </c>
      <c r="K1716" s="1418">
        <v>5</v>
      </c>
      <c r="L1716" s="643" t="s">
        <v>6212</v>
      </c>
    </row>
    <row r="1717" spans="1:12" ht="25.2" customHeight="1">
      <c r="A1717" s="59" t="s">
        <v>5927</v>
      </c>
      <c r="B1717" s="59" t="s">
        <v>3679</v>
      </c>
      <c r="C1717" s="13" t="s">
        <v>475</v>
      </c>
      <c r="D1717" s="878" t="s">
        <v>6368</v>
      </c>
      <c r="E1717" s="879" t="s">
        <v>6369</v>
      </c>
      <c r="F1717" s="879" t="s">
        <v>1171</v>
      </c>
      <c r="G1717" s="880">
        <v>7</v>
      </c>
      <c r="H1717" s="880">
        <v>4</v>
      </c>
      <c r="I1717" s="880">
        <v>7</v>
      </c>
      <c r="J1717" s="881">
        <v>50</v>
      </c>
      <c r="K1717" s="901">
        <v>7.14</v>
      </c>
      <c r="L1717" s="643" t="s">
        <v>6370</v>
      </c>
    </row>
    <row r="1718" spans="1:12" ht="25.2" customHeight="1">
      <c r="A1718" s="59" t="s">
        <v>5927</v>
      </c>
      <c r="B1718" s="59" t="s">
        <v>3679</v>
      </c>
      <c r="C1718" s="13" t="s">
        <v>475</v>
      </c>
      <c r="D1718" s="878" t="s">
        <v>6371</v>
      </c>
      <c r="E1718" s="882" t="s">
        <v>6372</v>
      </c>
      <c r="F1718" s="879" t="s">
        <v>1171</v>
      </c>
      <c r="G1718" s="883">
        <v>7</v>
      </c>
      <c r="H1718" s="884">
        <v>4</v>
      </c>
      <c r="I1718" s="884">
        <v>7</v>
      </c>
      <c r="J1718" s="881">
        <v>50</v>
      </c>
      <c r="K1718" s="901">
        <v>7.14</v>
      </c>
      <c r="L1718" s="643" t="s">
        <v>6370</v>
      </c>
    </row>
    <row r="1719" spans="1:12" ht="25.2" customHeight="1">
      <c r="A1719" s="885" t="s">
        <v>6373</v>
      </c>
      <c r="B1719" s="823" t="s">
        <v>6374</v>
      </c>
      <c r="C1719" s="886" t="s">
        <v>475</v>
      </c>
      <c r="D1719" s="887" t="s">
        <v>6375</v>
      </c>
      <c r="E1719" s="888" t="s">
        <v>3933</v>
      </c>
      <c r="F1719" s="889" t="s">
        <v>6376</v>
      </c>
      <c r="G1719" s="890">
        <v>5</v>
      </c>
      <c r="H1719" s="891">
        <v>5</v>
      </c>
      <c r="I1719" s="892">
        <v>5</v>
      </c>
      <c r="J1719" s="893">
        <v>50</v>
      </c>
      <c r="K1719" s="1419">
        <v>10</v>
      </c>
      <c r="L1719" s="643" t="s">
        <v>5638</v>
      </c>
    </row>
    <row r="1720" spans="1:12" ht="25.2" customHeight="1">
      <c r="A1720" s="885" t="s">
        <v>6373</v>
      </c>
      <c r="B1720" s="885" t="s">
        <v>6377</v>
      </c>
      <c r="C1720" s="886" t="s">
        <v>475</v>
      </c>
      <c r="D1720" s="889" t="s">
        <v>6378</v>
      </c>
      <c r="E1720" s="888" t="s">
        <v>6379</v>
      </c>
      <c r="F1720" s="889" t="s">
        <v>561</v>
      </c>
      <c r="G1720" s="890">
        <v>5</v>
      </c>
      <c r="H1720" s="891">
        <v>5</v>
      </c>
      <c r="I1720" s="892">
        <v>5</v>
      </c>
      <c r="J1720" s="893">
        <v>50</v>
      </c>
      <c r="K1720" s="1419">
        <v>10</v>
      </c>
      <c r="L1720" s="643" t="s">
        <v>5638</v>
      </c>
    </row>
    <row r="1721" spans="1:12" ht="25.2" customHeight="1">
      <c r="A1721" s="885" t="s">
        <v>6373</v>
      </c>
      <c r="B1721" s="885" t="s">
        <v>6377</v>
      </c>
      <c r="C1721" s="886" t="s">
        <v>475</v>
      </c>
      <c r="D1721" s="887" t="s">
        <v>6380</v>
      </c>
      <c r="E1721" s="888" t="s">
        <v>6381</v>
      </c>
      <c r="F1721" s="889" t="s">
        <v>561</v>
      </c>
      <c r="G1721" s="890">
        <v>5</v>
      </c>
      <c r="H1721" s="891">
        <v>5</v>
      </c>
      <c r="I1721" s="892">
        <v>5</v>
      </c>
      <c r="J1721" s="893">
        <v>50</v>
      </c>
      <c r="K1721" s="1419">
        <v>10</v>
      </c>
      <c r="L1721" s="643" t="s">
        <v>5638</v>
      </c>
    </row>
    <row r="1722" spans="1:12" ht="25.2" customHeight="1">
      <c r="A1722" s="885" t="s">
        <v>6382</v>
      </c>
      <c r="B1722" s="823" t="s">
        <v>6383</v>
      </c>
      <c r="C1722" s="886" t="s">
        <v>475</v>
      </c>
      <c r="D1722" s="887" t="s">
        <v>6384</v>
      </c>
      <c r="E1722" s="888" t="s">
        <v>6385</v>
      </c>
      <c r="F1722" s="889" t="s">
        <v>561</v>
      </c>
      <c r="G1722" s="890">
        <v>8</v>
      </c>
      <c r="H1722" s="891">
        <v>8</v>
      </c>
      <c r="I1722" s="892">
        <v>8</v>
      </c>
      <c r="J1722" s="893">
        <v>50</v>
      </c>
      <c r="K1722" s="1419">
        <v>6.25</v>
      </c>
      <c r="L1722" s="643" t="s">
        <v>5638</v>
      </c>
    </row>
    <row r="1723" spans="1:12" ht="25.2" customHeight="1">
      <c r="A1723" s="483" t="s">
        <v>5938</v>
      </c>
      <c r="B1723" s="894" t="s">
        <v>5728</v>
      </c>
      <c r="C1723" s="357" t="s">
        <v>475</v>
      </c>
      <c r="D1723" s="895" t="s">
        <v>6386</v>
      </c>
      <c r="E1723" s="896" t="s">
        <v>6387</v>
      </c>
      <c r="F1723" s="497" t="s">
        <v>738</v>
      </c>
      <c r="G1723" s="897">
        <v>8</v>
      </c>
      <c r="H1723" s="897">
        <v>6</v>
      </c>
      <c r="I1723" s="897">
        <v>8</v>
      </c>
      <c r="J1723" s="898">
        <v>50</v>
      </c>
      <c r="K1723" s="899">
        <v>6.25</v>
      </c>
      <c r="L1723" s="643" t="s">
        <v>5638</v>
      </c>
    </row>
    <row r="1724" spans="1:12" ht="25.2" customHeight="1">
      <c r="A1724" s="483" t="s">
        <v>5943</v>
      </c>
      <c r="B1724" s="894" t="s">
        <v>3751</v>
      </c>
      <c r="C1724" s="357" t="s">
        <v>475</v>
      </c>
      <c r="D1724" s="895" t="s">
        <v>6388</v>
      </c>
      <c r="E1724" s="896" t="s">
        <v>6387</v>
      </c>
      <c r="F1724" s="497" t="s">
        <v>738</v>
      </c>
      <c r="G1724" s="897">
        <v>7</v>
      </c>
      <c r="H1724" s="897">
        <v>7</v>
      </c>
      <c r="I1724" s="897">
        <v>7</v>
      </c>
      <c r="J1724" s="898">
        <v>50</v>
      </c>
      <c r="K1724" s="899">
        <v>7.14</v>
      </c>
      <c r="L1724" s="643" t="s">
        <v>5638</v>
      </c>
    </row>
    <row r="1725" spans="1:12" ht="25.2" customHeight="1">
      <c r="A1725" s="812" t="s">
        <v>1637</v>
      </c>
      <c r="B1725" s="801" t="s">
        <v>1619</v>
      </c>
      <c r="C1725" s="357" t="s">
        <v>475</v>
      </c>
      <c r="D1725" s="900" t="s">
        <v>6389</v>
      </c>
      <c r="E1725" s="896" t="s">
        <v>6390</v>
      </c>
      <c r="F1725" s="497" t="s">
        <v>738</v>
      </c>
      <c r="G1725" s="901">
        <v>7</v>
      </c>
      <c r="H1725" s="901">
        <v>7</v>
      </c>
      <c r="I1725" s="901">
        <v>7</v>
      </c>
      <c r="J1725" s="898">
        <v>50</v>
      </c>
      <c r="K1725" s="899">
        <v>7.14</v>
      </c>
      <c r="L1725" s="643" t="s">
        <v>5638</v>
      </c>
    </row>
    <row r="1726" spans="1:12" ht="25.2" customHeight="1">
      <c r="A1726" s="327" t="s">
        <v>5949</v>
      </c>
      <c r="B1726" s="801" t="s">
        <v>2429</v>
      </c>
      <c r="C1726" s="357" t="s">
        <v>475</v>
      </c>
      <c r="D1726" s="900" t="s">
        <v>6391</v>
      </c>
      <c r="E1726" s="896" t="s">
        <v>6392</v>
      </c>
      <c r="F1726" s="497" t="s">
        <v>738</v>
      </c>
      <c r="G1726" s="901">
        <v>8</v>
      </c>
      <c r="H1726" s="901">
        <v>5</v>
      </c>
      <c r="I1726" s="901">
        <v>8</v>
      </c>
      <c r="J1726" s="901">
        <v>50</v>
      </c>
      <c r="K1726" s="899">
        <v>6.25</v>
      </c>
      <c r="L1726" s="643" t="s">
        <v>5638</v>
      </c>
    </row>
    <row r="1727" spans="1:12" ht="25.2" customHeight="1">
      <c r="A1727" s="327" t="s">
        <v>5949</v>
      </c>
      <c r="B1727" s="801" t="s">
        <v>2429</v>
      </c>
      <c r="C1727" s="357" t="s">
        <v>475</v>
      </c>
      <c r="D1727" s="900" t="s">
        <v>6393</v>
      </c>
      <c r="E1727" s="896" t="s">
        <v>6394</v>
      </c>
      <c r="F1727" s="497" t="s">
        <v>738</v>
      </c>
      <c r="G1727" s="901">
        <v>8</v>
      </c>
      <c r="H1727" s="901">
        <v>5</v>
      </c>
      <c r="I1727" s="901">
        <v>8</v>
      </c>
      <c r="J1727" s="901">
        <v>50</v>
      </c>
      <c r="K1727" s="899">
        <v>6.25</v>
      </c>
      <c r="L1727" s="643" t="s">
        <v>5638</v>
      </c>
    </row>
    <row r="1728" spans="1:12" ht="25.2" customHeight="1">
      <c r="A1728" s="327" t="s">
        <v>5949</v>
      </c>
      <c r="B1728" s="801" t="s">
        <v>2429</v>
      </c>
      <c r="C1728" s="357" t="s">
        <v>475</v>
      </c>
      <c r="D1728" s="902" t="s">
        <v>6395</v>
      </c>
      <c r="E1728" s="896" t="s">
        <v>6396</v>
      </c>
      <c r="F1728" s="497" t="s">
        <v>738</v>
      </c>
      <c r="G1728" s="901">
        <v>8</v>
      </c>
      <c r="H1728" s="901">
        <v>5</v>
      </c>
      <c r="I1728" s="901">
        <v>8</v>
      </c>
      <c r="J1728" s="901">
        <v>50</v>
      </c>
      <c r="K1728" s="899">
        <v>6.25</v>
      </c>
      <c r="L1728" s="125" t="s">
        <v>5638</v>
      </c>
    </row>
    <row r="1729" spans="1:12" ht="25.2" customHeight="1">
      <c r="A1729" s="327" t="s">
        <v>5949</v>
      </c>
      <c r="B1729" s="801" t="s">
        <v>2429</v>
      </c>
      <c r="C1729" s="357" t="s">
        <v>475</v>
      </c>
      <c r="D1729" s="903" t="s">
        <v>6397</v>
      </c>
      <c r="E1729" s="896" t="s">
        <v>6398</v>
      </c>
      <c r="F1729" s="497" t="s">
        <v>738</v>
      </c>
      <c r="G1729" s="901">
        <v>8</v>
      </c>
      <c r="H1729" s="901">
        <v>5</v>
      </c>
      <c r="I1729" s="901">
        <v>8</v>
      </c>
      <c r="J1729" s="901">
        <v>50</v>
      </c>
      <c r="K1729" s="899">
        <v>6.25</v>
      </c>
      <c r="L1729" s="125" t="s">
        <v>5638</v>
      </c>
    </row>
    <row r="1730" spans="1:12" ht="25.2" customHeight="1">
      <c r="A1730" s="327" t="s">
        <v>5949</v>
      </c>
      <c r="B1730" s="904" t="s">
        <v>2429</v>
      </c>
      <c r="C1730" s="357" t="s">
        <v>475</v>
      </c>
      <c r="D1730" s="905" t="s">
        <v>6399</v>
      </c>
      <c r="E1730" s="906" t="s">
        <v>6400</v>
      </c>
      <c r="F1730" s="907" t="s">
        <v>738</v>
      </c>
      <c r="G1730" s="908">
        <v>8</v>
      </c>
      <c r="H1730" s="908">
        <v>5</v>
      </c>
      <c r="I1730" s="908">
        <v>8</v>
      </c>
      <c r="J1730" s="908">
        <v>50</v>
      </c>
      <c r="K1730" s="899">
        <v>6.25</v>
      </c>
      <c r="L1730" s="125" t="s">
        <v>5638</v>
      </c>
    </row>
    <row r="1731" spans="1:12" ht="25.2" customHeight="1">
      <c r="A1731" s="885" t="s">
        <v>6401</v>
      </c>
      <c r="B1731" s="822" t="s">
        <v>1619</v>
      </c>
      <c r="C1731" s="886" t="s">
        <v>475</v>
      </c>
      <c r="D1731" s="909" t="s">
        <v>6402</v>
      </c>
      <c r="E1731" s="888" t="s">
        <v>6403</v>
      </c>
      <c r="F1731" s="889" t="s">
        <v>6404</v>
      </c>
      <c r="G1731" s="910">
        <v>7</v>
      </c>
      <c r="H1731" s="911">
        <v>7</v>
      </c>
      <c r="I1731" s="912">
        <v>7</v>
      </c>
      <c r="J1731" s="893">
        <v>50</v>
      </c>
      <c r="K1731" s="1420">
        <v>7.14</v>
      </c>
      <c r="L1731" s="125" t="s">
        <v>5638</v>
      </c>
    </row>
    <row r="1732" spans="1:12" ht="25.2" customHeight="1">
      <c r="A1732" s="885" t="s">
        <v>6401</v>
      </c>
      <c r="B1732" s="822" t="s">
        <v>1619</v>
      </c>
      <c r="C1732" s="886" t="s">
        <v>475</v>
      </c>
      <c r="D1732" s="909" t="s">
        <v>6405</v>
      </c>
      <c r="E1732" s="888" t="s">
        <v>1642</v>
      </c>
      <c r="F1732" s="889" t="s">
        <v>6406</v>
      </c>
      <c r="G1732" s="890">
        <v>7</v>
      </c>
      <c r="H1732" s="891">
        <v>7</v>
      </c>
      <c r="I1732" s="892">
        <v>7</v>
      </c>
      <c r="J1732" s="893">
        <v>50</v>
      </c>
      <c r="K1732" s="1419">
        <v>7.14</v>
      </c>
      <c r="L1732" s="125" t="s">
        <v>5638</v>
      </c>
    </row>
    <row r="1733" spans="1:12" ht="25.2" customHeight="1">
      <c r="A1733" s="885" t="s">
        <v>6407</v>
      </c>
      <c r="B1733" s="822" t="s">
        <v>6408</v>
      </c>
      <c r="C1733" s="886" t="s">
        <v>475</v>
      </c>
      <c r="D1733" s="887" t="s">
        <v>6409</v>
      </c>
      <c r="E1733" s="889" t="s">
        <v>6410</v>
      </c>
      <c r="F1733" s="889" t="s">
        <v>6411</v>
      </c>
      <c r="G1733" s="890">
        <v>7</v>
      </c>
      <c r="H1733" s="891">
        <v>6</v>
      </c>
      <c r="I1733" s="892">
        <v>7</v>
      </c>
      <c r="J1733" s="893">
        <v>50</v>
      </c>
      <c r="K1733" s="1419">
        <v>7.14</v>
      </c>
      <c r="L1733" s="125" t="s">
        <v>5638</v>
      </c>
    </row>
    <row r="1734" spans="1:12" ht="25.2" customHeight="1">
      <c r="A1734" s="885" t="s">
        <v>6412</v>
      </c>
      <c r="B1734" s="822" t="s">
        <v>6408</v>
      </c>
      <c r="C1734" s="886" t="s">
        <v>475</v>
      </c>
      <c r="D1734" s="887" t="s">
        <v>6413</v>
      </c>
      <c r="E1734" s="889" t="s">
        <v>6414</v>
      </c>
      <c r="F1734" s="889" t="s">
        <v>561</v>
      </c>
      <c r="G1734" s="890">
        <v>7</v>
      </c>
      <c r="H1734" s="891">
        <v>6</v>
      </c>
      <c r="I1734" s="892">
        <v>7</v>
      </c>
      <c r="J1734" s="893">
        <v>50</v>
      </c>
      <c r="K1734" s="1419">
        <v>7.14</v>
      </c>
      <c r="L1734" s="125" t="s">
        <v>5638</v>
      </c>
    </row>
    <row r="1735" spans="1:12" ht="25.2" customHeight="1">
      <c r="A1735" s="885" t="s">
        <v>6412</v>
      </c>
      <c r="B1735" s="822" t="s">
        <v>6408</v>
      </c>
      <c r="C1735" s="886" t="s">
        <v>475</v>
      </c>
      <c r="D1735" s="887" t="s">
        <v>6415</v>
      </c>
      <c r="E1735" s="889" t="s">
        <v>6416</v>
      </c>
      <c r="F1735" s="889" t="s">
        <v>561</v>
      </c>
      <c r="G1735" s="890">
        <v>7</v>
      </c>
      <c r="H1735" s="891">
        <v>6</v>
      </c>
      <c r="I1735" s="892">
        <v>7</v>
      </c>
      <c r="J1735" s="893">
        <v>50</v>
      </c>
      <c r="K1735" s="1419">
        <v>7.14</v>
      </c>
      <c r="L1735" s="125" t="s">
        <v>5638</v>
      </c>
    </row>
    <row r="1736" spans="1:12" ht="25.2" customHeight="1">
      <c r="A1736" s="913" t="s">
        <v>6417</v>
      </c>
      <c r="B1736" s="889" t="s">
        <v>6408</v>
      </c>
      <c r="C1736" s="914" t="s">
        <v>475</v>
      </c>
      <c r="D1736" s="887" t="s">
        <v>6418</v>
      </c>
      <c r="E1736" s="889" t="s">
        <v>6419</v>
      </c>
      <c r="F1736" s="889" t="s">
        <v>561</v>
      </c>
      <c r="G1736" s="890">
        <v>7</v>
      </c>
      <c r="H1736" s="891">
        <v>6</v>
      </c>
      <c r="I1736" s="892">
        <v>7</v>
      </c>
      <c r="J1736" s="893">
        <v>50</v>
      </c>
      <c r="K1736" s="1419">
        <v>7.14</v>
      </c>
      <c r="L1736" s="125" t="s">
        <v>5638</v>
      </c>
    </row>
    <row r="1737" spans="1:12" ht="25.2" customHeight="1">
      <c r="A1737" s="913" t="s">
        <v>6417</v>
      </c>
      <c r="B1737" s="889" t="s">
        <v>6408</v>
      </c>
      <c r="C1737" s="914" t="s">
        <v>475</v>
      </c>
      <c r="D1737" s="887" t="s">
        <v>6420</v>
      </c>
      <c r="E1737" s="889" t="s">
        <v>6421</v>
      </c>
      <c r="F1737" s="889" t="s">
        <v>561</v>
      </c>
      <c r="G1737" s="890">
        <v>7</v>
      </c>
      <c r="H1737" s="891">
        <v>6</v>
      </c>
      <c r="I1737" s="892">
        <v>7</v>
      </c>
      <c r="J1737" s="893">
        <v>50</v>
      </c>
      <c r="K1737" s="1419">
        <v>7.14</v>
      </c>
      <c r="L1737" s="125" t="s">
        <v>5638</v>
      </c>
    </row>
    <row r="1738" spans="1:12" ht="25.2" customHeight="1">
      <c r="A1738" s="913" t="s">
        <v>6417</v>
      </c>
      <c r="B1738" s="889" t="s">
        <v>6408</v>
      </c>
      <c r="C1738" s="914" t="s">
        <v>475</v>
      </c>
      <c r="D1738" s="887" t="s">
        <v>6422</v>
      </c>
      <c r="E1738" s="889" t="s">
        <v>6423</v>
      </c>
      <c r="F1738" s="889" t="s">
        <v>6424</v>
      </c>
      <c r="G1738" s="890">
        <v>7</v>
      </c>
      <c r="H1738" s="891">
        <v>6</v>
      </c>
      <c r="I1738" s="892">
        <v>7</v>
      </c>
      <c r="J1738" s="893">
        <v>50</v>
      </c>
      <c r="K1738" s="1419">
        <v>7.14</v>
      </c>
      <c r="L1738" s="125" t="s">
        <v>5638</v>
      </c>
    </row>
    <row r="1739" spans="1:12" ht="25.2" customHeight="1">
      <c r="A1739" s="915" t="s">
        <v>6425</v>
      </c>
      <c r="B1739" s="887" t="s">
        <v>6426</v>
      </c>
      <c r="C1739" s="914" t="s">
        <v>475</v>
      </c>
      <c r="D1739" s="887" t="s">
        <v>6427</v>
      </c>
      <c r="E1739" s="887" t="s">
        <v>6428</v>
      </c>
      <c r="F1739" s="889" t="s">
        <v>561</v>
      </c>
      <c r="G1739" s="890">
        <v>8</v>
      </c>
      <c r="H1739" s="891">
        <v>8</v>
      </c>
      <c r="I1739" s="892">
        <v>8</v>
      </c>
      <c r="J1739" s="893">
        <v>50</v>
      </c>
      <c r="K1739" s="1419">
        <v>6.25</v>
      </c>
      <c r="L1739" s="125" t="s">
        <v>5638</v>
      </c>
    </row>
    <row r="1740" spans="1:12" ht="25.2" customHeight="1">
      <c r="A1740" s="915" t="s">
        <v>6425</v>
      </c>
      <c r="B1740" s="887" t="s">
        <v>6426</v>
      </c>
      <c r="C1740" s="914" t="s">
        <v>475</v>
      </c>
      <c r="D1740" s="909" t="s">
        <v>6429</v>
      </c>
      <c r="E1740" s="888" t="s">
        <v>6430</v>
      </c>
      <c r="F1740" s="889" t="s">
        <v>561</v>
      </c>
      <c r="G1740" s="890">
        <v>8</v>
      </c>
      <c r="H1740" s="891">
        <v>8</v>
      </c>
      <c r="I1740" s="892">
        <v>8</v>
      </c>
      <c r="J1740" s="893">
        <v>50</v>
      </c>
      <c r="K1740" s="1419">
        <v>6.25</v>
      </c>
      <c r="L1740" s="125" t="s">
        <v>5638</v>
      </c>
    </row>
    <row r="1741" spans="1:12" ht="25.2" customHeight="1">
      <c r="A1741" s="915" t="s">
        <v>6425</v>
      </c>
      <c r="B1741" s="887" t="s">
        <v>6426</v>
      </c>
      <c r="C1741" s="914" t="s">
        <v>475</v>
      </c>
      <c r="D1741" s="887" t="s">
        <v>6380</v>
      </c>
      <c r="E1741" s="888" t="s">
        <v>6381</v>
      </c>
      <c r="F1741" s="889" t="s">
        <v>561</v>
      </c>
      <c r="G1741" s="890">
        <v>8</v>
      </c>
      <c r="H1741" s="891">
        <v>8</v>
      </c>
      <c r="I1741" s="892">
        <v>8</v>
      </c>
      <c r="J1741" s="893">
        <v>50</v>
      </c>
      <c r="K1741" s="1419">
        <v>6.25</v>
      </c>
      <c r="L1741" s="125" t="s">
        <v>5638</v>
      </c>
    </row>
    <row r="1742" spans="1:12" ht="25.2" customHeight="1">
      <c r="A1742" s="916" t="s">
        <v>6431</v>
      </c>
      <c r="B1742" s="889" t="s">
        <v>6432</v>
      </c>
      <c r="C1742" s="914" t="s">
        <v>475</v>
      </c>
      <c r="D1742" s="887" t="s">
        <v>6433</v>
      </c>
      <c r="E1742" s="887" t="s">
        <v>6434</v>
      </c>
      <c r="F1742" s="889" t="s">
        <v>561</v>
      </c>
      <c r="G1742" s="890">
        <v>6</v>
      </c>
      <c r="H1742" s="891">
        <v>6</v>
      </c>
      <c r="I1742" s="892">
        <v>6</v>
      </c>
      <c r="J1742" s="893">
        <v>50</v>
      </c>
      <c r="K1742" s="1419">
        <v>8.33</v>
      </c>
      <c r="L1742" s="125" t="s">
        <v>5638</v>
      </c>
    </row>
    <row r="1743" spans="1:12" ht="25.2" customHeight="1">
      <c r="A1743" s="840" t="s">
        <v>6431</v>
      </c>
      <c r="B1743" s="889" t="s">
        <v>6432</v>
      </c>
      <c r="C1743" s="914" t="s">
        <v>475</v>
      </c>
      <c r="D1743" s="887" t="s">
        <v>6435</v>
      </c>
      <c r="E1743" s="887" t="s">
        <v>6436</v>
      </c>
      <c r="F1743" s="889" t="s">
        <v>561</v>
      </c>
      <c r="G1743" s="890">
        <v>6</v>
      </c>
      <c r="H1743" s="891">
        <v>6</v>
      </c>
      <c r="I1743" s="892">
        <v>6</v>
      </c>
      <c r="J1743" s="893">
        <v>50</v>
      </c>
      <c r="K1743" s="1419">
        <v>8.33</v>
      </c>
      <c r="L1743" s="125" t="s">
        <v>5638</v>
      </c>
    </row>
    <row r="1744" spans="1:12" ht="25.2" customHeight="1">
      <c r="A1744" s="840" t="s">
        <v>6431</v>
      </c>
      <c r="B1744" s="889" t="s">
        <v>6432</v>
      </c>
      <c r="C1744" s="914" t="s">
        <v>475</v>
      </c>
      <c r="D1744" s="887" t="s">
        <v>6437</v>
      </c>
      <c r="E1744" s="887" t="s">
        <v>6438</v>
      </c>
      <c r="F1744" s="889" t="s">
        <v>561</v>
      </c>
      <c r="G1744" s="890">
        <v>6</v>
      </c>
      <c r="H1744" s="891">
        <v>6</v>
      </c>
      <c r="I1744" s="892">
        <v>6</v>
      </c>
      <c r="J1744" s="893">
        <v>50</v>
      </c>
      <c r="K1744" s="1419">
        <v>8.33</v>
      </c>
      <c r="L1744" s="125" t="s">
        <v>5638</v>
      </c>
    </row>
    <row r="1745" spans="1:12" ht="25.2" customHeight="1">
      <c r="A1745" s="840" t="s">
        <v>6431</v>
      </c>
      <c r="B1745" s="889" t="s">
        <v>6432</v>
      </c>
      <c r="C1745" s="914" t="s">
        <v>475</v>
      </c>
      <c r="D1745" s="887" t="s">
        <v>6439</v>
      </c>
      <c r="E1745" s="887" t="s">
        <v>6440</v>
      </c>
      <c r="F1745" s="889" t="s">
        <v>561</v>
      </c>
      <c r="G1745" s="890">
        <v>6</v>
      </c>
      <c r="H1745" s="891">
        <v>6</v>
      </c>
      <c r="I1745" s="892">
        <v>6</v>
      </c>
      <c r="J1745" s="893">
        <v>50</v>
      </c>
      <c r="K1745" s="1419">
        <v>8.33</v>
      </c>
      <c r="L1745" s="125" t="s">
        <v>5638</v>
      </c>
    </row>
    <row r="1746" spans="1:12" ht="25.2" customHeight="1">
      <c r="A1746" s="840" t="s">
        <v>6431</v>
      </c>
      <c r="B1746" s="889" t="s">
        <v>6432</v>
      </c>
      <c r="C1746" s="914" t="s">
        <v>475</v>
      </c>
      <c r="D1746" s="887" t="s">
        <v>6441</v>
      </c>
      <c r="E1746" s="887" t="s">
        <v>6442</v>
      </c>
      <c r="F1746" s="889" t="s">
        <v>561</v>
      </c>
      <c r="G1746" s="890">
        <v>6</v>
      </c>
      <c r="H1746" s="891">
        <v>6</v>
      </c>
      <c r="I1746" s="892">
        <v>6</v>
      </c>
      <c r="J1746" s="893">
        <v>50</v>
      </c>
      <c r="K1746" s="1419">
        <v>8.33</v>
      </c>
      <c r="L1746" s="125" t="s">
        <v>5638</v>
      </c>
    </row>
    <row r="1747" spans="1:12" ht="25.2" customHeight="1">
      <c r="A1747" s="840" t="s">
        <v>6431</v>
      </c>
      <c r="B1747" s="889" t="s">
        <v>6432</v>
      </c>
      <c r="C1747" s="914" t="s">
        <v>475</v>
      </c>
      <c r="D1747" s="887" t="s">
        <v>6443</v>
      </c>
      <c r="E1747" s="887" t="s">
        <v>6444</v>
      </c>
      <c r="F1747" s="889" t="s">
        <v>561</v>
      </c>
      <c r="G1747" s="890">
        <v>6</v>
      </c>
      <c r="H1747" s="891">
        <v>6</v>
      </c>
      <c r="I1747" s="892">
        <v>6</v>
      </c>
      <c r="J1747" s="893">
        <v>50</v>
      </c>
      <c r="K1747" s="1419">
        <v>8.33</v>
      </c>
      <c r="L1747" s="125" t="s">
        <v>5638</v>
      </c>
    </row>
    <row r="1748" spans="1:12" ht="25.2" customHeight="1">
      <c r="A1748" s="840" t="s">
        <v>6431</v>
      </c>
      <c r="B1748" s="822" t="s">
        <v>6432</v>
      </c>
      <c r="C1748" s="914" t="s">
        <v>475</v>
      </c>
      <c r="D1748" s="909" t="s">
        <v>6445</v>
      </c>
      <c r="E1748" s="888" t="s">
        <v>6446</v>
      </c>
      <c r="F1748" s="889" t="s">
        <v>561</v>
      </c>
      <c r="G1748" s="890">
        <v>6</v>
      </c>
      <c r="H1748" s="891">
        <v>6</v>
      </c>
      <c r="I1748" s="892">
        <v>6</v>
      </c>
      <c r="J1748" s="893">
        <v>50</v>
      </c>
      <c r="K1748" s="1419">
        <v>8.33</v>
      </c>
      <c r="L1748" s="125" t="s">
        <v>5638</v>
      </c>
    </row>
    <row r="1749" spans="1:12" ht="25.2" customHeight="1">
      <c r="A1749" s="840" t="s">
        <v>6431</v>
      </c>
      <c r="B1749" s="822" t="s">
        <v>6432</v>
      </c>
      <c r="C1749" s="914" t="s">
        <v>475</v>
      </c>
      <c r="D1749" s="887" t="s">
        <v>6447</v>
      </c>
      <c r="E1749" s="887" t="s">
        <v>6448</v>
      </c>
      <c r="F1749" s="889" t="s">
        <v>561</v>
      </c>
      <c r="G1749" s="890">
        <v>6</v>
      </c>
      <c r="H1749" s="891">
        <v>6</v>
      </c>
      <c r="I1749" s="892">
        <v>6</v>
      </c>
      <c r="J1749" s="893">
        <v>50</v>
      </c>
      <c r="K1749" s="1419">
        <v>8.33</v>
      </c>
      <c r="L1749" s="125" t="s">
        <v>5638</v>
      </c>
    </row>
    <row r="1750" spans="1:12" ht="25.2" customHeight="1">
      <c r="A1750" s="885" t="s">
        <v>6449</v>
      </c>
      <c r="B1750" s="885" t="s">
        <v>6450</v>
      </c>
      <c r="C1750" s="914" t="s">
        <v>475</v>
      </c>
      <c r="D1750" s="887" t="s">
        <v>6451</v>
      </c>
      <c r="E1750" s="887" t="s">
        <v>6452</v>
      </c>
      <c r="F1750" s="889" t="s">
        <v>561</v>
      </c>
      <c r="G1750" s="917">
        <v>6</v>
      </c>
      <c r="H1750" s="918">
        <v>6</v>
      </c>
      <c r="I1750" s="919">
        <v>6</v>
      </c>
      <c r="J1750" s="893">
        <v>50</v>
      </c>
      <c r="K1750" s="1421">
        <v>8.33</v>
      </c>
      <c r="L1750" s="125" t="s">
        <v>5638</v>
      </c>
    </row>
    <row r="1751" spans="1:12" ht="25.2" customHeight="1">
      <c r="A1751" s="885" t="s">
        <v>6453</v>
      </c>
      <c r="B1751" s="822" t="s">
        <v>6454</v>
      </c>
      <c r="C1751" s="914" t="s">
        <v>475</v>
      </c>
      <c r="D1751" s="909" t="s">
        <v>6455</v>
      </c>
      <c r="E1751" s="888" t="s">
        <v>6456</v>
      </c>
      <c r="F1751" s="889" t="s">
        <v>561</v>
      </c>
      <c r="G1751" s="920">
        <v>8</v>
      </c>
      <c r="H1751" s="920">
        <v>5</v>
      </c>
      <c r="I1751" s="920">
        <v>8</v>
      </c>
      <c r="J1751" s="893">
        <v>50</v>
      </c>
      <c r="K1751" s="893">
        <v>6.25</v>
      </c>
      <c r="L1751" s="125" t="s">
        <v>5955</v>
      </c>
    </row>
    <row r="1752" spans="1:12" ht="25.2" customHeight="1">
      <c r="A1752" s="885" t="s">
        <v>6453</v>
      </c>
      <c r="B1752" s="822" t="s">
        <v>6454</v>
      </c>
      <c r="C1752" s="914" t="s">
        <v>475</v>
      </c>
      <c r="D1752" s="909" t="s">
        <v>6457</v>
      </c>
      <c r="E1752" s="888" t="s">
        <v>6458</v>
      </c>
      <c r="F1752" s="889" t="s">
        <v>561</v>
      </c>
      <c r="G1752" s="920">
        <v>8</v>
      </c>
      <c r="H1752" s="920">
        <v>5</v>
      </c>
      <c r="I1752" s="920">
        <v>8</v>
      </c>
      <c r="J1752" s="893">
        <v>50</v>
      </c>
      <c r="K1752" s="893">
        <v>6.25</v>
      </c>
      <c r="L1752" s="125" t="s">
        <v>5955</v>
      </c>
    </row>
    <row r="1753" spans="1:12" ht="25.2" customHeight="1">
      <c r="A1753" s="885" t="s">
        <v>6453</v>
      </c>
      <c r="B1753" s="822" t="s">
        <v>6454</v>
      </c>
      <c r="C1753" s="914" t="s">
        <v>475</v>
      </c>
      <c r="D1753" s="909" t="s">
        <v>6459</v>
      </c>
      <c r="E1753" s="888" t="s">
        <v>6460</v>
      </c>
      <c r="F1753" s="889" t="s">
        <v>561</v>
      </c>
      <c r="G1753" s="920">
        <v>8</v>
      </c>
      <c r="H1753" s="920">
        <v>5</v>
      </c>
      <c r="I1753" s="920">
        <v>8</v>
      </c>
      <c r="J1753" s="893">
        <v>50</v>
      </c>
      <c r="K1753" s="893">
        <v>6.25</v>
      </c>
      <c r="L1753" s="125" t="s">
        <v>5955</v>
      </c>
    </row>
    <row r="1754" spans="1:12" ht="25.2" customHeight="1">
      <c r="A1754" s="885" t="s">
        <v>6453</v>
      </c>
      <c r="B1754" s="822" t="s">
        <v>6454</v>
      </c>
      <c r="C1754" s="914" t="s">
        <v>475</v>
      </c>
      <c r="D1754" s="909" t="s">
        <v>6402</v>
      </c>
      <c r="E1754" s="888" t="s">
        <v>6403</v>
      </c>
      <c r="F1754" s="889" t="s">
        <v>6404</v>
      </c>
      <c r="G1754" s="920">
        <v>8</v>
      </c>
      <c r="H1754" s="920">
        <v>5</v>
      </c>
      <c r="I1754" s="920">
        <v>8</v>
      </c>
      <c r="J1754" s="893">
        <v>50</v>
      </c>
      <c r="K1754" s="893">
        <v>6.25</v>
      </c>
      <c r="L1754" s="125" t="s">
        <v>5955</v>
      </c>
    </row>
    <row r="1755" spans="1:12" ht="25.2" customHeight="1">
      <c r="A1755" s="885" t="s">
        <v>6453</v>
      </c>
      <c r="B1755" s="822" t="s">
        <v>5989</v>
      </c>
      <c r="C1755" s="914" t="s">
        <v>475</v>
      </c>
      <c r="D1755" s="909" t="s">
        <v>6461</v>
      </c>
      <c r="E1755" s="888" t="s">
        <v>6462</v>
      </c>
      <c r="F1755" s="889" t="s">
        <v>6463</v>
      </c>
      <c r="G1755" s="920">
        <v>8</v>
      </c>
      <c r="H1755" s="920">
        <v>5</v>
      </c>
      <c r="I1755" s="920">
        <v>8</v>
      </c>
      <c r="J1755" s="893">
        <v>50</v>
      </c>
      <c r="K1755" s="893">
        <v>6.25</v>
      </c>
      <c r="L1755" s="125" t="s">
        <v>5955</v>
      </c>
    </row>
    <row r="1756" spans="1:12" ht="25.2" customHeight="1">
      <c r="A1756" s="885" t="s">
        <v>6401</v>
      </c>
      <c r="B1756" s="822" t="s">
        <v>1619</v>
      </c>
      <c r="C1756" s="914" t="s">
        <v>475</v>
      </c>
      <c r="D1756" s="909" t="s">
        <v>6402</v>
      </c>
      <c r="E1756" s="888" t="s">
        <v>6403</v>
      </c>
      <c r="F1756" s="889" t="s">
        <v>6404</v>
      </c>
      <c r="G1756" s="910">
        <v>7</v>
      </c>
      <c r="H1756" s="911">
        <v>7</v>
      </c>
      <c r="I1756" s="912">
        <v>7</v>
      </c>
      <c r="J1756" s="893">
        <v>50</v>
      </c>
      <c r="K1756" s="1420">
        <v>7.14</v>
      </c>
      <c r="L1756" s="125" t="s">
        <v>5955</v>
      </c>
    </row>
    <row r="1757" spans="1:12" ht="25.2" customHeight="1">
      <c r="A1757" s="885" t="s">
        <v>6401</v>
      </c>
      <c r="B1757" s="822" t="s">
        <v>1619</v>
      </c>
      <c r="C1757" s="914" t="s">
        <v>475</v>
      </c>
      <c r="D1757" s="909" t="s">
        <v>6405</v>
      </c>
      <c r="E1757" s="888" t="s">
        <v>1642</v>
      </c>
      <c r="F1757" s="889" t="s">
        <v>6406</v>
      </c>
      <c r="G1757" s="890">
        <v>7</v>
      </c>
      <c r="H1757" s="891">
        <v>7</v>
      </c>
      <c r="I1757" s="892">
        <v>7</v>
      </c>
      <c r="J1757" s="893">
        <v>50</v>
      </c>
      <c r="K1757" s="1419">
        <v>7.14</v>
      </c>
      <c r="L1757" s="125" t="s">
        <v>5955</v>
      </c>
    </row>
    <row r="1758" spans="1:12" ht="25.2" customHeight="1">
      <c r="A1758" s="885" t="s">
        <v>6373</v>
      </c>
      <c r="B1758" s="823" t="s">
        <v>6374</v>
      </c>
      <c r="C1758" s="914" t="s">
        <v>475</v>
      </c>
      <c r="D1758" s="887" t="s">
        <v>6375</v>
      </c>
      <c r="E1758" s="888" t="s">
        <v>3933</v>
      </c>
      <c r="F1758" s="889" t="s">
        <v>6376</v>
      </c>
      <c r="G1758" s="890">
        <v>5</v>
      </c>
      <c r="H1758" s="891">
        <v>5</v>
      </c>
      <c r="I1758" s="892">
        <v>5</v>
      </c>
      <c r="J1758" s="893">
        <v>50</v>
      </c>
      <c r="K1758" s="1419">
        <v>10</v>
      </c>
      <c r="L1758" s="125" t="s">
        <v>5955</v>
      </c>
    </row>
    <row r="1759" spans="1:12" ht="25.2" customHeight="1">
      <c r="A1759" s="885" t="s">
        <v>6373</v>
      </c>
      <c r="B1759" s="885" t="s">
        <v>6377</v>
      </c>
      <c r="C1759" s="914" t="s">
        <v>475</v>
      </c>
      <c r="D1759" s="889" t="s">
        <v>6378</v>
      </c>
      <c r="E1759" s="888" t="s">
        <v>6379</v>
      </c>
      <c r="F1759" s="889" t="s">
        <v>561</v>
      </c>
      <c r="G1759" s="890">
        <v>5</v>
      </c>
      <c r="H1759" s="891">
        <v>5</v>
      </c>
      <c r="I1759" s="892">
        <v>5</v>
      </c>
      <c r="J1759" s="893">
        <v>50</v>
      </c>
      <c r="K1759" s="1419">
        <v>10</v>
      </c>
      <c r="L1759" s="125" t="s">
        <v>5955</v>
      </c>
    </row>
    <row r="1760" spans="1:12" ht="25.2" customHeight="1">
      <c r="A1760" s="885" t="s">
        <v>6373</v>
      </c>
      <c r="B1760" s="885" t="s">
        <v>6377</v>
      </c>
      <c r="C1760" s="914" t="s">
        <v>475</v>
      </c>
      <c r="D1760" s="887" t="s">
        <v>6380</v>
      </c>
      <c r="E1760" s="888" t="s">
        <v>6381</v>
      </c>
      <c r="F1760" s="889" t="s">
        <v>561</v>
      </c>
      <c r="G1760" s="890">
        <v>5</v>
      </c>
      <c r="H1760" s="891">
        <v>5</v>
      </c>
      <c r="I1760" s="892">
        <v>5</v>
      </c>
      <c r="J1760" s="893">
        <v>50</v>
      </c>
      <c r="K1760" s="1419">
        <v>10</v>
      </c>
      <c r="L1760" s="125" t="s">
        <v>5955</v>
      </c>
    </row>
    <row r="1761" spans="1:12" ht="25.2" customHeight="1">
      <c r="A1761" s="885" t="s">
        <v>6382</v>
      </c>
      <c r="B1761" s="823" t="s">
        <v>6383</v>
      </c>
      <c r="C1761" s="914" t="s">
        <v>475</v>
      </c>
      <c r="D1761" s="887" t="s">
        <v>6384</v>
      </c>
      <c r="E1761" s="888" t="s">
        <v>6385</v>
      </c>
      <c r="F1761" s="889" t="s">
        <v>561</v>
      </c>
      <c r="G1761" s="890">
        <v>8</v>
      </c>
      <c r="H1761" s="891">
        <v>8</v>
      </c>
      <c r="I1761" s="892">
        <v>8</v>
      </c>
      <c r="J1761" s="893">
        <v>50</v>
      </c>
      <c r="K1761" s="1419">
        <v>6.25</v>
      </c>
      <c r="L1761" s="125" t="s">
        <v>5955</v>
      </c>
    </row>
    <row r="1762" spans="1:12" ht="25.2" customHeight="1">
      <c r="A1762" s="885" t="s">
        <v>6407</v>
      </c>
      <c r="B1762" s="822" t="s">
        <v>6408</v>
      </c>
      <c r="C1762" s="914" t="s">
        <v>475</v>
      </c>
      <c r="D1762" s="887" t="s">
        <v>6409</v>
      </c>
      <c r="E1762" s="889" t="s">
        <v>6410</v>
      </c>
      <c r="F1762" s="889" t="s">
        <v>6411</v>
      </c>
      <c r="G1762" s="890">
        <v>7</v>
      </c>
      <c r="H1762" s="891">
        <v>6</v>
      </c>
      <c r="I1762" s="892">
        <v>7</v>
      </c>
      <c r="J1762" s="893">
        <v>50</v>
      </c>
      <c r="K1762" s="1419">
        <v>7.14</v>
      </c>
      <c r="L1762" s="125" t="s">
        <v>5955</v>
      </c>
    </row>
    <row r="1763" spans="1:12" ht="25.2" customHeight="1">
      <c r="A1763" s="885" t="s">
        <v>6412</v>
      </c>
      <c r="B1763" s="822" t="s">
        <v>6408</v>
      </c>
      <c r="C1763" s="914" t="s">
        <v>475</v>
      </c>
      <c r="D1763" s="887" t="s">
        <v>6413</v>
      </c>
      <c r="E1763" s="889" t="s">
        <v>6414</v>
      </c>
      <c r="F1763" s="889" t="s">
        <v>561</v>
      </c>
      <c r="G1763" s="890">
        <v>7</v>
      </c>
      <c r="H1763" s="891">
        <v>6</v>
      </c>
      <c r="I1763" s="892">
        <v>7</v>
      </c>
      <c r="J1763" s="893">
        <v>50</v>
      </c>
      <c r="K1763" s="1419">
        <v>7.14</v>
      </c>
      <c r="L1763" s="125" t="s">
        <v>5955</v>
      </c>
    </row>
    <row r="1764" spans="1:12" ht="25.2" customHeight="1">
      <c r="A1764" s="885" t="s">
        <v>6412</v>
      </c>
      <c r="B1764" s="822" t="s">
        <v>6408</v>
      </c>
      <c r="C1764" s="914" t="s">
        <v>475</v>
      </c>
      <c r="D1764" s="887" t="s">
        <v>6415</v>
      </c>
      <c r="E1764" s="889" t="s">
        <v>6416</v>
      </c>
      <c r="F1764" s="889" t="s">
        <v>561</v>
      </c>
      <c r="G1764" s="890">
        <v>7</v>
      </c>
      <c r="H1764" s="891">
        <v>6</v>
      </c>
      <c r="I1764" s="892">
        <v>7</v>
      </c>
      <c r="J1764" s="893">
        <v>50</v>
      </c>
      <c r="K1764" s="1419">
        <v>7.14</v>
      </c>
      <c r="L1764" s="125" t="s">
        <v>5955</v>
      </c>
    </row>
    <row r="1765" spans="1:12" ht="25.2" customHeight="1">
      <c r="A1765" s="913" t="s">
        <v>6417</v>
      </c>
      <c r="B1765" s="921" t="s">
        <v>6408</v>
      </c>
      <c r="C1765" s="914" t="s">
        <v>475</v>
      </c>
      <c r="D1765" s="887" t="s">
        <v>6418</v>
      </c>
      <c r="E1765" s="889" t="s">
        <v>6419</v>
      </c>
      <c r="F1765" s="889" t="s">
        <v>561</v>
      </c>
      <c r="G1765" s="890">
        <v>7</v>
      </c>
      <c r="H1765" s="891">
        <v>6</v>
      </c>
      <c r="I1765" s="892">
        <v>7</v>
      </c>
      <c r="J1765" s="893">
        <v>50</v>
      </c>
      <c r="K1765" s="1419">
        <v>7.14</v>
      </c>
      <c r="L1765" s="125" t="s">
        <v>5955</v>
      </c>
    </row>
    <row r="1766" spans="1:12" ht="25.2" customHeight="1">
      <c r="A1766" s="913" t="s">
        <v>6417</v>
      </c>
      <c r="B1766" s="921" t="s">
        <v>6408</v>
      </c>
      <c r="C1766" s="914" t="s">
        <v>475</v>
      </c>
      <c r="D1766" s="887" t="s">
        <v>6420</v>
      </c>
      <c r="E1766" s="889" t="s">
        <v>6421</v>
      </c>
      <c r="F1766" s="889" t="s">
        <v>561</v>
      </c>
      <c r="G1766" s="890">
        <v>7</v>
      </c>
      <c r="H1766" s="891">
        <v>6</v>
      </c>
      <c r="I1766" s="892">
        <v>7</v>
      </c>
      <c r="J1766" s="893">
        <v>50</v>
      </c>
      <c r="K1766" s="1419">
        <v>7.14</v>
      </c>
      <c r="L1766" s="125" t="s">
        <v>5955</v>
      </c>
    </row>
    <row r="1767" spans="1:12" ht="25.2" customHeight="1">
      <c r="A1767" s="913" t="s">
        <v>6417</v>
      </c>
      <c r="B1767" s="921" t="s">
        <v>6408</v>
      </c>
      <c r="C1767" s="914" t="s">
        <v>475</v>
      </c>
      <c r="D1767" s="887" t="s">
        <v>6422</v>
      </c>
      <c r="E1767" s="889" t="s">
        <v>6423</v>
      </c>
      <c r="F1767" s="889" t="s">
        <v>6424</v>
      </c>
      <c r="G1767" s="890">
        <v>7</v>
      </c>
      <c r="H1767" s="891">
        <v>6</v>
      </c>
      <c r="I1767" s="892">
        <v>7</v>
      </c>
      <c r="J1767" s="893">
        <v>50</v>
      </c>
      <c r="K1767" s="1419">
        <v>7.14</v>
      </c>
      <c r="L1767" s="125" t="s">
        <v>5955</v>
      </c>
    </row>
    <row r="1768" spans="1:12" ht="25.2" customHeight="1">
      <c r="A1768" s="915" t="s">
        <v>6425</v>
      </c>
      <c r="B1768" s="915" t="s">
        <v>6426</v>
      </c>
      <c r="C1768" s="914" t="s">
        <v>475</v>
      </c>
      <c r="D1768" s="887" t="s">
        <v>6427</v>
      </c>
      <c r="E1768" s="887" t="s">
        <v>6428</v>
      </c>
      <c r="F1768" s="889" t="s">
        <v>561</v>
      </c>
      <c r="G1768" s="890">
        <v>8</v>
      </c>
      <c r="H1768" s="891">
        <v>8</v>
      </c>
      <c r="I1768" s="892">
        <v>8</v>
      </c>
      <c r="J1768" s="893">
        <v>50</v>
      </c>
      <c r="K1768" s="1419">
        <v>6.25</v>
      </c>
      <c r="L1768" s="125" t="s">
        <v>5955</v>
      </c>
    </row>
    <row r="1769" spans="1:12" ht="25.2" customHeight="1">
      <c r="A1769" s="915" t="s">
        <v>6425</v>
      </c>
      <c r="B1769" s="915" t="s">
        <v>6426</v>
      </c>
      <c r="C1769" s="914" t="s">
        <v>475</v>
      </c>
      <c r="D1769" s="909" t="s">
        <v>6429</v>
      </c>
      <c r="E1769" s="888" t="s">
        <v>6430</v>
      </c>
      <c r="F1769" s="889" t="s">
        <v>561</v>
      </c>
      <c r="G1769" s="890">
        <v>8</v>
      </c>
      <c r="H1769" s="891">
        <v>8</v>
      </c>
      <c r="I1769" s="892">
        <v>8</v>
      </c>
      <c r="J1769" s="893">
        <v>50</v>
      </c>
      <c r="K1769" s="1419">
        <v>6.25</v>
      </c>
      <c r="L1769" s="125" t="s">
        <v>5955</v>
      </c>
    </row>
    <row r="1770" spans="1:12" ht="25.2" customHeight="1">
      <c r="A1770" s="915" t="s">
        <v>6425</v>
      </c>
      <c r="B1770" s="915" t="s">
        <v>6426</v>
      </c>
      <c r="C1770" s="914" t="s">
        <v>475</v>
      </c>
      <c r="D1770" s="887" t="s">
        <v>6380</v>
      </c>
      <c r="E1770" s="888" t="s">
        <v>6381</v>
      </c>
      <c r="F1770" s="889" t="s">
        <v>561</v>
      </c>
      <c r="G1770" s="890">
        <v>8</v>
      </c>
      <c r="H1770" s="891">
        <v>8</v>
      </c>
      <c r="I1770" s="892">
        <v>8</v>
      </c>
      <c r="J1770" s="893">
        <v>50</v>
      </c>
      <c r="K1770" s="1419">
        <v>6.25</v>
      </c>
      <c r="L1770" s="125" t="s">
        <v>5955</v>
      </c>
    </row>
    <row r="1771" spans="1:12" ht="25.2" customHeight="1">
      <c r="A1771" s="916" t="s">
        <v>6431</v>
      </c>
      <c r="B1771" s="921" t="s">
        <v>6432</v>
      </c>
      <c r="C1771" s="914" t="s">
        <v>475</v>
      </c>
      <c r="D1771" s="887" t="s">
        <v>6433</v>
      </c>
      <c r="E1771" s="887" t="s">
        <v>6434</v>
      </c>
      <c r="F1771" s="889" t="s">
        <v>561</v>
      </c>
      <c r="G1771" s="890">
        <v>6</v>
      </c>
      <c r="H1771" s="891">
        <v>6</v>
      </c>
      <c r="I1771" s="892">
        <v>6</v>
      </c>
      <c r="J1771" s="893">
        <v>50</v>
      </c>
      <c r="K1771" s="1419">
        <v>8.33</v>
      </c>
      <c r="L1771" s="125" t="s">
        <v>5955</v>
      </c>
    </row>
    <row r="1772" spans="1:12" ht="25.2" customHeight="1">
      <c r="A1772" s="916" t="s">
        <v>6431</v>
      </c>
      <c r="B1772" s="921" t="s">
        <v>6432</v>
      </c>
      <c r="C1772" s="914" t="s">
        <v>475</v>
      </c>
      <c r="D1772" s="887" t="s">
        <v>6435</v>
      </c>
      <c r="E1772" s="887" t="s">
        <v>6436</v>
      </c>
      <c r="F1772" s="889" t="s">
        <v>561</v>
      </c>
      <c r="G1772" s="890">
        <v>6</v>
      </c>
      <c r="H1772" s="891">
        <v>6</v>
      </c>
      <c r="I1772" s="892">
        <v>6</v>
      </c>
      <c r="J1772" s="893">
        <v>50</v>
      </c>
      <c r="K1772" s="1419">
        <v>8.33</v>
      </c>
      <c r="L1772" s="125" t="s">
        <v>5955</v>
      </c>
    </row>
    <row r="1773" spans="1:12" ht="25.2" customHeight="1">
      <c r="A1773" s="840" t="s">
        <v>6431</v>
      </c>
      <c r="B1773" s="822" t="s">
        <v>6432</v>
      </c>
      <c r="C1773" s="914" t="s">
        <v>475</v>
      </c>
      <c r="D1773" s="887" t="s">
        <v>6437</v>
      </c>
      <c r="E1773" s="887" t="s">
        <v>6438</v>
      </c>
      <c r="F1773" s="889" t="s">
        <v>561</v>
      </c>
      <c r="G1773" s="890">
        <v>6</v>
      </c>
      <c r="H1773" s="891">
        <v>6</v>
      </c>
      <c r="I1773" s="892">
        <v>6</v>
      </c>
      <c r="J1773" s="893">
        <v>50</v>
      </c>
      <c r="K1773" s="1419">
        <v>8.33</v>
      </c>
      <c r="L1773" s="125" t="s">
        <v>5955</v>
      </c>
    </row>
    <row r="1774" spans="1:12" ht="25.2" customHeight="1">
      <c r="A1774" s="840" t="s">
        <v>6431</v>
      </c>
      <c r="B1774" s="822" t="s">
        <v>6432</v>
      </c>
      <c r="C1774" s="914" t="s">
        <v>475</v>
      </c>
      <c r="D1774" s="887" t="s">
        <v>6439</v>
      </c>
      <c r="E1774" s="887" t="s">
        <v>6440</v>
      </c>
      <c r="F1774" s="889" t="s">
        <v>561</v>
      </c>
      <c r="G1774" s="890">
        <v>6</v>
      </c>
      <c r="H1774" s="891">
        <v>6</v>
      </c>
      <c r="I1774" s="892">
        <v>6</v>
      </c>
      <c r="J1774" s="893">
        <v>50</v>
      </c>
      <c r="K1774" s="1419">
        <v>8.33</v>
      </c>
      <c r="L1774" s="125" t="s">
        <v>5955</v>
      </c>
    </row>
    <row r="1775" spans="1:12" ht="25.2" customHeight="1">
      <c r="A1775" s="840" t="s">
        <v>6431</v>
      </c>
      <c r="B1775" s="822" t="s">
        <v>6432</v>
      </c>
      <c r="C1775" s="914" t="s">
        <v>475</v>
      </c>
      <c r="D1775" s="887" t="s">
        <v>6441</v>
      </c>
      <c r="E1775" s="887" t="s">
        <v>6442</v>
      </c>
      <c r="F1775" s="889" t="s">
        <v>561</v>
      </c>
      <c r="G1775" s="890">
        <v>6</v>
      </c>
      <c r="H1775" s="891">
        <v>6</v>
      </c>
      <c r="I1775" s="892">
        <v>6</v>
      </c>
      <c r="J1775" s="893">
        <v>50</v>
      </c>
      <c r="K1775" s="1419">
        <v>8.33</v>
      </c>
      <c r="L1775" s="125" t="s">
        <v>5955</v>
      </c>
    </row>
    <row r="1776" spans="1:12" ht="25.2" customHeight="1">
      <c r="A1776" s="840" t="s">
        <v>6431</v>
      </c>
      <c r="B1776" s="822" t="s">
        <v>6432</v>
      </c>
      <c r="C1776" s="914" t="s">
        <v>475</v>
      </c>
      <c r="D1776" s="887" t="s">
        <v>6443</v>
      </c>
      <c r="E1776" s="887" t="s">
        <v>6444</v>
      </c>
      <c r="F1776" s="889" t="s">
        <v>561</v>
      </c>
      <c r="G1776" s="890">
        <v>6</v>
      </c>
      <c r="H1776" s="891">
        <v>6</v>
      </c>
      <c r="I1776" s="892">
        <v>6</v>
      </c>
      <c r="J1776" s="893">
        <v>50</v>
      </c>
      <c r="K1776" s="1419">
        <v>8.33</v>
      </c>
      <c r="L1776" s="125" t="s">
        <v>5955</v>
      </c>
    </row>
    <row r="1777" spans="1:12" ht="25.2" customHeight="1">
      <c r="A1777" s="840" t="s">
        <v>6431</v>
      </c>
      <c r="B1777" s="822" t="s">
        <v>6432</v>
      </c>
      <c r="C1777" s="914" t="s">
        <v>475</v>
      </c>
      <c r="D1777" s="909" t="s">
        <v>6445</v>
      </c>
      <c r="E1777" s="888" t="s">
        <v>6446</v>
      </c>
      <c r="F1777" s="889" t="s">
        <v>561</v>
      </c>
      <c r="G1777" s="890">
        <v>6</v>
      </c>
      <c r="H1777" s="891">
        <v>6</v>
      </c>
      <c r="I1777" s="892">
        <v>6</v>
      </c>
      <c r="J1777" s="893">
        <v>50</v>
      </c>
      <c r="K1777" s="1419">
        <v>8.33</v>
      </c>
      <c r="L1777" s="125" t="s">
        <v>5955</v>
      </c>
    </row>
    <row r="1778" spans="1:12" ht="25.2" customHeight="1">
      <c r="A1778" s="840" t="s">
        <v>6431</v>
      </c>
      <c r="B1778" s="822" t="s">
        <v>6432</v>
      </c>
      <c r="C1778" s="914" t="s">
        <v>475</v>
      </c>
      <c r="D1778" s="887" t="s">
        <v>6447</v>
      </c>
      <c r="E1778" s="887" t="s">
        <v>6448</v>
      </c>
      <c r="F1778" s="889" t="s">
        <v>561</v>
      </c>
      <c r="G1778" s="890">
        <v>6</v>
      </c>
      <c r="H1778" s="891">
        <v>6</v>
      </c>
      <c r="I1778" s="892">
        <v>6</v>
      </c>
      <c r="J1778" s="893">
        <v>50</v>
      </c>
      <c r="K1778" s="1419">
        <v>8.33</v>
      </c>
      <c r="L1778" s="125" t="s">
        <v>5955</v>
      </c>
    </row>
    <row r="1779" spans="1:12" ht="25.2" customHeight="1">
      <c r="A1779" s="885" t="s">
        <v>6464</v>
      </c>
      <c r="B1779" s="885" t="s">
        <v>6465</v>
      </c>
      <c r="C1779" s="914" t="s">
        <v>475</v>
      </c>
      <c r="D1779" s="922" t="s">
        <v>6466</v>
      </c>
      <c r="E1779" s="923" t="s">
        <v>6467</v>
      </c>
      <c r="F1779" s="889" t="s">
        <v>6468</v>
      </c>
      <c r="G1779" s="890">
        <v>8</v>
      </c>
      <c r="H1779" s="891">
        <v>7</v>
      </c>
      <c r="I1779" s="892">
        <v>8</v>
      </c>
      <c r="J1779" s="893">
        <v>50</v>
      </c>
      <c r="K1779" s="1419">
        <v>6.25</v>
      </c>
      <c r="L1779" s="125" t="s">
        <v>5955</v>
      </c>
    </row>
    <row r="1780" spans="1:12" ht="25.2" customHeight="1">
      <c r="A1780" s="885" t="s">
        <v>6464</v>
      </c>
      <c r="B1780" s="885" t="s">
        <v>6465</v>
      </c>
      <c r="C1780" s="914" t="s">
        <v>475</v>
      </c>
      <c r="D1780" s="924" t="s">
        <v>6469</v>
      </c>
      <c r="E1780" s="925" t="s">
        <v>6470</v>
      </c>
      <c r="F1780" s="889" t="s">
        <v>561</v>
      </c>
      <c r="G1780" s="890">
        <v>8</v>
      </c>
      <c r="H1780" s="891">
        <v>7</v>
      </c>
      <c r="I1780" s="892">
        <v>8</v>
      </c>
      <c r="J1780" s="893">
        <v>50</v>
      </c>
      <c r="K1780" s="1419">
        <v>6.25</v>
      </c>
      <c r="L1780" s="125" t="s">
        <v>5955</v>
      </c>
    </row>
    <row r="1781" spans="1:12" ht="25.2" customHeight="1">
      <c r="A1781" s="885" t="s">
        <v>6464</v>
      </c>
      <c r="B1781" s="885" t="s">
        <v>6465</v>
      </c>
      <c r="C1781" s="914" t="s">
        <v>475</v>
      </c>
      <c r="D1781" s="924" t="s">
        <v>6471</v>
      </c>
      <c r="E1781" s="926" t="s">
        <v>6472</v>
      </c>
      <c r="F1781" s="889" t="s">
        <v>561</v>
      </c>
      <c r="G1781" s="890">
        <v>8</v>
      </c>
      <c r="H1781" s="891">
        <v>7</v>
      </c>
      <c r="I1781" s="892">
        <v>8</v>
      </c>
      <c r="J1781" s="893">
        <v>50</v>
      </c>
      <c r="K1781" s="1419">
        <v>6.25</v>
      </c>
      <c r="L1781" s="125" t="s">
        <v>5955</v>
      </c>
    </row>
    <row r="1782" spans="1:12" ht="25.2" customHeight="1">
      <c r="A1782" s="885" t="s">
        <v>6464</v>
      </c>
      <c r="B1782" s="885" t="s">
        <v>6465</v>
      </c>
      <c r="C1782" s="914" t="s">
        <v>475</v>
      </c>
      <c r="D1782" s="927" t="s">
        <v>6473</v>
      </c>
      <c r="E1782" s="928" t="s">
        <v>6474</v>
      </c>
      <c r="F1782" s="889" t="s">
        <v>561</v>
      </c>
      <c r="G1782" s="890">
        <v>8</v>
      </c>
      <c r="H1782" s="891">
        <v>7</v>
      </c>
      <c r="I1782" s="892">
        <v>8</v>
      </c>
      <c r="J1782" s="893">
        <v>50</v>
      </c>
      <c r="K1782" s="1419">
        <v>6.25</v>
      </c>
      <c r="L1782" s="125" t="s">
        <v>5955</v>
      </c>
    </row>
    <row r="1783" spans="1:12" ht="25.2" customHeight="1">
      <c r="A1783" s="885" t="s">
        <v>6464</v>
      </c>
      <c r="B1783" s="885" t="s">
        <v>6465</v>
      </c>
      <c r="C1783" s="914" t="s">
        <v>475</v>
      </c>
      <c r="D1783" s="909" t="s">
        <v>6475</v>
      </c>
      <c r="E1783" s="888" t="s">
        <v>6476</v>
      </c>
      <c r="F1783" s="909" t="s">
        <v>6477</v>
      </c>
      <c r="G1783" s="890">
        <v>8</v>
      </c>
      <c r="H1783" s="891">
        <v>7</v>
      </c>
      <c r="I1783" s="892">
        <v>8</v>
      </c>
      <c r="J1783" s="893">
        <v>50</v>
      </c>
      <c r="K1783" s="1419">
        <v>6.25</v>
      </c>
      <c r="L1783" s="125" t="s">
        <v>5955</v>
      </c>
    </row>
    <row r="1784" spans="1:12" ht="25.2" customHeight="1">
      <c r="A1784" s="885" t="s">
        <v>6464</v>
      </c>
      <c r="B1784" s="885" t="s">
        <v>6465</v>
      </c>
      <c r="C1784" s="914" t="s">
        <v>475</v>
      </c>
      <c r="D1784" s="909" t="s">
        <v>6478</v>
      </c>
      <c r="E1784" s="888" t="s">
        <v>6479</v>
      </c>
      <c r="F1784" s="909" t="s">
        <v>561</v>
      </c>
      <c r="G1784" s="890">
        <v>8</v>
      </c>
      <c r="H1784" s="891">
        <v>7</v>
      </c>
      <c r="I1784" s="892">
        <v>8</v>
      </c>
      <c r="J1784" s="893">
        <v>50</v>
      </c>
      <c r="K1784" s="1419">
        <v>6.25</v>
      </c>
      <c r="L1784" s="125" t="s">
        <v>5955</v>
      </c>
    </row>
    <row r="1785" spans="1:12" ht="25.2" customHeight="1">
      <c r="A1785" s="885" t="s">
        <v>6464</v>
      </c>
      <c r="B1785" s="885" t="s">
        <v>6465</v>
      </c>
      <c r="C1785" s="914" t="s">
        <v>475</v>
      </c>
      <c r="D1785" s="887" t="s">
        <v>6480</v>
      </c>
      <c r="E1785" s="929" t="s">
        <v>6481</v>
      </c>
      <c r="F1785" s="909" t="s">
        <v>561</v>
      </c>
      <c r="G1785" s="890">
        <v>8</v>
      </c>
      <c r="H1785" s="891">
        <v>7</v>
      </c>
      <c r="I1785" s="892">
        <v>8</v>
      </c>
      <c r="J1785" s="893">
        <v>50</v>
      </c>
      <c r="K1785" s="1419">
        <v>6.25</v>
      </c>
      <c r="L1785" s="125" t="s">
        <v>5955</v>
      </c>
    </row>
    <row r="1786" spans="1:12" ht="25.2" customHeight="1">
      <c r="A1786" s="885" t="s">
        <v>6464</v>
      </c>
      <c r="B1786" s="885" t="s">
        <v>6465</v>
      </c>
      <c r="C1786" s="914" t="s">
        <v>475</v>
      </c>
      <c r="D1786" s="887" t="s">
        <v>6427</v>
      </c>
      <c r="E1786" s="887" t="s">
        <v>6428</v>
      </c>
      <c r="F1786" s="909" t="s">
        <v>561</v>
      </c>
      <c r="G1786" s="890">
        <v>8</v>
      </c>
      <c r="H1786" s="891">
        <v>7</v>
      </c>
      <c r="I1786" s="892">
        <v>8</v>
      </c>
      <c r="J1786" s="893">
        <v>50</v>
      </c>
      <c r="K1786" s="1419">
        <v>6.25</v>
      </c>
      <c r="L1786" s="125" t="s">
        <v>5955</v>
      </c>
    </row>
    <row r="1787" spans="1:12" ht="25.2" customHeight="1">
      <c r="A1787" s="885" t="s">
        <v>6464</v>
      </c>
      <c r="B1787" s="885" t="s">
        <v>6465</v>
      </c>
      <c r="C1787" s="914" t="s">
        <v>475</v>
      </c>
      <c r="D1787" s="887" t="s">
        <v>6482</v>
      </c>
      <c r="E1787" s="909" t="s">
        <v>6483</v>
      </c>
      <c r="F1787" s="909" t="s">
        <v>6477</v>
      </c>
      <c r="G1787" s="890">
        <v>8</v>
      </c>
      <c r="H1787" s="891">
        <v>7</v>
      </c>
      <c r="I1787" s="892">
        <v>8</v>
      </c>
      <c r="J1787" s="893">
        <v>50</v>
      </c>
      <c r="K1787" s="1419">
        <v>6.25</v>
      </c>
      <c r="L1787" s="125" t="s">
        <v>5955</v>
      </c>
    </row>
    <row r="1788" spans="1:12" ht="25.2" customHeight="1">
      <c r="A1788" s="885" t="s">
        <v>6464</v>
      </c>
      <c r="B1788" s="885" t="s">
        <v>6465</v>
      </c>
      <c r="C1788" s="914" t="s">
        <v>475</v>
      </c>
      <c r="D1788" s="889" t="s">
        <v>6484</v>
      </c>
      <c r="E1788" s="888" t="s">
        <v>6485</v>
      </c>
      <c r="F1788" s="889" t="s">
        <v>561</v>
      </c>
      <c r="G1788" s="890">
        <v>8</v>
      </c>
      <c r="H1788" s="891">
        <v>7</v>
      </c>
      <c r="I1788" s="892">
        <v>8</v>
      </c>
      <c r="J1788" s="893">
        <v>50</v>
      </c>
      <c r="K1788" s="1419">
        <v>6.25</v>
      </c>
      <c r="L1788" s="125" t="s">
        <v>5955</v>
      </c>
    </row>
    <row r="1789" spans="1:12" ht="25.2" customHeight="1">
      <c r="A1789" s="885" t="s">
        <v>6464</v>
      </c>
      <c r="B1789" s="885" t="s">
        <v>6465</v>
      </c>
      <c r="C1789" s="914" t="s">
        <v>475</v>
      </c>
      <c r="D1789" s="889" t="s">
        <v>6486</v>
      </c>
      <c r="E1789" s="888" t="s">
        <v>6487</v>
      </c>
      <c r="F1789" s="889" t="s">
        <v>561</v>
      </c>
      <c r="G1789" s="890">
        <v>8</v>
      </c>
      <c r="H1789" s="891">
        <v>7</v>
      </c>
      <c r="I1789" s="892">
        <v>8</v>
      </c>
      <c r="J1789" s="893">
        <v>50</v>
      </c>
      <c r="K1789" s="1419">
        <v>6.25</v>
      </c>
      <c r="L1789" s="125" t="s">
        <v>5955</v>
      </c>
    </row>
    <row r="1790" spans="1:12" ht="25.2" customHeight="1">
      <c r="A1790" s="885" t="s">
        <v>6449</v>
      </c>
      <c r="B1790" s="885" t="s">
        <v>6450</v>
      </c>
      <c r="C1790" s="914" t="s">
        <v>475</v>
      </c>
      <c r="D1790" s="887" t="s">
        <v>6451</v>
      </c>
      <c r="E1790" s="887" t="s">
        <v>6452</v>
      </c>
      <c r="F1790" s="889" t="s">
        <v>561</v>
      </c>
      <c r="G1790" s="917">
        <v>6</v>
      </c>
      <c r="H1790" s="918">
        <v>6</v>
      </c>
      <c r="I1790" s="919">
        <v>6</v>
      </c>
      <c r="J1790" s="893">
        <v>50</v>
      </c>
      <c r="K1790" s="1421">
        <v>8.33</v>
      </c>
      <c r="L1790" s="125" t="s">
        <v>5955</v>
      </c>
    </row>
    <row r="1791" spans="1:12" ht="25.2" customHeight="1">
      <c r="A1791" s="12" t="s">
        <v>6488</v>
      </c>
      <c r="B1791" s="622" t="s">
        <v>6007</v>
      </c>
      <c r="C1791" s="99" t="s">
        <v>475</v>
      </c>
      <c r="D1791" s="12" t="s">
        <v>6489</v>
      </c>
      <c r="E1791" s="453" t="s">
        <v>6490</v>
      </c>
      <c r="F1791" s="12" t="s">
        <v>561</v>
      </c>
      <c r="G1791" s="688"/>
      <c r="H1791" s="688">
        <v>1</v>
      </c>
      <c r="I1791" s="688">
        <v>8</v>
      </c>
      <c r="J1791" s="689">
        <v>50</v>
      </c>
      <c r="K1791" s="462">
        <v>6.25</v>
      </c>
      <c r="L1791" s="12" t="s">
        <v>5998</v>
      </c>
    </row>
    <row r="1792" spans="1:12" ht="25.2" customHeight="1">
      <c r="A1792" s="12" t="s">
        <v>6488</v>
      </c>
      <c r="B1792" s="25" t="s">
        <v>6007</v>
      </c>
      <c r="C1792" s="99" t="s">
        <v>475</v>
      </c>
      <c r="D1792" s="12" t="s">
        <v>6491</v>
      </c>
      <c r="E1792" s="450" t="s">
        <v>6492</v>
      </c>
      <c r="F1792" s="636"/>
      <c r="G1792" s="625"/>
      <c r="H1792" s="625">
        <v>1</v>
      </c>
      <c r="I1792" s="625">
        <v>8</v>
      </c>
      <c r="J1792" s="452">
        <v>50</v>
      </c>
      <c r="K1792" s="712">
        <v>6.25</v>
      </c>
      <c r="L1792" s="12" t="s">
        <v>5998</v>
      </c>
    </row>
    <row r="1793" spans="1:12" ht="25.2" customHeight="1">
      <c r="A1793" s="21" t="s">
        <v>7374</v>
      </c>
      <c r="B1793" s="99" t="s">
        <v>4239</v>
      </c>
      <c r="C1793" s="21" t="s">
        <v>1044</v>
      </c>
      <c r="D1793" s="21" t="s">
        <v>7375</v>
      </c>
      <c r="E1793" s="21" t="s">
        <v>7376</v>
      </c>
      <c r="F1793" s="21" t="s">
        <v>738</v>
      </c>
      <c r="G1793" s="272">
        <v>6</v>
      </c>
      <c r="H1793" s="272">
        <v>3</v>
      </c>
      <c r="I1793" s="272">
        <v>6</v>
      </c>
      <c r="J1793" s="272">
        <v>50</v>
      </c>
      <c r="K1793" s="15">
        <v>8.33</v>
      </c>
      <c r="L1793" s="1003" t="s">
        <v>7234</v>
      </c>
    </row>
    <row r="1794" spans="1:12" ht="25.2" customHeight="1">
      <c r="A1794" s="99" t="s">
        <v>7377</v>
      </c>
      <c r="B1794" s="298" t="s">
        <v>4239</v>
      </c>
      <c r="C1794" s="99" t="s">
        <v>1044</v>
      </c>
      <c r="D1794" s="21" t="s">
        <v>7378</v>
      </c>
      <c r="E1794" s="447" t="s">
        <v>4286</v>
      </c>
      <c r="F1794" s="28" t="s">
        <v>738</v>
      </c>
      <c r="G1794" s="69">
        <v>6</v>
      </c>
      <c r="H1794" s="69">
        <v>3</v>
      </c>
      <c r="I1794" s="69">
        <v>6</v>
      </c>
      <c r="J1794" s="267">
        <v>50</v>
      </c>
      <c r="K1794" s="15">
        <v>8.33</v>
      </c>
      <c r="L1794" s="1003" t="s">
        <v>7234</v>
      </c>
    </row>
    <row r="1795" spans="1:12" ht="25.2" customHeight="1">
      <c r="A1795" s="21" t="s">
        <v>7377</v>
      </c>
      <c r="B1795" s="99" t="s">
        <v>4239</v>
      </c>
      <c r="C1795" s="99" t="s">
        <v>1044</v>
      </c>
      <c r="D1795" s="21" t="s">
        <v>7379</v>
      </c>
      <c r="E1795" s="447" t="s">
        <v>7380</v>
      </c>
      <c r="F1795" s="28" t="s">
        <v>738</v>
      </c>
      <c r="G1795" s="21">
        <v>6</v>
      </c>
      <c r="H1795" s="21">
        <v>3</v>
      </c>
      <c r="I1795" s="21">
        <v>6</v>
      </c>
      <c r="J1795" s="267">
        <v>50</v>
      </c>
      <c r="K1795" s="15">
        <v>8.33</v>
      </c>
      <c r="L1795" s="1003" t="s">
        <v>7234</v>
      </c>
    </row>
    <row r="1796" spans="1:12" ht="25.2" customHeight="1">
      <c r="A1796" s="21" t="s">
        <v>7377</v>
      </c>
      <c r="B1796" s="21" t="s">
        <v>4239</v>
      </c>
      <c r="C1796" s="21" t="s">
        <v>1044</v>
      </c>
      <c r="D1796" s="21" t="s">
        <v>7381</v>
      </c>
      <c r="E1796" s="447" t="s">
        <v>4282</v>
      </c>
      <c r="F1796" s="28" t="s">
        <v>738</v>
      </c>
      <c r="G1796" s="21">
        <v>6</v>
      </c>
      <c r="H1796" s="21">
        <v>3</v>
      </c>
      <c r="I1796" s="21">
        <v>6</v>
      </c>
      <c r="J1796" s="267">
        <v>50</v>
      </c>
      <c r="K1796" s="15">
        <v>8.33</v>
      </c>
      <c r="L1796" s="1003" t="s">
        <v>7234</v>
      </c>
    </row>
    <row r="1797" spans="1:12" ht="25.2" customHeight="1">
      <c r="A1797" s="21" t="s">
        <v>7377</v>
      </c>
      <c r="B1797" s="21" t="s">
        <v>4239</v>
      </c>
      <c r="C1797" s="21" t="s">
        <v>1044</v>
      </c>
      <c r="D1797" s="21" t="s">
        <v>7382</v>
      </c>
      <c r="E1797" s="21" t="s">
        <v>4280</v>
      </c>
      <c r="F1797" s="28" t="s">
        <v>738</v>
      </c>
      <c r="G1797" s="21">
        <v>6</v>
      </c>
      <c r="H1797" s="21">
        <v>3</v>
      </c>
      <c r="I1797" s="21">
        <v>6</v>
      </c>
      <c r="J1797" s="267">
        <v>50</v>
      </c>
      <c r="K1797" s="15">
        <v>8.33</v>
      </c>
      <c r="L1797" s="1003" t="s">
        <v>7234</v>
      </c>
    </row>
    <row r="1798" spans="1:12" ht="25.2" customHeight="1">
      <c r="A1798" s="21" t="s">
        <v>7377</v>
      </c>
      <c r="B1798" s="21" t="s">
        <v>4239</v>
      </c>
      <c r="C1798" s="21" t="s">
        <v>1044</v>
      </c>
      <c r="D1798" s="21" t="s">
        <v>7383</v>
      </c>
      <c r="E1798" s="21" t="s">
        <v>4278</v>
      </c>
      <c r="F1798" s="28" t="s">
        <v>738</v>
      </c>
      <c r="G1798" s="21">
        <v>6</v>
      </c>
      <c r="H1798" s="21">
        <v>3</v>
      </c>
      <c r="I1798" s="21">
        <v>6</v>
      </c>
      <c r="J1798" s="267">
        <v>50</v>
      </c>
      <c r="K1798" s="15">
        <v>8.33</v>
      </c>
      <c r="L1798" s="1003" t="s">
        <v>7234</v>
      </c>
    </row>
    <row r="1799" spans="1:12" ht="25.2" customHeight="1">
      <c r="A1799" s="21" t="s">
        <v>7377</v>
      </c>
      <c r="B1799" s="21" t="s">
        <v>4239</v>
      </c>
      <c r="C1799" s="21" t="s">
        <v>1044</v>
      </c>
      <c r="D1799" s="21" t="s">
        <v>7384</v>
      </c>
      <c r="E1799" s="21" t="s">
        <v>7385</v>
      </c>
      <c r="F1799" s="28" t="s">
        <v>738</v>
      </c>
      <c r="G1799" s="21">
        <v>6</v>
      </c>
      <c r="H1799" s="21">
        <v>3</v>
      </c>
      <c r="I1799" s="21">
        <v>6</v>
      </c>
      <c r="J1799" s="267">
        <v>50</v>
      </c>
      <c r="K1799" s="15">
        <v>8.33</v>
      </c>
      <c r="L1799" s="1003" t="s">
        <v>7234</v>
      </c>
    </row>
    <row r="1800" spans="1:12" ht="25.2" customHeight="1">
      <c r="A1800" s="21" t="s">
        <v>7377</v>
      </c>
      <c r="B1800" s="21" t="s">
        <v>4239</v>
      </c>
      <c r="C1800" s="21" t="s">
        <v>1044</v>
      </c>
      <c r="D1800" s="21" t="s">
        <v>7386</v>
      </c>
      <c r="E1800" s="21" t="s">
        <v>4274</v>
      </c>
      <c r="F1800" s="28" t="s">
        <v>738</v>
      </c>
      <c r="G1800" s="21">
        <v>6</v>
      </c>
      <c r="H1800" s="21">
        <v>3</v>
      </c>
      <c r="I1800" s="21">
        <v>6</v>
      </c>
      <c r="J1800" s="267">
        <v>50</v>
      </c>
      <c r="K1800" s="15">
        <v>8.33</v>
      </c>
      <c r="L1800" s="1003" t="s">
        <v>7234</v>
      </c>
    </row>
    <row r="1801" spans="1:12" ht="25.2" customHeight="1">
      <c r="A1801" s="21" t="s">
        <v>7377</v>
      </c>
      <c r="B1801" s="21" t="s">
        <v>4239</v>
      </c>
      <c r="C1801" s="21" t="s">
        <v>1044</v>
      </c>
      <c r="D1801" s="21" t="s">
        <v>7387</v>
      </c>
      <c r="E1801" s="21" t="s">
        <v>4271</v>
      </c>
      <c r="F1801" s="28" t="s">
        <v>738</v>
      </c>
      <c r="G1801" s="21">
        <v>6</v>
      </c>
      <c r="H1801" s="21">
        <v>3</v>
      </c>
      <c r="I1801" s="21">
        <v>6</v>
      </c>
      <c r="J1801" s="267">
        <v>50</v>
      </c>
      <c r="K1801" s="15">
        <v>8.33</v>
      </c>
      <c r="L1801" s="1003" t="s">
        <v>7234</v>
      </c>
    </row>
    <row r="1802" spans="1:12" ht="25.2" customHeight="1">
      <c r="A1802" s="21" t="s">
        <v>7377</v>
      </c>
      <c r="B1802" s="21" t="s">
        <v>4239</v>
      </c>
      <c r="C1802" s="21" t="s">
        <v>1044</v>
      </c>
      <c r="D1802" s="21" t="s">
        <v>7388</v>
      </c>
      <c r="E1802" s="21" t="s">
        <v>4309</v>
      </c>
      <c r="F1802" s="28" t="s">
        <v>738</v>
      </c>
      <c r="G1802" s="21">
        <v>6</v>
      </c>
      <c r="H1802" s="21">
        <v>3</v>
      </c>
      <c r="I1802" s="21">
        <v>6</v>
      </c>
      <c r="J1802" s="267">
        <v>50</v>
      </c>
      <c r="K1802" s="15">
        <v>8.33</v>
      </c>
      <c r="L1802" s="1003" t="s">
        <v>7234</v>
      </c>
    </row>
    <row r="1803" spans="1:12" ht="25.2" customHeight="1">
      <c r="A1803" s="21" t="s">
        <v>7377</v>
      </c>
      <c r="B1803" s="21" t="s">
        <v>4239</v>
      </c>
      <c r="C1803" s="21" t="s">
        <v>1044</v>
      </c>
      <c r="D1803" s="21" t="s">
        <v>7389</v>
      </c>
      <c r="E1803" s="21" t="s">
        <v>4378</v>
      </c>
      <c r="F1803" s="28" t="s">
        <v>738</v>
      </c>
      <c r="G1803" s="21">
        <v>6</v>
      </c>
      <c r="H1803" s="21">
        <v>3</v>
      </c>
      <c r="I1803" s="21">
        <v>6</v>
      </c>
      <c r="J1803" s="267">
        <v>50</v>
      </c>
      <c r="K1803" s="15">
        <v>8.33</v>
      </c>
      <c r="L1803" s="1003" t="s">
        <v>7234</v>
      </c>
    </row>
    <row r="1804" spans="1:12" ht="25.2" customHeight="1">
      <c r="A1804" s="21" t="s">
        <v>7377</v>
      </c>
      <c r="B1804" s="21" t="s">
        <v>4239</v>
      </c>
      <c r="C1804" s="21" t="s">
        <v>1044</v>
      </c>
      <c r="D1804" s="21" t="s">
        <v>7390</v>
      </c>
      <c r="E1804" s="21" t="s">
        <v>4316</v>
      </c>
      <c r="F1804" s="28" t="s">
        <v>738</v>
      </c>
      <c r="G1804" s="21">
        <v>6</v>
      </c>
      <c r="H1804" s="21">
        <v>3</v>
      </c>
      <c r="I1804" s="21">
        <v>6</v>
      </c>
      <c r="J1804" s="267">
        <v>50</v>
      </c>
      <c r="K1804" s="15">
        <v>8.33</v>
      </c>
      <c r="L1804" s="1003" t="s">
        <v>7234</v>
      </c>
    </row>
    <row r="1805" spans="1:12" ht="25.2" customHeight="1">
      <c r="A1805" s="21" t="s">
        <v>7377</v>
      </c>
      <c r="B1805" s="21" t="s">
        <v>4239</v>
      </c>
      <c r="C1805" s="21" t="s">
        <v>1044</v>
      </c>
      <c r="D1805" s="21" t="s">
        <v>7391</v>
      </c>
      <c r="E1805" s="21" t="s">
        <v>4316</v>
      </c>
      <c r="F1805" s="28" t="s">
        <v>738</v>
      </c>
      <c r="G1805" s="21">
        <v>6</v>
      </c>
      <c r="H1805" s="21">
        <v>3</v>
      </c>
      <c r="I1805" s="21">
        <v>6</v>
      </c>
      <c r="J1805" s="267">
        <v>50</v>
      </c>
      <c r="K1805" s="15">
        <v>8.33</v>
      </c>
      <c r="L1805" s="1003" t="s">
        <v>7234</v>
      </c>
    </row>
    <row r="1806" spans="1:12" ht="25.2" customHeight="1">
      <c r="A1806" s="21" t="s">
        <v>7377</v>
      </c>
      <c r="B1806" s="21" t="s">
        <v>4239</v>
      </c>
      <c r="C1806" s="21" t="s">
        <v>1044</v>
      </c>
      <c r="D1806" s="21" t="s">
        <v>7392</v>
      </c>
      <c r="E1806" s="21" t="s">
        <v>4261</v>
      </c>
      <c r="F1806" s="28" t="s">
        <v>738</v>
      </c>
      <c r="G1806" s="21">
        <v>6</v>
      </c>
      <c r="H1806" s="21">
        <v>3</v>
      </c>
      <c r="I1806" s="21">
        <v>6</v>
      </c>
      <c r="J1806" s="267">
        <v>50</v>
      </c>
      <c r="K1806" s="15">
        <v>8.33</v>
      </c>
      <c r="L1806" s="1003" t="s">
        <v>7234</v>
      </c>
    </row>
    <row r="1807" spans="1:12" ht="25.2" customHeight="1">
      <c r="A1807" s="21" t="s">
        <v>7377</v>
      </c>
      <c r="B1807" s="21" t="s">
        <v>4239</v>
      </c>
      <c r="C1807" s="21" t="s">
        <v>1044</v>
      </c>
      <c r="D1807" s="21" t="s">
        <v>7393</v>
      </c>
      <c r="E1807" s="21" t="s">
        <v>4318</v>
      </c>
      <c r="F1807" s="28" t="s">
        <v>738</v>
      </c>
      <c r="G1807" s="21">
        <v>6</v>
      </c>
      <c r="H1807" s="21">
        <v>3</v>
      </c>
      <c r="I1807" s="21">
        <v>6</v>
      </c>
      <c r="J1807" s="267">
        <v>50</v>
      </c>
      <c r="K1807" s="15">
        <v>8.33</v>
      </c>
      <c r="L1807" s="1003" t="s">
        <v>7234</v>
      </c>
    </row>
    <row r="1808" spans="1:12" ht="25.2" customHeight="1">
      <c r="A1808" s="21" t="s">
        <v>7377</v>
      </c>
      <c r="B1808" s="21" t="s">
        <v>4239</v>
      </c>
      <c r="C1808" s="21" t="s">
        <v>1044</v>
      </c>
      <c r="D1808" s="21" t="s">
        <v>7394</v>
      </c>
      <c r="E1808" s="21" t="s">
        <v>4257</v>
      </c>
      <c r="F1808" s="28" t="s">
        <v>738</v>
      </c>
      <c r="G1808" s="21">
        <v>6</v>
      </c>
      <c r="H1808" s="21">
        <v>3</v>
      </c>
      <c r="I1808" s="21">
        <v>6</v>
      </c>
      <c r="J1808" s="267">
        <v>50</v>
      </c>
      <c r="K1808" s="15">
        <v>8.33</v>
      </c>
      <c r="L1808" s="1003" t="s">
        <v>7234</v>
      </c>
    </row>
    <row r="1809" spans="1:12" ht="25.2" customHeight="1">
      <c r="A1809" s="21" t="s">
        <v>7377</v>
      </c>
      <c r="B1809" s="21" t="s">
        <v>4239</v>
      </c>
      <c r="C1809" s="21" t="s">
        <v>1044</v>
      </c>
      <c r="D1809" s="21" t="s">
        <v>7395</v>
      </c>
      <c r="E1809" s="21" t="s">
        <v>4255</v>
      </c>
      <c r="F1809" s="28" t="s">
        <v>738</v>
      </c>
      <c r="G1809" s="21">
        <v>6</v>
      </c>
      <c r="H1809" s="21">
        <v>3</v>
      </c>
      <c r="I1809" s="21">
        <v>6</v>
      </c>
      <c r="J1809" s="267">
        <v>50</v>
      </c>
      <c r="K1809" s="15">
        <v>8.33</v>
      </c>
      <c r="L1809" s="1003" t="s">
        <v>7234</v>
      </c>
    </row>
    <row r="1810" spans="1:12" ht="25.2" customHeight="1">
      <c r="A1810" s="21" t="s">
        <v>7377</v>
      </c>
      <c r="B1810" s="21" t="s">
        <v>4239</v>
      </c>
      <c r="C1810" s="21" t="s">
        <v>1044</v>
      </c>
      <c r="D1810" s="21" t="s">
        <v>7396</v>
      </c>
      <c r="E1810" s="21" t="s">
        <v>4253</v>
      </c>
      <c r="F1810" s="28" t="s">
        <v>738</v>
      </c>
      <c r="G1810" s="21">
        <v>6</v>
      </c>
      <c r="H1810" s="21">
        <v>3</v>
      </c>
      <c r="I1810" s="21">
        <v>6</v>
      </c>
      <c r="J1810" s="267">
        <v>50</v>
      </c>
      <c r="K1810" s="15">
        <v>8.33</v>
      </c>
      <c r="L1810" s="1003" t="s">
        <v>7234</v>
      </c>
    </row>
    <row r="1811" spans="1:12" ht="25.2" customHeight="1">
      <c r="A1811" s="21" t="s">
        <v>7377</v>
      </c>
      <c r="B1811" s="21" t="s">
        <v>4239</v>
      </c>
      <c r="C1811" s="21" t="s">
        <v>1044</v>
      </c>
      <c r="D1811" s="21" t="s">
        <v>7397</v>
      </c>
      <c r="E1811" s="21" t="s">
        <v>4251</v>
      </c>
      <c r="F1811" s="28" t="s">
        <v>738</v>
      </c>
      <c r="G1811" s="21">
        <v>6</v>
      </c>
      <c r="H1811" s="21">
        <v>3</v>
      </c>
      <c r="I1811" s="21">
        <v>6</v>
      </c>
      <c r="J1811" s="267">
        <v>50</v>
      </c>
      <c r="K1811" s="15">
        <v>8.33</v>
      </c>
      <c r="L1811" s="1003" t="s">
        <v>7234</v>
      </c>
    </row>
    <row r="1812" spans="1:12" ht="25.2" customHeight="1">
      <c r="A1812" s="21" t="s">
        <v>7377</v>
      </c>
      <c r="B1812" s="21" t="s">
        <v>4239</v>
      </c>
      <c r="C1812" s="21" t="s">
        <v>1044</v>
      </c>
      <c r="D1812" s="21" t="s">
        <v>7398</v>
      </c>
      <c r="E1812" s="21" t="s">
        <v>4249</v>
      </c>
      <c r="F1812" s="28" t="s">
        <v>738</v>
      </c>
      <c r="G1812" s="21">
        <v>6</v>
      </c>
      <c r="H1812" s="21">
        <v>3</v>
      </c>
      <c r="I1812" s="21">
        <v>6</v>
      </c>
      <c r="J1812" s="267">
        <v>50</v>
      </c>
      <c r="K1812" s="15">
        <v>8.33</v>
      </c>
      <c r="L1812" s="1003" t="s">
        <v>7234</v>
      </c>
    </row>
    <row r="1813" spans="1:12" ht="25.2" customHeight="1">
      <c r="A1813" s="21" t="s">
        <v>7377</v>
      </c>
      <c r="B1813" s="21" t="s">
        <v>4239</v>
      </c>
      <c r="C1813" s="21" t="s">
        <v>1044</v>
      </c>
      <c r="D1813" s="21" t="s">
        <v>7399</v>
      </c>
      <c r="E1813" s="21" t="s">
        <v>4247</v>
      </c>
      <c r="F1813" s="28" t="s">
        <v>738</v>
      </c>
      <c r="G1813" s="21">
        <v>6</v>
      </c>
      <c r="H1813" s="21">
        <v>3</v>
      </c>
      <c r="I1813" s="21">
        <v>6</v>
      </c>
      <c r="J1813" s="267">
        <v>50</v>
      </c>
      <c r="K1813" s="15">
        <v>8.33</v>
      </c>
      <c r="L1813" s="1003" t="s">
        <v>7234</v>
      </c>
    </row>
    <row r="1814" spans="1:12" ht="25.2" customHeight="1">
      <c r="A1814" s="21" t="s">
        <v>7377</v>
      </c>
      <c r="B1814" s="21" t="s">
        <v>4239</v>
      </c>
      <c r="C1814" s="21" t="s">
        <v>1044</v>
      </c>
      <c r="D1814" s="21" t="s">
        <v>7400</v>
      </c>
      <c r="E1814" s="21" t="s">
        <v>4324</v>
      </c>
      <c r="F1814" s="28" t="s">
        <v>738</v>
      </c>
      <c r="G1814" s="21">
        <v>6</v>
      </c>
      <c r="H1814" s="21">
        <v>3</v>
      </c>
      <c r="I1814" s="21">
        <v>6</v>
      </c>
      <c r="J1814" s="267">
        <v>50</v>
      </c>
      <c r="K1814" s="15">
        <v>8.33</v>
      </c>
      <c r="L1814" s="1003" t="s">
        <v>7234</v>
      </c>
    </row>
    <row r="1815" spans="1:12" ht="25.2" customHeight="1">
      <c r="A1815" s="21" t="s">
        <v>7377</v>
      </c>
      <c r="B1815" s="21" t="s">
        <v>4239</v>
      </c>
      <c r="C1815" s="21" t="s">
        <v>1044</v>
      </c>
      <c r="D1815" s="21" t="s">
        <v>7401</v>
      </c>
      <c r="E1815" s="21" t="s">
        <v>4326</v>
      </c>
      <c r="F1815" s="28" t="s">
        <v>738</v>
      </c>
      <c r="G1815" s="21">
        <v>6</v>
      </c>
      <c r="H1815" s="21">
        <v>3</v>
      </c>
      <c r="I1815" s="21">
        <v>6</v>
      </c>
      <c r="J1815" s="267">
        <v>50</v>
      </c>
      <c r="K1815" s="15">
        <v>8.33</v>
      </c>
      <c r="L1815" s="1003" t="s">
        <v>7234</v>
      </c>
    </row>
    <row r="1816" spans="1:12" ht="25.2" customHeight="1">
      <c r="A1816" s="21" t="s">
        <v>7374</v>
      </c>
      <c r="B1816" s="21" t="s">
        <v>7402</v>
      </c>
      <c r="C1816" s="21" t="s">
        <v>1044</v>
      </c>
      <c r="D1816" s="21" t="s">
        <v>7403</v>
      </c>
      <c r="E1816" s="21" t="s">
        <v>4366</v>
      </c>
      <c r="F1816" s="28" t="s">
        <v>738</v>
      </c>
      <c r="G1816" s="21">
        <v>3</v>
      </c>
      <c r="H1816" s="21">
        <v>3</v>
      </c>
      <c r="I1816" s="21">
        <v>6</v>
      </c>
      <c r="J1816" s="267">
        <v>50</v>
      </c>
      <c r="K1816" s="15">
        <v>16.66</v>
      </c>
      <c r="L1816" s="1003" t="s">
        <v>7234</v>
      </c>
    </row>
    <row r="1817" spans="1:12" ht="25.2" customHeight="1">
      <c r="A1817" s="21" t="s">
        <v>7377</v>
      </c>
      <c r="B1817" s="21" t="s">
        <v>7402</v>
      </c>
      <c r="C1817" s="21" t="s">
        <v>1044</v>
      </c>
      <c r="D1817" s="21" t="s">
        <v>7404</v>
      </c>
      <c r="E1817" s="21" t="s">
        <v>7405</v>
      </c>
      <c r="F1817" s="28" t="s">
        <v>738</v>
      </c>
      <c r="G1817" s="21">
        <v>3</v>
      </c>
      <c r="H1817" s="21">
        <v>3</v>
      </c>
      <c r="I1817" s="21">
        <v>6</v>
      </c>
      <c r="J1817" s="267">
        <v>50</v>
      </c>
      <c r="K1817" s="15">
        <v>16.66</v>
      </c>
      <c r="L1817" s="1003" t="s">
        <v>7234</v>
      </c>
    </row>
    <row r="1818" spans="1:12" ht="25.2" customHeight="1">
      <c r="A1818" s="21" t="s">
        <v>7377</v>
      </c>
      <c r="B1818" s="21" t="s">
        <v>7402</v>
      </c>
      <c r="C1818" s="21" t="s">
        <v>1044</v>
      </c>
      <c r="D1818" s="21" t="s">
        <v>7406</v>
      </c>
      <c r="E1818" s="21" t="s">
        <v>4370</v>
      </c>
      <c r="F1818" s="28" t="s">
        <v>738</v>
      </c>
      <c r="G1818" s="21">
        <v>3</v>
      </c>
      <c r="H1818" s="21">
        <v>3</v>
      </c>
      <c r="I1818" s="21">
        <v>6</v>
      </c>
      <c r="J1818" s="267">
        <v>50</v>
      </c>
      <c r="K1818" s="15">
        <v>16.66</v>
      </c>
      <c r="L1818" s="1003" t="s">
        <v>7234</v>
      </c>
    </row>
    <row r="1819" spans="1:12" ht="25.2" customHeight="1">
      <c r="A1819" s="21" t="s">
        <v>7377</v>
      </c>
      <c r="B1819" s="21" t="s">
        <v>7402</v>
      </c>
      <c r="C1819" s="21" t="s">
        <v>1044</v>
      </c>
      <c r="D1819" s="21" t="s">
        <v>7407</v>
      </c>
      <c r="E1819" s="21" t="s">
        <v>4372</v>
      </c>
      <c r="F1819" s="28" t="s">
        <v>738</v>
      </c>
      <c r="G1819" s="21">
        <v>3</v>
      </c>
      <c r="H1819" s="21">
        <v>3</v>
      </c>
      <c r="I1819" s="21">
        <v>6</v>
      </c>
      <c r="J1819" s="267">
        <v>50</v>
      </c>
      <c r="K1819" s="15">
        <v>16.66</v>
      </c>
      <c r="L1819" s="1003" t="s">
        <v>7234</v>
      </c>
    </row>
    <row r="1820" spans="1:12" ht="25.2" customHeight="1">
      <c r="A1820" s="21" t="s">
        <v>7377</v>
      </c>
      <c r="B1820" s="21" t="s">
        <v>7402</v>
      </c>
      <c r="C1820" s="21" t="s">
        <v>1044</v>
      </c>
      <c r="D1820" s="21" t="s">
        <v>7408</v>
      </c>
      <c r="E1820" s="21" t="s">
        <v>7409</v>
      </c>
      <c r="F1820" s="28" t="s">
        <v>738</v>
      </c>
      <c r="G1820" s="21">
        <v>3</v>
      </c>
      <c r="H1820" s="21">
        <v>3</v>
      </c>
      <c r="I1820" s="21">
        <v>6</v>
      </c>
      <c r="J1820" s="267">
        <v>50</v>
      </c>
      <c r="K1820" s="15">
        <v>16.66</v>
      </c>
      <c r="L1820" s="1003" t="s">
        <v>7234</v>
      </c>
    </row>
    <row r="1821" spans="1:12" ht="25.2" customHeight="1">
      <c r="A1821" s="21" t="s">
        <v>7410</v>
      </c>
      <c r="B1821" s="21" t="s">
        <v>7411</v>
      </c>
      <c r="C1821" s="21" t="s">
        <v>1044</v>
      </c>
      <c r="D1821" s="21" t="s">
        <v>7412</v>
      </c>
      <c r="E1821" s="21" t="s">
        <v>4340</v>
      </c>
      <c r="F1821" s="28" t="s">
        <v>738</v>
      </c>
      <c r="G1821" s="21">
        <v>9</v>
      </c>
      <c r="H1821" s="21">
        <v>8</v>
      </c>
      <c r="I1821" s="21">
        <v>14</v>
      </c>
      <c r="J1821" s="267">
        <v>50</v>
      </c>
      <c r="K1821" s="15">
        <v>5.55</v>
      </c>
      <c r="L1821" s="1003" t="s">
        <v>7234</v>
      </c>
    </row>
    <row r="1822" spans="1:12" ht="25.2" customHeight="1">
      <c r="A1822" s="21" t="s">
        <v>7413</v>
      </c>
      <c r="B1822" s="21" t="s">
        <v>7411</v>
      </c>
      <c r="C1822" s="21" t="s">
        <v>1044</v>
      </c>
      <c r="D1822" s="21" t="s">
        <v>7414</v>
      </c>
      <c r="E1822" s="21" t="s">
        <v>4342</v>
      </c>
      <c r="F1822" s="28" t="s">
        <v>738</v>
      </c>
      <c r="G1822" s="21">
        <v>9</v>
      </c>
      <c r="H1822" s="21">
        <v>8</v>
      </c>
      <c r="I1822" s="21">
        <v>14</v>
      </c>
      <c r="J1822" s="267">
        <v>50</v>
      </c>
      <c r="K1822" s="15">
        <v>5.55</v>
      </c>
      <c r="L1822" s="1003" t="s">
        <v>7234</v>
      </c>
    </row>
    <row r="1823" spans="1:12" ht="25.2" customHeight="1">
      <c r="A1823" s="21" t="s">
        <v>7415</v>
      </c>
      <c r="B1823" s="21" t="s">
        <v>7411</v>
      </c>
      <c r="C1823" s="21" t="s">
        <v>1044</v>
      </c>
      <c r="D1823" s="21" t="s">
        <v>7416</v>
      </c>
      <c r="E1823" s="21" t="s">
        <v>4344</v>
      </c>
      <c r="F1823" s="28" t="s">
        <v>738</v>
      </c>
      <c r="G1823" s="21">
        <v>9</v>
      </c>
      <c r="H1823" s="21">
        <v>8</v>
      </c>
      <c r="I1823" s="21">
        <v>14</v>
      </c>
      <c r="J1823" s="267">
        <v>50</v>
      </c>
      <c r="K1823" s="15">
        <v>5.55</v>
      </c>
      <c r="L1823" s="1003" t="s">
        <v>7234</v>
      </c>
    </row>
    <row r="1824" spans="1:12" ht="25.2" customHeight="1">
      <c r="A1824" s="21" t="s">
        <v>7413</v>
      </c>
      <c r="B1824" s="21" t="s">
        <v>7411</v>
      </c>
      <c r="C1824" s="21" t="s">
        <v>1044</v>
      </c>
      <c r="D1824" s="21" t="s">
        <v>7417</v>
      </c>
      <c r="E1824" s="21" t="s">
        <v>4346</v>
      </c>
      <c r="F1824" s="28" t="s">
        <v>738</v>
      </c>
      <c r="G1824" s="21">
        <v>9</v>
      </c>
      <c r="H1824" s="21">
        <v>8</v>
      </c>
      <c r="I1824" s="21">
        <v>14</v>
      </c>
      <c r="J1824" s="267">
        <v>50</v>
      </c>
      <c r="K1824" s="15">
        <v>5.55</v>
      </c>
      <c r="L1824" s="1003" t="s">
        <v>7234</v>
      </c>
    </row>
    <row r="1825" spans="1:12" ht="25.2" customHeight="1">
      <c r="A1825" s="21" t="s">
        <v>7413</v>
      </c>
      <c r="B1825" s="21" t="s">
        <v>7411</v>
      </c>
      <c r="C1825" s="21" t="s">
        <v>1044</v>
      </c>
      <c r="D1825" s="21" t="s">
        <v>7418</v>
      </c>
      <c r="E1825" s="21" t="s">
        <v>4348</v>
      </c>
      <c r="F1825" s="28" t="s">
        <v>738</v>
      </c>
      <c r="G1825" s="21">
        <v>9</v>
      </c>
      <c r="H1825" s="21">
        <v>8</v>
      </c>
      <c r="I1825" s="21">
        <v>14</v>
      </c>
      <c r="J1825" s="267">
        <v>50</v>
      </c>
      <c r="K1825" s="15">
        <v>5.55</v>
      </c>
      <c r="L1825" s="1003" t="s">
        <v>7234</v>
      </c>
    </row>
    <row r="1826" spans="1:12" ht="25.2" customHeight="1">
      <c r="A1826" s="21" t="s">
        <v>7419</v>
      </c>
      <c r="B1826" s="21" t="s">
        <v>2482</v>
      </c>
      <c r="C1826" s="21" t="s">
        <v>1044</v>
      </c>
      <c r="D1826" s="21" t="s">
        <v>7420</v>
      </c>
      <c r="E1826" s="21" t="s">
        <v>1592</v>
      </c>
      <c r="F1826" s="28" t="s">
        <v>738</v>
      </c>
      <c r="G1826" s="21">
        <v>3</v>
      </c>
      <c r="H1826" s="21">
        <v>3</v>
      </c>
      <c r="I1826" s="21">
        <v>3</v>
      </c>
      <c r="J1826" s="267">
        <v>50</v>
      </c>
      <c r="K1826" s="15">
        <v>16.66</v>
      </c>
      <c r="L1826" s="1003" t="s">
        <v>7234</v>
      </c>
    </row>
    <row r="1827" spans="1:12" ht="25.2" customHeight="1">
      <c r="A1827" s="21" t="s">
        <v>7421</v>
      </c>
      <c r="B1827" s="21" t="s">
        <v>2482</v>
      </c>
      <c r="C1827" s="21" t="s">
        <v>1044</v>
      </c>
      <c r="D1827" s="21" t="s">
        <v>7422</v>
      </c>
      <c r="E1827" s="21" t="s">
        <v>7423</v>
      </c>
      <c r="F1827" s="28" t="s">
        <v>738</v>
      </c>
      <c r="G1827" s="21">
        <v>3</v>
      </c>
      <c r="H1827" s="21">
        <v>3</v>
      </c>
      <c r="I1827" s="21">
        <v>3</v>
      </c>
      <c r="J1827" s="267">
        <v>50</v>
      </c>
      <c r="K1827" s="15">
        <v>16.66</v>
      </c>
      <c r="L1827" s="1003" t="s">
        <v>7234</v>
      </c>
    </row>
    <row r="1828" spans="1:12" ht="25.2" customHeight="1">
      <c r="A1828" s="21" t="s">
        <v>7424</v>
      </c>
      <c r="B1828" s="21" t="s">
        <v>7425</v>
      </c>
      <c r="C1828" s="21" t="s">
        <v>1044</v>
      </c>
      <c r="D1828" s="21" t="s">
        <v>7420</v>
      </c>
      <c r="E1828" s="21" t="s">
        <v>1592</v>
      </c>
      <c r="F1828" s="28" t="s">
        <v>738</v>
      </c>
      <c r="G1828" s="21">
        <v>7</v>
      </c>
      <c r="H1828" s="21">
        <v>7</v>
      </c>
      <c r="I1828" s="21">
        <v>7</v>
      </c>
      <c r="J1828" s="267">
        <v>50</v>
      </c>
      <c r="K1828" s="337">
        <v>7.14</v>
      </c>
      <c r="L1828" s="1003" t="s">
        <v>7234</v>
      </c>
    </row>
    <row r="1829" spans="1:12" ht="25.2" customHeight="1">
      <c r="A1829" s="21" t="s">
        <v>7426</v>
      </c>
      <c r="B1829" s="21" t="s">
        <v>7427</v>
      </c>
      <c r="C1829" s="21" t="s">
        <v>1044</v>
      </c>
      <c r="D1829" s="21" t="s">
        <v>7428</v>
      </c>
      <c r="E1829" s="21" t="s">
        <v>7429</v>
      </c>
      <c r="F1829" s="28" t="s">
        <v>738</v>
      </c>
      <c r="G1829" s="21">
        <v>7</v>
      </c>
      <c r="H1829" s="21">
        <v>7</v>
      </c>
      <c r="I1829" s="21">
        <v>8</v>
      </c>
      <c r="J1829" s="267">
        <v>50</v>
      </c>
      <c r="K1829" s="337">
        <v>7.14</v>
      </c>
      <c r="L1829" s="1003" t="s">
        <v>7234</v>
      </c>
    </row>
    <row r="1830" spans="1:12" ht="25.2" customHeight="1">
      <c r="A1830" s="21" t="s">
        <v>7430</v>
      </c>
      <c r="B1830" s="21" t="s">
        <v>4070</v>
      </c>
      <c r="C1830" s="21" t="s">
        <v>1044</v>
      </c>
      <c r="D1830" s="21" t="s">
        <v>7431</v>
      </c>
      <c r="E1830" s="21" t="s">
        <v>4072</v>
      </c>
      <c r="F1830" s="28" t="s">
        <v>738</v>
      </c>
      <c r="G1830" s="21">
        <v>9</v>
      </c>
      <c r="H1830" s="21">
        <v>9</v>
      </c>
      <c r="I1830" s="21">
        <v>13</v>
      </c>
      <c r="J1830" s="267">
        <v>50</v>
      </c>
      <c r="K1830" s="337">
        <v>5.55</v>
      </c>
      <c r="L1830" s="1003" t="s">
        <v>7234</v>
      </c>
    </row>
    <row r="1831" spans="1:12" ht="25.2" customHeight="1">
      <c r="A1831" s="1097" t="s">
        <v>7432</v>
      </c>
      <c r="B1831" s="1060" t="s">
        <v>520</v>
      </c>
      <c r="C1831" s="1060" t="s">
        <v>1044</v>
      </c>
      <c r="D1831" s="1060" t="s">
        <v>7433</v>
      </c>
      <c r="E1831" s="1098" t="s">
        <v>522</v>
      </c>
      <c r="F1831" s="1060" t="s">
        <v>738</v>
      </c>
      <c r="G1831" s="1060">
        <v>8</v>
      </c>
      <c r="H1831" s="1060">
        <v>7</v>
      </c>
      <c r="I1831" s="1060">
        <v>8</v>
      </c>
      <c r="J1831" s="1099">
        <v>50</v>
      </c>
      <c r="K1831" s="1397">
        <v>6.25</v>
      </c>
      <c r="L1831" s="1000" t="s">
        <v>7192</v>
      </c>
    </row>
    <row r="1832" spans="1:12" ht="25.2" customHeight="1">
      <c r="A1832" s="1100" t="s">
        <v>7434</v>
      </c>
      <c r="B1832" s="1060" t="s">
        <v>4518</v>
      </c>
      <c r="C1832" s="1060" t="s">
        <v>1044</v>
      </c>
      <c r="D1832" s="1060" t="s">
        <v>7435</v>
      </c>
      <c r="E1832" s="1060" t="s">
        <v>7436</v>
      </c>
      <c r="F1832" s="1074" t="s">
        <v>738</v>
      </c>
      <c r="G1832" s="1060">
        <v>2</v>
      </c>
      <c r="H1832" s="1060">
        <v>2</v>
      </c>
      <c r="I1832" s="1060">
        <v>3</v>
      </c>
      <c r="J1832" s="1101">
        <v>50</v>
      </c>
      <c r="K1832" s="1398">
        <v>25</v>
      </c>
      <c r="L1832" s="1000" t="s">
        <v>7192</v>
      </c>
    </row>
    <row r="1833" spans="1:12" ht="25.2" customHeight="1">
      <c r="A1833" s="1100" t="s">
        <v>7437</v>
      </c>
      <c r="B1833" s="1060" t="s">
        <v>7438</v>
      </c>
      <c r="C1833" s="1060" t="s">
        <v>1044</v>
      </c>
      <c r="D1833" s="1060" t="s">
        <v>7439</v>
      </c>
      <c r="E1833" s="1060" t="s">
        <v>490</v>
      </c>
      <c r="F1833" s="1074" t="s">
        <v>738</v>
      </c>
      <c r="G1833" s="1060">
        <v>5</v>
      </c>
      <c r="H1833" s="1060">
        <v>3</v>
      </c>
      <c r="I1833" s="1060">
        <v>5</v>
      </c>
      <c r="J1833" s="1101">
        <v>50</v>
      </c>
      <c r="K1833" s="1398">
        <v>10</v>
      </c>
      <c r="L1833" s="1000" t="s">
        <v>7192</v>
      </c>
    </row>
    <row r="1834" spans="1:12" ht="25.2" customHeight="1">
      <c r="A1834" s="1044" t="s">
        <v>7440</v>
      </c>
      <c r="B1834" s="1044" t="s">
        <v>542</v>
      </c>
      <c r="C1834" s="1047" t="s">
        <v>1044</v>
      </c>
      <c r="D1834" s="1044" t="s">
        <v>7441</v>
      </c>
      <c r="E1834" s="1047" t="s">
        <v>480</v>
      </c>
      <c r="F1834" s="1049" t="s">
        <v>738</v>
      </c>
      <c r="G1834" s="1047">
        <v>9</v>
      </c>
      <c r="H1834" s="1047">
        <v>7</v>
      </c>
      <c r="I1834" s="1047">
        <v>9</v>
      </c>
      <c r="J1834" s="1102">
        <v>50</v>
      </c>
      <c r="K1834" s="1399">
        <v>5.55</v>
      </c>
      <c r="L1834" s="1000" t="s">
        <v>7192</v>
      </c>
    </row>
    <row r="1835" spans="1:12" ht="25.2" customHeight="1">
      <c r="A1835" s="1044" t="s">
        <v>7440</v>
      </c>
      <c r="B1835" s="1044" t="s">
        <v>542</v>
      </c>
      <c r="C1835" s="1047" t="s">
        <v>1044</v>
      </c>
      <c r="D1835" s="1044" t="s">
        <v>7442</v>
      </c>
      <c r="E1835" s="1047" t="s">
        <v>477</v>
      </c>
      <c r="F1835" s="1049" t="s">
        <v>738</v>
      </c>
      <c r="G1835" s="1047">
        <v>9</v>
      </c>
      <c r="H1835" s="1047">
        <v>7</v>
      </c>
      <c r="I1835" s="1047">
        <v>9</v>
      </c>
      <c r="J1835" s="1102">
        <v>50</v>
      </c>
      <c r="K1835" s="1399">
        <v>5.55</v>
      </c>
      <c r="L1835" s="1000" t="s">
        <v>7192</v>
      </c>
    </row>
    <row r="1836" spans="1:12" ht="25.2" customHeight="1">
      <c r="A1836" s="1044" t="s">
        <v>7440</v>
      </c>
      <c r="B1836" s="1044" t="s">
        <v>542</v>
      </c>
      <c r="C1836" s="1047" t="s">
        <v>1044</v>
      </c>
      <c r="D1836" s="1044" t="s">
        <v>7443</v>
      </c>
      <c r="E1836" s="1047" t="s">
        <v>544</v>
      </c>
      <c r="F1836" s="1049" t="s">
        <v>738</v>
      </c>
      <c r="G1836" s="1047">
        <v>9</v>
      </c>
      <c r="H1836" s="1047">
        <v>7</v>
      </c>
      <c r="I1836" s="1047">
        <v>9</v>
      </c>
      <c r="J1836" s="1102">
        <v>50</v>
      </c>
      <c r="K1836" s="1399">
        <v>5.55</v>
      </c>
      <c r="L1836" s="1000" t="s">
        <v>7192</v>
      </c>
    </row>
    <row r="1837" spans="1:12" ht="25.2" customHeight="1">
      <c r="A1837" s="1060" t="s">
        <v>7444</v>
      </c>
      <c r="B1837" s="1060" t="s">
        <v>3021</v>
      </c>
      <c r="C1837" s="1060" t="s">
        <v>1044</v>
      </c>
      <c r="D1837" s="1060" t="s">
        <v>7445</v>
      </c>
      <c r="E1837" s="1060" t="s">
        <v>7446</v>
      </c>
      <c r="F1837" s="1074" t="s">
        <v>738</v>
      </c>
      <c r="G1837" s="1060">
        <v>9</v>
      </c>
      <c r="H1837" s="1060">
        <v>9</v>
      </c>
      <c r="I1837" s="1060">
        <v>9</v>
      </c>
      <c r="J1837" s="1101">
        <v>50</v>
      </c>
      <c r="K1837" s="1398">
        <v>5.55</v>
      </c>
      <c r="L1837" s="1000" t="s">
        <v>7192</v>
      </c>
    </row>
    <row r="1838" spans="1:12" ht="25.2" customHeight="1">
      <c r="A1838" s="1044" t="s">
        <v>7447</v>
      </c>
      <c r="B1838" s="1044" t="s">
        <v>7448</v>
      </c>
      <c r="C1838" s="1047" t="s">
        <v>1044</v>
      </c>
      <c r="D1838" s="1044" t="s">
        <v>7449</v>
      </c>
      <c r="E1838" s="1047" t="s">
        <v>7450</v>
      </c>
      <c r="F1838" s="1049" t="s">
        <v>1171</v>
      </c>
      <c r="G1838" s="1047">
        <v>8</v>
      </c>
      <c r="H1838" s="1047">
        <v>5</v>
      </c>
      <c r="I1838" s="1047">
        <v>8</v>
      </c>
      <c r="J1838" s="1102">
        <v>50</v>
      </c>
      <c r="K1838" s="1399">
        <v>6.25</v>
      </c>
      <c r="L1838" s="1000" t="s">
        <v>7192</v>
      </c>
    </row>
    <row r="1839" spans="1:12" ht="25.2" customHeight="1">
      <c r="A1839" s="238" t="s">
        <v>7451</v>
      </c>
      <c r="B1839" s="238" t="s">
        <v>7452</v>
      </c>
      <c r="C1839" s="238" t="s">
        <v>1044</v>
      </c>
      <c r="D1839" s="238" t="s">
        <v>7453</v>
      </c>
      <c r="E1839" s="1103" t="s">
        <v>2467</v>
      </c>
      <c r="F1839" s="261" t="s">
        <v>1171</v>
      </c>
      <c r="G1839" s="238">
        <v>8</v>
      </c>
      <c r="H1839" s="238">
        <v>8</v>
      </c>
      <c r="I1839" s="238">
        <v>8</v>
      </c>
      <c r="J1839" s="1104">
        <v>50</v>
      </c>
      <c r="K1839" s="256">
        <v>6.25</v>
      </c>
      <c r="L1839" s="1000" t="s">
        <v>7192</v>
      </c>
    </row>
    <row r="1840" spans="1:12" ht="25.2" customHeight="1">
      <c r="A1840" s="238" t="s">
        <v>7451</v>
      </c>
      <c r="B1840" s="238" t="s">
        <v>7452</v>
      </c>
      <c r="C1840" s="238" t="s">
        <v>1044</v>
      </c>
      <c r="D1840" s="238" t="s">
        <v>7454</v>
      </c>
      <c r="E1840" s="1103" t="s">
        <v>7455</v>
      </c>
      <c r="F1840" s="261" t="s">
        <v>1171</v>
      </c>
      <c r="G1840" s="238">
        <v>8</v>
      </c>
      <c r="H1840" s="238">
        <v>8</v>
      </c>
      <c r="I1840" s="238">
        <v>8</v>
      </c>
      <c r="J1840" s="1104">
        <v>50</v>
      </c>
      <c r="K1840" s="256">
        <v>6.25</v>
      </c>
      <c r="L1840" s="1000" t="s">
        <v>7192</v>
      </c>
    </row>
    <row r="1841" spans="1:12" ht="25.2" customHeight="1">
      <c r="A1841" s="238" t="s">
        <v>7451</v>
      </c>
      <c r="B1841" s="238" t="s">
        <v>7452</v>
      </c>
      <c r="C1841" s="238" t="s">
        <v>1044</v>
      </c>
      <c r="D1841" s="238" t="s">
        <v>7456</v>
      </c>
      <c r="E1841" s="1103" t="s">
        <v>7457</v>
      </c>
      <c r="F1841" s="261" t="s">
        <v>1171</v>
      </c>
      <c r="G1841" s="238">
        <v>8</v>
      </c>
      <c r="H1841" s="238">
        <v>8</v>
      </c>
      <c r="I1841" s="238">
        <v>8</v>
      </c>
      <c r="J1841" s="1104">
        <v>50</v>
      </c>
      <c r="K1841" s="256">
        <v>6.25</v>
      </c>
      <c r="L1841" s="1000" t="s">
        <v>7192</v>
      </c>
    </row>
    <row r="1842" spans="1:12" ht="25.2" customHeight="1">
      <c r="A1842" s="1044" t="s">
        <v>7458</v>
      </c>
      <c r="B1842" s="1044" t="s">
        <v>7448</v>
      </c>
      <c r="C1842" s="1047" t="s">
        <v>1044</v>
      </c>
      <c r="D1842" s="1044" t="s">
        <v>7459</v>
      </c>
      <c r="E1842" s="1047" t="s">
        <v>7460</v>
      </c>
      <c r="F1842" s="1049" t="s">
        <v>1171</v>
      </c>
      <c r="G1842" s="1047">
        <v>8</v>
      </c>
      <c r="H1842" s="1047">
        <v>5</v>
      </c>
      <c r="I1842" s="1047">
        <v>8</v>
      </c>
      <c r="J1842" s="1102">
        <v>50</v>
      </c>
      <c r="K1842" s="1399">
        <v>6.25</v>
      </c>
      <c r="L1842" s="1000" t="s">
        <v>7192</v>
      </c>
    </row>
    <row r="1843" spans="1:12" ht="25.2" customHeight="1">
      <c r="A1843" s="1044" t="s">
        <v>7458</v>
      </c>
      <c r="B1843" s="1044" t="s">
        <v>7448</v>
      </c>
      <c r="C1843" s="1047" t="s">
        <v>1044</v>
      </c>
      <c r="D1843" s="1044" t="s">
        <v>7461</v>
      </c>
      <c r="E1843" s="1047" t="s">
        <v>6178</v>
      </c>
      <c r="F1843" s="1049" t="s">
        <v>1171</v>
      </c>
      <c r="G1843" s="1047">
        <v>8</v>
      </c>
      <c r="H1843" s="1047">
        <v>5</v>
      </c>
      <c r="I1843" s="1047">
        <v>8</v>
      </c>
      <c r="J1843" s="1102">
        <v>50</v>
      </c>
      <c r="K1843" s="1399">
        <v>6.25</v>
      </c>
      <c r="L1843" s="1000" t="s">
        <v>7192</v>
      </c>
    </row>
    <row r="1844" spans="1:12" ht="25.2" customHeight="1">
      <c r="A1844" s="1044" t="s">
        <v>7458</v>
      </c>
      <c r="B1844" s="1044" t="s">
        <v>7448</v>
      </c>
      <c r="C1844" s="1047" t="s">
        <v>1044</v>
      </c>
      <c r="D1844" s="1044" t="s">
        <v>7462</v>
      </c>
      <c r="E1844" s="1047" t="s">
        <v>1592</v>
      </c>
      <c r="F1844" s="1049" t="s">
        <v>1171</v>
      </c>
      <c r="G1844" s="1047">
        <v>8</v>
      </c>
      <c r="H1844" s="1047">
        <v>5</v>
      </c>
      <c r="I1844" s="1047">
        <v>8</v>
      </c>
      <c r="J1844" s="1102">
        <v>50</v>
      </c>
      <c r="K1844" s="1399">
        <v>6.25</v>
      </c>
      <c r="L1844" s="1000" t="s">
        <v>7192</v>
      </c>
    </row>
    <row r="1845" spans="1:12" ht="25.2" customHeight="1">
      <c r="A1845" s="1044" t="s">
        <v>7458</v>
      </c>
      <c r="B1845" s="1044" t="s">
        <v>7448</v>
      </c>
      <c r="C1845" s="1047" t="s">
        <v>1044</v>
      </c>
      <c r="D1845" s="1044" t="s">
        <v>7463</v>
      </c>
      <c r="E1845" s="1047" t="s">
        <v>7464</v>
      </c>
      <c r="F1845" s="1049" t="s">
        <v>1171</v>
      </c>
      <c r="G1845" s="1047">
        <v>8</v>
      </c>
      <c r="H1845" s="1047">
        <v>5</v>
      </c>
      <c r="I1845" s="1047">
        <v>8</v>
      </c>
      <c r="J1845" s="1102">
        <v>50</v>
      </c>
      <c r="K1845" s="1399">
        <v>6.25</v>
      </c>
      <c r="L1845" s="1000" t="s">
        <v>7192</v>
      </c>
    </row>
    <row r="1846" spans="1:12" ht="25.2" customHeight="1">
      <c r="A1846" s="1105" t="s">
        <v>7465</v>
      </c>
      <c r="B1846" s="1105" t="s">
        <v>7466</v>
      </c>
      <c r="C1846" s="247" t="s">
        <v>1044</v>
      </c>
      <c r="D1846" s="238" t="s">
        <v>7467</v>
      </c>
      <c r="E1846" s="1106" t="s">
        <v>7468</v>
      </c>
      <c r="F1846" s="261" t="s">
        <v>1171</v>
      </c>
      <c r="G1846" s="238">
        <v>11</v>
      </c>
      <c r="H1846" s="238">
        <v>8</v>
      </c>
      <c r="I1846" s="238">
        <v>13</v>
      </c>
      <c r="J1846" s="1104">
        <v>50</v>
      </c>
      <c r="K1846" s="256">
        <v>4.55</v>
      </c>
      <c r="L1846" s="1000" t="s">
        <v>7192</v>
      </c>
    </row>
    <row r="1847" spans="1:12" ht="25.2" customHeight="1">
      <c r="A1847" s="1107" t="s">
        <v>7469</v>
      </c>
      <c r="B1847" s="1108" t="s">
        <v>7470</v>
      </c>
      <c r="C1847" s="1109" t="s">
        <v>1044</v>
      </c>
      <c r="D1847" s="1108" t="s">
        <v>7471</v>
      </c>
      <c r="E1847" s="1110" t="s">
        <v>7472</v>
      </c>
      <c r="F1847" s="1111" t="s">
        <v>738</v>
      </c>
      <c r="G1847" s="1112">
        <v>9</v>
      </c>
      <c r="H1847" s="1113">
        <v>6</v>
      </c>
      <c r="I1847" s="1114">
        <v>9</v>
      </c>
      <c r="J1847" s="240">
        <v>50</v>
      </c>
      <c r="K1847" s="246">
        <v>5.55</v>
      </c>
      <c r="L1847" s="1000" t="s">
        <v>7192</v>
      </c>
    </row>
    <row r="1848" spans="1:12" ht="25.2" customHeight="1">
      <c r="A1848" s="1115" t="s">
        <v>7432</v>
      </c>
      <c r="B1848" s="1116" t="s">
        <v>520</v>
      </c>
      <c r="C1848" s="1116" t="s">
        <v>1044</v>
      </c>
      <c r="D1848" s="1116" t="s">
        <v>7433</v>
      </c>
      <c r="E1848" s="1116" t="s">
        <v>522</v>
      </c>
      <c r="F1848" s="1116" t="s">
        <v>738</v>
      </c>
      <c r="G1848" s="1116">
        <v>8</v>
      </c>
      <c r="H1848" s="1116">
        <v>7</v>
      </c>
      <c r="I1848" s="1116">
        <v>8</v>
      </c>
      <c r="J1848" s="1116">
        <v>50</v>
      </c>
      <c r="K1848" s="1400">
        <v>6.25</v>
      </c>
      <c r="L1848" s="1117" t="s">
        <v>7198</v>
      </c>
    </row>
    <row r="1849" spans="1:12" ht="25.2" customHeight="1">
      <c r="A1849" s="1118" t="s">
        <v>7473</v>
      </c>
      <c r="B1849" s="1116" t="s">
        <v>7474</v>
      </c>
      <c r="C1849" s="1116" t="s">
        <v>1044</v>
      </c>
      <c r="D1849" s="1116" t="s">
        <v>7475</v>
      </c>
      <c r="E1849" s="1116" t="s">
        <v>7476</v>
      </c>
      <c r="F1849" s="1119" t="s">
        <v>738</v>
      </c>
      <c r="G1849" s="1116">
        <v>6</v>
      </c>
      <c r="H1849" s="1116">
        <v>1</v>
      </c>
      <c r="I1849" s="1116">
        <v>6</v>
      </c>
      <c r="J1849" s="1120">
        <v>50</v>
      </c>
      <c r="K1849" s="1400">
        <v>8.33</v>
      </c>
      <c r="L1849" s="1117" t="s">
        <v>7198</v>
      </c>
    </row>
    <row r="1850" spans="1:12" ht="25.2" customHeight="1">
      <c r="A1850" s="1118" t="s">
        <v>7437</v>
      </c>
      <c r="B1850" s="1116" t="s">
        <v>7438</v>
      </c>
      <c r="C1850" s="1116" t="s">
        <v>1044</v>
      </c>
      <c r="D1850" s="1116" t="s">
        <v>7439</v>
      </c>
      <c r="E1850" s="1116" t="s">
        <v>490</v>
      </c>
      <c r="F1850" s="1119" t="s">
        <v>738</v>
      </c>
      <c r="G1850" s="1116">
        <v>5</v>
      </c>
      <c r="H1850" s="1116">
        <v>3</v>
      </c>
      <c r="I1850" s="1116">
        <v>5</v>
      </c>
      <c r="J1850" s="1120">
        <v>50</v>
      </c>
      <c r="K1850" s="1400">
        <v>10</v>
      </c>
      <c r="L1850" s="1117" t="s">
        <v>7198</v>
      </c>
    </row>
    <row r="1851" spans="1:12" ht="25.2" customHeight="1">
      <c r="A1851" s="1108" t="s">
        <v>7477</v>
      </c>
      <c r="B1851" s="1108" t="s">
        <v>533</v>
      </c>
      <c r="C1851" s="1121" t="s">
        <v>1044</v>
      </c>
      <c r="D1851" s="1108" t="s">
        <v>7478</v>
      </c>
      <c r="E1851" s="1122" t="s">
        <v>7479</v>
      </c>
      <c r="F1851" s="1116" t="s">
        <v>738</v>
      </c>
      <c r="G1851" s="1123">
        <v>10</v>
      </c>
      <c r="H1851" s="1123">
        <v>6</v>
      </c>
      <c r="I1851" s="1124">
        <v>10</v>
      </c>
      <c r="J1851" s="1116">
        <v>50</v>
      </c>
      <c r="K1851" s="1400">
        <v>5</v>
      </c>
      <c r="L1851" s="1117" t="s">
        <v>7198</v>
      </c>
    </row>
    <row r="1852" spans="1:12" ht="25.2" customHeight="1">
      <c r="A1852" s="1108" t="s">
        <v>7477</v>
      </c>
      <c r="B1852" s="1108" t="s">
        <v>533</v>
      </c>
      <c r="C1852" s="1116" t="s">
        <v>1044</v>
      </c>
      <c r="D1852" s="1125" t="s">
        <v>7480</v>
      </c>
      <c r="E1852" s="1122" t="s">
        <v>7481</v>
      </c>
      <c r="F1852" s="1116" t="s">
        <v>738</v>
      </c>
      <c r="G1852" s="1116">
        <v>10</v>
      </c>
      <c r="H1852" s="1116">
        <v>6</v>
      </c>
      <c r="I1852" s="1126">
        <v>10</v>
      </c>
      <c r="J1852" s="1126">
        <v>50</v>
      </c>
      <c r="K1852" s="1401">
        <v>5</v>
      </c>
      <c r="L1852" s="1117" t="s">
        <v>7198</v>
      </c>
    </row>
    <row r="1853" spans="1:12" ht="25.2" customHeight="1">
      <c r="A1853" s="1116" t="s">
        <v>7482</v>
      </c>
      <c r="B1853" s="1116" t="s">
        <v>7483</v>
      </c>
      <c r="C1853" s="1116" t="s">
        <v>1044</v>
      </c>
      <c r="D1853" s="1116" t="s">
        <v>7484</v>
      </c>
      <c r="E1853" s="1116" t="s">
        <v>3683</v>
      </c>
      <c r="F1853" s="1119" t="s">
        <v>738</v>
      </c>
      <c r="G1853" s="1116">
        <v>5</v>
      </c>
      <c r="H1853" s="1116">
        <v>5</v>
      </c>
      <c r="I1853" s="1116">
        <v>5</v>
      </c>
      <c r="J1853" s="1120">
        <v>50</v>
      </c>
      <c r="K1853" s="1400">
        <v>10</v>
      </c>
      <c r="L1853" s="1117" t="s">
        <v>7198</v>
      </c>
    </row>
    <row r="1854" spans="1:12" ht="25.2" customHeight="1">
      <c r="A1854" s="1116" t="s">
        <v>7482</v>
      </c>
      <c r="B1854" s="1116" t="s">
        <v>7483</v>
      </c>
      <c r="C1854" s="1116" t="s">
        <v>1044</v>
      </c>
      <c r="D1854" s="1116" t="s">
        <v>7485</v>
      </c>
      <c r="E1854" s="1116" t="s">
        <v>7486</v>
      </c>
      <c r="F1854" s="1119" t="s">
        <v>738</v>
      </c>
      <c r="G1854" s="1116">
        <v>5</v>
      </c>
      <c r="H1854" s="1116">
        <v>5</v>
      </c>
      <c r="I1854" s="1116">
        <v>5</v>
      </c>
      <c r="J1854" s="1120">
        <v>50</v>
      </c>
      <c r="K1854" s="1400">
        <v>10</v>
      </c>
      <c r="L1854" s="1117" t="s">
        <v>7198</v>
      </c>
    </row>
    <row r="1855" spans="1:12" ht="25.2" customHeight="1">
      <c r="A1855" s="1118" t="s">
        <v>7440</v>
      </c>
      <c r="B1855" s="1116" t="s">
        <v>542</v>
      </c>
      <c r="C1855" s="1116" t="s">
        <v>1044</v>
      </c>
      <c r="D1855" s="1116" t="s">
        <v>7441</v>
      </c>
      <c r="E1855" s="1116" t="s">
        <v>480</v>
      </c>
      <c r="F1855" s="1119" t="s">
        <v>738</v>
      </c>
      <c r="G1855" s="1116">
        <v>9</v>
      </c>
      <c r="H1855" s="1116">
        <v>7</v>
      </c>
      <c r="I1855" s="1116">
        <v>9</v>
      </c>
      <c r="J1855" s="1120">
        <v>50</v>
      </c>
      <c r="K1855" s="1400">
        <v>5.55</v>
      </c>
      <c r="L1855" s="1117" t="s">
        <v>7198</v>
      </c>
    </row>
    <row r="1856" spans="1:12" ht="25.2" customHeight="1">
      <c r="A1856" s="1118" t="s">
        <v>7440</v>
      </c>
      <c r="B1856" s="1116" t="s">
        <v>542</v>
      </c>
      <c r="C1856" s="1116" t="s">
        <v>1044</v>
      </c>
      <c r="D1856" s="1116" t="s">
        <v>7442</v>
      </c>
      <c r="E1856" s="1116" t="s">
        <v>477</v>
      </c>
      <c r="F1856" s="1119" t="s">
        <v>738</v>
      </c>
      <c r="G1856" s="1116">
        <v>9</v>
      </c>
      <c r="H1856" s="1116">
        <v>7</v>
      </c>
      <c r="I1856" s="1116">
        <v>9</v>
      </c>
      <c r="J1856" s="1120">
        <v>50</v>
      </c>
      <c r="K1856" s="1400">
        <v>5.55</v>
      </c>
      <c r="L1856" s="1117" t="s">
        <v>7198</v>
      </c>
    </row>
    <row r="1857" spans="1:12" ht="25.2" customHeight="1">
      <c r="A1857" s="1116" t="s">
        <v>7440</v>
      </c>
      <c r="B1857" s="1116" t="s">
        <v>542</v>
      </c>
      <c r="C1857" s="1116" t="s">
        <v>1044</v>
      </c>
      <c r="D1857" s="1116" t="s">
        <v>7443</v>
      </c>
      <c r="E1857" s="1116" t="s">
        <v>544</v>
      </c>
      <c r="F1857" s="1119" t="s">
        <v>738</v>
      </c>
      <c r="G1857" s="1116">
        <v>9</v>
      </c>
      <c r="H1857" s="1116">
        <v>7</v>
      </c>
      <c r="I1857" s="1116">
        <v>9</v>
      </c>
      <c r="J1857" s="1120">
        <v>50</v>
      </c>
      <c r="K1857" s="1400">
        <v>5.55</v>
      </c>
      <c r="L1857" s="1117" t="s">
        <v>7198</v>
      </c>
    </row>
    <row r="1858" spans="1:12" ht="25.2" customHeight="1">
      <c r="A1858" s="1118" t="s">
        <v>7444</v>
      </c>
      <c r="B1858" s="1116" t="s">
        <v>3021</v>
      </c>
      <c r="C1858" s="1116" t="s">
        <v>1044</v>
      </c>
      <c r="D1858" s="1116" t="s">
        <v>7445</v>
      </c>
      <c r="E1858" s="1116" t="s">
        <v>7446</v>
      </c>
      <c r="F1858" s="1119" t="s">
        <v>738</v>
      </c>
      <c r="G1858" s="1116">
        <v>9</v>
      </c>
      <c r="H1858" s="1116">
        <v>9</v>
      </c>
      <c r="I1858" s="1116">
        <v>9</v>
      </c>
      <c r="J1858" s="1120">
        <v>50</v>
      </c>
      <c r="K1858" s="1400">
        <v>5.55</v>
      </c>
      <c r="L1858" s="1117" t="s">
        <v>7198</v>
      </c>
    </row>
    <row r="1859" spans="1:12" ht="25.2" customHeight="1">
      <c r="A1859" s="1118" t="s">
        <v>7487</v>
      </c>
      <c r="B1859" s="1116" t="s">
        <v>7488</v>
      </c>
      <c r="C1859" s="1116" t="s">
        <v>1044</v>
      </c>
      <c r="D1859" s="1116" t="s">
        <v>7489</v>
      </c>
      <c r="E1859" s="1116" t="s">
        <v>3933</v>
      </c>
      <c r="F1859" s="1119" t="s">
        <v>738</v>
      </c>
      <c r="G1859" s="1116">
        <v>8</v>
      </c>
      <c r="H1859" s="1116">
        <v>8</v>
      </c>
      <c r="I1859" s="1116">
        <v>8</v>
      </c>
      <c r="J1859" s="1120">
        <v>50</v>
      </c>
      <c r="K1859" s="1400">
        <v>6.25</v>
      </c>
      <c r="L1859" s="1117" t="s">
        <v>7198</v>
      </c>
    </row>
    <row r="1860" spans="1:12" ht="25.2" customHeight="1">
      <c r="A1860" s="1118" t="s">
        <v>7487</v>
      </c>
      <c r="B1860" s="1116" t="s">
        <v>7488</v>
      </c>
      <c r="C1860" s="1116" t="s">
        <v>1044</v>
      </c>
      <c r="D1860" s="1116" t="s">
        <v>7490</v>
      </c>
      <c r="E1860" s="1116" t="s">
        <v>2467</v>
      </c>
      <c r="F1860" s="1119" t="s">
        <v>738</v>
      </c>
      <c r="G1860" s="1116">
        <v>8</v>
      </c>
      <c r="H1860" s="1116">
        <v>8</v>
      </c>
      <c r="I1860" s="1116">
        <v>8</v>
      </c>
      <c r="J1860" s="1120">
        <v>50</v>
      </c>
      <c r="K1860" s="1400">
        <v>6.25</v>
      </c>
      <c r="L1860" s="1117" t="s">
        <v>7198</v>
      </c>
    </row>
    <row r="1861" spans="1:12" ht="25.2" customHeight="1">
      <c r="A1861" s="1118" t="s">
        <v>7487</v>
      </c>
      <c r="B1861" s="1116" t="s">
        <v>7488</v>
      </c>
      <c r="C1861" s="1116" t="s">
        <v>1044</v>
      </c>
      <c r="D1861" s="1116" t="s">
        <v>7491</v>
      </c>
      <c r="E1861" s="1116" t="s">
        <v>3724</v>
      </c>
      <c r="F1861" s="1119" t="s">
        <v>738</v>
      </c>
      <c r="G1861" s="1116">
        <v>8</v>
      </c>
      <c r="H1861" s="1116">
        <v>8</v>
      </c>
      <c r="I1861" s="1116">
        <v>8</v>
      </c>
      <c r="J1861" s="1120">
        <v>50</v>
      </c>
      <c r="K1861" s="1400">
        <v>6.25</v>
      </c>
      <c r="L1861" s="1117" t="s">
        <v>7198</v>
      </c>
    </row>
    <row r="1862" spans="1:12" ht="25.2" customHeight="1">
      <c r="A1862" s="1118" t="s">
        <v>7487</v>
      </c>
      <c r="B1862" s="1116" t="s">
        <v>7488</v>
      </c>
      <c r="C1862" s="1116" t="s">
        <v>1044</v>
      </c>
      <c r="D1862" s="1116" t="s">
        <v>7492</v>
      </c>
      <c r="E1862" s="1116" t="s">
        <v>3936</v>
      </c>
      <c r="F1862" s="1119" t="s">
        <v>738</v>
      </c>
      <c r="G1862" s="1116">
        <v>8</v>
      </c>
      <c r="H1862" s="1116">
        <v>8</v>
      </c>
      <c r="I1862" s="1116">
        <v>8</v>
      </c>
      <c r="J1862" s="1120">
        <v>50</v>
      </c>
      <c r="K1862" s="1400">
        <v>6.25</v>
      </c>
      <c r="L1862" s="1117" t="s">
        <v>7198</v>
      </c>
    </row>
    <row r="1863" spans="1:12" ht="25.2" customHeight="1">
      <c r="A1863" s="1118" t="s">
        <v>7487</v>
      </c>
      <c r="B1863" s="1116" t="s">
        <v>7488</v>
      </c>
      <c r="C1863" s="1116" t="s">
        <v>1044</v>
      </c>
      <c r="D1863" s="1116" t="s">
        <v>7493</v>
      </c>
      <c r="E1863" s="1116" t="s">
        <v>7494</v>
      </c>
      <c r="F1863" s="1119" t="s">
        <v>738</v>
      </c>
      <c r="G1863" s="1116">
        <v>8</v>
      </c>
      <c r="H1863" s="1116">
        <v>8</v>
      </c>
      <c r="I1863" s="1116">
        <v>8</v>
      </c>
      <c r="J1863" s="1120">
        <v>50</v>
      </c>
      <c r="K1863" s="1400">
        <v>6.25</v>
      </c>
      <c r="L1863" s="1117" t="s">
        <v>7198</v>
      </c>
    </row>
    <row r="1864" spans="1:12" ht="25.2" customHeight="1">
      <c r="A1864" s="1118" t="s">
        <v>7495</v>
      </c>
      <c r="B1864" s="1116" t="s">
        <v>7496</v>
      </c>
      <c r="C1864" s="1116" t="s">
        <v>1044</v>
      </c>
      <c r="D1864" s="1116" t="s">
        <v>7497</v>
      </c>
      <c r="E1864" s="1116" t="s">
        <v>4450</v>
      </c>
      <c r="F1864" s="1119" t="s">
        <v>738</v>
      </c>
      <c r="G1864" s="1116">
        <v>5</v>
      </c>
      <c r="H1864" s="1116">
        <v>5</v>
      </c>
      <c r="I1864" s="1116">
        <v>5</v>
      </c>
      <c r="J1864" s="1120">
        <v>50</v>
      </c>
      <c r="K1864" s="1400">
        <v>10</v>
      </c>
      <c r="L1864" s="1117" t="s">
        <v>7198</v>
      </c>
    </row>
    <row r="1865" spans="1:12" ht="25.2" customHeight="1">
      <c r="A1865" s="1118" t="s">
        <v>7495</v>
      </c>
      <c r="B1865" s="1116" t="s">
        <v>7496</v>
      </c>
      <c r="C1865" s="1116" t="s">
        <v>1044</v>
      </c>
      <c r="D1865" s="1116" t="s">
        <v>7498</v>
      </c>
      <c r="E1865" s="1116"/>
      <c r="F1865" s="1119" t="s">
        <v>738</v>
      </c>
      <c r="G1865" s="1116">
        <v>5</v>
      </c>
      <c r="H1865" s="1116">
        <v>5</v>
      </c>
      <c r="I1865" s="1116">
        <v>5</v>
      </c>
      <c r="J1865" s="1120">
        <v>50</v>
      </c>
      <c r="K1865" s="1400">
        <v>10</v>
      </c>
      <c r="L1865" s="1117" t="s">
        <v>7198</v>
      </c>
    </row>
    <row r="1866" spans="1:12" ht="25.2" customHeight="1">
      <c r="A1866" s="1116" t="s">
        <v>7447</v>
      </c>
      <c r="B1866" s="1116" t="s">
        <v>7448</v>
      </c>
      <c r="C1866" s="1116" t="s">
        <v>1044</v>
      </c>
      <c r="D1866" s="1116" t="s">
        <v>7449</v>
      </c>
      <c r="E1866" s="1116" t="s">
        <v>7450</v>
      </c>
      <c r="F1866" s="1119" t="s">
        <v>1171</v>
      </c>
      <c r="G1866" s="1116">
        <v>8</v>
      </c>
      <c r="H1866" s="1116">
        <v>5</v>
      </c>
      <c r="I1866" s="1116">
        <v>8</v>
      </c>
      <c r="J1866" s="1120">
        <v>50</v>
      </c>
      <c r="K1866" s="1400">
        <v>6.25</v>
      </c>
      <c r="L1866" s="1117" t="s">
        <v>7198</v>
      </c>
    </row>
    <row r="1867" spans="1:12" ht="25.2" customHeight="1">
      <c r="A1867" s="1116" t="s">
        <v>7451</v>
      </c>
      <c r="B1867" s="1116" t="s">
        <v>7452</v>
      </c>
      <c r="C1867" s="1116" t="s">
        <v>1044</v>
      </c>
      <c r="D1867" s="1116" t="s">
        <v>7453</v>
      </c>
      <c r="E1867" s="1127" t="s">
        <v>2467</v>
      </c>
      <c r="F1867" s="1119" t="s">
        <v>1171</v>
      </c>
      <c r="G1867" s="1116">
        <v>8</v>
      </c>
      <c r="H1867" s="1116">
        <v>8</v>
      </c>
      <c r="I1867" s="1116">
        <v>8</v>
      </c>
      <c r="J1867" s="1128">
        <v>50</v>
      </c>
      <c r="K1867" s="1400">
        <v>6.25</v>
      </c>
      <c r="L1867" s="1117" t="s">
        <v>7198</v>
      </c>
    </row>
    <row r="1868" spans="1:12" ht="25.2" customHeight="1">
      <c r="A1868" s="1116" t="s">
        <v>7451</v>
      </c>
      <c r="B1868" s="1116" t="s">
        <v>7452</v>
      </c>
      <c r="C1868" s="1116" t="s">
        <v>1044</v>
      </c>
      <c r="D1868" s="1116" t="s">
        <v>7454</v>
      </c>
      <c r="E1868" s="1127" t="s">
        <v>7455</v>
      </c>
      <c r="F1868" s="1119" t="s">
        <v>1171</v>
      </c>
      <c r="G1868" s="1116">
        <v>8</v>
      </c>
      <c r="H1868" s="1116">
        <v>8</v>
      </c>
      <c r="I1868" s="1116">
        <v>8</v>
      </c>
      <c r="J1868" s="1128">
        <v>50</v>
      </c>
      <c r="K1868" s="1400">
        <v>6.25</v>
      </c>
      <c r="L1868" s="1117" t="s">
        <v>7198</v>
      </c>
    </row>
    <row r="1869" spans="1:12" ht="25.2" customHeight="1">
      <c r="A1869" s="1116" t="s">
        <v>7451</v>
      </c>
      <c r="B1869" s="1116" t="s">
        <v>7452</v>
      </c>
      <c r="C1869" s="1116" t="s">
        <v>1044</v>
      </c>
      <c r="D1869" s="1116" t="s">
        <v>7456</v>
      </c>
      <c r="E1869" s="1127" t="s">
        <v>7457</v>
      </c>
      <c r="F1869" s="1119" t="s">
        <v>1171</v>
      </c>
      <c r="G1869" s="1116">
        <v>8</v>
      </c>
      <c r="H1869" s="1116">
        <v>8</v>
      </c>
      <c r="I1869" s="1116">
        <v>8</v>
      </c>
      <c r="J1869" s="1128">
        <v>50</v>
      </c>
      <c r="K1869" s="1400">
        <v>6.25</v>
      </c>
      <c r="L1869" s="1117" t="s">
        <v>7198</v>
      </c>
    </row>
    <row r="1870" spans="1:12" ht="25.2" customHeight="1">
      <c r="A1870" s="1116" t="s">
        <v>7458</v>
      </c>
      <c r="B1870" s="1116" t="s">
        <v>7448</v>
      </c>
      <c r="C1870" s="1116" t="s">
        <v>1044</v>
      </c>
      <c r="D1870" s="1116" t="s">
        <v>7459</v>
      </c>
      <c r="E1870" s="1116" t="s">
        <v>7460</v>
      </c>
      <c r="F1870" s="1119" t="s">
        <v>1171</v>
      </c>
      <c r="G1870" s="1116">
        <v>8</v>
      </c>
      <c r="H1870" s="1116">
        <v>5</v>
      </c>
      <c r="I1870" s="1116">
        <v>8</v>
      </c>
      <c r="J1870" s="1120">
        <v>50</v>
      </c>
      <c r="K1870" s="1400">
        <v>6.25</v>
      </c>
      <c r="L1870" s="1117" t="s">
        <v>7198</v>
      </c>
    </row>
    <row r="1871" spans="1:12" ht="25.2" customHeight="1">
      <c r="A1871" s="1116" t="s">
        <v>7458</v>
      </c>
      <c r="B1871" s="1116" t="s">
        <v>7448</v>
      </c>
      <c r="C1871" s="1116" t="s">
        <v>1044</v>
      </c>
      <c r="D1871" s="1116" t="s">
        <v>7461</v>
      </c>
      <c r="E1871" s="1116" t="s">
        <v>6178</v>
      </c>
      <c r="F1871" s="1119" t="s">
        <v>1171</v>
      </c>
      <c r="G1871" s="1116">
        <v>8</v>
      </c>
      <c r="H1871" s="1116">
        <v>5</v>
      </c>
      <c r="I1871" s="1116">
        <v>8</v>
      </c>
      <c r="J1871" s="1120">
        <v>50</v>
      </c>
      <c r="K1871" s="1400">
        <v>6.25</v>
      </c>
      <c r="L1871" s="1117" t="s">
        <v>7198</v>
      </c>
    </row>
    <row r="1872" spans="1:12" ht="25.2" customHeight="1">
      <c r="A1872" s="1116" t="s">
        <v>7458</v>
      </c>
      <c r="B1872" s="1116" t="s">
        <v>7448</v>
      </c>
      <c r="C1872" s="1116" t="s">
        <v>1044</v>
      </c>
      <c r="D1872" s="1116" t="s">
        <v>7462</v>
      </c>
      <c r="E1872" s="1116" t="s">
        <v>1592</v>
      </c>
      <c r="F1872" s="1119" t="s">
        <v>1171</v>
      </c>
      <c r="G1872" s="1116">
        <v>8</v>
      </c>
      <c r="H1872" s="1116">
        <v>5</v>
      </c>
      <c r="I1872" s="1116">
        <v>8</v>
      </c>
      <c r="J1872" s="1120">
        <v>50</v>
      </c>
      <c r="K1872" s="1400">
        <v>6.25</v>
      </c>
      <c r="L1872" s="1117" t="s">
        <v>7198</v>
      </c>
    </row>
    <row r="1873" spans="1:12" ht="25.2" customHeight="1">
      <c r="A1873" s="1116" t="s">
        <v>7458</v>
      </c>
      <c r="B1873" s="1116" t="s">
        <v>7448</v>
      </c>
      <c r="C1873" s="1116" t="s">
        <v>1044</v>
      </c>
      <c r="D1873" s="1116" t="s">
        <v>7463</v>
      </c>
      <c r="E1873" s="1116" t="s">
        <v>7464</v>
      </c>
      <c r="F1873" s="1119" t="s">
        <v>1171</v>
      </c>
      <c r="G1873" s="1116">
        <v>8</v>
      </c>
      <c r="H1873" s="1116">
        <v>5</v>
      </c>
      <c r="I1873" s="1116">
        <v>8</v>
      </c>
      <c r="J1873" s="1120">
        <v>50</v>
      </c>
      <c r="K1873" s="1400">
        <v>6.25</v>
      </c>
      <c r="L1873" s="1117" t="s">
        <v>7198</v>
      </c>
    </row>
    <row r="1874" spans="1:12" ht="25.2" customHeight="1">
      <c r="A1874" s="1116" t="s">
        <v>7447</v>
      </c>
      <c r="B1874" s="1116" t="s">
        <v>7448</v>
      </c>
      <c r="C1874" s="1116" t="s">
        <v>1044</v>
      </c>
      <c r="D1874" s="1116" t="s">
        <v>7449</v>
      </c>
      <c r="E1874" s="1116" t="s">
        <v>7450</v>
      </c>
      <c r="F1874" s="1119" t="s">
        <v>1171</v>
      </c>
      <c r="G1874" s="1116">
        <v>8</v>
      </c>
      <c r="H1874" s="1116">
        <v>5</v>
      </c>
      <c r="I1874" s="1116">
        <v>8</v>
      </c>
      <c r="J1874" s="1120">
        <v>50</v>
      </c>
      <c r="K1874" s="1402">
        <v>6.25</v>
      </c>
      <c r="L1874" s="1129" t="s">
        <v>7200</v>
      </c>
    </row>
    <row r="1875" spans="1:12" ht="25.2" customHeight="1">
      <c r="A1875" s="1116" t="s">
        <v>7451</v>
      </c>
      <c r="B1875" s="1116" t="s">
        <v>7452</v>
      </c>
      <c r="C1875" s="1116" t="s">
        <v>1044</v>
      </c>
      <c r="D1875" s="1116" t="s">
        <v>7453</v>
      </c>
      <c r="E1875" s="1127" t="s">
        <v>2467</v>
      </c>
      <c r="F1875" s="1119" t="s">
        <v>1171</v>
      </c>
      <c r="G1875" s="1116">
        <v>8</v>
      </c>
      <c r="H1875" s="1116">
        <v>8</v>
      </c>
      <c r="I1875" s="1116">
        <v>8</v>
      </c>
      <c r="J1875" s="1120">
        <v>50</v>
      </c>
      <c r="K1875" s="1402">
        <v>6.25</v>
      </c>
      <c r="L1875" s="1129" t="s">
        <v>7200</v>
      </c>
    </row>
    <row r="1876" spans="1:12" ht="25.2" customHeight="1">
      <c r="A1876" s="1116" t="s">
        <v>7451</v>
      </c>
      <c r="B1876" s="1116" t="s">
        <v>7452</v>
      </c>
      <c r="C1876" s="1116" t="s">
        <v>1044</v>
      </c>
      <c r="D1876" s="1116" t="s">
        <v>7454</v>
      </c>
      <c r="E1876" s="1127" t="s">
        <v>7455</v>
      </c>
      <c r="F1876" s="1119" t="s">
        <v>1171</v>
      </c>
      <c r="G1876" s="1116">
        <v>8</v>
      </c>
      <c r="H1876" s="1116">
        <v>8</v>
      </c>
      <c r="I1876" s="1116">
        <v>8</v>
      </c>
      <c r="J1876" s="1120">
        <v>50</v>
      </c>
      <c r="K1876" s="1402">
        <v>6.25</v>
      </c>
      <c r="L1876" s="1129" t="s">
        <v>7200</v>
      </c>
    </row>
    <row r="1877" spans="1:12" ht="25.2" customHeight="1">
      <c r="A1877" s="1116" t="s">
        <v>7451</v>
      </c>
      <c r="B1877" s="1116" t="s">
        <v>7452</v>
      </c>
      <c r="C1877" s="1116" t="s">
        <v>1044</v>
      </c>
      <c r="D1877" s="1116" t="s">
        <v>7456</v>
      </c>
      <c r="E1877" s="1127" t="s">
        <v>7457</v>
      </c>
      <c r="F1877" s="1119" t="s">
        <v>1171</v>
      </c>
      <c r="G1877" s="1116">
        <v>8</v>
      </c>
      <c r="H1877" s="1116">
        <v>8</v>
      </c>
      <c r="I1877" s="1116">
        <v>8</v>
      </c>
      <c r="J1877" s="1120">
        <v>50</v>
      </c>
      <c r="K1877" s="1402">
        <v>6.25</v>
      </c>
      <c r="L1877" s="1129" t="s">
        <v>7200</v>
      </c>
    </row>
    <row r="1878" spans="1:12" ht="25.2" customHeight="1">
      <c r="A1878" s="1116" t="s">
        <v>7458</v>
      </c>
      <c r="B1878" s="1116" t="s">
        <v>7448</v>
      </c>
      <c r="C1878" s="1116" t="s">
        <v>1044</v>
      </c>
      <c r="D1878" s="1116" t="s">
        <v>7459</v>
      </c>
      <c r="E1878" s="1116" t="s">
        <v>7460</v>
      </c>
      <c r="F1878" s="1119" t="s">
        <v>1171</v>
      </c>
      <c r="G1878" s="1116">
        <v>8</v>
      </c>
      <c r="H1878" s="1116">
        <v>5</v>
      </c>
      <c r="I1878" s="1116">
        <v>8</v>
      </c>
      <c r="J1878" s="1120">
        <v>50</v>
      </c>
      <c r="K1878" s="1402">
        <v>6.25</v>
      </c>
      <c r="L1878" s="1129" t="s">
        <v>7200</v>
      </c>
    </row>
    <row r="1879" spans="1:12" ht="25.2" customHeight="1">
      <c r="A1879" s="1116" t="s">
        <v>7458</v>
      </c>
      <c r="B1879" s="1116" t="s">
        <v>7448</v>
      </c>
      <c r="C1879" s="1116" t="s">
        <v>1044</v>
      </c>
      <c r="D1879" s="1116" t="s">
        <v>7461</v>
      </c>
      <c r="E1879" s="1116" t="s">
        <v>6178</v>
      </c>
      <c r="F1879" s="1119" t="s">
        <v>1171</v>
      </c>
      <c r="G1879" s="1116">
        <v>8</v>
      </c>
      <c r="H1879" s="1116">
        <v>5</v>
      </c>
      <c r="I1879" s="1116">
        <v>8</v>
      </c>
      <c r="J1879" s="1120">
        <v>50</v>
      </c>
      <c r="K1879" s="1402">
        <v>6.25</v>
      </c>
      <c r="L1879" s="1129" t="s">
        <v>7200</v>
      </c>
    </row>
    <row r="1880" spans="1:12" ht="25.2" customHeight="1">
      <c r="A1880" s="1116" t="s">
        <v>7458</v>
      </c>
      <c r="B1880" s="1116" t="s">
        <v>7448</v>
      </c>
      <c r="C1880" s="1116" t="s">
        <v>1044</v>
      </c>
      <c r="D1880" s="1116" t="s">
        <v>7462</v>
      </c>
      <c r="E1880" s="1116" t="s">
        <v>1592</v>
      </c>
      <c r="F1880" s="1119" t="s">
        <v>1171</v>
      </c>
      <c r="G1880" s="1116">
        <v>8</v>
      </c>
      <c r="H1880" s="1116">
        <v>5</v>
      </c>
      <c r="I1880" s="1116">
        <v>8</v>
      </c>
      <c r="J1880" s="1120">
        <v>50</v>
      </c>
      <c r="K1880" s="1402">
        <v>6.25</v>
      </c>
      <c r="L1880" s="1129" t="s">
        <v>7200</v>
      </c>
    </row>
    <row r="1881" spans="1:12" ht="25.2" customHeight="1">
      <c r="A1881" s="1116" t="s">
        <v>7458</v>
      </c>
      <c r="B1881" s="1116" t="s">
        <v>7448</v>
      </c>
      <c r="C1881" s="1116" t="s">
        <v>1044</v>
      </c>
      <c r="D1881" s="1116" t="s">
        <v>7463</v>
      </c>
      <c r="E1881" s="1116" t="s">
        <v>7464</v>
      </c>
      <c r="F1881" s="1119" t="s">
        <v>1171</v>
      </c>
      <c r="G1881" s="1116">
        <v>8</v>
      </c>
      <c r="H1881" s="1116">
        <v>5</v>
      </c>
      <c r="I1881" s="1116">
        <v>8</v>
      </c>
      <c r="J1881" s="1120">
        <v>50</v>
      </c>
      <c r="K1881" s="1402">
        <v>6.25</v>
      </c>
      <c r="L1881" s="1129" t="s">
        <v>7200</v>
      </c>
    </row>
    <row r="1882" spans="1:12" ht="25.2" customHeight="1">
      <c r="A1882" s="1130" t="s">
        <v>7499</v>
      </c>
      <c r="B1882" s="1130" t="s">
        <v>7500</v>
      </c>
      <c r="C1882" s="1131" t="s">
        <v>1044</v>
      </c>
      <c r="D1882" s="1132" t="s">
        <v>7501</v>
      </c>
      <c r="E1882" s="1064" t="s">
        <v>4516</v>
      </c>
      <c r="F1882" s="1131" t="s">
        <v>738</v>
      </c>
      <c r="G1882" s="1133">
        <v>5</v>
      </c>
      <c r="H1882" s="1133">
        <v>3</v>
      </c>
      <c r="I1882" s="1134">
        <v>8</v>
      </c>
      <c r="J1882" s="1134">
        <v>50</v>
      </c>
      <c r="K1882" s="1403">
        <v>10</v>
      </c>
      <c r="L1882" s="1129" t="s">
        <v>7200</v>
      </c>
    </row>
    <row r="1883" spans="1:12" ht="25.2" customHeight="1">
      <c r="A1883" s="238" t="s">
        <v>7502</v>
      </c>
      <c r="B1883" s="247" t="s">
        <v>527</v>
      </c>
      <c r="C1883" s="238" t="s">
        <v>1044</v>
      </c>
      <c r="D1883" s="238" t="s">
        <v>7503</v>
      </c>
      <c r="E1883" s="1135" t="s">
        <v>7504</v>
      </c>
      <c r="F1883" s="1135" t="s">
        <v>7504</v>
      </c>
      <c r="G1883" s="239">
        <v>12</v>
      </c>
      <c r="H1883" s="239">
        <v>10</v>
      </c>
      <c r="I1883" s="239">
        <v>12</v>
      </c>
      <c r="J1883" s="240">
        <v>50</v>
      </c>
      <c r="K1883" s="982">
        <v>4.17</v>
      </c>
      <c r="L1883" s="1000" t="s">
        <v>7219</v>
      </c>
    </row>
    <row r="1884" spans="1:12" ht="25.2" customHeight="1">
      <c r="A1884" s="247" t="s">
        <v>7502</v>
      </c>
      <c r="B1884" s="283" t="s">
        <v>527</v>
      </c>
      <c r="C1884" s="247" t="s">
        <v>1044</v>
      </c>
      <c r="D1884" s="238" t="s">
        <v>7505</v>
      </c>
      <c r="E1884" s="238" t="s">
        <v>7506</v>
      </c>
      <c r="F1884" s="261" t="s">
        <v>7506</v>
      </c>
      <c r="G1884" s="350">
        <v>12</v>
      </c>
      <c r="H1884" s="350">
        <v>10</v>
      </c>
      <c r="I1884" s="350">
        <v>12</v>
      </c>
      <c r="J1884" s="1104">
        <v>50</v>
      </c>
      <c r="K1884" s="982">
        <v>4.17</v>
      </c>
      <c r="L1884" s="1000" t="s">
        <v>7219</v>
      </c>
    </row>
    <row r="1885" spans="1:12" ht="25.2" customHeight="1">
      <c r="A1885" s="1107" t="s">
        <v>7507</v>
      </c>
      <c r="B1885" s="1108" t="s">
        <v>527</v>
      </c>
      <c r="C1885" s="1109" t="s">
        <v>1044</v>
      </c>
      <c r="D1885" s="1136" t="s">
        <v>7508</v>
      </c>
      <c r="E1885" s="1137" t="s">
        <v>502</v>
      </c>
      <c r="F1885" s="1138" t="s">
        <v>1171</v>
      </c>
      <c r="G1885" s="1139">
        <v>12</v>
      </c>
      <c r="H1885" s="1140">
        <v>7</v>
      </c>
      <c r="I1885" s="1114">
        <v>12</v>
      </c>
      <c r="J1885" s="240">
        <v>50</v>
      </c>
      <c r="K1885" s="982">
        <v>4.17</v>
      </c>
      <c r="L1885" s="1000" t="s">
        <v>7219</v>
      </c>
    </row>
    <row r="1886" spans="1:12" ht="25.2" customHeight="1">
      <c r="A1886" s="1141" t="s">
        <v>7509</v>
      </c>
      <c r="B1886" s="1141" t="s">
        <v>7470</v>
      </c>
      <c r="C1886" s="254" t="s">
        <v>1044</v>
      </c>
      <c r="D1886" s="1141" t="s">
        <v>7471</v>
      </c>
      <c r="E1886" s="258" t="s">
        <v>7472</v>
      </c>
      <c r="F1886" s="247" t="s">
        <v>738</v>
      </c>
      <c r="G1886" s="248">
        <v>9</v>
      </c>
      <c r="H1886" s="1142">
        <v>6</v>
      </c>
      <c r="I1886" s="249">
        <v>9</v>
      </c>
      <c r="J1886" s="240">
        <v>50</v>
      </c>
      <c r="K1886" s="246">
        <v>5.56</v>
      </c>
      <c r="L1886" s="1003" t="s">
        <v>7222</v>
      </c>
    </row>
    <row r="1887" spans="1:12" ht="25.2" customHeight="1">
      <c r="A1887" s="12" t="s">
        <v>7510</v>
      </c>
      <c r="B1887" s="59" t="s">
        <v>7511</v>
      </c>
      <c r="C1887" s="13" t="s">
        <v>1044</v>
      </c>
      <c r="D1887" s="12" t="s">
        <v>7512</v>
      </c>
      <c r="E1887" s="12" t="s">
        <v>7513</v>
      </c>
      <c r="F1887" s="12" t="s">
        <v>7514</v>
      </c>
      <c r="G1887" s="106">
        <v>4</v>
      </c>
      <c r="H1887" s="106">
        <v>3</v>
      </c>
      <c r="I1887" s="106">
        <v>8</v>
      </c>
      <c r="J1887" s="60">
        <v>50</v>
      </c>
      <c r="K1887" s="337">
        <v>7.14</v>
      </c>
      <c r="L1887" s="1143" t="s">
        <v>7210</v>
      </c>
    </row>
    <row r="1888" spans="1:12" ht="25.2" customHeight="1">
      <c r="A1888" s="1144" t="s">
        <v>7515</v>
      </c>
      <c r="B1888" s="1145" t="s">
        <v>7516</v>
      </c>
      <c r="C1888" s="1146" t="s">
        <v>1044</v>
      </c>
      <c r="D1888" s="1145" t="s">
        <v>7517</v>
      </c>
      <c r="E1888" s="1145" t="s">
        <v>7518</v>
      </c>
      <c r="F1888" s="1145" t="s">
        <v>7519</v>
      </c>
      <c r="G1888" s="1060">
        <v>5</v>
      </c>
      <c r="H1888" s="1060">
        <v>2</v>
      </c>
      <c r="I1888" s="1060">
        <v>5</v>
      </c>
      <c r="J1888" s="1099">
        <v>50</v>
      </c>
      <c r="K1888" s="1199">
        <v>10</v>
      </c>
      <c r="L1888" s="1027" t="s">
        <v>7211</v>
      </c>
    </row>
    <row r="1889" spans="1:12" ht="25.2" customHeight="1">
      <c r="A1889" s="238" t="s">
        <v>7520</v>
      </c>
      <c r="B1889" s="247" t="s">
        <v>1464</v>
      </c>
      <c r="C1889" s="238" t="s">
        <v>1044</v>
      </c>
      <c r="D1889" s="238" t="s">
        <v>7521</v>
      </c>
      <c r="E1889" s="1135" t="s">
        <v>7522</v>
      </c>
      <c r="F1889" s="238" t="s">
        <v>561</v>
      </c>
      <c r="G1889" s="239">
        <v>8</v>
      </c>
      <c r="H1889" s="239">
        <v>6</v>
      </c>
      <c r="I1889" s="239">
        <v>8</v>
      </c>
      <c r="J1889" s="240">
        <v>50</v>
      </c>
      <c r="K1889" s="251">
        <v>6.25</v>
      </c>
      <c r="L1889" s="1028" t="s">
        <v>7266</v>
      </c>
    </row>
    <row r="1890" spans="1:12" ht="25.2" customHeight="1">
      <c r="A1890" s="247" t="s">
        <v>7523</v>
      </c>
      <c r="B1890" s="283" t="s">
        <v>7524</v>
      </c>
      <c r="C1890" s="247" t="s">
        <v>1044</v>
      </c>
      <c r="D1890" s="238" t="s">
        <v>7525</v>
      </c>
      <c r="E1890" s="238" t="s">
        <v>7526</v>
      </c>
      <c r="F1890" s="261" t="s">
        <v>561</v>
      </c>
      <c r="G1890" s="350">
        <v>1</v>
      </c>
      <c r="H1890" s="350">
        <v>1</v>
      </c>
      <c r="I1890" s="350">
        <v>1</v>
      </c>
      <c r="J1890" s="1104">
        <v>50</v>
      </c>
      <c r="K1890" s="253">
        <v>50</v>
      </c>
      <c r="L1890" s="1028" t="s">
        <v>7266</v>
      </c>
    </row>
    <row r="1891" spans="1:12" ht="25.2" customHeight="1">
      <c r="A1891" s="238" t="s">
        <v>7527</v>
      </c>
      <c r="B1891" s="247" t="s">
        <v>7528</v>
      </c>
      <c r="C1891" s="247" t="s">
        <v>1044</v>
      </c>
      <c r="D1891" s="238" t="s">
        <v>7529</v>
      </c>
      <c r="E1891" s="238" t="s">
        <v>7530</v>
      </c>
      <c r="F1891" s="261" t="s">
        <v>561</v>
      </c>
      <c r="G1891" s="238">
        <v>3</v>
      </c>
      <c r="H1891" s="238">
        <v>3</v>
      </c>
      <c r="I1891" s="238">
        <v>3</v>
      </c>
      <c r="J1891" s="1104">
        <v>50</v>
      </c>
      <c r="K1891" s="253">
        <v>16.66</v>
      </c>
      <c r="L1891" s="1028" t="s">
        <v>7266</v>
      </c>
    </row>
    <row r="1892" spans="1:12" ht="25.2" customHeight="1">
      <c r="A1892" s="1107" t="s">
        <v>7469</v>
      </c>
      <c r="B1892" s="1108" t="s">
        <v>7470</v>
      </c>
      <c r="C1892" s="1109" t="s">
        <v>1044</v>
      </c>
      <c r="D1892" s="1108" t="s">
        <v>7471</v>
      </c>
      <c r="E1892" s="1147" t="s">
        <v>7472</v>
      </c>
      <c r="F1892" s="1138" t="s">
        <v>738</v>
      </c>
      <c r="G1892" s="1139">
        <v>9</v>
      </c>
      <c r="H1892" s="1140">
        <v>6</v>
      </c>
      <c r="I1892" s="1114">
        <v>9</v>
      </c>
      <c r="J1892" s="240">
        <v>50</v>
      </c>
      <c r="K1892" s="251">
        <v>5.56</v>
      </c>
      <c r="L1892" s="1028" t="s">
        <v>7290</v>
      </c>
    </row>
    <row r="1893" spans="1:12" s="1151" customFormat="1" ht="25.2" customHeight="1">
      <c r="A1893" s="1148" t="s">
        <v>7531</v>
      </c>
      <c r="B1893" s="1148" t="s">
        <v>7532</v>
      </c>
      <c r="C1893" s="1148" t="s">
        <v>1044</v>
      </c>
      <c r="D1893" s="1148" t="s">
        <v>7533</v>
      </c>
      <c r="E1893" s="1148" t="s">
        <v>7534</v>
      </c>
      <c r="F1893" s="1148" t="s">
        <v>7535</v>
      </c>
      <c r="G1893" s="1148">
        <v>12</v>
      </c>
      <c r="H1893" s="1148">
        <v>7</v>
      </c>
      <c r="I1893" s="1148">
        <v>14</v>
      </c>
      <c r="J1893" s="1149">
        <v>50</v>
      </c>
      <c r="K1893" s="1404">
        <f t="shared" ref="K1893:K1911" si="31">J1893/G1893</f>
        <v>4.166666666666667</v>
      </c>
      <c r="L1893" s="1150" t="s">
        <v>7204</v>
      </c>
    </row>
    <row r="1894" spans="1:12" s="1151" customFormat="1" ht="25.2" customHeight="1">
      <c r="A1894" s="1148" t="s">
        <v>7536</v>
      </c>
      <c r="B1894" s="1148" t="s">
        <v>7532</v>
      </c>
      <c r="C1894" s="1148" t="s">
        <v>1044</v>
      </c>
      <c r="D1894" s="1148" t="s">
        <v>7537</v>
      </c>
      <c r="E1894" s="1148" t="s">
        <v>4346</v>
      </c>
      <c r="F1894" s="1148" t="s">
        <v>738</v>
      </c>
      <c r="G1894" s="1148">
        <v>12</v>
      </c>
      <c r="H1894" s="1148">
        <v>7</v>
      </c>
      <c r="I1894" s="1148">
        <v>14</v>
      </c>
      <c r="J1894" s="1152">
        <v>50</v>
      </c>
      <c r="K1894" s="1404">
        <f t="shared" si="31"/>
        <v>4.166666666666667</v>
      </c>
      <c r="L1894" s="1150" t="s">
        <v>7204</v>
      </c>
    </row>
    <row r="1895" spans="1:12" s="1151" customFormat="1" ht="25.2" customHeight="1">
      <c r="A1895" s="1148" t="s">
        <v>7538</v>
      </c>
      <c r="B1895" s="1148" t="s">
        <v>7532</v>
      </c>
      <c r="C1895" s="1148" t="s">
        <v>1044</v>
      </c>
      <c r="D1895" s="1148" t="s">
        <v>7539</v>
      </c>
      <c r="E1895" s="1148" t="s">
        <v>4344</v>
      </c>
      <c r="F1895" s="1153" t="s">
        <v>738</v>
      </c>
      <c r="G1895" s="1148">
        <v>12</v>
      </c>
      <c r="H1895" s="1148">
        <v>7</v>
      </c>
      <c r="I1895" s="1148">
        <v>14</v>
      </c>
      <c r="J1895" s="1152">
        <v>50</v>
      </c>
      <c r="K1895" s="1404">
        <f t="shared" si="31"/>
        <v>4.166666666666667</v>
      </c>
      <c r="L1895" s="1150" t="s">
        <v>7204</v>
      </c>
    </row>
    <row r="1896" spans="1:12" s="1151" customFormat="1" ht="25.2" customHeight="1">
      <c r="A1896" s="1148" t="s">
        <v>7538</v>
      </c>
      <c r="B1896" s="1148" t="s">
        <v>7532</v>
      </c>
      <c r="C1896" s="1148" t="s">
        <v>1044</v>
      </c>
      <c r="D1896" s="1148" t="s">
        <v>7540</v>
      </c>
      <c r="E1896" s="1148" t="s">
        <v>4340</v>
      </c>
      <c r="F1896" s="1153" t="s">
        <v>7541</v>
      </c>
      <c r="G1896" s="1148">
        <v>12</v>
      </c>
      <c r="H1896" s="1148">
        <v>7</v>
      </c>
      <c r="I1896" s="1148">
        <v>14</v>
      </c>
      <c r="J1896" s="1152">
        <v>50</v>
      </c>
      <c r="K1896" s="1404">
        <f t="shared" si="31"/>
        <v>4.166666666666667</v>
      </c>
      <c r="L1896" s="1150" t="s">
        <v>7204</v>
      </c>
    </row>
    <row r="1897" spans="1:12" s="1151" customFormat="1" ht="25.2" customHeight="1">
      <c r="A1897" s="1148" t="s">
        <v>7538</v>
      </c>
      <c r="B1897" s="1148" t="s">
        <v>7532</v>
      </c>
      <c r="C1897" s="1148" t="s">
        <v>1044</v>
      </c>
      <c r="D1897" s="1148" t="s">
        <v>7542</v>
      </c>
      <c r="E1897" s="1148" t="s">
        <v>4348</v>
      </c>
      <c r="F1897" s="1153" t="s">
        <v>7541</v>
      </c>
      <c r="G1897" s="1148">
        <v>12</v>
      </c>
      <c r="H1897" s="1148">
        <v>7</v>
      </c>
      <c r="I1897" s="1148">
        <v>14</v>
      </c>
      <c r="J1897" s="1152">
        <v>50</v>
      </c>
      <c r="K1897" s="1404">
        <f t="shared" si="31"/>
        <v>4.166666666666667</v>
      </c>
      <c r="L1897" s="1150" t="s">
        <v>7204</v>
      </c>
    </row>
    <row r="1898" spans="1:12" s="1151" customFormat="1" ht="25.2" customHeight="1">
      <c r="A1898" s="1148" t="s">
        <v>7543</v>
      </c>
      <c r="B1898" s="1148" t="s">
        <v>7544</v>
      </c>
      <c r="C1898" s="1148" t="s">
        <v>1044</v>
      </c>
      <c r="D1898" s="1148" t="s">
        <v>7545</v>
      </c>
      <c r="E1898" s="1148" t="s">
        <v>7546</v>
      </c>
      <c r="F1898" s="1153" t="s">
        <v>7547</v>
      </c>
      <c r="G1898" s="1148">
        <v>1</v>
      </c>
      <c r="H1898" s="1148">
        <v>1</v>
      </c>
      <c r="I1898" s="1148">
        <v>7</v>
      </c>
      <c r="J1898" s="1152">
        <v>50</v>
      </c>
      <c r="K1898" s="1404">
        <f t="shared" si="31"/>
        <v>50</v>
      </c>
      <c r="L1898" s="1150" t="s">
        <v>7204</v>
      </c>
    </row>
    <row r="1899" spans="1:12" s="1151" customFormat="1" ht="25.2" customHeight="1">
      <c r="A1899" s="1148" t="s">
        <v>7543</v>
      </c>
      <c r="B1899" s="1148" t="s">
        <v>7544</v>
      </c>
      <c r="C1899" s="1148" t="s">
        <v>1044</v>
      </c>
      <c r="D1899" s="1148" t="s">
        <v>7548</v>
      </c>
      <c r="E1899" s="1148" t="s">
        <v>7549</v>
      </c>
      <c r="F1899" s="1153" t="s">
        <v>738</v>
      </c>
      <c r="G1899" s="1148">
        <v>1</v>
      </c>
      <c r="H1899" s="1148">
        <v>1</v>
      </c>
      <c r="I1899" s="1148">
        <v>7</v>
      </c>
      <c r="J1899" s="1152">
        <v>50</v>
      </c>
      <c r="K1899" s="1404">
        <f t="shared" si="31"/>
        <v>50</v>
      </c>
      <c r="L1899" s="1150" t="s">
        <v>7204</v>
      </c>
    </row>
    <row r="1900" spans="1:12" s="1151" customFormat="1" ht="25.2" customHeight="1">
      <c r="A1900" s="1148" t="s">
        <v>7543</v>
      </c>
      <c r="B1900" s="1148" t="s">
        <v>7544</v>
      </c>
      <c r="C1900" s="1148" t="s">
        <v>1044</v>
      </c>
      <c r="D1900" s="1148" t="s">
        <v>7550</v>
      </c>
      <c r="E1900" s="1148" t="s">
        <v>7551</v>
      </c>
      <c r="F1900" s="1153" t="s">
        <v>559</v>
      </c>
      <c r="G1900" s="1148">
        <v>1</v>
      </c>
      <c r="H1900" s="1148">
        <v>1</v>
      </c>
      <c r="I1900" s="1148">
        <v>7</v>
      </c>
      <c r="J1900" s="1152">
        <v>50</v>
      </c>
      <c r="K1900" s="1404">
        <f t="shared" si="31"/>
        <v>50</v>
      </c>
      <c r="L1900" s="1150" t="s">
        <v>7204</v>
      </c>
    </row>
    <row r="1901" spans="1:12" s="1151" customFormat="1" ht="25.2" customHeight="1">
      <c r="A1901" s="1148" t="s">
        <v>7543</v>
      </c>
      <c r="B1901" s="1148" t="s">
        <v>7544</v>
      </c>
      <c r="C1901" s="1148" t="s">
        <v>1044</v>
      </c>
      <c r="D1901" s="1148" t="s">
        <v>7552</v>
      </c>
      <c r="E1901" s="1148" t="s">
        <v>7553</v>
      </c>
      <c r="F1901" s="1153" t="s">
        <v>559</v>
      </c>
      <c r="G1901" s="1148">
        <v>1</v>
      </c>
      <c r="H1901" s="1148">
        <v>1</v>
      </c>
      <c r="I1901" s="1148">
        <v>7</v>
      </c>
      <c r="J1901" s="1152">
        <v>50</v>
      </c>
      <c r="K1901" s="1404">
        <f t="shared" si="31"/>
        <v>50</v>
      </c>
      <c r="L1901" s="1150" t="s">
        <v>7204</v>
      </c>
    </row>
    <row r="1902" spans="1:12" s="1151" customFormat="1" ht="25.2" customHeight="1">
      <c r="A1902" s="1148" t="s">
        <v>7543</v>
      </c>
      <c r="B1902" s="1148" t="s">
        <v>7544</v>
      </c>
      <c r="C1902" s="1148" t="s">
        <v>1044</v>
      </c>
      <c r="D1902" s="1148" t="s">
        <v>7554</v>
      </c>
      <c r="E1902" s="1148" t="s">
        <v>7555</v>
      </c>
      <c r="F1902" s="1153" t="s">
        <v>559</v>
      </c>
      <c r="G1902" s="1148">
        <v>1</v>
      </c>
      <c r="H1902" s="1148">
        <v>1</v>
      </c>
      <c r="I1902" s="1148">
        <v>7</v>
      </c>
      <c r="J1902" s="1152">
        <v>50</v>
      </c>
      <c r="K1902" s="1404">
        <f t="shared" si="31"/>
        <v>50</v>
      </c>
      <c r="L1902" s="1150" t="s">
        <v>7204</v>
      </c>
    </row>
    <row r="1903" spans="1:12" s="1151" customFormat="1" ht="25.2" customHeight="1">
      <c r="A1903" s="1154" t="s">
        <v>7556</v>
      </c>
      <c r="B1903" s="1148" t="s">
        <v>7557</v>
      </c>
      <c r="C1903" s="1148" t="s">
        <v>1044</v>
      </c>
      <c r="D1903" s="1148" t="s">
        <v>7558</v>
      </c>
      <c r="E1903" s="1148" t="s">
        <v>7559</v>
      </c>
      <c r="F1903" s="1153" t="s">
        <v>738</v>
      </c>
      <c r="G1903" s="1148">
        <v>4</v>
      </c>
      <c r="H1903" s="1148">
        <v>2</v>
      </c>
      <c r="I1903" s="1148">
        <v>4</v>
      </c>
      <c r="J1903" s="1152">
        <v>50</v>
      </c>
      <c r="K1903" s="1404">
        <f t="shared" si="31"/>
        <v>12.5</v>
      </c>
      <c r="L1903" s="1150" t="s">
        <v>7204</v>
      </c>
    </row>
    <row r="1904" spans="1:12" s="1151" customFormat="1" ht="25.2" customHeight="1">
      <c r="A1904" s="1154" t="s">
        <v>7556</v>
      </c>
      <c r="B1904" s="1148" t="s">
        <v>7557</v>
      </c>
      <c r="C1904" s="1148" t="s">
        <v>1044</v>
      </c>
      <c r="D1904" s="1155" t="s">
        <v>7560</v>
      </c>
      <c r="E1904" s="1155" t="s">
        <v>7561</v>
      </c>
      <c r="F1904" s="1148" t="s">
        <v>7562</v>
      </c>
      <c r="G1904" s="1156">
        <v>4</v>
      </c>
      <c r="H1904" s="1157">
        <v>2</v>
      </c>
      <c r="I1904" s="1148">
        <v>4</v>
      </c>
      <c r="J1904" s="1148">
        <v>50</v>
      </c>
      <c r="K1904" s="1404">
        <f t="shared" si="31"/>
        <v>12.5</v>
      </c>
      <c r="L1904" s="1150" t="s">
        <v>7204</v>
      </c>
    </row>
    <row r="1905" spans="1:12" s="1151" customFormat="1" ht="25.2" customHeight="1">
      <c r="A1905" s="1148" t="s">
        <v>7563</v>
      </c>
      <c r="B1905" s="1148" t="s">
        <v>7564</v>
      </c>
      <c r="C1905" s="1148" t="s">
        <v>1044</v>
      </c>
      <c r="D1905" s="1148" t="s">
        <v>7565</v>
      </c>
      <c r="E1905" s="1148" t="s">
        <v>7566</v>
      </c>
      <c r="F1905" s="1153" t="s">
        <v>7567</v>
      </c>
      <c r="G1905" s="1148">
        <v>7</v>
      </c>
      <c r="H1905" s="1148">
        <v>1</v>
      </c>
      <c r="I1905" s="1148">
        <v>10</v>
      </c>
      <c r="J1905" s="1152">
        <v>50</v>
      </c>
      <c r="K1905" s="1404">
        <f t="shared" si="31"/>
        <v>7.1428571428571432</v>
      </c>
      <c r="L1905" s="1150" t="s">
        <v>7204</v>
      </c>
    </row>
    <row r="1906" spans="1:12" s="1151" customFormat="1" ht="25.2" customHeight="1">
      <c r="A1906" s="1148" t="s">
        <v>7568</v>
      </c>
      <c r="B1906" s="1148" t="s">
        <v>7569</v>
      </c>
      <c r="C1906" s="1148" t="s">
        <v>1044</v>
      </c>
      <c r="D1906" s="1148" t="s">
        <v>7565</v>
      </c>
      <c r="E1906" s="1148" t="s">
        <v>7566</v>
      </c>
      <c r="F1906" s="1153" t="s">
        <v>7567</v>
      </c>
      <c r="G1906" s="1148">
        <v>5</v>
      </c>
      <c r="H1906" s="1148">
        <v>1</v>
      </c>
      <c r="I1906" s="1148">
        <v>7</v>
      </c>
      <c r="J1906" s="1152">
        <v>50</v>
      </c>
      <c r="K1906" s="1404">
        <f t="shared" si="31"/>
        <v>10</v>
      </c>
      <c r="L1906" s="1150" t="s">
        <v>7204</v>
      </c>
    </row>
    <row r="1907" spans="1:12" s="1151" customFormat="1" ht="25.2" customHeight="1">
      <c r="A1907" s="1148" t="s">
        <v>7570</v>
      </c>
      <c r="B1907" s="1148" t="s">
        <v>7571</v>
      </c>
      <c r="C1907" s="1148" t="s">
        <v>1044</v>
      </c>
      <c r="D1907" s="1148" t="s">
        <v>7572</v>
      </c>
      <c r="E1907" s="1148" t="s">
        <v>7573</v>
      </c>
      <c r="F1907" s="1153" t="s">
        <v>7567</v>
      </c>
      <c r="G1907" s="1148">
        <v>6</v>
      </c>
      <c r="H1907" s="1148">
        <v>1</v>
      </c>
      <c r="I1907" s="1148">
        <v>8</v>
      </c>
      <c r="J1907" s="1152">
        <v>50</v>
      </c>
      <c r="K1907" s="1404">
        <f t="shared" si="31"/>
        <v>8.3333333333333339</v>
      </c>
      <c r="L1907" s="1150" t="s">
        <v>7204</v>
      </c>
    </row>
    <row r="1908" spans="1:12" s="1151" customFormat="1" ht="25.2" customHeight="1">
      <c r="A1908" s="1148" t="s">
        <v>7574</v>
      </c>
      <c r="B1908" s="1148" t="s">
        <v>7575</v>
      </c>
      <c r="C1908" s="1148" t="s">
        <v>1044</v>
      </c>
      <c r="D1908" s="1148" t="s">
        <v>7576</v>
      </c>
      <c r="E1908" s="1148" t="s">
        <v>7577</v>
      </c>
      <c r="F1908" s="1153" t="s">
        <v>738</v>
      </c>
      <c r="G1908" s="1148">
        <v>8</v>
      </c>
      <c r="H1908" s="1148">
        <v>1</v>
      </c>
      <c r="I1908" s="1148">
        <v>8</v>
      </c>
      <c r="J1908" s="1152">
        <v>50</v>
      </c>
      <c r="K1908" s="1404">
        <f t="shared" si="31"/>
        <v>6.25</v>
      </c>
      <c r="L1908" s="1150" t="s">
        <v>7204</v>
      </c>
    </row>
    <row r="1909" spans="1:12" s="1151" customFormat="1" ht="25.2" customHeight="1">
      <c r="A1909" s="1148" t="s">
        <v>7578</v>
      </c>
      <c r="B1909" s="1148" t="s">
        <v>7579</v>
      </c>
      <c r="C1909" s="1148" t="s">
        <v>1044</v>
      </c>
      <c r="D1909" s="1148" t="s">
        <v>7580</v>
      </c>
      <c r="E1909" s="1148" t="s">
        <v>7581</v>
      </c>
      <c r="F1909" s="1153" t="s">
        <v>7541</v>
      </c>
      <c r="G1909" s="1148">
        <v>2</v>
      </c>
      <c r="H1909" s="1148">
        <v>2</v>
      </c>
      <c r="I1909" s="1148">
        <v>2</v>
      </c>
      <c r="J1909" s="1152">
        <v>50</v>
      </c>
      <c r="K1909" s="1404">
        <f t="shared" si="31"/>
        <v>25</v>
      </c>
      <c r="L1909" s="1150" t="s">
        <v>7204</v>
      </c>
    </row>
    <row r="1910" spans="1:12" s="1151" customFormat="1" ht="25.2" customHeight="1">
      <c r="A1910" s="1148" t="s">
        <v>7582</v>
      </c>
      <c r="B1910" s="1148" t="s">
        <v>7579</v>
      </c>
      <c r="C1910" s="1148" t="s">
        <v>1044</v>
      </c>
      <c r="D1910" s="1148" t="s">
        <v>7583</v>
      </c>
      <c r="E1910" s="1148" t="s">
        <v>7584</v>
      </c>
      <c r="F1910" s="1153" t="s">
        <v>738</v>
      </c>
      <c r="G1910" s="1148">
        <v>2</v>
      </c>
      <c r="H1910" s="1148">
        <v>2</v>
      </c>
      <c r="I1910" s="1148">
        <v>2</v>
      </c>
      <c r="J1910" s="1152">
        <v>50</v>
      </c>
      <c r="K1910" s="1404">
        <f t="shared" si="31"/>
        <v>25</v>
      </c>
      <c r="L1910" s="1150" t="s">
        <v>7204</v>
      </c>
    </row>
    <row r="1911" spans="1:12" s="1151" customFormat="1" ht="25.2" customHeight="1">
      <c r="A1911" s="1158" t="s">
        <v>7585</v>
      </c>
      <c r="B1911" s="1158" t="s">
        <v>7586</v>
      </c>
      <c r="C1911" s="1148" t="s">
        <v>1044</v>
      </c>
      <c r="D1911" s="1159" t="s">
        <v>7587</v>
      </c>
      <c r="E1911" s="1047" t="s">
        <v>7588</v>
      </c>
      <c r="F1911" s="1153" t="s">
        <v>559</v>
      </c>
      <c r="G1911" s="1047">
        <v>5</v>
      </c>
      <c r="H1911" s="1047">
        <v>4</v>
      </c>
      <c r="I1911" s="1047">
        <v>8</v>
      </c>
      <c r="J1911" s="1102">
        <v>50</v>
      </c>
      <c r="K1911" s="1404">
        <f t="shared" si="31"/>
        <v>10</v>
      </c>
      <c r="L1911" s="1150" t="s">
        <v>7204</v>
      </c>
    </row>
    <row r="1912" spans="1:12" ht="25.2" customHeight="1">
      <c r="A1912" s="1160" t="s">
        <v>7589</v>
      </c>
      <c r="B1912" s="1066" t="s">
        <v>7590</v>
      </c>
      <c r="C1912" s="1066" t="s">
        <v>1044</v>
      </c>
      <c r="D1912" s="153" t="s">
        <v>7591</v>
      </c>
      <c r="E1912" s="1064" t="s">
        <v>7592</v>
      </c>
      <c r="F1912" s="1060" t="s">
        <v>7593</v>
      </c>
      <c r="G1912" s="1060">
        <v>1</v>
      </c>
      <c r="H1912" s="1060">
        <v>1</v>
      </c>
      <c r="I1912" s="1060">
        <v>4</v>
      </c>
      <c r="J1912" s="1099">
        <v>50</v>
      </c>
      <c r="K1912" s="1199">
        <v>50</v>
      </c>
      <c r="L1912" s="1028" t="s">
        <v>7303</v>
      </c>
    </row>
    <row r="1913" spans="1:12" ht="25.2" customHeight="1">
      <c r="A1913" s="1160" t="s">
        <v>7313</v>
      </c>
      <c r="B1913" s="1060" t="s">
        <v>3721</v>
      </c>
      <c r="C1913" s="1066" t="s">
        <v>1044</v>
      </c>
      <c r="D1913" s="1060" t="s">
        <v>7594</v>
      </c>
      <c r="E1913" s="1064" t="s">
        <v>7595</v>
      </c>
      <c r="F1913" s="1060" t="s">
        <v>7593</v>
      </c>
      <c r="G1913" s="1060">
        <v>11</v>
      </c>
      <c r="H1913" s="1060">
        <v>2</v>
      </c>
      <c r="I1913" s="1060">
        <v>11</v>
      </c>
      <c r="J1913" s="1101">
        <v>50</v>
      </c>
      <c r="K1913" s="1199">
        <v>5</v>
      </c>
      <c r="L1913" s="1028" t="s">
        <v>7303</v>
      </c>
    </row>
    <row r="1914" spans="1:12" ht="25.2" customHeight="1">
      <c r="A1914" s="1160" t="s">
        <v>7313</v>
      </c>
      <c r="B1914" s="1060" t="s">
        <v>3721</v>
      </c>
      <c r="C1914" s="1066" t="s">
        <v>1044</v>
      </c>
      <c r="D1914" s="1060" t="s">
        <v>7596</v>
      </c>
      <c r="E1914" s="1064" t="s">
        <v>7597</v>
      </c>
      <c r="F1914" s="1060" t="s">
        <v>7593</v>
      </c>
      <c r="G1914" s="1060">
        <v>11</v>
      </c>
      <c r="H1914" s="1060">
        <v>2</v>
      </c>
      <c r="I1914" s="1060">
        <v>11</v>
      </c>
      <c r="J1914" s="1101">
        <v>50</v>
      </c>
      <c r="K1914" s="1405">
        <v>5</v>
      </c>
      <c r="L1914" s="1028" t="s">
        <v>7303</v>
      </c>
    </row>
    <row r="1915" spans="1:12" ht="25.2" customHeight="1">
      <c r="A1915" s="1160" t="s">
        <v>7313</v>
      </c>
      <c r="B1915" s="1060" t="s">
        <v>3721</v>
      </c>
      <c r="C1915" s="1066" t="s">
        <v>1044</v>
      </c>
      <c r="D1915" s="1060" t="s">
        <v>7598</v>
      </c>
      <c r="E1915" s="1064" t="s">
        <v>7599</v>
      </c>
      <c r="F1915" s="1060" t="s">
        <v>7593</v>
      </c>
      <c r="G1915" s="1060">
        <v>11</v>
      </c>
      <c r="H1915" s="1060">
        <v>2</v>
      </c>
      <c r="I1915" s="1060">
        <v>11</v>
      </c>
      <c r="J1915" s="1101">
        <v>50</v>
      </c>
      <c r="K1915" s="1405">
        <v>5</v>
      </c>
      <c r="L1915" s="1028" t="s">
        <v>7303</v>
      </c>
    </row>
    <row r="1916" spans="1:12" ht="25.2" customHeight="1">
      <c r="A1916" s="1160" t="s">
        <v>7313</v>
      </c>
      <c r="B1916" s="1060" t="s">
        <v>3721</v>
      </c>
      <c r="C1916" s="1066" t="s">
        <v>1044</v>
      </c>
      <c r="D1916" s="1060" t="s">
        <v>4441</v>
      </c>
      <c r="E1916" s="1064" t="s">
        <v>4442</v>
      </c>
      <c r="F1916" s="1060" t="s">
        <v>7593</v>
      </c>
      <c r="G1916" s="1060">
        <v>11</v>
      </c>
      <c r="H1916" s="1060">
        <v>2</v>
      </c>
      <c r="I1916" s="1060">
        <v>11</v>
      </c>
      <c r="J1916" s="1101">
        <v>50</v>
      </c>
      <c r="K1916" s="1405">
        <v>5</v>
      </c>
      <c r="L1916" s="1028" t="s">
        <v>7303</v>
      </c>
    </row>
    <row r="1917" spans="1:12" ht="25.2" customHeight="1">
      <c r="A1917" s="1160" t="s">
        <v>7313</v>
      </c>
      <c r="B1917" s="1060" t="s">
        <v>3721</v>
      </c>
      <c r="C1917" s="1066" t="s">
        <v>1044</v>
      </c>
      <c r="D1917" s="1060" t="s">
        <v>7600</v>
      </c>
      <c r="E1917" s="1064" t="s">
        <v>7601</v>
      </c>
      <c r="F1917" s="1060" t="s">
        <v>7593</v>
      </c>
      <c r="G1917" s="1060">
        <v>11</v>
      </c>
      <c r="H1917" s="1060">
        <v>2</v>
      </c>
      <c r="I1917" s="1060">
        <v>11</v>
      </c>
      <c r="J1917" s="1101">
        <v>50</v>
      </c>
      <c r="K1917" s="1405">
        <v>5</v>
      </c>
      <c r="L1917" s="1028" t="s">
        <v>7303</v>
      </c>
    </row>
    <row r="1918" spans="1:12" ht="25.2" customHeight="1">
      <c r="A1918" s="1035" t="s">
        <v>7602</v>
      </c>
      <c r="B1918" s="1035" t="s">
        <v>7603</v>
      </c>
      <c r="C1918" s="1161" t="s">
        <v>1044</v>
      </c>
      <c r="D1918" s="1035" t="s">
        <v>7604</v>
      </c>
      <c r="E1918" s="1064" t="s">
        <v>7605</v>
      </c>
      <c r="F1918" s="1161" t="s">
        <v>738</v>
      </c>
      <c r="G1918" s="1041">
        <v>3</v>
      </c>
      <c r="H1918" s="1041">
        <v>3</v>
      </c>
      <c r="I1918" s="1041">
        <v>3</v>
      </c>
      <c r="J1918" s="1041">
        <v>50</v>
      </c>
      <c r="K1918" s="1406">
        <f>J1918/3</f>
        <v>16.666666666666668</v>
      </c>
      <c r="L1918" s="1062" t="s">
        <v>7332</v>
      </c>
    </row>
    <row r="1919" spans="1:12" ht="25.2" customHeight="1">
      <c r="A1919" s="343" t="s">
        <v>7606</v>
      </c>
      <c r="B1919" s="343" t="s">
        <v>7607</v>
      </c>
      <c r="C1919" s="343" t="s">
        <v>1044</v>
      </c>
      <c r="D1919" s="1044" t="s">
        <v>7608</v>
      </c>
      <c r="E1919" s="1064" t="s">
        <v>1466</v>
      </c>
      <c r="F1919" s="1162" t="s">
        <v>738</v>
      </c>
      <c r="G1919" s="343">
        <v>6</v>
      </c>
      <c r="H1919" s="343">
        <v>3</v>
      </c>
      <c r="I1919" s="343">
        <v>6</v>
      </c>
      <c r="J1919" s="1163">
        <v>50</v>
      </c>
      <c r="K1919" s="1407">
        <f>J1919/6</f>
        <v>8.3333333333333339</v>
      </c>
      <c r="L1919" s="1062" t="s">
        <v>7332</v>
      </c>
    </row>
    <row r="1920" spans="1:12" ht="25.2" customHeight="1">
      <c r="A1920" s="1107" t="s">
        <v>7477</v>
      </c>
      <c r="B1920" s="1108" t="s">
        <v>533</v>
      </c>
      <c r="C1920" s="1109" t="s">
        <v>1044</v>
      </c>
      <c r="D1920" s="1108" t="s">
        <v>7478</v>
      </c>
      <c r="E1920" s="1164" t="s">
        <v>7479</v>
      </c>
      <c r="F1920" s="1138" t="s">
        <v>738</v>
      </c>
      <c r="G1920" s="1139">
        <v>10</v>
      </c>
      <c r="H1920" s="1140">
        <v>6</v>
      </c>
      <c r="I1920" s="1114">
        <v>10</v>
      </c>
      <c r="J1920" s="341">
        <v>50</v>
      </c>
      <c r="K1920" s="982">
        <f>J1920/10</f>
        <v>5</v>
      </c>
      <c r="L1920" s="1062" t="s">
        <v>7332</v>
      </c>
    </row>
    <row r="1921" spans="1:12" ht="25.2" customHeight="1">
      <c r="A1921" s="1107" t="s">
        <v>7477</v>
      </c>
      <c r="B1921" s="1108" t="s">
        <v>533</v>
      </c>
      <c r="C1921" s="1111" t="s">
        <v>1044</v>
      </c>
      <c r="D1921" s="1165" t="s">
        <v>7480</v>
      </c>
      <c r="E1921" s="1166" t="s">
        <v>7481</v>
      </c>
      <c r="F1921" s="1111" t="s">
        <v>738</v>
      </c>
      <c r="G1921" s="1111">
        <v>10</v>
      </c>
      <c r="H1921" s="1167">
        <v>6</v>
      </c>
      <c r="I1921" s="1168">
        <v>10</v>
      </c>
      <c r="J1921" s="1168">
        <v>50</v>
      </c>
      <c r="K1921" s="1408">
        <f>J1921/10</f>
        <v>5</v>
      </c>
      <c r="L1921" s="1062" t="s">
        <v>7332</v>
      </c>
    </row>
    <row r="1922" spans="1:12" ht="25.2" customHeight="1">
      <c r="A1922" s="343" t="s">
        <v>7606</v>
      </c>
      <c r="B1922" s="343" t="s">
        <v>7607</v>
      </c>
      <c r="C1922" s="343" t="s">
        <v>1044</v>
      </c>
      <c r="D1922" s="1044" t="s">
        <v>7609</v>
      </c>
      <c r="E1922" s="1064" t="s">
        <v>3809</v>
      </c>
      <c r="F1922" s="1162" t="s">
        <v>738</v>
      </c>
      <c r="G1922" s="343">
        <v>6</v>
      </c>
      <c r="H1922" s="343">
        <v>3</v>
      </c>
      <c r="I1922" s="343">
        <v>6</v>
      </c>
      <c r="J1922" s="1163">
        <v>50</v>
      </c>
      <c r="K1922" s="1407">
        <f>J1922/6</f>
        <v>8.3333333333333339</v>
      </c>
      <c r="L1922" s="1062" t="s">
        <v>7332</v>
      </c>
    </row>
    <row r="1923" spans="1:12" s="1036" customFormat="1" ht="25.2" customHeight="1">
      <c r="A1923" s="1107" t="s">
        <v>7507</v>
      </c>
      <c r="B1923" s="1108" t="s">
        <v>527</v>
      </c>
      <c r="C1923" s="1109" t="s">
        <v>1044</v>
      </c>
      <c r="D1923" s="1108" t="s">
        <v>7610</v>
      </c>
      <c r="E1923" s="961" t="s">
        <v>7611</v>
      </c>
      <c r="F1923" s="1138" t="s">
        <v>738</v>
      </c>
      <c r="G1923" s="1139">
        <v>12</v>
      </c>
      <c r="H1923" s="1140">
        <v>7</v>
      </c>
      <c r="I1923" s="1114">
        <v>12</v>
      </c>
      <c r="J1923" s="240">
        <v>50</v>
      </c>
      <c r="K1923" s="251">
        <f t="shared" ref="K1923:K1934" si="32">J1923/I1923</f>
        <v>4.166666666666667</v>
      </c>
      <c r="L1923" s="1035" t="s">
        <v>7333</v>
      </c>
    </row>
    <row r="1924" spans="1:12" s="1036" customFormat="1" ht="25.2" customHeight="1">
      <c r="A1924" s="1107" t="s">
        <v>7507</v>
      </c>
      <c r="B1924" s="1108" t="s">
        <v>527</v>
      </c>
      <c r="C1924" s="1109" t="s">
        <v>1044</v>
      </c>
      <c r="D1924" s="1108" t="s">
        <v>7612</v>
      </c>
      <c r="E1924" s="961" t="s">
        <v>7613</v>
      </c>
      <c r="F1924" s="1138" t="s">
        <v>738</v>
      </c>
      <c r="G1924" s="1139">
        <v>12</v>
      </c>
      <c r="H1924" s="1140">
        <v>7</v>
      </c>
      <c r="I1924" s="1114">
        <v>12</v>
      </c>
      <c r="J1924" s="240">
        <v>50</v>
      </c>
      <c r="K1924" s="251">
        <f t="shared" si="32"/>
        <v>4.166666666666667</v>
      </c>
      <c r="L1924" s="1035" t="s">
        <v>7333</v>
      </c>
    </row>
    <row r="1925" spans="1:12" s="1036" customFormat="1" ht="25.2" customHeight="1">
      <c r="A1925" s="1107" t="s">
        <v>7507</v>
      </c>
      <c r="B1925" s="1108" t="s">
        <v>527</v>
      </c>
      <c r="C1925" s="1109" t="s">
        <v>1044</v>
      </c>
      <c r="D1925" s="1136" t="s">
        <v>7508</v>
      </c>
      <c r="E1925" s="961" t="s">
        <v>502</v>
      </c>
      <c r="F1925" s="1138" t="s">
        <v>1171</v>
      </c>
      <c r="G1925" s="1139">
        <v>12</v>
      </c>
      <c r="H1925" s="1140">
        <v>7</v>
      </c>
      <c r="I1925" s="1114">
        <v>12</v>
      </c>
      <c r="J1925" s="240">
        <v>50</v>
      </c>
      <c r="K1925" s="251">
        <f t="shared" si="32"/>
        <v>4.166666666666667</v>
      </c>
      <c r="L1925" s="1035" t="s">
        <v>7333</v>
      </c>
    </row>
    <row r="1926" spans="1:12" s="1036" customFormat="1" ht="25.2" customHeight="1">
      <c r="A1926" s="238" t="s">
        <v>7614</v>
      </c>
      <c r="B1926" s="247" t="s">
        <v>1464</v>
      </c>
      <c r="C1926" s="247" t="s">
        <v>1044</v>
      </c>
      <c r="D1926" s="238" t="s">
        <v>7615</v>
      </c>
      <c r="E1926" s="1106" t="s">
        <v>1466</v>
      </c>
      <c r="F1926" s="261" t="s">
        <v>738</v>
      </c>
      <c r="G1926" s="238">
        <v>8</v>
      </c>
      <c r="H1926" s="238">
        <v>8</v>
      </c>
      <c r="I1926" s="238">
        <v>8</v>
      </c>
      <c r="J1926" s="1104">
        <v>50</v>
      </c>
      <c r="K1926" s="253">
        <f t="shared" si="32"/>
        <v>6.25</v>
      </c>
      <c r="L1926" s="1035" t="s">
        <v>7333</v>
      </c>
    </row>
    <row r="1927" spans="1:12" s="1036" customFormat="1" ht="25.2" customHeight="1">
      <c r="A1927" s="238" t="s">
        <v>7451</v>
      </c>
      <c r="B1927" s="247" t="s">
        <v>7452</v>
      </c>
      <c r="C1927" s="247" t="s">
        <v>1044</v>
      </c>
      <c r="D1927" s="238" t="s">
        <v>7616</v>
      </c>
      <c r="E1927" s="1106" t="s">
        <v>1592</v>
      </c>
      <c r="F1927" s="261" t="s">
        <v>1171</v>
      </c>
      <c r="G1927" s="238">
        <v>8</v>
      </c>
      <c r="H1927" s="238">
        <v>8</v>
      </c>
      <c r="I1927" s="238">
        <v>8</v>
      </c>
      <c r="J1927" s="1104">
        <v>50</v>
      </c>
      <c r="K1927" s="253">
        <f t="shared" si="32"/>
        <v>6.25</v>
      </c>
      <c r="L1927" s="1035" t="s">
        <v>7333</v>
      </c>
    </row>
    <row r="1928" spans="1:12" s="1036" customFormat="1" ht="25.2" customHeight="1">
      <c r="A1928" s="238" t="s">
        <v>7451</v>
      </c>
      <c r="B1928" s="247" t="s">
        <v>7452</v>
      </c>
      <c r="C1928" s="247" t="s">
        <v>1044</v>
      </c>
      <c r="D1928" s="238" t="s">
        <v>7617</v>
      </c>
      <c r="E1928" s="1106" t="s">
        <v>7618</v>
      </c>
      <c r="F1928" s="261" t="s">
        <v>1171</v>
      </c>
      <c r="G1928" s="238">
        <v>8</v>
      </c>
      <c r="H1928" s="238">
        <v>8</v>
      </c>
      <c r="I1928" s="238">
        <v>8</v>
      </c>
      <c r="J1928" s="1104">
        <v>50</v>
      </c>
      <c r="K1928" s="253">
        <f t="shared" si="32"/>
        <v>6.25</v>
      </c>
      <c r="L1928" s="1035" t="s">
        <v>7333</v>
      </c>
    </row>
    <row r="1929" spans="1:12" s="1036" customFormat="1" ht="25.2" customHeight="1">
      <c r="A1929" s="238" t="s">
        <v>7451</v>
      </c>
      <c r="B1929" s="247" t="s">
        <v>7452</v>
      </c>
      <c r="C1929" s="247" t="s">
        <v>1044</v>
      </c>
      <c r="D1929" s="1017" t="s">
        <v>7453</v>
      </c>
      <c r="E1929" s="1106" t="s">
        <v>2467</v>
      </c>
      <c r="F1929" s="261" t="s">
        <v>1171</v>
      </c>
      <c r="G1929" s="238">
        <v>8</v>
      </c>
      <c r="H1929" s="238">
        <v>8</v>
      </c>
      <c r="I1929" s="238">
        <v>8</v>
      </c>
      <c r="J1929" s="1104">
        <v>50</v>
      </c>
      <c r="K1929" s="253">
        <f t="shared" si="32"/>
        <v>6.25</v>
      </c>
      <c r="L1929" s="1035" t="s">
        <v>7333</v>
      </c>
    </row>
    <row r="1930" spans="1:12" s="1036" customFormat="1" ht="25.2" customHeight="1">
      <c r="A1930" s="238" t="s">
        <v>7451</v>
      </c>
      <c r="B1930" s="247" t="s">
        <v>7452</v>
      </c>
      <c r="C1930" s="247" t="s">
        <v>1044</v>
      </c>
      <c r="D1930" s="238" t="s">
        <v>7454</v>
      </c>
      <c r="E1930" s="1106" t="s">
        <v>7455</v>
      </c>
      <c r="F1930" s="261" t="s">
        <v>1171</v>
      </c>
      <c r="G1930" s="238">
        <v>8</v>
      </c>
      <c r="H1930" s="238">
        <v>8</v>
      </c>
      <c r="I1930" s="238">
        <v>8</v>
      </c>
      <c r="J1930" s="1104">
        <v>50</v>
      </c>
      <c r="K1930" s="253">
        <f t="shared" si="32"/>
        <v>6.25</v>
      </c>
      <c r="L1930" s="1035" t="s">
        <v>7333</v>
      </c>
    </row>
    <row r="1931" spans="1:12" s="1036" customFormat="1" ht="25.2" customHeight="1">
      <c r="A1931" s="238" t="s">
        <v>7451</v>
      </c>
      <c r="B1931" s="247" t="s">
        <v>7452</v>
      </c>
      <c r="C1931" s="247" t="s">
        <v>1044</v>
      </c>
      <c r="D1931" s="238" t="s">
        <v>7619</v>
      </c>
      <c r="E1931" s="1106" t="s">
        <v>7450</v>
      </c>
      <c r="F1931" s="261" t="s">
        <v>1171</v>
      </c>
      <c r="G1931" s="238">
        <v>8</v>
      </c>
      <c r="H1931" s="238">
        <v>8</v>
      </c>
      <c r="I1931" s="238">
        <v>8</v>
      </c>
      <c r="J1931" s="1104">
        <v>50</v>
      </c>
      <c r="K1931" s="253">
        <f t="shared" si="32"/>
        <v>6.25</v>
      </c>
      <c r="L1931" s="1035" t="s">
        <v>7333</v>
      </c>
    </row>
    <row r="1932" spans="1:12" s="1036" customFormat="1" ht="25.2" customHeight="1">
      <c r="A1932" s="238" t="s">
        <v>7451</v>
      </c>
      <c r="B1932" s="247" t="s">
        <v>7452</v>
      </c>
      <c r="C1932" s="247" t="s">
        <v>1044</v>
      </c>
      <c r="D1932" s="238" t="s">
        <v>7620</v>
      </c>
      <c r="E1932" s="1106" t="s">
        <v>7621</v>
      </c>
      <c r="F1932" s="261" t="s">
        <v>1171</v>
      </c>
      <c r="G1932" s="238">
        <v>8</v>
      </c>
      <c r="H1932" s="238">
        <v>8</v>
      </c>
      <c r="I1932" s="238">
        <v>8</v>
      </c>
      <c r="J1932" s="1104">
        <v>50</v>
      </c>
      <c r="K1932" s="253">
        <f t="shared" si="32"/>
        <v>6.25</v>
      </c>
      <c r="L1932" s="1035" t="s">
        <v>7333</v>
      </c>
    </row>
    <row r="1933" spans="1:12" s="1036" customFormat="1" ht="25.2" customHeight="1">
      <c r="A1933" s="238" t="s">
        <v>7451</v>
      </c>
      <c r="B1933" s="247" t="s">
        <v>7452</v>
      </c>
      <c r="C1933" s="247" t="s">
        <v>1044</v>
      </c>
      <c r="D1933" s="238" t="s">
        <v>7622</v>
      </c>
      <c r="E1933" s="1106" t="s">
        <v>7623</v>
      </c>
      <c r="F1933" s="261" t="s">
        <v>1171</v>
      </c>
      <c r="G1933" s="238">
        <v>8</v>
      </c>
      <c r="H1933" s="238">
        <v>8</v>
      </c>
      <c r="I1933" s="238">
        <v>8</v>
      </c>
      <c r="J1933" s="1104">
        <v>50</v>
      </c>
      <c r="K1933" s="253">
        <f t="shared" si="32"/>
        <v>6.25</v>
      </c>
      <c r="L1933" s="1035" t="s">
        <v>7333</v>
      </c>
    </row>
    <row r="1934" spans="1:12" ht="25.2" customHeight="1">
      <c r="A1934" s="238" t="s">
        <v>7451</v>
      </c>
      <c r="B1934" s="247" t="s">
        <v>7452</v>
      </c>
      <c r="C1934" s="247" t="s">
        <v>1044</v>
      </c>
      <c r="D1934" s="238" t="s">
        <v>7456</v>
      </c>
      <c r="E1934" s="1106" t="s">
        <v>7457</v>
      </c>
      <c r="F1934" s="261" t="s">
        <v>1171</v>
      </c>
      <c r="G1934" s="238">
        <v>8</v>
      </c>
      <c r="H1934" s="238">
        <v>8</v>
      </c>
      <c r="I1934" s="238">
        <v>8</v>
      </c>
      <c r="J1934" s="1104">
        <v>50</v>
      </c>
      <c r="K1934" s="253">
        <f t="shared" si="32"/>
        <v>6.25</v>
      </c>
      <c r="L1934" s="1035" t="s">
        <v>7333</v>
      </c>
    </row>
    <row r="1935" spans="1:12" ht="25.2" customHeight="1">
      <c r="A1935" s="1105" t="s">
        <v>7465</v>
      </c>
      <c r="B1935" s="1105" t="s">
        <v>7466</v>
      </c>
      <c r="C1935" s="247" t="s">
        <v>1044</v>
      </c>
      <c r="D1935" s="238" t="s">
        <v>7467</v>
      </c>
      <c r="E1935" s="1106" t="s">
        <v>7468</v>
      </c>
      <c r="F1935" s="261" t="s">
        <v>1171</v>
      </c>
      <c r="G1935" s="238">
        <v>11</v>
      </c>
      <c r="H1935" s="238">
        <v>8</v>
      </c>
      <c r="I1935" s="238">
        <v>13</v>
      </c>
      <c r="J1935" s="1104">
        <v>50</v>
      </c>
      <c r="K1935" s="253">
        <f>J1935/G1935</f>
        <v>4.5454545454545459</v>
      </c>
      <c r="L1935" s="1035" t="s">
        <v>7333</v>
      </c>
    </row>
    <row r="1936" spans="1:12" ht="25.2" customHeight="1">
      <c r="A1936" s="1059" t="s">
        <v>7334</v>
      </c>
      <c r="B1936" s="1058" t="s">
        <v>575</v>
      </c>
      <c r="C1936" s="1170" t="s">
        <v>1044</v>
      </c>
      <c r="D1936" s="238" t="s">
        <v>7624</v>
      </c>
      <c r="E1936" s="1106" t="s">
        <v>7625</v>
      </c>
      <c r="F1936" s="261" t="s">
        <v>1171</v>
      </c>
      <c r="G1936" s="1059">
        <v>5</v>
      </c>
      <c r="H1936" s="1059">
        <v>5</v>
      </c>
      <c r="I1936" s="1059">
        <v>5</v>
      </c>
      <c r="J1936" s="1104">
        <v>50</v>
      </c>
      <c r="K1936" s="253">
        <f>J1936/G1936</f>
        <v>10</v>
      </c>
      <c r="L1936" s="1035" t="s">
        <v>7333</v>
      </c>
    </row>
    <row r="1937" spans="1:12" ht="25.2" customHeight="1">
      <c r="A1937" s="1107" t="s">
        <v>7469</v>
      </c>
      <c r="B1937" s="1108" t="s">
        <v>7470</v>
      </c>
      <c r="C1937" s="1109" t="s">
        <v>1044</v>
      </c>
      <c r="D1937" s="1108" t="s">
        <v>7471</v>
      </c>
      <c r="E1937" s="1147" t="s">
        <v>7472</v>
      </c>
      <c r="F1937" s="1138" t="s">
        <v>738</v>
      </c>
      <c r="G1937" s="1139">
        <v>9</v>
      </c>
      <c r="H1937" s="1140">
        <v>6</v>
      </c>
      <c r="I1937" s="1114">
        <v>9</v>
      </c>
      <c r="J1937" s="240">
        <v>50</v>
      </c>
      <c r="K1937" s="251">
        <f>J1937/G1937</f>
        <v>5.5555555555555554</v>
      </c>
      <c r="L1937" s="1035" t="s">
        <v>7338</v>
      </c>
    </row>
    <row r="1938" spans="1:12" ht="25.2" customHeight="1">
      <c r="A1938" s="1125" t="s">
        <v>7626</v>
      </c>
      <c r="B1938" s="1108" t="s">
        <v>7627</v>
      </c>
      <c r="C1938" s="1111" t="s">
        <v>1044</v>
      </c>
      <c r="D1938" s="1165" t="s">
        <v>7628</v>
      </c>
      <c r="E1938" s="1106" t="s">
        <v>7629</v>
      </c>
      <c r="F1938" s="1111" t="s">
        <v>1171</v>
      </c>
      <c r="G1938" s="1111">
        <v>8</v>
      </c>
      <c r="H1938" s="1167">
        <v>3</v>
      </c>
      <c r="I1938" s="1171">
        <v>8</v>
      </c>
      <c r="J1938" s="1171">
        <v>50</v>
      </c>
      <c r="K1938" s="1409">
        <f>J1938/G1938</f>
        <v>6.25</v>
      </c>
      <c r="L1938" s="1035" t="s">
        <v>7338</v>
      </c>
    </row>
    <row r="1939" spans="1:12" ht="25.2" customHeight="1">
      <c r="A1939" s="1105" t="s">
        <v>7465</v>
      </c>
      <c r="B1939" s="1105" t="s">
        <v>7466</v>
      </c>
      <c r="C1939" s="247" t="s">
        <v>1044</v>
      </c>
      <c r="D1939" s="238" t="s">
        <v>7467</v>
      </c>
      <c r="E1939" s="1106" t="s">
        <v>7468</v>
      </c>
      <c r="F1939" s="261" t="s">
        <v>1171</v>
      </c>
      <c r="G1939" s="238">
        <v>11</v>
      </c>
      <c r="H1939" s="238">
        <v>8</v>
      </c>
      <c r="I1939" s="238">
        <v>13</v>
      </c>
      <c r="J1939" s="1104">
        <v>50</v>
      </c>
      <c r="K1939" s="253">
        <f>J1939/G1939</f>
        <v>4.5454545454545459</v>
      </c>
      <c r="L1939" s="1035" t="s">
        <v>7338</v>
      </c>
    </row>
    <row r="1940" spans="1:12" ht="25.2" customHeight="1">
      <c r="A1940" s="1144" t="s">
        <v>7515</v>
      </c>
      <c r="B1940" s="1098" t="s">
        <v>7516</v>
      </c>
      <c r="C1940" s="1146" t="s">
        <v>1044</v>
      </c>
      <c r="D1940" s="1098" t="s">
        <v>7517</v>
      </c>
      <c r="E1940" s="1098" t="s">
        <v>7518</v>
      </c>
      <c r="F1940" s="1098" t="s">
        <v>7519</v>
      </c>
      <c r="G1940" s="1060">
        <v>5</v>
      </c>
      <c r="H1940" s="1060">
        <v>2</v>
      </c>
      <c r="I1940" s="1060">
        <v>5</v>
      </c>
      <c r="J1940" s="1099">
        <v>50</v>
      </c>
      <c r="K1940" s="1199">
        <v>10</v>
      </c>
      <c r="L1940" s="12" t="s">
        <v>7347</v>
      </c>
    </row>
    <row r="1941" spans="1:12" ht="25.2" customHeight="1">
      <c r="A1941" s="1148" t="s">
        <v>7531</v>
      </c>
      <c r="B1941" s="1148" t="s">
        <v>7532</v>
      </c>
      <c r="C1941" s="1148" t="s">
        <v>1044</v>
      </c>
      <c r="D1941" s="1148" t="s">
        <v>7533</v>
      </c>
      <c r="E1941" s="1148" t="s">
        <v>7534</v>
      </c>
      <c r="F1941" s="1148" t="s">
        <v>7535</v>
      </c>
      <c r="G1941" s="1148">
        <v>12</v>
      </c>
      <c r="H1941" s="1148">
        <v>7</v>
      </c>
      <c r="I1941" s="1148">
        <v>14</v>
      </c>
      <c r="J1941" s="1149">
        <v>50</v>
      </c>
      <c r="K1941" s="1404">
        <f t="shared" ref="K1941:K1945" si="33">J1941/G1941</f>
        <v>4.166666666666667</v>
      </c>
      <c r="L1941" s="12" t="s">
        <v>7347</v>
      </c>
    </row>
    <row r="1942" spans="1:12" ht="25.2" customHeight="1">
      <c r="A1942" s="1148" t="s">
        <v>7536</v>
      </c>
      <c r="B1942" s="1148" t="s">
        <v>7532</v>
      </c>
      <c r="C1942" s="1148" t="s">
        <v>1044</v>
      </c>
      <c r="D1942" s="1148" t="s">
        <v>7537</v>
      </c>
      <c r="E1942" s="1148" t="s">
        <v>4346</v>
      </c>
      <c r="F1942" s="1148" t="s">
        <v>738</v>
      </c>
      <c r="G1942" s="1148">
        <v>12</v>
      </c>
      <c r="H1942" s="1148">
        <v>7</v>
      </c>
      <c r="I1942" s="1148">
        <v>14</v>
      </c>
      <c r="J1942" s="1152">
        <v>50</v>
      </c>
      <c r="K1942" s="1404">
        <f t="shared" si="33"/>
        <v>4.166666666666667</v>
      </c>
      <c r="L1942" s="12" t="s">
        <v>7347</v>
      </c>
    </row>
    <row r="1943" spans="1:12" ht="25.2" customHeight="1">
      <c r="A1943" s="1148" t="s">
        <v>7538</v>
      </c>
      <c r="B1943" s="1148" t="s">
        <v>7532</v>
      </c>
      <c r="C1943" s="1148" t="s">
        <v>1044</v>
      </c>
      <c r="D1943" s="1148" t="s">
        <v>7539</v>
      </c>
      <c r="E1943" s="1148" t="s">
        <v>4344</v>
      </c>
      <c r="F1943" s="1153" t="s">
        <v>738</v>
      </c>
      <c r="G1943" s="1148">
        <v>12</v>
      </c>
      <c r="H1943" s="1148">
        <v>7</v>
      </c>
      <c r="I1943" s="1148">
        <v>14</v>
      </c>
      <c r="J1943" s="1152">
        <v>50</v>
      </c>
      <c r="K1943" s="1404">
        <f t="shared" si="33"/>
        <v>4.166666666666667</v>
      </c>
      <c r="L1943" s="12" t="s">
        <v>7347</v>
      </c>
    </row>
    <row r="1944" spans="1:12" ht="25.2" customHeight="1">
      <c r="A1944" s="1148" t="s">
        <v>7538</v>
      </c>
      <c r="B1944" s="1148" t="s">
        <v>7532</v>
      </c>
      <c r="C1944" s="1148" t="s">
        <v>1044</v>
      </c>
      <c r="D1944" s="1148" t="s">
        <v>7540</v>
      </c>
      <c r="E1944" s="1148" t="s">
        <v>4340</v>
      </c>
      <c r="F1944" s="1153" t="s">
        <v>7541</v>
      </c>
      <c r="G1944" s="1148">
        <v>12</v>
      </c>
      <c r="H1944" s="1148">
        <v>7</v>
      </c>
      <c r="I1944" s="1148">
        <v>14</v>
      </c>
      <c r="J1944" s="1152">
        <v>50</v>
      </c>
      <c r="K1944" s="1404">
        <f t="shared" si="33"/>
        <v>4.166666666666667</v>
      </c>
      <c r="L1944" s="12" t="s">
        <v>7347</v>
      </c>
    </row>
    <row r="1945" spans="1:12" ht="25.2" customHeight="1">
      <c r="A1945" s="1148" t="s">
        <v>7538</v>
      </c>
      <c r="B1945" s="1148" t="s">
        <v>7532</v>
      </c>
      <c r="C1945" s="1148" t="s">
        <v>1044</v>
      </c>
      <c r="D1945" s="1148" t="s">
        <v>7542</v>
      </c>
      <c r="E1945" s="1148" t="s">
        <v>4348</v>
      </c>
      <c r="F1945" s="1153" t="s">
        <v>7541</v>
      </c>
      <c r="G1945" s="1148">
        <v>12</v>
      </c>
      <c r="H1945" s="1148">
        <v>7</v>
      </c>
      <c r="I1945" s="1148">
        <v>14</v>
      </c>
      <c r="J1945" s="1152">
        <v>50</v>
      </c>
      <c r="K1945" s="1404">
        <f t="shared" si="33"/>
        <v>4.166666666666667</v>
      </c>
      <c r="L1945" s="12" t="s">
        <v>7347</v>
      </c>
    </row>
    <row r="1946" spans="1:12" ht="25.2" customHeight="1">
      <c r="A1946" s="12" t="s">
        <v>7630</v>
      </c>
      <c r="B1946" s="12" t="s">
        <v>7631</v>
      </c>
      <c r="C1946" s="21" t="s">
        <v>1044</v>
      </c>
      <c r="D1946" s="12" t="s">
        <v>7632</v>
      </c>
      <c r="E1946" s="447" t="s">
        <v>7633</v>
      </c>
      <c r="F1946" s="28" t="s">
        <v>738</v>
      </c>
      <c r="G1946" s="21">
        <v>6</v>
      </c>
      <c r="H1946" s="21">
        <v>6</v>
      </c>
      <c r="I1946" s="21">
        <v>6</v>
      </c>
      <c r="J1946" s="108">
        <v>50</v>
      </c>
      <c r="K1946" s="56">
        <f>J1946/G1946</f>
        <v>8.3333333333333339</v>
      </c>
      <c r="L1946" s="12" t="s">
        <v>7347</v>
      </c>
    </row>
    <row r="1947" spans="1:12" ht="25.2" customHeight="1">
      <c r="A1947" s="12" t="s">
        <v>7630</v>
      </c>
      <c r="B1947" s="12" t="s">
        <v>7631</v>
      </c>
      <c r="C1947" s="21" t="s">
        <v>1044</v>
      </c>
      <c r="D1947" s="12" t="s">
        <v>7634</v>
      </c>
      <c r="E1947" s="447" t="s">
        <v>7635</v>
      </c>
      <c r="F1947" s="28" t="s">
        <v>738</v>
      </c>
      <c r="G1947" s="21">
        <v>6</v>
      </c>
      <c r="H1947" s="21">
        <v>6</v>
      </c>
      <c r="I1947" s="21">
        <v>6</v>
      </c>
      <c r="J1947" s="108">
        <v>50</v>
      </c>
      <c r="K1947" s="56">
        <f>J1947/G1947</f>
        <v>8.3333333333333339</v>
      </c>
      <c r="L1947" s="12" t="s">
        <v>7347</v>
      </c>
    </row>
    <row r="1948" spans="1:12" ht="25.2" customHeight="1">
      <c r="A1948" s="12" t="s">
        <v>7630</v>
      </c>
      <c r="B1948" s="12" t="s">
        <v>7631</v>
      </c>
      <c r="C1948" s="21" t="s">
        <v>1044</v>
      </c>
      <c r="D1948" s="12" t="s">
        <v>7636</v>
      </c>
      <c r="E1948" s="447" t="s">
        <v>7637</v>
      </c>
      <c r="F1948" s="28" t="s">
        <v>738</v>
      </c>
      <c r="G1948" s="21">
        <v>6</v>
      </c>
      <c r="H1948" s="21">
        <v>6</v>
      </c>
      <c r="I1948" s="21">
        <v>6</v>
      </c>
      <c r="J1948" s="108">
        <v>50</v>
      </c>
      <c r="K1948" s="56">
        <f>J1948/G1948</f>
        <v>8.3333333333333339</v>
      </c>
      <c r="L1948" s="12" t="s">
        <v>7347</v>
      </c>
    </row>
    <row r="1949" spans="1:12" ht="25.2" customHeight="1">
      <c r="A1949" s="1158" t="s">
        <v>7585</v>
      </c>
      <c r="B1949" s="1158" t="s">
        <v>7586</v>
      </c>
      <c r="C1949" s="1148" t="s">
        <v>1044</v>
      </c>
      <c r="D1949" s="1159" t="s">
        <v>7587</v>
      </c>
      <c r="E1949" s="1047" t="s">
        <v>7588</v>
      </c>
      <c r="F1949" s="1153" t="s">
        <v>559</v>
      </c>
      <c r="G1949" s="1047">
        <v>5</v>
      </c>
      <c r="H1949" s="1047">
        <v>4</v>
      </c>
      <c r="I1949" s="1047">
        <v>8</v>
      </c>
      <c r="J1949" s="1102">
        <v>50</v>
      </c>
      <c r="K1949" s="1404">
        <f t="shared" ref="K1949:K1953" si="34">J1949/G1949</f>
        <v>10</v>
      </c>
      <c r="L1949" s="12" t="s">
        <v>7347</v>
      </c>
    </row>
    <row r="1950" spans="1:12" ht="25.2" customHeight="1">
      <c r="A1950" s="1060" t="s">
        <v>7638</v>
      </c>
      <c r="B1950" s="1066" t="s">
        <v>7639</v>
      </c>
      <c r="C1950" s="1060" t="s">
        <v>1044</v>
      </c>
      <c r="D1950" s="1060" t="s">
        <v>7640</v>
      </c>
      <c r="E1950" s="1064" t="s">
        <v>7641</v>
      </c>
      <c r="F1950" s="1060" t="s">
        <v>738</v>
      </c>
      <c r="G1950" s="1172">
        <v>1</v>
      </c>
      <c r="H1950" s="1172">
        <v>1</v>
      </c>
      <c r="I1950" s="1172">
        <v>3</v>
      </c>
      <c r="J1950" s="1173">
        <v>50</v>
      </c>
      <c r="K1950" s="1405">
        <f t="shared" si="34"/>
        <v>50</v>
      </c>
      <c r="L1950" s="12" t="s">
        <v>7356</v>
      </c>
    </row>
    <row r="1951" spans="1:12" ht="25.2" customHeight="1">
      <c r="A1951" s="1066" t="s">
        <v>7638</v>
      </c>
      <c r="B1951" s="1060" t="s">
        <v>7639</v>
      </c>
      <c r="C1951" s="1066" t="s">
        <v>1044</v>
      </c>
      <c r="D1951" s="1060" t="s">
        <v>7642</v>
      </c>
      <c r="E1951" s="1064" t="s">
        <v>7643</v>
      </c>
      <c r="F1951" s="1074" t="s">
        <v>1171</v>
      </c>
      <c r="G1951" s="1060">
        <v>1</v>
      </c>
      <c r="H1951" s="1060">
        <v>1</v>
      </c>
      <c r="I1951" s="1060">
        <v>3</v>
      </c>
      <c r="J1951" s="1174">
        <v>50</v>
      </c>
      <c r="K1951" s="1405">
        <f t="shared" si="34"/>
        <v>50</v>
      </c>
      <c r="L1951" s="12" t="s">
        <v>7356</v>
      </c>
    </row>
    <row r="1952" spans="1:12" ht="25.2" customHeight="1">
      <c r="A1952" s="1060" t="s">
        <v>7638</v>
      </c>
      <c r="B1952" s="1066" t="s">
        <v>7639</v>
      </c>
      <c r="C1952" s="1066" t="s">
        <v>1044</v>
      </c>
      <c r="D1952" s="1060" t="s">
        <v>7644</v>
      </c>
      <c r="E1952" s="1064" t="s">
        <v>7645</v>
      </c>
      <c r="F1952" s="1074" t="s">
        <v>1171</v>
      </c>
      <c r="G1952" s="1060">
        <v>1</v>
      </c>
      <c r="H1952" s="1060">
        <v>1</v>
      </c>
      <c r="I1952" s="1060">
        <v>3</v>
      </c>
      <c r="J1952" s="1174">
        <v>50</v>
      </c>
      <c r="K1952" s="1405">
        <f t="shared" si="34"/>
        <v>50</v>
      </c>
      <c r="L1952" s="12" t="s">
        <v>7356</v>
      </c>
    </row>
    <row r="1953" spans="1:12" ht="25.2" customHeight="1">
      <c r="A1953" s="1060" t="s">
        <v>7638</v>
      </c>
      <c r="B1953" s="1060" t="s">
        <v>7639</v>
      </c>
      <c r="C1953" s="1060" t="s">
        <v>1044</v>
      </c>
      <c r="D1953" s="1060" t="s">
        <v>7646</v>
      </c>
      <c r="E1953" s="1064" t="s">
        <v>7647</v>
      </c>
      <c r="F1953" s="1074" t="s">
        <v>1171</v>
      </c>
      <c r="G1953" s="1060">
        <v>1</v>
      </c>
      <c r="H1953" s="1060">
        <v>1</v>
      </c>
      <c r="I1953" s="1060">
        <v>3</v>
      </c>
      <c r="J1953" s="1174">
        <v>50</v>
      </c>
      <c r="K1953" s="1405">
        <f t="shared" si="34"/>
        <v>50</v>
      </c>
      <c r="L1953" s="12" t="s">
        <v>7356</v>
      </c>
    </row>
    <row r="1954" spans="1:12" ht="25.2" customHeight="1">
      <c r="A1954" s="1060" t="s">
        <v>7648</v>
      </c>
      <c r="B1954" s="1060" t="s">
        <v>7649</v>
      </c>
      <c r="C1954" s="1060" t="s">
        <v>1044</v>
      </c>
      <c r="D1954" s="1060" t="s">
        <v>7650</v>
      </c>
      <c r="E1954" s="1064" t="s">
        <v>7651</v>
      </c>
      <c r="F1954" s="1074" t="s">
        <v>1171</v>
      </c>
      <c r="G1954" s="1060">
        <v>1</v>
      </c>
      <c r="H1954" s="1060">
        <v>1</v>
      </c>
      <c r="I1954" s="1060">
        <v>5</v>
      </c>
      <c r="J1954" s="1174">
        <v>50</v>
      </c>
      <c r="K1954" s="1405">
        <f>J1954/G1954</f>
        <v>50</v>
      </c>
      <c r="L1954" s="12" t="s">
        <v>7356</v>
      </c>
    </row>
    <row r="1955" spans="1:12" ht="25.2" customHeight="1">
      <c r="A1955" s="1060" t="s">
        <v>7648</v>
      </c>
      <c r="B1955" s="1060" t="s">
        <v>7649</v>
      </c>
      <c r="C1955" s="1060" t="s">
        <v>1044</v>
      </c>
      <c r="D1955" s="1175" t="s">
        <v>7652</v>
      </c>
      <c r="E1955" s="1064" t="s">
        <v>7653</v>
      </c>
      <c r="F1955" s="1074" t="s">
        <v>1171</v>
      </c>
      <c r="G1955" s="1060">
        <v>1</v>
      </c>
      <c r="H1955" s="1060">
        <v>1</v>
      </c>
      <c r="I1955" s="1060">
        <v>5</v>
      </c>
      <c r="J1955" s="1174">
        <v>50</v>
      </c>
      <c r="K1955" s="1405">
        <f>J1955/G1955</f>
        <v>50</v>
      </c>
      <c r="L1955" s="12" t="s">
        <v>7356</v>
      </c>
    </row>
    <row r="1956" spans="1:12" ht="25.2" customHeight="1">
      <c r="A1956" s="1060" t="s">
        <v>7654</v>
      </c>
      <c r="B1956" s="1060" t="s">
        <v>7655</v>
      </c>
      <c r="C1956" s="1060" t="s">
        <v>1044</v>
      </c>
      <c r="D1956" s="1175" t="s">
        <v>7656</v>
      </c>
      <c r="E1956" s="1064" t="s">
        <v>7657</v>
      </c>
      <c r="F1956" s="1074" t="s">
        <v>1171</v>
      </c>
      <c r="G1956" s="1060">
        <v>3</v>
      </c>
      <c r="H1956" s="1060">
        <v>1</v>
      </c>
      <c r="I1956" s="1060">
        <v>4</v>
      </c>
      <c r="J1956" s="1174">
        <v>50</v>
      </c>
      <c r="K1956" s="1405">
        <f>J1956/G1956</f>
        <v>16.666666666666668</v>
      </c>
      <c r="L1956" s="12" t="s">
        <v>7356</v>
      </c>
    </row>
    <row r="1957" spans="1:12" ht="25.2" customHeight="1">
      <c r="A1957" s="1060" t="s">
        <v>7658</v>
      </c>
      <c r="B1957" s="1060" t="s">
        <v>7659</v>
      </c>
      <c r="C1957" s="1060" t="s">
        <v>1044</v>
      </c>
      <c r="D1957" s="1175" t="s">
        <v>7660</v>
      </c>
      <c r="E1957" s="1064" t="s">
        <v>7661</v>
      </c>
      <c r="F1957" s="1074" t="s">
        <v>1171</v>
      </c>
      <c r="G1957" s="1060">
        <v>2</v>
      </c>
      <c r="H1957" s="1060">
        <v>1</v>
      </c>
      <c r="I1957" s="1060">
        <v>3</v>
      </c>
      <c r="J1957" s="1174">
        <v>50</v>
      </c>
      <c r="K1957" s="1405">
        <f t="shared" ref="K1957:K1958" si="35">J1957/G1957</f>
        <v>25</v>
      </c>
      <c r="L1957" s="12" t="s">
        <v>7356</v>
      </c>
    </row>
    <row r="1958" spans="1:12" ht="25.2" customHeight="1">
      <c r="A1958" s="1060" t="s">
        <v>7658</v>
      </c>
      <c r="B1958" s="1060" t="s">
        <v>7659</v>
      </c>
      <c r="C1958" s="1060" t="s">
        <v>1044</v>
      </c>
      <c r="D1958" s="1175" t="s">
        <v>7662</v>
      </c>
      <c r="E1958" s="1064" t="s">
        <v>7663</v>
      </c>
      <c r="F1958" s="1074" t="s">
        <v>1171</v>
      </c>
      <c r="G1958" s="1060">
        <v>2</v>
      </c>
      <c r="H1958" s="1060">
        <v>1</v>
      </c>
      <c r="I1958" s="1060">
        <v>3</v>
      </c>
      <c r="J1958" s="1174">
        <v>50</v>
      </c>
      <c r="K1958" s="1405">
        <f t="shared" si="35"/>
        <v>25</v>
      </c>
      <c r="L1958" s="12" t="s">
        <v>7356</v>
      </c>
    </row>
    <row r="1959" spans="1:12" ht="25.2" customHeight="1">
      <c r="A1959" s="1060" t="s">
        <v>7658</v>
      </c>
      <c r="B1959" s="1060" t="s">
        <v>7659</v>
      </c>
      <c r="C1959" s="1060" t="s">
        <v>1044</v>
      </c>
      <c r="D1959" s="1176" t="s">
        <v>7664</v>
      </c>
      <c r="E1959" s="1064" t="s">
        <v>7665</v>
      </c>
      <c r="F1959" s="1074" t="s">
        <v>1171</v>
      </c>
      <c r="G1959" s="1060">
        <v>2</v>
      </c>
      <c r="H1959" s="1060">
        <v>1</v>
      </c>
      <c r="I1959" s="1060">
        <v>3</v>
      </c>
      <c r="J1959" s="1174">
        <v>50</v>
      </c>
      <c r="K1959" s="1405">
        <f>J1959/G1959</f>
        <v>25</v>
      </c>
      <c r="L1959" s="12" t="s">
        <v>7356</v>
      </c>
    </row>
    <row r="1960" spans="1:12" ht="14.4">
      <c r="A1960" s="1300" t="s">
        <v>7666</v>
      </c>
      <c r="B1960" s="1301" t="s">
        <v>7667</v>
      </c>
      <c r="C1960" s="1302" t="s">
        <v>1044</v>
      </c>
      <c r="D1960" s="1303" t="s">
        <v>7668</v>
      </c>
      <c r="E1960" s="1304" t="s">
        <v>7669</v>
      </c>
      <c r="F1960" s="1305" t="s">
        <v>738</v>
      </c>
      <c r="G1960" s="1177">
        <v>6</v>
      </c>
      <c r="H1960" s="1177">
        <v>1</v>
      </c>
      <c r="I1960" s="1177">
        <v>11</v>
      </c>
      <c r="J1960" s="870">
        <v>50</v>
      </c>
      <c r="K1960" s="1410">
        <f>J1960/G1960</f>
        <v>8.3333333333333339</v>
      </c>
      <c r="L1960" s="964" t="s">
        <v>7366</v>
      </c>
    </row>
    <row r="1961" spans="1:12" ht="14.4">
      <c r="A1961" s="1300" t="s">
        <v>7666</v>
      </c>
      <c r="B1961" s="1300" t="s">
        <v>7667</v>
      </c>
      <c r="C1961" s="1302" t="s">
        <v>1044</v>
      </c>
      <c r="D1961" s="1303" t="s">
        <v>7670</v>
      </c>
      <c r="E1961" s="1304" t="s">
        <v>7671</v>
      </c>
      <c r="F1961" s="1305" t="s">
        <v>738</v>
      </c>
      <c r="G1961" s="1304">
        <v>6</v>
      </c>
      <c r="H1961" s="1304">
        <v>1</v>
      </c>
      <c r="I1961" s="1304">
        <v>13</v>
      </c>
      <c r="J1961" s="870">
        <v>50</v>
      </c>
      <c r="K1961" s="1410">
        <f t="shared" ref="K1961:K1990" si="36">J1961/G1961</f>
        <v>8.3333333333333339</v>
      </c>
      <c r="L1961" s="964" t="s">
        <v>7366</v>
      </c>
    </row>
    <row r="1962" spans="1:12" ht="14.4">
      <c r="A1962" s="1300" t="s">
        <v>7666</v>
      </c>
      <c r="B1962" s="1303" t="s">
        <v>7667</v>
      </c>
      <c r="C1962" s="1304" t="s">
        <v>1044</v>
      </c>
      <c r="D1962" s="1303" t="s">
        <v>7672</v>
      </c>
      <c r="E1962" s="1304" t="s">
        <v>7673</v>
      </c>
      <c r="F1962" s="1305" t="s">
        <v>738</v>
      </c>
      <c r="G1962" s="1177">
        <v>6</v>
      </c>
      <c r="H1962" s="1304">
        <v>1</v>
      </c>
      <c r="I1962" s="1304">
        <v>13</v>
      </c>
      <c r="J1962" s="870">
        <v>50</v>
      </c>
      <c r="K1962" s="1410">
        <f t="shared" si="36"/>
        <v>8.3333333333333339</v>
      </c>
      <c r="L1962" s="964" t="s">
        <v>7366</v>
      </c>
    </row>
    <row r="1963" spans="1:12" ht="14.4">
      <c r="A1963" s="1300" t="s">
        <v>7666</v>
      </c>
      <c r="B1963" s="1303" t="s">
        <v>7667</v>
      </c>
      <c r="C1963" s="1304" t="s">
        <v>1044</v>
      </c>
      <c r="D1963" s="1303" t="s">
        <v>7674</v>
      </c>
      <c r="E1963" s="1304" t="s">
        <v>7675</v>
      </c>
      <c r="F1963" s="1305" t="s">
        <v>738</v>
      </c>
      <c r="G1963" s="1304">
        <v>6</v>
      </c>
      <c r="H1963" s="1304">
        <v>1</v>
      </c>
      <c r="I1963" s="1304">
        <v>13</v>
      </c>
      <c r="J1963" s="870">
        <v>50</v>
      </c>
      <c r="K1963" s="1410">
        <f t="shared" si="36"/>
        <v>8.3333333333333339</v>
      </c>
      <c r="L1963" s="964" t="s">
        <v>7366</v>
      </c>
    </row>
    <row r="1964" spans="1:12" ht="14.4">
      <c r="A1964" s="1300" t="s">
        <v>7666</v>
      </c>
      <c r="B1964" s="1303" t="s">
        <v>7667</v>
      </c>
      <c r="C1964" s="1304" t="s">
        <v>1044</v>
      </c>
      <c r="D1964" s="1303" t="s">
        <v>7676</v>
      </c>
      <c r="E1964" s="1304" t="s">
        <v>7677</v>
      </c>
      <c r="F1964" s="1305" t="s">
        <v>738</v>
      </c>
      <c r="G1964" s="1177">
        <v>6</v>
      </c>
      <c r="H1964" s="1304">
        <v>1</v>
      </c>
      <c r="I1964" s="1304">
        <v>13</v>
      </c>
      <c r="J1964" s="870">
        <v>50</v>
      </c>
      <c r="K1964" s="1410">
        <f t="shared" si="36"/>
        <v>8.3333333333333339</v>
      </c>
      <c r="L1964" s="964" t="s">
        <v>7366</v>
      </c>
    </row>
    <row r="1965" spans="1:12" ht="14.4">
      <c r="A1965" s="1300" t="s">
        <v>7666</v>
      </c>
      <c r="B1965" s="1303" t="s">
        <v>7667</v>
      </c>
      <c r="C1965" s="1304" t="s">
        <v>1044</v>
      </c>
      <c r="D1965" s="1303" t="s">
        <v>7678</v>
      </c>
      <c r="E1965" s="1304" t="s">
        <v>7679</v>
      </c>
      <c r="F1965" s="1305" t="s">
        <v>738</v>
      </c>
      <c r="G1965" s="1304">
        <v>6</v>
      </c>
      <c r="H1965" s="1304">
        <v>1</v>
      </c>
      <c r="I1965" s="1304">
        <v>13</v>
      </c>
      <c r="J1965" s="870">
        <v>50</v>
      </c>
      <c r="K1965" s="1410">
        <f t="shared" si="36"/>
        <v>8.3333333333333339</v>
      </c>
      <c r="L1965" s="964" t="s">
        <v>7366</v>
      </c>
    </row>
    <row r="1966" spans="1:12" ht="14.4">
      <c r="A1966" s="1300" t="s">
        <v>7666</v>
      </c>
      <c r="B1966" s="1303" t="s">
        <v>7667</v>
      </c>
      <c r="C1966" s="1304" t="s">
        <v>1044</v>
      </c>
      <c r="D1966" s="1303" t="s">
        <v>7680</v>
      </c>
      <c r="E1966" s="1304" t="s">
        <v>7681</v>
      </c>
      <c r="F1966" s="1305" t="s">
        <v>738</v>
      </c>
      <c r="G1966" s="1177">
        <v>6</v>
      </c>
      <c r="H1966" s="1304">
        <v>1</v>
      </c>
      <c r="I1966" s="1304">
        <v>13</v>
      </c>
      <c r="J1966" s="870">
        <v>50</v>
      </c>
      <c r="K1966" s="1410">
        <f t="shared" si="36"/>
        <v>8.3333333333333339</v>
      </c>
      <c r="L1966" s="964" t="s">
        <v>7366</v>
      </c>
    </row>
    <row r="1967" spans="1:12" ht="14.4">
      <c r="A1967" s="1300" t="s">
        <v>7666</v>
      </c>
      <c r="B1967" s="1303" t="s">
        <v>7667</v>
      </c>
      <c r="C1967" s="1304" t="s">
        <v>1044</v>
      </c>
      <c r="D1967" s="1303" t="s">
        <v>7682</v>
      </c>
      <c r="E1967" s="1304" t="s">
        <v>7683</v>
      </c>
      <c r="F1967" s="1305" t="s">
        <v>738</v>
      </c>
      <c r="G1967" s="1304">
        <v>6</v>
      </c>
      <c r="H1967" s="1304">
        <v>1</v>
      </c>
      <c r="I1967" s="1304">
        <v>13</v>
      </c>
      <c r="J1967" s="870">
        <v>50</v>
      </c>
      <c r="K1967" s="1410">
        <f t="shared" si="36"/>
        <v>8.3333333333333339</v>
      </c>
      <c r="L1967" s="964" t="s">
        <v>7366</v>
      </c>
    </row>
    <row r="1968" spans="1:12" ht="14.4">
      <c r="A1968" s="1300" t="s">
        <v>7666</v>
      </c>
      <c r="B1968" s="1303" t="s">
        <v>7667</v>
      </c>
      <c r="C1968" s="1304" t="s">
        <v>1044</v>
      </c>
      <c r="D1968" s="1303" t="s">
        <v>7684</v>
      </c>
      <c r="E1968" s="1304" t="s">
        <v>7685</v>
      </c>
      <c r="F1968" s="1305" t="s">
        <v>738</v>
      </c>
      <c r="G1968" s="1177">
        <v>6</v>
      </c>
      <c r="H1968" s="1304">
        <v>1</v>
      </c>
      <c r="I1968" s="1304">
        <v>13</v>
      </c>
      <c r="J1968" s="870">
        <v>50</v>
      </c>
      <c r="K1968" s="1410">
        <f t="shared" si="36"/>
        <v>8.3333333333333339</v>
      </c>
      <c r="L1968" s="964" t="s">
        <v>7366</v>
      </c>
    </row>
    <row r="1969" spans="1:12" ht="14.4">
      <c r="A1969" s="1300" t="s">
        <v>7666</v>
      </c>
      <c r="B1969" s="1303" t="s">
        <v>7667</v>
      </c>
      <c r="C1969" s="1304" t="s">
        <v>1044</v>
      </c>
      <c r="D1969" s="1303" t="s">
        <v>7686</v>
      </c>
      <c r="E1969" s="1304" t="s">
        <v>7687</v>
      </c>
      <c r="F1969" s="1305" t="s">
        <v>738</v>
      </c>
      <c r="G1969" s="1304">
        <v>6</v>
      </c>
      <c r="H1969" s="1304">
        <v>1</v>
      </c>
      <c r="I1969" s="1304">
        <v>13</v>
      </c>
      <c r="J1969" s="870">
        <v>50</v>
      </c>
      <c r="K1969" s="1410">
        <f t="shared" si="36"/>
        <v>8.3333333333333339</v>
      </c>
      <c r="L1969" s="964" t="s">
        <v>7366</v>
      </c>
    </row>
    <row r="1970" spans="1:12" ht="14.4">
      <c r="A1970" s="1300" t="s">
        <v>7666</v>
      </c>
      <c r="B1970" s="1303" t="s">
        <v>7667</v>
      </c>
      <c r="C1970" s="1304" t="s">
        <v>1044</v>
      </c>
      <c r="D1970" s="1303" t="s">
        <v>7688</v>
      </c>
      <c r="E1970" s="1304" t="s">
        <v>7689</v>
      </c>
      <c r="F1970" s="1305" t="s">
        <v>738</v>
      </c>
      <c r="G1970" s="1177">
        <v>6</v>
      </c>
      <c r="H1970" s="1304">
        <v>1</v>
      </c>
      <c r="I1970" s="1304">
        <v>13</v>
      </c>
      <c r="J1970" s="870">
        <v>50</v>
      </c>
      <c r="K1970" s="1410">
        <f t="shared" si="36"/>
        <v>8.3333333333333339</v>
      </c>
      <c r="L1970" s="964" t="s">
        <v>7366</v>
      </c>
    </row>
    <row r="1971" spans="1:12" ht="14.4">
      <c r="A1971" s="1300" t="s">
        <v>7666</v>
      </c>
      <c r="B1971" s="1303" t="s">
        <v>7667</v>
      </c>
      <c r="C1971" s="1304" t="s">
        <v>1044</v>
      </c>
      <c r="D1971" s="1303" t="s">
        <v>7690</v>
      </c>
      <c r="E1971" s="1304" t="s">
        <v>7691</v>
      </c>
      <c r="F1971" s="1305" t="s">
        <v>738</v>
      </c>
      <c r="G1971" s="1304">
        <v>6</v>
      </c>
      <c r="H1971" s="1304">
        <v>1</v>
      </c>
      <c r="I1971" s="1304">
        <v>13</v>
      </c>
      <c r="J1971" s="870">
        <v>50</v>
      </c>
      <c r="K1971" s="1410">
        <f t="shared" si="36"/>
        <v>8.3333333333333339</v>
      </c>
      <c r="L1971" s="964" t="s">
        <v>7366</v>
      </c>
    </row>
    <row r="1972" spans="1:12" ht="14.4">
      <c r="A1972" s="1300" t="s">
        <v>7666</v>
      </c>
      <c r="B1972" s="1303" t="s">
        <v>7667</v>
      </c>
      <c r="C1972" s="1304" t="s">
        <v>1044</v>
      </c>
      <c r="D1972" s="1303" t="s">
        <v>7692</v>
      </c>
      <c r="E1972" s="1304" t="s">
        <v>7693</v>
      </c>
      <c r="F1972" s="1305" t="s">
        <v>738</v>
      </c>
      <c r="G1972" s="1177">
        <v>6</v>
      </c>
      <c r="H1972" s="1304">
        <v>1</v>
      </c>
      <c r="I1972" s="1304">
        <v>13</v>
      </c>
      <c r="J1972" s="870">
        <v>50</v>
      </c>
      <c r="K1972" s="1410">
        <f t="shared" si="36"/>
        <v>8.3333333333333339</v>
      </c>
      <c r="L1972" s="964" t="s">
        <v>7366</v>
      </c>
    </row>
    <row r="1973" spans="1:12" ht="14.4">
      <c r="A1973" s="1303" t="s">
        <v>9439</v>
      </c>
      <c r="B1973" s="1303" t="s">
        <v>7367</v>
      </c>
      <c r="C1973" s="1304" t="s">
        <v>1044</v>
      </c>
      <c r="D1973" s="1303" t="s">
        <v>9440</v>
      </c>
      <c r="E1973" s="1304" t="s">
        <v>9441</v>
      </c>
      <c r="F1973" s="1305" t="s">
        <v>738</v>
      </c>
      <c r="G1973" s="1304">
        <v>5</v>
      </c>
      <c r="H1973" s="1304">
        <v>1</v>
      </c>
      <c r="I1973" s="1304">
        <v>10</v>
      </c>
      <c r="J1973" s="870">
        <v>50</v>
      </c>
      <c r="K1973" s="1410">
        <f t="shared" si="36"/>
        <v>10</v>
      </c>
      <c r="L1973" s="964" t="s">
        <v>7366</v>
      </c>
    </row>
    <row r="1974" spans="1:12" ht="14.4">
      <c r="A1974" s="1303" t="s">
        <v>9439</v>
      </c>
      <c r="B1974" s="1303" t="s">
        <v>7367</v>
      </c>
      <c r="C1974" s="1304" t="s">
        <v>1044</v>
      </c>
      <c r="D1974" s="1303" t="s">
        <v>9442</v>
      </c>
      <c r="E1974" s="1304" t="s">
        <v>9443</v>
      </c>
      <c r="F1974" s="1305" t="s">
        <v>738</v>
      </c>
      <c r="G1974" s="1304">
        <v>5</v>
      </c>
      <c r="H1974" s="1304">
        <v>1</v>
      </c>
      <c r="I1974" s="1304">
        <v>10</v>
      </c>
      <c r="J1974" s="870">
        <v>50</v>
      </c>
      <c r="K1974" s="1410">
        <f t="shared" si="36"/>
        <v>10</v>
      </c>
      <c r="L1974" s="964" t="s">
        <v>7366</v>
      </c>
    </row>
    <row r="1975" spans="1:12" ht="14.4">
      <c r="A1975" s="1303" t="s">
        <v>9439</v>
      </c>
      <c r="B1975" s="1303" t="s">
        <v>7367</v>
      </c>
      <c r="C1975" s="1304" t="s">
        <v>1044</v>
      </c>
      <c r="D1975" s="1303" t="s">
        <v>9444</v>
      </c>
      <c r="E1975" s="1304" t="s">
        <v>9445</v>
      </c>
      <c r="F1975" s="1305" t="s">
        <v>738</v>
      </c>
      <c r="G1975" s="1304">
        <v>5</v>
      </c>
      <c r="H1975" s="1304">
        <v>1</v>
      </c>
      <c r="I1975" s="1304">
        <v>10</v>
      </c>
      <c r="J1975" s="870">
        <v>50</v>
      </c>
      <c r="K1975" s="1410">
        <f t="shared" si="36"/>
        <v>10</v>
      </c>
      <c r="L1975" s="964" t="s">
        <v>7366</v>
      </c>
    </row>
    <row r="1976" spans="1:12" ht="14.4">
      <c r="A1976" s="1303" t="s">
        <v>9439</v>
      </c>
      <c r="B1976" s="1303" t="s">
        <v>7367</v>
      </c>
      <c r="C1976" s="1304" t="s">
        <v>1044</v>
      </c>
      <c r="D1976" s="1303" t="s">
        <v>9446</v>
      </c>
      <c r="E1976" s="1304" t="s">
        <v>9447</v>
      </c>
      <c r="F1976" s="1305" t="s">
        <v>738</v>
      </c>
      <c r="G1976" s="1304">
        <v>5</v>
      </c>
      <c r="H1976" s="1304">
        <v>1</v>
      </c>
      <c r="I1976" s="1304">
        <v>10</v>
      </c>
      <c r="J1976" s="870">
        <v>50</v>
      </c>
      <c r="K1976" s="1410">
        <f t="shared" si="36"/>
        <v>10</v>
      </c>
      <c r="L1976" s="964" t="s">
        <v>7366</v>
      </c>
    </row>
    <row r="1977" spans="1:12" ht="14.4">
      <c r="A1977" s="1303" t="s">
        <v>9439</v>
      </c>
      <c r="B1977" s="1303" t="s">
        <v>7367</v>
      </c>
      <c r="C1977" s="1304" t="s">
        <v>1044</v>
      </c>
      <c r="D1977" s="1303" t="s">
        <v>9448</v>
      </c>
      <c r="E1977" s="1304" t="s">
        <v>9449</v>
      </c>
      <c r="F1977" s="1305" t="s">
        <v>738</v>
      </c>
      <c r="G1977" s="1304">
        <v>5</v>
      </c>
      <c r="H1977" s="1304">
        <v>1</v>
      </c>
      <c r="I1977" s="1304">
        <v>10</v>
      </c>
      <c r="J1977" s="870">
        <v>50</v>
      </c>
      <c r="K1977" s="1410">
        <f t="shared" si="36"/>
        <v>10</v>
      </c>
      <c r="L1977" s="964" t="s">
        <v>7366</v>
      </c>
    </row>
    <row r="1978" spans="1:12" ht="14.4">
      <c r="A1978" s="1303" t="s">
        <v>9439</v>
      </c>
      <c r="B1978" s="1303" t="s">
        <v>7367</v>
      </c>
      <c r="C1978" s="1304" t="s">
        <v>1044</v>
      </c>
      <c r="D1978" s="1303" t="s">
        <v>9450</v>
      </c>
      <c r="E1978" s="1304" t="s">
        <v>9451</v>
      </c>
      <c r="F1978" s="1305" t="s">
        <v>738</v>
      </c>
      <c r="G1978" s="1304">
        <v>5</v>
      </c>
      <c r="H1978" s="1304">
        <v>1</v>
      </c>
      <c r="I1978" s="1304">
        <v>10</v>
      </c>
      <c r="J1978" s="870">
        <v>50</v>
      </c>
      <c r="K1978" s="1410">
        <f t="shared" si="36"/>
        <v>10</v>
      </c>
      <c r="L1978" s="964" t="s">
        <v>7366</v>
      </c>
    </row>
    <row r="1979" spans="1:12" ht="14.4">
      <c r="A1979" s="1303" t="s">
        <v>9439</v>
      </c>
      <c r="B1979" s="1303" t="s">
        <v>7367</v>
      </c>
      <c r="C1979" s="1304" t="s">
        <v>1044</v>
      </c>
      <c r="D1979" s="1303" t="s">
        <v>9452</v>
      </c>
      <c r="E1979" s="1304" t="s">
        <v>9453</v>
      </c>
      <c r="F1979" s="1305" t="s">
        <v>738</v>
      </c>
      <c r="G1979" s="1304">
        <v>5</v>
      </c>
      <c r="H1979" s="1304">
        <v>1</v>
      </c>
      <c r="I1979" s="1304">
        <v>10</v>
      </c>
      <c r="J1979" s="870">
        <v>50</v>
      </c>
      <c r="K1979" s="1410">
        <f t="shared" si="36"/>
        <v>10</v>
      </c>
      <c r="L1979" s="964" t="s">
        <v>7366</v>
      </c>
    </row>
    <row r="1980" spans="1:12" ht="14.4">
      <c r="A1980" s="1303" t="s">
        <v>9439</v>
      </c>
      <c r="B1980" s="1303" t="s">
        <v>7367</v>
      </c>
      <c r="C1980" s="1304" t="s">
        <v>1044</v>
      </c>
      <c r="D1980" s="1303" t="s">
        <v>9454</v>
      </c>
      <c r="E1980" s="1304" t="s">
        <v>9455</v>
      </c>
      <c r="F1980" s="1305" t="s">
        <v>738</v>
      </c>
      <c r="G1980" s="1304">
        <v>5</v>
      </c>
      <c r="H1980" s="1304">
        <v>1</v>
      </c>
      <c r="I1980" s="1304">
        <v>10</v>
      </c>
      <c r="J1980" s="870">
        <v>50</v>
      </c>
      <c r="K1980" s="1410">
        <f t="shared" si="36"/>
        <v>10</v>
      </c>
      <c r="L1980" s="964" t="s">
        <v>7366</v>
      </c>
    </row>
    <row r="1981" spans="1:12" ht="14.4">
      <c r="A1981" s="1303" t="s">
        <v>9439</v>
      </c>
      <c r="B1981" s="1303" t="s">
        <v>7367</v>
      </c>
      <c r="C1981" s="1304" t="s">
        <v>1044</v>
      </c>
      <c r="D1981" s="1303" t="s">
        <v>9456</v>
      </c>
      <c r="E1981" s="1304" t="s">
        <v>9457</v>
      </c>
      <c r="F1981" s="1305" t="s">
        <v>738</v>
      </c>
      <c r="G1981" s="1304">
        <v>5</v>
      </c>
      <c r="H1981" s="1304">
        <v>1</v>
      </c>
      <c r="I1981" s="1304">
        <v>10</v>
      </c>
      <c r="J1981" s="870">
        <v>50</v>
      </c>
      <c r="K1981" s="1410">
        <f t="shared" si="36"/>
        <v>10</v>
      </c>
      <c r="L1981" s="964" t="s">
        <v>7366</v>
      </c>
    </row>
    <row r="1982" spans="1:12" ht="14.4">
      <c r="A1982" s="1303" t="s">
        <v>9458</v>
      </c>
      <c r="B1982" s="1303" t="s">
        <v>9459</v>
      </c>
      <c r="C1982" s="1304" t="s">
        <v>1044</v>
      </c>
      <c r="D1982" s="1303" t="s">
        <v>9460</v>
      </c>
      <c r="E1982" s="1304" t="s">
        <v>5735</v>
      </c>
      <c r="F1982" s="1305" t="s">
        <v>738</v>
      </c>
      <c r="G1982" s="1304">
        <v>6</v>
      </c>
      <c r="H1982" s="1304">
        <v>1</v>
      </c>
      <c r="I1982" s="1304">
        <v>13</v>
      </c>
      <c r="J1982" s="870">
        <v>50</v>
      </c>
      <c r="K1982" s="1410">
        <f>J1982/G1982</f>
        <v>8.3333333333333339</v>
      </c>
      <c r="L1982" s="964" t="s">
        <v>7366</v>
      </c>
    </row>
    <row r="1983" spans="1:12" ht="14.4">
      <c r="A1983" s="1303" t="s">
        <v>9461</v>
      </c>
      <c r="B1983" s="1303" t="s">
        <v>9459</v>
      </c>
      <c r="C1983" s="1304" t="s">
        <v>1044</v>
      </c>
      <c r="D1983" s="1303" t="s">
        <v>9462</v>
      </c>
      <c r="E1983" s="1304" t="s">
        <v>9463</v>
      </c>
      <c r="F1983" s="1305" t="s">
        <v>738</v>
      </c>
      <c r="G1983" s="1304">
        <v>6</v>
      </c>
      <c r="H1983" s="1304">
        <v>1</v>
      </c>
      <c r="I1983" s="1304">
        <v>13</v>
      </c>
      <c r="J1983" s="870">
        <v>50</v>
      </c>
      <c r="K1983" s="1410">
        <f t="shared" si="36"/>
        <v>8.3333333333333339</v>
      </c>
      <c r="L1983" s="964" t="s">
        <v>7366</v>
      </c>
    </row>
    <row r="1984" spans="1:12" ht="14.4">
      <c r="A1984" s="1303" t="s">
        <v>9464</v>
      </c>
      <c r="B1984" s="1303" t="s">
        <v>9459</v>
      </c>
      <c r="C1984" s="1304" t="s">
        <v>1044</v>
      </c>
      <c r="D1984" s="1303" t="s">
        <v>9465</v>
      </c>
      <c r="E1984" s="1304" t="s">
        <v>9466</v>
      </c>
      <c r="F1984" s="1305" t="s">
        <v>738</v>
      </c>
      <c r="G1984" s="1304">
        <v>6</v>
      </c>
      <c r="H1984" s="1304">
        <v>1</v>
      </c>
      <c r="I1984" s="1304">
        <v>13</v>
      </c>
      <c r="J1984" s="870">
        <v>50</v>
      </c>
      <c r="K1984" s="1410">
        <f t="shared" si="36"/>
        <v>8.3333333333333339</v>
      </c>
      <c r="L1984" s="964" t="s">
        <v>7366</v>
      </c>
    </row>
    <row r="1985" spans="1:12" ht="14.4">
      <c r="A1985" s="1303" t="s">
        <v>9467</v>
      </c>
      <c r="B1985" s="1303" t="s">
        <v>9459</v>
      </c>
      <c r="C1985" s="1304" t="s">
        <v>1044</v>
      </c>
      <c r="D1985" s="1303" t="s">
        <v>9468</v>
      </c>
      <c r="E1985" s="1304" t="s">
        <v>9469</v>
      </c>
      <c r="F1985" s="1305" t="s">
        <v>738</v>
      </c>
      <c r="G1985" s="1304">
        <v>6</v>
      </c>
      <c r="H1985" s="1304">
        <v>1</v>
      </c>
      <c r="I1985" s="1304">
        <v>13</v>
      </c>
      <c r="J1985" s="870">
        <v>50</v>
      </c>
      <c r="K1985" s="1410">
        <f t="shared" si="36"/>
        <v>8.3333333333333339</v>
      </c>
      <c r="L1985" s="964" t="s">
        <v>7366</v>
      </c>
    </row>
    <row r="1986" spans="1:12" ht="14.4">
      <c r="A1986" s="1303" t="s">
        <v>9470</v>
      </c>
      <c r="B1986" s="1303" t="s">
        <v>9459</v>
      </c>
      <c r="C1986" s="1304" t="s">
        <v>1044</v>
      </c>
      <c r="D1986" s="1303" t="s">
        <v>9471</v>
      </c>
      <c r="E1986" s="1304" t="s">
        <v>7675</v>
      </c>
      <c r="F1986" s="1305" t="s">
        <v>738</v>
      </c>
      <c r="G1986" s="1304">
        <v>6</v>
      </c>
      <c r="H1986" s="1304">
        <v>1</v>
      </c>
      <c r="I1986" s="1304">
        <v>13</v>
      </c>
      <c r="J1986" s="870">
        <v>50</v>
      </c>
      <c r="K1986" s="1410">
        <f t="shared" si="36"/>
        <v>8.3333333333333339</v>
      </c>
      <c r="L1986" s="964" t="s">
        <v>7366</v>
      </c>
    </row>
    <row r="1987" spans="1:12" ht="14.4">
      <c r="A1987" s="1303" t="s">
        <v>9472</v>
      </c>
      <c r="B1987" s="1303" t="s">
        <v>9459</v>
      </c>
      <c r="C1987" s="1304" t="s">
        <v>1044</v>
      </c>
      <c r="D1987" s="1303" t="s">
        <v>9473</v>
      </c>
      <c r="E1987" s="1304" t="s">
        <v>9474</v>
      </c>
      <c r="F1987" s="1305" t="s">
        <v>738</v>
      </c>
      <c r="G1987" s="1304">
        <v>6</v>
      </c>
      <c r="H1987" s="1304">
        <v>1</v>
      </c>
      <c r="I1987" s="1304">
        <v>13</v>
      </c>
      <c r="J1987" s="870">
        <v>50</v>
      </c>
      <c r="K1987" s="1410">
        <f t="shared" si="36"/>
        <v>8.3333333333333339</v>
      </c>
      <c r="L1987" s="964" t="s">
        <v>7366</v>
      </c>
    </row>
    <row r="1988" spans="1:12" ht="14.4">
      <c r="A1988" s="1303" t="s">
        <v>9475</v>
      </c>
      <c r="B1988" s="1303" t="s">
        <v>9459</v>
      </c>
      <c r="C1988" s="1304" t="s">
        <v>1044</v>
      </c>
      <c r="D1988" s="1303" t="s">
        <v>9476</v>
      </c>
      <c r="E1988" s="1304" t="s">
        <v>9477</v>
      </c>
      <c r="F1988" s="1305" t="s">
        <v>738</v>
      </c>
      <c r="G1988" s="1304">
        <v>6</v>
      </c>
      <c r="H1988" s="1304">
        <v>1</v>
      </c>
      <c r="I1988" s="1304">
        <v>13</v>
      </c>
      <c r="J1988" s="870">
        <v>50</v>
      </c>
      <c r="K1988" s="1410">
        <f t="shared" si="36"/>
        <v>8.3333333333333339</v>
      </c>
      <c r="L1988" s="964" t="s">
        <v>7366</v>
      </c>
    </row>
    <row r="1989" spans="1:12" ht="14.4">
      <c r="A1989" s="1303" t="s">
        <v>9478</v>
      </c>
      <c r="B1989" s="1303" t="s">
        <v>9459</v>
      </c>
      <c r="C1989" s="1304" t="s">
        <v>1044</v>
      </c>
      <c r="D1989" s="1303" t="s">
        <v>9479</v>
      </c>
      <c r="E1989" s="1304" t="s">
        <v>9480</v>
      </c>
      <c r="F1989" s="1305" t="s">
        <v>738</v>
      </c>
      <c r="G1989" s="1304">
        <v>6</v>
      </c>
      <c r="H1989" s="1304">
        <v>1</v>
      </c>
      <c r="I1989" s="1304">
        <v>13</v>
      </c>
      <c r="J1989" s="870">
        <v>50</v>
      </c>
      <c r="K1989" s="1410">
        <f t="shared" si="36"/>
        <v>8.3333333333333339</v>
      </c>
      <c r="L1989" s="964" t="s">
        <v>7366</v>
      </c>
    </row>
    <row r="1990" spans="1:12" ht="15.75" customHeight="1">
      <c r="A1990" s="1303" t="s">
        <v>9481</v>
      </c>
      <c r="B1990" s="1303" t="s">
        <v>9459</v>
      </c>
      <c r="C1990" s="1304" t="s">
        <v>1044</v>
      </c>
      <c r="D1990" s="1303" t="s">
        <v>9482</v>
      </c>
      <c r="E1990" s="1304" t="s">
        <v>9457</v>
      </c>
      <c r="F1990" s="1305" t="s">
        <v>738</v>
      </c>
      <c r="G1990" s="1304">
        <v>6</v>
      </c>
      <c r="H1990" s="1304">
        <v>1</v>
      </c>
      <c r="I1990" s="1304">
        <v>13</v>
      </c>
      <c r="J1990" s="870">
        <v>50</v>
      </c>
      <c r="K1990" s="1410">
        <f t="shared" si="36"/>
        <v>8.3333333333333339</v>
      </c>
      <c r="L1990" s="964" t="s">
        <v>7366</v>
      </c>
    </row>
    <row r="1991" spans="1:12" ht="15.75" customHeight="1">
      <c r="A1991" s="1303" t="s">
        <v>9483</v>
      </c>
      <c r="B1991" s="1303" t="s">
        <v>9484</v>
      </c>
      <c r="C1991" s="1304" t="s">
        <v>1044</v>
      </c>
      <c r="D1991" s="1303" t="s">
        <v>9485</v>
      </c>
      <c r="E1991" s="1304" t="s">
        <v>7673</v>
      </c>
      <c r="F1991" s="1305" t="s">
        <v>738</v>
      </c>
      <c r="G1991" s="1304">
        <v>11</v>
      </c>
      <c r="H1991" s="1304">
        <v>2</v>
      </c>
      <c r="I1991" s="1304">
        <v>13</v>
      </c>
      <c r="J1991" s="870">
        <v>50</v>
      </c>
      <c r="K1991" s="1410">
        <v>4.54</v>
      </c>
      <c r="L1991" s="964" t="s">
        <v>7366</v>
      </c>
    </row>
    <row r="1992" spans="1:12" ht="15.75" customHeight="1">
      <c r="A1992" s="1303" t="s">
        <v>9483</v>
      </c>
      <c r="B1992" s="1303" t="s">
        <v>9484</v>
      </c>
      <c r="C1992" s="1304" t="s">
        <v>1044</v>
      </c>
      <c r="D1992" s="1303" t="s">
        <v>9486</v>
      </c>
      <c r="E1992" s="1304" t="s">
        <v>9487</v>
      </c>
      <c r="F1992" s="1305" t="s">
        <v>738</v>
      </c>
      <c r="G1992" s="1304">
        <v>11</v>
      </c>
      <c r="H1992" s="1304">
        <v>2</v>
      </c>
      <c r="I1992" s="1304">
        <v>13</v>
      </c>
      <c r="J1992" s="870">
        <v>50</v>
      </c>
      <c r="K1992" s="1410">
        <v>4.54</v>
      </c>
      <c r="L1992" s="964" t="s">
        <v>7366</v>
      </c>
    </row>
    <row r="1993" spans="1:12" ht="15.75" customHeight="1">
      <c r="A1993" s="1303" t="s">
        <v>9483</v>
      </c>
      <c r="B1993" s="1303" t="s">
        <v>9484</v>
      </c>
      <c r="C1993" s="1304" t="s">
        <v>1044</v>
      </c>
      <c r="D1993" s="1303" t="s">
        <v>9488</v>
      </c>
      <c r="E1993" s="1304" t="s">
        <v>9457</v>
      </c>
      <c r="F1993" s="1305" t="s">
        <v>738</v>
      </c>
      <c r="G1993" s="1304">
        <v>11</v>
      </c>
      <c r="H1993" s="1304">
        <v>2</v>
      </c>
      <c r="I1993" s="1304">
        <v>13</v>
      </c>
      <c r="J1993" s="870">
        <v>50</v>
      </c>
      <c r="K1993" s="1410">
        <v>4.54</v>
      </c>
      <c r="L1993" s="964" t="s">
        <v>7366</v>
      </c>
    </row>
    <row r="1994" spans="1:12" ht="15.75" customHeight="1">
      <c r="A1994" s="1303" t="s">
        <v>9483</v>
      </c>
      <c r="B1994" s="1303" t="s">
        <v>9484</v>
      </c>
      <c r="C1994" s="1304" t="s">
        <v>1044</v>
      </c>
      <c r="D1994" s="1303" t="s">
        <v>7686</v>
      </c>
      <c r="E1994" s="1304" t="s">
        <v>7687</v>
      </c>
      <c r="F1994" s="1305" t="s">
        <v>738</v>
      </c>
      <c r="G1994" s="1304">
        <v>11</v>
      </c>
      <c r="H1994" s="1304">
        <v>2</v>
      </c>
      <c r="I1994" s="1304">
        <v>13</v>
      </c>
      <c r="J1994" s="870">
        <v>50</v>
      </c>
      <c r="K1994" s="1410">
        <v>4.54</v>
      </c>
      <c r="L1994" s="964" t="s">
        <v>7366</v>
      </c>
    </row>
    <row r="1995" spans="1:12" ht="15.75" customHeight="1">
      <c r="A1995" s="1303" t="s">
        <v>9483</v>
      </c>
      <c r="B1995" s="1303" t="s">
        <v>9484</v>
      </c>
      <c r="C1995" s="1304" t="s">
        <v>1044</v>
      </c>
      <c r="D1995" s="1303" t="s">
        <v>9489</v>
      </c>
      <c r="E1995" s="1304" t="s">
        <v>7689</v>
      </c>
      <c r="F1995" s="1305" t="s">
        <v>738</v>
      </c>
      <c r="G1995" s="1304">
        <v>11</v>
      </c>
      <c r="H1995" s="1304">
        <v>2</v>
      </c>
      <c r="I1995" s="1304">
        <v>13</v>
      </c>
      <c r="J1995" s="870">
        <v>50</v>
      </c>
      <c r="K1995" s="1410">
        <v>4.54</v>
      </c>
      <c r="L1995" s="964" t="s">
        <v>7366</v>
      </c>
    </row>
    <row r="1996" spans="1:12" ht="15.75" customHeight="1">
      <c r="A1996" s="1303" t="s">
        <v>9483</v>
      </c>
      <c r="B1996" s="1303" t="s">
        <v>9484</v>
      </c>
      <c r="C1996" s="1304" t="s">
        <v>1044</v>
      </c>
      <c r="D1996" s="1303" t="s">
        <v>9490</v>
      </c>
      <c r="E1996" s="1304" t="s">
        <v>9491</v>
      </c>
      <c r="F1996" s="1305" t="s">
        <v>738</v>
      </c>
      <c r="G1996" s="1304">
        <v>11</v>
      </c>
      <c r="H1996" s="1304">
        <v>2</v>
      </c>
      <c r="I1996" s="1304">
        <v>13</v>
      </c>
      <c r="J1996" s="870">
        <v>50</v>
      </c>
      <c r="K1996" s="1410">
        <v>4.54</v>
      </c>
      <c r="L1996" s="964" t="s">
        <v>7366</v>
      </c>
    </row>
    <row r="1997" spans="1:12" ht="15.75" customHeight="1">
      <c r="A1997" s="1303" t="s">
        <v>9492</v>
      </c>
      <c r="B1997" s="1303" t="s">
        <v>5755</v>
      </c>
      <c r="C1997" s="1304" t="s">
        <v>1044</v>
      </c>
      <c r="D1997" s="1303" t="s">
        <v>6210</v>
      </c>
      <c r="E1997" s="1304" t="s">
        <v>6211</v>
      </c>
      <c r="F1997" s="1305" t="s">
        <v>738</v>
      </c>
      <c r="G1997" s="1304">
        <v>13</v>
      </c>
      <c r="H1997" s="1304">
        <v>2</v>
      </c>
      <c r="I1997" s="1304">
        <v>15</v>
      </c>
      <c r="J1997" s="870">
        <v>50</v>
      </c>
      <c r="K1997" s="1410">
        <v>3.84</v>
      </c>
      <c r="L1997" s="964" t="s">
        <v>7366</v>
      </c>
    </row>
    <row r="1998" spans="1:12" ht="15.75" customHeight="1">
      <c r="A1998" s="1303" t="s">
        <v>9492</v>
      </c>
      <c r="B1998" s="1303" t="s">
        <v>5755</v>
      </c>
      <c r="C1998" s="1304" t="s">
        <v>1044</v>
      </c>
      <c r="D1998" s="1303" t="s">
        <v>6213</v>
      </c>
      <c r="E1998" s="1304" t="s">
        <v>6214</v>
      </c>
      <c r="F1998" s="1305" t="s">
        <v>738</v>
      </c>
      <c r="G1998" s="1304">
        <v>13</v>
      </c>
      <c r="H1998" s="1304">
        <v>2</v>
      </c>
      <c r="I1998" s="1304">
        <v>15</v>
      </c>
      <c r="J1998" s="870">
        <v>50</v>
      </c>
      <c r="K1998" s="1410">
        <v>3.84</v>
      </c>
      <c r="L1998" s="964" t="s">
        <v>7366</v>
      </c>
    </row>
    <row r="1999" spans="1:12" ht="15.75" customHeight="1">
      <c r="A1999" s="1303" t="s">
        <v>9492</v>
      </c>
      <c r="B1999" s="1303" t="s">
        <v>5755</v>
      </c>
      <c r="C1999" s="1304" t="s">
        <v>1044</v>
      </c>
      <c r="D1999" s="1303" t="s">
        <v>6215</v>
      </c>
      <c r="E1999" s="1304" t="s">
        <v>6216</v>
      </c>
      <c r="F1999" s="1305" t="s">
        <v>738</v>
      </c>
      <c r="G1999" s="1304">
        <v>13</v>
      </c>
      <c r="H1999" s="1304">
        <v>2</v>
      </c>
      <c r="I1999" s="1304">
        <v>15</v>
      </c>
      <c r="J1999" s="870">
        <v>50</v>
      </c>
      <c r="K1999" s="1410">
        <v>3.84</v>
      </c>
      <c r="L1999" s="964" t="s">
        <v>7366</v>
      </c>
    </row>
    <row r="2000" spans="1:12" ht="15.75" customHeight="1">
      <c r="A2000" s="1303" t="s">
        <v>9492</v>
      </c>
      <c r="B2000" s="1303" t="s">
        <v>5755</v>
      </c>
      <c r="C2000" s="1304" t="s">
        <v>1044</v>
      </c>
      <c r="D2000" s="1303" t="s">
        <v>6217</v>
      </c>
      <c r="E2000" s="1304" t="s">
        <v>6218</v>
      </c>
      <c r="F2000" s="1305" t="s">
        <v>738</v>
      </c>
      <c r="G2000" s="1304">
        <v>13</v>
      </c>
      <c r="H2000" s="1304">
        <v>2</v>
      </c>
      <c r="I2000" s="1304">
        <v>15</v>
      </c>
      <c r="J2000" s="870">
        <v>50</v>
      </c>
      <c r="K2000" s="1410">
        <v>3.84</v>
      </c>
      <c r="L2000" s="964" t="s">
        <v>7366</v>
      </c>
    </row>
    <row r="2001" spans="1:12" ht="25.2" customHeight="1">
      <c r="A2001" s="453" t="s">
        <v>9347</v>
      </c>
      <c r="B2001" s="453" t="s">
        <v>3796</v>
      </c>
      <c r="C2001" s="453" t="s">
        <v>1044</v>
      </c>
      <c r="D2001" s="453" t="s">
        <v>9348</v>
      </c>
      <c r="E2001" s="453" t="s">
        <v>9349</v>
      </c>
      <c r="F2001" s="450" t="s">
        <v>738</v>
      </c>
      <c r="G2001" s="453">
        <v>4</v>
      </c>
      <c r="H2001" s="453">
        <v>2</v>
      </c>
      <c r="I2001" s="453">
        <v>6</v>
      </c>
      <c r="J2001" s="453">
        <v>50</v>
      </c>
      <c r="K2001" s="462">
        <v>8.33</v>
      </c>
      <c r="L2001" s="453" t="s">
        <v>9387</v>
      </c>
    </row>
    <row r="2002" spans="1:12" ht="25.2" customHeight="1">
      <c r="A2002" s="1282" t="s">
        <v>9350</v>
      </c>
      <c r="B2002" s="1283" t="s">
        <v>9351</v>
      </c>
      <c r="C2002" s="453" t="s">
        <v>1044</v>
      </c>
      <c r="D2002" s="453" t="s">
        <v>9352</v>
      </c>
      <c r="E2002" s="450" t="s">
        <v>9353</v>
      </c>
      <c r="F2002" s="636" t="s">
        <v>738</v>
      </c>
      <c r="G2002" s="625">
        <v>9</v>
      </c>
      <c r="H2002" s="625">
        <v>1</v>
      </c>
      <c r="I2002" s="625">
        <v>10</v>
      </c>
      <c r="J2002" s="452">
        <v>50</v>
      </c>
      <c r="K2002" s="712">
        <v>5</v>
      </c>
      <c r="L2002" s="453" t="s">
        <v>9387</v>
      </c>
    </row>
    <row r="2003" spans="1:12" ht="25.2" customHeight="1">
      <c r="A2003" s="1282" t="s">
        <v>9354</v>
      </c>
      <c r="B2003" s="1284" t="s">
        <v>9355</v>
      </c>
      <c r="C2003" s="453" t="s">
        <v>1044</v>
      </c>
      <c r="D2003" s="453" t="s">
        <v>9356</v>
      </c>
      <c r="E2003" s="450" t="s">
        <v>9357</v>
      </c>
      <c r="F2003" s="636" t="s">
        <v>561</v>
      </c>
      <c r="G2003" s="450">
        <v>3</v>
      </c>
      <c r="H2003" s="450">
        <v>1</v>
      </c>
      <c r="I2003" s="450">
        <v>4</v>
      </c>
      <c r="J2003" s="452">
        <v>50</v>
      </c>
      <c r="K2003" s="712">
        <v>12.5</v>
      </c>
      <c r="L2003" s="453" t="s">
        <v>9387</v>
      </c>
    </row>
    <row r="2004" spans="1:12" ht="25.2" customHeight="1">
      <c r="A2004" s="453" t="s">
        <v>9358</v>
      </c>
      <c r="B2004" s="1284" t="s">
        <v>9359</v>
      </c>
      <c r="C2004" s="450" t="s">
        <v>1044</v>
      </c>
      <c r="D2004" s="453" t="s">
        <v>9360</v>
      </c>
      <c r="E2004" s="450" t="s">
        <v>9361</v>
      </c>
      <c r="F2004" s="636" t="s">
        <v>738</v>
      </c>
      <c r="G2004" s="450">
        <v>2</v>
      </c>
      <c r="H2004" s="450">
        <v>1</v>
      </c>
      <c r="I2004" s="450">
        <v>3</v>
      </c>
      <c r="J2004" s="452">
        <v>50</v>
      </c>
      <c r="K2004" s="712">
        <v>16.66</v>
      </c>
      <c r="L2004" s="453" t="s">
        <v>9387</v>
      </c>
    </row>
    <row r="2005" spans="1:12" ht="25.2" customHeight="1">
      <c r="A2005" s="453" t="s">
        <v>9362</v>
      </c>
      <c r="B2005" s="453" t="s">
        <v>7427</v>
      </c>
      <c r="C2005" s="450" t="s">
        <v>1044</v>
      </c>
      <c r="D2005" s="453" t="s">
        <v>9363</v>
      </c>
      <c r="E2005" s="450" t="s">
        <v>9364</v>
      </c>
      <c r="F2005" s="636" t="s">
        <v>738</v>
      </c>
      <c r="G2005" s="450">
        <v>1</v>
      </c>
      <c r="H2005" s="450">
        <v>7</v>
      </c>
      <c r="I2005" s="450">
        <v>8</v>
      </c>
      <c r="J2005" s="452">
        <v>50</v>
      </c>
      <c r="K2005" s="712">
        <v>6.25</v>
      </c>
      <c r="L2005" s="453" t="s">
        <v>9387</v>
      </c>
    </row>
    <row r="2006" spans="1:12" ht="25.2" customHeight="1">
      <c r="A2006" s="453" t="s">
        <v>9365</v>
      </c>
      <c r="B2006" s="453" t="s">
        <v>9366</v>
      </c>
      <c r="C2006" s="450" t="s">
        <v>1044</v>
      </c>
      <c r="D2006" s="453" t="s">
        <v>9367</v>
      </c>
      <c r="E2006" s="450" t="s">
        <v>9368</v>
      </c>
      <c r="F2006" s="636" t="s">
        <v>738</v>
      </c>
      <c r="G2006" s="450">
        <v>2</v>
      </c>
      <c r="H2006" s="450">
        <v>1</v>
      </c>
      <c r="I2006" s="450">
        <v>3</v>
      </c>
      <c r="J2006" s="452">
        <v>50</v>
      </c>
      <c r="K2006" s="712">
        <v>16.66</v>
      </c>
      <c r="L2006" s="453" t="s">
        <v>9387</v>
      </c>
    </row>
    <row r="2007" spans="1:12" ht="25.2" customHeight="1">
      <c r="A2007" s="453" t="s">
        <v>9369</v>
      </c>
      <c r="B2007" s="453" t="s">
        <v>9370</v>
      </c>
      <c r="C2007" s="450" t="s">
        <v>1044</v>
      </c>
      <c r="D2007" s="1285" t="s">
        <v>9371</v>
      </c>
      <c r="E2007" s="450" t="s">
        <v>9372</v>
      </c>
      <c r="F2007" s="636" t="s">
        <v>738</v>
      </c>
      <c r="G2007" s="450">
        <v>3</v>
      </c>
      <c r="H2007" s="450">
        <v>1</v>
      </c>
      <c r="I2007" s="450">
        <v>4</v>
      </c>
      <c r="J2007" s="452">
        <v>50</v>
      </c>
      <c r="K2007" s="712">
        <v>12.5</v>
      </c>
      <c r="L2007" s="453" t="s">
        <v>9387</v>
      </c>
    </row>
    <row r="2008" spans="1:12" ht="25.2" customHeight="1">
      <c r="A2008" s="142" t="s">
        <v>9373</v>
      </c>
      <c r="B2008" s="453" t="s">
        <v>7438</v>
      </c>
      <c r="C2008" s="450" t="s">
        <v>1044</v>
      </c>
      <c r="D2008" s="1286" t="s">
        <v>9374</v>
      </c>
      <c r="E2008" s="450" t="s">
        <v>9375</v>
      </c>
      <c r="F2008" s="636" t="s">
        <v>738</v>
      </c>
      <c r="G2008" s="450">
        <v>5</v>
      </c>
      <c r="H2008" s="450">
        <v>1</v>
      </c>
      <c r="I2008" s="450">
        <v>6</v>
      </c>
      <c r="J2008" s="452">
        <v>50</v>
      </c>
      <c r="K2008" s="712">
        <v>8.33</v>
      </c>
      <c r="L2008" s="453" t="s">
        <v>9387</v>
      </c>
    </row>
    <row r="2009" spans="1:12" ht="25.05" customHeight="1">
      <c r="A2009" s="744" t="s">
        <v>9556</v>
      </c>
      <c r="B2009" s="2459" t="s">
        <v>1612</v>
      </c>
      <c r="C2009" s="13" t="s">
        <v>456</v>
      </c>
      <c r="D2009" s="2460" t="s">
        <v>9557</v>
      </c>
      <c r="E2009" s="446" t="s">
        <v>9558</v>
      </c>
      <c r="F2009" s="12" t="s">
        <v>738</v>
      </c>
      <c r="G2009" s="106">
        <v>9</v>
      </c>
      <c r="H2009" s="106">
        <v>2</v>
      </c>
      <c r="I2009" s="106">
        <v>9</v>
      </c>
      <c r="J2009" s="60">
        <v>50</v>
      </c>
      <c r="K2009" s="1968">
        <v>5.5</v>
      </c>
      <c r="L2009" s="848" t="s">
        <v>9565</v>
      </c>
    </row>
    <row r="2010" spans="1:12" ht="25.05" customHeight="1">
      <c r="A2010" s="334" t="s">
        <v>9559</v>
      </c>
      <c r="B2010" s="334" t="s">
        <v>1596</v>
      </c>
      <c r="C2010" s="99" t="s">
        <v>9560</v>
      </c>
      <c r="D2010" s="2461" t="s">
        <v>9561</v>
      </c>
      <c r="E2010" s="447" t="s">
        <v>9562</v>
      </c>
      <c r="F2010" s="28" t="s">
        <v>738</v>
      </c>
      <c r="G2010" s="69">
        <v>9</v>
      </c>
      <c r="H2010" s="69">
        <v>2</v>
      </c>
      <c r="I2010" s="69">
        <v>9</v>
      </c>
      <c r="J2010" s="108">
        <v>50</v>
      </c>
      <c r="K2010" s="52">
        <v>5.5</v>
      </c>
      <c r="L2010" s="848" t="s">
        <v>9565</v>
      </c>
    </row>
    <row r="2011" spans="1:12" ht="25.05" customHeight="1">
      <c r="A2011" s="334" t="s">
        <v>9559</v>
      </c>
      <c r="B2011" s="334" t="s">
        <v>1596</v>
      </c>
      <c r="C2011" s="99" t="s">
        <v>9560</v>
      </c>
      <c r="D2011" s="2461" t="s">
        <v>9563</v>
      </c>
      <c r="E2011" s="447" t="s">
        <v>9564</v>
      </c>
      <c r="F2011" s="28" t="s">
        <v>738</v>
      </c>
      <c r="G2011" s="69">
        <v>9</v>
      </c>
      <c r="H2011" s="69">
        <v>2</v>
      </c>
      <c r="I2011" s="69">
        <v>9</v>
      </c>
      <c r="J2011" s="108">
        <v>50</v>
      </c>
      <c r="K2011" s="52">
        <v>5.5</v>
      </c>
      <c r="L2011" s="848" t="s">
        <v>9565</v>
      </c>
    </row>
    <row r="2012" spans="1:12" ht="15.75" customHeight="1">
      <c r="A2012" s="453"/>
      <c r="B2012" s="453"/>
      <c r="C2012" s="450"/>
      <c r="D2012" s="453"/>
      <c r="E2012" s="450"/>
      <c r="F2012" s="636"/>
      <c r="G2012" s="450"/>
      <c r="H2012" s="450"/>
      <c r="I2012" s="450"/>
      <c r="J2012" s="452"/>
      <c r="K2012" s="712"/>
    </row>
    <row r="2013" spans="1:12" ht="15.75" customHeight="1">
      <c r="A2013" s="12"/>
      <c r="B2013" s="288"/>
      <c r="C2013" s="13"/>
      <c r="D2013" s="12"/>
      <c r="E2013" s="12"/>
      <c r="F2013" s="12"/>
      <c r="G2013" s="354"/>
      <c r="H2013" s="354"/>
      <c r="I2013" s="354"/>
      <c r="J2013" s="60"/>
      <c r="K2013" s="15"/>
      <c r="L2013" s="50"/>
    </row>
    <row r="2014" spans="1:12" ht="25.2" customHeight="1">
      <c r="A2014" s="242"/>
      <c r="B2014" s="241"/>
      <c r="C2014" s="242"/>
      <c r="D2014" s="242"/>
      <c r="E2014" s="243"/>
      <c r="F2014" s="238"/>
      <c r="G2014" s="239"/>
      <c r="H2014" s="239"/>
      <c r="I2014" s="239"/>
      <c r="J2014" s="240"/>
      <c r="K2014" s="251"/>
      <c r="L2014" s="12"/>
    </row>
    <row r="2015" spans="1:12" ht="25.2" customHeight="1">
      <c r="A2015" s="242"/>
      <c r="B2015" s="241"/>
      <c r="C2015" s="242"/>
      <c r="D2015" s="242"/>
      <c r="E2015" s="243"/>
      <c r="F2015" s="238"/>
      <c r="G2015" s="239"/>
      <c r="H2015" s="239"/>
      <c r="I2015" s="239"/>
      <c r="J2015" s="240"/>
      <c r="K2015" s="251"/>
      <c r="L2015" s="12"/>
    </row>
    <row r="2016" spans="1:12" ht="48" customHeight="1">
      <c r="A2016" s="12"/>
      <c r="B2016" s="12"/>
      <c r="C2016" s="21"/>
      <c r="D2016" s="12"/>
      <c r="E2016" s="21"/>
      <c r="F2016" s="28"/>
      <c r="G2016" s="21"/>
      <c r="H2016" s="21"/>
      <c r="I2016" s="21"/>
      <c r="J2016" s="46"/>
      <c r="K2016" s="177"/>
    </row>
    <row r="2017" spans="1:11" ht="15.75" customHeight="1">
      <c r="A2017" s="80"/>
      <c r="B2017" s="80"/>
      <c r="C2017" s="211"/>
      <c r="D2017" s="80"/>
      <c r="E2017" s="211"/>
      <c r="F2017" s="212"/>
      <c r="G2017" s="211"/>
      <c r="H2017" s="211"/>
      <c r="I2017" s="211"/>
      <c r="J2017" s="213"/>
      <c r="K2017" s="1411">
        <f>SUM(K16:K2016)</f>
        <v>17427.842655122538</v>
      </c>
    </row>
    <row r="2018" spans="1:11" ht="15.75" customHeight="1">
      <c r="A2018" s="29" t="s">
        <v>58</v>
      </c>
      <c r="B2018" s="2"/>
      <c r="C2018" s="3"/>
      <c r="D2018" s="3"/>
      <c r="E2018" s="3"/>
      <c r="F2018" s="3"/>
      <c r="G2018" s="3"/>
      <c r="H2018" s="3"/>
      <c r="I2018" s="3"/>
      <c r="J2018" s="31"/>
      <c r="K2018" s="1388">
        <v>17427.834877344882</v>
      </c>
    </row>
    <row r="2019" spans="1:11" ht="15.75" customHeight="1">
      <c r="A2019" s="29"/>
      <c r="B2019" s="2"/>
      <c r="C2019" s="3"/>
      <c r="D2019" s="3"/>
      <c r="E2019" s="3"/>
      <c r="F2019" s="3"/>
      <c r="G2019" s="3"/>
      <c r="H2019" s="3"/>
      <c r="I2019" s="3"/>
      <c r="J2019" s="3"/>
      <c r="K2019" s="1388"/>
    </row>
    <row r="2020" spans="1:11" ht="15.75" customHeight="1">
      <c r="A2020" s="2320" t="s">
        <v>59</v>
      </c>
      <c r="B2020" s="2328"/>
      <c r="C2020" s="2328"/>
      <c r="D2020" s="2328"/>
      <c r="E2020" s="2328"/>
      <c r="F2020" s="2328"/>
      <c r="G2020" s="2328"/>
      <c r="H2020" s="2328"/>
      <c r="I2020" s="2328"/>
      <c r="J2020" s="2328"/>
      <c r="K2020" s="2339"/>
    </row>
    <row r="2021" spans="1:11" ht="15.75" customHeight="1">
      <c r="A2021" s="1"/>
      <c r="B2021" s="2"/>
      <c r="C2021" s="3"/>
      <c r="D2021" s="3"/>
      <c r="E2021" s="3"/>
      <c r="F2021" s="3"/>
      <c r="G2021" s="3"/>
      <c r="H2021" s="3"/>
      <c r="I2021" s="3"/>
      <c r="J2021" s="3"/>
      <c r="K2021" s="1388"/>
    </row>
    <row r="2022" spans="1:11" ht="15.75" customHeight="1">
      <c r="A2022" s="1"/>
      <c r="B2022" s="2"/>
      <c r="C2022" s="3"/>
      <c r="D2022" s="3"/>
      <c r="E2022" s="3"/>
      <c r="F2022" s="3"/>
      <c r="G2022" s="3"/>
      <c r="H2022" s="3"/>
      <c r="I2022" s="3"/>
      <c r="J2022" s="3"/>
      <c r="K2022" s="1388"/>
    </row>
    <row r="2023" spans="1:11" ht="15.75" customHeight="1">
      <c r="A2023" s="1"/>
      <c r="B2023" s="2"/>
      <c r="C2023" s="3"/>
      <c r="D2023" s="3"/>
      <c r="E2023" s="3"/>
      <c r="F2023" s="3"/>
      <c r="G2023" s="3"/>
      <c r="H2023" s="3"/>
      <c r="I2023" s="3"/>
      <c r="J2023" s="3"/>
      <c r="K2023" s="1393"/>
    </row>
    <row r="2024" spans="1:11" ht="15.75" customHeight="1">
      <c r="A2024" s="107"/>
      <c r="B2024" s="2"/>
      <c r="C2024" s="3"/>
      <c r="D2024" s="3"/>
      <c r="E2024" s="3"/>
      <c r="F2024" s="3"/>
      <c r="G2024" s="3"/>
      <c r="H2024" s="3"/>
      <c r="I2024" s="3"/>
      <c r="J2024" s="3"/>
      <c r="K2024" s="1393"/>
    </row>
    <row r="2025" spans="1:11" ht="15.75" customHeight="1">
      <c r="A2025" s="1"/>
      <c r="B2025" s="2"/>
      <c r="C2025" s="3"/>
      <c r="D2025" s="3"/>
      <c r="E2025" s="3"/>
      <c r="F2025" s="3"/>
      <c r="G2025" s="3"/>
      <c r="H2025" s="3"/>
      <c r="I2025" s="3"/>
      <c r="J2025" s="3"/>
      <c r="K2025" s="1393"/>
    </row>
    <row r="2026" spans="1:11" ht="15.75" customHeight="1">
      <c r="A2026" s="1"/>
      <c r="B2026" s="2"/>
      <c r="C2026" s="3"/>
      <c r="D2026" s="3"/>
      <c r="E2026" s="3"/>
      <c r="F2026" s="3"/>
      <c r="G2026" s="3"/>
      <c r="H2026" s="3"/>
      <c r="I2026" s="3"/>
      <c r="J2026" s="3"/>
      <c r="K2026" s="1393"/>
    </row>
    <row r="2027" spans="1:11" ht="15.75" customHeight="1">
      <c r="A2027" s="1"/>
      <c r="B2027" s="2"/>
      <c r="C2027" s="3"/>
      <c r="D2027" s="3"/>
      <c r="E2027" s="3"/>
      <c r="F2027" s="3"/>
      <c r="G2027" s="3"/>
      <c r="H2027" s="3"/>
      <c r="I2027" s="3"/>
      <c r="J2027" s="3"/>
      <c r="K2027" s="1393"/>
    </row>
    <row r="2028" spans="1:11" ht="15.75" customHeight="1">
      <c r="A2028" s="1"/>
      <c r="B2028" s="2"/>
      <c r="C2028" s="3"/>
      <c r="D2028" s="3"/>
      <c r="E2028" s="3"/>
      <c r="F2028" s="3"/>
      <c r="G2028" s="3"/>
      <c r="H2028" s="3"/>
      <c r="I2028" s="3"/>
      <c r="J2028" s="3"/>
      <c r="K2028" s="1393"/>
    </row>
    <row r="2029" spans="1:11" ht="15.75" customHeight="1">
      <c r="A2029" s="1"/>
      <c r="B2029" s="2"/>
      <c r="C2029" s="3"/>
      <c r="D2029" s="3"/>
      <c r="E2029" s="3"/>
      <c r="F2029" s="3"/>
      <c r="G2029" s="3"/>
      <c r="H2029" s="3"/>
      <c r="I2029" s="3"/>
      <c r="J2029" s="3"/>
      <c r="K2029" s="1393"/>
    </row>
    <row r="2030" spans="1:11" ht="15.75" customHeight="1">
      <c r="A2030" s="1"/>
      <c r="B2030" s="2"/>
      <c r="C2030" s="3"/>
      <c r="D2030" s="3"/>
      <c r="E2030" s="3"/>
      <c r="F2030" s="3"/>
      <c r="G2030" s="3"/>
      <c r="H2030" s="3"/>
      <c r="I2030" s="3"/>
      <c r="J2030" s="3"/>
      <c r="K2030" s="1393"/>
    </row>
    <row r="2031" spans="1:11" ht="15.75" customHeight="1">
      <c r="A2031" s="1"/>
      <c r="B2031" s="2"/>
      <c r="C2031" s="3"/>
      <c r="D2031" s="3"/>
      <c r="E2031" s="3"/>
      <c r="F2031" s="3"/>
      <c r="G2031" s="3"/>
      <c r="H2031" s="3"/>
      <c r="I2031" s="3"/>
      <c r="J2031" s="3"/>
      <c r="K2031" s="1393"/>
    </row>
    <row r="2032" spans="1:11" ht="15.75" customHeight="1">
      <c r="A2032" s="1"/>
      <c r="B2032" s="2"/>
      <c r="C2032" s="3"/>
      <c r="D2032" s="3"/>
      <c r="E2032" s="3"/>
      <c r="F2032" s="3"/>
      <c r="G2032" s="3"/>
      <c r="H2032" s="3"/>
      <c r="I2032" s="3"/>
      <c r="J2032" s="3"/>
      <c r="K2032" s="1393"/>
    </row>
    <row r="2033" spans="1:11" ht="15.75" customHeight="1">
      <c r="A2033" s="1"/>
      <c r="B2033" s="2"/>
      <c r="C2033" s="3"/>
      <c r="D2033" s="3"/>
      <c r="E2033" s="3"/>
      <c r="F2033" s="3"/>
      <c r="G2033" s="3"/>
      <c r="H2033" s="3"/>
      <c r="I2033" s="3"/>
      <c r="J2033" s="3"/>
      <c r="K2033" s="1393"/>
    </row>
    <row r="2034" spans="1:11" ht="15.75" customHeight="1">
      <c r="A2034" s="1"/>
      <c r="B2034" s="2"/>
      <c r="C2034" s="3"/>
      <c r="D2034" s="3"/>
      <c r="E2034" s="3"/>
      <c r="F2034" s="3"/>
      <c r="G2034" s="3"/>
      <c r="H2034" s="3"/>
      <c r="I2034" s="3"/>
      <c r="J2034" s="3"/>
      <c r="K2034" s="1393"/>
    </row>
    <row r="2035" spans="1:11" ht="15.75" customHeight="1">
      <c r="A2035" s="1"/>
      <c r="B2035" s="2"/>
      <c r="C2035" s="3"/>
      <c r="D2035" s="3"/>
      <c r="E2035" s="3"/>
      <c r="F2035" s="3"/>
      <c r="G2035" s="3"/>
      <c r="H2035" s="3"/>
      <c r="I2035" s="3"/>
      <c r="J2035" s="3"/>
      <c r="K2035" s="1393"/>
    </row>
    <row r="2036" spans="1:11" ht="15.75" customHeight="1">
      <c r="A2036" s="1"/>
      <c r="B2036" s="2"/>
      <c r="C2036" s="3"/>
      <c r="D2036" s="3"/>
      <c r="E2036" s="3"/>
      <c r="F2036" s="3"/>
      <c r="G2036" s="3"/>
      <c r="H2036" s="3"/>
      <c r="I2036" s="3"/>
      <c r="J2036" s="3"/>
      <c r="K2036" s="1393"/>
    </row>
    <row r="2037" spans="1:11" ht="15.75" customHeight="1">
      <c r="A2037" s="1"/>
      <c r="B2037" s="2"/>
      <c r="C2037" s="3"/>
      <c r="D2037" s="3"/>
      <c r="E2037" s="3"/>
      <c r="F2037" s="3"/>
      <c r="G2037" s="3"/>
      <c r="H2037" s="3"/>
      <c r="I2037" s="3"/>
      <c r="J2037" s="3"/>
      <c r="K2037" s="1393"/>
    </row>
    <row r="2038" spans="1:11" ht="15.75" customHeight="1">
      <c r="A2038" s="1"/>
      <c r="B2038" s="2"/>
      <c r="C2038" s="3"/>
      <c r="D2038" s="3"/>
      <c r="E2038" s="3"/>
      <c r="F2038" s="3"/>
      <c r="G2038" s="3"/>
      <c r="H2038" s="3"/>
      <c r="I2038" s="3"/>
      <c r="J2038" s="3"/>
      <c r="K2038" s="1393"/>
    </row>
    <row r="2039" spans="1:11" ht="15.75" customHeight="1">
      <c r="A2039" s="1"/>
      <c r="B2039" s="2"/>
      <c r="C2039" s="3"/>
      <c r="D2039" s="3"/>
      <c r="E2039" s="3"/>
      <c r="F2039" s="3"/>
      <c r="G2039" s="3"/>
      <c r="H2039" s="3"/>
      <c r="I2039" s="3"/>
      <c r="J2039" s="3"/>
      <c r="K2039" s="1393"/>
    </row>
    <row r="2040" spans="1:11" ht="15.75" customHeight="1">
      <c r="A2040" s="1"/>
      <c r="B2040" s="2"/>
      <c r="C2040" s="3"/>
      <c r="D2040" s="3"/>
      <c r="E2040" s="3"/>
      <c r="F2040" s="3"/>
      <c r="G2040" s="3"/>
      <c r="H2040" s="3"/>
      <c r="I2040" s="3"/>
      <c r="J2040" s="3"/>
      <c r="K2040" s="1393"/>
    </row>
    <row r="2041" spans="1:11" ht="15.75" customHeight="1">
      <c r="A2041" s="1"/>
      <c r="B2041" s="2"/>
      <c r="C2041" s="3"/>
      <c r="D2041" s="3"/>
      <c r="E2041" s="3"/>
      <c r="F2041" s="3"/>
      <c r="G2041" s="3"/>
      <c r="H2041" s="3"/>
      <c r="I2041" s="3"/>
      <c r="J2041" s="3"/>
      <c r="K2041" s="1393"/>
    </row>
    <row r="2042" spans="1:11" ht="15.75" customHeight="1">
      <c r="A2042" s="1"/>
      <c r="B2042" s="2"/>
      <c r="C2042" s="3"/>
      <c r="D2042" s="3"/>
      <c r="E2042" s="3"/>
      <c r="F2042" s="3"/>
      <c r="G2042" s="3"/>
      <c r="H2042" s="3"/>
      <c r="I2042" s="3"/>
      <c r="J2042" s="3"/>
      <c r="K2042" s="1393"/>
    </row>
    <row r="2043" spans="1:11" ht="15.75" customHeight="1">
      <c r="A2043" s="1"/>
      <c r="B2043" s="2"/>
      <c r="C2043" s="3"/>
      <c r="D2043" s="3"/>
      <c r="E2043" s="3"/>
      <c r="F2043" s="3"/>
      <c r="G2043" s="3"/>
      <c r="H2043" s="3"/>
      <c r="I2043" s="3"/>
      <c r="J2043" s="3"/>
      <c r="K2043" s="1393"/>
    </row>
    <row r="2044" spans="1:11" ht="15.75" customHeight="1">
      <c r="A2044" s="1"/>
      <c r="B2044" s="2"/>
      <c r="C2044" s="3"/>
      <c r="D2044" s="3"/>
      <c r="E2044" s="3"/>
      <c r="F2044" s="3"/>
      <c r="G2044" s="3"/>
      <c r="H2044" s="3"/>
      <c r="I2044" s="3"/>
      <c r="J2044" s="3"/>
      <c r="K2044" s="1393"/>
    </row>
    <row r="2045" spans="1:11" ht="15.75" customHeight="1">
      <c r="A2045" s="1"/>
      <c r="B2045" s="2"/>
      <c r="C2045" s="3"/>
      <c r="D2045" s="3"/>
      <c r="E2045" s="3"/>
      <c r="F2045" s="3"/>
      <c r="G2045" s="3"/>
      <c r="H2045" s="3"/>
      <c r="I2045" s="3"/>
      <c r="J2045" s="3"/>
      <c r="K2045" s="1393"/>
    </row>
    <row r="2046" spans="1:11" ht="15.75" customHeight="1">
      <c r="A2046" s="1"/>
      <c r="B2046" s="2"/>
      <c r="C2046" s="3"/>
      <c r="D2046" s="3"/>
      <c r="E2046" s="3"/>
      <c r="F2046" s="3"/>
      <c r="G2046" s="3"/>
      <c r="H2046" s="3"/>
      <c r="I2046" s="3"/>
      <c r="J2046" s="3"/>
      <c r="K2046" s="1393"/>
    </row>
    <row r="2047" spans="1:11" ht="15.75" customHeight="1">
      <c r="A2047" s="1"/>
      <c r="B2047" s="2"/>
      <c r="C2047" s="3"/>
      <c r="D2047" s="3"/>
      <c r="E2047" s="3"/>
      <c r="F2047" s="3"/>
      <c r="G2047" s="3"/>
      <c r="H2047" s="3"/>
      <c r="I2047" s="3"/>
      <c r="J2047" s="3"/>
      <c r="K2047" s="1393"/>
    </row>
    <row r="2048" spans="1:11" ht="15.75" customHeight="1">
      <c r="A2048" s="1"/>
      <c r="B2048" s="2"/>
      <c r="C2048" s="3"/>
      <c r="D2048" s="3"/>
      <c r="E2048" s="3"/>
      <c r="F2048" s="3"/>
      <c r="G2048" s="3"/>
      <c r="H2048" s="3"/>
      <c r="I2048" s="3"/>
      <c r="J2048" s="3"/>
      <c r="K2048" s="1393"/>
    </row>
    <row r="2049" spans="1:11" ht="15.75" customHeight="1">
      <c r="A2049" s="1"/>
      <c r="B2049" s="2"/>
      <c r="C2049" s="3"/>
      <c r="D2049" s="3"/>
      <c r="E2049" s="3"/>
      <c r="F2049" s="3"/>
      <c r="G2049" s="3"/>
      <c r="H2049" s="3"/>
      <c r="I2049" s="3"/>
      <c r="J2049" s="3"/>
      <c r="K2049" s="1393"/>
    </row>
    <row r="2050" spans="1:11" ht="15.75" customHeight="1">
      <c r="A2050" s="1"/>
      <c r="B2050" s="2"/>
      <c r="C2050" s="3"/>
      <c r="D2050" s="3"/>
      <c r="E2050" s="3"/>
      <c r="F2050" s="3"/>
      <c r="G2050" s="3"/>
      <c r="H2050" s="3"/>
      <c r="I2050" s="3"/>
      <c r="J2050" s="3"/>
      <c r="K2050" s="1393"/>
    </row>
    <row r="2051" spans="1:11" ht="15.75" customHeight="1">
      <c r="A2051" s="1"/>
      <c r="B2051" s="2"/>
      <c r="C2051" s="3"/>
      <c r="D2051" s="3"/>
      <c r="E2051" s="3"/>
      <c r="F2051" s="3"/>
      <c r="G2051" s="3"/>
      <c r="H2051" s="3"/>
      <c r="I2051" s="3"/>
      <c r="J2051" s="3"/>
      <c r="K2051" s="1393"/>
    </row>
    <row r="2052" spans="1:11" ht="15.75" customHeight="1">
      <c r="A2052" s="1"/>
      <c r="B2052" s="2"/>
      <c r="C2052" s="3"/>
      <c r="D2052" s="3"/>
      <c r="E2052" s="3"/>
      <c r="F2052" s="3"/>
      <c r="G2052" s="3"/>
      <c r="H2052" s="3"/>
      <c r="I2052" s="3"/>
      <c r="J2052" s="3"/>
      <c r="K2052" s="1393"/>
    </row>
    <row r="2053" spans="1:11" ht="15.75" customHeight="1">
      <c r="A2053" s="1"/>
      <c r="B2053" s="2"/>
      <c r="C2053" s="3"/>
      <c r="D2053" s="3"/>
      <c r="E2053" s="3"/>
      <c r="F2053" s="3"/>
      <c r="G2053" s="3"/>
      <c r="H2053" s="3"/>
      <c r="I2053" s="3"/>
      <c r="J2053" s="3"/>
      <c r="K2053" s="1393"/>
    </row>
    <row r="2054" spans="1:11" ht="15.75" customHeight="1">
      <c r="A2054" s="1"/>
      <c r="B2054" s="2"/>
      <c r="C2054" s="3"/>
      <c r="D2054" s="3"/>
      <c r="E2054" s="3"/>
      <c r="F2054" s="3"/>
      <c r="G2054" s="3"/>
      <c r="H2054" s="3"/>
      <c r="I2054" s="3"/>
      <c r="J2054" s="3"/>
      <c r="K2054" s="1393"/>
    </row>
    <row r="2055" spans="1:11" ht="15.75" customHeight="1">
      <c r="A2055" s="1"/>
      <c r="B2055" s="2"/>
      <c r="C2055" s="3"/>
      <c r="D2055" s="3"/>
      <c r="E2055" s="3"/>
      <c r="F2055" s="3"/>
      <c r="G2055" s="3"/>
      <c r="H2055" s="3"/>
      <c r="I2055" s="3"/>
      <c r="J2055" s="3"/>
      <c r="K2055" s="1393"/>
    </row>
    <row r="2056" spans="1:11" ht="15.75" customHeight="1">
      <c r="A2056" s="1"/>
      <c r="B2056" s="2"/>
      <c r="C2056" s="3"/>
      <c r="D2056" s="3"/>
      <c r="E2056" s="3"/>
      <c r="F2056" s="3"/>
      <c r="G2056" s="3"/>
      <c r="H2056" s="3"/>
      <c r="I2056" s="3"/>
      <c r="J2056" s="3"/>
      <c r="K2056" s="1393"/>
    </row>
    <row r="2057" spans="1:11" ht="15.75" customHeight="1">
      <c r="A2057" s="1"/>
      <c r="B2057" s="2"/>
      <c r="C2057" s="3"/>
      <c r="D2057" s="3"/>
      <c r="E2057" s="3"/>
      <c r="F2057" s="3"/>
      <c r="G2057" s="3"/>
      <c r="H2057" s="3"/>
      <c r="I2057" s="3"/>
      <c r="J2057" s="3"/>
      <c r="K2057" s="1393"/>
    </row>
    <row r="2058" spans="1:11" ht="15.75" customHeight="1">
      <c r="A2058" s="1"/>
      <c r="B2058" s="2"/>
      <c r="C2058" s="3"/>
      <c r="D2058" s="3"/>
      <c r="E2058" s="3"/>
      <c r="F2058" s="3"/>
      <c r="G2058" s="3"/>
      <c r="H2058" s="3"/>
      <c r="I2058" s="3"/>
      <c r="J2058" s="3"/>
      <c r="K2058" s="1393"/>
    </row>
    <row r="2059" spans="1:11" ht="15.75" customHeight="1">
      <c r="A2059" s="1"/>
      <c r="B2059" s="2"/>
      <c r="C2059" s="3"/>
      <c r="D2059" s="3"/>
      <c r="E2059" s="3"/>
      <c r="F2059" s="3"/>
      <c r="G2059" s="3"/>
      <c r="H2059" s="3"/>
      <c r="I2059" s="3"/>
      <c r="J2059" s="3"/>
      <c r="K2059" s="1393"/>
    </row>
    <row r="2060" spans="1:11" ht="15.75" customHeight="1">
      <c r="A2060" s="1"/>
      <c r="B2060" s="2"/>
      <c r="C2060" s="3"/>
      <c r="D2060" s="3"/>
      <c r="E2060" s="3"/>
      <c r="F2060" s="3"/>
      <c r="G2060" s="3"/>
      <c r="H2060" s="3"/>
      <c r="I2060" s="3"/>
      <c r="J2060" s="3"/>
      <c r="K2060" s="1393"/>
    </row>
    <row r="2061" spans="1:11" ht="15.75" customHeight="1">
      <c r="A2061" s="1"/>
      <c r="B2061" s="2"/>
      <c r="C2061" s="3"/>
      <c r="D2061" s="3"/>
      <c r="E2061" s="3"/>
      <c r="F2061" s="3"/>
      <c r="G2061" s="3"/>
      <c r="H2061" s="3"/>
      <c r="I2061" s="3"/>
      <c r="J2061" s="3"/>
      <c r="K2061" s="1393"/>
    </row>
    <row r="2062" spans="1:11" ht="15.75" customHeight="1">
      <c r="A2062" s="1"/>
      <c r="B2062" s="2"/>
      <c r="C2062" s="3"/>
      <c r="D2062" s="3"/>
      <c r="E2062" s="3"/>
      <c r="F2062" s="3"/>
      <c r="G2062" s="3"/>
      <c r="H2062" s="3"/>
      <c r="I2062" s="3"/>
      <c r="J2062" s="3"/>
      <c r="K2062" s="1393"/>
    </row>
    <row r="2063" spans="1:11" ht="15.75" customHeight="1">
      <c r="A2063" s="1"/>
      <c r="B2063" s="2"/>
      <c r="C2063" s="3"/>
      <c r="D2063" s="3"/>
      <c r="E2063" s="3"/>
      <c r="F2063" s="3"/>
      <c r="G2063" s="3"/>
      <c r="H2063" s="3"/>
      <c r="I2063" s="3"/>
      <c r="J2063" s="3"/>
      <c r="K2063" s="1393"/>
    </row>
    <row r="2064" spans="1:11" ht="15.75" customHeight="1">
      <c r="A2064" s="1"/>
      <c r="B2064" s="2"/>
      <c r="C2064" s="3"/>
      <c r="D2064" s="3"/>
      <c r="E2064" s="3"/>
      <c r="F2064" s="3"/>
      <c r="G2064" s="3"/>
      <c r="H2064" s="3"/>
      <c r="I2064" s="3"/>
      <c r="J2064" s="3"/>
      <c r="K2064" s="1393"/>
    </row>
    <row r="2065" spans="1:11" ht="15.75" customHeight="1">
      <c r="A2065" s="1"/>
      <c r="B2065" s="2"/>
      <c r="C2065" s="3"/>
      <c r="D2065" s="3"/>
      <c r="E2065" s="3"/>
      <c r="F2065" s="3"/>
      <c r="G2065" s="3"/>
      <c r="H2065" s="3"/>
      <c r="I2065" s="3"/>
      <c r="J2065" s="3"/>
      <c r="K2065" s="1393"/>
    </row>
    <row r="2066" spans="1:11" ht="15.75" customHeight="1">
      <c r="A2066" s="1"/>
      <c r="B2066" s="2"/>
      <c r="C2066" s="3"/>
      <c r="D2066" s="3"/>
      <c r="E2066" s="3"/>
      <c r="F2066" s="3"/>
      <c r="G2066" s="3"/>
      <c r="H2066" s="3"/>
      <c r="I2066" s="3"/>
      <c r="J2066" s="3"/>
      <c r="K2066" s="1393"/>
    </row>
    <row r="2067" spans="1:11" ht="15.75" customHeight="1">
      <c r="A2067" s="1"/>
      <c r="B2067" s="2"/>
      <c r="C2067" s="3"/>
      <c r="D2067" s="3"/>
      <c r="E2067" s="3"/>
      <c r="F2067" s="3"/>
      <c r="G2067" s="3"/>
      <c r="H2067" s="3"/>
      <c r="I2067" s="3"/>
      <c r="J2067" s="3"/>
      <c r="K2067" s="1393"/>
    </row>
    <row r="2068" spans="1:11" ht="15.75" customHeight="1">
      <c r="A2068" s="1"/>
      <c r="B2068" s="2"/>
      <c r="C2068" s="3"/>
      <c r="D2068" s="3"/>
      <c r="E2068" s="3"/>
      <c r="F2068" s="3"/>
      <c r="G2068" s="3"/>
      <c r="H2068" s="3"/>
      <c r="I2068" s="3"/>
      <c r="J2068" s="3"/>
      <c r="K2068" s="1393"/>
    </row>
    <row r="2069" spans="1:11" ht="15.75" customHeight="1">
      <c r="A2069" s="1"/>
      <c r="B2069" s="2"/>
      <c r="C2069" s="3"/>
      <c r="D2069" s="3"/>
      <c r="E2069" s="3"/>
      <c r="F2069" s="3"/>
      <c r="G2069" s="3"/>
      <c r="H2069" s="3"/>
      <c r="I2069" s="3"/>
      <c r="J2069" s="3"/>
      <c r="K2069" s="1393"/>
    </row>
    <row r="2070" spans="1:11" ht="15.75" customHeight="1">
      <c r="A2070" s="1"/>
      <c r="B2070" s="2"/>
      <c r="C2070" s="3"/>
      <c r="D2070" s="3"/>
      <c r="E2070" s="3"/>
      <c r="F2070" s="3"/>
      <c r="G2070" s="3"/>
      <c r="H2070" s="3"/>
      <c r="I2070" s="3"/>
      <c r="J2070" s="3"/>
      <c r="K2070" s="1393"/>
    </row>
    <row r="2071" spans="1:11" ht="15.75" customHeight="1">
      <c r="A2071" s="1"/>
      <c r="B2071" s="2"/>
      <c r="C2071" s="3"/>
      <c r="D2071" s="3"/>
      <c r="E2071" s="3"/>
      <c r="F2071" s="3"/>
      <c r="G2071" s="3"/>
      <c r="H2071" s="3"/>
      <c r="I2071" s="3"/>
      <c r="J2071" s="3"/>
      <c r="K2071" s="1393"/>
    </row>
    <row r="2072" spans="1:11" ht="15.75" customHeight="1">
      <c r="A2072" s="1"/>
      <c r="B2072" s="2"/>
      <c r="C2072" s="3"/>
      <c r="D2072" s="3"/>
      <c r="E2072" s="3"/>
      <c r="F2072" s="3"/>
      <c r="G2072" s="3"/>
      <c r="H2072" s="3"/>
      <c r="I2072" s="3"/>
      <c r="J2072" s="3"/>
      <c r="K2072" s="1393"/>
    </row>
    <row r="2073" spans="1:11" ht="15.75" customHeight="1">
      <c r="A2073" s="1"/>
      <c r="B2073" s="2"/>
      <c r="C2073" s="3"/>
      <c r="D2073" s="3"/>
      <c r="E2073" s="3"/>
      <c r="F2073" s="3"/>
      <c r="G2073" s="3"/>
      <c r="H2073" s="3"/>
      <c r="I2073" s="3"/>
      <c r="J2073" s="3"/>
      <c r="K2073" s="1393"/>
    </row>
    <row r="2074" spans="1:11" ht="15.75" customHeight="1">
      <c r="A2074" s="1"/>
      <c r="B2074" s="2"/>
      <c r="C2074" s="3"/>
      <c r="D2074" s="3"/>
      <c r="E2074" s="3"/>
      <c r="F2074" s="3"/>
      <c r="G2074" s="3"/>
      <c r="H2074" s="3"/>
      <c r="I2074" s="3"/>
      <c r="J2074" s="3"/>
      <c r="K2074" s="1393"/>
    </row>
    <row r="2075" spans="1:11" ht="15.75" customHeight="1">
      <c r="A2075" s="1"/>
      <c r="B2075" s="2"/>
      <c r="C2075" s="3"/>
      <c r="D2075" s="3"/>
      <c r="E2075" s="3"/>
      <c r="F2075" s="3"/>
      <c r="G2075" s="3"/>
      <c r="H2075" s="3"/>
      <c r="I2075" s="3"/>
      <c r="J2075" s="3"/>
      <c r="K2075" s="1393"/>
    </row>
    <row r="2076" spans="1:11" ht="15.75" customHeight="1">
      <c r="A2076" s="1"/>
      <c r="B2076" s="2"/>
      <c r="C2076" s="3"/>
      <c r="D2076" s="3"/>
      <c r="E2076" s="3"/>
      <c r="F2076" s="3"/>
      <c r="G2076" s="3"/>
      <c r="H2076" s="3"/>
      <c r="I2076" s="3"/>
      <c r="J2076" s="3"/>
      <c r="K2076" s="1393"/>
    </row>
    <row r="2077" spans="1:11" ht="15.75" customHeight="1">
      <c r="A2077" s="1"/>
      <c r="B2077" s="2"/>
      <c r="C2077" s="3"/>
      <c r="D2077" s="3"/>
      <c r="E2077" s="3"/>
      <c r="F2077" s="3"/>
      <c r="G2077" s="3"/>
      <c r="H2077" s="3"/>
      <c r="I2077" s="3"/>
      <c r="J2077" s="3"/>
      <c r="K2077" s="1393"/>
    </row>
    <row r="2078" spans="1:11" ht="15.75" customHeight="1">
      <c r="A2078" s="1"/>
      <c r="B2078" s="2"/>
      <c r="C2078" s="3"/>
      <c r="D2078" s="3"/>
      <c r="E2078" s="3"/>
      <c r="F2078" s="3"/>
      <c r="G2078" s="3"/>
      <c r="H2078" s="3"/>
      <c r="I2078" s="3"/>
      <c r="J2078" s="3"/>
      <c r="K2078" s="1393"/>
    </row>
    <row r="2079" spans="1:11" ht="15.75" customHeight="1">
      <c r="A2079" s="1"/>
      <c r="B2079" s="2"/>
      <c r="C2079" s="3"/>
      <c r="D2079" s="3"/>
      <c r="E2079" s="3"/>
      <c r="F2079" s="3"/>
      <c r="G2079" s="3"/>
      <c r="H2079" s="3"/>
      <c r="I2079" s="3"/>
      <c r="J2079" s="3"/>
      <c r="K2079" s="1393"/>
    </row>
    <row r="2080" spans="1:11" ht="15.75" customHeight="1">
      <c r="A2080" s="1"/>
      <c r="B2080" s="2"/>
      <c r="C2080" s="3"/>
      <c r="D2080" s="3"/>
      <c r="E2080" s="3"/>
      <c r="F2080" s="3"/>
      <c r="G2080" s="3"/>
      <c r="H2080" s="3"/>
      <c r="I2080" s="3"/>
      <c r="J2080" s="3"/>
      <c r="K2080" s="1393"/>
    </row>
    <row r="2081" spans="1:11" ht="15.75" customHeight="1">
      <c r="A2081" s="1"/>
      <c r="B2081" s="2"/>
      <c r="C2081" s="3"/>
      <c r="D2081" s="3"/>
      <c r="E2081" s="3"/>
      <c r="F2081" s="3"/>
      <c r="G2081" s="3"/>
      <c r="H2081" s="3"/>
      <c r="I2081" s="3"/>
      <c r="J2081" s="3"/>
      <c r="K2081" s="1393"/>
    </row>
    <row r="2082" spans="1:11" ht="15.75" customHeight="1">
      <c r="A2082" s="1"/>
      <c r="B2082" s="2"/>
      <c r="C2082" s="3"/>
      <c r="D2082" s="3"/>
      <c r="E2082" s="3"/>
      <c r="F2082" s="3"/>
      <c r="G2082" s="3"/>
      <c r="H2082" s="3"/>
      <c r="I2082" s="3"/>
      <c r="J2082" s="3"/>
      <c r="K2082" s="1393"/>
    </row>
    <row r="2083" spans="1:11" ht="15.75" customHeight="1">
      <c r="A2083" s="1"/>
      <c r="B2083" s="2"/>
      <c r="C2083" s="3"/>
      <c r="D2083" s="3"/>
      <c r="E2083" s="3"/>
      <c r="F2083" s="3"/>
      <c r="G2083" s="3"/>
      <c r="H2083" s="3"/>
      <c r="I2083" s="3"/>
      <c r="J2083" s="3"/>
      <c r="K2083" s="1393"/>
    </row>
    <row r="2084" spans="1:11" ht="15.75" customHeight="1">
      <c r="A2084" s="1"/>
      <c r="B2084" s="2"/>
      <c r="C2084" s="3"/>
      <c r="D2084" s="3"/>
      <c r="E2084" s="3"/>
      <c r="F2084" s="3"/>
      <c r="G2084" s="3"/>
      <c r="H2084" s="3"/>
      <c r="I2084" s="3"/>
      <c r="J2084" s="3"/>
      <c r="K2084" s="1393"/>
    </row>
    <row r="2085" spans="1:11" ht="15.75" customHeight="1">
      <c r="A2085" s="1"/>
      <c r="B2085" s="2"/>
      <c r="C2085" s="3"/>
      <c r="D2085" s="3"/>
      <c r="E2085" s="3"/>
      <c r="F2085" s="3"/>
      <c r="G2085" s="3"/>
      <c r="H2085" s="3"/>
      <c r="I2085" s="3"/>
      <c r="J2085" s="3"/>
      <c r="K2085" s="1393"/>
    </row>
    <row r="2086" spans="1:11" ht="15.75" customHeight="1">
      <c r="A2086" s="1"/>
      <c r="B2086" s="2"/>
      <c r="C2086" s="3"/>
      <c r="D2086" s="3"/>
      <c r="E2086" s="3"/>
      <c r="F2086" s="3"/>
      <c r="G2086" s="3"/>
      <c r="H2086" s="3"/>
      <c r="I2086" s="3"/>
      <c r="J2086" s="3"/>
      <c r="K2086" s="1393"/>
    </row>
    <row r="2087" spans="1:11" ht="15.75" customHeight="1">
      <c r="A2087" s="1"/>
      <c r="B2087" s="2"/>
      <c r="C2087" s="3"/>
      <c r="D2087" s="3"/>
      <c r="E2087" s="3"/>
      <c r="F2087" s="3"/>
      <c r="G2087" s="3"/>
      <c r="H2087" s="3"/>
      <c r="I2087" s="3"/>
      <c r="J2087" s="3"/>
      <c r="K2087" s="1393"/>
    </row>
    <row r="2088" spans="1:11" ht="15.75" customHeight="1">
      <c r="A2088" s="1"/>
      <c r="B2088" s="2"/>
      <c r="C2088" s="3"/>
      <c r="D2088" s="3"/>
      <c r="E2088" s="3"/>
      <c r="F2088" s="3"/>
      <c r="G2088" s="3"/>
      <c r="H2088" s="3"/>
      <c r="I2088" s="3"/>
      <c r="J2088" s="3"/>
      <c r="K2088" s="1393"/>
    </row>
    <row r="2089" spans="1:11" ht="15.75" customHeight="1">
      <c r="A2089" s="1"/>
      <c r="B2089" s="2"/>
      <c r="C2089" s="3"/>
      <c r="D2089" s="3"/>
      <c r="E2089" s="3"/>
      <c r="F2089" s="3"/>
      <c r="G2089" s="3"/>
      <c r="H2089" s="3"/>
      <c r="I2089" s="3"/>
      <c r="J2089" s="3"/>
      <c r="K2089" s="1393"/>
    </row>
    <row r="2090" spans="1:11" ht="15.75" customHeight="1">
      <c r="A2090" s="1"/>
      <c r="B2090" s="2"/>
      <c r="C2090" s="3"/>
      <c r="D2090" s="3"/>
      <c r="E2090" s="3"/>
      <c r="F2090" s="3"/>
      <c r="G2090" s="3"/>
      <c r="H2090" s="3"/>
      <c r="I2090" s="3"/>
      <c r="J2090" s="3"/>
      <c r="K2090" s="1393"/>
    </row>
    <row r="2091" spans="1:11" ht="15.75" customHeight="1">
      <c r="A2091" s="1"/>
      <c r="B2091" s="2"/>
      <c r="C2091" s="3"/>
      <c r="D2091" s="3"/>
      <c r="E2091" s="3"/>
      <c r="F2091" s="3"/>
      <c r="G2091" s="3"/>
      <c r="H2091" s="3"/>
      <c r="I2091" s="3"/>
      <c r="J2091" s="3"/>
      <c r="K2091" s="1393"/>
    </row>
    <row r="2092" spans="1:11" ht="15.75" customHeight="1">
      <c r="A2092" s="1"/>
      <c r="B2092" s="2"/>
      <c r="C2092" s="3"/>
      <c r="D2092" s="3"/>
      <c r="E2092" s="3"/>
      <c r="F2092" s="3"/>
      <c r="G2092" s="3"/>
      <c r="H2092" s="3"/>
      <c r="I2092" s="3"/>
      <c r="J2092" s="3"/>
      <c r="K2092" s="1393"/>
    </row>
    <row r="2093" spans="1:11" ht="15.75" customHeight="1">
      <c r="A2093" s="1"/>
      <c r="B2093" s="2"/>
      <c r="C2093" s="3"/>
      <c r="D2093" s="3"/>
      <c r="E2093" s="3"/>
      <c r="F2093" s="3"/>
      <c r="G2093" s="3"/>
      <c r="H2093" s="3"/>
      <c r="I2093" s="3"/>
      <c r="J2093" s="3"/>
      <c r="K2093" s="1393"/>
    </row>
    <row r="2094" spans="1:11" ht="15.75" customHeight="1">
      <c r="A2094" s="1"/>
      <c r="B2094" s="2"/>
      <c r="C2094" s="3"/>
      <c r="D2094" s="3"/>
      <c r="E2094" s="3"/>
      <c r="F2094" s="3"/>
      <c r="G2094" s="3"/>
      <c r="H2094" s="3"/>
      <c r="I2094" s="3"/>
      <c r="J2094" s="3"/>
      <c r="K2094" s="1393"/>
    </row>
    <row r="2095" spans="1:11" ht="15.75" customHeight="1">
      <c r="A2095" s="1"/>
      <c r="B2095" s="2"/>
      <c r="C2095" s="3"/>
      <c r="D2095" s="3"/>
      <c r="E2095" s="3"/>
      <c r="F2095" s="3"/>
      <c r="G2095" s="3"/>
      <c r="H2095" s="3"/>
      <c r="I2095" s="3"/>
      <c r="J2095" s="3"/>
      <c r="K2095" s="1393"/>
    </row>
    <row r="2096" spans="1:11" ht="15.75" customHeight="1">
      <c r="A2096" s="1"/>
      <c r="B2096" s="2"/>
      <c r="C2096" s="3"/>
      <c r="D2096" s="3"/>
      <c r="E2096" s="3"/>
      <c r="F2096" s="3"/>
      <c r="G2096" s="3"/>
      <c r="H2096" s="3"/>
      <c r="I2096" s="3"/>
      <c r="J2096" s="3"/>
      <c r="K2096" s="1393"/>
    </row>
    <row r="2097" spans="1:11" ht="15.75" customHeight="1">
      <c r="A2097" s="1"/>
      <c r="B2097" s="2"/>
      <c r="C2097" s="3"/>
      <c r="D2097" s="3"/>
      <c r="E2097" s="3"/>
      <c r="F2097" s="3"/>
      <c r="G2097" s="3"/>
      <c r="H2097" s="3"/>
      <c r="I2097" s="3"/>
      <c r="J2097" s="3"/>
      <c r="K2097" s="1393"/>
    </row>
    <row r="2098" spans="1:11" ht="15.75" customHeight="1">
      <c r="A2098" s="1"/>
      <c r="B2098" s="2"/>
      <c r="C2098" s="3"/>
      <c r="D2098" s="3"/>
      <c r="E2098" s="3"/>
      <c r="F2098" s="3"/>
      <c r="G2098" s="3"/>
      <c r="H2098" s="3"/>
      <c r="I2098" s="3"/>
      <c r="J2098" s="3"/>
      <c r="K2098" s="1393"/>
    </row>
    <row r="2099" spans="1:11" ht="15.75" customHeight="1">
      <c r="A2099" s="1"/>
      <c r="B2099" s="2"/>
      <c r="C2099" s="3"/>
      <c r="D2099" s="3"/>
      <c r="E2099" s="3"/>
      <c r="F2099" s="3"/>
      <c r="G2099" s="3"/>
      <c r="H2099" s="3"/>
      <c r="I2099" s="3"/>
      <c r="J2099" s="3"/>
      <c r="K2099" s="1393"/>
    </row>
    <row r="2100" spans="1:11" ht="15.75" customHeight="1">
      <c r="A2100" s="1"/>
      <c r="B2100" s="2"/>
      <c r="C2100" s="3"/>
      <c r="D2100" s="3"/>
      <c r="E2100" s="3"/>
      <c r="F2100" s="3"/>
      <c r="G2100" s="3"/>
      <c r="H2100" s="3"/>
      <c r="I2100" s="3"/>
      <c r="J2100" s="3"/>
      <c r="K2100" s="1393"/>
    </row>
    <row r="2101" spans="1:11" ht="15.75" customHeight="1">
      <c r="A2101" s="1"/>
      <c r="B2101" s="2"/>
      <c r="C2101" s="3"/>
      <c r="D2101" s="3"/>
      <c r="E2101" s="3"/>
      <c r="F2101" s="3"/>
      <c r="G2101" s="3"/>
      <c r="H2101" s="3"/>
      <c r="I2101" s="3"/>
      <c r="J2101" s="3"/>
      <c r="K2101" s="1393"/>
    </row>
    <row r="2102" spans="1:11" ht="15.75" customHeight="1">
      <c r="A2102" s="1"/>
      <c r="B2102" s="2"/>
      <c r="C2102" s="3"/>
      <c r="D2102" s="3"/>
      <c r="E2102" s="3"/>
      <c r="F2102" s="3"/>
      <c r="G2102" s="3"/>
      <c r="H2102" s="3"/>
      <c r="I2102" s="3"/>
      <c r="J2102" s="3"/>
      <c r="K2102" s="1393"/>
    </row>
    <row r="2103" spans="1:11" ht="15.75" customHeight="1">
      <c r="A2103" s="1"/>
      <c r="B2103" s="2"/>
      <c r="C2103" s="3"/>
      <c r="D2103" s="3"/>
      <c r="E2103" s="3"/>
      <c r="F2103" s="3"/>
      <c r="G2103" s="3"/>
      <c r="H2103" s="3"/>
      <c r="I2103" s="3"/>
      <c r="J2103" s="3"/>
      <c r="K2103" s="1393"/>
    </row>
    <row r="2104" spans="1:11" ht="15.75" customHeight="1">
      <c r="A2104" s="1"/>
      <c r="B2104" s="2"/>
      <c r="C2104" s="3"/>
      <c r="D2104" s="3"/>
      <c r="E2104" s="3"/>
      <c r="F2104" s="3"/>
      <c r="G2104" s="3"/>
      <c r="H2104" s="3"/>
      <c r="I2104" s="3"/>
      <c r="J2104" s="3"/>
      <c r="K2104" s="1393"/>
    </row>
    <row r="2105" spans="1:11" ht="15.75" customHeight="1">
      <c r="A2105" s="1"/>
      <c r="B2105" s="2"/>
      <c r="C2105" s="3"/>
      <c r="D2105" s="3"/>
      <c r="E2105" s="3"/>
      <c r="F2105" s="3"/>
      <c r="G2105" s="3"/>
      <c r="H2105" s="3"/>
      <c r="I2105" s="3"/>
      <c r="J2105" s="3"/>
      <c r="K2105" s="1393"/>
    </row>
    <row r="2106" spans="1:11" ht="15.75" customHeight="1">
      <c r="A2106" s="1"/>
      <c r="B2106" s="2"/>
      <c r="C2106" s="3"/>
      <c r="D2106" s="3"/>
      <c r="E2106" s="3"/>
      <c r="F2106" s="3"/>
      <c r="G2106" s="3"/>
      <c r="H2106" s="3"/>
      <c r="I2106" s="3"/>
      <c r="J2106" s="3"/>
      <c r="K2106" s="1393"/>
    </row>
    <row r="2107" spans="1:11" ht="15.75" customHeight="1">
      <c r="A2107" s="1"/>
      <c r="B2107" s="2"/>
      <c r="C2107" s="3"/>
      <c r="D2107" s="3"/>
      <c r="E2107" s="3"/>
      <c r="F2107" s="3"/>
      <c r="G2107" s="3"/>
      <c r="H2107" s="3"/>
      <c r="I2107" s="3"/>
      <c r="J2107" s="3"/>
      <c r="K2107" s="1393"/>
    </row>
    <row r="2108" spans="1:11" ht="15.75" customHeight="1">
      <c r="A2108" s="1"/>
      <c r="B2108" s="2"/>
      <c r="C2108" s="3"/>
      <c r="D2108" s="3"/>
      <c r="E2108" s="3"/>
      <c r="F2108" s="3"/>
      <c r="G2108" s="3"/>
      <c r="H2108" s="3"/>
      <c r="I2108" s="3"/>
      <c r="J2108" s="3"/>
      <c r="K2108" s="1393"/>
    </row>
    <row r="2109" spans="1:11" ht="15.75" customHeight="1">
      <c r="A2109" s="1"/>
      <c r="B2109" s="2"/>
      <c r="C2109" s="3"/>
      <c r="D2109" s="3"/>
      <c r="E2109" s="3"/>
      <c r="F2109" s="3"/>
      <c r="G2109" s="3"/>
      <c r="H2109" s="3"/>
      <c r="I2109" s="3"/>
      <c r="J2109" s="3"/>
      <c r="K2109" s="1393"/>
    </row>
    <row r="2110" spans="1:11" ht="15.75" customHeight="1">
      <c r="A2110" s="1"/>
      <c r="B2110" s="2"/>
      <c r="C2110" s="3"/>
      <c r="D2110" s="3"/>
      <c r="E2110" s="3"/>
      <c r="F2110" s="3"/>
      <c r="G2110" s="3"/>
      <c r="H2110" s="3"/>
      <c r="I2110" s="3"/>
      <c r="J2110" s="3"/>
      <c r="K2110" s="1393"/>
    </row>
    <row r="2111" spans="1:11" ht="15.75" customHeight="1">
      <c r="A2111" s="1"/>
      <c r="B2111" s="2"/>
      <c r="C2111" s="3"/>
      <c r="D2111" s="3"/>
      <c r="E2111" s="3"/>
      <c r="F2111" s="3"/>
      <c r="G2111" s="3"/>
      <c r="H2111" s="3"/>
      <c r="I2111" s="3"/>
      <c r="J2111" s="3"/>
      <c r="K2111" s="1393"/>
    </row>
    <row r="2112" spans="1:11" ht="15.75" customHeight="1">
      <c r="A2112" s="1"/>
      <c r="B2112" s="2"/>
      <c r="C2112" s="3"/>
      <c r="D2112" s="3"/>
      <c r="E2112" s="3"/>
      <c r="F2112" s="3"/>
      <c r="G2112" s="3"/>
      <c r="H2112" s="3"/>
      <c r="I2112" s="3"/>
      <c r="J2112" s="3"/>
      <c r="K2112" s="1393"/>
    </row>
    <row r="2113" spans="1:11" ht="15.75" customHeight="1">
      <c r="A2113" s="1"/>
      <c r="B2113" s="2"/>
      <c r="C2113" s="3"/>
      <c r="D2113" s="3"/>
      <c r="E2113" s="3"/>
      <c r="F2113" s="3"/>
      <c r="G2113" s="3"/>
      <c r="H2113" s="3"/>
      <c r="I2113" s="3"/>
      <c r="J2113" s="3"/>
      <c r="K2113" s="1393"/>
    </row>
    <row r="2114" spans="1:11" ht="15.75" customHeight="1">
      <c r="A2114" s="1"/>
      <c r="B2114" s="2"/>
      <c r="C2114" s="3"/>
      <c r="D2114" s="3"/>
      <c r="E2114" s="3"/>
      <c r="F2114" s="3"/>
      <c r="G2114" s="3"/>
      <c r="H2114" s="3"/>
      <c r="I2114" s="3"/>
      <c r="J2114" s="3"/>
      <c r="K2114" s="1393"/>
    </row>
    <row r="2115" spans="1:11" ht="15.75" customHeight="1">
      <c r="A2115" s="1"/>
      <c r="B2115" s="2"/>
      <c r="C2115" s="3"/>
      <c r="D2115" s="3"/>
      <c r="E2115" s="3"/>
      <c r="F2115" s="3"/>
      <c r="G2115" s="3"/>
      <c r="H2115" s="3"/>
      <c r="I2115" s="3"/>
      <c r="J2115" s="3"/>
      <c r="K2115" s="1393"/>
    </row>
    <row r="2116" spans="1:11" ht="15.75" customHeight="1">
      <c r="A2116" s="1"/>
      <c r="B2116" s="2"/>
      <c r="C2116" s="3"/>
      <c r="D2116" s="3"/>
      <c r="E2116" s="3"/>
      <c r="F2116" s="3"/>
      <c r="G2116" s="3"/>
      <c r="H2116" s="3"/>
      <c r="I2116" s="3"/>
      <c r="J2116" s="3"/>
      <c r="K2116" s="1393"/>
    </row>
    <row r="2117" spans="1:11" ht="15.75" customHeight="1">
      <c r="A2117" s="1"/>
      <c r="B2117" s="2"/>
      <c r="C2117" s="3"/>
      <c r="D2117" s="3"/>
      <c r="E2117" s="3"/>
      <c r="F2117" s="3"/>
      <c r="G2117" s="3"/>
      <c r="H2117" s="3"/>
      <c r="I2117" s="3"/>
      <c r="J2117" s="3"/>
      <c r="K2117" s="1393"/>
    </row>
    <row r="2118" spans="1:11" ht="15.75" customHeight="1">
      <c r="A2118" s="1"/>
      <c r="B2118" s="2"/>
      <c r="C2118" s="3"/>
      <c r="D2118" s="3"/>
      <c r="E2118" s="3"/>
      <c r="F2118" s="3"/>
      <c r="G2118" s="3"/>
      <c r="H2118" s="3"/>
      <c r="I2118" s="3"/>
      <c r="J2118" s="3"/>
      <c r="K2118" s="1393"/>
    </row>
    <row r="2119" spans="1:11" ht="15.75" customHeight="1">
      <c r="A2119" s="1"/>
      <c r="B2119" s="2"/>
      <c r="C2119" s="3"/>
      <c r="D2119" s="3"/>
      <c r="E2119" s="3"/>
      <c r="F2119" s="3"/>
      <c r="G2119" s="3"/>
      <c r="H2119" s="3"/>
      <c r="I2119" s="3"/>
      <c r="J2119" s="3"/>
      <c r="K2119" s="1393"/>
    </row>
    <row r="2120" spans="1:11" ht="15.75" customHeight="1">
      <c r="A2120" s="1"/>
      <c r="B2120" s="2"/>
      <c r="C2120" s="3"/>
      <c r="D2120" s="3"/>
      <c r="E2120" s="3"/>
      <c r="F2120" s="3"/>
      <c r="G2120" s="3"/>
      <c r="H2120" s="3"/>
      <c r="I2120" s="3"/>
      <c r="J2120" s="3"/>
      <c r="K2120" s="1393"/>
    </row>
    <row r="2121" spans="1:11" ht="15.75" customHeight="1">
      <c r="A2121" s="1"/>
      <c r="B2121" s="2"/>
      <c r="C2121" s="3"/>
      <c r="D2121" s="3"/>
      <c r="E2121" s="3"/>
      <c r="F2121" s="3"/>
      <c r="G2121" s="3"/>
      <c r="H2121" s="3"/>
      <c r="I2121" s="3"/>
      <c r="J2121" s="3"/>
      <c r="K2121" s="1393"/>
    </row>
    <row r="2122" spans="1:11" ht="15.75" customHeight="1">
      <c r="A2122" s="1"/>
      <c r="B2122" s="2"/>
      <c r="C2122" s="3"/>
      <c r="D2122" s="3"/>
      <c r="E2122" s="3"/>
      <c r="F2122" s="3"/>
      <c r="G2122" s="3"/>
      <c r="H2122" s="3"/>
      <c r="I2122" s="3"/>
      <c r="J2122" s="3"/>
      <c r="K2122" s="1393"/>
    </row>
    <row r="2123" spans="1:11" ht="15.75" customHeight="1">
      <c r="A2123" s="1"/>
      <c r="B2123" s="2"/>
      <c r="C2123" s="3"/>
      <c r="D2123" s="3"/>
      <c r="E2123" s="3"/>
      <c r="F2123" s="3"/>
      <c r="G2123" s="3"/>
      <c r="H2123" s="3"/>
      <c r="I2123" s="3"/>
      <c r="J2123" s="3"/>
      <c r="K2123" s="1393"/>
    </row>
    <row r="2124" spans="1:11" ht="15.75" customHeight="1">
      <c r="A2124" s="1"/>
      <c r="B2124" s="2"/>
      <c r="C2124" s="3"/>
      <c r="D2124" s="3"/>
      <c r="E2124" s="3"/>
      <c r="F2124" s="3"/>
      <c r="G2124" s="3"/>
      <c r="H2124" s="3"/>
      <c r="I2124" s="3"/>
      <c r="J2124" s="3"/>
      <c r="K2124" s="1393"/>
    </row>
    <row r="2125" spans="1:11" ht="15.75" customHeight="1">
      <c r="A2125" s="1"/>
      <c r="B2125" s="2"/>
      <c r="C2125" s="3"/>
      <c r="D2125" s="3"/>
      <c r="E2125" s="3"/>
      <c r="F2125" s="3"/>
      <c r="G2125" s="3"/>
      <c r="H2125" s="3"/>
      <c r="I2125" s="3"/>
      <c r="J2125" s="3"/>
      <c r="K2125" s="1393"/>
    </row>
    <row r="2126" spans="1:11" ht="15.75" customHeight="1">
      <c r="A2126" s="1"/>
      <c r="B2126" s="2"/>
      <c r="C2126" s="3"/>
      <c r="D2126" s="3"/>
      <c r="E2126" s="3"/>
      <c r="F2126" s="3"/>
      <c r="G2126" s="3"/>
      <c r="H2126" s="3"/>
      <c r="I2126" s="3"/>
      <c r="J2126" s="3"/>
      <c r="K2126" s="1393"/>
    </row>
    <row r="2127" spans="1:11" ht="15.75" customHeight="1">
      <c r="A2127" s="1"/>
      <c r="B2127" s="2"/>
      <c r="C2127" s="3"/>
      <c r="D2127" s="3"/>
      <c r="E2127" s="3"/>
      <c r="F2127" s="3"/>
      <c r="G2127" s="3"/>
      <c r="H2127" s="3"/>
      <c r="I2127" s="3"/>
      <c r="J2127" s="3"/>
      <c r="K2127" s="1393"/>
    </row>
    <row r="2128" spans="1:11" ht="15.75" customHeight="1">
      <c r="A2128" s="1"/>
      <c r="B2128" s="2"/>
      <c r="C2128" s="3"/>
      <c r="D2128" s="3"/>
      <c r="E2128" s="3"/>
      <c r="F2128" s="3"/>
      <c r="G2128" s="3"/>
      <c r="H2128" s="3"/>
      <c r="I2128" s="3"/>
      <c r="J2128" s="3"/>
      <c r="K2128" s="1393"/>
    </row>
    <row r="2129" spans="1:11" ht="15.75" customHeight="1">
      <c r="A2129" s="1"/>
      <c r="B2129" s="2"/>
      <c r="C2129" s="3"/>
      <c r="D2129" s="3"/>
      <c r="E2129" s="3"/>
      <c r="F2129" s="3"/>
      <c r="G2129" s="3"/>
      <c r="H2129" s="3"/>
      <c r="I2129" s="3"/>
      <c r="J2129" s="3"/>
      <c r="K2129" s="1393"/>
    </row>
    <row r="2130" spans="1:11" ht="15.75" customHeight="1">
      <c r="A2130" s="1"/>
      <c r="B2130" s="2"/>
      <c r="C2130" s="3"/>
      <c r="D2130" s="3"/>
      <c r="E2130" s="3"/>
      <c r="F2130" s="3"/>
      <c r="G2130" s="3"/>
      <c r="H2130" s="3"/>
      <c r="I2130" s="3"/>
      <c r="J2130" s="3"/>
      <c r="K2130" s="1393"/>
    </row>
    <row r="2131" spans="1:11" ht="15.75" customHeight="1">
      <c r="A2131" s="1"/>
      <c r="B2131" s="2"/>
      <c r="C2131" s="3"/>
      <c r="D2131" s="3"/>
      <c r="E2131" s="3"/>
      <c r="F2131" s="3"/>
      <c r="G2131" s="3"/>
      <c r="H2131" s="3"/>
      <c r="I2131" s="3"/>
      <c r="J2131" s="3"/>
      <c r="K2131" s="1393"/>
    </row>
    <row r="2132" spans="1:11" ht="15.75" customHeight="1">
      <c r="A2132" s="1"/>
      <c r="B2132" s="2"/>
      <c r="C2132" s="3"/>
      <c r="D2132" s="3"/>
      <c r="E2132" s="3"/>
      <c r="F2132" s="3"/>
      <c r="G2132" s="3"/>
      <c r="H2132" s="3"/>
      <c r="I2132" s="3"/>
      <c r="J2132" s="3"/>
      <c r="K2132" s="1393"/>
    </row>
    <row r="2133" spans="1:11" ht="15.75" customHeight="1">
      <c r="A2133" s="1"/>
      <c r="B2133" s="2"/>
      <c r="C2133" s="3"/>
      <c r="D2133" s="3"/>
      <c r="E2133" s="3"/>
      <c r="F2133" s="3"/>
      <c r="G2133" s="3"/>
      <c r="H2133" s="3"/>
      <c r="I2133" s="3"/>
      <c r="J2133" s="3"/>
      <c r="K2133" s="1393"/>
    </row>
    <row r="2134" spans="1:11" ht="15.75" customHeight="1">
      <c r="A2134" s="1"/>
      <c r="B2134" s="2"/>
      <c r="C2134" s="3"/>
      <c r="D2134" s="3"/>
      <c r="E2134" s="3"/>
      <c r="F2134" s="3"/>
      <c r="G2134" s="3"/>
      <c r="H2134" s="3"/>
      <c r="I2134" s="3"/>
      <c r="J2134" s="3"/>
      <c r="K2134" s="1393"/>
    </row>
    <row r="2135" spans="1:11" ht="15.75" customHeight="1">
      <c r="A2135" s="1"/>
      <c r="B2135" s="2"/>
      <c r="C2135" s="3"/>
      <c r="D2135" s="3"/>
      <c r="E2135" s="3"/>
      <c r="F2135" s="3"/>
      <c r="G2135" s="3"/>
      <c r="H2135" s="3"/>
      <c r="I2135" s="3"/>
      <c r="J2135" s="3"/>
      <c r="K2135" s="1393"/>
    </row>
    <row r="2136" spans="1:11" ht="15.75" customHeight="1">
      <c r="A2136" s="1"/>
      <c r="B2136" s="2"/>
      <c r="C2136" s="3"/>
      <c r="D2136" s="3"/>
      <c r="E2136" s="3"/>
      <c r="F2136" s="3"/>
      <c r="G2136" s="3"/>
      <c r="H2136" s="3"/>
      <c r="I2136" s="3"/>
      <c r="J2136" s="3"/>
      <c r="K2136" s="1393"/>
    </row>
    <row r="2137" spans="1:11" ht="15.75" customHeight="1">
      <c r="A2137" s="1"/>
      <c r="B2137" s="2"/>
      <c r="C2137" s="3"/>
      <c r="D2137" s="3"/>
      <c r="E2137" s="3"/>
      <c r="F2137" s="3"/>
      <c r="G2137" s="3"/>
      <c r="H2137" s="3"/>
      <c r="I2137" s="3"/>
      <c r="J2137" s="3"/>
      <c r="K2137" s="1393"/>
    </row>
    <row r="2138" spans="1:11" ht="15.75" customHeight="1">
      <c r="A2138" s="1"/>
      <c r="B2138" s="2"/>
      <c r="C2138" s="3"/>
      <c r="D2138" s="3"/>
      <c r="E2138" s="3"/>
      <c r="F2138" s="3"/>
      <c r="G2138" s="3"/>
      <c r="H2138" s="3"/>
      <c r="I2138" s="3"/>
      <c r="J2138" s="3"/>
      <c r="K2138" s="1393"/>
    </row>
    <row r="2139" spans="1:11" ht="15.75" customHeight="1">
      <c r="A2139" s="1"/>
      <c r="B2139" s="2"/>
      <c r="C2139" s="3"/>
      <c r="D2139" s="3"/>
      <c r="E2139" s="3"/>
      <c r="F2139" s="3"/>
      <c r="G2139" s="3"/>
      <c r="H2139" s="3"/>
      <c r="I2139" s="3"/>
      <c r="J2139" s="3"/>
      <c r="K2139" s="1393"/>
    </row>
    <row r="2140" spans="1:11" ht="15.75" customHeight="1">
      <c r="A2140" s="1"/>
      <c r="B2140" s="2"/>
      <c r="C2140" s="3"/>
      <c r="D2140" s="3"/>
      <c r="E2140" s="3"/>
      <c r="F2140" s="3"/>
      <c r="G2140" s="3"/>
      <c r="H2140" s="3"/>
      <c r="I2140" s="3"/>
      <c r="J2140" s="3"/>
      <c r="K2140" s="1393"/>
    </row>
    <row r="2141" spans="1:11" ht="15.75" customHeight="1">
      <c r="A2141" s="1"/>
      <c r="B2141" s="2"/>
      <c r="C2141" s="3"/>
      <c r="D2141" s="3"/>
      <c r="E2141" s="3"/>
      <c r="F2141" s="3"/>
      <c r="G2141" s="3"/>
      <c r="H2141" s="3"/>
      <c r="I2141" s="3"/>
      <c r="J2141" s="3"/>
      <c r="K2141" s="1393"/>
    </row>
    <row r="2142" spans="1:11" ht="15.75" customHeight="1">
      <c r="A2142" s="1"/>
      <c r="B2142" s="2"/>
      <c r="C2142" s="3"/>
      <c r="D2142" s="3"/>
      <c r="E2142" s="3"/>
      <c r="F2142" s="3"/>
      <c r="G2142" s="3"/>
      <c r="H2142" s="3"/>
      <c r="I2142" s="3"/>
      <c r="J2142" s="3"/>
      <c r="K2142" s="1393"/>
    </row>
    <row r="2143" spans="1:11" ht="15.75" customHeight="1">
      <c r="A2143" s="1"/>
      <c r="B2143" s="2"/>
      <c r="C2143" s="3"/>
      <c r="D2143" s="3"/>
      <c r="E2143" s="3"/>
      <c r="F2143" s="3"/>
      <c r="G2143" s="3"/>
      <c r="H2143" s="3"/>
      <c r="I2143" s="3"/>
      <c r="J2143" s="3"/>
      <c r="K2143" s="1393"/>
    </row>
    <row r="2144" spans="1:11" ht="15.75" customHeight="1">
      <c r="A2144" s="1"/>
      <c r="B2144" s="2"/>
      <c r="C2144" s="3"/>
      <c r="D2144" s="3"/>
      <c r="E2144" s="3"/>
      <c r="F2144" s="3"/>
      <c r="G2144" s="3"/>
      <c r="H2144" s="3"/>
      <c r="I2144" s="3"/>
      <c r="J2144" s="3"/>
      <c r="K2144" s="1393"/>
    </row>
    <row r="2145" spans="1:11" ht="15.75" customHeight="1">
      <c r="A2145" s="1"/>
      <c r="B2145" s="2"/>
      <c r="C2145" s="3"/>
      <c r="D2145" s="3"/>
      <c r="E2145" s="3"/>
      <c r="F2145" s="3"/>
      <c r="G2145" s="3"/>
      <c r="H2145" s="3"/>
      <c r="I2145" s="3"/>
      <c r="J2145" s="3"/>
      <c r="K2145" s="1393"/>
    </row>
    <row r="2146" spans="1:11" ht="15.75" customHeight="1">
      <c r="A2146" s="1"/>
      <c r="B2146" s="2"/>
      <c r="C2146" s="3"/>
      <c r="D2146" s="3"/>
      <c r="E2146" s="3"/>
      <c r="F2146" s="3"/>
      <c r="G2146" s="3"/>
      <c r="H2146" s="3"/>
      <c r="I2146" s="3"/>
      <c r="J2146" s="3"/>
      <c r="K2146" s="1393"/>
    </row>
    <row r="2147" spans="1:11" ht="15.75" customHeight="1">
      <c r="A2147" s="1"/>
      <c r="B2147" s="2"/>
      <c r="C2147" s="3"/>
      <c r="D2147" s="3"/>
      <c r="E2147" s="3"/>
      <c r="F2147" s="3"/>
      <c r="G2147" s="3"/>
      <c r="H2147" s="3"/>
      <c r="I2147" s="3"/>
      <c r="J2147" s="3"/>
      <c r="K2147" s="1393"/>
    </row>
    <row r="2148" spans="1:11" ht="15.75" customHeight="1">
      <c r="A2148" s="1"/>
      <c r="B2148" s="2"/>
      <c r="C2148" s="3"/>
      <c r="D2148" s="3"/>
      <c r="E2148" s="3"/>
      <c r="F2148" s="3"/>
      <c r="G2148" s="3"/>
      <c r="H2148" s="3"/>
      <c r="I2148" s="3"/>
      <c r="J2148" s="3"/>
      <c r="K2148" s="1393"/>
    </row>
    <row r="2149" spans="1:11" ht="15.75" customHeight="1">
      <c r="A2149" s="1"/>
      <c r="B2149" s="2"/>
      <c r="C2149" s="3"/>
      <c r="D2149" s="3"/>
      <c r="E2149" s="3"/>
      <c r="F2149" s="3"/>
      <c r="G2149" s="3"/>
      <c r="H2149" s="3"/>
      <c r="I2149" s="3"/>
      <c r="J2149" s="3"/>
      <c r="K2149" s="1393"/>
    </row>
    <row r="2150" spans="1:11" ht="15.75" customHeight="1">
      <c r="A2150" s="1"/>
      <c r="B2150" s="2"/>
      <c r="C2150" s="3"/>
      <c r="D2150" s="3"/>
      <c r="E2150" s="3"/>
      <c r="F2150" s="3"/>
      <c r="G2150" s="3"/>
      <c r="H2150" s="3"/>
      <c r="I2150" s="3"/>
      <c r="J2150" s="3"/>
      <c r="K2150" s="1393"/>
    </row>
    <row r="2151" spans="1:11" ht="15.75" customHeight="1">
      <c r="A2151" s="1"/>
      <c r="B2151" s="2"/>
      <c r="C2151" s="3"/>
      <c r="D2151" s="3"/>
      <c r="E2151" s="3"/>
      <c r="F2151" s="3"/>
      <c r="G2151" s="3"/>
      <c r="H2151" s="3"/>
      <c r="I2151" s="3"/>
      <c r="J2151" s="3"/>
      <c r="K2151" s="1393"/>
    </row>
    <row r="2152" spans="1:11" ht="15.75" customHeight="1">
      <c r="A2152" s="1"/>
      <c r="B2152" s="2"/>
      <c r="C2152" s="3"/>
      <c r="D2152" s="3"/>
      <c r="E2152" s="3"/>
      <c r="F2152" s="3"/>
      <c r="G2152" s="3"/>
      <c r="H2152" s="3"/>
      <c r="I2152" s="3"/>
      <c r="J2152" s="3"/>
      <c r="K2152" s="1393"/>
    </row>
    <row r="2153" spans="1:11" ht="15.75" customHeight="1">
      <c r="A2153" s="1"/>
      <c r="B2153" s="2"/>
      <c r="C2153" s="3"/>
      <c r="D2153" s="3"/>
      <c r="E2153" s="3"/>
      <c r="F2153" s="3"/>
      <c r="G2153" s="3"/>
      <c r="H2153" s="3"/>
      <c r="I2153" s="3"/>
      <c r="J2153" s="3"/>
      <c r="K2153" s="1393"/>
    </row>
    <row r="2154" spans="1:11" ht="15.75" customHeight="1">
      <c r="A2154" s="1"/>
      <c r="B2154" s="2"/>
      <c r="C2154" s="3"/>
      <c r="D2154" s="3"/>
      <c r="E2154" s="3"/>
      <c r="F2154" s="3"/>
      <c r="G2154" s="3"/>
      <c r="H2154" s="3"/>
      <c r="I2154" s="3"/>
      <c r="J2154" s="3"/>
      <c r="K2154" s="1393"/>
    </row>
    <row r="2155" spans="1:11" ht="15.75" customHeight="1">
      <c r="A2155" s="1"/>
      <c r="B2155" s="2"/>
      <c r="C2155" s="3"/>
      <c r="D2155" s="3"/>
      <c r="E2155" s="3"/>
      <c r="F2155" s="3"/>
      <c r="G2155" s="3"/>
      <c r="H2155" s="3"/>
      <c r="I2155" s="3"/>
      <c r="J2155" s="3"/>
      <c r="K2155" s="1393"/>
    </row>
    <row r="2156" spans="1:11" ht="15.75" customHeight="1">
      <c r="A2156" s="1"/>
      <c r="B2156" s="2"/>
      <c r="C2156" s="3"/>
      <c r="D2156" s="3"/>
      <c r="E2156" s="3"/>
      <c r="F2156" s="3"/>
      <c r="G2156" s="3"/>
      <c r="H2156" s="3"/>
      <c r="I2156" s="3"/>
      <c r="J2156" s="3"/>
      <c r="K2156" s="1393"/>
    </row>
    <row r="2157" spans="1:11" ht="15.75" customHeight="1">
      <c r="A2157" s="1"/>
      <c r="B2157" s="2"/>
      <c r="C2157" s="3"/>
      <c r="D2157" s="3"/>
      <c r="E2157" s="3"/>
      <c r="F2157" s="3"/>
      <c r="G2157" s="3"/>
      <c r="H2157" s="3"/>
      <c r="I2157" s="3"/>
      <c r="J2157" s="3"/>
      <c r="K2157" s="1393"/>
    </row>
    <row r="2158" spans="1:11" ht="15.75" customHeight="1">
      <c r="A2158" s="1"/>
      <c r="B2158" s="2"/>
      <c r="C2158" s="3"/>
      <c r="D2158" s="3"/>
      <c r="E2158" s="3"/>
      <c r="F2158" s="3"/>
      <c r="G2158" s="3"/>
      <c r="H2158" s="3"/>
      <c r="I2158" s="3"/>
      <c r="J2158" s="3"/>
      <c r="K2158" s="1393"/>
    </row>
    <row r="2159" spans="1:11" ht="15.75" customHeight="1">
      <c r="A2159" s="1"/>
      <c r="B2159" s="2"/>
      <c r="C2159" s="3"/>
      <c r="D2159" s="3"/>
      <c r="E2159" s="3"/>
      <c r="F2159" s="3"/>
      <c r="G2159" s="3"/>
      <c r="H2159" s="3"/>
      <c r="I2159" s="3"/>
      <c r="J2159" s="3"/>
      <c r="K2159" s="1393"/>
    </row>
    <row r="2160" spans="1:11" ht="15.75" customHeight="1">
      <c r="A2160" s="1"/>
      <c r="B2160" s="2"/>
      <c r="C2160" s="3"/>
      <c r="D2160" s="3"/>
      <c r="E2160" s="3"/>
      <c r="F2160" s="3"/>
      <c r="G2160" s="3"/>
      <c r="H2160" s="3"/>
      <c r="I2160" s="3"/>
      <c r="J2160" s="3"/>
      <c r="K2160" s="1393"/>
    </row>
    <row r="2161" spans="1:11" ht="15.75" customHeight="1">
      <c r="A2161" s="1"/>
      <c r="B2161" s="2"/>
      <c r="C2161" s="3"/>
      <c r="D2161" s="3"/>
      <c r="E2161" s="3"/>
      <c r="F2161" s="3"/>
      <c r="G2161" s="3"/>
      <c r="H2161" s="3"/>
      <c r="I2161" s="3"/>
      <c r="J2161" s="3"/>
      <c r="K2161" s="1393"/>
    </row>
    <row r="2162" spans="1:11" ht="15.75" customHeight="1">
      <c r="A2162" s="1"/>
      <c r="B2162" s="2"/>
      <c r="C2162" s="3"/>
      <c r="D2162" s="3"/>
      <c r="E2162" s="3"/>
      <c r="F2162" s="3"/>
      <c r="G2162" s="3"/>
      <c r="H2162" s="3"/>
      <c r="I2162" s="3"/>
      <c r="J2162" s="3"/>
      <c r="K2162" s="1393"/>
    </row>
    <row r="2163" spans="1:11" ht="15.75" customHeight="1">
      <c r="A2163" s="1"/>
      <c r="B2163" s="2"/>
      <c r="C2163" s="3"/>
      <c r="D2163" s="3"/>
      <c r="E2163" s="3"/>
      <c r="F2163" s="3"/>
      <c r="G2163" s="3"/>
      <c r="H2163" s="3"/>
      <c r="I2163" s="3"/>
      <c r="J2163" s="3"/>
      <c r="K2163" s="1393"/>
    </row>
    <row r="2164" spans="1:11" ht="15.75" customHeight="1">
      <c r="A2164" s="1"/>
      <c r="B2164" s="2"/>
      <c r="C2164" s="3"/>
      <c r="D2164" s="3"/>
      <c r="E2164" s="3"/>
      <c r="F2164" s="3"/>
      <c r="G2164" s="3"/>
      <c r="H2164" s="3"/>
      <c r="I2164" s="3"/>
      <c r="J2164" s="3"/>
      <c r="K2164" s="1393"/>
    </row>
    <row r="2165" spans="1:11" ht="15.75" customHeight="1">
      <c r="A2165" s="1"/>
      <c r="B2165" s="2"/>
      <c r="C2165" s="3"/>
      <c r="D2165" s="3"/>
      <c r="E2165" s="3"/>
      <c r="F2165" s="3"/>
      <c r="G2165" s="3"/>
      <c r="H2165" s="3"/>
      <c r="I2165" s="3"/>
      <c r="J2165" s="3"/>
      <c r="K2165" s="1393"/>
    </row>
    <row r="2166" spans="1:11" ht="15.75" customHeight="1">
      <c r="A2166" s="1"/>
      <c r="B2166" s="2"/>
      <c r="C2166" s="3"/>
      <c r="D2166" s="3"/>
      <c r="E2166" s="3"/>
      <c r="F2166" s="3"/>
      <c r="G2166" s="3"/>
      <c r="H2166" s="3"/>
      <c r="I2166" s="3"/>
      <c r="J2166" s="3"/>
      <c r="K2166" s="1393"/>
    </row>
    <row r="2167" spans="1:11" ht="15.75" customHeight="1">
      <c r="A2167" s="1"/>
      <c r="B2167" s="2"/>
      <c r="C2167" s="3"/>
      <c r="D2167" s="3"/>
      <c r="E2167" s="3"/>
      <c r="F2167" s="3"/>
      <c r="G2167" s="3"/>
      <c r="H2167" s="3"/>
      <c r="I2167" s="3"/>
      <c r="J2167" s="3"/>
      <c r="K2167" s="1393"/>
    </row>
    <row r="2168" spans="1:11" ht="15.75" customHeight="1">
      <c r="A2168" s="1"/>
      <c r="B2168" s="2"/>
      <c r="C2168" s="3"/>
      <c r="D2168" s="3"/>
      <c r="E2168" s="3"/>
      <c r="F2168" s="3"/>
      <c r="G2168" s="3"/>
      <c r="H2168" s="3"/>
      <c r="I2168" s="3"/>
      <c r="J2168" s="3"/>
      <c r="K2168" s="1393"/>
    </row>
    <row r="2169" spans="1:11" ht="15.75" customHeight="1">
      <c r="A2169" s="1"/>
      <c r="B2169" s="2"/>
      <c r="C2169" s="3"/>
      <c r="D2169" s="3"/>
      <c r="E2169" s="3"/>
      <c r="F2169" s="3"/>
      <c r="G2169" s="3"/>
      <c r="H2169" s="3"/>
      <c r="I2169" s="3"/>
      <c r="J2169" s="3"/>
      <c r="K2169" s="1393"/>
    </row>
    <row r="2170" spans="1:11" ht="15.75" customHeight="1">
      <c r="A2170" s="1"/>
      <c r="B2170" s="2"/>
      <c r="C2170" s="3"/>
      <c r="D2170" s="3"/>
      <c r="E2170" s="3"/>
      <c r="F2170" s="3"/>
      <c r="G2170" s="3"/>
      <c r="H2170" s="3"/>
      <c r="I2170" s="3"/>
      <c r="J2170" s="3"/>
      <c r="K2170" s="1393"/>
    </row>
    <row r="2171" spans="1:11" ht="15.75" customHeight="1">
      <c r="A2171" s="1"/>
      <c r="B2171" s="2"/>
      <c r="C2171" s="3"/>
      <c r="D2171" s="3"/>
      <c r="E2171" s="3"/>
      <c r="F2171" s="3"/>
      <c r="G2171" s="3"/>
      <c r="H2171" s="3"/>
      <c r="I2171" s="3"/>
      <c r="J2171" s="3"/>
      <c r="K2171" s="1393"/>
    </row>
    <row r="2172" spans="1:11" ht="15.75" customHeight="1">
      <c r="A2172" s="1"/>
      <c r="B2172" s="2"/>
      <c r="C2172" s="3"/>
      <c r="D2172" s="3"/>
      <c r="E2172" s="3"/>
      <c r="F2172" s="3"/>
      <c r="G2172" s="3"/>
      <c r="H2172" s="3"/>
      <c r="I2172" s="3"/>
      <c r="J2172" s="3"/>
      <c r="K2172" s="1393"/>
    </row>
    <row r="2173" spans="1:11" ht="15.75" customHeight="1">
      <c r="A2173" s="1"/>
      <c r="B2173" s="2"/>
      <c r="C2173" s="3"/>
      <c r="D2173" s="3"/>
      <c r="E2173" s="3"/>
      <c r="F2173" s="3"/>
      <c r="G2173" s="3"/>
      <c r="H2173" s="3"/>
      <c r="I2173" s="3"/>
      <c r="J2173" s="3"/>
      <c r="K2173" s="1393"/>
    </row>
    <row r="2174" spans="1:11" ht="15.75" customHeight="1">
      <c r="A2174" s="1"/>
      <c r="B2174" s="2"/>
      <c r="C2174" s="3"/>
      <c r="D2174" s="3"/>
      <c r="E2174" s="3"/>
      <c r="F2174" s="3"/>
      <c r="G2174" s="3"/>
      <c r="H2174" s="3"/>
      <c r="I2174" s="3"/>
      <c r="J2174" s="3"/>
      <c r="K2174" s="1393"/>
    </row>
    <row r="2175" spans="1:11" ht="15.75" customHeight="1">
      <c r="A2175" s="1"/>
      <c r="B2175" s="2"/>
      <c r="C2175" s="3"/>
      <c r="D2175" s="3"/>
      <c r="E2175" s="3"/>
      <c r="F2175" s="3"/>
      <c r="G2175" s="3"/>
      <c r="H2175" s="3"/>
      <c r="I2175" s="3"/>
      <c r="J2175" s="3"/>
      <c r="K2175" s="1393"/>
    </row>
    <row r="2176" spans="1:11" ht="15.75" customHeight="1">
      <c r="A2176" s="1"/>
      <c r="B2176" s="2"/>
      <c r="C2176" s="3"/>
      <c r="D2176" s="3"/>
      <c r="E2176" s="3"/>
      <c r="F2176" s="3"/>
      <c r="G2176" s="3"/>
      <c r="H2176" s="3"/>
      <c r="I2176" s="3"/>
      <c r="J2176" s="3"/>
      <c r="K2176" s="1393"/>
    </row>
    <row r="2177" spans="1:11" ht="15.75" customHeight="1">
      <c r="A2177" s="1"/>
      <c r="B2177" s="2"/>
      <c r="C2177" s="3"/>
      <c r="D2177" s="3"/>
      <c r="E2177" s="3"/>
      <c r="F2177" s="3"/>
      <c r="G2177" s="3"/>
      <c r="H2177" s="3"/>
      <c r="I2177" s="3"/>
      <c r="J2177" s="3"/>
      <c r="K2177" s="1393"/>
    </row>
    <row r="2178" spans="1:11" ht="15.75" customHeight="1">
      <c r="A2178" s="1"/>
      <c r="B2178" s="2"/>
      <c r="C2178" s="3"/>
      <c r="D2178" s="3"/>
      <c r="E2178" s="3"/>
      <c r="F2178" s="3"/>
      <c r="G2178" s="3"/>
      <c r="H2178" s="3"/>
      <c r="I2178" s="3"/>
      <c r="J2178" s="3"/>
      <c r="K2178" s="1393"/>
    </row>
    <row r="2179" spans="1:11" ht="15.75" customHeight="1">
      <c r="A2179" s="1"/>
      <c r="B2179" s="2"/>
      <c r="C2179" s="3"/>
      <c r="D2179" s="3"/>
      <c r="E2179" s="3"/>
      <c r="F2179" s="3"/>
      <c r="G2179" s="3"/>
      <c r="H2179" s="3"/>
      <c r="I2179" s="3"/>
      <c r="J2179" s="3"/>
      <c r="K2179" s="1393"/>
    </row>
    <row r="2180" spans="1:11" ht="15.75" customHeight="1">
      <c r="A2180" s="1"/>
      <c r="B2180" s="2"/>
      <c r="C2180" s="3"/>
      <c r="D2180" s="3"/>
      <c r="E2180" s="3"/>
      <c r="F2180" s="3"/>
      <c r="G2180" s="3"/>
      <c r="H2180" s="3"/>
      <c r="I2180" s="3"/>
      <c r="J2180" s="3"/>
      <c r="K2180" s="1393"/>
    </row>
    <row r="2181" spans="1:11" ht="15.75" customHeight="1">
      <c r="A2181" s="1"/>
      <c r="B2181" s="2"/>
      <c r="C2181" s="3"/>
      <c r="D2181" s="3"/>
      <c r="E2181" s="3"/>
      <c r="F2181" s="3"/>
      <c r="G2181" s="3"/>
      <c r="H2181" s="3"/>
      <c r="I2181" s="3"/>
      <c r="J2181" s="3"/>
      <c r="K2181" s="1393"/>
    </row>
    <row r="2182" spans="1:11" ht="15.75" customHeight="1">
      <c r="A2182" s="1"/>
      <c r="B2182" s="2"/>
      <c r="C2182" s="3"/>
      <c r="D2182" s="3"/>
      <c r="E2182" s="3"/>
      <c r="F2182" s="3"/>
      <c r="G2182" s="3"/>
      <c r="H2182" s="3"/>
      <c r="I2182" s="3"/>
      <c r="J2182" s="3"/>
      <c r="K2182" s="1393"/>
    </row>
    <row r="2183" spans="1:11" ht="15.75" customHeight="1">
      <c r="A2183" s="1"/>
      <c r="B2183" s="2"/>
      <c r="C2183" s="3"/>
      <c r="D2183" s="3"/>
      <c r="E2183" s="3"/>
      <c r="F2183" s="3"/>
      <c r="G2183" s="3"/>
      <c r="H2183" s="3"/>
      <c r="I2183" s="3"/>
      <c r="J2183" s="3"/>
      <c r="K2183" s="1393"/>
    </row>
    <row r="2184" spans="1:11" ht="15.75" customHeight="1">
      <c r="A2184" s="1"/>
      <c r="B2184" s="2"/>
      <c r="C2184" s="3"/>
      <c r="D2184" s="3"/>
      <c r="E2184" s="3"/>
      <c r="F2184" s="3"/>
      <c r="G2184" s="3"/>
      <c r="H2184" s="3"/>
      <c r="I2184" s="3"/>
      <c r="J2184" s="3"/>
      <c r="K2184" s="1393"/>
    </row>
    <row r="2185" spans="1:11" ht="15.75" customHeight="1">
      <c r="A2185" s="1"/>
      <c r="B2185" s="2"/>
      <c r="C2185" s="3"/>
      <c r="D2185" s="3"/>
      <c r="E2185" s="3"/>
      <c r="F2185" s="3"/>
      <c r="G2185" s="3"/>
      <c r="H2185" s="3"/>
      <c r="I2185" s="3"/>
      <c r="J2185" s="3"/>
      <c r="K2185" s="1393"/>
    </row>
    <row r="2186" spans="1:11" ht="15.75" customHeight="1">
      <c r="A2186" s="1"/>
      <c r="B2186" s="2"/>
      <c r="C2186" s="3"/>
      <c r="D2186" s="3"/>
      <c r="E2186" s="3"/>
      <c r="F2186" s="3"/>
      <c r="G2186" s="3"/>
      <c r="H2186" s="3"/>
      <c r="I2186" s="3"/>
      <c r="J2186" s="3"/>
      <c r="K2186" s="1393"/>
    </row>
    <row r="2187" spans="1:11" ht="15.75" customHeight="1">
      <c r="A2187" s="1"/>
      <c r="B2187" s="2"/>
      <c r="C2187" s="3"/>
      <c r="D2187" s="3"/>
      <c r="E2187" s="3"/>
      <c r="F2187" s="3"/>
      <c r="G2187" s="3"/>
      <c r="H2187" s="3"/>
      <c r="I2187" s="3"/>
      <c r="J2187" s="3"/>
      <c r="K2187" s="1393"/>
    </row>
    <row r="2188" spans="1:11" ht="15.75" customHeight="1">
      <c r="A2188" s="1"/>
      <c r="B2188" s="2"/>
      <c r="C2188" s="3"/>
      <c r="D2188" s="3"/>
      <c r="E2188" s="3"/>
      <c r="F2188" s="3"/>
      <c r="G2188" s="3"/>
      <c r="H2188" s="3"/>
      <c r="I2188" s="3"/>
      <c r="J2188" s="3"/>
      <c r="K2188" s="1393"/>
    </row>
    <row r="2189" spans="1:11" ht="15.75" customHeight="1">
      <c r="A2189" s="1"/>
      <c r="B2189" s="2"/>
      <c r="C2189" s="3"/>
      <c r="D2189" s="3"/>
      <c r="E2189" s="3"/>
      <c r="F2189" s="3"/>
      <c r="G2189" s="3"/>
      <c r="H2189" s="3"/>
      <c r="I2189" s="3"/>
      <c r="J2189" s="3"/>
      <c r="K2189" s="1393"/>
    </row>
    <row r="2190" spans="1:11" ht="15.75" customHeight="1">
      <c r="A2190" s="1"/>
      <c r="B2190" s="2"/>
      <c r="C2190" s="3"/>
      <c r="D2190" s="3"/>
      <c r="E2190" s="3"/>
      <c r="F2190" s="3"/>
      <c r="G2190" s="3"/>
      <c r="H2190" s="3"/>
      <c r="I2190" s="3"/>
      <c r="J2190" s="3"/>
      <c r="K2190" s="1393"/>
    </row>
    <row r="2191" spans="1:11" ht="15.75" customHeight="1">
      <c r="A2191" s="1"/>
      <c r="B2191" s="2"/>
      <c r="C2191" s="3"/>
      <c r="D2191" s="3"/>
      <c r="E2191" s="3"/>
      <c r="F2191" s="3"/>
      <c r="G2191" s="3"/>
      <c r="H2191" s="3"/>
      <c r="I2191" s="3"/>
      <c r="J2191" s="3"/>
      <c r="K2191" s="1393"/>
    </row>
    <row r="2192" spans="1:11" ht="15.75" customHeight="1">
      <c r="A2192" s="1"/>
      <c r="B2192" s="2"/>
      <c r="C2192" s="3"/>
      <c r="D2192" s="3"/>
      <c r="E2192" s="3"/>
      <c r="F2192" s="3"/>
      <c r="G2192" s="3"/>
      <c r="H2192" s="3"/>
      <c r="I2192" s="3"/>
      <c r="J2192" s="3"/>
      <c r="K2192" s="1393"/>
    </row>
    <row r="2193" spans="1:11" ht="15.75" customHeight="1">
      <c r="A2193" s="1"/>
      <c r="B2193" s="2"/>
      <c r="C2193" s="3"/>
      <c r="D2193" s="3"/>
      <c r="E2193" s="3"/>
      <c r="F2193" s="3"/>
      <c r="G2193" s="3"/>
      <c r="H2193" s="3"/>
      <c r="I2193" s="3"/>
      <c r="J2193" s="3"/>
      <c r="K2193" s="1393"/>
    </row>
    <row r="2194" spans="1:11" ht="15.75" customHeight="1">
      <c r="A2194" s="1"/>
      <c r="B2194" s="2"/>
      <c r="C2194" s="3"/>
      <c r="D2194" s="3"/>
      <c r="E2194" s="3"/>
      <c r="F2194" s="3"/>
      <c r="G2194" s="3"/>
      <c r="H2194" s="3"/>
      <c r="I2194" s="3"/>
      <c r="J2194" s="3"/>
      <c r="K2194" s="1393"/>
    </row>
    <row r="2195" spans="1:11" ht="15.75" customHeight="1">
      <c r="A2195" s="1"/>
      <c r="B2195" s="2"/>
      <c r="C2195" s="3"/>
      <c r="D2195" s="3"/>
      <c r="E2195" s="3"/>
      <c r="F2195" s="3"/>
      <c r="G2195" s="3"/>
      <c r="H2195" s="3"/>
      <c r="I2195" s="3"/>
      <c r="J2195" s="3"/>
      <c r="K2195" s="1393"/>
    </row>
    <row r="2196" spans="1:11" ht="15.75" customHeight="1">
      <c r="A2196" s="1"/>
      <c r="B2196" s="2"/>
      <c r="C2196" s="3"/>
      <c r="D2196" s="3"/>
      <c r="E2196" s="3"/>
      <c r="F2196" s="3"/>
      <c r="G2196" s="3"/>
      <c r="H2196" s="3"/>
      <c r="I2196" s="3"/>
      <c r="J2196" s="3"/>
      <c r="K2196" s="1393"/>
    </row>
    <row r="2197" spans="1:11" ht="15.75" customHeight="1">
      <c r="A2197" s="1"/>
      <c r="B2197" s="2"/>
      <c r="C2197" s="3"/>
      <c r="D2197" s="3"/>
      <c r="E2197" s="3"/>
      <c r="F2197" s="3"/>
      <c r="G2197" s="3"/>
      <c r="H2197" s="3"/>
      <c r="I2197" s="3"/>
      <c r="J2197" s="3"/>
      <c r="K2197" s="1393"/>
    </row>
    <row r="2198" spans="1:11" ht="15.75" customHeight="1">
      <c r="A2198" s="1"/>
      <c r="B2198" s="2"/>
      <c r="C2198" s="3"/>
      <c r="D2198" s="3"/>
      <c r="E2198" s="3"/>
      <c r="F2198" s="3"/>
      <c r="G2198" s="3"/>
      <c r="H2198" s="3"/>
      <c r="I2198" s="3"/>
      <c r="J2198" s="3"/>
      <c r="K2198" s="1393"/>
    </row>
    <row r="2199" spans="1:11" ht="15.75" customHeight="1">
      <c r="A2199" s="1"/>
      <c r="B2199" s="2"/>
      <c r="C2199" s="3"/>
      <c r="D2199" s="3"/>
      <c r="E2199" s="3"/>
      <c r="F2199" s="3"/>
      <c r="G2199" s="3"/>
      <c r="H2199" s="3"/>
      <c r="I2199" s="3"/>
      <c r="J2199" s="3"/>
      <c r="K2199" s="1393"/>
    </row>
    <row r="2200" spans="1:11" ht="15.75" customHeight="1">
      <c r="A2200" s="1"/>
      <c r="B2200" s="2"/>
      <c r="C2200" s="3"/>
      <c r="D2200" s="3"/>
      <c r="E2200" s="3"/>
      <c r="F2200" s="3"/>
      <c r="G2200" s="3"/>
      <c r="H2200" s="3"/>
      <c r="I2200" s="3"/>
      <c r="J2200" s="3"/>
      <c r="K2200" s="1393"/>
    </row>
    <row r="2201" spans="1:11" ht="15.75" customHeight="1">
      <c r="A2201" s="1"/>
      <c r="B2201" s="2"/>
      <c r="C2201" s="3"/>
      <c r="D2201" s="3"/>
      <c r="E2201" s="3"/>
      <c r="F2201" s="3"/>
      <c r="G2201" s="3"/>
      <c r="H2201" s="3"/>
      <c r="I2201" s="3"/>
      <c r="J2201" s="3"/>
      <c r="K2201" s="1393"/>
    </row>
    <row r="2202" spans="1:11" ht="15.75" customHeight="1">
      <c r="A2202" s="1"/>
      <c r="B2202" s="2"/>
      <c r="C2202" s="3"/>
      <c r="D2202" s="3"/>
      <c r="E2202" s="3"/>
      <c r="F2202" s="3"/>
      <c r="G2202" s="3"/>
      <c r="H2202" s="3"/>
      <c r="I2202" s="3"/>
      <c r="J2202" s="3"/>
      <c r="K2202" s="1393"/>
    </row>
    <row r="2203" spans="1:11" ht="15.75" customHeight="1">
      <c r="A2203" s="1"/>
      <c r="B2203" s="2"/>
      <c r="C2203" s="3"/>
      <c r="D2203" s="3"/>
      <c r="E2203" s="3"/>
      <c r="F2203" s="3"/>
      <c r="G2203" s="3"/>
      <c r="H2203" s="3"/>
      <c r="I2203" s="3"/>
      <c r="J2203" s="3"/>
      <c r="K2203" s="1393"/>
    </row>
    <row r="2204" spans="1:11" ht="15.75" customHeight="1">
      <c r="A2204" s="1"/>
      <c r="B2204" s="2"/>
      <c r="C2204" s="3"/>
      <c r="D2204" s="3"/>
      <c r="E2204" s="3"/>
      <c r="F2204" s="3"/>
      <c r="G2204" s="3"/>
      <c r="H2204" s="3"/>
      <c r="I2204" s="3"/>
      <c r="J2204" s="3"/>
      <c r="K2204" s="1393"/>
    </row>
    <row r="2205" spans="1:11" ht="15.75" customHeight="1">
      <c r="A2205" s="1"/>
      <c r="B2205" s="2"/>
      <c r="C2205" s="3"/>
      <c r="D2205" s="3"/>
      <c r="E2205" s="3"/>
      <c r="F2205" s="3"/>
      <c r="G2205" s="3"/>
      <c r="H2205" s="3"/>
      <c r="I2205" s="3"/>
      <c r="J2205" s="3"/>
      <c r="K2205" s="1393"/>
    </row>
    <row r="2206" spans="1:11" ht="15.75" customHeight="1">
      <c r="A2206" s="1"/>
      <c r="B2206" s="2"/>
      <c r="C2206" s="3"/>
      <c r="D2206" s="3"/>
      <c r="E2206" s="3"/>
      <c r="F2206" s="3"/>
      <c r="G2206" s="3"/>
      <c r="H2206" s="3"/>
      <c r="I2206" s="3"/>
      <c r="J2206" s="3"/>
      <c r="K2206" s="1393"/>
    </row>
    <row r="2207" spans="1:11" ht="15.75" customHeight="1">
      <c r="A2207" s="1"/>
      <c r="B2207" s="2"/>
      <c r="C2207" s="3"/>
      <c r="D2207" s="3"/>
      <c r="E2207" s="3"/>
      <c r="F2207" s="3"/>
      <c r="G2207" s="3"/>
      <c r="H2207" s="3"/>
      <c r="I2207" s="3"/>
      <c r="J2207" s="3"/>
      <c r="K2207" s="1393"/>
    </row>
    <row r="2208" spans="1:11" ht="15.75" customHeight="1">
      <c r="A2208" s="1"/>
      <c r="B2208" s="2"/>
      <c r="C2208" s="3"/>
      <c r="D2208" s="3"/>
      <c r="E2208" s="3"/>
      <c r="F2208" s="3"/>
      <c r="G2208" s="3"/>
      <c r="H2208" s="3"/>
      <c r="I2208" s="3"/>
      <c r="J2208" s="3"/>
      <c r="K2208" s="1393"/>
    </row>
    <row r="2209" spans="1:11" ht="15.75" customHeight="1">
      <c r="A2209" s="1"/>
      <c r="B2209" s="2"/>
      <c r="C2209" s="3"/>
      <c r="D2209" s="3"/>
      <c r="E2209" s="3"/>
      <c r="F2209" s="3"/>
      <c r="G2209" s="3"/>
      <c r="H2209" s="3"/>
      <c r="I2209" s="3"/>
      <c r="J2209" s="3"/>
      <c r="K2209" s="1393"/>
    </row>
    <row r="2210" spans="1:11" ht="15.75" customHeight="1">
      <c r="A2210" s="1"/>
      <c r="B2210" s="2"/>
      <c r="C2210" s="3"/>
      <c r="D2210" s="3"/>
      <c r="E2210" s="3"/>
      <c r="F2210" s="3"/>
      <c r="G2210" s="3"/>
      <c r="H2210" s="3"/>
      <c r="I2210" s="3"/>
      <c r="J2210" s="3"/>
      <c r="K2210" s="1393"/>
    </row>
    <row r="2211" spans="1:11" ht="15.75" customHeight="1">
      <c r="A2211" s="1"/>
      <c r="B2211" s="2"/>
      <c r="C2211" s="3"/>
      <c r="D2211" s="3"/>
      <c r="E2211" s="3"/>
      <c r="F2211" s="3"/>
      <c r="G2211" s="3"/>
      <c r="H2211" s="3"/>
      <c r="I2211" s="3"/>
      <c r="J2211" s="3"/>
      <c r="K2211" s="1393"/>
    </row>
    <row r="2212" spans="1:11" ht="15.75" customHeight="1">
      <c r="A2212" s="1"/>
      <c r="B2212" s="2"/>
      <c r="C2212" s="3"/>
      <c r="D2212" s="3"/>
      <c r="E2212" s="3"/>
      <c r="F2212" s="3"/>
      <c r="G2212" s="3"/>
      <c r="H2212" s="3"/>
      <c r="I2212" s="3"/>
      <c r="J2212" s="3"/>
      <c r="K2212" s="1393"/>
    </row>
    <row r="2213" spans="1:11" ht="15.75" customHeight="1">
      <c r="A2213" s="1"/>
      <c r="B2213" s="2"/>
      <c r="C2213" s="3"/>
      <c r="D2213" s="3"/>
      <c r="E2213" s="3"/>
      <c r="F2213" s="3"/>
      <c r="G2213" s="3"/>
      <c r="H2213" s="3"/>
      <c r="I2213" s="3"/>
      <c r="J2213" s="3"/>
      <c r="K2213" s="1393"/>
    </row>
    <row r="2214" spans="1:11" ht="15.75" customHeight="1">
      <c r="A2214" s="1"/>
      <c r="B2214" s="2"/>
      <c r="C2214" s="3"/>
      <c r="D2214" s="3"/>
      <c r="E2214" s="3"/>
      <c r="F2214" s="3"/>
      <c r="G2214" s="3"/>
      <c r="H2214" s="3"/>
      <c r="I2214" s="3"/>
      <c r="J2214" s="3"/>
      <c r="K2214" s="1393"/>
    </row>
    <row r="2215" spans="1:11" ht="15.75" customHeight="1">
      <c r="A2215" s="1"/>
      <c r="B2215" s="2"/>
      <c r="C2215" s="3"/>
      <c r="D2215" s="3"/>
      <c r="E2215" s="3"/>
      <c r="F2215" s="3"/>
      <c r="G2215" s="3"/>
      <c r="H2215" s="3"/>
      <c r="I2215" s="3"/>
      <c r="J2215" s="3"/>
      <c r="K2215" s="1393"/>
    </row>
    <row r="2216" spans="1:11" ht="15.75" customHeight="1">
      <c r="A2216" s="1"/>
      <c r="B2216" s="2"/>
      <c r="C2216" s="3"/>
      <c r="D2216" s="3"/>
      <c r="E2216" s="3"/>
      <c r="F2216" s="3"/>
      <c r="G2216" s="3"/>
      <c r="H2216" s="3"/>
      <c r="I2216" s="3"/>
      <c r="J2216" s="3"/>
      <c r="K2216" s="1393"/>
    </row>
    <row r="2217" spans="1:11" ht="15.75" customHeight="1">
      <c r="A2217" s="1"/>
      <c r="B2217" s="2"/>
      <c r="C2217" s="3"/>
      <c r="D2217" s="3"/>
      <c r="E2217" s="3"/>
      <c r="F2217" s="3"/>
      <c r="G2217" s="3"/>
      <c r="H2217" s="3"/>
      <c r="I2217" s="3"/>
      <c r="J2217" s="3"/>
      <c r="K2217" s="1393"/>
    </row>
    <row r="2218" spans="1:11" ht="15.75" customHeight="1">
      <c r="A2218" s="1"/>
      <c r="B2218" s="2"/>
      <c r="C2218" s="3"/>
      <c r="D2218" s="3"/>
      <c r="E2218" s="3"/>
      <c r="F2218" s="3"/>
      <c r="G2218" s="3"/>
      <c r="H2218" s="3"/>
      <c r="I2218" s="3"/>
      <c r="J2218" s="3"/>
      <c r="K2218" s="1393"/>
    </row>
    <row r="2219" spans="1:11" ht="15.75" customHeight="1">
      <c r="A2219" s="1"/>
      <c r="B2219" s="2"/>
      <c r="C2219" s="3"/>
      <c r="D2219" s="3"/>
      <c r="E2219" s="3"/>
      <c r="F2219" s="3"/>
      <c r="G2219" s="3"/>
      <c r="H2219" s="3"/>
      <c r="I2219" s="3"/>
      <c r="J2219" s="3"/>
      <c r="K2219" s="1393"/>
    </row>
    <row r="2220" spans="1:11" ht="15.75" customHeight="1">
      <c r="A2220" s="1"/>
      <c r="B2220" s="2"/>
      <c r="C2220" s="3"/>
      <c r="D2220" s="3"/>
      <c r="E2220" s="3"/>
      <c r="F2220" s="3"/>
      <c r="G2220" s="3"/>
      <c r="H2220" s="3"/>
      <c r="I2220" s="3"/>
      <c r="J2220" s="3"/>
      <c r="K2220" s="1393"/>
    </row>
    <row r="2221" spans="1:11" ht="15.75" customHeight="1"/>
    <row r="2222" spans="1:11" ht="15.75" customHeight="1"/>
    <row r="2223" spans="1:11" ht="15.75" customHeight="1"/>
    <row r="2224" spans="1:11" ht="15.75" customHeight="1"/>
    <row r="2225" ht="15.75" customHeight="1"/>
    <row r="2226" ht="15.75" customHeight="1"/>
    <row r="2227" ht="15.75" customHeight="1"/>
    <row r="2228" ht="15.75" customHeight="1"/>
    <row r="2229" ht="15.75" customHeight="1"/>
    <row r="2230" ht="15.75" customHeight="1"/>
    <row r="2231" ht="15.75" customHeight="1"/>
    <row r="2232" ht="15.75" customHeight="1"/>
    <row r="2233" ht="15.75" customHeight="1"/>
    <row r="2234" ht="15.75" customHeight="1"/>
    <row r="2235" ht="15.75" customHeight="1"/>
    <row r="2236" ht="15.75" customHeight="1"/>
    <row r="2237" ht="15.75" customHeight="1"/>
    <row r="2238" ht="15.75" customHeight="1"/>
    <row r="2239" ht="15.75" customHeight="1"/>
    <row r="2240" ht="15.75" customHeight="1"/>
    <row r="2241" ht="15.75" customHeight="1"/>
    <row r="2242" ht="15.75" customHeight="1"/>
    <row r="2243" ht="15.75" customHeight="1"/>
    <row r="2244" ht="15.75" customHeight="1"/>
    <row r="2245" ht="15.75" customHeight="1"/>
    <row r="2246" ht="15.75" customHeight="1"/>
    <row r="2247" ht="15.75" customHeight="1"/>
    <row r="2248" ht="15.75" customHeight="1"/>
    <row r="2249" ht="15.75" customHeight="1"/>
    <row r="2250" ht="15.75" customHeight="1"/>
    <row r="2251" ht="15.75" customHeight="1"/>
    <row r="2252" ht="15.75" customHeight="1"/>
    <row r="2253" ht="15.75" customHeight="1"/>
    <row r="2254" ht="15.75" customHeight="1"/>
    <row r="2255" ht="15.75" customHeight="1"/>
    <row r="2256" ht="15.75" customHeight="1"/>
    <row r="2257" ht="15.75" customHeight="1"/>
    <row r="2258" ht="15.75" customHeight="1"/>
    <row r="2259" ht="15.75" customHeight="1"/>
    <row r="2260" ht="15.75" customHeight="1"/>
    <row r="2261" ht="15.75" customHeight="1"/>
    <row r="2262" ht="15.75" customHeight="1"/>
    <row r="2263" ht="15.75" customHeight="1"/>
    <row r="2264" ht="15.75" customHeight="1"/>
    <row r="2265" ht="15.75" customHeight="1"/>
    <row r="2266" ht="15.75" customHeight="1"/>
    <row r="2267" ht="15.75" customHeight="1"/>
    <row r="2268" ht="15.75" customHeight="1"/>
    <row r="2269" ht="15.75" customHeight="1"/>
    <row r="2270" ht="15.75" customHeight="1"/>
    <row r="2271" ht="15.75" customHeight="1"/>
    <row r="2272" ht="15.75" customHeight="1"/>
    <row r="2273" ht="15.75" customHeight="1"/>
    <row r="2274" ht="15.75" customHeight="1"/>
    <row r="2275" ht="15.75" customHeight="1"/>
    <row r="2276" ht="15.75" customHeight="1"/>
    <row r="2277" ht="15.75" customHeight="1"/>
    <row r="2278" ht="15.75" customHeight="1"/>
    <row r="2279" ht="15.75" customHeight="1"/>
    <row r="2280" ht="15.75" customHeight="1"/>
    <row r="2281" ht="15.75" customHeight="1"/>
    <row r="2282" ht="15.75" customHeight="1"/>
    <row r="2283" ht="15.75" customHeight="1"/>
    <row r="2284" ht="15.75" customHeight="1"/>
    <row r="2285" ht="15.75" customHeight="1"/>
    <row r="2286" ht="15.75" customHeight="1"/>
    <row r="2287" ht="15.75" customHeight="1"/>
    <row r="2288" ht="15.75" customHeight="1"/>
    <row r="2289" ht="15.75" customHeight="1"/>
    <row r="2290" ht="15.75" customHeight="1"/>
    <row r="2291" ht="15.75" customHeight="1"/>
    <row r="2292" ht="15.75" customHeight="1"/>
    <row r="2293" ht="15.75" customHeight="1"/>
    <row r="2294" ht="15.75" customHeight="1"/>
    <row r="2295" ht="15.75" customHeight="1"/>
    <row r="2296" ht="15.75" customHeight="1"/>
    <row r="2297" ht="15.75" customHeight="1"/>
    <row r="2298" ht="15.75" customHeight="1"/>
    <row r="2299" ht="15.75" customHeight="1"/>
    <row r="2300" ht="15.75" customHeight="1"/>
    <row r="2301" ht="15.75" customHeight="1"/>
    <row r="2302" ht="15.75" customHeight="1"/>
    <row r="2303" ht="15.75" customHeight="1"/>
    <row r="2304" ht="15.75" customHeight="1"/>
    <row r="2305" ht="15.75" customHeight="1"/>
    <row r="2306" ht="15.75" customHeight="1"/>
    <row r="2307" ht="15.75" customHeight="1"/>
    <row r="2308" ht="15.75" customHeight="1"/>
    <row r="2309" ht="15.75" customHeight="1"/>
    <row r="2310" ht="15.75" customHeight="1"/>
    <row r="2311" ht="15.75" customHeight="1"/>
    <row r="2312" ht="15.75" customHeight="1"/>
    <row r="2313" ht="15.75" customHeight="1"/>
    <row r="2314" ht="15.75" customHeight="1"/>
    <row r="2315" ht="15.75" customHeight="1"/>
    <row r="2316" ht="15.75" customHeight="1"/>
    <row r="2317" ht="15.75" customHeight="1"/>
    <row r="2318" ht="15.75" customHeight="1"/>
    <row r="2319" ht="15.75" customHeight="1"/>
    <row r="2320" ht="15.75" customHeight="1"/>
    <row r="2321" ht="15.75" customHeight="1"/>
    <row r="2322" ht="15.75" customHeight="1"/>
    <row r="2323" ht="15.75" customHeight="1"/>
    <row r="2324" ht="15.75" customHeight="1"/>
    <row r="2325" ht="15.75" customHeight="1"/>
    <row r="2326" ht="15.75" customHeight="1"/>
    <row r="2327" ht="15.75" customHeight="1"/>
    <row r="2328" ht="15.75" customHeight="1"/>
    <row r="2329" ht="15.75" customHeight="1"/>
    <row r="2330" ht="15.75" customHeight="1"/>
    <row r="2331" ht="15.75" customHeight="1"/>
    <row r="2332" ht="15.75" customHeight="1"/>
    <row r="2333" ht="15.75" customHeight="1"/>
    <row r="2334" ht="15.75" customHeight="1"/>
    <row r="2335" ht="15.75" customHeight="1"/>
    <row r="2336" ht="15.75" customHeight="1"/>
    <row r="2337" ht="15.75" customHeight="1"/>
    <row r="2338" ht="15.75" customHeight="1"/>
    <row r="2339" ht="15.75" customHeight="1"/>
    <row r="2340" ht="15.75" customHeight="1"/>
    <row r="2341" ht="15.75" customHeight="1"/>
    <row r="2342" ht="15.75" customHeight="1"/>
    <row r="2343" ht="15.75" customHeight="1"/>
    <row r="2344" ht="15.75" customHeight="1"/>
    <row r="2345" ht="15.75" customHeight="1"/>
    <row r="2346" ht="15.75" customHeight="1"/>
    <row r="2347" ht="15.75" customHeight="1"/>
    <row r="2348" ht="15.75" customHeight="1"/>
    <row r="2349" ht="15.75" customHeight="1"/>
    <row r="2350" ht="15.75" customHeight="1"/>
    <row r="2351" ht="15.75" customHeight="1"/>
    <row r="2352" ht="15.75" customHeight="1"/>
    <row r="2353" ht="15.75" customHeight="1"/>
    <row r="2354" ht="15.75" customHeight="1"/>
    <row r="2355" ht="15.75" customHeight="1"/>
    <row r="2356" ht="15.75" customHeight="1"/>
    <row r="2357" ht="15.75" customHeight="1"/>
    <row r="2358" ht="15.75" customHeight="1"/>
    <row r="2359" ht="15.75" customHeight="1"/>
    <row r="2360" ht="15.75" customHeight="1"/>
    <row r="2361" ht="15.75" customHeight="1"/>
    <row r="2362" ht="15.75" customHeight="1"/>
    <row r="2363" ht="15.75" customHeight="1"/>
    <row r="2364" ht="15.75" customHeight="1"/>
    <row r="2365" ht="15.75" customHeight="1"/>
    <row r="2366" ht="15.75" customHeight="1"/>
    <row r="2367" ht="15.75" customHeight="1"/>
    <row r="2368" ht="15.75" customHeight="1"/>
    <row r="2369" ht="15.75" customHeight="1"/>
    <row r="2370" ht="15.75" customHeight="1"/>
    <row r="2371" ht="15.75" customHeight="1"/>
    <row r="2372" ht="15.75" customHeight="1"/>
    <row r="2373" ht="15.75" customHeight="1"/>
    <row r="2374" ht="15.75" customHeight="1"/>
    <row r="2375" ht="15.75" customHeight="1"/>
    <row r="2376" ht="15.75" customHeight="1"/>
    <row r="2377" ht="15.75" customHeight="1"/>
    <row r="2378" ht="15.75" customHeight="1"/>
    <row r="2379" ht="15.75" customHeight="1"/>
    <row r="2380" ht="15.75" customHeight="1"/>
    <row r="2381" ht="15.75" customHeight="1"/>
    <row r="2382" ht="15.75" customHeight="1"/>
    <row r="2383" ht="15.75" customHeight="1"/>
    <row r="2384" ht="15.75" customHeight="1"/>
    <row r="2385" ht="15.75" customHeight="1"/>
    <row r="2386" ht="15.75" customHeight="1"/>
    <row r="2387" ht="15.75" customHeight="1"/>
    <row r="2388" ht="15.75" customHeight="1"/>
    <row r="2389" ht="15.75" customHeight="1"/>
    <row r="2390" ht="15.75" customHeight="1"/>
    <row r="2391" ht="15.75" customHeight="1"/>
    <row r="2392" ht="15.75" customHeight="1"/>
    <row r="2393" ht="15.75" customHeight="1"/>
    <row r="2394" ht="15.75" customHeight="1"/>
    <row r="2395" ht="15.75" customHeight="1"/>
    <row r="2396" ht="15.75" customHeight="1"/>
    <row r="2397" ht="15.75" customHeight="1"/>
    <row r="2398" ht="15.75" customHeight="1"/>
    <row r="2399" ht="15.75" customHeight="1"/>
    <row r="2400" ht="15.75" customHeight="1"/>
    <row r="2401" ht="15.75" customHeight="1"/>
    <row r="2402" ht="15.75" customHeight="1"/>
    <row r="2403" ht="15.75" customHeight="1"/>
    <row r="2404" ht="15.75" customHeight="1"/>
    <row r="2405" ht="15.75" customHeight="1"/>
    <row r="2406" ht="15.75" customHeight="1"/>
    <row r="2407" ht="15.75" customHeight="1"/>
    <row r="2408" ht="15.75" customHeight="1"/>
    <row r="2409" ht="15.75" customHeight="1"/>
    <row r="2410" ht="15.75" customHeight="1"/>
    <row r="2411" ht="15.75" customHeight="1"/>
    <row r="2412" ht="15.75" customHeight="1"/>
    <row r="2413" ht="15.75" customHeight="1"/>
    <row r="2414" ht="15.75" customHeight="1"/>
    <row r="2415" ht="15.75" customHeight="1"/>
    <row r="2416" ht="15.75" customHeight="1"/>
    <row r="2417" ht="15.75" customHeight="1"/>
    <row r="2418" ht="15.75" customHeight="1"/>
    <row r="2419" ht="15.75" customHeight="1"/>
    <row r="2420" ht="15.75" customHeight="1"/>
    <row r="2421" ht="15.75" customHeight="1"/>
    <row r="2422" ht="15.75" customHeight="1"/>
    <row r="2423" ht="15.75" customHeight="1"/>
    <row r="2424" ht="15.75" customHeight="1"/>
    <row r="2425" ht="15.75" customHeight="1"/>
    <row r="2426" ht="15.75" customHeight="1"/>
    <row r="2427" ht="15.75" customHeight="1"/>
    <row r="2428" ht="15.75" customHeight="1"/>
    <row r="2429" ht="15.75" customHeight="1"/>
    <row r="2430" ht="15.75" customHeight="1"/>
    <row r="2431" ht="15.75" customHeight="1"/>
    <row r="2432" ht="15.75" customHeight="1"/>
    <row r="2433" ht="15.75" customHeight="1"/>
    <row r="2434" ht="15.75" customHeight="1"/>
    <row r="2435" ht="15.75" customHeight="1"/>
    <row r="2436" ht="15.75" customHeight="1"/>
    <row r="2437" ht="15.75" customHeight="1"/>
    <row r="2438" ht="15.75" customHeight="1"/>
    <row r="2439" ht="15.75" customHeight="1"/>
    <row r="2440" ht="15.75" customHeight="1"/>
    <row r="2441" ht="15.75" customHeight="1"/>
    <row r="2442" ht="15.75" customHeight="1"/>
    <row r="2443" ht="15.75" customHeight="1"/>
    <row r="2444" ht="15.75" customHeight="1"/>
    <row r="2445" ht="15.75" customHeight="1"/>
    <row r="2446" ht="15.75" customHeight="1"/>
    <row r="2447" ht="15.75" customHeight="1"/>
    <row r="2448" ht="15.75" customHeight="1"/>
    <row r="2449" ht="15.75" customHeight="1"/>
    <row r="2450" ht="15.75" customHeight="1"/>
    <row r="2451" ht="15.75" customHeight="1"/>
    <row r="2452" ht="15.75" customHeight="1"/>
    <row r="2453" ht="15.75" customHeight="1"/>
    <row r="2454" ht="15.75" customHeight="1"/>
    <row r="2455" ht="15.75" customHeight="1"/>
    <row r="2456" ht="15.75" customHeight="1"/>
    <row r="2457" ht="15.75" customHeight="1"/>
    <row r="2458" ht="15.75" customHeight="1"/>
    <row r="2459" ht="15.75" customHeight="1"/>
    <row r="2460" ht="15.75" customHeight="1"/>
    <row r="2461" ht="15.75" customHeight="1"/>
    <row r="2462" ht="15.75" customHeight="1"/>
    <row r="2463" ht="15.75" customHeight="1"/>
    <row r="2464" ht="15.75" customHeight="1"/>
    <row r="2465" ht="15.75" customHeight="1"/>
    <row r="2466" ht="15.75" customHeight="1"/>
    <row r="2467" ht="15.75" customHeight="1"/>
    <row r="2468" ht="15.75" customHeight="1"/>
    <row r="2469" ht="15.75" customHeight="1"/>
    <row r="2470" ht="15.75" customHeight="1"/>
    <row r="2471" ht="15.75" customHeight="1"/>
    <row r="2472" ht="15.75" customHeight="1"/>
    <row r="2473" ht="15.75" customHeight="1"/>
    <row r="2474" ht="15.75" customHeight="1"/>
    <row r="2475" ht="15.75" customHeight="1"/>
    <row r="2476" ht="15.75" customHeight="1"/>
    <row r="2477" ht="15.75" customHeight="1"/>
    <row r="2478" ht="15.75" customHeight="1"/>
    <row r="2479" ht="15.75" customHeight="1"/>
    <row r="2480" ht="15.75" customHeight="1"/>
    <row r="2481" ht="15.75" customHeight="1"/>
    <row r="2482" ht="15.75" customHeight="1"/>
    <row r="2483" ht="15.75" customHeight="1"/>
    <row r="2484" ht="15.75" customHeight="1"/>
    <row r="2485" ht="15.75" customHeight="1"/>
    <row r="2486" ht="15.75" customHeight="1"/>
    <row r="2487" ht="15.75" customHeight="1"/>
    <row r="2488" ht="15.75" customHeight="1"/>
    <row r="2489" ht="15.75" customHeight="1"/>
    <row r="2490" ht="15.75" customHeight="1"/>
    <row r="2491" ht="15.75" customHeight="1"/>
    <row r="2492" ht="15.75" customHeight="1"/>
    <row r="2493" ht="15.75" customHeight="1"/>
    <row r="2494" ht="15.75" customHeight="1"/>
    <row r="2495" ht="15.75" customHeight="1"/>
    <row r="2496" ht="15.75" customHeight="1"/>
    <row r="2497" ht="15.75" customHeight="1"/>
    <row r="2498" ht="15.75" customHeight="1"/>
    <row r="2499" ht="15.75" customHeight="1"/>
    <row r="2500" ht="15.75" customHeight="1"/>
    <row r="2501" ht="15.75" customHeight="1"/>
    <row r="2502" ht="15.75" customHeight="1"/>
    <row r="2503" ht="15.75" customHeight="1"/>
    <row r="2504" ht="15.75" customHeight="1"/>
    <row r="2505" ht="15.75" customHeight="1"/>
    <row r="2506" ht="15.75" customHeight="1"/>
    <row r="2507" ht="15.75" customHeight="1"/>
    <row r="2508" ht="15.75" customHeight="1"/>
    <row r="2509" ht="15.75" customHeight="1"/>
    <row r="2510" ht="15.75" customHeight="1"/>
    <row r="2511" ht="15.75" customHeight="1"/>
    <row r="2512" ht="15.75" customHeight="1"/>
    <row r="2513" ht="15.75" customHeight="1"/>
    <row r="2514" ht="15.75" customHeight="1"/>
    <row r="2515" ht="15.75" customHeight="1"/>
    <row r="2516" ht="15.75" customHeight="1"/>
    <row r="2517" ht="15.75" customHeight="1"/>
    <row r="2518" ht="15.75" customHeight="1"/>
    <row r="2519" ht="15.75" customHeight="1"/>
    <row r="2520" ht="15.75" customHeight="1"/>
    <row r="2521" ht="15.75" customHeight="1"/>
    <row r="2522" ht="15.75" customHeight="1"/>
    <row r="2523" ht="15.75" customHeight="1"/>
    <row r="2524" ht="15.75" customHeight="1"/>
    <row r="2525" ht="15.75" customHeight="1"/>
    <row r="2526" ht="15.75" customHeight="1"/>
    <row r="2527" ht="15.75" customHeight="1"/>
    <row r="2528" ht="15.75" customHeight="1"/>
    <row r="2529" ht="15.75" customHeight="1"/>
    <row r="2530" ht="15.75" customHeight="1"/>
    <row r="2531" ht="15.75" customHeight="1"/>
    <row r="2532" ht="15.75" customHeight="1"/>
    <row r="2533" ht="15.75" customHeight="1"/>
    <row r="2534" ht="15.75" customHeight="1"/>
    <row r="2535" ht="15.75" customHeight="1"/>
    <row r="2536" ht="15.75" customHeight="1"/>
    <row r="2537" ht="15.75" customHeight="1"/>
    <row r="2538" ht="15.75" customHeight="1"/>
    <row r="2539" ht="15.75" customHeight="1"/>
    <row r="2540" ht="15.75" customHeight="1"/>
    <row r="2541" ht="15.75" customHeight="1"/>
    <row r="2542" ht="15.75" customHeight="1"/>
    <row r="2543" ht="15.75" customHeight="1"/>
    <row r="2544" ht="15.75" customHeight="1"/>
    <row r="2545" ht="15.75" customHeight="1"/>
    <row r="2546" ht="15.75" customHeight="1"/>
    <row r="2547" ht="15.75" customHeight="1"/>
    <row r="2548" ht="15.75" customHeight="1"/>
    <row r="2549" ht="15.75" customHeight="1"/>
    <row r="2550" ht="15.75" customHeight="1"/>
    <row r="2551" ht="15.75" customHeight="1"/>
    <row r="2552" ht="15.75" customHeight="1"/>
    <row r="2553" ht="15.75" customHeight="1"/>
    <row r="2554" ht="15.75" customHeight="1"/>
    <row r="2555" ht="15.75" customHeight="1"/>
    <row r="2556" ht="15.75" customHeight="1"/>
    <row r="2557" ht="15.75" customHeight="1"/>
    <row r="2558" ht="15.75" customHeight="1"/>
    <row r="2559" ht="15.75" customHeight="1"/>
    <row r="2560" ht="15.75" customHeight="1"/>
    <row r="2561" ht="15.75" customHeight="1"/>
    <row r="2562" ht="15.75" customHeight="1"/>
    <row r="2563" ht="15.75" customHeight="1"/>
    <row r="2564" ht="15.75" customHeight="1"/>
    <row r="2565" ht="15.75" customHeight="1"/>
    <row r="2566" ht="15.75" customHeight="1"/>
    <row r="2567" ht="15.75" customHeight="1"/>
    <row r="2568" ht="15.75" customHeight="1"/>
    <row r="2569" ht="15.75" customHeight="1"/>
    <row r="2570" ht="15.75" customHeight="1"/>
    <row r="2571" ht="15.75" customHeight="1"/>
    <row r="2572" ht="15.75" customHeight="1"/>
    <row r="2573" ht="15.75" customHeight="1"/>
    <row r="2574" ht="15.75" customHeight="1"/>
    <row r="2575" ht="15.75" customHeight="1"/>
    <row r="2576" ht="15.75" customHeight="1"/>
    <row r="2577" ht="15.75" customHeight="1"/>
    <row r="2578" ht="15.75" customHeight="1"/>
    <row r="2579" ht="15.75" customHeight="1"/>
    <row r="2580" ht="15.75" customHeight="1"/>
    <row r="2581" ht="15.75" customHeight="1"/>
    <row r="2582" ht="15.75" customHeight="1"/>
    <row r="2583" ht="15.75" customHeight="1"/>
    <row r="2584" ht="15.75" customHeight="1"/>
    <row r="2585" ht="15.75" customHeight="1"/>
    <row r="2586" ht="15.75" customHeight="1"/>
    <row r="2587" ht="15.75" customHeight="1"/>
    <row r="2588" ht="15.75" customHeight="1"/>
    <row r="2589" ht="15.75" customHeight="1"/>
    <row r="2590" ht="15.75" customHeight="1"/>
    <row r="2591" ht="15.75" customHeight="1"/>
    <row r="2592" ht="15.75" customHeight="1"/>
    <row r="2593" ht="15.75" customHeight="1"/>
    <row r="2594" ht="15.75" customHeight="1"/>
    <row r="2595" ht="15.75" customHeight="1"/>
    <row r="2596" ht="15.75" customHeight="1"/>
    <row r="2597" ht="15.75" customHeight="1"/>
    <row r="2598" ht="15.75" customHeight="1"/>
    <row r="2599" ht="15.75" customHeight="1"/>
    <row r="2600" ht="15.75" customHeight="1"/>
    <row r="2601" ht="15.75" customHeight="1"/>
    <row r="2602" ht="15.75" customHeight="1"/>
    <row r="2603" ht="15.75" customHeight="1"/>
    <row r="2604" ht="15.75" customHeight="1"/>
    <row r="2605" ht="15.75" customHeight="1"/>
    <row r="2606" ht="15.75" customHeight="1"/>
    <row r="2607" ht="15.75" customHeight="1"/>
    <row r="2608" ht="15.75" customHeight="1"/>
    <row r="2609" ht="15.75" customHeight="1"/>
    <row r="2610" ht="15.75" customHeight="1"/>
    <row r="2611" ht="15.75" customHeight="1"/>
    <row r="2612" ht="15.75" customHeight="1"/>
    <row r="2613" ht="15.75" customHeight="1"/>
    <row r="2614" ht="15.75" customHeight="1"/>
    <row r="2615" ht="15.75" customHeight="1"/>
    <row r="2616" ht="15.75" customHeight="1"/>
    <row r="2617" ht="15.75" customHeight="1"/>
    <row r="2618" ht="15.75" customHeight="1"/>
    <row r="2619" ht="15.75" customHeight="1"/>
    <row r="2620" ht="15.75" customHeight="1"/>
    <row r="2621" ht="15.75" customHeight="1"/>
    <row r="2622" ht="15.75" customHeight="1"/>
    <row r="2623" ht="15.75" customHeight="1"/>
    <row r="2624" ht="15.75" customHeight="1"/>
    <row r="2625" ht="15.75" customHeight="1"/>
    <row r="2626" ht="15.75" customHeight="1"/>
    <row r="2627" ht="15.75" customHeight="1"/>
    <row r="2628" ht="15.75" customHeight="1"/>
    <row r="2629" ht="15.75" customHeight="1"/>
    <row r="2630" ht="15.75" customHeight="1"/>
    <row r="2631" ht="15.75" customHeight="1"/>
    <row r="2632" ht="15.75" customHeight="1"/>
    <row r="2633" ht="15.75" customHeight="1"/>
    <row r="2634" ht="15.75" customHeight="1"/>
    <row r="2635" ht="15.75" customHeight="1"/>
    <row r="2636" ht="15.75" customHeight="1"/>
    <row r="2637" ht="15.75" customHeight="1"/>
    <row r="2638" ht="15.75" customHeight="1"/>
    <row r="2639" ht="15.75" customHeight="1"/>
    <row r="2640" ht="15.75" customHeight="1"/>
    <row r="2641" ht="15.75" customHeight="1"/>
    <row r="2642" ht="15.75" customHeight="1"/>
    <row r="2643" ht="15.75" customHeight="1"/>
    <row r="2644" ht="15.75" customHeight="1"/>
    <row r="2645" ht="15.75" customHeight="1"/>
    <row r="2646" ht="15.75" customHeight="1"/>
    <row r="2647" ht="15.75" customHeight="1"/>
    <row r="2648" ht="15.75" customHeight="1"/>
    <row r="2649" ht="15.75" customHeight="1"/>
    <row r="2650" ht="15.75" customHeight="1"/>
    <row r="2651" ht="15.75" customHeight="1"/>
    <row r="2652" ht="15.75" customHeight="1"/>
    <row r="2653" ht="15.75" customHeight="1"/>
    <row r="2654" ht="15.75" customHeight="1"/>
    <row r="2655" ht="15.75" customHeight="1"/>
    <row r="2656" ht="15.75" customHeight="1"/>
    <row r="2657" ht="15.75" customHeight="1"/>
    <row r="2658" ht="15.75" customHeight="1"/>
    <row r="2659" ht="15.75" customHeight="1"/>
    <row r="2660" ht="15.75" customHeight="1"/>
    <row r="2661" ht="15.75" customHeight="1"/>
    <row r="2662" ht="15.75" customHeight="1"/>
    <row r="2663" ht="15.75" customHeight="1"/>
    <row r="2664" ht="15.75" customHeight="1"/>
    <row r="2665" ht="15.75" customHeight="1"/>
    <row r="2666" ht="15.75" customHeight="1"/>
    <row r="2667" ht="15.75" customHeight="1"/>
    <row r="2668" ht="15.75" customHeight="1"/>
    <row r="2669" ht="15.75" customHeight="1"/>
    <row r="2670" ht="15.75" customHeight="1"/>
    <row r="2671" ht="15.75" customHeight="1"/>
    <row r="2672" ht="15.75" customHeight="1"/>
    <row r="2673" ht="15.75" customHeight="1"/>
    <row r="2674" ht="15.75" customHeight="1"/>
    <row r="2675" ht="15.75" customHeight="1"/>
    <row r="2676" ht="15.75" customHeight="1"/>
    <row r="2677" ht="15.75" customHeight="1"/>
    <row r="2678" ht="15.75" customHeight="1"/>
    <row r="2679" ht="15.75" customHeight="1"/>
    <row r="2680" ht="15.75" customHeight="1"/>
    <row r="2681" ht="15.75" customHeight="1"/>
    <row r="2682" ht="15.75" customHeight="1"/>
    <row r="2683" ht="15.75" customHeight="1"/>
    <row r="2684" ht="15.75" customHeight="1"/>
    <row r="2685" ht="15.75" customHeight="1"/>
    <row r="2686" ht="15.75" customHeight="1"/>
    <row r="2687" ht="15.75" customHeight="1"/>
    <row r="2688" ht="15.75" customHeight="1"/>
    <row r="2689" ht="15.75" customHeight="1"/>
    <row r="2690" ht="15.75" customHeight="1"/>
    <row r="2691" ht="15.75" customHeight="1"/>
    <row r="2692" ht="15.75" customHeight="1"/>
    <row r="2693" ht="15.75" customHeight="1"/>
    <row r="2694" ht="15.75" customHeight="1"/>
    <row r="2695" ht="15.75" customHeight="1"/>
    <row r="2696" ht="15.75" customHeight="1"/>
    <row r="2697" ht="15.75" customHeight="1"/>
    <row r="2698" ht="15.75" customHeight="1"/>
    <row r="2699" ht="15.75" customHeight="1"/>
    <row r="2700" ht="15.75" customHeight="1"/>
    <row r="2701" ht="15.75" customHeight="1"/>
    <row r="2702" ht="15.75" customHeight="1"/>
    <row r="2703" ht="15.75" customHeight="1"/>
    <row r="2704" ht="15.75" customHeight="1"/>
    <row r="2705" ht="15.75" customHeight="1"/>
    <row r="2706" ht="15.75" customHeight="1"/>
    <row r="2707" ht="15.75" customHeight="1"/>
    <row r="2708" ht="15.75" customHeight="1"/>
    <row r="2709" ht="15.75" customHeight="1"/>
    <row r="2710" ht="15.75" customHeight="1"/>
    <row r="2711" ht="15.75" customHeight="1"/>
    <row r="2712" ht="15.75" customHeight="1"/>
    <row r="2713" ht="15.75" customHeight="1"/>
    <row r="2714" ht="15.75" customHeight="1"/>
    <row r="2715" ht="15.75" customHeight="1"/>
    <row r="2716" ht="15.75" customHeight="1"/>
    <row r="2717" ht="15.75" customHeight="1"/>
    <row r="2718" ht="15.75" customHeight="1"/>
    <row r="2719" ht="15.75" customHeight="1"/>
    <row r="2720" ht="15.75" customHeight="1"/>
    <row r="2721" ht="15.75" customHeight="1"/>
    <row r="2722" ht="15.75" customHeight="1"/>
    <row r="2723" ht="15.75" customHeight="1"/>
    <row r="2724" ht="15.75" customHeight="1"/>
    <row r="2725" ht="15.75" customHeight="1"/>
    <row r="2726" ht="15.75" customHeight="1"/>
    <row r="2727" ht="15.75" customHeight="1"/>
    <row r="2728" ht="15.75" customHeight="1"/>
    <row r="2729" ht="15.75" customHeight="1"/>
    <row r="2730" ht="15.75" customHeight="1"/>
    <row r="2731" ht="15.75" customHeight="1"/>
    <row r="2732" ht="15.75" customHeight="1"/>
    <row r="2733" ht="15.75" customHeight="1"/>
    <row r="2734" ht="15.75" customHeight="1"/>
    <row r="2735" ht="15.75" customHeight="1"/>
    <row r="2736" ht="15.75" customHeight="1"/>
    <row r="2737" ht="15.75" customHeight="1"/>
    <row r="2738" ht="15.75" customHeight="1"/>
    <row r="2739" ht="15.75" customHeight="1"/>
    <row r="2740" ht="15.75" customHeight="1"/>
    <row r="2741" ht="15.75" customHeight="1"/>
    <row r="2742" ht="15.75" customHeight="1"/>
    <row r="2743" ht="15.75" customHeight="1"/>
    <row r="2744" ht="15.75" customHeight="1"/>
    <row r="2745" ht="15.75" customHeight="1"/>
    <row r="2746" ht="15.75" customHeight="1"/>
    <row r="2747" ht="15.75" customHeight="1"/>
    <row r="2748" ht="15.75" customHeight="1"/>
    <row r="2749" ht="15.75" customHeight="1"/>
    <row r="2750" ht="15.75" customHeight="1"/>
    <row r="2751" ht="15.75" customHeight="1"/>
    <row r="2752" ht="15.75" customHeight="1"/>
    <row r="2753" ht="15.75" customHeight="1"/>
    <row r="2754" ht="15.75" customHeight="1"/>
    <row r="2755" ht="15.75" customHeight="1"/>
    <row r="2756" ht="15.75" customHeight="1"/>
    <row r="2757" ht="15.75" customHeight="1"/>
    <row r="2758" ht="15.75" customHeight="1"/>
    <row r="2759" ht="15.75" customHeight="1"/>
    <row r="2760" ht="15.75" customHeight="1"/>
    <row r="2761" ht="15.75" customHeight="1"/>
    <row r="2762" ht="15.75" customHeight="1"/>
    <row r="2763" ht="15.75" customHeight="1"/>
    <row r="2764" ht="15.75" customHeight="1"/>
    <row r="2765" ht="15.75" customHeight="1"/>
    <row r="2766" ht="15.75" customHeight="1"/>
    <row r="2767" ht="15.75" customHeight="1"/>
    <row r="2768" ht="15.75" customHeight="1"/>
    <row r="2769" ht="15.75" customHeight="1"/>
    <row r="2770" ht="15.75" customHeight="1"/>
    <row r="2771" ht="15.75" customHeight="1"/>
    <row r="2772" ht="15.75" customHeight="1"/>
    <row r="2773" ht="15.75" customHeight="1"/>
    <row r="2774" ht="15.75" customHeight="1"/>
    <row r="2775" ht="15.75" customHeight="1"/>
    <row r="2776" ht="15.75" customHeight="1"/>
    <row r="2777" ht="15.75" customHeight="1"/>
    <row r="2778" ht="15.75" customHeight="1"/>
    <row r="2779" ht="15.75" customHeight="1"/>
    <row r="2780" ht="15.75" customHeight="1"/>
    <row r="2781" ht="15.75" customHeight="1"/>
    <row r="2782" ht="15.75" customHeight="1"/>
    <row r="2783" ht="15.75" customHeight="1"/>
    <row r="2784" ht="15.75" customHeight="1"/>
    <row r="2785" ht="15.75" customHeight="1"/>
    <row r="2786" ht="15.75" customHeight="1"/>
    <row r="2787" ht="15.75" customHeight="1"/>
    <row r="2788" ht="15.75" customHeight="1"/>
    <row r="2789" ht="15.75" customHeight="1"/>
    <row r="2790" ht="15.75" customHeight="1"/>
    <row r="2791" ht="15.75" customHeight="1"/>
    <row r="2792" ht="15.75" customHeight="1"/>
    <row r="2793" ht="15.75" customHeight="1"/>
    <row r="2794" ht="15.75" customHeight="1"/>
    <row r="2795" ht="15.75" customHeight="1"/>
    <row r="2796" ht="15.75" customHeight="1"/>
    <row r="2797" ht="15.75" customHeight="1"/>
    <row r="2798" ht="15.75" customHeight="1"/>
    <row r="2799" ht="15.75" customHeight="1"/>
    <row r="2800" ht="15.75" customHeight="1"/>
    <row r="2801" ht="15.75" customHeight="1"/>
    <row r="2802" ht="15.75" customHeight="1"/>
    <row r="2803" ht="15.75" customHeight="1"/>
    <row r="2804" ht="15.75" customHeight="1"/>
    <row r="2805" ht="15.75" customHeight="1"/>
    <row r="2806" ht="15.75" customHeight="1"/>
    <row r="2807" ht="15.75" customHeight="1"/>
    <row r="2808" ht="15.75" customHeight="1"/>
    <row r="2809" ht="15.75" customHeight="1"/>
    <row r="2810" ht="15.75" customHeight="1"/>
    <row r="2811" ht="15.75" customHeight="1"/>
    <row r="2812" ht="15.75" customHeight="1"/>
    <row r="2813" ht="15.75" customHeight="1"/>
    <row r="2814" ht="15.75" customHeight="1"/>
    <row r="2815" ht="15.75" customHeight="1"/>
    <row r="2816" ht="15.75" customHeight="1"/>
    <row r="2817" ht="15.75" customHeight="1"/>
    <row r="2818" ht="15.75" customHeight="1"/>
    <row r="2819" ht="15.75" customHeight="1"/>
    <row r="2820" ht="15.75" customHeight="1"/>
    <row r="2821" ht="15.75" customHeight="1"/>
    <row r="2822" ht="15.75" customHeight="1"/>
    <row r="2823" ht="15.75" customHeight="1"/>
    <row r="2824" ht="15.75" customHeight="1"/>
    <row r="2825" ht="15.75" customHeight="1"/>
    <row r="2826" ht="15.75" customHeight="1"/>
    <row r="2827" ht="15.75" customHeight="1"/>
    <row r="2828" ht="15.75" customHeight="1"/>
    <row r="2829" ht="15.75" customHeight="1"/>
    <row r="2830" ht="15.75" customHeight="1"/>
    <row r="2831" ht="15.75" customHeight="1"/>
    <row r="2832" ht="15.75" customHeight="1"/>
    <row r="2833" ht="15.75" customHeight="1"/>
    <row r="2834" ht="15.75" customHeight="1"/>
    <row r="2835" ht="15.75" customHeight="1"/>
    <row r="2836" ht="15.75" customHeight="1"/>
    <row r="2837" ht="15.75" customHeight="1"/>
    <row r="2838" ht="15.75" customHeight="1"/>
    <row r="2839" ht="15.75" customHeight="1"/>
    <row r="2840" ht="15.75" customHeight="1"/>
    <row r="2841" ht="15.75" customHeight="1"/>
    <row r="2842" ht="15.75" customHeight="1"/>
    <row r="2843" ht="15.75" customHeight="1"/>
    <row r="2844" ht="15.75" customHeight="1"/>
    <row r="2845" ht="15.75" customHeight="1"/>
    <row r="2846" ht="15.75" customHeight="1"/>
    <row r="2847" ht="15.75" customHeight="1"/>
    <row r="2848" ht="15.75" customHeight="1"/>
    <row r="2849" ht="15.75" customHeight="1"/>
    <row r="2850" ht="15.75" customHeight="1"/>
    <row r="2851" ht="15.75" customHeight="1"/>
    <row r="2852" ht="15.75" customHeight="1"/>
    <row r="2853" ht="15.75" customHeight="1"/>
    <row r="2854" ht="15.75" customHeight="1"/>
    <row r="2855" ht="15.75" customHeight="1"/>
    <row r="2856" ht="15.75" customHeight="1"/>
    <row r="2857" ht="15.75" customHeight="1"/>
    <row r="2858" ht="15.75" customHeight="1"/>
    <row r="2859" ht="15.75" customHeight="1"/>
    <row r="2860" ht="15.75" customHeight="1"/>
    <row r="2861" ht="15.75" customHeight="1"/>
    <row r="2862" ht="15.75" customHeight="1"/>
    <row r="2863" ht="15.75" customHeight="1"/>
    <row r="2864" ht="15.75" customHeight="1"/>
    <row r="2865" ht="15.75" customHeight="1"/>
    <row r="2866" ht="15.75" customHeight="1"/>
    <row r="2867" ht="15.75" customHeight="1"/>
    <row r="2868" ht="15.75" customHeight="1"/>
    <row r="2869" ht="15.75" customHeight="1"/>
    <row r="2870" ht="15.75" customHeight="1"/>
    <row r="2871" ht="15.75" customHeight="1"/>
    <row r="2872" ht="15.75" customHeight="1"/>
    <row r="2873" ht="15.75" customHeight="1"/>
    <row r="2874" ht="15.75" customHeight="1"/>
    <row r="2875" ht="15.75" customHeight="1"/>
    <row r="2876" ht="15.75" customHeight="1"/>
    <row r="2877" ht="15.75" customHeight="1"/>
    <row r="2878" ht="15.75" customHeight="1"/>
    <row r="2879" ht="15.75" customHeight="1"/>
    <row r="2880" ht="15.75" customHeight="1"/>
    <row r="2881" ht="15.75" customHeight="1"/>
    <row r="2882" ht="15.75" customHeight="1"/>
    <row r="2883" ht="15.75" customHeight="1"/>
    <row r="2884" ht="15.75" customHeight="1"/>
    <row r="2885" ht="15.75" customHeight="1"/>
    <row r="2886" ht="15.75" customHeight="1"/>
    <row r="2887" ht="15.75" customHeight="1"/>
    <row r="2888" ht="15.75" customHeight="1"/>
    <row r="2889" ht="15.75" customHeight="1"/>
    <row r="2890" ht="15.75" customHeight="1"/>
    <row r="2891" ht="15.75" customHeight="1"/>
    <row r="2892" ht="15.75" customHeight="1"/>
    <row r="2893" ht="15.75" customHeight="1"/>
    <row r="2894" ht="15.75" customHeight="1"/>
    <row r="2895" ht="15.75" customHeight="1"/>
    <row r="2896" ht="15.75" customHeight="1"/>
    <row r="2897" ht="15.75" customHeight="1"/>
    <row r="2898" ht="15.75" customHeight="1"/>
    <row r="2899" ht="15.75" customHeight="1"/>
    <row r="2900" ht="15.75" customHeight="1"/>
    <row r="2901" ht="15.75" customHeight="1"/>
    <row r="2902" ht="15.75" customHeight="1"/>
    <row r="2903" ht="15.75" customHeight="1"/>
    <row r="2904" ht="15.75" customHeight="1"/>
    <row r="2905" ht="15.75" customHeight="1"/>
    <row r="2906" ht="15.75" customHeight="1"/>
    <row r="2907" ht="15.75" customHeight="1"/>
    <row r="2908" ht="15.75" customHeight="1"/>
    <row r="2909" ht="15.75" customHeight="1"/>
    <row r="2910" ht="15.75" customHeight="1"/>
    <row r="2911" ht="15.75" customHeight="1"/>
    <row r="2912" ht="15.75" customHeight="1"/>
    <row r="2913" ht="15.75" customHeight="1"/>
    <row r="2914" ht="15.75" customHeight="1"/>
    <row r="2915" ht="15.75" customHeight="1"/>
    <row r="2916" ht="15.75" customHeight="1"/>
    <row r="2917" ht="15.75" customHeight="1"/>
    <row r="2918" ht="15.75" customHeight="1"/>
    <row r="2919" ht="15.75" customHeight="1"/>
    <row r="2920" ht="15.75" customHeight="1"/>
    <row r="2921" ht="15.75" customHeight="1"/>
    <row r="2922" ht="15.75" customHeight="1"/>
    <row r="2923" ht="15.75" customHeight="1"/>
    <row r="2924" ht="15.75" customHeight="1"/>
    <row r="2925" ht="15.75" customHeight="1"/>
    <row r="2926" ht="15.75" customHeight="1"/>
    <row r="2927" ht="15.75" customHeight="1"/>
    <row r="2928" ht="15.75" customHeight="1"/>
    <row r="2929" ht="15.75" customHeight="1"/>
    <row r="2930" ht="15.75" customHeight="1"/>
    <row r="2931" ht="15.75" customHeight="1"/>
    <row r="2932" ht="15.75" customHeight="1"/>
    <row r="2933" ht="15.75" customHeight="1"/>
    <row r="2934" ht="15.75" customHeight="1"/>
    <row r="2935" ht="15.75" customHeight="1"/>
    <row r="2936" ht="15.75" customHeight="1"/>
    <row r="2937" ht="15.75" customHeight="1"/>
    <row r="2938" ht="15.75" customHeight="1"/>
    <row r="2939" ht="15.75" customHeight="1"/>
    <row r="2940" ht="15.75" customHeight="1"/>
    <row r="2941" ht="15.75" customHeight="1"/>
    <row r="2942" ht="15.75" customHeight="1"/>
    <row r="2943" ht="15.75" customHeight="1"/>
    <row r="2944" ht="15.75" customHeight="1"/>
    <row r="2945" ht="15.75" customHeight="1"/>
    <row r="2946" ht="15.75" customHeight="1"/>
    <row r="2947" ht="15.75" customHeight="1"/>
    <row r="2948" ht="15.75" customHeight="1"/>
    <row r="2949" ht="15.75" customHeight="1"/>
    <row r="2950" ht="15.75" customHeight="1"/>
    <row r="2951" ht="15.75" customHeight="1"/>
    <row r="2952" ht="15.75" customHeight="1"/>
    <row r="2953" ht="15.75" customHeight="1"/>
    <row r="2954" ht="15.75" customHeight="1"/>
    <row r="2955" ht="15.75" customHeight="1"/>
    <row r="2956" ht="15.75" customHeight="1"/>
    <row r="2957" ht="15.75" customHeight="1"/>
    <row r="2958" ht="15.75" customHeight="1"/>
    <row r="2959" ht="15.75" customHeight="1"/>
    <row r="2960" ht="15.75" customHeight="1"/>
    <row r="2961" ht="15.75" customHeight="1"/>
    <row r="2962" ht="15.75" customHeight="1"/>
    <row r="2963" ht="15.75" customHeight="1"/>
    <row r="2964" ht="15.75" customHeight="1"/>
    <row r="2965" ht="15.75" customHeight="1"/>
    <row r="2966" ht="15.75" customHeight="1"/>
    <row r="2967" ht="15.75" customHeight="1"/>
    <row r="2968" ht="15.75" customHeight="1"/>
    <row r="2969" ht="15.75" customHeight="1"/>
    <row r="2970" ht="15.75" customHeight="1"/>
    <row r="2971" ht="15.75" customHeight="1"/>
    <row r="2972" ht="15.75" customHeight="1"/>
    <row r="2973" ht="15.75" customHeight="1"/>
    <row r="2974" ht="15.75" customHeight="1"/>
    <row r="2975" ht="15.75" customHeight="1"/>
    <row r="2976" ht="15.75" customHeight="1"/>
    <row r="2977" ht="15.75" customHeight="1"/>
    <row r="2978" ht="15.75" customHeight="1"/>
    <row r="2979" ht="15.75" customHeight="1"/>
    <row r="2980" ht="15.75" customHeight="1"/>
    <row r="2981" ht="15.75" customHeight="1"/>
    <row r="2982" ht="15.75" customHeight="1"/>
    <row r="2983" ht="15.75" customHeight="1"/>
    <row r="2984" ht="15.75" customHeight="1"/>
    <row r="2985" ht="15.75" customHeight="1"/>
    <row r="2986" ht="15.75" customHeight="1"/>
    <row r="2987" ht="15.75" customHeight="1"/>
    <row r="2988" ht="15.75" customHeight="1"/>
    <row r="2989" ht="15.75" customHeight="1"/>
    <row r="2990" ht="15.75" customHeight="1"/>
    <row r="2991" ht="15.75" customHeight="1"/>
    <row r="2992" ht="15.75" customHeight="1"/>
    <row r="2993" ht="15.75" customHeight="1"/>
    <row r="2994" ht="15.75" customHeight="1"/>
  </sheetData>
  <autoFilter ref="A15:Z867" xr:uid="{00000000-0001-0000-0500-000000000000}"/>
  <mergeCells count="12">
    <mergeCell ref="A13:K13"/>
    <mergeCell ref="A2020:K2020"/>
    <mergeCell ref="A8:K8"/>
    <mergeCell ref="A9:K9"/>
    <mergeCell ref="A10:K10"/>
    <mergeCell ref="A11:K11"/>
    <mergeCell ref="A12:K12"/>
    <mergeCell ref="A2:K2"/>
    <mergeCell ref="A4:K4"/>
    <mergeCell ref="A5:K5"/>
    <mergeCell ref="A6:K6"/>
    <mergeCell ref="A7:K7"/>
  </mergeCells>
  <hyperlinks>
    <hyperlink ref="E16" r:id="rId1" xr:uid="{CE75599C-F843-4F44-A043-296BF0E4FE72}"/>
    <hyperlink ref="E17" r:id="rId2" xr:uid="{2CA10889-95ED-4186-8CD2-96E8EA57FB67}"/>
    <hyperlink ref="E18" r:id="rId3" xr:uid="{09D2AB89-0449-4CAD-8950-038D8DFD6634}"/>
    <hyperlink ref="E19" r:id="rId4" xr:uid="{CFA4F721-31F1-4152-8FDE-3B7E30B23A53}"/>
    <hyperlink ref="E20" r:id="rId5" xr:uid="{557C14AF-2C23-49CF-AD54-235440C0163F}"/>
    <hyperlink ref="E21" r:id="rId6" xr:uid="{ACFD12D9-971F-4F1E-A845-F2A0201E37C7}"/>
    <hyperlink ref="E22" r:id="rId7" xr:uid="{CE8FDD62-12EB-413E-8F8E-41A4AC063D19}"/>
    <hyperlink ref="E23" r:id="rId8" xr:uid="{0C5A1890-058F-4349-81D1-535204257B64}"/>
    <hyperlink ref="E24" r:id="rId9" xr:uid="{1ABD8994-87B2-43F2-9121-5F77CEE9F337}"/>
    <hyperlink ref="E25" r:id="rId10" xr:uid="{B6A4B92D-C399-4701-9C6D-B32F184B1B05}"/>
    <hyperlink ref="E26" r:id="rId11" xr:uid="{B32F8EA8-B949-448B-AADF-47AAC7D084F9}"/>
    <hyperlink ref="E27" r:id="rId12" xr:uid="{F7D42CEA-F90F-4D6B-B595-40D766AC0196}"/>
    <hyperlink ref="E56" r:id="rId13" xr:uid="{38BB1FDA-1900-4D08-B126-3DCF838887F7}"/>
    <hyperlink ref="E57" r:id="rId14" xr:uid="{BD790266-0B8F-4B20-B9D5-35D1615C5693}"/>
    <hyperlink ref="E58" r:id="rId15" xr:uid="{CCCE584A-2D1E-4114-ACD6-F1498813D641}"/>
    <hyperlink ref="E59" r:id="rId16" xr:uid="{B4285421-300E-4132-9F9E-40B01B57CB67}"/>
    <hyperlink ref="E60" r:id="rId17" xr:uid="{9D39CDB6-EB32-4EFC-BDEE-362A695F69C5}"/>
    <hyperlink ref="E61" r:id="rId18" xr:uid="{DC608128-D194-4CCF-B085-B4716CFE29C1}"/>
    <hyperlink ref="E62" r:id="rId19" xr:uid="{D7952671-2B7A-44DA-8960-0E0C8986F252}"/>
    <hyperlink ref="E63" r:id="rId20" xr:uid="{016278C0-5ACB-4694-9D94-69316FB37E59}"/>
    <hyperlink ref="E64" r:id="rId21" xr:uid="{C7F31784-C4A9-42BB-AE04-F019E210A5F2}"/>
    <hyperlink ref="E65" r:id="rId22" xr:uid="{26EFBDB3-55C1-4723-A374-6F61F392F38F}"/>
    <hyperlink ref="E66" r:id="rId23" xr:uid="{1C831CD5-C809-4F86-9CC2-5B27692F37CB}"/>
    <hyperlink ref="E67" r:id="rId24" xr:uid="{07D66E5E-9FE6-4347-BC20-68B5C92F86FC}"/>
    <hyperlink ref="E68" r:id="rId25" xr:uid="{3B8AA304-98F6-4ED4-A7C8-858A7C9D51E1}"/>
    <hyperlink ref="E69" r:id="rId26" xr:uid="{E0C9B040-E31E-434D-91A8-7FC4C935B16C}"/>
    <hyperlink ref="E70" r:id="rId27" xr:uid="{8E992761-F826-4689-A0AC-AFC16C9ECB6A}"/>
    <hyperlink ref="E71" r:id="rId28" xr:uid="{0E497311-ACD5-4E62-8AE2-A6CCA5541897}"/>
    <hyperlink ref="E72" r:id="rId29" xr:uid="{A39220EC-F710-4F1C-89D2-C61306028362}"/>
    <hyperlink ref="E73" r:id="rId30" xr:uid="{45BC4496-C1F9-4F29-B96B-7374485133C3}"/>
    <hyperlink ref="E74" r:id="rId31" xr:uid="{112E1918-654E-4F31-BDFA-5D55A17B75B6}"/>
    <hyperlink ref="E75" r:id="rId32" xr:uid="{004E8B3B-09A8-42E7-9112-FCBCE40C0044}"/>
    <hyperlink ref="E76" r:id="rId33" xr:uid="{0F283256-ECF6-4A5D-96D4-AFE15CCA7FC0}"/>
    <hyperlink ref="E77" r:id="rId34" xr:uid="{A37AC9EE-D55C-4955-983E-CAC0ECC56604}"/>
    <hyperlink ref="E78" r:id="rId35" xr:uid="{D7C27843-D4BB-4722-900F-590C21A00C0D}"/>
    <hyperlink ref="E79" r:id="rId36" xr:uid="{346BF52D-ED01-4D13-89B1-D93CD702E827}"/>
    <hyperlink ref="E80" r:id="rId37" xr:uid="{5EBC9E95-7EAD-4F1E-87CA-A504219FF124}"/>
    <hyperlink ref="E81" r:id="rId38" xr:uid="{51B7F20E-9A99-4CE5-A977-A4DE70D762C4}"/>
    <hyperlink ref="E82" r:id="rId39" xr:uid="{BAAB0726-4031-4D28-AD7B-F8EF43618F32}"/>
    <hyperlink ref="E83" r:id="rId40" xr:uid="{B7D8A59F-AFC6-41B2-AF23-814D7C66DBC7}"/>
    <hyperlink ref="E84" r:id="rId41" xr:uid="{E8563380-633F-4BFC-BAE7-A6448A71862F}"/>
    <hyperlink ref="E106" r:id="rId42" xr:uid="{70F22671-F3B7-463D-B696-AEFC32110145}"/>
    <hyperlink ref="E107" r:id="rId43" xr:uid="{DE88DF55-D2BB-4116-8D93-25A919B0A720}"/>
    <hyperlink ref="E108" r:id="rId44" xr:uid="{C8695D37-9D25-4043-9784-FA57765B114F}"/>
    <hyperlink ref="E109" r:id="rId45" xr:uid="{E0635A6B-7B87-4F1C-84C2-9C20DCDA5C70}"/>
    <hyperlink ref="E110" r:id="rId46" xr:uid="{812A5096-97A4-4EA8-B65C-448FCA687A17}"/>
    <hyperlink ref="E111" r:id="rId47" xr:uid="{6773AF84-BFFF-4063-9740-4315F06158E9}"/>
    <hyperlink ref="E112" r:id="rId48" xr:uid="{4B07F8C7-E6A7-48FD-A8D8-0D9D1FAED9D7}"/>
    <hyperlink ref="E113" r:id="rId49" xr:uid="{D45872A4-87B2-461C-A72F-53B9FC513338}"/>
    <hyperlink ref="E114" r:id="rId50" xr:uid="{BFCDECDD-265D-4824-869D-9EF7DE7ACD62}"/>
    <hyperlink ref="E115" r:id="rId51" xr:uid="{AA0B26B8-2CB6-43D3-9435-A49C2E7467E1}"/>
    <hyperlink ref="E116" r:id="rId52" xr:uid="{153005FE-03C0-4706-995F-8E5339CB288C}"/>
    <hyperlink ref="E117" r:id="rId53" xr:uid="{58115C81-7A68-4A6A-925F-1D19ADD051CD}"/>
    <hyperlink ref="E118" r:id="rId54" xr:uid="{FB02A1C5-27D6-44E3-9073-5D46346B9EE5}"/>
    <hyperlink ref="E119" r:id="rId55" xr:uid="{AC961976-2118-47D5-BA21-620A0157ECC8}"/>
    <hyperlink ref="E120" r:id="rId56" xr:uid="{F24AA7F3-3652-4985-A2C2-FBE5310777C7}"/>
    <hyperlink ref="E121" r:id="rId57" xr:uid="{1784F8C7-D079-4796-BF33-E66A308A1849}"/>
    <hyperlink ref="E122" r:id="rId58" xr:uid="{7C07AEF7-996F-4A7F-ADAF-DA1AD870EB6D}"/>
    <hyperlink ref="E123" r:id="rId59" xr:uid="{F57F1343-AE19-4954-BD4C-D76756B02C52}"/>
    <hyperlink ref="E124" r:id="rId60" xr:uid="{572A8DB5-D3E4-4E46-8B0A-B65E80493E08}"/>
    <hyperlink ref="E125" r:id="rId61" xr:uid="{BDA10D48-8769-4868-BA6C-BBE8B4C23BD9}"/>
    <hyperlink ref="E126" r:id="rId62" xr:uid="{35B6B8A8-1A22-465F-89ED-B8FF15FD2DBD}"/>
    <hyperlink ref="E127" r:id="rId63" xr:uid="{603D8599-7D45-4175-B525-997545BE070F}"/>
    <hyperlink ref="E128" r:id="rId64" xr:uid="{FE00EEC7-BBA9-4F61-9250-C14363824104}"/>
    <hyperlink ref="E129" r:id="rId65" xr:uid="{4F066A2F-4890-44BE-A473-3834451DE498}"/>
    <hyperlink ref="E130" r:id="rId66" xr:uid="{40C3F933-F5C1-4F52-B549-5FCE6F1E55ED}"/>
    <hyperlink ref="E131" r:id="rId67" xr:uid="{99A03B2B-0CA6-49FD-B25C-58A6B761481B}"/>
    <hyperlink ref="E132" r:id="rId68" xr:uid="{0919FB88-608C-4F3D-84F8-30903AC5D92E}"/>
    <hyperlink ref="E133" r:id="rId69" xr:uid="{828F27CD-82F1-4F3F-BD1E-9A4A57B533EB}"/>
    <hyperlink ref="E155" r:id="rId70" xr:uid="{9B248F27-0FB9-4145-A47B-81A0E95B63E8}"/>
    <hyperlink ref="E156" r:id="rId71" xr:uid="{558F3508-1F00-4FF4-AA74-FACC1B6AD1C3}"/>
    <hyperlink ref="E157" r:id="rId72" xr:uid="{FB40900A-0D22-4DD6-AC0B-4F2890CEFE46}"/>
    <hyperlink ref="E158" r:id="rId73" xr:uid="{C969BFF7-F257-4D44-B17A-0915FAB05436}"/>
    <hyperlink ref="E159" r:id="rId74" xr:uid="{DB153467-B583-4A23-9A69-D529F278C4D8}"/>
    <hyperlink ref="E160" r:id="rId75" xr:uid="{B66ED19B-B5F1-4DAB-B83D-6C9456794B8C}"/>
    <hyperlink ref="E161" r:id="rId76" xr:uid="{4AD93A8C-DE0C-4165-A838-28AA55EB3B61}"/>
    <hyperlink ref="E162" r:id="rId77" xr:uid="{F20FA5B1-9CF5-467C-85D7-9E9F8555D846}"/>
    <hyperlink ref="E163" r:id="rId78" xr:uid="{DCB76834-AE0C-4BEE-95F3-BC3F5EF5B448}"/>
    <hyperlink ref="E164" r:id="rId79" xr:uid="{5FCB5FFE-34AA-408B-98B2-15460839173D}"/>
    <hyperlink ref="E165" r:id="rId80" xr:uid="{4C67455F-A564-4F36-8778-ECE26F6203A5}"/>
    <hyperlink ref="E166" r:id="rId81" xr:uid="{9D962838-A6C5-481A-B95A-5F356701BF6E}"/>
    <hyperlink ref="E167" r:id="rId82" xr:uid="{F8551DC9-DD9B-470E-AF35-38E04F65F146}"/>
    <hyperlink ref="E168" r:id="rId83" xr:uid="{86FA01D7-1276-4E04-9174-FCA426237F26}"/>
    <hyperlink ref="E169" r:id="rId84" xr:uid="{87B6D384-79D3-4FCB-A9FF-A70A3E8BE647}"/>
    <hyperlink ref="E170" r:id="rId85" xr:uid="{2315727F-07CF-43F8-8C54-6F9CC51DF6BE}"/>
    <hyperlink ref="E171" r:id="rId86" xr:uid="{D465817A-1A11-46F5-A9BE-9FF058408628}"/>
    <hyperlink ref="E172" r:id="rId87" xr:uid="{C23A628F-75D1-40BD-ACB6-385EF9544AC9}"/>
    <hyperlink ref="E173" r:id="rId88" xr:uid="{3E63AD1C-4638-4172-9D26-71E00B8870B6}"/>
    <hyperlink ref="E174" r:id="rId89" xr:uid="{2508D227-A80D-42A1-8F20-C1839128DFBF}"/>
    <hyperlink ref="E175" r:id="rId90" xr:uid="{7D5ADB85-3258-42DF-9C0C-116D3BF565E8}"/>
    <hyperlink ref="E176" r:id="rId91" xr:uid="{390153B9-E38F-4FAA-BED6-5894CF68F70F}"/>
    <hyperlink ref="E177" r:id="rId92" xr:uid="{9E65F5B1-847C-4084-A563-4A8DF2B7FDFB}"/>
    <hyperlink ref="E178" r:id="rId93" xr:uid="{B8FB01F6-1D5B-49C2-9B41-6BAC79104636}"/>
    <hyperlink ref="E200" r:id="rId94" xr:uid="{D0D89699-9A82-4596-A33F-0AA525091269}"/>
    <hyperlink ref="E201" r:id="rId95" xr:uid="{D05470B6-ABBB-4E06-ACE9-1D6734BBA2B5}"/>
    <hyperlink ref="E202" r:id="rId96" xr:uid="{0F839F82-8811-4595-B188-0D0BC130AB8E}"/>
    <hyperlink ref="E203" r:id="rId97" xr:uid="{9D7E917B-5F14-4D2E-ACA8-71F4250DF564}"/>
    <hyperlink ref="E204" r:id="rId98" xr:uid="{4C99B7D1-F871-4641-AE4F-92971A9CA8C9}"/>
    <hyperlink ref="E205" r:id="rId99" xr:uid="{FB05CFC0-858D-4D29-903D-439B15693EC9}"/>
    <hyperlink ref="E206" r:id="rId100" xr:uid="{702CAC62-710A-4D0F-973A-D16A6A6F829A}"/>
    <hyperlink ref="E207" r:id="rId101" xr:uid="{2CA6534D-15CE-4994-BE4B-278E1CAA9EF9}"/>
    <hyperlink ref="E208" r:id="rId102" xr:uid="{223253A5-E1EC-481A-A6DB-A16126273F5C}"/>
    <hyperlink ref="E209" r:id="rId103" xr:uid="{C28353E8-9173-4437-952A-177B3B749E96}"/>
    <hyperlink ref="E210" r:id="rId104" xr:uid="{F0286A3D-863F-4280-8AA5-F389420868E6}"/>
    <hyperlink ref="E211" r:id="rId105" xr:uid="{D595585F-6D93-4FFF-BA80-EA551EE9624A}"/>
    <hyperlink ref="E298" r:id="rId106" xr:uid="{C04C7BB2-E3AF-4724-BDE5-E00C4C7269C6}"/>
    <hyperlink ref="E299" r:id="rId107" xr:uid="{61032B92-E967-4B63-B8B1-CF699F7CA69A}"/>
    <hyperlink ref="E321" r:id="rId108" xr:uid="{6B47DE36-AB97-412F-9654-508EAC42B79C}"/>
    <hyperlink ref="E322" r:id="rId109" xr:uid="{1D08E1CB-C7E2-49F6-B1B2-8804596B0B0D}"/>
    <hyperlink ref="E323" r:id="rId110" xr:uid="{D853FD27-3AF6-46A6-980C-ED65B37C644B}"/>
    <hyperlink ref="E324" r:id="rId111" xr:uid="{882D7440-CBA5-4676-8F6E-E5D2708CB893}"/>
    <hyperlink ref="E325" r:id="rId112" xr:uid="{1361B07C-E568-45E8-AA2E-E080B11B5706}"/>
    <hyperlink ref="E326" r:id="rId113" xr:uid="{86F493C7-920C-49E2-97EE-8FE26692C4C4}"/>
    <hyperlink ref="E327" r:id="rId114" xr:uid="{F2719794-012C-4465-BADE-2D4149A4ECC9}"/>
    <hyperlink ref="E328" r:id="rId115" xr:uid="{01A71AC7-81BF-47F3-8AEB-79181C3B726F}"/>
    <hyperlink ref="E330" r:id="rId116" xr:uid="{9134FD86-D344-48E3-A0F6-FB8612D39F33}"/>
    <hyperlink ref="E331" r:id="rId117" xr:uid="{A258D231-DC92-49B1-A3B4-F494335E8E4A}"/>
    <hyperlink ref="E332" r:id="rId118" xr:uid="{415DB1E6-C75E-46FD-8481-C38C3F693388}"/>
    <hyperlink ref="E333" r:id="rId119" xr:uid="{99E6A906-98C4-4802-A874-A89D40BF7E45}"/>
    <hyperlink ref="E336" r:id="rId120" xr:uid="{0DC44404-F7D5-4BCE-A5FE-E5FDE6A67CEB}"/>
    <hyperlink ref="E337" r:id="rId121" xr:uid="{8D6E1E81-E5BC-4AAB-9AF4-97418D01530D}"/>
    <hyperlink ref="E347" r:id="rId122" xr:uid="{C2C18C3D-1DFE-468A-BF3A-F8EECDC50F1A}"/>
    <hyperlink ref="C348" r:id="rId123" xr:uid="{AC7F1252-79D0-41A6-B130-CDF35A0665A2}"/>
    <hyperlink ref="E360" r:id="rId124" xr:uid="{36679812-6D5C-4BDF-A197-128E7542A37B}"/>
    <hyperlink ref="E361" r:id="rId125" xr:uid="{7582DF43-2C06-4285-952F-E9A97CA2F2FA}"/>
    <hyperlink ref="E362" r:id="rId126" xr:uid="{F98535DC-01C6-4619-AD7D-E6B0C1820218}"/>
    <hyperlink ref="E363" r:id="rId127" xr:uid="{8E3F5FA4-5BB7-4ABD-AF33-0EEB05C1204A}"/>
    <hyperlink ref="E364" r:id="rId128" xr:uid="{32C75FDB-921B-4AC7-9B61-2528414610FE}"/>
    <hyperlink ref="E365" r:id="rId129" xr:uid="{B139D603-85CE-496D-93B5-65BDB783C25A}"/>
    <hyperlink ref="E366" r:id="rId130" xr:uid="{4058C178-CD0C-4803-B663-37847940949A}"/>
    <hyperlink ref="E367" r:id="rId131" xr:uid="{BF88940A-2010-4E67-ABC0-4E7100029F68}"/>
    <hyperlink ref="E368" r:id="rId132" xr:uid="{D6B3896C-75BC-493B-AADC-CE27B77A590C}"/>
    <hyperlink ref="E369" r:id="rId133" xr:uid="{A3AEE3BE-7E51-4823-A6DE-F4ADC62F5B01}"/>
    <hyperlink ref="E370" r:id="rId134" xr:uid="{9F8C270E-E113-4C89-978B-E3385270243C}"/>
    <hyperlink ref="E371" r:id="rId135" xr:uid="{4E4F65DD-1E44-4180-A06D-6AD690267DAF}"/>
    <hyperlink ref="E393" r:id="rId136" xr:uid="{C7EC4D77-2319-4884-A0BC-441EE4B15425}"/>
    <hyperlink ref="E394" r:id="rId137" xr:uid="{90DCDD06-9009-4661-B830-2F4F68B901F4}"/>
    <hyperlink ref="E395" r:id="rId138" xr:uid="{095B8122-40EA-455A-9245-A554A3AFB0A1}"/>
    <hyperlink ref="E396" r:id="rId139" xr:uid="{D5512176-4C92-4400-9B6D-52BA9092DB6A}"/>
    <hyperlink ref="E397" r:id="rId140" xr:uid="{1856D2D0-B26F-42DF-B0FA-D749B2FB4D49}"/>
    <hyperlink ref="E398" r:id="rId141" xr:uid="{4257EBEC-BCDF-4649-AF61-10412C2A8AA9}"/>
    <hyperlink ref="E399" r:id="rId142" xr:uid="{C0AF8DD8-6917-4F35-9E43-3B10178D401E}"/>
    <hyperlink ref="E400" r:id="rId143" xr:uid="{6220E299-0EC7-43CF-A7F8-09353EB6648C}"/>
    <hyperlink ref="E401" r:id="rId144" xr:uid="{D3F29847-8CB9-4452-96D9-FB800567EB9A}"/>
    <hyperlink ref="E402" r:id="rId145" xr:uid="{C2705499-4556-46A2-871B-7A5B812BC44D}"/>
    <hyperlink ref="E403" r:id="rId146" xr:uid="{15CEE3AE-0B56-48C4-921B-46FF7DF78111}"/>
    <hyperlink ref="E404" r:id="rId147" xr:uid="{94F96167-F56F-42F2-8826-AEFFE9DA2607}"/>
    <hyperlink ref="E407" r:id="rId148" xr:uid="{0F1CB1C1-0EF9-44C9-80C3-A453686AFEF6}"/>
    <hyperlink ref="E408" r:id="rId149" xr:uid="{5881AC67-7D3C-4A4A-807C-9AD1F33C0915}"/>
    <hyperlink ref="E409" r:id="rId150" xr:uid="{59425007-7B0E-4EEA-841E-36E07E86A0BE}"/>
    <hyperlink ref="E410" r:id="rId151" xr:uid="{B262BF31-5634-4CFB-A2AD-6E411482D3DA}"/>
    <hyperlink ref="E411" r:id="rId152" xr:uid="{1389A803-9A8E-4118-9E20-A1F6B1E4BFD5}"/>
    <hyperlink ref="E412" r:id="rId153" xr:uid="{231D8EB7-B400-4006-B1A2-D6042031E563}"/>
    <hyperlink ref="E413" r:id="rId154" xr:uid="{D2E34424-795A-44BD-9F1B-00C1AE10AB49}"/>
    <hyperlink ref="E416" r:id="rId155" xr:uid="{49EF132F-657D-47FF-ADC5-5398C0E9A301}"/>
    <hyperlink ref="E417" r:id="rId156" xr:uid="{A986957B-64AA-4599-A33D-C1B826B14D1E}"/>
    <hyperlink ref="E418" r:id="rId157" xr:uid="{07D342D4-A856-4848-90B9-CD8044F499D2}"/>
    <hyperlink ref="E419" r:id="rId158" xr:uid="{392823CE-B23D-49B1-87FE-7E55BC51F7BD}"/>
    <hyperlink ref="E420" r:id="rId159" xr:uid="{DED29931-4251-437B-90E6-032CC5B62E93}"/>
    <hyperlink ref="E421" r:id="rId160" xr:uid="{36C3DC27-2018-49B1-AF5F-B7080E954BE1}"/>
    <hyperlink ref="E422" r:id="rId161" xr:uid="{A076CCA7-BD50-4DE8-B51A-F78EB2F6EA69}"/>
    <hyperlink ref="E423" r:id="rId162" xr:uid="{884D4CC2-26C1-4772-B3C9-0217648688AD}"/>
    <hyperlink ref="E424" r:id="rId163" xr:uid="{9881D802-9FA9-4A7E-9550-F2A4F794E13C}"/>
    <hyperlink ref="E425" r:id="rId164" xr:uid="{1EEEE679-82BC-4CE9-8119-4D60693D0F76}"/>
    <hyperlink ref="E426" r:id="rId165" xr:uid="{5F140600-B663-42B3-8F52-99662E322269}"/>
    <hyperlink ref="E427" r:id="rId166" xr:uid="{B9E1023C-4FD5-4731-9CAF-51C7D0C5F4B6}"/>
    <hyperlink ref="E449" r:id="rId167" xr:uid="{6CCB800D-2C94-4E2C-834B-025B090C09AB}"/>
    <hyperlink ref="E450" r:id="rId168" xr:uid="{00B6277D-5331-436C-881F-8A4E455D03D3}"/>
    <hyperlink ref="E451" r:id="rId169" xr:uid="{5E04CD54-0756-42F0-A2BE-8F49D359EBC7}"/>
    <hyperlink ref="E452" r:id="rId170" xr:uid="{0F08A10B-EE25-4A9C-974D-365E00DD6752}"/>
    <hyperlink ref="E453" r:id="rId171" xr:uid="{73917349-DCB1-4D9E-B072-4FFB3D65785F}"/>
    <hyperlink ref="E454" r:id="rId172" xr:uid="{C1CAC9C6-225C-4049-85D3-86E36891EF25}"/>
    <hyperlink ref="E455" r:id="rId173" xr:uid="{9CE0794C-2C12-4EB2-896C-C1AF1DC3DE55}"/>
    <hyperlink ref="E456" r:id="rId174" xr:uid="{D5C28BF3-9094-43FA-BFA2-22ECAB3FCA25}"/>
    <hyperlink ref="E457" r:id="rId175" xr:uid="{8310DBC9-BF3A-4C9B-AD3B-55C9E1A2A504}"/>
    <hyperlink ref="E458" r:id="rId176" xr:uid="{AE3C84C8-2C03-44C5-9421-C2CD38382CCD}"/>
    <hyperlink ref="E459" r:id="rId177" xr:uid="{0236F44E-B9D5-43E9-B88B-C37E14D5A09F}"/>
    <hyperlink ref="E460" r:id="rId178" xr:uid="{98392E7C-E6BF-4B05-BFFE-24A24BAC0A08}"/>
    <hyperlink ref="E461" r:id="rId179" xr:uid="{AC97051D-459E-47D0-82E6-53808363A341}"/>
    <hyperlink ref="E462" r:id="rId180" xr:uid="{4581B066-F932-42D8-ADD0-5901662F37FB}"/>
    <hyperlink ref="E463" r:id="rId181" xr:uid="{C6D4B66C-849B-4201-82F5-0C5ED5C91D0B}"/>
    <hyperlink ref="E464" r:id="rId182" xr:uid="{92ACA57D-21BE-40BF-8C8E-151DE6842D36}"/>
    <hyperlink ref="E465" r:id="rId183" xr:uid="{41EF6B5F-0E3E-4F59-853D-AD9FEB0A0625}"/>
    <hyperlink ref="E466" r:id="rId184" xr:uid="{4087B1D8-5B72-481A-AE27-413DB8324556}"/>
    <hyperlink ref="E467" r:id="rId185" xr:uid="{1343D917-C96C-4457-BBF2-578B7837F32C}"/>
    <hyperlink ref="E468" r:id="rId186" xr:uid="{651FE215-C893-45EA-B21F-32F2D386DFD6}"/>
    <hyperlink ref="E470" r:id="rId187" xr:uid="{1C798C95-39AA-419E-89B5-F9E72E964C6B}"/>
    <hyperlink ref="E471" r:id="rId188" xr:uid="{7B7C022E-04DB-4F66-AAA0-2214F6AFBE77}"/>
    <hyperlink ref="E472" r:id="rId189" xr:uid="{287B1263-9DAD-4232-930F-CF2687227913}"/>
    <hyperlink ref="E473" r:id="rId190" xr:uid="{7F031575-123B-47DF-9D7B-E3A835A2E647}"/>
    <hyperlink ref="E474" r:id="rId191" xr:uid="{6CCE5A0C-B3A0-4210-B92B-906F10380AE8}"/>
    <hyperlink ref="E475" r:id="rId192" xr:uid="{EEF30043-C5AF-4DE0-AF2F-63ACAA17B338}"/>
    <hyperlink ref="E476" r:id="rId193" xr:uid="{4315A1E6-55BA-4F3D-8B16-DE920A567EF6}"/>
    <hyperlink ref="E477" r:id="rId194" xr:uid="{7E8A0B4E-6278-42D6-8B67-B3EF3B4D4AC3}"/>
    <hyperlink ref="E478" r:id="rId195" xr:uid="{701EDEDF-16AD-4250-984E-0FDA5A0D4111}"/>
    <hyperlink ref="E479" r:id="rId196" xr:uid="{2617D5C2-D785-4286-BA9D-44689A8200F1}"/>
    <hyperlink ref="E480" r:id="rId197" xr:uid="{07DE4CE6-6D20-42D2-B386-5AFBBC18DC8E}"/>
    <hyperlink ref="E481" r:id="rId198" xr:uid="{4C1CFFEC-CAE4-4E5D-8DBA-C219F6B6E3DA}"/>
    <hyperlink ref="E482" r:id="rId199" xr:uid="{1AECAE5B-F1DC-4A14-9437-680325F6EE14}"/>
    <hyperlink ref="E483" r:id="rId200" xr:uid="{29CF7CAD-96E5-46A3-B0B0-32FA0104E22C}"/>
    <hyperlink ref="E484" r:id="rId201" xr:uid="{45DE790F-3476-43F2-912D-273C0C4113BF}"/>
    <hyperlink ref="E485" r:id="rId202" xr:uid="{0768010C-AE39-4105-B0D1-D4E9659C29AE}"/>
    <hyperlink ref="E486" r:id="rId203" xr:uid="{43F997DA-5A9F-49F6-A55D-9A7813628D18}"/>
    <hyperlink ref="E487" r:id="rId204" xr:uid="{7CD0E4F2-14E2-4BFF-8AAE-0B4DC74F878D}"/>
    <hyperlink ref="E488" r:id="rId205" xr:uid="{6C0F4AD3-D754-41F7-8770-38979B54209A}"/>
    <hyperlink ref="E489" r:id="rId206" xr:uid="{78AFC71A-D91E-4844-9C0E-031ED4ED161B}"/>
    <hyperlink ref="E490" r:id="rId207" xr:uid="{15192971-AB84-4BBD-BB14-12440973A067}"/>
    <hyperlink ref="E491" r:id="rId208" xr:uid="{98993277-7EF1-4DBB-825F-80CD42D3CA54}"/>
    <hyperlink ref="E492" r:id="rId209" xr:uid="{F9374459-B261-4B2B-88CF-03D5C22718FA}"/>
    <hyperlink ref="E493" r:id="rId210" xr:uid="{A1BFACBE-880A-488E-ABBB-F02867A49BE3}"/>
    <hyperlink ref="E494" r:id="rId211" xr:uid="{018C241E-CA19-4F8E-A816-1E741700E5F7}"/>
    <hyperlink ref="E495" r:id="rId212" xr:uid="{E79D7593-BB44-4C92-BB8B-134737452456}"/>
    <hyperlink ref="E496" r:id="rId213" xr:uid="{EC91BC43-7A4A-40F5-B9E7-7B991DD29BCF}"/>
    <hyperlink ref="E518" r:id="rId214" xr:uid="{0C7196D9-7715-443A-8EFF-C92B3D32CC9D}"/>
    <hyperlink ref="E519" r:id="rId215" xr:uid="{F04BE55B-9A23-4913-AE08-A46DFD8373E9}"/>
    <hyperlink ref="E520" r:id="rId216" xr:uid="{014184B1-F144-4FE8-BAC0-6F991DFEB31A}"/>
    <hyperlink ref="E521" r:id="rId217" xr:uid="{79F16674-17E5-4EF7-8F6F-030E49F2752D}"/>
    <hyperlink ref="E522" r:id="rId218" xr:uid="{794FAD6F-669A-4E29-8266-8C9238307113}"/>
    <hyperlink ref="E523" r:id="rId219" xr:uid="{883E24D1-214E-479D-B3D0-23E8B37DC9B4}"/>
    <hyperlink ref="E524" r:id="rId220" xr:uid="{13B9CD00-631F-486E-8FE2-724BF30D3095}"/>
    <hyperlink ref="E525" r:id="rId221" xr:uid="{CA0A650C-F483-4C74-8187-1DE7A8BAFBF9}"/>
    <hyperlink ref="E526" r:id="rId222" xr:uid="{86C0AE61-D2D6-4FEC-88A8-B2503E1A6848}"/>
    <hyperlink ref="E527" r:id="rId223" xr:uid="{D85F56FD-4C83-46A3-807B-6AEB3961BCF6}"/>
    <hyperlink ref="E528" r:id="rId224" xr:uid="{3AE17705-3491-42D2-8135-4916AB9BB23F}"/>
    <hyperlink ref="E529" r:id="rId225" xr:uid="{40DB3FDB-970E-4645-A6AA-4E3666E7A325}"/>
    <hyperlink ref="E530" r:id="rId226" xr:uid="{CFEFBA3F-92B1-4219-8E92-03F401EAB7E6}"/>
    <hyperlink ref="E531" r:id="rId227" xr:uid="{D5015EF1-516C-4879-874A-D2A745A6D7A2}"/>
    <hyperlink ref="E532" r:id="rId228" xr:uid="{08A3BF23-C144-4DC8-8925-F485435CE86D}"/>
    <hyperlink ref="E533" r:id="rId229" xr:uid="{D373511B-AE71-4A6A-A747-655B235B796F}"/>
    <hyperlink ref="E534" r:id="rId230" xr:uid="{6ACF186E-41F9-4B57-9B60-2640E24E9BEE}"/>
    <hyperlink ref="E535" r:id="rId231" xr:uid="{045BDB2C-ED53-46A1-A140-6A06FC5C0027}"/>
    <hyperlink ref="E536" r:id="rId232" xr:uid="{0CA881AD-2200-4A87-A825-5C77DA7C8813}"/>
    <hyperlink ref="E537" r:id="rId233" xr:uid="{6945C31C-5754-4A90-8B86-B9CEC6B5058D}"/>
    <hyperlink ref="E538" r:id="rId234" xr:uid="{9733E9DD-5FAB-4543-9622-E958C720A7A7}"/>
    <hyperlink ref="E539" r:id="rId235" xr:uid="{8D265F30-2C9D-4F3C-9DE4-A3CDF894CEA4}"/>
    <hyperlink ref="E540" r:id="rId236" xr:uid="{11687AAC-D216-45EE-9F77-31A16CD52090}"/>
    <hyperlink ref="E541" r:id="rId237" xr:uid="{57CFB3D9-F7C0-4AE9-B92C-81DC0B6411B0}"/>
    <hyperlink ref="E542" r:id="rId238" xr:uid="{E427842B-542E-4751-A4DE-E00D47C72965}"/>
    <hyperlink ref="E543" r:id="rId239" xr:uid="{F2133DFF-E4DF-47D3-B6A1-B5DFF4A8EBFB}"/>
    <hyperlink ref="E544" r:id="rId240" xr:uid="{7AAEF984-C18E-4CBA-B0B4-248458655E14}"/>
    <hyperlink ref="E545" r:id="rId241" xr:uid="{8090B231-8A80-4D7A-AE43-454EABBFE15B}"/>
    <hyperlink ref="E546" r:id="rId242" xr:uid="{3265000E-6422-4C5C-9BAC-9DCD0492500E}"/>
    <hyperlink ref="E547" r:id="rId243" xr:uid="{1C9B17E2-7984-4CA0-99FE-5B7F2AB3F813}"/>
    <hyperlink ref="E548" r:id="rId244" xr:uid="{03577A6F-7A0B-4EA1-A111-651BEE441390}"/>
    <hyperlink ref="E549" r:id="rId245" xr:uid="{F8BF7499-F35B-4C68-8AF8-E17246440E16}"/>
    <hyperlink ref="E550" r:id="rId246" xr:uid="{0BBA7CA6-3CBC-4C7A-8AA7-9C62AE530C64}"/>
    <hyperlink ref="E551" r:id="rId247" xr:uid="{4ED925DD-B7FF-4A2B-9BD5-C55C9D4D9C20}"/>
    <hyperlink ref="E552" r:id="rId248" xr:uid="{05326A50-D7BF-450E-992C-615E3B61EE4C}"/>
    <hyperlink ref="E553" r:id="rId249" xr:uid="{1946BE39-0320-4632-AF04-A5EE39333D79}"/>
    <hyperlink ref="E554" r:id="rId250" xr:uid="{2BEDB2FB-56D0-49B8-A8D9-1FF26AF361E4}"/>
    <hyperlink ref="E555" r:id="rId251" xr:uid="{C35FEA07-A1F8-416B-BD0A-692E6D4D4FAD}"/>
    <hyperlink ref="E556" r:id="rId252" xr:uid="{1980ABD3-7595-42CF-8F64-225FAA01DB56}"/>
    <hyperlink ref="E557" r:id="rId253" xr:uid="{3AD1A184-CD18-4A2C-A0AF-0276A1257097}"/>
    <hyperlink ref="E558" r:id="rId254" xr:uid="{25BCCD36-826F-4E3F-9878-FC551FE7E51E}"/>
    <hyperlink ref="E559" r:id="rId255" xr:uid="{8B2F5250-C5D3-4679-93A2-0A3C9C6A2482}"/>
    <hyperlink ref="E560" r:id="rId256" xr:uid="{3A63E021-B91B-4389-AC0D-0DBBA0A9CCEA}"/>
    <hyperlink ref="E561" r:id="rId257" xr:uid="{9F5256A0-FBF6-42D3-B434-44B32039A2E6}"/>
    <hyperlink ref="E562" r:id="rId258" xr:uid="{80B2AF5E-E96F-49D9-8883-D242CFA1C7A9}"/>
    <hyperlink ref="E563" r:id="rId259" xr:uid="{BF4A851F-8420-4AC7-BE1D-1FA97693828B}"/>
    <hyperlink ref="E564" r:id="rId260" xr:uid="{6A158CB7-0EC4-4CC1-AA4C-01750AB72842}"/>
    <hyperlink ref="E565" r:id="rId261" xr:uid="{1A01679D-5501-4B2A-B239-31DF464A3153}"/>
    <hyperlink ref="E566" r:id="rId262" xr:uid="{A05EEEF0-0732-4E4B-A513-699C6634B26D}"/>
    <hyperlink ref="E567" r:id="rId263" xr:uid="{08977701-FEA6-49B5-ADA5-A3739B09477B}"/>
    <hyperlink ref="E568" r:id="rId264" xr:uid="{79FC60A3-B12F-4533-A667-A9897F67E163}"/>
    <hyperlink ref="E569" r:id="rId265" xr:uid="{718135B4-E5C3-4FF4-BAF7-F09C326479F5}"/>
    <hyperlink ref="E570" r:id="rId266" xr:uid="{6C5790F1-2BA9-412E-BD09-45B8213851C7}"/>
    <hyperlink ref="E571" r:id="rId267" xr:uid="{AB81FB77-9ABC-408E-BD45-1B2BA4730BAD}"/>
    <hyperlink ref="E572" r:id="rId268" xr:uid="{9ECCD44A-280C-490D-A143-F45BDC0A46CF}"/>
    <hyperlink ref="E573" r:id="rId269" xr:uid="{2473C285-68CF-4A55-AA76-55FCA373E49D}"/>
    <hyperlink ref="E574" r:id="rId270" xr:uid="{3D22BE18-28D8-4F9D-A54E-943DC7215261}"/>
    <hyperlink ref="E575" r:id="rId271" xr:uid="{55F23722-D734-4B0B-949B-537E69EAB861}"/>
    <hyperlink ref="E576" r:id="rId272" xr:uid="{299D7F96-C888-425E-A18F-486CAE76CD7C}"/>
    <hyperlink ref="E577" r:id="rId273" xr:uid="{24B372C2-9BB0-42B0-8BEE-4A4FA97DBB52}"/>
    <hyperlink ref="E578" r:id="rId274" xr:uid="{77040F9E-F3E6-4A3B-9C37-59580F0E50BC}"/>
    <hyperlink ref="E579" r:id="rId275" xr:uid="{C6AA3E1A-1EBC-4642-8352-CFC7D832DA9E}"/>
    <hyperlink ref="E580" r:id="rId276" xr:uid="{103F0189-1FA4-4985-AA36-F377254628CE}"/>
    <hyperlink ref="E581" r:id="rId277" xr:uid="{DDE46A98-E6B5-4914-8920-34DD8A2FF781}"/>
    <hyperlink ref="E582" r:id="rId278" xr:uid="{382C1C8B-792A-476E-8366-E9C6C7039B92}"/>
    <hyperlink ref="E583" r:id="rId279" xr:uid="{7E9678C7-E0A6-4389-A28D-893FE4E3F814}"/>
    <hyperlink ref="E584" r:id="rId280" xr:uid="{04D6881F-65AB-4782-9808-CA85BE5A8B66}"/>
    <hyperlink ref="E585" r:id="rId281" xr:uid="{C6A403B1-4F56-4970-BF6F-0FA75FA39013}"/>
    <hyperlink ref="E586" r:id="rId282" xr:uid="{52FDF6E1-8AF0-4459-9F9A-9A7C6862186B}"/>
    <hyperlink ref="E587" r:id="rId283" xr:uid="{134C9226-2EC0-4BBB-921E-6825D7297DF4}"/>
    <hyperlink ref="E588" r:id="rId284" xr:uid="{F04077A7-7DA1-4E5F-B488-FE1B9D5D3BAB}"/>
    <hyperlink ref="E589" r:id="rId285" xr:uid="{34452D4E-1354-4690-B623-BCA9EE4C35BD}"/>
    <hyperlink ref="E590" r:id="rId286" xr:uid="{1A77EFCC-20DB-40B4-BEF4-9DDB6CFE8F7C}"/>
    <hyperlink ref="E591" r:id="rId287" xr:uid="{1A61EEB0-D529-4C00-89E1-2AD55E24BFA7}"/>
    <hyperlink ref="E592" r:id="rId288" xr:uid="{865F1329-3F34-4151-B0AD-6B4AEC4EF058}"/>
    <hyperlink ref="E593" r:id="rId289" xr:uid="{309D20B7-63A3-432A-96B5-463A9BC1CD74}"/>
    <hyperlink ref="E594" r:id="rId290" xr:uid="{800BA06A-3CFF-474C-9EEA-C9A64D5C0511}"/>
    <hyperlink ref="E595" r:id="rId291" xr:uid="{E29F9AFA-61C7-4CAC-A7A2-9C21CE7486F4}"/>
    <hyperlink ref="E596" r:id="rId292" xr:uid="{EBF304C1-2575-43AA-9243-903F0DB44297}"/>
    <hyperlink ref="E597" r:id="rId293" xr:uid="{E775445D-0041-432C-A791-B549C0877A82}"/>
    <hyperlink ref="E598" r:id="rId294" xr:uid="{F6DBDB04-5C7A-46DE-A92D-39B2D6C8687A}"/>
    <hyperlink ref="E599" r:id="rId295" xr:uid="{E7A390CC-4287-4E12-ABD9-8AEC03F54BA0}"/>
    <hyperlink ref="E600" r:id="rId296" xr:uid="{51B70E62-3C6B-4930-9B29-A871A72EE11D}"/>
    <hyperlink ref="E601" r:id="rId297" xr:uid="{8EEDF19E-83C9-4755-BE65-F88687CB32B8}"/>
    <hyperlink ref="E602" r:id="rId298" xr:uid="{54367FD6-F1D9-4211-B9A2-1A22CEC55274}"/>
    <hyperlink ref="E603" r:id="rId299" xr:uid="{8FAD3707-EA7E-4CCF-BE9C-B5D31B369748}"/>
    <hyperlink ref="E604" r:id="rId300" xr:uid="{F59A2309-0C85-4694-8AF1-CBDC2B410751}"/>
    <hyperlink ref="E605" r:id="rId301" xr:uid="{F70B2236-ACB8-4DA9-BC69-B0A0A6C113ED}"/>
    <hyperlink ref="E606" r:id="rId302" xr:uid="{F0B1A2DC-F8D9-4860-8238-062ADB42A218}"/>
    <hyperlink ref="E607" r:id="rId303" xr:uid="{1027431C-D744-4CFD-8162-A162F156A51B}"/>
    <hyperlink ref="E608" r:id="rId304" xr:uid="{15985DF9-A172-4401-B3C9-F87AD93E18AD}"/>
    <hyperlink ref="E609" r:id="rId305" xr:uid="{F147AED5-6ECD-4978-B46E-F31C1CC02D62}"/>
    <hyperlink ref="E610" r:id="rId306" xr:uid="{D31045B9-C23A-40D4-8657-64D70D97BA94}"/>
    <hyperlink ref="E611" r:id="rId307" xr:uid="{65E8A90A-24B8-487E-BFFC-74D804AD6D57}"/>
    <hyperlink ref="E612" r:id="rId308" xr:uid="{92EC2469-3D4C-4229-B0BE-4687B88CF8EC}"/>
    <hyperlink ref="E613" r:id="rId309" xr:uid="{176DABAD-A3C5-4EE3-A22C-AE27BD2FB464}"/>
    <hyperlink ref="E615" r:id="rId310" xr:uid="{E38007E9-3DBE-445B-BADF-E6507C42CD10}"/>
    <hyperlink ref="E617" r:id="rId311" xr:uid="{34AA838F-73CC-4E13-BA2E-754341997E7B}"/>
    <hyperlink ref="E618" r:id="rId312" xr:uid="{E41FCD0C-0ED7-4866-BEB8-5546783BA981}"/>
    <hyperlink ref="E619" r:id="rId313" xr:uid="{7152D601-E2F7-47D4-A60C-BC6F7465D769}"/>
    <hyperlink ref="E620" r:id="rId314" xr:uid="{4B3ED3DA-AAC0-40B3-87E0-A89B61A8361E}"/>
    <hyperlink ref="E621" r:id="rId315" xr:uid="{E99A3B3B-BD11-4B5A-A7CA-25523A2B25B0}"/>
    <hyperlink ref="E622" r:id="rId316" xr:uid="{133D43A7-814B-4AE6-A088-98F1258B2475}"/>
    <hyperlink ref="E623" r:id="rId317" xr:uid="{7B1845E5-C9A4-449E-ACB6-4446129C2500}"/>
    <hyperlink ref="E624" r:id="rId318" xr:uid="{C07A2AD0-4569-41C5-A480-0CD554893CA0}"/>
    <hyperlink ref="E625" r:id="rId319" xr:uid="{D681E907-4149-40DF-907F-597DEE790893}"/>
    <hyperlink ref="E627" r:id="rId320" xr:uid="{B54A4F06-10EE-4697-8DB7-42120DE28C61}"/>
    <hyperlink ref="E628" r:id="rId321" xr:uid="{C1318461-8EE4-42DC-BF43-C1712B1E93A0}"/>
    <hyperlink ref="E629" r:id="rId322" xr:uid="{D8E24C6A-51D1-431F-831A-8C616C5A1286}"/>
    <hyperlink ref="E630" r:id="rId323" xr:uid="{4541B6E6-A3A8-4D4D-8DA7-7BE1C680B4BE}"/>
    <hyperlink ref="E631" r:id="rId324" xr:uid="{F71D9F7D-3132-472C-B3DA-D25C64CBD2F5}"/>
    <hyperlink ref="E632" r:id="rId325" xr:uid="{FC4A8520-9F62-431E-9CED-6368885BBDA2}"/>
    <hyperlink ref="E633" r:id="rId326" xr:uid="{5FCE116C-9F44-4807-A2F8-8E955C8E666C}"/>
    <hyperlink ref="E634" r:id="rId327" xr:uid="{B2139A4B-27A6-4F02-A94B-31EBE0FD19FE}"/>
    <hyperlink ref="E635" r:id="rId328" xr:uid="{A9F96017-174F-46E3-8228-C0C0898E4429}"/>
    <hyperlink ref="E636" r:id="rId329" xr:uid="{31D79031-208E-42DF-84FE-BFEB20186661}"/>
    <hyperlink ref="E637" r:id="rId330" xr:uid="{E01A31B0-4F10-4447-9CBA-AFCD4823738F}"/>
    <hyperlink ref="E638" r:id="rId331" xr:uid="{897B9534-79B4-4744-8857-3036D9F26541}"/>
    <hyperlink ref="E639" r:id="rId332" xr:uid="{3F993BDC-4101-479B-B970-B47B6655ACD1}"/>
    <hyperlink ref="E640" r:id="rId333" xr:uid="{27B5DEAE-A906-4E8C-B63B-382027F7E45A}"/>
    <hyperlink ref="E641" r:id="rId334" xr:uid="{1E660C36-A39B-48B5-A29C-59019778FCA2}"/>
    <hyperlink ref="E642" r:id="rId335" xr:uid="{DDA288ED-6B17-452E-8B74-E4247023BE42}"/>
    <hyperlink ref="E643" r:id="rId336" xr:uid="{2A659C55-45E0-4CF5-993C-554DC9528687}"/>
    <hyperlink ref="E645" r:id="rId337" xr:uid="{00C60DBD-D907-4F6C-A3AF-F314C7C0E72D}"/>
    <hyperlink ref="E646" r:id="rId338" xr:uid="{979C66A5-C9B1-4EEE-BC1C-C9ACCFB52472}"/>
    <hyperlink ref="E647" r:id="rId339" xr:uid="{4698564D-A232-4A0B-8E2E-0675F02E8C91}"/>
    <hyperlink ref="E648" r:id="rId340" xr:uid="{C208426C-1564-4A9B-8906-5783DB1E893B}"/>
    <hyperlink ref="E649" r:id="rId341" xr:uid="{2BE6023C-806D-4BA1-8A92-F59B362F0D85}"/>
    <hyperlink ref="E650" r:id="rId342" xr:uid="{9B0400DB-154F-4DFC-9555-A2240697C1F1}"/>
    <hyperlink ref="E651" r:id="rId343" xr:uid="{66EB110C-7933-4BAC-9D77-C0CEB20331FA}"/>
    <hyperlink ref="E652" r:id="rId344" xr:uid="{01095BAC-E415-4679-B1E2-B7AD78F7E55C}"/>
    <hyperlink ref="E653" r:id="rId345" xr:uid="{CE4A7564-C207-4E56-AD96-2908CF80F230}"/>
    <hyperlink ref="E654" r:id="rId346" xr:uid="{A30ECD84-4C39-4EFA-AC12-5AE8884CA8B8}"/>
    <hyperlink ref="E655" r:id="rId347" xr:uid="{893B4697-3161-46BD-975B-8AC1A0C343C1}"/>
    <hyperlink ref="E656" r:id="rId348" xr:uid="{12BB0CF7-86D4-4098-9F40-95AF276E4D09}"/>
    <hyperlink ref="E657" r:id="rId349" xr:uid="{94FCC0F7-8133-4FA6-BAD2-FC1A69D8DC8A}"/>
    <hyperlink ref="E658" r:id="rId350" xr:uid="{58DD1903-2CCB-4A6E-A24A-A636CB1B8BC4}"/>
    <hyperlink ref="E659" r:id="rId351" xr:uid="{E89594A2-832D-4798-9BD6-F0281BE2481D}"/>
    <hyperlink ref="E660" r:id="rId352" xr:uid="{F8CBAE40-763F-4395-A447-7AA0F500ADE6}"/>
    <hyperlink ref="E661" r:id="rId353" xr:uid="{654C5261-A89D-46CB-98BB-E1740339AA9C}"/>
    <hyperlink ref="E662" r:id="rId354" xr:uid="{18AF6C44-3B1E-4C28-9FA8-F1DBF870999D}"/>
    <hyperlink ref="E663" r:id="rId355" xr:uid="{571E0B4E-E976-4DF4-ACDA-8EF5E2B17A47}"/>
    <hyperlink ref="E664" r:id="rId356" xr:uid="{8C7A2E9C-47DD-42F4-B8F6-B161AAA99912}"/>
    <hyperlink ref="E665" r:id="rId357" xr:uid="{1AA52D8E-35C8-48BA-9DEB-52213F49E9E1}"/>
    <hyperlink ref="E666" r:id="rId358" xr:uid="{D62709CC-5ABD-4DC8-869D-EEC38596ADB1}"/>
    <hyperlink ref="E667" r:id="rId359" xr:uid="{7680BB32-AB09-4F59-B6FC-286BCFF83081}"/>
    <hyperlink ref="E668" r:id="rId360" xr:uid="{9A7FD4D6-C912-43B1-9013-D37319624835}"/>
    <hyperlink ref="E669" r:id="rId361" xr:uid="{9773EC07-2031-4FF3-A7B7-A0598BB2CB1D}"/>
    <hyperlink ref="E670" r:id="rId362" xr:uid="{1E180444-98A0-45C5-8CC1-6D584A043B82}"/>
    <hyperlink ref="E692" r:id="rId363" xr:uid="{3BE5CC07-6DB4-472E-96F3-332B8C124D01}"/>
    <hyperlink ref="E693" r:id="rId364" xr:uid="{73CBB975-C174-4226-AB32-8A91DF0F7A0C}"/>
    <hyperlink ref="E694" r:id="rId365" xr:uid="{A9818C16-EB83-4BBD-84D2-3FB8987975FE}"/>
    <hyperlink ref="E695" r:id="rId366" xr:uid="{2A695992-D660-430F-84EB-269DAD05D9A8}"/>
    <hyperlink ref="E696" r:id="rId367" xr:uid="{C68DCE00-2383-4E2A-AF61-F0648C2981B7}"/>
    <hyperlink ref="E697" r:id="rId368" xr:uid="{FF192994-2100-4258-B600-2F814186A346}"/>
    <hyperlink ref="E698" r:id="rId369" xr:uid="{28E30F09-19AE-4473-9AE6-D488CBF24240}"/>
    <hyperlink ref="E699" r:id="rId370" xr:uid="{39959B0D-6098-49C9-A6F1-F201212FAECD}"/>
    <hyperlink ref="E700" r:id="rId371" xr:uid="{E55CE6D1-BBD0-42EF-B6B5-7C70DAED905F}"/>
    <hyperlink ref="E701" r:id="rId372" xr:uid="{E5204E67-39F4-4EB0-A090-2280FF6E9F1D}"/>
    <hyperlink ref="E702" r:id="rId373" xr:uid="{AB2DB080-0563-4448-99CE-BB6480445241}"/>
    <hyperlink ref="E703" r:id="rId374" xr:uid="{93B7BB27-C0AC-4175-8E59-2DD354CFDA26}"/>
    <hyperlink ref="E718" r:id="rId375" xr:uid="{3592DFC9-DC63-4309-A192-F92759B0781E}"/>
    <hyperlink ref="E719" r:id="rId376" xr:uid="{CE327E0C-6F3F-4D16-ABD7-9F7FAFFC1DE4}"/>
    <hyperlink ref="E720" r:id="rId377" location="!/" xr:uid="{9CF75952-9847-4639-A9B3-33B085D5EEFF}"/>
    <hyperlink ref="E721" r:id="rId378" xr:uid="{F9CB8913-16DE-44EA-9190-6D1A964CD24F}"/>
    <hyperlink ref="E722" r:id="rId379" xr:uid="{7F988B90-F4B6-46EF-BFF3-A2D5D357D760}"/>
    <hyperlink ref="E740" r:id="rId380" xr:uid="{D4380450-B4FF-4D59-AE24-90EE85FDF77F}"/>
    <hyperlink ref="E742" r:id="rId381" xr:uid="{26AB3131-3D49-4D96-8BB1-2C3AE28D1538}"/>
    <hyperlink ref="E743" r:id="rId382" xr:uid="{B63F1C39-0E7C-490D-8660-B188024827EC}"/>
    <hyperlink ref="E744" r:id="rId383" xr:uid="{49B79F8E-9B03-49D9-BBE2-9A1D8105F76E}"/>
    <hyperlink ref="E745" r:id="rId384" xr:uid="{82CF8D63-678E-44EE-8B6A-9E5EB78E7509}"/>
    <hyperlink ref="E746" r:id="rId385" xr:uid="{28C35CB6-2C2A-4DFC-B1F7-A9DF407386C4}"/>
    <hyperlink ref="E747" r:id="rId386" xr:uid="{4394487B-A6DE-496A-8964-3D47325EE8E3}"/>
    <hyperlink ref="E748" r:id="rId387" xr:uid="{5A5320D3-655B-4A27-B082-1799727D0B62}"/>
    <hyperlink ref="E749" r:id="rId388" xr:uid="{3E8BE43C-75B4-4177-9997-567967BE1F77}"/>
    <hyperlink ref="E750" r:id="rId389" xr:uid="{CB256D57-FCAE-4502-9F2A-649488294D28}"/>
    <hyperlink ref="E752" r:id="rId390" xr:uid="{91CB036B-281D-47BD-8B79-A200BE5526F4}"/>
    <hyperlink ref="E753" r:id="rId391" xr:uid="{E8A8B638-E175-4AF9-BCDD-22D076136344}"/>
    <hyperlink ref="E754" r:id="rId392" xr:uid="{3FA54F0D-1707-4C26-91A6-500FFDD3CC9B}"/>
    <hyperlink ref="E755" r:id="rId393" xr:uid="{AE992B2F-9904-42E4-8622-E03F1A849F86}"/>
    <hyperlink ref="E756" r:id="rId394" xr:uid="{9B0DA96E-A52F-4F8F-B146-3794153E76D7}"/>
    <hyperlink ref="E757" r:id="rId395" xr:uid="{05F33E64-1036-4E0E-B31D-F91795787EA9}"/>
    <hyperlink ref="E758" r:id="rId396" xr:uid="{00764E47-405A-4AF0-9D49-2C9261720F1B}"/>
    <hyperlink ref="E759" r:id="rId397" xr:uid="{BC6497FA-45A1-470F-A41E-BD1E789C1CAC}"/>
    <hyperlink ref="E760" r:id="rId398" xr:uid="{608FE846-763F-4F33-8CC1-1684AF1997E6}"/>
    <hyperlink ref="E761" r:id="rId399" xr:uid="{7D81A4C9-29E1-4921-A4A8-3640DD3F6249}"/>
    <hyperlink ref="E762" r:id="rId400" xr:uid="{E2770C2B-27B3-4CCF-A23F-DE4F5A1FC547}"/>
    <hyperlink ref="E763" r:id="rId401" xr:uid="{674A2546-8928-4A57-AF16-6B12818AE038}"/>
    <hyperlink ref="E764" r:id="rId402" xr:uid="{3B94A060-0254-480B-91DE-467403BEA71C}"/>
    <hyperlink ref="E765" r:id="rId403" xr:uid="{8CFC0984-CC3D-4305-8B0C-87C88963408B}"/>
    <hyperlink ref="E766" r:id="rId404" xr:uid="{E8BB1CFA-B4F1-40C7-BDC3-218A9692DB51}"/>
    <hyperlink ref="E767" r:id="rId405" xr:uid="{1774EE5A-693D-4FC2-BA48-CBF8221A9FED}"/>
    <hyperlink ref="E768" r:id="rId406" xr:uid="{A1CB1000-EB2F-4C37-990B-977AAE4C5DC8}"/>
    <hyperlink ref="E770" r:id="rId407" xr:uid="{66C68431-544E-41C5-894A-7DFD182D4F02}"/>
    <hyperlink ref="E771" r:id="rId408" xr:uid="{49CABD48-45CA-4043-84D9-B659B8C5ACAB}"/>
    <hyperlink ref="E772" r:id="rId409" xr:uid="{22F97221-3A2F-48E8-8714-C0562C0634DD}"/>
    <hyperlink ref="E773" r:id="rId410" xr:uid="{CDBD179D-A6BC-43EC-AFF3-7C669B7360FB}"/>
    <hyperlink ref="E774" r:id="rId411" xr:uid="{A295E1F5-193D-4811-86E3-17FE1649E803}"/>
    <hyperlink ref="E775" r:id="rId412" xr:uid="{7737475B-4C4F-4194-AE44-EFA7372AB24E}"/>
    <hyperlink ref="E776" r:id="rId413" xr:uid="{D8F37850-C0A6-44FF-9181-82F7C79D62F0}"/>
    <hyperlink ref="E777" r:id="rId414" xr:uid="{B9FC4708-1B6A-4BB5-9646-C32F77BAE98D}"/>
    <hyperlink ref="E778" r:id="rId415" xr:uid="{07EF91AF-EFFB-4EEA-90C0-20F45E59E5E0}"/>
    <hyperlink ref="E779" r:id="rId416" xr:uid="{76BFB571-C360-4FC6-A641-A567D2C7074F}"/>
    <hyperlink ref="E780" r:id="rId417" xr:uid="{BE3CCB2E-EF3E-4792-BAB5-0BBDF4C943C0}"/>
    <hyperlink ref="E781" r:id="rId418" xr:uid="{99153E3E-E828-446B-94D2-5A603B963E36}"/>
    <hyperlink ref="E782" r:id="rId419" xr:uid="{2441C55F-1089-48A0-8FF9-BF0996D76FCF}"/>
    <hyperlink ref="E783" r:id="rId420" xr:uid="{A4D9FDFE-3FDF-4A75-945A-B1A6632BD4D5}"/>
    <hyperlink ref="E784" r:id="rId421" xr:uid="{5DB22095-7C87-40B3-92F8-23DD47AC4E59}"/>
    <hyperlink ref="E785" r:id="rId422" xr:uid="{DE2496DC-B65D-438E-A361-BC2B017A0F2B}"/>
    <hyperlink ref="E786" r:id="rId423" xr:uid="{7CE4AC4B-7D9D-4A44-96BF-B162E152B37D}"/>
    <hyperlink ref="E787" r:id="rId424" xr:uid="{D60ECD69-ED4B-425F-831C-E7804E5F0C81}"/>
    <hyperlink ref="E788" r:id="rId425" xr:uid="{767E84D1-B855-44A6-B9F0-E70FA3D08362}"/>
    <hyperlink ref="E789" r:id="rId426" xr:uid="{45D4BF25-F9B1-4E04-BBB1-79F23BDDE708}"/>
    <hyperlink ref="E790" r:id="rId427" xr:uid="{0213DB95-182D-43EA-B552-7A1F424559BC}"/>
    <hyperlink ref="E791" r:id="rId428" xr:uid="{4A8395BD-5934-4C6D-BCA0-9AC5550131B0}"/>
    <hyperlink ref="E792" r:id="rId429" xr:uid="{F869F3D7-A712-405B-997B-8D219EA5CACA}"/>
    <hyperlink ref="E814" r:id="rId430" xr:uid="{603154FA-1EB9-4910-8EEC-9DD67F87C340}"/>
    <hyperlink ref="E815" r:id="rId431" xr:uid="{40C505CD-EA70-4853-85A8-4B3CBA69E46A}"/>
    <hyperlink ref="E816" r:id="rId432" xr:uid="{8E07EA57-62FA-45C6-B2E2-3E11CA3C982C}"/>
    <hyperlink ref="E817" r:id="rId433" xr:uid="{E5010C7A-BB7B-4CAC-BBAF-3E7FCC790F2C}"/>
    <hyperlink ref="E818" r:id="rId434" xr:uid="{D898E311-7F58-46E8-B5E0-9043BC5234FC}"/>
    <hyperlink ref="E819" r:id="rId435" xr:uid="{68C16F3C-4537-4CF6-B08F-0DF924454FA7}"/>
    <hyperlink ref="E820" r:id="rId436" xr:uid="{5DAF7789-7901-4D43-A9B2-19147301EA4E}"/>
    <hyperlink ref="E821" r:id="rId437" xr:uid="{51B5535C-1923-4689-976A-31B7648CAD1B}"/>
    <hyperlink ref="E822" r:id="rId438" xr:uid="{034BA063-67C7-441E-ADFE-9EFD05C692AE}"/>
    <hyperlink ref="E823" r:id="rId439" xr:uid="{2A499CF4-F868-4987-9CC7-D7A6241C1C1E}"/>
    <hyperlink ref="E824" r:id="rId440" xr:uid="{CAE23CE3-B786-4DBA-BE4A-40B76B264A76}"/>
    <hyperlink ref="E825" r:id="rId441" xr:uid="{17D7E39E-8310-419A-AF72-48D343FAA5B9}"/>
    <hyperlink ref="E826" r:id="rId442" xr:uid="{54613D09-AD1E-4A2D-96AD-A26F9552CD52}"/>
    <hyperlink ref="E827" r:id="rId443" xr:uid="{641793CD-E7ED-48BB-9E2A-41DCCEB2B0AE}"/>
    <hyperlink ref="E849" r:id="rId444" xr:uid="{4EDA05C7-570C-4EDE-A16C-5180FBE9B45D}"/>
    <hyperlink ref="E850" r:id="rId445" xr:uid="{701530E5-F0D6-43D7-A892-5967C72D0C7D}"/>
    <hyperlink ref="E851" r:id="rId446" xr:uid="{217AF1E2-128D-49EF-B4FE-21700C7A3633}"/>
    <hyperlink ref="E852" r:id="rId447" xr:uid="{88EF9CC6-6424-4E3E-A5C1-CA01901F03D1}"/>
    <hyperlink ref="E853" r:id="rId448" xr:uid="{9216CFD8-DA4D-491B-B986-23B6D09D079D}"/>
    <hyperlink ref="E854" r:id="rId449" xr:uid="{F52F5BED-FE49-4C89-B58D-C56BB21968EA}"/>
    <hyperlink ref="E855" r:id="rId450" xr:uid="{C6315ADB-C9FE-44B4-B64F-C084EB697F57}"/>
    <hyperlink ref="E856" r:id="rId451" xr:uid="{C215D3F3-5C6C-4FB7-9FB6-5C7585B9E015}"/>
    <hyperlink ref="E857" r:id="rId452" xr:uid="{D56F2AC5-5E96-463F-A48E-24CE6709DE56}"/>
    <hyperlink ref="E858" r:id="rId453" xr:uid="{01CEEC4F-3035-4CF2-AA13-2E6DBABF1DAA}"/>
    <hyperlink ref="E859" r:id="rId454" xr:uid="{07B5AA09-53BE-487D-91AE-DB85CBC40F8D}"/>
    <hyperlink ref="E860" r:id="rId455" xr:uid="{4E8EA158-4A43-44C6-B5C0-22A17D9BAEA4}"/>
    <hyperlink ref="E861" r:id="rId456" xr:uid="{3B405916-56B5-45E7-85CE-8FD8C5D4D114}"/>
    <hyperlink ref="E862" r:id="rId457" xr:uid="{3DC101B3-1EFD-4DA5-9578-9B519DB71684}"/>
    <hyperlink ref="E863" r:id="rId458" xr:uid="{E843D7B1-70C7-4ECC-A565-A0D02A70E0F2}"/>
    <hyperlink ref="E864" r:id="rId459" xr:uid="{9BD730CB-482A-4E28-B2C6-4D35F759C606}"/>
    <hyperlink ref="E865" r:id="rId460" xr:uid="{31714947-7668-4EA3-B776-11DF446E3939}"/>
    <hyperlink ref="E866" r:id="rId461" xr:uid="{6BFD2A65-A10D-48F9-BDC6-B032C6CD8B8C}"/>
    <hyperlink ref="E867" r:id="rId462" xr:uid="{40DC4ED2-FE3E-47AA-A03C-4156367FD07F}"/>
    <hyperlink ref="E876" r:id="rId463" xr:uid="{9CF5EB3C-390C-46C8-8963-923147FAA64A}"/>
    <hyperlink ref="E877" r:id="rId464" xr:uid="{1E8E8A59-8EE2-409F-A0CB-06A09D572151}"/>
    <hyperlink ref="E899" r:id="rId465" xr:uid="{8459695E-EDBC-4129-9E6F-F987E05CBB8B}"/>
    <hyperlink ref="E900" r:id="rId466" xr:uid="{B8EE7F04-E33F-4584-A181-78BFA4AF6EDC}"/>
    <hyperlink ref="E901" r:id="rId467" xr:uid="{A77B2A13-336B-442F-B25C-C646320E750F}"/>
    <hyperlink ref="E902" r:id="rId468" xr:uid="{D9649998-5CCB-483A-8C4D-FE2290F258AB}"/>
    <hyperlink ref="E903" r:id="rId469" xr:uid="{78EFD653-B599-4CBB-BE18-0CD1E7446379}"/>
    <hyperlink ref="E904" r:id="rId470" xr:uid="{0CC020AA-FD79-4876-A74E-5489B004AA2E}"/>
    <hyperlink ref="E905" r:id="rId471" xr:uid="{FDCBC7EF-3A6F-4971-B7C9-31640EC3C0A7}"/>
    <hyperlink ref="E906" r:id="rId472" xr:uid="{3D201139-4F98-47DB-9F43-0420FA6285D2}"/>
    <hyperlink ref="E907" r:id="rId473" xr:uid="{C662E3E4-A942-4D30-A7F9-6D9C42B09DE1}"/>
    <hyperlink ref="E908" r:id="rId474" xr:uid="{ACF92653-D9B7-4557-9C11-972876DFF5D8}"/>
    <hyperlink ref="E909" r:id="rId475" xr:uid="{5EF8DEBA-5592-493C-A638-0088E2262E76}"/>
    <hyperlink ref="E913" r:id="rId476" xr:uid="{6F42D82D-B1FB-48D0-BBFF-5939450B6673}"/>
    <hyperlink ref="E910" r:id="rId477" xr:uid="{4C93C0FA-0FBF-41F6-A142-A00D3C7AC1F5}"/>
    <hyperlink ref="E911" r:id="rId478" xr:uid="{CC3EFAFA-A7D8-45AA-AD11-1B7EFFACA454}"/>
    <hyperlink ref="E912" r:id="rId479" xr:uid="{A1E0CD8E-EC2C-4B55-AE02-57245FCAF959}"/>
    <hyperlink ref="E914" r:id="rId480" xr:uid="{8D616BBC-0870-4562-83D2-29856E2DA1D4}"/>
    <hyperlink ref="E915" r:id="rId481" xr:uid="{6FC443DB-826A-485A-9C45-25871E6E451D}"/>
    <hyperlink ref="E917" r:id="rId482" xr:uid="{C38487F6-5C16-4608-BF01-3BC5A3D94AA8}"/>
    <hyperlink ref="E918" r:id="rId483" xr:uid="{105C8F2E-AB38-4921-BB75-AA29D4CA320A}"/>
    <hyperlink ref="E919" r:id="rId484" xr:uid="{32D9A1CE-E477-497A-AC75-EDF19773A8D4}"/>
    <hyperlink ref="E920" r:id="rId485" xr:uid="{9B839AB0-FA21-40FE-8969-0CBACCA8CF18}"/>
    <hyperlink ref="E921" r:id="rId486" xr:uid="{05E0F2A4-F582-42BB-BB96-D59280F6FD03}"/>
    <hyperlink ref="E923" r:id="rId487" xr:uid="{9BFE3467-6F65-4698-BA55-63450E20DC1E}"/>
    <hyperlink ref="E924" r:id="rId488" xr:uid="{D3E7F27A-7D85-4CBF-BE15-0654AE00453C}"/>
    <hyperlink ref="E925" r:id="rId489" xr:uid="{3F0182F6-0048-4B08-89DD-6DF992B0F23E}"/>
    <hyperlink ref="E926" r:id="rId490" xr:uid="{61B91DAD-2B8A-48CC-A205-7A617CC4D3B9}"/>
    <hyperlink ref="E927" r:id="rId491" xr:uid="{9FF0EF20-B4EB-4037-8E4C-87DC24215AD6}"/>
    <hyperlink ref="E1014" r:id="rId492" xr:uid="{377E2AFE-E792-401C-95D8-EB1015BBE431}"/>
    <hyperlink ref="E1015" r:id="rId493" xr:uid="{2D9A4D96-773F-4451-BE4F-A30B4AE69463}"/>
    <hyperlink ref="E1016" r:id="rId494" xr:uid="{D8621570-C319-4ED9-93B9-4A4F09D5F98E}"/>
    <hyperlink ref="E1017" r:id="rId495" xr:uid="{1D40CAEC-0D86-430C-8438-DE9353C4FF22}"/>
    <hyperlink ref="E1018" r:id="rId496" xr:uid="{82C28B75-340C-45BA-A991-52A7C5FD65DE}"/>
    <hyperlink ref="E1019" r:id="rId497" xr:uid="{A5C264C7-E4C6-4A53-8740-48500B5CC857}"/>
    <hyperlink ref="E1020" r:id="rId498" xr:uid="{EBBDD5C9-667A-4553-8E2F-A32842E9F380}"/>
    <hyperlink ref="E1021" r:id="rId499" xr:uid="{7DCE412D-233A-45BC-9571-FD921F83280B}"/>
    <hyperlink ref="E1022" r:id="rId500" xr:uid="{64DD7188-F38F-42A4-8AC7-A9E5644BF231}"/>
    <hyperlink ref="E1023" r:id="rId501" xr:uid="{18EAB2D9-80B0-4F5E-B545-529929CF37D6}"/>
    <hyperlink ref="E1024" r:id="rId502" xr:uid="{E97AFD18-8996-45F5-BF50-3B73F73A491A}"/>
    <hyperlink ref="E1025" r:id="rId503" xr:uid="{B3DA16BE-4B75-405D-852C-8430AE9DCDAF}"/>
    <hyperlink ref="E1026" r:id="rId504" xr:uid="{9253179E-71A8-4115-BE78-F38B065375B9}"/>
    <hyperlink ref="E1027" r:id="rId505" xr:uid="{474997C8-E245-467F-9B21-6938FBF1FAF1}"/>
    <hyperlink ref="E1028" r:id="rId506" xr:uid="{80F32580-A03A-4AE3-986A-D4E4EE6783AF}"/>
    <hyperlink ref="E1029" r:id="rId507" xr:uid="{7FE236AA-8D90-4A6C-8C43-33BD1A9FFA35}"/>
    <hyperlink ref="E1030" r:id="rId508" xr:uid="{B1FF8BD9-B7F5-4A74-9BC6-A48E105110E4}"/>
    <hyperlink ref="E1031" r:id="rId509" xr:uid="{6A4E93FA-FAA0-442B-BEED-5B7EA48ED91A}"/>
    <hyperlink ref="E1032" r:id="rId510" xr:uid="{B5E12BE2-7B71-46A4-BCC0-57FA9C527766}"/>
    <hyperlink ref="E1033" r:id="rId511" xr:uid="{93C4B856-B0BA-4B5F-8581-0C6E05878335}"/>
    <hyperlink ref="E1034" r:id="rId512" xr:uid="{33F1868D-0FF5-447F-A00B-599CF84E79C0}"/>
    <hyperlink ref="E1035" r:id="rId513" xr:uid="{A1EC9C7B-AAFD-4B55-92AD-BCB3FE5EC1C2}"/>
    <hyperlink ref="E1036" r:id="rId514" xr:uid="{253F8CBB-951D-4BA9-92A3-3ECC099C4853}"/>
    <hyperlink ref="E1037" r:id="rId515" xr:uid="{CB4C6EEB-19B4-484C-AA39-96894162408C}"/>
    <hyperlink ref="E1038" r:id="rId516" xr:uid="{AA3A034A-3977-4B14-A0CB-653F4F6C5B05}"/>
    <hyperlink ref="E1039" r:id="rId517" xr:uid="{CA850870-5F92-4730-B9D2-25DE1560E9C8}"/>
    <hyperlink ref="E1040" r:id="rId518" xr:uid="{B000D996-1F3F-413F-9C58-EB0B60802775}"/>
    <hyperlink ref="E1041" r:id="rId519" xr:uid="{00B9EC6A-15F2-44DE-88D6-D20C0FDD1A49}"/>
    <hyperlink ref="E1042" r:id="rId520" xr:uid="{221BC842-704E-4994-B8B7-2FAAE13789A5}"/>
    <hyperlink ref="E1043" r:id="rId521" xr:uid="{7697EBBC-10E8-4AF9-BED4-7498D5ABDDDC}"/>
    <hyperlink ref="E1044" r:id="rId522" xr:uid="{5C906773-9958-4A31-8B23-1317541765D5}"/>
    <hyperlink ref="E1045" r:id="rId523" xr:uid="{883FF6A9-22EF-407F-BECF-4E92B54D4B87}"/>
    <hyperlink ref="E1046" r:id="rId524" xr:uid="{43A7FF37-EC2C-42FF-AA71-F00F423EBBA1}"/>
    <hyperlink ref="E1047" r:id="rId525" xr:uid="{A0827F43-855F-4304-ADA3-2E3208DCF2ED}"/>
    <hyperlink ref="E1048" r:id="rId526" xr:uid="{A9F82097-B968-4A11-BFA5-D4D170B8DF3E}"/>
    <hyperlink ref="E1049" r:id="rId527" xr:uid="{6CCBE310-C52A-4173-AA92-CE1922A090B8}"/>
    <hyperlink ref="E1050" r:id="rId528" xr:uid="{4C522A84-5B96-4A84-9EFB-1634B9C5E9B4}"/>
    <hyperlink ref="E1051" r:id="rId529" xr:uid="{680567F1-AEAF-43B2-B926-B336B7BDCA17}"/>
    <hyperlink ref="E1052" r:id="rId530" xr:uid="{13482091-D387-45D8-95EC-F13EDE143638}"/>
    <hyperlink ref="E1053" r:id="rId531" xr:uid="{C3B78D52-30CF-4898-98A8-5A4D518109F7}"/>
    <hyperlink ref="E1054" r:id="rId532" xr:uid="{D4F572F9-C5A0-4351-9005-5F05E3A69A4B}"/>
    <hyperlink ref="E1055" r:id="rId533" location="preview-section-references" xr:uid="{569728BB-ACAA-4FAB-9E32-9C22752D7402}"/>
    <hyperlink ref="E1056" r:id="rId534" location="preview-section-references" xr:uid="{339FE743-F782-4D32-A38F-226FF2CD9849}"/>
    <hyperlink ref="E1057" r:id="rId535" xr:uid="{E1DA1D2B-0B5E-4AE5-8AC4-505F28E3169D}"/>
    <hyperlink ref="E1058" r:id="rId536" xr:uid="{8D1352DE-FAA6-44F2-AD95-A2052B2C50A9}"/>
    <hyperlink ref="E1059" r:id="rId537" xr:uid="{0AF8BD14-0EB0-4659-9F10-3E3B915C43D8}"/>
    <hyperlink ref="E1060" r:id="rId538" xr:uid="{6DEB8E28-5410-4650-90B1-D93730876FF9}"/>
    <hyperlink ref="E1061" r:id="rId539" xr:uid="{E8EDC159-DCFE-4AF7-B57C-7E5C633FBBD1}"/>
    <hyperlink ref="E1063" r:id="rId540" xr:uid="{287B9872-B295-4229-BBC1-577CCB9A847D}"/>
    <hyperlink ref="E1064" r:id="rId541" xr:uid="{889F10FB-4D87-45C8-950E-513E9D712891}"/>
    <hyperlink ref="E1065" r:id="rId542" xr:uid="{F590B5E5-E12C-4627-9B54-E295E8E971E0}"/>
    <hyperlink ref="E1066" r:id="rId543" xr:uid="{1B53466E-AE53-4393-A716-E68B4BF350C5}"/>
    <hyperlink ref="E1067" r:id="rId544" xr:uid="{AD5A0A3C-7C2F-48F1-873B-AD9C46087897}"/>
    <hyperlink ref="E1068" r:id="rId545" xr:uid="{ADAD9C33-621E-4089-8C1D-1BB5BB9D9A11}"/>
    <hyperlink ref="E1069" r:id="rId546" xr:uid="{E604BD66-E0F3-4F4E-B6A8-016DDA7109C2}"/>
    <hyperlink ref="E1070" r:id="rId547" xr:uid="{6876B21D-B793-428E-A153-22F5D00E7673}"/>
    <hyperlink ref="E1072" r:id="rId548" xr:uid="{9C581044-F7B1-4D73-992E-218DD24328A3}"/>
    <hyperlink ref="E1073" r:id="rId549" xr:uid="{BC823011-67F1-4FC8-B10B-7582FD515FD7}"/>
    <hyperlink ref="E1074" r:id="rId550" xr:uid="{820F230A-38EF-4218-83E1-811C4BAEC723}"/>
    <hyperlink ref="E1076" r:id="rId551" xr:uid="{3C675178-BCBC-4338-AE1A-7C3201094FB5}"/>
    <hyperlink ref="E1077" r:id="rId552" xr:uid="{0CE662BF-553F-4DB5-B91E-C83D083B6021}"/>
    <hyperlink ref="E1078" r:id="rId553" xr:uid="{D7BBF288-0934-40D0-B905-7E29AFBA746C}"/>
    <hyperlink ref="E1079" r:id="rId554" xr:uid="{C33CE000-F4FC-40B1-AAA7-9440F46FE153}"/>
    <hyperlink ref="E1080" r:id="rId555" xr:uid="{0012BB25-4A3C-49E1-B705-2135DF2CA8FE}"/>
    <hyperlink ref="E1081" r:id="rId556" xr:uid="{238AD33D-31FC-4831-9321-393090EF83DC}"/>
    <hyperlink ref="E1082" r:id="rId557" xr:uid="{5F923305-09E0-4E14-A214-B2A0E6B750E9}"/>
    <hyperlink ref="E1083" r:id="rId558" xr:uid="{D05FC016-8D23-40D4-9D57-0D33502761D5}"/>
    <hyperlink ref="E1084" r:id="rId559" xr:uid="{5FC03D29-401D-4F25-A090-E44F4EB6E3D9}"/>
    <hyperlink ref="E1085" r:id="rId560" xr:uid="{7BC11DA6-7FD2-4D8D-BFD5-6A340CC6297B}"/>
    <hyperlink ref="E1086" r:id="rId561" xr:uid="{4BE76DF8-25C7-4F61-A358-DCBC0ECAEA49}"/>
    <hyperlink ref="E1087" r:id="rId562" xr:uid="{9508422A-C36B-49FB-B449-965C552A0DA9}"/>
    <hyperlink ref="E1088" r:id="rId563" xr:uid="{31DC7096-514C-4ADD-8E58-FD601B750BBF}"/>
    <hyperlink ref="E1089" r:id="rId564" xr:uid="{25399AF5-B330-4399-B095-225AB61FB253}"/>
    <hyperlink ref="E1090" r:id="rId565" xr:uid="{B2E3C7B0-A127-4B2F-93E6-AD44DFB21AF6}"/>
    <hyperlink ref="E1091" r:id="rId566" xr:uid="{0A7ABECE-2C11-4364-A6BB-AFD48329AFC7}"/>
    <hyperlink ref="E1092" r:id="rId567" xr:uid="{DD094891-527F-4556-BD46-F490443986F5}"/>
    <hyperlink ref="E1093" r:id="rId568" xr:uid="{24E4B97B-4FD2-4E43-9E92-C290E37D2858}"/>
    <hyperlink ref="E1094" r:id="rId569" xr:uid="{ED7351FA-7B01-4597-99F2-8691D1C148A4}"/>
    <hyperlink ref="E1095" r:id="rId570" xr:uid="{0920B2F8-10BD-41C9-AD50-99A432902DE2}"/>
    <hyperlink ref="E1096" r:id="rId571" xr:uid="{60D2DA56-7FC1-430F-97BD-1D5A0C2AF264}"/>
    <hyperlink ref="E1097" r:id="rId572" xr:uid="{27F97E69-2CCC-4D19-919E-F641878D357F}"/>
    <hyperlink ref="E1098" r:id="rId573" xr:uid="{7EA01227-DA09-441E-AE02-3EE45DF9985F}"/>
    <hyperlink ref="E1099" r:id="rId574" xr:uid="{E92ACBF0-6476-4C05-B620-311BE063859D}"/>
    <hyperlink ref="E1100" r:id="rId575" xr:uid="{A2442ACD-86AB-4560-A962-6EA1546A00BF}"/>
    <hyperlink ref="E1101" r:id="rId576" xr:uid="{87B360FF-9FA6-485E-9D2D-5CFF16EE03B3}"/>
    <hyperlink ref="E1102" r:id="rId577" xr:uid="{A8522DC6-EA13-401C-9725-DA625F6EB335}"/>
    <hyperlink ref="E1103" r:id="rId578" xr:uid="{C90B2C56-1787-4DF8-916A-50DC37478843}"/>
    <hyperlink ref="E1104" r:id="rId579" xr:uid="{DF31D56A-89DE-4F7A-A9EB-8B0DC22C551E}"/>
    <hyperlink ref="E1105" r:id="rId580" xr:uid="{97684706-73C2-44BC-A238-D9747A795B23}"/>
    <hyperlink ref="E1106" r:id="rId581" xr:uid="{6F0450A0-727E-43D3-9F5F-5B55A5D639BB}"/>
    <hyperlink ref="E1107" r:id="rId582" xr:uid="{BD230D6B-78BA-407E-A653-D3AE9CED20D9}"/>
    <hyperlink ref="E1108" r:id="rId583" xr:uid="{81E32B02-C7F7-4E7F-8037-424A93DADAB4}"/>
    <hyperlink ref="E1109" r:id="rId584" xr:uid="{B4F5DF94-39C0-4B9C-BB76-626630D22610}"/>
    <hyperlink ref="E1110" r:id="rId585" xr:uid="{C1B39C53-1094-4D5F-B890-F562AE691AE7}"/>
    <hyperlink ref="E1111" r:id="rId586" xr:uid="{7D5F4F87-00EE-4523-AC31-E6B4D1F34842}"/>
    <hyperlink ref="E1112" r:id="rId587" xr:uid="{2FBC2F71-15AB-4256-897E-4AEE98BB764B}"/>
    <hyperlink ref="E1113" r:id="rId588" xr:uid="{801FEE75-F132-45BE-93C3-CBC5BC9938AC}"/>
    <hyperlink ref="E1114" r:id="rId589" xr:uid="{370BA156-9280-41B7-ABC0-018DB3CBFA8F}"/>
    <hyperlink ref="E1115" r:id="rId590" xr:uid="{E5543448-0746-4A0A-A3F3-5999B1A0E23E}"/>
    <hyperlink ref="E1116" r:id="rId591" xr:uid="{6703A998-B16B-41A3-92CE-096695870107}"/>
    <hyperlink ref="E1117" r:id="rId592" xr:uid="{E7EDC5F3-0E1D-4DB9-B2C8-D02A67D1FA4F}"/>
    <hyperlink ref="E1118" r:id="rId593" xr:uid="{EF2829A0-07C1-46DA-8376-1174554657FF}"/>
    <hyperlink ref="E1119" r:id="rId594" xr:uid="{A9C16654-9884-426F-A386-BE6A293323C4}"/>
    <hyperlink ref="E1120" r:id="rId595" xr:uid="{E1D4BE49-AC45-45A3-A18F-D1C31CE23EC4}"/>
    <hyperlink ref="E1121" r:id="rId596" xr:uid="{9985A438-5625-4F6C-849B-2B6F43C3BABF}"/>
    <hyperlink ref="E1122" r:id="rId597" xr:uid="{EE2DF5D9-0D5F-4523-823D-E664BDED5010}"/>
    <hyperlink ref="E1123" r:id="rId598" xr:uid="{C2F6F146-2E86-437E-80B9-F956AF127D70}"/>
    <hyperlink ref="E1124" r:id="rId599" xr:uid="{9E0D0DC0-EC70-45D7-938F-73EEEB39BAF2}"/>
    <hyperlink ref="E1125" r:id="rId600" xr:uid="{8B298820-7B33-4E1D-BF8F-BED235C2CFEF}"/>
    <hyperlink ref="E1126" r:id="rId601" xr:uid="{045DFC67-5171-4CF2-928A-FDDF4379171D}"/>
    <hyperlink ref="E1127" r:id="rId602" xr:uid="{72C65637-1351-4577-9CF8-9FA33297FDEE}"/>
    <hyperlink ref="E1128" r:id="rId603" xr:uid="{8FBD0173-EF6E-4151-A406-9ACA9622EC38}"/>
    <hyperlink ref="E1129" r:id="rId604" xr:uid="{51B7ABD2-5230-4243-9DC7-B70FFF4FA1AA}"/>
    <hyperlink ref="E1130" r:id="rId605" xr:uid="{76FB7F23-67E4-4913-A086-3BDD3728C1B6}"/>
    <hyperlink ref="E1131" r:id="rId606" xr:uid="{2FDC0F62-2DA4-47BB-B1F9-3B30FE244759}"/>
    <hyperlink ref="E1136" r:id="rId607" xr:uid="{972CE94B-C8D3-4C8F-B6CD-C0969096D0DE}"/>
    <hyperlink ref="E1137" r:id="rId608" xr:uid="{9E7EEBA7-6E1A-4DDC-8BD0-21032B0CBAA0}"/>
    <hyperlink ref="E1138" r:id="rId609" xr:uid="{4D71B5F8-E75B-496B-AD18-F088A49A341B}"/>
    <hyperlink ref="E1139" r:id="rId610" xr:uid="{8608C0F4-79C0-4053-903E-AA8A3C90205D}"/>
    <hyperlink ref="E1140" r:id="rId611" xr:uid="{10C77645-0513-4AFD-AF43-6865F379E21A}"/>
    <hyperlink ref="E1141" r:id="rId612" xr:uid="{35C205B1-E68F-495C-A020-C97400FD505A}"/>
    <hyperlink ref="E1143" r:id="rId613" xr:uid="{70DCB2CA-3239-480D-A297-34F591AC516B}"/>
    <hyperlink ref="E1144" r:id="rId614" xr:uid="{C8033732-4DD7-44D8-8297-93B6D9CAB4C7}"/>
    <hyperlink ref="E1145" r:id="rId615" xr:uid="{42917390-8CB3-40C3-99E4-A3805550523F}"/>
    <hyperlink ref="E1148" r:id="rId616" xr:uid="{D4EF6E48-A438-4419-86C7-8D40A407D448}"/>
    <hyperlink ref="E1149" r:id="rId617" xr:uid="{7585051A-6E73-4219-8B20-FC2E4F8E0857}"/>
    <hyperlink ref="E1151" r:id="rId618" xr:uid="{132FD2A9-B96E-4025-BDD1-5E712489ACEC}"/>
    <hyperlink ref="E1152" r:id="rId619" xr:uid="{647D7299-61B1-4120-9529-92154064BB35}"/>
    <hyperlink ref="E1153" r:id="rId620" xr:uid="{69BE68D6-8E20-43EE-BD41-7A2F5B25E5ED}"/>
    <hyperlink ref="E1154" r:id="rId621" xr:uid="{BD4B2FB6-F2FF-4DB4-AFA2-01CB2F95D7EF}"/>
    <hyperlink ref="E1155" r:id="rId622" xr:uid="{C585DC65-D7D8-4165-B92A-46315CA289D8}"/>
    <hyperlink ref="E1156" r:id="rId623" xr:uid="{8828D12A-EA51-4767-A8D6-2DECFB8EE1C9}"/>
    <hyperlink ref="E1157" r:id="rId624" xr:uid="{6D91B811-9C97-4143-860F-8A92BB132882}"/>
    <hyperlink ref="E1158" r:id="rId625" xr:uid="{22824C58-4B81-4268-8F6C-CBBD5682E9E9}"/>
    <hyperlink ref="E1159" r:id="rId626" xr:uid="{B6390F69-9AD2-4BFF-BBD2-AC66A4628CF4}"/>
    <hyperlink ref="E1160" r:id="rId627" xr:uid="{2494EF95-891D-41E5-ADB1-7D5174457D44}"/>
    <hyperlink ref="E1161" r:id="rId628" xr:uid="{EFCA5BF9-3E99-40BD-BD02-19BBE24870B9}"/>
    <hyperlink ref="E1162" r:id="rId629" xr:uid="{6FD4F9E8-0FB4-43E7-93FB-52A1D34FC69A}"/>
    <hyperlink ref="E1163" r:id="rId630" xr:uid="{6505E838-DB2A-4773-B49B-1EF0FC3B26F2}"/>
    <hyperlink ref="E1164" r:id="rId631" xr:uid="{15A688E9-DEE2-4D86-9445-938A3DBF364C}"/>
    <hyperlink ref="E1165" r:id="rId632" xr:uid="{098921EF-78B4-4F11-AC2E-6F9CE449244E}"/>
    <hyperlink ref="E1166" r:id="rId633" xr:uid="{19574815-A648-4F08-B2F7-A9E40D496E6E}"/>
    <hyperlink ref="E1167" r:id="rId634" xr:uid="{564B8888-90FC-4458-B8FE-C7D6C0C4106F}"/>
    <hyperlink ref="E1168" r:id="rId635" xr:uid="{FAE20687-2788-4F02-BCE0-81FAF989381B}"/>
    <hyperlink ref="E1169" r:id="rId636" xr:uid="{85D619EF-6319-4FE9-9A47-1267B7ED9264}"/>
    <hyperlink ref="E1170" r:id="rId637" xr:uid="{A39EE05D-0388-42FF-8C46-63C7C1922DB0}"/>
    <hyperlink ref="E1171" r:id="rId638" xr:uid="{B3B2AAD4-E681-46AA-94D2-DCCE63032B52}"/>
    <hyperlink ref="E1172" r:id="rId639" xr:uid="{21161AC7-323D-4AB5-99F3-4D5DDCAF7F42}"/>
    <hyperlink ref="E1173" r:id="rId640" xr:uid="{5A7167CA-075E-4407-A937-4BD242CC0A57}"/>
    <hyperlink ref="E1174" r:id="rId641" xr:uid="{0689CC47-D8B6-414D-8BCC-5B9EC1FA11D2}"/>
    <hyperlink ref="E1175" r:id="rId642" xr:uid="{7612AF88-7A72-44F5-A78B-1BFF3FB06382}"/>
    <hyperlink ref="E1176" r:id="rId643" xr:uid="{9DD98DE2-D58A-46BB-A91E-9CB47768AC06}"/>
    <hyperlink ref="E1177" r:id="rId644" xr:uid="{1B238B87-819F-4D71-ACED-5B54D77FE893}"/>
    <hyperlink ref="E1178" r:id="rId645" xr:uid="{5BC86A07-9627-423D-9880-FF519EAEF89F}"/>
    <hyperlink ref="E1179" r:id="rId646" xr:uid="{D54E1D56-7A90-4551-BD2A-06633A4DEC4E}"/>
    <hyperlink ref="E1180" r:id="rId647" xr:uid="{C2084853-0DC9-4FC4-A30A-F0D3D85A3A7B}"/>
    <hyperlink ref="E1181" r:id="rId648" xr:uid="{5A9E73D9-D2C5-4BA1-A5E8-2D753654797C}"/>
    <hyperlink ref="E1182" r:id="rId649" xr:uid="{99008472-445A-48BD-88A2-918FC09448FD}"/>
    <hyperlink ref="E1183" r:id="rId650" xr:uid="{E0AF0B34-4004-4703-B13E-1BC7E60AA2D1}"/>
    <hyperlink ref="E1184" r:id="rId651" xr:uid="{189A03FB-4E1A-42A7-8A93-683D60FDA8E6}"/>
    <hyperlink ref="E1185" r:id="rId652" xr:uid="{80C2D155-D30F-44E2-AEE8-621406580007}"/>
    <hyperlink ref="E1186" r:id="rId653" xr:uid="{0E30CD3D-CDC1-4325-8C94-FE2FE8F8B4A3}"/>
    <hyperlink ref="E1187" r:id="rId654" xr:uid="{BFD999C0-DDF4-45FF-9B11-B462A695F01B}"/>
    <hyperlink ref="E1188" r:id="rId655" xr:uid="{2B086F3C-669A-4502-8C4C-AACFD66964DF}"/>
    <hyperlink ref="E1189" r:id="rId656" xr:uid="{3FE80274-5BE0-40E4-B6B1-0E48472EDFFB}"/>
    <hyperlink ref="E1190" r:id="rId657" xr:uid="{5FCBB7EA-0A02-4B8B-BA7D-194CD35A7AA0}"/>
    <hyperlink ref="E1191" r:id="rId658" xr:uid="{A94B8B92-B08D-404D-A371-2495CC651CB1}"/>
    <hyperlink ref="E1192" r:id="rId659" xr:uid="{EE5487F8-C8FE-4F8C-9231-A90A55EBCE5F}"/>
    <hyperlink ref="E1193" r:id="rId660" xr:uid="{C8CB8241-2996-417A-A73D-EF2B2CE08B5E}"/>
    <hyperlink ref="E1194" r:id="rId661" xr:uid="{63722F23-B000-4B2D-B2B6-E071FD55E870}"/>
    <hyperlink ref="E1142" r:id="rId662" xr:uid="{DEAC6D22-2C4D-4CA2-B9AA-96D39316A0A5}"/>
    <hyperlink ref="E1146" r:id="rId663" xr:uid="{053FBFE4-5AD7-462B-8096-192992BEF620}"/>
    <hyperlink ref="E1147" r:id="rId664" xr:uid="{B42E26D3-A2F1-4082-BA42-E8EBBAC6DE66}"/>
    <hyperlink ref="E1150" r:id="rId665" xr:uid="{E8FBC3BC-F926-4900-B833-785EF5BACDFB}"/>
    <hyperlink ref="E1132" r:id="rId666" display="https://www.scopus.com/record/display.uri?eid=2-s2.0-85134414605&amp;origin=resultslist&amp;sort=plf-f&amp;cite=2-s2.0-85111578822&amp;src=s&amp;nlo=&amp;nlr=&amp;nls=&amp;imp=t&amp;sid=e638069ce631c0294880562c28e76aec&amp;sot=cite&amp;sdt=cl&amp;cluster=scopubyr%2c%222022%22%2ct&amp;sl=0&amp;relpos=14&amp;citeCnt=0&amp;searchTerm=" xr:uid="{B0220F58-3D24-4DFC-8B64-45428C044CA3}"/>
    <hyperlink ref="E1133" r:id="rId667" display="https://www.scopus.com/record/display.uri?eid=2-s2.0-85132582004&amp;origin=resultslist&amp;sort=plf-f&amp;cite=2-s2.0-85111578822&amp;src=s&amp;nlo=&amp;nlr=&amp;nls=&amp;imp=t&amp;sid=e638069ce631c0294880562c28e76aec&amp;sot=cite&amp;sdt=cl&amp;cluster=scopubyr%2c%222022%22%2ct&amp;sl=0&amp;relpos=18&amp;citeCnt=0&amp;searchTerm=" xr:uid="{E9C48087-729D-47C0-8CCD-B79FCF3AA6C8}"/>
    <hyperlink ref="E1134" r:id="rId668" display="https://www.scopus.com/record/display.uri?eid=2-s2.0-85150130127&amp;origin=resultslist&amp;sort=plf-f&amp;cite=2-s2.0-85111578822&amp;src=s&amp;nlo=&amp;nlr=&amp;nls=&amp;imp=t&amp;sid=e638069ce631c0294880562c28e76aec&amp;sot=cite&amp;sdt=cl&amp;cluster=scopubyr%2c%222022%22%2ct&amp;sl=0&amp;relpos=23&amp;citeCnt=0&amp;searchTerm=" xr:uid="{2D7DC283-3B96-478F-9397-799EE1903880}"/>
    <hyperlink ref="E1135" r:id="rId669" display="https://www.scopus.com/record/display.uri?eid=2-s2.0-85134005279&amp;origin=resultslist&amp;sort=plf-f&amp;cite=2-s2.0-85111578822&amp;src=s&amp;nlo=&amp;nlr=&amp;nls=&amp;imp=t&amp;sid=e638069ce631c0294880562c28e76aec&amp;sot=cite&amp;sdt=cl&amp;cluster=scopubyr%2c%222022%22%2ct&amp;sl=0&amp;relpos=25&amp;citeCnt=2&amp;searchTerm=" xr:uid="{250B473C-2619-4C9F-97F9-935B1B1B0979}"/>
    <hyperlink ref="E1195" r:id="rId670" display="https://www.scopus.com/record/display.uri?eid=2-s2.0-85132751579&amp;origin=resultslist&amp;sort=plf-f&amp;cite=2-s2.0-85090318931&amp;src=s&amp;nlo=&amp;nlr=&amp;nls=&amp;imp=t&amp;sid=c8320e85169bf2c6b17f0464f70121cd&amp;sot=cite&amp;sdt=cl&amp;cluster=scopubyr%2c%222022%22%2ct&amp;sl=0&amp;relpos=4&amp;citeCnt=2&amp;searchTerm=" xr:uid="{AAA527D1-189D-4FF2-A970-35C5AD459BB4}"/>
    <hyperlink ref="E1196" r:id="rId671" xr:uid="{BA2E5385-69D1-4B3E-A735-F9B61FBF0223}"/>
    <hyperlink ref="E1199" r:id="rId672" xr:uid="{2BB5FDC5-7EC2-4721-A102-6A6E4A6D480C}"/>
    <hyperlink ref="E1204" r:id="rId673" xr:uid="{7210B6C6-19F1-4835-B32F-9EE0BBC8ACAE}"/>
    <hyperlink ref="E1205" r:id="rId674" xr:uid="{AFBF4C8B-AA86-4282-A684-647C358ED86D}"/>
    <hyperlink ref="E1206" r:id="rId675" xr:uid="{210CD11E-56DC-4D51-B0F6-68E0AB87DCE3}"/>
    <hyperlink ref="E1207" r:id="rId676" xr:uid="{BD70579D-F0B4-4162-BF45-818D5277DF8C}"/>
    <hyperlink ref="E1208" r:id="rId677" xr:uid="{E562613F-C2A2-4395-8E22-0B281ADA79D9}"/>
    <hyperlink ref="E1209" r:id="rId678" xr:uid="{2F1F39DE-FBFF-4A30-8C5C-1B447FAB9E71}"/>
    <hyperlink ref="E1210" r:id="rId679" xr:uid="{FB89D348-BE87-4A55-95CF-2E4972A9126C}"/>
    <hyperlink ref="E1211" r:id="rId680" xr:uid="{47A4A7D4-7FFD-4732-B8BB-838332793A21}"/>
    <hyperlink ref="E1212" r:id="rId681" xr:uid="{09BA3D0F-70C4-47C6-896C-C6F7280160C1}"/>
    <hyperlink ref="E1213" r:id="rId682" xr:uid="{A496FD84-931D-4954-8B70-2668FA2EC39C}"/>
    <hyperlink ref="E1214" r:id="rId683" xr:uid="{FBC8619D-0713-4C9B-8A4A-889516FB1A7B}"/>
    <hyperlink ref="E1215" r:id="rId684" location="!/" xr:uid="{61FB1478-BC12-41F5-A145-6EC2BF73A1FC}"/>
    <hyperlink ref="E1247" r:id="rId685" xr:uid="{7060F66B-46D7-47D6-8304-B4DA9956A361}"/>
    <hyperlink ref="E1248" r:id="rId686" xr:uid="{78F2B6EF-E7D8-46FA-8219-66EF48215567}"/>
    <hyperlink ref="E1249" r:id="rId687" xr:uid="{9B0981A2-659D-4CC1-A970-0C26032A1DB2}"/>
    <hyperlink ref="E1250" r:id="rId688" xr:uid="{965B11BA-7B08-4BDE-A82C-899180DAF393}"/>
    <hyperlink ref="E1251" r:id="rId689" xr:uid="{B35BFFE4-8F9A-4D32-BA53-A89A672E0C5A}"/>
    <hyperlink ref="E1252" r:id="rId690" xr:uid="{C9A3050D-67B9-4537-AFBC-AE36761FF633}"/>
    <hyperlink ref="E1255" r:id="rId691" xr:uid="{6156E85B-8703-41EE-A0EA-F9282CC7DD0B}"/>
    <hyperlink ref="E1371" r:id="rId692" xr:uid="{0649C768-51C6-4297-BECD-0FC23A69FB6D}"/>
    <hyperlink ref="E1372" r:id="rId693" xr:uid="{B9069C6E-D033-4D42-89B6-53F5E7FB7629}"/>
    <hyperlink ref="E1373" r:id="rId694" xr:uid="{9804DFD2-99F2-4F78-B4BB-A7A17770F35E}"/>
    <hyperlink ref="E1374" r:id="rId695" xr:uid="{EF28B5D0-5620-49C8-A58F-F3DF730D8322}"/>
    <hyperlink ref="E1397" r:id="rId696" xr:uid="{91AF7F35-2AD1-4BC9-AEFA-4D160773440F}"/>
    <hyperlink ref="E1398" r:id="rId697" xr:uid="{83F71F16-4B20-472A-B0F1-C6FDFDDFF7AB}"/>
    <hyperlink ref="E1400" r:id="rId698" xr:uid="{19F9FFF6-5524-458E-A81F-B2A4C4A27333}"/>
    <hyperlink ref="E1402" r:id="rId699" xr:uid="{11754320-D6A8-4FF0-82C5-A0D3B494EF62}"/>
    <hyperlink ref="E1403" r:id="rId700" xr:uid="{890872F4-345C-496B-BCE1-CB460A6DE104}"/>
    <hyperlink ref="E1405" r:id="rId701" xr:uid="{DF80BBF7-CD44-495F-814B-6830F3139865}"/>
    <hyperlink ref="E1406" r:id="rId702" xr:uid="{D4E1C0D7-6352-41AB-B51B-FDF799EE1819}"/>
    <hyperlink ref="E1407" r:id="rId703" xr:uid="{38A96AB6-B13A-47B6-A2C2-1E43A11081D3}"/>
    <hyperlink ref="E1408" r:id="rId704" xr:uid="{40C6C618-09DA-4541-87AC-B0B18A6AB776}"/>
    <hyperlink ref="E1409" r:id="rId705" xr:uid="{A18DF4EB-8DF3-40F1-A026-23E101EB99D5}"/>
    <hyperlink ref="E1410" r:id="rId706" xr:uid="{A412AE32-9356-4853-B20F-57D9A3FF67EE}"/>
    <hyperlink ref="E1411" r:id="rId707" xr:uid="{E4E8F7F2-3077-4C0F-9737-CA6EAD04F3AC}"/>
    <hyperlink ref="E1413" r:id="rId708" xr:uid="{F20D426B-2881-4D85-9825-07223956E0BC}"/>
    <hyperlink ref="E1414" r:id="rId709" xr:uid="{89FFA495-BC83-4FD2-915B-2A1BB03E9F0D}"/>
    <hyperlink ref="E1415" r:id="rId710" xr:uid="{84CCDB17-9C95-493E-8B43-64CC8A360253}"/>
    <hyperlink ref="E1416" r:id="rId711" xr:uid="{380D18F3-8691-4B82-9EA0-CBB2C12383A9}"/>
    <hyperlink ref="E1417" r:id="rId712" xr:uid="{45B6A8F5-3455-4CD8-858A-7A202E37856E}"/>
    <hyperlink ref="E1418" r:id="rId713" xr:uid="{8A66CCB9-7D17-4792-B2CD-06A11EF5531F}"/>
    <hyperlink ref="E1419" r:id="rId714" xr:uid="{A5AC5B63-0EBF-4EAF-8881-1E9056500CA9}"/>
    <hyperlink ref="E1420" r:id="rId715" xr:uid="{2269459D-EAA6-4333-ADB1-A64489EBFBA8}"/>
    <hyperlink ref="E1421" r:id="rId716" xr:uid="{A909A8BA-527C-4C85-841C-93BA290EB730}"/>
    <hyperlink ref="E1422" r:id="rId717" xr:uid="{5D6BF96E-05F8-473C-AE6B-8D096673C7C1}"/>
    <hyperlink ref="E1423" r:id="rId718" xr:uid="{514604FE-0BCF-44B8-8B36-D61BA9C6552C}"/>
    <hyperlink ref="E1424" r:id="rId719" xr:uid="{004C698B-7CC4-401B-AC05-F12A405E6BAD}"/>
    <hyperlink ref="E1425" r:id="rId720" xr:uid="{CC73845A-298A-4B4B-8444-2E18A263A7B3}"/>
    <hyperlink ref="E1426" r:id="rId721" xr:uid="{E0043AC9-7041-4FCF-80E6-11F5168E539E}"/>
    <hyperlink ref="E1427" r:id="rId722" xr:uid="{84649AC0-7233-4F13-B99A-1D7950E55043}"/>
    <hyperlink ref="E1428" r:id="rId723" xr:uid="{DA19E77B-DDC1-43EB-A4D4-9D40263A2C6C}"/>
    <hyperlink ref="E1429" r:id="rId724" xr:uid="{D396BF9E-1AD0-420B-934B-275BF05620CE}"/>
    <hyperlink ref="E1430" r:id="rId725" xr:uid="{7E8F29A2-A961-4D0C-B8A8-941EBBCF38DC}"/>
    <hyperlink ref="E1431" r:id="rId726" xr:uid="{811729EA-BDD3-418F-A7DB-7BA34833D3B2}"/>
    <hyperlink ref="E1432" r:id="rId727" xr:uid="{2AF806B1-D162-4576-93DE-4FEDD5AE0C7A}"/>
    <hyperlink ref="E1433" r:id="rId728" xr:uid="{17FB94D9-291B-485B-8C32-340905C1EF30}"/>
    <hyperlink ref="E1434" r:id="rId729" xr:uid="{375226B0-BD50-4ABE-852B-56E22A305310}"/>
    <hyperlink ref="E1435" r:id="rId730" xr:uid="{269516C2-35BA-4663-916F-D2A84F9C69CB}"/>
    <hyperlink ref="E1436" r:id="rId731" xr:uid="{643D8312-CB03-49E5-BCCA-CFA4B8074C99}"/>
    <hyperlink ref="E1438" r:id="rId732" xr:uid="{C3B391A0-8FAB-4F11-8B9B-99D853A59139}"/>
    <hyperlink ref="E1437" r:id="rId733" xr:uid="{20B060CB-B9AF-432F-AD30-AC0DC29D9091}"/>
    <hyperlink ref="E1439" r:id="rId734" xr:uid="{AE316F3C-38FB-4D64-86B6-43A2AFFBCCC7}"/>
    <hyperlink ref="E1440" r:id="rId735" display="https://www.mdpi.com/1999-4923/15/1/42" xr:uid="{1FFF2880-EFAF-4D71-B186-584C8F29B0B8}"/>
    <hyperlink ref="E1412" r:id="rId736" display="https://www.sciencedirect.com/science/article/pii/S1201971222003708" xr:uid="{B10FA054-190B-45D3-A6FD-CEAD52F365B1}"/>
    <hyperlink ref="E1442" r:id="rId737" xr:uid="{B2908D8A-83C8-427E-BAEE-CE0E15BF8A0E}"/>
    <hyperlink ref="E1393" r:id="rId738" xr:uid="{3474CA4D-F702-4E32-B1BD-3D4F7955B7C7}"/>
    <hyperlink ref="E1526" r:id="rId739" xr:uid="{E4D284BE-4C12-431A-BE76-0CA1BE0EC48C}"/>
    <hyperlink ref="E1527" r:id="rId740" xr:uid="{E8AA76EE-2198-49C4-A657-0B88B98F407D}"/>
    <hyperlink ref="E1217" r:id="rId741" xr:uid="{DAD80320-2634-4768-B3F4-F34FD85A3EF8}"/>
    <hyperlink ref="E1221" r:id="rId742" xr:uid="{DD15E0DD-8C13-4D5D-8BBE-2A70EAD08FD6}"/>
    <hyperlink ref="E1223" r:id="rId743" xr:uid="{73AFF0B0-09A8-4F3D-AC6C-AE67BCFFD2A8}"/>
    <hyperlink ref="E1224" r:id="rId744" xr:uid="{E0F5BC88-4420-4E8B-A17F-133F3EBA2B14}"/>
    <hyperlink ref="E1225" r:id="rId745" xr:uid="{ACE5E237-09F1-4C94-A806-FD3186591C1D}"/>
    <hyperlink ref="E1226" r:id="rId746" xr:uid="{EA556DD6-707C-4625-9AAA-8C948529069D}"/>
    <hyperlink ref="E1229" r:id="rId747" xr:uid="{9943221A-4D4C-4D80-96E0-56D9731F97D8}"/>
    <hyperlink ref="E1230" r:id="rId748" xr:uid="{D4888572-A772-4951-A763-F22517FE09F8}"/>
    <hyperlink ref="E1235" r:id="rId749" xr:uid="{765F717C-79BA-408B-B7E1-9DF146FB8001}"/>
    <hyperlink ref="E1236" r:id="rId750" xr:uid="{3F205D9F-BDF1-47D4-90C6-E77D2C3F72F3}"/>
    <hyperlink ref="E1237" r:id="rId751" xr:uid="{49F37BB6-152E-4F45-92BB-8519E488FF5E}"/>
    <hyperlink ref="E1238" r:id="rId752" xr:uid="{BDFE12B5-AEE5-4441-8EAC-8535F281347E}"/>
    <hyperlink ref="E1239" r:id="rId753" xr:uid="{76637621-4E10-4D3E-869B-6A5CC4728C94}"/>
    <hyperlink ref="E1241" r:id="rId754" xr:uid="{0327B4FD-B7C1-4E66-A2AD-70AE2DEA4D0E}"/>
    <hyperlink ref="E1242" r:id="rId755" xr:uid="{8119C4CB-1DA6-4FA2-8B45-4390A015FDAB}"/>
    <hyperlink ref="E1243" r:id="rId756" xr:uid="{0909B3BF-7F5A-4B15-B352-EFB710654C7B}"/>
    <hyperlink ref="E1244" r:id="rId757" xr:uid="{2ED50EE6-D08B-4F24-859E-63C43F6E1D8F}"/>
    <hyperlink ref="E1245" r:id="rId758" xr:uid="{864E0E66-390E-4A75-A7D9-CD94191C72C8}"/>
    <hyperlink ref="E1246" r:id="rId759" xr:uid="{5A7C50C7-6328-4971-99A7-CCF501A5F03B}"/>
    <hyperlink ref="E1257" r:id="rId760" xr:uid="{2D0859FC-8638-4A48-A4DC-53751A25D776}"/>
    <hyperlink ref="E1259" r:id="rId761" xr:uid="{30057EB0-2E71-4362-BA6E-23BA49304D90}"/>
    <hyperlink ref="E1260" r:id="rId762" xr:uid="{E70ED1ED-2107-4E03-B96B-35A27EF0B1D9}"/>
    <hyperlink ref="E1262" r:id="rId763" xr:uid="{07C3A5F5-A222-450C-A2B6-CE28C63BC03C}"/>
    <hyperlink ref="E1263" r:id="rId764" xr:uid="{E1A53A0A-6CB5-4685-8563-39C07B7A66EE}"/>
    <hyperlink ref="E1264" r:id="rId765" xr:uid="{DDCA9AEB-93F7-4A8F-BCF9-BF3AF8C6E8A6}"/>
    <hyperlink ref="E1265" r:id="rId766" xr:uid="{2852F3A4-1EAE-4328-922A-61BBFCD49A47}"/>
    <hyperlink ref="E1266" r:id="rId767" xr:uid="{CDBDFAC9-F4B9-4BE2-8DE3-F7DC84B74E44}"/>
    <hyperlink ref="E1267" r:id="rId768" xr:uid="{771B3052-AC66-42D1-BD47-B30DEC89DCC7}"/>
    <hyperlink ref="E1268" r:id="rId769" xr:uid="{6C22871C-9300-492F-B029-FF2608308A4A}"/>
    <hyperlink ref="E1270" r:id="rId770" xr:uid="{3D51FD6E-036D-4FDD-B6FC-5556E63B027E}"/>
    <hyperlink ref="E1269" r:id="rId771" display="https://www.sciencedirect.com/science/article/pii/S1201971222003708" xr:uid="{B5B05910-E621-4FA9-890C-6E39A47AA334}"/>
    <hyperlink ref="E1271" r:id="rId772" xr:uid="{C5CF789B-A45A-4A4A-A258-D4B189294D12}"/>
    <hyperlink ref="E1272" r:id="rId773" xr:uid="{180B56DD-1EA8-4F12-AA79-6C8A42407632}"/>
    <hyperlink ref="E1273" r:id="rId774" xr:uid="{6A97CFF8-A08D-46A3-A5D9-69710ACB05E9}"/>
    <hyperlink ref="E1274" r:id="rId775" xr:uid="{D3604BE6-448D-4F7F-A48E-F7A08710774C}"/>
    <hyperlink ref="E1275" r:id="rId776" xr:uid="{6DD0E279-C5C6-48CA-B730-89F8BB3045FB}"/>
    <hyperlink ref="E1277" r:id="rId777" xr:uid="{7AB26A25-4BF1-4CDE-A202-B1DD913E1230}"/>
    <hyperlink ref="E1276" r:id="rId778" xr:uid="{D4EE11FE-8685-4B6E-B3C7-772046FD9563}"/>
    <hyperlink ref="E1278" r:id="rId779" xr:uid="{18E79A9F-9109-4BC7-B86D-26BE2A261F5B}"/>
    <hyperlink ref="E1279" r:id="rId780" xr:uid="{F34677A3-1274-4977-B73B-3B709D1B821D}"/>
    <hyperlink ref="E1280" r:id="rId781" xr:uid="{413DDBFE-9C3C-4BF9-9E98-980291B82FCE}"/>
    <hyperlink ref="E1281" r:id="rId782" xr:uid="{A816046E-BD84-4BD0-9007-1EB054E5BE0D}"/>
    <hyperlink ref="E1282" r:id="rId783" xr:uid="{FCF1BD7A-573E-4E70-8657-9643C71F4364}"/>
    <hyperlink ref="E1283" r:id="rId784" xr:uid="{22D63781-2DF6-4828-8823-464AE32E1F97}"/>
    <hyperlink ref="E1284" r:id="rId785" xr:uid="{831A53DC-FFAF-4AA6-830E-53F1C4B1859D}"/>
    <hyperlink ref="E1285" r:id="rId786" xr:uid="{AFCFB393-78D5-41B8-8510-EED8B1EEFA74}"/>
    <hyperlink ref="E1286" r:id="rId787" xr:uid="{2E17E162-5E3F-4368-94EE-24223C42546E}"/>
    <hyperlink ref="E1287" r:id="rId788" xr:uid="{D43CE1B7-777A-4B04-B041-8CA3DEBA8526}"/>
    <hyperlink ref="E1288" r:id="rId789" xr:uid="{0B62B2C5-5219-4378-867D-049DD133247A}"/>
    <hyperlink ref="E1289" r:id="rId790" xr:uid="{201A99F1-0BFF-4FCD-BB0F-C30FEDB685DA}"/>
    <hyperlink ref="E1290" r:id="rId791" xr:uid="{3F81E5B5-C18F-40F3-B522-4769EF7CE441}"/>
    <hyperlink ref="E1291" r:id="rId792" xr:uid="{B0395B10-3F49-41A3-A617-162EE12033BC}"/>
    <hyperlink ref="E1292" r:id="rId793" xr:uid="{40DC25AB-E468-4488-8FAB-FCE0FA82F54D}"/>
    <hyperlink ref="E1293" r:id="rId794" xr:uid="{424CCD00-58F0-414D-BA9F-A6EAD48FB8C5}"/>
    <hyperlink ref="E1294" r:id="rId795" xr:uid="{A9701045-F9EB-4F02-A9C4-4188688D3229}"/>
    <hyperlink ref="E1295" r:id="rId796" xr:uid="{F59D0FEF-9262-4A7B-853D-7F40D9E313C7}"/>
    <hyperlink ref="E1296" r:id="rId797" xr:uid="{D607B783-C445-4632-AA72-38FAF2BEFB77}"/>
    <hyperlink ref="E1311" r:id="rId798" xr:uid="{99764237-E915-47DE-8D6C-31CA65EC0B91}"/>
    <hyperlink ref="E1324" r:id="rId799" xr:uid="{4B07E0BA-B378-4799-A026-F24F9E201374}"/>
    <hyperlink ref="E1327" r:id="rId800" xr:uid="{B02F7FA9-A88E-44A9-BF80-701DD46C5007}"/>
    <hyperlink ref="E1339" r:id="rId801" xr:uid="{BEAFCE5E-0C63-4F35-8184-126E24879DED}"/>
    <hyperlink ref="E1340" r:id="rId802" xr:uid="{D2D6CBB4-DB1C-421F-ADF0-D0C357BD73F3}"/>
    <hyperlink ref="E1341" r:id="rId803" xr:uid="{67514C83-FDDE-4CA2-875D-6FD791AF0917}"/>
    <hyperlink ref="E1342" r:id="rId804" xr:uid="{82B0D5F5-7B45-41FB-8D3F-F0F2EB39AA08}"/>
    <hyperlink ref="E1343" r:id="rId805" xr:uid="{0AB5A7B1-0D78-41DE-9957-58FEBC7B202C}"/>
    <hyperlink ref="E1344" r:id="rId806" xr:uid="{2C627CEE-CDF3-4668-9779-4FA2D547B746}"/>
    <hyperlink ref="E1348" r:id="rId807" xr:uid="{7277960A-3E68-4E81-820A-7511DB7196A2}"/>
    <hyperlink ref="E1349" r:id="rId808" xr:uid="{E7921BDA-9FA1-450A-80EA-921FFFDEB182}"/>
    <hyperlink ref="E1350" r:id="rId809" xr:uid="{88A30141-0595-4CF8-9734-312C68A3B7EC}"/>
    <hyperlink ref="E1353" r:id="rId810" xr:uid="{4C331279-904A-4F60-BB44-DA7F719A54C9}"/>
    <hyperlink ref="E1352" r:id="rId811" xr:uid="{FF722D42-6E39-4F22-A188-841987667FCF}"/>
    <hyperlink ref="E1351" r:id="rId812" xr:uid="{EA473A38-112C-4813-A75F-D80A6C90421F}"/>
    <hyperlink ref="E1354" r:id="rId813" xr:uid="{9E18FE96-3BFA-48A0-89E3-E5174577D9AA}"/>
    <hyperlink ref="E1355" r:id="rId814" xr:uid="{0444073B-A33C-463A-B789-54C86B637C79}"/>
    <hyperlink ref="E1356" r:id="rId815" xr:uid="{2A0E9C34-69D2-4F97-BA0F-7AAA5DFB4519}"/>
    <hyperlink ref="E1358" r:id="rId816" xr:uid="{ECC8AC19-3035-4011-A5A3-B7957392B688}"/>
    <hyperlink ref="E1359" r:id="rId817" xr:uid="{2E1FA019-CAA8-4E03-90EA-9A52F4782809}"/>
    <hyperlink ref="E1360" r:id="rId818" xr:uid="{B32D758F-4E80-46B0-AD46-D9B214F8A3F4}"/>
    <hyperlink ref="E1361" r:id="rId819" xr:uid="{FF73D439-95C6-460D-8E77-F0A28AC106D0}"/>
    <hyperlink ref="E1363" r:id="rId820" xr:uid="{FA69289C-1379-43B8-8971-29BD6CAD3165}"/>
    <hyperlink ref="E1364" r:id="rId821" xr:uid="{9B3AC3FE-32A9-440C-AD81-771259D3F6D3}"/>
    <hyperlink ref="E1365" r:id="rId822" xr:uid="{121F753E-33E1-4E85-8A0C-0BFC2F8194FF}"/>
    <hyperlink ref="E1366" r:id="rId823" xr:uid="{4661C6AD-F204-49CD-98DA-FA5D8207298A}"/>
    <hyperlink ref="E1367" r:id="rId824" xr:uid="{F60883C1-25D7-4BFA-B32C-3124D4F023B0}"/>
    <hyperlink ref="E1368" r:id="rId825" xr:uid="{92E22FB8-F49F-45E0-93ED-4DE238D29A5C}"/>
    <hyperlink ref="E1370" r:id="rId826" xr:uid="{26206BF1-C85B-4A00-B781-76C224B6D737}"/>
    <hyperlink ref="E1347" r:id="rId827" xr:uid="{60C1866D-AFF0-449B-8D84-378F516D1D6E}"/>
    <hyperlink ref="E1375" r:id="rId828" xr:uid="{0709C1CB-46B1-4D92-87A4-FED2F8644235}"/>
    <hyperlink ref="E1376" r:id="rId829" xr:uid="{2F6FE93C-7896-4A94-98A0-0C039D470A36}"/>
    <hyperlink ref="E1377" r:id="rId830" xr:uid="{D11D7F5B-5464-4BDB-A124-25DD1E15AE94}"/>
    <hyperlink ref="E1378" r:id="rId831" xr:uid="{59DFB5CA-7941-4F32-8E55-0788674D4049}"/>
    <hyperlink ref="E1379" r:id="rId832" xr:uid="{F2CAEED6-3A30-41C4-9AE7-1E1681E52854}"/>
    <hyperlink ref="E1380" r:id="rId833" xr:uid="{F95A395D-149E-49E7-88DE-4EAD0F6D2968}"/>
    <hyperlink ref="E1385" r:id="rId834" xr:uid="{F04B15F7-A855-4D07-B3B0-F0DC5A3CC796}"/>
    <hyperlink ref="E1382" r:id="rId835" xr:uid="{C2DFB645-B436-48A8-A7FF-2B231EF04A6A}"/>
    <hyperlink ref="E1381" r:id="rId836" xr:uid="{908BB57B-349A-478E-9C78-A46410D420CA}"/>
    <hyperlink ref="E1384" r:id="rId837" xr:uid="{F138DDFD-E366-411C-A8C1-2F300E362E3F}"/>
    <hyperlink ref="E1390" r:id="rId838" xr:uid="{80F2730E-AC89-436C-B7F7-EAC7888FC1A9}"/>
    <hyperlink ref="E1388" r:id="rId839" xr:uid="{2C34E1D7-B37A-4F1D-9A56-5AF63C826FCF}"/>
    <hyperlink ref="E1391" r:id="rId840" xr:uid="{23AD0CA5-AB60-4CE8-B793-1C9994A7CEAA}"/>
    <hyperlink ref="E1392" r:id="rId841" xr:uid="{BBCECFA1-4247-4153-B264-0A59397E9E36}"/>
    <hyperlink ref="E1472" r:id="rId842" xr:uid="{5F791507-A1C1-4ABB-97D1-9DCCD566BEED}"/>
    <hyperlink ref="E1508" r:id="rId843" xr:uid="{4005D4B4-2C15-43BA-A341-65882CCEF779}"/>
    <hyperlink ref="E1509" r:id="rId844" xr:uid="{49C71B67-3F88-4A48-BFA7-833C43366D43}"/>
    <hyperlink ref="E1510" r:id="rId845" xr:uid="{19BA01FD-32CD-4323-B5A8-23A1E1A04A71}"/>
    <hyperlink ref="E1520" r:id="rId846" xr:uid="{7397DFD0-38BF-4D4F-BAC0-769F68AEE3CB}"/>
    <hyperlink ref="E1521" r:id="rId847" xr:uid="{F6666FF9-E922-4729-98DF-B6EB76B4AD40}"/>
    <hyperlink ref="E1523" r:id="rId848" xr:uid="{F67D6B30-FD67-4ACF-BCCA-D12C2B263654}"/>
    <hyperlink ref="E1525" r:id="rId849" xr:uid="{B841C3BC-0BB0-4A7B-8622-D8F025606185}"/>
    <hyperlink ref="E1528" r:id="rId850" xr:uid="{9E86E797-D613-4136-AC94-6298EE111C02}"/>
    <hyperlink ref="E1529" r:id="rId851" xr:uid="{7FFD9D0C-E558-4AA0-A45C-32BFEB05CDF9}"/>
    <hyperlink ref="E1530" r:id="rId852" xr:uid="{A5C1C3EF-2032-43C9-A652-DCC4666CEBF8}"/>
    <hyperlink ref="E1531" r:id="rId853" xr:uid="{2A6E4584-B2D4-496E-A791-F0E4490ED820}"/>
    <hyperlink ref="E1532" r:id="rId854" xr:uid="{11B74519-5494-4DD1-BF7F-48FCC53101EF}"/>
    <hyperlink ref="E1533" r:id="rId855" xr:uid="{F056E574-004E-4143-810F-4AD101896B65}"/>
    <hyperlink ref="E1534" r:id="rId856" xr:uid="{3DB1D07C-C4C1-45B1-B39C-CB1A97DF51A4}"/>
    <hyperlink ref="E1535" r:id="rId857" xr:uid="{D7485053-EEBE-47DA-ABB2-BC1509861DB2}"/>
    <hyperlink ref="E1536" r:id="rId858" xr:uid="{B51FAD9C-4C61-4B42-9BC8-7780911722FD}"/>
    <hyperlink ref="E1537" r:id="rId859" xr:uid="{7FA51921-9B91-45AC-810F-858EBE0DAC81}"/>
    <hyperlink ref="E1538" r:id="rId860" xr:uid="{D3927926-CAB4-4224-AAD3-976CB0E41DFC}"/>
    <hyperlink ref="E1539" r:id="rId861" xr:uid="{21F2398C-FF7C-428C-A3D0-750A996E8584}"/>
    <hyperlink ref="E1540" r:id="rId862" xr:uid="{11525826-EACE-4B10-AE0C-D6A7AB2BB70C}"/>
    <hyperlink ref="E1541" r:id="rId863" xr:uid="{190E5CC2-FD91-481C-AF40-19697655941F}"/>
    <hyperlink ref="E1542" r:id="rId864" xr:uid="{5ACC05A3-E3BE-4176-87F8-9BCB5049CEA7}"/>
    <hyperlink ref="E1543" r:id="rId865" xr:uid="{F50EAFB5-D243-496D-A147-07F7B34D903C}"/>
    <hyperlink ref="E1544" r:id="rId866" xr:uid="{E1072FB3-FBEB-465D-9671-927ADFDB2E29}"/>
    <hyperlink ref="E1545" r:id="rId867" xr:uid="{FF1B8DCA-14D6-4B64-AF3E-4D3B920B9A8F}"/>
    <hyperlink ref="E1546" r:id="rId868" xr:uid="{4771B5BA-BD08-4535-9992-703CE96886A2}"/>
    <hyperlink ref="E1547" r:id="rId869" xr:uid="{07D6287B-7C1E-4894-ADA4-7D43BAAFA9A1}"/>
    <hyperlink ref="E1548" r:id="rId870" xr:uid="{53840B22-D3F8-4BEC-B635-AA837E827B1A}"/>
    <hyperlink ref="E1549" r:id="rId871" xr:uid="{2B88EB40-F7B4-4540-A718-11B6818610FE}"/>
    <hyperlink ref="E1550" r:id="rId872" xr:uid="{96689012-C6C0-4EA6-9117-D69AE1BAEC7E}"/>
    <hyperlink ref="E1551" r:id="rId873" xr:uid="{7E8EA115-76FD-4008-99CB-E48F3A000B7B}"/>
    <hyperlink ref="E1552" r:id="rId874" xr:uid="{82878C94-1CB4-47F4-A12B-BAEF1A30046F}"/>
    <hyperlink ref="E1553" r:id="rId875" xr:uid="{BC7AFD72-9413-4770-A63C-5A6860BBE3D2}"/>
    <hyperlink ref="E1554" r:id="rId876" xr:uid="{8D329C45-0DFB-4F88-95ED-C80CE175E83A}"/>
    <hyperlink ref="E1555" r:id="rId877" xr:uid="{1FB05461-EF6E-44C6-9734-D5A4209742A1}"/>
    <hyperlink ref="E1556" r:id="rId878" xr:uid="{852A6AB8-02C1-43AF-9EA3-AB0E3548A119}"/>
    <hyperlink ref="E1557" r:id="rId879" xr:uid="{28F684C5-D624-4215-B19B-C45E50DEFC27}"/>
    <hyperlink ref="E1558" r:id="rId880" xr:uid="{D0FFED83-527D-453A-8B92-F06095536C8B}"/>
    <hyperlink ref="E1559" r:id="rId881" xr:uid="{1AD89D2F-E084-4AF9-89BE-3A37AA4D23C1}"/>
    <hyperlink ref="E1560" r:id="rId882" xr:uid="{483B2EA8-8653-4D90-A1F3-3F619896DEA7}"/>
    <hyperlink ref="E1561" r:id="rId883" xr:uid="{68FFB5D2-513B-4583-B154-45DEC7996E3C}"/>
    <hyperlink ref="E1562" r:id="rId884" xr:uid="{5DA3142D-F4A6-4918-8CD2-E6C81C8779C7}"/>
    <hyperlink ref="E1563" r:id="rId885" xr:uid="{684145ED-B320-4277-94A5-91D7479F358B}"/>
    <hyperlink ref="E1564" r:id="rId886" xr:uid="{E652F5E4-4AC2-42A5-904E-DB78DF0A9C24}"/>
    <hyperlink ref="E1565" r:id="rId887" xr:uid="{A421ECB2-28B1-4503-81E8-19CF5D8109D4}"/>
    <hyperlink ref="E1566" r:id="rId888" xr:uid="{C6DF7DD7-CD8A-4E0E-A1CC-3F8C533D7219}"/>
    <hyperlink ref="E1567" r:id="rId889" location="v=onepage&amp;q&amp;f=false" xr:uid="{81B6504B-6D71-4F9D-BE9C-4611301657C1}"/>
    <hyperlink ref="E1568" r:id="rId890" xr:uid="{416BBFD2-50EE-403B-877E-A8C57730E442}"/>
    <hyperlink ref="E1569" r:id="rId891" xr:uid="{8D2CFC89-0DD9-4FC0-B29A-3C890F339D94}"/>
    <hyperlink ref="E1593" r:id="rId892" xr:uid="{9C49336A-58E9-433B-A1E1-DAFD6D123A4B}"/>
    <hyperlink ref="E1594" r:id="rId893" xr:uid="{0E30DDEB-A008-404F-8DC4-5360D6188234}"/>
    <hyperlink ref="E1596" r:id="rId894" xr:uid="{108D0EC6-CA25-444B-95D4-CFC9875AB39D}"/>
    <hyperlink ref="E1603" r:id="rId895" xr:uid="{7650D5D4-ED08-40A8-AD51-6E659545DD3F}"/>
    <hyperlink ref="E1604" r:id="rId896" xr:uid="{3E34B24B-366B-4234-AEE3-43288E716178}"/>
    <hyperlink ref="E1605" r:id="rId897" xr:uid="{9A86082C-4E20-4240-B22D-91E114D36EDB}"/>
    <hyperlink ref="E1607" r:id="rId898" xr:uid="{2279D4AA-D068-4660-8F5B-1BA9D8097EE2}"/>
    <hyperlink ref="E1606" r:id="rId899" xr:uid="{4159A73E-B6D3-4DD3-BDB6-DFD7F0C00B39}"/>
    <hyperlink ref="E1608" r:id="rId900" xr:uid="{E520C19E-36A4-4F96-842D-B20EE41E7093}"/>
    <hyperlink ref="E1622" r:id="rId901" xr:uid="{16A41C95-4D34-4276-A650-4A3102A6F7C3}"/>
    <hyperlink ref="E1623" r:id="rId902" xr:uid="{C6CCFDE3-AB1D-4A87-8031-C6A08935C4E9}"/>
    <hyperlink ref="E1624" r:id="rId903" xr:uid="{1838492C-FAE7-41E8-BF16-318C205CF737}"/>
    <hyperlink ref="E1626" r:id="rId904" xr:uid="{02556929-C3D0-402F-B67F-34228D80BD65}"/>
    <hyperlink ref="E1627" r:id="rId905" xr:uid="{36FE1BB6-232C-40EC-AA10-B0777E93AB2B}"/>
    <hyperlink ref="E1628" r:id="rId906" xr:uid="{D16589E1-C41D-49B0-8805-03CFD8EF0AB6}"/>
    <hyperlink ref="E1629" r:id="rId907" xr:uid="{7B571F68-ED79-44D0-9E25-22859C650FBA}"/>
    <hyperlink ref="E1630" r:id="rId908" xr:uid="{C615E4ED-EBBA-4BA5-A868-A8E9E10944AD}"/>
    <hyperlink ref="E1718" r:id="rId909" xr:uid="{C7B624C2-F21F-4E41-AA6C-D7EDE5B550BF}"/>
    <hyperlink ref="E1723" r:id="rId910" xr:uid="{AD3CE743-BDB0-4A61-A14F-5AB9799DA7BF}"/>
    <hyperlink ref="D1719" r:id="rId911" display="https://doi.org/10.22543/7674.91.P143151" xr:uid="{9C532EAA-9B8A-4488-AEF0-E9F776C53214}"/>
    <hyperlink ref="E1719" r:id="rId912" xr:uid="{706820B5-B597-4290-96EE-3C045B3F9AEC}"/>
    <hyperlink ref="D1720" r:id="rId913" display="https://doi.org/10.3390/app12020614" xr:uid="{59F1646B-FAC4-44C8-B93E-A25ED2478FF0}"/>
    <hyperlink ref="E1720" r:id="rId914" xr:uid="{7C63BAF8-EC1B-414E-BBC0-F3A9C3812B40}"/>
    <hyperlink ref="D1721" r:id="rId915" display="https://doi.org/10.3390/ma15020566" xr:uid="{EC1E636A-8461-4590-809C-DD1FB3B84939}"/>
    <hyperlink ref="E1721" r:id="rId916" xr:uid="{748503B0-FABE-4C79-9934-335391A6679B}"/>
    <hyperlink ref="D1722" r:id="rId917" display="https://doi.org/10.3390/medicina58020237" xr:uid="{E387784E-79C3-4A51-8BFC-A8489ACAFECC}"/>
    <hyperlink ref="E1722" r:id="rId918" xr:uid="{754ED4AF-DD5C-4349-A17F-640422B84CB8}"/>
    <hyperlink ref="E1724" r:id="rId919" xr:uid="{3DA07FEC-457C-40BB-8FDD-053CBBA08F72}"/>
    <hyperlink ref="E1725" r:id="rId920" xr:uid="{F6A31546-E021-4B95-9B82-3E067EF41A44}"/>
    <hyperlink ref="E1726" r:id="rId921" xr:uid="{DD1B6F8E-FC3A-4B62-ACDB-7C2D7FF56373}"/>
    <hyperlink ref="D1729" r:id="rId922" display="https://journals.physiology.org/doi/abs/10.1152/ajpcell.00336.2022" xr:uid="{18FF2879-F6BD-4F9C-B437-DABA34C07390}"/>
    <hyperlink ref="D1731" r:id="rId923" display="https://doi.org/10.1016/j.matpr.2022.03.290" xr:uid="{BFE12399-BEC7-4476-8BAB-616F8FDB0C12}"/>
    <hyperlink ref="E1731" r:id="rId924" xr:uid="{E2F66075-AC16-4907-8914-8617304B9EC0}"/>
    <hyperlink ref="E1732" r:id="rId925" xr:uid="{EAAF3D68-5A9B-4191-8812-6759A6AF69B6}"/>
    <hyperlink ref="D1733" r:id="rId926" display="https://doi.org/10.4235/agmr.22.0114" xr:uid="{563A065C-4401-424C-9D96-282005A9F7FC}"/>
    <hyperlink ref="E1733" r:id="rId927" xr:uid="{C9C453A5-FD31-4173-866B-FB8349166C9B}"/>
    <hyperlink ref="E1734" r:id="rId928" xr:uid="{022B9EAB-B012-4F19-9227-389830BB6051}"/>
    <hyperlink ref="D1735" r:id="rId929" display="https://doi.org/10.1111/lam.13711" xr:uid="{36751B81-C1A0-41EB-BE8C-B054490E6C8F}"/>
    <hyperlink ref="E1735" r:id="rId930" xr:uid="{0A1B56F5-C5A8-4BCB-B6B4-0118A1A10DA3}"/>
    <hyperlink ref="E1736" r:id="rId931" xr:uid="{72BFF35C-8C8A-4BCB-B3A7-C79C88BC9128}"/>
    <hyperlink ref="D1737" r:id="rId932" display="https://doi.org/10.3390/jcm11082238" xr:uid="{5F686703-0D7C-4C18-9E5E-AB6BB0536F6E}"/>
    <hyperlink ref="E1737" r:id="rId933" display="https://www.mdpi.com/2077-0383/11/8/2238/htm" xr:uid="{5EF25A38-09D3-4EC9-BB3D-EF8262C28540}"/>
    <hyperlink ref="E1738" r:id="rId934" xr:uid="{50A14D7F-3A84-40D6-8355-6F5400D20396}"/>
    <hyperlink ref="D1739" r:id="rId935" display="https://doi.org/10.1007/s00264-022-05477-z" xr:uid="{F4C0AC3D-97D3-42B9-B794-BB9D421AE6AF}"/>
    <hyperlink ref="E1739" r:id="rId936" xr:uid="{8677B728-0DF4-4A55-BBC2-E07B231522CA}"/>
    <hyperlink ref="E1740" r:id="rId937" display="https://scholar.valpo.edu/jmms/vol9/iss1/15/" xr:uid="{B39FEE2D-95C4-4EC9-97FE-955A46D4768C}"/>
    <hyperlink ref="D1741" r:id="rId938" display="https://doi.org/10.3390/ma15020566" xr:uid="{08DE0DC6-C23D-46BF-B2C9-A3CE2746CD7F}"/>
    <hyperlink ref="E1741" r:id="rId939" xr:uid="{1A31BB2C-12E7-4673-865B-9732336A3DD7}"/>
    <hyperlink ref="D1742" r:id="rId940" display="https://doi.org/10.3390/met12111944" xr:uid="{32250CA2-FE89-457F-BEF2-2FF3956644DE}"/>
    <hyperlink ref="E1742" r:id="rId941" xr:uid="{CA09B5DB-7E3A-4EB7-AE98-628F7BE449C8}"/>
    <hyperlink ref="D1743" r:id="rId942" display="https://doi.org/10.1177/09544062221133674" xr:uid="{D2EF66D0-C3F2-4D5B-9478-CCA6476C2384}"/>
    <hyperlink ref="E1743" r:id="rId943" xr:uid="{FC4A3CE0-29B3-403B-8063-744BB0A3CA3D}"/>
    <hyperlink ref="D1744" r:id="rId944" display="https://doi.org/10.1115/1.4054683" xr:uid="{A83B22E7-2D42-41B5-BD45-0C546BC30CBE}"/>
    <hyperlink ref="E1744" r:id="rId945" xr:uid="{B3B4AB0D-F3F5-4C11-8D33-8D1397B681C6}"/>
    <hyperlink ref="D1745" r:id="rId946" display="https://doi.org/10.1007/s00170-022-08881-2" xr:uid="{F4C2E4E6-2C82-4AEA-AAC4-2C56EDEA4A6D}"/>
    <hyperlink ref="E1745" r:id="rId947" xr:uid="{A8C04722-4BDF-488A-B465-75D46551B14E}"/>
    <hyperlink ref="D1746" r:id="rId948" display="https://doi.org/10.1007/s13369-022-06570-6" xr:uid="{AB61EE1B-9378-4BAF-8972-3D9D02A3921E}"/>
    <hyperlink ref="E1746" r:id="rId949" xr:uid="{6D3072A4-E6ED-425A-B2E7-624FE0F4E4E9}"/>
    <hyperlink ref="D1747" r:id="rId950" display="10.1016/j.matpr.2022.03.614" xr:uid="{0721BAD7-38DD-4854-86A4-33950BA18D1E}"/>
    <hyperlink ref="E1747" r:id="rId951" xr:uid="{44801BEE-C016-4133-9787-790902874087}"/>
    <hyperlink ref="D1748" r:id="rId952" display="https://doi.org/10.1115/1.4054683" xr:uid="{6F575506-26DF-4CCB-964B-CA7A8383DC3D}"/>
    <hyperlink ref="E1748" r:id="rId953" xr:uid="{ED6E69A0-CD7E-48AE-98E8-D13BFF36ECF2}"/>
    <hyperlink ref="D1749" r:id="rId954" display="https://doi.org/10.1016/j.matpr.2022.03.208" xr:uid="{372E82E8-0590-4A07-AAA8-557ECD1FF896}"/>
    <hyperlink ref="E1749" r:id="rId955" xr:uid="{B7554134-A3E1-4B5B-8226-C6D079C87D68}"/>
    <hyperlink ref="D1750" r:id="rId956" display="http://doi.org/10.4018/IJMMME.296277" xr:uid="{D70C4F36-914F-4001-B526-F0C56B29A0C8}"/>
    <hyperlink ref="E1750" r:id="rId957" xr:uid="{5E8E2824-575F-44DD-8271-691F4DC2EEB4}"/>
    <hyperlink ref="D1751" r:id="rId958" display="https://doi.org/10.1152/ajpcell.00336.2022" xr:uid="{F4EC9877-CA7B-4FEA-90C9-40BE55F258EF}"/>
    <hyperlink ref="E1751" r:id="rId959" xr:uid="{7BC23942-2691-44FC-AD4F-F3DEF8B72B48}"/>
    <hyperlink ref="D1752" r:id="rId960" display="https://doi.org/10.2340/17453674.2022.4878" xr:uid="{426CDF70-D09F-43EA-A557-524491C02F55}"/>
    <hyperlink ref="E1752" r:id="rId961" xr:uid="{9CBF0038-4306-4413-9391-EBAB6CCC3870}"/>
    <hyperlink ref="E1753" r:id="rId962" xr:uid="{8466B70D-2D53-427C-84B9-DD22C58AE8BC}"/>
    <hyperlink ref="D1754" r:id="rId963" display="https://doi.org/10.1016/j.matpr.2022.03.290" xr:uid="{AEA14178-1D73-4100-825F-6A066CB549B7}"/>
    <hyperlink ref="E1754" r:id="rId964" xr:uid="{50D6DB05-316E-4996-847F-2F1945A87264}"/>
    <hyperlink ref="E1755" r:id="rId965" xr:uid="{BBDAB41A-13CD-4784-846C-FAF1A0EA3B90}"/>
    <hyperlink ref="D1756" r:id="rId966" display="https://doi.org/10.1016/j.matpr.2022.03.290" xr:uid="{E963C9CD-78FF-4AE0-A0DB-C860F5E28AAA}"/>
    <hyperlink ref="E1756" r:id="rId967" xr:uid="{7F16910F-D69B-4775-BE78-1A1763255812}"/>
    <hyperlink ref="E1757" r:id="rId968" xr:uid="{996467F6-8D97-43E6-8BAB-9E62E072B0DD}"/>
    <hyperlink ref="D1758" r:id="rId969" display="https://doi.org/10.22543/7674.91.P143151" xr:uid="{C1A7A52D-C0E8-4F86-8E0F-21F0A80AC5FE}"/>
    <hyperlink ref="E1758" r:id="rId970" xr:uid="{B2DB242F-0938-4EC4-A35A-B6DBA5A344F6}"/>
    <hyperlink ref="D1759" r:id="rId971" display="https://doi.org/10.3390/app12020614" xr:uid="{1E7AB6FD-E100-435E-B703-60B9931A7DEA}"/>
    <hyperlink ref="E1759" r:id="rId972" xr:uid="{BDDAEA67-A331-47F0-B7B4-FDF09FB738E1}"/>
    <hyperlink ref="D1760" r:id="rId973" display="https://doi.org/10.3390/ma15020566" xr:uid="{6F91951E-FCA9-43B9-BF12-269B8F40E11D}"/>
    <hyperlink ref="E1760" r:id="rId974" xr:uid="{4AABF865-1B66-493B-B5F3-7226955044CB}"/>
    <hyperlink ref="D1761" r:id="rId975" display="https://doi.org/10.3390/medicina58020237" xr:uid="{AD850CF8-E59E-4306-9A79-91D889B146D8}"/>
    <hyperlink ref="E1761" r:id="rId976" xr:uid="{0754ECE8-CDE2-418E-A2AA-97CD68343251}"/>
    <hyperlink ref="D1762" r:id="rId977" display="https://doi.org/10.4235/agmr.22.0114" xr:uid="{6F35AB3E-68D2-467B-AEFE-E990FDE59C37}"/>
    <hyperlink ref="E1762" r:id="rId978" xr:uid="{77B733DD-ACDC-4488-8003-26614ABA6A2A}"/>
    <hyperlink ref="E1763" r:id="rId979" xr:uid="{FA53ADFC-55B3-498B-A901-510D4AB9D212}"/>
    <hyperlink ref="D1764" r:id="rId980" display="https://doi.org/10.1111/lam.13711" xr:uid="{70AFD3D8-0640-4DEF-AA01-39A998781260}"/>
    <hyperlink ref="E1764" r:id="rId981" xr:uid="{54178FE8-B86E-449A-99B5-87FCB9229A5D}"/>
    <hyperlink ref="E1765" r:id="rId982" xr:uid="{EA98C24F-DAD8-4520-9C0D-782BFDE08969}"/>
    <hyperlink ref="D1766" r:id="rId983" display="https://doi.org/10.3390/jcm11082238" xr:uid="{810C19C8-4088-475F-9573-CE8C9DB16DDD}"/>
    <hyperlink ref="E1766" r:id="rId984" display="https://www.mdpi.com/2077-0383/11/8/2238/htm" xr:uid="{E6A7E656-AB10-4EC8-90C6-2FC2A96D3CB6}"/>
    <hyperlink ref="E1767" r:id="rId985" xr:uid="{5E41F572-55AD-4B43-9ABC-B42DE27C57A7}"/>
    <hyperlink ref="D1768" r:id="rId986" display="https://doi.org/10.1007/s00264-022-05477-z" xr:uid="{B8EBA1DD-41C6-44F5-8106-BD441F3619D8}"/>
    <hyperlink ref="E1768" r:id="rId987" xr:uid="{DBDB7ECD-B53A-49C0-ABAC-93549E71D0B5}"/>
    <hyperlink ref="E1769" r:id="rId988" display="https://scholar.valpo.edu/jmms/vol9/iss1/15/" xr:uid="{24B62626-123B-4DDC-8310-58A0CA710505}"/>
    <hyperlink ref="D1770" r:id="rId989" display="https://doi.org/10.3390/ma15020566" xr:uid="{C33B2B6D-51D1-44C0-B8B6-EE37FBA97FF5}"/>
    <hyperlink ref="E1770" r:id="rId990" xr:uid="{E1332125-D7CD-4A3A-93EC-8B9A1C29FDF7}"/>
    <hyperlink ref="D1771" r:id="rId991" display="https://doi.org/10.3390/met12111944" xr:uid="{28FAC936-A8E9-4155-A3E6-52E863C428B2}"/>
    <hyperlink ref="E1771" r:id="rId992" xr:uid="{A62314A4-D71F-45DF-9165-AFB925D55BC0}"/>
    <hyperlink ref="D1772" r:id="rId993" display="https://doi.org/10.1177/09544062221133674" xr:uid="{D22899AE-850A-4493-952C-AE521B04B14B}"/>
    <hyperlink ref="E1772" r:id="rId994" xr:uid="{BF631159-4C88-408C-8407-43E69C009B55}"/>
    <hyperlink ref="D1773" r:id="rId995" display="https://doi.org/10.1115/1.4054683" xr:uid="{8DD63F5B-8645-47AE-9E52-B4689DE3FCDC}"/>
    <hyperlink ref="E1773" r:id="rId996" xr:uid="{94CD45D6-766F-40C6-9DB6-E02C0CBC2AE2}"/>
    <hyperlink ref="D1774" r:id="rId997" display="https://doi.org/10.1007/s00170-022-08881-2" xr:uid="{21CBAC4E-0194-4B74-9CE4-D8FC8FA51609}"/>
    <hyperlink ref="E1774" r:id="rId998" xr:uid="{1C20B39D-6F97-4C58-9221-B651F428924E}"/>
    <hyperlink ref="D1775" r:id="rId999" display="https://doi.org/10.1007/s13369-022-06570-6" xr:uid="{73CB1EFC-7591-40EB-9DCA-EAA4F80DB47A}"/>
    <hyperlink ref="E1775" r:id="rId1000" xr:uid="{0F7491F2-747D-4042-ADA7-10531658B133}"/>
    <hyperlink ref="D1776" r:id="rId1001" display="10.1016/j.matpr.2022.03.614" xr:uid="{EF7754BD-072C-4E00-A03F-6760AAA354BD}"/>
    <hyperlink ref="E1776" r:id="rId1002" xr:uid="{99B612E1-5DBB-40AE-95FB-B9670F0F3825}"/>
    <hyperlink ref="D1777" r:id="rId1003" display="https://doi.org/10.1115/1.4054683" xr:uid="{0A67891A-0E32-478C-9D8D-BF77C41EE8DE}"/>
    <hyperlink ref="E1777" r:id="rId1004" xr:uid="{284BBC49-CFAF-49CD-8A9B-AD7C657BC9E3}"/>
    <hyperlink ref="D1778" r:id="rId1005" display="https://doi.org/10.1016/j.matpr.2022.03.208" xr:uid="{2FBAC5F2-C05F-47CD-AA51-3AB5199B96DD}"/>
    <hyperlink ref="E1778" r:id="rId1006" xr:uid="{7FE5F003-2A86-4EA1-ADA5-86D777A16EF8}"/>
    <hyperlink ref="E1779" r:id="rId1007" xr:uid="{47B2252F-B60B-4C20-A8B9-2CBF19DA0910}"/>
    <hyperlink ref="D1780" r:id="rId1008" display="https://doi.org/10.3390/en16010116" xr:uid="{24BC0F68-8302-44A2-9B5F-4AA85C6263D4}"/>
    <hyperlink ref="E1780" r:id="rId1009" xr:uid="{302E96B1-267B-480E-851B-32CC06E21ED8}"/>
    <hyperlink ref="D1781" r:id="rId1010" display="https://doi.org/10.3390/healthcare10122495" xr:uid="{72C3A115-FB7C-4574-966B-A9BB5D682C3B}"/>
    <hyperlink ref="E1781" r:id="rId1011" xr:uid="{87A5D93F-BB9E-44CA-AE51-5B7558318428}"/>
    <hyperlink ref="D1782" r:id="rId1012" display="10.1080/08927936.2022.2125198" xr:uid="{132EFFBD-B86A-4F0F-9991-B933AD4BFE03}"/>
    <hyperlink ref="E1782" r:id="rId1013" xr:uid="{ED90F308-253A-4836-92FA-83FD438BAE9D}"/>
    <hyperlink ref="D1783" r:id="rId1014" display="https://ssrn.com/abstract=4168414" xr:uid="{63C55032-E92F-4629-8D43-01BEEC205905}"/>
    <hyperlink ref="E1783" r:id="rId1015" xr:uid="{8619B60B-E30D-4B4A-B221-79DA9DABB2F7}"/>
    <hyperlink ref="D1784" r:id="rId1016" display="https://doi.org/10.1007/s12144-022-03704-9" xr:uid="{CA0D4FC0-209D-4837-A2E6-672D90B64C0F}"/>
    <hyperlink ref="E1784" r:id="rId1017" location="citeas" xr:uid="{9A6F77E9-8681-427F-89D0-506565E27FAD}"/>
    <hyperlink ref="E1785" r:id="rId1018" xr:uid="{A03ACAED-DF3F-4BFD-AC2E-6D5659C76C36}"/>
    <hyperlink ref="D1786" r:id="rId1019" display="https://doi.org/10.1007/s00264-022-05477-z" xr:uid="{A005851E-FA73-4612-8A5E-320EBB5F98CF}"/>
    <hyperlink ref="E1786" r:id="rId1020" xr:uid="{2121923A-8029-48B5-AD61-D3FED56A2034}"/>
    <hyperlink ref="D1787" r:id="rId1021" display="https://doi.org/10.29080/jpp.v13i1.685" xr:uid="{B652CB2D-9443-4EE0-8E3B-A1AB3544FDD6}"/>
    <hyperlink ref="E1787" r:id="rId1022" xr:uid="{B6AE8117-77DC-4D86-B024-BE0C4168CB52}"/>
    <hyperlink ref="E1788" r:id="rId1023" display="https://www.sciencedirect.com/science/article/pii/S2666165921000247#" xr:uid="{0F12D232-9222-4E36-9FFA-02BDB722198B}"/>
    <hyperlink ref="D1789" r:id="rId1024" display="10.1001/jamaoto.2021.2769" xr:uid="{4C3F898C-87DF-4967-B3F4-82B9C4FF5A9B}"/>
    <hyperlink ref="E1789" r:id="rId1025" xr:uid="{99E04F52-265E-4124-921E-8E87B932AD77}"/>
    <hyperlink ref="D1790" r:id="rId1026" display="http://doi.org/10.4018/IJMMME.296277" xr:uid="{26269DE9-B1D6-45E6-A801-F9E43E89F0DE}"/>
    <hyperlink ref="E1790" r:id="rId1027" xr:uid="{6B2283C8-C091-4B75-9C4B-D0C5EFE42801}"/>
    <hyperlink ref="E1795" r:id="rId1028" xr:uid="{2F6FC5DC-A8B0-42B4-A51A-3FDEEE0F6308}"/>
    <hyperlink ref="E1794" r:id="rId1029" xr:uid="{3A74549C-1EAD-4AE5-B3CD-6ED50566F9DC}"/>
    <hyperlink ref="E1796" r:id="rId1030" xr:uid="{273FE82D-5700-48A9-A30B-D3014C232446}"/>
    <hyperlink ref="E1831" r:id="rId1031" xr:uid="{C5176E8E-F98C-4103-B9A5-21C19CB1A99F}"/>
    <hyperlink ref="E1839" r:id="rId1032" xr:uid="{4B1DBAE0-1467-49C9-8C6B-7AA9FEB421E0}"/>
    <hyperlink ref="E1840" r:id="rId1033" xr:uid="{0F8AD525-EDC2-4C9E-BBD3-BE19DEF618E9}"/>
    <hyperlink ref="E1841" r:id="rId1034" xr:uid="{B1037B8B-2B4A-4797-80D1-9C4DC4FC5160}"/>
    <hyperlink ref="E1847" r:id="rId1035" xr:uid="{B28A579A-2662-4A32-9A62-5D44A3B3FBFD}"/>
    <hyperlink ref="E1846" r:id="rId1036" xr:uid="{1865ED85-41E5-4023-8785-61ACE132E403}"/>
    <hyperlink ref="E1867" r:id="rId1037" xr:uid="{91B86858-6961-4712-81A1-28B230F8A773}"/>
    <hyperlink ref="E1868" r:id="rId1038" xr:uid="{9DF066AC-0D38-412B-BB28-5A20D69BDDD9}"/>
    <hyperlink ref="E1869" r:id="rId1039" xr:uid="{407E0E08-CECC-4514-87F2-6DF65C36A257}"/>
    <hyperlink ref="E1875" r:id="rId1040" xr:uid="{AC132C23-6F48-4BBC-BB7A-3CF2AD5D06AD}"/>
    <hyperlink ref="E1876" r:id="rId1041" xr:uid="{2915C3B2-CF25-4444-86D1-9032735C6FD8}"/>
    <hyperlink ref="E1877" r:id="rId1042" xr:uid="{E717042F-7785-4245-B295-6D135BB8B998}"/>
    <hyperlink ref="E1882" r:id="rId1043" xr:uid="{D0E27021-E23C-4693-9E1E-B05F1070A1C7}"/>
    <hyperlink ref="F1883" r:id="rId1044" xr:uid="{B1372994-7E7B-47F0-868F-317EF097EFAB}"/>
    <hyperlink ref="E1883" r:id="rId1045" xr:uid="{4A2C7730-8BD4-4007-9F06-7118B2F65657}"/>
    <hyperlink ref="E1885" r:id="rId1046" xr:uid="{5D58A6C4-6CD5-46B8-A863-E8B8D214B165}"/>
    <hyperlink ref="E1886" r:id="rId1047" xr:uid="{9128D8E5-38DA-4AEE-B29F-B6C2544C3FC1}"/>
    <hyperlink ref="D1888" r:id="rId1048" tooltip="Show document details" display="https://151096k2u-y-https-www-scopus-com.z.e-nformation.ro/record/display.uri?eid=2-s2.0-85138737334&amp;origin=resultslist&amp;sort=plf-f&amp;cite=2-s2.0-85122290396&amp;src=s&amp;imp=t&amp;sid=d0b01d3dbca3894e00704a717d872895&amp;sot=cite&amp;sdt=a&amp;sl=0&amp;relpos=0&amp;citeCnt=0&amp;searchTerm=" xr:uid="{B052D3A4-7623-4AF4-A861-81CFB0D29698}"/>
    <hyperlink ref="F1888" r:id="rId1049" display="https://151096k2u-y-https-www-scopus-com.z.e-nformation.ro/results/citedbyresults.uri?sort=plf-f&amp;cite=2-s2.0-85122290396&amp;src=s&amp;imp=t&amp;sid=d0b01d3dbca3894e00704a717d872895&amp;sot=cite&amp;sdt=a&amp;sl=0&amp;origin=resultslist&amp;editSaveSearch=&amp;txGid=72fb06fb8ac70c2c67899c20d6318851" xr:uid="{0762FE61-4AFE-499B-ABA1-B56F160D1BB8}"/>
    <hyperlink ref="E1888" r:id="rId1050" xr:uid="{E93EF32D-8E2A-4F9F-B6AE-AD50761A4294}"/>
    <hyperlink ref="B1888" r:id="rId1051" tooltip="Abstract + Refs(opens in a new window)" display="https://151096k2u-y-https-www-scopus-com.z.e-nformation.ro/record/display.uri?eid=2-s2.0-85122290396&amp;origin=resultslist&amp;sort=plf-f&amp;cite=2-s2.0-85122290396&amp;src=s&amp;imp=t&amp;sid=d0b01d3dbca3894e00704a717d872895&amp;sot=cite&amp;sdt=a&amp;sl=0" xr:uid="{0FE9613B-3649-4EFB-BDC6-EC2CF7ABAF90}"/>
    <hyperlink ref="E1889" r:id="rId1052" xr:uid="{7ED03FF7-4262-4737-8B28-2E27602089D2}"/>
    <hyperlink ref="E1892" r:id="rId1053" xr:uid="{86277E96-5154-44CE-A9CB-6421EB730F5D}"/>
    <hyperlink ref="D1911" r:id="rId1054" display="javascript:;" xr:uid="{BC9ADD72-FB29-447B-8A3A-28BDF79227AF}"/>
    <hyperlink ref="E1913" r:id="rId1055" xr:uid="{FE60E48C-0129-45F4-BAAB-9514FB2A1B38}"/>
    <hyperlink ref="E1914" r:id="rId1056" xr:uid="{D475809B-70B9-425C-9BA4-802A975D5234}"/>
    <hyperlink ref="E1915" r:id="rId1057" xr:uid="{86E923DF-FA7A-4656-93A4-E4CBBB7347E6}"/>
    <hyperlink ref="E1916" r:id="rId1058" xr:uid="{8D455DD0-0E23-4B5D-8A28-98D18FC9E938}"/>
    <hyperlink ref="E1917" r:id="rId1059" xr:uid="{F6BE1D60-B458-4AB8-8C97-149835AC35CF}"/>
    <hyperlink ref="E1918" r:id="rId1060" xr:uid="{5F155CEF-C2BD-42CA-BE2E-2B3BF3D4F130}"/>
    <hyperlink ref="E1919" r:id="rId1061" xr:uid="{ADE006BA-2188-4D1A-AB96-28DFEBCB0D8F}"/>
    <hyperlink ref="E1922" r:id="rId1062" xr:uid="{0331B39E-23D3-4BE3-97F1-03709F7D67C6}"/>
    <hyperlink ref="E1926" r:id="rId1063" xr:uid="{85DAB818-DC1F-4F9F-9CBF-E3F1670CF3B7}"/>
    <hyperlink ref="E1927" r:id="rId1064" xr:uid="{FA0FEE86-E70B-45E4-85B9-ED30D20B0DF1}"/>
    <hyperlink ref="E1928" r:id="rId1065" xr:uid="{B4F9EB79-6968-47A0-AB35-3E53D1679784}"/>
    <hyperlink ref="E1929" r:id="rId1066" xr:uid="{D986EB1A-CB09-4C6F-8B4A-6E75E353B646}"/>
    <hyperlink ref="E1930" r:id="rId1067" xr:uid="{5A579DAD-3ABC-4ECA-9FF9-03A86262C873}"/>
    <hyperlink ref="E1931" r:id="rId1068" xr:uid="{52D74051-2A91-43C7-A136-2804483FA2D7}"/>
    <hyperlink ref="E1933" r:id="rId1069" xr:uid="{1B21DA2D-06CD-4B6B-9BDF-4F4EDA695981}"/>
    <hyperlink ref="E1932" r:id="rId1070" location="v=onepage&amp;q=doi%3A10.1007%2F978-981-16-8263-6_27&amp;f=false" display="https://books.google.ro/books?id=WSpjEAAAQBAJ&amp;pg=PA637&amp;lpg=PA637&amp;dq=doi:10.1007/978-981-16-8263-6_27&amp;source=bl&amp;ots=iq0yYv85H3&amp;sig=ACfU3U3Cjey00ly-VOK_nkZvP9QZYu-WIA&amp;hl=ro&amp;sa=X&amp;ved=2ahUKEwimo6H92NT_AhVjS_EDHWefBAkQ6AF6BAgJEAM#v=onepage&amp;q=doi%3A10.1007%2F978-981-16-8263-6_27&amp;f=false" xr:uid="{104DF580-5614-4F7D-ABB5-56607AC87CF4}"/>
    <hyperlink ref="E1934" r:id="rId1071" xr:uid="{B04A4003-6CEF-4614-9BCA-DE7E60696102}"/>
    <hyperlink ref="E1935" r:id="rId1072" xr:uid="{4A8F8A4E-8105-4C07-A32F-2EDC1313693A}"/>
    <hyperlink ref="E1925" r:id="rId1073" xr:uid="{DA287487-B436-465F-B008-7BD340CD9361}"/>
    <hyperlink ref="E1936" r:id="rId1074" xr:uid="{CA2671CB-AD26-4C05-9F05-8D24CCE5AF8E}"/>
    <hyperlink ref="E1937" r:id="rId1075" xr:uid="{614F1D9A-4439-4021-8C5C-720C256D3CC5}"/>
    <hyperlink ref="E1938" r:id="rId1076" xr:uid="{E3CCC70F-9551-4D37-94CB-36732712E7DF}"/>
    <hyperlink ref="E1939" r:id="rId1077" xr:uid="{89A9EC5A-B5D3-4141-8325-9E0900F709B6}"/>
    <hyperlink ref="D1940" r:id="rId1078" tooltip="Show document details" display="https://151096k2u-y-https-www-scopus-com.z.e-nformation.ro/record/display.uri?eid=2-s2.0-85138737334&amp;origin=resultslist&amp;sort=plf-f&amp;cite=2-s2.0-85122290396&amp;src=s&amp;imp=t&amp;sid=d0b01d3dbca3894e00704a717d872895&amp;sot=cite&amp;sdt=a&amp;sl=0&amp;relpos=0&amp;citeCnt=0&amp;searchTerm=" xr:uid="{811F690A-F85D-43AD-BF9A-6A84DF403AAF}"/>
    <hyperlink ref="F1940" r:id="rId1079" display="https://151096k2u-y-https-www-scopus-com.z.e-nformation.ro/results/citedbyresults.uri?sort=plf-f&amp;cite=2-s2.0-85122290396&amp;src=s&amp;imp=t&amp;sid=d0b01d3dbca3894e00704a717d872895&amp;sot=cite&amp;sdt=a&amp;sl=0&amp;origin=resultslist&amp;editSaveSearch=&amp;txGid=72fb06fb8ac70c2c67899c20d6318851" xr:uid="{6EB92CB2-979F-40E8-BDD1-8F82EEDB599B}"/>
    <hyperlink ref="E1940" r:id="rId1080" xr:uid="{380A5FF2-37D0-446A-935D-BE9A0DF828C5}"/>
    <hyperlink ref="B1940" r:id="rId1081" tooltip="Abstract + Refs(opens in a new window)" display="https://151096k2u-y-https-www-scopus-com.z.e-nformation.ro/record/display.uri?eid=2-s2.0-85122290396&amp;origin=resultslist&amp;sort=plf-f&amp;cite=2-s2.0-85122290396&amp;src=s&amp;imp=t&amp;sid=d0b01d3dbca3894e00704a717d872895&amp;sot=cite&amp;sdt=a&amp;sl=0" xr:uid="{1519DBFF-FEB0-4C7E-9A54-518C8DDCC3D0}"/>
    <hyperlink ref="E1946" r:id="rId1082" xr:uid="{755147DB-EC8F-41D4-8C5A-7FF246B98106}"/>
    <hyperlink ref="E1947" r:id="rId1083" xr:uid="{49D2C48A-9EC7-4EF8-8545-86CAF549A789}"/>
    <hyperlink ref="E1948" r:id="rId1084" xr:uid="{C6B7D28D-033A-41ED-990B-DD9B85BCBF31}"/>
    <hyperlink ref="D1949" r:id="rId1085" display="javascript:;" xr:uid="{E98D6578-94AB-40E5-B4C9-3EA5969B4D61}"/>
    <hyperlink ref="E1950" r:id="rId1086" xr:uid="{2A6D50CA-B565-4C48-A04A-093035969BE0}"/>
    <hyperlink ref="E1951" r:id="rId1087" xr:uid="{463CCA39-9045-4D8C-8909-4485C4909782}"/>
    <hyperlink ref="E1952" r:id="rId1088" xr:uid="{62B29806-FAC9-4ACF-AF99-3E38AA53BB71}"/>
    <hyperlink ref="E1953" r:id="rId1089" xr:uid="{75E7E3CB-2A53-4960-AD41-2DD49E85BF4C}"/>
    <hyperlink ref="E1954" r:id="rId1090" xr:uid="{DD029F57-53D3-4485-9FB6-FD5358C332EA}"/>
    <hyperlink ref="E1955" r:id="rId1091" xr:uid="{ED37918C-0CFF-47E6-BE1F-CAB910B1F82A}"/>
    <hyperlink ref="E1957" r:id="rId1092" xr:uid="{8215D056-700B-4329-8459-050831DA133F}"/>
    <hyperlink ref="E1958" r:id="rId1093" xr:uid="{FF2DAE2C-486B-4453-8FCF-151E12212967}"/>
    <hyperlink ref="E1959" r:id="rId1094" xr:uid="{9687FA9D-1836-44F9-A418-129605488C08}"/>
    <hyperlink ref="E1956" r:id="rId1095" xr:uid="{4D5A1EF9-CA0F-48C8-8C5D-2A99BD7B5B46}"/>
    <hyperlink ref="E1960" r:id="rId1096" xr:uid="{D4BD1074-59A3-4838-B02F-7C563E6C2843}"/>
    <hyperlink ref="E1961" r:id="rId1097" xr:uid="{B0935812-02D4-4050-9458-A48D3ADBD3AA}"/>
    <hyperlink ref="E1962" r:id="rId1098" xr:uid="{A170243C-6614-441A-9828-AD599256D046}"/>
    <hyperlink ref="E1963" r:id="rId1099" xr:uid="{EE296C0B-149C-4E0D-8955-79961C5CD187}"/>
    <hyperlink ref="E1964" r:id="rId1100" xr:uid="{D6DDB0FD-05CC-4BAB-8148-E405839EFB59}"/>
    <hyperlink ref="E1965" r:id="rId1101" xr:uid="{8AAD71A2-9803-49C1-81FE-26AB833C1923}"/>
    <hyperlink ref="E1966" r:id="rId1102" xr:uid="{DA3C8722-629F-4DC6-B5E4-9A5E8AB80596}"/>
    <hyperlink ref="E1967" r:id="rId1103" xr:uid="{ED91407C-F0B2-42E2-BE5B-9441C8DC59F8}"/>
    <hyperlink ref="E1968" r:id="rId1104" xr:uid="{1336C8A5-4E93-4492-85DE-5B99D6A6D5E7}"/>
    <hyperlink ref="E1969" r:id="rId1105" xr:uid="{982218C6-43F6-4C45-B86F-1692FB53D216}"/>
    <hyperlink ref="E1970" r:id="rId1106" xr:uid="{0880DD25-9D0A-4D53-9151-D4082F756EE6}"/>
    <hyperlink ref="E1971" r:id="rId1107" xr:uid="{0CF5AAA6-E8C9-4719-A0CC-3E14C4AD0583}"/>
    <hyperlink ref="E1972" r:id="rId1108" xr:uid="{107F8B0B-2CD4-45D8-8B7A-3B142FAB1AC1}"/>
    <hyperlink ref="E1973" r:id="rId1109" xr:uid="{C8DBF265-1AE0-43DF-BC39-214341FE482D}"/>
    <hyperlink ref="E1974" r:id="rId1110" xr:uid="{1691F0BA-888E-4261-A3DB-5E18AA071431}"/>
    <hyperlink ref="E1975" r:id="rId1111" xr:uid="{18773017-B60F-4906-9BD1-0AEE7DBBBB1A}"/>
    <hyperlink ref="E1976" r:id="rId1112" xr:uid="{3FAAC7FE-B7D5-403F-8851-5ECED3B54DAB}"/>
    <hyperlink ref="E1977" r:id="rId1113" xr:uid="{F22103AE-01D4-47CD-8616-1AB79513D3F2}"/>
    <hyperlink ref="E1978" r:id="rId1114" xr:uid="{2C46716A-274F-41B6-BFFB-D7D2DD58F777}"/>
    <hyperlink ref="E1979" r:id="rId1115" xr:uid="{0B850F5C-0492-47BF-A453-4A5699BC97A8}"/>
    <hyperlink ref="E1980" r:id="rId1116" xr:uid="{27B7C57E-5C94-49C4-8542-60C97F513A73}"/>
    <hyperlink ref="E1981" r:id="rId1117" xr:uid="{9295290F-5BC3-4A92-9C4D-60508FADD2C7}"/>
    <hyperlink ref="E1982" r:id="rId1118" xr:uid="{CDC951D7-EB80-47C2-A940-C2C251D79AC2}"/>
    <hyperlink ref="E1983" r:id="rId1119" xr:uid="{1DEBF58A-DF18-4C1C-B004-0EA7447DAD00}"/>
    <hyperlink ref="E1984" r:id="rId1120" xr:uid="{2ABE41B3-5DFF-449A-B79F-AA13FA66D89F}"/>
    <hyperlink ref="E1985" r:id="rId1121" xr:uid="{4711C449-5092-499E-9984-0D12C2F7C1D2}"/>
    <hyperlink ref="E1986" r:id="rId1122" xr:uid="{83FC5C84-C1E7-47BE-B38E-94B9F70F09DA}"/>
    <hyperlink ref="E1987" r:id="rId1123" xr:uid="{5472300C-29FC-4192-AEB4-CB2478E67463}"/>
    <hyperlink ref="E1988" r:id="rId1124" xr:uid="{C5349F78-3823-42C2-B5C1-E825E2EF07A4}"/>
    <hyperlink ref="E1989" r:id="rId1125" xr:uid="{5735656C-5EA4-4D13-9A56-03E7A13E40A5}"/>
    <hyperlink ref="E1990" r:id="rId1126" xr:uid="{B70DE9E8-6099-42EB-9533-59235C2731B3}"/>
    <hyperlink ref="E1991" r:id="rId1127" xr:uid="{EB80D0DD-CA95-43C6-B008-9FB5ECA1ED38}"/>
    <hyperlink ref="E1992" r:id="rId1128" xr:uid="{CF5F1663-BA00-48DE-BECE-33DFB47577B3}"/>
    <hyperlink ref="E1993" r:id="rId1129" xr:uid="{7397F59E-4E87-4FB9-8584-1A8C222ACD09}"/>
    <hyperlink ref="E1994" r:id="rId1130" xr:uid="{98E6FFA1-AD46-4CE9-A1E1-C5BC365AEFEE}"/>
    <hyperlink ref="E1995" r:id="rId1131" xr:uid="{E2E6A00C-1A80-4663-9D21-6A34E53A74BD}"/>
    <hyperlink ref="E1996" r:id="rId1132" xr:uid="{CEB8E83A-5806-4B96-B918-ED0D89EC38A6}"/>
    <hyperlink ref="E1997" r:id="rId1133" xr:uid="{631217B4-CC5F-4C9C-BA86-8B68294F81E3}"/>
    <hyperlink ref="E1998" r:id="rId1134" xr:uid="{569AD9C5-3373-4175-A5DC-C7990ED37B3A}"/>
    <hyperlink ref="E1999" r:id="rId1135" xr:uid="{071021DE-B902-4AA4-87A4-7012BF4F5EAF}"/>
    <hyperlink ref="E2000" r:id="rId1136" xr:uid="{7496BAB2-F1B5-4BDE-9562-FEFB3BC21995}"/>
    <hyperlink ref="E2009" r:id="rId1137" xr:uid="{2B0DD49F-AFEC-4ED8-BE46-6A7D969F0A84}"/>
    <hyperlink ref="E2010" r:id="rId1138" xr:uid="{5144F1D3-92FF-4144-9F7D-F481A5AB944C}"/>
    <hyperlink ref="E2011" r:id="rId1139" xr:uid="{022B11F1-6985-47B1-B655-8FA3C621BBAC}"/>
  </hyperlinks>
  <pageMargins left="0.7" right="0.7" top="0.75" bottom="0.75" header="0" footer="0"/>
  <pageSetup orientation="landscape" r:id="rId114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sheetPr>
  <dimension ref="A1:Y1010"/>
  <sheetViews>
    <sheetView topLeftCell="A17" workbookViewId="0">
      <selection activeCell="E18" sqref="E18"/>
    </sheetView>
  </sheetViews>
  <sheetFormatPr defaultColWidth="14.44140625" defaultRowHeight="15" customHeight="1"/>
  <cols>
    <col min="1" max="1" width="22.109375" customWidth="1"/>
    <col min="2" max="2" width="9.6640625" customWidth="1"/>
    <col min="3" max="3" width="10.6640625" customWidth="1"/>
    <col min="4" max="4" width="12.44140625" customWidth="1"/>
    <col min="5" max="5" width="7" customWidth="1"/>
    <col min="6" max="6" width="9.109375" customWidth="1"/>
    <col min="7" max="7" width="12.6640625" customWidth="1"/>
    <col min="8" max="10" width="15" customWidth="1"/>
    <col min="11" max="12" width="8.6640625" style="1288" customWidth="1"/>
    <col min="13" max="16" width="8.88671875" customWidth="1"/>
    <col min="17" max="25" width="8" customWidth="1"/>
  </cols>
  <sheetData>
    <row r="1" spans="1:25" ht="14.4">
      <c r="A1" s="78"/>
      <c r="B1" s="79"/>
      <c r="C1" s="80"/>
      <c r="D1" s="81"/>
      <c r="E1" s="82"/>
      <c r="F1" s="82"/>
      <c r="G1" s="81"/>
      <c r="H1" s="81"/>
      <c r="I1" s="81"/>
      <c r="J1" s="81"/>
      <c r="K1" s="1423"/>
      <c r="L1" s="1423"/>
    </row>
    <row r="2" spans="1:25" ht="14.4">
      <c r="A2" s="2346" t="s">
        <v>103</v>
      </c>
      <c r="B2" s="2325"/>
      <c r="C2" s="2325"/>
      <c r="D2" s="2325"/>
      <c r="E2" s="2325"/>
      <c r="F2" s="2325"/>
      <c r="G2" s="2325"/>
      <c r="H2" s="2325"/>
      <c r="I2" s="2325"/>
      <c r="J2" s="2325"/>
      <c r="K2" s="2325"/>
      <c r="L2" s="2326"/>
      <c r="M2" s="19"/>
      <c r="N2" s="19"/>
      <c r="O2" s="19"/>
      <c r="P2" s="19"/>
      <c r="Q2" s="19"/>
      <c r="R2" s="19"/>
      <c r="S2" s="19"/>
      <c r="T2" s="19"/>
      <c r="U2" s="19"/>
      <c r="V2" s="19"/>
      <c r="W2" s="19"/>
      <c r="X2" s="19"/>
      <c r="Y2" s="19"/>
    </row>
    <row r="3" spans="1:25" ht="14.4">
      <c r="A3" s="83"/>
      <c r="B3" s="83"/>
      <c r="C3" s="84"/>
      <c r="D3" s="84"/>
      <c r="E3" s="85"/>
      <c r="F3" s="85"/>
      <c r="G3" s="84"/>
      <c r="H3" s="84"/>
      <c r="I3" s="84"/>
      <c r="J3" s="84"/>
      <c r="K3" s="84"/>
      <c r="L3" s="84"/>
      <c r="M3" s="19"/>
      <c r="N3" s="19"/>
      <c r="O3" s="19"/>
      <c r="P3" s="19"/>
      <c r="Q3" s="19"/>
      <c r="R3" s="19"/>
      <c r="S3" s="19"/>
      <c r="T3" s="19"/>
      <c r="U3" s="19"/>
      <c r="V3" s="19"/>
      <c r="W3" s="19"/>
      <c r="X3" s="19"/>
      <c r="Y3" s="19"/>
    </row>
    <row r="4" spans="1:25" ht="39" customHeight="1">
      <c r="A4" s="2324" t="s">
        <v>104</v>
      </c>
      <c r="B4" s="2325"/>
      <c r="C4" s="2325"/>
      <c r="D4" s="2325"/>
      <c r="E4" s="2325"/>
      <c r="F4" s="2325"/>
      <c r="G4" s="2325"/>
      <c r="H4" s="2325"/>
      <c r="I4" s="2325"/>
      <c r="J4" s="2325"/>
      <c r="K4" s="2325"/>
      <c r="L4" s="2326"/>
      <c r="M4" s="19"/>
      <c r="N4" s="19"/>
      <c r="O4" s="19"/>
      <c r="P4" s="19"/>
      <c r="Q4" s="19"/>
      <c r="R4" s="19"/>
      <c r="S4" s="19"/>
      <c r="T4" s="19"/>
      <c r="U4" s="19"/>
      <c r="V4" s="19"/>
      <c r="W4" s="19"/>
      <c r="X4" s="19"/>
      <c r="Y4" s="19"/>
    </row>
    <row r="5" spans="1:25" ht="24" customHeight="1">
      <c r="A5" s="2324" t="s">
        <v>105</v>
      </c>
      <c r="B5" s="2325"/>
      <c r="C5" s="2325"/>
      <c r="D5" s="2325"/>
      <c r="E5" s="2325"/>
      <c r="F5" s="2325"/>
      <c r="G5" s="2325"/>
      <c r="H5" s="2325"/>
      <c r="I5" s="2325"/>
      <c r="J5" s="2325"/>
      <c r="K5" s="2325"/>
      <c r="L5" s="2326"/>
      <c r="M5" s="19"/>
      <c r="N5" s="19"/>
      <c r="O5" s="19"/>
      <c r="P5" s="19"/>
      <c r="Q5" s="19"/>
      <c r="R5" s="19"/>
      <c r="S5" s="19"/>
      <c r="T5" s="19"/>
      <c r="U5" s="19"/>
      <c r="V5" s="19"/>
      <c r="W5" s="19"/>
      <c r="X5" s="19"/>
      <c r="Y5" s="19"/>
    </row>
    <row r="6" spans="1:25" ht="14.4">
      <c r="A6" s="2324" t="s">
        <v>105</v>
      </c>
      <c r="B6" s="2325"/>
      <c r="C6" s="2325"/>
      <c r="D6" s="2325"/>
      <c r="E6" s="2325"/>
      <c r="F6" s="2325"/>
      <c r="G6" s="2325"/>
      <c r="H6" s="2325"/>
      <c r="I6" s="2325"/>
      <c r="J6" s="2325"/>
      <c r="K6" s="2325"/>
      <c r="L6" s="2326"/>
      <c r="M6" s="19"/>
      <c r="N6" s="19"/>
      <c r="O6" s="19"/>
      <c r="P6" s="19"/>
      <c r="Q6" s="19"/>
      <c r="R6" s="19"/>
      <c r="S6" s="19"/>
      <c r="T6" s="19"/>
      <c r="U6" s="19"/>
      <c r="V6" s="19"/>
      <c r="W6" s="19"/>
      <c r="X6" s="19"/>
      <c r="Y6" s="19"/>
    </row>
    <row r="7" spans="1:25" ht="14.4">
      <c r="A7" s="2347" t="s">
        <v>106</v>
      </c>
      <c r="B7" s="2348"/>
      <c r="C7" s="2348"/>
      <c r="D7" s="2348"/>
      <c r="E7" s="2348"/>
      <c r="F7" s="2348"/>
      <c r="G7" s="2348"/>
      <c r="H7" s="2348"/>
      <c r="I7" s="2348"/>
      <c r="J7" s="2348"/>
      <c r="K7" s="2348"/>
      <c r="L7" s="2349"/>
      <c r="M7" s="19"/>
      <c r="N7" s="19"/>
      <c r="O7" s="19"/>
      <c r="P7" s="19"/>
      <c r="Q7" s="19"/>
      <c r="R7" s="19"/>
      <c r="S7" s="19"/>
      <c r="T7" s="19"/>
      <c r="U7" s="19"/>
      <c r="V7" s="19"/>
      <c r="W7" s="19"/>
      <c r="X7" s="19"/>
      <c r="Y7" s="19"/>
    </row>
    <row r="8" spans="1:25" ht="14.4">
      <c r="A8" s="2347" t="s">
        <v>107</v>
      </c>
      <c r="B8" s="2348"/>
      <c r="C8" s="2348"/>
      <c r="D8" s="2348"/>
      <c r="E8" s="2348"/>
      <c r="F8" s="2348"/>
      <c r="G8" s="2348"/>
      <c r="H8" s="2348"/>
      <c r="I8" s="2348"/>
      <c r="J8" s="2348"/>
      <c r="K8" s="2348"/>
      <c r="L8" s="2349"/>
      <c r="M8" s="19"/>
      <c r="N8" s="19"/>
      <c r="O8" s="19"/>
      <c r="P8" s="19"/>
      <c r="Q8" s="19"/>
      <c r="R8" s="19"/>
      <c r="S8" s="19"/>
      <c r="T8" s="19"/>
      <c r="U8" s="19"/>
      <c r="V8" s="19"/>
      <c r="W8" s="19"/>
      <c r="X8" s="19"/>
      <c r="Y8" s="19"/>
    </row>
    <row r="9" spans="1:25" ht="38.700000000000003" customHeight="1">
      <c r="A9" s="2350" t="s">
        <v>108</v>
      </c>
      <c r="B9" s="2348"/>
      <c r="C9" s="2348"/>
      <c r="D9" s="2348"/>
      <c r="E9" s="2348"/>
      <c r="F9" s="2348"/>
      <c r="G9" s="2348"/>
      <c r="H9" s="2348"/>
      <c r="I9" s="2348"/>
      <c r="J9" s="2348"/>
      <c r="K9" s="2348"/>
      <c r="L9" s="2349"/>
      <c r="M9" s="19"/>
      <c r="N9" s="19"/>
      <c r="O9" s="19"/>
      <c r="P9" s="19"/>
      <c r="Q9" s="19"/>
      <c r="R9" s="19"/>
      <c r="S9" s="19"/>
      <c r="T9" s="19"/>
      <c r="U9" s="19"/>
      <c r="V9" s="19"/>
      <c r="W9" s="19"/>
      <c r="X9" s="19"/>
      <c r="Y9" s="19"/>
    </row>
    <row r="10" spans="1:25" ht="27.45" customHeight="1">
      <c r="A10" s="2350" t="s">
        <v>109</v>
      </c>
      <c r="B10" s="2351"/>
      <c r="C10" s="2351"/>
      <c r="D10" s="2351"/>
      <c r="E10" s="2351"/>
      <c r="F10" s="2351"/>
      <c r="G10" s="2351"/>
      <c r="H10" s="2351"/>
      <c r="I10" s="2351"/>
      <c r="J10" s="2351"/>
      <c r="K10" s="2351"/>
      <c r="L10" s="2352"/>
      <c r="M10" s="19"/>
      <c r="N10" s="19"/>
      <c r="O10" s="19"/>
      <c r="P10" s="19"/>
      <c r="Q10" s="19"/>
      <c r="R10" s="19"/>
      <c r="S10" s="19"/>
      <c r="T10" s="19"/>
      <c r="U10" s="19"/>
      <c r="V10" s="19"/>
      <c r="W10" s="19"/>
      <c r="X10" s="19"/>
      <c r="Y10" s="19"/>
    </row>
    <row r="11" spans="1:25" ht="34.5" customHeight="1">
      <c r="A11" s="2327" t="s">
        <v>110</v>
      </c>
      <c r="B11" s="2325"/>
      <c r="C11" s="2325"/>
      <c r="D11" s="2325"/>
      <c r="E11" s="2325"/>
      <c r="F11" s="2325"/>
      <c r="G11" s="2325"/>
      <c r="H11" s="2325"/>
      <c r="I11" s="2325"/>
      <c r="J11" s="2325"/>
      <c r="K11" s="2325"/>
      <c r="L11" s="2326"/>
      <c r="M11" s="19"/>
      <c r="N11" s="19"/>
      <c r="O11" s="19"/>
      <c r="P11" s="19"/>
      <c r="Q11" s="19"/>
      <c r="R11" s="19"/>
      <c r="S11" s="19"/>
      <c r="T11" s="19"/>
      <c r="U11" s="19"/>
      <c r="V11" s="19"/>
      <c r="W11" s="19"/>
      <c r="X11" s="19"/>
      <c r="Y11" s="19"/>
    </row>
    <row r="12" spans="1:25" ht="14.4">
      <c r="A12" s="86"/>
      <c r="B12" s="87"/>
      <c r="C12" s="88"/>
      <c r="D12" s="89"/>
      <c r="E12" s="90"/>
      <c r="F12" s="91"/>
      <c r="G12" s="92"/>
      <c r="H12" s="92"/>
      <c r="I12" s="92"/>
      <c r="J12" s="92"/>
      <c r="K12" s="1424"/>
      <c r="L12" s="1424"/>
      <c r="M12" s="19"/>
      <c r="N12" s="19"/>
      <c r="O12" s="19"/>
      <c r="P12" s="19"/>
      <c r="Q12" s="19"/>
      <c r="R12" s="19"/>
      <c r="S12" s="19"/>
      <c r="T12" s="19"/>
      <c r="U12" s="19"/>
      <c r="V12" s="19"/>
      <c r="W12" s="19"/>
      <c r="X12" s="19"/>
      <c r="Y12" s="19"/>
    </row>
    <row r="13" spans="1:25" ht="51" customHeight="1">
      <c r="A13" s="93" t="s">
        <v>111</v>
      </c>
      <c r="B13" s="41" t="s">
        <v>112</v>
      </c>
      <c r="C13" s="10" t="s">
        <v>85</v>
      </c>
      <c r="D13" s="20" t="s">
        <v>113</v>
      </c>
      <c r="E13" s="94" t="s">
        <v>114</v>
      </c>
      <c r="F13" s="94" t="s">
        <v>115</v>
      </c>
      <c r="G13" s="33" t="s">
        <v>116</v>
      </c>
      <c r="H13" s="10" t="s">
        <v>117</v>
      </c>
      <c r="I13" s="10" t="s">
        <v>118</v>
      </c>
      <c r="J13" s="10" t="s">
        <v>119</v>
      </c>
      <c r="K13" s="41" t="s">
        <v>71</v>
      </c>
      <c r="L13" s="41" t="s">
        <v>57</v>
      </c>
      <c r="M13" s="138" t="s">
        <v>393</v>
      </c>
    </row>
    <row r="14" spans="1:25" ht="30" customHeight="1">
      <c r="A14" s="823" t="s">
        <v>2133</v>
      </c>
      <c r="B14" s="823" t="s">
        <v>6493</v>
      </c>
      <c r="C14" s="824" t="s">
        <v>475</v>
      </c>
      <c r="D14" s="817" t="s">
        <v>6494</v>
      </c>
      <c r="E14" s="826">
        <v>2023</v>
      </c>
      <c r="F14" s="822" t="s">
        <v>6495</v>
      </c>
      <c r="G14" s="823" t="s">
        <v>951</v>
      </c>
      <c r="H14" s="823" t="s">
        <v>6496</v>
      </c>
      <c r="I14" s="823" t="s">
        <v>6497</v>
      </c>
      <c r="J14" s="823" t="s">
        <v>6498</v>
      </c>
      <c r="K14" s="930">
        <v>100</v>
      </c>
      <c r="L14" s="931">
        <v>100</v>
      </c>
      <c r="M14" s="799" t="s">
        <v>5638</v>
      </c>
    </row>
    <row r="15" spans="1:25" ht="30" customHeight="1">
      <c r="A15" s="823" t="s">
        <v>6499</v>
      </c>
      <c r="B15" s="823" t="s">
        <v>6493</v>
      </c>
      <c r="C15" s="824" t="s">
        <v>475</v>
      </c>
      <c r="D15" s="817" t="s">
        <v>6500</v>
      </c>
      <c r="E15" s="826">
        <v>2023</v>
      </c>
      <c r="F15" s="822" t="s">
        <v>6501</v>
      </c>
      <c r="G15" s="823" t="s">
        <v>951</v>
      </c>
      <c r="H15" s="823" t="s">
        <v>6502</v>
      </c>
      <c r="I15" s="932" t="s">
        <v>6503</v>
      </c>
      <c r="J15" s="823" t="s">
        <v>6498</v>
      </c>
      <c r="K15" s="930">
        <v>100</v>
      </c>
      <c r="L15" s="931">
        <v>100</v>
      </c>
      <c r="M15" s="799" t="s">
        <v>5638</v>
      </c>
    </row>
    <row r="16" spans="1:25" ht="30" customHeight="1">
      <c r="A16" s="823" t="s">
        <v>6504</v>
      </c>
      <c r="B16" s="823" t="s">
        <v>6493</v>
      </c>
      <c r="C16" s="824" t="s">
        <v>475</v>
      </c>
      <c r="D16" s="823" t="s">
        <v>6505</v>
      </c>
      <c r="E16" s="826">
        <v>2023</v>
      </c>
      <c r="F16" s="822" t="s">
        <v>6506</v>
      </c>
      <c r="G16" s="823" t="s">
        <v>951</v>
      </c>
      <c r="H16" s="823" t="s">
        <v>6507</v>
      </c>
      <c r="I16" s="823" t="s">
        <v>6508</v>
      </c>
      <c r="J16" s="823" t="s">
        <v>6498</v>
      </c>
      <c r="K16" s="930">
        <v>100</v>
      </c>
      <c r="L16" s="931">
        <v>100</v>
      </c>
      <c r="M16" s="799" t="s">
        <v>5638</v>
      </c>
    </row>
    <row r="17" spans="1:16" ht="30" customHeight="1">
      <c r="A17" s="817" t="s">
        <v>6509</v>
      </c>
      <c r="B17" s="823" t="s">
        <v>6493</v>
      </c>
      <c r="C17" s="824" t="s">
        <v>475</v>
      </c>
      <c r="D17" s="817" t="s">
        <v>6510</v>
      </c>
      <c r="E17" s="826">
        <v>2023</v>
      </c>
      <c r="F17" s="822"/>
      <c r="G17" s="823" t="s">
        <v>951</v>
      </c>
      <c r="H17" s="932"/>
      <c r="I17" s="932"/>
      <c r="J17" s="823" t="s">
        <v>6498</v>
      </c>
      <c r="K17" s="930">
        <v>100</v>
      </c>
      <c r="L17" s="931">
        <v>100</v>
      </c>
      <c r="M17" s="799" t="s">
        <v>5638</v>
      </c>
      <c r="P17" s="103"/>
    </row>
    <row r="18" spans="1:16" ht="30" customHeight="1">
      <c r="A18" s="823" t="s">
        <v>2133</v>
      </c>
      <c r="B18" s="823" t="s">
        <v>6493</v>
      </c>
      <c r="C18" s="824" t="s">
        <v>475</v>
      </c>
      <c r="D18" s="817" t="s">
        <v>6511</v>
      </c>
      <c r="E18" s="826">
        <v>2023</v>
      </c>
      <c r="F18" s="822" t="s">
        <v>6512</v>
      </c>
      <c r="G18" s="823" t="s">
        <v>951</v>
      </c>
      <c r="H18" s="932"/>
      <c r="I18" s="932"/>
      <c r="J18" s="823" t="s">
        <v>6498</v>
      </c>
      <c r="K18" s="930">
        <v>100</v>
      </c>
      <c r="L18" s="931">
        <v>100</v>
      </c>
      <c r="M18" s="799" t="s">
        <v>5638</v>
      </c>
    </row>
    <row r="19" spans="1:16" ht="30" customHeight="1">
      <c r="A19" s="933" t="s">
        <v>2133</v>
      </c>
      <c r="B19" s="933" t="s">
        <v>6513</v>
      </c>
      <c r="C19" s="934" t="s">
        <v>475</v>
      </c>
      <c r="D19" s="909" t="s">
        <v>6494</v>
      </c>
      <c r="E19" s="935">
        <v>2023</v>
      </c>
      <c r="F19" s="889" t="s">
        <v>6514</v>
      </c>
      <c r="G19" s="933" t="s">
        <v>951</v>
      </c>
      <c r="H19" s="933" t="s">
        <v>6515</v>
      </c>
      <c r="I19" s="933" t="s">
        <v>6497</v>
      </c>
      <c r="J19" s="933" t="s">
        <v>6498</v>
      </c>
      <c r="K19" s="936">
        <v>100</v>
      </c>
      <c r="L19" s="937">
        <v>100</v>
      </c>
      <c r="M19" s="758" t="s">
        <v>5955</v>
      </c>
    </row>
    <row r="20" spans="1:16" ht="30" customHeight="1">
      <c r="A20" s="933" t="s">
        <v>6499</v>
      </c>
      <c r="B20" s="933" t="s">
        <v>6513</v>
      </c>
      <c r="C20" s="934" t="s">
        <v>475</v>
      </c>
      <c r="D20" s="909" t="s">
        <v>6516</v>
      </c>
      <c r="E20" s="935">
        <v>2023</v>
      </c>
      <c r="F20" s="889" t="s">
        <v>6517</v>
      </c>
      <c r="G20" s="933" t="s">
        <v>951</v>
      </c>
      <c r="H20" s="933" t="s">
        <v>6518</v>
      </c>
      <c r="I20" s="938"/>
      <c r="J20" s="933" t="s">
        <v>6498</v>
      </c>
      <c r="K20" s="936">
        <v>100</v>
      </c>
      <c r="L20" s="937">
        <v>100</v>
      </c>
      <c r="M20" s="758" t="s">
        <v>5955</v>
      </c>
    </row>
    <row r="21" spans="1:16" ht="30" customHeight="1">
      <c r="A21" s="933" t="s">
        <v>6504</v>
      </c>
      <c r="B21" s="933" t="s">
        <v>6513</v>
      </c>
      <c r="C21" s="934" t="s">
        <v>475</v>
      </c>
      <c r="D21" s="933" t="s">
        <v>6505</v>
      </c>
      <c r="E21" s="935">
        <v>2023</v>
      </c>
      <c r="F21" s="889" t="s">
        <v>6519</v>
      </c>
      <c r="G21" s="933" t="s">
        <v>951</v>
      </c>
      <c r="H21" s="933" t="s">
        <v>6520</v>
      </c>
      <c r="I21" s="933" t="s">
        <v>6521</v>
      </c>
      <c r="J21" s="933" t="s">
        <v>6498</v>
      </c>
      <c r="K21" s="936">
        <v>100</v>
      </c>
      <c r="L21" s="937">
        <v>100</v>
      </c>
      <c r="M21" s="758" t="s">
        <v>5955</v>
      </c>
    </row>
    <row r="22" spans="1:16" ht="30" customHeight="1">
      <c r="A22" s="909" t="s">
        <v>6509</v>
      </c>
      <c r="B22" s="933" t="s">
        <v>6513</v>
      </c>
      <c r="C22" s="934" t="s">
        <v>475</v>
      </c>
      <c r="D22" s="909" t="s">
        <v>6510</v>
      </c>
      <c r="E22" s="935">
        <v>2023</v>
      </c>
      <c r="F22" s="889"/>
      <c r="G22" s="933" t="s">
        <v>951</v>
      </c>
      <c r="H22" s="938"/>
      <c r="I22" s="938"/>
      <c r="J22" s="933" t="s">
        <v>6498</v>
      </c>
      <c r="K22" s="936">
        <v>100</v>
      </c>
      <c r="L22" s="937">
        <v>100</v>
      </c>
      <c r="M22" s="758" t="s">
        <v>5955</v>
      </c>
    </row>
    <row r="23" spans="1:16" ht="30" customHeight="1">
      <c r="A23" s="933" t="s">
        <v>2133</v>
      </c>
      <c r="B23" s="933" t="s">
        <v>6513</v>
      </c>
      <c r="C23" s="934" t="s">
        <v>475</v>
      </c>
      <c r="D23" s="909" t="s">
        <v>6511</v>
      </c>
      <c r="E23" s="935">
        <v>2023</v>
      </c>
      <c r="F23" s="889" t="s">
        <v>6522</v>
      </c>
      <c r="G23" s="933" t="s">
        <v>951</v>
      </c>
      <c r="H23" s="938"/>
      <c r="I23" s="938"/>
      <c r="J23" s="933" t="s">
        <v>6498</v>
      </c>
      <c r="K23" s="936">
        <v>100</v>
      </c>
      <c r="L23" s="937">
        <v>100</v>
      </c>
      <c r="M23" s="758" t="s">
        <v>5955</v>
      </c>
    </row>
    <row r="24" spans="1:16" ht="14.4">
      <c r="A24" s="95"/>
      <c r="B24" s="95"/>
      <c r="C24" s="96"/>
      <c r="D24" s="71"/>
      <c r="E24" s="96"/>
      <c r="F24" s="97"/>
      <c r="G24" s="12"/>
      <c r="H24" s="12"/>
      <c r="I24" s="12"/>
      <c r="J24" s="12"/>
      <c r="K24" s="14"/>
      <c r="L24" s="102"/>
    </row>
    <row r="25" spans="1:16" ht="14.4">
      <c r="A25" s="95"/>
      <c r="B25" s="95"/>
      <c r="C25" s="96"/>
      <c r="D25" s="71"/>
      <c r="E25" s="96"/>
      <c r="F25" s="97"/>
      <c r="G25" s="12"/>
      <c r="H25" s="12"/>
      <c r="I25" s="25"/>
      <c r="J25" s="25"/>
      <c r="K25" s="303"/>
      <c r="L25" s="102"/>
    </row>
    <row r="26" spans="1:16" ht="14.4">
      <c r="A26" s="95"/>
      <c r="B26" s="95"/>
      <c r="C26" s="96"/>
      <c r="D26" s="71"/>
      <c r="E26" s="96"/>
      <c r="F26" s="97"/>
      <c r="G26" s="12"/>
      <c r="H26" s="12"/>
      <c r="I26" s="12"/>
      <c r="J26" s="12"/>
      <c r="K26" s="14"/>
      <c r="L26" s="52"/>
    </row>
    <row r="27" spans="1:16" ht="14.4">
      <c r="A27" s="95"/>
      <c r="B27" s="95"/>
      <c r="C27" s="96"/>
      <c r="D27" s="71"/>
      <c r="E27" s="96"/>
      <c r="F27" s="97"/>
      <c r="G27" s="12"/>
      <c r="H27" s="12"/>
      <c r="I27" s="12"/>
      <c r="J27" s="12"/>
      <c r="K27" s="14"/>
      <c r="L27" s="52"/>
      <c r="P27" s="103"/>
    </row>
    <row r="28" spans="1:16" ht="14.4">
      <c r="A28" s="95"/>
      <c r="B28" s="95"/>
      <c r="C28" s="96"/>
      <c r="D28" s="71"/>
      <c r="E28" s="96"/>
      <c r="F28" s="97"/>
      <c r="G28" s="12"/>
      <c r="H28" s="12"/>
      <c r="I28" s="12"/>
      <c r="J28" s="12"/>
      <c r="K28" s="14"/>
      <c r="L28" s="52"/>
    </row>
    <row r="29" spans="1:16" ht="14.4">
      <c r="A29" s="98"/>
      <c r="B29" s="98"/>
      <c r="C29" s="99"/>
      <c r="D29" s="59"/>
      <c r="E29" s="99"/>
      <c r="F29" s="28"/>
      <c r="G29" s="12"/>
      <c r="H29" s="12"/>
      <c r="I29" s="12"/>
      <c r="J29" s="12"/>
      <c r="K29" s="1425"/>
      <c r="L29" s="104"/>
    </row>
    <row r="30" spans="1:16" ht="14.4">
      <c r="A30" s="98"/>
      <c r="B30" s="98"/>
      <c r="C30" s="99"/>
      <c r="D30" s="59"/>
      <c r="E30" s="99"/>
      <c r="F30" s="28"/>
      <c r="G30" s="12"/>
      <c r="H30" s="12"/>
      <c r="I30" s="12"/>
      <c r="J30" s="12"/>
      <c r="K30" s="16"/>
      <c r="L30" s="104"/>
    </row>
    <row r="31" spans="1:16" ht="15.75" customHeight="1">
      <c r="A31" s="100" t="s">
        <v>58</v>
      </c>
      <c r="B31" s="79"/>
      <c r="C31" s="80"/>
      <c r="D31" s="80"/>
      <c r="E31" s="101"/>
      <c r="F31" s="82"/>
      <c r="G31" s="81"/>
      <c r="H31" s="81"/>
      <c r="I31" s="81"/>
      <c r="J31" s="81"/>
      <c r="K31" s="1424"/>
      <c r="L31" s="105">
        <f>SUM(L14:L30)</f>
        <v>1000</v>
      </c>
    </row>
    <row r="32" spans="1:16" ht="15.75" customHeight="1">
      <c r="A32" s="78"/>
      <c r="B32" s="79"/>
      <c r="C32" s="80"/>
      <c r="D32" s="81"/>
      <c r="E32" s="82"/>
      <c r="F32" s="82"/>
      <c r="G32" s="81"/>
      <c r="H32" s="81"/>
      <c r="I32" s="81"/>
      <c r="J32" s="81"/>
      <c r="K32" s="1423"/>
      <c r="L32" s="1423"/>
    </row>
    <row r="33" spans="1:12" ht="15.75" customHeight="1">
      <c r="A33" s="2320" t="s">
        <v>59</v>
      </c>
      <c r="B33" s="2328"/>
      <c r="C33" s="2328"/>
      <c r="D33" s="2328"/>
      <c r="E33" s="2328"/>
      <c r="F33" s="2328"/>
      <c r="G33" s="2328"/>
      <c r="H33" s="2328"/>
      <c r="I33" s="2328"/>
      <c r="J33" s="2328"/>
      <c r="K33" s="2328"/>
      <c r="L33" s="2328"/>
    </row>
    <row r="34" spans="1:12" ht="15.75" customHeight="1">
      <c r="A34" s="78"/>
      <c r="B34" s="79"/>
      <c r="C34" s="80"/>
      <c r="D34" s="81"/>
      <c r="E34" s="82"/>
      <c r="F34" s="82"/>
      <c r="G34" s="81"/>
      <c r="H34" s="81"/>
      <c r="I34" s="81"/>
      <c r="J34" s="81"/>
      <c r="K34" s="1423"/>
      <c r="L34" s="1423"/>
    </row>
    <row r="35" spans="1:12" ht="15.75" customHeight="1">
      <c r="A35" s="78"/>
      <c r="B35" s="79"/>
      <c r="C35" s="80"/>
      <c r="D35" s="81"/>
      <c r="E35" s="82"/>
      <c r="F35" s="82"/>
      <c r="G35" s="81"/>
      <c r="H35" s="81"/>
      <c r="I35" s="81"/>
      <c r="J35" s="81"/>
      <c r="K35" s="1423"/>
      <c r="L35" s="1423"/>
    </row>
    <row r="36" spans="1:12" ht="15.75" customHeight="1">
      <c r="A36" s="78"/>
      <c r="B36" s="79"/>
      <c r="C36" s="80"/>
      <c r="D36" s="81"/>
      <c r="E36" s="82"/>
      <c r="F36" s="82"/>
      <c r="G36" s="81"/>
      <c r="H36" s="81"/>
      <c r="I36" s="81"/>
      <c r="J36" s="81"/>
      <c r="K36" s="1423"/>
      <c r="L36" s="1423"/>
    </row>
    <row r="37" spans="1:12" ht="15.75" customHeight="1">
      <c r="A37" s="78"/>
      <c r="B37" s="79"/>
      <c r="C37" s="80"/>
      <c r="D37" s="81"/>
      <c r="E37" s="82"/>
      <c r="F37" s="82"/>
      <c r="G37" s="81"/>
      <c r="H37" s="81"/>
      <c r="I37" s="81"/>
      <c r="J37" s="81"/>
      <c r="K37" s="1423"/>
      <c r="L37" s="1423"/>
    </row>
    <row r="38" spans="1:12" ht="15.75" customHeight="1">
      <c r="A38" s="78"/>
      <c r="B38" s="79"/>
      <c r="C38" s="80"/>
      <c r="D38" s="81"/>
      <c r="E38" s="82"/>
      <c r="F38" s="82"/>
      <c r="G38" s="81"/>
      <c r="H38" s="81"/>
      <c r="I38" s="81"/>
      <c r="J38" s="81"/>
      <c r="K38" s="1423"/>
      <c r="L38" s="1423"/>
    </row>
    <row r="39" spans="1:12" ht="15.75" customHeight="1">
      <c r="A39" s="78"/>
      <c r="B39" s="79"/>
      <c r="C39" s="80"/>
      <c r="D39" s="81"/>
      <c r="E39" s="82"/>
      <c r="F39" s="82"/>
      <c r="G39" s="81"/>
      <c r="H39" s="81"/>
      <c r="I39" s="81"/>
      <c r="J39" s="81"/>
      <c r="K39" s="1423"/>
      <c r="L39" s="1423"/>
    </row>
    <row r="40" spans="1:12" ht="15.75" customHeight="1">
      <c r="A40" s="78"/>
      <c r="B40" s="79"/>
      <c r="C40" s="80"/>
      <c r="D40" s="81"/>
      <c r="E40" s="82"/>
      <c r="F40" s="82"/>
      <c r="G40" s="81"/>
      <c r="H40" s="81"/>
      <c r="I40" s="81"/>
      <c r="J40" s="81"/>
      <c r="K40" s="1423"/>
      <c r="L40" s="1423"/>
    </row>
    <row r="41" spans="1:12" ht="15.75" customHeight="1">
      <c r="A41" s="78"/>
      <c r="B41" s="79"/>
      <c r="C41" s="80"/>
      <c r="D41" s="81"/>
      <c r="E41" s="82"/>
      <c r="F41" s="82"/>
      <c r="G41" s="81"/>
      <c r="H41" s="81"/>
      <c r="I41" s="81"/>
      <c r="J41" s="81"/>
      <c r="K41" s="1423"/>
      <c r="L41" s="1423"/>
    </row>
    <row r="42" spans="1:12" ht="15.75" customHeight="1">
      <c r="A42" s="78"/>
      <c r="B42" s="79"/>
      <c r="C42" s="80"/>
      <c r="D42" s="81"/>
      <c r="E42" s="82"/>
      <c r="F42" s="82"/>
      <c r="G42" s="81"/>
      <c r="H42" s="81"/>
      <c r="I42" s="81"/>
      <c r="J42" s="81"/>
      <c r="K42" s="1423"/>
      <c r="L42" s="1423"/>
    </row>
    <row r="43" spans="1:12" ht="15.75" customHeight="1">
      <c r="A43" s="78"/>
      <c r="B43" s="79"/>
      <c r="C43" s="80"/>
      <c r="D43" s="81"/>
      <c r="E43" s="82"/>
      <c r="F43" s="82"/>
      <c r="G43" s="81"/>
      <c r="H43" s="81"/>
      <c r="I43" s="81"/>
      <c r="J43" s="81"/>
      <c r="K43" s="1423"/>
      <c r="L43" s="1423"/>
    </row>
    <row r="44" spans="1:12" ht="15.75" customHeight="1">
      <c r="A44" s="78"/>
      <c r="B44" s="79"/>
      <c r="C44" s="80"/>
      <c r="D44" s="81"/>
      <c r="E44" s="82"/>
      <c r="F44" s="82"/>
      <c r="G44" s="81"/>
      <c r="H44" s="81"/>
      <c r="I44" s="81"/>
      <c r="J44" s="81"/>
      <c r="K44" s="1423"/>
      <c r="L44" s="1423"/>
    </row>
    <row r="45" spans="1:12" ht="15.75" customHeight="1">
      <c r="A45" s="78"/>
      <c r="B45" s="79"/>
      <c r="C45" s="80"/>
      <c r="D45" s="81"/>
      <c r="E45" s="82"/>
      <c r="F45" s="82"/>
      <c r="G45" s="81"/>
      <c r="H45" s="81"/>
      <c r="I45" s="81"/>
      <c r="J45" s="81"/>
      <c r="K45" s="1423"/>
      <c r="L45" s="1423"/>
    </row>
    <row r="46" spans="1:12" ht="15.75" customHeight="1">
      <c r="A46" s="78"/>
      <c r="B46" s="79"/>
      <c r="C46" s="80"/>
      <c r="D46" s="81"/>
      <c r="E46" s="82"/>
      <c r="F46" s="82"/>
      <c r="G46" s="81"/>
      <c r="H46" s="81"/>
      <c r="I46" s="81"/>
      <c r="J46" s="81"/>
      <c r="K46" s="1423"/>
      <c r="L46" s="1423"/>
    </row>
    <row r="47" spans="1:12" ht="15.75" customHeight="1">
      <c r="A47" s="78"/>
      <c r="B47" s="79"/>
      <c r="C47" s="80"/>
      <c r="D47" s="81"/>
      <c r="E47" s="82"/>
      <c r="F47" s="82"/>
      <c r="G47" s="81"/>
      <c r="H47" s="81"/>
      <c r="I47" s="81"/>
      <c r="J47" s="81"/>
      <c r="K47" s="1423"/>
      <c r="L47" s="1423"/>
    </row>
    <row r="48" spans="1:12" ht="15.75" customHeight="1">
      <c r="A48" s="78"/>
      <c r="B48" s="79"/>
      <c r="C48" s="80"/>
      <c r="D48" s="81"/>
      <c r="E48" s="82"/>
      <c r="F48" s="82"/>
      <c r="G48" s="81"/>
      <c r="H48" s="81"/>
      <c r="I48" s="81"/>
      <c r="J48" s="81"/>
      <c r="K48" s="1423"/>
      <c r="L48" s="1423"/>
    </row>
    <row r="49" spans="1:12" ht="15.75" customHeight="1">
      <c r="A49" s="78"/>
      <c r="B49" s="79"/>
      <c r="C49" s="80"/>
      <c r="D49" s="81"/>
      <c r="E49" s="82"/>
      <c r="F49" s="82"/>
      <c r="G49" s="81"/>
      <c r="H49" s="81"/>
      <c r="I49" s="81"/>
      <c r="J49" s="81"/>
      <c r="K49" s="1423"/>
      <c r="L49" s="1423"/>
    </row>
    <row r="50" spans="1:12" ht="15.75" customHeight="1">
      <c r="A50" s="78"/>
      <c r="B50" s="79"/>
      <c r="C50" s="80"/>
      <c r="D50" s="81"/>
      <c r="E50" s="82"/>
      <c r="F50" s="82"/>
      <c r="G50" s="81"/>
      <c r="H50" s="81"/>
      <c r="I50" s="81"/>
      <c r="J50" s="81"/>
      <c r="K50" s="1423"/>
      <c r="L50" s="1423"/>
    </row>
    <row r="51" spans="1:12" ht="15.75" customHeight="1">
      <c r="A51" s="78"/>
      <c r="B51" s="79"/>
      <c r="C51" s="80"/>
      <c r="D51" s="81"/>
      <c r="E51" s="82"/>
      <c r="F51" s="82"/>
      <c r="G51" s="81"/>
      <c r="H51" s="81"/>
      <c r="I51" s="81"/>
      <c r="J51" s="81"/>
      <c r="K51" s="1423"/>
      <c r="L51" s="1423"/>
    </row>
    <row r="52" spans="1:12" ht="15.75" customHeight="1">
      <c r="A52" s="78"/>
      <c r="B52" s="79"/>
      <c r="C52" s="80"/>
      <c r="D52" s="81"/>
      <c r="E52" s="82"/>
      <c r="F52" s="82"/>
      <c r="G52" s="81"/>
      <c r="H52" s="81"/>
      <c r="I52" s="81"/>
      <c r="J52" s="81"/>
      <c r="K52" s="1423"/>
      <c r="L52" s="1423"/>
    </row>
    <row r="53" spans="1:12" ht="15.75" customHeight="1">
      <c r="A53" s="78"/>
      <c r="B53" s="79"/>
      <c r="C53" s="80"/>
      <c r="D53" s="81"/>
      <c r="E53" s="82"/>
      <c r="F53" s="82"/>
      <c r="G53" s="81"/>
      <c r="H53" s="81"/>
      <c r="I53" s="81"/>
      <c r="J53" s="81"/>
      <c r="K53" s="1423"/>
      <c r="L53" s="1423"/>
    </row>
    <row r="54" spans="1:12" ht="15.75" customHeight="1">
      <c r="A54" s="78"/>
      <c r="B54" s="79"/>
      <c r="C54" s="80"/>
      <c r="D54" s="81"/>
      <c r="E54" s="82"/>
      <c r="F54" s="82"/>
      <c r="G54" s="81"/>
      <c r="H54" s="81"/>
      <c r="I54" s="81"/>
      <c r="J54" s="81"/>
      <c r="K54" s="1423"/>
      <c r="L54" s="1423"/>
    </row>
    <row r="55" spans="1:12" ht="15.75" customHeight="1">
      <c r="A55" s="78"/>
      <c r="B55" s="79"/>
      <c r="C55" s="80"/>
      <c r="D55" s="81"/>
      <c r="E55" s="82"/>
      <c r="F55" s="82"/>
      <c r="G55" s="81"/>
      <c r="H55" s="81"/>
      <c r="I55" s="81"/>
      <c r="J55" s="81"/>
      <c r="K55" s="1423"/>
      <c r="L55" s="1423"/>
    </row>
    <row r="56" spans="1:12" ht="15.75" customHeight="1">
      <c r="A56" s="78"/>
      <c r="B56" s="79"/>
      <c r="C56" s="80"/>
      <c r="D56" s="81"/>
      <c r="E56" s="82"/>
      <c r="F56" s="82"/>
      <c r="G56" s="81"/>
      <c r="H56" s="81"/>
      <c r="I56" s="81"/>
      <c r="J56" s="81"/>
      <c r="K56" s="1423"/>
      <c r="L56" s="1423"/>
    </row>
    <row r="57" spans="1:12" ht="15.75" customHeight="1">
      <c r="A57" s="78"/>
      <c r="B57" s="79"/>
      <c r="C57" s="80"/>
      <c r="D57" s="81"/>
      <c r="E57" s="82"/>
      <c r="F57" s="82"/>
      <c r="G57" s="81"/>
      <c r="H57" s="81"/>
      <c r="I57" s="81"/>
      <c r="J57" s="81"/>
      <c r="K57" s="1423"/>
      <c r="L57" s="1423"/>
    </row>
    <row r="58" spans="1:12" ht="15.75" customHeight="1">
      <c r="A58" s="78"/>
      <c r="B58" s="79"/>
      <c r="C58" s="80"/>
      <c r="D58" s="81"/>
      <c r="E58" s="82"/>
      <c r="F58" s="82"/>
      <c r="G58" s="81"/>
      <c r="H58" s="81"/>
      <c r="I58" s="81"/>
      <c r="J58" s="81"/>
      <c r="K58" s="1423"/>
      <c r="L58" s="1423"/>
    </row>
    <row r="59" spans="1:12" ht="15.75" customHeight="1">
      <c r="A59" s="78"/>
      <c r="B59" s="79"/>
      <c r="C59" s="80"/>
      <c r="D59" s="81"/>
      <c r="E59" s="82"/>
      <c r="F59" s="82"/>
      <c r="G59" s="81"/>
      <c r="H59" s="81"/>
      <c r="I59" s="81"/>
      <c r="J59" s="81"/>
      <c r="K59" s="1423"/>
      <c r="L59" s="1423"/>
    </row>
    <row r="60" spans="1:12" ht="15.75" customHeight="1">
      <c r="A60" s="78"/>
      <c r="B60" s="79"/>
      <c r="C60" s="80"/>
      <c r="D60" s="81"/>
      <c r="E60" s="82"/>
      <c r="F60" s="82"/>
      <c r="G60" s="81"/>
      <c r="H60" s="81"/>
      <c r="I60" s="81"/>
      <c r="J60" s="81"/>
      <c r="K60" s="1423"/>
      <c r="L60" s="1423"/>
    </row>
    <row r="61" spans="1:12" ht="15.75" customHeight="1">
      <c r="A61" s="78"/>
      <c r="B61" s="79"/>
      <c r="C61" s="80"/>
      <c r="D61" s="81"/>
      <c r="E61" s="82"/>
      <c r="F61" s="82"/>
      <c r="G61" s="81"/>
      <c r="H61" s="81"/>
      <c r="I61" s="81"/>
      <c r="J61" s="81"/>
      <c r="K61" s="1423"/>
      <c r="L61" s="1423"/>
    </row>
    <row r="62" spans="1:12" ht="15.75" customHeight="1">
      <c r="A62" s="78"/>
      <c r="B62" s="79"/>
      <c r="C62" s="80"/>
      <c r="D62" s="81"/>
      <c r="E62" s="82"/>
      <c r="F62" s="82"/>
      <c r="G62" s="81"/>
      <c r="H62" s="81"/>
      <c r="I62" s="81"/>
      <c r="J62" s="81"/>
      <c r="K62" s="1423"/>
      <c r="L62" s="1423"/>
    </row>
    <row r="63" spans="1:12" ht="15.75" customHeight="1">
      <c r="A63" s="78"/>
      <c r="B63" s="79"/>
      <c r="C63" s="80"/>
      <c r="D63" s="81"/>
      <c r="E63" s="82"/>
      <c r="F63" s="82"/>
      <c r="G63" s="81"/>
      <c r="H63" s="81"/>
      <c r="I63" s="81"/>
      <c r="J63" s="81"/>
      <c r="K63" s="1423"/>
      <c r="L63" s="1423"/>
    </row>
    <row r="64" spans="1:12" ht="15.75" customHeight="1">
      <c r="A64" s="78"/>
      <c r="B64" s="79"/>
      <c r="C64" s="80"/>
      <c r="D64" s="81"/>
      <c r="E64" s="82"/>
      <c r="F64" s="82"/>
      <c r="G64" s="81"/>
      <c r="H64" s="81"/>
      <c r="I64" s="81"/>
      <c r="J64" s="81"/>
      <c r="K64" s="1423"/>
      <c r="L64" s="1423"/>
    </row>
    <row r="65" spans="1:12" ht="15.75" customHeight="1">
      <c r="A65" s="78"/>
      <c r="B65" s="79"/>
      <c r="C65" s="80"/>
      <c r="D65" s="81"/>
      <c r="E65" s="82"/>
      <c r="F65" s="82"/>
      <c r="G65" s="81"/>
      <c r="H65" s="81"/>
      <c r="I65" s="81"/>
      <c r="J65" s="81"/>
      <c r="K65" s="1423"/>
      <c r="L65" s="1423"/>
    </row>
    <row r="66" spans="1:12" ht="15.75" customHeight="1">
      <c r="A66" s="78"/>
      <c r="B66" s="79"/>
      <c r="C66" s="80"/>
      <c r="D66" s="81"/>
      <c r="E66" s="82"/>
      <c r="F66" s="82"/>
      <c r="G66" s="81"/>
      <c r="H66" s="81"/>
      <c r="I66" s="81"/>
      <c r="J66" s="81"/>
      <c r="K66" s="1423"/>
      <c r="L66" s="1423"/>
    </row>
    <row r="67" spans="1:12" ht="15.75" customHeight="1">
      <c r="A67" s="78"/>
      <c r="B67" s="79"/>
      <c r="C67" s="80"/>
      <c r="D67" s="81"/>
      <c r="E67" s="82"/>
      <c r="F67" s="82"/>
      <c r="G67" s="81"/>
      <c r="H67" s="81"/>
      <c r="I67" s="81"/>
      <c r="J67" s="81"/>
      <c r="K67" s="1423"/>
      <c r="L67" s="1423"/>
    </row>
    <row r="68" spans="1:12" ht="15.75" customHeight="1">
      <c r="A68" s="78"/>
      <c r="B68" s="79"/>
      <c r="C68" s="80"/>
      <c r="D68" s="81"/>
      <c r="E68" s="82"/>
      <c r="F68" s="82"/>
      <c r="G68" s="81"/>
      <c r="H68" s="81"/>
      <c r="I68" s="81"/>
      <c r="J68" s="81"/>
      <c r="K68" s="1423"/>
      <c r="L68" s="1423"/>
    </row>
    <row r="69" spans="1:12" ht="15.75" customHeight="1">
      <c r="A69" s="78"/>
      <c r="B69" s="79"/>
      <c r="C69" s="80"/>
      <c r="D69" s="81"/>
      <c r="E69" s="82"/>
      <c r="F69" s="82"/>
      <c r="G69" s="81"/>
      <c r="H69" s="81"/>
      <c r="I69" s="81"/>
      <c r="J69" s="81"/>
      <c r="K69" s="1423"/>
      <c r="L69" s="1423"/>
    </row>
    <row r="70" spans="1:12" ht="15.75" customHeight="1">
      <c r="A70" s="78"/>
      <c r="B70" s="79"/>
      <c r="C70" s="80"/>
      <c r="D70" s="81"/>
      <c r="E70" s="82"/>
      <c r="F70" s="82"/>
      <c r="G70" s="81"/>
      <c r="H70" s="81"/>
      <c r="I70" s="81"/>
      <c r="J70" s="81"/>
      <c r="K70" s="1423"/>
      <c r="L70" s="1423"/>
    </row>
    <row r="71" spans="1:12" ht="15.75" customHeight="1">
      <c r="A71" s="78"/>
      <c r="B71" s="79"/>
      <c r="C71" s="80"/>
      <c r="D71" s="81"/>
      <c r="E71" s="82"/>
      <c r="F71" s="82"/>
      <c r="G71" s="81"/>
      <c r="H71" s="81"/>
      <c r="I71" s="81"/>
      <c r="J71" s="81"/>
      <c r="K71" s="1423"/>
      <c r="L71" s="1423"/>
    </row>
    <row r="72" spans="1:12" ht="15.75" customHeight="1">
      <c r="A72" s="78"/>
      <c r="B72" s="79"/>
      <c r="C72" s="80"/>
      <c r="D72" s="81"/>
      <c r="E72" s="82"/>
      <c r="F72" s="82"/>
      <c r="G72" s="81"/>
      <c r="H72" s="81"/>
      <c r="I72" s="81"/>
      <c r="J72" s="81"/>
      <c r="K72" s="1423"/>
      <c r="L72" s="1423"/>
    </row>
    <row r="73" spans="1:12" ht="15.75" customHeight="1">
      <c r="A73" s="78"/>
      <c r="B73" s="79"/>
      <c r="C73" s="80"/>
      <c r="D73" s="81"/>
      <c r="E73" s="82"/>
      <c r="F73" s="82"/>
      <c r="G73" s="81"/>
      <c r="H73" s="81"/>
      <c r="I73" s="81"/>
      <c r="J73" s="81"/>
      <c r="K73" s="1423"/>
      <c r="L73" s="1423"/>
    </row>
    <row r="74" spans="1:12" ht="15.75" customHeight="1">
      <c r="A74" s="78"/>
      <c r="B74" s="79"/>
      <c r="C74" s="80"/>
      <c r="D74" s="81"/>
      <c r="E74" s="82"/>
      <c r="F74" s="82"/>
      <c r="G74" s="81"/>
      <c r="H74" s="81"/>
      <c r="I74" s="81"/>
      <c r="J74" s="81"/>
      <c r="K74" s="1423"/>
      <c r="L74" s="1423"/>
    </row>
    <row r="75" spans="1:12" ht="15.75" customHeight="1">
      <c r="A75" s="78"/>
      <c r="B75" s="79"/>
      <c r="C75" s="80"/>
      <c r="D75" s="81"/>
      <c r="E75" s="82"/>
      <c r="F75" s="82"/>
      <c r="G75" s="81"/>
      <c r="H75" s="81"/>
      <c r="I75" s="81"/>
      <c r="J75" s="81"/>
      <c r="K75" s="1423"/>
      <c r="L75" s="1423"/>
    </row>
    <row r="76" spans="1:12" ht="15.75" customHeight="1">
      <c r="A76" s="78"/>
      <c r="B76" s="79"/>
      <c r="C76" s="80"/>
      <c r="D76" s="81"/>
      <c r="E76" s="82"/>
      <c r="F76" s="82"/>
      <c r="G76" s="81"/>
      <c r="H76" s="81"/>
      <c r="I76" s="81"/>
      <c r="J76" s="81"/>
      <c r="K76" s="1423"/>
      <c r="L76" s="1423"/>
    </row>
    <row r="77" spans="1:12" ht="15.75" customHeight="1">
      <c r="A77" s="78"/>
      <c r="B77" s="79"/>
      <c r="C77" s="80"/>
      <c r="D77" s="81"/>
      <c r="E77" s="82"/>
      <c r="F77" s="82"/>
      <c r="G77" s="81"/>
      <c r="H77" s="81"/>
      <c r="I77" s="81"/>
      <c r="J77" s="81"/>
      <c r="K77" s="1423"/>
      <c r="L77" s="1423"/>
    </row>
    <row r="78" spans="1:12" ht="15.75" customHeight="1">
      <c r="A78" s="78"/>
      <c r="B78" s="79"/>
      <c r="C78" s="80"/>
      <c r="D78" s="81"/>
      <c r="E78" s="82"/>
      <c r="F78" s="82"/>
      <c r="G78" s="81"/>
      <c r="H78" s="81"/>
      <c r="I78" s="81"/>
      <c r="J78" s="81"/>
      <c r="K78" s="1423"/>
      <c r="L78" s="1423"/>
    </row>
    <row r="79" spans="1:12" ht="15.75" customHeight="1">
      <c r="A79" s="78"/>
      <c r="B79" s="79"/>
      <c r="C79" s="80"/>
      <c r="D79" s="81"/>
      <c r="E79" s="82"/>
      <c r="F79" s="82"/>
      <c r="G79" s="81"/>
      <c r="H79" s="81"/>
      <c r="I79" s="81"/>
      <c r="J79" s="81"/>
      <c r="K79" s="1423"/>
      <c r="L79" s="1423"/>
    </row>
    <row r="80" spans="1:12" ht="15.75" customHeight="1">
      <c r="A80" s="78"/>
      <c r="B80" s="79"/>
      <c r="C80" s="80"/>
      <c r="D80" s="81"/>
      <c r="E80" s="82"/>
      <c r="F80" s="82"/>
      <c r="G80" s="81"/>
      <c r="H80" s="81"/>
      <c r="I80" s="81"/>
      <c r="J80" s="81"/>
      <c r="K80" s="1423"/>
      <c r="L80" s="1423"/>
    </row>
    <row r="81" spans="1:12" ht="15.75" customHeight="1">
      <c r="A81" s="78"/>
      <c r="B81" s="79"/>
      <c r="C81" s="80"/>
      <c r="D81" s="81"/>
      <c r="E81" s="82"/>
      <c r="F81" s="82"/>
      <c r="G81" s="81"/>
      <c r="H81" s="81"/>
      <c r="I81" s="81"/>
      <c r="J81" s="81"/>
      <c r="K81" s="1423"/>
      <c r="L81" s="1423"/>
    </row>
    <row r="82" spans="1:12" ht="15.75" customHeight="1">
      <c r="A82" s="78"/>
      <c r="B82" s="79"/>
      <c r="C82" s="80"/>
      <c r="D82" s="81"/>
      <c r="E82" s="82"/>
      <c r="F82" s="82"/>
      <c r="G82" s="81"/>
      <c r="H82" s="81"/>
      <c r="I82" s="81"/>
      <c r="J82" s="81"/>
      <c r="K82" s="1423"/>
      <c r="L82" s="1423"/>
    </row>
    <row r="83" spans="1:12" ht="15.75" customHeight="1">
      <c r="A83" s="78"/>
      <c r="B83" s="79"/>
      <c r="C83" s="80"/>
      <c r="D83" s="81"/>
      <c r="E83" s="82"/>
      <c r="F83" s="82"/>
      <c r="G83" s="81"/>
      <c r="H83" s="81"/>
      <c r="I83" s="81"/>
      <c r="J83" s="81"/>
      <c r="K83" s="1423"/>
      <c r="L83" s="1423"/>
    </row>
    <row r="84" spans="1:12" ht="15.75" customHeight="1">
      <c r="A84" s="78"/>
      <c r="B84" s="79"/>
      <c r="C84" s="80"/>
      <c r="D84" s="81"/>
      <c r="E84" s="82"/>
      <c r="F84" s="82"/>
      <c r="G84" s="81"/>
      <c r="H84" s="81"/>
      <c r="I84" s="81"/>
      <c r="J84" s="81"/>
      <c r="K84" s="1423"/>
      <c r="L84" s="1423"/>
    </row>
    <row r="85" spans="1:12" ht="15.75" customHeight="1">
      <c r="A85" s="78"/>
      <c r="B85" s="79"/>
      <c r="C85" s="80"/>
      <c r="D85" s="81"/>
      <c r="E85" s="82"/>
      <c r="F85" s="82"/>
      <c r="G85" s="81"/>
      <c r="H85" s="81"/>
      <c r="I85" s="81"/>
      <c r="J85" s="81"/>
      <c r="K85" s="1423"/>
      <c r="L85" s="1423"/>
    </row>
    <row r="86" spans="1:12" ht="15.75" customHeight="1">
      <c r="A86" s="78"/>
      <c r="B86" s="79"/>
      <c r="C86" s="80"/>
      <c r="D86" s="81"/>
      <c r="E86" s="82"/>
      <c r="F86" s="82"/>
      <c r="G86" s="81"/>
      <c r="H86" s="81"/>
      <c r="I86" s="81"/>
      <c r="J86" s="81"/>
      <c r="K86" s="1423"/>
      <c r="L86" s="1423"/>
    </row>
    <row r="87" spans="1:12" ht="15.75" customHeight="1">
      <c r="A87" s="78"/>
      <c r="B87" s="79"/>
      <c r="C87" s="80"/>
      <c r="D87" s="81"/>
      <c r="E87" s="82"/>
      <c r="F87" s="82"/>
      <c r="G87" s="81"/>
      <c r="H87" s="81"/>
      <c r="I87" s="81"/>
      <c r="J87" s="81"/>
      <c r="K87" s="1423"/>
      <c r="L87" s="1423"/>
    </row>
    <row r="88" spans="1:12" ht="15.75" customHeight="1">
      <c r="A88" s="78"/>
      <c r="B88" s="79"/>
      <c r="C88" s="80"/>
      <c r="D88" s="81"/>
      <c r="E88" s="82"/>
      <c r="F88" s="82"/>
      <c r="G88" s="81"/>
      <c r="H88" s="81"/>
      <c r="I88" s="81"/>
      <c r="J88" s="81"/>
      <c r="K88" s="1423"/>
      <c r="L88" s="1423"/>
    </row>
    <row r="89" spans="1:12" ht="15.75" customHeight="1">
      <c r="A89" s="78"/>
      <c r="B89" s="79"/>
      <c r="C89" s="80"/>
      <c r="D89" s="81"/>
      <c r="E89" s="82"/>
      <c r="F89" s="82"/>
      <c r="G89" s="81"/>
      <c r="H89" s="81"/>
      <c r="I89" s="81"/>
      <c r="J89" s="81"/>
      <c r="K89" s="1423"/>
      <c r="L89" s="1423"/>
    </row>
    <row r="90" spans="1:12" ht="15.75" customHeight="1">
      <c r="A90" s="78"/>
      <c r="B90" s="79"/>
      <c r="C90" s="80"/>
      <c r="D90" s="81"/>
      <c r="E90" s="82"/>
      <c r="F90" s="82"/>
      <c r="G90" s="81"/>
      <c r="H90" s="81"/>
      <c r="I90" s="81"/>
      <c r="J90" s="81"/>
      <c r="K90" s="1423"/>
      <c r="L90" s="1423"/>
    </row>
    <row r="91" spans="1:12" ht="15.75" customHeight="1">
      <c r="A91" s="78"/>
      <c r="B91" s="79"/>
      <c r="C91" s="80"/>
      <c r="D91" s="81"/>
      <c r="E91" s="82"/>
      <c r="F91" s="82"/>
      <c r="G91" s="81"/>
      <c r="H91" s="81"/>
      <c r="I91" s="81"/>
      <c r="J91" s="81"/>
      <c r="K91" s="1423"/>
      <c r="L91" s="1423"/>
    </row>
    <row r="92" spans="1:12" ht="15.75" customHeight="1">
      <c r="A92" s="78"/>
      <c r="B92" s="79"/>
      <c r="C92" s="80"/>
      <c r="D92" s="81"/>
      <c r="E92" s="82"/>
      <c r="F92" s="82"/>
      <c r="G92" s="81"/>
      <c r="H92" s="81"/>
      <c r="I92" s="81"/>
      <c r="J92" s="81"/>
      <c r="K92" s="1423"/>
      <c r="L92" s="1423"/>
    </row>
    <row r="93" spans="1:12" ht="15.75" customHeight="1">
      <c r="A93" s="78"/>
      <c r="B93" s="79"/>
      <c r="C93" s="80"/>
      <c r="D93" s="81"/>
      <c r="E93" s="82"/>
      <c r="F93" s="82"/>
      <c r="G93" s="81"/>
      <c r="H93" s="81"/>
      <c r="I93" s="81"/>
      <c r="J93" s="81"/>
      <c r="K93" s="1423"/>
      <c r="L93" s="1423"/>
    </row>
    <row r="94" spans="1:12" ht="15.75" customHeight="1">
      <c r="A94" s="78"/>
      <c r="B94" s="79"/>
      <c r="C94" s="80"/>
      <c r="D94" s="81"/>
      <c r="E94" s="82"/>
      <c r="F94" s="82"/>
      <c r="G94" s="81"/>
      <c r="H94" s="81"/>
      <c r="I94" s="81"/>
      <c r="J94" s="81"/>
      <c r="K94" s="1423"/>
      <c r="L94" s="1423"/>
    </row>
    <row r="95" spans="1:12" ht="15.75" customHeight="1">
      <c r="A95" s="78"/>
      <c r="B95" s="79"/>
      <c r="C95" s="80"/>
      <c r="D95" s="81"/>
      <c r="E95" s="82"/>
      <c r="F95" s="82"/>
      <c r="G95" s="81"/>
      <c r="H95" s="81"/>
      <c r="I95" s="81"/>
      <c r="J95" s="81"/>
      <c r="K95" s="1423"/>
      <c r="L95" s="1423"/>
    </row>
    <row r="96" spans="1:12" ht="15.75" customHeight="1">
      <c r="A96" s="78"/>
      <c r="B96" s="79"/>
      <c r="C96" s="80"/>
      <c r="D96" s="81"/>
      <c r="E96" s="82"/>
      <c r="F96" s="82"/>
      <c r="G96" s="81"/>
      <c r="H96" s="81"/>
      <c r="I96" s="81"/>
      <c r="J96" s="81"/>
      <c r="K96" s="1423"/>
      <c r="L96" s="1423"/>
    </row>
    <row r="97" spans="1:12" ht="15.75" customHeight="1">
      <c r="A97" s="78"/>
      <c r="B97" s="79"/>
      <c r="C97" s="80"/>
      <c r="D97" s="81"/>
      <c r="E97" s="82"/>
      <c r="F97" s="82"/>
      <c r="G97" s="81"/>
      <c r="H97" s="81"/>
      <c r="I97" s="81"/>
      <c r="J97" s="81"/>
      <c r="K97" s="1423"/>
      <c r="L97" s="1423"/>
    </row>
    <row r="98" spans="1:12" ht="15.75" customHeight="1">
      <c r="A98" s="78"/>
      <c r="B98" s="79"/>
      <c r="C98" s="80"/>
      <c r="D98" s="81"/>
      <c r="E98" s="82"/>
      <c r="F98" s="82"/>
      <c r="G98" s="81"/>
      <c r="H98" s="81"/>
      <c r="I98" s="81"/>
      <c r="J98" s="81"/>
      <c r="K98" s="1423"/>
      <c r="L98" s="1423"/>
    </row>
    <row r="99" spans="1:12" ht="15.75" customHeight="1">
      <c r="A99" s="78"/>
      <c r="B99" s="79"/>
      <c r="C99" s="80"/>
      <c r="D99" s="81"/>
      <c r="E99" s="82"/>
      <c r="F99" s="82"/>
      <c r="G99" s="81"/>
      <c r="H99" s="81"/>
      <c r="I99" s="81"/>
      <c r="J99" s="81"/>
      <c r="K99" s="1423"/>
      <c r="L99" s="1423"/>
    </row>
    <row r="100" spans="1:12" ht="15.75" customHeight="1">
      <c r="A100" s="78"/>
      <c r="B100" s="79"/>
      <c r="C100" s="80"/>
      <c r="D100" s="81"/>
      <c r="E100" s="82"/>
      <c r="F100" s="82"/>
      <c r="G100" s="81"/>
      <c r="H100" s="81"/>
      <c r="I100" s="81"/>
      <c r="J100" s="81"/>
      <c r="K100" s="1423"/>
      <c r="L100" s="1423"/>
    </row>
    <row r="101" spans="1:12" ht="15.75" customHeight="1">
      <c r="A101" s="78"/>
      <c r="B101" s="79"/>
      <c r="C101" s="80"/>
      <c r="D101" s="81"/>
      <c r="E101" s="82"/>
      <c r="F101" s="82"/>
      <c r="G101" s="81"/>
      <c r="H101" s="81"/>
      <c r="I101" s="81"/>
      <c r="J101" s="81"/>
      <c r="K101" s="1423"/>
      <c r="L101" s="1423"/>
    </row>
    <row r="102" spans="1:12" ht="15.75" customHeight="1">
      <c r="A102" s="78"/>
      <c r="B102" s="79"/>
      <c r="C102" s="80"/>
      <c r="D102" s="81"/>
      <c r="E102" s="82"/>
      <c r="F102" s="82"/>
      <c r="G102" s="81"/>
      <c r="H102" s="81"/>
      <c r="I102" s="81"/>
      <c r="J102" s="81"/>
      <c r="K102" s="1423"/>
      <c r="L102" s="1423"/>
    </row>
    <row r="103" spans="1:12" ht="15.75" customHeight="1">
      <c r="A103" s="78"/>
      <c r="B103" s="79"/>
      <c r="C103" s="80"/>
      <c r="D103" s="81"/>
      <c r="E103" s="82"/>
      <c r="F103" s="82"/>
      <c r="G103" s="81"/>
      <c r="H103" s="81"/>
      <c r="I103" s="81"/>
      <c r="J103" s="81"/>
      <c r="K103" s="1423"/>
      <c r="L103" s="1423"/>
    </row>
    <row r="104" spans="1:12" ht="15.75" customHeight="1">
      <c r="A104" s="78"/>
      <c r="B104" s="79"/>
      <c r="C104" s="80"/>
      <c r="D104" s="81"/>
      <c r="E104" s="82"/>
      <c r="F104" s="82"/>
      <c r="G104" s="81"/>
      <c r="H104" s="81"/>
      <c r="I104" s="81"/>
      <c r="J104" s="81"/>
      <c r="K104" s="1423"/>
      <c r="L104" s="1423"/>
    </row>
    <row r="105" spans="1:12" ht="15.75" customHeight="1">
      <c r="A105" s="78"/>
      <c r="B105" s="79"/>
      <c r="C105" s="80"/>
      <c r="D105" s="81"/>
      <c r="E105" s="82"/>
      <c r="F105" s="82"/>
      <c r="G105" s="81"/>
      <c r="H105" s="81"/>
      <c r="I105" s="81"/>
      <c r="J105" s="81"/>
      <c r="K105" s="1423"/>
      <c r="L105" s="1423"/>
    </row>
    <row r="106" spans="1:12" ht="15.75" customHeight="1">
      <c r="A106" s="78"/>
      <c r="B106" s="79"/>
      <c r="C106" s="80"/>
      <c r="D106" s="81"/>
      <c r="E106" s="82"/>
      <c r="F106" s="82"/>
      <c r="G106" s="81"/>
      <c r="H106" s="81"/>
      <c r="I106" s="81"/>
      <c r="J106" s="81"/>
      <c r="K106" s="1423"/>
      <c r="L106" s="1423"/>
    </row>
    <row r="107" spans="1:12" ht="15.75" customHeight="1">
      <c r="A107" s="78"/>
      <c r="B107" s="79"/>
      <c r="C107" s="80"/>
      <c r="D107" s="81"/>
      <c r="E107" s="82"/>
      <c r="F107" s="82"/>
      <c r="G107" s="81"/>
      <c r="H107" s="81"/>
      <c r="I107" s="81"/>
      <c r="J107" s="81"/>
      <c r="K107" s="1423"/>
      <c r="L107" s="1423"/>
    </row>
    <row r="108" spans="1:12" ht="15.75" customHeight="1">
      <c r="A108" s="78"/>
      <c r="B108" s="79"/>
      <c r="C108" s="80"/>
      <c r="D108" s="81"/>
      <c r="E108" s="82"/>
      <c r="F108" s="82"/>
      <c r="G108" s="81"/>
      <c r="H108" s="81"/>
      <c r="I108" s="81"/>
      <c r="J108" s="81"/>
      <c r="K108" s="1423"/>
      <c r="L108" s="1423"/>
    </row>
    <row r="109" spans="1:12" ht="15.75" customHeight="1">
      <c r="A109" s="78"/>
      <c r="B109" s="79"/>
      <c r="C109" s="80"/>
      <c r="D109" s="81"/>
      <c r="E109" s="82"/>
      <c r="F109" s="82"/>
      <c r="G109" s="81"/>
      <c r="H109" s="81"/>
      <c r="I109" s="81"/>
      <c r="J109" s="81"/>
      <c r="K109" s="1423"/>
      <c r="L109" s="1423"/>
    </row>
    <row r="110" spans="1:12" ht="15.75" customHeight="1">
      <c r="A110" s="78"/>
      <c r="B110" s="79"/>
      <c r="C110" s="80"/>
      <c r="D110" s="81"/>
      <c r="E110" s="82"/>
      <c r="F110" s="82"/>
      <c r="G110" s="81"/>
      <c r="H110" s="81"/>
      <c r="I110" s="81"/>
      <c r="J110" s="81"/>
      <c r="K110" s="1423"/>
      <c r="L110" s="1423"/>
    </row>
    <row r="111" spans="1:12" ht="15.75" customHeight="1">
      <c r="A111" s="78"/>
      <c r="B111" s="79"/>
      <c r="C111" s="80"/>
      <c r="D111" s="81"/>
      <c r="E111" s="82"/>
      <c r="F111" s="82"/>
      <c r="G111" s="81"/>
      <c r="H111" s="81"/>
      <c r="I111" s="81"/>
      <c r="J111" s="81"/>
      <c r="K111" s="1423"/>
      <c r="L111" s="1423"/>
    </row>
    <row r="112" spans="1:12" ht="15.75" customHeight="1">
      <c r="A112" s="78"/>
      <c r="B112" s="79"/>
      <c r="C112" s="80"/>
      <c r="D112" s="81"/>
      <c r="E112" s="82"/>
      <c r="F112" s="82"/>
      <c r="G112" s="81"/>
      <c r="H112" s="81"/>
      <c r="I112" s="81"/>
      <c r="J112" s="81"/>
      <c r="K112" s="1423"/>
      <c r="L112" s="1423"/>
    </row>
    <row r="113" spans="1:12" ht="15.75" customHeight="1">
      <c r="A113" s="78"/>
      <c r="B113" s="79"/>
      <c r="C113" s="80"/>
      <c r="D113" s="81"/>
      <c r="E113" s="82"/>
      <c r="F113" s="82"/>
      <c r="G113" s="81"/>
      <c r="H113" s="81"/>
      <c r="I113" s="81"/>
      <c r="J113" s="81"/>
      <c r="K113" s="1423"/>
      <c r="L113" s="1423"/>
    </row>
    <row r="114" spans="1:12" ht="15.75" customHeight="1">
      <c r="A114" s="78"/>
      <c r="B114" s="79"/>
      <c r="C114" s="80"/>
      <c r="D114" s="81"/>
      <c r="E114" s="82"/>
      <c r="F114" s="82"/>
      <c r="G114" s="81"/>
      <c r="H114" s="81"/>
      <c r="I114" s="81"/>
      <c r="J114" s="81"/>
      <c r="K114" s="1423"/>
      <c r="L114" s="1423"/>
    </row>
    <row r="115" spans="1:12" ht="15.75" customHeight="1">
      <c r="A115" s="78"/>
      <c r="B115" s="79"/>
      <c r="C115" s="80"/>
      <c r="D115" s="81"/>
      <c r="E115" s="82"/>
      <c r="F115" s="82"/>
      <c r="G115" s="81"/>
      <c r="H115" s="81"/>
      <c r="I115" s="81"/>
      <c r="J115" s="81"/>
      <c r="K115" s="1423"/>
      <c r="L115" s="1423"/>
    </row>
    <row r="116" spans="1:12" ht="15.75" customHeight="1">
      <c r="A116" s="78"/>
      <c r="B116" s="79"/>
      <c r="C116" s="80"/>
      <c r="D116" s="81"/>
      <c r="E116" s="82"/>
      <c r="F116" s="82"/>
      <c r="G116" s="81"/>
      <c r="H116" s="81"/>
      <c r="I116" s="81"/>
      <c r="J116" s="81"/>
      <c r="K116" s="1423"/>
      <c r="L116" s="1423"/>
    </row>
    <row r="117" spans="1:12" ht="15.75" customHeight="1">
      <c r="A117" s="78"/>
      <c r="B117" s="79"/>
      <c r="C117" s="80"/>
      <c r="D117" s="81"/>
      <c r="E117" s="82"/>
      <c r="F117" s="82"/>
      <c r="G117" s="81"/>
      <c r="H117" s="81"/>
      <c r="I117" s="81"/>
      <c r="J117" s="81"/>
      <c r="K117" s="1423"/>
      <c r="L117" s="1423"/>
    </row>
    <row r="118" spans="1:12" ht="15.75" customHeight="1">
      <c r="A118" s="78"/>
      <c r="B118" s="79"/>
      <c r="C118" s="80"/>
      <c r="D118" s="81"/>
      <c r="E118" s="82"/>
      <c r="F118" s="82"/>
      <c r="G118" s="81"/>
      <c r="H118" s="81"/>
      <c r="I118" s="81"/>
      <c r="J118" s="81"/>
      <c r="K118" s="1423"/>
      <c r="L118" s="1423"/>
    </row>
    <row r="119" spans="1:12" ht="15.75" customHeight="1">
      <c r="A119" s="78"/>
      <c r="B119" s="79"/>
      <c r="C119" s="80"/>
      <c r="D119" s="81"/>
      <c r="E119" s="82"/>
      <c r="F119" s="82"/>
      <c r="G119" s="81"/>
      <c r="H119" s="81"/>
      <c r="I119" s="81"/>
      <c r="J119" s="81"/>
      <c r="K119" s="1423"/>
      <c r="L119" s="1423"/>
    </row>
    <row r="120" spans="1:12" ht="15.75" customHeight="1">
      <c r="A120" s="78"/>
      <c r="B120" s="79"/>
      <c r="C120" s="80"/>
      <c r="D120" s="81"/>
      <c r="E120" s="82"/>
      <c r="F120" s="82"/>
      <c r="G120" s="81"/>
      <c r="H120" s="81"/>
      <c r="I120" s="81"/>
      <c r="J120" s="81"/>
      <c r="K120" s="1423"/>
      <c r="L120" s="1423"/>
    </row>
    <row r="121" spans="1:12" ht="15.75" customHeight="1">
      <c r="A121" s="78"/>
      <c r="B121" s="79"/>
      <c r="C121" s="80"/>
      <c r="D121" s="81"/>
      <c r="E121" s="82"/>
      <c r="F121" s="82"/>
      <c r="G121" s="81"/>
      <c r="H121" s="81"/>
      <c r="I121" s="81"/>
      <c r="J121" s="81"/>
      <c r="K121" s="1423"/>
      <c r="L121" s="1423"/>
    </row>
    <row r="122" spans="1:12" ht="15.75" customHeight="1">
      <c r="A122" s="78"/>
      <c r="B122" s="79"/>
      <c r="C122" s="80"/>
      <c r="D122" s="81"/>
      <c r="E122" s="82"/>
      <c r="F122" s="82"/>
      <c r="G122" s="81"/>
      <c r="H122" s="81"/>
      <c r="I122" s="81"/>
      <c r="J122" s="81"/>
      <c r="K122" s="1423"/>
      <c r="L122" s="1423"/>
    </row>
    <row r="123" spans="1:12" ht="15.75" customHeight="1">
      <c r="A123" s="78"/>
      <c r="B123" s="79"/>
      <c r="C123" s="80"/>
      <c r="D123" s="81"/>
      <c r="E123" s="82"/>
      <c r="F123" s="82"/>
      <c r="G123" s="81"/>
      <c r="H123" s="81"/>
      <c r="I123" s="81"/>
      <c r="J123" s="81"/>
      <c r="K123" s="1423"/>
      <c r="L123" s="1423"/>
    </row>
    <row r="124" spans="1:12" ht="15.75" customHeight="1">
      <c r="A124" s="78"/>
      <c r="B124" s="79"/>
      <c r="C124" s="80"/>
      <c r="D124" s="81"/>
      <c r="E124" s="82"/>
      <c r="F124" s="82"/>
      <c r="G124" s="81"/>
      <c r="H124" s="81"/>
      <c r="I124" s="81"/>
      <c r="J124" s="81"/>
      <c r="K124" s="1423"/>
      <c r="L124" s="1423"/>
    </row>
    <row r="125" spans="1:12" ht="15.75" customHeight="1">
      <c r="A125" s="78"/>
      <c r="B125" s="79"/>
      <c r="C125" s="80"/>
      <c r="D125" s="81"/>
      <c r="E125" s="82"/>
      <c r="F125" s="82"/>
      <c r="G125" s="81"/>
      <c r="H125" s="81"/>
      <c r="I125" s="81"/>
      <c r="J125" s="81"/>
      <c r="K125" s="1423"/>
      <c r="L125" s="1423"/>
    </row>
    <row r="126" spans="1:12" ht="15.75" customHeight="1">
      <c r="A126" s="78"/>
      <c r="B126" s="79"/>
      <c r="C126" s="80"/>
      <c r="D126" s="81"/>
      <c r="E126" s="82"/>
      <c r="F126" s="82"/>
      <c r="G126" s="81"/>
      <c r="H126" s="81"/>
      <c r="I126" s="81"/>
      <c r="J126" s="81"/>
      <c r="K126" s="1423"/>
      <c r="L126" s="1423"/>
    </row>
    <row r="127" spans="1:12" ht="15.75" customHeight="1">
      <c r="A127" s="78"/>
      <c r="B127" s="79"/>
      <c r="C127" s="80"/>
      <c r="D127" s="81"/>
      <c r="E127" s="82"/>
      <c r="F127" s="82"/>
      <c r="G127" s="81"/>
      <c r="H127" s="81"/>
      <c r="I127" s="81"/>
      <c r="J127" s="81"/>
      <c r="K127" s="1423"/>
      <c r="L127" s="1423"/>
    </row>
    <row r="128" spans="1:12" ht="15.75" customHeight="1">
      <c r="A128" s="78"/>
      <c r="B128" s="79"/>
      <c r="C128" s="80"/>
      <c r="D128" s="81"/>
      <c r="E128" s="82"/>
      <c r="F128" s="82"/>
      <c r="G128" s="81"/>
      <c r="H128" s="81"/>
      <c r="I128" s="81"/>
      <c r="J128" s="81"/>
      <c r="K128" s="1423"/>
      <c r="L128" s="1423"/>
    </row>
    <row r="129" spans="1:12" ht="15.75" customHeight="1">
      <c r="A129" s="78"/>
      <c r="B129" s="79"/>
      <c r="C129" s="80"/>
      <c r="D129" s="81"/>
      <c r="E129" s="82"/>
      <c r="F129" s="82"/>
      <c r="G129" s="81"/>
      <c r="H129" s="81"/>
      <c r="I129" s="81"/>
      <c r="J129" s="81"/>
      <c r="K129" s="1423"/>
      <c r="L129" s="1423"/>
    </row>
    <row r="130" spans="1:12" ht="15.75" customHeight="1">
      <c r="A130" s="78"/>
      <c r="B130" s="79"/>
      <c r="C130" s="80"/>
      <c r="D130" s="81"/>
      <c r="E130" s="82"/>
      <c r="F130" s="82"/>
      <c r="G130" s="81"/>
      <c r="H130" s="81"/>
      <c r="I130" s="81"/>
      <c r="J130" s="81"/>
      <c r="K130" s="1423"/>
      <c r="L130" s="1423"/>
    </row>
    <row r="131" spans="1:12" ht="15.75" customHeight="1">
      <c r="A131" s="78"/>
      <c r="B131" s="79"/>
      <c r="C131" s="80"/>
      <c r="D131" s="81"/>
      <c r="E131" s="82"/>
      <c r="F131" s="82"/>
      <c r="G131" s="81"/>
      <c r="H131" s="81"/>
      <c r="I131" s="81"/>
      <c r="J131" s="81"/>
      <c r="K131" s="1423"/>
      <c r="L131" s="1423"/>
    </row>
    <row r="132" spans="1:12" ht="15.75" customHeight="1">
      <c r="A132" s="78"/>
      <c r="B132" s="79"/>
      <c r="C132" s="80"/>
      <c r="D132" s="81"/>
      <c r="E132" s="82"/>
      <c r="F132" s="82"/>
      <c r="G132" s="81"/>
      <c r="H132" s="81"/>
      <c r="I132" s="81"/>
      <c r="J132" s="81"/>
      <c r="K132" s="1423"/>
      <c r="L132" s="1423"/>
    </row>
    <row r="133" spans="1:12" ht="15.75" customHeight="1">
      <c r="A133" s="78"/>
      <c r="B133" s="79"/>
      <c r="C133" s="80"/>
      <c r="D133" s="81"/>
      <c r="E133" s="82"/>
      <c r="F133" s="82"/>
      <c r="G133" s="81"/>
      <c r="H133" s="81"/>
      <c r="I133" s="81"/>
      <c r="J133" s="81"/>
      <c r="K133" s="1423"/>
      <c r="L133" s="1423"/>
    </row>
    <row r="134" spans="1:12" ht="15.75" customHeight="1">
      <c r="A134" s="78"/>
      <c r="B134" s="79"/>
      <c r="C134" s="80"/>
      <c r="D134" s="81"/>
      <c r="E134" s="82"/>
      <c r="F134" s="82"/>
      <c r="G134" s="81"/>
      <c r="H134" s="81"/>
      <c r="I134" s="81"/>
      <c r="J134" s="81"/>
      <c r="K134" s="1423"/>
      <c r="L134" s="1423"/>
    </row>
    <row r="135" spans="1:12" ht="15.75" customHeight="1">
      <c r="A135" s="78"/>
      <c r="B135" s="79"/>
      <c r="C135" s="80"/>
      <c r="D135" s="81"/>
      <c r="E135" s="82"/>
      <c r="F135" s="82"/>
      <c r="G135" s="81"/>
      <c r="H135" s="81"/>
      <c r="I135" s="81"/>
      <c r="J135" s="81"/>
      <c r="K135" s="1423"/>
      <c r="L135" s="1423"/>
    </row>
    <row r="136" spans="1:12" ht="15.75" customHeight="1">
      <c r="A136" s="78"/>
      <c r="B136" s="79"/>
      <c r="C136" s="80"/>
      <c r="D136" s="81"/>
      <c r="E136" s="82"/>
      <c r="F136" s="82"/>
      <c r="G136" s="81"/>
      <c r="H136" s="81"/>
      <c r="I136" s="81"/>
      <c r="J136" s="81"/>
      <c r="K136" s="1423"/>
      <c r="L136" s="1423"/>
    </row>
    <row r="137" spans="1:12" ht="15.75" customHeight="1">
      <c r="A137" s="78"/>
      <c r="B137" s="79"/>
      <c r="C137" s="80"/>
      <c r="D137" s="81"/>
      <c r="E137" s="82"/>
      <c r="F137" s="82"/>
      <c r="G137" s="81"/>
      <c r="H137" s="81"/>
      <c r="I137" s="81"/>
      <c r="J137" s="81"/>
      <c r="K137" s="1423"/>
      <c r="L137" s="1423"/>
    </row>
    <row r="138" spans="1:12" ht="15.75" customHeight="1">
      <c r="A138" s="78"/>
      <c r="B138" s="79"/>
      <c r="C138" s="80"/>
      <c r="D138" s="81"/>
      <c r="E138" s="82"/>
      <c r="F138" s="82"/>
      <c r="G138" s="81"/>
      <c r="H138" s="81"/>
      <c r="I138" s="81"/>
      <c r="J138" s="81"/>
      <c r="K138" s="1423"/>
      <c r="L138" s="1423"/>
    </row>
    <row r="139" spans="1:12" ht="15.75" customHeight="1">
      <c r="A139" s="78"/>
      <c r="B139" s="79"/>
      <c r="C139" s="80"/>
      <c r="D139" s="81"/>
      <c r="E139" s="82"/>
      <c r="F139" s="82"/>
      <c r="G139" s="81"/>
      <c r="H139" s="81"/>
      <c r="I139" s="81"/>
      <c r="J139" s="81"/>
      <c r="K139" s="1423"/>
      <c r="L139" s="1423"/>
    </row>
    <row r="140" spans="1:12" ht="15.75" customHeight="1">
      <c r="A140" s="78"/>
      <c r="B140" s="79"/>
      <c r="C140" s="80"/>
      <c r="D140" s="81"/>
      <c r="E140" s="82"/>
      <c r="F140" s="82"/>
      <c r="G140" s="81"/>
      <c r="H140" s="81"/>
      <c r="I140" s="81"/>
      <c r="J140" s="81"/>
      <c r="K140" s="1423"/>
      <c r="L140" s="1423"/>
    </row>
    <row r="141" spans="1:12" ht="15.75" customHeight="1">
      <c r="A141" s="78"/>
      <c r="B141" s="79"/>
      <c r="C141" s="80"/>
      <c r="D141" s="81"/>
      <c r="E141" s="82"/>
      <c r="F141" s="82"/>
      <c r="G141" s="81"/>
      <c r="H141" s="81"/>
      <c r="I141" s="81"/>
      <c r="J141" s="81"/>
      <c r="K141" s="1423"/>
      <c r="L141" s="1423"/>
    </row>
    <row r="142" spans="1:12" ht="15.75" customHeight="1">
      <c r="A142" s="78"/>
      <c r="B142" s="79"/>
      <c r="C142" s="80"/>
      <c r="D142" s="81"/>
      <c r="E142" s="82"/>
      <c r="F142" s="82"/>
      <c r="G142" s="81"/>
      <c r="H142" s="81"/>
      <c r="I142" s="81"/>
      <c r="J142" s="81"/>
      <c r="K142" s="1423"/>
      <c r="L142" s="1423"/>
    </row>
    <row r="143" spans="1:12" ht="15.75" customHeight="1">
      <c r="A143" s="78"/>
      <c r="B143" s="79"/>
      <c r="C143" s="80"/>
      <c r="D143" s="81"/>
      <c r="E143" s="82"/>
      <c r="F143" s="82"/>
      <c r="G143" s="81"/>
      <c r="H143" s="81"/>
      <c r="I143" s="81"/>
      <c r="J143" s="81"/>
      <c r="K143" s="1423"/>
      <c r="L143" s="1423"/>
    </row>
    <row r="144" spans="1:12" ht="15.75" customHeight="1">
      <c r="A144" s="78"/>
      <c r="B144" s="79"/>
      <c r="C144" s="80"/>
      <c r="D144" s="81"/>
      <c r="E144" s="82"/>
      <c r="F144" s="82"/>
      <c r="G144" s="81"/>
      <c r="H144" s="81"/>
      <c r="I144" s="81"/>
      <c r="J144" s="81"/>
      <c r="K144" s="1423"/>
      <c r="L144" s="1423"/>
    </row>
    <row r="145" spans="1:12" ht="15.75" customHeight="1">
      <c r="A145" s="78"/>
      <c r="B145" s="79"/>
      <c r="C145" s="80"/>
      <c r="D145" s="81"/>
      <c r="E145" s="82"/>
      <c r="F145" s="82"/>
      <c r="G145" s="81"/>
      <c r="H145" s="81"/>
      <c r="I145" s="81"/>
      <c r="J145" s="81"/>
      <c r="K145" s="1423"/>
      <c r="L145" s="1423"/>
    </row>
    <row r="146" spans="1:12" ht="15.75" customHeight="1">
      <c r="A146" s="78"/>
      <c r="B146" s="79"/>
      <c r="C146" s="80"/>
      <c r="D146" s="81"/>
      <c r="E146" s="82"/>
      <c r="F146" s="82"/>
      <c r="G146" s="81"/>
      <c r="H146" s="81"/>
      <c r="I146" s="81"/>
      <c r="J146" s="81"/>
      <c r="K146" s="1423"/>
      <c r="L146" s="1423"/>
    </row>
    <row r="147" spans="1:12" ht="15.75" customHeight="1">
      <c r="A147" s="78"/>
      <c r="B147" s="79"/>
      <c r="C147" s="80"/>
      <c r="D147" s="81"/>
      <c r="E147" s="82"/>
      <c r="F147" s="82"/>
      <c r="G147" s="81"/>
      <c r="H147" s="81"/>
      <c r="I147" s="81"/>
      <c r="J147" s="81"/>
      <c r="K147" s="1423"/>
      <c r="L147" s="1423"/>
    </row>
    <row r="148" spans="1:12" ht="15.75" customHeight="1">
      <c r="A148" s="78"/>
      <c r="B148" s="79"/>
      <c r="C148" s="80"/>
      <c r="D148" s="81"/>
      <c r="E148" s="82"/>
      <c r="F148" s="82"/>
      <c r="G148" s="81"/>
      <c r="H148" s="81"/>
      <c r="I148" s="81"/>
      <c r="J148" s="81"/>
      <c r="K148" s="1423"/>
      <c r="L148" s="1423"/>
    </row>
    <row r="149" spans="1:12" ht="15.75" customHeight="1">
      <c r="A149" s="78"/>
      <c r="B149" s="79"/>
      <c r="C149" s="80"/>
      <c r="D149" s="81"/>
      <c r="E149" s="82"/>
      <c r="F149" s="82"/>
      <c r="G149" s="81"/>
      <c r="H149" s="81"/>
      <c r="I149" s="81"/>
      <c r="J149" s="81"/>
      <c r="K149" s="1423"/>
      <c r="L149" s="1423"/>
    </row>
    <row r="150" spans="1:12" ht="15.75" customHeight="1">
      <c r="A150" s="78"/>
      <c r="B150" s="79"/>
      <c r="C150" s="80"/>
      <c r="D150" s="81"/>
      <c r="E150" s="82"/>
      <c r="F150" s="82"/>
      <c r="G150" s="81"/>
      <c r="H150" s="81"/>
      <c r="I150" s="81"/>
      <c r="J150" s="81"/>
      <c r="K150" s="1423"/>
      <c r="L150" s="1423"/>
    </row>
    <row r="151" spans="1:12" ht="15.75" customHeight="1">
      <c r="A151" s="78"/>
      <c r="B151" s="79"/>
      <c r="C151" s="80"/>
      <c r="D151" s="81"/>
      <c r="E151" s="82"/>
      <c r="F151" s="82"/>
      <c r="G151" s="81"/>
      <c r="H151" s="81"/>
      <c r="I151" s="81"/>
      <c r="J151" s="81"/>
      <c r="K151" s="1423"/>
      <c r="L151" s="1423"/>
    </row>
    <row r="152" spans="1:12" ht="15.75" customHeight="1">
      <c r="A152" s="78"/>
      <c r="B152" s="79"/>
      <c r="C152" s="80"/>
      <c r="D152" s="81"/>
      <c r="E152" s="82"/>
      <c r="F152" s="82"/>
      <c r="G152" s="81"/>
      <c r="H152" s="81"/>
      <c r="I152" s="81"/>
      <c r="J152" s="81"/>
      <c r="K152" s="1423"/>
      <c r="L152" s="1423"/>
    </row>
    <row r="153" spans="1:12" ht="15.75" customHeight="1">
      <c r="A153" s="78"/>
      <c r="B153" s="79"/>
      <c r="C153" s="80"/>
      <c r="D153" s="81"/>
      <c r="E153" s="82"/>
      <c r="F153" s="82"/>
      <c r="G153" s="81"/>
      <c r="H153" s="81"/>
      <c r="I153" s="81"/>
      <c r="J153" s="81"/>
      <c r="K153" s="1423"/>
      <c r="L153" s="1423"/>
    </row>
    <row r="154" spans="1:12" ht="15.75" customHeight="1">
      <c r="A154" s="78"/>
      <c r="B154" s="79"/>
      <c r="C154" s="80"/>
      <c r="D154" s="81"/>
      <c r="E154" s="82"/>
      <c r="F154" s="82"/>
      <c r="G154" s="81"/>
      <c r="H154" s="81"/>
      <c r="I154" s="81"/>
      <c r="J154" s="81"/>
      <c r="K154" s="1423"/>
      <c r="L154" s="1423"/>
    </row>
    <row r="155" spans="1:12" ht="15.75" customHeight="1">
      <c r="A155" s="78"/>
      <c r="B155" s="79"/>
      <c r="C155" s="80"/>
      <c r="D155" s="81"/>
      <c r="E155" s="82"/>
      <c r="F155" s="82"/>
      <c r="G155" s="81"/>
      <c r="H155" s="81"/>
      <c r="I155" s="81"/>
      <c r="J155" s="81"/>
      <c r="K155" s="1423"/>
      <c r="L155" s="1423"/>
    </row>
    <row r="156" spans="1:12" ht="15.75" customHeight="1">
      <c r="A156" s="78"/>
      <c r="B156" s="79"/>
      <c r="C156" s="80"/>
      <c r="D156" s="81"/>
      <c r="E156" s="82"/>
      <c r="F156" s="82"/>
      <c r="G156" s="81"/>
      <c r="H156" s="81"/>
      <c r="I156" s="81"/>
      <c r="J156" s="81"/>
      <c r="K156" s="1423"/>
      <c r="L156" s="1423"/>
    </row>
    <row r="157" spans="1:12" ht="15.75" customHeight="1">
      <c r="A157" s="78"/>
      <c r="B157" s="79"/>
      <c r="C157" s="80"/>
      <c r="D157" s="81"/>
      <c r="E157" s="82"/>
      <c r="F157" s="82"/>
      <c r="G157" s="81"/>
      <c r="H157" s="81"/>
      <c r="I157" s="81"/>
      <c r="J157" s="81"/>
      <c r="K157" s="1423"/>
      <c r="L157" s="1423"/>
    </row>
    <row r="158" spans="1:12" ht="15.75" customHeight="1">
      <c r="A158" s="78"/>
      <c r="B158" s="79"/>
      <c r="C158" s="80"/>
      <c r="D158" s="81"/>
      <c r="E158" s="82"/>
      <c r="F158" s="82"/>
      <c r="G158" s="81"/>
      <c r="H158" s="81"/>
      <c r="I158" s="81"/>
      <c r="J158" s="81"/>
      <c r="K158" s="1423"/>
      <c r="L158" s="1423"/>
    </row>
    <row r="159" spans="1:12" ht="15.75" customHeight="1">
      <c r="A159" s="78"/>
      <c r="B159" s="79"/>
      <c r="C159" s="80"/>
      <c r="D159" s="81"/>
      <c r="E159" s="82"/>
      <c r="F159" s="82"/>
      <c r="G159" s="81"/>
      <c r="H159" s="81"/>
      <c r="I159" s="81"/>
      <c r="J159" s="81"/>
      <c r="K159" s="1423"/>
      <c r="L159" s="1423"/>
    </row>
    <row r="160" spans="1:12" ht="15.75" customHeight="1">
      <c r="A160" s="78"/>
      <c r="B160" s="79"/>
      <c r="C160" s="80"/>
      <c r="D160" s="81"/>
      <c r="E160" s="82"/>
      <c r="F160" s="82"/>
      <c r="G160" s="81"/>
      <c r="H160" s="81"/>
      <c r="I160" s="81"/>
      <c r="J160" s="81"/>
      <c r="K160" s="1423"/>
      <c r="L160" s="1423"/>
    </row>
    <row r="161" spans="1:12" ht="15.75" customHeight="1">
      <c r="A161" s="78"/>
      <c r="B161" s="79"/>
      <c r="C161" s="80"/>
      <c r="D161" s="81"/>
      <c r="E161" s="82"/>
      <c r="F161" s="82"/>
      <c r="G161" s="81"/>
      <c r="H161" s="81"/>
      <c r="I161" s="81"/>
      <c r="J161" s="81"/>
      <c r="K161" s="1423"/>
      <c r="L161" s="1423"/>
    </row>
    <row r="162" spans="1:12" ht="15.75" customHeight="1">
      <c r="A162" s="78"/>
      <c r="B162" s="79"/>
      <c r="C162" s="80"/>
      <c r="D162" s="81"/>
      <c r="E162" s="82"/>
      <c r="F162" s="82"/>
      <c r="G162" s="81"/>
      <c r="H162" s="81"/>
      <c r="I162" s="81"/>
      <c r="J162" s="81"/>
      <c r="K162" s="1423"/>
      <c r="L162" s="1423"/>
    </row>
    <row r="163" spans="1:12" ht="15.75" customHeight="1">
      <c r="A163" s="78"/>
      <c r="B163" s="79"/>
      <c r="C163" s="80"/>
      <c r="D163" s="81"/>
      <c r="E163" s="82"/>
      <c r="F163" s="82"/>
      <c r="G163" s="81"/>
      <c r="H163" s="81"/>
      <c r="I163" s="81"/>
      <c r="J163" s="81"/>
      <c r="K163" s="1423"/>
      <c r="L163" s="1423"/>
    </row>
    <row r="164" spans="1:12" ht="15.75" customHeight="1">
      <c r="A164" s="78"/>
      <c r="B164" s="79"/>
      <c r="C164" s="80"/>
      <c r="D164" s="81"/>
      <c r="E164" s="82"/>
      <c r="F164" s="82"/>
      <c r="G164" s="81"/>
      <c r="H164" s="81"/>
      <c r="I164" s="81"/>
      <c r="J164" s="81"/>
      <c r="K164" s="1423"/>
      <c r="L164" s="1423"/>
    </row>
    <row r="165" spans="1:12" ht="15.75" customHeight="1">
      <c r="A165" s="78"/>
      <c r="B165" s="79"/>
      <c r="C165" s="80"/>
      <c r="D165" s="81"/>
      <c r="E165" s="82"/>
      <c r="F165" s="82"/>
      <c r="G165" s="81"/>
      <c r="H165" s="81"/>
      <c r="I165" s="81"/>
      <c r="J165" s="81"/>
      <c r="K165" s="1423"/>
      <c r="L165" s="1423"/>
    </row>
    <row r="166" spans="1:12" ht="15.75" customHeight="1">
      <c r="A166" s="78"/>
      <c r="B166" s="79"/>
      <c r="C166" s="80"/>
      <c r="D166" s="81"/>
      <c r="E166" s="82"/>
      <c r="F166" s="82"/>
      <c r="G166" s="81"/>
      <c r="H166" s="81"/>
      <c r="I166" s="81"/>
      <c r="J166" s="81"/>
      <c r="K166" s="1423"/>
      <c r="L166" s="1423"/>
    </row>
    <row r="167" spans="1:12" ht="15.75" customHeight="1">
      <c r="A167" s="78"/>
      <c r="B167" s="79"/>
      <c r="C167" s="80"/>
      <c r="D167" s="81"/>
      <c r="E167" s="82"/>
      <c r="F167" s="82"/>
      <c r="G167" s="81"/>
      <c r="H167" s="81"/>
      <c r="I167" s="81"/>
      <c r="J167" s="81"/>
      <c r="K167" s="1423"/>
      <c r="L167" s="1423"/>
    </row>
    <row r="168" spans="1:12" ht="15.75" customHeight="1">
      <c r="A168" s="78"/>
      <c r="B168" s="79"/>
      <c r="C168" s="80"/>
      <c r="D168" s="81"/>
      <c r="E168" s="82"/>
      <c r="F168" s="82"/>
      <c r="G168" s="81"/>
      <c r="H168" s="81"/>
      <c r="I168" s="81"/>
      <c r="J168" s="81"/>
      <c r="K168" s="1423"/>
      <c r="L168" s="1423"/>
    </row>
    <row r="169" spans="1:12" ht="15.75" customHeight="1">
      <c r="A169" s="78"/>
      <c r="B169" s="79"/>
      <c r="C169" s="80"/>
      <c r="D169" s="81"/>
      <c r="E169" s="82"/>
      <c r="F169" s="82"/>
      <c r="G169" s="81"/>
      <c r="H169" s="81"/>
      <c r="I169" s="81"/>
      <c r="J169" s="81"/>
      <c r="K169" s="1423"/>
      <c r="L169" s="1423"/>
    </row>
    <row r="170" spans="1:12" ht="15.75" customHeight="1">
      <c r="A170" s="78"/>
      <c r="B170" s="79"/>
      <c r="C170" s="80"/>
      <c r="D170" s="81"/>
      <c r="E170" s="82"/>
      <c r="F170" s="82"/>
      <c r="G170" s="81"/>
      <c r="H170" s="81"/>
      <c r="I170" s="81"/>
      <c r="J170" s="81"/>
      <c r="K170" s="1423"/>
      <c r="L170" s="1423"/>
    </row>
    <row r="171" spans="1:12" ht="15.75" customHeight="1">
      <c r="A171" s="78"/>
      <c r="B171" s="79"/>
      <c r="C171" s="80"/>
      <c r="D171" s="81"/>
      <c r="E171" s="82"/>
      <c r="F171" s="82"/>
      <c r="G171" s="81"/>
      <c r="H171" s="81"/>
      <c r="I171" s="81"/>
      <c r="J171" s="81"/>
      <c r="K171" s="1423"/>
      <c r="L171" s="1423"/>
    </row>
    <row r="172" spans="1:12" ht="15.75" customHeight="1">
      <c r="A172" s="78"/>
      <c r="B172" s="79"/>
      <c r="C172" s="80"/>
      <c r="D172" s="81"/>
      <c r="E172" s="82"/>
      <c r="F172" s="82"/>
      <c r="G172" s="81"/>
      <c r="H172" s="81"/>
      <c r="I172" s="81"/>
      <c r="J172" s="81"/>
      <c r="K172" s="1423"/>
      <c r="L172" s="1423"/>
    </row>
    <row r="173" spans="1:12" ht="15.75" customHeight="1">
      <c r="A173" s="78"/>
      <c r="B173" s="79"/>
      <c r="C173" s="80"/>
      <c r="D173" s="81"/>
      <c r="E173" s="82"/>
      <c r="F173" s="82"/>
      <c r="G173" s="81"/>
      <c r="H173" s="81"/>
      <c r="I173" s="81"/>
      <c r="J173" s="81"/>
      <c r="K173" s="1423"/>
      <c r="L173" s="1423"/>
    </row>
    <row r="174" spans="1:12" ht="15.75" customHeight="1">
      <c r="A174" s="78"/>
      <c r="B174" s="79"/>
      <c r="C174" s="80"/>
      <c r="D174" s="81"/>
      <c r="E174" s="82"/>
      <c r="F174" s="82"/>
      <c r="G174" s="81"/>
      <c r="H174" s="81"/>
      <c r="I174" s="81"/>
      <c r="J174" s="81"/>
      <c r="K174" s="1423"/>
      <c r="L174" s="1423"/>
    </row>
    <row r="175" spans="1:12" ht="15.75" customHeight="1">
      <c r="A175" s="78"/>
      <c r="B175" s="79"/>
      <c r="C175" s="80"/>
      <c r="D175" s="81"/>
      <c r="E175" s="82"/>
      <c r="F175" s="82"/>
      <c r="G175" s="81"/>
      <c r="H175" s="81"/>
      <c r="I175" s="81"/>
      <c r="J175" s="81"/>
      <c r="K175" s="1423"/>
      <c r="L175" s="1423"/>
    </row>
    <row r="176" spans="1:12" ht="15.75" customHeight="1">
      <c r="A176" s="78"/>
      <c r="B176" s="79"/>
      <c r="C176" s="80"/>
      <c r="D176" s="81"/>
      <c r="E176" s="82"/>
      <c r="F176" s="82"/>
      <c r="G176" s="81"/>
      <c r="H176" s="81"/>
      <c r="I176" s="81"/>
      <c r="J176" s="81"/>
      <c r="K176" s="1423"/>
      <c r="L176" s="1423"/>
    </row>
    <row r="177" spans="1:12" ht="15.75" customHeight="1">
      <c r="A177" s="78"/>
      <c r="B177" s="79"/>
      <c r="C177" s="80"/>
      <c r="D177" s="81"/>
      <c r="E177" s="82"/>
      <c r="F177" s="82"/>
      <c r="G177" s="81"/>
      <c r="H177" s="81"/>
      <c r="I177" s="81"/>
      <c r="J177" s="81"/>
      <c r="K177" s="1423"/>
      <c r="L177" s="1423"/>
    </row>
    <row r="178" spans="1:12" ht="15.75" customHeight="1">
      <c r="A178" s="78"/>
      <c r="B178" s="79"/>
      <c r="C178" s="80"/>
      <c r="D178" s="81"/>
      <c r="E178" s="82"/>
      <c r="F178" s="82"/>
      <c r="G178" s="81"/>
      <c r="H178" s="81"/>
      <c r="I178" s="81"/>
      <c r="J178" s="81"/>
      <c r="K178" s="1423"/>
      <c r="L178" s="1423"/>
    </row>
    <row r="179" spans="1:12" ht="15.75" customHeight="1">
      <c r="A179" s="78"/>
      <c r="B179" s="79"/>
      <c r="C179" s="80"/>
      <c r="D179" s="81"/>
      <c r="E179" s="82"/>
      <c r="F179" s="82"/>
      <c r="G179" s="81"/>
      <c r="H179" s="81"/>
      <c r="I179" s="81"/>
      <c r="J179" s="81"/>
      <c r="K179" s="1423"/>
      <c r="L179" s="1423"/>
    </row>
    <row r="180" spans="1:12" ht="15.75" customHeight="1">
      <c r="A180" s="78"/>
      <c r="B180" s="79"/>
      <c r="C180" s="80"/>
      <c r="D180" s="81"/>
      <c r="E180" s="82"/>
      <c r="F180" s="82"/>
      <c r="G180" s="81"/>
      <c r="H180" s="81"/>
      <c r="I180" s="81"/>
      <c r="J180" s="81"/>
      <c r="K180" s="1423"/>
      <c r="L180" s="1423"/>
    </row>
    <row r="181" spans="1:12" ht="15.75" customHeight="1">
      <c r="A181" s="78"/>
      <c r="B181" s="79"/>
      <c r="C181" s="80"/>
      <c r="D181" s="81"/>
      <c r="E181" s="82"/>
      <c r="F181" s="82"/>
      <c r="G181" s="81"/>
      <c r="H181" s="81"/>
      <c r="I181" s="81"/>
      <c r="J181" s="81"/>
      <c r="K181" s="1423"/>
      <c r="L181" s="1423"/>
    </row>
    <row r="182" spans="1:12" ht="15.75" customHeight="1">
      <c r="A182" s="78"/>
      <c r="B182" s="79"/>
      <c r="C182" s="80"/>
      <c r="D182" s="81"/>
      <c r="E182" s="82"/>
      <c r="F182" s="82"/>
      <c r="G182" s="81"/>
      <c r="H182" s="81"/>
      <c r="I182" s="81"/>
      <c r="J182" s="81"/>
      <c r="K182" s="1423"/>
      <c r="L182" s="1423"/>
    </row>
    <row r="183" spans="1:12" ht="15.75" customHeight="1">
      <c r="A183" s="78"/>
      <c r="B183" s="79"/>
      <c r="C183" s="80"/>
      <c r="D183" s="81"/>
      <c r="E183" s="82"/>
      <c r="F183" s="82"/>
      <c r="G183" s="81"/>
      <c r="H183" s="81"/>
      <c r="I183" s="81"/>
      <c r="J183" s="81"/>
      <c r="K183" s="1423"/>
      <c r="L183" s="1423"/>
    </row>
    <row r="184" spans="1:12" ht="15.75" customHeight="1">
      <c r="A184" s="78"/>
      <c r="B184" s="79"/>
      <c r="C184" s="80"/>
      <c r="D184" s="81"/>
      <c r="E184" s="82"/>
      <c r="F184" s="82"/>
      <c r="G184" s="81"/>
      <c r="H184" s="81"/>
      <c r="I184" s="81"/>
      <c r="J184" s="81"/>
      <c r="K184" s="1423"/>
      <c r="L184" s="1423"/>
    </row>
    <row r="185" spans="1:12" ht="15.75" customHeight="1">
      <c r="A185" s="78"/>
      <c r="B185" s="79"/>
      <c r="C185" s="80"/>
      <c r="D185" s="81"/>
      <c r="E185" s="82"/>
      <c r="F185" s="82"/>
      <c r="G185" s="81"/>
      <c r="H185" s="81"/>
      <c r="I185" s="81"/>
      <c r="J185" s="81"/>
      <c r="K185" s="1423"/>
      <c r="L185" s="1423"/>
    </row>
    <row r="186" spans="1:12" ht="15.75" customHeight="1">
      <c r="A186" s="78"/>
      <c r="B186" s="79"/>
      <c r="C186" s="80"/>
      <c r="D186" s="81"/>
      <c r="E186" s="82"/>
      <c r="F186" s="82"/>
      <c r="G186" s="81"/>
      <c r="H186" s="81"/>
      <c r="I186" s="81"/>
      <c r="J186" s="81"/>
      <c r="K186" s="1423"/>
      <c r="L186" s="1423"/>
    </row>
    <row r="187" spans="1:12" ht="15.75" customHeight="1">
      <c r="A187" s="78"/>
      <c r="B187" s="79"/>
      <c r="C187" s="80"/>
      <c r="D187" s="81"/>
      <c r="E187" s="82"/>
      <c r="F187" s="82"/>
      <c r="G187" s="81"/>
      <c r="H187" s="81"/>
      <c r="I187" s="81"/>
      <c r="J187" s="81"/>
      <c r="K187" s="1423"/>
      <c r="L187" s="1423"/>
    </row>
    <row r="188" spans="1:12" ht="15.75" customHeight="1">
      <c r="A188" s="78"/>
      <c r="B188" s="79"/>
      <c r="C188" s="80"/>
      <c r="D188" s="81"/>
      <c r="E188" s="82"/>
      <c r="F188" s="82"/>
      <c r="G188" s="81"/>
      <c r="H188" s="81"/>
      <c r="I188" s="81"/>
      <c r="J188" s="81"/>
      <c r="K188" s="1423"/>
      <c r="L188" s="1423"/>
    </row>
    <row r="189" spans="1:12" ht="15.75" customHeight="1">
      <c r="A189" s="78"/>
      <c r="B189" s="79"/>
      <c r="C189" s="80"/>
      <c r="D189" s="81"/>
      <c r="E189" s="82"/>
      <c r="F189" s="82"/>
      <c r="G189" s="81"/>
      <c r="H189" s="81"/>
      <c r="I189" s="81"/>
      <c r="J189" s="81"/>
      <c r="K189" s="1423"/>
      <c r="L189" s="1423"/>
    </row>
    <row r="190" spans="1:12" ht="15.75" customHeight="1">
      <c r="A190" s="78"/>
      <c r="B190" s="79"/>
      <c r="C190" s="80"/>
      <c r="D190" s="81"/>
      <c r="E190" s="82"/>
      <c r="F190" s="82"/>
      <c r="G190" s="81"/>
      <c r="H190" s="81"/>
      <c r="I190" s="81"/>
      <c r="J190" s="81"/>
      <c r="K190" s="1423"/>
      <c r="L190" s="1423"/>
    </row>
    <row r="191" spans="1:12" ht="15.75" customHeight="1">
      <c r="A191" s="78"/>
      <c r="B191" s="79"/>
      <c r="C191" s="80"/>
      <c r="D191" s="81"/>
      <c r="E191" s="82"/>
      <c r="F191" s="82"/>
      <c r="G191" s="81"/>
      <c r="H191" s="81"/>
      <c r="I191" s="81"/>
      <c r="J191" s="81"/>
      <c r="K191" s="1423"/>
      <c r="L191" s="1423"/>
    </row>
    <row r="192" spans="1:12" ht="15.75" customHeight="1">
      <c r="A192" s="78"/>
      <c r="B192" s="79"/>
      <c r="C192" s="80"/>
      <c r="D192" s="81"/>
      <c r="E192" s="82"/>
      <c r="F192" s="82"/>
      <c r="G192" s="81"/>
      <c r="H192" s="81"/>
      <c r="I192" s="81"/>
      <c r="J192" s="81"/>
      <c r="K192" s="1423"/>
      <c r="L192" s="1423"/>
    </row>
    <row r="193" spans="1:12" ht="15.75" customHeight="1">
      <c r="A193" s="78"/>
      <c r="B193" s="79"/>
      <c r="C193" s="80"/>
      <c r="D193" s="81"/>
      <c r="E193" s="82"/>
      <c r="F193" s="82"/>
      <c r="G193" s="81"/>
      <c r="H193" s="81"/>
      <c r="I193" s="81"/>
      <c r="J193" s="81"/>
      <c r="K193" s="1423"/>
      <c r="L193" s="1423"/>
    </row>
    <row r="194" spans="1:12" ht="15.75" customHeight="1">
      <c r="A194" s="78"/>
      <c r="B194" s="79"/>
      <c r="C194" s="80"/>
      <c r="D194" s="81"/>
      <c r="E194" s="82"/>
      <c r="F194" s="82"/>
      <c r="G194" s="81"/>
      <c r="H194" s="81"/>
      <c r="I194" s="81"/>
      <c r="J194" s="81"/>
      <c r="K194" s="1423"/>
      <c r="L194" s="1423"/>
    </row>
    <row r="195" spans="1:12" ht="15.75" customHeight="1">
      <c r="A195" s="78"/>
      <c r="B195" s="79"/>
      <c r="C195" s="80"/>
      <c r="D195" s="81"/>
      <c r="E195" s="82"/>
      <c r="F195" s="82"/>
      <c r="G195" s="81"/>
      <c r="H195" s="81"/>
      <c r="I195" s="81"/>
      <c r="J195" s="81"/>
      <c r="K195" s="1423"/>
      <c r="L195" s="1423"/>
    </row>
    <row r="196" spans="1:12" ht="15.75" customHeight="1">
      <c r="A196" s="78"/>
      <c r="B196" s="79"/>
      <c r="C196" s="80"/>
      <c r="D196" s="81"/>
      <c r="E196" s="82"/>
      <c r="F196" s="82"/>
      <c r="G196" s="81"/>
      <c r="H196" s="81"/>
      <c r="I196" s="81"/>
      <c r="J196" s="81"/>
      <c r="K196" s="1423"/>
      <c r="L196" s="1423"/>
    </row>
    <row r="197" spans="1:12" ht="15.75" customHeight="1">
      <c r="A197" s="78"/>
      <c r="B197" s="79"/>
      <c r="C197" s="80"/>
      <c r="D197" s="81"/>
      <c r="E197" s="82"/>
      <c r="F197" s="82"/>
      <c r="G197" s="81"/>
      <c r="H197" s="81"/>
      <c r="I197" s="81"/>
      <c r="J197" s="81"/>
      <c r="K197" s="1423"/>
      <c r="L197" s="1423"/>
    </row>
    <row r="198" spans="1:12" ht="15.75" customHeight="1">
      <c r="A198" s="78"/>
      <c r="B198" s="79"/>
      <c r="C198" s="80"/>
      <c r="D198" s="81"/>
      <c r="E198" s="82"/>
      <c r="F198" s="82"/>
      <c r="G198" s="81"/>
      <c r="H198" s="81"/>
      <c r="I198" s="81"/>
      <c r="J198" s="81"/>
      <c r="K198" s="1423"/>
      <c r="L198" s="1423"/>
    </row>
    <row r="199" spans="1:12" ht="15.75" customHeight="1">
      <c r="A199" s="78"/>
      <c r="B199" s="79"/>
      <c r="C199" s="80"/>
      <c r="D199" s="81"/>
      <c r="E199" s="82"/>
      <c r="F199" s="82"/>
      <c r="G199" s="81"/>
      <c r="H199" s="81"/>
      <c r="I199" s="81"/>
      <c r="J199" s="81"/>
      <c r="K199" s="1423"/>
      <c r="L199" s="1423"/>
    </row>
    <row r="200" spans="1:12" ht="15.75" customHeight="1">
      <c r="A200" s="78"/>
      <c r="B200" s="79"/>
      <c r="C200" s="80"/>
      <c r="D200" s="81"/>
      <c r="E200" s="82"/>
      <c r="F200" s="82"/>
      <c r="G200" s="81"/>
      <c r="H200" s="81"/>
      <c r="I200" s="81"/>
      <c r="J200" s="81"/>
      <c r="K200" s="1423"/>
      <c r="L200" s="1423"/>
    </row>
    <row r="201" spans="1:12" ht="15.75" customHeight="1">
      <c r="A201" s="78"/>
      <c r="B201" s="79"/>
      <c r="C201" s="80"/>
      <c r="D201" s="81"/>
      <c r="E201" s="82"/>
      <c r="F201" s="82"/>
      <c r="G201" s="81"/>
      <c r="H201" s="81"/>
      <c r="I201" s="81"/>
      <c r="J201" s="81"/>
      <c r="K201" s="1423"/>
      <c r="L201" s="1423"/>
    </row>
    <row r="202" spans="1:12" ht="15.75" customHeight="1">
      <c r="A202" s="78"/>
      <c r="B202" s="79"/>
      <c r="C202" s="80"/>
      <c r="D202" s="81"/>
      <c r="E202" s="82"/>
      <c r="F202" s="82"/>
      <c r="G202" s="81"/>
      <c r="H202" s="81"/>
      <c r="I202" s="81"/>
      <c r="J202" s="81"/>
      <c r="K202" s="1423"/>
      <c r="L202" s="1423"/>
    </row>
    <row r="203" spans="1:12" ht="15.75" customHeight="1">
      <c r="A203" s="78"/>
      <c r="B203" s="79"/>
      <c r="C203" s="80"/>
      <c r="D203" s="81"/>
      <c r="E203" s="82"/>
      <c r="F203" s="82"/>
      <c r="G203" s="81"/>
      <c r="H203" s="81"/>
      <c r="I203" s="81"/>
      <c r="J203" s="81"/>
      <c r="K203" s="1423"/>
      <c r="L203" s="1423"/>
    </row>
    <row r="204" spans="1:12" ht="15.75" customHeight="1">
      <c r="A204" s="78"/>
      <c r="B204" s="79"/>
      <c r="C204" s="80"/>
      <c r="D204" s="81"/>
      <c r="E204" s="82"/>
      <c r="F204" s="82"/>
      <c r="G204" s="81"/>
      <c r="H204" s="81"/>
      <c r="I204" s="81"/>
      <c r="J204" s="81"/>
      <c r="K204" s="1423"/>
      <c r="L204" s="1423"/>
    </row>
    <row r="205" spans="1:12" ht="15.75" customHeight="1">
      <c r="A205" s="78"/>
      <c r="B205" s="79"/>
      <c r="C205" s="80"/>
      <c r="D205" s="81"/>
      <c r="E205" s="82"/>
      <c r="F205" s="82"/>
      <c r="G205" s="81"/>
      <c r="H205" s="81"/>
      <c r="I205" s="81"/>
      <c r="J205" s="81"/>
      <c r="K205" s="1423"/>
      <c r="L205" s="1423"/>
    </row>
    <row r="206" spans="1:12" ht="15.75" customHeight="1">
      <c r="A206" s="78"/>
      <c r="B206" s="79"/>
      <c r="C206" s="80"/>
      <c r="D206" s="81"/>
      <c r="E206" s="82"/>
      <c r="F206" s="82"/>
      <c r="G206" s="81"/>
      <c r="H206" s="81"/>
      <c r="I206" s="81"/>
      <c r="J206" s="81"/>
      <c r="K206" s="1423"/>
      <c r="L206" s="1423"/>
    </row>
    <row r="207" spans="1:12" ht="15.75" customHeight="1">
      <c r="A207" s="78"/>
      <c r="B207" s="79"/>
      <c r="C207" s="80"/>
      <c r="D207" s="81"/>
      <c r="E207" s="82"/>
      <c r="F207" s="82"/>
      <c r="G207" s="81"/>
      <c r="H207" s="81"/>
      <c r="I207" s="81"/>
      <c r="J207" s="81"/>
      <c r="K207" s="1423"/>
      <c r="L207" s="1423"/>
    </row>
    <row r="208" spans="1:12" ht="15.75" customHeight="1">
      <c r="A208" s="78"/>
      <c r="B208" s="79"/>
      <c r="C208" s="80"/>
      <c r="D208" s="81"/>
      <c r="E208" s="82"/>
      <c r="F208" s="82"/>
      <c r="G208" s="81"/>
      <c r="H208" s="81"/>
      <c r="I208" s="81"/>
      <c r="J208" s="81"/>
      <c r="K208" s="1423"/>
      <c r="L208" s="1423"/>
    </row>
    <row r="209" spans="1:12" ht="15.75" customHeight="1">
      <c r="A209" s="78"/>
      <c r="B209" s="79"/>
      <c r="C209" s="80"/>
      <c r="D209" s="81"/>
      <c r="E209" s="82"/>
      <c r="F209" s="82"/>
      <c r="G209" s="81"/>
      <c r="H209" s="81"/>
      <c r="I209" s="81"/>
      <c r="J209" s="81"/>
      <c r="K209" s="1423"/>
      <c r="L209" s="1423"/>
    </row>
    <row r="210" spans="1:12" ht="15.75" customHeight="1">
      <c r="A210" s="78"/>
      <c r="B210" s="79"/>
      <c r="C210" s="80"/>
      <c r="D210" s="81"/>
      <c r="E210" s="82"/>
      <c r="F210" s="82"/>
      <c r="G210" s="81"/>
      <c r="H210" s="81"/>
      <c r="I210" s="81"/>
      <c r="J210" s="81"/>
      <c r="K210" s="1423"/>
      <c r="L210" s="1423"/>
    </row>
    <row r="211" spans="1:12" ht="15.75" customHeight="1">
      <c r="A211" s="78"/>
      <c r="B211" s="79"/>
      <c r="C211" s="80"/>
      <c r="D211" s="81"/>
      <c r="E211" s="82"/>
      <c r="F211" s="82"/>
      <c r="G211" s="81"/>
      <c r="H211" s="81"/>
      <c r="I211" s="81"/>
      <c r="J211" s="81"/>
      <c r="K211" s="1423"/>
      <c r="L211" s="1423"/>
    </row>
    <row r="212" spans="1:12" ht="15.75" customHeight="1">
      <c r="A212" s="78"/>
      <c r="B212" s="79"/>
      <c r="C212" s="80"/>
      <c r="D212" s="81"/>
      <c r="E212" s="82"/>
      <c r="F212" s="82"/>
      <c r="G212" s="81"/>
      <c r="H212" s="81"/>
      <c r="I212" s="81"/>
      <c r="J212" s="81"/>
      <c r="K212" s="1423"/>
      <c r="L212" s="1423"/>
    </row>
    <row r="213" spans="1:12" ht="15.75" customHeight="1">
      <c r="A213" s="78"/>
      <c r="B213" s="79"/>
      <c r="C213" s="80"/>
      <c r="D213" s="81"/>
      <c r="E213" s="82"/>
      <c r="F213" s="82"/>
      <c r="G213" s="81"/>
      <c r="H213" s="81"/>
      <c r="I213" s="81"/>
      <c r="J213" s="81"/>
      <c r="K213" s="1423"/>
      <c r="L213" s="1423"/>
    </row>
    <row r="214" spans="1:12" ht="15.75" customHeight="1">
      <c r="A214" s="78"/>
      <c r="B214" s="79"/>
      <c r="C214" s="80"/>
      <c r="D214" s="81"/>
      <c r="E214" s="82"/>
      <c r="F214" s="82"/>
      <c r="G214" s="81"/>
      <c r="H214" s="81"/>
      <c r="I214" s="81"/>
      <c r="J214" s="81"/>
      <c r="K214" s="1423"/>
      <c r="L214" s="1423"/>
    </row>
    <row r="215" spans="1:12" ht="15.75" customHeight="1">
      <c r="A215" s="78"/>
      <c r="B215" s="79"/>
      <c r="C215" s="80"/>
      <c r="D215" s="81"/>
      <c r="E215" s="82"/>
      <c r="F215" s="82"/>
      <c r="G215" s="81"/>
      <c r="H215" s="81"/>
      <c r="I215" s="81"/>
      <c r="J215" s="81"/>
      <c r="K215" s="1423"/>
      <c r="L215" s="1423"/>
    </row>
    <row r="216" spans="1:12" ht="15.75" customHeight="1">
      <c r="A216" s="78"/>
      <c r="B216" s="79"/>
      <c r="C216" s="80"/>
      <c r="D216" s="81"/>
      <c r="E216" s="82"/>
      <c r="F216" s="82"/>
      <c r="G216" s="81"/>
      <c r="H216" s="81"/>
      <c r="I216" s="81"/>
      <c r="J216" s="81"/>
      <c r="K216" s="1423"/>
      <c r="L216" s="1423"/>
    </row>
    <row r="217" spans="1:12" ht="15.75" customHeight="1">
      <c r="A217" s="78"/>
      <c r="B217" s="79"/>
      <c r="C217" s="80"/>
      <c r="D217" s="81"/>
      <c r="E217" s="82"/>
      <c r="F217" s="82"/>
      <c r="G217" s="81"/>
      <c r="H217" s="81"/>
      <c r="I217" s="81"/>
      <c r="J217" s="81"/>
      <c r="K217" s="1423"/>
      <c r="L217" s="1423"/>
    </row>
    <row r="218" spans="1:12" ht="15.75" customHeight="1">
      <c r="A218" s="78"/>
      <c r="B218" s="79"/>
      <c r="C218" s="80"/>
      <c r="D218" s="81"/>
      <c r="E218" s="82"/>
      <c r="F218" s="82"/>
      <c r="G218" s="81"/>
      <c r="H218" s="81"/>
      <c r="I218" s="81"/>
      <c r="J218" s="81"/>
      <c r="K218" s="1423"/>
      <c r="L218" s="1423"/>
    </row>
    <row r="219" spans="1:12" ht="15.75" customHeight="1">
      <c r="A219" s="78"/>
      <c r="B219" s="79"/>
      <c r="C219" s="80"/>
      <c r="D219" s="81"/>
      <c r="E219" s="82"/>
      <c r="F219" s="82"/>
      <c r="G219" s="81"/>
      <c r="H219" s="81"/>
      <c r="I219" s="81"/>
      <c r="J219" s="81"/>
      <c r="K219" s="1423"/>
      <c r="L219" s="1423"/>
    </row>
    <row r="220" spans="1:12" ht="15.75" customHeight="1">
      <c r="A220" s="78"/>
      <c r="B220" s="79"/>
      <c r="C220" s="80"/>
      <c r="D220" s="81"/>
      <c r="E220" s="82"/>
      <c r="F220" s="82"/>
      <c r="G220" s="81"/>
      <c r="H220" s="81"/>
      <c r="I220" s="81"/>
      <c r="J220" s="81"/>
      <c r="K220" s="1423"/>
      <c r="L220" s="1423"/>
    </row>
    <row r="221" spans="1:12" ht="15.75" customHeight="1">
      <c r="A221" s="78"/>
      <c r="B221" s="79"/>
      <c r="C221" s="80"/>
      <c r="D221" s="81"/>
      <c r="E221" s="82"/>
      <c r="F221" s="82"/>
      <c r="G221" s="81"/>
      <c r="H221" s="81"/>
      <c r="I221" s="81"/>
      <c r="J221" s="81"/>
      <c r="K221" s="1423"/>
      <c r="L221" s="1423"/>
    </row>
    <row r="222" spans="1:12" ht="15.75" customHeight="1">
      <c r="A222" s="78"/>
      <c r="B222" s="79"/>
      <c r="C222" s="80"/>
      <c r="D222" s="81"/>
      <c r="E222" s="82"/>
      <c r="F222" s="82"/>
      <c r="G222" s="81"/>
      <c r="H222" s="81"/>
      <c r="I222" s="81"/>
      <c r="J222" s="81"/>
      <c r="K222" s="1423"/>
      <c r="L222" s="1423"/>
    </row>
    <row r="223" spans="1:12" ht="15.75" customHeight="1">
      <c r="A223" s="78"/>
      <c r="B223" s="79"/>
      <c r="C223" s="80"/>
      <c r="D223" s="81"/>
      <c r="E223" s="82"/>
      <c r="F223" s="82"/>
      <c r="G223" s="81"/>
      <c r="H223" s="81"/>
      <c r="I223" s="81"/>
      <c r="J223" s="81"/>
      <c r="K223" s="1423"/>
      <c r="L223" s="1423"/>
    </row>
    <row r="224" spans="1:12" ht="15.75" customHeight="1">
      <c r="A224" s="78"/>
      <c r="B224" s="79"/>
      <c r="C224" s="80"/>
      <c r="D224" s="81"/>
      <c r="E224" s="82"/>
      <c r="F224" s="82"/>
      <c r="G224" s="81"/>
      <c r="H224" s="81"/>
      <c r="I224" s="81"/>
      <c r="J224" s="81"/>
      <c r="K224" s="1423"/>
      <c r="L224" s="1423"/>
    </row>
    <row r="225" spans="1:12" ht="15.75" customHeight="1">
      <c r="A225" s="78"/>
      <c r="B225" s="79"/>
      <c r="C225" s="80"/>
      <c r="D225" s="81"/>
      <c r="E225" s="82"/>
      <c r="F225" s="82"/>
      <c r="G225" s="81"/>
      <c r="H225" s="81"/>
      <c r="I225" s="81"/>
      <c r="J225" s="81"/>
      <c r="K225" s="1423"/>
      <c r="L225" s="1423"/>
    </row>
    <row r="226" spans="1:12" ht="15.75" customHeight="1">
      <c r="A226" s="78"/>
      <c r="B226" s="79"/>
      <c r="C226" s="80"/>
      <c r="D226" s="81"/>
      <c r="E226" s="82"/>
      <c r="F226" s="82"/>
      <c r="G226" s="81"/>
      <c r="H226" s="81"/>
      <c r="I226" s="81"/>
      <c r="J226" s="81"/>
      <c r="K226" s="1423"/>
      <c r="L226" s="1423"/>
    </row>
    <row r="227" spans="1:12" ht="15.75" customHeight="1">
      <c r="A227" s="78"/>
      <c r="B227" s="79"/>
      <c r="C227" s="80"/>
      <c r="D227" s="81"/>
      <c r="E227" s="82"/>
      <c r="F227" s="82"/>
      <c r="G227" s="81"/>
      <c r="H227" s="81"/>
      <c r="I227" s="81"/>
      <c r="J227" s="81"/>
      <c r="K227" s="1423"/>
      <c r="L227" s="1423"/>
    </row>
    <row r="228" spans="1:12" ht="15.75" customHeight="1">
      <c r="A228" s="78"/>
      <c r="B228" s="79"/>
      <c r="C228" s="80"/>
      <c r="D228" s="81"/>
      <c r="E228" s="82"/>
      <c r="F228" s="82"/>
      <c r="G228" s="81"/>
      <c r="H228" s="81"/>
      <c r="I228" s="81"/>
      <c r="J228" s="81"/>
      <c r="K228" s="1423"/>
      <c r="L228" s="1423"/>
    </row>
    <row r="229" spans="1:12" ht="15.75" customHeight="1">
      <c r="A229" s="78"/>
      <c r="B229" s="79"/>
      <c r="C229" s="80"/>
      <c r="D229" s="81"/>
      <c r="E229" s="82"/>
      <c r="F229" s="82"/>
      <c r="G229" s="81"/>
      <c r="H229" s="81"/>
      <c r="I229" s="81"/>
      <c r="J229" s="81"/>
      <c r="K229" s="1423"/>
      <c r="L229" s="1423"/>
    </row>
    <row r="230" spans="1:12" ht="15.75" customHeight="1">
      <c r="A230" s="78"/>
      <c r="B230" s="79"/>
      <c r="C230" s="80"/>
      <c r="D230" s="81"/>
      <c r="E230" s="82"/>
      <c r="F230" s="82"/>
      <c r="G230" s="81"/>
      <c r="H230" s="81"/>
      <c r="I230" s="81"/>
      <c r="J230" s="81"/>
      <c r="K230" s="1423"/>
      <c r="L230" s="1423"/>
    </row>
    <row r="231" spans="1:12" ht="15.75" customHeight="1">
      <c r="A231" s="78"/>
      <c r="B231" s="79"/>
      <c r="C231" s="80"/>
      <c r="D231" s="81"/>
      <c r="E231" s="82"/>
      <c r="F231" s="82"/>
      <c r="G231" s="81"/>
      <c r="H231" s="81"/>
      <c r="I231" s="81"/>
      <c r="J231" s="81"/>
      <c r="K231" s="1423"/>
      <c r="L231" s="1423"/>
    </row>
    <row r="232" spans="1:12" ht="15.75" customHeight="1">
      <c r="A232" s="78"/>
      <c r="B232" s="79"/>
      <c r="C232" s="80"/>
      <c r="D232" s="81"/>
      <c r="E232" s="82"/>
      <c r="F232" s="82"/>
      <c r="G232" s="81"/>
      <c r="H232" s="81"/>
      <c r="I232" s="81"/>
      <c r="J232" s="81"/>
      <c r="K232" s="1423"/>
      <c r="L232" s="1423"/>
    </row>
    <row r="233" spans="1:12" ht="15.75" customHeight="1">
      <c r="A233" s="78"/>
      <c r="B233" s="79"/>
      <c r="C233" s="80"/>
      <c r="D233" s="81"/>
      <c r="E233" s="82"/>
      <c r="F233" s="82"/>
      <c r="G233" s="81"/>
      <c r="H233" s="81"/>
      <c r="I233" s="81"/>
      <c r="J233" s="81"/>
      <c r="K233" s="1423"/>
      <c r="L233" s="1423"/>
    </row>
    <row r="234" spans="1:12" ht="15.75" customHeight="1"/>
    <row r="235" spans="1:12" ht="15.75" customHeight="1"/>
    <row r="236" spans="1:12" ht="15.75" customHeight="1"/>
    <row r="237" spans="1:12" ht="15.75" customHeight="1"/>
    <row r="238" spans="1:12" ht="15.75" customHeight="1"/>
    <row r="239" spans="1:12" ht="15.75" customHeight="1"/>
    <row r="240" spans="1:12"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sheetData>
  <mergeCells count="10">
    <mergeCell ref="A8:L8"/>
    <mergeCell ref="A9:L9"/>
    <mergeCell ref="A10:L10"/>
    <mergeCell ref="A11:L11"/>
    <mergeCell ref="A33:L33"/>
    <mergeCell ref="A2:L2"/>
    <mergeCell ref="A4:L4"/>
    <mergeCell ref="A5:L5"/>
    <mergeCell ref="A6:L6"/>
    <mergeCell ref="A7:L7"/>
  </mergeCells>
  <hyperlinks>
    <hyperlink ref="F14" r:id="rId1" display="https://eventsdesign.ro/srcuc/" xr:uid="{3EA13609-937E-412B-8C75-98CF55ECC4F2}"/>
    <hyperlink ref="H14" r:id="rId2" xr:uid="{248FFC0F-147E-4B3A-93CB-99C8FA802F69}"/>
    <hyperlink ref="F15" r:id="rId3" location="/Contributors" xr:uid="{07A6D2FA-0085-420F-97BD-F24D5CAA04F9}"/>
    <hyperlink ref="H15" r:id="rId4" location="/Agenda" xr:uid="{E4A6FF2D-30C1-453B-A10C-11D7CC822679}"/>
    <hyperlink ref="F16" r:id="rId5" xr:uid="{F37E433A-2B54-49A9-AEB4-72F2CDE0A989}"/>
    <hyperlink ref="H16" r:id="rId6" xr:uid="{77432AC2-71BB-4593-BD96-20EEBFD4129C}"/>
    <hyperlink ref="F18" r:id="rId7" xr:uid="{7FA38EB8-931F-4BB8-B702-A4451F834F96}"/>
    <hyperlink ref="F19" r:id="rId8" display="https://eventsdesign.ro/srcuc/" xr:uid="{2C637CD5-AA5F-4EF8-A80A-24FF4C0459DD}"/>
    <hyperlink ref="H19" r:id="rId9" xr:uid="{DECBB2DA-4A26-407D-A751-43592925BE1A}"/>
    <hyperlink ref="F20" r:id="rId10" location="/Contributors" xr:uid="{0F582F3D-E39A-4868-B6D7-A1D97E1D1A50}"/>
    <hyperlink ref="H20" r:id="rId11" location="/Agenda" xr:uid="{9DE020AF-3D1C-44F4-A2E9-3FCF6BFC6817}"/>
    <hyperlink ref="F21" r:id="rId12" xr:uid="{0E1A6B45-4C58-4455-B3B8-5ED514FF8009}"/>
    <hyperlink ref="H21" r:id="rId13" xr:uid="{3C8EE793-B4CA-41AA-A54E-0718375A6885}"/>
    <hyperlink ref="F23" r:id="rId14" xr:uid="{AE9C5296-6715-449A-8648-EA387C9CA755}"/>
  </hyperlink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sheetPr>
  <dimension ref="A1:Y1000"/>
  <sheetViews>
    <sheetView topLeftCell="A7" workbookViewId="0">
      <selection activeCell="J10" sqref="J10"/>
    </sheetView>
  </sheetViews>
  <sheetFormatPr defaultColWidth="14.44140625" defaultRowHeight="15" customHeight="1"/>
  <cols>
    <col min="1" max="1" width="23.6640625" customWidth="1"/>
    <col min="2" max="2" width="20.88671875" customWidth="1"/>
    <col min="3" max="3" width="10.44140625" customWidth="1"/>
    <col min="4" max="4" width="15" customWidth="1"/>
    <col min="5" max="5" width="26.44140625" customWidth="1"/>
    <col min="6" max="8" width="9.109375" customWidth="1"/>
    <col min="9" max="9" width="10.44140625" customWidth="1"/>
    <col min="10" max="14" width="8.88671875" customWidth="1"/>
    <col min="15" max="25" width="8" customWidth="1"/>
  </cols>
  <sheetData>
    <row r="1" spans="1:25" ht="14.4">
      <c r="A1" s="1"/>
      <c r="B1" s="2"/>
      <c r="C1" s="2"/>
      <c r="D1" s="3"/>
      <c r="E1" s="3"/>
      <c r="F1" s="3"/>
      <c r="G1" s="3"/>
      <c r="H1" s="3"/>
      <c r="I1" s="3"/>
    </row>
    <row r="2" spans="1:25" ht="35.25" customHeight="1">
      <c r="A2" s="2329" t="s">
        <v>120</v>
      </c>
      <c r="B2" s="2325"/>
      <c r="C2" s="2325"/>
      <c r="D2" s="2325"/>
      <c r="E2" s="2325"/>
      <c r="F2" s="2325"/>
      <c r="G2" s="2325"/>
      <c r="H2" s="2325"/>
      <c r="I2" s="2326"/>
      <c r="J2" s="19"/>
      <c r="K2" s="19"/>
      <c r="L2" s="19"/>
      <c r="M2" s="19"/>
      <c r="N2" s="19"/>
      <c r="O2" s="19"/>
      <c r="P2" s="19"/>
      <c r="Q2" s="19"/>
      <c r="R2" s="19"/>
      <c r="S2" s="19"/>
      <c r="T2" s="19"/>
      <c r="U2" s="19"/>
      <c r="V2" s="19"/>
      <c r="W2" s="19"/>
      <c r="X2" s="19"/>
      <c r="Y2" s="19"/>
    </row>
    <row r="3" spans="1:25" ht="14.4">
      <c r="A3" s="7"/>
      <c r="B3" s="8"/>
      <c r="C3" s="8"/>
      <c r="D3" s="7"/>
      <c r="E3" s="7"/>
      <c r="F3" s="31"/>
      <c r="G3" s="31"/>
      <c r="H3" s="31"/>
      <c r="I3" s="31"/>
      <c r="J3" s="19"/>
      <c r="K3" s="19"/>
      <c r="L3" s="19"/>
      <c r="M3" s="19"/>
      <c r="N3" s="19"/>
      <c r="O3" s="19"/>
      <c r="P3" s="19"/>
      <c r="Q3" s="19"/>
      <c r="R3" s="19"/>
      <c r="S3" s="19"/>
      <c r="T3" s="19"/>
      <c r="U3" s="19"/>
      <c r="V3" s="19"/>
      <c r="W3" s="19"/>
      <c r="X3" s="19"/>
      <c r="Y3" s="19"/>
    </row>
    <row r="4" spans="1:25" ht="14.4">
      <c r="A4" s="2334" t="s">
        <v>121</v>
      </c>
      <c r="B4" s="2325"/>
      <c r="C4" s="2325"/>
      <c r="D4" s="2325"/>
      <c r="E4" s="2325"/>
      <c r="F4" s="2325"/>
      <c r="G4" s="2325"/>
      <c r="H4" s="2325"/>
      <c r="I4" s="2326"/>
      <c r="J4" s="19"/>
      <c r="K4" s="19"/>
      <c r="L4" s="19"/>
      <c r="M4" s="19"/>
      <c r="N4" s="19"/>
      <c r="O4" s="19"/>
      <c r="P4" s="19"/>
      <c r="Q4" s="19"/>
      <c r="R4" s="19"/>
      <c r="S4" s="19"/>
      <c r="T4" s="19"/>
      <c r="U4" s="19"/>
      <c r="V4" s="19"/>
      <c r="W4" s="19"/>
      <c r="X4" s="19"/>
      <c r="Y4" s="19"/>
    </row>
    <row r="5" spans="1:25" ht="26.25" customHeight="1">
      <c r="A5" s="2324" t="s">
        <v>122</v>
      </c>
      <c r="B5" s="2325"/>
      <c r="C5" s="2325"/>
      <c r="D5" s="2325"/>
      <c r="E5" s="2325"/>
      <c r="F5" s="2325"/>
      <c r="G5" s="2325"/>
      <c r="H5" s="2325"/>
      <c r="I5" s="2326"/>
      <c r="J5" s="19"/>
      <c r="K5" s="19"/>
      <c r="L5" s="19"/>
      <c r="M5" s="19"/>
      <c r="N5" s="19"/>
      <c r="O5" s="19"/>
      <c r="P5" s="19"/>
      <c r="Q5" s="19"/>
      <c r="R5" s="19"/>
      <c r="S5" s="19"/>
      <c r="T5" s="19"/>
      <c r="U5" s="19"/>
      <c r="V5" s="19"/>
      <c r="W5" s="19"/>
      <c r="X5" s="19"/>
      <c r="Y5" s="19"/>
    </row>
    <row r="6" spans="1:25" ht="27" customHeight="1">
      <c r="A6" s="2324" t="s">
        <v>123</v>
      </c>
      <c r="B6" s="2325"/>
      <c r="C6" s="2325"/>
      <c r="D6" s="2325"/>
      <c r="E6" s="2325"/>
      <c r="F6" s="2325"/>
      <c r="G6" s="2325"/>
      <c r="H6" s="2325"/>
      <c r="I6" s="2326"/>
      <c r="J6" s="19"/>
      <c r="K6" s="19"/>
      <c r="L6" s="19"/>
      <c r="M6" s="19"/>
      <c r="N6" s="19"/>
      <c r="O6" s="19"/>
      <c r="P6" s="19"/>
      <c r="Q6" s="19"/>
      <c r="R6" s="19"/>
      <c r="S6" s="19"/>
      <c r="T6" s="19"/>
      <c r="U6" s="19"/>
      <c r="V6" s="19"/>
      <c r="W6" s="19"/>
      <c r="X6" s="19"/>
      <c r="Y6" s="19"/>
    </row>
    <row r="7" spans="1:25" ht="26.25" customHeight="1">
      <c r="A7" s="2353" t="s">
        <v>124</v>
      </c>
      <c r="B7" s="2325"/>
      <c r="C7" s="2325"/>
      <c r="D7" s="2325"/>
      <c r="E7" s="2325"/>
      <c r="F7" s="2325"/>
      <c r="G7" s="2325"/>
      <c r="H7" s="2325"/>
      <c r="I7" s="2326"/>
      <c r="N7" s="77"/>
    </row>
    <row r="8" spans="1:25" ht="69" customHeight="1">
      <c r="A8" s="2353" t="s">
        <v>125</v>
      </c>
      <c r="B8" s="2325"/>
      <c r="C8" s="2325"/>
      <c r="D8" s="2325"/>
      <c r="E8" s="2325"/>
      <c r="F8" s="2325"/>
      <c r="G8" s="2325"/>
      <c r="H8" s="2325"/>
      <c r="I8" s="2326"/>
    </row>
    <row r="9" spans="1:25" ht="30.75" customHeight="1">
      <c r="A9" s="7"/>
      <c r="B9" s="8"/>
      <c r="C9" s="8"/>
      <c r="D9" s="7"/>
      <c r="E9" s="7"/>
      <c r="F9" s="7"/>
      <c r="G9" s="7"/>
      <c r="H9" s="31"/>
      <c r="I9" s="31"/>
    </row>
    <row r="10" spans="1:25" ht="78" customHeight="1">
      <c r="A10" s="11" t="s">
        <v>126</v>
      </c>
      <c r="B10" s="9" t="s">
        <v>127</v>
      </c>
      <c r="C10" s="10" t="s">
        <v>85</v>
      </c>
      <c r="D10" s="9" t="s">
        <v>128</v>
      </c>
      <c r="E10" s="20" t="s">
        <v>54</v>
      </c>
      <c r="F10" s="20" t="s">
        <v>55</v>
      </c>
      <c r="G10" s="20" t="s">
        <v>56</v>
      </c>
      <c r="H10" s="11" t="s">
        <v>71</v>
      </c>
      <c r="I10" s="11" t="s">
        <v>57</v>
      </c>
      <c r="J10" s="138" t="s">
        <v>393</v>
      </c>
      <c r="K10" s="19"/>
      <c r="L10" s="19"/>
      <c r="M10" s="19"/>
      <c r="N10" s="19"/>
      <c r="O10" s="19"/>
      <c r="P10" s="19"/>
      <c r="Q10" s="19"/>
      <c r="R10" s="19"/>
      <c r="S10" s="19"/>
      <c r="T10" s="19"/>
      <c r="U10" s="19"/>
      <c r="V10" s="19"/>
      <c r="W10" s="19"/>
      <c r="X10" s="19"/>
      <c r="Y10" s="19"/>
    </row>
    <row r="11" spans="1:25" ht="14.4">
      <c r="A11" s="12"/>
      <c r="B11" s="12"/>
      <c r="C11" s="21"/>
      <c r="D11" s="12"/>
      <c r="E11" s="21"/>
      <c r="F11" s="21"/>
      <c r="G11" s="21"/>
      <c r="H11" s="58"/>
      <c r="I11" s="139"/>
      <c r="J11" s="140"/>
    </row>
    <row r="12" spans="1:25" ht="14.4">
      <c r="A12" s="12"/>
      <c r="B12" s="12"/>
      <c r="C12" s="71"/>
      <c r="D12" s="12"/>
      <c r="E12" s="21"/>
      <c r="F12" s="21"/>
      <c r="G12" s="21"/>
      <c r="H12" s="58"/>
      <c r="I12" s="139"/>
      <c r="J12" s="140"/>
    </row>
    <row r="13" spans="1:25" ht="14.4">
      <c r="A13" s="12"/>
      <c r="B13" s="12"/>
      <c r="C13" s="21"/>
      <c r="D13" s="12"/>
      <c r="E13" s="21"/>
      <c r="F13" s="21"/>
      <c r="G13" s="21"/>
      <c r="H13" s="58"/>
      <c r="I13" s="139"/>
      <c r="J13" s="140"/>
    </row>
    <row r="14" spans="1:25" ht="14.4">
      <c r="A14" s="12"/>
      <c r="B14" s="12"/>
      <c r="C14" s="21"/>
      <c r="D14" s="12"/>
      <c r="E14" s="21"/>
      <c r="F14" s="21"/>
      <c r="G14" s="21"/>
      <c r="H14" s="58"/>
      <c r="I14" s="139"/>
      <c r="J14" s="140"/>
    </row>
    <row r="15" spans="1:25" ht="14.4">
      <c r="A15" s="12"/>
      <c r="B15" s="12"/>
      <c r="C15" s="21"/>
      <c r="D15" s="12"/>
      <c r="E15" s="21"/>
      <c r="F15" s="21"/>
      <c r="G15" s="21"/>
      <c r="H15" s="58"/>
      <c r="I15" s="139"/>
      <c r="J15" s="140"/>
    </row>
    <row r="16" spans="1:25" ht="14.4">
      <c r="A16" s="12"/>
      <c r="B16" s="12"/>
      <c r="C16" s="21"/>
      <c r="D16" s="12"/>
      <c r="E16" s="21"/>
      <c r="F16" s="21"/>
      <c r="G16" s="21"/>
      <c r="H16" s="58"/>
      <c r="I16" s="139"/>
      <c r="J16" s="140"/>
    </row>
    <row r="17" spans="1:9" ht="14.4">
      <c r="A17" s="29" t="s">
        <v>58</v>
      </c>
      <c r="B17" s="29"/>
      <c r="C17" s="2"/>
      <c r="D17" s="3"/>
      <c r="E17" s="3"/>
      <c r="F17" s="3"/>
      <c r="G17" s="3"/>
      <c r="H17" s="72"/>
      <c r="I17" s="49">
        <f>SUM(I11:I16)</f>
        <v>0</v>
      </c>
    </row>
    <row r="18" spans="1:9" ht="14.4">
      <c r="A18" s="76"/>
      <c r="B18" s="2"/>
      <c r="C18" s="2"/>
      <c r="D18" s="2"/>
      <c r="E18" s="3"/>
      <c r="F18" s="3"/>
      <c r="G18" s="3"/>
      <c r="H18" s="3"/>
      <c r="I18" s="3"/>
    </row>
    <row r="19" spans="1:9" ht="14.4">
      <c r="A19" s="2320" t="s">
        <v>59</v>
      </c>
      <c r="B19" s="2328"/>
      <c r="C19" s="2328"/>
      <c r="D19" s="2328"/>
      <c r="E19" s="2328"/>
      <c r="F19" s="2328"/>
      <c r="G19" s="2328"/>
      <c r="H19" s="2328"/>
      <c r="I19" s="2328"/>
    </row>
    <row r="20" spans="1:9" ht="15.75" customHeight="1">
      <c r="A20" s="1"/>
      <c r="B20" s="2"/>
      <c r="C20" s="2"/>
      <c r="D20" s="3"/>
      <c r="E20" s="3"/>
      <c r="F20" s="3"/>
      <c r="G20" s="3"/>
      <c r="H20" s="3"/>
      <c r="I20" s="3"/>
    </row>
    <row r="21" spans="1:9" ht="15.75" customHeight="1">
      <c r="A21" s="1"/>
      <c r="B21" s="2"/>
      <c r="C21" s="2"/>
      <c r="D21" s="3"/>
      <c r="E21" s="3"/>
      <c r="F21" s="3"/>
      <c r="G21" s="3"/>
      <c r="H21" s="3"/>
      <c r="I21" s="3"/>
    </row>
    <row r="22" spans="1:9" ht="15.75" customHeight="1">
      <c r="A22" s="1"/>
      <c r="B22" s="2"/>
      <c r="C22" s="2"/>
      <c r="D22" s="3"/>
      <c r="E22" s="3"/>
      <c r="F22" s="3"/>
      <c r="G22" s="3"/>
      <c r="H22" s="3"/>
      <c r="I22" s="3"/>
    </row>
    <row r="23" spans="1:9" ht="15.75" customHeight="1">
      <c r="A23" s="1"/>
      <c r="B23" s="2"/>
      <c r="C23" s="2"/>
      <c r="D23" s="3"/>
      <c r="E23" s="3"/>
      <c r="F23" s="3"/>
      <c r="G23" s="3"/>
      <c r="H23" s="3"/>
      <c r="I23" s="3"/>
    </row>
    <row r="24" spans="1:9" ht="15.75" customHeight="1">
      <c r="A24" s="1"/>
      <c r="B24" s="2"/>
      <c r="C24" s="2"/>
      <c r="D24" s="3"/>
      <c r="E24" s="3"/>
      <c r="F24" s="3"/>
      <c r="G24" s="3"/>
      <c r="H24" s="3"/>
      <c r="I24" s="3"/>
    </row>
    <row r="25" spans="1:9" ht="15.75" customHeight="1">
      <c r="A25" s="1"/>
      <c r="B25" s="2"/>
      <c r="C25" s="2"/>
      <c r="D25" s="3"/>
      <c r="E25" s="3"/>
      <c r="F25" s="3"/>
      <c r="G25" s="3"/>
      <c r="H25" s="3"/>
      <c r="I25" s="3"/>
    </row>
    <row r="26" spans="1:9" ht="15.75" customHeight="1">
      <c r="A26" s="1"/>
      <c r="B26" s="2"/>
      <c r="C26" s="2"/>
      <c r="D26" s="3"/>
      <c r="E26" s="3"/>
      <c r="F26" s="3"/>
      <c r="G26" s="3"/>
      <c r="H26" s="3"/>
      <c r="I26" s="3"/>
    </row>
    <row r="27" spans="1:9" ht="15.75" customHeight="1">
      <c r="A27" s="1"/>
      <c r="B27" s="2"/>
      <c r="C27" s="2"/>
      <c r="D27" s="3"/>
      <c r="E27" s="3"/>
      <c r="F27" s="3"/>
      <c r="G27" s="3"/>
      <c r="H27" s="3"/>
      <c r="I27" s="3"/>
    </row>
    <row r="28" spans="1:9" ht="15.75" customHeight="1">
      <c r="A28" s="1"/>
      <c r="B28" s="2"/>
      <c r="C28" s="2"/>
      <c r="D28" s="3"/>
      <c r="E28" s="3"/>
      <c r="F28" s="3"/>
      <c r="G28" s="3"/>
      <c r="H28" s="3"/>
      <c r="I28" s="3"/>
    </row>
    <row r="29" spans="1:9" ht="15.75" customHeight="1">
      <c r="A29" s="1"/>
      <c r="B29" s="2"/>
      <c r="C29" s="2"/>
      <c r="D29" s="3"/>
      <c r="E29" s="3"/>
      <c r="F29" s="3"/>
      <c r="G29" s="3"/>
      <c r="H29" s="3"/>
      <c r="I29" s="3"/>
    </row>
    <row r="30" spans="1:9" ht="15.75" customHeight="1">
      <c r="A30" s="1"/>
      <c r="B30" s="2"/>
      <c r="C30" s="2"/>
      <c r="D30" s="3"/>
      <c r="E30" s="3"/>
      <c r="F30" s="3"/>
      <c r="G30" s="3"/>
      <c r="H30" s="3"/>
      <c r="I30" s="3"/>
    </row>
    <row r="31" spans="1:9" ht="15.75" customHeight="1">
      <c r="A31" s="1"/>
      <c r="B31" s="2"/>
      <c r="C31" s="2"/>
      <c r="D31" s="3"/>
      <c r="E31" s="3"/>
      <c r="F31" s="3"/>
      <c r="G31" s="3"/>
      <c r="H31" s="3"/>
      <c r="I31" s="3"/>
    </row>
    <row r="32" spans="1:9" ht="15.75" customHeight="1">
      <c r="A32" s="1"/>
      <c r="B32" s="2"/>
      <c r="C32" s="2"/>
      <c r="D32" s="3"/>
      <c r="E32" s="3"/>
      <c r="F32" s="3"/>
      <c r="G32" s="3"/>
      <c r="H32" s="3"/>
      <c r="I32" s="3"/>
    </row>
    <row r="33" spans="1:9" ht="15.75" customHeight="1">
      <c r="A33" s="1"/>
      <c r="B33" s="2"/>
      <c r="C33" s="2"/>
      <c r="D33" s="3"/>
      <c r="E33" s="3"/>
      <c r="F33" s="3"/>
      <c r="G33" s="3"/>
      <c r="H33" s="3"/>
      <c r="I33" s="3"/>
    </row>
    <row r="34" spans="1:9" ht="15.75" customHeight="1">
      <c r="A34" s="1"/>
      <c r="B34" s="2"/>
      <c r="C34" s="2"/>
      <c r="D34" s="3"/>
      <c r="E34" s="3"/>
      <c r="F34" s="3"/>
      <c r="G34" s="3"/>
      <c r="H34" s="3"/>
      <c r="I34" s="3"/>
    </row>
    <row r="35" spans="1:9" ht="15.75" customHeight="1">
      <c r="A35" s="1"/>
      <c r="B35" s="2"/>
      <c r="C35" s="2"/>
      <c r="D35" s="3"/>
      <c r="E35" s="3"/>
      <c r="F35" s="3"/>
      <c r="G35" s="3"/>
      <c r="H35" s="3"/>
      <c r="I35" s="3"/>
    </row>
    <row r="36" spans="1:9" ht="15.75" customHeight="1">
      <c r="A36" s="1"/>
      <c r="B36" s="2"/>
      <c r="C36" s="2"/>
      <c r="D36" s="3"/>
      <c r="E36" s="3"/>
      <c r="F36" s="3"/>
      <c r="G36" s="3"/>
      <c r="H36" s="3"/>
      <c r="I36" s="3"/>
    </row>
    <row r="37" spans="1:9" ht="15.75" customHeight="1">
      <c r="A37" s="1"/>
      <c r="B37" s="2"/>
      <c r="C37" s="2"/>
      <c r="D37" s="3"/>
      <c r="E37" s="3"/>
      <c r="F37" s="3"/>
      <c r="G37" s="3"/>
      <c r="H37" s="3"/>
      <c r="I37" s="3"/>
    </row>
    <row r="38" spans="1:9" ht="15.75" customHeight="1">
      <c r="A38" s="1"/>
      <c r="B38" s="2"/>
      <c r="C38" s="2"/>
      <c r="D38" s="3"/>
      <c r="E38" s="3"/>
      <c r="F38" s="3"/>
      <c r="G38" s="3"/>
      <c r="H38" s="3"/>
      <c r="I38" s="3"/>
    </row>
    <row r="39" spans="1:9" ht="15.75" customHeight="1">
      <c r="A39" s="1"/>
      <c r="B39" s="2"/>
      <c r="C39" s="2"/>
      <c r="D39" s="3"/>
      <c r="E39" s="3"/>
      <c r="F39" s="3"/>
      <c r="G39" s="3"/>
      <c r="H39" s="3"/>
      <c r="I39" s="3"/>
    </row>
    <row r="40" spans="1:9" ht="15.75" customHeight="1">
      <c r="A40" s="1"/>
      <c r="B40" s="2"/>
      <c r="C40" s="2"/>
      <c r="D40" s="3"/>
      <c r="E40" s="3"/>
      <c r="F40" s="3"/>
      <c r="G40" s="3"/>
      <c r="H40" s="3"/>
      <c r="I40" s="3"/>
    </row>
    <row r="41" spans="1:9" ht="15.75" customHeight="1">
      <c r="A41" s="1"/>
      <c r="B41" s="2"/>
      <c r="C41" s="2"/>
      <c r="D41" s="3"/>
      <c r="E41" s="3"/>
      <c r="F41" s="3"/>
      <c r="G41" s="3"/>
      <c r="H41" s="3"/>
      <c r="I41" s="3"/>
    </row>
    <row r="42" spans="1:9" ht="15.75" customHeight="1">
      <c r="A42" s="1"/>
      <c r="B42" s="2"/>
      <c r="C42" s="2"/>
      <c r="D42" s="3"/>
      <c r="E42" s="3"/>
      <c r="F42" s="3"/>
      <c r="G42" s="3"/>
      <c r="H42" s="3"/>
      <c r="I42" s="3"/>
    </row>
    <row r="43" spans="1:9" ht="15.75" customHeight="1">
      <c r="A43" s="1"/>
      <c r="B43" s="2"/>
      <c r="C43" s="2"/>
      <c r="D43" s="3"/>
      <c r="E43" s="3"/>
      <c r="F43" s="3"/>
      <c r="G43" s="3"/>
      <c r="H43" s="3"/>
      <c r="I43" s="3"/>
    </row>
    <row r="44" spans="1:9" ht="15.75" customHeight="1">
      <c r="A44" s="1"/>
      <c r="B44" s="2"/>
      <c r="C44" s="2"/>
      <c r="D44" s="3"/>
      <c r="E44" s="3"/>
      <c r="F44" s="3"/>
      <c r="G44" s="3"/>
      <c r="H44" s="3"/>
      <c r="I44" s="3"/>
    </row>
    <row r="45" spans="1:9" ht="15.75" customHeight="1">
      <c r="A45" s="1"/>
      <c r="B45" s="2"/>
      <c r="C45" s="2"/>
      <c r="D45" s="3"/>
      <c r="E45" s="3"/>
      <c r="F45" s="3"/>
      <c r="G45" s="3"/>
      <c r="H45" s="3"/>
      <c r="I45" s="3"/>
    </row>
    <row r="46" spans="1:9" ht="15.75" customHeight="1">
      <c r="A46" s="1"/>
      <c r="B46" s="2"/>
      <c r="C46" s="2"/>
      <c r="D46" s="3"/>
      <c r="E46" s="3"/>
      <c r="F46" s="3"/>
      <c r="G46" s="3"/>
      <c r="H46" s="3"/>
      <c r="I46" s="3"/>
    </row>
    <row r="47" spans="1:9" ht="15.75" customHeight="1">
      <c r="A47" s="1"/>
      <c r="B47" s="2"/>
      <c r="C47" s="2"/>
      <c r="D47" s="3"/>
      <c r="E47" s="3"/>
      <c r="F47" s="3"/>
      <c r="G47" s="3"/>
      <c r="H47" s="3"/>
      <c r="I47" s="3"/>
    </row>
    <row r="48" spans="1:9" ht="15.75" customHeight="1">
      <c r="A48" s="1"/>
      <c r="B48" s="2"/>
      <c r="C48" s="2"/>
      <c r="D48" s="3"/>
      <c r="E48" s="3"/>
      <c r="F48" s="3"/>
      <c r="G48" s="3"/>
      <c r="H48" s="3"/>
      <c r="I48" s="3"/>
    </row>
    <row r="49" spans="1:9" ht="15.75" customHeight="1">
      <c r="A49" s="1"/>
      <c r="B49" s="2"/>
      <c r="C49" s="2"/>
      <c r="D49" s="3"/>
      <c r="E49" s="3"/>
      <c r="F49" s="3"/>
      <c r="G49" s="3"/>
      <c r="H49" s="3"/>
      <c r="I49" s="3"/>
    </row>
    <row r="50" spans="1:9" ht="15.75" customHeight="1">
      <c r="A50" s="1"/>
      <c r="B50" s="2"/>
      <c r="C50" s="2"/>
      <c r="D50" s="3"/>
      <c r="E50" s="3"/>
      <c r="F50" s="3"/>
      <c r="G50" s="3"/>
      <c r="H50" s="3"/>
      <c r="I50" s="3"/>
    </row>
    <row r="51" spans="1:9" ht="15.75" customHeight="1">
      <c r="A51" s="1"/>
      <c r="B51" s="2"/>
      <c r="C51" s="2"/>
      <c r="D51" s="3"/>
      <c r="E51" s="3"/>
      <c r="F51" s="3"/>
      <c r="G51" s="3"/>
      <c r="H51" s="3"/>
      <c r="I51" s="3"/>
    </row>
    <row r="52" spans="1:9" ht="15.75" customHeight="1">
      <c r="A52" s="1"/>
      <c r="B52" s="2"/>
      <c r="C52" s="2"/>
      <c r="D52" s="3"/>
      <c r="E52" s="3"/>
      <c r="F52" s="3"/>
      <c r="G52" s="3"/>
      <c r="H52" s="3"/>
      <c r="I52" s="3"/>
    </row>
    <row r="53" spans="1:9" ht="15.75" customHeight="1">
      <c r="A53" s="1"/>
      <c r="B53" s="2"/>
      <c r="C53" s="2"/>
      <c r="D53" s="3"/>
      <c r="E53" s="3"/>
      <c r="F53" s="3"/>
      <c r="G53" s="3"/>
      <c r="H53" s="3"/>
      <c r="I53" s="3"/>
    </row>
    <row r="54" spans="1:9" ht="15.75" customHeight="1">
      <c r="A54" s="1"/>
      <c r="B54" s="2"/>
      <c r="C54" s="2"/>
      <c r="D54" s="3"/>
      <c r="E54" s="3"/>
      <c r="F54" s="3"/>
      <c r="G54" s="3"/>
      <c r="H54" s="3"/>
      <c r="I54" s="3"/>
    </row>
    <row r="55" spans="1:9" ht="15.75" customHeight="1">
      <c r="A55" s="1"/>
      <c r="B55" s="2"/>
      <c r="C55" s="2"/>
      <c r="D55" s="3"/>
      <c r="E55" s="3"/>
      <c r="F55" s="3"/>
      <c r="G55" s="3"/>
      <c r="H55" s="3"/>
      <c r="I55" s="3"/>
    </row>
    <row r="56" spans="1:9" ht="15.75" customHeight="1">
      <c r="A56" s="1"/>
      <c r="B56" s="2"/>
      <c r="C56" s="2"/>
      <c r="D56" s="3"/>
      <c r="E56" s="3"/>
      <c r="F56" s="3"/>
      <c r="G56" s="3"/>
      <c r="H56" s="3"/>
      <c r="I56" s="3"/>
    </row>
    <row r="57" spans="1:9" ht="15.75" customHeight="1">
      <c r="A57" s="1"/>
      <c r="B57" s="2"/>
      <c r="C57" s="2"/>
      <c r="D57" s="3"/>
      <c r="E57" s="3"/>
      <c r="F57" s="3"/>
      <c r="G57" s="3"/>
      <c r="H57" s="3"/>
      <c r="I57" s="3"/>
    </row>
    <row r="58" spans="1:9" ht="15.75" customHeight="1">
      <c r="A58" s="1"/>
      <c r="B58" s="2"/>
      <c r="C58" s="2"/>
      <c r="D58" s="3"/>
      <c r="E58" s="3"/>
      <c r="F58" s="3"/>
      <c r="G58" s="3"/>
      <c r="H58" s="3"/>
      <c r="I58" s="3"/>
    </row>
    <row r="59" spans="1:9" ht="15.75" customHeight="1">
      <c r="A59" s="1"/>
      <c r="B59" s="2"/>
      <c r="C59" s="2"/>
      <c r="D59" s="3"/>
      <c r="E59" s="3"/>
      <c r="F59" s="3"/>
      <c r="G59" s="3"/>
      <c r="H59" s="3"/>
      <c r="I59" s="3"/>
    </row>
    <row r="60" spans="1:9" ht="15.75" customHeight="1">
      <c r="A60" s="1"/>
      <c r="B60" s="2"/>
      <c r="C60" s="2"/>
      <c r="D60" s="3"/>
      <c r="E60" s="3"/>
      <c r="F60" s="3"/>
      <c r="G60" s="3"/>
      <c r="H60" s="3"/>
      <c r="I60" s="3"/>
    </row>
    <row r="61" spans="1:9" ht="15.75" customHeight="1">
      <c r="A61" s="1"/>
      <c r="B61" s="2"/>
      <c r="C61" s="2"/>
      <c r="D61" s="3"/>
      <c r="E61" s="3"/>
      <c r="F61" s="3"/>
      <c r="G61" s="3"/>
      <c r="H61" s="3"/>
      <c r="I61" s="3"/>
    </row>
    <row r="62" spans="1:9" ht="15.75" customHeight="1">
      <c r="A62" s="1"/>
      <c r="B62" s="2"/>
      <c r="C62" s="2"/>
      <c r="D62" s="3"/>
      <c r="E62" s="3"/>
      <c r="F62" s="3"/>
      <c r="G62" s="3"/>
      <c r="H62" s="3"/>
      <c r="I62" s="3"/>
    </row>
    <row r="63" spans="1:9" ht="15.75" customHeight="1">
      <c r="A63" s="1"/>
      <c r="B63" s="2"/>
      <c r="C63" s="2"/>
      <c r="D63" s="3"/>
      <c r="E63" s="3"/>
      <c r="F63" s="3"/>
      <c r="G63" s="3"/>
      <c r="H63" s="3"/>
      <c r="I63" s="3"/>
    </row>
    <row r="64" spans="1:9" ht="15.75" customHeight="1">
      <c r="A64" s="1"/>
      <c r="B64" s="2"/>
      <c r="C64" s="2"/>
      <c r="D64" s="3"/>
      <c r="E64" s="3"/>
      <c r="F64" s="3"/>
      <c r="G64" s="3"/>
      <c r="H64" s="3"/>
      <c r="I64" s="3"/>
    </row>
    <row r="65" spans="1:9" ht="15.75" customHeight="1">
      <c r="A65" s="1"/>
      <c r="B65" s="2"/>
      <c r="C65" s="2"/>
      <c r="D65" s="3"/>
      <c r="E65" s="3"/>
      <c r="F65" s="3"/>
      <c r="G65" s="3"/>
      <c r="H65" s="3"/>
      <c r="I65" s="3"/>
    </row>
    <row r="66" spans="1:9" ht="15.75" customHeight="1">
      <c r="A66" s="1"/>
      <c r="B66" s="2"/>
      <c r="C66" s="2"/>
      <c r="D66" s="3"/>
      <c r="E66" s="3"/>
      <c r="F66" s="3"/>
      <c r="G66" s="3"/>
      <c r="H66" s="3"/>
      <c r="I66" s="3"/>
    </row>
    <row r="67" spans="1:9" ht="15.75" customHeight="1">
      <c r="A67" s="1"/>
      <c r="B67" s="2"/>
      <c r="C67" s="2"/>
      <c r="D67" s="3"/>
      <c r="E67" s="3"/>
      <c r="F67" s="3"/>
      <c r="G67" s="3"/>
      <c r="H67" s="3"/>
      <c r="I67" s="3"/>
    </row>
    <row r="68" spans="1:9" ht="15.75" customHeight="1">
      <c r="A68" s="1"/>
      <c r="B68" s="2"/>
      <c r="C68" s="2"/>
      <c r="D68" s="3"/>
      <c r="E68" s="3"/>
      <c r="F68" s="3"/>
      <c r="G68" s="3"/>
      <c r="H68" s="3"/>
      <c r="I68" s="3"/>
    </row>
    <row r="69" spans="1:9" ht="15.75" customHeight="1">
      <c r="A69" s="1"/>
      <c r="B69" s="2"/>
      <c r="C69" s="2"/>
      <c r="D69" s="3"/>
      <c r="E69" s="3"/>
      <c r="F69" s="3"/>
      <c r="G69" s="3"/>
      <c r="H69" s="3"/>
      <c r="I69" s="3"/>
    </row>
    <row r="70" spans="1:9" ht="15.75" customHeight="1">
      <c r="A70" s="1"/>
      <c r="B70" s="2"/>
      <c r="C70" s="2"/>
      <c r="D70" s="3"/>
      <c r="E70" s="3"/>
      <c r="F70" s="3"/>
      <c r="G70" s="3"/>
      <c r="H70" s="3"/>
      <c r="I70" s="3"/>
    </row>
    <row r="71" spans="1:9" ht="15.75" customHeight="1">
      <c r="A71" s="1"/>
      <c r="B71" s="2"/>
      <c r="C71" s="2"/>
      <c r="D71" s="3"/>
      <c r="E71" s="3"/>
      <c r="F71" s="3"/>
      <c r="G71" s="3"/>
      <c r="H71" s="3"/>
      <c r="I71" s="3"/>
    </row>
    <row r="72" spans="1:9" ht="15.75" customHeight="1">
      <c r="A72" s="1"/>
      <c r="B72" s="2"/>
      <c r="C72" s="2"/>
      <c r="D72" s="3"/>
      <c r="E72" s="3"/>
      <c r="F72" s="3"/>
      <c r="G72" s="3"/>
      <c r="H72" s="3"/>
      <c r="I72" s="3"/>
    </row>
    <row r="73" spans="1:9" ht="15.75" customHeight="1">
      <c r="A73" s="1"/>
      <c r="B73" s="2"/>
      <c r="C73" s="2"/>
      <c r="D73" s="3"/>
      <c r="E73" s="3"/>
      <c r="F73" s="3"/>
      <c r="G73" s="3"/>
      <c r="H73" s="3"/>
      <c r="I73" s="3"/>
    </row>
    <row r="74" spans="1:9" ht="15.75" customHeight="1">
      <c r="A74" s="1"/>
      <c r="B74" s="2"/>
      <c r="C74" s="2"/>
      <c r="D74" s="3"/>
      <c r="E74" s="3"/>
      <c r="F74" s="3"/>
      <c r="G74" s="3"/>
      <c r="H74" s="3"/>
      <c r="I74" s="3"/>
    </row>
    <row r="75" spans="1:9" ht="15.75" customHeight="1">
      <c r="A75" s="1"/>
      <c r="B75" s="2"/>
      <c r="C75" s="2"/>
      <c r="D75" s="3"/>
      <c r="E75" s="3"/>
      <c r="F75" s="3"/>
      <c r="G75" s="3"/>
      <c r="H75" s="3"/>
      <c r="I75" s="3"/>
    </row>
    <row r="76" spans="1:9" ht="15.75" customHeight="1">
      <c r="A76" s="1"/>
      <c r="B76" s="2"/>
      <c r="C76" s="2"/>
      <c r="D76" s="3"/>
      <c r="E76" s="3"/>
      <c r="F76" s="3"/>
      <c r="G76" s="3"/>
      <c r="H76" s="3"/>
      <c r="I76" s="3"/>
    </row>
    <row r="77" spans="1:9" ht="15.75" customHeight="1">
      <c r="A77" s="1"/>
      <c r="B77" s="2"/>
      <c r="C77" s="2"/>
      <c r="D77" s="3"/>
      <c r="E77" s="3"/>
      <c r="F77" s="3"/>
      <c r="G77" s="3"/>
      <c r="H77" s="3"/>
      <c r="I77" s="3"/>
    </row>
    <row r="78" spans="1:9" ht="15.75" customHeight="1">
      <c r="A78" s="1"/>
      <c r="B78" s="2"/>
      <c r="C78" s="2"/>
      <c r="D78" s="3"/>
      <c r="E78" s="3"/>
      <c r="F78" s="3"/>
      <c r="G78" s="3"/>
      <c r="H78" s="3"/>
      <c r="I78" s="3"/>
    </row>
    <row r="79" spans="1:9" ht="15.75" customHeight="1">
      <c r="A79" s="1"/>
      <c r="B79" s="2"/>
      <c r="C79" s="2"/>
      <c r="D79" s="3"/>
      <c r="E79" s="3"/>
      <c r="F79" s="3"/>
      <c r="G79" s="3"/>
      <c r="H79" s="3"/>
      <c r="I79" s="3"/>
    </row>
    <row r="80" spans="1:9" ht="15.75" customHeight="1">
      <c r="A80" s="1"/>
      <c r="B80" s="2"/>
      <c r="C80" s="2"/>
      <c r="D80" s="3"/>
      <c r="E80" s="3"/>
      <c r="F80" s="3"/>
      <c r="G80" s="3"/>
      <c r="H80" s="3"/>
      <c r="I80" s="3"/>
    </row>
    <row r="81" spans="1:9" ht="15.75" customHeight="1">
      <c r="A81" s="1"/>
      <c r="B81" s="2"/>
      <c r="C81" s="2"/>
      <c r="D81" s="3"/>
      <c r="E81" s="3"/>
      <c r="F81" s="3"/>
      <c r="G81" s="3"/>
      <c r="H81" s="3"/>
      <c r="I81" s="3"/>
    </row>
    <row r="82" spans="1:9" ht="15.75" customHeight="1">
      <c r="A82" s="1"/>
      <c r="B82" s="2"/>
      <c r="C82" s="2"/>
      <c r="D82" s="3"/>
      <c r="E82" s="3"/>
      <c r="F82" s="3"/>
      <c r="G82" s="3"/>
      <c r="H82" s="3"/>
      <c r="I82" s="3"/>
    </row>
    <row r="83" spans="1:9" ht="15.75" customHeight="1">
      <c r="A83" s="1"/>
      <c r="B83" s="2"/>
      <c r="C83" s="2"/>
      <c r="D83" s="3"/>
      <c r="E83" s="3"/>
      <c r="F83" s="3"/>
      <c r="G83" s="3"/>
      <c r="H83" s="3"/>
      <c r="I83" s="3"/>
    </row>
    <row r="84" spans="1:9" ht="15.75" customHeight="1">
      <c r="A84" s="1"/>
      <c r="B84" s="2"/>
      <c r="C84" s="2"/>
      <c r="D84" s="3"/>
      <c r="E84" s="3"/>
      <c r="F84" s="3"/>
      <c r="G84" s="3"/>
      <c r="H84" s="3"/>
      <c r="I84" s="3"/>
    </row>
    <row r="85" spans="1:9" ht="15.75" customHeight="1">
      <c r="A85" s="1"/>
      <c r="B85" s="2"/>
      <c r="C85" s="2"/>
      <c r="D85" s="3"/>
      <c r="E85" s="3"/>
      <c r="F85" s="3"/>
      <c r="G85" s="3"/>
      <c r="H85" s="3"/>
      <c r="I85" s="3"/>
    </row>
    <row r="86" spans="1:9" ht="15.75" customHeight="1">
      <c r="A86" s="1"/>
      <c r="B86" s="2"/>
      <c r="C86" s="2"/>
      <c r="D86" s="3"/>
      <c r="E86" s="3"/>
      <c r="F86" s="3"/>
      <c r="G86" s="3"/>
      <c r="H86" s="3"/>
      <c r="I86" s="3"/>
    </row>
    <row r="87" spans="1:9" ht="15.75" customHeight="1">
      <c r="A87" s="1"/>
      <c r="B87" s="2"/>
      <c r="C87" s="2"/>
      <c r="D87" s="3"/>
      <c r="E87" s="3"/>
      <c r="F87" s="3"/>
      <c r="G87" s="3"/>
      <c r="H87" s="3"/>
      <c r="I87" s="3"/>
    </row>
    <row r="88" spans="1:9" ht="15.75" customHeight="1">
      <c r="A88" s="1"/>
      <c r="B88" s="2"/>
      <c r="C88" s="2"/>
      <c r="D88" s="3"/>
      <c r="E88" s="3"/>
      <c r="F88" s="3"/>
      <c r="G88" s="3"/>
      <c r="H88" s="3"/>
      <c r="I88" s="3"/>
    </row>
    <row r="89" spans="1:9" ht="15.75" customHeight="1">
      <c r="A89" s="1"/>
      <c r="B89" s="2"/>
      <c r="C89" s="2"/>
      <c r="D89" s="3"/>
      <c r="E89" s="3"/>
      <c r="F89" s="3"/>
      <c r="G89" s="3"/>
      <c r="H89" s="3"/>
      <c r="I89" s="3"/>
    </row>
    <row r="90" spans="1:9" ht="15.75" customHeight="1">
      <c r="A90" s="1"/>
      <c r="B90" s="2"/>
      <c r="C90" s="2"/>
      <c r="D90" s="3"/>
      <c r="E90" s="3"/>
      <c r="F90" s="3"/>
      <c r="G90" s="3"/>
      <c r="H90" s="3"/>
      <c r="I90" s="3"/>
    </row>
    <row r="91" spans="1:9" ht="15.75" customHeight="1">
      <c r="A91" s="1"/>
      <c r="B91" s="2"/>
      <c r="C91" s="2"/>
      <c r="D91" s="3"/>
      <c r="E91" s="3"/>
      <c r="F91" s="3"/>
      <c r="G91" s="3"/>
      <c r="H91" s="3"/>
      <c r="I91" s="3"/>
    </row>
    <row r="92" spans="1:9" ht="15.75" customHeight="1">
      <c r="A92" s="1"/>
      <c r="B92" s="2"/>
      <c r="C92" s="2"/>
      <c r="D92" s="3"/>
      <c r="E92" s="3"/>
      <c r="F92" s="3"/>
      <c r="G92" s="3"/>
      <c r="H92" s="3"/>
      <c r="I92" s="3"/>
    </row>
    <row r="93" spans="1:9" ht="15.75" customHeight="1">
      <c r="A93" s="1"/>
      <c r="B93" s="2"/>
      <c r="C93" s="2"/>
      <c r="D93" s="3"/>
      <c r="E93" s="3"/>
      <c r="F93" s="3"/>
      <c r="G93" s="3"/>
      <c r="H93" s="3"/>
      <c r="I93" s="3"/>
    </row>
    <row r="94" spans="1:9" ht="15.75" customHeight="1">
      <c r="A94" s="1"/>
      <c r="B94" s="2"/>
      <c r="C94" s="2"/>
      <c r="D94" s="3"/>
      <c r="E94" s="3"/>
      <c r="F94" s="3"/>
      <c r="G94" s="3"/>
      <c r="H94" s="3"/>
      <c r="I94" s="3"/>
    </row>
    <row r="95" spans="1:9" ht="15.75" customHeight="1">
      <c r="A95" s="1"/>
      <c r="B95" s="2"/>
      <c r="C95" s="2"/>
      <c r="D95" s="3"/>
      <c r="E95" s="3"/>
      <c r="F95" s="3"/>
      <c r="G95" s="3"/>
      <c r="H95" s="3"/>
      <c r="I95" s="3"/>
    </row>
    <row r="96" spans="1:9" ht="15.75" customHeight="1">
      <c r="A96" s="1"/>
      <c r="B96" s="2"/>
      <c r="C96" s="2"/>
      <c r="D96" s="3"/>
      <c r="E96" s="3"/>
      <c r="F96" s="3"/>
      <c r="G96" s="3"/>
      <c r="H96" s="3"/>
      <c r="I96" s="3"/>
    </row>
    <row r="97" spans="1:9" ht="15.75" customHeight="1">
      <c r="A97" s="1"/>
      <c r="B97" s="2"/>
      <c r="C97" s="2"/>
      <c r="D97" s="3"/>
      <c r="E97" s="3"/>
      <c r="F97" s="3"/>
      <c r="G97" s="3"/>
      <c r="H97" s="3"/>
      <c r="I97" s="3"/>
    </row>
    <row r="98" spans="1:9" ht="15.75" customHeight="1">
      <c r="A98" s="1"/>
      <c r="B98" s="2"/>
      <c r="C98" s="2"/>
      <c r="D98" s="3"/>
      <c r="E98" s="3"/>
      <c r="F98" s="3"/>
      <c r="G98" s="3"/>
      <c r="H98" s="3"/>
      <c r="I98" s="3"/>
    </row>
    <row r="99" spans="1:9" ht="15.75" customHeight="1">
      <c r="A99" s="1"/>
      <c r="B99" s="2"/>
      <c r="C99" s="2"/>
      <c r="D99" s="3"/>
      <c r="E99" s="3"/>
      <c r="F99" s="3"/>
      <c r="G99" s="3"/>
      <c r="H99" s="3"/>
      <c r="I99" s="3"/>
    </row>
    <row r="100" spans="1:9" ht="15.75" customHeight="1">
      <c r="A100" s="1"/>
      <c r="B100" s="2"/>
      <c r="C100" s="2"/>
      <c r="D100" s="3"/>
      <c r="E100" s="3"/>
      <c r="F100" s="3"/>
      <c r="G100" s="3"/>
      <c r="H100" s="3"/>
      <c r="I100" s="3"/>
    </row>
    <row r="101" spans="1:9" ht="15.75" customHeight="1">
      <c r="A101" s="1"/>
      <c r="B101" s="2"/>
      <c r="C101" s="2"/>
      <c r="D101" s="3"/>
      <c r="E101" s="3"/>
      <c r="F101" s="3"/>
      <c r="G101" s="3"/>
      <c r="H101" s="3"/>
      <c r="I101" s="3"/>
    </row>
    <row r="102" spans="1:9" ht="15.75" customHeight="1">
      <c r="A102" s="1"/>
      <c r="B102" s="2"/>
      <c r="C102" s="2"/>
      <c r="D102" s="3"/>
      <c r="E102" s="3"/>
      <c r="F102" s="3"/>
      <c r="G102" s="3"/>
      <c r="H102" s="3"/>
      <c r="I102" s="3"/>
    </row>
    <row r="103" spans="1:9" ht="15.75" customHeight="1">
      <c r="A103" s="1"/>
      <c r="B103" s="2"/>
      <c r="C103" s="2"/>
      <c r="D103" s="3"/>
      <c r="E103" s="3"/>
      <c r="F103" s="3"/>
      <c r="G103" s="3"/>
      <c r="H103" s="3"/>
      <c r="I103" s="3"/>
    </row>
    <row r="104" spans="1:9" ht="15.75" customHeight="1">
      <c r="A104" s="1"/>
      <c r="B104" s="2"/>
      <c r="C104" s="2"/>
      <c r="D104" s="3"/>
      <c r="E104" s="3"/>
      <c r="F104" s="3"/>
      <c r="G104" s="3"/>
      <c r="H104" s="3"/>
      <c r="I104" s="3"/>
    </row>
    <row r="105" spans="1:9" ht="15.75" customHeight="1">
      <c r="A105" s="1"/>
      <c r="B105" s="2"/>
      <c r="C105" s="2"/>
      <c r="D105" s="3"/>
      <c r="E105" s="3"/>
      <c r="F105" s="3"/>
      <c r="G105" s="3"/>
      <c r="H105" s="3"/>
      <c r="I105" s="3"/>
    </row>
    <row r="106" spans="1:9" ht="15.75" customHeight="1">
      <c r="A106" s="1"/>
      <c r="B106" s="2"/>
      <c r="C106" s="2"/>
      <c r="D106" s="3"/>
      <c r="E106" s="3"/>
      <c r="F106" s="3"/>
      <c r="G106" s="3"/>
      <c r="H106" s="3"/>
      <c r="I106" s="3"/>
    </row>
    <row r="107" spans="1:9" ht="15.75" customHeight="1">
      <c r="A107" s="1"/>
      <c r="B107" s="2"/>
      <c r="C107" s="2"/>
      <c r="D107" s="3"/>
      <c r="E107" s="3"/>
      <c r="F107" s="3"/>
      <c r="G107" s="3"/>
      <c r="H107" s="3"/>
      <c r="I107" s="3"/>
    </row>
    <row r="108" spans="1:9" ht="15.75" customHeight="1">
      <c r="A108" s="1"/>
      <c r="B108" s="2"/>
      <c r="C108" s="2"/>
      <c r="D108" s="3"/>
      <c r="E108" s="3"/>
      <c r="F108" s="3"/>
      <c r="G108" s="3"/>
      <c r="H108" s="3"/>
      <c r="I108" s="3"/>
    </row>
    <row r="109" spans="1:9" ht="15.75" customHeight="1">
      <c r="A109" s="1"/>
      <c r="B109" s="2"/>
      <c r="C109" s="2"/>
      <c r="D109" s="3"/>
      <c r="E109" s="3"/>
      <c r="F109" s="3"/>
      <c r="G109" s="3"/>
      <c r="H109" s="3"/>
      <c r="I109" s="3"/>
    </row>
    <row r="110" spans="1:9" ht="15.75" customHeight="1">
      <c r="A110" s="1"/>
      <c r="B110" s="2"/>
      <c r="C110" s="2"/>
      <c r="D110" s="3"/>
      <c r="E110" s="3"/>
      <c r="F110" s="3"/>
      <c r="G110" s="3"/>
      <c r="H110" s="3"/>
      <c r="I110" s="3"/>
    </row>
    <row r="111" spans="1:9" ht="15.75" customHeight="1">
      <c r="A111" s="1"/>
      <c r="B111" s="2"/>
      <c r="C111" s="2"/>
      <c r="D111" s="3"/>
      <c r="E111" s="3"/>
      <c r="F111" s="3"/>
      <c r="G111" s="3"/>
      <c r="H111" s="3"/>
      <c r="I111" s="3"/>
    </row>
    <row r="112" spans="1:9" ht="15.75" customHeight="1">
      <c r="A112" s="1"/>
      <c r="B112" s="2"/>
      <c r="C112" s="2"/>
      <c r="D112" s="3"/>
      <c r="E112" s="3"/>
      <c r="F112" s="3"/>
      <c r="G112" s="3"/>
      <c r="H112" s="3"/>
      <c r="I112" s="3"/>
    </row>
    <row r="113" spans="1:9" ht="15.75" customHeight="1">
      <c r="A113" s="1"/>
      <c r="B113" s="2"/>
      <c r="C113" s="2"/>
      <c r="D113" s="3"/>
      <c r="E113" s="3"/>
      <c r="F113" s="3"/>
      <c r="G113" s="3"/>
      <c r="H113" s="3"/>
      <c r="I113" s="3"/>
    </row>
    <row r="114" spans="1:9" ht="15.75" customHeight="1">
      <c r="A114" s="1"/>
      <c r="B114" s="2"/>
      <c r="C114" s="2"/>
      <c r="D114" s="3"/>
      <c r="E114" s="3"/>
      <c r="F114" s="3"/>
      <c r="G114" s="3"/>
      <c r="H114" s="3"/>
      <c r="I114" s="3"/>
    </row>
    <row r="115" spans="1:9" ht="15.75" customHeight="1">
      <c r="A115" s="1"/>
      <c r="B115" s="2"/>
      <c r="C115" s="2"/>
      <c r="D115" s="3"/>
      <c r="E115" s="3"/>
      <c r="F115" s="3"/>
      <c r="G115" s="3"/>
      <c r="H115" s="3"/>
      <c r="I115" s="3"/>
    </row>
    <row r="116" spans="1:9" ht="15.75" customHeight="1">
      <c r="A116" s="1"/>
      <c r="B116" s="2"/>
      <c r="C116" s="2"/>
      <c r="D116" s="3"/>
      <c r="E116" s="3"/>
      <c r="F116" s="3"/>
      <c r="G116" s="3"/>
      <c r="H116" s="3"/>
      <c r="I116" s="3"/>
    </row>
    <row r="117" spans="1:9" ht="15.75" customHeight="1">
      <c r="A117" s="1"/>
      <c r="B117" s="2"/>
      <c r="C117" s="2"/>
      <c r="D117" s="3"/>
      <c r="E117" s="3"/>
      <c r="F117" s="3"/>
      <c r="G117" s="3"/>
      <c r="H117" s="3"/>
      <c r="I117" s="3"/>
    </row>
    <row r="118" spans="1:9" ht="15.75" customHeight="1">
      <c r="A118" s="1"/>
      <c r="B118" s="2"/>
      <c r="C118" s="2"/>
      <c r="D118" s="3"/>
      <c r="E118" s="3"/>
      <c r="F118" s="3"/>
      <c r="G118" s="3"/>
      <c r="H118" s="3"/>
      <c r="I118" s="3"/>
    </row>
    <row r="119" spans="1:9" ht="15.75" customHeight="1">
      <c r="A119" s="1"/>
      <c r="B119" s="2"/>
      <c r="C119" s="2"/>
      <c r="D119" s="3"/>
      <c r="E119" s="3"/>
      <c r="F119" s="3"/>
      <c r="G119" s="3"/>
      <c r="H119" s="3"/>
      <c r="I119" s="3"/>
    </row>
    <row r="120" spans="1:9" ht="15.75" customHeight="1">
      <c r="A120" s="1"/>
      <c r="B120" s="2"/>
      <c r="C120" s="2"/>
      <c r="D120" s="3"/>
      <c r="E120" s="3"/>
      <c r="F120" s="3"/>
      <c r="G120" s="3"/>
      <c r="H120" s="3"/>
      <c r="I120" s="3"/>
    </row>
    <row r="121" spans="1:9" ht="15.75" customHeight="1">
      <c r="A121" s="1"/>
      <c r="B121" s="2"/>
      <c r="C121" s="2"/>
      <c r="D121" s="3"/>
      <c r="E121" s="3"/>
      <c r="F121" s="3"/>
      <c r="G121" s="3"/>
      <c r="H121" s="3"/>
      <c r="I121" s="3"/>
    </row>
    <row r="122" spans="1:9" ht="15.75" customHeight="1">
      <c r="A122" s="1"/>
      <c r="B122" s="2"/>
      <c r="C122" s="2"/>
      <c r="D122" s="3"/>
      <c r="E122" s="3"/>
      <c r="F122" s="3"/>
      <c r="G122" s="3"/>
      <c r="H122" s="3"/>
      <c r="I122" s="3"/>
    </row>
    <row r="123" spans="1:9" ht="15.75" customHeight="1">
      <c r="A123" s="1"/>
      <c r="B123" s="2"/>
      <c r="C123" s="2"/>
      <c r="D123" s="3"/>
      <c r="E123" s="3"/>
      <c r="F123" s="3"/>
      <c r="G123" s="3"/>
      <c r="H123" s="3"/>
      <c r="I123" s="3"/>
    </row>
    <row r="124" spans="1:9" ht="15.75" customHeight="1">
      <c r="A124" s="1"/>
      <c r="B124" s="2"/>
      <c r="C124" s="2"/>
      <c r="D124" s="3"/>
      <c r="E124" s="3"/>
      <c r="F124" s="3"/>
      <c r="G124" s="3"/>
      <c r="H124" s="3"/>
      <c r="I124" s="3"/>
    </row>
    <row r="125" spans="1:9" ht="15.75" customHeight="1">
      <c r="A125" s="1"/>
      <c r="B125" s="2"/>
      <c r="C125" s="2"/>
      <c r="D125" s="3"/>
      <c r="E125" s="3"/>
      <c r="F125" s="3"/>
      <c r="G125" s="3"/>
      <c r="H125" s="3"/>
      <c r="I125" s="3"/>
    </row>
    <row r="126" spans="1:9" ht="15.75" customHeight="1">
      <c r="A126" s="1"/>
      <c r="B126" s="2"/>
      <c r="C126" s="2"/>
      <c r="D126" s="3"/>
      <c r="E126" s="3"/>
      <c r="F126" s="3"/>
      <c r="G126" s="3"/>
      <c r="H126" s="3"/>
      <c r="I126" s="3"/>
    </row>
    <row r="127" spans="1:9" ht="15.75" customHeight="1">
      <c r="A127" s="1"/>
      <c r="B127" s="2"/>
      <c r="C127" s="2"/>
      <c r="D127" s="3"/>
      <c r="E127" s="3"/>
      <c r="F127" s="3"/>
      <c r="G127" s="3"/>
      <c r="H127" s="3"/>
      <c r="I127" s="3"/>
    </row>
    <row r="128" spans="1:9" ht="15.75" customHeight="1">
      <c r="A128" s="1"/>
      <c r="B128" s="2"/>
      <c r="C128" s="2"/>
      <c r="D128" s="3"/>
      <c r="E128" s="3"/>
      <c r="F128" s="3"/>
      <c r="G128" s="3"/>
      <c r="H128" s="3"/>
      <c r="I128" s="3"/>
    </row>
    <row r="129" spans="1:9" ht="15.75" customHeight="1">
      <c r="A129" s="1"/>
      <c r="B129" s="2"/>
      <c r="C129" s="2"/>
      <c r="D129" s="3"/>
      <c r="E129" s="3"/>
      <c r="F129" s="3"/>
      <c r="G129" s="3"/>
      <c r="H129" s="3"/>
      <c r="I129" s="3"/>
    </row>
    <row r="130" spans="1:9" ht="15.75" customHeight="1">
      <c r="A130" s="1"/>
      <c r="B130" s="2"/>
      <c r="C130" s="2"/>
      <c r="D130" s="3"/>
      <c r="E130" s="3"/>
      <c r="F130" s="3"/>
      <c r="G130" s="3"/>
      <c r="H130" s="3"/>
      <c r="I130" s="3"/>
    </row>
    <row r="131" spans="1:9" ht="15.75" customHeight="1">
      <c r="A131" s="1"/>
      <c r="B131" s="2"/>
      <c r="C131" s="2"/>
      <c r="D131" s="3"/>
      <c r="E131" s="3"/>
      <c r="F131" s="3"/>
      <c r="G131" s="3"/>
      <c r="H131" s="3"/>
      <c r="I131" s="3"/>
    </row>
    <row r="132" spans="1:9" ht="15.75" customHeight="1">
      <c r="A132" s="1"/>
      <c r="B132" s="2"/>
      <c r="C132" s="2"/>
      <c r="D132" s="3"/>
      <c r="E132" s="3"/>
      <c r="F132" s="3"/>
      <c r="G132" s="3"/>
      <c r="H132" s="3"/>
      <c r="I132" s="3"/>
    </row>
    <row r="133" spans="1:9" ht="15.75" customHeight="1">
      <c r="A133" s="1"/>
      <c r="B133" s="2"/>
      <c r="C133" s="2"/>
      <c r="D133" s="3"/>
      <c r="E133" s="3"/>
      <c r="F133" s="3"/>
      <c r="G133" s="3"/>
      <c r="H133" s="3"/>
      <c r="I133" s="3"/>
    </row>
    <row r="134" spans="1:9" ht="15.75" customHeight="1">
      <c r="A134" s="1"/>
      <c r="B134" s="2"/>
      <c r="C134" s="2"/>
      <c r="D134" s="3"/>
      <c r="E134" s="3"/>
      <c r="F134" s="3"/>
      <c r="G134" s="3"/>
      <c r="H134" s="3"/>
      <c r="I134" s="3"/>
    </row>
    <row r="135" spans="1:9" ht="15.75" customHeight="1">
      <c r="A135" s="1"/>
      <c r="B135" s="2"/>
      <c r="C135" s="2"/>
      <c r="D135" s="3"/>
      <c r="E135" s="3"/>
      <c r="F135" s="3"/>
      <c r="G135" s="3"/>
      <c r="H135" s="3"/>
      <c r="I135" s="3"/>
    </row>
    <row r="136" spans="1:9" ht="15.75" customHeight="1">
      <c r="A136" s="1"/>
      <c r="B136" s="2"/>
      <c r="C136" s="2"/>
      <c r="D136" s="3"/>
      <c r="E136" s="3"/>
      <c r="F136" s="3"/>
      <c r="G136" s="3"/>
      <c r="H136" s="3"/>
      <c r="I136" s="3"/>
    </row>
    <row r="137" spans="1:9" ht="15.75" customHeight="1">
      <c r="A137" s="1"/>
      <c r="B137" s="2"/>
      <c r="C137" s="2"/>
      <c r="D137" s="3"/>
      <c r="E137" s="3"/>
      <c r="F137" s="3"/>
      <c r="G137" s="3"/>
      <c r="H137" s="3"/>
      <c r="I137" s="3"/>
    </row>
    <row r="138" spans="1:9" ht="15.75" customHeight="1">
      <c r="A138" s="1"/>
      <c r="B138" s="2"/>
      <c r="C138" s="2"/>
      <c r="D138" s="3"/>
      <c r="E138" s="3"/>
      <c r="F138" s="3"/>
      <c r="G138" s="3"/>
      <c r="H138" s="3"/>
      <c r="I138" s="3"/>
    </row>
    <row r="139" spans="1:9" ht="15.75" customHeight="1">
      <c r="A139" s="1"/>
      <c r="B139" s="2"/>
      <c r="C139" s="2"/>
      <c r="D139" s="3"/>
      <c r="E139" s="3"/>
      <c r="F139" s="3"/>
      <c r="G139" s="3"/>
      <c r="H139" s="3"/>
      <c r="I139" s="3"/>
    </row>
    <row r="140" spans="1:9" ht="15.75" customHeight="1">
      <c r="A140" s="1"/>
      <c r="B140" s="2"/>
      <c r="C140" s="2"/>
      <c r="D140" s="3"/>
      <c r="E140" s="3"/>
      <c r="F140" s="3"/>
      <c r="G140" s="3"/>
      <c r="H140" s="3"/>
      <c r="I140" s="3"/>
    </row>
    <row r="141" spans="1:9" ht="15.75" customHeight="1">
      <c r="A141" s="1"/>
      <c r="B141" s="2"/>
      <c r="C141" s="2"/>
      <c r="D141" s="3"/>
      <c r="E141" s="3"/>
      <c r="F141" s="3"/>
      <c r="G141" s="3"/>
      <c r="H141" s="3"/>
      <c r="I141" s="3"/>
    </row>
    <row r="142" spans="1:9" ht="15.75" customHeight="1">
      <c r="A142" s="1"/>
      <c r="B142" s="2"/>
      <c r="C142" s="2"/>
      <c r="D142" s="3"/>
      <c r="E142" s="3"/>
      <c r="F142" s="3"/>
      <c r="G142" s="3"/>
      <c r="H142" s="3"/>
      <c r="I142" s="3"/>
    </row>
    <row r="143" spans="1:9" ht="15.75" customHeight="1">
      <c r="A143" s="1"/>
      <c r="B143" s="2"/>
      <c r="C143" s="2"/>
      <c r="D143" s="3"/>
      <c r="E143" s="3"/>
      <c r="F143" s="3"/>
      <c r="G143" s="3"/>
      <c r="H143" s="3"/>
      <c r="I143" s="3"/>
    </row>
    <row r="144" spans="1:9" ht="15.75" customHeight="1">
      <c r="A144" s="1"/>
      <c r="B144" s="2"/>
      <c r="C144" s="2"/>
      <c r="D144" s="3"/>
      <c r="E144" s="3"/>
      <c r="F144" s="3"/>
      <c r="G144" s="3"/>
      <c r="H144" s="3"/>
      <c r="I144" s="3"/>
    </row>
    <row r="145" spans="1:9" ht="15.75" customHeight="1">
      <c r="A145" s="1"/>
      <c r="B145" s="2"/>
      <c r="C145" s="2"/>
      <c r="D145" s="3"/>
      <c r="E145" s="3"/>
      <c r="F145" s="3"/>
      <c r="G145" s="3"/>
      <c r="H145" s="3"/>
      <c r="I145" s="3"/>
    </row>
    <row r="146" spans="1:9" ht="15.75" customHeight="1">
      <c r="A146" s="1"/>
      <c r="B146" s="2"/>
      <c r="C146" s="2"/>
      <c r="D146" s="3"/>
      <c r="E146" s="3"/>
      <c r="F146" s="3"/>
      <c r="G146" s="3"/>
      <c r="H146" s="3"/>
      <c r="I146" s="3"/>
    </row>
    <row r="147" spans="1:9" ht="15.75" customHeight="1">
      <c r="A147" s="1"/>
      <c r="B147" s="2"/>
      <c r="C147" s="2"/>
      <c r="D147" s="3"/>
      <c r="E147" s="3"/>
      <c r="F147" s="3"/>
      <c r="G147" s="3"/>
      <c r="H147" s="3"/>
      <c r="I147" s="3"/>
    </row>
    <row r="148" spans="1:9" ht="15.75" customHeight="1">
      <c r="A148" s="1"/>
      <c r="B148" s="2"/>
      <c r="C148" s="2"/>
      <c r="D148" s="3"/>
      <c r="E148" s="3"/>
      <c r="F148" s="3"/>
      <c r="G148" s="3"/>
      <c r="H148" s="3"/>
      <c r="I148" s="3"/>
    </row>
    <row r="149" spans="1:9" ht="15.75" customHeight="1">
      <c r="A149" s="1"/>
      <c r="B149" s="2"/>
      <c r="C149" s="2"/>
      <c r="D149" s="3"/>
      <c r="E149" s="3"/>
      <c r="F149" s="3"/>
      <c r="G149" s="3"/>
      <c r="H149" s="3"/>
      <c r="I149" s="3"/>
    </row>
    <row r="150" spans="1:9" ht="15.75" customHeight="1">
      <c r="A150" s="1"/>
      <c r="B150" s="2"/>
      <c r="C150" s="2"/>
      <c r="D150" s="3"/>
      <c r="E150" s="3"/>
      <c r="F150" s="3"/>
      <c r="G150" s="3"/>
      <c r="H150" s="3"/>
      <c r="I150" s="3"/>
    </row>
    <row r="151" spans="1:9" ht="15.75" customHeight="1">
      <c r="A151" s="1"/>
      <c r="B151" s="2"/>
      <c r="C151" s="2"/>
      <c r="D151" s="3"/>
      <c r="E151" s="3"/>
      <c r="F151" s="3"/>
      <c r="G151" s="3"/>
      <c r="H151" s="3"/>
      <c r="I151" s="3"/>
    </row>
    <row r="152" spans="1:9" ht="15.75" customHeight="1">
      <c r="A152" s="1"/>
      <c r="B152" s="2"/>
      <c r="C152" s="2"/>
      <c r="D152" s="3"/>
      <c r="E152" s="3"/>
      <c r="F152" s="3"/>
      <c r="G152" s="3"/>
      <c r="H152" s="3"/>
      <c r="I152" s="3"/>
    </row>
    <row r="153" spans="1:9" ht="15.75" customHeight="1">
      <c r="A153" s="1"/>
      <c r="B153" s="2"/>
      <c r="C153" s="2"/>
      <c r="D153" s="3"/>
      <c r="E153" s="3"/>
      <c r="F153" s="3"/>
      <c r="G153" s="3"/>
      <c r="H153" s="3"/>
      <c r="I153" s="3"/>
    </row>
    <row r="154" spans="1:9" ht="15.75" customHeight="1">
      <c r="A154" s="1"/>
      <c r="B154" s="2"/>
      <c r="C154" s="2"/>
      <c r="D154" s="3"/>
      <c r="E154" s="3"/>
      <c r="F154" s="3"/>
      <c r="G154" s="3"/>
      <c r="H154" s="3"/>
      <c r="I154" s="3"/>
    </row>
    <row r="155" spans="1:9" ht="15.75" customHeight="1">
      <c r="A155" s="1"/>
      <c r="B155" s="2"/>
      <c r="C155" s="2"/>
      <c r="D155" s="3"/>
      <c r="E155" s="3"/>
      <c r="F155" s="3"/>
      <c r="G155" s="3"/>
      <c r="H155" s="3"/>
      <c r="I155" s="3"/>
    </row>
    <row r="156" spans="1:9" ht="15.75" customHeight="1">
      <c r="A156" s="1"/>
      <c r="B156" s="2"/>
      <c r="C156" s="2"/>
      <c r="D156" s="3"/>
      <c r="E156" s="3"/>
      <c r="F156" s="3"/>
      <c r="G156" s="3"/>
      <c r="H156" s="3"/>
      <c r="I156" s="3"/>
    </row>
    <row r="157" spans="1:9" ht="15.75" customHeight="1">
      <c r="A157" s="1"/>
      <c r="B157" s="2"/>
      <c r="C157" s="2"/>
      <c r="D157" s="3"/>
      <c r="E157" s="3"/>
      <c r="F157" s="3"/>
      <c r="G157" s="3"/>
      <c r="H157" s="3"/>
      <c r="I157" s="3"/>
    </row>
    <row r="158" spans="1:9" ht="15.75" customHeight="1">
      <c r="A158" s="1"/>
      <c r="B158" s="2"/>
      <c r="C158" s="2"/>
      <c r="D158" s="3"/>
      <c r="E158" s="3"/>
      <c r="F158" s="3"/>
      <c r="G158" s="3"/>
      <c r="H158" s="3"/>
      <c r="I158" s="3"/>
    </row>
    <row r="159" spans="1:9" ht="15.75" customHeight="1">
      <c r="A159" s="1"/>
      <c r="B159" s="2"/>
      <c r="C159" s="2"/>
      <c r="D159" s="3"/>
      <c r="E159" s="3"/>
      <c r="F159" s="3"/>
      <c r="G159" s="3"/>
      <c r="H159" s="3"/>
      <c r="I159" s="3"/>
    </row>
    <row r="160" spans="1:9" ht="15.75" customHeight="1">
      <c r="A160" s="1"/>
      <c r="B160" s="2"/>
      <c r="C160" s="2"/>
      <c r="D160" s="3"/>
      <c r="E160" s="3"/>
      <c r="F160" s="3"/>
      <c r="G160" s="3"/>
      <c r="H160" s="3"/>
      <c r="I160" s="3"/>
    </row>
    <row r="161" spans="1:9" ht="15.75" customHeight="1">
      <c r="A161" s="1"/>
      <c r="B161" s="2"/>
      <c r="C161" s="2"/>
      <c r="D161" s="3"/>
      <c r="E161" s="3"/>
      <c r="F161" s="3"/>
      <c r="G161" s="3"/>
      <c r="H161" s="3"/>
      <c r="I161" s="3"/>
    </row>
    <row r="162" spans="1:9" ht="15.75" customHeight="1">
      <c r="A162" s="1"/>
      <c r="B162" s="2"/>
      <c r="C162" s="2"/>
      <c r="D162" s="3"/>
      <c r="E162" s="3"/>
      <c r="F162" s="3"/>
      <c r="G162" s="3"/>
      <c r="H162" s="3"/>
      <c r="I162" s="3"/>
    </row>
    <row r="163" spans="1:9" ht="15.75" customHeight="1">
      <c r="A163" s="1"/>
      <c r="B163" s="2"/>
      <c r="C163" s="2"/>
      <c r="D163" s="3"/>
      <c r="E163" s="3"/>
      <c r="F163" s="3"/>
      <c r="G163" s="3"/>
      <c r="H163" s="3"/>
      <c r="I163" s="3"/>
    </row>
    <row r="164" spans="1:9" ht="15.75" customHeight="1">
      <c r="A164" s="1"/>
      <c r="B164" s="2"/>
      <c r="C164" s="2"/>
      <c r="D164" s="3"/>
      <c r="E164" s="3"/>
      <c r="F164" s="3"/>
      <c r="G164" s="3"/>
      <c r="H164" s="3"/>
      <c r="I164" s="3"/>
    </row>
    <row r="165" spans="1:9" ht="15.75" customHeight="1">
      <c r="A165" s="1"/>
      <c r="B165" s="2"/>
      <c r="C165" s="2"/>
      <c r="D165" s="3"/>
      <c r="E165" s="3"/>
      <c r="F165" s="3"/>
      <c r="G165" s="3"/>
      <c r="H165" s="3"/>
      <c r="I165" s="3"/>
    </row>
    <row r="166" spans="1:9" ht="15.75" customHeight="1">
      <c r="A166" s="1"/>
      <c r="B166" s="2"/>
      <c r="C166" s="2"/>
      <c r="D166" s="3"/>
      <c r="E166" s="3"/>
      <c r="F166" s="3"/>
      <c r="G166" s="3"/>
      <c r="H166" s="3"/>
      <c r="I166" s="3"/>
    </row>
    <row r="167" spans="1:9" ht="15.75" customHeight="1">
      <c r="A167" s="1"/>
      <c r="B167" s="2"/>
      <c r="C167" s="2"/>
      <c r="D167" s="3"/>
      <c r="E167" s="3"/>
      <c r="F167" s="3"/>
      <c r="G167" s="3"/>
      <c r="H167" s="3"/>
      <c r="I167" s="3"/>
    </row>
    <row r="168" spans="1:9" ht="15.75" customHeight="1">
      <c r="A168" s="1"/>
      <c r="B168" s="2"/>
      <c r="C168" s="2"/>
      <c r="D168" s="3"/>
      <c r="E168" s="3"/>
      <c r="F168" s="3"/>
      <c r="G168" s="3"/>
      <c r="H168" s="3"/>
      <c r="I168" s="3"/>
    </row>
    <row r="169" spans="1:9" ht="15.75" customHeight="1">
      <c r="A169" s="1"/>
      <c r="B169" s="2"/>
      <c r="C169" s="2"/>
      <c r="D169" s="3"/>
      <c r="E169" s="3"/>
      <c r="F169" s="3"/>
      <c r="G169" s="3"/>
      <c r="H169" s="3"/>
      <c r="I169" s="3"/>
    </row>
    <row r="170" spans="1:9" ht="15.75" customHeight="1">
      <c r="A170" s="1"/>
      <c r="B170" s="2"/>
      <c r="C170" s="2"/>
      <c r="D170" s="3"/>
      <c r="E170" s="3"/>
      <c r="F170" s="3"/>
      <c r="G170" s="3"/>
      <c r="H170" s="3"/>
      <c r="I170" s="3"/>
    </row>
    <row r="171" spans="1:9" ht="15.75" customHeight="1">
      <c r="A171" s="1"/>
      <c r="B171" s="2"/>
      <c r="C171" s="2"/>
      <c r="D171" s="3"/>
      <c r="E171" s="3"/>
      <c r="F171" s="3"/>
      <c r="G171" s="3"/>
      <c r="H171" s="3"/>
      <c r="I171" s="3"/>
    </row>
    <row r="172" spans="1:9" ht="15.75" customHeight="1">
      <c r="A172" s="1"/>
      <c r="B172" s="2"/>
      <c r="C172" s="2"/>
      <c r="D172" s="3"/>
      <c r="E172" s="3"/>
      <c r="F172" s="3"/>
      <c r="G172" s="3"/>
      <c r="H172" s="3"/>
      <c r="I172" s="3"/>
    </row>
    <row r="173" spans="1:9" ht="15.75" customHeight="1">
      <c r="A173" s="1"/>
      <c r="B173" s="2"/>
      <c r="C173" s="2"/>
      <c r="D173" s="3"/>
      <c r="E173" s="3"/>
      <c r="F173" s="3"/>
      <c r="G173" s="3"/>
      <c r="H173" s="3"/>
      <c r="I173" s="3"/>
    </row>
    <row r="174" spans="1:9" ht="15.75" customHeight="1">
      <c r="A174" s="1"/>
      <c r="B174" s="2"/>
      <c r="C174" s="2"/>
      <c r="D174" s="3"/>
      <c r="E174" s="3"/>
      <c r="F174" s="3"/>
      <c r="G174" s="3"/>
      <c r="H174" s="3"/>
      <c r="I174" s="3"/>
    </row>
    <row r="175" spans="1:9" ht="15.75" customHeight="1">
      <c r="A175" s="1"/>
      <c r="B175" s="2"/>
      <c r="C175" s="2"/>
      <c r="D175" s="3"/>
      <c r="E175" s="3"/>
      <c r="F175" s="3"/>
      <c r="G175" s="3"/>
      <c r="H175" s="3"/>
      <c r="I175" s="3"/>
    </row>
    <row r="176" spans="1:9" ht="15.75" customHeight="1">
      <c r="A176" s="1"/>
      <c r="B176" s="2"/>
      <c r="C176" s="2"/>
      <c r="D176" s="3"/>
      <c r="E176" s="3"/>
      <c r="F176" s="3"/>
      <c r="G176" s="3"/>
      <c r="H176" s="3"/>
      <c r="I176" s="3"/>
    </row>
    <row r="177" spans="1:9" ht="15.75" customHeight="1">
      <c r="A177" s="1"/>
      <c r="B177" s="2"/>
      <c r="C177" s="2"/>
      <c r="D177" s="3"/>
      <c r="E177" s="3"/>
      <c r="F177" s="3"/>
      <c r="G177" s="3"/>
      <c r="H177" s="3"/>
      <c r="I177" s="3"/>
    </row>
    <row r="178" spans="1:9" ht="15.75" customHeight="1">
      <c r="A178" s="1"/>
      <c r="B178" s="2"/>
      <c r="C178" s="2"/>
      <c r="D178" s="3"/>
      <c r="E178" s="3"/>
      <c r="F178" s="3"/>
      <c r="G178" s="3"/>
      <c r="H178" s="3"/>
      <c r="I178" s="3"/>
    </row>
    <row r="179" spans="1:9" ht="15.75" customHeight="1">
      <c r="A179" s="1"/>
      <c r="B179" s="2"/>
      <c r="C179" s="2"/>
      <c r="D179" s="3"/>
      <c r="E179" s="3"/>
      <c r="F179" s="3"/>
      <c r="G179" s="3"/>
      <c r="H179" s="3"/>
      <c r="I179" s="3"/>
    </row>
    <row r="180" spans="1:9" ht="15.75" customHeight="1">
      <c r="A180" s="1"/>
      <c r="B180" s="2"/>
      <c r="C180" s="2"/>
      <c r="D180" s="3"/>
      <c r="E180" s="3"/>
      <c r="F180" s="3"/>
      <c r="G180" s="3"/>
      <c r="H180" s="3"/>
      <c r="I180" s="3"/>
    </row>
    <row r="181" spans="1:9" ht="15.75" customHeight="1">
      <c r="A181" s="1"/>
      <c r="B181" s="2"/>
      <c r="C181" s="2"/>
      <c r="D181" s="3"/>
      <c r="E181" s="3"/>
      <c r="F181" s="3"/>
      <c r="G181" s="3"/>
      <c r="H181" s="3"/>
      <c r="I181" s="3"/>
    </row>
    <row r="182" spans="1:9" ht="15.75" customHeight="1">
      <c r="A182" s="1"/>
      <c r="B182" s="2"/>
      <c r="C182" s="2"/>
      <c r="D182" s="3"/>
      <c r="E182" s="3"/>
      <c r="F182" s="3"/>
      <c r="G182" s="3"/>
      <c r="H182" s="3"/>
      <c r="I182" s="3"/>
    </row>
    <row r="183" spans="1:9" ht="15.75" customHeight="1">
      <c r="A183" s="1"/>
      <c r="B183" s="2"/>
      <c r="C183" s="2"/>
      <c r="D183" s="3"/>
      <c r="E183" s="3"/>
      <c r="F183" s="3"/>
      <c r="G183" s="3"/>
      <c r="H183" s="3"/>
      <c r="I183" s="3"/>
    </row>
    <row r="184" spans="1:9" ht="15.75" customHeight="1">
      <c r="A184" s="1"/>
      <c r="B184" s="2"/>
      <c r="C184" s="2"/>
      <c r="D184" s="3"/>
      <c r="E184" s="3"/>
      <c r="F184" s="3"/>
      <c r="G184" s="3"/>
      <c r="H184" s="3"/>
      <c r="I184" s="3"/>
    </row>
    <row r="185" spans="1:9" ht="15.75" customHeight="1">
      <c r="A185" s="1"/>
      <c r="B185" s="2"/>
      <c r="C185" s="2"/>
      <c r="D185" s="3"/>
      <c r="E185" s="3"/>
      <c r="F185" s="3"/>
      <c r="G185" s="3"/>
      <c r="H185" s="3"/>
      <c r="I185" s="3"/>
    </row>
    <row r="186" spans="1:9" ht="15.75" customHeight="1">
      <c r="A186" s="1"/>
      <c r="B186" s="2"/>
      <c r="C186" s="2"/>
      <c r="D186" s="3"/>
      <c r="E186" s="3"/>
      <c r="F186" s="3"/>
      <c r="G186" s="3"/>
      <c r="H186" s="3"/>
      <c r="I186" s="3"/>
    </row>
    <row r="187" spans="1:9" ht="15.75" customHeight="1">
      <c r="A187" s="1"/>
      <c r="B187" s="2"/>
      <c r="C187" s="2"/>
      <c r="D187" s="3"/>
      <c r="E187" s="3"/>
      <c r="F187" s="3"/>
      <c r="G187" s="3"/>
      <c r="H187" s="3"/>
      <c r="I187" s="3"/>
    </row>
    <row r="188" spans="1:9" ht="15.75" customHeight="1">
      <c r="A188" s="1"/>
      <c r="B188" s="2"/>
      <c r="C188" s="2"/>
      <c r="D188" s="3"/>
      <c r="E188" s="3"/>
      <c r="F188" s="3"/>
      <c r="G188" s="3"/>
      <c r="H188" s="3"/>
      <c r="I188" s="3"/>
    </row>
    <row r="189" spans="1:9" ht="15.75" customHeight="1">
      <c r="A189" s="1"/>
      <c r="B189" s="2"/>
      <c r="C189" s="2"/>
      <c r="D189" s="3"/>
      <c r="E189" s="3"/>
      <c r="F189" s="3"/>
      <c r="G189" s="3"/>
      <c r="H189" s="3"/>
      <c r="I189" s="3"/>
    </row>
    <row r="190" spans="1:9" ht="15.75" customHeight="1">
      <c r="A190" s="1"/>
      <c r="B190" s="2"/>
      <c r="C190" s="2"/>
      <c r="D190" s="3"/>
      <c r="E190" s="3"/>
      <c r="F190" s="3"/>
      <c r="G190" s="3"/>
      <c r="H190" s="3"/>
      <c r="I190" s="3"/>
    </row>
    <row r="191" spans="1:9" ht="15.75" customHeight="1">
      <c r="A191" s="1"/>
      <c r="B191" s="2"/>
      <c r="C191" s="2"/>
      <c r="D191" s="3"/>
      <c r="E191" s="3"/>
      <c r="F191" s="3"/>
      <c r="G191" s="3"/>
      <c r="H191" s="3"/>
      <c r="I191" s="3"/>
    </row>
    <row r="192" spans="1:9" ht="15.75" customHeight="1">
      <c r="A192" s="1"/>
      <c r="B192" s="2"/>
      <c r="C192" s="2"/>
      <c r="D192" s="3"/>
      <c r="E192" s="3"/>
      <c r="F192" s="3"/>
      <c r="G192" s="3"/>
      <c r="H192" s="3"/>
      <c r="I192" s="3"/>
    </row>
    <row r="193" spans="1:9" ht="15.75" customHeight="1">
      <c r="A193" s="1"/>
      <c r="B193" s="2"/>
      <c r="C193" s="2"/>
      <c r="D193" s="3"/>
      <c r="E193" s="3"/>
      <c r="F193" s="3"/>
      <c r="G193" s="3"/>
      <c r="H193" s="3"/>
      <c r="I193" s="3"/>
    </row>
    <row r="194" spans="1:9" ht="15.75" customHeight="1">
      <c r="A194" s="1"/>
      <c r="B194" s="2"/>
      <c r="C194" s="2"/>
      <c r="D194" s="3"/>
      <c r="E194" s="3"/>
      <c r="F194" s="3"/>
      <c r="G194" s="3"/>
      <c r="H194" s="3"/>
      <c r="I194" s="3"/>
    </row>
    <row r="195" spans="1:9" ht="15.75" customHeight="1">
      <c r="A195" s="1"/>
      <c r="B195" s="2"/>
      <c r="C195" s="2"/>
      <c r="D195" s="3"/>
      <c r="E195" s="3"/>
      <c r="F195" s="3"/>
      <c r="G195" s="3"/>
      <c r="H195" s="3"/>
      <c r="I195" s="3"/>
    </row>
    <row r="196" spans="1:9" ht="15.75" customHeight="1">
      <c r="A196" s="1"/>
      <c r="B196" s="2"/>
      <c r="C196" s="2"/>
      <c r="D196" s="3"/>
      <c r="E196" s="3"/>
      <c r="F196" s="3"/>
      <c r="G196" s="3"/>
      <c r="H196" s="3"/>
      <c r="I196" s="3"/>
    </row>
    <row r="197" spans="1:9" ht="15.75" customHeight="1">
      <c r="A197" s="1"/>
      <c r="B197" s="2"/>
      <c r="C197" s="2"/>
      <c r="D197" s="3"/>
      <c r="E197" s="3"/>
      <c r="F197" s="3"/>
      <c r="G197" s="3"/>
      <c r="H197" s="3"/>
      <c r="I197" s="3"/>
    </row>
    <row r="198" spans="1:9" ht="15.75" customHeight="1">
      <c r="A198" s="1"/>
      <c r="B198" s="2"/>
      <c r="C198" s="2"/>
      <c r="D198" s="3"/>
      <c r="E198" s="3"/>
      <c r="F198" s="3"/>
      <c r="G198" s="3"/>
      <c r="H198" s="3"/>
      <c r="I198" s="3"/>
    </row>
    <row r="199" spans="1:9" ht="15.75" customHeight="1">
      <c r="A199" s="1"/>
      <c r="B199" s="2"/>
      <c r="C199" s="2"/>
      <c r="D199" s="3"/>
      <c r="E199" s="3"/>
      <c r="F199" s="3"/>
      <c r="G199" s="3"/>
      <c r="H199" s="3"/>
      <c r="I199" s="3"/>
    </row>
    <row r="200" spans="1:9" ht="15.75" customHeight="1">
      <c r="A200" s="1"/>
      <c r="B200" s="2"/>
      <c r="C200" s="2"/>
      <c r="D200" s="3"/>
      <c r="E200" s="3"/>
      <c r="F200" s="3"/>
      <c r="G200" s="3"/>
      <c r="H200" s="3"/>
      <c r="I200" s="3"/>
    </row>
    <row r="201" spans="1:9" ht="15.75" customHeight="1">
      <c r="A201" s="1"/>
      <c r="B201" s="2"/>
      <c r="C201" s="2"/>
      <c r="D201" s="3"/>
      <c r="E201" s="3"/>
      <c r="F201" s="3"/>
      <c r="G201" s="3"/>
      <c r="H201" s="3"/>
      <c r="I201" s="3"/>
    </row>
    <row r="202" spans="1:9" ht="15.75" customHeight="1">
      <c r="A202" s="1"/>
      <c r="B202" s="2"/>
      <c r="C202" s="2"/>
      <c r="D202" s="3"/>
      <c r="E202" s="3"/>
      <c r="F202" s="3"/>
      <c r="G202" s="3"/>
      <c r="H202" s="3"/>
      <c r="I202" s="3"/>
    </row>
    <row r="203" spans="1:9" ht="15.75" customHeight="1">
      <c r="A203" s="1"/>
      <c r="B203" s="2"/>
      <c r="C203" s="2"/>
      <c r="D203" s="3"/>
      <c r="E203" s="3"/>
      <c r="F203" s="3"/>
      <c r="G203" s="3"/>
      <c r="H203" s="3"/>
      <c r="I203" s="3"/>
    </row>
    <row r="204" spans="1:9" ht="15.75" customHeight="1">
      <c r="A204" s="1"/>
      <c r="B204" s="2"/>
      <c r="C204" s="2"/>
      <c r="D204" s="3"/>
      <c r="E204" s="3"/>
      <c r="F204" s="3"/>
      <c r="G204" s="3"/>
      <c r="H204" s="3"/>
      <c r="I204" s="3"/>
    </row>
    <row r="205" spans="1:9" ht="15.75" customHeight="1">
      <c r="A205" s="1"/>
      <c r="B205" s="2"/>
      <c r="C205" s="2"/>
      <c r="D205" s="3"/>
      <c r="E205" s="3"/>
      <c r="F205" s="3"/>
      <c r="G205" s="3"/>
      <c r="H205" s="3"/>
      <c r="I205" s="3"/>
    </row>
    <row r="206" spans="1:9" ht="15.75" customHeight="1">
      <c r="A206" s="1"/>
      <c r="B206" s="2"/>
      <c r="C206" s="2"/>
      <c r="D206" s="3"/>
      <c r="E206" s="3"/>
      <c r="F206" s="3"/>
      <c r="G206" s="3"/>
      <c r="H206" s="3"/>
      <c r="I206" s="3"/>
    </row>
    <row r="207" spans="1:9" ht="15.75" customHeight="1">
      <c r="A207" s="1"/>
      <c r="B207" s="2"/>
      <c r="C207" s="2"/>
      <c r="D207" s="3"/>
      <c r="E207" s="3"/>
      <c r="F207" s="3"/>
      <c r="G207" s="3"/>
      <c r="H207" s="3"/>
      <c r="I207" s="3"/>
    </row>
    <row r="208" spans="1:9" ht="15.75" customHeight="1">
      <c r="A208" s="1"/>
      <c r="B208" s="2"/>
      <c r="C208" s="2"/>
      <c r="D208" s="3"/>
      <c r="E208" s="3"/>
      <c r="F208" s="3"/>
      <c r="G208" s="3"/>
      <c r="H208" s="3"/>
      <c r="I208" s="3"/>
    </row>
    <row r="209" spans="1:9" ht="15.75" customHeight="1">
      <c r="A209" s="1"/>
      <c r="B209" s="2"/>
      <c r="C209" s="2"/>
      <c r="D209" s="3"/>
      <c r="E209" s="3"/>
      <c r="F209" s="3"/>
      <c r="G209" s="3"/>
      <c r="H209" s="3"/>
      <c r="I209" s="3"/>
    </row>
    <row r="210" spans="1:9" ht="15.75" customHeight="1">
      <c r="A210" s="1"/>
      <c r="B210" s="2"/>
      <c r="C210" s="2"/>
      <c r="D210" s="3"/>
      <c r="E210" s="3"/>
      <c r="F210" s="3"/>
      <c r="G210" s="3"/>
      <c r="H210" s="3"/>
      <c r="I210" s="3"/>
    </row>
    <row r="211" spans="1:9" ht="15.75" customHeight="1">
      <c r="A211" s="1"/>
      <c r="B211" s="2"/>
      <c r="C211" s="2"/>
      <c r="D211" s="3"/>
      <c r="E211" s="3"/>
      <c r="F211" s="3"/>
      <c r="G211" s="3"/>
      <c r="H211" s="3"/>
      <c r="I211" s="3"/>
    </row>
    <row r="212" spans="1:9" ht="15.75" customHeight="1">
      <c r="A212" s="1"/>
      <c r="B212" s="2"/>
      <c r="C212" s="2"/>
      <c r="D212" s="3"/>
      <c r="E212" s="3"/>
      <c r="F212" s="3"/>
      <c r="G212" s="3"/>
      <c r="H212" s="3"/>
      <c r="I212" s="3"/>
    </row>
    <row r="213" spans="1:9" ht="15.75" customHeight="1">
      <c r="A213" s="1"/>
      <c r="B213" s="2"/>
      <c r="C213" s="2"/>
      <c r="D213" s="3"/>
      <c r="E213" s="3"/>
      <c r="F213" s="3"/>
      <c r="G213" s="3"/>
      <c r="H213" s="3"/>
      <c r="I213" s="3"/>
    </row>
    <row r="214" spans="1:9" ht="15.75" customHeight="1">
      <c r="A214" s="1"/>
      <c r="B214" s="2"/>
      <c r="C214" s="2"/>
      <c r="D214" s="3"/>
      <c r="E214" s="3"/>
      <c r="F214" s="3"/>
      <c r="G214" s="3"/>
      <c r="H214" s="3"/>
      <c r="I214" s="3"/>
    </row>
    <row r="215" spans="1:9" ht="15.75" customHeight="1">
      <c r="A215" s="1"/>
      <c r="B215" s="2"/>
      <c r="C215" s="2"/>
      <c r="D215" s="3"/>
      <c r="E215" s="3"/>
      <c r="F215" s="3"/>
      <c r="G215" s="3"/>
      <c r="H215" s="3"/>
      <c r="I215" s="3"/>
    </row>
    <row r="216" spans="1:9" ht="15.75" customHeight="1">
      <c r="A216" s="1"/>
      <c r="B216" s="2"/>
      <c r="C216" s="2"/>
      <c r="D216" s="3"/>
      <c r="E216" s="3"/>
      <c r="F216" s="3"/>
      <c r="G216" s="3"/>
      <c r="H216" s="3"/>
      <c r="I216" s="3"/>
    </row>
    <row r="217" spans="1:9" ht="15.75" customHeight="1">
      <c r="A217" s="1"/>
      <c r="B217" s="2"/>
      <c r="C217" s="2"/>
      <c r="D217" s="3"/>
      <c r="E217" s="3"/>
      <c r="F217" s="3"/>
      <c r="G217" s="3"/>
      <c r="H217" s="3"/>
      <c r="I217" s="3"/>
    </row>
    <row r="218" spans="1:9" ht="15.75" customHeight="1">
      <c r="A218" s="1"/>
      <c r="B218" s="2"/>
      <c r="C218" s="2"/>
      <c r="D218" s="3"/>
      <c r="E218" s="3"/>
      <c r="F218" s="3"/>
      <c r="G218" s="3"/>
      <c r="H218" s="3"/>
      <c r="I218" s="3"/>
    </row>
    <row r="219" spans="1:9" ht="15.75" customHeight="1">
      <c r="A219" s="1"/>
      <c r="B219" s="2"/>
      <c r="C219" s="2"/>
      <c r="D219" s="3"/>
      <c r="E219" s="3"/>
      <c r="F219" s="3"/>
      <c r="G219" s="3"/>
      <c r="H219" s="3"/>
      <c r="I219" s="3"/>
    </row>
    <row r="220" spans="1:9" ht="15.75" customHeight="1">
      <c r="A220" s="1"/>
      <c r="B220" s="2"/>
      <c r="C220" s="2"/>
      <c r="D220" s="3"/>
      <c r="E220" s="3"/>
      <c r="F220" s="3"/>
      <c r="G220" s="3"/>
      <c r="H220" s="3"/>
      <c r="I220" s="3"/>
    </row>
    <row r="221" spans="1:9" ht="15.75" customHeight="1"/>
    <row r="222" spans="1:9" ht="15.75" customHeight="1"/>
    <row r="223" spans="1:9" ht="15.75" customHeight="1"/>
    <row r="224" spans="1: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8:I8"/>
    <mergeCell ref="A19:I19"/>
    <mergeCell ref="A2:I2"/>
    <mergeCell ref="A4:I4"/>
    <mergeCell ref="A5:I5"/>
    <mergeCell ref="A6:I6"/>
    <mergeCell ref="A7:I7"/>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sheetPr>
  <dimension ref="A1:X1000"/>
  <sheetViews>
    <sheetView topLeftCell="A9" workbookViewId="0">
      <selection activeCell="H17" sqref="H17"/>
    </sheetView>
  </sheetViews>
  <sheetFormatPr defaultColWidth="14.44140625" defaultRowHeight="15" customHeight="1"/>
  <cols>
    <col min="1" max="1" width="23.6640625" customWidth="1"/>
    <col min="2" max="2" width="17.109375" customWidth="1"/>
    <col min="3" max="3" width="10.88671875" customWidth="1"/>
    <col min="4" max="4" width="13.44140625" customWidth="1"/>
    <col min="5" max="5" width="11.6640625" customWidth="1"/>
    <col min="6" max="6" width="26.44140625" customWidth="1"/>
    <col min="7" max="7" width="7.88671875" customWidth="1"/>
    <col min="8" max="8" width="12.33203125" customWidth="1"/>
    <col min="9" max="10" width="9.109375" customWidth="1"/>
    <col min="11" max="24" width="8" customWidth="1"/>
  </cols>
  <sheetData>
    <row r="1" spans="1:24" ht="14.4">
      <c r="A1" s="1"/>
      <c r="B1" s="1"/>
      <c r="C1" s="2"/>
      <c r="D1" s="3"/>
      <c r="E1" s="3"/>
      <c r="F1" s="3"/>
      <c r="G1" s="3"/>
      <c r="H1" s="3"/>
      <c r="I1" s="3"/>
      <c r="J1" s="3"/>
    </row>
    <row r="2" spans="1:24" ht="33" customHeight="1">
      <c r="A2" s="2329" t="s">
        <v>129</v>
      </c>
      <c r="B2" s="2325"/>
      <c r="C2" s="2325"/>
      <c r="D2" s="2325"/>
      <c r="E2" s="2325"/>
      <c r="F2" s="2325"/>
      <c r="G2" s="2325"/>
      <c r="H2" s="2326"/>
      <c r="I2" s="31"/>
      <c r="J2" s="31"/>
      <c r="K2" s="19"/>
      <c r="L2" s="19"/>
      <c r="M2" s="19"/>
      <c r="N2" s="19"/>
      <c r="O2" s="19"/>
      <c r="P2" s="19"/>
      <c r="Q2" s="19"/>
      <c r="R2" s="19"/>
      <c r="S2" s="19"/>
      <c r="T2" s="19"/>
      <c r="U2" s="19"/>
      <c r="V2" s="19"/>
      <c r="W2" s="19"/>
      <c r="X2" s="19"/>
    </row>
    <row r="3" spans="1:24" ht="14.4">
      <c r="A3" s="22"/>
      <c r="B3" s="22"/>
      <c r="C3" s="22"/>
      <c r="D3" s="22"/>
      <c r="E3" s="22"/>
      <c r="F3" s="22"/>
      <c r="G3" s="22"/>
      <c r="H3" s="22"/>
      <c r="I3" s="31"/>
      <c r="J3" s="31"/>
      <c r="K3" s="19"/>
      <c r="L3" s="19"/>
      <c r="M3" s="19"/>
      <c r="N3" s="19"/>
      <c r="O3" s="19"/>
      <c r="P3" s="19"/>
      <c r="Q3" s="19"/>
      <c r="R3" s="19"/>
      <c r="S3" s="19"/>
      <c r="T3" s="19"/>
      <c r="U3" s="19"/>
      <c r="V3" s="19"/>
      <c r="W3" s="19"/>
      <c r="X3" s="19"/>
    </row>
    <row r="4" spans="1:24" ht="19.5" customHeight="1">
      <c r="A4" s="2354" t="s">
        <v>130</v>
      </c>
      <c r="B4" s="2355"/>
      <c r="C4" s="2355"/>
      <c r="D4" s="2355"/>
      <c r="E4" s="2355"/>
      <c r="F4" s="2355"/>
      <c r="G4" s="2355"/>
      <c r="H4" s="2355"/>
      <c r="I4" s="31"/>
      <c r="J4" s="31"/>
      <c r="K4" s="73"/>
      <c r="L4" s="73"/>
      <c r="M4" s="73"/>
      <c r="N4" s="73"/>
      <c r="O4" s="73"/>
      <c r="P4" s="73"/>
      <c r="Q4" s="73"/>
      <c r="R4" s="73"/>
      <c r="S4" s="73"/>
      <c r="T4" s="73"/>
      <c r="U4" s="73"/>
      <c r="V4" s="73"/>
      <c r="W4" s="73"/>
      <c r="X4" s="73"/>
    </row>
    <row r="5" spans="1:24" ht="14.4">
      <c r="A5" s="2354" t="s">
        <v>131</v>
      </c>
      <c r="B5" s="2355"/>
      <c r="C5" s="2355"/>
      <c r="D5" s="2355"/>
      <c r="E5" s="2355"/>
      <c r="F5" s="2355"/>
      <c r="G5" s="2355"/>
      <c r="H5" s="2355"/>
      <c r="I5" s="31"/>
      <c r="J5" s="31"/>
      <c r="K5" s="73"/>
      <c r="L5" s="73"/>
      <c r="M5" s="73"/>
      <c r="N5" s="73"/>
      <c r="O5" s="73"/>
      <c r="P5" s="73"/>
      <c r="Q5" s="73"/>
      <c r="R5" s="73"/>
      <c r="S5" s="73"/>
      <c r="T5" s="73"/>
      <c r="U5" s="73"/>
      <c r="V5" s="73"/>
      <c r="W5" s="73"/>
      <c r="X5" s="73"/>
    </row>
    <row r="6" spans="1:24" ht="13.5" customHeight="1">
      <c r="A6" s="2354" t="s">
        <v>132</v>
      </c>
      <c r="B6" s="2355"/>
      <c r="C6" s="2355"/>
      <c r="D6" s="2355"/>
      <c r="E6" s="2355"/>
      <c r="F6" s="2355"/>
      <c r="G6" s="2355"/>
      <c r="H6" s="2355"/>
      <c r="I6" s="29"/>
      <c r="J6" s="29"/>
      <c r="K6" s="74"/>
      <c r="L6" s="74"/>
      <c r="M6" s="74"/>
      <c r="N6" s="74"/>
      <c r="O6" s="74"/>
      <c r="P6" s="74"/>
      <c r="Q6" s="74"/>
      <c r="R6" s="74"/>
      <c r="S6" s="74"/>
      <c r="T6" s="74"/>
      <c r="U6" s="74"/>
      <c r="V6" s="74"/>
      <c r="W6" s="74"/>
      <c r="X6" s="74"/>
    </row>
    <row r="7" spans="1:24" ht="14.4">
      <c r="A7" s="2354" t="s">
        <v>133</v>
      </c>
      <c r="B7" s="2355"/>
      <c r="C7" s="2355"/>
      <c r="D7" s="2355"/>
      <c r="E7" s="2355"/>
      <c r="F7" s="2355"/>
      <c r="G7" s="2355"/>
      <c r="H7" s="2355"/>
      <c r="I7" s="29"/>
      <c r="J7" s="29"/>
      <c r="K7" s="74"/>
      <c r="L7" s="74"/>
      <c r="M7" s="74"/>
      <c r="N7" s="74"/>
      <c r="O7" s="74"/>
      <c r="P7" s="74"/>
      <c r="Q7" s="74"/>
      <c r="R7" s="74"/>
      <c r="S7" s="74"/>
      <c r="T7" s="74"/>
      <c r="U7" s="74"/>
      <c r="V7" s="74"/>
      <c r="W7" s="74"/>
      <c r="X7" s="74"/>
    </row>
    <row r="8" spans="1:24" ht="323.25" customHeight="1">
      <c r="A8" s="2354" t="s">
        <v>134</v>
      </c>
      <c r="B8" s="2355"/>
      <c r="C8" s="2355"/>
      <c r="D8" s="2355"/>
      <c r="E8" s="2355"/>
      <c r="F8" s="2355"/>
      <c r="G8" s="2355"/>
      <c r="H8" s="2355"/>
      <c r="I8" s="29"/>
      <c r="J8" s="29"/>
      <c r="K8" s="74"/>
      <c r="L8" s="74"/>
      <c r="M8" s="74"/>
      <c r="N8" s="74"/>
      <c r="O8" s="74"/>
      <c r="P8" s="74"/>
      <c r="Q8" s="74"/>
      <c r="R8" s="74"/>
      <c r="S8" s="74"/>
      <c r="T8" s="74"/>
      <c r="U8" s="74"/>
      <c r="V8" s="74"/>
      <c r="W8" s="74"/>
      <c r="X8" s="74"/>
    </row>
    <row r="9" spans="1:24" ht="14.4">
      <c r="A9" s="7"/>
      <c r="B9" s="7"/>
      <c r="C9" s="8"/>
      <c r="D9" s="7"/>
      <c r="E9" s="7"/>
      <c r="F9" s="7"/>
      <c r="G9" s="7"/>
      <c r="H9" s="7"/>
      <c r="I9" s="31"/>
      <c r="J9" s="31"/>
      <c r="K9" s="73"/>
      <c r="L9" s="73"/>
      <c r="M9" s="73"/>
      <c r="N9" s="73"/>
      <c r="O9" s="73"/>
      <c r="P9" s="73"/>
      <c r="Q9" s="73"/>
      <c r="R9" s="73"/>
      <c r="S9" s="73"/>
      <c r="T9" s="73"/>
      <c r="U9" s="73"/>
      <c r="V9" s="73"/>
      <c r="W9" s="73"/>
      <c r="X9" s="73"/>
    </row>
    <row r="10" spans="1:24" ht="57" customHeight="1">
      <c r="A10" s="33" t="s">
        <v>135</v>
      </c>
      <c r="B10" s="33" t="s">
        <v>85</v>
      </c>
      <c r="C10" s="33" t="s">
        <v>136</v>
      </c>
      <c r="D10" s="33" t="s">
        <v>137</v>
      </c>
      <c r="E10" s="33" t="s">
        <v>138</v>
      </c>
      <c r="F10" s="33" t="s">
        <v>139</v>
      </c>
      <c r="G10" s="11" t="s">
        <v>71</v>
      </c>
      <c r="H10" s="11" t="s">
        <v>57</v>
      </c>
      <c r="I10" s="138" t="s">
        <v>393</v>
      </c>
      <c r="J10" s="31"/>
      <c r="K10" s="73"/>
      <c r="L10" s="73"/>
      <c r="M10" s="73"/>
      <c r="N10" s="73"/>
      <c r="O10" s="73"/>
      <c r="P10" s="73"/>
      <c r="Q10" s="73"/>
      <c r="R10" s="73"/>
      <c r="S10" s="73"/>
      <c r="T10" s="73"/>
      <c r="U10" s="73"/>
      <c r="V10" s="73"/>
      <c r="W10" s="73"/>
      <c r="X10" s="73"/>
    </row>
    <row r="11" spans="1:24" ht="14.4">
      <c r="A11" s="12"/>
      <c r="B11" s="12"/>
      <c r="C11" s="21"/>
      <c r="D11" s="12"/>
      <c r="E11" s="21"/>
      <c r="F11" s="21"/>
      <c r="G11" s="58"/>
      <c r="H11" s="52"/>
      <c r="I11" s="3"/>
      <c r="J11" s="3"/>
      <c r="K11" s="75"/>
      <c r="L11" s="75"/>
      <c r="M11" s="75"/>
      <c r="N11" s="75"/>
      <c r="O11" s="75"/>
      <c r="P11" s="75"/>
      <c r="Q11" s="75"/>
      <c r="R11" s="75"/>
      <c r="S11" s="75"/>
      <c r="T11" s="75"/>
      <c r="U11" s="75"/>
      <c r="V11" s="75"/>
      <c r="W11" s="75"/>
      <c r="X11" s="75"/>
    </row>
    <row r="12" spans="1:24" ht="14.4">
      <c r="A12" s="12"/>
      <c r="B12" s="12"/>
      <c r="C12" s="71"/>
      <c r="D12" s="12"/>
      <c r="E12" s="21"/>
      <c r="F12" s="21"/>
      <c r="G12" s="58"/>
      <c r="H12" s="52"/>
      <c r="I12" s="3"/>
      <c r="J12" s="3"/>
      <c r="K12" s="75"/>
      <c r="L12" s="75"/>
      <c r="M12" s="75"/>
      <c r="N12" s="75"/>
      <c r="O12" s="75"/>
      <c r="P12" s="75"/>
      <c r="Q12" s="75"/>
      <c r="R12" s="75"/>
      <c r="S12" s="75"/>
      <c r="T12" s="75"/>
      <c r="U12" s="75"/>
      <c r="V12" s="75"/>
      <c r="W12" s="75"/>
      <c r="X12" s="75"/>
    </row>
    <row r="13" spans="1:24" ht="14.4">
      <c r="A13" s="12"/>
      <c r="B13" s="12"/>
      <c r="C13" s="21"/>
      <c r="D13" s="12"/>
      <c r="E13" s="21"/>
      <c r="F13" s="21"/>
      <c r="G13" s="58"/>
      <c r="H13" s="52"/>
      <c r="I13" s="3"/>
      <c r="J13" s="3"/>
      <c r="K13" s="75"/>
      <c r="L13" s="75"/>
      <c r="M13" s="75"/>
      <c r="N13" s="75"/>
      <c r="O13" s="75"/>
      <c r="P13" s="75"/>
      <c r="Q13" s="75"/>
      <c r="R13" s="75"/>
      <c r="S13" s="75"/>
      <c r="T13" s="75"/>
      <c r="U13" s="75"/>
      <c r="V13" s="75"/>
      <c r="W13" s="75"/>
      <c r="X13" s="75"/>
    </row>
    <row r="14" spans="1:24" ht="14.4">
      <c r="A14" s="12"/>
      <c r="B14" s="12"/>
      <c r="C14" s="21"/>
      <c r="D14" s="12"/>
      <c r="E14" s="21"/>
      <c r="F14" s="21"/>
      <c r="G14" s="58"/>
      <c r="H14" s="52"/>
      <c r="I14" s="3"/>
      <c r="J14" s="3"/>
      <c r="K14" s="75"/>
      <c r="L14" s="75"/>
      <c r="M14" s="75"/>
      <c r="N14" s="75"/>
      <c r="O14" s="75"/>
      <c r="P14" s="75"/>
      <c r="Q14" s="75"/>
      <c r="R14" s="75"/>
      <c r="S14" s="75"/>
      <c r="T14" s="75"/>
      <c r="U14" s="75"/>
      <c r="V14" s="75"/>
      <c r="W14" s="75"/>
      <c r="X14" s="75"/>
    </row>
    <row r="15" spans="1:24" ht="14.4">
      <c r="A15" s="12"/>
      <c r="B15" s="12"/>
      <c r="C15" s="21"/>
      <c r="D15" s="12"/>
      <c r="E15" s="21"/>
      <c r="F15" s="21"/>
      <c r="G15" s="58"/>
      <c r="H15" s="52"/>
      <c r="I15" s="3"/>
      <c r="J15" s="3"/>
      <c r="K15" s="75"/>
      <c r="L15" s="75"/>
      <c r="M15" s="75"/>
      <c r="N15" s="75"/>
      <c r="O15" s="75"/>
      <c r="P15" s="75"/>
      <c r="Q15" s="75"/>
      <c r="R15" s="75"/>
      <c r="S15" s="75"/>
      <c r="T15" s="75"/>
      <c r="U15" s="75"/>
      <c r="V15" s="75"/>
      <c r="W15" s="75"/>
      <c r="X15" s="75"/>
    </row>
    <row r="16" spans="1:24" ht="14.4">
      <c r="A16" s="12"/>
      <c r="B16" s="12"/>
      <c r="C16" s="21"/>
      <c r="D16" s="12"/>
      <c r="E16" s="21"/>
      <c r="F16" s="21"/>
      <c r="G16" s="58"/>
      <c r="H16" s="52"/>
      <c r="I16" s="3"/>
      <c r="J16" s="3"/>
      <c r="K16" s="75"/>
      <c r="L16" s="75"/>
      <c r="M16" s="75"/>
      <c r="N16" s="75"/>
      <c r="O16" s="75"/>
      <c r="P16" s="75"/>
      <c r="Q16" s="75"/>
      <c r="R16" s="75"/>
      <c r="S16" s="75"/>
      <c r="T16" s="75"/>
      <c r="U16" s="75"/>
      <c r="V16" s="75"/>
      <c r="W16" s="75"/>
      <c r="X16" s="75"/>
    </row>
    <row r="17" spans="1:10" ht="14.4">
      <c r="A17" s="29" t="s">
        <v>58</v>
      </c>
      <c r="B17" s="29"/>
      <c r="C17" s="2"/>
      <c r="D17" s="3"/>
      <c r="E17" s="3"/>
      <c r="F17" s="3"/>
      <c r="G17" s="72"/>
      <c r="H17" s="49">
        <f>SUM(H11:H16)</f>
        <v>0</v>
      </c>
      <c r="I17" s="3"/>
      <c r="J17" s="3"/>
    </row>
    <row r="18" spans="1:10" ht="14.4">
      <c r="A18" s="1"/>
      <c r="B18" s="1"/>
      <c r="C18" s="2"/>
      <c r="D18" s="3"/>
      <c r="E18" s="3"/>
      <c r="F18" s="3"/>
      <c r="G18" s="3"/>
      <c r="H18" s="3"/>
      <c r="I18" s="3"/>
      <c r="J18" s="3"/>
    </row>
    <row r="19" spans="1:10" ht="15.75" customHeight="1">
      <c r="A19" s="2320" t="s">
        <v>59</v>
      </c>
      <c r="B19" s="2328"/>
      <c r="C19" s="2328"/>
      <c r="D19" s="2328"/>
      <c r="E19" s="2328"/>
      <c r="F19" s="2328"/>
      <c r="G19" s="2328"/>
      <c r="H19" s="2328"/>
      <c r="I19" s="3"/>
      <c r="J19" s="3"/>
    </row>
    <row r="20" spans="1:10" ht="15.75" customHeight="1">
      <c r="A20" s="1"/>
      <c r="B20" s="1"/>
      <c r="C20" s="2"/>
      <c r="D20" s="3"/>
      <c r="E20" s="3"/>
      <c r="F20" s="3"/>
      <c r="G20" s="3"/>
      <c r="H20" s="3"/>
      <c r="I20" s="3"/>
      <c r="J20" s="3"/>
    </row>
    <row r="21" spans="1:10" ht="15.75" customHeight="1">
      <c r="A21" s="1"/>
      <c r="B21" s="1"/>
      <c r="C21" s="2"/>
      <c r="D21" s="3"/>
      <c r="E21" s="3"/>
      <c r="F21" s="3"/>
      <c r="G21" s="3"/>
      <c r="H21" s="3"/>
      <c r="I21" s="3"/>
      <c r="J21" s="3"/>
    </row>
    <row r="22" spans="1:10" ht="15.75" customHeight="1">
      <c r="A22" s="1"/>
      <c r="B22" s="1"/>
      <c r="C22" s="2"/>
      <c r="D22" s="3"/>
      <c r="E22" s="3"/>
      <c r="F22" s="3"/>
      <c r="G22" s="3"/>
      <c r="H22" s="3"/>
      <c r="I22" s="3"/>
      <c r="J22" s="3"/>
    </row>
    <row r="23" spans="1:10" ht="15.75" customHeight="1">
      <c r="A23" s="1"/>
      <c r="B23" s="1"/>
      <c r="C23" s="2"/>
      <c r="D23" s="3"/>
      <c r="E23" s="3"/>
      <c r="F23" s="3"/>
      <c r="G23" s="3"/>
      <c r="H23" s="3"/>
      <c r="I23" s="3"/>
      <c r="J23" s="3"/>
    </row>
    <row r="24" spans="1:10" ht="15.75" customHeight="1">
      <c r="A24" s="1"/>
      <c r="B24" s="1"/>
      <c r="C24" s="2"/>
      <c r="D24" s="3"/>
      <c r="E24" s="3"/>
      <c r="F24" s="3"/>
      <c r="G24" s="3"/>
      <c r="H24" s="3"/>
      <c r="I24" s="3"/>
      <c r="J24" s="3"/>
    </row>
    <row r="25" spans="1:10" ht="15.75" customHeight="1">
      <c r="A25" s="1"/>
      <c r="B25" s="1"/>
      <c r="C25" s="2"/>
      <c r="D25" s="3"/>
      <c r="E25" s="3"/>
      <c r="F25" s="3"/>
      <c r="G25" s="3"/>
      <c r="H25" s="3"/>
      <c r="I25" s="3"/>
      <c r="J25" s="3"/>
    </row>
    <row r="26" spans="1:10" ht="15.75" customHeight="1">
      <c r="A26" s="1"/>
      <c r="B26" s="1"/>
      <c r="C26" s="2"/>
      <c r="D26" s="3"/>
      <c r="E26" s="3"/>
      <c r="F26" s="3"/>
      <c r="G26" s="3"/>
      <c r="H26" s="3"/>
      <c r="I26" s="3"/>
      <c r="J26" s="3"/>
    </row>
    <row r="27" spans="1:10" ht="15.75" customHeight="1">
      <c r="A27" s="1"/>
      <c r="B27" s="1"/>
      <c r="C27" s="2"/>
      <c r="D27" s="3"/>
      <c r="E27" s="3"/>
      <c r="F27" s="3"/>
      <c r="G27" s="3"/>
      <c r="H27" s="3"/>
      <c r="I27" s="3"/>
      <c r="J27" s="3"/>
    </row>
    <row r="28" spans="1:10" ht="15.75" customHeight="1">
      <c r="A28" s="1"/>
      <c r="B28" s="1"/>
      <c r="C28" s="2"/>
      <c r="D28" s="3"/>
      <c r="E28" s="3"/>
      <c r="F28" s="3"/>
      <c r="G28" s="3"/>
      <c r="H28" s="3"/>
      <c r="I28" s="3"/>
      <c r="J28" s="3"/>
    </row>
    <row r="29" spans="1:10" ht="15.75" customHeight="1">
      <c r="A29" s="1"/>
      <c r="B29" s="1"/>
      <c r="C29" s="2"/>
      <c r="D29" s="3"/>
      <c r="E29" s="3"/>
      <c r="F29" s="3"/>
      <c r="G29" s="3"/>
      <c r="H29" s="3"/>
      <c r="I29" s="3"/>
      <c r="J29" s="3"/>
    </row>
    <row r="30" spans="1:10" ht="15.75" customHeight="1">
      <c r="A30" s="1"/>
      <c r="B30" s="1"/>
      <c r="C30" s="2"/>
      <c r="D30" s="3"/>
      <c r="E30" s="3"/>
      <c r="F30" s="3"/>
      <c r="G30" s="3"/>
      <c r="H30" s="3"/>
      <c r="I30" s="3"/>
      <c r="J30" s="3"/>
    </row>
    <row r="31" spans="1:10" ht="15.75" customHeight="1">
      <c r="A31" s="1"/>
      <c r="B31" s="1"/>
      <c r="C31" s="2"/>
      <c r="D31" s="3"/>
      <c r="E31" s="3"/>
      <c r="F31" s="3"/>
      <c r="G31" s="3"/>
      <c r="H31" s="3"/>
      <c r="I31" s="3"/>
      <c r="J31" s="3"/>
    </row>
    <row r="32" spans="1:10" ht="15.75" customHeight="1">
      <c r="A32" s="1"/>
      <c r="B32" s="1"/>
      <c r="C32" s="2"/>
      <c r="D32" s="3"/>
      <c r="E32" s="3"/>
      <c r="F32" s="3"/>
      <c r="G32" s="3"/>
      <c r="H32" s="3"/>
      <c r="I32" s="3"/>
      <c r="J32" s="3"/>
    </row>
    <row r="33" spans="1:10" ht="15.75" customHeight="1">
      <c r="A33" s="1"/>
      <c r="B33" s="1"/>
      <c r="C33" s="2"/>
      <c r="D33" s="3"/>
      <c r="E33" s="3"/>
      <c r="F33" s="3"/>
      <c r="G33" s="3"/>
      <c r="H33" s="3"/>
      <c r="I33" s="3"/>
      <c r="J33" s="3"/>
    </row>
    <row r="34" spans="1:10" ht="15.75" customHeight="1">
      <c r="A34" s="1"/>
      <c r="B34" s="1"/>
      <c r="C34" s="2"/>
      <c r="D34" s="3"/>
      <c r="E34" s="3"/>
      <c r="F34" s="3"/>
      <c r="G34" s="3"/>
      <c r="H34" s="3"/>
      <c r="I34" s="3"/>
      <c r="J34" s="3"/>
    </row>
    <row r="35" spans="1:10" ht="15.75" customHeight="1">
      <c r="A35" s="1"/>
      <c r="B35" s="1"/>
      <c r="C35" s="2"/>
      <c r="D35" s="3"/>
      <c r="E35" s="3"/>
      <c r="F35" s="3"/>
      <c r="G35" s="3"/>
      <c r="H35" s="3"/>
      <c r="I35" s="3"/>
      <c r="J35" s="3"/>
    </row>
    <row r="36" spans="1:10" ht="15.75" customHeight="1">
      <c r="A36" s="1"/>
      <c r="B36" s="1"/>
      <c r="C36" s="2"/>
      <c r="D36" s="3"/>
      <c r="E36" s="3"/>
      <c r="F36" s="3"/>
      <c r="G36" s="3"/>
      <c r="H36" s="3"/>
      <c r="I36" s="3"/>
      <c r="J36" s="3"/>
    </row>
    <row r="37" spans="1:10" ht="15.75" customHeight="1">
      <c r="A37" s="1"/>
      <c r="B37" s="1"/>
      <c r="C37" s="2"/>
      <c r="D37" s="3"/>
      <c r="E37" s="3"/>
      <c r="F37" s="3"/>
      <c r="G37" s="3"/>
      <c r="H37" s="3"/>
      <c r="I37" s="3"/>
      <c r="J37" s="3"/>
    </row>
    <row r="38" spans="1:10" ht="15.75" customHeight="1">
      <c r="A38" s="1"/>
      <c r="B38" s="1"/>
      <c r="C38" s="2"/>
      <c r="D38" s="3"/>
      <c r="E38" s="3"/>
      <c r="F38" s="3"/>
      <c r="G38" s="3"/>
      <c r="H38" s="3"/>
      <c r="I38" s="3"/>
      <c r="J38" s="3"/>
    </row>
    <row r="39" spans="1:10" ht="15.75" customHeight="1">
      <c r="A39" s="1"/>
      <c r="B39" s="1"/>
      <c r="C39" s="2"/>
      <c r="D39" s="3"/>
      <c r="E39" s="3"/>
      <c r="F39" s="3"/>
      <c r="G39" s="3"/>
      <c r="H39" s="3"/>
      <c r="I39" s="3"/>
      <c r="J39" s="3"/>
    </row>
    <row r="40" spans="1:10" ht="15.75" customHeight="1">
      <c r="A40" s="1"/>
      <c r="B40" s="1"/>
      <c r="C40" s="2"/>
      <c r="D40" s="3"/>
      <c r="E40" s="3"/>
      <c r="F40" s="3"/>
      <c r="G40" s="3"/>
      <c r="H40" s="3"/>
      <c r="I40" s="3"/>
      <c r="J40" s="3"/>
    </row>
    <row r="41" spans="1:10" ht="15.75" customHeight="1">
      <c r="A41" s="1"/>
      <c r="B41" s="1"/>
      <c r="C41" s="2"/>
      <c r="D41" s="3"/>
      <c r="E41" s="3"/>
      <c r="F41" s="3"/>
      <c r="G41" s="3"/>
      <c r="H41" s="3"/>
      <c r="I41" s="3"/>
      <c r="J41" s="3"/>
    </row>
    <row r="42" spans="1:10" ht="15.75" customHeight="1">
      <c r="A42" s="1"/>
      <c r="B42" s="1"/>
      <c r="C42" s="2"/>
      <c r="D42" s="3"/>
      <c r="E42" s="3"/>
      <c r="F42" s="3"/>
      <c r="G42" s="3"/>
      <c r="H42" s="3"/>
      <c r="I42" s="3"/>
      <c r="J42" s="3"/>
    </row>
    <row r="43" spans="1:10" ht="15.75" customHeight="1">
      <c r="A43" s="1"/>
      <c r="B43" s="1"/>
      <c r="C43" s="2"/>
      <c r="D43" s="3"/>
      <c r="E43" s="3"/>
      <c r="F43" s="3"/>
      <c r="G43" s="3"/>
      <c r="H43" s="3"/>
      <c r="I43" s="3"/>
      <c r="J43" s="3"/>
    </row>
    <row r="44" spans="1:10" ht="15.75" customHeight="1">
      <c r="A44" s="1"/>
      <c r="B44" s="1"/>
      <c r="C44" s="2"/>
      <c r="D44" s="3"/>
      <c r="E44" s="3"/>
      <c r="F44" s="3"/>
      <c r="G44" s="3"/>
      <c r="H44" s="3"/>
      <c r="I44" s="3"/>
      <c r="J44" s="3"/>
    </row>
    <row r="45" spans="1:10" ht="15.75" customHeight="1">
      <c r="A45" s="1"/>
      <c r="B45" s="1"/>
      <c r="C45" s="2"/>
      <c r="D45" s="3"/>
      <c r="E45" s="3"/>
      <c r="F45" s="3"/>
      <c r="G45" s="3"/>
      <c r="H45" s="3"/>
      <c r="I45" s="3"/>
      <c r="J45" s="3"/>
    </row>
    <row r="46" spans="1:10" ht="15.75" customHeight="1">
      <c r="A46" s="1"/>
      <c r="B46" s="1"/>
      <c r="C46" s="2"/>
      <c r="D46" s="3"/>
      <c r="E46" s="3"/>
      <c r="F46" s="3"/>
      <c r="G46" s="3"/>
      <c r="H46" s="3"/>
      <c r="I46" s="3"/>
      <c r="J46" s="3"/>
    </row>
    <row r="47" spans="1:10" ht="15.75" customHeight="1">
      <c r="A47" s="1"/>
      <c r="B47" s="1"/>
      <c r="C47" s="2"/>
      <c r="D47" s="3"/>
      <c r="E47" s="3"/>
      <c r="F47" s="3"/>
      <c r="G47" s="3"/>
      <c r="H47" s="3"/>
      <c r="I47" s="3"/>
      <c r="J47" s="3"/>
    </row>
    <row r="48" spans="1:10" ht="15.75" customHeight="1">
      <c r="A48" s="1"/>
      <c r="B48" s="1"/>
      <c r="C48" s="2"/>
      <c r="D48" s="3"/>
      <c r="E48" s="3"/>
      <c r="F48" s="3"/>
      <c r="G48" s="3"/>
      <c r="H48" s="3"/>
      <c r="I48" s="3"/>
      <c r="J48" s="3"/>
    </row>
    <row r="49" spans="1:10" ht="15.75" customHeight="1">
      <c r="A49" s="1"/>
      <c r="B49" s="1"/>
      <c r="C49" s="2"/>
      <c r="D49" s="3"/>
      <c r="E49" s="3"/>
      <c r="F49" s="3"/>
      <c r="G49" s="3"/>
      <c r="H49" s="3"/>
      <c r="I49" s="3"/>
      <c r="J49" s="3"/>
    </row>
    <row r="50" spans="1:10" ht="15.75" customHeight="1">
      <c r="A50" s="1"/>
      <c r="B50" s="1"/>
      <c r="C50" s="2"/>
      <c r="D50" s="3"/>
      <c r="E50" s="3"/>
      <c r="F50" s="3"/>
      <c r="G50" s="3"/>
      <c r="H50" s="3"/>
      <c r="I50" s="3"/>
      <c r="J50" s="3"/>
    </row>
    <row r="51" spans="1:10" ht="15.75" customHeight="1">
      <c r="A51" s="1"/>
      <c r="B51" s="1"/>
      <c r="C51" s="2"/>
      <c r="D51" s="3"/>
      <c r="E51" s="3"/>
      <c r="F51" s="3"/>
      <c r="G51" s="3"/>
      <c r="H51" s="3"/>
      <c r="I51" s="3"/>
      <c r="J51" s="3"/>
    </row>
    <row r="52" spans="1:10" ht="15.75" customHeight="1">
      <c r="A52" s="1"/>
      <c r="B52" s="1"/>
      <c r="C52" s="2"/>
      <c r="D52" s="3"/>
      <c r="E52" s="3"/>
      <c r="F52" s="3"/>
      <c r="G52" s="3"/>
      <c r="H52" s="3"/>
      <c r="I52" s="3"/>
      <c r="J52" s="3"/>
    </row>
    <row r="53" spans="1:10" ht="15.75" customHeight="1">
      <c r="A53" s="1"/>
      <c r="B53" s="1"/>
      <c r="C53" s="2"/>
      <c r="D53" s="3"/>
      <c r="E53" s="3"/>
      <c r="F53" s="3"/>
      <c r="G53" s="3"/>
      <c r="H53" s="3"/>
      <c r="I53" s="3"/>
      <c r="J53" s="3"/>
    </row>
    <row r="54" spans="1:10" ht="15.75" customHeight="1">
      <c r="A54" s="1"/>
      <c r="B54" s="1"/>
      <c r="C54" s="2"/>
      <c r="D54" s="3"/>
      <c r="E54" s="3"/>
      <c r="F54" s="3"/>
      <c r="G54" s="3"/>
      <c r="H54" s="3"/>
      <c r="I54" s="3"/>
      <c r="J54" s="3"/>
    </row>
    <row r="55" spans="1:10" ht="15.75" customHeight="1">
      <c r="A55" s="1"/>
      <c r="B55" s="1"/>
      <c r="C55" s="2"/>
      <c r="D55" s="3"/>
      <c r="E55" s="3"/>
      <c r="F55" s="3"/>
      <c r="G55" s="3"/>
      <c r="H55" s="3"/>
      <c r="I55" s="3"/>
      <c r="J55" s="3"/>
    </row>
    <row r="56" spans="1:10" ht="15.75" customHeight="1">
      <c r="A56" s="1"/>
      <c r="B56" s="1"/>
      <c r="C56" s="2"/>
      <c r="D56" s="3"/>
      <c r="E56" s="3"/>
      <c r="F56" s="3"/>
      <c r="G56" s="3"/>
      <c r="H56" s="3"/>
      <c r="I56" s="3"/>
      <c r="J56" s="3"/>
    </row>
    <row r="57" spans="1:10" ht="15.75" customHeight="1">
      <c r="A57" s="1"/>
      <c r="B57" s="1"/>
      <c r="C57" s="2"/>
      <c r="D57" s="3"/>
      <c r="E57" s="3"/>
      <c r="F57" s="3"/>
      <c r="G57" s="3"/>
      <c r="H57" s="3"/>
      <c r="I57" s="3"/>
      <c r="J57" s="3"/>
    </row>
    <row r="58" spans="1:10" ht="15.75" customHeight="1">
      <c r="A58" s="1"/>
      <c r="B58" s="1"/>
      <c r="C58" s="2"/>
      <c r="D58" s="3"/>
      <c r="E58" s="3"/>
      <c r="F58" s="3"/>
      <c r="G58" s="3"/>
      <c r="H58" s="3"/>
      <c r="I58" s="3"/>
      <c r="J58" s="3"/>
    </row>
    <row r="59" spans="1:10" ht="15.75" customHeight="1">
      <c r="A59" s="1"/>
      <c r="B59" s="1"/>
      <c r="C59" s="2"/>
      <c r="D59" s="3"/>
      <c r="E59" s="3"/>
      <c r="F59" s="3"/>
      <c r="G59" s="3"/>
      <c r="H59" s="3"/>
      <c r="I59" s="3"/>
      <c r="J59" s="3"/>
    </row>
    <row r="60" spans="1:10" ht="15.75" customHeight="1">
      <c r="A60" s="1"/>
      <c r="B60" s="1"/>
      <c r="C60" s="2"/>
      <c r="D60" s="3"/>
      <c r="E60" s="3"/>
      <c r="F60" s="3"/>
      <c r="G60" s="3"/>
      <c r="H60" s="3"/>
      <c r="I60" s="3"/>
      <c r="J60" s="3"/>
    </row>
    <row r="61" spans="1:10" ht="15.75" customHeight="1">
      <c r="A61" s="1"/>
      <c r="B61" s="1"/>
      <c r="C61" s="2"/>
      <c r="D61" s="3"/>
      <c r="E61" s="3"/>
      <c r="F61" s="3"/>
      <c r="G61" s="3"/>
      <c r="H61" s="3"/>
      <c r="I61" s="3"/>
      <c r="J61" s="3"/>
    </row>
    <row r="62" spans="1:10" ht="15.75" customHeight="1">
      <c r="A62" s="1"/>
      <c r="B62" s="1"/>
      <c r="C62" s="2"/>
      <c r="D62" s="3"/>
      <c r="E62" s="3"/>
      <c r="F62" s="3"/>
      <c r="G62" s="3"/>
      <c r="H62" s="3"/>
      <c r="I62" s="3"/>
      <c r="J62" s="3"/>
    </row>
    <row r="63" spans="1:10" ht="15.75" customHeight="1">
      <c r="A63" s="1"/>
      <c r="B63" s="1"/>
      <c r="C63" s="2"/>
      <c r="D63" s="3"/>
      <c r="E63" s="3"/>
      <c r="F63" s="3"/>
      <c r="G63" s="3"/>
      <c r="H63" s="3"/>
      <c r="I63" s="3"/>
      <c r="J63" s="3"/>
    </row>
    <row r="64" spans="1:10" ht="15.75" customHeight="1">
      <c r="A64" s="1"/>
      <c r="B64" s="1"/>
      <c r="C64" s="2"/>
      <c r="D64" s="3"/>
      <c r="E64" s="3"/>
      <c r="F64" s="3"/>
      <c r="G64" s="3"/>
      <c r="H64" s="3"/>
      <c r="I64" s="3"/>
      <c r="J64" s="3"/>
    </row>
    <row r="65" spans="1:10" ht="15.75" customHeight="1">
      <c r="A65" s="1"/>
      <c r="B65" s="1"/>
      <c r="C65" s="2"/>
      <c r="D65" s="3"/>
      <c r="E65" s="3"/>
      <c r="F65" s="3"/>
      <c r="G65" s="3"/>
      <c r="H65" s="3"/>
      <c r="I65" s="3"/>
      <c r="J65" s="3"/>
    </row>
    <row r="66" spans="1:10" ht="15.75" customHeight="1">
      <c r="A66" s="1"/>
      <c r="B66" s="1"/>
      <c r="C66" s="2"/>
      <c r="D66" s="3"/>
      <c r="E66" s="3"/>
      <c r="F66" s="3"/>
      <c r="G66" s="3"/>
      <c r="H66" s="3"/>
      <c r="I66" s="3"/>
      <c r="J66" s="3"/>
    </row>
    <row r="67" spans="1:10" ht="15.75" customHeight="1">
      <c r="A67" s="1"/>
      <c r="B67" s="1"/>
      <c r="C67" s="2"/>
      <c r="D67" s="3"/>
      <c r="E67" s="3"/>
      <c r="F67" s="3"/>
      <c r="G67" s="3"/>
      <c r="H67" s="3"/>
      <c r="I67" s="3"/>
      <c r="J67" s="3"/>
    </row>
    <row r="68" spans="1:10" ht="15.75" customHeight="1">
      <c r="A68" s="1"/>
      <c r="B68" s="1"/>
      <c r="C68" s="2"/>
      <c r="D68" s="3"/>
      <c r="E68" s="3"/>
      <c r="F68" s="3"/>
      <c r="G68" s="3"/>
      <c r="H68" s="3"/>
      <c r="I68" s="3"/>
      <c r="J68" s="3"/>
    </row>
    <row r="69" spans="1:10" ht="15.75" customHeight="1">
      <c r="A69" s="1"/>
      <c r="B69" s="1"/>
      <c r="C69" s="2"/>
      <c r="D69" s="3"/>
      <c r="E69" s="3"/>
      <c r="F69" s="3"/>
      <c r="G69" s="3"/>
      <c r="H69" s="3"/>
      <c r="I69" s="3"/>
      <c r="J69" s="3"/>
    </row>
    <row r="70" spans="1:10" ht="15.75" customHeight="1">
      <c r="A70" s="1"/>
      <c r="B70" s="1"/>
      <c r="C70" s="2"/>
      <c r="D70" s="3"/>
      <c r="E70" s="3"/>
      <c r="F70" s="3"/>
      <c r="G70" s="3"/>
      <c r="H70" s="3"/>
      <c r="I70" s="3"/>
      <c r="J70" s="3"/>
    </row>
    <row r="71" spans="1:10" ht="15.75" customHeight="1">
      <c r="A71" s="1"/>
      <c r="B71" s="1"/>
      <c r="C71" s="2"/>
      <c r="D71" s="3"/>
      <c r="E71" s="3"/>
      <c r="F71" s="3"/>
      <c r="G71" s="3"/>
      <c r="H71" s="3"/>
      <c r="I71" s="3"/>
      <c r="J71" s="3"/>
    </row>
    <row r="72" spans="1:10" ht="15.75" customHeight="1">
      <c r="A72" s="1"/>
      <c r="B72" s="1"/>
      <c r="C72" s="2"/>
      <c r="D72" s="3"/>
      <c r="E72" s="3"/>
      <c r="F72" s="3"/>
      <c r="G72" s="3"/>
      <c r="H72" s="3"/>
      <c r="I72" s="3"/>
      <c r="J72" s="3"/>
    </row>
    <row r="73" spans="1:10" ht="15.75" customHeight="1">
      <c r="A73" s="1"/>
      <c r="B73" s="1"/>
      <c r="C73" s="2"/>
      <c r="D73" s="3"/>
      <c r="E73" s="3"/>
      <c r="F73" s="3"/>
      <c r="G73" s="3"/>
      <c r="H73" s="3"/>
      <c r="I73" s="3"/>
      <c r="J73" s="3"/>
    </row>
    <row r="74" spans="1:10" ht="15.75" customHeight="1">
      <c r="A74" s="1"/>
      <c r="B74" s="1"/>
      <c r="C74" s="2"/>
      <c r="D74" s="3"/>
      <c r="E74" s="3"/>
      <c r="F74" s="3"/>
      <c r="G74" s="3"/>
      <c r="H74" s="3"/>
      <c r="I74" s="3"/>
      <c r="J74" s="3"/>
    </row>
    <row r="75" spans="1:10" ht="15.75" customHeight="1">
      <c r="A75" s="1"/>
      <c r="B75" s="1"/>
      <c r="C75" s="2"/>
      <c r="D75" s="3"/>
      <c r="E75" s="3"/>
      <c r="F75" s="3"/>
      <c r="G75" s="3"/>
      <c r="H75" s="3"/>
      <c r="I75" s="3"/>
      <c r="J75" s="3"/>
    </row>
    <row r="76" spans="1:10" ht="15.75" customHeight="1">
      <c r="A76" s="1"/>
      <c r="B76" s="1"/>
      <c r="C76" s="2"/>
      <c r="D76" s="3"/>
      <c r="E76" s="3"/>
      <c r="F76" s="3"/>
      <c r="G76" s="3"/>
      <c r="H76" s="3"/>
      <c r="I76" s="3"/>
      <c r="J76" s="3"/>
    </row>
    <row r="77" spans="1:10" ht="15.75" customHeight="1">
      <c r="A77" s="1"/>
      <c r="B77" s="1"/>
      <c r="C77" s="2"/>
      <c r="D77" s="3"/>
      <c r="E77" s="3"/>
      <c r="F77" s="3"/>
      <c r="G77" s="3"/>
      <c r="H77" s="3"/>
      <c r="I77" s="3"/>
      <c r="J77" s="3"/>
    </row>
    <row r="78" spans="1:10" ht="15.75" customHeight="1">
      <c r="A78" s="1"/>
      <c r="B78" s="1"/>
      <c r="C78" s="2"/>
      <c r="D78" s="3"/>
      <c r="E78" s="3"/>
      <c r="F78" s="3"/>
      <c r="G78" s="3"/>
      <c r="H78" s="3"/>
      <c r="I78" s="3"/>
      <c r="J78" s="3"/>
    </row>
    <row r="79" spans="1:10" ht="15.75" customHeight="1">
      <c r="A79" s="1"/>
      <c r="B79" s="1"/>
      <c r="C79" s="2"/>
      <c r="D79" s="3"/>
      <c r="E79" s="3"/>
      <c r="F79" s="3"/>
      <c r="G79" s="3"/>
      <c r="H79" s="3"/>
      <c r="I79" s="3"/>
      <c r="J79" s="3"/>
    </row>
    <row r="80" spans="1:10" ht="15.75" customHeight="1">
      <c r="A80" s="1"/>
      <c r="B80" s="1"/>
      <c r="C80" s="2"/>
      <c r="D80" s="3"/>
      <c r="E80" s="3"/>
      <c r="F80" s="3"/>
      <c r="G80" s="3"/>
      <c r="H80" s="3"/>
      <c r="I80" s="3"/>
      <c r="J80" s="3"/>
    </row>
    <row r="81" spans="1:10" ht="15.75" customHeight="1">
      <c r="A81" s="1"/>
      <c r="B81" s="1"/>
      <c r="C81" s="2"/>
      <c r="D81" s="3"/>
      <c r="E81" s="3"/>
      <c r="F81" s="3"/>
      <c r="G81" s="3"/>
      <c r="H81" s="3"/>
      <c r="I81" s="3"/>
      <c r="J81" s="3"/>
    </row>
    <row r="82" spans="1:10" ht="15.75" customHeight="1">
      <c r="A82" s="1"/>
      <c r="B82" s="1"/>
      <c r="C82" s="2"/>
      <c r="D82" s="3"/>
      <c r="E82" s="3"/>
      <c r="F82" s="3"/>
      <c r="G82" s="3"/>
      <c r="H82" s="3"/>
      <c r="I82" s="3"/>
      <c r="J82" s="3"/>
    </row>
    <row r="83" spans="1:10" ht="15.75" customHeight="1">
      <c r="A83" s="1"/>
      <c r="B83" s="1"/>
      <c r="C83" s="2"/>
      <c r="D83" s="3"/>
      <c r="E83" s="3"/>
      <c r="F83" s="3"/>
      <c r="G83" s="3"/>
      <c r="H83" s="3"/>
      <c r="I83" s="3"/>
      <c r="J83" s="3"/>
    </row>
    <row r="84" spans="1:10" ht="15.75" customHeight="1">
      <c r="A84" s="1"/>
      <c r="B84" s="1"/>
      <c r="C84" s="2"/>
      <c r="D84" s="3"/>
      <c r="E84" s="3"/>
      <c r="F84" s="3"/>
      <c r="G84" s="3"/>
      <c r="H84" s="3"/>
      <c r="I84" s="3"/>
      <c r="J84" s="3"/>
    </row>
    <row r="85" spans="1:10" ht="15.75" customHeight="1">
      <c r="A85" s="1"/>
      <c r="B85" s="1"/>
      <c r="C85" s="2"/>
      <c r="D85" s="3"/>
      <c r="E85" s="3"/>
      <c r="F85" s="3"/>
      <c r="G85" s="3"/>
      <c r="H85" s="3"/>
      <c r="I85" s="3"/>
      <c r="J85" s="3"/>
    </row>
    <row r="86" spans="1:10" ht="15.75" customHeight="1">
      <c r="A86" s="1"/>
      <c r="B86" s="1"/>
      <c r="C86" s="2"/>
      <c r="D86" s="3"/>
      <c r="E86" s="3"/>
      <c r="F86" s="3"/>
      <c r="G86" s="3"/>
      <c r="H86" s="3"/>
      <c r="I86" s="3"/>
      <c r="J86" s="3"/>
    </row>
    <row r="87" spans="1:10" ht="15.75" customHeight="1">
      <c r="A87" s="1"/>
      <c r="B87" s="1"/>
      <c r="C87" s="2"/>
      <c r="D87" s="3"/>
      <c r="E87" s="3"/>
      <c r="F87" s="3"/>
      <c r="G87" s="3"/>
      <c r="H87" s="3"/>
      <c r="I87" s="3"/>
      <c r="J87" s="3"/>
    </row>
    <row r="88" spans="1:10" ht="15.75" customHeight="1">
      <c r="A88" s="1"/>
      <c r="B88" s="1"/>
      <c r="C88" s="2"/>
      <c r="D88" s="3"/>
      <c r="E88" s="3"/>
      <c r="F88" s="3"/>
      <c r="G88" s="3"/>
      <c r="H88" s="3"/>
      <c r="I88" s="3"/>
      <c r="J88" s="3"/>
    </row>
    <row r="89" spans="1:10" ht="15.75" customHeight="1">
      <c r="A89" s="1"/>
      <c r="B89" s="1"/>
      <c r="C89" s="2"/>
      <c r="D89" s="3"/>
      <c r="E89" s="3"/>
      <c r="F89" s="3"/>
      <c r="G89" s="3"/>
      <c r="H89" s="3"/>
      <c r="I89" s="3"/>
      <c r="J89" s="3"/>
    </row>
    <row r="90" spans="1:10" ht="15.75" customHeight="1">
      <c r="A90" s="1"/>
      <c r="B90" s="1"/>
      <c r="C90" s="2"/>
      <c r="D90" s="3"/>
      <c r="E90" s="3"/>
      <c r="F90" s="3"/>
      <c r="G90" s="3"/>
      <c r="H90" s="3"/>
      <c r="I90" s="3"/>
      <c r="J90" s="3"/>
    </row>
    <row r="91" spans="1:10" ht="15.75" customHeight="1">
      <c r="A91" s="1"/>
      <c r="B91" s="1"/>
      <c r="C91" s="2"/>
      <c r="D91" s="3"/>
      <c r="E91" s="3"/>
      <c r="F91" s="3"/>
      <c r="G91" s="3"/>
      <c r="H91" s="3"/>
      <c r="I91" s="3"/>
      <c r="J91" s="3"/>
    </row>
    <row r="92" spans="1:10" ht="15.75" customHeight="1">
      <c r="A92" s="1"/>
      <c r="B92" s="1"/>
      <c r="C92" s="2"/>
      <c r="D92" s="3"/>
      <c r="E92" s="3"/>
      <c r="F92" s="3"/>
      <c r="G92" s="3"/>
      <c r="H92" s="3"/>
      <c r="I92" s="3"/>
      <c r="J92" s="3"/>
    </row>
    <row r="93" spans="1:10" ht="15.75" customHeight="1">
      <c r="A93" s="1"/>
      <c r="B93" s="1"/>
      <c r="C93" s="2"/>
      <c r="D93" s="3"/>
      <c r="E93" s="3"/>
      <c r="F93" s="3"/>
      <c r="G93" s="3"/>
      <c r="H93" s="3"/>
      <c r="I93" s="3"/>
      <c r="J93" s="3"/>
    </row>
    <row r="94" spans="1:10" ht="15.75" customHeight="1">
      <c r="A94" s="1"/>
      <c r="B94" s="1"/>
      <c r="C94" s="2"/>
      <c r="D94" s="3"/>
      <c r="E94" s="3"/>
      <c r="F94" s="3"/>
      <c r="G94" s="3"/>
      <c r="H94" s="3"/>
      <c r="I94" s="3"/>
      <c r="J94" s="3"/>
    </row>
    <row r="95" spans="1:10" ht="15.75" customHeight="1">
      <c r="A95" s="1"/>
      <c r="B95" s="1"/>
      <c r="C95" s="2"/>
      <c r="D95" s="3"/>
      <c r="E95" s="3"/>
      <c r="F95" s="3"/>
      <c r="G95" s="3"/>
      <c r="H95" s="3"/>
      <c r="I95" s="3"/>
      <c r="J95" s="3"/>
    </row>
    <row r="96" spans="1:10" ht="15.75" customHeight="1">
      <c r="A96" s="1"/>
      <c r="B96" s="1"/>
      <c r="C96" s="2"/>
      <c r="D96" s="3"/>
      <c r="E96" s="3"/>
      <c r="F96" s="3"/>
      <c r="G96" s="3"/>
      <c r="H96" s="3"/>
      <c r="I96" s="3"/>
      <c r="J96" s="3"/>
    </row>
    <row r="97" spans="1:10" ht="15.75" customHeight="1">
      <c r="A97" s="1"/>
      <c r="B97" s="1"/>
      <c r="C97" s="2"/>
      <c r="D97" s="3"/>
      <c r="E97" s="3"/>
      <c r="F97" s="3"/>
      <c r="G97" s="3"/>
      <c r="H97" s="3"/>
      <c r="I97" s="3"/>
      <c r="J97" s="3"/>
    </row>
    <row r="98" spans="1:10" ht="15.75" customHeight="1">
      <c r="A98" s="1"/>
      <c r="B98" s="1"/>
      <c r="C98" s="2"/>
      <c r="D98" s="3"/>
      <c r="E98" s="3"/>
      <c r="F98" s="3"/>
      <c r="G98" s="3"/>
      <c r="H98" s="3"/>
      <c r="I98" s="3"/>
      <c r="J98" s="3"/>
    </row>
    <row r="99" spans="1:10" ht="15.75" customHeight="1">
      <c r="A99" s="1"/>
      <c r="B99" s="1"/>
      <c r="C99" s="2"/>
      <c r="D99" s="3"/>
      <c r="E99" s="3"/>
      <c r="F99" s="3"/>
      <c r="G99" s="3"/>
      <c r="H99" s="3"/>
      <c r="I99" s="3"/>
      <c r="J99" s="3"/>
    </row>
    <row r="100" spans="1:10" ht="15.75" customHeight="1">
      <c r="A100" s="1"/>
      <c r="B100" s="1"/>
      <c r="C100" s="2"/>
      <c r="D100" s="3"/>
      <c r="E100" s="3"/>
      <c r="F100" s="3"/>
      <c r="G100" s="3"/>
      <c r="H100" s="3"/>
      <c r="I100" s="3"/>
      <c r="J100" s="3"/>
    </row>
    <row r="101" spans="1:10" ht="15.75" customHeight="1">
      <c r="A101" s="1"/>
      <c r="B101" s="1"/>
      <c r="C101" s="2"/>
      <c r="D101" s="3"/>
      <c r="E101" s="3"/>
      <c r="F101" s="3"/>
      <c r="G101" s="3"/>
      <c r="H101" s="3"/>
      <c r="I101" s="3"/>
      <c r="J101" s="3"/>
    </row>
    <row r="102" spans="1:10" ht="15.75" customHeight="1">
      <c r="A102" s="1"/>
      <c r="B102" s="1"/>
      <c r="C102" s="2"/>
      <c r="D102" s="3"/>
      <c r="E102" s="3"/>
      <c r="F102" s="3"/>
      <c r="G102" s="3"/>
      <c r="H102" s="3"/>
      <c r="I102" s="3"/>
      <c r="J102" s="3"/>
    </row>
    <row r="103" spans="1:10" ht="15.75" customHeight="1">
      <c r="A103" s="1"/>
      <c r="B103" s="1"/>
      <c r="C103" s="2"/>
      <c r="D103" s="3"/>
      <c r="E103" s="3"/>
      <c r="F103" s="3"/>
      <c r="G103" s="3"/>
      <c r="H103" s="3"/>
      <c r="I103" s="3"/>
      <c r="J103" s="3"/>
    </row>
    <row r="104" spans="1:10" ht="15.75" customHeight="1">
      <c r="A104" s="1"/>
      <c r="B104" s="1"/>
      <c r="C104" s="2"/>
      <c r="D104" s="3"/>
      <c r="E104" s="3"/>
      <c r="F104" s="3"/>
      <c r="G104" s="3"/>
      <c r="H104" s="3"/>
      <c r="I104" s="3"/>
      <c r="J104" s="3"/>
    </row>
    <row r="105" spans="1:10" ht="15.75" customHeight="1">
      <c r="A105" s="1"/>
      <c r="B105" s="1"/>
      <c r="C105" s="2"/>
      <c r="D105" s="3"/>
      <c r="E105" s="3"/>
      <c r="F105" s="3"/>
      <c r="G105" s="3"/>
      <c r="H105" s="3"/>
      <c r="I105" s="3"/>
      <c r="J105" s="3"/>
    </row>
    <row r="106" spans="1:10" ht="15.75" customHeight="1">
      <c r="A106" s="1"/>
      <c r="B106" s="1"/>
      <c r="C106" s="2"/>
      <c r="D106" s="3"/>
      <c r="E106" s="3"/>
      <c r="F106" s="3"/>
      <c r="G106" s="3"/>
      <c r="H106" s="3"/>
      <c r="I106" s="3"/>
      <c r="J106" s="3"/>
    </row>
    <row r="107" spans="1:10" ht="15.75" customHeight="1">
      <c r="A107" s="1"/>
      <c r="B107" s="1"/>
      <c r="C107" s="2"/>
      <c r="D107" s="3"/>
      <c r="E107" s="3"/>
      <c r="F107" s="3"/>
      <c r="G107" s="3"/>
      <c r="H107" s="3"/>
      <c r="I107" s="3"/>
      <c r="J107" s="3"/>
    </row>
    <row r="108" spans="1:10" ht="15.75" customHeight="1">
      <c r="A108" s="1"/>
      <c r="B108" s="1"/>
      <c r="C108" s="2"/>
      <c r="D108" s="3"/>
      <c r="E108" s="3"/>
      <c r="F108" s="3"/>
      <c r="G108" s="3"/>
      <c r="H108" s="3"/>
      <c r="I108" s="3"/>
      <c r="J108" s="3"/>
    </row>
    <row r="109" spans="1:10" ht="15.75" customHeight="1">
      <c r="A109" s="1"/>
      <c r="B109" s="1"/>
      <c r="C109" s="2"/>
      <c r="D109" s="3"/>
      <c r="E109" s="3"/>
      <c r="F109" s="3"/>
      <c r="G109" s="3"/>
      <c r="H109" s="3"/>
      <c r="I109" s="3"/>
      <c r="J109" s="3"/>
    </row>
    <row r="110" spans="1:10" ht="15.75" customHeight="1">
      <c r="A110" s="1"/>
      <c r="B110" s="1"/>
      <c r="C110" s="2"/>
      <c r="D110" s="3"/>
      <c r="E110" s="3"/>
      <c r="F110" s="3"/>
      <c r="G110" s="3"/>
      <c r="H110" s="3"/>
      <c r="I110" s="3"/>
      <c r="J110" s="3"/>
    </row>
    <row r="111" spans="1:10" ht="15.75" customHeight="1">
      <c r="A111" s="1"/>
      <c r="B111" s="1"/>
      <c r="C111" s="2"/>
      <c r="D111" s="3"/>
      <c r="E111" s="3"/>
      <c r="F111" s="3"/>
      <c r="G111" s="3"/>
      <c r="H111" s="3"/>
      <c r="I111" s="3"/>
      <c r="J111" s="3"/>
    </row>
    <row r="112" spans="1:10" ht="15.75" customHeight="1">
      <c r="A112" s="1"/>
      <c r="B112" s="1"/>
      <c r="C112" s="2"/>
      <c r="D112" s="3"/>
      <c r="E112" s="3"/>
      <c r="F112" s="3"/>
      <c r="G112" s="3"/>
      <c r="H112" s="3"/>
      <c r="I112" s="3"/>
      <c r="J112" s="3"/>
    </row>
    <row r="113" spans="1:10" ht="15.75" customHeight="1">
      <c r="A113" s="1"/>
      <c r="B113" s="1"/>
      <c r="C113" s="2"/>
      <c r="D113" s="3"/>
      <c r="E113" s="3"/>
      <c r="F113" s="3"/>
      <c r="G113" s="3"/>
      <c r="H113" s="3"/>
      <c r="I113" s="3"/>
      <c r="J113" s="3"/>
    </row>
    <row r="114" spans="1:10" ht="15.75" customHeight="1">
      <c r="A114" s="1"/>
      <c r="B114" s="1"/>
      <c r="C114" s="2"/>
      <c r="D114" s="3"/>
      <c r="E114" s="3"/>
      <c r="F114" s="3"/>
      <c r="G114" s="3"/>
      <c r="H114" s="3"/>
      <c r="I114" s="3"/>
      <c r="J114" s="3"/>
    </row>
    <row r="115" spans="1:10" ht="15.75" customHeight="1">
      <c r="A115" s="1"/>
      <c r="B115" s="1"/>
      <c r="C115" s="2"/>
      <c r="D115" s="3"/>
      <c r="E115" s="3"/>
      <c r="F115" s="3"/>
      <c r="G115" s="3"/>
      <c r="H115" s="3"/>
      <c r="I115" s="3"/>
      <c r="J115" s="3"/>
    </row>
    <row r="116" spans="1:10" ht="15.75" customHeight="1">
      <c r="A116" s="1"/>
      <c r="B116" s="1"/>
      <c r="C116" s="2"/>
      <c r="D116" s="3"/>
      <c r="E116" s="3"/>
      <c r="F116" s="3"/>
      <c r="G116" s="3"/>
      <c r="H116" s="3"/>
      <c r="I116" s="3"/>
      <c r="J116" s="3"/>
    </row>
    <row r="117" spans="1:10" ht="15.75" customHeight="1">
      <c r="A117" s="1"/>
      <c r="B117" s="1"/>
      <c r="C117" s="2"/>
      <c r="D117" s="3"/>
      <c r="E117" s="3"/>
      <c r="F117" s="3"/>
      <c r="G117" s="3"/>
      <c r="H117" s="3"/>
      <c r="I117" s="3"/>
      <c r="J117" s="3"/>
    </row>
    <row r="118" spans="1:10" ht="15.75" customHeight="1">
      <c r="A118" s="1"/>
      <c r="B118" s="1"/>
      <c r="C118" s="2"/>
      <c r="D118" s="3"/>
      <c r="E118" s="3"/>
      <c r="F118" s="3"/>
      <c r="G118" s="3"/>
      <c r="H118" s="3"/>
      <c r="I118" s="3"/>
      <c r="J118" s="3"/>
    </row>
    <row r="119" spans="1:10" ht="15.75" customHeight="1">
      <c r="A119" s="1"/>
      <c r="B119" s="1"/>
      <c r="C119" s="2"/>
      <c r="D119" s="3"/>
      <c r="E119" s="3"/>
      <c r="F119" s="3"/>
      <c r="G119" s="3"/>
      <c r="H119" s="3"/>
      <c r="I119" s="3"/>
      <c r="J119" s="3"/>
    </row>
    <row r="120" spans="1:10" ht="15.75" customHeight="1">
      <c r="A120" s="1"/>
      <c r="B120" s="1"/>
      <c r="C120" s="2"/>
      <c r="D120" s="3"/>
      <c r="E120" s="3"/>
      <c r="F120" s="3"/>
      <c r="G120" s="3"/>
      <c r="H120" s="3"/>
      <c r="I120" s="3"/>
      <c r="J120" s="3"/>
    </row>
    <row r="121" spans="1:10" ht="15.75" customHeight="1">
      <c r="A121" s="1"/>
      <c r="B121" s="1"/>
      <c r="C121" s="2"/>
      <c r="D121" s="3"/>
      <c r="E121" s="3"/>
      <c r="F121" s="3"/>
      <c r="G121" s="3"/>
      <c r="H121" s="3"/>
      <c r="I121" s="3"/>
      <c r="J121" s="3"/>
    </row>
    <row r="122" spans="1:10" ht="15.75" customHeight="1">
      <c r="A122" s="1"/>
      <c r="B122" s="1"/>
      <c r="C122" s="2"/>
      <c r="D122" s="3"/>
      <c r="E122" s="3"/>
      <c r="F122" s="3"/>
      <c r="G122" s="3"/>
      <c r="H122" s="3"/>
      <c r="I122" s="3"/>
      <c r="J122" s="3"/>
    </row>
    <row r="123" spans="1:10" ht="15.75" customHeight="1">
      <c r="A123" s="1"/>
      <c r="B123" s="1"/>
      <c r="C123" s="2"/>
      <c r="D123" s="3"/>
      <c r="E123" s="3"/>
      <c r="F123" s="3"/>
      <c r="G123" s="3"/>
      <c r="H123" s="3"/>
      <c r="I123" s="3"/>
      <c r="J123" s="3"/>
    </row>
    <row r="124" spans="1:10" ht="15.75" customHeight="1">
      <c r="A124" s="1"/>
      <c r="B124" s="1"/>
      <c r="C124" s="2"/>
      <c r="D124" s="3"/>
      <c r="E124" s="3"/>
      <c r="F124" s="3"/>
      <c r="G124" s="3"/>
      <c r="H124" s="3"/>
      <c r="I124" s="3"/>
      <c r="J124" s="3"/>
    </row>
    <row r="125" spans="1:10" ht="15.75" customHeight="1">
      <c r="A125" s="1"/>
      <c r="B125" s="1"/>
      <c r="C125" s="2"/>
      <c r="D125" s="3"/>
      <c r="E125" s="3"/>
      <c r="F125" s="3"/>
      <c r="G125" s="3"/>
      <c r="H125" s="3"/>
      <c r="I125" s="3"/>
      <c r="J125" s="3"/>
    </row>
    <row r="126" spans="1:10" ht="15.75" customHeight="1">
      <c r="A126" s="1"/>
      <c r="B126" s="1"/>
      <c r="C126" s="2"/>
      <c r="D126" s="3"/>
      <c r="E126" s="3"/>
      <c r="F126" s="3"/>
      <c r="G126" s="3"/>
      <c r="H126" s="3"/>
      <c r="I126" s="3"/>
      <c r="J126" s="3"/>
    </row>
    <row r="127" spans="1:10" ht="15.75" customHeight="1">
      <c r="A127" s="1"/>
      <c r="B127" s="1"/>
      <c r="C127" s="2"/>
      <c r="D127" s="3"/>
      <c r="E127" s="3"/>
      <c r="F127" s="3"/>
      <c r="G127" s="3"/>
      <c r="H127" s="3"/>
      <c r="I127" s="3"/>
      <c r="J127" s="3"/>
    </row>
    <row r="128" spans="1:10" ht="15.75" customHeight="1">
      <c r="A128" s="1"/>
      <c r="B128" s="1"/>
      <c r="C128" s="2"/>
      <c r="D128" s="3"/>
      <c r="E128" s="3"/>
      <c r="F128" s="3"/>
      <c r="G128" s="3"/>
      <c r="H128" s="3"/>
      <c r="I128" s="3"/>
      <c r="J128" s="3"/>
    </row>
    <row r="129" spans="1:10" ht="15.75" customHeight="1">
      <c r="A129" s="1"/>
      <c r="B129" s="1"/>
      <c r="C129" s="2"/>
      <c r="D129" s="3"/>
      <c r="E129" s="3"/>
      <c r="F129" s="3"/>
      <c r="G129" s="3"/>
      <c r="H129" s="3"/>
      <c r="I129" s="3"/>
      <c r="J129" s="3"/>
    </row>
    <row r="130" spans="1:10" ht="15.75" customHeight="1">
      <c r="A130" s="1"/>
      <c r="B130" s="1"/>
      <c r="C130" s="2"/>
      <c r="D130" s="3"/>
      <c r="E130" s="3"/>
      <c r="F130" s="3"/>
      <c r="G130" s="3"/>
      <c r="H130" s="3"/>
      <c r="I130" s="3"/>
      <c r="J130" s="3"/>
    </row>
    <row r="131" spans="1:10" ht="15.75" customHeight="1">
      <c r="A131" s="1"/>
      <c r="B131" s="1"/>
      <c r="C131" s="2"/>
      <c r="D131" s="3"/>
      <c r="E131" s="3"/>
      <c r="F131" s="3"/>
      <c r="G131" s="3"/>
      <c r="H131" s="3"/>
      <c r="I131" s="3"/>
      <c r="J131" s="3"/>
    </row>
    <row r="132" spans="1:10" ht="15.75" customHeight="1">
      <c r="A132" s="1"/>
      <c r="B132" s="1"/>
      <c r="C132" s="2"/>
      <c r="D132" s="3"/>
      <c r="E132" s="3"/>
      <c r="F132" s="3"/>
      <c r="G132" s="3"/>
      <c r="H132" s="3"/>
      <c r="I132" s="3"/>
      <c r="J132" s="3"/>
    </row>
    <row r="133" spans="1:10" ht="15.75" customHeight="1">
      <c r="A133" s="1"/>
      <c r="B133" s="1"/>
      <c r="C133" s="2"/>
      <c r="D133" s="3"/>
      <c r="E133" s="3"/>
      <c r="F133" s="3"/>
      <c r="G133" s="3"/>
      <c r="H133" s="3"/>
      <c r="I133" s="3"/>
      <c r="J133" s="3"/>
    </row>
    <row r="134" spans="1:10" ht="15.75" customHeight="1">
      <c r="A134" s="1"/>
      <c r="B134" s="1"/>
      <c r="C134" s="2"/>
      <c r="D134" s="3"/>
      <c r="E134" s="3"/>
      <c r="F134" s="3"/>
      <c r="G134" s="3"/>
      <c r="H134" s="3"/>
      <c r="I134" s="3"/>
      <c r="J134" s="3"/>
    </row>
    <row r="135" spans="1:10" ht="15.75" customHeight="1">
      <c r="A135" s="1"/>
      <c r="B135" s="1"/>
      <c r="C135" s="2"/>
      <c r="D135" s="3"/>
      <c r="E135" s="3"/>
      <c r="F135" s="3"/>
      <c r="G135" s="3"/>
      <c r="H135" s="3"/>
      <c r="I135" s="3"/>
      <c r="J135" s="3"/>
    </row>
    <row r="136" spans="1:10" ht="15.75" customHeight="1">
      <c r="A136" s="1"/>
      <c r="B136" s="1"/>
      <c r="C136" s="2"/>
      <c r="D136" s="3"/>
      <c r="E136" s="3"/>
      <c r="F136" s="3"/>
      <c r="G136" s="3"/>
      <c r="H136" s="3"/>
      <c r="I136" s="3"/>
      <c r="J136" s="3"/>
    </row>
    <row r="137" spans="1:10" ht="15.75" customHeight="1">
      <c r="A137" s="1"/>
      <c r="B137" s="1"/>
      <c r="C137" s="2"/>
      <c r="D137" s="3"/>
      <c r="E137" s="3"/>
      <c r="F137" s="3"/>
      <c r="G137" s="3"/>
      <c r="H137" s="3"/>
      <c r="I137" s="3"/>
      <c r="J137" s="3"/>
    </row>
    <row r="138" spans="1:10" ht="15.75" customHeight="1">
      <c r="A138" s="1"/>
      <c r="B138" s="1"/>
      <c r="C138" s="2"/>
      <c r="D138" s="3"/>
      <c r="E138" s="3"/>
      <c r="F138" s="3"/>
      <c r="G138" s="3"/>
      <c r="H138" s="3"/>
      <c r="I138" s="3"/>
      <c r="J138" s="3"/>
    </row>
    <row r="139" spans="1:10" ht="15.75" customHeight="1">
      <c r="A139" s="1"/>
      <c r="B139" s="1"/>
      <c r="C139" s="2"/>
      <c r="D139" s="3"/>
      <c r="E139" s="3"/>
      <c r="F139" s="3"/>
      <c r="G139" s="3"/>
      <c r="H139" s="3"/>
      <c r="I139" s="3"/>
      <c r="J139" s="3"/>
    </row>
    <row r="140" spans="1:10" ht="15.75" customHeight="1">
      <c r="A140" s="1"/>
      <c r="B140" s="1"/>
      <c r="C140" s="2"/>
      <c r="D140" s="3"/>
      <c r="E140" s="3"/>
      <c r="F140" s="3"/>
      <c r="G140" s="3"/>
      <c r="H140" s="3"/>
      <c r="I140" s="3"/>
      <c r="J140" s="3"/>
    </row>
    <row r="141" spans="1:10" ht="15.75" customHeight="1">
      <c r="A141" s="1"/>
      <c r="B141" s="1"/>
      <c r="C141" s="2"/>
      <c r="D141" s="3"/>
      <c r="E141" s="3"/>
      <c r="F141" s="3"/>
      <c r="G141" s="3"/>
      <c r="H141" s="3"/>
      <c r="I141" s="3"/>
      <c r="J141" s="3"/>
    </row>
    <row r="142" spans="1:10" ht="15.75" customHeight="1">
      <c r="A142" s="1"/>
      <c r="B142" s="1"/>
      <c r="C142" s="2"/>
      <c r="D142" s="3"/>
      <c r="E142" s="3"/>
      <c r="F142" s="3"/>
      <c r="G142" s="3"/>
      <c r="H142" s="3"/>
      <c r="I142" s="3"/>
      <c r="J142" s="3"/>
    </row>
    <row r="143" spans="1:10" ht="15.75" customHeight="1">
      <c r="A143" s="1"/>
      <c r="B143" s="1"/>
      <c r="C143" s="2"/>
      <c r="D143" s="3"/>
      <c r="E143" s="3"/>
      <c r="F143" s="3"/>
      <c r="G143" s="3"/>
      <c r="H143" s="3"/>
      <c r="I143" s="3"/>
      <c r="J143" s="3"/>
    </row>
    <row r="144" spans="1:10" ht="15.75" customHeight="1">
      <c r="A144" s="1"/>
      <c r="B144" s="1"/>
      <c r="C144" s="2"/>
      <c r="D144" s="3"/>
      <c r="E144" s="3"/>
      <c r="F144" s="3"/>
      <c r="G144" s="3"/>
      <c r="H144" s="3"/>
      <c r="I144" s="3"/>
      <c r="J144" s="3"/>
    </row>
    <row r="145" spans="1:10" ht="15.75" customHeight="1">
      <c r="A145" s="1"/>
      <c r="B145" s="1"/>
      <c r="C145" s="2"/>
      <c r="D145" s="3"/>
      <c r="E145" s="3"/>
      <c r="F145" s="3"/>
      <c r="G145" s="3"/>
      <c r="H145" s="3"/>
      <c r="I145" s="3"/>
      <c r="J145" s="3"/>
    </row>
    <row r="146" spans="1:10" ht="15.75" customHeight="1">
      <c r="A146" s="1"/>
      <c r="B146" s="1"/>
      <c r="C146" s="2"/>
      <c r="D146" s="3"/>
      <c r="E146" s="3"/>
      <c r="F146" s="3"/>
      <c r="G146" s="3"/>
      <c r="H146" s="3"/>
      <c r="I146" s="3"/>
      <c r="J146" s="3"/>
    </row>
    <row r="147" spans="1:10" ht="15.75" customHeight="1">
      <c r="A147" s="1"/>
      <c r="B147" s="1"/>
      <c r="C147" s="2"/>
      <c r="D147" s="3"/>
      <c r="E147" s="3"/>
      <c r="F147" s="3"/>
      <c r="G147" s="3"/>
      <c r="H147" s="3"/>
      <c r="I147" s="3"/>
      <c r="J147" s="3"/>
    </row>
    <row r="148" spans="1:10" ht="15.75" customHeight="1">
      <c r="A148" s="1"/>
      <c r="B148" s="1"/>
      <c r="C148" s="2"/>
      <c r="D148" s="3"/>
      <c r="E148" s="3"/>
      <c r="F148" s="3"/>
      <c r="G148" s="3"/>
      <c r="H148" s="3"/>
      <c r="I148" s="3"/>
      <c r="J148" s="3"/>
    </row>
    <row r="149" spans="1:10" ht="15.75" customHeight="1">
      <c r="A149" s="1"/>
      <c r="B149" s="1"/>
      <c r="C149" s="2"/>
      <c r="D149" s="3"/>
      <c r="E149" s="3"/>
      <c r="F149" s="3"/>
      <c r="G149" s="3"/>
      <c r="H149" s="3"/>
      <c r="I149" s="3"/>
      <c r="J149" s="3"/>
    </row>
    <row r="150" spans="1:10" ht="15.75" customHeight="1">
      <c r="A150" s="1"/>
      <c r="B150" s="1"/>
      <c r="C150" s="2"/>
      <c r="D150" s="3"/>
      <c r="E150" s="3"/>
      <c r="F150" s="3"/>
      <c r="G150" s="3"/>
      <c r="H150" s="3"/>
      <c r="I150" s="3"/>
      <c r="J150" s="3"/>
    </row>
    <row r="151" spans="1:10" ht="15.75" customHeight="1">
      <c r="A151" s="1"/>
      <c r="B151" s="1"/>
      <c r="C151" s="2"/>
      <c r="D151" s="3"/>
      <c r="E151" s="3"/>
      <c r="F151" s="3"/>
      <c r="G151" s="3"/>
      <c r="H151" s="3"/>
      <c r="I151" s="3"/>
      <c r="J151" s="3"/>
    </row>
    <row r="152" spans="1:10" ht="15.75" customHeight="1">
      <c r="A152" s="1"/>
      <c r="B152" s="1"/>
      <c r="C152" s="2"/>
      <c r="D152" s="3"/>
      <c r="E152" s="3"/>
      <c r="F152" s="3"/>
      <c r="G152" s="3"/>
      <c r="H152" s="3"/>
      <c r="I152" s="3"/>
      <c r="J152" s="3"/>
    </row>
    <row r="153" spans="1:10" ht="15.75" customHeight="1">
      <c r="A153" s="1"/>
      <c r="B153" s="1"/>
      <c r="C153" s="2"/>
      <c r="D153" s="3"/>
      <c r="E153" s="3"/>
      <c r="F153" s="3"/>
      <c r="G153" s="3"/>
      <c r="H153" s="3"/>
      <c r="I153" s="3"/>
      <c r="J153" s="3"/>
    </row>
    <row r="154" spans="1:10" ht="15.75" customHeight="1">
      <c r="A154" s="1"/>
      <c r="B154" s="1"/>
      <c r="C154" s="2"/>
      <c r="D154" s="3"/>
      <c r="E154" s="3"/>
      <c r="F154" s="3"/>
      <c r="G154" s="3"/>
      <c r="H154" s="3"/>
      <c r="I154" s="3"/>
      <c r="J154" s="3"/>
    </row>
    <row r="155" spans="1:10" ht="15.75" customHeight="1">
      <c r="A155" s="1"/>
      <c r="B155" s="1"/>
      <c r="C155" s="2"/>
      <c r="D155" s="3"/>
      <c r="E155" s="3"/>
      <c r="F155" s="3"/>
      <c r="G155" s="3"/>
      <c r="H155" s="3"/>
      <c r="I155" s="3"/>
      <c r="J155" s="3"/>
    </row>
    <row r="156" spans="1:10" ht="15.75" customHeight="1">
      <c r="A156" s="1"/>
      <c r="B156" s="1"/>
      <c r="C156" s="2"/>
      <c r="D156" s="3"/>
      <c r="E156" s="3"/>
      <c r="F156" s="3"/>
      <c r="G156" s="3"/>
      <c r="H156" s="3"/>
      <c r="I156" s="3"/>
      <c r="J156" s="3"/>
    </row>
    <row r="157" spans="1:10" ht="15.75" customHeight="1">
      <c r="A157" s="1"/>
      <c r="B157" s="1"/>
      <c r="C157" s="2"/>
      <c r="D157" s="3"/>
      <c r="E157" s="3"/>
      <c r="F157" s="3"/>
      <c r="G157" s="3"/>
      <c r="H157" s="3"/>
      <c r="I157" s="3"/>
      <c r="J157" s="3"/>
    </row>
    <row r="158" spans="1:10" ht="15.75" customHeight="1">
      <c r="A158" s="1"/>
      <c r="B158" s="1"/>
      <c r="C158" s="2"/>
      <c r="D158" s="3"/>
      <c r="E158" s="3"/>
      <c r="F158" s="3"/>
      <c r="G158" s="3"/>
      <c r="H158" s="3"/>
      <c r="I158" s="3"/>
      <c r="J158" s="3"/>
    </row>
    <row r="159" spans="1:10" ht="15.75" customHeight="1">
      <c r="A159" s="1"/>
      <c r="B159" s="1"/>
      <c r="C159" s="2"/>
      <c r="D159" s="3"/>
      <c r="E159" s="3"/>
      <c r="F159" s="3"/>
      <c r="G159" s="3"/>
      <c r="H159" s="3"/>
      <c r="I159" s="3"/>
      <c r="J159" s="3"/>
    </row>
    <row r="160" spans="1:10" ht="15.75" customHeight="1">
      <c r="A160" s="1"/>
      <c r="B160" s="1"/>
      <c r="C160" s="2"/>
      <c r="D160" s="3"/>
      <c r="E160" s="3"/>
      <c r="F160" s="3"/>
      <c r="G160" s="3"/>
      <c r="H160" s="3"/>
      <c r="I160" s="3"/>
      <c r="J160" s="3"/>
    </row>
    <row r="161" spans="1:10" ht="15.75" customHeight="1">
      <c r="A161" s="1"/>
      <c r="B161" s="1"/>
      <c r="C161" s="2"/>
      <c r="D161" s="3"/>
      <c r="E161" s="3"/>
      <c r="F161" s="3"/>
      <c r="G161" s="3"/>
      <c r="H161" s="3"/>
      <c r="I161" s="3"/>
      <c r="J161" s="3"/>
    </row>
    <row r="162" spans="1:10" ht="15.75" customHeight="1">
      <c r="A162" s="1"/>
      <c r="B162" s="1"/>
      <c r="C162" s="2"/>
      <c r="D162" s="3"/>
      <c r="E162" s="3"/>
      <c r="F162" s="3"/>
      <c r="G162" s="3"/>
      <c r="H162" s="3"/>
      <c r="I162" s="3"/>
      <c r="J162" s="3"/>
    </row>
    <row r="163" spans="1:10" ht="15.75" customHeight="1">
      <c r="A163" s="1"/>
      <c r="B163" s="1"/>
      <c r="C163" s="2"/>
      <c r="D163" s="3"/>
      <c r="E163" s="3"/>
      <c r="F163" s="3"/>
      <c r="G163" s="3"/>
      <c r="H163" s="3"/>
      <c r="I163" s="3"/>
      <c r="J163" s="3"/>
    </row>
    <row r="164" spans="1:10" ht="15.75" customHeight="1">
      <c r="A164" s="1"/>
      <c r="B164" s="1"/>
      <c r="C164" s="2"/>
      <c r="D164" s="3"/>
      <c r="E164" s="3"/>
      <c r="F164" s="3"/>
      <c r="G164" s="3"/>
      <c r="H164" s="3"/>
      <c r="I164" s="3"/>
      <c r="J164" s="3"/>
    </row>
    <row r="165" spans="1:10" ht="15.75" customHeight="1">
      <c r="A165" s="1"/>
      <c r="B165" s="1"/>
      <c r="C165" s="2"/>
      <c r="D165" s="3"/>
      <c r="E165" s="3"/>
      <c r="F165" s="3"/>
      <c r="G165" s="3"/>
      <c r="H165" s="3"/>
      <c r="I165" s="3"/>
      <c r="J165" s="3"/>
    </row>
    <row r="166" spans="1:10" ht="15.75" customHeight="1">
      <c r="A166" s="1"/>
      <c r="B166" s="1"/>
      <c r="C166" s="2"/>
      <c r="D166" s="3"/>
      <c r="E166" s="3"/>
      <c r="F166" s="3"/>
      <c r="G166" s="3"/>
      <c r="H166" s="3"/>
      <c r="I166" s="3"/>
      <c r="J166" s="3"/>
    </row>
    <row r="167" spans="1:10" ht="15.75" customHeight="1">
      <c r="A167" s="1"/>
      <c r="B167" s="1"/>
      <c r="C167" s="2"/>
      <c r="D167" s="3"/>
      <c r="E167" s="3"/>
      <c r="F167" s="3"/>
      <c r="G167" s="3"/>
      <c r="H167" s="3"/>
      <c r="I167" s="3"/>
      <c r="J167" s="3"/>
    </row>
    <row r="168" spans="1:10" ht="15.75" customHeight="1">
      <c r="A168" s="1"/>
      <c r="B168" s="1"/>
      <c r="C168" s="2"/>
      <c r="D168" s="3"/>
      <c r="E168" s="3"/>
      <c r="F168" s="3"/>
      <c r="G168" s="3"/>
      <c r="H168" s="3"/>
      <c r="I168" s="3"/>
      <c r="J168" s="3"/>
    </row>
    <row r="169" spans="1:10" ht="15.75" customHeight="1">
      <c r="A169" s="1"/>
      <c r="B169" s="1"/>
      <c r="C169" s="2"/>
      <c r="D169" s="3"/>
      <c r="E169" s="3"/>
      <c r="F169" s="3"/>
      <c r="G169" s="3"/>
      <c r="H169" s="3"/>
      <c r="I169" s="3"/>
      <c r="J169" s="3"/>
    </row>
    <row r="170" spans="1:10" ht="15.75" customHeight="1">
      <c r="A170" s="1"/>
      <c r="B170" s="1"/>
      <c r="C170" s="2"/>
      <c r="D170" s="3"/>
      <c r="E170" s="3"/>
      <c r="F170" s="3"/>
      <c r="G170" s="3"/>
      <c r="H170" s="3"/>
      <c r="I170" s="3"/>
      <c r="J170" s="3"/>
    </row>
    <row r="171" spans="1:10" ht="15.75" customHeight="1">
      <c r="A171" s="1"/>
      <c r="B171" s="1"/>
      <c r="C171" s="2"/>
      <c r="D171" s="3"/>
      <c r="E171" s="3"/>
      <c r="F171" s="3"/>
      <c r="G171" s="3"/>
      <c r="H171" s="3"/>
      <c r="I171" s="3"/>
      <c r="J171" s="3"/>
    </row>
    <row r="172" spans="1:10" ht="15.75" customHeight="1">
      <c r="A172" s="1"/>
      <c r="B172" s="1"/>
      <c r="C172" s="2"/>
      <c r="D172" s="3"/>
      <c r="E172" s="3"/>
      <c r="F172" s="3"/>
      <c r="G172" s="3"/>
      <c r="H172" s="3"/>
      <c r="I172" s="3"/>
      <c r="J172" s="3"/>
    </row>
    <row r="173" spans="1:10" ht="15.75" customHeight="1">
      <c r="A173" s="1"/>
      <c r="B173" s="1"/>
      <c r="C173" s="2"/>
      <c r="D173" s="3"/>
      <c r="E173" s="3"/>
      <c r="F173" s="3"/>
      <c r="G173" s="3"/>
      <c r="H173" s="3"/>
      <c r="I173" s="3"/>
      <c r="J173" s="3"/>
    </row>
    <row r="174" spans="1:10" ht="15.75" customHeight="1">
      <c r="A174" s="1"/>
      <c r="B174" s="1"/>
      <c r="C174" s="2"/>
      <c r="D174" s="3"/>
      <c r="E174" s="3"/>
      <c r="F174" s="3"/>
      <c r="G174" s="3"/>
      <c r="H174" s="3"/>
      <c r="I174" s="3"/>
      <c r="J174" s="3"/>
    </row>
    <row r="175" spans="1:10" ht="15.75" customHeight="1">
      <c r="A175" s="1"/>
      <c r="B175" s="1"/>
      <c r="C175" s="2"/>
      <c r="D175" s="3"/>
      <c r="E175" s="3"/>
      <c r="F175" s="3"/>
      <c r="G175" s="3"/>
      <c r="H175" s="3"/>
      <c r="I175" s="3"/>
      <c r="J175" s="3"/>
    </row>
    <row r="176" spans="1:10" ht="15.75" customHeight="1">
      <c r="A176" s="1"/>
      <c r="B176" s="1"/>
      <c r="C176" s="2"/>
      <c r="D176" s="3"/>
      <c r="E176" s="3"/>
      <c r="F176" s="3"/>
      <c r="G176" s="3"/>
      <c r="H176" s="3"/>
      <c r="I176" s="3"/>
      <c r="J176" s="3"/>
    </row>
    <row r="177" spans="1:10" ht="15.75" customHeight="1">
      <c r="A177" s="1"/>
      <c r="B177" s="1"/>
      <c r="C177" s="2"/>
      <c r="D177" s="3"/>
      <c r="E177" s="3"/>
      <c r="F177" s="3"/>
      <c r="G177" s="3"/>
      <c r="H177" s="3"/>
      <c r="I177" s="3"/>
      <c r="J177" s="3"/>
    </row>
    <row r="178" spans="1:10" ht="15.75" customHeight="1">
      <c r="A178" s="1"/>
      <c r="B178" s="1"/>
      <c r="C178" s="2"/>
      <c r="D178" s="3"/>
      <c r="E178" s="3"/>
      <c r="F178" s="3"/>
      <c r="G178" s="3"/>
      <c r="H178" s="3"/>
      <c r="I178" s="3"/>
      <c r="J178" s="3"/>
    </row>
    <row r="179" spans="1:10" ht="15.75" customHeight="1">
      <c r="A179" s="1"/>
      <c r="B179" s="1"/>
      <c r="C179" s="2"/>
      <c r="D179" s="3"/>
      <c r="E179" s="3"/>
      <c r="F179" s="3"/>
      <c r="G179" s="3"/>
      <c r="H179" s="3"/>
      <c r="I179" s="3"/>
      <c r="J179" s="3"/>
    </row>
    <row r="180" spans="1:10" ht="15.75" customHeight="1">
      <c r="A180" s="1"/>
      <c r="B180" s="1"/>
      <c r="C180" s="2"/>
      <c r="D180" s="3"/>
      <c r="E180" s="3"/>
      <c r="F180" s="3"/>
      <c r="G180" s="3"/>
      <c r="H180" s="3"/>
      <c r="I180" s="3"/>
      <c r="J180" s="3"/>
    </row>
    <row r="181" spans="1:10" ht="15.75" customHeight="1">
      <c r="A181" s="1"/>
      <c r="B181" s="1"/>
      <c r="C181" s="2"/>
      <c r="D181" s="3"/>
      <c r="E181" s="3"/>
      <c r="F181" s="3"/>
      <c r="G181" s="3"/>
      <c r="H181" s="3"/>
      <c r="I181" s="3"/>
      <c r="J181" s="3"/>
    </row>
    <row r="182" spans="1:10" ht="15.75" customHeight="1">
      <c r="A182" s="1"/>
      <c r="B182" s="1"/>
      <c r="C182" s="2"/>
      <c r="D182" s="3"/>
      <c r="E182" s="3"/>
      <c r="F182" s="3"/>
      <c r="G182" s="3"/>
      <c r="H182" s="3"/>
      <c r="I182" s="3"/>
      <c r="J182" s="3"/>
    </row>
    <row r="183" spans="1:10" ht="15.75" customHeight="1">
      <c r="A183" s="1"/>
      <c r="B183" s="1"/>
      <c r="C183" s="2"/>
      <c r="D183" s="3"/>
      <c r="E183" s="3"/>
      <c r="F183" s="3"/>
      <c r="G183" s="3"/>
      <c r="H183" s="3"/>
      <c r="I183" s="3"/>
      <c r="J183" s="3"/>
    </row>
    <row r="184" spans="1:10" ht="15.75" customHeight="1">
      <c r="A184" s="1"/>
      <c r="B184" s="1"/>
      <c r="C184" s="2"/>
      <c r="D184" s="3"/>
      <c r="E184" s="3"/>
      <c r="F184" s="3"/>
      <c r="G184" s="3"/>
      <c r="H184" s="3"/>
      <c r="I184" s="3"/>
      <c r="J184" s="3"/>
    </row>
    <row r="185" spans="1:10" ht="15.75" customHeight="1">
      <c r="A185" s="1"/>
      <c r="B185" s="1"/>
      <c r="C185" s="2"/>
      <c r="D185" s="3"/>
      <c r="E185" s="3"/>
      <c r="F185" s="3"/>
      <c r="G185" s="3"/>
      <c r="H185" s="3"/>
      <c r="I185" s="3"/>
      <c r="J185" s="3"/>
    </row>
    <row r="186" spans="1:10" ht="15.75" customHeight="1">
      <c r="A186" s="1"/>
      <c r="B186" s="1"/>
      <c r="C186" s="2"/>
      <c r="D186" s="3"/>
      <c r="E186" s="3"/>
      <c r="F186" s="3"/>
      <c r="G186" s="3"/>
      <c r="H186" s="3"/>
      <c r="I186" s="3"/>
      <c r="J186" s="3"/>
    </row>
    <row r="187" spans="1:10" ht="15.75" customHeight="1">
      <c r="A187" s="1"/>
      <c r="B187" s="1"/>
      <c r="C187" s="2"/>
      <c r="D187" s="3"/>
      <c r="E187" s="3"/>
      <c r="F187" s="3"/>
      <c r="G187" s="3"/>
      <c r="H187" s="3"/>
      <c r="I187" s="3"/>
      <c r="J187" s="3"/>
    </row>
    <row r="188" spans="1:10" ht="15.75" customHeight="1">
      <c r="A188" s="1"/>
      <c r="B188" s="1"/>
      <c r="C188" s="2"/>
      <c r="D188" s="3"/>
      <c r="E188" s="3"/>
      <c r="F188" s="3"/>
      <c r="G188" s="3"/>
      <c r="H188" s="3"/>
      <c r="I188" s="3"/>
      <c r="J188" s="3"/>
    </row>
    <row r="189" spans="1:10" ht="15.75" customHeight="1">
      <c r="A189" s="1"/>
      <c r="B189" s="1"/>
      <c r="C189" s="2"/>
      <c r="D189" s="3"/>
      <c r="E189" s="3"/>
      <c r="F189" s="3"/>
      <c r="G189" s="3"/>
      <c r="H189" s="3"/>
      <c r="I189" s="3"/>
      <c r="J189" s="3"/>
    </row>
    <row r="190" spans="1:10" ht="15.75" customHeight="1">
      <c r="A190" s="1"/>
      <c r="B190" s="1"/>
      <c r="C190" s="2"/>
      <c r="D190" s="3"/>
      <c r="E190" s="3"/>
      <c r="F190" s="3"/>
      <c r="G190" s="3"/>
      <c r="H190" s="3"/>
      <c r="I190" s="3"/>
      <c r="J190" s="3"/>
    </row>
    <row r="191" spans="1:10" ht="15.75" customHeight="1">
      <c r="A191" s="1"/>
      <c r="B191" s="1"/>
      <c r="C191" s="2"/>
      <c r="D191" s="3"/>
      <c r="E191" s="3"/>
      <c r="F191" s="3"/>
      <c r="G191" s="3"/>
      <c r="H191" s="3"/>
      <c r="I191" s="3"/>
      <c r="J191" s="3"/>
    </row>
    <row r="192" spans="1:10" ht="15.75" customHeight="1">
      <c r="A192" s="1"/>
      <c r="B192" s="1"/>
      <c r="C192" s="2"/>
      <c r="D192" s="3"/>
      <c r="E192" s="3"/>
      <c r="F192" s="3"/>
      <c r="G192" s="3"/>
      <c r="H192" s="3"/>
      <c r="I192" s="3"/>
      <c r="J192" s="3"/>
    </row>
    <row r="193" spans="1:10" ht="15.75" customHeight="1">
      <c r="A193" s="1"/>
      <c r="B193" s="1"/>
      <c r="C193" s="2"/>
      <c r="D193" s="3"/>
      <c r="E193" s="3"/>
      <c r="F193" s="3"/>
      <c r="G193" s="3"/>
      <c r="H193" s="3"/>
      <c r="I193" s="3"/>
      <c r="J193" s="3"/>
    </row>
    <row r="194" spans="1:10" ht="15.75" customHeight="1">
      <c r="A194" s="1"/>
      <c r="B194" s="1"/>
      <c r="C194" s="2"/>
      <c r="D194" s="3"/>
      <c r="E194" s="3"/>
      <c r="F194" s="3"/>
      <c r="G194" s="3"/>
      <c r="H194" s="3"/>
      <c r="I194" s="3"/>
      <c r="J194" s="3"/>
    </row>
    <row r="195" spans="1:10" ht="15.75" customHeight="1">
      <c r="A195" s="1"/>
      <c r="B195" s="1"/>
      <c r="C195" s="2"/>
      <c r="D195" s="3"/>
      <c r="E195" s="3"/>
      <c r="F195" s="3"/>
      <c r="G195" s="3"/>
      <c r="H195" s="3"/>
      <c r="I195" s="3"/>
      <c r="J195" s="3"/>
    </row>
    <row r="196" spans="1:10" ht="15.75" customHeight="1">
      <c r="A196" s="1"/>
      <c r="B196" s="1"/>
      <c r="C196" s="2"/>
      <c r="D196" s="3"/>
      <c r="E196" s="3"/>
      <c r="F196" s="3"/>
      <c r="G196" s="3"/>
      <c r="H196" s="3"/>
      <c r="I196" s="3"/>
      <c r="J196" s="3"/>
    </row>
    <row r="197" spans="1:10" ht="15.75" customHeight="1">
      <c r="A197" s="1"/>
      <c r="B197" s="1"/>
      <c r="C197" s="2"/>
      <c r="D197" s="3"/>
      <c r="E197" s="3"/>
      <c r="F197" s="3"/>
      <c r="G197" s="3"/>
      <c r="H197" s="3"/>
      <c r="I197" s="3"/>
      <c r="J197" s="3"/>
    </row>
    <row r="198" spans="1:10" ht="15.75" customHeight="1">
      <c r="A198" s="1"/>
      <c r="B198" s="1"/>
      <c r="C198" s="2"/>
      <c r="D198" s="3"/>
      <c r="E198" s="3"/>
      <c r="F198" s="3"/>
      <c r="G198" s="3"/>
      <c r="H198" s="3"/>
      <c r="I198" s="3"/>
      <c r="J198" s="3"/>
    </row>
    <row r="199" spans="1:10" ht="15.75" customHeight="1">
      <c r="A199" s="1"/>
      <c r="B199" s="1"/>
      <c r="C199" s="2"/>
      <c r="D199" s="3"/>
      <c r="E199" s="3"/>
      <c r="F199" s="3"/>
      <c r="G199" s="3"/>
      <c r="H199" s="3"/>
      <c r="I199" s="3"/>
      <c r="J199" s="3"/>
    </row>
    <row r="200" spans="1:10" ht="15.75" customHeight="1">
      <c r="A200" s="1"/>
      <c r="B200" s="1"/>
      <c r="C200" s="2"/>
      <c r="D200" s="3"/>
      <c r="E200" s="3"/>
      <c r="F200" s="3"/>
      <c r="G200" s="3"/>
      <c r="H200" s="3"/>
      <c r="I200" s="3"/>
      <c r="J200" s="3"/>
    </row>
    <row r="201" spans="1:10" ht="15.75" customHeight="1">
      <c r="A201" s="1"/>
      <c r="B201" s="1"/>
      <c r="C201" s="2"/>
      <c r="D201" s="3"/>
      <c r="E201" s="3"/>
      <c r="F201" s="3"/>
      <c r="G201" s="3"/>
      <c r="H201" s="3"/>
      <c r="I201" s="3"/>
      <c r="J201" s="3"/>
    </row>
    <row r="202" spans="1:10" ht="15.75" customHeight="1">
      <c r="A202" s="1"/>
      <c r="B202" s="1"/>
      <c r="C202" s="2"/>
      <c r="D202" s="3"/>
      <c r="E202" s="3"/>
      <c r="F202" s="3"/>
      <c r="G202" s="3"/>
      <c r="H202" s="3"/>
      <c r="I202" s="3"/>
      <c r="J202" s="3"/>
    </row>
    <row r="203" spans="1:10" ht="15.75" customHeight="1">
      <c r="A203" s="1"/>
      <c r="B203" s="1"/>
      <c r="C203" s="2"/>
      <c r="D203" s="3"/>
      <c r="E203" s="3"/>
      <c r="F203" s="3"/>
      <c r="G203" s="3"/>
      <c r="H203" s="3"/>
      <c r="I203" s="3"/>
      <c r="J203" s="3"/>
    </row>
    <row r="204" spans="1:10" ht="15.75" customHeight="1">
      <c r="A204" s="1"/>
      <c r="B204" s="1"/>
      <c r="C204" s="2"/>
      <c r="D204" s="3"/>
      <c r="E204" s="3"/>
      <c r="F204" s="3"/>
      <c r="G204" s="3"/>
      <c r="H204" s="3"/>
      <c r="I204" s="3"/>
      <c r="J204" s="3"/>
    </row>
    <row r="205" spans="1:10" ht="15.75" customHeight="1">
      <c r="A205" s="1"/>
      <c r="B205" s="1"/>
      <c r="C205" s="2"/>
      <c r="D205" s="3"/>
      <c r="E205" s="3"/>
      <c r="F205" s="3"/>
      <c r="G205" s="3"/>
      <c r="H205" s="3"/>
      <c r="I205" s="3"/>
      <c r="J205" s="3"/>
    </row>
    <row r="206" spans="1:10" ht="15.75" customHeight="1">
      <c r="A206" s="1"/>
      <c r="B206" s="1"/>
      <c r="C206" s="2"/>
      <c r="D206" s="3"/>
      <c r="E206" s="3"/>
      <c r="F206" s="3"/>
      <c r="G206" s="3"/>
      <c r="H206" s="3"/>
      <c r="I206" s="3"/>
      <c r="J206" s="3"/>
    </row>
    <row r="207" spans="1:10" ht="15.75" customHeight="1">
      <c r="A207" s="1"/>
      <c r="B207" s="1"/>
      <c r="C207" s="2"/>
      <c r="D207" s="3"/>
      <c r="E207" s="3"/>
      <c r="F207" s="3"/>
      <c r="G207" s="3"/>
      <c r="H207" s="3"/>
      <c r="I207" s="3"/>
      <c r="J207" s="3"/>
    </row>
    <row r="208" spans="1:10" ht="15.75" customHeight="1">
      <c r="A208" s="1"/>
      <c r="B208" s="1"/>
      <c r="C208" s="2"/>
      <c r="D208" s="3"/>
      <c r="E208" s="3"/>
      <c r="F208" s="3"/>
      <c r="G208" s="3"/>
      <c r="H208" s="3"/>
      <c r="I208" s="3"/>
      <c r="J208" s="3"/>
    </row>
    <row r="209" spans="1:10" ht="15.75" customHeight="1">
      <c r="A209" s="1"/>
      <c r="B209" s="1"/>
      <c r="C209" s="2"/>
      <c r="D209" s="3"/>
      <c r="E209" s="3"/>
      <c r="F209" s="3"/>
      <c r="G209" s="3"/>
      <c r="H209" s="3"/>
      <c r="I209" s="3"/>
      <c r="J209" s="3"/>
    </row>
    <row r="210" spans="1:10" ht="15.75" customHeight="1">
      <c r="A210" s="1"/>
      <c r="B210" s="1"/>
      <c r="C210" s="2"/>
      <c r="D210" s="3"/>
      <c r="E210" s="3"/>
      <c r="F210" s="3"/>
      <c r="G210" s="3"/>
      <c r="H210" s="3"/>
      <c r="I210" s="3"/>
      <c r="J210" s="3"/>
    </row>
    <row r="211" spans="1:10" ht="15.75" customHeight="1">
      <c r="A211" s="1"/>
      <c r="B211" s="1"/>
      <c r="C211" s="2"/>
      <c r="D211" s="3"/>
      <c r="E211" s="3"/>
      <c r="F211" s="3"/>
      <c r="G211" s="3"/>
      <c r="H211" s="3"/>
      <c r="I211" s="3"/>
      <c r="J211" s="3"/>
    </row>
    <row r="212" spans="1:10" ht="15.75" customHeight="1">
      <c r="A212" s="1"/>
      <c r="B212" s="1"/>
      <c r="C212" s="2"/>
      <c r="D212" s="3"/>
      <c r="E212" s="3"/>
      <c r="F212" s="3"/>
      <c r="G212" s="3"/>
      <c r="H212" s="3"/>
      <c r="I212" s="3"/>
      <c r="J212" s="3"/>
    </row>
    <row r="213" spans="1:10" ht="15.75" customHeight="1">
      <c r="A213" s="1"/>
      <c r="B213" s="1"/>
      <c r="C213" s="2"/>
      <c r="D213" s="3"/>
      <c r="E213" s="3"/>
      <c r="F213" s="3"/>
      <c r="G213" s="3"/>
      <c r="H213" s="3"/>
      <c r="I213" s="3"/>
      <c r="J213" s="3"/>
    </row>
    <row r="214" spans="1:10" ht="15.75" customHeight="1">
      <c r="A214" s="1"/>
      <c r="B214" s="1"/>
      <c r="C214" s="2"/>
      <c r="D214" s="3"/>
      <c r="E214" s="3"/>
      <c r="F214" s="3"/>
      <c r="G214" s="3"/>
      <c r="H214" s="3"/>
      <c r="I214" s="3"/>
      <c r="J214" s="3"/>
    </row>
    <row r="215" spans="1:10" ht="15.75" customHeight="1">
      <c r="A215" s="1"/>
      <c r="B215" s="1"/>
      <c r="C215" s="2"/>
      <c r="D215" s="3"/>
      <c r="E215" s="3"/>
      <c r="F215" s="3"/>
      <c r="G215" s="3"/>
      <c r="H215" s="3"/>
      <c r="I215" s="3"/>
      <c r="J215" s="3"/>
    </row>
    <row r="216" spans="1:10" ht="15.75" customHeight="1">
      <c r="A216" s="1"/>
      <c r="B216" s="1"/>
      <c r="C216" s="2"/>
      <c r="D216" s="3"/>
      <c r="E216" s="3"/>
      <c r="F216" s="3"/>
      <c r="G216" s="3"/>
      <c r="H216" s="3"/>
      <c r="I216" s="3"/>
      <c r="J216" s="3"/>
    </row>
    <row r="217" spans="1:10" ht="15.75" customHeight="1">
      <c r="A217" s="1"/>
      <c r="B217" s="1"/>
      <c r="C217" s="2"/>
      <c r="D217" s="3"/>
      <c r="E217" s="3"/>
      <c r="F217" s="3"/>
      <c r="G217" s="3"/>
      <c r="H217" s="3"/>
      <c r="I217" s="3"/>
      <c r="J217" s="3"/>
    </row>
    <row r="218" spans="1:10" ht="15.75" customHeight="1">
      <c r="A218" s="1"/>
      <c r="B218" s="1"/>
      <c r="C218" s="2"/>
      <c r="D218" s="3"/>
      <c r="E218" s="3"/>
      <c r="F218" s="3"/>
      <c r="G218" s="3"/>
      <c r="H218" s="3"/>
      <c r="I218" s="3"/>
      <c r="J218" s="3"/>
    </row>
    <row r="219" spans="1:10" ht="15.75" customHeight="1">
      <c r="A219" s="1"/>
      <c r="B219" s="1"/>
      <c r="C219" s="2"/>
      <c r="D219" s="3"/>
      <c r="E219" s="3"/>
      <c r="F219" s="3"/>
      <c r="G219" s="3"/>
      <c r="H219" s="3"/>
      <c r="I219" s="3"/>
      <c r="J219" s="3"/>
    </row>
    <row r="220" spans="1:10" ht="15.75" customHeight="1">
      <c r="A220" s="1"/>
      <c r="B220" s="1"/>
      <c r="C220" s="2"/>
      <c r="D220" s="3"/>
      <c r="E220" s="3"/>
      <c r="F220" s="3"/>
      <c r="G220" s="3"/>
      <c r="H220" s="3"/>
      <c r="I220" s="3"/>
      <c r="J220" s="3"/>
    </row>
    <row r="221" spans="1:10" ht="15.75" customHeight="1"/>
    <row r="222" spans="1:10" ht="15.75" customHeight="1"/>
    <row r="223" spans="1:10" ht="15.75" customHeight="1"/>
    <row r="224" spans="1:10"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7">
    <mergeCell ref="A8:H8"/>
    <mergeCell ref="A19:H19"/>
    <mergeCell ref="A2:H2"/>
    <mergeCell ref="A4:H4"/>
    <mergeCell ref="A5:H5"/>
    <mergeCell ref="A6:H6"/>
    <mergeCell ref="A7:H7"/>
  </mergeCell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sheetPr>
  <dimension ref="A1:M1000"/>
  <sheetViews>
    <sheetView topLeftCell="A6" workbookViewId="0">
      <selection activeCell="J14" sqref="J14"/>
    </sheetView>
  </sheetViews>
  <sheetFormatPr defaultColWidth="14.44140625" defaultRowHeight="15" customHeight="1"/>
  <cols>
    <col min="1" max="1" width="23.6640625" customWidth="1"/>
    <col min="2" max="2" width="19.88671875" customWidth="1"/>
    <col min="3" max="3" width="14" customWidth="1"/>
    <col min="4" max="5" width="15.33203125" customWidth="1"/>
    <col min="6" max="7" width="26.44140625" customWidth="1"/>
    <col min="8" max="8" width="15.6640625" customWidth="1"/>
    <col min="9" max="9" width="11.44140625" customWidth="1"/>
    <col min="10" max="13" width="8.88671875" customWidth="1"/>
  </cols>
  <sheetData>
    <row r="1" spans="1:13" ht="7.5" customHeight="1">
      <c r="A1" s="1"/>
      <c r="B1" s="1"/>
      <c r="C1" s="2"/>
      <c r="D1" s="3"/>
      <c r="E1" s="3"/>
      <c r="F1" s="3"/>
      <c r="G1" s="3"/>
      <c r="H1" s="3"/>
      <c r="I1" s="3"/>
    </row>
    <row r="2" spans="1:13" ht="28.5" customHeight="1">
      <c r="A2" s="2356" t="s">
        <v>140</v>
      </c>
      <c r="B2" s="2325"/>
      <c r="C2" s="2325"/>
      <c r="D2" s="2325"/>
      <c r="E2" s="2325"/>
      <c r="F2" s="2325"/>
      <c r="G2" s="2325"/>
      <c r="H2" s="2325"/>
      <c r="I2" s="2325"/>
    </row>
    <row r="3" spans="1:13" ht="15.6">
      <c r="A3" s="5"/>
      <c r="B3" s="5"/>
      <c r="C3" s="5"/>
      <c r="D3" s="5"/>
      <c r="E3" s="5"/>
      <c r="F3" s="5"/>
      <c r="G3" s="5"/>
      <c r="H3" s="5"/>
      <c r="I3" s="5"/>
    </row>
    <row r="4" spans="1:13" ht="16.5" customHeight="1">
      <c r="A4" s="2357" t="s">
        <v>130</v>
      </c>
      <c r="B4" s="2325"/>
      <c r="C4" s="2325"/>
      <c r="D4" s="2325"/>
      <c r="E4" s="2325"/>
      <c r="F4" s="2325"/>
      <c r="G4" s="2325"/>
      <c r="H4" s="2325"/>
      <c r="I4" s="2325"/>
    </row>
    <row r="5" spans="1:13" ht="14.4">
      <c r="A5" s="2327" t="s">
        <v>141</v>
      </c>
      <c r="B5" s="2325"/>
      <c r="C5" s="2325"/>
      <c r="D5" s="2325"/>
      <c r="E5" s="2325"/>
      <c r="F5" s="2325"/>
      <c r="G5" s="2325"/>
      <c r="H5" s="2325"/>
      <c r="I5" s="2325"/>
    </row>
    <row r="6" spans="1:13" ht="19.5" customHeight="1">
      <c r="A6" s="2327" t="s">
        <v>142</v>
      </c>
      <c r="B6" s="2325"/>
      <c r="C6" s="2325"/>
      <c r="D6" s="2325"/>
      <c r="E6" s="2325"/>
      <c r="F6" s="2325"/>
      <c r="G6" s="2325"/>
      <c r="H6" s="2325"/>
      <c r="I6" s="2325"/>
    </row>
    <row r="7" spans="1:13" ht="14.4">
      <c r="A7" s="2358" t="s">
        <v>143</v>
      </c>
      <c r="B7" s="2325"/>
      <c r="C7" s="2325"/>
      <c r="D7" s="2325"/>
      <c r="E7" s="2325"/>
      <c r="F7" s="2325"/>
      <c r="G7" s="2325"/>
      <c r="H7" s="2325"/>
      <c r="I7" s="2325"/>
      <c r="K7" s="50"/>
    </row>
    <row r="8" spans="1:13" ht="14.4">
      <c r="A8" s="2358" t="s">
        <v>144</v>
      </c>
      <c r="B8" s="2325"/>
      <c r="C8" s="2325"/>
      <c r="D8" s="2325"/>
      <c r="E8" s="2325"/>
      <c r="F8" s="2325"/>
      <c r="G8" s="2325"/>
      <c r="H8" s="2325"/>
      <c r="I8" s="2325"/>
      <c r="K8" s="50"/>
    </row>
    <row r="9" spans="1:13" ht="14.4">
      <c r="A9" s="2358" t="s">
        <v>145</v>
      </c>
      <c r="B9" s="2325"/>
      <c r="C9" s="2325"/>
      <c r="D9" s="2325"/>
      <c r="E9" s="2325"/>
      <c r="F9" s="2325"/>
      <c r="G9" s="2325"/>
      <c r="H9" s="2325"/>
      <c r="I9" s="2325"/>
      <c r="K9" s="50"/>
    </row>
    <row r="10" spans="1:13" ht="14.4">
      <c r="A10" s="2358" t="s">
        <v>146</v>
      </c>
      <c r="B10" s="2325"/>
      <c r="C10" s="2325"/>
      <c r="D10" s="2325"/>
      <c r="E10" s="2325"/>
      <c r="F10" s="2325"/>
      <c r="G10" s="2325"/>
      <c r="H10" s="2325"/>
      <c r="I10" s="2325"/>
      <c r="K10" s="50"/>
    </row>
    <row r="11" spans="1:13" ht="14.4">
      <c r="A11" s="2357" t="s">
        <v>147</v>
      </c>
      <c r="B11" s="2325"/>
      <c r="C11" s="2325"/>
      <c r="D11" s="2325"/>
      <c r="E11" s="2325"/>
      <c r="F11" s="2325"/>
      <c r="G11" s="2325"/>
      <c r="H11" s="2325"/>
      <c r="I11" s="2325"/>
      <c r="K11" s="50"/>
    </row>
    <row r="12" spans="1:13" ht="91.5" customHeight="1">
      <c r="A12" s="2327" t="s">
        <v>148</v>
      </c>
      <c r="B12" s="2325"/>
      <c r="C12" s="2325"/>
      <c r="D12" s="2325"/>
      <c r="E12" s="2325"/>
      <c r="F12" s="2325"/>
      <c r="G12" s="2325"/>
      <c r="H12" s="2325"/>
      <c r="I12" s="2325"/>
      <c r="K12" s="50"/>
    </row>
    <row r="13" spans="1:13" ht="14.4">
      <c r="A13" s="7"/>
      <c r="B13" s="7"/>
      <c r="C13" s="8"/>
      <c r="D13" s="7"/>
      <c r="E13" s="7"/>
      <c r="F13" s="7"/>
      <c r="G13" s="7"/>
      <c r="H13" s="7"/>
      <c r="I13" s="7"/>
      <c r="M13" s="48"/>
    </row>
    <row r="14" spans="1:13" ht="39" customHeight="1">
      <c r="A14" s="33" t="s">
        <v>135</v>
      </c>
      <c r="B14" s="33" t="s">
        <v>85</v>
      </c>
      <c r="C14" s="33" t="s">
        <v>136</v>
      </c>
      <c r="D14" s="33" t="s">
        <v>137</v>
      </c>
      <c r="E14" s="33" t="s">
        <v>138</v>
      </c>
      <c r="F14" s="33" t="s">
        <v>139</v>
      </c>
      <c r="G14" s="41" t="s">
        <v>149</v>
      </c>
      <c r="H14" s="41" t="s">
        <v>71</v>
      </c>
      <c r="I14" s="41" t="s">
        <v>150</v>
      </c>
      <c r="J14" s="138" t="s">
        <v>393</v>
      </c>
      <c r="K14" s="50"/>
    </row>
    <row r="15" spans="1:13" ht="14.4">
      <c r="A15" s="12"/>
      <c r="B15" s="12"/>
      <c r="C15" s="69"/>
      <c r="D15" s="21"/>
      <c r="E15" s="21"/>
      <c r="F15" s="21"/>
      <c r="G15" s="21"/>
      <c r="H15" s="21"/>
      <c r="I15" s="46"/>
    </row>
    <row r="16" spans="1:13" ht="14.4">
      <c r="A16" s="12"/>
      <c r="B16" s="12"/>
      <c r="C16" s="69"/>
      <c r="D16" s="21"/>
      <c r="E16" s="21"/>
      <c r="F16" s="21"/>
      <c r="G16" s="21"/>
      <c r="H16" s="21"/>
      <c r="I16" s="46"/>
    </row>
    <row r="17" spans="1:9" ht="14.4">
      <c r="A17" s="12"/>
      <c r="B17" s="12"/>
      <c r="C17" s="69"/>
      <c r="D17" s="21"/>
      <c r="E17" s="21"/>
      <c r="F17" s="21"/>
      <c r="G17" s="21"/>
      <c r="H17" s="21"/>
      <c r="I17" s="46"/>
    </row>
    <row r="18" spans="1:9" ht="14.4">
      <c r="A18" s="12"/>
      <c r="B18" s="12"/>
      <c r="C18" s="69"/>
      <c r="D18" s="21"/>
      <c r="E18" s="21"/>
      <c r="F18" s="21"/>
      <c r="G18" s="21"/>
      <c r="H18" s="21"/>
      <c r="I18" s="46"/>
    </row>
    <row r="19" spans="1:9" ht="14.4">
      <c r="A19" s="12"/>
      <c r="B19" s="12"/>
      <c r="C19" s="69"/>
      <c r="D19" s="21"/>
      <c r="E19" s="21"/>
      <c r="F19" s="21"/>
      <c r="G19" s="21"/>
      <c r="H19" s="21"/>
      <c r="I19" s="46"/>
    </row>
    <row r="20" spans="1:9" ht="14.4">
      <c r="A20" s="12"/>
      <c r="B20" s="12"/>
      <c r="C20" s="21"/>
      <c r="D20" s="21"/>
      <c r="E20" s="21"/>
      <c r="F20" s="21"/>
      <c r="G20" s="21"/>
      <c r="H20" s="21"/>
      <c r="I20" s="47"/>
    </row>
    <row r="21" spans="1:9" ht="15.75" customHeight="1">
      <c r="A21" s="12"/>
      <c r="B21" s="12"/>
      <c r="C21" s="21"/>
      <c r="D21" s="21"/>
      <c r="E21" s="21"/>
      <c r="F21" s="21"/>
      <c r="G21" s="21"/>
      <c r="H21" s="21"/>
      <c r="I21" s="47"/>
    </row>
    <row r="22" spans="1:9" ht="15.75" customHeight="1">
      <c r="A22" s="12"/>
      <c r="B22" s="12"/>
      <c r="C22" s="21"/>
      <c r="D22" s="21"/>
      <c r="E22" s="21"/>
      <c r="F22" s="21"/>
      <c r="G22" s="21"/>
      <c r="H22" s="21"/>
      <c r="I22" s="47"/>
    </row>
    <row r="23" spans="1:9" ht="15.75" customHeight="1">
      <c r="A23" s="29" t="s">
        <v>58</v>
      </c>
      <c r="B23" s="29"/>
      <c r="C23" s="2"/>
      <c r="D23" s="3"/>
      <c r="E23" s="3"/>
      <c r="F23" s="3"/>
      <c r="G23" s="3"/>
      <c r="H23" s="3"/>
      <c r="I23" s="70">
        <f>SUM(I15:I22)</f>
        <v>0</v>
      </c>
    </row>
    <row r="24" spans="1:9" ht="15.75" customHeight="1">
      <c r="A24" s="1"/>
      <c r="B24" s="1"/>
      <c r="C24" s="2"/>
      <c r="D24" s="3"/>
      <c r="E24" s="3"/>
      <c r="F24" s="3"/>
      <c r="G24" s="3"/>
      <c r="H24" s="3"/>
      <c r="I24" s="3"/>
    </row>
    <row r="25" spans="1:9" ht="15.75" customHeight="1">
      <c r="A25" s="2320" t="s">
        <v>59</v>
      </c>
      <c r="B25" s="2328"/>
      <c r="C25" s="2328"/>
      <c r="D25" s="2328"/>
      <c r="E25" s="2328"/>
      <c r="F25" s="2328"/>
      <c r="G25" s="2328"/>
      <c r="H25" s="2328"/>
      <c r="I25" s="2328"/>
    </row>
    <row r="26" spans="1:9" ht="15.75" customHeight="1">
      <c r="A26" s="1"/>
      <c r="B26" s="1"/>
      <c r="C26" s="2"/>
      <c r="D26" s="3"/>
      <c r="E26" s="3"/>
      <c r="F26" s="3"/>
      <c r="G26" s="3"/>
      <c r="H26" s="3"/>
      <c r="I26" s="3"/>
    </row>
    <row r="27" spans="1:9" ht="15.75" customHeight="1">
      <c r="A27" s="1"/>
      <c r="B27" s="1"/>
      <c r="C27" s="2"/>
      <c r="D27" s="3"/>
      <c r="E27" s="3"/>
      <c r="F27" s="3"/>
      <c r="G27" s="3"/>
      <c r="H27" s="3"/>
      <c r="I27" s="3"/>
    </row>
    <row r="28" spans="1:9" ht="15.75" customHeight="1">
      <c r="A28" s="1"/>
      <c r="B28" s="1"/>
      <c r="C28" s="2"/>
      <c r="D28" s="3"/>
      <c r="E28" s="3"/>
      <c r="F28" s="3"/>
      <c r="G28" s="3"/>
      <c r="H28" s="3"/>
      <c r="I28" s="3"/>
    </row>
    <row r="29" spans="1:9" ht="15.75" customHeight="1">
      <c r="A29" s="1"/>
      <c r="B29" s="1"/>
      <c r="C29" s="2"/>
      <c r="D29" s="3"/>
      <c r="E29" s="3"/>
      <c r="F29" s="3"/>
      <c r="G29" s="3"/>
      <c r="H29" s="3"/>
      <c r="I29" s="3"/>
    </row>
    <row r="30" spans="1:9" ht="15.75" customHeight="1">
      <c r="A30" s="1"/>
      <c r="B30" s="1"/>
      <c r="C30" s="2"/>
      <c r="D30" s="3"/>
      <c r="E30" s="3"/>
      <c r="F30" s="3"/>
      <c r="G30" s="3"/>
      <c r="H30" s="3"/>
      <c r="I30" s="3"/>
    </row>
    <row r="31" spans="1:9" ht="15.75" customHeight="1">
      <c r="A31" s="1"/>
      <c r="B31" s="1"/>
      <c r="C31" s="2"/>
      <c r="D31" s="3"/>
      <c r="E31" s="3"/>
      <c r="F31" s="3"/>
      <c r="G31" s="3"/>
      <c r="H31" s="3"/>
      <c r="I31" s="3"/>
    </row>
    <row r="32" spans="1:9" ht="15.75" customHeight="1">
      <c r="A32" s="1"/>
      <c r="B32" s="1"/>
      <c r="C32" s="2"/>
      <c r="D32" s="3"/>
      <c r="E32" s="3"/>
      <c r="F32" s="3"/>
      <c r="G32" s="3"/>
      <c r="H32" s="3"/>
      <c r="I32" s="3"/>
    </row>
    <row r="33" spans="1:9" ht="15.75" customHeight="1">
      <c r="A33" s="1"/>
      <c r="B33" s="1"/>
      <c r="C33" s="2"/>
      <c r="D33" s="3"/>
      <c r="E33" s="3"/>
      <c r="F33" s="3"/>
      <c r="G33" s="3"/>
      <c r="H33" s="3"/>
      <c r="I33" s="3"/>
    </row>
    <row r="34" spans="1:9" ht="15.75" customHeight="1">
      <c r="A34" s="1"/>
      <c r="B34" s="1"/>
      <c r="C34" s="2"/>
      <c r="D34" s="3"/>
      <c r="E34" s="3"/>
      <c r="F34" s="3"/>
      <c r="G34" s="3"/>
      <c r="H34" s="3"/>
      <c r="I34" s="3"/>
    </row>
    <row r="35" spans="1:9" ht="15.75" customHeight="1">
      <c r="A35" s="1"/>
      <c r="B35" s="1"/>
      <c r="C35" s="2"/>
      <c r="D35" s="3"/>
      <c r="E35" s="3"/>
      <c r="F35" s="3"/>
      <c r="G35" s="3"/>
      <c r="H35" s="3"/>
      <c r="I35" s="3"/>
    </row>
    <row r="36" spans="1:9" ht="15.75" customHeight="1">
      <c r="A36" s="1"/>
      <c r="B36" s="1"/>
      <c r="C36" s="2"/>
      <c r="D36" s="3"/>
      <c r="E36" s="3"/>
      <c r="F36" s="3"/>
      <c r="G36" s="3"/>
      <c r="H36" s="3"/>
      <c r="I36" s="3"/>
    </row>
    <row r="37" spans="1:9" ht="15.75" customHeight="1">
      <c r="A37" s="1"/>
      <c r="B37" s="1"/>
      <c r="C37" s="2"/>
      <c r="D37" s="3"/>
      <c r="E37" s="3"/>
      <c r="F37" s="3"/>
      <c r="G37" s="3"/>
      <c r="H37" s="3"/>
      <c r="I37" s="3"/>
    </row>
    <row r="38" spans="1:9" ht="15.75" customHeight="1">
      <c r="A38" s="1"/>
      <c r="B38" s="1"/>
      <c r="C38" s="2"/>
      <c r="D38" s="3"/>
      <c r="E38" s="3"/>
      <c r="F38" s="3"/>
      <c r="G38" s="3"/>
      <c r="H38" s="3"/>
      <c r="I38" s="3"/>
    </row>
    <row r="39" spans="1:9" ht="15.75" customHeight="1">
      <c r="A39" s="1"/>
      <c r="B39" s="1"/>
      <c r="C39" s="2"/>
      <c r="D39" s="3"/>
      <c r="E39" s="3"/>
      <c r="F39" s="3"/>
      <c r="G39" s="3"/>
      <c r="H39" s="3"/>
      <c r="I39" s="3"/>
    </row>
    <row r="40" spans="1:9" ht="15.75" customHeight="1">
      <c r="A40" s="1"/>
      <c r="B40" s="1"/>
      <c r="C40" s="2"/>
      <c r="D40" s="3"/>
      <c r="E40" s="3"/>
      <c r="F40" s="3"/>
      <c r="G40" s="3"/>
      <c r="H40" s="3"/>
      <c r="I40" s="3"/>
    </row>
    <row r="41" spans="1:9" ht="15.75" customHeight="1">
      <c r="A41" s="1"/>
      <c r="B41" s="1"/>
      <c r="C41" s="2"/>
      <c r="D41" s="3"/>
      <c r="E41" s="3"/>
      <c r="F41" s="3"/>
      <c r="G41" s="3"/>
      <c r="H41" s="3"/>
      <c r="I41" s="3"/>
    </row>
    <row r="42" spans="1:9" ht="15.75" customHeight="1">
      <c r="A42" s="1"/>
      <c r="B42" s="1"/>
      <c r="C42" s="2"/>
      <c r="D42" s="3"/>
      <c r="E42" s="3"/>
      <c r="F42" s="3"/>
      <c r="G42" s="3"/>
      <c r="H42" s="3"/>
      <c r="I42" s="3"/>
    </row>
    <row r="43" spans="1:9" ht="15.75" customHeight="1">
      <c r="A43" s="1"/>
      <c r="B43" s="1"/>
      <c r="C43" s="2"/>
      <c r="D43" s="3"/>
      <c r="E43" s="3"/>
      <c r="F43" s="3"/>
      <c r="G43" s="3"/>
      <c r="H43" s="3"/>
      <c r="I43" s="3"/>
    </row>
    <row r="44" spans="1:9" ht="15.75" customHeight="1">
      <c r="A44" s="1"/>
      <c r="B44" s="1"/>
      <c r="C44" s="2"/>
      <c r="D44" s="3"/>
      <c r="E44" s="3"/>
      <c r="F44" s="3"/>
      <c r="G44" s="3"/>
      <c r="H44" s="3"/>
      <c r="I44" s="3"/>
    </row>
    <row r="45" spans="1:9" ht="15.75" customHeight="1">
      <c r="A45" s="1"/>
      <c r="B45" s="1"/>
      <c r="C45" s="2"/>
      <c r="D45" s="3"/>
      <c r="E45" s="3"/>
      <c r="F45" s="3"/>
      <c r="G45" s="3"/>
      <c r="H45" s="3"/>
      <c r="I45" s="3"/>
    </row>
    <row r="46" spans="1:9" ht="15.75" customHeight="1">
      <c r="A46" s="1"/>
      <c r="B46" s="1"/>
      <c r="C46" s="2"/>
      <c r="D46" s="3"/>
      <c r="E46" s="3"/>
      <c r="F46" s="3"/>
      <c r="G46" s="3"/>
      <c r="H46" s="3"/>
      <c r="I46" s="3"/>
    </row>
    <row r="47" spans="1:9" ht="15.75" customHeight="1">
      <c r="A47" s="1"/>
      <c r="B47" s="1"/>
      <c r="C47" s="2"/>
      <c r="D47" s="3"/>
      <c r="E47" s="3"/>
      <c r="F47" s="3"/>
      <c r="G47" s="3"/>
      <c r="H47" s="3"/>
      <c r="I47" s="3"/>
    </row>
    <row r="48" spans="1:9" ht="15.75" customHeight="1">
      <c r="A48" s="1"/>
      <c r="B48" s="1"/>
      <c r="C48" s="2"/>
      <c r="D48" s="3"/>
      <c r="E48" s="3"/>
      <c r="F48" s="3"/>
      <c r="G48" s="3"/>
      <c r="H48" s="3"/>
      <c r="I48" s="3"/>
    </row>
    <row r="49" spans="1:9" ht="15.75" customHeight="1">
      <c r="A49" s="1"/>
      <c r="B49" s="1"/>
      <c r="C49" s="2"/>
      <c r="D49" s="3"/>
      <c r="E49" s="3"/>
      <c r="F49" s="3"/>
      <c r="G49" s="3"/>
      <c r="H49" s="3"/>
      <c r="I49" s="3"/>
    </row>
    <row r="50" spans="1:9" ht="15.75" customHeight="1">
      <c r="A50" s="1"/>
      <c r="B50" s="1"/>
      <c r="C50" s="2"/>
      <c r="D50" s="3"/>
      <c r="E50" s="3"/>
      <c r="F50" s="3"/>
      <c r="G50" s="3"/>
      <c r="H50" s="3"/>
      <c r="I50" s="3"/>
    </row>
    <row r="51" spans="1:9" ht="15.75" customHeight="1">
      <c r="A51" s="1"/>
      <c r="B51" s="1"/>
      <c r="C51" s="2"/>
      <c r="D51" s="3"/>
      <c r="E51" s="3"/>
      <c r="F51" s="3"/>
      <c r="G51" s="3"/>
      <c r="H51" s="3"/>
      <c r="I51" s="3"/>
    </row>
    <row r="52" spans="1:9" ht="15.75" customHeight="1">
      <c r="A52" s="1"/>
      <c r="B52" s="1"/>
      <c r="C52" s="2"/>
      <c r="D52" s="3"/>
      <c r="E52" s="3"/>
      <c r="F52" s="3"/>
      <c r="G52" s="3"/>
      <c r="H52" s="3"/>
      <c r="I52" s="3"/>
    </row>
    <row r="53" spans="1:9" ht="15.75" customHeight="1">
      <c r="A53" s="1"/>
      <c r="B53" s="1"/>
      <c r="C53" s="2"/>
      <c r="D53" s="3"/>
      <c r="E53" s="3"/>
      <c r="F53" s="3"/>
      <c r="G53" s="3"/>
      <c r="H53" s="3"/>
      <c r="I53" s="3"/>
    </row>
    <row r="54" spans="1:9" ht="15.75" customHeight="1">
      <c r="A54" s="1"/>
      <c r="B54" s="1"/>
      <c r="C54" s="2"/>
      <c r="D54" s="3"/>
      <c r="E54" s="3"/>
      <c r="F54" s="3"/>
      <c r="G54" s="3"/>
      <c r="H54" s="3"/>
      <c r="I54" s="3"/>
    </row>
    <row r="55" spans="1:9" ht="15.75" customHeight="1">
      <c r="A55" s="1"/>
      <c r="B55" s="1"/>
      <c r="C55" s="2"/>
      <c r="D55" s="3"/>
      <c r="E55" s="3"/>
      <c r="F55" s="3"/>
      <c r="G55" s="3"/>
      <c r="H55" s="3"/>
      <c r="I55" s="3"/>
    </row>
    <row r="56" spans="1:9" ht="15.75" customHeight="1">
      <c r="A56" s="1"/>
      <c r="B56" s="1"/>
      <c r="C56" s="2"/>
      <c r="D56" s="3"/>
      <c r="E56" s="3"/>
      <c r="F56" s="3"/>
      <c r="G56" s="3"/>
      <c r="H56" s="3"/>
      <c r="I56" s="3"/>
    </row>
    <row r="57" spans="1:9" ht="15.75" customHeight="1">
      <c r="A57" s="1"/>
      <c r="B57" s="1"/>
      <c r="C57" s="2"/>
      <c r="D57" s="3"/>
      <c r="E57" s="3"/>
      <c r="F57" s="3"/>
      <c r="G57" s="3"/>
      <c r="H57" s="3"/>
      <c r="I57" s="3"/>
    </row>
    <row r="58" spans="1:9" ht="15.75" customHeight="1">
      <c r="A58" s="1"/>
      <c r="B58" s="1"/>
      <c r="C58" s="2"/>
      <c r="D58" s="3"/>
      <c r="E58" s="3"/>
      <c r="F58" s="3"/>
      <c r="G58" s="3"/>
      <c r="H58" s="3"/>
      <c r="I58" s="3"/>
    </row>
    <row r="59" spans="1:9" ht="15.75" customHeight="1">
      <c r="A59" s="1"/>
      <c r="B59" s="1"/>
      <c r="C59" s="2"/>
      <c r="D59" s="3"/>
      <c r="E59" s="3"/>
      <c r="F59" s="3"/>
      <c r="G59" s="3"/>
      <c r="H59" s="3"/>
      <c r="I59" s="3"/>
    </row>
    <row r="60" spans="1:9" ht="15.75" customHeight="1">
      <c r="A60" s="1"/>
      <c r="B60" s="1"/>
      <c r="C60" s="2"/>
      <c r="D60" s="3"/>
      <c r="E60" s="3"/>
      <c r="F60" s="3"/>
      <c r="G60" s="3"/>
      <c r="H60" s="3"/>
      <c r="I60" s="3"/>
    </row>
    <row r="61" spans="1:9" ht="15.75" customHeight="1">
      <c r="A61" s="1"/>
      <c r="B61" s="1"/>
      <c r="C61" s="2"/>
      <c r="D61" s="3"/>
      <c r="E61" s="3"/>
      <c r="F61" s="3"/>
      <c r="G61" s="3"/>
      <c r="H61" s="3"/>
      <c r="I61" s="3"/>
    </row>
    <row r="62" spans="1:9" ht="15.75" customHeight="1">
      <c r="A62" s="1"/>
      <c r="B62" s="1"/>
      <c r="C62" s="2"/>
      <c r="D62" s="3"/>
      <c r="E62" s="3"/>
      <c r="F62" s="3"/>
      <c r="G62" s="3"/>
      <c r="H62" s="3"/>
      <c r="I62" s="3"/>
    </row>
    <row r="63" spans="1:9" ht="15.75" customHeight="1">
      <c r="A63" s="1"/>
      <c r="B63" s="1"/>
      <c r="C63" s="2"/>
      <c r="D63" s="3"/>
      <c r="E63" s="3"/>
      <c r="F63" s="3"/>
      <c r="G63" s="3"/>
      <c r="H63" s="3"/>
      <c r="I63" s="3"/>
    </row>
    <row r="64" spans="1:9" ht="15.75" customHeight="1">
      <c r="A64" s="1"/>
      <c r="B64" s="1"/>
      <c r="C64" s="2"/>
      <c r="D64" s="3"/>
      <c r="E64" s="3"/>
      <c r="F64" s="3"/>
      <c r="G64" s="3"/>
      <c r="H64" s="3"/>
      <c r="I64" s="3"/>
    </row>
    <row r="65" spans="1:9" ht="15.75" customHeight="1">
      <c r="A65" s="1"/>
      <c r="B65" s="1"/>
      <c r="C65" s="2"/>
      <c r="D65" s="3"/>
      <c r="E65" s="3"/>
      <c r="F65" s="3"/>
      <c r="G65" s="3"/>
      <c r="H65" s="3"/>
      <c r="I65" s="3"/>
    </row>
    <row r="66" spans="1:9" ht="15.75" customHeight="1">
      <c r="A66" s="1"/>
      <c r="B66" s="1"/>
      <c r="C66" s="2"/>
      <c r="D66" s="3"/>
      <c r="E66" s="3"/>
      <c r="F66" s="3"/>
      <c r="G66" s="3"/>
      <c r="H66" s="3"/>
      <c r="I66" s="3"/>
    </row>
    <row r="67" spans="1:9" ht="15.75" customHeight="1">
      <c r="A67" s="1"/>
      <c r="B67" s="1"/>
      <c r="C67" s="2"/>
      <c r="D67" s="3"/>
      <c r="E67" s="3"/>
      <c r="F67" s="3"/>
      <c r="G67" s="3"/>
      <c r="H67" s="3"/>
      <c r="I67" s="3"/>
    </row>
    <row r="68" spans="1:9" ht="15.75" customHeight="1">
      <c r="A68" s="1"/>
      <c r="B68" s="1"/>
      <c r="C68" s="2"/>
      <c r="D68" s="3"/>
      <c r="E68" s="3"/>
      <c r="F68" s="3"/>
      <c r="G68" s="3"/>
      <c r="H68" s="3"/>
      <c r="I68" s="3"/>
    </row>
    <row r="69" spans="1:9" ht="15.75" customHeight="1">
      <c r="A69" s="1"/>
      <c r="B69" s="1"/>
      <c r="C69" s="2"/>
      <c r="D69" s="3"/>
      <c r="E69" s="3"/>
      <c r="F69" s="3"/>
      <c r="G69" s="3"/>
      <c r="H69" s="3"/>
      <c r="I69" s="3"/>
    </row>
    <row r="70" spans="1:9" ht="15.75" customHeight="1">
      <c r="A70" s="1"/>
      <c r="B70" s="1"/>
      <c r="C70" s="2"/>
      <c r="D70" s="3"/>
      <c r="E70" s="3"/>
      <c r="F70" s="3"/>
      <c r="G70" s="3"/>
      <c r="H70" s="3"/>
      <c r="I70" s="3"/>
    </row>
    <row r="71" spans="1:9" ht="15.75" customHeight="1">
      <c r="A71" s="1"/>
      <c r="B71" s="1"/>
      <c r="C71" s="2"/>
      <c r="D71" s="3"/>
      <c r="E71" s="3"/>
      <c r="F71" s="3"/>
      <c r="G71" s="3"/>
      <c r="H71" s="3"/>
      <c r="I71" s="3"/>
    </row>
    <row r="72" spans="1:9" ht="15.75" customHeight="1">
      <c r="A72" s="1"/>
      <c r="B72" s="1"/>
      <c r="C72" s="2"/>
      <c r="D72" s="3"/>
      <c r="E72" s="3"/>
      <c r="F72" s="3"/>
      <c r="G72" s="3"/>
      <c r="H72" s="3"/>
      <c r="I72" s="3"/>
    </row>
    <row r="73" spans="1:9" ht="15.75" customHeight="1">
      <c r="A73" s="1"/>
      <c r="B73" s="1"/>
      <c r="C73" s="2"/>
      <c r="D73" s="3"/>
      <c r="E73" s="3"/>
      <c r="F73" s="3"/>
      <c r="G73" s="3"/>
      <c r="H73" s="3"/>
      <c r="I73" s="3"/>
    </row>
    <row r="74" spans="1:9" ht="15.75" customHeight="1">
      <c r="A74" s="1"/>
      <c r="B74" s="1"/>
      <c r="C74" s="2"/>
      <c r="D74" s="3"/>
      <c r="E74" s="3"/>
      <c r="F74" s="3"/>
      <c r="G74" s="3"/>
      <c r="H74" s="3"/>
      <c r="I74" s="3"/>
    </row>
    <row r="75" spans="1:9" ht="15.75" customHeight="1">
      <c r="A75" s="1"/>
      <c r="B75" s="1"/>
      <c r="C75" s="2"/>
      <c r="D75" s="3"/>
      <c r="E75" s="3"/>
      <c r="F75" s="3"/>
      <c r="G75" s="3"/>
      <c r="H75" s="3"/>
      <c r="I75" s="3"/>
    </row>
    <row r="76" spans="1:9" ht="15.75" customHeight="1">
      <c r="A76" s="1"/>
      <c r="B76" s="1"/>
      <c r="C76" s="2"/>
      <c r="D76" s="3"/>
      <c r="E76" s="3"/>
      <c r="F76" s="3"/>
      <c r="G76" s="3"/>
      <c r="H76" s="3"/>
      <c r="I76" s="3"/>
    </row>
    <row r="77" spans="1:9" ht="15.75" customHeight="1">
      <c r="A77" s="1"/>
      <c r="B77" s="1"/>
      <c r="C77" s="2"/>
      <c r="D77" s="3"/>
      <c r="E77" s="3"/>
      <c r="F77" s="3"/>
      <c r="G77" s="3"/>
      <c r="H77" s="3"/>
      <c r="I77" s="3"/>
    </row>
    <row r="78" spans="1:9" ht="15.75" customHeight="1">
      <c r="A78" s="1"/>
      <c r="B78" s="1"/>
      <c r="C78" s="2"/>
      <c r="D78" s="3"/>
      <c r="E78" s="3"/>
      <c r="F78" s="3"/>
      <c r="G78" s="3"/>
      <c r="H78" s="3"/>
      <c r="I78" s="3"/>
    </row>
    <row r="79" spans="1:9" ht="15.75" customHeight="1">
      <c r="A79" s="1"/>
      <c r="B79" s="1"/>
      <c r="C79" s="2"/>
      <c r="D79" s="3"/>
      <c r="E79" s="3"/>
      <c r="F79" s="3"/>
      <c r="G79" s="3"/>
      <c r="H79" s="3"/>
      <c r="I79" s="3"/>
    </row>
    <row r="80" spans="1:9" ht="15.75" customHeight="1">
      <c r="A80" s="1"/>
      <c r="B80" s="1"/>
      <c r="C80" s="2"/>
      <c r="D80" s="3"/>
      <c r="E80" s="3"/>
      <c r="F80" s="3"/>
      <c r="G80" s="3"/>
      <c r="H80" s="3"/>
      <c r="I80" s="3"/>
    </row>
    <row r="81" spans="1:9" ht="15.75" customHeight="1">
      <c r="A81" s="1"/>
      <c r="B81" s="1"/>
      <c r="C81" s="2"/>
      <c r="D81" s="3"/>
      <c r="E81" s="3"/>
      <c r="F81" s="3"/>
      <c r="G81" s="3"/>
      <c r="H81" s="3"/>
      <c r="I81" s="3"/>
    </row>
    <row r="82" spans="1:9" ht="15.75" customHeight="1">
      <c r="A82" s="1"/>
      <c r="B82" s="1"/>
      <c r="C82" s="2"/>
      <c r="D82" s="3"/>
      <c r="E82" s="3"/>
      <c r="F82" s="3"/>
      <c r="G82" s="3"/>
      <c r="H82" s="3"/>
      <c r="I82" s="3"/>
    </row>
    <row r="83" spans="1:9" ht="15.75" customHeight="1">
      <c r="A83" s="1"/>
      <c r="B83" s="1"/>
      <c r="C83" s="2"/>
      <c r="D83" s="3"/>
      <c r="E83" s="3"/>
      <c r="F83" s="3"/>
      <c r="G83" s="3"/>
      <c r="H83" s="3"/>
      <c r="I83" s="3"/>
    </row>
    <row r="84" spans="1:9" ht="15.75" customHeight="1">
      <c r="A84" s="1"/>
      <c r="B84" s="1"/>
      <c r="C84" s="2"/>
      <c r="D84" s="3"/>
      <c r="E84" s="3"/>
      <c r="F84" s="3"/>
      <c r="G84" s="3"/>
      <c r="H84" s="3"/>
      <c r="I84" s="3"/>
    </row>
    <row r="85" spans="1:9" ht="15.75" customHeight="1">
      <c r="A85" s="1"/>
      <c r="B85" s="1"/>
      <c r="C85" s="2"/>
      <c r="D85" s="3"/>
      <c r="E85" s="3"/>
      <c r="F85" s="3"/>
      <c r="G85" s="3"/>
      <c r="H85" s="3"/>
      <c r="I85" s="3"/>
    </row>
    <row r="86" spans="1:9" ht="15.75" customHeight="1">
      <c r="A86" s="1"/>
      <c r="B86" s="1"/>
      <c r="C86" s="2"/>
      <c r="D86" s="3"/>
      <c r="E86" s="3"/>
      <c r="F86" s="3"/>
      <c r="G86" s="3"/>
      <c r="H86" s="3"/>
      <c r="I86" s="3"/>
    </row>
    <row r="87" spans="1:9" ht="15.75" customHeight="1">
      <c r="A87" s="1"/>
      <c r="B87" s="1"/>
      <c r="C87" s="2"/>
      <c r="D87" s="3"/>
      <c r="E87" s="3"/>
      <c r="F87" s="3"/>
      <c r="G87" s="3"/>
      <c r="H87" s="3"/>
      <c r="I87" s="3"/>
    </row>
    <row r="88" spans="1:9" ht="15.75" customHeight="1">
      <c r="A88" s="1"/>
      <c r="B88" s="1"/>
      <c r="C88" s="2"/>
      <c r="D88" s="3"/>
      <c r="E88" s="3"/>
      <c r="F88" s="3"/>
      <c r="G88" s="3"/>
      <c r="H88" s="3"/>
      <c r="I88" s="3"/>
    </row>
    <row r="89" spans="1:9" ht="15.75" customHeight="1">
      <c r="A89" s="1"/>
      <c r="B89" s="1"/>
      <c r="C89" s="2"/>
      <c r="D89" s="3"/>
      <c r="E89" s="3"/>
      <c r="F89" s="3"/>
      <c r="G89" s="3"/>
      <c r="H89" s="3"/>
      <c r="I89" s="3"/>
    </row>
    <row r="90" spans="1:9" ht="15.75" customHeight="1">
      <c r="A90" s="1"/>
      <c r="B90" s="1"/>
      <c r="C90" s="2"/>
      <c r="D90" s="3"/>
      <c r="E90" s="3"/>
      <c r="F90" s="3"/>
      <c r="G90" s="3"/>
      <c r="H90" s="3"/>
      <c r="I90" s="3"/>
    </row>
    <row r="91" spans="1:9" ht="15.75" customHeight="1">
      <c r="A91" s="1"/>
      <c r="B91" s="1"/>
      <c r="C91" s="2"/>
      <c r="D91" s="3"/>
      <c r="E91" s="3"/>
      <c r="F91" s="3"/>
      <c r="G91" s="3"/>
      <c r="H91" s="3"/>
      <c r="I91" s="3"/>
    </row>
    <row r="92" spans="1:9" ht="15.75" customHeight="1">
      <c r="A92" s="1"/>
      <c r="B92" s="1"/>
      <c r="C92" s="2"/>
      <c r="D92" s="3"/>
      <c r="E92" s="3"/>
      <c r="F92" s="3"/>
      <c r="G92" s="3"/>
      <c r="H92" s="3"/>
      <c r="I92" s="3"/>
    </row>
    <row r="93" spans="1:9" ht="15.75" customHeight="1">
      <c r="A93" s="1"/>
      <c r="B93" s="1"/>
      <c r="C93" s="2"/>
      <c r="D93" s="3"/>
      <c r="E93" s="3"/>
      <c r="F93" s="3"/>
      <c r="G93" s="3"/>
      <c r="H93" s="3"/>
      <c r="I93" s="3"/>
    </row>
    <row r="94" spans="1:9" ht="15.75" customHeight="1">
      <c r="A94" s="1"/>
      <c r="B94" s="1"/>
      <c r="C94" s="2"/>
      <c r="D94" s="3"/>
      <c r="E94" s="3"/>
      <c r="F94" s="3"/>
      <c r="G94" s="3"/>
      <c r="H94" s="3"/>
      <c r="I94" s="3"/>
    </row>
    <row r="95" spans="1:9" ht="15.75" customHeight="1">
      <c r="A95" s="1"/>
      <c r="B95" s="1"/>
      <c r="C95" s="2"/>
      <c r="D95" s="3"/>
      <c r="E95" s="3"/>
      <c r="F95" s="3"/>
      <c r="G95" s="3"/>
      <c r="H95" s="3"/>
      <c r="I95" s="3"/>
    </row>
    <row r="96" spans="1:9" ht="15.75" customHeight="1">
      <c r="A96" s="1"/>
      <c r="B96" s="1"/>
      <c r="C96" s="2"/>
      <c r="D96" s="3"/>
      <c r="E96" s="3"/>
      <c r="F96" s="3"/>
      <c r="G96" s="3"/>
      <c r="H96" s="3"/>
      <c r="I96" s="3"/>
    </row>
    <row r="97" spans="1:9" ht="15.75" customHeight="1">
      <c r="A97" s="1"/>
      <c r="B97" s="1"/>
      <c r="C97" s="2"/>
      <c r="D97" s="3"/>
      <c r="E97" s="3"/>
      <c r="F97" s="3"/>
      <c r="G97" s="3"/>
      <c r="H97" s="3"/>
      <c r="I97" s="3"/>
    </row>
    <row r="98" spans="1:9" ht="15.75" customHeight="1">
      <c r="A98" s="1"/>
      <c r="B98" s="1"/>
      <c r="C98" s="2"/>
      <c r="D98" s="3"/>
      <c r="E98" s="3"/>
      <c r="F98" s="3"/>
      <c r="G98" s="3"/>
      <c r="H98" s="3"/>
      <c r="I98" s="3"/>
    </row>
    <row r="99" spans="1:9" ht="15.75" customHeight="1">
      <c r="A99" s="1"/>
      <c r="B99" s="1"/>
      <c r="C99" s="2"/>
      <c r="D99" s="3"/>
      <c r="E99" s="3"/>
      <c r="F99" s="3"/>
      <c r="G99" s="3"/>
      <c r="H99" s="3"/>
      <c r="I99" s="3"/>
    </row>
    <row r="100" spans="1:9" ht="15.75" customHeight="1">
      <c r="A100" s="1"/>
      <c r="B100" s="1"/>
      <c r="C100" s="2"/>
      <c r="D100" s="3"/>
      <c r="E100" s="3"/>
      <c r="F100" s="3"/>
      <c r="G100" s="3"/>
      <c r="H100" s="3"/>
      <c r="I100" s="3"/>
    </row>
    <row r="101" spans="1:9" ht="15.75" customHeight="1">
      <c r="A101" s="1"/>
      <c r="B101" s="1"/>
      <c r="C101" s="2"/>
      <c r="D101" s="3"/>
      <c r="E101" s="3"/>
      <c r="F101" s="3"/>
      <c r="G101" s="3"/>
      <c r="H101" s="3"/>
      <c r="I101" s="3"/>
    </row>
    <row r="102" spans="1:9" ht="15.75" customHeight="1">
      <c r="A102" s="1"/>
      <c r="B102" s="1"/>
      <c r="C102" s="2"/>
      <c r="D102" s="3"/>
      <c r="E102" s="3"/>
      <c r="F102" s="3"/>
      <c r="G102" s="3"/>
      <c r="H102" s="3"/>
      <c r="I102" s="3"/>
    </row>
    <row r="103" spans="1:9" ht="15.75" customHeight="1">
      <c r="A103" s="1"/>
      <c r="B103" s="1"/>
      <c r="C103" s="2"/>
      <c r="D103" s="3"/>
      <c r="E103" s="3"/>
      <c r="F103" s="3"/>
      <c r="G103" s="3"/>
      <c r="H103" s="3"/>
      <c r="I103" s="3"/>
    </row>
    <row r="104" spans="1:9" ht="15.75" customHeight="1">
      <c r="A104" s="1"/>
      <c r="B104" s="1"/>
      <c r="C104" s="2"/>
      <c r="D104" s="3"/>
      <c r="E104" s="3"/>
      <c r="F104" s="3"/>
      <c r="G104" s="3"/>
      <c r="H104" s="3"/>
      <c r="I104" s="3"/>
    </row>
    <row r="105" spans="1:9" ht="15.75" customHeight="1">
      <c r="A105" s="1"/>
      <c r="B105" s="1"/>
      <c r="C105" s="2"/>
      <c r="D105" s="3"/>
      <c r="E105" s="3"/>
      <c r="F105" s="3"/>
      <c r="G105" s="3"/>
      <c r="H105" s="3"/>
      <c r="I105" s="3"/>
    </row>
    <row r="106" spans="1:9" ht="15.75" customHeight="1">
      <c r="A106" s="1"/>
      <c r="B106" s="1"/>
      <c r="C106" s="2"/>
      <c r="D106" s="3"/>
      <c r="E106" s="3"/>
      <c r="F106" s="3"/>
      <c r="G106" s="3"/>
      <c r="H106" s="3"/>
      <c r="I106" s="3"/>
    </row>
    <row r="107" spans="1:9" ht="15.75" customHeight="1">
      <c r="A107" s="1"/>
      <c r="B107" s="1"/>
      <c r="C107" s="2"/>
      <c r="D107" s="3"/>
      <c r="E107" s="3"/>
      <c r="F107" s="3"/>
      <c r="G107" s="3"/>
      <c r="H107" s="3"/>
      <c r="I107" s="3"/>
    </row>
    <row r="108" spans="1:9" ht="15.75" customHeight="1">
      <c r="A108" s="1"/>
      <c r="B108" s="1"/>
      <c r="C108" s="2"/>
      <c r="D108" s="3"/>
      <c r="E108" s="3"/>
      <c r="F108" s="3"/>
      <c r="G108" s="3"/>
      <c r="H108" s="3"/>
      <c r="I108" s="3"/>
    </row>
    <row r="109" spans="1:9" ht="15.75" customHeight="1">
      <c r="A109" s="1"/>
      <c r="B109" s="1"/>
      <c r="C109" s="2"/>
      <c r="D109" s="3"/>
      <c r="E109" s="3"/>
      <c r="F109" s="3"/>
      <c r="G109" s="3"/>
      <c r="H109" s="3"/>
      <c r="I109" s="3"/>
    </row>
    <row r="110" spans="1:9" ht="15.75" customHeight="1">
      <c r="A110" s="1"/>
      <c r="B110" s="1"/>
      <c r="C110" s="2"/>
      <c r="D110" s="3"/>
      <c r="E110" s="3"/>
      <c r="F110" s="3"/>
      <c r="G110" s="3"/>
      <c r="H110" s="3"/>
      <c r="I110" s="3"/>
    </row>
    <row r="111" spans="1:9" ht="15.75" customHeight="1">
      <c r="A111" s="1"/>
      <c r="B111" s="1"/>
      <c r="C111" s="2"/>
      <c r="D111" s="3"/>
      <c r="E111" s="3"/>
      <c r="F111" s="3"/>
      <c r="G111" s="3"/>
      <c r="H111" s="3"/>
      <c r="I111" s="3"/>
    </row>
    <row r="112" spans="1:9" ht="15.75" customHeight="1">
      <c r="A112" s="1"/>
      <c r="B112" s="1"/>
      <c r="C112" s="2"/>
      <c r="D112" s="3"/>
      <c r="E112" s="3"/>
      <c r="F112" s="3"/>
      <c r="G112" s="3"/>
      <c r="H112" s="3"/>
      <c r="I112" s="3"/>
    </row>
    <row r="113" spans="1:9" ht="15.75" customHeight="1">
      <c r="A113" s="1"/>
      <c r="B113" s="1"/>
      <c r="C113" s="2"/>
      <c r="D113" s="3"/>
      <c r="E113" s="3"/>
      <c r="F113" s="3"/>
      <c r="G113" s="3"/>
      <c r="H113" s="3"/>
      <c r="I113" s="3"/>
    </row>
    <row r="114" spans="1:9" ht="15.75" customHeight="1">
      <c r="A114" s="1"/>
      <c r="B114" s="1"/>
      <c r="C114" s="2"/>
      <c r="D114" s="3"/>
      <c r="E114" s="3"/>
      <c r="F114" s="3"/>
      <c r="G114" s="3"/>
      <c r="H114" s="3"/>
      <c r="I114" s="3"/>
    </row>
    <row r="115" spans="1:9" ht="15.75" customHeight="1">
      <c r="A115" s="1"/>
      <c r="B115" s="1"/>
      <c r="C115" s="2"/>
      <c r="D115" s="3"/>
      <c r="E115" s="3"/>
      <c r="F115" s="3"/>
      <c r="G115" s="3"/>
      <c r="H115" s="3"/>
      <c r="I115" s="3"/>
    </row>
    <row r="116" spans="1:9" ht="15.75" customHeight="1">
      <c r="A116" s="1"/>
      <c r="B116" s="1"/>
      <c r="C116" s="2"/>
      <c r="D116" s="3"/>
      <c r="E116" s="3"/>
      <c r="F116" s="3"/>
      <c r="G116" s="3"/>
      <c r="H116" s="3"/>
      <c r="I116" s="3"/>
    </row>
    <row r="117" spans="1:9" ht="15.75" customHeight="1">
      <c r="A117" s="1"/>
      <c r="B117" s="1"/>
      <c r="C117" s="2"/>
      <c r="D117" s="3"/>
      <c r="E117" s="3"/>
      <c r="F117" s="3"/>
      <c r="G117" s="3"/>
      <c r="H117" s="3"/>
      <c r="I117" s="3"/>
    </row>
    <row r="118" spans="1:9" ht="15.75" customHeight="1">
      <c r="A118" s="1"/>
      <c r="B118" s="1"/>
      <c r="C118" s="2"/>
      <c r="D118" s="3"/>
      <c r="E118" s="3"/>
      <c r="F118" s="3"/>
      <c r="G118" s="3"/>
      <c r="H118" s="3"/>
      <c r="I118" s="3"/>
    </row>
    <row r="119" spans="1:9" ht="15.75" customHeight="1">
      <c r="A119" s="1"/>
      <c r="B119" s="1"/>
      <c r="C119" s="2"/>
      <c r="D119" s="3"/>
      <c r="E119" s="3"/>
      <c r="F119" s="3"/>
      <c r="G119" s="3"/>
      <c r="H119" s="3"/>
      <c r="I119" s="3"/>
    </row>
    <row r="120" spans="1:9" ht="15.75" customHeight="1">
      <c r="A120" s="1"/>
      <c r="B120" s="1"/>
      <c r="C120" s="2"/>
      <c r="D120" s="3"/>
      <c r="E120" s="3"/>
      <c r="F120" s="3"/>
      <c r="G120" s="3"/>
      <c r="H120" s="3"/>
      <c r="I120" s="3"/>
    </row>
    <row r="121" spans="1:9" ht="15.75" customHeight="1">
      <c r="A121" s="1"/>
      <c r="B121" s="1"/>
      <c r="C121" s="2"/>
      <c r="D121" s="3"/>
      <c r="E121" s="3"/>
      <c r="F121" s="3"/>
      <c r="G121" s="3"/>
      <c r="H121" s="3"/>
      <c r="I121" s="3"/>
    </row>
    <row r="122" spans="1:9" ht="15.75" customHeight="1">
      <c r="A122" s="1"/>
      <c r="B122" s="1"/>
      <c r="C122" s="2"/>
      <c r="D122" s="3"/>
      <c r="E122" s="3"/>
      <c r="F122" s="3"/>
      <c r="G122" s="3"/>
      <c r="H122" s="3"/>
      <c r="I122" s="3"/>
    </row>
    <row r="123" spans="1:9" ht="15.75" customHeight="1">
      <c r="A123" s="1"/>
      <c r="B123" s="1"/>
      <c r="C123" s="2"/>
      <c r="D123" s="3"/>
      <c r="E123" s="3"/>
      <c r="F123" s="3"/>
      <c r="G123" s="3"/>
      <c r="H123" s="3"/>
      <c r="I123" s="3"/>
    </row>
    <row r="124" spans="1:9" ht="15.75" customHeight="1">
      <c r="A124" s="1"/>
      <c r="B124" s="1"/>
      <c r="C124" s="2"/>
      <c r="D124" s="3"/>
      <c r="E124" s="3"/>
      <c r="F124" s="3"/>
      <c r="G124" s="3"/>
      <c r="H124" s="3"/>
      <c r="I124" s="3"/>
    </row>
    <row r="125" spans="1:9" ht="15.75" customHeight="1">
      <c r="A125" s="1"/>
      <c r="B125" s="1"/>
      <c r="C125" s="2"/>
      <c r="D125" s="3"/>
      <c r="E125" s="3"/>
      <c r="F125" s="3"/>
      <c r="G125" s="3"/>
      <c r="H125" s="3"/>
      <c r="I125" s="3"/>
    </row>
    <row r="126" spans="1:9" ht="15.75" customHeight="1">
      <c r="A126" s="1"/>
      <c r="B126" s="1"/>
      <c r="C126" s="2"/>
      <c r="D126" s="3"/>
      <c r="E126" s="3"/>
      <c r="F126" s="3"/>
      <c r="G126" s="3"/>
      <c r="H126" s="3"/>
      <c r="I126" s="3"/>
    </row>
    <row r="127" spans="1:9" ht="15.75" customHeight="1">
      <c r="A127" s="1"/>
      <c r="B127" s="1"/>
      <c r="C127" s="2"/>
      <c r="D127" s="3"/>
      <c r="E127" s="3"/>
      <c r="F127" s="3"/>
      <c r="G127" s="3"/>
      <c r="H127" s="3"/>
      <c r="I127" s="3"/>
    </row>
    <row r="128" spans="1:9" ht="15.75" customHeight="1">
      <c r="A128" s="1"/>
      <c r="B128" s="1"/>
      <c r="C128" s="2"/>
      <c r="D128" s="3"/>
      <c r="E128" s="3"/>
      <c r="F128" s="3"/>
      <c r="G128" s="3"/>
      <c r="H128" s="3"/>
      <c r="I128" s="3"/>
    </row>
    <row r="129" spans="1:9" ht="15.75" customHeight="1">
      <c r="A129" s="1"/>
      <c r="B129" s="1"/>
      <c r="C129" s="2"/>
      <c r="D129" s="3"/>
      <c r="E129" s="3"/>
      <c r="F129" s="3"/>
      <c r="G129" s="3"/>
      <c r="H129" s="3"/>
      <c r="I129" s="3"/>
    </row>
    <row r="130" spans="1:9" ht="15.75" customHeight="1">
      <c r="A130" s="1"/>
      <c r="B130" s="1"/>
      <c r="C130" s="2"/>
      <c r="D130" s="3"/>
      <c r="E130" s="3"/>
      <c r="F130" s="3"/>
      <c r="G130" s="3"/>
      <c r="H130" s="3"/>
      <c r="I130" s="3"/>
    </row>
    <row r="131" spans="1:9" ht="15.75" customHeight="1">
      <c r="A131" s="1"/>
      <c r="B131" s="1"/>
      <c r="C131" s="2"/>
      <c r="D131" s="3"/>
      <c r="E131" s="3"/>
      <c r="F131" s="3"/>
      <c r="G131" s="3"/>
      <c r="H131" s="3"/>
      <c r="I131" s="3"/>
    </row>
    <row r="132" spans="1:9" ht="15.75" customHeight="1">
      <c r="A132" s="1"/>
      <c r="B132" s="1"/>
      <c r="C132" s="2"/>
      <c r="D132" s="3"/>
      <c r="E132" s="3"/>
      <c r="F132" s="3"/>
      <c r="G132" s="3"/>
      <c r="H132" s="3"/>
      <c r="I132" s="3"/>
    </row>
    <row r="133" spans="1:9" ht="15.75" customHeight="1">
      <c r="A133" s="1"/>
      <c r="B133" s="1"/>
      <c r="C133" s="2"/>
      <c r="D133" s="3"/>
      <c r="E133" s="3"/>
      <c r="F133" s="3"/>
      <c r="G133" s="3"/>
      <c r="H133" s="3"/>
      <c r="I133" s="3"/>
    </row>
    <row r="134" spans="1:9" ht="15.75" customHeight="1">
      <c r="A134" s="1"/>
      <c r="B134" s="1"/>
      <c r="C134" s="2"/>
      <c r="D134" s="3"/>
      <c r="E134" s="3"/>
      <c r="F134" s="3"/>
      <c r="G134" s="3"/>
      <c r="H134" s="3"/>
      <c r="I134" s="3"/>
    </row>
    <row r="135" spans="1:9" ht="15.75" customHeight="1">
      <c r="A135" s="1"/>
      <c r="B135" s="1"/>
      <c r="C135" s="2"/>
      <c r="D135" s="3"/>
      <c r="E135" s="3"/>
      <c r="F135" s="3"/>
      <c r="G135" s="3"/>
      <c r="H135" s="3"/>
      <c r="I135" s="3"/>
    </row>
    <row r="136" spans="1:9" ht="15.75" customHeight="1">
      <c r="A136" s="1"/>
      <c r="B136" s="1"/>
      <c r="C136" s="2"/>
      <c r="D136" s="3"/>
      <c r="E136" s="3"/>
      <c r="F136" s="3"/>
      <c r="G136" s="3"/>
      <c r="H136" s="3"/>
      <c r="I136" s="3"/>
    </row>
    <row r="137" spans="1:9" ht="15.75" customHeight="1">
      <c r="A137" s="1"/>
      <c r="B137" s="1"/>
      <c r="C137" s="2"/>
      <c r="D137" s="3"/>
      <c r="E137" s="3"/>
      <c r="F137" s="3"/>
      <c r="G137" s="3"/>
      <c r="H137" s="3"/>
      <c r="I137" s="3"/>
    </row>
    <row r="138" spans="1:9" ht="15.75" customHeight="1">
      <c r="A138" s="1"/>
      <c r="B138" s="1"/>
      <c r="C138" s="2"/>
      <c r="D138" s="3"/>
      <c r="E138" s="3"/>
      <c r="F138" s="3"/>
      <c r="G138" s="3"/>
      <c r="H138" s="3"/>
      <c r="I138" s="3"/>
    </row>
    <row r="139" spans="1:9" ht="15.75" customHeight="1">
      <c r="A139" s="1"/>
      <c r="B139" s="1"/>
      <c r="C139" s="2"/>
      <c r="D139" s="3"/>
      <c r="E139" s="3"/>
      <c r="F139" s="3"/>
      <c r="G139" s="3"/>
      <c r="H139" s="3"/>
      <c r="I139" s="3"/>
    </row>
    <row r="140" spans="1:9" ht="15.75" customHeight="1">
      <c r="A140" s="1"/>
      <c r="B140" s="1"/>
      <c r="C140" s="2"/>
      <c r="D140" s="3"/>
      <c r="E140" s="3"/>
      <c r="F140" s="3"/>
      <c r="G140" s="3"/>
      <c r="H140" s="3"/>
      <c r="I140" s="3"/>
    </row>
    <row r="141" spans="1:9" ht="15.75" customHeight="1">
      <c r="A141" s="1"/>
      <c r="B141" s="1"/>
      <c r="C141" s="2"/>
      <c r="D141" s="3"/>
      <c r="E141" s="3"/>
      <c r="F141" s="3"/>
      <c r="G141" s="3"/>
      <c r="H141" s="3"/>
      <c r="I141" s="3"/>
    </row>
    <row r="142" spans="1:9" ht="15.75" customHeight="1">
      <c r="A142" s="1"/>
      <c r="B142" s="1"/>
      <c r="C142" s="2"/>
      <c r="D142" s="3"/>
      <c r="E142" s="3"/>
      <c r="F142" s="3"/>
      <c r="G142" s="3"/>
      <c r="H142" s="3"/>
      <c r="I142" s="3"/>
    </row>
    <row r="143" spans="1:9" ht="15.75" customHeight="1">
      <c r="A143" s="1"/>
      <c r="B143" s="1"/>
      <c r="C143" s="2"/>
      <c r="D143" s="3"/>
      <c r="E143" s="3"/>
      <c r="F143" s="3"/>
      <c r="G143" s="3"/>
      <c r="H143" s="3"/>
      <c r="I143" s="3"/>
    </row>
    <row r="144" spans="1:9" ht="15.75" customHeight="1">
      <c r="A144" s="1"/>
      <c r="B144" s="1"/>
      <c r="C144" s="2"/>
      <c r="D144" s="3"/>
      <c r="E144" s="3"/>
      <c r="F144" s="3"/>
      <c r="G144" s="3"/>
      <c r="H144" s="3"/>
      <c r="I144" s="3"/>
    </row>
    <row r="145" spans="1:9" ht="15.75" customHeight="1">
      <c r="A145" s="1"/>
      <c r="B145" s="1"/>
      <c r="C145" s="2"/>
      <c r="D145" s="3"/>
      <c r="E145" s="3"/>
      <c r="F145" s="3"/>
      <c r="G145" s="3"/>
      <c r="H145" s="3"/>
      <c r="I145" s="3"/>
    </row>
    <row r="146" spans="1:9" ht="15.75" customHeight="1">
      <c r="A146" s="1"/>
      <c r="B146" s="1"/>
      <c r="C146" s="2"/>
      <c r="D146" s="3"/>
      <c r="E146" s="3"/>
      <c r="F146" s="3"/>
      <c r="G146" s="3"/>
      <c r="H146" s="3"/>
      <c r="I146" s="3"/>
    </row>
    <row r="147" spans="1:9" ht="15.75" customHeight="1">
      <c r="A147" s="1"/>
      <c r="B147" s="1"/>
      <c r="C147" s="2"/>
      <c r="D147" s="3"/>
      <c r="E147" s="3"/>
      <c r="F147" s="3"/>
      <c r="G147" s="3"/>
      <c r="H147" s="3"/>
      <c r="I147" s="3"/>
    </row>
    <row r="148" spans="1:9" ht="15.75" customHeight="1">
      <c r="A148" s="1"/>
      <c r="B148" s="1"/>
      <c r="C148" s="2"/>
      <c r="D148" s="3"/>
      <c r="E148" s="3"/>
      <c r="F148" s="3"/>
      <c r="G148" s="3"/>
      <c r="H148" s="3"/>
      <c r="I148" s="3"/>
    </row>
    <row r="149" spans="1:9" ht="15.75" customHeight="1">
      <c r="A149" s="1"/>
      <c r="B149" s="1"/>
      <c r="C149" s="2"/>
      <c r="D149" s="3"/>
      <c r="E149" s="3"/>
      <c r="F149" s="3"/>
      <c r="G149" s="3"/>
      <c r="H149" s="3"/>
      <c r="I149" s="3"/>
    </row>
    <row r="150" spans="1:9" ht="15.75" customHeight="1">
      <c r="A150" s="1"/>
      <c r="B150" s="1"/>
      <c r="C150" s="2"/>
      <c r="D150" s="3"/>
      <c r="E150" s="3"/>
      <c r="F150" s="3"/>
      <c r="G150" s="3"/>
      <c r="H150" s="3"/>
      <c r="I150" s="3"/>
    </row>
    <row r="151" spans="1:9" ht="15.75" customHeight="1">
      <c r="A151" s="1"/>
      <c r="B151" s="1"/>
      <c r="C151" s="2"/>
      <c r="D151" s="3"/>
      <c r="E151" s="3"/>
      <c r="F151" s="3"/>
      <c r="G151" s="3"/>
      <c r="H151" s="3"/>
      <c r="I151" s="3"/>
    </row>
    <row r="152" spans="1:9" ht="15.75" customHeight="1">
      <c r="A152" s="1"/>
      <c r="B152" s="1"/>
      <c r="C152" s="2"/>
      <c r="D152" s="3"/>
      <c r="E152" s="3"/>
      <c r="F152" s="3"/>
      <c r="G152" s="3"/>
      <c r="H152" s="3"/>
      <c r="I152" s="3"/>
    </row>
    <row r="153" spans="1:9" ht="15.75" customHeight="1">
      <c r="A153" s="1"/>
      <c r="B153" s="1"/>
      <c r="C153" s="2"/>
      <c r="D153" s="3"/>
      <c r="E153" s="3"/>
      <c r="F153" s="3"/>
      <c r="G153" s="3"/>
      <c r="H153" s="3"/>
      <c r="I153" s="3"/>
    </row>
    <row r="154" spans="1:9" ht="15.75" customHeight="1">
      <c r="A154" s="1"/>
      <c r="B154" s="1"/>
      <c r="C154" s="2"/>
      <c r="D154" s="3"/>
      <c r="E154" s="3"/>
      <c r="F154" s="3"/>
      <c r="G154" s="3"/>
      <c r="H154" s="3"/>
      <c r="I154" s="3"/>
    </row>
    <row r="155" spans="1:9" ht="15.75" customHeight="1">
      <c r="A155" s="1"/>
      <c r="B155" s="1"/>
      <c r="C155" s="2"/>
      <c r="D155" s="3"/>
      <c r="E155" s="3"/>
      <c r="F155" s="3"/>
      <c r="G155" s="3"/>
      <c r="H155" s="3"/>
      <c r="I155" s="3"/>
    </row>
    <row r="156" spans="1:9" ht="15.75" customHeight="1">
      <c r="A156" s="1"/>
      <c r="B156" s="1"/>
      <c r="C156" s="2"/>
      <c r="D156" s="3"/>
      <c r="E156" s="3"/>
      <c r="F156" s="3"/>
      <c r="G156" s="3"/>
      <c r="H156" s="3"/>
      <c r="I156" s="3"/>
    </row>
    <row r="157" spans="1:9" ht="15.75" customHeight="1">
      <c r="A157" s="1"/>
      <c r="B157" s="1"/>
      <c r="C157" s="2"/>
      <c r="D157" s="3"/>
      <c r="E157" s="3"/>
      <c r="F157" s="3"/>
      <c r="G157" s="3"/>
      <c r="H157" s="3"/>
      <c r="I157" s="3"/>
    </row>
    <row r="158" spans="1:9" ht="15.75" customHeight="1">
      <c r="A158" s="1"/>
      <c r="B158" s="1"/>
      <c r="C158" s="2"/>
      <c r="D158" s="3"/>
      <c r="E158" s="3"/>
      <c r="F158" s="3"/>
      <c r="G158" s="3"/>
      <c r="H158" s="3"/>
      <c r="I158" s="3"/>
    </row>
    <row r="159" spans="1:9" ht="15.75" customHeight="1">
      <c r="A159" s="1"/>
      <c r="B159" s="1"/>
      <c r="C159" s="2"/>
      <c r="D159" s="3"/>
      <c r="E159" s="3"/>
      <c r="F159" s="3"/>
      <c r="G159" s="3"/>
      <c r="H159" s="3"/>
      <c r="I159" s="3"/>
    </row>
    <row r="160" spans="1:9" ht="15.75" customHeight="1">
      <c r="A160" s="1"/>
      <c r="B160" s="1"/>
      <c r="C160" s="2"/>
      <c r="D160" s="3"/>
      <c r="E160" s="3"/>
      <c r="F160" s="3"/>
      <c r="G160" s="3"/>
      <c r="H160" s="3"/>
      <c r="I160" s="3"/>
    </row>
    <row r="161" spans="1:9" ht="15.75" customHeight="1">
      <c r="A161" s="1"/>
      <c r="B161" s="1"/>
      <c r="C161" s="2"/>
      <c r="D161" s="3"/>
      <c r="E161" s="3"/>
      <c r="F161" s="3"/>
      <c r="G161" s="3"/>
      <c r="H161" s="3"/>
      <c r="I161" s="3"/>
    </row>
    <row r="162" spans="1:9" ht="15.75" customHeight="1">
      <c r="A162" s="1"/>
      <c r="B162" s="1"/>
      <c r="C162" s="2"/>
      <c r="D162" s="3"/>
      <c r="E162" s="3"/>
      <c r="F162" s="3"/>
      <c r="G162" s="3"/>
      <c r="H162" s="3"/>
      <c r="I162" s="3"/>
    </row>
    <row r="163" spans="1:9" ht="15.75" customHeight="1">
      <c r="A163" s="1"/>
      <c r="B163" s="1"/>
      <c r="C163" s="2"/>
      <c r="D163" s="3"/>
      <c r="E163" s="3"/>
      <c r="F163" s="3"/>
      <c r="G163" s="3"/>
      <c r="H163" s="3"/>
      <c r="I163" s="3"/>
    </row>
    <row r="164" spans="1:9" ht="15.75" customHeight="1">
      <c r="A164" s="1"/>
      <c r="B164" s="1"/>
      <c r="C164" s="2"/>
      <c r="D164" s="3"/>
      <c r="E164" s="3"/>
      <c r="F164" s="3"/>
      <c r="G164" s="3"/>
      <c r="H164" s="3"/>
      <c r="I164" s="3"/>
    </row>
    <row r="165" spans="1:9" ht="15.75" customHeight="1">
      <c r="A165" s="1"/>
      <c r="B165" s="1"/>
      <c r="C165" s="2"/>
      <c r="D165" s="3"/>
      <c r="E165" s="3"/>
      <c r="F165" s="3"/>
      <c r="G165" s="3"/>
      <c r="H165" s="3"/>
      <c r="I165" s="3"/>
    </row>
    <row r="166" spans="1:9" ht="15.75" customHeight="1">
      <c r="A166" s="1"/>
      <c r="B166" s="1"/>
      <c r="C166" s="2"/>
      <c r="D166" s="3"/>
      <c r="E166" s="3"/>
      <c r="F166" s="3"/>
      <c r="G166" s="3"/>
      <c r="H166" s="3"/>
      <c r="I166" s="3"/>
    </row>
    <row r="167" spans="1:9" ht="15.75" customHeight="1">
      <c r="A167" s="1"/>
      <c r="B167" s="1"/>
      <c r="C167" s="2"/>
      <c r="D167" s="3"/>
      <c r="E167" s="3"/>
      <c r="F167" s="3"/>
      <c r="G167" s="3"/>
      <c r="H167" s="3"/>
      <c r="I167" s="3"/>
    </row>
    <row r="168" spans="1:9" ht="15.75" customHeight="1">
      <c r="A168" s="1"/>
      <c r="B168" s="1"/>
      <c r="C168" s="2"/>
      <c r="D168" s="3"/>
      <c r="E168" s="3"/>
      <c r="F168" s="3"/>
      <c r="G168" s="3"/>
      <c r="H168" s="3"/>
      <c r="I168" s="3"/>
    </row>
    <row r="169" spans="1:9" ht="15.75" customHeight="1">
      <c r="A169" s="1"/>
      <c r="B169" s="1"/>
      <c r="C169" s="2"/>
      <c r="D169" s="3"/>
      <c r="E169" s="3"/>
      <c r="F169" s="3"/>
      <c r="G169" s="3"/>
      <c r="H169" s="3"/>
      <c r="I169" s="3"/>
    </row>
    <row r="170" spans="1:9" ht="15.75" customHeight="1">
      <c r="A170" s="1"/>
      <c r="B170" s="1"/>
      <c r="C170" s="2"/>
      <c r="D170" s="3"/>
      <c r="E170" s="3"/>
      <c r="F170" s="3"/>
      <c r="G170" s="3"/>
      <c r="H170" s="3"/>
      <c r="I170" s="3"/>
    </row>
    <row r="171" spans="1:9" ht="15.75" customHeight="1">
      <c r="A171" s="1"/>
      <c r="B171" s="1"/>
      <c r="C171" s="2"/>
      <c r="D171" s="3"/>
      <c r="E171" s="3"/>
      <c r="F171" s="3"/>
      <c r="G171" s="3"/>
      <c r="H171" s="3"/>
      <c r="I171" s="3"/>
    </row>
    <row r="172" spans="1:9" ht="15.75" customHeight="1">
      <c r="A172" s="1"/>
      <c r="B172" s="1"/>
      <c r="C172" s="2"/>
      <c r="D172" s="3"/>
      <c r="E172" s="3"/>
      <c r="F172" s="3"/>
      <c r="G172" s="3"/>
      <c r="H172" s="3"/>
      <c r="I172" s="3"/>
    </row>
    <row r="173" spans="1:9" ht="15.75" customHeight="1">
      <c r="A173" s="1"/>
      <c r="B173" s="1"/>
      <c r="C173" s="2"/>
      <c r="D173" s="3"/>
      <c r="E173" s="3"/>
      <c r="F173" s="3"/>
      <c r="G173" s="3"/>
      <c r="H173" s="3"/>
      <c r="I173" s="3"/>
    </row>
    <row r="174" spans="1:9" ht="15.75" customHeight="1">
      <c r="A174" s="1"/>
      <c r="B174" s="1"/>
      <c r="C174" s="2"/>
      <c r="D174" s="3"/>
      <c r="E174" s="3"/>
      <c r="F174" s="3"/>
      <c r="G174" s="3"/>
      <c r="H174" s="3"/>
      <c r="I174" s="3"/>
    </row>
    <row r="175" spans="1:9" ht="15.75" customHeight="1">
      <c r="A175" s="1"/>
      <c r="B175" s="1"/>
      <c r="C175" s="2"/>
      <c r="D175" s="3"/>
      <c r="E175" s="3"/>
      <c r="F175" s="3"/>
      <c r="G175" s="3"/>
      <c r="H175" s="3"/>
      <c r="I175" s="3"/>
    </row>
    <row r="176" spans="1:9" ht="15.75" customHeight="1">
      <c r="A176" s="1"/>
      <c r="B176" s="1"/>
      <c r="C176" s="2"/>
      <c r="D176" s="3"/>
      <c r="E176" s="3"/>
      <c r="F176" s="3"/>
      <c r="G176" s="3"/>
      <c r="H176" s="3"/>
      <c r="I176" s="3"/>
    </row>
    <row r="177" spans="1:9" ht="15.75" customHeight="1">
      <c r="A177" s="1"/>
      <c r="B177" s="1"/>
      <c r="C177" s="2"/>
      <c r="D177" s="3"/>
      <c r="E177" s="3"/>
      <c r="F177" s="3"/>
      <c r="G177" s="3"/>
      <c r="H177" s="3"/>
      <c r="I177" s="3"/>
    </row>
    <row r="178" spans="1:9" ht="15.75" customHeight="1">
      <c r="A178" s="1"/>
      <c r="B178" s="1"/>
      <c r="C178" s="2"/>
      <c r="D178" s="3"/>
      <c r="E178" s="3"/>
      <c r="F178" s="3"/>
      <c r="G178" s="3"/>
      <c r="H178" s="3"/>
      <c r="I178" s="3"/>
    </row>
    <row r="179" spans="1:9" ht="15.75" customHeight="1">
      <c r="A179" s="1"/>
      <c r="B179" s="1"/>
      <c r="C179" s="2"/>
      <c r="D179" s="3"/>
      <c r="E179" s="3"/>
      <c r="F179" s="3"/>
      <c r="G179" s="3"/>
      <c r="H179" s="3"/>
      <c r="I179" s="3"/>
    </row>
    <row r="180" spans="1:9" ht="15.75" customHeight="1">
      <c r="A180" s="1"/>
      <c r="B180" s="1"/>
      <c r="C180" s="2"/>
      <c r="D180" s="3"/>
      <c r="E180" s="3"/>
      <c r="F180" s="3"/>
      <c r="G180" s="3"/>
      <c r="H180" s="3"/>
      <c r="I180" s="3"/>
    </row>
    <row r="181" spans="1:9" ht="15.75" customHeight="1">
      <c r="A181" s="1"/>
      <c r="B181" s="1"/>
      <c r="C181" s="2"/>
      <c r="D181" s="3"/>
      <c r="E181" s="3"/>
      <c r="F181" s="3"/>
      <c r="G181" s="3"/>
      <c r="H181" s="3"/>
      <c r="I181" s="3"/>
    </row>
    <row r="182" spans="1:9" ht="15.75" customHeight="1">
      <c r="A182" s="1"/>
      <c r="B182" s="1"/>
      <c r="C182" s="2"/>
      <c r="D182" s="3"/>
      <c r="E182" s="3"/>
      <c r="F182" s="3"/>
      <c r="G182" s="3"/>
      <c r="H182" s="3"/>
      <c r="I182" s="3"/>
    </row>
    <row r="183" spans="1:9" ht="15.75" customHeight="1">
      <c r="A183" s="1"/>
      <c r="B183" s="1"/>
      <c r="C183" s="2"/>
      <c r="D183" s="3"/>
      <c r="E183" s="3"/>
      <c r="F183" s="3"/>
      <c r="G183" s="3"/>
      <c r="H183" s="3"/>
      <c r="I183" s="3"/>
    </row>
    <row r="184" spans="1:9" ht="15.75" customHeight="1">
      <c r="A184" s="1"/>
      <c r="B184" s="1"/>
      <c r="C184" s="2"/>
      <c r="D184" s="3"/>
      <c r="E184" s="3"/>
      <c r="F184" s="3"/>
      <c r="G184" s="3"/>
      <c r="H184" s="3"/>
      <c r="I184" s="3"/>
    </row>
    <row r="185" spans="1:9" ht="15.75" customHeight="1">
      <c r="A185" s="1"/>
      <c r="B185" s="1"/>
      <c r="C185" s="2"/>
      <c r="D185" s="3"/>
      <c r="E185" s="3"/>
      <c r="F185" s="3"/>
      <c r="G185" s="3"/>
      <c r="H185" s="3"/>
      <c r="I185" s="3"/>
    </row>
    <row r="186" spans="1:9" ht="15.75" customHeight="1">
      <c r="A186" s="1"/>
      <c r="B186" s="1"/>
      <c r="C186" s="2"/>
      <c r="D186" s="3"/>
      <c r="E186" s="3"/>
      <c r="F186" s="3"/>
      <c r="G186" s="3"/>
      <c r="H186" s="3"/>
      <c r="I186" s="3"/>
    </row>
    <row r="187" spans="1:9" ht="15.75" customHeight="1">
      <c r="A187" s="1"/>
      <c r="B187" s="1"/>
      <c r="C187" s="2"/>
      <c r="D187" s="3"/>
      <c r="E187" s="3"/>
      <c r="F187" s="3"/>
      <c r="G187" s="3"/>
      <c r="H187" s="3"/>
      <c r="I187" s="3"/>
    </row>
    <row r="188" spans="1:9" ht="15.75" customHeight="1">
      <c r="A188" s="1"/>
      <c r="B188" s="1"/>
      <c r="C188" s="2"/>
      <c r="D188" s="3"/>
      <c r="E188" s="3"/>
      <c r="F188" s="3"/>
      <c r="G188" s="3"/>
      <c r="H188" s="3"/>
      <c r="I188" s="3"/>
    </row>
    <row r="189" spans="1:9" ht="15.75" customHeight="1">
      <c r="A189" s="1"/>
      <c r="B189" s="1"/>
      <c r="C189" s="2"/>
      <c r="D189" s="3"/>
      <c r="E189" s="3"/>
      <c r="F189" s="3"/>
      <c r="G189" s="3"/>
      <c r="H189" s="3"/>
      <c r="I189" s="3"/>
    </row>
    <row r="190" spans="1:9" ht="15.75" customHeight="1">
      <c r="A190" s="1"/>
      <c r="B190" s="1"/>
      <c r="C190" s="2"/>
      <c r="D190" s="3"/>
      <c r="E190" s="3"/>
      <c r="F190" s="3"/>
      <c r="G190" s="3"/>
      <c r="H190" s="3"/>
      <c r="I190" s="3"/>
    </row>
    <row r="191" spans="1:9" ht="15.75" customHeight="1">
      <c r="A191" s="1"/>
      <c r="B191" s="1"/>
      <c r="C191" s="2"/>
      <c r="D191" s="3"/>
      <c r="E191" s="3"/>
      <c r="F191" s="3"/>
      <c r="G191" s="3"/>
      <c r="H191" s="3"/>
      <c r="I191" s="3"/>
    </row>
    <row r="192" spans="1:9" ht="15.75" customHeight="1">
      <c r="A192" s="1"/>
      <c r="B192" s="1"/>
      <c r="C192" s="2"/>
      <c r="D192" s="3"/>
      <c r="E192" s="3"/>
      <c r="F192" s="3"/>
      <c r="G192" s="3"/>
      <c r="H192" s="3"/>
      <c r="I192" s="3"/>
    </row>
    <row r="193" spans="1:9" ht="15.75" customHeight="1">
      <c r="A193" s="1"/>
      <c r="B193" s="1"/>
      <c r="C193" s="2"/>
      <c r="D193" s="3"/>
      <c r="E193" s="3"/>
      <c r="F193" s="3"/>
      <c r="G193" s="3"/>
      <c r="H193" s="3"/>
      <c r="I193" s="3"/>
    </row>
    <row r="194" spans="1:9" ht="15.75" customHeight="1">
      <c r="A194" s="1"/>
      <c r="B194" s="1"/>
      <c r="C194" s="2"/>
      <c r="D194" s="3"/>
      <c r="E194" s="3"/>
      <c r="F194" s="3"/>
      <c r="G194" s="3"/>
      <c r="H194" s="3"/>
      <c r="I194" s="3"/>
    </row>
    <row r="195" spans="1:9" ht="15.75" customHeight="1">
      <c r="A195" s="1"/>
      <c r="B195" s="1"/>
      <c r="C195" s="2"/>
      <c r="D195" s="3"/>
      <c r="E195" s="3"/>
      <c r="F195" s="3"/>
      <c r="G195" s="3"/>
      <c r="H195" s="3"/>
      <c r="I195" s="3"/>
    </row>
    <row r="196" spans="1:9" ht="15.75" customHeight="1">
      <c r="A196" s="1"/>
      <c r="B196" s="1"/>
      <c r="C196" s="2"/>
      <c r="D196" s="3"/>
      <c r="E196" s="3"/>
      <c r="F196" s="3"/>
      <c r="G196" s="3"/>
      <c r="H196" s="3"/>
      <c r="I196" s="3"/>
    </row>
    <row r="197" spans="1:9" ht="15.75" customHeight="1">
      <c r="A197" s="1"/>
      <c r="B197" s="1"/>
      <c r="C197" s="2"/>
      <c r="D197" s="3"/>
      <c r="E197" s="3"/>
      <c r="F197" s="3"/>
      <c r="G197" s="3"/>
      <c r="H197" s="3"/>
      <c r="I197" s="3"/>
    </row>
    <row r="198" spans="1:9" ht="15.75" customHeight="1">
      <c r="A198" s="1"/>
      <c r="B198" s="1"/>
      <c r="C198" s="2"/>
      <c r="D198" s="3"/>
      <c r="E198" s="3"/>
      <c r="F198" s="3"/>
      <c r="G198" s="3"/>
      <c r="H198" s="3"/>
      <c r="I198" s="3"/>
    </row>
    <row r="199" spans="1:9" ht="15.75" customHeight="1">
      <c r="A199" s="1"/>
      <c r="B199" s="1"/>
      <c r="C199" s="2"/>
      <c r="D199" s="3"/>
      <c r="E199" s="3"/>
      <c r="F199" s="3"/>
      <c r="G199" s="3"/>
      <c r="H199" s="3"/>
      <c r="I199" s="3"/>
    </row>
    <row r="200" spans="1:9" ht="15.75" customHeight="1">
      <c r="A200" s="1"/>
      <c r="B200" s="1"/>
      <c r="C200" s="2"/>
      <c r="D200" s="3"/>
      <c r="E200" s="3"/>
      <c r="F200" s="3"/>
      <c r="G200" s="3"/>
      <c r="H200" s="3"/>
      <c r="I200" s="3"/>
    </row>
    <row r="201" spans="1:9" ht="15.75" customHeight="1">
      <c r="A201" s="1"/>
      <c r="B201" s="1"/>
      <c r="C201" s="2"/>
      <c r="D201" s="3"/>
      <c r="E201" s="3"/>
      <c r="F201" s="3"/>
      <c r="G201" s="3"/>
      <c r="H201" s="3"/>
      <c r="I201" s="3"/>
    </row>
    <row r="202" spans="1:9" ht="15.75" customHeight="1">
      <c r="A202" s="1"/>
      <c r="B202" s="1"/>
      <c r="C202" s="2"/>
      <c r="D202" s="3"/>
      <c r="E202" s="3"/>
      <c r="F202" s="3"/>
      <c r="G202" s="3"/>
      <c r="H202" s="3"/>
      <c r="I202" s="3"/>
    </row>
    <row r="203" spans="1:9" ht="15.75" customHeight="1">
      <c r="A203" s="1"/>
      <c r="B203" s="1"/>
      <c r="C203" s="2"/>
      <c r="D203" s="3"/>
      <c r="E203" s="3"/>
      <c r="F203" s="3"/>
      <c r="G203" s="3"/>
      <c r="H203" s="3"/>
      <c r="I203" s="3"/>
    </row>
    <row r="204" spans="1:9" ht="15.75" customHeight="1">
      <c r="A204" s="1"/>
      <c r="B204" s="1"/>
      <c r="C204" s="2"/>
      <c r="D204" s="3"/>
      <c r="E204" s="3"/>
      <c r="F204" s="3"/>
      <c r="G204" s="3"/>
      <c r="H204" s="3"/>
      <c r="I204" s="3"/>
    </row>
    <row r="205" spans="1:9" ht="15.75" customHeight="1">
      <c r="A205" s="1"/>
      <c r="B205" s="1"/>
      <c r="C205" s="2"/>
      <c r="D205" s="3"/>
      <c r="E205" s="3"/>
      <c r="F205" s="3"/>
      <c r="G205" s="3"/>
      <c r="H205" s="3"/>
      <c r="I205" s="3"/>
    </row>
    <row r="206" spans="1:9" ht="15.75" customHeight="1">
      <c r="A206" s="1"/>
      <c r="B206" s="1"/>
      <c r="C206" s="2"/>
      <c r="D206" s="3"/>
      <c r="E206" s="3"/>
      <c r="F206" s="3"/>
      <c r="G206" s="3"/>
      <c r="H206" s="3"/>
      <c r="I206" s="3"/>
    </row>
    <row r="207" spans="1:9" ht="15.75" customHeight="1">
      <c r="A207" s="1"/>
      <c r="B207" s="1"/>
      <c r="C207" s="2"/>
      <c r="D207" s="3"/>
      <c r="E207" s="3"/>
      <c r="F207" s="3"/>
      <c r="G207" s="3"/>
      <c r="H207" s="3"/>
      <c r="I207" s="3"/>
    </row>
    <row r="208" spans="1:9" ht="15.75" customHeight="1">
      <c r="A208" s="1"/>
      <c r="B208" s="1"/>
      <c r="C208" s="2"/>
      <c r="D208" s="3"/>
      <c r="E208" s="3"/>
      <c r="F208" s="3"/>
      <c r="G208" s="3"/>
      <c r="H208" s="3"/>
      <c r="I208" s="3"/>
    </row>
    <row r="209" spans="1:9" ht="15.75" customHeight="1">
      <c r="A209" s="1"/>
      <c r="B209" s="1"/>
      <c r="C209" s="2"/>
      <c r="D209" s="3"/>
      <c r="E209" s="3"/>
      <c r="F209" s="3"/>
      <c r="G209" s="3"/>
      <c r="H209" s="3"/>
      <c r="I209" s="3"/>
    </row>
    <row r="210" spans="1:9" ht="15.75" customHeight="1">
      <c r="A210" s="1"/>
      <c r="B210" s="1"/>
      <c r="C210" s="2"/>
      <c r="D210" s="3"/>
      <c r="E210" s="3"/>
      <c r="F210" s="3"/>
      <c r="G210" s="3"/>
      <c r="H210" s="3"/>
      <c r="I210" s="3"/>
    </row>
    <row r="211" spans="1:9" ht="15.75" customHeight="1">
      <c r="A211" s="1"/>
      <c r="B211" s="1"/>
      <c r="C211" s="2"/>
      <c r="D211" s="3"/>
      <c r="E211" s="3"/>
      <c r="F211" s="3"/>
      <c r="G211" s="3"/>
      <c r="H211" s="3"/>
      <c r="I211" s="3"/>
    </row>
    <row r="212" spans="1:9" ht="15.75" customHeight="1">
      <c r="A212" s="1"/>
      <c r="B212" s="1"/>
      <c r="C212" s="2"/>
      <c r="D212" s="3"/>
      <c r="E212" s="3"/>
      <c r="F212" s="3"/>
      <c r="G212" s="3"/>
      <c r="H212" s="3"/>
      <c r="I212" s="3"/>
    </row>
    <row r="213" spans="1:9" ht="15.75" customHeight="1">
      <c r="A213" s="1"/>
      <c r="B213" s="1"/>
      <c r="C213" s="2"/>
      <c r="D213" s="3"/>
      <c r="E213" s="3"/>
      <c r="F213" s="3"/>
      <c r="G213" s="3"/>
      <c r="H213" s="3"/>
      <c r="I213" s="3"/>
    </row>
    <row r="214" spans="1:9" ht="15.75" customHeight="1">
      <c r="A214" s="1"/>
      <c r="B214" s="1"/>
      <c r="C214" s="2"/>
      <c r="D214" s="3"/>
      <c r="E214" s="3"/>
      <c r="F214" s="3"/>
      <c r="G214" s="3"/>
      <c r="H214" s="3"/>
      <c r="I214" s="3"/>
    </row>
    <row r="215" spans="1:9" ht="15.75" customHeight="1">
      <c r="A215" s="1"/>
      <c r="B215" s="1"/>
      <c r="C215" s="2"/>
      <c r="D215" s="3"/>
      <c r="E215" s="3"/>
      <c r="F215" s="3"/>
      <c r="G215" s="3"/>
      <c r="H215" s="3"/>
      <c r="I215" s="3"/>
    </row>
    <row r="216" spans="1:9" ht="15.75" customHeight="1">
      <c r="A216" s="1"/>
      <c r="B216" s="1"/>
      <c r="C216" s="2"/>
      <c r="D216" s="3"/>
      <c r="E216" s="3"/>
      <c r="F216" s="3"/>
      <c r="G216" s="3"/>
      <c r="H216" s="3"/>
      <c r="I216" s="3"/>
    </row>
    <row r="217" spans="1:9" ht="15.75" customHeight="1">
      <c r="A217" s="1"/>
      <c r="B217" s="1"/>
      <c r="C217" s="2"/>
      <c r="D217" s="3"/>
      <c r="E217" s="3"/>
      <c r="F217" s="3"/>
      <c r="G217" s="3"/>
      <c r="H217" s="3"/>
      <c r="I217" s="3"/>
    </row>
    <row r="218" spans="1:9" ht="15.75" customHeight="1">
      <c r="A218" s="1"/>
      <c r="B218" s="1"/>
      <c r="C218" s="2"/>
      <c r="D218" s="3"/>
      <c r="E218" s="3"/>
      <c r="F218" s="3"/>
      <c r="G218" s="3"/>
      <c r="H218" s="3"/>
      <c r="I218" s="3"/>
    </row>
    <row r="219" spans="1:9" ht="15.75" customHeight="1">
      <c r="A219" s="1"/>
      <c r="B219" s="1"/>
      <c r="C219" s="2"/>
      <c r="D219" s="3"/>
      <c r="E219" s="3"/>
      <c r="F219" s="3"/>
      <c r="G219" s="3"/>
      <c r="H219" s="3"/>
      <c r="I219" s="3"/>
    </row>
    <row r="220" spans="1:9" ht="15.75" customHeight="1">
      <c r="A220" s="1"/>
      <c r="B220" s="1"/>
      <c r="C220" s="2"/>
      <c r="D220" s="3"/>
      <c r="E220" s="3"/>
      <c r="F220" s="3"/>
      <c r="G220" s="3"/>
      <c r="H220" s="3"/>
      <c r="I220" s="3"/>
    </row>
    <row r="221" spans="1:9" ht="15.75" customHeight="1">
      <c r="A221" s="1"/>
      <c r="B221" s="1"/>
      <c r="C221" s="2"/>
      <c r="D221" s="3"/>
      <c r="E221" s="3"/>
      <c r="F221" s="3"/>
      <c r="G221" s="3"/>
      <c r="H221" s="3"/>
      <c r="I221" s="3"/>
    </row>
    <row r="222" spans="1:9" ht="15.75" customHeight="1">
      <c r="A222" s="1"/>
      <c r="B222" s="1"/>
      <c r="C222" s="2"/>
      <c r="D222" s="3"/>
      <c r="E222" s="3"/>
      <c r="F222" s="3"/>
      <c r="G222" s="3"/>
      <c r="H222" s="3"/>
      <c r="I222" s="3"/>
    </row>
    <row r="223" spans="1:9" ht="15.75" customHeight="1">
      <c r="A223" s="1"/>
      <c r="B223" s="1"/>
      <c r="C223" s="2"/>
      <c r="D223" s="3"/>
      <c r="E223" s="3"/>
      <c r="F223" s="3"/>
      <c r="G223" s="3"/>
      <c r="H223" s="3"/>
      <c r="I223" s="3"/>
    </row>
    <row r="224" spans="1:9" ht="15.75" customHeight="1">
      <c r="A224" s="1"/>
      <c r="B224" s="1"/>
      <c r="C224" s="2"/>
      <c r="D224" s="3"/>
      <c r="E224" s="3"/>
      <c r="F224" s="3"/>
      <c r="G224" s="3"/>
      <c r="H224" s="3"/>
      <c r="I224" s="3"/>
    </row>
    <row r="225" spans="1:9" ht="15.75" customHeight="1">
      <c r="A225" s="1"/>
      <c r="B225" s="1"/>
      <c r="C225" s="2"/>
      <c r="D225" s="3"/>
      <c r="E225" s="3"/>
      <c r="F225" s="3"/>
      <c r="G225" s="3"/>
      <c r="H225" s="3"/>
      <c r="I225" s="3"/>
    </row>
    <row r="226" spans="1:9" ht="15.75" customHeight="1"/>
    <row r="227" spans="1:9" ht="15.75" customHeight="1"/>
    <row r="228" spans="1:9" ht="15.75" customHeight="1"/>
    <row r="229" spans="1:9" ht="15.75" customHeight="1"/>
    <row r="230" spans="1:9" ht="15.75" customHeight="1"/>
    <row r="231" spans="1:9" ht="15.75" customHeight="1"/>
    <row r="232" spans="1:9" ht="15.75" customHeight="1"/>
    <row r="233" spans="1:9" ht="15.75" customHeight="1"/>
    <row r="234" spans="1:9" ht="15.75" customHeight="1"/>
    <row r="235" spans="1:9" ht="15.75" customHeight="1"/>
    <row r="236" spans="1:9" ht="15.75" customHeight="1"/>
    <row r="237" spans="1:9" ht="15.75" customHeight="1"/>
    <row r="238" spans="1:9" ht="15.75" customHeight="1"/>
    <row r="239" spans="1:9" ht="15.75" customHeight="1"/>
    <row r="240" spans="1:9"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1">
    <mergeCell ref="A25:I25"/>
    <mergeCell ref="A8:I8"/>
    <mergeCell ref="A9:I9"/>
    <mergeCell ref="A10:I10"/>
    <mergeCell ref="A11:I11"/>
    <mergeCell ref="A12:I12"/>
    <mergeCell ref="A2:I2"/>
    <mergeCell ref="A4:I4"/>
    <mergeCell ref="A5:I5"/>
    <mergeCell ref="A6:I6"/>
    <mergeCell ref="A7:I7"/>
  </mergeCell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36</vt:i4>
      </vt:variant>
    </vt:vector>
  </HeadingPairs>
  <TitlesOfParts>
    <vt:vector size="36" baseType="lpstr">
      <vt:lpstr>Centralizator facultate</vt:lpstr>
      <vt:lpstr>IC01</vt:lpstr>
      <vt:lpstr>IC02</vt:lpstr>
      <vt:lpstr>IC03</vt:lpstr>
      <vt:lpstr>IC04</vt:lpstr>
      <vt:lpstr>IC05</vt:lpstr>
      <vt:lpstr>IC06</vt:lpstr>
      <vt:lpstr>IC07</vt:lpstr>
      <vt:lpstr>IC08</vt:lpstr>
      <vt:lpstr>IC09</vt:lpstr>
      <vt:lpstr>IC10</vt:lpstr>
      <vt:lpstr>IC11</vt:lpstr>
      <vt:lpstr>IC12</vt:lpstr>
      <vt:lpstr>IC13</vt:lpstr>
      <vt:lpstr>IC14</vt:lpstr>
      <vt:lpstr>IC15</vt:lpstr>
      <vt:lpstr>IC16</vt:lpstr>
      <vt:lpstr>IC17</vt:lpstr>
      <vt:lpstr>ID01</vt:lpstr>
      <vt:lpstr>ID02</vt:lpstr>
      <vt:lpstr>ID03</vt:lpstr>
      <vt:lpstr>ID04</vt:lpstr>
      <vt:lpstr>ID05</vt:lpstr>
      <vt:lpstr>ID06</vt:lpstr>
      <vt:lpstr>ID07</vt:lpstr>
      <vt:lpstr>ID08</vt:lpstr>
      <vt:lpstr>ID09</vt:lpstr>
      <vt:lpstr>ID10</vt:lpstr>
      <vt:lpstr>ID11</vt:lpstr>
      <vt:lpstr>ID12</vt:lpstr>
      <vt:lpstr>ID13</vt:lpstr>
      <vt:lpstr>ID14</vt:lpstr>
      <vt:lpstr>ID15</vt:lpstr>
      <vt:lpstr>ID16</vt:lpstr>
      <vt:lpstr>ID17</vt:lpstr>
      <vt:lpstr>ID18</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Claudiu</dc:creator>
  <cp:lastModifiedBy>Mariana Stan</cp:lastModifiedBy>
  <dcterms:created xsi:type="dcterms:W3CDTF">2009-01-26T16:08:00Z</dcterms:created>
  <dcterms:modified xsi:type="dcterms:W3CDTF">2023-09-17T06:32:07Z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1033-11.2.0.11440</vt:lpwstr>
  </property>
  <property fmtid="{D5CDD505-2E9C-101B-9397-08002B2CF9AE}" pid="3" name="ICV">
    <vt:lpwstr>6AF2DB36E5C24E13ACD0714DBA2809BA</vt:lpwstr>
  </property>
</Properties>
</file>